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W:\Breast Cancer\2026_Reports\Output_Indicator_Tables\"/>
    </mc:Choice>
  </mc:AlternateContent>
  <xr:revisionPtr revIDLastSave="0" documentId="13_ncr:1_{E0486239-C61E-4639-B22F-CC2DAC247BFC}" xr6:coauthVersionLast="47" xr6:coauthVersionMax="47" xr10:uidLastSave="{00000000-0000-0000-0000-000000000000}"/>
  <bookViews>
    <workbookView xWindow="-9630" yWindow="-16320" windowWidth="29040" windowHeight="15720" tabRatio="901" xr2:uid="{00000000-000D-0000-FFFF-FFFF00000000}"/>
  </bookViews>
  <sheets>
    <sheet name="Cover sheet" sheetId="12" r:id="rId1"/>
    <sheet name="Introduction" sheetId="3" r:id="rId2"/>
    <sheet name="Explanations" sheetId="10" r:id="rId3"/>
    <sheet name="Acknowledgments" sheetId="4" r:id="rId4"/>
    <sheet name="View_Completeness" sheetId="29" r:id="rId5"/>
    <sheet name="View_Indicators" sheetId="30" r:id="rId6"/>
    <sheet name="Lists" sheetId="26" state="hidden" r:id="rId7"/>
    <sheet name="View_Patient_Characteristics" sheetId="28" r:id="rId8"/>
    <sheet name="DataPatientCharacteristics" sheetId="6" state="hidden" r:id="rId9"/>
    <sheet name="Data_completeness" sheetId="13" r:id="rId10"/>
    <sheet name="Ind1_MDT" sheetId="14" r:id="rId11"/>
    <sheet name="Ind2_Biopsy" sheetId="23" r:id="rId12"/>
    <sheet name="Ind3_CDK4_inhib" sheetId="16" r:id="rId13"/>
    <sheet name="Ind4_aHER2_ther" sheetId="17" r:id="rId14"/>
    <sheet name="Ind5_Chem_denovo" sheetId="18" r:id="rId15"/>
    <sheet name="Ind5_Chem_recurrent" sheetId="24" r:id="rId16"/>
    <sheet name="Ind8_CNS" sheetId="15" r:id="rId17"/>
    <sheet name="Ind9_Chem_Mort_denovo" sheetId="21" r:id="rId18"/>
    <sheet name="Ind9_Chem_Mort_recurrent" sheetId="25" r:id="rId19"/>
    <sheet name="Ind10_Surv" sheetId="22" r:id="rId20"/>
    <sheet name="Annual overview" sheetId="31" r:id="rId21"/>
  </sheets>
  <externalReferences>
    <externalReference r:id="rId22"/>
  </externalReferences>
  <definedNames>
    <definedName name="_xlnm._FilterDatabase" localSheetId="20" hidden="1">'Annual overview'!$A$12:$L$51</definedName>
    <definedName name="_xlnm._FilterDatabase" localSheetId="9" hidden="1">Data_completeness!$A$23:$N$23</definedName>
    <definedName name="_xlnm._FilterDatabase" localSheetId="8" hidden="1">DataPatientCharacteristics!$A$1:$BO$10044</definedName>
    <definedName name="_xlnm._FilterDatabase" localSheetId="10" hidden="1">Ind1_MDT!$A$15:$S$156</definedName>
    <definedName name="_xlnm._FilterDatabase" localSheetId="11" hidden="1">Ind2_Biopsy!$A$12:$H$12</definedName>
    <definedName name="_xlnm._FilterDatabase" localSheetId="12" hidden="1">Ind3_CDK4_inhib!$A$15:$S$15</definedName>
    <definedName name="_xlnm._FilterDatabase" localSheetId="16" hidden="1">Ind8_CNS!$A$15:$T$156</definedName>
    <definedName name="_xlnm._FilterDatabase" localSheetId="17" hidden="1">Ind9_Chem_Mort_denovo!$A$12:$Q$150</definedName>
    <definedName name="_xlnm._FilterDatabase" localSheetId="18" hidden="1">Ind9_Chem_Mort_recurrent!$A$12:$Q$150</definedName>
    <definedName name="_xlnm._FilterDatabase" localSheetId="6" hidden="1">Lists!$A$2:$H$123</definedName>
    <definedName name="_xlnm.Print_Area" localSheetId="3">Acknowledgments!$A$1:$G$19</definedName>
    <definedName name="_xlnm.Print_Area" localSheetId="0">'Cover sheet'!$A$1:$G$14</definedName>
    <definedName name="_xlnm.Print_Area" localSheetId="1">Introduction!$A$1:$G$38</definedName>
    <definedName name="_xlnm.Print_Area" localSheetId="4">View_Completeness!$A$1:$K$67</definedName>
    <definedName name="_xlnm.Print_Area" localSheetId="5">View_Indicators!$A$1:$H$78</definedName>
    <definedName name="_xlnm.Print_Area" localSheetId="7">View_Patient_Characteristics!$A$1:$I$111</definedName>
    <definedName name="_xlnm.Print_Titles" localSheetId="4">View_Completeness!$8:$10</definedName>
    <definedName name="_xlnm.Print_Titles" localSheetId="5">View_Indicators!$6:$8</definedName>
    <definedName name="TableTrusts">[1]Lists!$K$3:$K$123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9" i="28" l="1"/>
  <c r="C77" i="28"/>
  <c r="C13" i="28"/>
  <c r="G12" i="30" l="1"/>
  <c r="Z16" i="30"/>
  <c r="AA16" i="30" s="1"/>
  <c r="F59" i="28" l="1"/>
  <c r="E59" i="28"/>
  <c r="D59" i="28"/>
  <c r="F54" i="28"/>
  <c r="E54" i="28"/>
  <c r="D54" i="28"/>
  <c r="C54" i="28"/>
  <c r="C52" i="28"/>
  <c r="C51" i="28"/>
  <c r="F48" i="28"/>
  <c r="E48" i="28"/>
  <c r="D48" i="28"/>
  <c r="C48" i="28"/>
  <c r="F41" i="28"/>
  <c r="E41" i="28"/>
  <c r="D41" i="28"/>
  <c r="C36" i="28"/>
  <c r="C35" i="28"/>
  <c r="AI54" i="6"/>
  <c r="C62" i="28" s="1"/>
  <c r="X54" i="6"/>
  <c r="AG54" i="6" s="1"/>
  <c r="AI53" i="6"/>
  <c r="C61" i="28" s="1"/>
  <c r="X53" i="6"/>
  <c r="AG53" i="6" s="1"/>
  <c r="AI52" i="6"/>
  <c r="C60" i="28" s="1"/>
  <c r="X52" i="6"/>
  <c r="AB52" i="6" s="1"/>
  <c r="AL51" i="6"/>
  <c r="AK51" i="6"/>
  <c r="AJ51" i="6"/>
  <c r="AI51" i="6"/>
  <c r="C59" i="28" s="1"/>
  <c r="AI50" i="6"/>
  <c r="X50" i="6"/>
  <c r="AF50" i="6" s="1"/>
  <c r="AL50" i="6" s="1"/>
  <c r="AI49" i="6"/>
  <c r="X49" i="6"/>
  <c r="AC49" i="6" s="1"/>
  <c r="AI48" i="6"/>
  <c r="X48" i="6"/>
  <c r="AG48" i="6" s="1"/>
  <c r="AI47" i="6"/>
  <c r="X47" i="6"/>
  <c r="AG47" i="6" s="1"/>
  <c r="AI46" i="6"/>
  <c r="X46" i="6"/>
  <c r="AG46" i="6" s="1"/>
  <c r="AI45" i="6"/>
  <c r="X45" i="6"/>
  <c r="AB45" i="6" s="1"/>
  <c r="AI44" i="6"/>
  <c r="X44" i="6"/>
  <c r="AB44" i="6" s="1"/>
  <c r="AL43" i="6"/>
  <c r="AK43" i="6"/>
  <c r="AJ43" i="6"/>
  <c r="AI43" i="6"/>
  <c r="X42" i="6"/>
  <c r="AC42" i="6" s="1"/>
  <c r="AI41" i="6"/>
  <c r="C57" i="28" s="1"/>
  <c r="AA41" i="6"/>
  <c r="X41" i="6"/>
  <c r="AC41" i="6" s="1"/>
  <c r="AA40" i="6"/>
  <c r="AI40" i="6" s="1"/>
  <c r="C56" i="28" s="1"/>
  <c r="X40" i="6"/>
  <c r="AG40" i="6" s="1"/>
  <c r="AA39" i="6"/>
  <c r="AI39" i="6" s="1"/>
  <c r="C55" i="28" s="1"/>
  <c r="X39" i="6"/>
  <c r="AF39" i="6" s="1"/>
  <c r="AL38" i="6"/>
  <c r="AK38" i="6"/>
  <c r="AJ38" i="6"/>
  <c r="AI38" i="6"/>
  <c r="X37" i="6"/>
  <c r="AG37" i="6" s="1"/>
  <c r="AI36" i="6"/>
  <c r="X36" i="6"/>
  <c r="AC36" i="6" s="1"/>
  <c r="AI35" i="6"/>
  <c r="X35" i="6"/>
  <c r="AG35" i="6" s="1"/>
  <c r="AI34" i="6"/>
  <c r="C50" i="28" s="1"/>
  <c r="X34" i="6"/>
  <c r="AI33" i="6"/>
  <c r="C49" i="28" s="1"/>
  <c r="X33" i="6"/>
  <c r="AB33" i="6" s="1"/>
  <c r="AL32" i="6"/>
  <c r="AK32" i="6"/>
  <c r="AJ32" i="6"/>
  <c r="AI32" i="6"/>
  <c r="AI31" i="6"/>
  <c r="C47" i="28" s="1"/>
  <c r="X31" i="6"/>
  <c r="AC31" i="6" s="1"/>
  <c r="AI30" i="6"/>
  <c r="C46" i="28" s="1"/>
  <c r="X30" i="6"/>
  <c r="AG30" i="6" s="1"/>
  <c r="AI29" i="6"/>
  <c r="C45" i="28" s="1"/>
  <c r="X29" i="6"/>
  <c r="AC29" i="6" s="1"/>
  <c r="AI28" i="6"/>
  <c r="C44" i="28" s="1"/>
  <c r="X28" i="6"/>
  <c r="AG28" i="6" s="1"/>
  <c r="AI27" i="6"/>
  <c r="C43" i="28" s="1"/>
  <c r="X27" i="6"/>
  <c r="AC27" i="6" s="1"/>
  <c r="AI26" i="6"/>
  <c r="C42" i="28" s="1"/>
  <c r="X26" i="6"/>
  <c r="AB26" i="6" s="1"/>
  <c r="AL25" i="6"/>
  <c r="AK25" i="6"/>
  <c r="AJ25" i="6"/>
  <c r="AI25" i="6"/>
  <c r="C41" i="28" s="1"/>
  <c r="AI24" i="6"/>
  <c r="C40" i="28" s="1"/>
  <c r="X24" i="6"/>
  <c r="AI23" i="6"/>
  <c r="C39" i="28" s="1"/>
  <c r="X23" i="6"/>
  <c r="AI22" i="6"/>
  <c r="C38" i="28" s="1"/>
  <c r="X22" i="6"/>
  <c r="AI21" i="6"/>
  <c r="C37" i="28" s="1"/>
  <c r="X21" i="6"/>
  <c r="AI20" i="6"/>
  <c r="X20" i="6"/>
  <c r="AI19" i="6"/>
  <c r="X19" i="6"/>
  <c r="AL18" i="6"/>
  <c r="AK18" i="6"/>
  <c r="AJ18" i="6"/>
  <c r="AI18" i="6"/>
  <c r="AI65" i="6"/>
  <c r="X65" i="6"/>
  <c r="AI64" i="6"/>
  <c r="X64" i="6"/>
  <c r="AL63" i="6"/>
  <c r="AK63" i="6"/>
  <c r="AJ63" i="6"/>
  <c r="AI63" i="6"/>
  <c r="AF42" i="6" l="1"/>
  <c r="AL42" i="6" s="1"/>
  <c r="F58" i="28" s="1"/>
  <c r="AG42" i="6"/>
  <c r="AG50" i="6"/>
  <c r="AF41" i="6"/>
  <c r="AG45" i="6"/>
  <c r="AG41" i="6"/>
  <c r="AG49" i="6"/>
  <c r="AF49" i="6"/>
  <c r="AL49" i="6" s="1"/>
  <c r="AF44" i="6"/>
  <c r="AC34" i="6"/>
  <c r="AG34" i="6"/>
  <c r="AF34" i="6"/>
  <c r="AC44" i="6"/>
  <c r="AJ44" i="6" s="1"/>
  <c r="AF27" i="6"/>
  <c r="AG27" i="6"/>
  <c r="AC26" i="6"/>
  <c r="AF33" i="6"/>
  <c r="AB41" i="6"/>
  <c r="AJ41" i="6" s="1"/>
  <c r="D57" i="28" s="1"/>
  <c r="AG52" i="6"/>
  <c r="AC33" i="6"/>
  <c r="AJ33" i="6" s="1"/>
  <c r="D49" i="28" s="1"/>
  <c r="AG44" i="6"/>
  <c r="AF52" i="6"/>
  <c r="AF26" i="6"/>
  <c r="AG33" i="6"/>
  <c r="AG26" i="6"/>
  <c r="AF31" i="6"/>
  <c r="AG31" i="6"/>
  <c r="AF45" i="6"/>
  <c r="AB37" i="6"/>
  <c r="AJ37" i="6" s="1"/>
  <c r="D53" i="28" s="1"/>
  <c r="AB40" i="6"/>
  <c r="AB47" i="6"/>
  <c r="AB54" i="6"/>
  <c r="AF30" i="6"/>
  <c r="AF48" i="6"/>
  <c r="AL48" i="6" s="1"/>
  <c r="AF40" i="6"/>
  <c r="AL40" i="6" s="1"/>
  <c r="F56" i="28" s="1"/>
  <c r="AB35" i="6"/>
  <c r="AB46" i="6"/>
  <c r="AF36" i="6"/>
  <c r="AF47" i="6"/>
  <c r="AL47" i="6" s="1"/>
  <c r="AF54" i="6"/>
  <c r="AL54" i="6" s="1"/>
  <c r="F62" i="28" s="1"/>
  <c r="AG36" i="6"/>
  <c r="AG39" i="6"/>
  <c r="AL39" i="6" s="1"/>
  <c r="F55" i="28" s="1"/>
  <c r="AB27" i="6"/>
  <c r="AB34" i="6"/>
  <c r="AF28" i="6"/>
  <c r="AF35" i="6"/>
  <c r="AL35" i="6" s="1"/>
  <c r="F51" i="28" s="1"/>
  <c r="AC45" i="6"/>
  <c r="AJ45" i="6" s="1"/>
  <c r="AF46" i="6"/>
  <c r="AL46" i="6" s="1"/>
  <c r="AC52" i="6"/>
  <c r="AJ52" i="6" s="1"/>
  <c r="D60" i="28" s="1"/>
  <c r="AF53" i="6"/>
  <c r="AL53" i="6" s="1"/>
  <c r="F61" i="28" s="1"/>
  <c r="AB30" i="6"/>
  <c r="AC30" i="6"/>
  <c r="AC54" i="6"/>
  <c r="AF37" i="6"/>
  <c r="AL37" i="6" s="1"/>
  <c r="F53" i="28" s="1"/>
  <c r="AF29" i="6"/>
  <c r="AC35" i="6"/>
  <c r="AG29" i="6"/>
  <c r="AB50" i="6"/>
  <c r="AJ50" i="6" s="1"/>
  <c r="AB48" i="6"/>
  <c r="AC48" i="6"/>
  <c r="AC37" i="6"/>
  <c r="AC40" i="6"/>
  <c r="AB29" i="6"/>
  <c r="AB36" i="6"/>
  <c r="AJ36" i="6" s="1"/>
  <c r="D52" i="28" s="1"/>
  <c r="AB39" i="6"/>
  <c r="AC39" i="6"/>
  <c r="AC47" i="6"/>
  <c r="AB28" i="6"/>
  <c r="AB53" i="6"/>
  <c r="AC28" i="6"/>
  <c r="AC46" i="6"/>
  <c r="AC53" i="6"/>
  <c r="AC50" i="6"/>
  <c r="AB31" i="6"/>
  <c r="AJ31" i="6" s="1"/>
  <c r="AB42" i="6"/>
  <c r="AJ42" i="6" s="1"/>
  <c r="D58" i="28" s="1"/>
  <c r="AB49" i="6"/>
  <c r="AJ49" i="6" s="1"/>
  <c r="AL64" i="6"/>
  <c r="AJ65" i="6"/>
  <c r="AJ48" i="6" l="1"/>
  <c r="AL45" i="6"/>
  <c r="AL41" i="6"/>
  <c r="F57" i="28" s="1"/>
  <c r="AL44" i="6"/>
  <c r="AJ34" i="6"/>
  <c r="D50" i="28" s="1"/>
  <c r="AL33" i="6"/>
  <c r="F49" i="28" s="1"/>
  <c r="AL36" i="6"/>
  <c r="F52" i="28" s="1"/>
  <c r="AJ46" i="6"/>
  <c r="AJ35" i="6"/>
  <c r="D51" i="28" s="1"/>
  <c r="AL52" i="6"/>
  <c r="F60" i="28" s="1"/>
  <c r="AL34" i="6"/>
  <c r="F50" i="28" s="1"/>
  <c r="AJ54" i="6"/>
  <c r="D62" i="28" s="1"/>
  <c r="AJ39" i="6"/>
  <c r="D55" i="28" s="1"/>
  <c r="AJ40" i="6"/>
  <c r="D56" i="28" s="1"/>
  <c r="AJ47" i="6"/>
  <c r="AJ53" i="6"/>
  <c r="D61" i="28" s="1"/>
  <c r="AL65" i="6"/>
  <c r="AJ64" i="6"/>
  <c r="AN129" i="29" l="1"/>
  <c r="AH129" i="29"/>
  <c r="AN130" i="29"/>
  <c r="AN128" i="29"/>
  <c r="AN127" i="29"/>
  <c r="AN126" i="29"/>
  <c r="AN125" i="29"/>
  <c r="AN124" i="29"/>
  <c r="AN123" i="29"/>
  <c r="AN122" i="29"/>
  <c r="AN121" i="29"/>
  <c r="AN120" i="29"/>
  <c r="AN119" i="29"/>
  <c r="AN118" i="29"/>
  <c r="AN117" i="29"/>
  <c r="AN116" i="29"/>
  <c r="AN115" i="29"/>
  <c r="AN114" i="29"/>
  <c r="AN113" i="29"/>
  <c r="AN112" i="29"/>
  <c r="AN111" i="29"/>
  <c r="AN110" i="29"/>
  <c r="AN109" i="29"/>
  <c r="AN108" i="29"/>
  <c r="AN107" i="29"/>
  <c r="AN106" i="29"/>
  <c r="AN105" i="29"/>
  <c r="AN104" i="29"/>
  <c r="AN103" i="29"/>
  <c r="AN102" i="29"/>
  <c r="AN101" i="29"/>
  <c r="AN100" i="29"/>
  <c r="AN99" i="29"/>
  <c r="AN98" i="29"/>
  <c r="AN97" i="29"/>
  <c r="AN96" i="29"/>
  <c r="AN95" i="29"/>
  <c r="AN94" i="29"/>
  <c r="AN93" i="29"/>
  <c r="AN92" i="29"/>
  <c r="AN91" i="29"/>
  <c r="AN90" i="29"/>
  <c r="AN89" i="29"/>
  <c r="AN88" i="29"/>
  <c r="AN87" i="29"/>
  <c r="AN86" i="29"/>
  <c r="AN85" i="29"/>
  <c r="AN84" i="29"/>
  <c r="AN83" i="29"/>
  <c r="AN82" i="29"/>
  <c r="AN81" i="29"/>
  <c r="AN80" i="29"/>
  <c r="AN79" i="29"/>
  <c r="AN78" i="29"/>
  <c r="AN77" i="29"/>
  <c r="AN76" i="29"/>
  <c r="AN75" i="29"/>
  <c r="AN74" i="29"/>
  <c r="AN73" i="29"/>
  <c r="AN72" i="29"/>
  <c r="AN71" i="29"/>
  <c r="AN70" i="29"/>
  <c r="AN69" i="29"/>
  <c r="AN68" i="29"/>
  <c r="AN67" i="29"/>
  <c r="AN66" i="29"/>
  <c r="AN65" i="29"/>
  <c r="AN64" i="29"/>
  <c r="AN63" i="29"/>
  <c r="AN62" i="29"/>
  <c r="AN61" i="29"/>
  <c r="AN60" i="29"/>
  <c r="AN59" i="29"/>
  <c r="AN58" i="29"/>
  <c r="AN57" i="29"/>
  <c r="AN56" i="29"/>
  <c r="AN55" i="29"/>
  <c r="AN54" i="29"/>
  <c r="AN53" i="29"/>
  <c r="AN52" i="29"/>
  <c r="AN51" i="29"/>
  <c r="AN50" i="29"/>
  <c r="AN49" i="29"/>
  <c r="AN48" i="29"/>
  <c r="AN47" i="29"/>
  <c r="AN46" i="29"/>
  <c r="AN45" i="29"/>
  <c r="AN44" i="29"/>
  <c r="AN43" i="29"/>
  <c r="AN42" i="29"/>
  <c r="AN41" i="29"/>
  <c r="AN40" i="29"/>
  <c r="AN39" i="29"/>
  <c r="AN38" i="29"/>
  <c r="AN37" i="29"/>
  <c r="AN36" i="29"/>
  <c r="AN35" i="29"/>
  <c r="AN34" i="29"/>
  <c r="AN33" i="29"/>
  <c r="AN32" i="29"/>
  <c r="AN31" i="29"/>
  <c r="AN30" i="29"/>
  <c r="AN29" i="29"/>
  <c r="AN28" i="29"/>
  <c r="AN27" i="29"/>
  <c r="AN26" i="29"/>
  <c r="AN25" i="29"/>
  <c r="AN24" i="29"/>
  <c r="AN23" i="29"/>
  <c r="AN22" i="29"/>
  <c r="AN21" i="29"/>
  <c r="AN20" i="29"/>
  <c r="AN19" i="29"/>
  <c r="AN18" i="29"/>
  <c r="AN17" i="29"/>
  <c r="AN16" i="29"/>
  <c r="AN15" i="29"/>
  <c r="AN14" i="29"/>
  <c r="AN13" i="29"/>
  <c r="AN12" i="29"/>
  <c r="AN11" i="29"/>
  <c r="AN10" i="29"/>
  <c r="AC37" i="29"/>
  <c r="C29" i="30"/>
  <c r="Y18" i="30"/>
  <c r="Y16" i="30"/>
  <c r="X16" i="30"/>
  <c r="AN130" i="30" l="1"/>
  <c r="AN129" i="30"/>
  <c r="AN128" i="30"/>
  <c r="AN127" i="30"/>
  <c r="AN126" i="30"/>
  <c r="AN125" i="30"/>
  <c r="AN124" i="30"/>
  <c r="AN123" i="30"/>
  <c r="AN122" i="30"/>
  <c r="AN121" i="30"/>
  <c r="AN120" i="30"/>
  <c r="AN119" i="30"/>
  <c r="AN118" i="30"/>
  <c r="AN117" i="30"/>
  <c r="AN116" i="30"/>
  <c r="AN115" i="30"/>
  <c r="AN114" i="30"/>
  <c r="AN113" i="30"/>
  <c r="AN112" i="30"/>
  <c r="AN111" i="30"/>
  <c r="AN110" i="30"/>
  <c r="AN109" i="30"/>
  <c r="AN108" i="30"/>
  <c r="AN107" i="30"/>
  <c r="AN106" i="30"/>
  <c r="AN105" i="30"/>
  <c r="AN104" i="30"/>
  <c r="AN103" i="30"/>
  <c r="AN102" i="30"/>
  <c r="AN101" i="30"/>
  <c r="AN100" i="30"/>
  <c r="AN99" i="30"/>
  <c r="AN98" i="30"/>
  <c r="AN97" i="30"/>
  <c r="AN96" i="30"/>
  <c r="AN95" i="30"/>
  <c r="AN94" i="30"/>
  <c r="AN93" i="30"/>
  <c r="AN92" i="30"/>
  <c r="AN91" i="30"/>
  <c r="AN90" i="30"/>
  <c r="AN89" i="30"/>
  <c r="AN88" i="30"/>
  <c r="AN87" i="30"/>
  <c r="AN86" i="30"/>
  <c r="AN85" i="30"/>
  <c r="AN84" i="30"/>
  <c r="AN83" i="30"/>
  <c r="AN82" i="30"/>
  <c r="AN81" i="30"/>
  <c r="AN80" i="30"/>
  <c r="AN79" i="30"/>
  <c r="AN78" i="30"/>
  <c r="AN77" i="30"/>
  <c r="AN76" i="30"/>
  <c r="AN75" i="30"/>
  <c r="AN74" i="30"/>
  <c r="AN73" i="30"/>
  <c r="AN72" i="30"/>
  <c r="AN71" i="30"/>
  <c r="AN70" i="30"/>
  <c r="AN69" i="30"/>
  <c r="AN68" i="30"/>
  <c r="AN67" i="30"/>
  <c r="AN66" i="30"/>
  <c r="AN65" i="30"/>
  <c r="AN64" i="30"/>
  <c r="AN63" i="30"/>
  <c r="AN62" i="30"/>
  <c r="AN61" i="30"/>
  <c r="AN60" i="30"/>
  <c r="AN59" i="30"/>
  <c r="AN58" i="30"/>
  <c r="AN57" i="30"/>
  <c r="AN56" i="30"/>
  <c r="AN55" i="30"/>
  <c r="AN54" i="30"/>
  <c r="AN53" i="30"/>
  <c r="AN52" i="30"/>
  <c r="AN51" i="30"/>
  <c r="AN50" i="30"/>
  <c r="AN49" i="30"/>
  <c r="AN48" i="30"/>
  <c r="AN47" i="30"/>
  <c r="AN46" i="30"/>
  <c r="AN45" i="30"/>
  <c r="AN44" i="30"/>
  <c r="AN43" i="30"/>
  <c r="AN42" i="30"/>
  <c r="AN41" i="30"/>
  <c r="AN40" i="30"/>
  <c r="AN39" i="30"/>
  <c r="AN38" i="30"/>
  <c r="AN37" i="30"/>
  <c r="AN36" i="30"/>
  <c r="AN35" i="30"/>
  <c r="AN34" i="30"/>
  <c r="AN33" i="30"/>
  <c r="AN32" i="30"/>
  <c r="AN31" i="30"/>
  <c r="AN30" i="30"/>
  <c r="AN29" i="30"/>
  <c r="AN28" i="30"/>
  <c r="AN27" i="30"/>
  <c r="AN26" i="30"/>
  <c r="AN25" i="30"/>
  <c r="AN24" i="30"/>
  <c r="AN23" i="30"/>
  <c r="AN22" i="30"/>
  <c r="AN21" i="30"/>
  <c r="AN20" i="30"/>
  <c r="AN19" i="30"/>
  <c r="AN18" i="30"/>
  <c r="AN17" i="30"/>
  <c r="AN16" i="30"/>
  <c r="AN15" i="30"/>
  <c r="AN14" i="30"/>
  <c r="AN13" i="30"/>
  <c r="AN12" i="30"/>
  <c r="AN11" i="30"/>
  <c r="AN10" i="30"/>
  <c r="AH129" i="30"/>
  <c r="BD10005" i="6"/>
  <c r="BD3" i="6"/>
  <c r="BD4" i="6"/>
  <c r="BD5" i="6"/>
  <c r="BD6" i="6"/>
  <c r="BD7" i="6"/>
  <c r="BD8" i="6"/>
  <c r="BD9" i="6"/>
  <c r="BD10" i="6"/>
  <c r="BD11" i="6"/>
  <c r="BD12" i="6"/>
  <c r="BD13" i="6"/>
  <c r="BD14" i="6"/>
  <c r="BD15" i="6"/>
  <c r="BD16" i="6"/>
  <c r="BD17" i="6"/>
  <c r="BD18" i="6"/>
  <c r="BD19" i="6"/>
  <c r="BD20" i="6"/>
  <c r="BD21" i="6"/>
  <c r="BD22" i="6"/>
  <c r="BD23" i="6"/>
  <c r="BD24" i="6"/>
  <c r="BD25" i="6"/>
  <c r="BD26" i="6"/>
  <c r="BD27" i="6"/>
  <c r="BD28" i="6"/>
  <c r="BD29" i="6"/>
  <c r="BD30" i="6"/>
  <c r="BD31" i="6"/>
  <c r="BD32" i="6"/>
  <c r="BD33" i="6"/>
  <c r="BD34" i="6"/>
  <c r="BD35" i="6"/>
  <c r="BD36" i="6"/>
  <c r="BD37" i="6"/>
  <c r="BD38" i="6"/>
  <c r="BD39" i="6"/>
  <c r="BD40" i="6"/>
  <c r="BD41" i="6"/>
  <c r="BD42" i="6"/>
  <c r="BD43" i="6"/>
  <c r="BD44" i="6"/>
  <c r="BD45" i="6"/>
  <c r="BD46" i="6"/>
  <c r="BD47" i="6"/>
  <c r="BD48" i="6"/>
  <c r="BD49" i="6"/>
  <c r="BD50" i="6"/>
  <c r="BD51" i="6"/>
  <c r="BD52" i="6"/>
  <c r="BD53" i="6"/>
  <c r="BD54" i="6"/>
  <c r="BD55" i="6"/>
  <c r="BD56" i="6"/>
  <c r="BD57" i="6"/>
  <c r="BD58" i="6"/>
  <c r="BD59" i="6"/>
  <c r="BD60" i="6"/>
  <c r="BD61" i="6"/>
  <c r="BD62" i="6"/>
  <c r="BD63" i="6"/>
  <c r="BD64" i="6"/>
  <c r="BD65" i="6"/>
  <c r="BD66" i="6"/>
  <c r="BD67" i="6"/>
  <c r="BD68" i="6"/>
  <c r="BD69" i="6"/>
  <c r="BD70" i="6"/>
  <c r="BD71" i="6"/>
  <c r="BD72" i="6"/>
  <c r="BD73" i="6"/>
  <c r="BD74" i="6"/>
  <c r="BD75" i="6"/>
  <c r="BD76" i="6"/>
  <c r="BD77" i="6"/>
  <c r="BD78" i="6"/>
  <c r="BD79" i="6"/>
  <c r="BD80" i="6"/>
  <c r="BD81" i="6"/>
  <c r="BD82" i="6"/>
  <c r="BD83" i="6"/>
  <c r="BD84" i="6"/>
  <c r="BD85" i="6"/>
  <c r="BD86" i="6"/>
  <c r="BD87" i="6"/>
  <c r="BD88" i="6"/>
  <c r="BD89" i="6"/>
  <c r="BD90" i="6"/>
  <c r="BD91" i="6"/>
  <c r="BD92" i="6"/>
  <c r="BD93" i="6"/>
  <c r="BD94" i="6"/>
  <c r="BD95" i="6"/>
  <c r="BD96" i="6"/>
  <c r="BD97" i="6"/>
  <c r="BD98" i="6"/>
  <c r="BD99" i="6"/>
  <c r="BD100" i="6"/>
  <c r="BD101" i="6"/>
  <c r="BD102" i="6"/>
  <c r="BD103" i="6"/>
  <c r="BD104" i="6"/>
  <c r="BD105" i="6"/>
  <c r="BD106" i="6"/>
  <c r="BD107" i="6"/>
  <c r="BD108" i="6"/>
  <c r="BD109" i="6"/>
  <c r="BD110" i="6"/>
  <c r="BD111" i="6"/>
  <c r="BD112" i="6"/>
  <c r="BD113" i="6"/>
  <c r="BD114" i="6"/>
  <c r="BD115" i="6"/>
  <c r="BD116" i="6"/>
  <c r="BD117" i="6"/>
  <c r="BD118" i="6"/>
  <c r="BD119" i="6"/>
  <c r="BD120" i="6"/>
  <c r="BD121" i="6"/>
  <c r="BD122" i="6"/>
  <c r="BD123" i="6"/>
  <c r="BD124" i="6"/>
  <c r="BD125" i="6"/>
  <c r="BD126" i="6"/>
  <c r="BD127" i="6"/>
  <c r="BD128" i="6"/>
  <c r="BD129" i="6"/>
  <c r="BD130" i="6"/>
  <c r="BD131" i="6"/>
  <c r="BD132" i="6"/>
  <c r="BD133" i="6"/>
  <c r="BD134" i="6"/>
  <c r="BD135" i="6"/>
  <c r="BD136" i="6"/>
  <c r="BD137" i="6"/>
  <c r="BD138" i="6"/>
  <c r="BD139" i="6"/>
  <c r="BD140" i="6"/>
  <c r="BD141" i="6"/>
  <c r="BD142" i="6"/>
  <c r="BD143" i="6"/>
  <c r="BD144" i="6"/>
  <c r="BD145" i="6"/>
  <c r="BD146" i="6"/>
  <c r="BD147" i="6"/>
  <c r="BD148" i="6"/>
  <c r="BD149" i="6"/>
  <c r="BD150" i="6"/>
  <c r="BD151" i="6"/>
  <c r="BD152" i="6"/>
  <c r="BD153" i="6"/>
  <c r="BD154" i="6"/>
  <c r="BD155" i="6"/>
  <c r="BD156" i="6"/>
  <c r="BD157" i="6"/>
  <c r="BD158" i="6"/>
  <c r="BD159" i="6"/>
  <c r="BD160" i="6"/>
  <c r="BD161" i="6"/>
  <c r="BD162" i="6"/>
  <c r="BD163" i="6"/>
  <c r="BD164" i="6"/>
  <c r="BD165" i="6"/>
  <c r="BD166" i="6"/>
  <c r="BD167" i="6"/>
  <c r="BD168" i="6"/>
  <c r="BD169" i="6"/>
  <c r="BD170" i="6"/>
  <c r="BD171" i="6"/>
  <c r="BD172" i="6"/>
  <c r="BD173" i="6"/>
  <c r="BD174" i="6"/>
  <c r="BD175" i="6"/>
  <c r="BD176" i="6"/>
  <c r="BD177" i="6"/>
  <c r="BD178" i="6"/>
  <c r="BD179" i="6"/>
  <c r="BD180" i="6"/>
  <c r="BD181" i="6"/>
  <c r="BD182" i="6"/>
  <c r="BD183" i="6"/>
  <c r="BD184" i="6"/>
  <c r="BD185" i="6"/>
  <c r="BD186" i="6"/>
  <c r="BD187" i="6"/>
  <c r="BD188" i="6"/>
  <c r="BD189" i="6"/>
  <c r="BD190" i="6"/>
  <c r="BD191" i="6"/>
  <c r="BD192" i="6"/>
  <c r="BD193" i="6"/>
  <c r="BD194" i="6"/>
  <c r="BD195" i="6"/>
  <c r="BD196" i="6"/>
  <c r="BD197" i="6"/>
  <c r="BD198" i="6"/>
  <c r="BD199" i="6"/>
  <c r="BD200" i="6"/>
  <c r="BD201" i="6"/>
  <c r="BD202" i="6"/>
  <c r="BD203" i="6"/>
  <c r="BD204" i="6"/>
  <c r="BD205" i="6"/>
  <c r="BD206" i="6"/>
  <c r="BD207" i="6"/>
  <c r="BD208" i="6"/>
  <c r="BD209" i="6"/>
  <c r="BD210" i="6"/>
  <c r="BD211" i="6"/>
  <c r="BD212" i="6"/>
  <c r="BD213" i="6"/>
  <c r="BD214" i="6"/>
  <c r="BD215" i="6"/>
  <c r="BD216" i="6"/>
  <c r="BD217" i="6"/>
  <c r="BD218" i="6"/>
  <c r="BD219" i="6"/>
  <c r="BD220" i="6"/>
  <c r="BD221" i="6"/>
  <c r="BD222" i="6"/>
  <c r="BD223" i="6"/>
  <c r="BD224" i="6"/>
  <c r="BD225" i="6"/>
  <c r="BD226" i="6"/>
  <c r="BD227" i="6"/>
  <c r="BD228" i="6"/>
  <c r="BD229" i="6"/>
  <c r="BD230" i="6"/>
  <c r="BD231" i="6"/>
  <c r="BD232" i="6"/>
  <c r="BD233" i="6"/>
  <c r="BD234" i="6"/>
  <c r="BD235" i="6"/>
  <c r="BD236" i="6"/>
  <c r="BD237" i="6"/>
  <c r="BD238" i="6"/>
  <c r="BD239" i="6"/>
  <c r="BD240" i="6"/>
  <c r="BD241" i="6"/>
  <c r="BD242" i="6"/>
  <c r="BD243" i="6"/>
  <c r="BD244" i="6"/>
  <c r="BD245" i="6"/>
  <c r="BD246" i="6"/>
  <c r="BD247" i="6"/>
  <c r="BD248" i="6"/>
  <c r="BD249" i="6"/>
  <c r="BD250" i="6"/>
  <c r="BD251" i="6"/>
  <c r="BD252" i="6"/>
  <c r="BD253" i="6"/>
  <c r="BD254" i="6"/>
  <c r="BD255" i="6"/>
  <c r="BD256" i="6"/>
  <c r="BD257" i="6"/>
  <c r="BD258" i="6"/>
  <c r="BD259" i="6"/>
  <c r="BD260" i="6"/>
  <c r="BD261" i="6"/>
  <c r="BD262" i="6"/>
  <c r="BD263" i="6"/>
  <c r="BD264" i="6"/>
  <c r="BD265" i="6"/>
  <c r="BD266" i="6"/>
  <c r="BD267" i="6"/>
  <c r="BD268" i="6"/>
  <c r="BD269" i="6"/>
  <c r="BD270" i="6"/>
  <c r="BD271" i="6"/>
  <c r="BD272" i="6"/>
  <c r="BD273" i="6"/>
  <c r="BD274" i="6"/>
  <c r="BD275" i="6"/>
  <c r="BD276" i="6"/>
  <c r="BD277" i="6"/>
  <c r="BD278" i="6"/>
  <c r="BD279" i="6"/>
  <c r="BD280" i="6"/>
  <c r="BD281" i="6"/>
  <c r="BD282" i="6"/>
  <c r="BD283" i="6"/>
  <c r="BD284" i="6"/>
  <c r="BD285" i="6"/>
  <c r="BD286" i="6"/>
  <c r="BD287" i="6"/>
  <c r="BD288" i="6"/>
  <c r="BD289" i="6"/>
  <c r="BD290" i="6"/>
  <c r="BD291" i="6"/>
  <c r="BD292" i="6"/>
  <c r="BD293" i="6"/>
  <c r="BD294" i="6"/>
  <c r="BD295" i="6"/>
  <c r="BD296" i="6"/>
  <c r="BD297" i="6"/>
  <c r="BD298" i="6"/>
  <c r="BD299" i="6"/>
  <c r="BD300" i="6"/>
  <c r="BD301" i="6"/>
  <c r="BD302" i="6"/>
  <c r="BD303" i="6"/>
  <c r="BD304" i="6"/>
  <c r="BD305" i="6"/>
  <c r="BD306" i="6"/>
  <c r="BD307" i="6"/>
  <c r="BD308" i="6"/>
  <c r="BD309" i="6"/>
  <c r="BD310" i="6"/>
  <c r="BD311" i="6"/>
  <c r="BD312" i="6"/>
  <c r="BD313" i="6"/>
  <c r="BD314" i="6"/>
  <c r="BD315" i="6"/>
  <c r="BD316" i="6"/>
  <c r="BD317" i="6"/>
  <c r="BD318" i="6"/>
  <c r="BD319" i="6"/>
  <c r="BD320" i="6"/>
  <c r="BD321" i="6"/>
  <c r="BD322" i="6"/>
  <c r="BD323" i="6"/>
  <c r="BD324" i="6"/>
  <c r="BD325" i="6"/>
  <c r="BD326" i="6"/>
  <c r="BD327" i="6"/>
  <c r="BD328" i="6"/>
  <c r="BD329" i="6"/>
  <c r="BD330" i="6"/>
  <c r="BD331" i="6"/>
  <c r="BD332" i="6"/>
  <c r="BD333" i="6"/>
  <c r="BD334" i="6"/>
  <c r="BD335" i="6"/>
  <c r="BD336" i="6"/>
  <c r="BD337" i="6"/>
  <c r="BD338" i="6"/>
  <c r="BD339" i="6"/>
  <c r="BD340" i="6"/>
  <c r="BD341" i="6"/>
  <c r="BD342" i="6"/>
  <c r="BD343" i="6"/>
  <c r="BD344" i="6"/>
  <c r="BD345" i="6"/>
  <c r="BD346" i="6"/>
  <c r="BD347" i="6"/>
  <c r="BD348" i="6"/>
  <c r="BD349" i="6"/>
  <c r="BD350" i="6"/>
  <c r="BD351" i="6"/>
  <c r="BD352" i="6"/>
  <c r="BD353" i="6"/>
  <c r="BD354" i="6"/>
  <c r="BD355" i="6"/>
  <c r="BD356" i="6"/>
  <c r="BD357" i="6"/>
  <c r="BD358" i="6"/>
  <c r="BD359" i="6"/>
  <c r="BD360" i="6"/>
  <c r="BD361" i="6"/>
  <c r="BD362" i="6"/>
  <c r="BD363" i="6"/>
  <c r="BD364" i="6"/>
  <c r="BD365" i="6"/>
  <c r="BD366" i="6"/>
  <c r="BD367" i="6"/>
  <c r="BD368" i="6"/>
  <c r="BD369" i="6"/>
  <c r="BD370" i="6"/>
  <c r="BD371" i="6"/>
  <c r="BD372" i="6"/>
  <c r="BD373" i="6"/>
  <c r="BD374" i="6"/>
  <c r="BD375" i="6"/>
  <c r="BD376" i="6"/>
  <c r="BD377" i="6"/>
  <c r="BD378" i="6"/>
  <c r="BD379" i="6"/>
  <c r="BD380" i="6"/>
  <c r="BD381" i="6"/>
  <c r="BD382" i="6"/>
  <c r="BD383" i="6"/>
  <c r="BD384" i="6"/>
  <c r="BD385" i="6"/>
  <c r="BD386" i="6"/>
  <c r="BD387" i="6"/>
  <c r="BD388" i="6"/>
  <c r="BD389" i="6"/>
  <c r="BD390" i="6"/>
  <c r="BD391" i="6"/>
  <c r="BD392" i="6"/>
  <c r="BD393" i="6"/>
  <c r="BD394" i="6"/>
  <c r="BD395" i="6"/>
  <c r="BD396" i="6"/>
  <c r="BD397" i="6"/>
  <c r="BD398" i="6"/>
  <c r="BD399" i="6"/>
  <c r="BD400" i="6"/>
  <c r="BD401" i="6"/>
  <c r="BD402" i="6"/>
  <c r="BD403" i="6"/>
  <c r="BD404" i="6"/>
  <c r="BD405" i="6"/>
  <c r="BD406" i="6"/>
  <c r="BD407" i="6"/>
  <c r="BD408" i="6"/>
  <c r="BD409" i="6"/>
  <c r="BD410" i="6"/>
  <c r="BD411" i="6"/>
  <c r="BD412" i="6"/>
  <c r="BD413" i="6"/>
  <c r="BD414" i="6"/>
  <c r="BD415" i="6"/>
  <c r="BD416" i="6"/>
  <c r="BD417" i="6"/>
  <c r="BD418" i="6"/>
  <c r="BD419" i="6"/>
  <c r="BD420" i="6"/>
  <c r="BD421" i="6"/>
  <c r="BD422" i="6"/>
  <c r="BD423" i="6"/>
  <c r="BD424" i="6"/>
  <c r="BD425" i="6"/>
  <c r="BD426" i="6"/>
  <c r="BD427" i="6"/>
  <c r="BD428" i="6"/>
  <c r="BD429" i="6"/>
  <c r="BD430" i="6"/>
  <c r="BD431" i="6"/>
  <c r="BD432" i="6"/>
  <c r="BD433" i="6"/>
  <c r="BD434" i="6"/>
  <c r="BD435" i="6"/>
  <c r="BD436" i="6"/>
  <c r="BD437" i="6"/>
  <c r="BD438" i="6"/>
  <c r="BD439" i="6"/>
  <c r="BD440" i="6"/>
  <c r="BD441" i="6"/>
  <c r="BD442" i="6"/>
  <c r="BD443" i="6"/>
  <c r="BD444" i="6"/>
  <c r="BD445" i="6"/>
  <c r="BD446" i="6"/>
  <c r="BD447" i="6"/>
  <c r="BD448" i="6"/>
  <c r="BD449" i="6"/>
  <c r="BD450" i="6"/>
  <c r="BD451" i="6"/>
  <c r="BD452" i="6"/>
  <c r="BD453" i="6"/>
  <c r="BD454" i="6"/>
  <c r="BD455" i="6"/>
  <c r="BD456" i="6"/>
  <c r="BD457" i="6"/>
  <c r="BD458" i="6"/>
  <c r="BD459" i="6"/>
  <c r="BD460" i="6"/>
  <c r="BD461" i="6"/>
  <c r="BD462" i="6"/>
  <c r="BD463" i="6"/>
  <c r="BD464" i="6"/>
  <c r="BD465" i="6"/>
  <c r="BD466" i="6"/>
  <c r="BD467" i="6"/>
  <c r="BD468" i="6"/>
  <c r="BD469" i="6"/>
  <c r="BD470" i="6"/>
  <c r="BD471" i="6"/>
  <c r="BD472" i="6"/>
  <c r="BD473" i="6"/>
  <c r="BD474" i="6"/>
  <c r="BD475" i="6"/>
  <c r="BD476" i="6"/>
  <c r="BD477" i="6"/>
  <c r="BD478" i="6"/>
  <c r="BD479" i="6"/>
  <c r="BD480" i="6"/>
  <c r="BD481" i="6"/>
  <c r="BD482" i="6"/>
  <c r="BD483" i="6"/>
  <c r="BD484" i="6"/>
  <c r="BD485" i="6"/>
  <c r="BD486" i="6"/>
  <c r="BD487" i="6"/>
  <c r="BD488" i="6"/>
  <c r="BD489" i="6"/>
  <c r="BD490" i="6"/>
  <c r="BD491" i="6"/>
  <c r="BD492" i="6"/>
  <c r="BD493" i="6"/>
  <c r="BD494" i="6"/>
  <c r="BD495" i="6"/>
  <c r="BD496" i="6"/>
  <c r="BD497" i="6"/>
  <c r="BD498" i="6"/>
  <c r="BD499" i="6"/>
  <c r="BD500" i="6"/>
  <c r="BD501" i="6"/>
  <c r="BD502" i="6"/>
  <c r="BD503" i="6"/>
  <c r="BD504" i="6"/>
  <c r="BD505" i="6"/>
  <c r="BD506" i="6"/>
  <c r="BD507" i="6"/>
  <c r="BD508" i="6"/>
  <c r="BD509" i="6"/>
  <c r="BD510" i="6"/>
  <c r="BD511" i="6"/>
  <c r="BD512" i="6"/>
  <c r="BD513" i="6"/>
  <c r="BD514" i="6"/>
  <c r="BD515" i="6"/>
  <c r="BD516" i="6"/>
  <c r="BD517" i="6"/>
  <c r="BD518" i="6"/>
  <c r="BD519" i="6"/>
  <c r="BD520" i="6"/>
  <c r="BD521" i="6"/>
  <c r="BD522" i="6"/>
  <c r="BD523" i="6"/>
  <c r="BD524" i="6"/>
  <c r="BD525" i="6"/>
  <c r="BD526" i="6"/>
  <c r="BD527" i="6"/>
  <c r="BD528" i="6"/>
  <c r="BD529" i="6"/>
  <c r="BD530" i="6"/>
  <c r="BD531" i="6"/>
  <c r="BD532" i="6"/>
  <c r="BD533" i="6"/>
  <c r="BD534" i="6"/>
  <c r="BD535" i="6"/>
  <c r="BD536" i="6"/>
  <c r="BD537" i="6"/>
  <c r="BD538" i="6"/>
  <c r="BD539" i="6"/>
  <c r="BD540" i="6"/>
  <c r="BD541" i="6"/>
  <c r="BD542" i="6"/>
  <c r="BD543" i="6"/>
  <c r="BD544" i="6"/>
  <c r="BD545" i="6"/>
  <c r="BD546" i="6"/>
  <c r="BD547" i="6"/>
  <c r="BD548" i="6"/>
  <c r="BD549" i="6"/>
  <c r="BD550" i="6"/>
  <c r="BD551" i="6"/>
  <c r="BD552" i="6"/>
  <c r="BD553" i="6"/>
  <c r="BD554" i="6"/>
  <c r="BD555" i="6"/>
  <c r="BD556" i="6"/>
  <c r="BD557" i="6"/>
  <c r="BD558" i="6"/>
  <c r="BD559" i="6"/>
  <c r="BD560" i="6"/>
  <c r="BD561" i="6"/>
  <c r="BD562" i="6"/>
  <c r="BD563" i="6"/>
  <c r="BD564" i="6"/>
  <c r="BD565" i="6"/>
  <c r="BD566" i="6"/>
  <c r="BD567" i="6"/>
  <c r="BD568" i="6"/>
  <c r="BD569" i="6"/>
  <c r="BD570" i="6"/>
  <c r="BD571" i="6"/>
  <c r="BD572" i="6"/>
  <c r="BD573" i="6"/>
  <c r="BD574" i="6"/>
  <c r="BD575" i="6"/>
  <c r="BD576" i="6"/>
  <c r="BD577" i="6"/>
  <c r="BD578" i="6"/>
  <c r="BD579" i="6"/>
  <c r="BD580" i="6"/>
  <c r="BD581" i="6"/>
  <c r="BD582" i="6"/>
  <c r="BD583" i="6"/>
  <c r="BD584" i="6"/>
  <c r="BD585" i="6"/>
  <c r="BD586" i="6"/>
  <c r="BD587" i="6"/>
  <c r="BD588" i="6"/>
  <c r="BD589" i="6"/>
  <c r="BD590" i="6"/>
  <c r="BD591" i="6"/>
  <c r="BD592" i="6"/>
  <c r="BD593" i="6"/>
  <c r="BD594" i="6"/>
  <c r="BD595" i="6"/>
  <c r="BD596" i="6"/>
  <c r="BD597" i="6"/>
  <c r="BD598" i="6"/>
  <c r="BD599" i="6"/>
  <c r="BD600" i="6"/>
  <c r="BD601" i="6"/>
  <c r="BD602" i="6"/>
  <c r="BD603" i="6"/>
  <c r="BD604" i="6"/>
  <c r="BD605" i="6"/>
  <c r="BD606" i="6"/>
  <c r="BD607" i="6"/>
  <c r="BD608" i="6"/>
  <c r="BD609" i="6"/>
  <c r="BD610" i="6"/>
  <c r="BD611" i="6"/>
  <c r="BD612" i="6"/>
  <c r="BD613" i="6"/>
  <c r="BD614" i="6"/>
  <c r="BD615" i="6"/>
  <c r="BD616" i="6"/>
  <c r="BD617" i="6"/>
  <c r="BD618" i="6"/>
  <c r="BD619" i="6"/>
  <c r="BD620" i="6"/>
  <c r="BD621" i="6"/>
  <c r="BD622" i="6"/>
  <c r="BD623" i="6"/>
  <c r="BD624" i="6"/>
  <c r="BD625" i="6"/>
  <c r="BD626" i="6"/>
  <c r="BD627" i="6"/>
  <c r="BD628" i="6"/>
  <c r="BD629" i="6"/>
  <c r="BD630" i="6"/>
  <c r="BD631" i="6"/>
  <c r="BD632" i="6"/>
  <c r="BD633" i="6"/>
  <c r="BD634" i="6"/>
  <c r="BD635" i="6"/>
  <c r="BD636" i="6"/>
  <c r="BD637" i="6"/>
  <c r="BD638" i="6"/>
  <c r="BD639" i="6"/>
  <c r="BD640" i="6"/>
  <c r="BD641" i="6"/>
  <c r="BD642" i="6"/>
  <c r="BD643" i="6"/>
  <c r="BD644" i="6"/>
  <c r="BD645" i="6"/>
  <c r="BD646" i="6"/>
  <c r="BD647" i="6"/>
  <c r="BD648" i="6"/>
  <c r="BD649" i="6"/>
  <c r="BD650" i="6"/>
  <c r="BD651" i="6"/>
  <c r="BD652" i="6"/>
  <c r="BD653" i="6"/>
  <c r="BD654" i="6"/>
  <c r="BD655" i="6"/>
  <c r="BD656" i="6"/>
  <c r="BD657" i="6"/>
  <c r="BD658" i="6"/>
  <c r="BD659" i="6"/>
  <c r="BD660" i="6"/>
  <c r="BD661" i="6"/>
  <c r="BD662" i="6"/>
  <c r="BD663" i="6"/>
  <c r="BD664" i="6"/>
  <c r="BD665" i="6"/>
  <c r="BD666" i="6"/>
  <c r="BD667" i="6"/>
  <c r="BD668" i="6"/>
  <c r="BD669" i="6"/>
  <c r="BD670" i="6"/>
  <c r="BD671" i="6"/>
  <c r="BD672" i="6"/>
  <c r="BD673" i="6"/>
  <c r="BD674" i="6"/>
  <c r="BD675" i="6"/>
  <c r="BD676" i="6"/>
  <c r="BD677" i="6"/>
  <c r="BD678" i="6"/>
  <c r="BD679" i="6"/>
  <c r="BD680" i="6"/>
  <c r="BD681" i="6"/>
  <c r="BD682" i="6"/>
  <c r="BD683" i="6"/>
  <c r="BD684" i="6"/>
  <c r="BD685" i="6"/>
  <c r="BD686" i="6"/>
  <c r="BD687" i="6"/>
  <c r="BD688" i="6"/>
  <c r="BD689" i="6"/>
  <c r="BD690" i="6"/>
  <c r="BD691" i="6"/>
  <c r="BD692" i="6"/>
  <c r="BD693" i="6"/>
  <c r="BD694" i="6"/>
  <c r="BD695" i="6"/>
  <c r="BD696" i="6"/>
  <c r="BD697" i="6"/>
  <c r="BD698" i="6"/>
  <c r="BD699" i="6"/>
  <c r="BD700" i="6"/>
  <c r="BD701" i="6"/>
  <c r="BD702" i="6"/>
  <c r="BD703" i="6"/>
  <c r="BD704" i="6"/>
  <c r="BD705" i="6"/>
  <c r="BD706" i="6"/>
  <c r="BD707" i="6"/>
  <c r="BD708" i="6"/>
  <c r="BD709" i="6"/>
  <c r="BD710" i="6"/>
  <c r="BD711" i="6"/>
  <c r="BD712" i="6"/>
  <c r="BD713" i="6"/>
  <c r="BD714" i="6"/>
  <c r="BD715" i="6"/>
  <c r="BD716" i="6"/>
  <c r="BD717" i="6"/>
  <c r="BD718" i="6"/>
  <c r="BD719" i="6"/>
  <c r="BD720" i="6"/>
  <c r="BD721" i="6"/>
  <c r="BD722" i="6"/>
  <c r="BD723" i="6"/>
  <c r="BD724" i="6"/>
  <c r="BD725" i="6"/>
  <c r="BD726" i="6"/>
  <c r="BD727" i="6"/>
  <c r="BD728" i="6"/>
  <c r="BD729" i="6"/>
  <c r="BD730" i="6"/>
  <c r="BD731" i="6"/>
  <c r="BD732" i="6"/>
  <c r="BD733" i="6"/>
  <c r="BD734" i="6"/>
  <c r="BD735" i="6"/>
  <c r="BD736" i="6"/>
  <c r="BD737" i="6"/>
  <c r="BD738" i="6"/>
  <c r="BD739" i="6"/>
  <c r="BD740" i="6"/>
  <c r="BD741" i="6"/>
  <c r="BD742" i="6"/>
  <c r="BD743" i="6"/>
  <c r="BD744" i="6"/>
  <c r="BD745" i="6"/>
  <c r="BD746" i="6"/>
  <c r="BD747" i="6"/>
  <c r="BD748" i="6"/>
  <c r="BD749" i="6"/>
  <c r="BD750" i="6"/>
  <c r="BD751" i="6"/>
  <c r="BD752" i="6"/>
  <c r="BD753" i="6"/>
  <c r="BD754" i="6"/>
  <c r="BD755" i="6"/>
  <c r="BD756" i="6"/>
  <c r="BD757" i="6"/>
  <c r="BD758" i="6"/>
  <c r="BD759" i="6"/>
  <c r="BD760" i="6"/>
  <c r="BD761" i="6"/>
  <c r="BD762" i="6"/>
  <c r="BD763" i="6"/>
  <c r="BD764" i="6"/>
  <c r="BD765" i="6"/>
  <c r="BD766" i="6"/>
  <c r="BD767" i="6"/>
  <c r="BD768" i="6"/>
  <c r="BD769" i="6"/>
  <c r="BD770" i="6"/>
  <c r="BD771" i="6"/>
  <c r="BD772" i="6"/>
  <c r="BD773" i="6"/>
  <c r="BD774" i="6"/>
  <c r="BD775" i="6"/>
  <c r="BD776" i="6"/>
  <c r="BD777" i="6"/>
  <c r="BD778" i="6"/>
  <c r="BD779" i="6"/>
  <c r="BD780" i="6"/>
  <c r="BD781" i="6"/>
  <c r="BD782" i="6"/>
  <c r="BD783" i="6"/>
  <c r="BD784" i="6"/>
  <c r="BD785" i="6"/>
  <c r="BD786" i="6"/>
  <c r="BD787" i="6"/>
  <c r="BD788" i="6"/>
  <c r="BD789" i="6"/>
  <c r="BD790" i="6"/>
  <c r="BD791" i="6"/>
  <c r="BD792" i="6"/>
  <c r="BD793" i="6"/>
  <c r="BD794" i="6"/>
  <c r="BD795" i="6"/>
  <c r="BD796" i="6"/>
  <c r="BD797" i="6"/>
  <c r="BD798" i="6"/>
  <c r="BD799" i="6"/>
  <c r="BD800" i="6"/>
  <c r="BD801" i="6"/>
  <c r="BD802" i="6"/>
  <c r="BD803" i="6"/>
  <c r="BD804" i="6"/>
  <c r="BD805" i="6"/>
  <c r="BD806" i="6"/>
  <c r="BD807" i="6"/>
  <c r="BD808" i="6"/>
  <c r="BD809" i="6"/>
  <c r="BD810" i="6"/>
  <c r="BD811" i="6"/>
  <c r="BD812" i="6"/>
  <c r="BD813" i="6"/>
  <c r="BD814" i="6"/>
  <c r="BD815" i="6"/>
  <c r="BD816" i="6"/>
  <c r="BD817" i="6"/>
  <c r="BD818" i="6"/>
  <c r="BD819" i="6"/>
  <c r="BD820" i="6"/>
  <c r="BD821" i="6"/>
  <c r="BD822" i="6"/>
  <c r="BD823" i="6"/>
  <c r="BD824" i="6"/>
  <c r="BD825" i="6"/>
  <c r="BD826" i="6"/>
  <c r="BD827" i="6"/>
  <c r="BD828" i="6"/>
  <c r="BD829" i="6"/>
  <c r="BD830" i="6"/>
  <c r="BD831" i="6"/>
  <c r="BD832" i="6"/>
  <c r="BD833" i="6"/>
  <c r="BD834" i="6"/>
  <c r="BD835" i="6"/>
  <c r="BD836" i="6"/>
  <c r="BD837" i="6"/>
  <c r="BD838" i="6"/>
  <c r="BD839" i="6"/>
  <c r="BD840" i="6"/>
  <c r="BD841" i="6"/>
  <c r="BD842" i="6"/>
  <c r="BD843" i="6"/>
  <c r="BD844" i="6"/>
  <c r="BD845" i="6"/>
  <c r="BD846" i="6"/>
  <c r="BD847" i="6"/>
  <c r="BD848" i="6"/>
  <c r="BD849" i="6"/>
  <c r="BD850" i="6"/>
  <c r="BD851" i="6"/>
  <c r="BD852" i="6"/>
  <c r="BD853" i="6"/>
  <c r="BD854" i="6"/>
  <c r="BD855" i="6"/>
  <c r="BD856" i="6"/>
  <c r="BD857" i="6"/>
  <c r="BD858" i="6"/>
  <c r="BD859" i="6"/>
  <c r="BD860" i="6"/>
  <c r="BD861" i="6"/>
  <c r="BD862" i="6"/>
  <c r="BD863" i="6"/>
  <c r="BD864" i="6"/>
  <c r="BD865" i="6"/>
  <c r="BD866" i="6"/>
  <c r="BD867" i="6"/>
  <c r="BD868" i="6"/>
  <c r="BD869" i="6"/>
  <c r="BD870" i="6"/>
  <c r="BD871" i="6"/>
  <c r="BD872" i="6"/>
  <c r="BD873" i="6"/>
  <c r="BD874" i="6"/>
  <c r="BD875" i="6"/>
  <c r="BD876" i="6"/>
  <c r="BD877" i="6"/>
  <c r="BD878" i="6"/>
  <c r="BD879" i="6"/>
  <c r="BD880" i="6"/>
  <c r="BD881" i="6"/>
  <c r="BD882" i="6"/>
  <c r="BD883" i="6"/>
  <c r="BD884" i="6"/>
  <c r="BD885" i="6"/>
  <c r="BD886" i="6"/>
  <c r="BD887" i="6"/>
  <c r="BD888" i="6"/>
  <c r="BD889" i="6"/>
  <c r="BD890" i="6"/>
  <c r="BD891" i="6"/>
  <c r="BD892" i="6"/>
  <c r="BD893" i="6"/>
  <c r="BD894" i="6"/>
  <c r="BD895" i="6"/>
  <c r="BD896" i="6"/>
  <c r="BD897" i="6"/>
  <c r="BD898" i="6"/>
  <c r="BD899" i="6"/>
  <c r="BD900" i="6"/>
  <c r="BD901" i="6"/>
  <c r="BD902" i="6"/>
  <c r="BD903" i="6"/>
  <c r="BD904" i="6"/>
  <c r="BD905" i="6"/>
  <c r="BD906" i="6"/>
  <c r="BD907" i="6"/>
  <c r="BD908" i="6"/>
  <c r="BD909" i="6"/>
  <c r="BD910" i="6"/>
  <c r="BD911" i="6"/>
  <c r="BD912" i="6"/>
  <c r="BD913" i="6"/>
  <c r="BD914" i="6"/>
  <c r="BD915" i="6"/>
  <c r="BD916" i="6"/>
  <c r="BD917" i="6"/>
  <c r="BD918" i="6"/>
  <c r="BD919" i="6"/>
  <c r="BD920" i="6"/>
  <c r="BD921" i="6"/>
  <c r="BD922" i="6"/>
  <c r="BD923" i="6"/>
  <c r="BD924" i="6"/>
  <c r="BD925" i="6"/>
  <c r="BD926" i="6"/>
  <c r="BD927" i="6"/>
  <c r="BD928" i="6"/>
  <c r="BD929" i="6"/>
  <c r="BD930" i="6"/>
  <c r="BD931" i="6"/>
  <c r="BD932" i="6"/>
  <c r="BD933" i="6"/>
  <c r="BD934" i="6"/>
  <c r="BD935" i="6"/>
  <c r="BD936" i="6"/>
  <c r="BD937" i="6"/>
  <c r="BD938" i="6"/>
  <c r="BD939" i="6"/>
  <c r="BD940" i="6"/>
  <c r="BD941" i="6"/>
  <c r="BD942" i="6"/>
  <c r="BD943" i="6"/>
  <c r="BD944" i="6"/>
  <c r="BD945" i="6"/>
  <c r="BD946" i="6"/>
  <c r="BD947" i="6"/>
  <c r="BD948" i="6"/>
  <c r="BD949" i="6"/>
  <c r="BD950" i="6"/>
  <c r="BD951" i="6"/>
  <c r="BD952" i="6"/>
  <c r="BD953" i="6"/>
  <c r="BD954" i="6"/>
  <c r="BD955" i="6"/>
  <c r="BD956" i="6"/>
  <c r="BD957" i="6"/>
  <c r="BD958" i="6"/>
  <c r="BD959" i="6"/>
  <c r="BD960" i="6"/>
  <c r="BD961" i="6"/>
  <c r="BD962" i="6"/>
  <c r="BD963" i="6"/>
  <c r="BD964" i="6"/>
  <c r="BD965" i="6"/>
  <c r="BD966" i="6"/>
  <c r="BD967" i="6"/>
  <c r="BD968" i="6"/>
  <c r="BD969" i="6"/>
  <c r="BD970" i="6"/>
  <c r="BD971" i="6"/>
  <c r="BD972" i="6"/>
  <c r="BD973" i="6"/>
  <c r="BD974" i="6"/>
  <c r="BD975" i="6"/>
  <c r="BD976" i="6"/>
  <c r="BD977" i="6"/>
  <c r="BD978" i="6"/>
  <c r="BD979" i="6"/>
  <c r="BD980" i="6"/>
  <c r="BD981" i="6"/>
  <c r="BD982" i="6"/>
  <c r="BD983" i="6"/>
  <c r="BD984" i="6"/>
  <c r="BD985" i="6"/>
  <c r="BD986" i="6"/>
  <c r="BD987" i="6"/>
  <c r="BD988" i="6"/>
  <c r="BD989" i="6"/>
  <c r="BD990" i="6"/>
  <c r="BD991" i="6"/>
  <c r="BD992" i="6"/>
  <c r="BD993" i="6"/>
  <c r="BD994" i="6"/>
  <c r="BD995" i="6"/>
  <c r="BD996" i="6"/>
  <c r="BD997" i="6"/>
  <c r="BD998" i="6"/>
  <c r="BD999" i="6"/>
  <c r="BD1000" i="6"/>
  <c r="BD1001" i="6"/>
  <c r="BD1002" i="6"/>
  <c r="BD1003" i="6"/>
  <c r="BD1004" i="6"/>
  <c r="BD1005" i="6"/>
  <c r="BD1006" i="6"/>
  <c r="BD1007" i="6"/>
  <c r="BD1008" i="6"/>
  <c r="BD1009" i="6"/>
  <c r="BD1010" i="6"/>
  <c r="BD1011" i="6"/>
  <c r="BD1012" i="6"/>
  <c r="BD1013" i="6"/>
  <c r="BD1014" i="6"/>
  <c r="BD1015" i="6"/>
  <c r="BD1016" i="6"/>
  <c r="BD1017" i="6"/>
  <c r="BD1018" i="6"/>
  <c r="BD1019" i="6"/>
  <c r="BD1020" i="6"/>
  <c r="BD1021" i="6"/>
  <c r="BD1022" i="6"/>
  <c r="BD1023" i="6"/>
  <c r="BD1024" i="6"/>
  <c r="BD1025" i="6"/>
  <c r="BD1026" i="6"/>
  <c r="BD1027" i="6"/>
  <c r="BD1028" i="6"/>
  <c r="BD1029" i="6"/>
  <c r="BD1030" i="6"/>
  <c r="BD1031" i="6"/>
  <c r="BD1032" i="6"/>
  <c r="BD1033" i="6"/>
  <c r="BD1034" i="6"/>
  <c r="BD1035" i="6"/>
  <c r="BD1036" i="6"/>
  <c r="BD1037" i="6"/>
  <c r="BD1038" i="6"/>
  <c r="BD1039" i="6"/>
  <c r="BD1040" i="6"/>
  <c r="BD1041" i="6"/>
  <c r="BD1042" i="6"/>
  <c r="BD1043" i="6"/>
  <c r="BD1044" i="6"/>
  <c r="BD1045" i="6"/>
  <c r="BD1046" i="6"/>
  <c r="BD1047" i="6"/>
  <c r="BD1048" i="6"/>
  <c r="BD1049" i="6"/>
  <c r="BD1050" i="6"/>
  <c r="BD1051" i="6"/>
  <c r="BD1052" i="6"/>
  <c r="BD1053" i="6"/>
  <c r="BD1054" i="6"/>
  <c r="BD1055" i="6"/>
  <c r="BD1056" i="6"/>
  <c r="BD1057" i="6"/>
  <c r="BD1058" i="6"/>
  <c r="BD1059" i="6"/>
  <c r="BD1060" i="6"/>
  <c r="BD1061" i="6"/>
  <c r="BD1062" i="6"/>
  <c r="BD1063" i="6"/>
  <c r="BD1064" i="6"/>
  <c r="BD1065" i="6"/>
  <c r="BD1066" i="6"/>
  <c r="BD1067" i="6"/>
  <c r="BD1068" i="6"/>
  <c r="BD1069" i="6"/>
  <c r="BD1070" i="6"/>
  <c r="BD1071" i="6"/>
  <c r="BD1072" i="6"/>
  <c r="BD1073" i="6"/>
  <c r="BD1074" i="6"/>
  <c r="BD1075" i="6"/>
  <c r="BD1076" i="6"/>
  <c r="BD1077" i="6"/>
  <c r="BD1078" i="6"/>
  <c r="BD1079" i="6"/>
  <c r="BD1080" i="6"/>
  <c r="BD1081" i="6"/>
  <c r="BD1082" i="6"/>
  <c r="BD1083" i="6"/>
  <c r="BD1084" i="6"/>
  <c r="BD1085" i="6"/>
  <c r="BD1086" i="6"/>
  <c r="BD1087" i="6"/>
  <c r="BD1088" i="6"/>
  <c r="BD1089" i="6"/>
  <c r="BD1090" i="6"/>
  <c r="BD1091" i="6"/>
  <c r="BD1092" i="6"/>
  <c r="BD1093" i="6"/>
  <c r="BD1094" i="6"/>
  <c r="BD1095" i="6"/>
  <c r="BD1096" i="6"/>
  <c r="BD1097" i="6"/>
  <c r="BD1098" i="6"/>
  <c r="BD1099" i="6"/>
  <c r="BD1100" i="6"/>
  <c r="BD1101" i="6"/>
  <c r="BD1102" i="6"/>
  <c r="BD1103" i="6"/>
  <c r="BD1104" i="6"/>
  <c r="BD1105" i="6"/>
  <c r="BD1106" i="6"/>
  <c r="BD1107" i="6"/>
  <c r="BD1108" i="6"/>
  <c r="BD1109" i="6"/>
  <c r="BD1110" i="6"/>
  <c r="BD1111" i="6"/>
  <c r="BD1112" i="6"/>
  <c r="BD1113" i="6"/>
  <c r="BD1114" i="6"/>
  <c r="BD1115" i="6"/>
  <c r="BD1116" i="6"/>
  <c r="BD1117" i="6"/>
  <c r="BD1118" i="6"/>
  <c r="BD1119" i="6"/>
  <c r="BD1120" i="6"/>
  <c r="BD1121" i="6"/>
  <c r="BD1122" i="6"/>
  <c r="BD1123" i="6"/>
  <c r="BD1124" i="6"/>
  <c r="BD1125" i="6"/>
  <c r="BD1126" i="6"/>
  <c r="BD1127" i="6"/>
  <c r="BD1128" i="6"/>
  <c r="BD1129" i="6"/>
  <c r="BD1130" i="6"/>
  <c r="BD1131" i="6"/>
  <c r="BD1132" i="6"/>
  <c r="BD1133" i="6"/>
  <c r="BD1134" i="6"/>
  <c r="BD1135" i="6"/>
  <c r="BD1136" i="6"/>
  <c r="BD1137" i="6"/>
  <c r="BD1138" i="6"/>
  <c r="BD1139" i="6"/>
  <c r="BD1140" i="6"/>
  <c r="BD1141" i="6"/>
  <c r="BD1142" i="6"/>
  <c r="BD1143" i="6"/>
  <c r="BD1144" i="6"/>
  <c r="BD1145" i="6"/>
  <c r="BD1146" i="6"/>
  <c r="BD1147" i="6"/>
  <c r="BD1148" i="6"/>
  <c r="BD1149" i="6"/>
  <c r="BD1150" i="6"/>
  <c r="BD1151" i="6"/>
  <c r="BD1152" i="6"/>
  <c r="BD1153" i="6"/>
  <c r="BD1154" i="6"/>
  <c r="BD1155" i="6"/>
  <c r="BD1156" i="6"/>
  <c r="BD1157" i="6"/>
  <c r="BD1158" i="6"/>
  <c r="BD1159" i="6"/>
  <c r="BD1160" i="6"/>
  <c r="BD1161" i="6"/>
  <c r="BD1162" i="6"/>
  <c r="BD1163" i="6"/>
  <c r="BD1164" i="6"/>
  <c r="BD1165" i="6"/>
  <c r="BD1166" i="6"/>
  <c r="BD1167" i="6"/>
  <c r="BD1168" i="6"/>
  <c r="BD1169" i="6"/>
  <c r="BD1170" i="6"/>
  <c r="BD1171" i="6"/>
  <c r="BD1172" i="6"/>
  <c r="BD1173" i="6"/>
  <c r="BD1174" i="6"/>
  <c r="BD1175" i="6"/>
  <c r="BD1176" i="6"/>
  <c r="BD1177" i="6"/>
  <c r="BD1178" i="6"/>
  <c r="BD1179" i="6"/>
  <c r="BD1180" i="6"/>
  <c r="BD1181" i="6"/>
  <c r="BD1182" i="6"/>
  <c r="BD1183" i="6"/>
  <c r="BD1184" i="6"/>
  <c r="BD1185" i="6"/>
  <c r="BD1186" i="6"/>
  <c r="BD1187" i="6"/>
  <c r="BD1188" i="6"/>
  <c r="BD1189" i="6"/>
  <c r="BD1190" i="6"/>
  <c r="BD1191" i="6"/>
  <c r="BD1192" i="6"/>
  <c r="BD1193" i="6"/>
  <c r="BD1194" i="6"/>
  <c r="BD1195" i="6"/>
  <c r="BD1196" i="6"/>
  <c r="BD1197" i="6"/>
  <c r="BD1198" i="6"/>
  <c r="BD1199" i="6"/>
  <c r="BD1200" i="6"/>
  <c r="BD1201" i="6"/>
  <c r="BD1202" i="6"/>
  <c r="BD1203" i="6"/>
  <c r="BD1204" i="6"/>
  <c r="BD1205" i="6"/>
  <c r="BD1206" i="6"/>
  <c r="BD1207" i="6"/>
  <c r="BD1208" i="6"/>
  <c r="BD1209" i="6"/>
  <c r="BD1210" i="6"/>
  <c r="BD1211" i="6"/>
  <c r="BD1212" i="6"/>
  <c r="BD1213" i="6"/>
  <c r="BD1214" i="6"/>
  <c r="BD1215" i="6"/>
  <c r="BD1216" i="6"/>
  <c r="BD1217" i="6"/>
  <c r="BD1218" i="6"/>
  <c r="BD1219" i="6"/>
  <c r="BD1220" i="6"/>
  <c r="BD1221" i="6"/>
  <c r="BD1222" i="6"/>
  <c r="BD1223" i="6"/>
  <c r="BD1224" i="6"/>
  <c r="BD1225" i="6"/>
  <c r="BD1226" i="6"/>
  <c r="BD1227" i="6"/>
  <c r="BD1228" i="6"/>
  <c r="BD1229" i="6"/>
  <c r="BD1230" i="6"/>
  <c r="BD1231" i="6"/>
  <c r="BD1232" i="6"/>
  <c r="BD1233" i="6"/>
  <c r="BD1234" i="6"/>
  <c r="BD1235" i="6"/>
  <c r="BD1236" i="6"/>
  <c r="BD1237" i="6"/>
  <c r="BD1238" i="6"/>
  <c r="BD1239" i="6"/>
  <c r="BD1240" i="6"/>
  <c r="BD1241" i="6"/>
  <c r="BD1242" i="6"/>
  <c r="BD1243" i="6"/>
  <c r="BD1244" i="6"/>
  <c r="BD1245" i="6"/>
  <c r="BD1246" i="6"/>
  <c r="BD1247" i="6"/>
  <c r="BD1248" i="6"/>
  <c r="BD1249" i="6"/>
  <c r="BD1250" i="6"/>
  <c r="BD1251" i="6"/>
  <c r="BD1252" i="6"/>
  <c r="BD1253" i="6"/>
  <c r="BD1254" i="6"/>
  <c r="BD1255" i="6"/>
  <c r="BD1256" i="6"/>
  <c r="BD1257" i="6"/>
  <c r="BD1258" i="6"/>
  <c r="BD1259" i="6"/>
  <c r="BD1260" i="6"/>
  <c r="BD1261" i="6"/>
  <c r="BD1262" i="6"/>
  <c r="BD1263" i="6"/>
  <c r="BD1264" i="6"/>
  <c r="BD1265" i="6"/>
  <c r="BD1266" i="6"/>
  <c r="BD1267" i="6"/>
  <c r="BD1268" i="6"/>
  <c r="BD1269" i="6"/>
  <c r="BD1270" i="6"/>
  <c r="BD1271" i="6"/>
  <c r="BD1272" i="6"/>
  <c r="BD1273" i="6"/>
  <c r="BD1274" i="6"/>
  <c r="BD1275" i="6"/>
  <c r="BD1276" i="6"/>
  <c r="BD1277" i="6"/>
  <c r="BD1278" i="6"/>
  <c r="BD1279" i="6"/>
  <c r="BD1280" i="6"/>
  <c r="BD1281" i="6"/>
  <c r="BD1282" i="6"/>
  <c r="BD1283" i="6"/>
  <c r="BD1284" i="6"/>
  <c r="BD1285" i="6"/>
  <c r="BD1286" i="6"/>
  <c r="BD1287" i="6"/>
  <c r="BD1288" i="6"/>
  <c r="BD1289" i="6"/>
  <c r="BD1290" i="6"/>
  <c r="BD1291" i="6"/>
  <c r="BD1292" i="6"/>
  <c r="BD1293" i="6"/>
  <c r="BD1294" i="6"/>
  <c r="BD1295" i="6"/>
  <c r="BD1296" i="6"/>
  <c r="BD1297" i="6"/>
  <c r="BD1298" i="6"/>
  <c r="BD1299" i="6"/>
  <c r="BD1300" i="6"/>
  <c r="BD1301" i="6"/>
  <c r="BD1302" i="6"/>
  <c r="BD1303" i="6"/>
  <c r="BD1304" i="6"/>
  <c r="BD1305" i="6"/>
  <c r="BD1306" i="6"/>
  <c r="BD1307" i="6"/>
  <c r="BD1308" i="6"/>
  <c r="BD1309" i="6"/>
  <c r="BD1310" i="6"/>
  <c r="BD1311" i="6"/>
  <c r="BD1312" i="6"/>
  <c r="BD1313" i="6"/>
  <c r="BD1314" i="6"/>
  <c r="BD1315" i="6"/>
  <c r="BD1316" i="6"/>
  <c r="BD1317" i="6"/>
  <c r="BD1318" i="6"/>
  <c r="BD1319" i="6"/>
  <c r="BD1320" i="6"/>
  <c r="BD1321" i="6"/>
  <c r="BD1322" i="6"/>
  <c r="BD1323" i="6"/>
  <c r="BD1324" i="6"/>
  <c r="BD1325" i="6"/>
  <c r="BD1326" i="6"/>
  <c r="BD1327" i="6"/>
  <c r="BD1328" i="6"/>
  <c r="BD1329" i="6"/>
  <c r="BD1330" i="6"/>
  <c r="BD1331" i="6"/>
  <c r="BD1332" i="6"/>
  <c r="BD1333" i="6"/>
  <c r="BD1334" i="6"/>
  <c r="BD1335" i="6"/>
  <c r="BD1336" i="6"/>
  <c r="BD1337" i="6"/>
  <c r="BD1338" i="6"/>
  <c r="BD1339" i="6"/>
  <c r="BD1340" i="6"/>
  <c r="BD1341" i="6"/>
  <c r="BD1342" i="6"/>
  <c r="BD1343" i="6"/>
  <c r="BD1344" i="6"/>
  <c r="BD1345" i="6"/>
  <c r="BD1346" i="6"/>
  <c r="BD1347" i="6"/>
  <c r="BD1348" i="6"/>
  <c r="BD1349" i="6"/>
  <c r="BD1350" i="6"/>
  <c r="BD1351" i="6"/>
  <c r="BD1352" i="6"/>
  <c r="BD1353" i="6"/>
  <c r="BD1354" i="6"/>
  <c r="BD1355" i="6"/>
  <c r="BD1356" i="6"/>
  <c r="BD1357" i="6"/>
  <c r="BD1358" i="6"/>
  <c r="BD1359" i="6"/>
  <c r="BD1360" i="6"/>
  <c r="BD1361" i="6"/>
  <c r="BD1362" i="6"/>
  <c r="BD1363" i="6"/>
  <c r="BD1364" i="6"/>
  <c r="BD1365" i="6"/>
  <c r="BD1366" i="6"/>
  <c r="BD1367" i="6"/>
  <c r="BD1368" i="6"/>
  <c r="BD1369" i="6"/>
  <c r="BD1370" i="6"/>
  <c r="BD1371" i="6"/>
  <c r="BD1372" i="6"/>
  <c r="BD1373" i="6"/>
  <c r="BD1374" i="6"/>
  <c r="BD1375" i="6"/>
  <c r="BD1376" i="6"/>
  <c r="BD1377" i="6"/>
  <c r="BD1378" i="6"/>
  <c r="BD1379" i="6"/>
  <c r="BD1380" i="6"/>
  <c r="BD1381" i="6"/>
  <c r="BD1382" i="6"/>
  <c r="BD1383" i="6"/>
  <c r="BD1384" i="6"/>
  <c r="BD1385" i="6"/>
  <c r="BD1386" i="6"/>
  <c r="BD1387" i="6"/>
  <c r="BD1388" i="6"/>
  <c r="BD1389" i="6"/>
  <c r="BD1390" i="6"/>
  <c r="BD1391" i="6"/>
  <c r="BD1392" i="6"/>
  <c r="BD1393" i="6"/>
  <c r="BD1394" i="6"/>
  <c r="BD1395" i="6"/>
  <c r="BD1396" i="6"/>
  <c r="BD1397" i="6"/>
  <c r="BD1398" i="6"/>
  <c r="BD1399" i="6"/>
  <c r="BD1400" i="6"/>
  <c r="BD1401" i="6"/>
  <c r="BD1402" i="6"/>
  <c r="BD1403" i="6"/>
  <c r="BD1404" i="6"/>
  <c r="BD1405" i="6"/>
  <c r="BD1406" i="6"/>
  <c r="BD1407" i="6"/>
  <c r="BD1408" i="6"/>
  <c r="BD1409" i="6"/>
  <c r="BD1410" i="6"/>
  <c r="BD1411" i="6"/>
  <c r="BD1412" i="6"/>
  <c r="BD1413" i="6"/>
  <c r="BD1414" i="6"/>
  <c r="BD1415" i="6"/>
  <c r="BD1416" i="6"/>
  <c r="BD1417" i="6"/>
  <c r="BD1418" i="6"/>
  <c r="BD1419" i="6"/>
  <c r="BD1420" i="6"/>
  <c r="BD1421" i="6"/>
  <c r="BD1422" i="6"/>
  <c r="BD1423" i="6"/>
  <c r="BD1424" i="6"/>
  <c r="BD1425" i="6"/>
  <c r="BD1426" i="6"/>
  <c r="BD1427" i="6"/>
  <c r="BD1428" i="6"/>
  <c r="BD1429" i="6"/>
  <c r="BD1430" i="6"/>
  <c r="BD1431" i="6"/>
  <c r="BD1432" i="6"/>
  <c r="BD1433" i="6"/>
  <c r="BD1434" i="6"/>
  <c r="BD1435" i="6"/>
  <c r="BD1436" i="6"/>
  <c r="BD1437" i="6"/>
  <c r="BD1438" i="6"/>
  <c r="BD1439" i="6"/>
  <c r="BD1440" i="6"/>
  <c r="BD1441" i="6"/>
  <c r="BD1442" i="6"/>
  <c r="BD1443" i="6"/>
  <c r="BD1444" i="6"/>
  <c r="BD1445" i="6"/>
  <c r="BD1446" i="6"/>
  <c r="BD1447" i="6"/>
  <c r="BD1448" i="6"/>
  <c r="BD1449" i="6"/>
  <c r="BD1450" i="6"/>
  <c r="BD1451" i="6"/>
  <c r="BD1452" i="6"/>
  <c r="BD1453" i="6"/>
  <c r="BD1454" i="6"/>
  <c r="BD1455" i="6"/>
  <c r="BD1456" i="6"/>
  <c r="BD1457" i="6"/>
  <c r="BD1458" i="6"/>
  <c r="BD1459" i="6"/>
  <c r="BD1460" i="6"/>
  <c r="BD1461" i="6"/>
  <c r="BD1462" i="6"/>
  <c r="BD1463" i="6"/>
  <c r="BD1464" i="6"/>
  <c r="BD1465" i="6"/>
  <c r="BD1466" i="6"/>
  <c r="BD1467" i="6"/>
  <c r="BD1468" i="6"/>
  <c r="BD1469" i="6"/>
  <c r="BD1470" i="6"/>
  <c r="BD1471" i="6"/>
  <c r="BD1472" i="6"/>
  <c r="BD1473" i="6"/>
  <c r="BD1474" i="6"/>
  <c r="BD1475" i="6"/>
  <c r="BD1476" i="6"/>
  <c r="BD1477" i="6"/>
  <c r="BD1478" i="6"/>
  <c r="BD1479" i="6"/>
  <c r="BD1480" i="6"/>
  <c r="BD1481" i="6"/>
  <c r="BD1482" i="6"/>
  <c r="BD1483" i="6"/>
  <c r="BD1484" i="6"/>
  <c r="BD1485" i="6"/>
  <c r="BD1486" i="6"/>
  <c r="BD1487" i="6"/>
  <c r="BD1488" i="6"/>
  <c r="BD1489" i="6"/>
  <c r="BD1490" i="6"/>
  <c r="BD1491" i="6"/>
  <c r="BD1492" i="6"/>
  <c r="BD1493" i="6"/>
  <c r="BD1494" i="6"/>
  <c r="BD1495" i="6"/>
  <c r="BD1496" i="6"/>
  <c r="BD1497" i="6"/>
  <c r="BD1498" i="6"/>
  <c r="BD1499" i="6"/>
  <c r="BD1500" i="6"/>
  <c r="BD1501" i="6"/>
  <c r="BD1502" i="6"/>
  <c r="BD1503" i="6"/>
  <c r="BD1504" i="6"/>
  <c r="BD1505" i="6"/>
  <c r="BD1506" i="6"/>
  <c r="BD1507" i="6"/>
  <c r="BD1508" i="6"/>
  <c r="BD1509" i="6"/>
  <c r="BD1510" i="6"/>
  <c r="BD1511" i="6"/>
  <c r="BD1512" i="6"/>
  <c r="BD1513" i="6"/>
  <c r="BD1514" i="6"/>
  <c r="BD1515" i="6"/>
  <c r="BD1516" i="6"/>
  <c r="BD1517" i="6"/>
  <c r="BD1518" i="6"/>
  <c r="BD1519" i="6"/>
  <c r="BD1520" i="6"/>
  <c r="BD1521" i="6"/>
  <c r="BD1522" i="6"/>
  <c r="BD1523" i="6"/>
  <c r="BD1524" i="6"/>
  <c r="BD1525" i="6"/>
  <c r="BD1526" i="6"/>
  <c r="BD1527" i="6"/>
  <c r="BD1528" i="6"/>
  <c r="BD1529" i="6"/>
  <c r="BD1530" i="6"/>
  <c r="BD1531" i="6"/>
  <c r="BD1532" i="6"/>
  <c r="BD1533" i="6"/>
  <c r="BD1534" i="6"/>
  <c r="BD1535" i="6"/>
  <c r="BD1536" i="6"/>
  <c r="BD1537" i="6"/>
  <c r="BD1538" i="6"/>
  <c r="BD1539" i="6"/>
  <c r="BD1540" i="6"/>
  <c r="BD1541" i="6"/>
  <c r="BD1542" i="6"/>
  <c r="BD1543" i="6"/>
  <c r="BD1544" i="6"/>
  <c r="BD1545" i="6"/>
  <c r="BD1546" i="6"/>
  <c r="BD1547" i="6"/>
  <c r="BD1548" i="6"/>
  <c r="BD1549" i="6"/>
  <c r="BD1550" i="6"/>
  <c r="BD1551" i="6"/>
  <c r="BD1552" i="6"/>
  <c r="BD1553" i="6"/>
  <c r="BD1554" i="6"/>
  <c r="BD1555" i="6"/>
  <c r="BD1556" i="6"/>
  <c r="BD1557" i="6"/>
  <c r="BD1558" i="6"/>
  <c r="BD1559" i="6"/>
  <c r="BD1560" i="6"/>
  <c r="BD1561" i="6"/>
  <c r="BD1562" i="6"/>
  <c r="BD1563" i="6"/>
  <c r="BD1564" i="6"/>
  <c r="BD1565" i="6"/>
  <c r="BD1566" i="6"/>
  <c r="BD1567" i="6"/>
  <c r="BD1568" i="6"/>
  <c r="BD1569" i="6"/>
  <c r="BD1570" i="6"/>
  <c r="BD1571" i="6"/>
  <c r="BD1572" i="6"/>
  <c r="BD1573" i="6"/>
  <c r="BD1574" i="6"/>
  <c r="BD1575" i="6"/>
  <c r="BD1576" i="6"/>
  <c r="BD1577" i="6"/>
  <c r="BD1578" i="6"/>
  <c r="BD1579" i="6"/>
  <c r="BD1580" i="6"/>
  <c r="BD1581" i="6"/>
  <c r="BD1582" i="6"/>
  <c r="BD1583" i="6"/>
  <c r="BD1584" i="6"/>
  <c r="BD1585" i="6"/>
  <c r="BD1586" i="6"/>
  <c r="BD1587" i="6"/>
  <c r="BD1588" i="6"/>
  <c r="BD1589" i="6"/>
  <c r="BD1590" i="6"/>
  <c r="BD1591" i="6"/>
  <c r="BD1592" i="6"/>
  <c r="BD1593" i="6"/>
  <c r="BD1594" i="6"/>
  <c r="BD1595" i="6"/>
  <c r="BD1596" i="6"/>
  <c r="BD1597" i="6"/>
  <c r="BD1598" i="6"/>
  <c r="BD1599" i="6"/>
  <c r="BD1600" i="6"/>
  <c r="BD1601" i="6"/>
  <c r="BD1602" i="6"/>
  <c r="BD1603" i="6"/>
  <c r="BD1604" i="6"/>
  <c r="BD1605" i="6"/>
  <c r="BD1606" i="6"/>
  <c r="BD1607" i="6"/>
  <c r="BD1608" i="6"/>
  <c r="BD1609" i="6"/>
  <c r="BD1610" i="6"/>
  <c r="BD1611" i="6"/>
  <c r="BD1612" i="6"/>
  <c r="BD1613" i="6"/>
  <c r="BD1614" i="6"/>
  <c r="BD1615" i="6"/>
  <c r="BD1616" i="6"/>
  <c r="BD1617" i="6"/>
  <c r="BD1618" i="6"/>
  <c r="BD1619" i="6"/>
  <c r="BD1620" i="6"/>
  <c r="BD1621" i="6"/>
  <c r="BD1622" i="6"/>
  <c r="BD1623" i="6"/>
  <c r="BD1624" i="6"/>
  <c r="BD1625" i="6"/>
  <c r="BD1626" i="6"/>
  <c r="BD1627" i="6"/>
  <c r="BD1628" i="6"/>
  <c r="BD1629" i="6"/>
  <c r="BD1630" i="6"/>
  <c r="BD1631" i="6"/>
  <c r="BD1632" i="6"/>
  <c r="BD1633" i="6"/>
  <c r="BD1634" i="6"/>
  <c r="BD1635" i="6"/>
  <c r="BD1636" i="6"/>
  <c r="BD1637" i="6"/>
  <c r="BD1638" i="6"/>
  <c r="BD1639" i="6"/>
  <c r="BD1640" i="6"/>
  <c r="BD1641" i="6"/>
  <c r="BD1642" i="6"/>
  <c r="BD1643" i="6"/>
  <c r="BD1644" i="6"/>
  <c r="BD1645" i="6"/>
  <c r="BD1646" i="6"/>
  <c r="BD1647" i="6"/>
  <c r="BD1648" i="6"/>
  <c r="BD1649" i="6"/>
  <c r="BD1650" i="6"/>
  <c r="BD1651" i="6"/>
  <c r="BD1652" i="6"/>
  <c r="BD1653" i="6"/>
  <c r="BD1654" i="6"/>
  <c r="BD1655" i="6"/>
  <c r="BD1656" i="6"/>
  <c r="BD1657" i="6"/>
  <c r="BD1658" i="6"/>
  <c r="BD1659" i="6"/>
  <c r="BD1660" i="6"/>
  <c r="BD1661" i="6"/>
  <c r="BD1662" i="6"/>
  <c r="BD1663" i="6"/>
  <c r="BD1664" i="6"/>
  <c r="BD1665" i="6"/>
  <c r="BD1666" i="6"/>
  <c r="BD1667" i="6"/>
  <c r="BD1668" i="6"/>
  <c r="BD1669" i="6"/>
  <c r="BD1670" i="6"/>
  <c r="BD1671" i="6"/>
  <c r="BD1672" i="6"/>
  <c r="BD1673" i="6"/>
  <c r="BD1674" i="6"/>
  <c r="BD1675" i="6"/>
  <c r="BD1676" i="6"/>
  <c r="BD1677" i="6"/>
  <c r="BD1678" i="6"/>
  <c r="BD1679" i="6"/>
  <c r="BD1680" i="6"/>
  <c r="BD1681" i="6"/>
  <c r="BD1682" i="6"/>
  <c r="BD1683" i="6"/>
  <c r="BD1684" i="6"/>
  <c r="BD1685" i="6"/>
  <c r="BD1686" i="6"/>
  <c r="BD1687" i="6"/>
  <c r="BD1688" i="6"/>
  <c r="BD1689" i="6"/>
  <c r="BD1690" i="6"/>
  <c r="BD1691" i="6"/>
  <c r="BD1692" i="6"/>
  <c r="BD1693" i="6"/>
  <c r="BD1694" i="6"/>
  <c r="BD1695" i="6"/>
  <c r="BD1696" i="6"/>
  <c r="BD1697" i="6"/>
  <c r="BD1698" i="6"/>
  <c r="BD1699" i="6"/>
  <c r="BD1700" i="6"/>
  <c r="BD1701" i="6"/>
  <c r="BD1702" i="6"/>
  <c r="BD1703" i="6"/>
  <c r="BD1704" i="6"/>
  <c r="BD1705" i="6"/>
  <c r="BD1706" i="6"/>
  <c r="BD1707" i="6"/>
  <c r="BD1708" i="6"/>
  <c r="BD1709" i="6"/>
  <c r="BD1710" i="6"/>
  <c r="BD1711" i="6"/>
  <c r="BD1712" i="6"/>
  <c r="BD1713" i="6"/>
  <c r="BD1714" i="6"/>
  <c r="BD1715" i="6"/>
  <c r="BD1716" i="6"/>
  <c r="BD1717" i="6"/>
  <c r="BD1718" i="6"/>
  <c r="BD1719" i="6"/>
  <c r="BD1720" i="6"/>
  <c r="BD1721" i="6"/>
  <c r="BD1722" i="6"/>
  <c r="BD1723" i="6"/>
  <c r="BD1724" i="6"/>
  <c r="BD1725" i="6"/>
  <c r="BD1726" i="6"/>
  <c r="BD1727" i="6"/>
  <c r="BD1728" i="6"/>
  <c r="BD1729" i="6"/>
  <c r="BD1730" i="6"/>
  <c r="BD1731" i="6"/>
  <c r="BD1732" i="6"/>
  <c r="BD1733" i="6"/>
  <c r="BD1734" i="6"/>
  <c r="BD1735" i="6"/>
  <c r="BD1736" i="6"/>
  <c r="BD1737" i="6"/>
  <c r="BD1738" i="6"/>
  <c r="BD1739" i="6"/>
  <c r="BD1740" i="6"/>
  <c r="BD1741" i="6"/>
  <c r="BD1742" i="6"/>
  <c r="BD1743" i="6"/>
  <c r="BD1744" i="6"/>
  <c r="BD1745" i="6"/>
  <c r="BD1746" i="6"/>
  <c r="BD1747" i="6"/>
  <c r="BD1748" i="6"/>
  <c r="BD1749" i="6"/>
  <c r="BD1750" i="6"/>
  <c r="BD1751" i="6"/>
  <c r="BD1752" i="6"/>
  <c r="BD1753" i="6"/>
  <c r="BD1754" i="6"/>
  <c r="BD1755" i="6"/>
  <c r="BD1756" i="6"/>
  <c r="BD1757" i="6"/>
  <c r="BD1758" i="6"/>
  <c r="BD1759" i="6"/>
  <c r="BD1760" i="6"/>
  <c r="BD1761" i="6"/>
  <c r="BD1762" i="6"/>
  <c r="BD1763" i="6"/>
  <c r="BD1764" i="6"/>
  <c r="BD1765" i="6"/>
  <c r="BD1766" i="6"/>
  <c r="BD1767" i="6"/>
  <c r="BD1768" i="6"/>
  <c r="BD1769" i="6"/>
  <c r="BD1770" i="6"/>
  <c r="BD1771" i="6"/>
  <c r="BD1772" i="6"/>
  <c r="BD1773" i="6"/>
  <c r="BD1774" i="6"/>
  <c r="BD1775" i="6"/>
  <c r="BD1776" i="6"/>
  <c r="BD1777" i="6"/>
  <c r="BD1778" i="6"/>
  <c r="BD1779" i="6"/>
  <c r="BD1780" i="6"/>
  <c r="BD1781" i="6"/>
  <c r="BD1782" i="6"/>
  <c r="BD1783" i="6"/>
  <c r="BD1784" i="6"/>
  <c r="BD1785" i="6"/>
  <c r="BD1786" i="6"/>
  <c r="BD1787" i="6"/>
  <c r="BD1788" i="6"/>
  <c r="BD1789" i="6"/>
  <c r="BD1790" i="6"/>
  <c r="BD1791" i="6"/>
  <c r="BD1792" i="6"/>
  <c r="BD1793" i="6"/>
  <c r="BD1794" i="6"/>
  <c r="BD1795" i="6"/>
  <c r="BD1796" i="6"/>
  <c r="BD1797" i="6"/>
  <c r="BD1798" i="6"/>
  <c r="BD1799" i="6"/>
  <c r="BD1800" i="6"/>
  <c r="BD1801" i="6"/>
  <c r="BD1802" i="6"/>
  <c r="BD1803" i="6"/>
  <c r="BD1804" i="6"/>
  <c r="BD1805" i="6"/>
  <c r="BD1806" i="6"/>
  <c r="BD1807" i="6"/>
  <c r="BD1808" i="6"/>
  <c r="BD1809" i="6"/>
  <c r="BD1810" i="6"/>
  <c r="BD1811" i="6"/>
  <c r="BD1812" i="6"/>
  <c r="BD1813" i="6"/>
  <c r="BD1814" i="6"/>
  <c r="BD1815" i="6"/>
  <c r="BD1816" i="6"/>
  <c r="BD1817" i="6"/>
  <c r="BD1818" i="6"/>
  <c r="BD1819" i="6"/>
  <c r="BD1820" i="6"/>
  <c r="BD1821" i="6"/>
  <c r="BD1822" i="6"/>
  <c r="BD1823" i="6"/>
  <c r="BD1824" i="6"/>
  <c r="BD1825" i="6"/>
  <c r="BD1826" i="6"/>
  <c r="BD1827" i="6"/>
  <c r="BD1828" i="6"/>
  <c r="BD1829" i="6"/>
  <c r="BD1830" i="6"/>
  <c r="BD1831" i="6"/>
  <c r="BD1832" i="6"/>
  <c r="BD1833" i="6"/>
  <c r="BD1834" i="6"/>
  <c r="BD1835" i="6"/>
  <c r="BD1836" i="6"/>
  <c r="BD1837" i="6"/>
  <c r="BD1838" i="6"/>
  <c r="BD1839" i="6"/>
  <c r="BD1840" i="6"/>
  <c r="BD1841" i="6"/>
  <c r="BD1842" i="6"/>
  <c r="BD1843" i="6"/>
  <c r="BD1844" i="6"/>
  <c r="BD1845" i="6"/>
  <c r="BD1846" i="6"/>
  <c r="BD1847" i="6"/>
  <c r="BD1848" i="6"/>
  <c r="BD1849" i="6"/>
  <c r="BD1850" i="6"/>
  <c r="BD1851" i="6"/>
  <c r="BD1852" i="6"/>
  <c r="BD1853" i="6"/>
  <c r="BD1854" i="6"/>
  <c r="BD1855" i="6"/>
  <c r="BD1856" i="6"/>
  <c r="BD1857" i="6"/>
  <c r="BD1858" i="6"/>
  <c r="BD1859" i="6"/>
  <c r="BD1860" i="6"/>
  <c r="BD1861" i="6"/>
  <c r="BD1862" i="6"/>
  <c r="BD1863" i="6"/>
  <c r="BD1864" i="6"/>
  <c r="BD1865" i="6"/>
  <c r="BD1866" i="6"/>
  <c r="BD1867" i="6"/>
  <c r="BD1868" i="6"/>
  <c r="BD1869" i="6"/>
  <c r="BD1870" i="6"/>
  <c r="BD1871" i="6"/>
  <c r="BD1872" i="6"/>
  <c r="BD1873" i="6"/>
  <c r="BD1874" i="6"/>
  <c r="BD1875" i="6"/>
  <c r="BD1876" i="6"/>
  <c r="BD1877" i="6"/>
  <c r="BD1878" i="6"/>
  <c r="BD1879" i="6"/>
  <c r="BD1880" i="6"/>
  <c r="BD1881" i="6"/>
  <c r="BD1882" i="6"/>
  <c r="BD1883" i="6"/>
  <c r="BD1884" i="6"/>
  <c r="BD1885" i="6"/>
  <c r="BD1886" i="6"/>
  <c r="BD1887" i="6"/>
  <c r="BD1888" i="6"/>
  <c r="BD1889" i="6"/>
  <c r="BD1890" i="6"/>
  <c r="BD1891" i="6"/>
  <c r="BD1892" i="6"/>
  <c r="BD1893" i="6"/>
  <c r="BD1894" i="6"/>
  <c r="BD1895" i="6"/>
  <c r="BD1896" i="6"/>
  <c r="BD1897" i="6"/>
  <c r="BD1898" i="6"/>
  <c r="BD1899" i="6"/>
  <c r="BD1900" i="6"/>
  <c r="BD1901" i="6"/>
  <c r="BD1902" i="6"/>
  <c r="BD1903" i="6"/>
  <c r="BD1904" i="6"/>
  <c r="BD1905" i="6"/>
  <c r="BD1906" i="6"/>
  <c r="BD1907" i="6"/>
  <c r="BD1908" i="6"/>
  <c r="BD1909" i="6"/>
  <c r="BD1910" i="6"/>
  <c r="BD1911" i="6"/>
  <c r="BD1912" i="6"/>
  <c r="BD1913" i="6"/>
  <c r="BD1914" i="6"/>
  <c r="BD1915" i="6"/>
  <c r="BD1916" i="6"/>
  <c r="BD1917" i="6"/>
  <c r="BD1918" i="6"/>
  <c r="BD1919" i="6"/>
  <c r="BD1920" i="6"/>
  <c r="BD1921" i="6"/>
  <c r="BD1922" i="6"/>
  <c r="BD1923" i="6"/>
  <c r="BD1924" i="6"/>
  <c r="BD1925" i="6"/>
  <c r="BD1926" i="6"/>
  <c r="BD1927" i="6"/>
  <c r="BD1928" i="6"/>
  <c r="BD1929" i="6"/>
  <c r="BD1930" i="6"/>
  <c r="BD1931" i="6"/>
  <c r="BD1932" i="6"/>
  <c r="BD1933" i="6"/>
  <c r="BD1934" i="6"/>
  <c r="BD1935" i="6"/>
  <c r="BD1936" i="6"/>
  <c r="BD1937" i="6"/>
  <c r="BD1938" i="6"/>
  <c r="BD1939" i="6"/>
  <c r="BD1940" i="6"/>
  <c r="BD1941" i="6"/>
  <c r="BD1942" i="6"/>
  <c r="BD1943" i="6"/>
  <c r="BD1944" i="6"/>
  <c r="BD1945" i="6"/>
  <c r="BD1946" i="6"/>
  <c r="BD1947" i="6"/>
  <c r="BD1948" i="6"/>
  <c r="BD1949" i="6"/>
  <c r="BD1950" i="6"/>
  <c r="BD1951" i="6"/>
  <c r="BD1952" i="6"/>
  <c r="BD1953" i="6"/>
  <c r="BD1954" i="6"/>
  <c r="BD1955" i="6"/>
  <c r="BD1956" i="6"/>
  <c r="BD1957" i="6"/>
  <c r="BD1958" i="6"/>
  <c r="BD1959" i="6"/>
  <c r="BD1960" i="6"/>
  <c r="BD1961" i="6"/>
  <c r="BD1962" i="6"/>
  <c r="BD1963" i="6"/>
  <c r="BD1964" i="6"/>
  <c r="BD1965" i="6"/>
  <c r="BD1966" i="6"/>
  <c r="BD1967" i="6"/>
  <c r="BD1968" i="6"/>
  <c r="BD1969" i="6"/>
  <c r="BD1970" i="6"/>
  <c r="BD1971" i="6"/>
  <c r="BD1972" i="6"/>
  <c r="BD1973" i="6"/>
  <c r="BD1974" i="6"/>
  <c r="BD1975" i="6"/>
  <c r="BD1976" i="6"/>
  <c r="BD1977" i="6"/>
  <c r="BD1978" i="6"/>
  <c r="BD1979" i="6"/>
  <c r="BD1980" i="6"/>
  <c r="BD1981" i="6"/>
  <c r="BD1982" i="6"/>
  <c r="BD1983" i="6"/>
  <c r="BD1984" i="6"/>
  <c r="BD1985" i="6"/>
  <c r="BD1986" i="6"/>
  <c r="BD1987" i="6"/>
  <c r="BD1988" i="6"/>
  <c r="BD1989" i="6"/>
  <c r="BD1990" i="6"/>
  <c r="BD1991" i="6"/>
  <c r="BD1992" i="6"/>
  <c r="BD1993" i="6"/>
  <c r="BD1994" i="6"/>
  <c r="BD1995" i="6"/>
  <c r="BD1996" i="6"/>
  <c r="BD1997" i="6"/>
  <c r="BD1998" i="6"/>
  <c r="BD1999" i="6"/>
  <c r="BD2000" i="6"/>
  <c r="BD2001" i="6"/>
  <c r="BD2002" i="6"/>
  <c r="BD2003" i="6"/>
  <c r="BD2004" i="6"/>
  <c r="BD2005" i="6"/>
  <c r="BD2006" i="6"/>
  <c r="BD2007" i="6"/>
  <c r="BD2008" i="6"/>
  <c r="BD2009" i="6"/>
  <c r="BD2010" i="6"/>
  <c r="BD2011" i="6"/>
  <c r="BD2012" i="6"/>
  <c r="BD2013" i="6"/>
  <c r="BD2014" i="6"/>
  <c r="BD2015" i="6"/>
  <c r="BD2016" i="6"/>
  <c r="BD2017" i="6"/>
  <c r="BD2018" i="6"/>
  <c r="BD2019" i="6"/>
  <c r="BD2020" i="6"/>
  <c r="BD2021" i="6"/>
  <c r="BD2022" i="6"/>
  <c r="BD2023" i="6"/>
  <c r="BD2024" i="6"/>
  <c r="BD2025" i="6"/>
  <c r="BD2026" i="6"/>
  <c r="BD2027" i="6"/>
  <c r="BD2028" i="6"/>
  <c r="BD2029" i="6"/>
  <c r="BD2030" i="6"/>
  <c r="BD2031" i="6"/>
  <c r="BD2032" i="6"/>
  <c r="BD2033" i="6"/>
  <c r="BD2034" i="6"/>
  <c r="BD2035" i="6"/>
  <c r="BD2036" i="6"/>
  <c r="BD2037" i="6"/>
  <c r="BD2038" i="6"/>
  <c r="BD2039" i="6"/>
  <c r="BD2040" i="6"/>
  <c r="BD2041" i="6"/>
  <c r="BD2042" i="6"/>
  <c r="BD2043" i="6"/>
  <c r="BD2044" i="6"/>
  <c r="BD2045" i="6"/>
  <c r="BD2046" i="6"/>
  <c r="BD2047" i="6"/>
  <c r="BD2048" i="6"/>
  <c r="BD2049" i="6"/>
  <c r="BD2050" i="6"/>
  <c r="BD2051" i="6"/>
  <c r="BD2052" i="6"/>
  <c r="BD2053" i="6"/>
  <c r="BD2054" i="6"/>
  <c r="BD2055" i="6"/>
  <c r="BD2056" i="6"/>
  <c r="BD2057" i="6"/>
  <c r="BD2058" i="6"/>
  <c r="BD2059" i="6"/>
  <c r="BD2060" i="6"/>
  <c r="BD2061" i="6"/>
  <c r="BD2062" i="6"/>
  <c r="BD2063" i="6"/>
  <c r="BD2064" i="6"/>
  <c r="BD2065" i="6"/>
  <c r="BD2066" i="6"/>
  <c r="BD2067" i="6"/>
  <c r="BD2068" i="6"/>
  <c r="BD2069" i="6"/>
  <c r="BD2070" i="6"/>
  <c r="BD2071" i="6"/>
  <c r="BD2072" i="6"/>
  <c r="BD2073" i="6"/>
  <c r="BD2074" i="6"/>
  <c r="BD2075" i="6"/>
  <c r="BD2076" i="6"/>
  <c r="BD2077" i="6"/>
  <c r="BD2078" i="6"/>
  <c r="BD2079" i="6"/>
  <c r="BD2080" i="6"/>
  <c r="BD2081" i="6"/>
  <c r="BD2082" i="6"/>
  <c r="BD2083" i="6"/>
  <c r="BD2084" i="6"/>
  <c r="BD2085" i="6"/>
  <c r="BD2086" i="6"/>
  <c r="BD2087" i="6"/>
  <c r="BD2088" i="6"/>
  <c r="BD2089" i="6"/>
  <c r="BD2090" i="6"/>
  <c r="BD2091" i="6"/>
  <c r="BD2092" i="6"/>
  <c r="BD2093" i="6"/>
  <c r="BD2094" i="6"/>
  <c r="BD2095" i="6"/>
  <c r="BD2096" i="6"/>
  <c r="BD2097" i="6"/>
  <c r="BD2098" i="6"/>
  <c r="BD2099" i="6"/>
  <c r="BD2100" i="6"/>
  <c r="BD2101" i="6"/>
  <c r="BD2102" i="6"/>
  <c r="BD2103" i="6"/>
  <c r="BD2104" i="6"/>
  <c r="BD2105" i="6"/>
  <c r="BD2106" i="6"/>
  <c r="BD2107" i="6"/>
  <c r="BD2108" i="6"/>
  <c r="BD2109" i="6"/>
  <c r="BD2110" i="6"/>
  <c r="BD2111" i="6"/>
  <c r="BD2112" i="6"/>
  <c r="BD2113" i="6"/>
  <c r="BD2114" i="6"/>
  <c r="BD2115" i="6"/>
  <c r="BD2116" i="6"/>
  <c r="BD2117" i="6"/>
  <c r="BD2118" i="6"/>
  <c r="BD2119" i="6"/>
  <c r="BD2120" i="6"/>
  <c r="BD2121" i="6"/>
  <c r="BD2122" i="6"/>
  <c r="BD2123" i="6"/>
  <c r="BD2124" i="6"/>
  <c r="BD2125" i="6"/>
  <c r="BD2126" i="6"/>
  <c r="BD2127" i="6"/>
  <c r="BD2128" i="6"/>
  <c r="BD2129" i="6"/>
  <c r="BD2130" i="6"/>
  <c r="BD2131" i="6"/>
  <c r="BD2132" i="6"/>
  <c r="BD2133" i="6"/>
  <c r="BD2134" i="6"/>
  <c r="BD2135" i="6"/>
  <c r="BD2136" i="6"/>
  <c r="BD2137" i="6"/>
  <c r="BD2138" i="6"/>
  <c r="BD2139" i="6"/>
  <c r="BD2140" i="6"/>
  <c r="BD2141" i="6"/>
  <c r="BD2142" i="6"/>
  <c r="BD2143" i="6"/>
  <c r="BD2144" i="6"/>
  <c r="BD2145" i="6"/>
  <c r="BD2146" i="6"/>
  <c r="BD2147" i="6"/>
  <c r="BD2148" i="6"/>
  <c r="BD2149" i="6"/>
  <c r="BD2150" i="6"/>
  <c r="BD2151" i="6"/>
  <c r="BD2152" i="6"/>
  <c r="BD2153" i="6"/>
  <c r="BD2154" i="6"/>
  <c r="BD2155" i="6"/>
  <c r="BD2156" i="6"/>
  <c r="BD2157" i="6"/>
  <c r="BD2158" i="6"/>
  <c r="BD2159" i="6"/>
  <c r="BD2160" i="6"/>
  <c r="BD2161" i="6"/>
  <c r="BD2162" i="6"/>
  <c r="BD2163" i="6"/>
  <c r="BD2164" i="6"/>
  <c r="BD2165" i="6"/>
  <c r="BD2166" i="6"/>
  <c r="BD2167" i="6"/>
  <c r="BD2168" i="6"/>
  <c r="BD2169" i="6"/>
  <c r="BD2170" i="6"/>
  <c r="BD2171" i="6"/>
  <c r="BD2172" i="6"/>
  <c r="BD2173" i="6"/>
  <c r="BD2174" i="6"/>
  <c r="BD2175" i="6"/>
  <c r="BD2176" i="6"/>
  <c r="BD2177" i="6"/>
  <c r="BD2178" i="6"/>
  <c r="BD2179" i="6"/>
  <c r="BD2180" i="6"/>
  <c r="BD2181" i="6"/>
  <c r="BD2182" i="6"/>
  <c r="BD2183" i="6"/>
  <c r="BD2184" i="6"/>
  <c r="BD2185" i="6"/>
  <c r="BD2186" i="6"/>
  <c r="BD2187" i="6"/>
  <c r="BD2188" i="6"/>
  <c r="BD2189" i="6"/>
  <c r="BD2190" i="6"/>
  <c r="BD2191" i="6"/>
  <c r="BD2192" i="6"/>
  <c r="BD2193" i="6"/>
  <c r="BD2194" i="6"/>
  <c r="BD2195" i="6"/>
  <c r="BD2196" i="6"/>
  <c r="BD2197" i="6"/>
  <c r="BD2198" i="6"/>
  <c r="BD2199" i="6"/>
  <c r="BD2200" i="6"/>
  <c r="BD2201" i="6"/>
  <c r="BD2202" i="6"/>
  <c r="BD2203" i="6"/>
  <c r="BD2204" i="6"/>
  <c r="BD2205" i="6"/>
  <c r="BD2206" i="6"/>
  <c r="BD2207" i="6"/>
  <c r="BD2208" i="6"/>
  <c r="BD2209" i="6"/>
  <c r="BD2210" i="6"/>
  <c r="BD2211" i="6"/>
  <c r="BD2212" i="6"/>
  <c r="BD2213" i="6"/>
  <c r="BD2214" i="6"/>
  <c r="BD2215" i="6"/>
  <c r="BD2216" i="6"/>
  <c r="BD2217" i="6"/>
  <c r="BD2218" i="6"/>
  <c r="BD2219" i="6"/>
  <c r="BD2220" i="6"/>
  <c r="BD2221" i="6"/>
  <c r="BD2222" i="6"/>
  <c r="BD2223" i="6"/>
  <c r="BD2224" i="6"/>
  <c r="BD2225" i="6"/>
  <c r="BD2226" i="6"/>
  <c r="BD2227" i="6"/>
  <c r="BD2228" i="6"/>
  <c r="BD2229" i="6"/>
  <c r="BD2230" i="6"/>
  <c r="BD2231" i="6"/>
  <c r="BD2232" i="6"/>
  <c r="BD2233" i="6"/>
  <c r="BD2234" i="6"/>
  <c r="BD2235" i="6"/>
  <c r="BD2236" i="6"/>
  <c r="BD2237" i="6"/>
  <c r="BD2238" i="6"/>
  <c r="BD2239" i="6"/>
  <c r="BD2240" i="6"/>
  <c r="BD2241" i="6"/>
  <c r="BD2242" i="6"/>
  <c r="BD2243" i="6"/>
  <c r="BD2244" i="6"/>
  <c r="BD2245" i="6"/>
  <c r="BD2246" i="6"/>
  <c r="BD2247" i="6"/>
  <c r="BD2248" i="6"/>
  <c r="BD2249" i="6"/>
  <c r="BD2250" i="6"/>
  <c r="BD2251" i="6"/>
  <c r="BD2252" i="6"/>
  <c r="BD2253" i="6"/>
  <c r="BD2254" i="6"/>
  <c r="BD2255" i="6"/>
  <c r="BD2256" i="6"/>
  <c r="BD2257" i="6"/>
  <c r="BD2258" i="6"/>
  <c r="BD2259" i="6"/>
  <c r="BD2260" i="6"/>
  <c r="BD2261" i="6"/>
  <c r="BD2262" i="6"/>
  <c r="BD2263" i="6"/>
  <c r="BD2264" i="6"/>
  <c r="BD2265" i="6"/>
  <c r="BD2266" i="6"/>
  <c r="BD2267" i="6"/>
  <c r="BD2268" i="6"/>
  <c r="BD2269" i="6"/>
  <c r="BD2270" i="6"/>
  <c r="BD2271" i="6"/>
  <c r="BD2272" i="6"/>
  <c r="BD2273" i="6"/>
  <c r="BD2274" i="6"/>
  <c r="BD2275" i="6"/>
  <c r="BD2276" i="6"/>
  <c r="BD2277" i="6"/>
  <c r="BD2278" i="6"/>
  <c r="BD2279" i="6"/>
  <c r="BD2280" i="6"/>
  <c r="BD2281" i="6"/>
  <c r="BD2282" i="6"/>
  <c r="BD2283" i="6"/>
  <c r="BD2284" i="6"/>
  <c r="BD2285" i="6"/>
  <c r="BD2286" i="6"/>
  <c r="BD2287" i="6"/>
  <c r="BD2288" i="6"/>
  <c r="BD2289" i="6"/>
  <c r="BD2290" i="6"/>
  <c r="BD2291" i="6"/>
  <c r="BD2292" i="6"/>
  <c r="BD2293" i="6"/>
  <c r="BD2294" i="6"/>
  <c r="BD2295" i="6"/>
  <c r="BD2296" i="6"/>
  <c r="BD2297" i="6"/>
  <c r="BD2298" i="6"/>
  <c r="BD2299" i="6"/>
  <c r="BD2300" i="6"/>
  <c r="BD2301" i="6"/>
  <c r="BD2302" i="6"/>
  <c r="BD2303" i="6"/>
  <c r="BD2304" i="6"/>
  <c r="BD2305" i="6"/>
  <c r="BD2306" i="6"/>
  <c r="BD2307" i="6"/>
  <c r="BD2308" i="6"/>
  <c r="BD2309" i="6"/>
  <c r="BD2310" i="6"/>
  <c r="BD2311" i="6"/>
  <c r="BD2312" i="6"/>
  <c r="BD2313" i="6"/>
  <c r="BD2314" i="6"/>
  <c r="BD2315" i="6"/>
  <c r="BD2316" i="6"/>
  <c r="BD2317" i="6"/>
  <c r="BD2318" i="6"/>
  <c r="BD2319" i="6"/>
  <c r="BD2320" i="6"/>
  <c r="BD2321" i="6"/>
  <c r="BD2322" i="6"/>
  <c r="BD2323" i="6"/>
  <c r="BD2324" i="6"/>
  <c r="BD2325" i="6"/>
  <c r="BD2326" i="6"/>
  <c r="BD2327" i="6"/>
  <c r="BD2328" i="6"/>
  <c r="BD2329" i="6"/>
  <c r="BD2330" i="6"/>
  <c r="BD2331" i="6"/>
  <c r="BD2332" i="6"/>
  <c r="BD2333" i="6"/>
  <c r="BD2334" i="6"/>
  <c r="BD2335" i="6"/>
  <c r="BD2336" i="6"/>
  <c r="BD2337" i="6"/>
  <c r="BD2338" i="6"/>
  <c r="BD2339" i="6"/>
  <c r="BD2340" i="6"/>
  <c r="BD2341" i="6"/>
  <c r="BD2342" i="6"/>
  <c r="BD2343" i="6"/>
  <c r="BD2344" i="6"/>
  <c r="BD2345" i="6"/>
  <c r="BD2346" i="6"/>
  <c r="BD2347" i="6"/>
  <c r="BD2348" i="6"/>
  <c r="BD2349" i="6"/>
  <c r="BD2350" i="6"/>
  <c r="BD2351" i="6"/>
  <c r="BD2352" i="6"/>
  <c r="BD2353" i="6"/>
  <c r="BD2354" i="6"/>
  <c r="BD2355" i="6"/>
  <c r="BD2356" i="6"/>
  <c r="BD2357" i="6"/>
  <c r="BD2358" i="6"/>
  <c r="BD2359" i="6"/>
  <c r="BD2360" i="6"/>
  <c r="BD2361" i="6"/>
  <c r="BD2362" i="6"/>
  <c r="BD2363" i="6"/>
  <c r="BD2364" i="6"/>
  <c r="BD2365" i="6"/>
  <c r="BD2366" i="6"/>
  <c r="BD2367" i="6"/>
  <c r="BD2368" i="6"/>
  <c r="BD2369" i="6"/>
  <c r="BD2370" i="6"/>
  <c r="BD2371" i="6"/>
  <c r="BD2372" i="6"/>
  <c r="BD2373" i="6"/>
  <c r="BD2374" i="6"/>
  <c r="BD2375" i="6"/>
  <c r="BD2376" i="6"/>
  <c r="BD2377" i="6"/>
  <c r="BD2378" i="6"/>
  <c r="BD2379" i="6"/>
  <c r="BD2380" i="6"/>
  <c r="BD2381" i="6"/>
  <c r="BD2382" i="6"/>
  <c r="BD2383" i="6"/>
  <c r="BD2384" i="6"/>
  <c r="BD2385" i="6"/>
  <c r="BD2386" i="6"/>
  <c r="BD2387" i="6"/>
  <c r="BD2388" i="6"/>
  <c r="BD2389" i="6"/>
  <c r="BD2390" i="6"/>
  <c r="BD2391" i="6"/>
  <c r="BD2392" i="6"/>
  <c r="BD2393" i="6"/>
  <c r="BD2394" i="6"/>
  <c r="BD2395" i="6"/>
  <c r="BD2396" i="6"/>
  <c r="BD2397" i="6"/>
  <c r="BD2398" i="6"/>
  <c r="BD2399" i="6"/>
  <c r="BD2400" i="6"/>
  <c r="BD2401" i="6"/>
  <c r="BD2402" i="6"/>
  <c r="BD2403" i="6"/>
  <c r="BD2404" i="6"/>
  <c r="BD2405" i="6"/>
  <c r="BD2406" i="6"/>
  <c r="BD2407" i="6"/>
  <c r="BD2408" i="6"/>
  <c r="BD2409" i="6"/>
  <c r="BD2410" i="6"/>
  <c r="BD2411" i="6"/>
  <c r="BD2412" i="6"/>
  <c r="BD2413" i="6"/>
  <c r="BD2414" i="6"/>
  <c r="BD2415" i="6"/>
  <c r="BD2416" i="6"/>
  <c r="BD2417" i="6"/>
  <c r="BD2418" i="6"/>
  <c r="BD2419" i="6"/>
  <c r="BD2420" i="6"/>
  <c r="BD2421" i="6"/>
  <c r="BD2422" i="6"/>
  <c r="BD2423" i="6"/>
  <c r="BD2424" i="6"/>
  <c r="BD2425" i="6"/>
  <c r="BD2426" i="6"/>
  <c r="BD2427" i="6"/>
  <c r="BD2428" i="6"/>
  <c r="BD2429" i="6"/>
  <c r="BD2430" i="6"/>
  <c r="BD2431" i="6"/>
  <c r="BD2432" i="6"/>
  <c r="BD2433" i="6"/>
  <c r="BD2434" i="6"/>
  <c r="BD2435" i="6"/>
  <c r="BD2436" i="6"/>
  <c r="BD2437" i="6"/>
  <c r="BD2438" i="6"/>
  <c r="BD2439" i="6"/>
  <c r="BD2440" i="6"/>
  <c r="BD2441" i="6"/>
  <c r="BD2442" i="6"/>
  <c r="BD2443" i="6"/>
  <c r="BD2444" i="6"/>
  <c r="BD2445" i="6"/>
  <c r="BD2446" i="6"/>
  <c r="BD2447" i="6"/>
  <c r="BD2448" i="6"/>
  <c r="BD2449" i="6"/>
  <c r="BD2450" i="6"/>
  <c r="BD2451" i="6"/>
  <c r="BD2452" i="6"/>
  <c r="BD2453" i="6"/>
  <c r="BD2454" i="6"/>
  <c r="BD2455" i="6"/>
  <c r="BD2456" i="6"/>
  <c r="BD2457" i="6"/>
  <c r="BD2458" i="6"/>
  <c r="BD2459" i="6"/>
  <c r="BD2460" i="6"/>
  <c r="BD2461" i="6"/>
  <c r="BD2462" i="6"/>
  <c r="BD2463" i="6"/>
  <c r="BD2464" i="6"/>
  <c r="BD2465" i="6"/>
  <c r="BD2466" i="6"/>
  <c r="BD2467" i="6"/>
  <c r="BD2468" i="6"/>
  <c r="BD2469" i="6"/>
  <c r="BD2470" i="6"/>
  <c r="BD2471" i="6"/>
  <c r="BD2472" i="6"/>
  <c r="BD2473" i="6"/>
  <c r="BD2474" i="6"/>
  <c r="BD2475" i="6"/>
  <c r="BD2476" i="6"/>
  <c r="BD2477" i="6"/>
  <c r="BD2478" i="6"/>
  <c r="BD2479" i="6"/>
  <c r="BD2480" i="6"/>
  <c r="BD2481" i="6"/>
  <c r="BD2482" i="6"/>
  <c r="BD2483" i="6"/>
  <c r="BD2484" i="6"/>
  <c r="BD2485" i="6"/>
  <c r="BD2486" i="6"/>
  <c r="BD2487" i="6"/>
  <c r="BD2488" i="6"/>
  <c r="BD2489" i="6"/>
  <c r="BD2490" i="6"/>
  <c r="BD2491" i="6"/>
  <c r="BD2492" i="6"/>
  <c r="BD2493" i="6"/>
  <c r="BD2494" i="6"/>
  <c r="BD2495" i="6"/>
  <c r="BD2496" i="6"/>
  <c r="BD2497" i="6"/>
  <c r="BD2498" i="6"/>
  <c r="BD2499" i="6"/>
  <c r="BD2500" i="6"/>
  <c r="BD2501" i="6"/>
  <c r="BD2502" i="6"/>
  <c r="BD2503" i="6"/>
  <c r="BD2504" i="6"/>
  <c r="BD2505" i="6"/>
  <c r="BD2506" i="6"/>
  <c r="BD2507" i="6"/>
  <c r="BD2508" i="6"/>
  <c r="BD2509" i="6"/>
  <c r="BD2510" i="6"/>
  <c r="BD2511" i="6"/>
  <c r="BD2512" i="6"/>
  <c r="BD2513" i="6"/>
  <c r="BD2514" i="6"/>
  <c r="BD2515" i="6"/>
  <c r="BD2516" i="6"/>
  <c r="BD2517" i="6"/>
  <c r="BD2518" i="6"/>
  <c r="BD2519" i="6"/>
  <c r="BD2520" i="6"/>
  <c r="BD2521" i="6"/>
  <c r="BD2522" i="6"/>
  <c r="BD2523" i="6"/>
  <c r="BD2524" i="6"/>
  <c r="BD2525" i="6"/>
  <c r="BD2526" i="6"/>
  <c r="BD2527" i="6"/>
  <c r="BD2528" i="6"/>
  <c r="BD2529" i="6"/>
  <c r="BD2530" i="6"/>
  <c r="BD2531" i="6"/>
  <c r="BD2532" i="6"/>
  <c r="BD2533" i="6"/>
  <c r="BD2534" i="6"/>
  <c r="BD2535" i="6"/>
  <c r="BD2536" i="6"/>
  <c r="BD2537" i="6"/>
  <c r="BD2538" i="6"/>
  <c r="BD2539" i="6"/>
  <c r="BD2540" i="6"/>
  <c r="BD2541" i="6"/>
  <c r="BD2542" i="6"/>
  <c r="BD2543" i="6"/>
  <c r="BD2544" i="6"/>
  <c r="BD2545" i="6"/>
  <c r="BD2546" i="6"/>
  <c r="BD2547" i="6"/>
  <c r="BD2548" i="6"/>
  <c r="BD2549" i="6"/>
  <c r="BD2550" i="6"/>
  <c r="BD2551" i="6"/>
  <c r="BD2552" i="6"/>
  <c r="BD2553" i="6"/>
  <c r="BD2554" i="6"/>
  <c r="BD2555" i="6"/>
  <c r="BD2556" i="6"/>
  <c r="BD2557" i="6"/>
  <c r="BD2558" i="6"/>
  <c r="BD2559" i="6"/>
  <c r="BD2560" i="6"/>
  <c r="BD2561" i="6"/>
  <c r="BD2562" i="6"/>
  <c r="BD2563" i="6"/>
  <c r="BD2564" i="6"/>
  <c r="BD2565" i="6"/>
  <c r="BD2566" i="6"/>
  <c r="BD2567" i="6"/>
  <c r="BD2568" i="6"/>
  <c r="BD2569" i="6"/>
  <c r="BD2570" i="6"/>
  <c r="BD2571" i="6"/>
  <c r="BD2572" i="6"/>
  <c r="BD2573" i="6"/>
  <c r="BD2574" i="6"/>
  <c r="BD2575" i="6"/>
  <c r="BD2576" i="6"/>
  <c r="BD2577" i="6"/>
  <c r="BD2578" i="6"/>
  <c r="BD2579" i="6"/>
  <c r="BD2580" i="6"/>
  <c r="BD2581" i="6"/>
  <c r="BD2582" i="6"/>
  <c r="BD2583" i="6"/>
  <c r="BD2584" i="6"/>
  <c r="BD2585" i="6"/>
  <c r="BD2586" i="6"/>
  <c r="BD2587" i="6"/>
  <c r="BD2588" i="6"/>
  <c r="BD2589" i="6"/>
  <c r="BD2590" i="6"/>
  <c r="BD2591" i="6"/>
  <c r="BD2592" i="6"/>
  <c r="BD2593" i="6"/>
  <c r="BD2594" i="6"/>
  <c r="BD2595" i="6"/>
  <c r="BD2596" i="6"/>
  <c r="BD2597" i="6"/>
  <c r="BD2598" i="6"/>
  <c r="BD2599" i="6"/>
  <c r="BD2600" i="6"/>
  <c r="BD2601" i="6"/>
  <c r="BD2602" i="6"/>
  <c r="BD2603" i="6"/>
  <c r="BD2604" i="6"/>
  <c r="BD2605" i="6"/>
  <c r="BD2606" i="6"/>
  <c r="BD2607" i="6"/>
  <c r="BD2608" i="6"/>
  <c r="BD2609" i="6"/>
  <c r="BD2610" i="6"/>
  <c r="BD2611" i="6"/>
  <c r="BD2612" i="6"/>
  <c r="BD2613" i="6"/>
  <c r="BD2614" i="6"/>
  <c r="BD2615" i="6"/>
  <c r="BD2616" i="6"/>
  <c r="BD2617" i="6"/>
  <c r="BD2618" i="6"/>
  <c r="BD2619" i="6"/>
  <c r="BD2620" i="6"/>
  <c r="BD2621" i="6"/>
  <c r="BD2622" i="6"/>
  <c r="BD2623" i="6"/>
  <c r="BD2624" i="6"/>
  <c r="BD2625" i="6"/>
  <c r="BD2626" i="6"/>
  <c r="BD2627" i="6"/>
  <c r="BD2628" i="6"/>
  <c r="BD2629" i="6"/>
  <c r="BD2630" i="6"/>
  <c r="BD2631" i="6"/>
  <c r="BD2632" i="6"/>
  <c r="BD2633" i="6"/>
  <c r="BD2634" i="6"/>
  <c r="BD2635" i="6"/>
  <c r="BD2636" i="6"/>
  <c r="BD2637" i="6"/>
  <c r="BD2638" i="6"/>
  <c r="BD2639" i="6"/>
  <c r="BD2640" i="6"/>
  <c r="BD2641" i="6"/>
  <c r="BD2642" i="6"/>
  <c r="BD2643" i="6"/>
  <c r="BD2644" i="6"/>
  <c r="BD2645" i="6"/>
  <c r="BD2646" i="6"/>
  <c r="BD2647" i="6"/>
  <c r="BD2648" i="6"/>
  <c r="BD2649" i="6"/>
  <c r="BD2650" i="6"/>
  <c r="BD2651" i="6"/>
  <c r="BD2652" i="6"/>
  <c r="BD2653" i="6"/>
  <c r="BD2654" i="6"/>
  <c r="BD2655" i="6"/>
  <c r="BD2656" i="6"/>
  <c r="BD2657" i="6"/>
  <c r="BD2658" i="6"/>
  <c r="BD2659" i="6"/>
  <c r="BD2660" i="6"/>
  <c r="BD2661" i="6"/>
  <c r="BD2662" i="6"/>
  <c r="BD2663" i="6"/>
  <c r="BD2664" i="6"/>
  <c r="BD2665" i="6"/>
  <c r="BD2666" i="6"/>
  <c r="BD2667" i="6"/>
  <c r="BD2668" i="6"/>
  <c r="BD2669" i="6"/>
  <c r="BD2670" i="6"/>
  <c r="BD2671" i="6"/>
  <c r="BD2672" i="6"/>
  <c r="BD2673" i="6"/>
  <c r="BD2674" i="6"/>
  <c r="BD2675" i="6"/>
  <c r="BD2676" i="6"/>
  <c r="BD2677" i="6"/>
  <c r="BD2678" i="6"/>
  <c r="BD2679" i="6"/>
  <c r="BD2680" i="6"/>
  <c r="BD2681" i="6"/>
  <c r="BD2682" i="6"/>
  <c r="BD2683" i="6"/>
  <c r="BD2684" i="6"/>
  <c r="BD2685" i="6"/>
  <c r="BD2686" i="6"/>
  <c r="BD2687" i="6"/>
  <c r="BD2688" i="6"/>
  <c r="BD2689" i="6"/>
  <c r="BD2690" i="6"/>
  <c r="BD2691" i="6"/>
  <c r="BD2692" i="6"/>
  <c r="BD2693" i="6"/>
  <c r="BD2694" i="6"/>
  <c r="BD2695" i="6"/>
  <c r="BD2696" i="6"/>
  <c r="BD2697" i="6"/>
  <c r="BD2698" i="6"/>
  <c r="BD2699" i="6"/>
  <c r="BD2700" i="6"/>
  <c r="BD2701" i="6"/>
  <c r="BD2702" i="6"/>
  <c r="BD2703" i="6"/>
  <c r="BD2704" i="6"/>
  <c r="BD2705" i="6"/>
  <c r="BD2706" i="6"/>
  <c r="BD2707" i="6"/>
  <c r="BD2708" i="6"/>
  <c r="BD2709" i="6"/>
  <c r="BD2710" i="6"/>
  <c r="BD2711" i="6"/>
  <c r="BD2712" i="6"/>
  <c r="BD2713" i="6"/>
  <c r="BD2714" i="6"/>
  <c r="BD2715" i="6"/>
  <c r="BD2716" i="6"/>
  <c r="BD2717" i="6"/>
  <c r="BD2718" i="6"/>
  <c r="BD2719" i="6"/>
  <c r="BD2720" i="6"/>
  <c r="BD2721" i="6"/>
  <c r="BD2722" i="6"/>
  <c r="BD2723" i="6"/>
  <c r="BD2724" i="6"/>
  <c r="BD2725" i="6"/>
  <c r="BD2726" i="6"/>
  <c r="BD2727" i="6"/>
  <c r="BD2728" i="6"/>
  <c r="BD2729" i="6"/>
  <c r="BD2730" i="6"/>
  <c r="BD2731" i="6"/>
  <c r="BD2732" i="6"/>
  <c r="BD2733" i="6"/>
  <c r="BD2734" i="6"/>
  <c r="BD2735" i="6"/>
  <c r="BD2736" i="6"/>
  <c r="BD2737" i="6"/>
  <c r="BD2738" i="6"/>
  <c r="BD2739" i="6"/>
  <c r="BD2740" i="6"/>
  <c r="BD2741" i="6"/>
  <c r="BD2742" i="6"/>
  <c r="BD2743" i="6"/>
  <c r="BD2744" i="6"/>
  <c r="BD2745" i="6"/>
  <c r="BD2746" i="6"/>
  <c r="BD2747" i="6"/>
  <c r="BD2748" i="6"/>
  <c r="BD2749" i="6"/>
  <c r="BD2750" i="6"/>
  <c r="BD2751" i="6"/>
  <c r="BD2752" i="6"/>
  <c r="BD2753" i="6"/>
  <c r="BD2754" i="6"/>
  <c r="BD2755" i="6"/>
  <c r="BD2756" i="6"/>
  <c r="BD2757" i="6"/>
  <c r="BD2758" i="6"/>
  <c r="BD2759" i="6"/>
  <c r="BD2760" i="6"/>
  <c r="BD2761" i="6"/>
  <c r="BD2762" i="6"/>
  <c r="BD2763" i="6"/>
  <c r="BD2764" i="6"/>
  <c r="BD2765" i="6"/>
  <c r="BD2766" i="6"/>
  <c r="BD2767" i="6"/>
  <c r="BD2768" i="6"/>
  <c r="BD2769" i="6"/>
  <c r="BD2770" i="6"/>
  <c r="BD2771" i="6"/>
  <c r="BD2772" i="6"/>
  <c r="BD2773" i="6"/>
  <c r="BD2774" i="6"/>
  <c r="BD2775" i="6"/>
  <c r="BD2776" i="6"/>
  <c r="BD2777" i="6"/>
  <c r="BD2778" i="6"/>
  <c r="BD2779" i="6"/>
  <c r="BD2780" i="6"/>
  <c r="BD2781" i="6"/>
  <c r="BD2782" i="6"/>
  <c r="BD2783" i="6"/>
  <c r="BD2784" i="6"/>
  <c r="BD2785" i="6"/>
  <c r="BD2786" i="6"/>
  <c r="BD2787" i="6"/>
  <c r="BD2788" i="6"/>
  <c r="BD2789" i="6"/>
  <c r="BD2790" i="6"/>
  <c r="BD2791" i="6"/>
  <c r="BD2792" i="6"/>
  <c r="BD2793" i="6"/>
  <c r="BD2794" i="6"/>
  <c r="BD2795" i="6"/>
  <c r="BD2796" i="6"/>
  <c r="BD2797" i="6"/>
  <c r="BD2798" i="6"/>
  <c r="BD2799" i="6"/>
  <c r="BD2800" i="6"/>
  <c r="BD2801" i="6"/>
  <c r="BD2802" i="6"/>
  <c r="BD2803" i="6"/>
  <c r="BD2804" i="6"/>
  <c r="BD2805" i="6"/>
  <c r="BD2806" i="6"/>
  <c r="BD2807" i="6"/>
  <c r="BD2808" i="6"/>
  <c r="BD2809" i="6"/>
  <c r="BD2810" i="6"/>
  <c r="BD2811" i="6"/>
  <c r="BD2812" i="6"/>
  <c r="BD2813" i="6"/>
  <c r="BD2814" i="6"/>
  <c r="BD2815" i="6"/>
  <c r="BD2816" i="6"/>
  <c r="BD2817" i="6"/>
  <c r="BD2818" i="6"/>
  <c r="BD2819" i="6"/>
  <c r="BD2820" i="6"/>
  <c r="BD2821" i="6"/>
  <c r="BD2822" i="6"/>
  <c r="BD2823" i="6"/>
  <c r="BD2824" i="6"/>
  <c r="BD2825" i="6"/>
  <c r="BD2826" i="6"/>
  <c r="BD2827" i="6"/>
  <c r="BD2828" i="6"/>
  <c r="BD2829" i="6"/>
  <c r="BD2830" i="6"/>
  <c r="BD2831" i="6"/>
  <c r="BD2832" i="6"/>
  <c r="BD2833" i="6"/>
  <c r="BD2834" i="6"/>
  <c r="BD2835" i="6"/>
  <c r="BD2836" i="6"/>
  <c r="BD2837" i="6"/>
  <c r="BD2838" i="6"/>
  <c r="BD2839" i="6"/>
  <c r="BD2840" i="6"/>
  <c r="BD2841" i="6"/>
  <c r="BD2842" i="6"/>
  <c r="BD2843" i="6"/>
  <c r="BD2844" i="6"/>
  <c r="BD2845" i="6"/>
  <c r="BD2846" i="6"/>
  <c r="BD2847" i="6"/>
  <c r="BD2848" i="6"/>
  <c r="BD2849" i="6"/>
  <c r="BD2850" i="6"/>
  <c r="BD2851" i="6"/>
  <c r="BD2852" i="6"/>
  <c r="BD2853" i="6"/>
  <c r="BD2854" i="6"/>
  <c r="BD2855" i="6"/>
  <c r="BD2856" i="6"/>
  <c r="BD2857" i="6"/>
  <c r="BD2858" i="6"/>
  <c r="BD2859" i="6"/>
  <c r="BD2860" i="6"/>
  <c r="BD2861" i="6"/>
  <c r="BD2862" i="6"/>
  <c r="BD2863" i="6"/>
  <c r="BD2864" i="6"/>
  <c r="BD2865" i="6"/>
  <c r="BD2866" i="6"/>
  <c r="BD2867" i="6"/>
  <c r="BD2868" i="6"/>
  <c r="BD2869" i="6"/>
  <c r="BD2870" i="6"/>
  <c r="BD2871" i="6"/>
  <c r="BD2872" i="6"/>
  <c r="BD2873" i="6"/>
  <c r="BD2874" i="6"/>
  <c r="BD2875" i="6"/>
  <c r="BD2876" i="6"/>
  <c r="BD2877" i="6"/>
  <c r="BD2878" i="6"/>
  <c r="BD2879" i="6"/>
  <c r="BD2880" i="6"/>
  <c r="BD2881" i="6"/>
  <c r="BD2882" i="6"/>
  <c r="BD2883" i="6"/>
  <c r="BD2884" i="6"/>
  <c r="BD2885" i="6"/>
  <c r="BD2886" i="6"/>
  <c r="BD2887" i="6"/>
  <c r="BD2888" i="6"/>
  <c r="BD2889" i="6"/>
  <c r="BD2890" i="6"/>
  <c r="BD2891" i="6"/>
  <c r="BD2892" i="6"/>
  <c r="BD2893" i="6"/>
  <c r="BD2894" i="6"/>
  <c r="BD2895" i="6"/>
  <c r="BD2896" i="6"/>
  <c r="BD2897" i="6"/>
  <c r="BD2898" i="6"/>
  <c r="BD2899" i="6"/>
  <c r="BD2900" i="6"/>
  <c r="BD2901" i="6"/>
  <c r="BD2902" i="6"/>
  <c r="BD2903" i="6"/>
  <c r="BD2904" i="6"/>
  <c r="BD2905" i="6"/>
  <c r="BD2906" i="6"/>
  <c r="BD2907" i="6"/>
  <c r="BD2908" i="6"/>
  <c r="BD2909" i="6"/>
  <c r="BD2910" i="6"/>
  <c r="BD2911" i="6"/>
  <c r="BD2912" i="6"/>
  <c r="BD2913" i="6"/>
  <c r="BD2914" i="6"/>
  <c r="BD2915" i="6"/>
  <c r="BD2916" i="6"/>
  <c r="BD2917" i="6"/>
  <c r="BD2918" i="6"/>
  <c r="BD2919" i="6"/>
  <c r="BD2920" i="6"/>
  <c r="BD2921" i="6"/>
  <c r="BD2922" i="6"/>
  <c r="BD2923" i="6"/>
  <c r="BD2924" i="6"/>
  <c r="BD2925" i="6"/>
  <c r="BD2926" i="6"/>
  <c r="BD2927" i="6"/>
  <c r="BD2928" i="6"/>
  <c r="BD2929" i="6"/>
  <c r="BD2930" i="6"/>
  <c r="BD2931" i="6"/>
  <c r="BD2932" i="6"/>
  <c r="BD2933" i="6"/>
  <c r="BD2934" i="6"/>
  <c r="BD2935" i="6"/>
  <c r="BD2936" i="6"/>
  <c r="BD2937" i="6"/>
  <c r="BD2938" i="6"/>
  <c r="BD2939" i="6"/>
  <c r="BD2940" i="6"/>
  <c r="BD2941" i="6"/>
  <c r="BD2942" i="6"/>
  <c r="BD2943" i="6"/>
  <c r="BD2944" i="6"/>
  <c r="BD2945" i="6"/>
  <c r="BD2946" i="6"/>
  <c r="BD2947" i="6"/>
  <c r="BD2948" i="6"/>
  <c r="BD2949" i="6"/>
  <c r="BD2950" i="6"/>
  <c r="BD2951" i="6"/>
  <c r="BD2952" i="6"/>
  <c r="BD2953" i="6"/>
  <c r="BD2954" i="6"/>
  <c r="BD2955" i="6"/>
  <c r="BD2956" i="6"/>
  <c r="BD2957" i="6"/>
  <c r="BD2958" i="6"/>
  <c r="BD2959" i="6"/>
  <c r="BD2960" i="6"/>
  <c r="BD2961" i="6"/>
  <c r="BD2962" i="6"/>
  <c r="BD2963" i="6"/>
  <c r="BD2964" i="6"/>
  <c r="BD2965" i="6"/>
  <c r="BD2966" i="6"/>
  <c r="BD2967" i="6"/>
  <c r="BD2968" i="6"/>
  <c r="BD2969" i="6"/>
  <c r="BD2970" i="6"/>
  <c r="BD2971" i="6"/>
  <c r="BD2972" i="6"/>
  <c r="BD2973" i="6"/>
  <c r="BD2974" i="6"/>
  <c r="BD2975" i="6"/>
  <c r="BD2976" i="6"/>
  <c r="BD2977" i="6"/>
  <c r="BD2978" i="6"/>
  <c r="BD2979" i="6"/>
  <c r="BD2980" i="6"/>
  <c r="BD2981" i="6"/>
  <c r="BD2982" i="6"/>
  <c r="BD2983" i="6"/>
  <c r="BD2984" i="6"/>
  <c r="BD2985" i="6"/>
  <c r="BD2986" i="6"/>
  <c r="BD2987" i="6"/>
  <c r="BD2988" i="6"/>
  <c r="BD2989" i="6"/>
  <c r="BD2990" i="6"/>
  <c r="BD2991" i="6"/>
  <c r="BD2992" i="6"/>
  <c r="BD2993" i="6"/>
  <c r="BD2994" i="6"/>
  <c r="BD2995" i="6"/>
  <c r="BD2996" i="6"/>
  <c r="BD2997" i="6"/>
  <c r="BD2998" i="6"/>
  <c r="BD2999" i="6"/>
  <c r="BD3000" i="6"/>
  <c r="BD3001" i="6"/>
  <c r="BD3002" i="6"/>
  <c r="BD3003" i="6"/>
  <c r="BD3004" i="6"/>
  <c r="BD3005" i="6"/>
  <c r="BD3006" i="6"/>
  <c r="BD3007" i="6"/>
  <c r="BD3008" i="6"/>
  <c r="BD3009" i="6"/>
  <c r="BD3010" i="6"/>
  <c r="BD3011" i="6"/>
  <c r="BD3012" i="6"/>
  <c r="BD3013" i="6"/>
  <c r="BD3014" i="6"/>
  <c r="BD3015" i="6"/>
  <c r="BD3016" i="6"/>
  <c r="BD3017" i="6"/>
  <c r="BD3018" i="6"/>
  <c r="BD3019" i="6"/>
  <c r="BD3020" i="6"/>
  <c r="BD3021" i="6"/>
  <c r="BD3022" i="6"/>
  <c r="BD3023" i="6"/>
  <c r="BD3024" i="6"/>
  <c r="BD3025" i="6"/>
  <c r="BD3026" i="6"/>
  <c r="BD3027" i="6"/>
  <c r="BD3028" i="6"/>
  <c r="BD3029" i="6"/>
  <c r="BD3030" i="6"/>
  <c r="BD3031" i="6"/>
  <c r="BD3032" i="6"/>
  <c r="BD3033" i="6"/>
  <c r="BD3034" i="6"/>
  <c r="BD3035" i="6"/>
  <c r="BD3036" i="6"/>
  <c r="BD3037" i="6"/>
  <c r="BD3038" i="6"/>
  <c r="BD3039" i="6"/>
  <c r="BD3040" i="6"/>
  <c r="BD3041" i="6"/>
  <c r="BD3042" i="6"/>
  <c r="BD3043" i="6"/>
  <c r="BD3044" i="6"/>
  <c r="BD3045" i="6"/>
  <c r="BD3046" i="6"/>
  <c r="BD3047" i="6"/>
  <c r="BD3048" i="6"/>
  <c r="BD3049" i="6"/>
  <c r="BD3050" i="6"/>
  <c r="BD3051" i="6"/>
  <c r="BD3052" i="6"/>
  <c r="BD3053" i="6"/>
  <c r="BD3054" i="6"/>
  <c r="BD3055" i="6"/>
  <c r="BD3056" i="6"/>
  <c r="BD3057" i="6"/>
  <c r="BD3058" i="6"/>
  <c r="BD3059" i="6"/>
  <c r="BD3060" i="6"/>
  <c r="BD3061" i="6"/>
  <c r="BD3062" i="6"/>
  <c r="BD3063" i="6"/>
  <c r="BD3064" i="6"/>
  <c r="BD3065" i="6"/>
  <c r="BD3066" i="6"/>
  <c r="BD3067" i="6"/>
  <c r="BD3068" i="6"/>
  <c r="BD3069" i="6"/>
  <c r="BD3070" i="6"/>
  <c r="BD3071" i="6"/>
  <c r="BD3072" i="6"/>
  <c r="BD3073" i="6"/>
  <c r="BD3074" i="6"/>
  <c r="BD3075" i="6"/>
  <c r="BD3076" i="6"/>
  <c r="BD3077" i="6"/>
  <c r="BD3078" i="6"/>
  <c r="BD3079" i="6"/>
  <c r="BD3080" i="6"/>
  <c r="BD3081" i="6"/>
  <c r="BD3082" i="6"/>
  <c r="BD3083" i="6"/>
  <c r="BD3084" i="6"/>
  <c r="BD3085" i="6"/>
  <c r="BD3086" i="6"/>
  <c r="BD3087" i="6"/>
  <c r="BD3088" i="6"/>
  <c r="BD3089" i="6"/>
  <c r="BD3090" i="6"/>
  <c r="BD3091" i="6"/>
  <c r="BD3092" i="6"/>
  <c r="BD3093" i="6"/>
  <c r="BD3094" i="6"/>
  <c r="BD3095" i="6"/>
  <c r="BD3096" i="6"/>
  <c r="BD3097" i="6"/>
  <c r="BD3098" i="6"/>
  <c r="BD3099" i="6"/>
  <c r="BD3100" i="6"/>
  <c r="BD3101" i="6"/>
  <c r="BD3102" i="6"/>
  <c r="BD3103" i="6"/>
  <c r="BD3104" i="6"/>
  <c r="BD3105" i="6"/>
  <c r="BD3106" i="6"/>
  <c r="BD3107" i="6"/>
  <c r="BD3108" i="6"/>
  <c r="BD3109" i="6"/>
  <c r="BD3110" i="6"/>
  <c r="BD3111" i="6"/>
  <c r="BD3112" i="6"/>
  <c r="BD3113" i="6"/>
  <c r="BD3114" i="6"/>
  <c r="BD3115" i="6"/>
  <c r="BD3116" i="6"/>
  <c r="BD3117" i="6"/>
  <c r="BD3118" i="6"/>
  <c r="BD3119" i="6"/>
  <c r="BD3120" i="6"/>
  <c r="BD3121" i="6"/>
  <c r="BD3122" i="6"/>
  <c r="BD3123" i="6"/>
  <c r="BD3124" i="6"/>
  <c r="BD3125" i="6"/>
  <c r="BD3126" i="6"/>
  <c r="BD3127" i="6"/>
  <c r="BD3128" i="6"/>
  <c r="BD3129" i="6"/>
  <c r="BD3130" i="6"/>
  <c r="BD3131" i="6"/>
  <c r="BD3132" i="6"/>
  <c r="BD3133" i="6"/>
  <c r="BD3134" i="6"/>
  <c r="BD3135" i="6"/>
  <c r="BD3136" i="6"/>
  <c r="BD3137" i="6"/>
  <c r="BD3138" i="6"/>
  <c r="BD3139" i="6"/>
  <c r="BD3140" i="6"/>
  <c r="BD3141" i="6"/>
  <c r="BD3142" i="6"/>
  <c r="BD3143" i="6"/>
  <c r="BD3144" i="6"/>
  <c r="BD3145" i="6"/>
  <c r="BD3146" i="6"/>
  <c r="BD3147" i="6"/>
  <c r="BD3148" i="6"/>
  <c r="BD3149" i="6"/>
  <c r="BD3150" i="6"/>
  <c r="BD3151" i="6"/>
  <c r="BD3152" i="6"/>
  <c r="BD3153" i="6"/>
  <c r="BD3154" i="6"/>
  <c r="BD3155" i="6"/>
  <c r="BD3156" i="6"/>
  <c r="BD3157" i="6"/>
  <c r="BD3158" i="6"/>
  <c r="BD3159" i="6"/>
  <c r="BD3160" i="6"/>
  <c r="BD3161" i="6"/>
  <c r="BD3162" i="6"/>
  <c r="BD3163" i="6"/>
  <c r="BD3164" i="6"/>
  <c r="BD3165" i="6"/>
  <c r="BD3166" i="6"/>
  <c r="BD3167" i="6"/>
  <c r="BD3168" i="6"/>
  <c r="BD3169" i="6"/>
  <c r="BD3170" i="6"/>
  <c r="BD3171" i="6"/>
  <c r="BD3172" i="6"/>
  <c r="BD3173" i="6"/>
  <c r="BD3174" i="6"/>
  <c r="BD3175" i="6"/>
  <c r="BD3176" i="6"/>
  <c r="BD3177" i="6"/>
  <c r="BD3178" i="6"/>
  <c r="BD3179" i="6"/>
  <c r="BD3180" i="6"/>
  <c r="BD3181" i="6"/>
  <c r="BD3182" i="6"/>
  <c r="BD3183" i="6"/>
  <c r="BD3184" i="6"/>
  <c r="BD3185" i="6"/>
  <c r="BD3186" i="6"/>
  <c r="BD3187" i="6"/>
  <c r="BD3188" i="6"/>
  <c r="BD3189" i="6"/>
  <c r="BD3190" i="6"/>
  <c r="BD3191" i="6"/>
  <c r="BD3192" i="6"/>
  <c r="BD3193" i="6"/>
  <c r="BD3194" i="6"/>
  <c r="BD3195" i="6"/>
  <c r="BD3196" i="6"/>
  <c r="BD3197" i="6"/>
  <c r="BD3198" i="6"/>
  <c r="BD3199" i="6"/>
  <c r="BD3200" i="6"/>
  <c r="BD3201" i="6"/>
  <c r="BD3202" i="6"/>
  <c r="BD3203" i="6"/>
  <c r="BD3204" i="6"/>
  <c r="BD3205" i="6"/>
  <c r="BD3206" i="6"/>
  <c r="BD3207" i="6"/>
  <c r="BD3208" i="6"/>
  <c r="BD3209" i="6"/>
  <c r="BD3210" i="6"/>
  <c r="BD3211" i="6"/>
  <c r="BD3212" i="6"/>
  <c r="BD3213" i="6"/>
  <c r="BD3214" i="6"/>
  <c r="BD3215" i="6"/>
  <c r="BD3216" i="6"/>
  <c r="BD3217" i="6"/>
  <c r="BD3218" i="6"/>
  <c r="BD3219" i="6"/>
  <c r="BD3220" i="6"/>
  <c r="BD3221" i="6"/>
  <c r="BD3222" i="6"/>
  <c r="BD3223" i="6"/>
  <c r="BD3224" i="6"/>
  <c r="BD3225" i="6"/>
  <c r="BD3226" i="6"/>
  <c r="BD3227" i="6"/>
  <c r="BD3228" i="6"/>
  <c r="BD3229" i="6"/>
  <c r="BD3230" i="6"/>
  <c r="BD3231" i="6"/>
  <c r="BD3232" i="6"/>
  <c r="BD3233" i="6"/>
  <c r="BD3234" i="6"/>
  <c r="BD3235" i="6"/>
  <c r="BD3236" i="6"/>
  <c r="BD3237" i="6"/>
  <c r="BD3238" i="6"/>
  <c r="BD3239" i="6"/>
  <c r="BD3240" i="6"/>
  <c r="BD3241" i="6"/>
  <c r="BD3242" i="6"/>
  <c r="BD3243" i="6"/>
  <c r="BD3244" i="6"/>
  <c r="BD3245" i="6"/>
  <c r="BD3246" i="6"/>
  <c r="BD3247" i="6"/>
  <c r="BD3248" i="6"/>
  <c r="BD3249" i="6"/>
  <c r="BD3250" i="6"/>
  <c r="BD3251" i="6"/>
  <c r="BD3252" i="6"/>
  <c r="BD3253" i="6"/>
  <c r="BD3254" i="6"/>
  <c r="BD3255" i="6"/>
  <c r="BD3256" i="6"/>
  <c r="BD3257" i="6"/>
  <c r="BD3258" i="6"/>
  <c r="BD3259" i="6"/>
  <c r="BD3260" i="6"/>
  <c r="BD3261" i="6"/>
  <c r="BD3262" i="6"/>
  <c r="BD3263" i="6"/>
  <c r="BD3264" i="6"/>
  <c r="BD3265" i="6"/>
  <c r="BD3266" i="6"/>
  <c r="BD3267" i="6"/>
  <c r="BD3268" i="6"/>
  <c r="BD3269" i="6"/>
  <c r="BD3270" i="6"/>
  <c r="BD3271" i="6"/>
  <c r="BD3272" i="6"/>
  <c r="BD3273" i="6"/>
  <c r="BD3274" i="6"/>
  <c r="BD3275" i="6"/>
  <c r="BD3276" i="6"/>
  <c r="BD3277" i="6"/>
  <c r="BD3278" i="6"/>
  <c r="BD3279" i="6"/>
  <c r="BD3280" i="6"/>
  <c r="BD3281" i="6"/>
  <c r="BD3282" i="6"/>
  <c r="BD3283" i="6"/>
  <c r="BD3284" i="6"/>
  <c r="BD3285" i="6"/>
  <c r="BD3286" i="6"/>
  <c r="BD3287" i="6"/>
  <c r="BD3288" i="6"/>
  <c r="BD3289" i="6"/>
  <c r="BD3290" i="6"/>
  <c r="BD3291" i="6"/>
  <c r="BD3292" i="6"/>
  <c r="BD3293" i="6"/>
  <c r="BD3294" i="6"/>
  <c r="BD3295" i="6"/>
  <c r="BD3296" i="6"/>
  <c r="BD3297" i="6"/>
  <c r="BD3298" i="6"/>
  <c r="BD3299" i="6"/>
  <c r="BD3300" i="6"/>
  <c r="BD3301" i="6"/>
  <c r="BD3302" i="6"/>
  <c r="BD3303" i="6"/>
  <c r="BD3304" i="6"/>
  <c r="BD3305" i="6"/>
  <c r="BD3306" i="6"/>
  <c r="BD3307" i="6"/>
  <c r="BD3308" i="6"/>
  <c r="BD3309" i="6"/>
  <c r="BD3310" i="6"/>
  <c r="BD3311" i="6"/>
  <c r="BD3312" i="6"/>
  <c r="BD3313" i="6"/>
  <c r="BD3314" i="6"/>
  <c r="BD3315" i="6"/>
  <c r="BD3316" i="6"/>
  <c r="BD3317" i="6"/>
  <c r="BD3318" i="6"/>
  <c r="BD3319" i="6"/>
  <c r="BD3320" i="6"/>
  <c r="BD3321" i="6"/>
  <c r="BD3322" i="6"/>
  <c r="BD3323" i="6"/>
  <c r="BD3324" i="6"/>
  <c r="BD3325" i="6"/>
  <c r="BD3326" i="6"/>
  <c r="BD3327" i="6"/>
  <c r="BD3328" i="6"/>
  <c r="BD3329" i="6"/>
  <c r="BD3330" i="6"/>
  <c r="BD3331" i="6"/>
  <c r="BD3332" i="6"/>
  <c r="BD3333" i="6"/>
  <c r="BD3334" i="6"/>
  <c r="BD3335" i="6"/>
  <c r="BD3336" i="6"/>
  <c r="BD3337" i="6"/>
  <c r="BD3338" i="6"/>
  <c r="BD3339" i="6"/>
  <c r="BD3340" i="6"/>
  <c r="BD3341" i="6"/>
  <c r="BD3342" i="6"/>
  <c r="BD3343" i="6"/>
  <c r="BD3344" i="6"/>
  <c r="BD3345" i="6"/>
  <c r="BD3346" i="6"/>
  <c r="BD3347" i="6"/>
  <c r="BD3348" i="6"/>
  <c r="BD3349" i="6"/>
  <c r="BD3350" i="6"/>
  <c r="BD3351" i="6"/>
  <c r="BD3352" i="6"/>
  <c r="BD3353" i="6"/>
  <c r="BD3354" i="6"/>
  <c r="BD3355" i="6"/>
  <c r="BD3356" i="6"/>
  <c r="BD3357" i="6"/>
  <c r="BD3358" i="6"/>
  <c r="BD3359" i="6"/>
  <c r="BD3360" i="6"/>
  <c r="BD3361" i="6"/>
  <c r="BD3362" i="6"/>
  <c r="BD3363" i="6"/>
  <c r="BD3364" i="6"/>
  <c r="BD3365" i="6"/>
  <c r="BD3366" i="6"/>
  <c r="BD3367" i="6"/>
  <c r="BD3368" i="6"/>
  <c r="BD3369" i="6"/>
  <c r="BD3370" i="6"/>
  <c r="BD3371" i="6"/>
  <c r="BD3372" i="6"/>
  <c r="BD3373" i="6"/>
  <c r="BD3374" i="6"/>
  <c r="BD3375" i="6"/>
  <c r="BD3376" i="6"/>
  <c r="BD3377" i="6"/>
  <c r="BD3378" i="6"/>
  <c r="BD3379" i="6"/>
  <c r="BD3380" i="6"/>
  <c r="BD3381" i="6"/>
  <c r="BD3382" i="6"/>
  <c r="BD3383" i="6"/>
  <c r="BD3384" i="6"/>
  <c r="BD3385" i="6"/>
  <c r="BD3386" i="6"/>
  <c r="BD3387" i="6"/>
  <c r="BD3388" i="6"/>
  <c r="BD3389" i="6"/>
  <c r="BD3390" i="6"/>
  <c r="BD3391" i="6"/>
  <c r="BD3392" i="6"/>
  <c r="BD3393" i="6"/>
  <c r="BD3394" i="6"/>
  <c r="BD3395" i="6"/>
  <c r="BD3396" i="6"/>
  <c r="BD3397" i="6"/>
  <c r="BD3398" i="6"/>
  <c r="BD3399" i="6"/>
  <c r="BD3400" i="6"/>
  <c r="BD3401" i="6"/>
  <c r="BD3402" i="6"/>
  <c r="BD3403" i="6"/>
  <c r="BD3404" i="6"/>
  <c r="BD3405" i="6"/>
  <c r="BD3406" i="6"/>
  <c r="BD3407" i="6"/>
  <c r="BD3408" i="6"/>
  <c r="BD3409" i="6"/>
  <c r="BD3410" i="6"/>
  <c r="BD3411" i="6"/>
  <c r="BD3412" i="6"/>
  <c r="BD3413" i="6"/>
  <c r="BD3414" i="6"/>
  <c r="BD3415" i="6"/>
  <c r="BD3416" i="6"/>
  <c r="BD3417" i="6"/>
  <c r="BD3418" i="6"/>
  <c r="BD3419" i="6"/>
  <c r="BD3420" i="6"/>
  <c r="BD3421" i="6"/>
  <c r="BD3422" i="6"/>
  <c r="BD3423" i="6"/>
  <c r="BD3424" i="6"/>
  <c r="BD3425" i="6"/>
  <c r="BD3426" i="6"/>
  <c r="BD3427" i="6"/>
  <c r="BD3428" i="6"/>
  <c r="BD3429" i="6"/>
  <c r="BD3430" i="6"/>
  <c r="BD3431" i="6"/>
  <c r="BD3432" i="6"/>
  <c r="BD3433" i="6"/>
  <c r="BD3434" i="6"/>
  <c r="BD3435" i="6"/>
  <c r="BD3436" i="6"/>
  <c r="BD3437" i="6"/>
  <c r="BD3438" i="6"/>
  <c r="BD3439" i="6"/>
  <c r="BD3440" i="6"/>
  <c r="BD3441" i="6"/>
  <c r="BD3442" i="6"/>
  <c r="BD3443" i="6"/>
  <c r="BD3444" i="6"/>
  <c r="BD3445" i="6"/>
  <c r="BD3446" i="6"/>
  <c r="BD3447" i="6"/>
  <c r="BD3448" i="6"/>
  <c r="BD3449" i="6"/>
  <c r="BD3450" i="6"/>
  <c r="BD3451" i="6"/>
  <c r="BD3452" i="6"/>
  <c r="BD3453" i="6"/>
  <c r="BD3454" i="6"/>
  <c r="BD3455" i="6"/>
  <c r="BD3456" i="6"/>
  <c r="BD3457" i="6"/>
  <c r="BD3458" i="6"/>
  <c r="BD3459" i="6"/>
  <c r="BD3460" i="6"/>
  <c r="BD3461" i="6"/>
  <c r="BD3462" i="6"/>
  <c r="BD3463" i="6"/>
  <c r="BD3464" i="6"/>
  <c r="BD3465" i="6"/>
  <c r="BD3466" i="6"/>
  <c r="BD3467" i="6"/>
  <c r="BD3468" i="6"/>
  <c r="BD3469" i="6"/>
  <c r="BD3470" i="6"/>
  <c r="BD3471" i="6"/>
  <c r="BD3472" i="6"/>
  <c r="BD3473" i="6"/>
  <c r="BD3474" i="6"/>
  <c r="BD3475" i="6"/>
  <c r="BD3476" i="6"/>
  <c r="BD3477" i="6"/>
  <c r="BD3478" i="6"/>
  <c r="BD3479" i="6"/>
  <c r="BD3480" i="6"/>
  <c r="BD3481" i="6"/>
  <c r="BD3482" i="6"/>
  <c r="BD3483" i="6"/>
  <c r="BD3484" i="6"/>
  <c r="BD3485" i="6"/>
  <c r="BD3486" i="6"/>
  <c r="BD3487" i="6"/>
  <c r="BD3488" i="6"/>
  <c r="BD3489" i="6"/>
  <c r="BD3490" i="6"/>
  <c r="BD3491" i="6"/>
  <c r="BD3492" i="6"/>
  <c r="BD3493" i="6"/>
  <c r="BD3494" i="6"/>
  <c r="BD3495" i="6"/>
  <c r="BD3496" i="6"/>
  <c r="BD3497" i="6"/>
  <c r="BD3498" i="6"/>
  <c r="BD3499" i="6"/>
  <c r="BD3500" i="6"/>
  <c r="BD3501" i="6"/>
  <c r="BD3502" i="6"/>
  <c r="BD3503" i="6"/>
  <c r="BD3504" i="6"/>
  <c r="BD3505" i="6"/>
  <c r="BD3506" i="6"/>
  <c r="BD3507" i="6"/>
  <c r="BD3508" i="6"/>
  <c r="BD3509" i="6"/>
  <c r="BD3510" i="6"/>
  <c r="BD3511" i="6"/>
  <c r="BD3512" i="6"/>
  <c r="BD3513" i="6"/>
  <c r="BD3514" i="6"/>
  <c r="BD3515" i="6"/>
  <c r="BD3516" i="6"/>
  <c r="BD3517" i="6"/>
  <c r="BD3518" i="6"/>
  <c r="BD3519" i="6"/>
  <c r="BD3520" i="6"/>
  <c r="BD3521" i="6"/>
  <c r="BD3522" i="6"/>
  <c r="BD3523" i="6"/>
  <c r="BD3524" i="6"/>
  <c r="BD3525" i="6"/>
  <c r="BD3526" i="6"/>
  <c r="BD3527" i="6"/>
  <c r="BD3528" i="6"/>
  <c r="BD3529" i="6"/>
  <c r="BD3530" i="6"/>
  <c r="BD3531" i="6"/>
  <c r="BD3532" i="6"/>
  <c r="BD3533" i="6"/>
  <c r="BD3534" i="6"/>
  <c r="BD3535" i="6"/>
  <c r="BD3536" i="6"/>
  <c r="BD3537" i="6"/>
  <c r="BD3538" i="6"/>
  <c r="BD3539" i="6"/>
  <c r="BD3540" i="6"/>
  <c r="BD3541" i="6"/>
  <c r="BD3542" i="6"/>
  <c r="BD3543" i="6"/>
  <c r="BD3544" i="6"/>
  <c r="BD3545" i="6"/>
  <c r="BD3546" i="6"/>
  <c r="BD3547" i="6"/>
  <c r="BD3548" i="6"/>
  <c r="BD3549" i="6"/>
  <c r="BD3550" i="6"/>
  <c r="BD3551" i="6"/>
  <c r="BD3552" i="6"/>
  <c r="BD3553" i="6"/>
  <c r="BD3554" i="6"/>
  <c r="BD3555" i="6"/>
  <c r="BD3556" i="6"/>
  <c r="BD3557" i="6"/>
  <c r="BD3558" i="6"/>
  <c r="BD3559" i="6"/>
  <c r="BD3560" i="6"/>
  <c r="BD3561" i="6"/>
  <c r="BD3562" i="6"/>
  <c r="BD3563" i="6"/>
  <c r="BD3564" i="6"/>
  <c r="BD3565" i="6"/>
  <c r="BD3566" i="6"/>
  <c r="BD3567" i="6"/>
  <c r="BD3568" i="6"/>
  <c r="BD3569" i="6"/>
  <c r="BD3570" i="6"/>
  <c r="BD3571" i="6"/>
  <c r="BD3572" i="6"/>
  <c r="BD3573" i="6"/>
  <c r="BD3574" i="6"/>
  <c r="BD3575" i="6"/>
  <c r="BD3576" i="6"/>
  <c r="BD3577" i="6"/>
  <c r="BD3578" i="6"/>
  <c r="BD3579" i="6"/>
  <c r="BD3580" i="6"/>
  <c r="BD3581" i="6"/>
  <c r="BD3582" i="6"/>
  <c r="BD3583" i="6"/>
  <c r="BD3584" i="6"/>
  <c r="BD3585" i="6"/>
  <c r="BD3586" i="6"/>
  <c r="BD3587" i="6"/>
  <c r="BD3588" i="6"/>
  <c r="BD3589" i="6"/>
  <c r="BD3590" i="6"/>
  <c r="BD3591" i="6"/>
  <c r="BD3592" i="6"/>
  <c r="BD3593" i="6"/>
  <c r="BD3594" i="6"/>
  <c r="BD3595" i="6"/>
  <c r="BD3596" i="6"/>
  <c r="BD3597" i="6"/>
  <c r="BD3598" i="6"/>
  <c r="BD3599" i="6"/>
  <c r="BD3600" i="6"/>
  <c r="BD3601" i="6"/>
  <c r="BD3602" i="6"/>
  <c r="BD3603" i="6"/>
  <c r="BD3604" i="6"/>
  <c r="BD3605" i="6"/>
  <c r="BD3606" i="6"/>
  <c r="BD3607" i="6"/>
  <c r="BD3608" i="6"/>
  <c r="BD3609" i="6"/>
  <c r="BD3610" i="6"/>
  <c r="BD3611" i="6"/>
  <c r="BD3612" i="6"/>
  <c r="BD3613" i="6"/>
  <c r="BD3614" i="6"/>
  <c r="BD3615" i="6"/>
  <c r="BD3616" i="6"/>
  <c r="BD3617" i="6"/>
  <c r="BD3618" i="6"/>
  <c r="BD3619" i="6"/>
  <c r="BD3620" i="6"/>
  <c r="BD3621" i="6"/>
  <c r="BD3622" i="6"/>
  <c r="BD3623" i="6"/>
  <c r="BD3624" i="6"/>
  <c r="BD3625" i="6"/>
  <c r="BD3626" i="6"/>
  <c r="BD3627" i="6"/>
  <c r="BD3628" i="6"/>
  <c r="BD3629" i="6"/>
  <c r="BD3630" i="6"/>
  <c r="BD3631" i="6"/>
  <c r="BD3632" i="6"/>
  <c r="BD3633" i="6"/>
  <c r="BD3634" i="6"/>
  <c r="BD3635" i="6"/>
  <c r="BD3636" i="6"/>
  <c r="BD3637" i="6"/>
  <c r="BD3638" i="6"/>
  <c r="BD3639" i="6"/>
  <c r="BD3640" i="6"/>
  <c r="BD3641" i="6"/>
  <c r="BD3642" i="6"/>
  <c r="BD3643" i="6"/>
  <c r="BD3644" i="6"/>
  <c r="BD3645" i="6"/>
  <c r="BD3646" i="6"/>
  <c r="BD3647" i="6"/>
  <c r="BD3648" i="6"/>
  <c r="BD3649" i="6"/>
  <c r="BD3650" i="6"/>
  <c r="BD3651" i="6"/>
  <c r="BD3652" i="6"/>
  <c r="BD3653" i="6"/>
  <c r="BD3654" i="6"/>
  <c r="BD3655" i="6"/>
  <c r="BD3656" i="6"/>
  <c r="BD3657" i="6"/>
  <c r="BD3658" i="6"/>
  <c r="BD3659" i="6"/>
  <c r="BD3660" i="6"/>
  <c r="BD3661" i="6"/>
  <c r="BD3662" i="6"/>
  <c r="BD3663" i="6"/>
  <c r="BD3664" i="6"/>
  <c r="BD3665" i="6"/>
  <c r="BD3666" i="6"/>
  <c r="BD3667" i="6"/>
  <c r="BD3668" i="6"/>
  <c r="BD3669" i="6"/>
  <c r="BD3670" i="6"/>
  <c r="BD3671" i="6"/>
  <c r="BD3672" i="6"/>
  <c r="BD3673" i="6"/>
  <c r="BD3674" i="6"/>
  <c r="BD3675" i="6"/>
  <c r="BD3676" i="6"/>
  <c r="BD3677" i="6"/>
  <c r="BD3678" i="6"/>
  <c r="BD3679" i="6"/>
  <c r="BD3680" i="6"/>
  <c r="BD3681" i="6"/>
  <c r="BD3682" i="6"/>
  <c r="BD3683" i="6"/>
  <c r="BD3684" i="6"/>
  <c r="BD3685" i="6"/>
  <c r="BD3686" i="6"/>
  <c r="BD3687" i="6"/>
  <c r="BD3688" i="6"/>
  <c r="BD3689" i="6"/>
  <c r="BD3690" i="6"/>
  <c r="BD3691" i="6"/>
  <c r="BD3692" i="6"/>
  <c r="BD3693" i="6"/>
  <c r="BD3694" i="6"/>
  <c r="BD3695" i="6"/>
  <c r="BD3696" i="6"/>
  <c r="BD3697" i="6"/>
  <c r="BD3698" i="6"/>
  <c r="BD3699" i="6"/>
  <c r="BD3700" i="6"/>
  <c r="BD3701" i="6"/>
  <c r="BD3702" i="6"/>
  <c r="BD3703" i="6"/>
  <c r="BD3704" i="6"/>
  <c r="BD3705" i="6"/>
  <c r="BD3706" i="6"/>
  <c r="BD3707" i="6"/>
  <c r="BD3708" i="6"/>
  <c r="BD3709" i="6"/>
  <c r="BD3710" i="6"/>
  <c r="BD3711" i="6"/>
  <c r="BD3712" i="6"/>
  <c r="BD3713" i="6"/>
  <c r="BD3714" i="6"/>
  <c r="BD3715" i="6"/>
  <c r="BD3716" i="6"/>
  <c r="BD3717" i="6"/>
  <c r="BD3718" i="6"/>
  <c r="BD3719" i="6"/>
  <c r="BD3720" i="6"/>
  <c r="BD3721" i="6"/>
  <c r="BD3722" i="6"/>
  <c r="BD3723" i="6"/>
  <c r="BD3724" i="6"/>
  <c r="BD3725" i="6"/>
  <c r="BD3726" i="6"/>
  <c r="BD3727" i="6"/>
  <c r="BD3728" i="6"/>
  <c r="BD3729" i="6"/>
  <c r="BD3730" i="6"/>
  <c r="BD3731" i="6"/>
  <c r="BD3732" i="6"/>
  <c r="BD3733" i="6"/>
  <c r="BD3734" i="6"/>
  <c r="BD3735" i="6"/>
  <c r="BD3736" i="6"/>
  <c r="BD3737" i="6"/>
  <c r="BD3738" i="6"/>
  <c r="BD3739" i="6"/>
  <c r="BD3740" i="6"/>
  <c r="BD3741" i="6"/>
  <c r="BD3742" i="6"/>
  <c r="BD3743" i="6"/>
  <c r="BD3744" i="6"/>
  <c r="BD3745" i="6"/>
  <c r="BD3746" i="6"/>
  <c r="BD3747" i="6"/>
  <c r="BD3748" i="6"/>
  <c r="BD3749" i="6"/>
  <c r="BD3750" i="6"/>
  <c r="BD3751" i="6"/>
  <c r="BD3752" i="6"/>
  <c r="BD3753" i="6"/>
  <c r="BD3754" i="6"/>
  <c r="BD3755" i="6"/>
  <c r="BD3756" i="6"/>
  <c r="BD3757" i="6"/>
  <c r="BD3758" i="6"/>
  <c r="BD3759" i="6"/>
  <c r="BD3760" i="6"/>
  <c r="BD3761" i="6"/>
  <c r="BD3762" i="6"/>
  <c r="BD3763" i="6"/>
  <c r="BD3764" i="6"/>
  <c r="BD3765" i="6"/>
  <c r="BD3766" i="6"/>
  <c r="BD3767" i="6"/>
  <c r="BD3768" i="6"/>
  <c r="BD3769" i="6"/>
  <c r="BD3770" i="6"/>
  <c r="BD3771" i="6"/>
  <c r="BD3772" i="6"/>
  <c r="BD3773" i="6"/>
  <c r="BD3774" i="6"/>
  <c r="BD3775" i="6"/>
  <c r="BD3776" i="6"/>
  <c r="BD3777" i="6"/>
  <c r="BD3778" i="6"/>
  <c r="BD3779" i="6"/>
  <c r="BD3780" i="6"/>
  <c r="BD3781" i="6"/>
  <c r="BD3782" i="6"/>
  <c r="BD3783" i="6"/>
  <c r="BD3784" i="6"/>
  <c r="BD3785" i="6"/>
  <c r="BD3786" i="6"/>
  <c r="BD3787" i="6"/>
  <c r="BD3788" i="6"/>
  <c r="BD3789" i="6"/>
  <c r="BD3790" i="6"/>
  <c r="BD3791" i="6"/>
  <c r="BD3792" i="6"/>
  <c r="BD3793" i="6"/>
  <c r="BD3794" i="6"/>
  <c r="BD3795" i="6"/>
  <c r="BD3796" i="6"/>
  <c r="BD3797" i="6"/>
  <c r="BD3798" i="6"/>
  <c r="BD3799" i="6"/>
  <c r="BD3800" i="6"/>
  <c r="BD3801" i="6"/>
  <c r="BD3802" i="6"/>
  <c r="BD3803" i="6"/>
  <c r="BD3804" i="6"/>
  <c r="BD3805" i="6"/>
  <c r="BD3806" i="6"/>
  <c r="BD3807" i="6"/>
  <c r="BD3808" i="6"/>
  <c r="BD3809" i="6"/>
  <c r="BD3810" i="6"/>
  <c r="BD3811" i="6"/>
  <c r="BD3812" i="6"/>
  <c r="BD3813" i="6"/>
  <c r="BD3814" i="6"/>
  <c r="BD3815" i="6"/>
  <c r="BD3816" i="6"/>
  <c r="BD3817" i="6"/>
  <c r="BD3818" i="6"/>
  <c r="BD3819" i="6"/>
  <c r="BD3820" i="6"/>
  <c r="BD3821" i="6"/>
  <c r="BD3822" i="6"/>
  <c r="BD3823" i="6"/>
  <c r="BD3824" i="6"/>
  <c r="BD3825" i="6"/>
  <c r="BD3826" i="6"/>
  <c r="BD3827" i="6"/>
  <c r="BD3828" i="6"/>
  <c r="BD3829" i="6"/>
  <c r="BD3830" i="6"/>
  <c r="BD3831" i="6"/>
  <c r="BD3832" i="6"/>
  <c r="BD3833" i="6"/>
  <c r="BD3834" i="6"/>
  <c r="BD3835" i="6"/>
  <c r="BD3836" i="6"/>
  <c r="BD3837" i="6"/>
  <c r="BD3838" i="6"/>
  <c r="BD3839" i="6"/>
  <c r="BD3840" i="6"/>
  <c r="BD3841" i="6"/>
  <c r="BD3842" i="6"/>
  <c r="BD3843" i="6"/>
  <c r="BD3844" i="6"/>
  <c r="BD3845" i="6"/>
  <c r="BD3846" i="6"/>
  <c r="BD3847" i="6"/>
  <c r="BD3848" i="6"/>
  <c r="BD3849" i="6"/>
  <c r="BD3850" i="6"/>
  <c r="BD3851" i="6"/>
  <c r="BD3852" i="6"/>
  <c r="BD3853" i="6"/>
  <c r="BD3854" i="6"/>
  <c r="BD3855" i="6"/>
  <c r="BD3856" i="6"/>
  <c r="BD3857" i="6"/>
  <c r="BD3858" i="6"/>
  <c r="BD3859" i="6"/>
  <c r="BD3860" i="6"/>
  <c r="BD3861" i="6"/>
  <c r="BD3862" i="6"/>
  <c r="BD3863" i="6"/>
  <c r="BD3864" i="6"/>
  <c r="BD3865" i="6"/>
  <c r="BD3866" i="6"/>
  <c r="BD3867" i="6"/>
  <c r="BD3868" i="6"/>
  <c r="BD3869" i="6"/>
  <c r="BD3870" i="6"/>
  <c r="BD3871" i="6"/>
  <c r="BD3872" i="6"/>
  <c r="BD3873" i="6"/>
  <c r="BD3874" i="6"/>
  <c r="BD3875" i="6"/>
  <c r="BD3876" i="6"/>
  <c r="BD3877" i="6"/>
  <c r="BD3878" i="6"/>
  <c r="BD3879" i="6"/>
  <c r="BD3880" i="6"/>
  <c r="BD3881" i="6"/>
  <c r="BD3882" i="6"/>
  <c r="BD3883" i="6"/>
  <c r="BD3884" i="6"/>
  <c r="BD3885" i="6"/>
  <c r="BD3886" i="6"/>
  <c r="BD3887" i="6"/>
  <c r="BD3888" i="6"/>
  <c r="BD3889" i="6"/>
  <c r="BD3890" i="6"/>
  <c r="BD3891" i="6"/>
  <c r="BD3892" i="6"/>
  <c r="BD3893" i="6"/>
  <c r="BD3894" i="6"/>
  <c r="BD3895" i="6"/>
  <c r="BD3896" i="6"/>
  <c r="BD3897" i="6"/>
  <c r="BD3898" i="6"/>
  <c r="BD3899" i="6"/>
  <c r="BD3900" i="6"/>
  <c r="BD3901" i="6"/>
  <c r="BD3902" i="6"/>
  <c r="BD3903" i="6"/>
  <c r="BD3904" i="6"/>
  <c r="BD3905" i="6"/>
  <c r="BD3906" i="6"/>
  <c r="BD3907" i="6"/>
  <c r="BD3908" i="6"/>
  <c r="BD3909" i="6"/>
  <c r="BD3910" i="6"/>
  <c r="BD3911" i="6"/>
  <c r="BD3912" i="6"/>
  <c r="BD3913" i="6"/>
  <c r="BD3914" i="6"/>
  <c r="BD3915" i="6"/>
  <c r="BD3916" i="6"/>
  <c r="BD3917" i="6"/>
  <c r="BD3918" i="6"/>
  <c r="BD3919" i="6"/>
  <c r="BD3920" i="6"/>
  <c r="BD3921" i="6"/>
  <c r="BD3922" i="6"/>
  <c r="BD3923" i="6"/>
  <c r="BD3924" i="6"/>
  <c r="BD3925" i="6"/>
  <c r="BD3926" i="6"/>
  <c r="BD3927" i="6"/>
  <c r="BD3928" i="6"/>
  <c r="BD3929" i="6"/>
  <c r="BD3930" i="6"/>
  <c r="BD3931" i="6"/>
  <c r="BD3932" i="6"/>
  <c r="BD3933" i="6"/>
  <c r="BD3934" i="6"/>
  <c r="BD3935" i="6"/>
  <c r="BD3936" i="6"/>
  <c r="BD3937" i="6"/>
  <c r="BD3938" i="6"/>
  <c r="BD3939" i="6"/>
  <c r="BD3940" i="6"/>
  <c r="BD3941" i="6"/>
  <c r="BD3942" i="6"/>
  <c r="BD3943" i="6"/>
  <c r="BD3944" i="6"/>
  <c r="BD3945" i="6"/>
  <c r="BD3946" i="6"/>
  <c r="BD3947" i="6"/>
  <c r="BD3948" i="6"/>
  <c r="BD3949" i="6"/>
  <c r="BD3950" i="6"/>
  <c r="BD3951" i="6"/>
  <c r="BD3952" i="6"/>
  <c r="BD3953" i="6"/>
  <c r="BD3954" i="6"/>
  <c r="BD3955" i="6"/>
  <c r="BD3956" i="6"/>
  <c r="BD3957" i="6"/>
  <c r="BD3958" i="6"/>
  <c r="BD3959" i="6"/>
  <c r="BD3960" i="6"/>
  <c r="BD3961" i="6"/>
  <c r="BD3962" i="6"/>
  <c r="BD3963" i="6"/>
  <c r="BD3964" i="6"/>
  <c r="BD3965" i="6"/>
  <c r="BD3966" i="6"/>
  <c r="BD3967" i="6"/>
  <c r="BD3968" i="6"/>
  <c r="BD3969" i="6"/>
  <c r="BD3970" i="6"/>
  <c r="BD3971" i="6"/>
  <c r="BD3972" i="6"/>
  <c r="BD3973" i="6"/>
  <c r="BD3974" i="6"/>
  <c r="BD3975" i="6"/>
  <c r="BD3976" i="6"/>
  <c r="BD3977" i="6"/>
  <c r="BD3978" i="6"/>
  <c r="BD3979" i="6"/>
  <c r="BD3980" i="6"/>
  <c r="BD3981" i="6"/>
  <c r="BD3982" i="6"/>
  <c r="BD3983" i="6"/>
  <c r="BD3984" i="6"/>
  <c r="BD3985" i="6"/>
  <c r="BD3986" i="6"/>
  <c r="BD3987" i="6"/>
  <c r="BD3988" i="6"/>
  <c r="BD3989" i="6"/>
  <c r="BD3990" i="6"/>
  <c r="BD3991" i="6"/>
  <c r="BD3992" i="6"/>
  <c r="BD3993" i="6"/>
  <c r="BD3994" i="6"/>
  <c r="BD3995" i="6"/>
  <c r="BD3996" i="6"/>
  <c r="BD3997" i="6"/>
  <c r="BD3998" i="6"/>
  <c r="BD3999" i="6"/>
  <c r="BD4000" i="6"/>
  <c r="BD4001" i="6"/>
  <c r="BD4002" i="6"/>
  <c r="BD4003" i="6"/>
  <c r="BD4004" i="6"/>
  <c r="BD4005" i="6"/>
  <c r="BD4006" i="6"/>
  <c r="BD4007" i="6"/>
  <c r="BD4008" i="6"/>
  <c r="BD4009" i="6"/>
  <c r="BD4010" i="6"/>
  <c r="BD4011" i="6"/>
  <c r="BD4012" i="6"/>
  <c r="BD4013" i="6"/>
  <c r="BD4014" i="6"/>
  <c r="BD4015" i="6"/>
  <c r="BD4016" i="6"/>
  <c r="BD4017" i="6"/>
  <c r="BD4018" i="6"/>
  <c r="BD4019" i="6"/>
  <c r="BD4020" i="6"/>
  <c r="BD4021" i="6"/>
  <c r="BD4022" i="6"/>
  <c r="BD4023" i="6"/>
  <c r="BD4024" i="6"/>
  <c r="BD4025" i="6"/>
  <c r="BD4026" i="6"/>
  <c r="BD4027" i="6"/>
  <c r="BD4028" i="6"/>
  <c r="BD4029" i="6"/>
  <c r="BD4030" i="6"/>
  <c r="BD4031" i="6"/>
  <c r="BD4032" i="6"/>
  <c r="BD4033" i="6"/>
  <c r="BD4034" i="6"/>
  <c r="BD4035" i="6"/>
  <c r="BD4036" i="6"/>
  <c r="BD4037" i="6"/>
  <c r="BD4038" i="6"/>
  <c r="BD4039" i="6"/>
  <c r="BD4040" i="6"/>
  <c r="BD4041" i="6"/>
  <c r="BD4042" i="6"/>
  <c r="BD4043" i="6"/>
  <c r="BD4044" i="6"/>
  <c r="BD4045" i="6"/>
  <c r="BD4046" i="6"/>
  <c r="BD4047" i="6"/>
  <c r="BD4048" i="6"/>
  <c r="BD4049" i="6"/>
  <c r="BD4050" i="6"/>
  <c r="BD4051" i="6"/>
  <c r="BD4052" i="6"/>
  <c r="BD4053" i="6"/>
  <c r="BD4054" i="6"/>
  <c r="BD4055" i="6"/>
  <c r="BD4056" i="6"/>
  <c r="BD4057" i="6"/>
  <c r="BD4058" i="6"/>
  <c r="BD4059" i="6"/>
  <c r="BD4060" i="6"/>
  <c r="BD4061" i="6"/>
  <c r="BD4062" i="6"/>
  <c r="BD4063" i="6"/>
  <c r="BD4064" i="6"/>
  <c r="BD4065" i="6"/>
  <c r="BD4066" i="6"/>
  <c r="BD4067" i="6"/>
  <c r="BD4068" i="6"/>
  <c r="BD4069" i="6"/>
  <c r="BD4070" i="6"/>
  <c r="BD4071" i="6"/>
  <c r="BD4072" i="6"/>
  <c r="BD4073" i="6"/>
  <c r="BD4074" i="6"/>
  <c r="BD4075" i="6"/>
  <c r="BD4076" i="6"/>
  <c r="BD4077" i="6"/>
  <c r="BD4078" i="6"/>
  <c r="BD4079" i="6"/>
  <c r="BD4080" i="6"/>
  <c r="BD4081" i="6"/>
  <c r="BD4082" i="6"/>
  <c r="BD4083" i="6"/>
  <c r="BD4084" i="6"/>
  <c r="BD4085" i="6"/>
  <c r="BD4086" i="6"/>
  <c r="BD4087" i="6"/>
  <c r="BD4088" i="6"/>
  <c r="BD4089" i="6"/>
  <c r="BD4090" i="6"/>
  <c r="BD4091" i="6"/>
  <c r="BD4092" i="6"/>
  <c r="BD4093" i="6"/>
  <c r="BD4094" i="6"/>
  <c r="BD4095" i="6"/>
  <c r="BD4096" i="6"/>
  <c r="BD4097" i="6"/>
  <c r="BD4098" i="6"/>
  <c r="BD4099" i="6"/>
  <c r="BD4100" i="6"/>
  <c r="BD4101" i="6"/>
  <c r="BD4102" i="6"/>
  <c r="BD4103" i="6"/>
  <c r="BD4104" i="6"/>
  <c r="BD4105" i="6"/>
  <c r="BD4106" i="6"/>
  <c r="BD4107" i="6"/>
  <c r="BD4108" i="6"/>
  <c r="BD4109" i="6"/>
  <c r="BD4110" i="6"/>
  <c r="BD4111" i="6"/>
  <c r="BD4112" i="6"/>
  <c r="BD4113" i="6"/>
  <c r="BD4114" i="6"/>
  <c r="BD4115" i="6"/>
  <c r="BD4116" i="6"/>
  <c r="BD4117" i="6"/>
  <c r="BD4118" i="6"/>
  <c r="BD4119" i="6"/>
  <c r="BD4120" i="6"/>
  <c r="BD4121" i="6"/>
  <c r="BD4122" i="6"/>
  <c r="BD4123" i="6"/>
  <c r="BD4124" i="6"/>
  <c r="BD4125" i="6"/>
  <c r="BD4126" i="6"/>
  <c r="BD4127" i="6"/>
  <c r="BD4128" i="6"/>
  <c r="BD4129" i="6"/>
  <c r="BD4130" i="6"/>
  <c r="BD4131" i="6"/>
  <c r="BD4132" i="6"/>
  <c r="BD4133" i="6"/>
  <c r="BD4134" i="6"/>
  <c r="BD4135" i="6"/>
  <c r="BD4136" i="6"/>
  <c r="BD4137" i="6"/>
  <c r="BD4138" i="6"/>
  <c r="BD4139" i="6"/>
  <c r="BD4140" i="6"/>
  <c r="BD4141" i="6"/>
  <c r="BD4142" i="6"/>
  <c r="BD4143" i="6"/>
  <c r="BD4144" i="6"/>
  <c r="BD4145" i="6"/>
  <c r="BD4146" i="6"/>
  <c r="BD4147" i="6"/>
  <c r="BD4148" i="6"/>
  <c r="BD4149" i="6"/>
  <c r="BD4150" i="6"/>
  <c r="BD4151" i="6"/>
  <c r="BD4152" i="6"/>
  <c r="BD4153" i="6"/>
  <c r="BD4154" i="6"/>
  <c r="BD4155" i="6"/>
  <c r="BD4156" i="6"/>
  <c r="BD4157" i="6"/>
  <c r="BD4158" i="6"/>
  <c r="BD4159" i="6"/>
  <c r="BD4160" i="6"/>
  <c r="BD4161" i="6"/>
  <c r="BD4162" i="6"/>
  <c r="BD4163" i="6"/>
  <c r="BD4164" i="6"/>
  <c r="BD4165" i="6"/>
  <c r="BD4166" i="6"/>
  <c r="BD4167" i="6"/>
  <c r="BD4168" i="6"/>
  <c r="BD4169" i="6"/>
  <c r="BD4170" i="6"/>
  <c r="BD4171" i="6"/>
  <c r="BD4172" i="6"/>
  <c r="BD4173" i="6"/>
  <c r="BD4174" i="6"/>
  <c r="BD4175" i="6"/>
  <c r="BD4176" i="6"/>
  <c r="BD4177" i="6"/>
  <c r="BD4178" i="6"/>
  <c r="BD4179" i="6"/>
  <c r="BD4180" i="6"/>
  <c r="BD4181" i="6"/>
  <c r="BD4182" i="6"/>
  <c r="BD4183" i="6"/>
  <c r="BD4184" i="6"/>
  <c r="BD4185" i="6"/>
  <c r="BD4186" i="6"/>
  <c r="BD4187" i="6"/>
  <c r="BD4188" i="6"/>
  <c r="BD4189" i="6"/>
  <c r="BD4190" i="6"/>
  <c r="BD4191" i="6"/>
  <c r="BD4192" i="6"/>
  <c r="BD4193" i="6"/>
  <c r="BD4194" i="6"/>
  <c r="BD4195" i="6"/>
  <c r="BD4196" i="6"/>
  <c r="BD4197" i="6"/>
  <c r="BD4198" i="6"/>
  <c r="BD4199" i="6"/>
  <c r="BD4200" i="6"/>
  <c r="BD4201" i="6"/>
  <c r="BD4202" i="6"/>
  <c r="BD4203" i="6"/>
  <c r="BD4204" i="6"/>
  <c r="BD4205" i="6"/>
  <c r="BD4206" i="6"/>
  <c r="BD4207" i="6"/>
  <c r="BD4208" i="6"/>
  <c r="BD4209" i="6"/>
  <c r="BD4210" i="6"/>
  <c r="BD4211" i="6"/>
  <c r="BD4212" i="6"/>
  <c r="BD4213" i="6"/>
  <c r="BD4214" i="6"/>
  <c r="BD4215" i="6"/>
  <c r="BD4216" i="6"/>
  <c r="BD4217" i="6"/>
  <c r="BD4218" i="6"/>
  <c r="BD4219" i="6"/>
  <c r="BD4220" i="6"/>
  <c r="BD4221" i="6"/>
  <c r="BD4222" i="6"/>
  <c r="BD4223" i="6"/>
  <c r="BD4224" i="6"/>
  <c r="BD4225" i="6"/>
  <c r="BD4226" i="6"/>
  <c r="BD4227" i="6"/>
  <c r="BD4228" i="6"/>
  <c r="BD4229" i="6"/>
  <c r="BD4230" i="6"/>
  <c r="BD4231" i="6"/>
  <c r="BD4232" i="6"/>
  <c r="BD4233" i="6"/>
  <c r="BD4234" i="6"/>
  <c r="BD4235" i="6"/>
  <c r="BD4236" i="6"/>
  <c r="BD4237" i="6"/>
  <c r="BD4238" i="6"/>
  <c r="BD4239" i="6"/>
  <c r="BD4240" i="6"/>
  <c r="BD4241" i="6"/>
  <c r="BD4242" i="6"/>
  <c r="BD4243" i="6"/>
  <c r="BD4244" i="6"/>
  <c r="BD4245" i="6"/>
  <c r="BD4246" i="6"/>
  <c r="BD4247" i="6"/>
  <c r="BD4248" i="6"/>
  <c r="BD4249" i="6"/>
  <c r="BD4250" i="6"/>
  <c r="BD4251" i="6"/>
  <c r="BD4252" i="6"/>
  <c r="BD4253" i="6"/>
  <c r="BD4254" i="6"/>
  <c r="BD4255" i="6"/>
  <c r="BD4256" i="6"/>
  <c r="BD4257" i="6"/>
  <c r="BD4258" i="6"/>
  <c r="BD4259" i="6"/>
  <c r="BD4260" i="6"/>
  <c r="BD4261" i="6"/>
  <c r="BD4262" i="6"/>
  <c r="BD4263" i="6"/>
  <c r="BD4264" i="6"/>
  <c r="BD4265" i="6"/>
  <c r="BD4266" i="6"/>
  <c r="BD4267" i="6"/>
  <c r="BD4268" i="6"/>
  <c r="BD4269" i="6"/>
  <c r="BD4270" i="6"/>
  <c r="BD4271" i="6"/>
  <c r="BD4272" i="6"/>
  <c r="BD4273" i="6"/>
  <c r="BD4274" i="6"/>
  <c r="BD4275" i="6"/>
  <c r="BD4276" i="6"/>
  <c r="BD4277" i="6"/>
  <c r="BD4278" i="6"/>
  <c r="BD4279" i="6"/>
  <c r="BD4280" i="6"/>
  <c r="BD4281" i="6"/>
  <c r="BD4282" i="6"/>
  <c r="BD4283" i="6"/>
  <c r="BD4284" i="6"/>
  <c r="BD4285" i="6"/>
  <c r="BD4286" i="6"/>
  <c r="BD4287" i="6"/>
  <c r="BD4288" i="6"/>
  <c r="BD4289" i="6"/>
  <c r="BD4290" i="6"/>
  <c r="BD4291" i="6"/>
  <c r="BD4292" i="6"/>
  <c r="BD4293" i="6"/>
  <c r="BD4294" i="6"/>
  <c r="BD4295" i="6"/>
  <c r="BD4296" i="6"/>
  <c r="BD4297" i="6"/>
  <c r="BD4298" i="6"/>
  <c r="BD4299" i="6"/>
  <c r="BD4300" i="6"/>
  <c r="BD4301" i="6"/>
  <c r="BD4302" i="6"/>
  <c r="BD4303" i="6"/>
  <c r="BD4304" i="6"/>
  <c r="BD4305" i="6"/>
  <c r="BD4306" i="6"/>
  <c r="BD4307" i="6"/>
  <c r="BD4308" i="6"/>
  <c r="BD4309" i="6"/>
  <c r="BD4310" i="6"/>
  <c r="BD4311" i="6"/>
  <c r="BD4312" i="6"/>
  <c r="BD4313" i="6"/>
  <c r="BD4314" i="6"/>
  <c r="BD4315" i="6"/>
  <c r="BD4316" i="6"/>
  <c r="BD4317" i="6"/>
  <c r="BD4318" i="6"/>
  <c r="BD4319" i="6"/>
  <c r="BD4320" i="6"/>
  <c r="BD4321" i="6"/>
  <c r="BD4322" i="6"/>
  <c r="BD4323" i="6"/>
  <c r="BD4324" i="6"/>
  <c r="BD4325" i="6"/>
  <c r="BD4326" i="6"/>
  <c r="BD4327" i="6"/>
  <c r="BD4328" i="6"/>
  <c r="BD4329" i="6"/>
  <c r="BD4330" i="6"/>
  <c r="BD4331" i="6"/>
  <c r="BD4332" i="6"/>
  <c r="BD4333" i="6"/>
  <c r="BD4334" i="6"/>
  <c r="BD4335" i="6"/>
  <c r="BD4336" i="6"/>
  <c r="BD4337" i="6"/>
  <c r="BD4338" i="6"/>
  <c r="BD4339" i="6"/>
  <c r="BD4340" i="6"/>
  <c r="BD4341" i="6"/>
  <c r="BD4342" i="6"/>
  <c r="BD4343" i="6"/>
  <c r="BD4344" i="6"/>
  <c r="BD4345" i="6"/>
  <c r="BD4346" i="6"/>
  <c r="BD4347" i="6"/>
  <c r="BD4348" i="6"/>
  <c r="BD4349" i="6"/>
  <c r="BD4350" i="6"/>
  <c r="BD4351" i="6"/>
  <c r="BD4352" i="6"/>
  <c r="BD4353" i="6"/>
  <c r="BD4354" i="6"/>
  <c r="BD4355" i="6"/>
  <c r="BD4356" i="6"/>
  <c r="BD4357" i="6"/>
  <c r="BD4358" i="6"/>
  <c r="BD4359" i="6"/>
  <c r="BD4360" i="6"/>
  <c r="BD4361" i="6"/>
  <c r="BD4362" i="6"/>
  <c r="BD4363" i="6"/>
  <c r="BD4364" i="6"/>
  <c r="BD4365" i="6"/>
  <c r="BD4366" i="6"/>
  <c r="BD4367" i="6"/>
  <c r="BD4368" i="6"/>
  <c r="BD4369" i="6"/>
  <c r="BD4370" i="6"/>
  <c r="BD4371" i="6"/>
  <c r="BD4372" i="6"/>
  <c r="BD4373" i="6"/>
  <c r="BD4374" i="6"/>
  <c r="BD4375" i="6"/>
  <c r="BD4376" i="6"/>
  <c r="BD4377" i="6"/>
  <c r="BD4378" i="6"/>
  <c r="BD4379" i="6"/>
  <c r="BD4380" i="6"/>
  <c r="BD4381" i="6"/>
  <c r="BD4382" i="6"/>
  <c r="BD4383" i="6"/>
  <c r="BD4384" i="6"/>
  <c r="BD4385" i="6"/>
  <c r="BD4386" i="6"/>
  <c r="BD4387" i="6"/>
  <c r="BD4388" i="6"/>
  <c r="BD4389" i="6"/>
  <c r="BD4390" i="6"/>
  <c r="BD4391" i="6"/>
  <c r="BD4392" i="6"/>
  <c r="BD4393" i="6"/>
  <c r="BD4394" i="6"/>
  <c r="BD4395" i="6"/>
  <c r="BD4396" i="6"/>
  <c r="BD4397" i="6"/>
  <c r="BD4398" i="6"/>
  <c r="BD4399" i="6"/>
  <c r="BD4400" i="6"/>
  <c r="BD4401" i="6"/>
  <c r="BD4402" i="6"/>
  <c r="BD4403" i="6"/>
  <c r="BD4404" i="6"/>
  <c r="BD4405" i="6"/>
  <c r="BD4406" i="6"/>
  <c r="BD4407" i="6"/>
  <c r="BD4408" i="6"/>
  <c r="BD4409" i="6"/>
  <c r="BD4410" i="6"/>
  <c r="BD4411" i="6"/>
  <c r="BD4412" i="6"/>
  <c r="BD4413" i="6"/>
  <c r="BD4414" i="6"/>
  <c r="BD4415" i="6"/>
  <c r="BD4416" i="6"/>
  <c r="BD4417" i="6"/>
  <c r="BD4418" i="6"/>
  <c r="BD4419" i="6"/>
  <c r="BD4420" i="6"/>
  <c r="BD4421" i="6"/>
  <c r="BD4422" i="6"/>
  <c r="BD4423" i="6"/>
  <c r="BD4424" i="6"/>
  <c r="BD4425" i="6"/>
  <c r="BD4426" i="6"/>
  <c r="BD4427" i="6"/>
  <c r="BD4428" i="6"/>
  <c r="BD4429" i="6"/>
  <c r="BD4430" i="6"/>
  <c r="BD4431" i="6"/>
  <c r="BD4432" i="6"/>
  <c r="BD4433" i="6"/>
  <c r="BD4434" i="6"/>
  <c r="BD4435" i="6"/>
  <c r="BD4436" i="6"/>
  <c r="BD4437" i="6"/>
  <c r="BD4438" i="6"/>
  <c r="BD4439" i="6"/>
  <c r="BD4440" i="6"/>
  <c r="BD4441" i="6"/>
  <c r="BD4442" i="6"/>
  <c r="BD4443" i="6"/>
  <c r="BD4444" i="6"/>
  <c r="BD4445" i="6"/>
  <c r="BD4446" i="6"/>
  <c r="BD4447" i="6"/>
  <c r="BD4448" i="6"/>
  <c r="BD4449" i="6"/>
  <c r="BD4450" i="6"/>
  <c r="BD4451" i="6"/>
  <c r="BD4452" i="6"/>
  <c r="BD4453" i="6"/>
  <c r="BD4454" i="6"/>
  <c r="BD4455" i="6"/>
  <c r="BD4456" i="6"/>
  <c r="BD4457" i="6"/>
  <c r="BD4458" i="6"/>
  <c r="BD4459" i="6"/>
  <c r="BD4460" i="6"/>
  <c r="BD4461" i="6"/>
  <c r="BD4462" i="6"/>
  <c r="BD4463" i="6"/>
  <c r="BD4464" i="6"/>
  <c r="BD4465" i="6"/>
  <c r="BD4466" i="6"/>
  <c r="BD4467" i="6"/>
  <c r="BD4468" i="6"/>
  <c r="BD4469" i="6"/>
  <c r="BD4470" i="6"/>
  <c r="BD4471" i="6"/>
  <c r="BD4472" i="6"/>
  <c r="BD4473" i="6"/>
  <c r="BD4474" i="6"/>
  <c r="BD4475" i="6"/>
  <c r="BD4476" i="6"/>
  <c r="BD4477" i="6"/>
  <c r="BD4478" i="6"/>
  <c r="BD4479" i="6"/>
  <c r="BD4480" i="6"/>
  <c r="BD4481" i="6"/>
  <c r="BD4482" i="6"/>
  <c r="BD4483" i="6"/>
  <c r="BD4484" i="6"/>
  <c r="BD4485" i="6"/>
  <c r="BD4486" i="6"/>
  <c r="BD4487" i="6"/>
  <c r="BD4488" i="6"/>
  <c r="BD4489" i="6"/>
  <c r="BD4490" i="6"/>
  <c r="BD4491" i="6"/>
  <c r="BD4492" i="6"/>
  <c r="BD4493" i="6"/>
  <c r="BD4494" i="6"/>
  <c r="BD4495" i="6"/>
  <c r="BD4496" i="6"/>
  <c r="BD4497" i="6"/>
  <c r="BD4498" i="6"/>
  <c r="BD4499" i="6"/>
  <c r="BD4500" i="6"/>
  <c r="BD4501" i="6"/>
  <c r="BD4502" i="6"/>
  <c r="BD4503" i="6"/>
  <c r="BD4504" i="6"/>
  <c r="BD4505" i="6"/>
  <c r="BD4506" i="6"/>
  <c r="BD4507" i="6"/>
  <c r="BD4508" i="6"/>
  <c r="BD4509" i="6"/>
  <c r="BD4510" i="6"/>
  <c r="BD4511" i="6"/>
  <c r="BD4512" i="6"/>
  <c r="BD4513" i="6"/>
  <c r="BD4514" i="6"/>
  <c r="BD4515" i="6"/>
  <c r="BD4516" i="6"/>
  <c r="BD4517" i="6"/>
  <c r="BD4518" i="6"/>
  <c r="BD4519" i="6"/>
  <c r="BD4520" i="6"/>
  <c r="BD4521" i="6"/>
  <c r="BD4522" i="6"/>
  <c r="BD4523" i="6"/>
  <c r="BD4524" i="6"/>
  <c r="BD4525" i="6"/>
  <c r="BD4526" i="6"/>
  <c r="BD4527" i="6"/>
  <c r="BD4528" i="6"/>
  <c r="BD4529" i="6"/>
  <c r="BD4530" i="6"/>
  <c r="BD4531" i="6"/>
  <c r="BD4532" i="6"/>
  <c r="BD4533" i="6"/>
  <c r="BD4534" i="6"/>
  <c r="BD4535" i="6"/>
  <c r="BD4536" i="6"/>
  <c r="BD4537" i="6"/>
  <c r="BD4538" i="6"/>
  <c r="BD4539" i="6"/>
  <c r="BD4540" i="6"/>
  <c r="BD4541" i="6"/>
  <c r="BD4542" i="6"/>
  <c r="BD4543" i="6"/>
  <c r="BD4544" i="6"/>
  <c r="BD4545" i="6"/>
  <c r="BD4546" i="6"/>
  <c r="BD4547" i="6"/>
  <c r="BD4548" i="6"/>
  <c r="BD4549" i="6"/>
  <c r="BD4550" i="6"/>
  <c r="BD4551" i="6"/>
  <c r="BD4552" i="6"/>
  <c r="BD4553" i="6"/>
  <c r="BD4554" i="6"/>
  <c r="BD4555" i="6"/>
  <c r="BD4556" i="6"/>
  <c r="BD4557" i="6"/>
  <c r="BD4558" i="6"/>
  <c r="BD4559" i="6"/>
  <c r="BD4560" i="6"/>
  <c r="BD4561" i="6"/>
  <c r="BD4562" i="6"/>
  <c r="BD4563" i="6"/>
  <c r="BD4564" i="6"/>
  <c r="BD4565" i="6"/>
  <c r="BD4566" i="6"/>
  <c r="BD4567" i="6"/>
  <c r="BD4568" i="6"/>
  <c r="BD4569" i="6"/>
  <c r="BD4570" i="6"/>
  <c r="BD4571" i="6"/>
  <c r="BD4572" i="6"/>
  <c r="BD4573" i="6"/>
  <c r="BD4574" i="6"/>
  <c r="BD4575" i="6"/>
  <c r="BD4576" i="6"/>
  <c r="BD4577" i="6"/>
  <c r="BD4578" i="6"/>
  <c r="BD4579" i="6"/>
  <c r="BD4580" i="6"/>
  <c r="BD4581" i="6"/>
  <c r="BD4582" i="6"/>
  <c r="BD4583" i="6"/>
  <c r="BD4584" i="6"/>
  <c r="BD4585" i="6"/>
  <c r="BD4586" i="6"/>
  <c r="BD4587" i="6"/>
  <c r="BD4588" i="6"/>
  <c r="BD4589" i="6"/>
  <c r="BD4590" i="6"/>
  <c r="BD4591" i="6"/>
  <c r="BD4592" i="6"/>
  <c r="BD4593" i="6"/>
  <c r="BD4594" i="6"/>
  <c r="BD4595" i="6"/>
  <c r="BD4596" i="6"/>
  <c r="BD4597" i="6"/>
  <c r="BD4598" i="6"/>
  <c r="BD4599" i="6"/>
  <c r="BD4600" i="6"/>
  <c r="BD4601" i="6"/>
  <c r="BD4602" i="6"/>
  <c r="BD4603" i="6"/>
  <c r="BD4604" i="6"/>
  <c r="BD4605" i="6"/>
  <c r="BD4606" i="6"/>
  <c r="BD4607" i="6"/>
  <c r="BD4608" i="6"/>
  <c r="BD4609" i="6"/>
  <c r="BD4610" i="6"/>
  <c r="BD4611" i="6"/>
  <c r="BD4612" i="6"/>
  <c r="BD4613" i="6"/>
  <c r="BD4614" i="6"/>
  <c r="BD4615" i="6"/>
  <c r="BD4616" i="6"/>
  <c r="BD4617" i="6"/>
  <c r="BD4618" i="6"/>
  <c r="BD4619" i="6"/>
  <c r="BD4620" i="6"/>
  <c r="BD4621" i="6"/>
  <c r="BD4622" i="6"/>
  <c r="BD4623" i="6"/>
  <c r="BD4624" i="6"/>
  <c r="BD4625" i="6"/>
  <c r="BD4626" i="6"/>
  <c r="BD4627" i="6"/>
  <c r="BD4628" i="6"/>
  <c r="BD4629" i="6"/>
  <c r="BD4630" i="6"/>
  <c r="BD4631" i="6"/>
  <c r="BD4632" i="6"/>
  <c r="BD4633" i="6"/>
  <c r="BD4634" i="6"/>
  <c r="BD4635" i="6"/>
  <c r="BD4636" i="6"/>
  <c r="BD4637" i="6"/>
  <c r="BD4638" i="6"/>
  <c r="BD4639" i="6"/>
  <c r="BD4640" i="6"/>
  <c r="BD4641" i="6"/>
  <c r="BD4642" i="6"/>
  <c r="BD4643" i="6"/>
  <c r="BD4644" i="6"/>
  <c r="BD4645" i="6"/>
  <c r="BD4646" i="6"/>
  <c r="BD4647" i="6"/>
  <c r="BD4648" i="6"/>
  <c r="BD4649" i="6"/>
  <c r="BD4650" i="6"/>
  <c r="BD4651" i="6"/>
  <c r="BD4652" i="6"/>
  <c r="BD4653" i="6"/>
  <c r="BD4654" i="6"/>
  <c r="BD4655" i="6"/>
  <c r="BD4656" i="6"/>
  <c r="BD4657" i="6"/>
  <c r="BD4658" i="6"/>
  <c r="BD4659" i="6"/>
  <c r="BD4660" i="6"/>
  <c r="BD4661" i="6"/>
  <c r="BD4662" i="6"/>
  <c r="BD4663" i="6"/>
  <c r="BD4664" i="6"/>
  <c r="BD4665" i="6"/>
  <c r="BD4666" i="6"/>
  <c r="BD4667" i="6"/>
  <c r="BD4668" i="6"/>
  <c r="BD4669" i="6"/>
  <c r="BD4670" i="6"/>
  <c r="BD4671" i="6"/>
  <c r="BD4672" i="6"/>
  <c r="BD4673" i="6"/>
  <c r="BD4674" i="6"/>
  <c r="BD4675" i="6"/>
  <c r="BD4676" i="6"/>
  <c r="BD4677" i="6"/>
  <c r="BD4678" i="6"/>
  <c r="BD4679" i="6"/>
  <c r="BD4680" i="6"/>
  <c r="BD4681" i="6"/>
  <c r="BD4682" i="6"/>
  <c r="BD4683" i="6"/>
  <c r="BD4684" i="6"/>
  <c r="BD4685" i="6"/>
  <c r="BD4686" i="6"/>
  <c r="BD4687" i="6"/>
  <c r="BD4688" i="6"/>
  <c r="BD4689" i="6"/>
  <c r="BD4690" i="6"/>
  <c r="BD4691" i="6"/>
  <c r="BD4692" i="6"/>
  <c r="BD4693" i="6"/>
  <c r="BD4694" i="6"/>
  <c r="BD4695" i="6"/>
  <c r="BD4696" i="6"/>
  <c r="BD4697" i="6"/>
  <c r="BD4698" i="6"/>
  <c r="BD4699" i="6"/>
  <c r="BD4700" i="6"/>
  <c r="BD4701" i="6"/>
  <c r="BD4702" i="6"/>
  <c r="BD4703" i="6"/>
  <c r="BD4704" i="6"/>
  <c r="BD4705" i="6"/>
  <c r="BD4706" i="6"/>
  <c r="BD4707" i="6"/>
  <c r="BD4708" i="6"/>
  <c r="BD4709" i="6"/>
  <c r="BD4710" i="6"/>
  <c r="BD4711" i="6"/>
  <c r="BD4712" i="6"/>
  <c r="BD4713" i="6"/>
  <c r="BD4714" i="6"/>
  <c r="BD4715" i="6"/>
  <c r="BD4716" i="6"/>
  <c r="BD4717" i="6"/>
  <c r="BD4718" i="6"/>
  <c r="BD4719" i="6"/>
  <c r="BD4720" i="6"/>
  <c r="BD4721" i="6"/>
  <c r="BD4722" i="6"/>
  <c r="BD4723" i="6"/>
  <c r="BD4724" i="6"/>
  <c r="BD4725" i="6"/>
  <c r="BD4726" i="6"/>
  <c r="BD4727" i="6"/>
  <c r="BD4728" i="6"/>
  <c r="BD4729" i="6"/>
  <c r="BD4730" i="6"/>
  <c r="BD4731" i="6"/>
  <c r="BD4732" i="6"/>
  <c r="BD4733" i="6"/>
  <c r="BD4734" i="6"/>
  <c r="BD4735" i="6"/>
  <c r="BD4736" i="6"/>
  <c r="BD4737" i="6"/>
  <c r="BD4738" i="6"/>
  <c r="BD4739" i="6"/>
  <c r="BD4740" i="6"/>
  <c r="BD4741" i="6"/>
  <c r="BD4742" i="6"/>
  <c r="BD4743" i="6"/>
  <c r="BD4744" i="6"/>
  <c r="BD4745" i="6"/>
  <c r="BD4746" i="6"/>
  <c r="BD4747" i="6"/>
  <c r="BD4748" i="6"/>
  <c r="BD4749" i="6"/>
  <c r="BD4750" i="6"/>
  <c r="BD4751" i="6"/>
  <c r="BD4752" i="6"/>
  <c r="BD4753" i="6"/>
  <c r="BD4754" i="6"/>
  <c r="BD4755" i="6"/>
  <c r="BD4756" i="6"/>
  <c r="BD4757" i="6"/>
  <c r="BD4758" i="6"/>
  <c r="BD4759" i="6"/>
  <c r="BD4760" i="6"/>
  <c r="BD4761" i="6"/>
  <c r="BD4762" i="6"/>
  <c r="BD4763" i="6"/>
  <c r="BD4764" i="6"/>
  <c r="BD4765" i="6"/>
  <c r="BD4766" i="6"/>
  <c r="BD4767" i="6"/>
  <c r="BD4768" i="6"/>
  <c r="BD4769" i="6"/>
  <c r="BD4770" i="6"/>
  <c r="BD4771" i="6"/>
  <c r="BD4772" i="6"/>
  <c r="BD4773" i="6"/>
  <c r="BD4774" i="6"/>
  <c r="BD4775" i="6"/>
  <c r="BD4776" i="6"/>
  <c r="BD4777" i="6"/>
  <c r="BD4778" i="6"/>
  <c r="BD4779" i="6"/>
  <c r="BD4780" i="6"/>
  <c r="BD4781" i="6"/>
  <c r="BD4782" i="6"/>
  <c r="BD4783" i="6"/>
  <c r="BD4784" i="6"/>
  <c r="BD4785" i="6"/>
  <c r="BD4786" i="6"/>
  <c r="BD4787" i="6"/>
  <c r="BD4788" i="6"/>
  <c r="BD4789" i="6"/>
  <c r="BD4790" i="6"/>
  <c r="BD4791" i="6"/>
  <c r="BD4792" i="6"/>
  <c r="BD4793" i="6"/>
  <c r="BD4794" i="6"/>
  <c r="BD4795" i="6"/>
  <c r="BD4796" i="6"/>
  <c r="BD4797" i="6"/>
  <c r="BD4798" i="6"/>
  <c r="BD4799" i="6"/>
  <c r="BD4800" i="6"/>
  <c r="BD4801" i="6"/>
  <c r="BD4802" i="6"/>
  <c r="BD4803" i="6"/>
  <c r="BD4804" i="6"/>
  <c r="BD4805" i="6"/>
  <c r="BD4806" i="6"/>
  <c r="BD4807" i="6"/>
  <c r="BD4808" i="6"/>
  <c r="BD4809" i="6"/>
  <c r="BD4810" i="6"/>
  <c r="BD4811" i="6"/>
  <c r="BD4812" i="6"/>
  <c r="BD4813" i="6"/>
  <c r="BD4814" i="6"/>
  <c r="BD4815" i="6"/>
  <c r="BD4816" i="6"/>
  <c r="BD4817" i="6"/>
  <c r="BD4818" i="6"/>
  <c r="BD4819" i="6"/>
  <c r="BD4820" i="6"/>
  <c r="BD4821" i="6"/>
  <c r="BD4822" i="6"/>
  <c r="BD4823" i="6"/>
  <c r="BD4824" i="6"/>
  <c r="BD4825" i="6"/>
  <c r="BD4826" i="6"/>
  <c r="BD4827" i="6"/>
  <c r="BD4828" i="6"/>
  <c r="BD4829" i="6"/>
  <c r="BD4830" i="6"/>
  <c r="BD4831" i="6"/>
  <c r="BD4832" i="6"/>
  <c r="BD4833" i="6"/>
  <c r="BD4834" i="6"/>
  <c r="BD4835" i="6"/>
  <c r="BD4836" i="6"/>
  <c r="BD4837" i="6"/>
  <c r="BD4838" i="6"/>
  <c r="BD4839" i="6"/>
  <c r="BD4840" i="6"/>
  <c r="BD4841" i="6"/>
  <c r="BD4842" i="6"/>
  <c r="BD4843" i="6"/>
  <c r="BD4844" i="6"/>
  <c r="BD4845" i="6"/>
  <c r="BD4846" i="6"/>
  <c r="BD4847" i="6"/>
  <c r="BD4848" i="6"/>
  <c r="BD4849" i="6"/>
  <c r="BD4850" i="6"/>
  <c r="BD4851" i="6"/>
  <c r="BD4852" i="6"/>
  <c r="BD4853" i="6"/>
  <c r="BD4854" i="6"/>
  <c r="BD4855" i="6"/>
  <c r="BD4856" i="6"/>
  <c r="BD4857" i="6"/>
  <c r="BD4858" i="6"/>
  <c r="BD4859" i="6"/>
  <c r="BD4860" i="6"/>
  <c r="BD4861" i="6"/>
  <c r="BD4862" i="6"/>
  <c r="BD4863" i="6"/>
  <c r="BD4864" i="6"/>
  <c r="BD4865" i="6"/>
  <c r="BD4866" i="6"/>
  <c r="BD4867" i="6"/>
  <c r="BD4868" i="6"/>
  <c r="BD4869" i="6"/>
  <c r="BD4870" i="6"/>
  <c r="BD4871" i="6"/>
  <c r="BD4872" i="6"/>
  <c r="BD4873" i="6"/>
  <c r="BD4874" i="6"/>
  <c r="BD4875" i="6"/>
  <c r="BD4876" i="6"/>
  <c r="BD4877" i="6"/>
  <c r="BD4878" i="6"/>
  <c r="BD4879" i="6"/>
  <c r="BD4880" i="6"/>
  <c r="BD4881" i="6"/>
  <c r="BD4882" i="6"/>
  <c r="BD4883" i="6"/>
  <c r="BD4884" i="6"/>
  <c r="BD4885" i="6"/>
  <c r="BD4886" i="6"/>
  <c r="BD4887" i="6"/>
  <c r="BD4888" i="6"/>
  <c r="BD4889" i="6"/>
  <c r="BD4890" i="6"/>
  <c r="BD4891" i="6"/>
  <c r="BD4892" i="6"/>
  <c r="BD4893" i="6"/>
  <c r="BD4894" i="6"/>
  <c r="BD4895" i="6"/>
  <c r="BD4896" i="6"/>
  <c r="BD4897" i="6"/>
  <c r="BD4898" i="6"/>
  <c r="BD4899" i="6"/>
  <c r="BD4900" i="6"/>
  <c r="BD4901" i="6"/>
  <c r="BD4902" i="6"/>
  <c r="BD4903" i="6"/>
  <c r="BD4904" i="6"/>
  <c r="BD4905" i="6"/>
  <c r="BD4906" i="6"/>
  <c r="BD4907" i="6"/>
  <c r="BD4908" i="6"/>
  <c r="BD4909" i="6"/>
  <c r="BD4910" i="6"/>
  <c r="BD4911" i="6"/>
  <c r="BD4912" i="6"/>
  <c r="BD4913" i="6"/>
  <c r="BD4914" i="6"/>
  <c r="BD4915" i="6"/>
  <c r="BD4916" i="6"/>
  <c r="BD4917" i="6"/>
  <c r="BD4918" i="6"/>
  <c r="BD4919" i="6"/>
  <c r="BD4920" i="6"/>
  <c r="BD4921" i="6"/>
  <c r="BD4922" i="6"/>
  <c r="BD4923" i="6"/>
  <c r="BD4924" i="6"/>
  <c r="BD4925" i="6"/>
  <c r="BD4926" i="6"/>
  <c r="BD4927" i="6"/>
  <c r="BD4928" i="6"/>
  <c r="BD4929" i="6"/>
  <c r="BD4930" i="6"/>
  <c r="BD4931" i="6"/>
  <c r="BD4932" i="6"/>
  <c r="BD4933" i="6"/>
  <c r="BD4934" i="6"/>
  <c r="BD4935" i="6"/>
  <c r="BD4936" i="6"/>
  <c r="BD4937" i="6"/>
  <c r="BD4938" i="6"/>
  <c r="BD4939" i="6"/>
  <c r="BD4940" i="6"/>
  <c r="BD4941" i="6"/>
  <c r="BD4942" i="6"/>
  <c r="BD4943" i="6"/>
  <c r="BD4944" i="6"/>
  <c r="BD4945" i="6"/>
  <c r="BD4946" i="6"/>
  <c r="BD4947" i="6"/>
  <c r="BD4948" i="6"/>
  <c r="BD4949" i="6"/>
  <c r="BD4950" i="6"/>
  <c r="BD4951" i="6"/>
  <c r="BD4952" i="6"/>
  <c r="BD4953" i="6"/>
  <c r="BD4954" i="6"/>
  <c r="BD4955" i="6"/>
  <c r="BD4956" i="6"/>
  <c r="BD4957" i="6"/>
  <c r="BD4958" i="6"/>
  <c r="BD4959" i="6"/>
  <c r="BD4960" i="6"/>
  <c r="BD4961" i="6"/>
  <c r="BD4962" i="6"/>
  <c r="BD4963" i="6"/>
  <c r="BD4964" i="6"/>
  <c r="BD4965" i="6"/>
  <c r="BD4966" i="6"/>
  <c r="BD4967" i="6"/>
  <c r="BD4968" i="6"/>
  <c r="BD4969" i="6"/>
  <c r="BD4970" i="6"/>
  <c r="BD4971" i="6"/>
  <c r="BD4972" i="6"/>
  <c r="BD4973" i="6"/>
  <c r="BD4974" i="6"/>
  <c r="BD4975" i="6"/>
  <c r="BD4976" i="6"/>
  <c r="BD4977" i="6"/>
  <c r="BD4978" i="6"/>
  <c r="BD4979" i="6"/>
  <c r="BD4980" i="6"/>
  <c r="BD4981" i="6"/>
  <c r="BD4982" i="6"/>
  <c r="BD4983" i="6"/>
  <c r="BD4984" i="6"/>
  <c r="BD4985" i="6"/>
  <c r="BD4986" i="6"/>
  <c r="BD4987" i="6"/>
  <c r="BD4988" i="6"/>
  <c r="BD4989" i="6"/>
  <c r="BD4990" i="6"/>
  <c r="BD4991" i="6"/>
  <c r="BD4992" i="6"/>
  <c r="BD4993" i="6"/>
  <c r="BD4994" i="6"/>
  <c r="BD4995" i="6"/>
  <c r="BD4996" i="6"/>
  <c r="BD4997" i="6"/>
  <c r="BD4998" i="6"/>
  <c r="BD4999" i="6"/>
  <c r="BD5000" i="6"/>
  <c r="BD5001" i="6"/>
  <c r="BD5002" i="6"/>
  <c r="BD5003" i="6"/>
  <c r="BD5004" i="6"/>
  <c r="BD5005" i="6"/>
  <c r="BD5006" i="6"/>
  <c r="BD5007" i="6"/>
  <c r="BD5008" i="6"/>
  <c r="BD5009" i="6"/>
  <c r="BD5010" i="6"/>
  <c r="BD5011" i="6"/>
  <c r="BD5012" i="6"/>
  <c r="BD5013" i="6"/>
  <c r="BD5014" i="6"/>
  <c r="BD5015" i="6"/>
  <c r="BD5016" i="6"/>
  <c r="BD5017" i="6"/>
  <c r="BD5018" i="6"/>
  <c r="BD5019" i="6"/>
  <c r="BD5020" i="6"/>
  <c r="BD5021" i="6"/>
  <c r="BD5022" i="6"/>
  <c r="BD5023" i="6"/>
  <c r="BD5024" i="6"/>
  <c r="BD5025" i="6"/>
  <c r="BD5026" i="6"/>
  <c r="BD5027" i="6"/>
  <c r="BD5028" i="6"/>
  <c r="BD5029" i="6"/>
  <c r="BD5030" i="6"/>
  <c r="BD5031" i="6"/>
  <c r="BD5032" i="6"/>
  <c r="BD5033" i="6"/>
  <c r="BD5034" i="6"/>
  <c r="BD5035" i="6"/>
  <c r="BD5036" i="6"/>
  <c r="BD5037" i="6"/>
  <c r="BD5038" i="6"/>
  <c r="BD5039" i="6"/>
  <c r="BD5040" i="6"/>
  <c r="BD5041" i="6"/>
  <c r="BD5042" i="6"/>
  <c r="BD5043" i="6"/>
  <c r="BD5044" i="6"/>
  <c r="BD5045" i="6"/>
  <c r="BD5046" i="6"/>
  <c r="BD5047" i="6"/>
  <c r="BD5048" i="6"/>
  <c r="BD5049" i="6"/>
  <c r="BD5050" i="6"/>
  <c r="BD5051" i="6"/>
  <c r="BD5052" i="6"/>
  <c r="BD5053" i="6"/>
  <c r="BD5054" i="6"/>
  <c r="BD5055" i="6"/>
  <c r="BD5056" i="6"/>
  <c r="BD5057" i="6"/>
  <c r="BD5058" i="6"/>
  <c r="BD5059" i="6"/>
  <c r="BD5060" i="6"/>
  <c r="BD5061" i="6"/>
  <c r="BD5062" i="6"/>
  <c r="BD5063" i="6"/>
  <c r="BD5064" i="6"/>
  <c r="BD5065" i="6"/>
  <c r="BD5066" i="6"/>
  <c r="BD5067" i="6"/>
  <c r="BD5068" i="6"/>
  <c r="BD5069" i="6"/>
  <c r="BD5070" i="6"/>
  <c r="BD5071" i="6"/>
  <c r="BD5072" i="6"/>
  <c r="BD5073" i="6"/>
  <c r="BD5074" i="6"/>
  <c r="BD5075" i="6"/>
  <c r="BD5076" i="6"/>
  <c r="BD5077" i="6"/>
  <c r="BD5078" i="6"/>
  <c r="BD5079" i="6"/>
  <c r="BD5080" i="6"/>
  <c r="BD5081" i="6"/>
  <c r="BD5082" i="6"/>
  <c r="BD5083" i="6"/>
  <c r="BD5084" i="6"/>
  <c r="BD5085" i="6"/>
  <c r="BD5086" i="6"/>
  <c r="BD5087" i="6"/>
  <c r="BD5088" i="6"/>
  <c r="BD5089" i="6"/>
  <c r="BD5090" i="6"/>
  <c r="BD5091" i="6"/>
  <c r="BD5092" i="6"/>
  <c r="BD5093" i="6"/>
  <c r="BD5094" i="6"/>
  <c r="BD5095" i="6"/>
  <c r="BD5096" i="6"/>
  <c r="BD5097" i="6"/>
  <c r="BD5098" i="6"/>
  <c r="BD5099" i="6"/>
  <c r="BD5100" i="6"/>
  <c r="BD5101" i="6"/>
  <c r="BD5102" i="6"/>
  <c r="BD5103" i="6"/>
  <c r="BD5104" i="6"/>
  <c r="BD5105" i="6"/>
  <c r="BD5106" i="6"/>
  <c r="BD5107" i="6"/>
  <c r="BD5108" i="6"/>
  <c r="BD5109" i="6"/>
  <c r="BD5110" i="6"/>
  <c r="BD5111" i="6"/>
  <c r="BD5112" i="6"/>
  <c r="BD5113" i="6"/>
  <c r="BD5114" i="6"/>
  <c r="BD5115" i="6"/>
  <c r="BD5116" i="6"/>
  <c r="BD5117" i="6"/>
  <c r="BD5118" i="6"/>
  <c r="BD5119" i="6"/>
  <c r="BD5120" i="6"/>
  <c r="BD5121" i="6"/>
  <c r="BD5122" i="6"/>
  <c r="BD5123" i="6"/>
  <c r="BD5124" i="6"/>
  <c r="BD5125" i="6"/>
  <c r="BD5126" i="6"/>
  <c r="BD5127" i="6"/>
  <c r="BD5128" i="6"/>
  <c r="BD5129" i="6"/>
  <c r="BD5130" i="6"/>
  <c r="BD5131" i="6"/>
  <c r="BD5132" i="6"/>
  <c r="BD5133" i="6"/>
  <c r="BD5134" i="6"/>
  <c r="BD5135" i="6"/>
  <c r="BD5136" i="6"/>
  <c r="BD5137" i="6"/>
  <c r="BD5138" i="6"/>
  <c r="BD5139" i="6"/>
  <c r="BD5140" i="6"/>
  <c r="BD5141" i="6"/>
  <c r="BD5142" i="6"/>
  <c r="BD5143" i="6"/>
  <c r="BD5144" i="6"/>
  <c r="BD5145" i="6"/>
  <c r="BD5146" i="6"/>
  <c r="BD5147" i="6"/>
  <c r="BD5148" i="6"/>
  <c r="BD5149" i="6"/>
  <c r="BD5150" i="6"/>
  <c r="BD5151" i="6"/>
  <c r="BD5152" i="6"/>
  <c r="BD5153" i="6"/>
  <c r="BD5154" i="6"/>
  <c r="BD5155" i="6"/>
  <c r="BD5156" i="6"/>
  <c r="BD5157" i="6"/>
  <c r="BD5158" i="6"/>
  <c r="BD5159" i="6"/>
  <c r="BD5160" i="6"/>
  <c r="BD5161" i="6"/>
  <c r="BD5162" i="6"/>
  <c r="BD5163" i="6"/>
  <c r="BD5164" i="6"/>
  <c r="BD5165" i="6"/>
  <c r="BD5166" i="6"/>
  <c r="BD5167" i="6"/>
  <c r="BD5168" i="6"/>
  <c r="BD5169" i="6"/>
  <c r="BD5170" i="6"/>
  <c r="BD5171" i="6"/>
  <c r="BD5172" i="6"/>
  <c r="BD5173" i="6"/>
  <c r="BD5174" i="6"/>
  <c r="BD5175" i="6"/>
  <c r="BD5176" i="6"/>
  <c r="BD5177" i="6"/>
  <c r="BD5178" i="6"/>
  <c r="BD5179" i="6"/>
  <c r="BD5180" i="6"/>
  <c r="BD5181" i="6"/>
  <c r="BD5182" i="6"/>
  <c r="BD5183" i="6"/>
  <c r="BD5184" i="6"/>
  <c r="BD5185" i="6"/>
  <c r="BD5186" i="6"/>
  <c r="BD5187" i="6"/>
  <c r="BD5188" i="6"/>
  <c r="BD5189" i="6"/>
  <c r="BD5190" i="6"/>
  <c r="BD5191" i="6"/>
  <c r="BD5192" i="6"/>
  <c r="BD5193" i="6"/>
  <c r="BD5194" i="6"/>
  <c r="BD5195" i="6"/>
  <c r="BD5196" i="6"/>
  <c r="BD5197" i="6"/>
  <c r="BD5198" i="6"/>
  <c r="BD5199" i="6"/>
  <c r="BD5200" i="6"/>
  <c r="BD5201" i="6"/>
  <c r="BD5202" i="6"/>
  <c r="BD5203" i="6"/>
  <c r="BD5204" i="6"/>
  <c r="BD5205" i="6"/>
  <c r="BD5206" i="6"/>
  <c r="BD5207" i="6"/>
  <c r="BD5208" i="6"/>
  <c r="BD5209" i="6"/>
  <c r="BD5210" i="6"/>
  <c r="BD5211" i="6"/>
  <c r="BD5212" i="6"/>
  <c r="BD5213" i="6"/>
  <c r="BD5214" i="6"/>
  <c r="BD5215" i="6"/>
  <c r="BD5216" i="6"/>
  <c r="BD5217" i="6"/>
  <c r="BD5218" i="6"/>
  <c r="BD5219" i="6"/>
  <c r="BD5220" i="6"/>
  <c r="BD5221" i="6"/>
  <c r="BD5222" i="6"/>
  <c r="BD5223" i="6"/>
  <c r="BD5224" i="6"/>
  <c r="BD5225" i="6"/>
  <c r="BD5226" i="6"/>
  <c r="BD5227" i="6"/>
  <c r="BD5228" i="6"/>
  <c r="BD5229" i="6"/>
  <c r="BD5230" i="6"/>
  <c r="BD5231" i="6"/>
  <c r="BD5232" i="6"/>
  <c r="BD5233" i="6"/>
  <c r="BD5234" i="6"/>
  <c r="BD5235" i="6"/>
  <c r="BD5236" i="6"/>
  <c r="BD5237" i="6"/>
  <c r="BD5238" i="6"/>
  <c r="BD5239" i="6"/>
  <c r="BD5240" i="6"/>
  <c r="BD5241" i="6"/>
  <c r="BD5242" i="6"/>
  <c r="BD5243" i="6"/>
  <c r="BD5244" i="6"/>
  <c r="BD5245" i="6"/>
  <c r="BD5246" i="6"/>
  <c r="BD5247" i="6"/>
  <c r="BD5248" i="6"/>
  <c r="BD5249" i="6"/>
  <c r="BD5250" i="6"/>
  <c r="BD5251" i="6"/>
  <c r="BD5252" i="6"/>
  <c r="BD5253" i="6"/>
  <c r="BD5254" i="6"/>
  <c r="BD5255" i="6"/>
  <c r="BD5256" i="6"/>
  <c r="BD5257" i="6"/>
  <c r="BD5258" i="6"/>
  <c r="BD5259" i="6"/>
  <c r="BD5260" i="6"/>
  <c r="BD5261" i="6"/>
  <c r="BD5262" i="6"/>
  <c r="BD5263" i="6"/>
  <c r="BD5264" i="6"/>
  <c r="BD5265" i="6"/>
  <c r="BD5266" i="6"/>
  <c r="BD5267" i="6"/>
  <c r="BD5268" i="6"/>
  <c r="BD5269" i="6"/>
  <c r="BD5270" i="6"/>
  <c r="BD5271" i="6"/>
  <c r="BD5272" i="6"/>
  <c r="BD5273" i="6"/>
  <c r="BD5274" i="6"/>
  <c r="BD5275" i="6"/>
  <c r="BD5276" i="6"/>
  <c r="BD5277" i="6"/>
  <c r="BD5278" i="6"/>
  <c r="BD5279" i="6"/>
  <c r="BD5280" i="6"/>
  <c r="BD5281" i="6"/>
  <c r="BD5282" i="6"/>
  <c r="BD5283" i="6"/>
  <c r="BD5284" i="6"/>
  <c r="BD5285" i="6"/>
  <c r="BD5286" i="6"/>
  <c r="BD5287" i="6"/>
  <c r="BD5288" i="6"/>
  <c r="BD5289" i="6"/>
  <c r="BD5290" i="6"/>
  <c r="BD5291" i="6"/>
  <c r="BD5292" i="6"/>
  <c r="BD5293" i="6"/>
  <c r="BD5294" i="6"/>
  <c r="BD5295" i="6"/>
  <c r="BD5296" i="6"/>
  <c r="BD5297" i="6"/>
  <c r="BD5298" i="6"/>
  <c r="BD5299" i="6"/>
  <c r="BD5300" i="6"/>
  <c r="BD5301" i="6"/>
  <c r="BD5302" i="6"/>
  <c r="BD5303" i="6"/>
  <c r="BD5304" i="6"/>
  <c r="BD5305" i="6"/>
  <c r="BD5306" i="6"/>
  <c r="BD5307" i="6"/>
  <c r="BD5308" i="6"/>
  <c r="BD5309" i="6"/>
  <c r="BD5310" i="6"/>
  <c r="BD5311" i="6"/>
  <c r="BD5312" i="6"/>
  <c r="BD5313" i="6"/>
  <c r="BD5314" i="6"/>
  <c r="BD5315" i="6"/>
  <c r="BD5316" i="6"/>
  <c r="BD5317" i="6"/>
  <c r="BD5318" i="6"/>
  <c r="BD5319" i="6"/>
  <c r="BD5320" i="6"/>
  <c r="BD5321" i="6"/>
  <c r="BD5322" i="6"/>
  <c r="BD5323" i="6"/>
  <c r="BD5324" i="6"/>
  <c r="BD5325" i="6"/>
  <c r="BD5326" i="6"/>
  <c r="BD5327" i="6"/>
  <c r="BD5328" i="6"/>
  <c r="BD5329" i="6"/>
  <c r="BD5330" i="6"/>
  <c r="BD5331" i="6"/>
  <c r="BD5332" i="6"/>
  <c r="BD5333" i="6"/>
  <c r="BD5334" i="6"/>
  <c r="BD5335" i="6"/>
  <c r="BD5336" i="6"/>
  <c r="BD5337" i="6"/>
  <c r="BD5338" i="6"/>
  <c r="BD5339" i="6"/>
  <c r="BD5340" i="6"/>
  <c r="BD5341" i="6"/>
  <c r="BD5342" i="6"/>
  <c r="BD5343" i="6"/>
  <c r="BD5344" i="6"/>
  <c r="BD5345" i="6"/>
  <c r="BD5346" i="6"/>
  <c r="BD5347" i="6"/>
  <c r="BD5348" i="6"/>
  <c r="BD5349" i="6"/>
  <c r="BD5350" i="6"/>
  <c r="BD5351" i="6"/>
  <c r="BD5352" i="6"/>
  <c r="BD5353" i="6"/>
  <c r="BD5354" i="6"/>
  <c r="BD5355" i="6"/>
  <c r="BD5356" i="6"/>
  <c r="BD5357" i="6"/>
  <c r="BD5358" i="6"/>
  <c r="BD5359" i="6"/>
  <c r="BD5360" i="6"/>
  <c r="BD5361" i="6"/>
  <c r="BD5362" i="6"/>
  <c r="BD5363" i="6"/>
  <c r="BD5364" i="6"/>
  <c r="BD5365" i="6"/>
  <c r="BD5366" i="6"/>
  <c r="BD5367" i="6"/>
  <c r="BD5368" i="6"/>
  <c r="BD5369" i="6"/>
  <c r="BD5370" i="6"/>
  <c r="BD5371" i="6"/>
  <c r="BD5372" i="6"/>
  <c r="BD5373" i="6"/>
  <c r="BD5374" i="6"/>
  <c r="BD5375" i="6"/>
  <c r="BD5376" i="6"/>
  <c r="BD5377" i="6"/>
  <c r="BD5378" i="6"/>
  <c r="BD5379" i="6"/>
  <c r="BD5380" i="6"/>
  <c r="BD5381" i="6"/>
  <c r="BD5382" i="6"/>
  <c r="BD5383" i="6"/>
  <c r="BD5384" i="6"/>
  <c r="BD5385" i="6"/>
  <c r="BD5386" i="6"/>
  <c r="BD5387" i="6"/>
  <c r="BD5388" i="6"/>
  <c r="BD5389" i="6"/>
  <c r="BD5390" i="6"/>
  <c r="BD5391" i="6"/>
  <c r="BD5392" i="6"/>
  <c r="BD5393" i="6"/>
  <c r="BD5394" i="6"/>
  <c r="BD5395" i="6"/>
  <c r="BD5396" i="6"/>
  <c r="BD5397" i="6"/>
  <c r="BD5398" i="6"/>
  <c r="BD5399" i="6"/>
  <c r="BD5400" i="6"/>
  <c r="BD5401" i="6"/>
  <c r="BD5402" i="6"/>
  <c r="BD5403" i="6"/>
  <c r="BD5404" i="6"/>
  <c r="BD5405" i="6"/>
  <c r="BD5406" i="6"/>
  <c r="BD5407" i="6"/>
  <c r="BD5408" i="6"/>
  <c r="BD5409" i="6"/>
  <c r="BD5410" i="6"/>
  <c r="BD5411" i="6"/>
  <c r="BD5412" i="6"/>
  <c r="BD5413" i="6"/>
  <c r="BD5414" i="6"/>
  <c r="BD5415" i="6"/>
  <c r="BD5416" i="6"/>
  <c r="BD5417" i="6"/>
  <c r="BD5418" i="6"/>
  <c r="BD5419" i="6"/>
  <c r="BD5420" i="6"/>
  <c r="BD5421" i="6"/>
  <c r="BD5422" i="6"/>
  <c r="BD5423" i="6"/>
  <c r="BD5424" i="6"/>
  <c r="BD5425" i="6"/>
  <c r="BD5426" i="6"/>
  <c r="BD5427" i="6"/>
  <c r="BD5428" i="6"/>
  <c r="BD5429" i="6"/>
  <c r="BD5430" i="6"/>
  <c r="BD5431" i="6"/>
  <c r="BD5432" i="6"/>
  <c r="BD5433" i="6"/>
  <c r="BD5434" i="6"/>
  <c r="BD5435" i="6"/>
  <c r="BD5436" i="6"/>
  <c r="BD5437" i="6"/>
  <c r="BD5438" i="6"/>
  <c r="BD5439" i="6"/>
  <c r="BD5440" i="6"/>
  <c r="BD5441" i="6"/>
  <c r="BD5442" i="6"/>
  <c r="BD5443" i="6"/>
  <c r="BD5444" i="6"/>
  <c r="BD5445" i="6"/>
  <c r="BD5446" i="6"/>
  <c r="BD5447" i="6"/>
  <c r="BD5448" i="6"/>
  <c r="BD5449" i="6"/>
  <c r="BD5450" i="6"/>
  <c r="BD5451" i="6"/>
  <c r="BD5452" i="6"/>
  <c r="BD5453" i="6"/>
  <c r="BD5454" i="6"/>
  <c r="BD5455" i="6"/>
  <c r="BD5456" i="6"/>
  <c r="BD5457" i="6"/>
  <c r="BD5458" i="6"/>
  <c r="BD5459" i="6"/>
  <c r="BD5460" i="6"/>
  <c r="BD5461" i="6"/>
  <c r="BD5462" i="6"/>
  <c r="BD5463" i="6"/>
  <c r="BD5464" i="6"/>
  <c r="BD5465" i="6"/>
  <c r="BD5466" i="6"/>
  <c r="BD5467" i="6"/>
  <c r="BD5468" i="6"/>
  <c r="BD5469" i="6"/>
  <c r="BD5470" i="6"/>
  <c r="BD5471" i="6"/>
  <c r="BD5472" i="6"/>
  <c r="BD5473" i="6"/>
  <c r="BD5474" i="6"/>
  <c r="BD5475" i="6"/>
  <c r="BD5476" i="6"/>
  <c r="BD5477" i="6"/>
  <c r="BD5478" i="6"/>
  <c r="BD5479" i="6"/>
  <c r="BD5480" i="6"/>
  <c r="BD5481" i="6"/>
  <c r="BD5482" i="6"/>
  <c r="BD5483" i="6"/>
  <c r="BD5484" i="6"/>
  <c r="BD5485" i="6"/>
  <c r="BD5486" i="6"/>
  <c r="BD5487" i="6"/>
  <c r="BD5488" i="6"/>
  <c r="BD5489" i="6"/>
  <c r="BD5490" i="6"/>
  <c r="BD5491" i="6"/>
  <c r="BD5492" i="6"/>
  <c r="BD5493" i="6"/>
  <c r="BD5494" i="6"/>
  <c r="BD5495" i="6"/>
  <c r="BD5496" i="6"/>
  <c r="BD5497" i="6"/>
  <c r="BD5498" i="6"/>
  <c r="BD5499" i="6"/>
  <c r="BD5500" i="6"/>
  <c r="BD5501" i="6"/>
  <c r="BD5502" i="6"/>
  <c r="BD5503" i="6"/>
  <c r="BD5504" i="6"/>
  <c r="BD5505" i="6"/>
  <c r="BD5506" i="6"/>
  <c r="BD5507" i="6"/>
  <c r="BD5508" i="6"/>
  <c r="BD5509" i="6"/>
  <c r="BD5510" i="6"/>
  <c r="BD5511" i="6"/>
  <c r="BD5512" i="6"/>
  <c r="BD5513" i="6"/>
  <c r="BD5514" i="6"/>
  <c r="BD5515" i="6"/>
  <c r="BD5516" i="6"/>
  <c r="BD5517" i="6"/>
  <c r="BD5518" i="6"/>
  <c r="BD5519" i="6"/>
  <c r="BD5520" i="6"/>
  <c r="BD5521" i="6"/>
  <c r="BD5522" i="6"/>
  <c r="BD5523" i="6"/>
  <c r="BD5524" i="6"/>
  <c r="BD5525" i="6"/>
  <c r="BD5526" i="6"/>
  <c r="BD5527" i="6"/>
  <c r="BD5528" i="6"/>
  <c r="BD5529" i="6"/>
  <c r="BD5530" i="6"/>
  <c r="BD5531" i="6"/>
  <c r="BD5532" i="6"/>
  <c r="BD5533" i="6"/>
  <c r="BD5534" i="6"/>
  <c r="BD5535" i="6"/>
  <c r="BD5536" i="6"/>
  <c r="BD5537" i="6"/>
  <c r="BD5538" i="6"/>
  <c r="BD5539" i="6"/>
  <c r="BD5540" i="6"/>
  <c r="BD5541" i="6"/>
  <c r="BD5542" i="6"/>
  <c r="BD5543" i="6"/>
  <c r="BD5544" i="6"/>
  <c r="BD5545" i="6"/>
  <c r="BD5546" i="6"/>
  <c r="BD5547" i="6"/>
  <c r="BD5548" i="6"/>
  <c r="BD5549" i="6"/>
  <c r="BD5550" i="6"/>
  <c r="BD5551" i="6"/>
  <c r="BD5552" i="6"/>
  <c r="BD5553" i="6"/>
  <c r="BD5554" i="6"/>
  <c r="BD5555" i="6"/>
  <c r="BD5556" i="6"/>
  <c r="BD5557" i="6"/>
  <c r="BD5558" i="6"/>
  <c r="BD5559" i="6"/>
  <c r="BD5560" i="6"/>
  <c r="BD5561" i="6"/>
  <c r="BD5562" i="6"/>
  <c r="BD5563" i="6"/>
  <c r="BD5564" i="6"/>
  <c r="BD5565" i="6"/>
  <c r="BD5566" i="6"/>
  <c r="BD5567" i="6"/>
  <c r="BD5568" i="6"/>
  <c r="BD5569" i="6"/>
  <c r="BD5570" i="6"/>
  <c r="BD5571" i="6"/>
  <c r="BD5572" i="6"/>
  <c r="BD5573" i="6"/>
  <c r="BD5574" i="6"/>
  <c r="BD5575" i="6"/>
  <c r="BD5576" i="6"/>
  <c r="BD5577" i="6"/>
  <c r="BD5578" i="6"/>
  <c r="BD5579" i="6"/>
  <c r="BD5580" i="6"/>
  <c r="BD5581" i="6"/>
  <c r="BD5582" i="6"/>
  <c r="BD5583" i="6"/>
  <c r="BD5584" i="6"/>
  <c r="BD5585" i="6"/>
  <c r="BD5586" i="6"/>
  <c r="BD5587" i="6"/>
  <c r="BD5588" i="6"/>
  <c r="BD5589" i="6"/>
  <c r="BD5590" i="6"/>
  <c r="BD5591" i="6"/>
  <c r="BD5592" i="6"/>
  <c r="BD5593" i="6"/>
  <c r="BD5594" i="6"/>
  <c r="BD5595" i="6"/>
  <c r="BD5596" i="6"/>
  <c r="BD5597" i="6"/>
  <c r="BD5598" i="6"/>
  <c r="BD5599" i="6"/>
  <c r="BD5600" i="6"/>
  <c r="BD5601" i="6"/>
  <c r="BD5602" i="6"/>
  <c r="BD5603" i="6"/>
  <c r="BD5604" i="6"/>
  <c r="BD5605" i="6"/>
  <c r="BD5606" i="6"/>
  <c r="BD5607" i="6"/>
  <c r="BD5608" i="6"/>
  <c r="BD5609" i="6"/>
  <c r="BD5610" i="6"/>
  <c r="BD5611" i="6"/>
  <c r="BD5612" i="6"/>
  <c r="BD5613" i="6"/>
  <c r="BD5614" i="6"/>
  <c r="BD5615" i="6"/>
  <c r="BD5616" i="6"/>
  <c r="BD5617" i="6"/>
  <c r="BD5618" i="6"/>
  <c r="BD5619" i="6"/>
  <c r="BD5620" i="6"/>
  <c r="BD5621" i="6"/>
  <c r="BD5622" i="6"/>
  <c r="BD5623" i="6"/>
  <c r="BD5624" i="6"/>
  <c r="BD5625" i="6"/>
  <c r="BD5626" i="6"/>
  <c r="BD5627" i="6"/>
  <c r="BD5628" i="6"/>
  <c r="BD5629" i="6"/>
  <c r="BD5630" i="6"/>
  <c r="BD5631" i="6"/>
  <c r="BD5632" i="6"/>
  <c r="BD5633" i="6"/>
  <c r="BD5634" i="6"/>
  <c r="BD5635" i="6"/>
  <c r="BD5636" i="6"/>
  <c r="BD5637" i="6"/>
  <c r="BD5638" i="6"/>
  <c r="BD5639" i="6"/>
  <c r="BD5640" i="6"/>
  <c r="BD5641" i="6"/>
  <c r="BD5642" i="6"/>
  <c r="BD5643" i="6"/>
  <c r="BD5644" i="6"/>
  <c r="BD5645" i="6"/>
  <c r="BD5646" i="6"/>
  <c r="BD5647" i="6"/>
  <c r="BD5648" i="6"/>
  <c r="BD5649" i="6"/>
  <c r="BD5650" i="6"/>
  <c r="BD5651" i="6"/>
  <c r="BD5652" i="6"/>
  <c r="BD5653" i="6"/>
  <c r="BD5654" i="6"/>
  <c r="BD5655" i="6"/>
  <c r="BD5656" i="6"/>
  <c r="BD5657" i="6"/>
  <c r="BD5658" i="6"/>
  <c r="BD5659" i="6"/>
  <c r="BD5660" i="6"/>
  <c r="BD5661" i="6"/>
  <c r="BD5662" i="6"/>
  <c r="BD5663" i="6"/>
  <c r="BD5664" i="6"/>
  <c r="BD5665" i="6"/>
  <c r="BD5666" i="6"/>
  <c r="BD5667" i="6"/>
  <c r="BD5668" i="6"/>
  <c r="BD5669" i="6"/>
  <c r="BD5670" i="6"/>
  <c r="BD5671" i="6"/>
  <c r="BD5672" i="6"/>
  <c r="BD5673" i="6"/>
  <c r="BD5674" i="6"/>
  <c r="BD5675" i="6"/>
  <c r="BD5676" i="6"/>
  <c r="BD5677" i="6"/>
  <c r="BD5678" i="6"/>
  <c r="BD5679" i="6"/>
  <c r="BD5680" i="6"/>
  <c r="BD5681" i="6"/>
  <c r="BD5682" i="6"/>
  <c r="BD5683" i="6"/>
  <c r="BD5684" i="6"/>
  <c r="BD5685" i="6"/>
  <c r="BD5686" i="6"/>
  <c r="BD5687" i="6"/>
  <c r="BD5688" i="6"/>
  <c r="BD5689" i="6"/>
  <c r="BD5690" i="6"/>
  <c r="BD5691" i="6"/>
  <c r="BD5692" i="6"/>
  <c r="BD5693" i="6"/>
  <c r="BD5694" i="6"/>
  <c r="BD5695" i="6"/>
  <c r="BD5696" i="6"/>
  <c r="BD5697" i="6"/>
  <c r="BD5698" i="6"/>
  <c r="BD5699" i="6"/>
  <c r="BD5700" i="6"/>
  <c r="BD5701" i="6"/>
  <c r="BD5702" i="6"/>
  <c r="BD5703" i="6"/>
  <c r="BD5704" i="6"/>
  <c r="BD5705" i="6"/>
  <c r="BD5706" i="6"/>
  <c r="BD5707" i="6"/>
  <c r="BD5708" i="6"/>
  <c r="BD5709" i="6"/>
  <c r="BD5710" i="6"/>
  <c r="BD5711" i="6"/>
  <c r="BD5712" i="6"/>
  <c r="BD5713" i="6"/>
  <c r="BD5714" i="6"/>
  <c r="BD5715" i="6"/>
  <c r="BD5716" i="6"/>
  <c r="BD5717" i="6"/>
  <c r="BD5718" i="6"/>
  <c r="BD5719" i="6"/>
  <c r="BD5720" i="6"/>
  <c r="BD5721" i="6"/>
  <c r="BD5722" i="6"/>
  <c r="BD5723" i="6"/>
  <c r="BD5724" i="6"/>
  <c r="BD5725" i="6"/>
  <c r="BD5726" i="6"/>
  <c r="BD5727" i="6"/>
  <c r="BD5728" i="6"/>
  <c r="BD5729" i="6"/>
  <c r="BD5730" i="6"/>
  <c r="BD5731" i="6"/>
  <c r="BD5732" i="6"/>
  <c r="BD5733" i="6"/>
  <c r="BD5734" i="6"/>
  <c r="BD5735" i="6"/>
  <c r="BD5736" i="6"/>
  <c r="BD5737" i="6"/>
  <c r="BD5738" i="6"/>
  <c r="BD5739" i="6"/>
  <c r="BD5740" i="6"/>
  <c r="BD5741" i="6"/>
  <c r="BD5742" i="6"/>
  <c r="BD5743" i="6"/>
  <c r="BD5744" i="6"/>
  <c r="BD5745" i="6"/>
  <c r="BD5746" i="6"/>
  <c r="BD5747" i="6"/>
  <c r="BD5748" i="6"/>
  <c r="BD5749" i="6"/>
  <c r="BD5750" i="6"/>
  <c r="BD5751" i="6"/>
  <c r="BD5752" i="6"/>
  <c r="BD5753" i="6"/>
  <c r="BD5754" i="6"/>
  <c r="BD5755" i="6"/>
  <c r="BD5756" i="6"/>
  <c r="BD5757" i="6"/>
  <c r="BD5758" i="6"/>
  <c r="BD5759" i="6"/>
  <c r="BD5760" i="6"/>
  <c r="BD5761" i="6"/>
  <c r="BD5762" i="6"/>
  <c r="BD5763" i="6"/>
  <c r="BD5764" i="6"/>
  <c r="BD5765" i="6"/>
  <c r="BD5766" i="6"/>
  <c r="BD5767" i="6"/>
  <c r="BD5768" i="6"/>
  <c r="BD5769" i="6"/>
  <c r="BD5770" i="6"/>
  <c r="BD5771" i="6"/>
  <c r="BD5772" i="6"/>
  <c r="BD5773" i="6"/>
  <c r="BD5774" i="6"/>
  <c r="BD5775" i="6"/>
  <c r="BD5776" i="6"/>
  <c r="BD5777" i="6"/>
  <c r="BD5778" i="6"/>
  <c r="BD5779" i="6"/>
  <c r="BD5780" i="6"/>
  <c r="BD5781" i="6"/>
  <c r="BD5782" i="6"/>
  <c r="BD5783" i="6"/>
  <c r="BD5784" i="6"/>
  <c r="BD5785" i="6"/>
  <c r="BD5786" i="6"/>
  <c r="BD5787" i="6"/>
  <c r="BD5788" i="6"/>
  <c r="BD5789" i="6"/>
  <c r="BD5790" i="6"/>
  <c r="BD5791" i="6"/>
  <c r="BD5792" i="6"/>
  <c r="BD5793" i="6"/>
  <c r="BD5794" i="6"/>
  <c r="BD5795" i="6"/>
  <c r="BD5796" i="6"/>
  <c r="BD5797" i="6"/>
  <c r="BD5798" i="6"/>
  <c r="BD5799" i="6"/>
  <c r="BD5800" i="6"/>
  <c r="BD5801" i="6"/>
  <c r="BD5802" i="6"/>
  <c r="BD5803" i="6"/>
  <c r="BD5804" i="6"/>
  <c r="BD5805" i="6"/>
  <c r="BD5806" i="6"/>
  <c r="BD5807" i="6"/>
  <c r="BD5808" i="6"/>
  <c r="BD5809" i="6"/>
  <c r="BD5810" i="6"/>
  <c r="BD5811" i="6"/>
  <c r="BD5812" i="6"/>
  <c r="BD5813" i="6"/>
  <c r="BD5814" i="6"/>
  <c r="BD5815" i="6"/>
  <c r="BD5816" i="6"/>
  <c r="BD5817" i="6"/>
  <c r="BD5818" i="6"/>
  <c r="BD5819" i="6"/>
  <c r="BD5820" i="6"/>
  <c r="BD5821" i="6"/>
  <c r="BD5822" i="6"/>
  <c r="BD5823" i="6"/>
  <c r="BD5824" i="6"/>
  <c r="BD5825" i="6"/>
  <c r="BD5826" i="6"/>
  <c r="BD5827" i="6"/>
  <c r="BD5828" i="6"/>
  <c r="BD5829" i="6"/>
  <c r="BD5830" i="6"/>
  <c r="BD5831" i="6"/>
  <c r="BD5832" i="6"/>
  <c r="BD5833" i="6"/>
  <c r="BD5834" i="6"/>
  <c r="BD5835" i="6"/>
  <c r="BD5836" i="6"/>
  <c r="BD5837" i="6"/>
  <c r="BD5838" i="6"/>
  <c r="BD5839" i="6"/>
  <c r="BD5840" i="6"/>
  <c r="BD5841" i="6"/>
  <c r="BD5842" i="6"/>
  <c r="BD5843" i="6"/>
  <c r="BD5844" i="6"/>
  <c r="BD5845" i="6"/>
  <c r="BD5846" i="6"/>
  <c r="BD5847" i="6"/>
  <c r="BD5848" i="6"/>
  <c r="BD5849" i="6"/>
  <c r="BD5850" i="6"/>
  <c r="BD5851" i="6"/>
  <c r="BD5852" i="6"/>
  <c r="BD5853" i="6"/>
  <c r="BD5854" i="6"/>
  <c r="BD5855" i="6"/>
  <c r="BD5856" i="6"/>
  <c r="BD5857" i="6"/>
  <c r="BD5858" i="6"/>
  <c r="BD5859" i="6"/>
  <c r="BD5860" i="6"/>
  <c r="BD5861" i="6"/>
  <c r="BD5862" i="6"/>
  <c r="BD5863" i="6"/>
  <c r="BD5864" i="6"/>
  <c r="BD5865" i="6"/>
  <c r="BD5866" i="6"/>
  <c r="BD5867" i="6"/>
  <c r="BD5868" i="6"/>
  <c r="BD5869" i="6"/>
  <c r="BD5870" i="6"/>
  <c r="BD5871" i="6"/>
  <c r="BD5872" i="6"/>
  <c r="BD5873" i="6"/>
  <c r="BD5874" i="6"/>
  <c r="BD5875" i="6"/>
  <c r="BD5876" i="6"/>
  <c r="BD5877" i="6"/>
  <c r="BD5878" i="6"/>
  <c r="BD5879" i="6"/>
  <c r="BD5880" i="6"/>
  <c r="BD5881" i="6"/>
  <c r="BD5882" i="6"/>
  <c r="BD5883" i="6"/>
  <c r="BD5884" i="6"/>
  <c r="BD5885" i="6"/>
  <c r="BD5886" i="6"/>
  <c r="BD5887" i="6"/>
  <c r="BD5888" i="6"/>
  <c r="BD5889" i="6"/>
  <c r="BD5890" i="6"/>
  <c r="BD5891" i="6"/>
  <c r="BD5892" i="6"/>
  <c r="BD5893" i="6"/>
  <c r="BD5894" i="6"/>
  <c r="BD5895" i="6"/>
  <c r="BD5896" i="6"/>
  <c r="BD5897" i="6"/>
  <c r="BD5898" i="6"/>
  <c r="BD5899" i="6"/>
  <c r="BD5900" i="6"/>
  <c r="BD5901" i="6"/>
  <c r="BD5902" i="6"/>
  <c r="BD5903" i="6"/>
  <c r="BD5904" i="6"/>
  <c r="BD5905" i="6"/>
  <c r="BD5906" i="6"/>
  <c r="BD5907" i="6"/>
  <c r="BD5908" i="6"/>
  <c r="BD5909" i="6"/>
  <c r="BD5910" i="6"/>
  <c r="BD5911" i="6"/>
  <c r="BD5912" i="6"/>
  <c r="BD5913" i="6"/>
  <c r="BD5914" i="6"/>
  <c r="BD5915" i="6"/>
  <c r="BD5916" i="6"/>
  <c r="BD5917" i="6"/>
  <c r="BD5918" i="6"/>
  <c r="BD5919" i="6"/>
  <c r="BD5920" i="6"/>
  <c r="BD5921" i="6"/>
  <c r="BD5922" i="6"/>
  <c r="BD5923" i="6"/>
  <c r="BD5924" i="6"/>
  <c r="BD5925" i="6"/>
  <c r="BD5926" i="6"/>
  <c r="BD5927" i="6"/>
  <c r="BD5928" i="6"/>
  <c r="BD5929" i="6"/>
  <c r="BD5930" i="6"/>
  <c r="BD5931" i="6"/>
  <c r="BD5932" i="6"/>
  <c r="BD5933" i="6"/>
  <c r="BD5934" i="6"/>
  <c r="BD5935" i="6"/>
  <c r="BD5936" i="6"/>
  <c r="BD5937" i="6"/>
  <c r="BD5938" i="6"/>
  <c r="BD5939" i="6"/>
  <c r="BD5940" i="6"/>
  <c r="BD5941" i="6"/>
  <c r="BD5942" i="6"/>
  <c r="BD5943" i="6"/>
  <c r="BD5944" i="6"/>
  <c r="BD5945" i="6"/>
  <c r="BD5946" i="6"/>
  <c r="BD5947" i="6"/>
  <c r="BD5948" i="6"/>
  <c r="BD5949" i="6"/>
  <c r="BD5950" i="6"/>
  <c r="BD5951" i="6"/>
  <c r="BD5952" i="6"/>
  <c r="BD5953" i="6"/>
  <c r="BD5954" i="6"/>
  <c r="BD5955" i="6"/>
  <c r="BD5956" i="6"/>
  <c r="BD5957" i="6"/>
  <c r="BD5958" i="6"/>
  <c r="BD5959" i="6"/>
  <c r="BD5960" i="6"/>
  <c r="BD5961" i="6"/>
  <c r="BD5962" i="6"/>
  <c r="BD5963" i="6"/>
  <c r="BD5964" i="6"/>
  <c r="BD5965" i="6"/>
  <c r="BD5966" i="6"/>
  <c r="BD5967" i="6"/>
  <c r="BD5968" i="6"/>
  <c r="BD5969" i="6"/>
  <c r="BD5970" i="6"/>
  <c r="BD5971" i="6"/>
  <c r="BD5972" i="6"/>
  <c r="BD5973" i="6"/>
  <c r="BD5974" i="6"/>
  <c r="BD5975" i="6"/>
  <c r="BD5976" i="6"/>
  <c r="BD5977" i="6"/>
  <c r="BD5978" i="6"/>
  <c r="BD5979" i="6"/>
  <c r="BD5980" i="6"/>
  <c r="BD5981" i="6"/>
  <c r="BD5982" i="6"/>
  <c r="BD5983" i="6"/>
  <c r="BD5984" i="6"/>
  <c r="BD5985" i="6"/>
  <c r="BD5986" i="6"/>
  <c r="BD5987" i="6"/>
  <c r="BD5988" i="6"/>
  <c r="BD5989" i="6"/>
  <c r="BD5990" i="6"/>
  <c r="BD5991" i="6"/>
  <c r="BD5992" i="6"/>
  <c r="BD5993" i="6"/>
  <c r="BD5994" i="6"/>
  <c r="BD5995" i="6"/>
  <c r="BD5996" i="6"/>
  <c r="BD5997" i="6"/>
  <c r="BD5998" i="6"/>
  <c r="BD5999" i="6"/>
  <c r="BD6000" i="6"/>
  <c r="BD6001" i="6"/>
  <c r="BD6002" i="6"/>
  <c r="BD6003" i="6"/>
  <c r="BD6004" i="6"/>
  <c r="BD6005" i="6"/>
  <c r="BD6006" i="6"/>
  <c r="BD6007" i="6"/>
  <c r="BD6008" i="6"/>
  <c r="BD6009" i="6"/>
  <c r="BD6010" i="6"/>
  <c r="BD6011" i="6"/>
  <c r="BD6012" i="6"/>
  <c r="BD6013" i="6"/>
  <c r="BD6014" i="6"/>
  <c r="BD6015" i="6"/>
  <c r="BD6016" i="6"/>
  <c r="BD6017" i="6"/>
  <c r="BD6018" i="6"/>
  <c r="BD6019" i="6"/>
  <c r="BD6020" i="6"/>
  <c r="BD6021" i="6"/>
  <c r="BD6022" i="6"/>
  <c r="BD6023" i="6"/>
  <c r="BD6024" i="6"/>
  <c r="BD6025" i="6"/>
  <c r="BD6026" i="6"/>
  <c r="BD6027" i="6"/>
  <c r="BD6028" i="6"/>
  <c r="BD6029" i="6"/>
  <c r="BD6030" i="6"/>
  <c r="BD6031" i="6"/>
  <c r="BD6032" i="6"/>
  <c r="BD6033" i="6"/>
  <c r="BD6034" i="6"/>
  <c r="BD6035" i="6"/>
  <c r="BD6036" i="6"/>
  <c r="BD6037" i="6"/>
  <c r="BD6038" i="6"/>
  <c r="BD6039" i="6"/>
  <c r="BD6040" i="6"/>
  <c r="BD6041" i="6"/>
  <c r="BD6042" i="6"/>
  <c r="BD6043" i="6"/>
  <c r="BD6044" i="6"/>
  <c r="BD6045" i="6"/>
  <c r="BD6046" i="6"/>
  <c r="BD6047" i="6"/>
  <c r="BD6048" i="6"/>
  <c r="BD6049" i="6"/>
  <c r="BD6050" i="6"/>
  <c r="BD6051" i="6"/>
  <c r="BD6052" i="6"/>
  <c r="BD6053" i="6"/>
  <c r="BD6054" i="6"/>
  <c r="BD6055" i="6"/>
  <c r="BD6056" i="6"/>
  <c r="BD6057" i="6"/>
  <c r="BD6058" i="6"/>
  <c r="BD6059" i="6"/>
  <c r="BD6060" i="6"/>
  <c r="BD6061" i="6"/>
  <c r="BD6062" i="6"/>
  <c r="BD6063" i="6"/>
  <c r="BD6064" i="6"/>
  <c r="BD6065" i="6"/>
  <c r="BD6066" i="6"/>
  <c r="BD6067" i="6"/>
  <c r="BD6068" i="6"/>
  <c r="BD6069" i="6"/>
  <c r="BD6070" i="6"/>
  <c r="BD6071" i="6"/>
  <c r="BD6072" i="6"/>
  <c r="BD6073" i="6"/>
  <c r="BD6074" i="6"/>
  <c r="BD6075" i="6"/>
  <c r="BD6076" i="6"/>
  <c r="BD6077" i="6"/>
  <c r="BD6078" i="6"/>
  <c r="BD6079" i="6"/>
  <c r="BD6080" i="6"/>
  <c r="BD6081" i="6"/>
  <c r="BD6082" i="6"/>
  <c r="BD6083" i="6"/>
  <c r="BD6084" i="6"/>
  <c r="BD6085" i="6"/>
  <c r="BD6086" i="6"/>
  <c r="BD6087" i="6"/>
  <c r="BD6088" i="6"/>
  <c r="BD6089" i="6"/>
  <c r="BD6090" i="6"/>
  <c r="BD6091" i="6"/>
  <c r="BD6092" i="6"/>
  <c r="BD6093" i="6"/>
  <c r="BD6094" i="6"/>
  <c r="BD6095" i="6"/>
  <c r="BD6096" i="6"/>
  <c r="BD6097" i="6"/>
  <c r="BD6098" i="6"/>
  <c r="BD6099" i="6"/>
  <c r="BD6100" i="6"/>
  <c r="BD6101" i="6"/>
  <c r="BD6102" i="6"/>
  <c r="BD6103" i="6"/>
  <c r="BD6104" i="6"/>
  <c r="BD6105" i="6"/>
  <c r="BD6106" i="6"/>
  <c r="BD6107" i="6"/>
  <c r="BD6108" i="6"/>
  <c r="BD6109" i="6"/>
  <c r="BD6110" i="6"/>
  <c r="BD6111" i="6"/>
  <c r="BD6112" i="6"/>
  <c r="BD6113" i="6"/>
  <c r="BD6114" i="6"/>
  <c r="BD6115" i="6"/>
  <c r="BD6116" i="6"/>
  <c r="BD6117" i="6"/>
  <c r="BD6118" i="6"/>
  <c r="BD6119" i="6"/>
  <c r="BD6120" i="6"/>
  <c r="BD6121" i="6"/>
  <c r="BD6122" i="6"/>
  <c r="BD6123" i="6"/>
  <c r="BD6124" i="6"/>
  <c r="BD6125" i="6"/>
  <c r="BD6126" i="6"/>
  <c r="BD6127" i="6"/>
  <c r="BD6128" i="6"/>
  <c r="BD6129" i="6"/>
  <c r="BD6130" i="6"/>
  <c r="BD6131" i="6"/>
  <c r="BD6132" i="6"/>
  <c r="BD6133" i="6"/>
  <c r="BD6134" i="6"/>
  <c r="BD6135" i="6"/>
  <c r="BD6136" i="6"/>
  <c r="BD6137" i="6"/>
  <c r="BD6138" i="6"/>
  <c r="BD6139" i="6"/>
  <c r="BD6140" i="6"/>
  <c r="BD6141" i="6"/>
  <c r="BD6142" i="6"/>
  <c r="BD6143" i="6"/>
  <c r="BD6144" i="6"/>
  <c r="BD6145" i="6"/>
  <c r="BD6146" i="6"/>
  <c r="BD6147" i="6"/>
  <c r="BD6148" i="6"/>
  <c r="BD6149" i="6"/>
  <c r="BD6150" i="6"/>
  <c r="BD6151" i="6"/>
  <c r="BD6152" i="6"/>
  <c r="BD6153" i="6"/>
  <c r="BD6154" i="6"/>
  <c r="BD6155" i="6"/>
  <c r="BD6156" i="6"/>
  <c r="BD6157" i="6"/>
  <c r="BD6158" i="6"/>
  <c r="BD6159" i="6"/>
  <c r="BD6160" i="6"/>
  <c r="BD6161" i="6"/>
  <c r="BD6162" i="6"/>
  <c r="BD6163" i="6"/>
  <c r="BD6164" i="6"/>
  <c r="BD6165" i="6"/>
  <c r="BD6166" i="6"/>
  <c r="BD6167" i="6"/>
  <c r="BD6168" i="6"/>
  <c r="BD6169" i="6"/>
  <c r="BD6170" i="6"/>
  <c r="BD6171" i="6"/>
  <c r="BD6172" i="6"/>
  <c r="BD6173" i="6"/>
  <c r="BD6174" i="6"/>
  <c r="BD6175" i="6"/>
  <c r="BD6176" i="6"/>
  <c r="BD6177" i="6"/>
  <c r="BD6178" i="6"/>
  <c r="BD6179" i="6"/>
  <c r="BD6180" i="6"/>
  <c r="BD6181" i="6"/>
  <c r="BD6182" i="6"/>
  <c r="BD6183" i="6"/>
  <c r="BD6184" i="6"/>
  <c r="BD6185" i="6"/>
  <c r="BD6186" i="6"/>
  <c r="BD6187" i="6"/>
  <c r="BD6188" i="6"/>
  <c r="BD6189" i="6"/>
  <c r="BD6190" i="6"/>
  <c r="BD6191" i="6"/>
  <c r="BD6192" i="6"/>
  <c r="BD6193" i="6"/>
  <c r="BD6194" i="6"/>
  <c r="BD6195" i="6"/>
  <c r="BD6196" i="6"/>
  <c r="BD6197" i="6"/>
  <c r="BD6198" i="6"/>
  <c r="BD6199" i="6"/>
  <c r="BD6200" i="6"/>
  <c r="BD6201" i="6"/>
  <c r="BD6202" i="6"/>
  <c r="BD6203" i="6"/>
  <c r="BD6204" i="6"/>
  <c r="BD6205" i="6"/>
  <c r="BD6206" i="6"/>
  <c r="BD6207" i="6"/>
  <c r="BD6208" i="6"/>
  <c r="BD6209" i="6"/>
  <c r="BD6210" i="6"/>
  <c r="BD6211" i="6"/>
  <c r="BD6212" i="6"/>
  <c r="BD6213" i="6"/>
  <c r="BD6214" i="6"/>
  <c r="BD6215" i="6"/>
  <c r="BD6216" i="6"/>
  <c r="BD6217" i="6"/>
  <c r="BD6218" i="6"/>
  <c r="BD6219" i="6"/>
  <c r="BD6220" i="6"/>
  <c r="BD6221" i="6"/>
  <c r="BD6222" i="6"/>
  <c r="BD6223" i="6"/>
  <c r="BD6224" i="6"/>
  <c r="BD6225" i="6"/>
  <c r="BD6226" i="6"/>
  <c r="BD6227" i="6"/>
  <c r="BD6228" i="6"/>
  <c r="BD6229" i="6"/>
  <c r="BD6230" i="6"/>
  <c r="BD6231" i="6"/>
  <c r="BD6232" i="6"/>
  <c r="BD6233" i="6"/>
  <c r="BD6234" i="6"/>
  <c r="BD6235" i="6"/>
  <c r="BD6236" i="6"/>
  <c r="BD6237" i="6"/>
  <c r="BD6238" i="6"/>
  <c r="BD6239" i="6"/>
  <c r="BD6240" i="6"/>
  <c r="BD6241" i="6"/>
  <c r="BD6242" i="6"/>
  <c r="BD6243" i="6"/>
  <c r="BD6244" i="6"/>
  <c r="BD6245" i="6"/>
  <c r="BD6246" i="6"/>
  <c r="BD6247" i="6"/>
  <c r="BD6248" i="6"/>
  <c r="BD6249" i="6"/>
  <c r="BD6250" i="6"/>
  <c r="BD6251" i="6"/>
  <c r="BD6252" i="6"/>
  <c r="BD6253" i="6"/>
  <c r="BD6254" i="6"/>
  <c r="BD6255" i="6"/>
  <c r="BD6256" i="6"/>
  <c r="BD6257" i="6"/>
  <c r="BD6258" i="6"/>
  <c r="BD6259" i="6"/>
  <c r="BD6260" i="6"/>
  <c r="BD6261" i="6"/>
  <c r="BD6262" i="6"/>
  <c r="BD6263" i="6"/>
  <c r="BD6264" i="6"/>
  <c r="BD6265" i="6"/>
  <c r="BD6266" i="6"/>
  <c r="BD6267" i="6"/>
  <c r="BD6268" i="6"/>
  <c r="BD6269" i="6"/>
  <c r="BD6270" i="6"/>
  <c r="BD6271" i="6"/>
  <c r="BD6272" i="6"/>
  <c r="BD6273" i="6"/>
  <c r="BD6274" i="6"/>
  <c r="BD6275" i="6"/>
  <c r="BD6276" i="6"/>
  <c r="BD6277" i="6"/>
  <c r="BD6278" i="6"/>
  <c r="BD6279" i="6"/>
  <c r="BD6280" i="6"/>
  <c r="BD6281" i="6"/>
  <c r="BD6282" i="6"/>
  <c r="BD6283" i="6"/>
  <c r="BD6284" i="6"/>
  <c r="BD6285" i="6"/>
  <c r="BD6286" i="6"/>
  <c r="BD6287" i="6"/>
  <c r="BD6288" i="6"/>
  <c r="BD6289" i="6"/>
  <c r="BD6290" i="6"/>
  <c r="BD6291" i="6"/>
  <c r="BD6292" i="6"/>
  <c r="BD6293" i="6"/>
  <c r="BD6294" i="6"/>
  <c r="BD6295" i="6"/>
  <c r="BD6296" i="6"/>
  <c r="BD6297" i="6"/>
  <c r="BD6298" i="6"/>
  <c r="BD6299" i="6"/>
  <c r="BD6300" i="6"/>
  <c r="BD6301" i="6"/>
  <c r="BD6302" i="6"/>
  <c r="BD6303" i="6"/>
  <c r="BD6304" i="6"/>
  <c r="BD6305" i="6"/>
  <c r="BD6306" i="6"/>
  <c r="BD6307" i="6"/>
  <c r="BD6308" i="6"/>
  <c r="BD6309" i="6"/>
  <c r="BD6310" i="6"/>
  <c r="BD6311" i="6"/>
  <c r="BD6312" i="6"/>
  <c r="BD6313" i="6"/>
  <c r="BD6314" i="6"/>
  <c r="BD6315" i="6"/>
  <c r="BD6316" i="6"/>
  <c r="BD6317" i="6"/>
  <c r="BD6318" i="6"/>
  <c r="BD6319" i="6"/>
  <c r="BD6320" i="6"/>
  <c r="BD6321" i="6"/>
  <c r="BD6322" i="6"/>
  <c r="BD6323" i="6"/>
  <c r="BD6324" i="6"/>
  <c r="BD6325" i="6"/>
  <c r="BD6326" i="6"/>
  <c r="BD6327" i="6"/>
  <c r="BD6328" i="6"/>
  <c r="BD6329" i="6"/>
  <c r="BD6330" i="6"/>
  <c r="BD6331" i="6"/>
  <c r="BD6332" i="6"/>
  <c r="BD6333" i="6"/>
  <c r="BD6334" i="6"/>
  <c r="BD6335" i="6"/>
  <c r="BD6336" i="6"/>
  <c r="BD6337" i="6"/>
  <c r="BD6338" i="6"/>
  <c r="BD6339" i="6"/>
  <c r="BD6340" i="6"/>
  <c r="BD6341" i="6"/>
  <c r="BD6342" i="6"/>
  <c r="BD6343" i="6"/>
  <c r="BD6344" i="6"/>
  <c r="BD6345" i="6"/>
  <c r="BD6346" i="6"/>
  <c r="BD6347" i="6"/>
  <c r="BD6348" i="6"/>
  <c r="BD6349" i="6"/>
  <c r="BD6350" i="6"/>
  <c r="BD6351" i="6"/>
  <c r="BD6352" i="6"/>
  <c r="BD6353" i="6"/>
  <c r="BD6354" i="6"/>
  <c r="BD6355" i="6"/>
  <c r="BD6356" i="6"/>
  <c r="BD6357" i="6"/>
  <c r="BD6358" i="6"/>
  <c r="BD6359" i="6"/>
  <c r="BD6360" i="6"/>
  <c r="BD6361" i="6"/>
  <c r="BD6362" i="6"/>
  <c r="BD6363" i="6"/>
  <c r="BD6364" i="6"/>
  <c r="BD6365" i="6"/>
  <c r="BD6366" i="6"/>
  <c r="BD6367" i="6"/>
  <c r="BD6368" i="6"/>
  <c r="BD6369" i="6"/>
  <c r="BD6370" i="6"/>
  <c r="BD6371" i="6"/>
  <c r="BD6372" i="6"/>
  <c r="BD6373" i="6"/>
  <c r="BD6374" i="6"/>
  <c r="BD6375" i="6"/>
  <c r="BD6376" i="6"/>
  <c r="BD6377" i="6"/>
  <c r="BD6378" i="6"/>
  <c r="BD6379" i="6"/>
  <c r="BD6380" i="6"/>
  <c r="BD6381" i="6"/>
  <c r="BD6382" i="6"/>
  <c r="BD6383" i="6"/>
  <c r="BD6384" i="6"/>
  <c r="BD6385" i="6"/>
  <c r="BD6386" i="6"/>
  <c r="BD6387" i="6"/>
  <c r="BD6388" i="6"/>
  <c r="BD6389" i="6"/>
  <c r="BD6390" i="6"/>
  <c r="BD6391" i="6"/>
  <c r="BD6392" i="6"/>
  <c r="BD6393" i="6"/>
  <c r="BD6394" i="6"/>
  <c r="BD6395" i="6"/>
  <c r="BD6396" i="6"/>
  <c r="BD6397" i="6"/>
  <c r="BD6398" i="6"/>
  <c r="BD6399" i="6"/>
  <c r="BD6400" i="6"/>
  <c r="BD6401" i="6"/>
  <c r="BD6402" i="6"/>
  <c r="BD6403" i="6"/>
  <c r="BD6404" i="6"/>
  <c r="BD6405" i="6"/>
  <c r="BD6406" i="6"/>
  <c r="BD6407" i="6"/>
  <c r="BD6408" i="6"/>
  <c r="BD6409" i="6"/>
  <c r="BD6410" i="6"/>
  <c r="BD6411" i="6"/>
  <c r="BD6412" i="6"/>
  <c r="BD6413" i="6"/>
  <c r="BD6414" i="6"/>
  <c r="BD6415" i="6"/>
  <c r="BD6416" i="6"/>
  <c r="BD6417" i="6"/>
  <c r="BD6418" i="6"/>
  <c r="BD6419" i="6"/>
  <c r="BD6420" i="6"/>
  <c r="BD6421" i="6"/>
  <c r="BD6422" i="6"/>
  <c r="BD6423" i="6"/>
  <c r="BD6424" i="6"/>
  <c r="BD6425" i="6"/>
  <c r="BD6426" i="6"/>
  <c r="BD6427" i="6"/>
  <c r="BD6428" i="6"/>
  <c r="BD6429" i="6"/>
  <c r="BD6430" i="6"/>
  <c r="BD6431" i="6"/>
  <c r="BD6432" i="6"/>
  <c r="BD6433" i="6"/>
  <c r="BD6434" i="6"/>
  <c r="BD6435" i="6"/>
  <c r="BD6436" i="6"/>
  <c r="BD6437" i="6"/>
  <c r="BD6438" i="6"/>
  <c r="BD6439" i="6"/>
  <c r="BD6440" i="6"/>
  <c r="BD6441" i="6"/>
  <c r="BD6442" i="6"/>
  <c r="BD6443" i="6"/>
  <c r="BD6444" i="6"/>
  <c r="BD6445" i="6"/>
  <c r="BD6446" i="6"/>
  <c r="BD6447" i="6"/>
  <c r="BD6448" i="6"/>
  <c r="BD6449" i="6"/>
  <c r="BD6450" i="6"/>
  <c r="BD6451" i="6"/>
  <c r="BD6452" i="6"/>
  <c r="BD6453" i="6"/>
  <c r="BD6454" i="6"/>
  <c r="BD6455" i="6"/>
  <c r="BD6456" i="6"/>
  <c r="BD6457" i="6"/>
  <c r="BD6458" i="6"/>
  <c r="BD6459" i="6"/>
  <c r="BD6460" i="6"/>
  <c r="BD6461" i="6"/>
  <c r="BD6462" i="6"/>
  <c r="BD6463" i="6"/>
  <c r="BD6464" i="6"/>
  <c r="BD6465" i="6"/>
  <c r="BD6466" i="6"/>
  <c r="BD6467" i="6"/>
  <c r="BD6468" i="6"/>
  <c r="BD6469" i="6"/>
  <c r="BD6470" i="6"/>
  <c r="BD6471" i="6"/>
  <c r="BD6472" i="6"/>
  <c r="BD6473" i="6"/>
  <c r="BD6474" i="6"/>
  <c r="BD6475" i="6"/>
  <c r="BD6476" i="6"/>
  <c r="BD6477" i="6"/>
  <c r="BD6478" i="6"/>
  <c r="BD6479" i="6"/>
  <c r="BD6480" i="6"/>
  <c r="BD6481" i="6"/>
  <c r="BD6482" i="6"/>
  <c r="BD6483" i="6"/>
  <c r="BD6484" i="6"/>
  <c r="BD6485" i="6"/>
  <c r="BD6486" i="6"/>
  <c r="BD6487" i="6"/>
  <c r="BD6488" i="6"/>
  <c r="BD6489" i="6"/>
  <c r="BD6490" i="6"/>
  <c r="BD6491" i="6"/>
  <c r="BD6492" i="6"/>
  <c r="BD6493" i="6"/>
  <c r="BD6494" i="6"/>
  <c r="BD6495" i="6"/>
  <c r="BD6496" i="6"/>
  <c r="BD6497" i="6"/>
  <c r="BD6498" i="6"/>
  <c r="BD6499" i="6"/>
  <c r="BD6500" i="6"/>
  <c r="BD6501" i="6"/>
  <c r="BD6502" i="6"/>
  <c r="BD6503" i="6"/>
  <c r="BD6504" i="6"/>
  <c r="BD6505" i="6"/>
  <c r="BD6506" i="6"/>
  <c r="BD6507" i="6"/>
  <c r="BD6508" i="6"/>
  <c r="BD6509" i="6"/>
  <c r="BD6510" i="6"/>
  <c r="BD6511" i="6"/>
  <c r="BD6512" i="6"/>
  <c r="BD6513" i="6"/>
  <c r="BD6514" i="6"/>
  <c r="BD6515" i="6"/>
  <c r="BD6516" i="6"/>
  <c r="BD6517" i="6"/>
  <c r="BD6518" i="6"/>
  <c r="BD6519" i="6"/>
  <c r="BD6520" i="6"/>
  <c r="BD6521" i="6"/>
  <c r="BD6522" i="6"/>
  <c r="BD6523" i="6"/>
  <c r="BD6524" i="6"/>
  <c r="BD6525" i="6"/>
  <c r="BD6526" i="6"/>
  <c r="BD6527" i="6"/>
  <c r="BD6528" i="6"/>
  <c r="BD6529" i="6"/>
  <c r="BD6530" i="6"/>
  <c r="BD6531" i="6"/>
  <c r="BD6532" i="6"/>
  <c r="BD6533" i="6"/>
  <c r="BD6534" i="6"/>
  <c r="BD6535" i="6"/>
  <c r="BD6536" i="6"/>
  <c r="BD6537" i="6"/>
  <c r="BD6538" i="6"/>
  <c r="BD6539" i="6"/>
  <c r="BD6540" i="6"/>
  <c r="BD6541" i="6"/>
  <c r="BD6542" i="6"/>
  <c r="BD6543" i="6"/>
  <c r="BD6544" i="6"/>
  <c r="BD6545" i="6"/>
  <c r="BD6546" i="6"/>
  <c r="BD6547" i="6"/>
  <c r="BD6548" i="6"/>
  <c r="BD6549" i="6"/>
  <c r="BD6550" i="6"/>
  <c r="BD6551" i="6"/>
  <c r="BD6552" i="6"/>
  <c r="BD6553" i="6"/>
  <c r="BD6554" i="6"/>
  <c r="BD6555" i="6"/>
  <c r="BD6556" i="6"/>
  <c r="BD6557" i="6"/>
  <c r="BD6558" i="6"/>
  <c r="BD6559" i="6"/>
  <c r="BD6560" i="6"/>
  <c r="BD6561" i="6"/>
  <c r="BD6562" i="6"/>
  <c r="BD6563" i="6"/>
  <c r="BD6564" i="6"/>
  <c r="BD6565" i="6"/>
  <c r="BD6566" i="6"/>
  <c r="BD6567" i="6"/>
  <c r="BD6568" i="6"/>
  <c r="BD6569" i="6"/>
  <c r="BD6570" i="6"/>
  <c r="BD6571" i="6"/>
  <c r="BD6572" i="6"/>
  <c r="BD6573" i="6"/>
  <c r="BD6574" i="6"/>
  <c r="BD6575" i="6"/>
  <c r="BD6576" i="6"/>
  <c r="BD6577" i="6"/>
  <c r="BD6578" i="6"/>
  <c r="BD6579" i="6"/>
  <c r="BD6580" i="6"/>
  <c r="BD6581" i="6"/>
  <c r="BD6582" i="6"/>
  <c r="BD6583" i="6"/>
  <c r="BD6584" i="6"/>
  <c r="BD6585" i="6"/>
  <c r="BD6586" i="6"/>
  <c r="BD6587" i="6"/>
  <c r="BD6588" i="6"/>
  <c r="BD6589" i="6"/>
  <c r="BD6590" i="6"/>
  <c r="BD6591" i="6"/>
  <c r="BD6592" i="6"/>
  <c r="BD6593" i="6"/>
  <c r="BD6594" i="6"/>
  <c r="BD6595" i="6"/>
  <c r="BD6596" i="6"/>
  <c r="BD6597" i="6"/>
  <c r="BD6598" i="6"/>
  <c r="BD6599" i="6"/>
  <c r="BD6600" i="6"/>
  <c r="BD6601" i="6"/>
  <c r="BD6602" i="6"/>
  <c r="BD6603" i="6"/>
  <c r="BD6604" i="6"/>
  <c r="BD6605" i="6"/>
  <c r="BD6606" i="6"/>
  <c r="BD6607" i="6"/>
  <c r="BD6608" i="6"/>
  <c r="BD6609" i="6"/>
  <c r="BD6610" i="6"/>
  <c r="BD6611" i="6"/>
  <c r="BD6612" i="6"/>
  <c r="BD6613" i="6"/>
  <c r="BD6614" i="6"/>
  <c r="BD6615" i="6"/>
  <c r="BD6616" i="6"/>
  <c r="BD6617" i="6"/>
  <c r="BD6618" i="6"/>
  <c r="BD6619" i="6"/>
  <c r="BD6620" i="6"/>
  <c r="BD6621" i="6"/>
  <c r="BD6622" i="6"/>
  <c r="BD6623" i="6"/>
  <c r="BD6624" i="6"/>
  <c r="BD6625" i="6"/>
  <c r="BD6626" i="6"/>
  <c r="BD6627" i="6"/>
  <c r="BD6628" i="6"/>
  <c r="BD6629" i="6"/>
  <c r="BD6630" i="6"/>
  <c r="BD6631" i="6"/>
  <c r="BD6632" i="6"/>
  <c r="BD6633" i="6"/>
  <c r="BD6634" i="6"/>
  <c r="BD6635" i="6"/>
  <c r="BD6636" i="6"/>
  <c r="BD6637" i="6"/>
  <c r="BD6638" i="6"/>
  <c r="BD6639" i="6"/>
  <c r="BD6640" i="6"/>
  <c r="BD6641" i="6"/>
  <c r="BD6642" i="6"/>
  <c r="BD6643" i="6"/>
  <c r="BD6644" i="6"/>
  <c r="BD6645" i="6"/>
  <c r="BD6646" i="6"/>
  <c r="BD6647" i="6"/>
  <c r="BD6648" i="6"/>
  <c r="BD6649" i="6"/>
  <c r="BD6650" i="6"/>
  <c r="BD6651" i="6"/>
  <c r="BD6652" i="6"/>
  <c r="BD6653" i="6"/>
  <c r="BD6654" i="6"/>
  <c r="BD6655" i="6"/>
  <c r="BD6656" i="6"/>
  <c r="BD6657" i="6"/>
  <c r="BD6658" i="6"/>
  <c r="BD6659" i="6"/>
  <c r="BD6660" i="6"/>
  <c r="BD6661" i="6"/>
  <c r="BD6662" i="6"/>
  <c r="BD6663" i="6"/>
  <c r="BD6664" i="6"/>
  <c r="BD6665" i="6"/>
  <c r="BD6666" i="6"/>
  <c r="BD6667" i="6"/>
  <c r="BD6668" i="6"/>
  <c r="BD6669" i="6"/>
  <c r="BD6670" i="6"/>
  <c r="BD6671" i="6"/>
  <c r="BD6672" i="6"/>
  <c r="BD6673" i="6"/>
  <c r="BD6674" i="6"/>
  <c r="BD6675" i="6"/>
  <c r="BD6676" i="6"/>
  <c r="BD6677" i="6"/>
  <c r="BD6678" i="6"/>
  <c r="BD6679" i="6"/>
  <c r="BD6680" i="6"/>
  <c r="BD6681" i="6"/>
  <c r="BD6682" i="6"/>
  <c r="BD6683" i="6"/>
  <c r="BD6684" i="6"/>
  <c r="BD6685" i="6"/>
  <c r="BD6686" i="6"/>
  <c r="BD6687" i="6"/>
  <c r="BD6688" i="6"/>
  <c r="BD6689" i="6"/>
  <c r="BD6690" i="6"/>
  <c r="BD6691" i="6"/>
  <c r="BD6692" i="6"/>
  <c r="BD6693" i="6"/>
  <c r="BD6694" i="6"/>
  <c r="BD6695" i="6"/>
  <c r="BD6696" i="6"/>
  <c r="BD6697" i="6"/>
  <c r="BD6698" i="6"/>
  <c r="BD6699" i="6"/>
  <c r="BD6700" i="6"/>
  <c r="BD6701" i="6"/>
  <c r="BD6702" i="6"/>
  <c r="BD6703" i="6"/>
  <c r="BD6704" i="6"/>
  <c r="BD6705" i="6"/>
  <c r="BD6706" i="6"/>
  <c r="BD6707" i="6"/>
  <c r="BD6708" i="6"/>
  <c r="BD6709" i="6"/>
  <c r="BD6710" i="6"/>
  <c r="BD6711" i="6"/>
  <c r="BD6712" i="6"/>
  <c r="BD6713" i="6"/>
  <c r="BD6714" i="6"/>
  <c r="BD6715" i="6"/>
  <c r="BD6716" i="6"/>
  <c r="BD6717" i="6"/>
  <c r="BD6718" i="6"/>
  <c r="BD6719" i="6"/>
  <c r="BD6720" i="6"/>
  <c r="BD6721" i="6"/>
  <c r="BD6722" i="6"/>
  <c r="BD6723" i="6"/>
  <c r="BD6724" i="6"/>
  <c r="BD6725" i="6"/>
  <c r="BD6726" i="6"/>
  <c r="BD6727" i="6"/>
  <c r="BD6728" i="6"/>
  <c r="BD6729" i="6"/>
  <c r="BD6730" i="6"/>
  <c r="BD6731" i="6"/>
  <c r="BD6732" i="6"/>
  <c r="BD6733" i="6"/>
  <c r="BD6734" i="6"/>
  <c r="BD6735" i="6"/>
  <c r="BD6736" i="6"/>
  <c r="BD6737" i="6"/>
  <c r="BD6738" i="6"/>
  <c r="BD6739" i="6"/>
  <c r="BD6740" i="6"/>
  <c r="BD6741" i="6"/>
  <c r="BD6742" i="6"/>
  <c r="BD6743" i="6"/>
  <c r="BD6744" i="6"/>
  <c r="BD6745" i="6"/>
  <c r="BD6746" i="6"/>
  <c r="BD6747" i="6"/>
  <c r="BD6748" i="6"/>
  <c r="BD6749" i="6"/>
  <c r="BD6750" i="6"/>
  <c r="BD6751" i="6"/>
  <c r="BD6752" i="6"/>
  <c r="BD6753" i="6"/>
  <c r="BD6754" i="6"/>
  <c r="BD6755" i="6"/>
  <c r="BD6756" i="6"/>
  <c r="BD6757" i="6"/>
  <c r="BD6758" i="6"/>
  <c r="BD6759" i="6"/>
  <c r="BD6760" i="6"/>
  <c r="BD6761" i="6"/>
  <c r="BD6762" i="6"/>
  <c r="BD6763" i="6"/>
  <c r="BD6764" i="6"/>
  <c r="BD6765" i="6"/>
  <c r="BD6766" i="6"/>
  <c r="BD6767" i="6"/>
  <c r="BD6768" i="6"/>
  <c r="BD6769" i="6"/>
  <c r="BD6770" i="6"/>
  <c r="BD6771" i="6"/>
  <c r="BD6772" i="6"/>
  <c r="BD6773" i="6"/>
  <c r="BD6774" i="6"/>
  <c r="BD6775" i="6"/>
  <c r="BD6776" i="6"/>
  <c r="BD6777" i="6"/>
  <c r="BD6778" i="6"/>
  <c r="BD6779" i="6"/>
  <c r="BD6780" i="6"/>
  <c r="BD6781" i="6"/>
  <c r="BD6782" i="6"/>
  <c r="BD6783" i="6"/>
  <c r="BD6784" i="6"/>
  <c r="BD6785" i="6"/>
  <c r="BD6786" i="6"/>
  <c r="BD6787" i="6"/>
  <c r="BD6788" i="6"/>
  <c r="BD6789" i="6"/>
  <c r="BD6790" i="6"/>
  <c r="BD6791" i="6"/>
  <c r="BD6792" i="6"/>
  <c r="BD6793" i="6"/>
  <c r="BD6794" i="6"/>
  <c r="BD6795" i="6"/>
  <c r="BD6796" i="6"/>
  <c r="BD6797" i="6"/>
  <c r="BD6798" i="6"/>
  <c r="BD6799" i="6"/>
  <c r="BD6800" i="6"/>
  <c r="BD6801" i="6"/>
  <c r="BD6802" i="6"/>
  <c r="BD6803" i="6"/>
  <c r="BD6804" i="6"/>
  <c r="BD6805" i="6"/>
  <c r="BD6806" i="6"/>
  <c r="BD6807" i="6"/>
  <c r="BD6808" i="6"/>
  <c r="BD6809" i="6"/>
  <c r="BD6810" i="6"/>
  <c r="BD6811" i="6"/>
  <c r="BD6812" i="6"/>
  <c r="BD6813" i="6"/>
  <c r="BD6814" i="6"/>
  <c r="BD6815" i="6"/>
  <c r="BD6816" i="6"/>
  <c r="BD6817" i="6"/>
  <c r="BD6818" i="6"/>
  <c r="BD6819" i="6"/>
  <c r="BD6820" i="6"/>
  <c r="BD6821" i="6"/>
  <c r="BD6822" i="6"/>
  <c r="BD6823" i="6"/>
  <c r="BD6824" i="6"/>
  <c r="BD6825" i="6"/>
  <c r="BD6826" i="6"/>
  <c r="BD6827" i="6"/>
  <c r="BD6828" i="6"/>
  <c r="BD6829" i="6"/>
  <c r="BD6830" i="6"/>
  <c r="BD6831" i="6"/>
  <c r="BD6832" i="6"/>
  <c r="BD6833" i="6"/>
  <c r="BD6834" i="6"/>
  <c r="BD6835" i="6"/>
  <c r="BD6836" i="6"/>
  <c r="BD6837" i="6"/>
  <c r="BD6838" i="6"/>
  <c r="BD6839" i="6"/>
  <c r="BD6840" i="6"/>
  <c r="BD6841" i="6"/>
  <c r="BD6842" i="6"/>
  <c r="BD6843" i="6"/>
  <c r="BD6844" i="6"/>
  <c r="BD6845" i="6"/>
  <c r="BD6846" i="6"/>
  <c r="BD6847" i="6"/>
  <c r="BD6848" i="6"/>
  <c r="BD6849" i="6"/>
  <c r="BD6850" i="6"/>
  <c r="BD6851" i="6"/>
  <c r="BD6852" i="6"/>
  <c r="BD6853" i="6"/>
  <c r="BD6854" i="6"/>
  <c r="BD6855" i="6"/>
  <c r="BD6856" i="6"/>
  <c r="BD6857" i="6"/>
  <c r="BD6858" i="6"/>
  <c r="BD6859" i="6"/>
  <c r="BD6860" i="6"/>
  <c r="BD6861" i="6"/>
  <c r="BD6862" i="6"/>
  <c r="BD6863" i="6"/>
  <c r="BD6864" i="6"/>
  <c r="BD6865" i="6"/>
  <c r="BD6866" i="6"/>
  <c r="BD6867" i="6"/>
  <c r="BD6868" i="6"/>
  <c r="BD6869" i="6"/>
  <c r="BD6870" i="6"/>
  <c r="BD6871" i="6"/>
  <c r="BD6872" i="6"/>
  <c r="BD6873" i="6"/>
  <c r="BD6874" i="6"/>
  <c r="BD6875" i="6"/>
  <c r="BD6876" i="6"/>
  <c r="BD6877" i="6"/>
  <c r="BD6878" i="6"/>
  <c r="BD6879" i="6"/>
  <c r="BD6880" i="6"/>
  <c r="BD6881" i="6"/>
  <c r="BD6882" i="6"/>
  <c r="BD6883" i="6"/>
  <c r="BD6884" i="6"/>
  <c r="BD6885" i="6"/>
  <c r="BD6886" i="6"/>
  <c r="BD6887" i="6"/>
  <c r="BD6888" i="6"/>
  <c r="BD6889" i="6"/>
  <c r="BD6890" i="6"/>
  <c r="BD6891" i="6"/>
  <c r="BD6892" i="6"/>
  <c r="BD6893" i="6"/>
  <c r="BD6894" i="6"/>
  <c r="BD6895" i="6"/>
  <c r="BD6896" i="6"/>
  <c r="BD6897" i="6"/>
  <c r="BD6898" i="6"/>
  <c r="BD6899" i="6"/>
  <c r="BD6900" i="6"/>
  <c r="BD6901" i="6"/>
  <c r="BD6902" i="6"/>
  <c r="BD6903" i="6"/>
  <c r="BD6904" i="6"/>
  <c r="BD6905" i="6"/>
  <c r="BD6906" i="6"/>
  <c r="BD6907" i="6"/>
  <c r="BD6908" i="6"/>
  <c r="BD6909" i="6"/>
  <c r="BD6910" i="6"/>
  <c r="BD6911" i="6"/>
  <c r="BD6912" i="6"/>
  <c r="BD6913" i="6"/>
  <c r="BD6914" i="6"/>
  <c r="BD6915" i="6"/>
  <c r="BD6916" i="6"/>
  <c r="BD6917" i="6"/>
  <c r="BD6918" i="6"/>
  <c r="BD6919" i="6"/>
  <c r="BD6920" i="6"/>
  <c r="BD6921" i="6"/>
  <c r="BD6922" i="6"/>
  <c r="BD6923" i="6"/>
  <c r="BD6924" i="6"/>
  <c r="BD6925" i="6"/>
  <c r="BD6926" i="6"/>
  <c r="BD6927" i="6"/>
  <c r="BD6928" i="6"/>
  <c r="BD6929" i="6"/>
  <c r="BD6930" i="6"/>
  <c r="BD6931" i="6"/>
  <c r="BD6932" i="6"/>
  <c r="BD6933" i="6"/>
  <c r="BD6934" i="6"/>
  <c r="BD6935" i="6"/>
  <c r="BD6936" i="6"/>
  <c r="BD6937" i="6"/>
  <c r="BD6938" i="6"/>
  <c r="BD6939" i="6"/>
  <c r="BD6940" i="6"/>
  <c r="BD6941" i="6"/>
  <c r="BD6942" i="6"/>
  <c r="BD6943" i="6"/>
  <c r="BD6944" i="6"/>
  <c r="BD6945" i="6"/>
  <c r="BD6946" i="6"/>
  <c r="BD6947" i="6"/>
  <c r="BD6948" i="6"/>
  <c r="BD6949" i="6"/>
  <c r="BD6950" i="6"/>
  <c r="BD6951" i="6"/>
  <c r="BD6952" i="6"/>
  <c r="BD6953" i="6"/>
  <c r="BD6954" i="6"/>
  <c r="BD6955" i="6"/>
  <c r="BD6956" i="6"/>
  <c r="BD6957" i="6"/>
  <c r="BD6958" i="6"/>
  <c r="BD6959" i="6"/>
  <c r="BD6960" i="6"/>
  <c r="BD6961" i="6"/>
  <c r="BD6962" i="6"/>
  <c r="BD6963" i="6"/>
  <c r="BD6964" i="6"/>
  <c r="BD6965" i="6"/>
  <c r="BD6966" i="6"/>
  <c r="BD6967" i="6"/>
  <c r="BD6968" i="6"/>
  <c r="BD6969" i="6"/>
  <c r="BD6970" i="6"/>
  <c r="BD6971" i="6"/>
  <c r="BD6972" i="6"/>
  <c r="BD6973" i="6"/>
  <c r="BD6974" i="6"/>
  <c r="BD6975" i="6"/>
  <c r="BD6976" i="6"/>
  <c r="BD6977" i="6"/>
  <c r="BD6978" i="6"/>
  <c r="BD6979" i="6"/>
  <c r="BD6980" i="6"/>
  <c r="BD6981" i="6"/>
  <c r="BD6982" i="6"/>
  <c r="BD6983" i="6"/>
  <c r="BD6984" i="6"/>
  <c r="BD6985" i="6"/>
  <c r="BD6986" i="6"/>
  <c r="BD6987" i="6"/>
  <c r="BD6988" i="6"/>
  <c r="BD6989" i="6"/>
  <c r="BD6990" i="6"/>
  <c r="BD6991" i="6"/>
  <c r="BD6992" i="6"/>
  <c r="BD6993" i="6"/>
  <c r="BD6994" i="6"/>
  <c r="BD6995" i="6"/>
  <c r="BD6996" i="6"/>
  <c r="BD6997" i="6"/>
  <c r="BD6998" i="6"/>
  <c r="BD6999" i="6"/>
  <c r="BD7000" i="6"/>
  <c r="BD7001" i="6"/>
  <c r="BD7002" i="6"/>
  <c r="BD7003" i="6"/>
  <c r="BD7004" i="6"/>
  <c r="BD7005" i="6"/>
  <c r="BD7006" i="6"/>
  <c r="BD7007" i="6"/>
  <c r="BD7008" i="6"/>
  <c r="BD7009" i="6"/>
  <c r="BD7010" i="6"/>
  <c r="BD7011" i="6"/>
  <c r="BD7012" i="6"/>
  <c r="BD7013" i="6"/>
  <c r="BD7014" i="6"/>
  <c r="BD7015" i="6"/>
  <c r="BD7016" i="6"/>
  <c r="BD7017" i="6"/>
  <c r="BD7018" i="6"/>
  <c r="BD7019" i="6"/>
  <c r="BD7020" i="6"/>
  <c r="BD7021" i="6"/>
  <c r="BD7022" i="6"/>
  <c r="BD7023" i="6"/>
  <c r="BD7024" i="6"/>
  <c r="BD7025" i="6"/>
  <c r="BD7026" i="6"/>
  <c r="BD7027" i="6"/>
  <c r="BD7028" i="6"/>
  <c r="BD7029" i="6"/>
  <c r="BD7030" i="6"/>
  <c r="BD7031" i="6"/>
  <c r="BD7032" i="6"/>
  <c r="BD7033" i="6"/>
  <c r="BD7034" i="6"/>
  <c r="BD7035" i="6"/>
  <c r="BD7036" i="6"/>
  <c r="BD7037" i="6"/>
  <c r="BD7038" i="6"/>
  <c r="BD7039" i="6"/>
  <c r="BD7040" i="6"/>
  <c r="BD7041" i="6"/>
  <c r="BD7042" i="6"/>
  <c r="BD7043" i="6"/>
  <c r="BD7044" i="6"/>
  <c r="BD7045" i="6"/>
  <c r="BD7046" i="6"/>
  <c r="BD7047" i="6"/>
  <c r="BD7048" i="6"/>
  <c r="BD7049" i="6"/>
  <c r="BD7050" i="6"/>
  <c r="BD7051" i="6"/>
  <c r="BD7052" i="6"/>
  <c r="BD7053" i="6"/>
  <c r="BD7054" i="6"/>
  <c r="BD7055" i="6"/>
  <c r="BD7056" i="6"/>
  <c r="BD7057" i="6"/>
  <c r="BD7058" i="6"/>
  <c r="BD7059" i="6"/>
  <c r="BD7060" i="6"/>
  <c r="BD7061" i="6"/>
  <c r="BD7062" i="6"/>
  <c r="BD7063" i="6"/>
  <c r="BD7064" i="6"/>
  <c r="BD7065" i="6"/>
  <c r="BD7066" i="6"/>
  <c r="BD7067" i="6"/>
  <c r="BD7068" i="6"/>
  <c r="BD7069" i="6"/>
  <c r="BD7070" i="6"/>
  <c r="BD7071" i="6"/>
  <c r="BD7072" i="6"/>
  <c r="BD7073" i="6"/>
  <c r="BD7074" i="6"/>
  <c r="BD7075" i="6"/>
  <c r="BD7076" i="6"/>
  <c r="BD7077" i="6"/>
  <c r="BD7078" i="6"/>
  <c r="BD7079" i="6"/>
  <c r="BD7080" i="6"/>
  <c r="BD7081" i="6"/>
  <c r="BD7082" i="6"/>
  <c r="BD7083" i="6"/>
  <c r="BD7084" i="6"/>
  <c r="BD7085" i="6"/>
  <c r="BD7086" i="6"/>
  <c r="BD7087" i="6"/>
  <c r="BD7088" i="6"/>
  <c r="BD7089" i="6"/>
  <c r="BD7090" i="6"/>
  <c r="BD7091" i="6"/>
  <c r="BD7092" i="6"/>
  <c r="BD7093" i="6"/>
  <c r="BD7094" i="6"/>
  <c r="BD7095" i="6"/>
  <c r="BD7096" i="6"/>
  <c r="BD7097" i="6"/>
  <c r="BD7098" i="6"/>
  <c r="BD7099" i="6"/>
  <c r="BD7100" i="6"/>
  <c r="BD7101" i="6"/>
  <c r="BD7102" i="6"/>
  <c r="BD7103" i="6"/>
  <c r="BD7104" i="6"/>
  <c r="BD7105" i="6"/>
  <c r="BD7106" i="6"/>
  <c r="BD7107" i="6"/>
  <c r="BD7108" i="6"/>
  <c r="BD7109" i="6"/>
  <c r="BD7110" i="6"/>
  <c r="BD7111" i="6"/>
  <c r="BD7112" i="6"/>
  <c r="BD7113" i="6"/>
  <c r="BD7114" i="6"/>
  <c r="BD7115" i="6"/>
  <c r="BD7116" i="6"/>
  <c r="BD7117" i="6"/>
  <c r="BD7118" i="6"/>
  <c r="BD7119" i="6"/>
  <c r="BD7120" i="6"/>
  <c r="BD7121" i="6"/>
  <c r="BD7122" i="6"/>
  <c r="BD7123" i="6"/>
  <c r="BD7124" i="6"/>
  <c r="BD7125" i="6"/>
  <c r="BD7126" i="6"/>
  <c r="BD7127" i="6"/>
  <c r="BD7128" i="6"/>
  <c r="BD7129" i="6"/>
  <c r="BD7130" i="6"/>
  <c r="BD7131" i="6"/>
  <c r="BD7132" i="6"/>
  <c r="BD7133" i="6"/>
  <c r="BD7134" i="6"/>
  <c r="BD7135" i="6"/>
  <c r="BD7136" i="6"/>
  <c r="BD7137" i="6"/>
  <c r="BD7138" i="6"/>
  <c r="BD7139" i="6"/>
  <c r="BD7140" i="6"/>
  <c r="BD7141" i="6"/>
  <c r="BD7142" i="6"/>
  <c r="BD7143" i="6"/>
  <c r="BD7144" i="6"/>
  <c r="BD7145" i="6"/>
  <c r="BD7146" i="6"/>
  <c r="BD7147" i="6"/>
  <c r="BD7148" i="6"/>
  <c r="BD7149" i="6"/>
  <c r="BD7150" i="6"/>
  <c r="BD7151" i="6"/>
  <c r="BD7152" i="6"/>
  <c r="BD7153" i="6"/>
  <c r="BD7154" i="6"/>
  <c r="BD7155" i="6"/>
  <c r="BD7156" i="6"/>
  <c r="BD7157" i="6"/>
  <c r="BD7158" i="6"/>
  <c r="BD7159" i="6"/>
  <c r="BD7160" i="6"/>
  <c r="BD7161" i="6"/>
  <c r="BD7162" i="6"/>
  <c r="BD7163" i="6"/>
  <c r="BD7164" i="6"/>
  <c r="BD7165" i="6"/>
  <c r="BD7166" i="6"/>
  <c r="BD7167" i="6"/>
  <c r="BD7168" i="6"/>
  <c r="BD7169" i="6"/>
  <c r="BD7170" i="6"/>
  <c r="BD7171" i="6"/>
  <c r="BD7172" i="6"/>
  <c r="BD7173" i="6"/>
  <c r="BD7174" i="6"/>
  <c r="BD7175" i="6"/>
  <c r="BD7176" i="6"/>
  <c r="BD7177" i="6"/>
  <c r="BD7178" i="6"/>
  <c r="BD7179" i="6"/>
  <c r="BD7180" i="6"/>
  <c r="BD7181" i="6"/>
  <c r="BD7182" i="6"/>
  <c r="BD7183" i="6"/>
  <c r="BD7184" i="6"/>
  <c r="BD7185" i="6"/>
  <c r="BD7186" i="6"/>
  <c r="BD7187" i="6"/>
  <c r="BD7188" i="6"/>
  <c r="BD7189" i="6"/>
  <c r="BD7190" i="6"/>
  <c r="BD7191" i="6"/>
  <c r="BD7192" i="6"/>
  <c r="BD7193" i="6"/>
  <c r="BD7194" i="6"/>
  <c r="BD7195" i="6"/>
  <c r="BD7196" i="6"/>
  <c r="BD7197" i="6"/>
  <c r="BD7198" i="6"/>
  <c r="BD7199" i="6"/>
  <c r="BD7200" i="6"/>
  <c r="BD7201" i="6"/>
  <c r="BD7202" i="6"/>
  <c r="BD7203" i="6"/>
  <c r="BD7204" i="6"/>
  <c r="BD7205" i="6"/>
  <c r="BD7206" i="6"/>
  <c r="BD7207" i="6"/>
  <c r="BD7208" i="6"/>
  <c r="BD7209" i="6"/>
  <c r="BD7210" i="6"/>
  <c r="BD7211" i="6"/>
  <c r="BD7212" i="6"/>
  <c r="BD7213" i="6"/>
  <c r="BD7214" i="6"/>
  <c r="BD7215" i="6"/>
  <c r="BD7216" i="6"/>
  <c r="BD7217" i="6"/>
  <c r="BD7218" i="6"/>
  <c r="BD7219" i="6"/>
  <c r="BD7220" i="6"/>
  <c r="BD7221" i="6"/>
  <c r="BD7222" i="6"/>
  <c r="BD7223" i="6"/>
  <c r="BD7224" i="6"/>
  <c r="BD7225" i="6"/>
  <c r="BD7226" i="6"/>
  <c r="BD7227" i="6"/>
  <c r="BD7228" i="6"/>
  <c r="BD7229" i="6"/>
  <c r="BD7230" i="6"/>
  <c r="BD7231" i="6"/>
  <c r="BD7232" i="6"/>
  <c r="BD7233" i="6"/>
  <c r="BD7234" i="6"/>
  <c r="BD7235" i="6"/>
  <c r="BD7236" i="6"/>
  <c r="BD7237" i="6"/>
  <c r="BD7238" i="6"/>
  <c r="BD7239" i="6"/>
  <c r="BD7240" i="6"/>
  <c r="BD7241" i="6"/>
  <c r="BD7242" i="6"/>
  <c r="BD7243" i="6"/>
  <c r="BD7244" i="6"/>
  <c r="BD7245" i="6"/>
  <c r="BD7246" i="6"/>
  <c r="BD7247" i="6"/>
  <c r="BD7248" i="6"/>
  <c r="BD7249" i="6"/>
  <c r="BD7250" i="6"/>
  <c r="BD7251" i="6"/>
  <c r="BD7252" i="6"/>
  <c r="BD7253" i="6"/>
  <c r="BD7254" i="6"/>
  <c r="BD7255" i="6"/>
  <c r="BD7256" i="6"/>
  <c r="BD7257" i="6"/>
  <c r="BD7258" i="6"/>
  <c r="BD7259" i="6"/>
  <c r="BD7260" i="6"/>
  <c r="BD7261" i="6"/>
  <c r="BD7262" i="6"/>
  <c r="BD7263" i="6"/>
  <c r="BD7264" i="6"/>
  <c r="BD7265" i="6"/>
  <c r="BD7266" i="6"/>
  <c r="BD7267" i="6"/>
  <c r="BD7268" i="6"/>
  <c r="BD7269" i="6"/>
  <c r="BD7270" i="6"/>
  <c r="BD7271" i="6"/>
  <c r="BD7272" i="6"/>
  <c r="BD7273" i="6"/>
  <c r="BD7274" i="6"/>
  <c r="BD7275" i="6"/>
  <c r="BD7276" i="6"/>
  <c r="BD7277" i="6"/>
  <c r="BD7278" i="6"/>
  <c r="BD7279" i="6"/>
  <c r="BD7280" i="6"/>
  <c r="BD7281" i="6"/>
  <c r="BD7282" i="6"/>
  <c r="BD7283" i="6"/>
  <c r="BD7284" i="6"/>
  <c r="BD7285" i="6"/>
  <c r="BD7286" i="6"/>
  <c r="BD7287" i="6"/>
  <c r="BD7288" i="6"/>
  <c r="BD7289" i="6"/>
  <c r="BD7290" i="6"/>
  <c r="BD7291" i="6"/>
  <c r="BD7292" i="6"/>
  <c r="BD7293" i="6"/>
  <c r="BD7294" i="6"/>
  <c r="BD7295" i="6"/>
  <c r="BD7296" i="6"/>
  <c r="BD7297" i="6"/>
  <c r="BD7298" i="6"/>
  <c r="BD7299" i="6"/>
  <c r="BD7300" i="6"/>
  <c r="BD7301" i="6"/>
  <c r="BD7302" i="6"/>
  <c r="BD7303" i="6"/>
  <c r="BD7304" i="6"/>
  <c r="BD7305" i="6"/>
  <c r="BD7306" i="6"/>
  <c r="BD7307" i="6"/>
  <c r="BD7308" i="6"/>
  <c r="BD7309" i="6"/>
  <c r="BD7310" i="6"/>
  <c r="BD7311" i="6"/>
  <c r="BD7312" i="6"/>
  <c r="BD7313" i="6"/>
  <c r="BD7314" i="6"/>
  <c r="BD7315" i="6"/>
  <c r="BD7316" i="6"/>
  <c r="BD7317" i="6"/>
  <c r="BD7318" i="6"/>
  <c r="BD7319" i="6"/>
  <c r="BD7320" i="6"/>
  <c r="BD7321" i="6"/>
  <c r="BD7322" i="6"/>
  <c r="BD7323" i="6"/>
  <c r="BD7324" i="6"/>
  <c r="BD7325" i="6"/>
  <c r="BD7326" i="6"/>
  <c r="BD7327" i="6"/>
  <c r="BD7328" i="6"/>
  <c r="BD7329" i="6"/>
  <c r="BD7330" i="6"/>
  <c r="BD7331" i="6"/>
  <c r="BD7332" i="6"/>
  <c r="BD7333" i="6"/>
  <c r="BD7334" i="6"/>
  <c r="BD7335" i="6"/>
  <c r="BD7336" i="6"/>
  <c r="BD7337" i="6"/>
  <c r="BD7338" i="6"/>
  <c r="BD7339" i="6"/>
  <c r="BD7340" i="6"/>
  <c r="BD7341" i="6"/>
  <c r="BD7342" i="6"/>
  <c r="BD7343" i="6"/>
  <c r="BD7344" i="6"/>
  <c r="BD7345" i="6"/>
  <c r="BD7346" i="6"/>
  <c r="BD7347" i="6"/>
  <c r="BD7348" i="6"/>
  <c r="BD7349" i="6"/>
  <c r="BD7350" i="6"/>
  <c r="BD7351" i="6"/>
  <c r="BD7352" i="6"/>
  <c r="BD7353" i="6"/>
  <c r="BD7354" i="6"/>
  <c r="BD7355" i="6"/>
  <c r="BD7356" i="6"/>
  <c r="BD7357" i="6"/>
  <c r="BD7358" i="6"/>
  <c r="BD7359" i="6"/>
  <c r="BD7360" i="6"/>
  <c r="BD7361" i="6"/>
  <c r="BD7362" i="6"/>
  <c r="BD7363" i="6"/>
  <c r="BD7364" i="6"/>
  <c r="BD7365" i="6"/>
  <c r="BD7366" i="6"/>
  <c r="BD7367" i="6"/>
  <c r="BD7368" i="6"/>
  <c r="BD7369" i="6"/>
  <c r="BD7370" i="6"/>
  <c r="BD7371" i="6"/>
  <c r="BD7372" i="6"/>
  <c r="BD7373" i="6"/>
  <c r="BD7374" i="6"/>
  <c r="BD7375" i="6"/>
  <c r="BD7376" i="6"/>
  <c r="BD7377" i="6"/>
  <c r="BD7378" i="6"/>
  <c r="BD7379" i="6"/>
  <c r="BD7380" i="6"/>
  <c r="BD7381" i="6"/>
  <c r="BD7382" i="6"/>
  <c r="BD7383" i="6"/>
  <c r="BD7384" i="6"/>
  <c r="BD7385" i="6"/>
  <c r="BD7386" i="6"/>
  <c r="BD7387" i="6"/>
  <c r="BD7388" i="6"/>
  <c r="BD7389" i="6"/>
  <c r="BD7390" i="6"/>
  <c r="BD7391" i="6"/>
  <c r="BD7392" i="6"/>
  <c r="BD7393" i="6"/>
  <c r="BD7394" i="6"/>
  <c r="BD7395" i="6"/>
  <c r="BD7396" i="6"/>
  <c r="BD7397" i="6"/>
  <c r="BD7398" i="6"/>
  <c r="BD7399" i="6"/>
  <c r="BD7400" i="6"/>
  <c r="BD7401" i="6"/>
  <c r="BD7402" i="6"/>
  <c r="BD7403" i="6"/>
  <c r="BD7404" i="6"/>
  <c r="BD7405" i="6"/>
  <c r="BD7406" i="6"/>
  <c r="BD7407" i="6"/>
  <c r="BD7408" i="6"/>
  <c r="BD7409" i="6"/>
  <c r="BD7410" i="6"/>
  <c r="BD7411" i="6"/>
  <c r="BD7412" i="6"/>
  <c r="BD7413" i="6"/>
  <c r="BD7414" i="6"/>
  <c r="BD7415" i="6"/>
  <c r="BD7416" i="6"/>
  <c r="BD7417" i="6"/>
  <c r="BD7418" i="6"/>
  <c r="BD7419" i="6"/>
  <c r="BD7420" i="6"/>
  <c r="BD7421" i="6"/>
  <c r="BD7422" i="6"/>
  <c r="BD7423" i="6"/>
  <c r="BD7424" i="6"/>
  <c r="BD7425" i="6"/>
  <c r="BD7426" i="6"/>
  <c r="BD7427" i="6"/>
  <c r="BD7428" i="6"/>
  <c r="BD7429" i="6"/>
  <c r="BD7430" i="6"/>
  <c r="BD7431" i="6"/>
  <c r="BD7432" i="6"/>
  <c r="BD7433" i="6"/>
  <c r="BD7434" i="6"/>
  <c r="BD7435" i="6"/>
  <c r="BD7436" i="6"/>
  <c r="BD7437" i="6"/>
  <c r="BD7438" i="6"/>
  <c r="BD7439" i="6"/>
  <c r="BD7440" i="6"/>
  <c r="BD7441" i="6"/>
  <c r="BD7442" i="6"/>
  <c r="BD7443" i="6"/>
  <c r="BD7444" i="6"/>
  <c r="BD7445" i="6"/>
  <c r="BD7446" i="6"/>
  <c r="BD7447" i="6"/>
  <c r="BD7448" i="6"/>
  <c r="BD7449" i="6"/>
  <c r="BD7450" i="6"/>
  <c r="BD7451" i="6"/>
  <c r="BD7452" i="6"/>
  <c r="BD7453" i="6"/>
  <c r="BD7454" i="6"/>
  <c r="BD7455" i="6"/>
  <c r="BD7456" i="6"/>
  <c r="BD7457" i="6"/>
  <c r="BD7458" i="6"/>
  <c r="BD7459" i="6"/>
  <c r="BD7460" i="6"/>
  <c r="BD7461" i="6"/>
  <c r="BD7462" i="6"/>
  <c r="BD7463" i="6"/>
  <c r="BD7464" i="6"/>
  <c r="BD7465" i="6"/>
  <c r="BD7466" i="6"/>
  <c r="BD7467" i="6"/>
  <c r="BD7468" i="6"/>
  <c r="BD7469" i="6"/>
  <c r="BD7470" i="6"/>
  <c r="BD7471" i="6"/>
  <c r="BD7472" i="6"/>
  <c r="BD7473" i="6"/>
  <c r="BD7474" i="6"/>
  <c r="BD7475" i="6"/>
  <c r="BD7476" i="6"/>
  <c r="BD7477" i="6"/>
  <c r="BD7478" i="6"/>
  <c r="BD7479" i="6"/>
  <c r="BD7480" i="6"/>
  <c r="BD7481" i="6"/>
  <c r="BD7482" i="6"/>
  <c r="BD7483" i="6"/>
  <c r="BD7484" i="6"/>
  <c r="BD7485" i="6"/>
  <c r="BD7486" i="6"/>
  <c r="BD7487" i="6"/>
  <c r="BD7488" i="6"/>
  <c r="BD7489" i="6"/>
  <c r="BD7490" i="6"/>
  <c r="BD7491" i="6"/>
  <c r="BD7492" i="6"/>
  <c r="BD7493" i="6"/>
  <c r="BD7494" i="6"/>
  <c r="BD7495" i="6"/>
  <c r="BD7496" i="6"/>
  <c r="BD7497" i="6"/>
  <c r="BD7498" i="6"/>
  <c r="BD7499" i="6"/>
  <c r="BD7500" i="6"/>
  <c r="BD7501" i="6"/>
  <c r="BD7502" i="6"/>
  <c r="BD7503" i="6"/>
  <c r="BD7504" i="6"/>
  <c r="BD7505" i="6"/>
  <c r="BD7506" i="6"/>
  <c r="BD7507" i="6"/>
  <c r="BD7508" i="6"/>
  <c r="BD7509" i="6"/>
  <c r="BD7510" i="6"/>
  <c r="BD7511" i="6"/>
  <c r="BD7512" i="6"/>
  <c r="BD7513" i="6"/>
  <c r="BD7514" i="6"/>
  <c r="BD7515" i="6"/>
  <c r="BD7516" i="6"/>
  <c r="BD7517" i="6"/>
  <c r="BD7518" i="6"/>
  <c r="BD7519" i="6"/>
  <c r="BD7520" i="6"/>
  <c r="BD7521" i="6"/>
  <c r="BD7522" i="6"/>
  <c r="BD7523" i="6"/>
  <c r="BD7524" i="6"/>
  <c r="BD7525" i="6"/>
  <c r="BD7526" i="6"/>
  <c r="BD7527" i="6"/>
  <c r="BD7528" i="6"/>
  <c r="BD7529" i="6"/>
  <c r="BD7530" i="6"/>
  <c r="BD7531" i="6"/>
  <c r="BD7532" i="6"/>
  <c r="BD7533" i="6"/>
  <c r="BD7534" i="6"/>
  <c r="BD7535" i="6"/>
  <c r="BD7536" i="6"/>
  <c r="BD7537" i="6"/>
  <c r="BD7538" i="6"/>
  <c r="BD7539" i="6"/>
  <c r="BD7540" i="6"/>
  <c r="BD7541" i="6"/>
  <c r="BD7542" i="6"/>
  <c r="BD7543" i="6"/>
  <c r="BD7544" i="6"/>
  <c r="BD7545" i="6"/>
  <c r="BD7546" i="6"/>
  <c r="BD7547" i="6"/>
  <c r="BD7548" i="6"/>
  <c r="BD7549" i="6"/>
  <c r="BD7550" i="6"/>
  <c r="BD7551" i="6"/>
  <c r="BD7552" i="6"/>
  <c r="BD7553" i="6"/>
  <c r="BD7554" i="6"/>
  <c r="BD7555" i="6"/>
  <c r="BD7556" i="6"/>
  <c r="BD7557" i="6"/>
  <c r="BD7558" i="6"/>
  <c r="BD7559" i="6"/>
  <c r="BD7560" i="6"/>
  <c r="BD7561" i="6"/>
  <c r="BD7562" i="6"/>
  <c r="BD7563" i="6"/>
  <c r="BD7564" i="6"/>
  <c r="BD7565" i="6"/>
  <c r="BD7566" i="6"/>
  <c r="BD7567" i="6"/>
  <c r="BD7568" i="6"/>
  <c r="BD7569" i="6"/>
  <c r="BD7570" i="6"/>
  <c r="BD7571" i="6"/>
  <c r="BD7572" i="6"/>
  <c r="BD7573" i="6"/>
  <c r="BD7574" i="6"/>
  <c r="BD7575" i="6"/>
  <c r="BD7576" i="6"/>
  <c r="BD7577" i="6"/>
  <c r="BD7578" i="6"/>
  <c r="BD7579" i="6"/>
  <c r="BD7580" i="6"/>
  <c r="BD7581" i="6"/>
  <c r="BD7582" i="6"/>
  <c r="BD7583" i="6"/>
  <c r="BD7584" i="6"/>
  <c r="BD7585" i="6"/>
  <c r="BD7586" i="6"/>
  <c r="BD7587" i="6"/>
  <c r="BD7588" i="6"/>
  <c r="BD7589" i="6"/>
  <c r="BD7590" i="6"/>
  <c r="BD7591" i="6"/>
  <c r="BD7592" i="6"/>
  <c r="BD7593" i="6"/>
  <c r="BD7594" i="6"/>
  <c r="BD7595" i="6"/>
  <c r="BD7596" i="6"/>
  <c r="BD7597" i="6"/>
  <c r="BD7598" i="6"/>
  <c r="BD7599" i="6"/>
  <c r="BD7600" i="6"/>
  <c r="BD7601" i="6"/>
  <c r="BD7602" i="6"/>
  <c r="BD7603" i="6"/>
  <c r="BD7604" i="6"/>
  <c r="BD7605" i="6"/>
  <c r="BD7606" i="6"/>
  <c r="BD7607" i="6"/>
  <c r="BD7608" i="6"/>
  <c r="BD7609" i="6"/>
  <c r="BD7610" i="6"/>
  <c r="BD7611" i="6"/>
  <c r="BD7612" i="6"/>
  <c r="BD7613" i="6"/>
  <c r="BD7614" i="6"/>
  <c r="BD7615" i="6"/>
  <c r="BD7616" i="6"/>
  <c r="BD7617" i="6"/>
  <c r="BD7618" i="6"/>
  <c r="BD7619" i="6"/>
  <c r="BD7620" i="6"/>
  <c r="BD7621" i="6"/>
  <c r="BD7622" i="6"/>
  <c r="BD7623" i="6"/>
  <c r="BD7624" i="6"/>
  <c r="BD7625" i="6"/>
  <c r="BD7626" i="6"/>
  <c r="BD7627" i="6"/>
  <c r="BD7628" i="6"/>
  <c r="BD7629" i="6"/>
  <c r="BD7630" i="6"/>
  <c r="BD7631" i="6"/>
  <c r="BD7632" i="6"/>
  <c r="BD7633" i="6"/>
  <c r="BD7634" i="6"/>
  <c r="BD7635" i="6"/>
  <c r="BD7636" i="6"/>
  <c r="BD7637" i="6"/>
  <c r="BD7638" i="6"/>
  <c r="BD7639" i="6"/>
  <c r="BD7640" i="6"/>
  <c r="BD7641" i="6"/>
  <c r="BD7642" i="6"/>
  <c r="BD7643" i="6"/>
  <c r="BD7644" i="6"/>
  <c r="BD7645" i="6"/>
  <c r="BD7646" i="6"/>
  <c r="BD7647" i="6"/>
  <c r="BD7648" i="6"/>
  <c r="BD7649" i="6"/>
  <c r="BD7650" i="6"/>
  <c r="BD7651" i="6"/>
  <c r="BD7652" i="6"/>
  <c r="BD7653" i="6"/>
  <c r="BD7654" i="6"/>
  <c r="BD7655" i="6"/>
  <c r="BD7656" i="6"/>
  <c r="BD7657" i="6"/>
  <c r="BD7658" i="6"/>
  <c r="BD7659" i="6"/>
  <c r="BD7660" i="6"/>
  <c r="BD7661" i="6"/>
  <c r="BD7662" i="6"/>
  <c r="BD7663" i="6"/>
  <c r="BD7664" i="6"/>
  <c r="BD7665" i="6"/>
  <c r="BD7666" i="6"/>
  <c r="BD7667" i="6"/>
  <c r="BD7668" i="6"/>
  <c r="BD7669" i="6"/>
  <c r="BD7670" i="6"/>
  <c r="BD7671" i="6"/>
  <c r="BD7672" i="6"/>
  <c r="BD7673" i="6"/>
  <c r="BD7674" i="6"/>
  <c r="BD7675" i="6"/>
  <c r="BD7676" i="6"/>
  <c r="BD7677" i="6"/>
  <c r="BD7678" i="6"/>
  <c r="BD7679" i="6"/>
  <c r="BD7680" i="6"/>
  <c r="BD7681" i="6"/>
  <c r="BD7682" i="6"/>
  <c r="BD7683" i="6"/>
  <c r="BD7684" i="6"/>
  <c r="BD7685" i="6"/>
  <c r="BD7686" i="6"/>
  <c r="BD7687" i="6"/>
  <c r="BD7688" i="6"/>
  <c r="BD7689" i="6"/>
  <c r="BD7690" i="6"/>
  <c r="BD7691" i="6"/>
  <c r="BD7692" i="6"/>
  <c r="BD7693" i="6"/>
  <c r="BD7694" i="6"/>
  <c r="BD7695" i="6"/>
  <c r="BD7696" i="6"/>
  <c r="BD7697" i="6"/>
  <c r="BD7698" i="6"/>
  <c r="BD7699" i="6"/>
  <c r="BD7700" i="6"/>
  <c r="BD7701" i="6"/>
  <c r="BD7702" i="6"/>
  <c r="BD7703" i="6"/>
  <c r="BD7704" i="6"/>
  <c r="BD7705" i="6"/>
  <c r="BD7706" i="6"/>
  <c r="BD7707" i="6"/>
  <c r="BD7708" i="6"/>
  <c r="BD7709" i="6"/>
  <c r="BD7710" i="6"/>
  <c r="BD7711" i="6"/>
  <c r="BD7712" i="6"/>
  <c r="BD7713" i="6"/>
  <c r="BD7714" i="6"/>
  <c r="BD7715" i="6"/>
  <c r="BD7716" i="6"/>
  <c r="BD7717" i="6"/>
  <c r="BD7718" i="6"/>
  <c r="BD7719" i="6"/>
  <c r="BD7720" i="6"/>
  <c r="BD7721" i="6"/>
  <c r="BD7722" i="6"/>
  <c r="BD7723" i="6"/>
  <c r="BD7724" i="6"/>
  <c r="BD7725" i="6"/>
  <c r="BD7726" i="6"/>
  <c r="BD7727" i="6"/>
  <c r="BD7728" i="6"/>
  <c r="BD7729" i="6"/>
  <c r="BD7730" i="6"/>
  <c r="BD7731" i="6"/>
  <c r="BD7732" i="6"/>
  <c r="BD7733" i="6"/>
  <c r="BD7734" i="6"/>
  <c r="BD7735" i="6"/>
  <c r="BD7736" i="6"/>
  <c r="BD7737" i="6"/>
  <c r="BD7738" i="6"/>
  <c r="BD7739" i="6"/>
  <c r="BD7740" i="6"/>
  <c r="BD7741" i="6"/>
  <c r="BD7742" i="6"/>
  <c r="BD7743" i="6"/>
  <c r="BD7744" i="6"/>
  <c r="BD7745" i="6"/>
  <c r="BD7746" i="6"/>
  <c r="BD7747" i="6"/>
  <c r="BD7748" i="6"/>
  <c r="BD7749" i="6"/>
  <c r="BD7750" i="6"/>
  <c r="BD7751" i="6"/>
  <c r="BD7752" i="6"/>
  <c r="BD7753" i="6"/>
  <c r="BD7754" i="6"/>
  <c r="BD7755" i="6"/>
  <c r="BD7756" i="6"/>
  <c r="BD7757" i="6"/>
  <c r="BD7758" i="6"/>
  <c r="BD7759" i="6"/>
  <c r="BD7760" i="6"/>
  <c r="BD7761" i="6"/>
  <c r="BD7762" i="6"/>
  <c r="BD7763" i="6"/>
  <c r="BD7764" i="6"/>
  <c r="BD7765" i="6"/>
  <c r="BD7766" i="6"/>
  <c r="BD7767" i="6"/>
  <c r="BD7768" i="6"/>
  <c r="BD7769" i="6"/>
  <c r="BD7770" i="6"/>
  <c r="BD7771" i="6"/>
  <c r="BD7772" i="6"/>
  <c r="BD7773" i="6"/>
  <c r="BD7774" i="6"/>
  <c r="BD7775" i="6"/>
  <c r="BD7776" i="6"/>
  <c r="BD7777" i="6"/>
  <c r="BD7778" i="6"/>
  <c r="BD7779" i="6"/>
  <c r="BD7780" i="6"/>
  <c r="BD7781" i="6"/>
  <c r="BD7782" i="6"/>
  <c r="BD7783" i="6"/>
  <c r="BD7784" i="6"/>
  <c r="BD7785" i="6"/>
  <c r="BD7786" i="6"/>
  <c r="BD7787" i="6"/>
  <c r="BD7788" i="6"/>
  <c r="BD7789" i="6"/>
  <c r="BD7790" i="6"/>
  <c r="BD7791" i="6"/>
  <c r="BD7792" i="6"/>
  <c r="BD7793" i="6"/>
  <c r="BD7794" i="6"/>
  <c r="BD7795" i="6"/>
  <c r="BD7796" i="6"/>
  <c r="BD7797" i="6"/>
  <c r="BD7798" i="6"/>
  <c r="BD7799" i="6"/>
  <c r="BD7800" i="6"/>
  <c r="BD7801" i="6"/>
  <c r="BD7802" i="6"/>
  <c r="BD7803" i="6"/>
  <c r="BD7804" i="6"/>
  <c r="BD7805" i="6"/>
  <c r="BD7806" i="6"/>
  <c r="BD7807" i="6"/>
  <c r="BD7808" i="6"/>
  <c r="BD7809" i="6"/>
  <c r="BD7810" i="6"/>
  <c r="BD7811" i="6"/>
  <c r="BD7812" i="6"/>
  <c r="BD7813" i="6"/>
  <c r="BD7814" i="6"/>
  <c r="BD7815" i="6"/>
  <c r="BD7816" i="6"/>
  <c r="BD7817" i="6"/>
  <c r="BD7818" i="6"/>
  <c r="BD7819" i="6"/>
  <c r="BD7820" i="6"/>
  <c r="BD7821" i="6"/>
  <c r="BD7822" i="6"/>
  <c r="BD7823" i="6"/>
  <c r="BD7824" i="6"/>
  <c r="BD7825" i="6"/>
  <c r="BD7826" i="6"/>
  <c r="BD7827" i="6"/>
  <c r="BD7828" i="6"/>
  <c r="BD7829" i="6"/>
  <c r="BD7830" i="6"/>
  <c r="BD7831" i="6"/>
  <c r="BD7832" i="6"/>
  <c r="BD7833" i="6"/>
  <c r="BD7834" i="6"/>
  <c r="BD7835" i="6"/>
  <c r="BD7836" i="6"/>
  <c r="BD7837" i="6"/>
  <c r="BD7838" i="6"/>
  <c r="BD7839" i="6"/>
  <c r="BD7840" i="6"/>
  <c r="BD7841" i="6"/>
  <c r="BD7842" i="6"/>
  <c r="BD7843" i="6"/>
  <c r="BD7844" i="6"/>
  <c r="BD7845" i="6"/>
  <c r="BD7846" i="6"/>
  <c r="BD7847" i="6"/>
  <c r="BD7848" i="6"/>
  <c r="BD7849" i="6"/>
  <c r="BD7850" i="6"/>
  <c r="BD7851" i="6"/>
  <c r="BD7852" i="6"/>
  <c r="BD7853" i="6"/>
  <c r="BD7854" i="6"/>
  <c r="BD7855" i="6"/>
  <c r="BD7856" i="6"/>
  <c r="BD7857" i="6"/>
  <c r="BD7858" i="6"/>
  <c r="BD7859" i="6"/>
  <c r="BD7860" i="6"/>
  <c r="BD7861" i="6"/>
  <c r="BD7862" i="6"/>
  <c r="BD7863" i="6"/>
  <c r="BD7864" i="6"/>
  <c r="BD7865" i="6"/>
  <c r="BD7866" i="6"/>
  <c r="BD7867" i="6"/>
  <c r="BD7868" i="6"/>
  <c r="BD7869" i="6"/>
  <c r="BD7870" i="6"/>
  <c r="BD7871" i="6"/>
  <c r="BD7872" i="6"/>
  <c r="BD7873" i="6"/>
  <c r="BD7874" i="6"/>
  <c r="BD7875" i="6"/>
  <c r="BD7876" i="6"/>
  <c r="BD7877" i="6"/>
  <c r="BD7878" i="6"/>
  <c r="BD7879" i="6"/>
  <c r="BD7880" i="6"/>
  <c r="BD7881" i="6"/>
  <c r="BD7882" i="6"/>
  <c r="BD7883" i="6"/>
  <c r="BD7884" i="6"/>
  <c r="BD7885" i="6"/>
  <c r="BD7886" i="6"/>
  <c r="BD7887" i="6"/>
  <c r="BD7888" i="6"/>
  <c r="BD7889" i="6"/>
  <c r="BD7890" i="6"/>
  <c r="BD7891" i="6"/>
  <c r="BD7892" i="6"/>
  <c r="BD7893" i="6"/>
  <c r="BD7894" i="6"/>
  <c r="BD7895" i="6"/>
  <c r="BD7896" i="6"/>
  <c r="BD7897" i="6"/>
  <c r="BD7898" i="6"/>
  <c r="BD7899" i="6"/>
  <c r="BD7900" i="6"/>
  <c r="BD7901" i="6"/>
  <c r="BD7902" i="6"/>
  <c r="BD7903" i="6"/>
  <c r="BD7904" i="6"/>
  <c r="BD7905" i="6"/>
  <c r="BD7906" i="6"/>
  <c r="BD7907" i="6"/>
  <c r="BD7908" i="6"/>
  <c r="BD7909" i="6"/>
  <c r="BD7910" i="6"/>
  <c r="BD7911" i="6"/>
  <c r="BD7912" i="6"/>
  <c r="BD7913" i="6"/>
  <c r="BD7914" i="6"/>
  <c r="BD7915" i="6"/>
  <c r="BD7916" i="6"/>
  <c r="BD7917" i="6"/>
  <c r="BD7918" i="6"/>
  <c r="BD7919" i="6"/>
  <c r="BD7920" i="6"/>
  <c r="BD7921" i="6"/>
  <c r="BD7922" i="6"/>
  <c r="BD7923" i="6"/>
  <c r="BD7924" i="6"/>
  <c r="BD7925" i="6"/>
  <c r="BD7926" i="6"/>
  <c r="BD7927" i="6"/>
  <c r="BD7928" i="6"/>
  <c r="BD7929" i="6"/>
  <c r="BD7930" i="6"/>
  <c r="BD7931" i="6"/>
  <c r="BD7932" i="6"/>
  <c r="BD7933" i="6"/>
  <c r="BD7934" i="6"/>
  <c r="BD7935" i="6"/>
  <c r="BD7936" i="6"/>
  <c r="BD7937" i="6"/>
  <c r="BD7938" i="6"/>
  <c r="BD7939" i="6"/>
  <c r="BD7940" i="6"/>
  <c r="BD7941" i="6"/>
  <c r="BD7942" i="6"/>
  <c r="BD7943" i="6"/>
  <c r="BD7944" i="6"/>
  <c r="BD7945" i="6"/>
  <c r="BD7946" i="6"/>
  <c r="BD7947" i="6"/>
  <c r="BD7948" i="6"/>
  <c r="BD7949" i="6"/>
  <c r="BD7950" i="6"/>
  <c r="BD7951" i="6"/>
  <c r="BD7952" i="6"/>
  <c r="BD7953" i="6"/>
  <c r="BD7954" i="6"/>
  <c r="BD7955" i="6"/>
  <c r="BD7956" i="6"/>
  <c r="BD7957" i="6"/>
  <c r="BD7958" i="6"/>
  <c r="BD7959" i="6"/>
  <c r="BD7960" i="6"/>
  <c r="BD7961" i="6"/>
  <c r="BD7962" i="6"/>
  <c r="BD7963" i="6"/>
  <c r="BD7964" i="6"/>
  <c r="BD7965" i="6"/>
  <c r="BD7966" i="6"/>
  <c r="BD7967" i="6"/>
  <c r="BD7968" i="6"/>
  <c r="BD7969" i="6"/>
  <c r="BD7970" i="6"/>
  <c r="BD7971" i="6"/>
  <c r="BD7972" i="6"/>
  <c r="BD7973" i="6"/>
  <c r="BD7974" i="6"/>
  <c r="BD7975" i="6"/>
  <c r="BD7976" i="6"/>
  <c r="BD7977" i="6"/>
  <c r="BD7978" i="6"/>
  <c r="BD7979" i="6"/>
  <c r="BD7980" i="6"/>
  <c r="BD7981" i="6"/>
  <c r="BD7982" i="6"/>
  <c r="BD7983" i="6"/>
  <c r="BD7984" i="6"/>
  <c r="BD7985" i="6"/>
  <c r="BD7986" i="6"/>
  <c r="BD7987" i="6"/>
  <c r="BD7988" i="6"/>
  <c r="BD7989" i="6"/>
  <c r="BD7990" i="6"/>
  <c r="BD7991" i="6"/>
  <c r="BD7992" i="6"/>
  <c r="BD7993" i="6"/>
  <c r="BD7994" i="6"/>
  <c r="BD7995" i="6"/>
  <c r="BD7996" i="6"/>
  <c r="BD7997" i="6"/>
  <c r="BD7998" i="6"/>
  <c r="BD7999" i="6"/>
  <c r="BD8000" i="6"/>
  <c r="BD8001" i="6"/>
  <c r="BD8002" i="6"/>
  <c r="BD8003" i="6"/>
  <c r="BD8004" i="6"/>
  <c r="BD8005" i="6"/>
  <c r="BD8006" i="6"/>
  <c r="BD8007" i="6"/>
  <c r="BD8008" i="6"/>
  <c r="BD8009" i="6"/>
  <c r="BD8010" i="6"/>
  <c r="BD8011" i="6"/>
  <c r="BD8012" i="6"/>
  <c r="BD8013" i="6"/>
  <c r="BD8014" i="6"/>
  <c r="BD8015" i="6"/>
  <c r="BD8016" i="6"/>
  <c r="BD8017" i="6"/>
  <c r="BD8018" i="6"/>
  <c r="BD8019" i="6"/>
  <c r="BD8020" i="6"/>
  <c r="BD8021" i="6"/>
  <c r="BD8022" i="6"/>
  <c r="BD8023" i="6"/>
  <c r="BD8024" i="6"/>
  <c r="BD8025" i="6"/>
  <c r="BD8026" i="6"/>
  <c r="BD8027" i="6"/>
  <c r="BD8028" i="6"/>
  <c r="BD8029" i="6"/>
  <c r="BD8030" i="6"/>
  <c r="BD8031" i="6"/>
  <c r="BD8032" i="6"/>
  <c r="BD8033" i="6"/>
  <c r="BD8034" i="6"/>
  <c r="BD8035" i="6"/>
  <c r="BD8036" i="6"/>
  <c r="BD8037" i="6"/>
  <c r="BD8038" i="6"/>
  <c r="BD8039" i="6"/>
  <c r="BD8040" i="6"/>
  <c r="BD8041" i="6"/>
  <c r="BD8042" i="6"/>
  <c r="BD8043" i="6"/>
  <c r="BD8044" i="6"/>
  <c r="BD8045" i="6"/>
  <c r="BD8046" i="6"/>
  <c r="BD8047" i="6"/>
  <c r="BD8048" i="6"/>
  <c r="BD8049" i="6"/>
  <c r="BD8050" i="6"/>
  <c r="BD8051" i="6"/>
  <c r="BD8052" i="6"/>
  <c r="BD8053" i="6"/>
  <c r="BD8054" i="6"/>
  <c r="BD8055" i="6"/>
  <c r="BD8056" i="6"/>
  <c r="BD8057" i="6"/>
  <c r="BD8058" i="6"/>
  <c r="BD8059" i="6"/>
  <c r="BD8060" i="6"/>
  <c r="BD8061" i="6"/>
  <c r="BD8062" i="6"/>
  <c r="BD8063" i="6"/>
  <c r="BD8064" i="6"/>
  <c r="BD8065" i="6"/>
  <c r="BD8066" i="6"/>
  <c r="BD8067" i="6"/>
  <c r="BD8068" i="6"/>
  <c r="BD8069" i="6"/>
  <c r="BD8070" i="6"/>
  <c r="BD8071" i="6"/>
  <c r="BD8072" i="6"/>
  <c r="BD8073" i="6"/>
  <c r="BD8074" i="6"/>
  <c r="BD8075" i="6"/>
  <c r="BD8076" i="6"/>
  <c r="BD8077" i="6"/>
  <c r="BD8078" i="6"/>
  <c r="BD8079" i="6"/>
  <c r="BD8080" i="6"/>
  <c r="BD8081" i="6"/>
  <c r="BD8082" i="6"/>
  <c r="BD8083" i="6"/>
  <c r="BD8084" i="6"/>
  <c r="BD8085" i="6"/>
  <c r="BD8086" i="6"/>
  <c r="BD8087" i="6"/>
  <c r="BD8088" i="6"/>
  <c r="BD8089" i="6"/>
  <c r="BD8090" i="6"/>
  <c r="BD8091" i="6"/>
  <c r="BD8092" i="6"/>
  <c r="BD8093" i="6"/>
  <c r="BD8094" i="6"/>
  <c r="BD8095" i="6"/>
  <c r="BD8096" i="6"/>
  <c r="BD8097" i="6"/>
  <c r="BD8098" i="6"/>
  <c r="BD8099" i="6"/>
  <c r="BD8100" i="6"/>
  <c r="BD8101" i="6"/>
  <c r="BD8102" i="6"/>
  <c r="BD8103" i="6"/>
  <c r="BD8104" i="6"/>
  <c r="BD8105" i="6"/>
  <c r="BD8106" i="6"/>
  <c r="BD8107" i="6"/>
  <c r="BD8108" i="6"/>
  <c r="BD8109" i="6"/>
  <c r="BD8110" i="6"/>
  <c r="BD8111" i="6"/>
  <c r="BD8112" i="6"/>
  <c r="BD8113" i="6"/>
  <c r="BD8114" i="6"/>
  <c r="BD8115" i="6"/>
  <c r="BD8116" i="6"/>
  <c r="BD8117" i="6"/>
  <c r="BD8118" i="6"/>
  <c r="BD8119" i="6"/>
  <c r="BD8120" i="6"/>
  <c r="BD8121" i="6"/>
  <c r="BD8122" i="6"/>
  <c r="BD8123" i="6"/>
  <c r="BD8124" i="6"/>
  <c r="BD8125" i="6"/>
  <c r="BD8126" i="6"/>
  <c r="BD8127" i="6"/>
  <c r="BD8128" i="6"/>
  <c r="BD8129" i="6"/>
  <c r="BD8130" i="6"/>
  <c r="BD8131" i="6"/>
  <c r="BD8132" i="6"/>
  <c r="BD8133" i="6"/>
  <c r="BD8134" i="6"/>
  <c r="BD8135" i="6"/>
  <c r="BD8136" i="6"/>
  <c r="BD8137" i="6"/>
  <c r="BD8138" i="6"/>
  <c r="BD8139" i="6"/>
  <c r="BD8140" i="6"/>
  <c r="BD8141" i="6"/>
  <c r="BD8142" i="6"/>
  <c r="BD8143" i="6"/>
  <c r="BD8144" i="6"/>
  <c r="BD8145" i="6"/>
  <c r="BD8146" i="6"/>
  <c r="BD8147" i="6"/>
  <c r="BD8148" i="6"/>
  <c r="BD8149" i="6"/>
  <c r="BD8150" i="6"/>
  <c r="BD8151" i="6"/>
  <c r="BD8152" i="6"/>
  <c r="BD8153" i="6"/>
  <c r="BD8154" i="6"/>
  <c r="BD8155" i="6"/>
  <c r="BD8156" i="6"/>
  <c r="BD8157" i="6"/>
  <c r="BD8158" i="6"/>
  <c r="BD8159" i="6"/>
  <c r="BD8160" i="6"/>
  <c r="BD8161" i="6"/>
  <c r="BD8162" i="6"/>
  <c r="BD8163" i="6"/>
  <c r="BD8164" i="6"/>
  <c r="BD8165" i="6"/>
  <c r="BD8166" i="6"/>
  <c r="BD8167" i="6"/>
  <c r="BD8168" i="6"/>
  <c r="BD8169" i="6"/>
  <c r="BD8170" i="6"/>
  <c r="BD8171" i="6"/>
  <c r="BD8172" i="6"/>
  <c r="BD8173" i="6"/>
  <c r="BD8174" i="6"/>
  <c r="BD8175" i="6"/>
  <c r="BD8176" i="6"/>
  <c r="BD8177" i="6"/>
  <c r="BD8178" i="6"/>
  <c r="BD8179" i="6"/>
  <c r="BD8180" i="6"/>
  <c r="BD8181" i="6"/>
  <c r="BD8182" i="6"/>
  <c r="BD8183" i="6"/>
  <c r="BD8184" i="6"/>
  <c r="BD8185" i="6"/>
  <c r="BD8186" i="6"/>
  <c r="BD8187" i="6"/>
  <c r="BD8188" i="6"/>
  <c r="BD8189" i="6"/>
  <c r="BD8190" i="6"/>
  <c r="BD8191" i="6"/>
  <c r="BD8192" i="6"/>
  <c r="BD8193" i="6"/>
  <c r="BD8194" i="6"/>
  <c r="BD8195" i="6"/>
  <c r="BD8196" i="6"/>
  <c r="BD8197" i="6"/>
  <c r="BD8198" i="6"/>
  <c r="BD8199" i="6"/>
  <c r="BD8200" i="6"/>
  <c r="BD8201" i="6"/>
  <c r="BD8202" i="6"/>
  <c r="BD8203" i="6"/>
  <c r="BD8204" i="6"/>
  <c r="BD8205" i="6"/>
  <c r="BD8206" i="6"/>
  <c r="BD8207" i="6"/>
  <c r="BD8208" i="6"/>
  <c r="BD8209" i="6"/>
  <c r="BD8210" i="6"/>
  <c r="BD8211" i="6"/>
  <c r="BD8212" i="6"/>
  <c r="BD8213" i="6"/>
  <c r="BD8214" i="6"/>
  <c r="BD8215" i="6"/>
  <c r="BD8216" i="6"/>
  <c r="BD8217" i="6"/>
  <c r="BD8218" i="6"/>
  <c r="BD8219" i="6"/>
  <c r="BD8220" i="6"/>
  <c r="BD8221" i="6"/>
  <c r="BD8222" i="6"/>
  <c r="BD8223" i="6"/>
  <c r="BD8224" i="6"/>
  <c r="BD8225" i="6"/>
  <c r="BD8226" i="6"/>
  <c r="BD8227" i="6"/>
  <c r="BD8228" i="6"/>
  <c r="BD8229" i="6"/>
  <c r="BD8230" i="6"/>
  <c r="BD8231" i="6"/>
  <c r="BD8232" i="6"/>
  <c r="BD8233" i="6"/>
  <c r="BD8234" i="6"/>
  <c r="BD8235" i="6"/>
  <c r="BD8236" i="6"/>
  <c r="BD8237" i="6"/>
  <c r="BD8238" i="6"/>
  <c r="BD8239" i="6"/>
  <c r="BD8240" i="6"/>
  <c r="BD8241" i="6"/>
  <c r="BD8242" i="6"/>
  <c r="BD8243" i="6"/>
  <c r="BD8244" i="6"/>
  <c r="BD8245" i="6"/>
  <c r="BD8246" i="6"/>
  <c r="BD8247" i="6"/>
  <c r="BD8248" i="6"/>
  <c r="BD8249" i="6"/>
  <c r="BD8250" i="6"/>
  <c r="BD8251" i="6"/>
  <c r="BD8252" i="6"/>
  <c r="BD8253" i="6"/>
  <c r="BD8254" i="6"/>
  <c r="BD8255" i="6"/>
  <c r="BD8256" i="6"/>
  <c r="BD8257" i="6"/>
  <c r="BD8258" i="6"/>
  <c r="BD8259" i="6"/>
  <c r="BD8260" i="6"/>
  <c r="BD8261" i="6"/>
  <c r="BD8262" i="6"/>
  <c r="BD8263" i="6"/>
  <c r="BD8264" i="6"/>
  <c r="BD8265" i="6"/>
  <c r="BD8266" i="6"/>
  <c r="BD8267" i="6"/>
  <c r="BD8268" i="6"/>
  <c r="BD8269" i="6"/>
  <c r="BD8270" i="6"/>
  <c r="BD8271" i="6"/>
  <c r="BD8272" i="6"/>
  <c r="BD8273" i="6"/>
  <c r="BD8274" i="6"/>
  <c r="BD8275" i="6"/>
  <c r="BD8276" i="6"/>
  <c r="BD8277" i="6"/>
  <c r="BD8278" i="6"/>
  <c r="BD8279" i="6"/>
  <c r="BD8280" i="6"/>
  <c r="BD8281" i="6"/>
  <c r="BD8282" i="6"/>
  <c r="BD8283" i="6"/>
  <c r="BD8284" i="6"/>
  <c r="BD8285" i="6"/>
  <c r="BD8286" i="6"/>
  <c r="BD8287" i="6"/>
  <c r="BD8288" i="6"/>
  <c r="BD8289" i="6"/>
  <c r="BD8290" i="6"/>
  <c r="BD8291" i="6"/>
  <c r="BD8292" i="6"/>
  <c r="BD8293" i="6"/>
  <c r="BD8294" i="6"/>
  <c r="BD8295" i="6"/>
  <c r="BD8296" i="6"/>
  <c r="BD8297" i="6"/>
  <c r="BD8298" i="6"/>
  <c r="BD8299" i="6"/>
  <c r="BD8300" i="6"/>
  <c r="BD8301" i="6"/>
  <c r="BD8302" i="6"/>
  <c r="BD8303" i="6"/>
  <c r="BD8304" i="6"/>
  <c r="BD8305" i="6"/>
  <c r="BD8306" i="6"/>
  <c r="BD8307" i="6"/>
  <c r="BD8308" i="6"/>
  <c r="BD8309" i="6"/>
  <c r="BD8310" i="6"/>
  <c r="BD8311" i="6"/>
  <c r="BD8312" i="6"/>
  <c r="BD8313" i="6"/>
  <c r="BD8314" i="6"/>
  <c r="BD8315" i="6"/>
  <c r="BD8316" i="6"/>
  <c r="BD8317" i="6"/>
  <c r="BD8318" i="6"/>
  <c r="BD8319" i="6"/>
  <c r="BD8320" i="6"/>
  <c r="BD8321" i="6"/>
  <c r="BD8322" i="6"/>
  <c r="BD8323" i="6"/>
  <c r="BD8324" i="6"/>
  <c r="BD8325" i="6"/>
  <c r="BD8326" i="6"/>
  <c r="BD8327" i="6"/>
  <c r="BD8328" i="6"/>
  <c r="BD8329" i="6"/>
  <c r="BD8330" i="6"/>
  <c r="BD8331" i="6"/>
  <c r="BD8332" i="6"/>
  <c r="BD8333" i="6"/>
  <c r="BD8334" i="6"/>
  <c r="BD8335" i="6"/>
  <c r="BD8336" i="6"/>
  <c r="BD8337" i="6"/>
  <c r="BD8338" i="6"/>
  <c r="BD8339" i="6"/>
  <c r="BD8340" i="6"/>
  <c r="BD8341" i="6"/>
  <c r="BD8342" i="6"/>
  <c r="BD8343" i="6"/>
  <c r="BD8344" i="6"/>
  <c r="BD8345" i="6"/>
  <c r="BD8346" i="6"/>
  <c r="BD8347" i="6"/>
  <c r="BD8348" i="6"/>
  <c r="BD8349" i="6"/>
  <c r="BD8350" i="6"/>
  <c r="BD8351" i="6"/>
  <c r="BD8352" i="6"/>
  <c r="BD8353" i="6"/>
  <c r="BD8354" i="6"/>
  <c r="BD8355" i="6"/>
  <c r="BD8356" i="6"/>
  <c r="BD8357" i="6"/>
  <c r="BD8358" i="6"/>
  <c r="BD8359" i="6"/>
  <c r="BD8360" i="6"/>
  <c r="BD8361" i="6"/>
  <c r="BD8362" i="6"/>
  <c r="BD8363" i="6"/>
  <c r="BD8364" i="6"/>
  <c r="BD8365" i="6"/>
  <c r="BD8366" i="6"/>
  <c r="BD8367" i="6"/>
  <c r="BD8368" i="6"/>
  <c r="BD8369" i="6"/>
  <c r="BD8370" i="6"/>
  <c r="BD8371" i="6"/>
  <c r="BD8372" i="6"/>
  <c r="BD8373" i="6"/>
  <c r="BD8374" i="6"/>
  <c r="BD8375" i="6"/>
  <c r="BD8376" i="6"/>
  <c r="BD8377" i="6"/>
  <c r="BD8378" i="6"/>
  <c r="BD8379" i="6"/>
  <c r="BD8380" i="6"/>
  <c r="BD8381" i="6"/>
  <c r="BD8382" i="6"/>
  <c r="BD8383" i="6"/>
  <c r="BD8384" i="6"/>
  <c r="BD8385" i="6"/>
  <c r="BD8386" i="6"/>
  <c r="BD8387" i="6"/>
  <c r="BD8388" i="6"/>
  <c r="BD8389" i="6"/>
  <c r="BD8390" i="6"/>
  <c r="BD8391" i="6"/>
  <c r="BD8392" i="6"/>
  <c r="BD8393" i="6"/>
  <c r="BD8394" i="6"/>
  <c r="BD8395" i="6"/>
  <c r="BD8396" i="6"/>
  <c r="BD8397" i="6"/>
  <c r="BD8398" i="6"/>
  <c r="BD8399" i="6"/>
  <c r="BD8400" i="6"/>
  <c r="BD8401" i="6"/>
  <c r="BD8402" i="6"/>
  <c r="BD8403" i="6"/>
  <c r="BD8404" i="6"/>
  <c r="BD8405" i="6"/>
  <c r="BD8406" i="6"/>
  <c r="BD8407" i="6"/>
  <c r="BD8408" i="6"/>
  <c r="BD8409" i="6"/>
  <c r="BD8410" i="6"/>
  <c r="BD8411" i="6"/>
  <c r="BD8412" i="6"/>
  <c r="BD8413" i="6"/>
  <c r="BD8414" i="6"/>
  <c r="BD8415" i="6"/>
  <c r="BD8416" i="6"/>
  <c r="BD8417" i="6"/>
  <c r="BD8418" i="6"/>
  <c r="BD8419" i="6"/>
  <c r="BD8420" i="6"/>
  <c r="BD8421" i="6"/>
  <c r="BD8422" i="6"/>
  <c r="BD8423" i="6"/>
  <c r="BD8424" i="6"/>
  <c r="BD8425" i="6"/>
  <c r="BD8426" i="6"/>
  <c r="BD8427" i="6"/>
  <c r="BD8428" i="6"/>
  <c r="BD8429" i="6"/>
  <c r="BD8430" i="6"/>
  <c r="BD8431" i="6"/>
  <c r="BD8432" i="6"/>
  <c r="BD8433" i="6"/>
  <c r="BD8434" i="6"/>
  <c r="BD8435" i="6"/>
  <c r="BD8436" i="6"/>
  <c r="BD8437" i="6"/>
  <c r="BD8438" i="6"/>
  <c r="BD8439" i="6"/>
  <c r="BD8440" i="6"/>
  <c r="BD8441" i="6"/>
  <c r="BD8442" i="6"/>
  <c r="BD8443" i="6"/>
  <c r="BD8444" i="6"/>
  <c r="BD8445" i="6"/>
  <c r="BD8446" i="6"/>
  <c r="BD8447" i="6"/>
  <c r="BD8448" i="6"/>
  <c r="BD8449" i="6"/>
  <c r="BD8450" i="6"/>
  <c r="BD8451" i="6"/>
  <c r="BD8452" i="6"/>
  <c r="BD8453" i="6"/>
  <c r="BD8454" i="6"/>
  <c r="BD8455" i="6"/>
  <c r="BD8456" i="6"/>
  <c r="BD8457" i="6"/>
  <c r="BD8458" i="6"/>
  <c r="BD8459" i="6"/>
  <c r="BD8460" i="6"/>
  <c r="BD8461" i="6"/>
  <c r="BD8462" i="6"/>
  <c r="BD8463" i="6"/>
  <c r="BD8464" i="6"/>
  <c r="BD8465" i="6"/>
  <c r="BD8466" i="6"/>
  <c r="BD8467" i="6"/>
  <c r="BD8468" i="6"/>
  <c r="BD8469" i="6"/>
  <c r="BD8470" i="6"/>
  <c r="BD8471" i="6"/>
  <c r="BD8472" i="6"/>
  <c r="BD8473" i="6"/>
  <c r="BD8474" i="6"/>
  <c r="BD8475" i="6"/>
  <c r="BD8476" i="6"/>
  <c r="BD8477" i="6"/>
  <c r="BD8478" i="6"/>
  <c r="BD8479" i="6"/>
  <c r="BD8480" i="6"/>
  <c r="BD8481" i="6"/>
  <c r="BD8482" i="6"/>
  <c r="BD8483" i="6"/>
  <c r="BD8484" i="6"/>
  <c r="BD8485" i="6"/>
  <c r="BD8486" i="6"/>
  <c r="BD8487" i="6"/>
  <c r="BD8488" i="6"/>
  <c r="BD8489" i="6"/>
  <c r="BD8490" i="6"/>
  <c r="BD8491" i="6"/>
  <c r="BD8492" i="6"/>
  <c r="BD8493" i="6"/>
  <c r="BD8494" i="6"/>
  <c r="BD8495" i="6"/>
  <c r="BD8496" i="6"/>
  <c r="BD8497" i="6"/>
  <c r="BD8498" i="6"/>
  <c r="BD8499" i="6"/>
  <c r="BD8500" i="6"/>
  <c r="BD8501" i="6"/>
  <c r="BD8502" i="6"/>
  <c r="BD8503" i="6"/>
  <c r="BD8504" i="6"/>
  <c r="BD8505" i="6"/>
  <c r="BD8506" i="6"/>
  <c r="BD8507" i="6"/>
  <c r="BD8508" i="6"/>
  <c r="BD8509" i="6"/>
  <c r="BD8510" i="6"/>
  <c r="BD8511" i="6"/>
  <c r="BD8512" i="6"/>
  <c r="BD8513" i="6"/>
  <c r="BD8514" i="6"/>
  <c r="BD8515" i="6"/>
  <c r="BD8516" i="6"/>
  <c r="BD8517" i="6"/>
  <c r="BD8518" i="6"/>
  <c r="BD8519" i="6"/>
  <c r="BD8520" i="6"/>
  <c r="BD8521" i="6"/>
  <c r="BD8522" i="6"/>
  <c r="BD8523" i="6"/>
  <c r="BD8524" i="6"/>
  <c r="BD8525" i="6"/>
  <c r="BD8526" i="6"/>
  <c r="BD8527" i="6"/>
  <c r="BD8528" i="6"/>
  <c r="BD8529" i="6"/>
  <c r="BD8530" i="6"/>
  <c r="BD8531" i="6"/>
  <c r="BD8532" i="6"/>
  <c r="BD8533" i="6"/>
  <c r="BD8534" i="6"/>
  <c r="BD8535" i="6"/>
  <c r="BD8536" i="6"/>
  <c r="BD8537" i="6"/>
  <c r="BD8538" i="6"/>
  <c r="BD8539" i="6"/>
  <c r="BD8540" i="6"/>
  <c r="BD8541" i="6"/>
  <c r="BD8542" i="6"/>
  <c r="BD8543" i="6"/>
  <c r="BD8544" i="6"/>
  <c r="BD8545" i="6"/>
  <c r="BD8546" i="6"/>
  <c r="BD8547" i="6"/>
  <c r="BD8548" i="6"/>
  <c r="BD8549" i="6"/>
  <c r="BD8550" i="6"/>
  <c r="BD8551" i="6"/>
  <c r="BD8552" i="6"/>
  <c r="BD8553" i="6"/>
  <c r="BD8554" i="6"/>
  <c r="BD8555" i="6"/>
  <c r="BD8556" i="6"/>
  <c r="BD8557" i="6"/>
  <c r="BD8558" i="6"/>
  <c r="BD8559" i="6"/>
  <c r="BD8560" i="6"/>
  <c r="BD8561" i="6"/>
  <c r="BD8562" i="6"/>
  <c r="BD8563" i="6"/>
  <c r="BD8564" i="6"/>
  <c r="BD8565" i="6"/>
  <c r="BD8566" i="6"/>
  <c r="BD8567" i="6"/>
  <c r="BD8568" i="6"/>
  <c r="BD8569" i="6"/>
  <c r="BD8570" i="6"/>
  <c r="BD8571" i="6"/>
  <c r="BD8572" i="6"/>
  <c r="BD8573" i="6"/>
  <c r="BD8574" i="6"/>
  <c r="BD8575" i="6"/>
  <c r="BD8576" i="6"/>
  <c r="BD8577" i="6"/>
  <c r="BD8578" i="6"/>
  <c r="BD8579" i="6"/>
  <c r="BD8580" i="6"/>
  <c r="BD8581" i="6"/>
  <c r="BD8582" i="6"/>
  <c r="BD8583" i="6"/>
  <c r="BD8584" i="6"/>
  <c r="BD8585" i="6"/>
  <c r="BD8586" i="6"/>
  <c r="BD8587" i="6"/>
  <c r="BD8588" i="6"/>
  <c r="BD8589" i="6"/>
  <c r="BD8590" i="6"/>
  <c r="BD8591" i="6"/>
  <c r="BD8592" i="6"/>
  <c r="BD8593" i="6"/>
  <c r="BD8594" i="6"/>
  <c r="BD8595" i="6"/>
  <c r="BD8596" i="6"/>
  <c r="BD8597" i="6"/>
  <c r="BD8598" i="6"/>
  <c r="BD8599" i="6"/>
  <c r="BD8600" i="6"/>
  <c r="BD8601" i="6"/>
  <c r="BD8602" i="6"/>
  <c r="BD8603" i="6"/>
  <c r="BD8604" i="6"/>
  <c r="BD8605" i="6"/>
  <c r="BD8606" i="6"/>
  <c r="BD8607" i="6"/>
  <c r="BD8608" i="6"/>
  <c r="BD8609" i="6"/>
  <c r="BD8610" i="6"/>
  <c r="BD8611" i="6"/>
  <c r="BD8612" i="6"/>
  <c r="BD8613" i="6"/>
  <c r="BD8614" i="6"/>
  <c r="BD8615" i="6"/>
  <c r="BD8616" i="6"/>
  <c r="BD8617" i="6"/>
  <c r="BD8618" i="6"/>
  <c r="BD8619" i="6"/>
  <c r="BD8620" i="6"/>
  <c r="BD8621" i="6"/>
  <c r="BD8622" i="6"/>
  <c r="BD8623" i="6"/>
  <c r="BD8624" i="6"/>
  <c r="BD8625" i="6"/>
  <c r="BD8626" i="6"/>
  <c r="BD8627" i="6"/>
  <c r="BD8628" i="6"/>
  <c r="BD8629" i="6"/>
  <c r="BD8630" i="6"/>
  <c r="BD8631" i="6"/>
  <c r="BD8632" i="6"/>
  <c r="BD8633" i="6"/>
  <c r="BD8634" i="6"/>
  <c r="BD8635" i="6"/>
  <c r="BD8636" i="6"/>
  <c r="BD8637" i="6"/>
  <c r="BD8638" i="6"/>
  <c r="BD8639" i="6"/>
  <c r="BD8640" i="6"/>
  <c r="BD8641" i="6"/>
  <c r="BD8642" i="6"/>
  <c r="BD8643" i="6"/>
  <c r="BD8644" i="6"/>
  <c r="BD8645" i="6"/>
  <c r="BD8646" i="6"/>
  <c r="BD8647" i="6"/>
  <c r="BD8648" i="6"/>
  <c r="BD8649" i="6"/>
  <c r="BD8650" i="6"/>
  <c r="BD8651" i="6"/>
  <c r="BD8652" i="6"/>
  <c r="BD8653" i="6"/>
  <c r="BD8654" i="6"/>
  <c r="BD8655" i="6"/>
  <c r="BD8656" i="6"/>
  <c r="BD8657" i="6"/>
  <c r="BD8658" i="6"/>
  <c r="BD8659" i="6"/>
  <c r="BD8660" i="6"/>
  <c r="BD8661" i="6"/>
  <c r="BD8662" i="6"/>
  <c r="BD8663" i="6"/>
  <c r="BD8664" i="6"/>
  <c r="BD8665" i="6"/>
  <c r="BD8666" i="6"/>
  <c r="BD8667" i="6"/>
  <c r="BD8668" i="6"/>
  <c r="BD8669" i="6"/>
  <c r="BD8670" i="6"/>
  <c r="BD8671" i="6"/>
  <c r="BD8672" i="6"/>
  <c r="BD8673" i="6"/>
  <c r="BD8674" i="6"/>
  <c r="BD8675" i="6"/>
  <c r="BD8676" i="6"/>
  <c r="BD8677" i="6"/>
  <c r="BD8678" i="6"/>
  <c r="BD8679" i="6"/>
  <c r="BD8680" i="6"/>
  <c r="BD8681" i="6"/>
  <c r="BD8682" i="6"/>
  <c r="BD8683" i="6"/>
  <c r="BD8684" i="6"/>
  <c r="BD8685" i="6"/>
  <c r="BD8686" i="6"/>
  <c r="BD8687" i="6"/>
  <c r="BD8688" i="6"/>
  <c r="BD8689" i="6"/>
  <c r="BD8690" i="6"/>
  <c r="BD8691" i="6"/>
  <c r="BD8692" i="6"/>
  <c r="BD8693" i="6"/>
  <c r="BD8694" i="6"/>
  <c r="BD8695" i="6"/>
  <c r="BD8696" i="6"/>
  <c r="BD8697" i="6"/>
  <c r="BD8698" i="6"/>
  <c r="BD8699" i="6"/>
  <c r="BD8700" i="6"/>
  <c r="BD8701" i="6"/>
  <c r="BD8702" i="6"/>
  <c r="BD8703" i="6"/>
  <c r="BD8704" i="6"/>
  <c r="BD8705" i="6"/>
  <c r="BD8706" i="6"/>
  <c r="BD8707" i="6"/>
  <c r="BD8708" i="6"/>
  <c r="BD8709" i="6"/>
  <c r="BD8710" i="6"/>
  <c r="BD8711" i="6"/>
  <c r="BD8712" i="6"/>
  <c r="BD8713" i="6"/>
  <c r="BD8714" i="6"/>
  <c r="BD8715" i="6"/>
  <c r="BD8716" i="6"/>
  <c r="BD8717" i="6"/>
  <c r="BD8718" i="6"/>
  <c r="BD8719" i="6"/>
  <c r="BD8720" i="6"/>
  <c r="BD8721" i="6"/>
  <c r="BD8722" i="6"/>
  <c r="BD8723" i="6"/>
  <c r="BD8724" i="6"/>
  <c r="BD8725" i="6"/>
  <c r="BD8726" i="6"/>
  <c r="BD8727" i="6"/>
  <c r="BD8728" i="6"/>
  <c r="BD8729" i="6"/>
  <c r="BD8730" i="6"/>
  <c r="BD8731" i="6"/>
  <c r="BD8732" i="6"/>
  <c r="BD8733" i="6"/>
  <c r="BD8734" i="6"/>
  <c r="BD8735" i="6"/>
  <c r="BD8736" i="6"/>
  <c r="BD8737" i="6"/>
  <c r="BD8738" i="6"/>
  <c r="BD8739" i="6"/>
  <c r="BD8740" i="6"/>
  <c r="BD8741" i="6"/>
  <c r="BD8742" i="6"/>
  <c r="BD8743" i="6"/>
  <c r="BD8744" i="6"/>
  <c r="BD8745" i="6"/>
  <c r="BD8746" i="6"/>
  <c r="BD8747" i="6"/>
  <c r="BD8748" i="6"/>
  <c r="BD8749" i="6"/>
  <c r="BD8750" i="6"/>
  <c r="BD8751" i="6"/>
  <c r="BD8752" i="6"/>
  <c r="BD8753" i="6"/>
  <c r="BD8754" i="6"/>
  <c r="BD8755" i="6"/>
  <c r="BD8756" i="6"/>
  <c r="BD8757" i="6"/>
  <c r="BD8758" i="6"/>
  <c r="BD8759" i="6"/>
  <c r="BD8760" i="6"/>
  <c r="BD8761" i="6"/>
  <c r="BD8762" i="6"/>
  <c r="BD8763" i="6"/>
  <c r="BD8764" i="6"/>
  <c r="BD8765" i="6"/>
  <c r="BD8766" i="6"/>
  <c r="BD8767" i="6"/>
  <c r="BD8768" i="6"/>
  <c r="BD8769" i="6"/>
  <c r="BD8770" i="6"/>
  <c r="BD8771" i="6"/>
  <c r="BD8772" i="6"/>
  <c r="BD8773" i="6"/>
  <c r="BD8774" i="6"/>
  <c r="BD8775" i="6"/>
  <c r="BD8776" i="6"/>
  <c r="BD8777" i="6"/>
  <c r="BD8778" i="6"/>
  <c r="BD8779" i="6"/>
  <c r="BD8780" i="6"/>
  <c r="BD8781" i="6"/>
  <c r="BD8782" i="6"/>
  <c r="BD8783" i="6"/>
  <c r="BD8784" i="6"/>
  <c r="BD8785" i="6"/>
  <c r="BD8786" i="6"/>
  <c r="BD8787" i="6"/>
  <c r="BD8788" i="6"/>
  <c r="BD8789" i="6"/>
  <c r="BD8790" i="6"/>
  <c r="BD8791" i="6"/>
  <c r="BD8792" i="6"/>
  <c r="BD8793" i="6"/>
  <c r="BD8794" i="6"/>
  <c r="BD8795" i="6"/>
  <c r="BD8796" i="6"/>
  <c r="BD8797" i="6"/>
  <c r="BD8798" i="6"/>
  <c r="BD8799" i="6"/>
  <c r="BD8800" i="6"/>
  <c r="BD8801" i="6"/>
  <c r="BD8802" i="6"/>
  <c r="BD8803" i="6"/>
  <c r="BD8804" i="6"/>
  <c r="BD8805" i="6"/>
  <c r="BD8806" i="6"/>
  <c r="BD8807" i="6"/>
  <c r="BD8808" i="6"/>
  <c r="BD8809" i="6"/>
  <c r="BD8810" i="6"/>
  <c r="BD8811" i="6"/>
  <c r="BD8812" i="6"/>
  <c r="BD8813" i="6"/>
  <c r="BD8814" i="6"/>
  <c r="BD8815" i="6"/>
  <c r="BD8816" i="6"/>
  <c r="BD8817" i="6"/>
  <c r="BD8818" i="6"/>
  <c r="BD8819" i="6"/>
  <c r="BD8820" i="6"/>
  <c r="BD8821" i="6"/>
  <c r="BD8822" i="6"/>
  <c r="BD8823" i="6"/>
  <c r="BD8824" i="6"/>
  <c r="BD8825" i="6"/>
  <c r="BD8826" i="6"/>
  <c r="BD8827" i="6"/>
  <c r="BD8828" i="6"/>
  <c r="BD8829" i="6"/>
  <c r="BD8830" i="6"/>
  <c r="BD8831" i="6"/>
  <c r="BD8832" i="6"/>
  <c r="BD8833" i="6"/>
  <c r="BD8834" i="6"/>
  <c r="BD8835" i="6"/>
  <c r="BD8836" i="6"/>
  <c r="BD8837" i="6"/>
  <c r="BD8838" i="6"/>
  <c r="BD8839" i="6"/>
  <c r="BD8840" i="6"/>
  <c r="BD8841" i="6"/>
  <c r="BD8842" i="6"/>
  <c r="BD8843" i="6"/>
  <c r="BD8844" i="6"/>
  <c r="BD8845" i="6"/>
  <c r="BD8846" i="6"/>
  <c r="BD8847" i="6"/>
  <c r="BD8848" i="6"/>
  <c r="BD8849" i="6"/>
  <c r="BD8850" i="6"/>
  <c r="BD8851" i="6"/>
  <c r="BD8852" i="6"/>
  <c r="BD8853" i="6"/>
  <c r="BD8854" i="6"/>
  <c r="BD8855" i="6"/>
  <c r="BD8856" i="6"/>
  <c r="BD8857" i="6"/>
  <c r="BD8858" i="6"/>
  <c r="BD8859" i="6"/>
  <c r="BD8860" i="6"/>
  <c r="BD8861" i="6"/>
  <c r="BD8862" i="6"/>
  <c r="BD8863" i="6"/>
  <c r="BD8864" i="6"/>
  <c r="BD8865" i="6"/>
  <c r="BD8866" i="6"/>
  <c r="BD8867" i="6"/>
  <c r="BD8868" i="6"/>
  <c r="BD8869" i="6"/>
  <c r="BD8870" i="6"/>
  <c r="BD8871" i="6"/>
  <c r="BD8872" i="6"/>
  <c r="BD8873" i="6"/>
  <c r="BD8874" i="6"/>
  <c r="BD8875" i="6"/>
  <c r="BD8876" i="6"/>
  <c r="BD8877" i="6"/>
  <c r="BD8878" i="6"/>
  <c r="BD8879" i="6"/>
  <c r="BD8880" i="6"/>
  <c r="BD8881" i="6"/>
  <c r="BD8882" i="6"/>
  <c r="BD8883" i="6"/>
  <c r="BD8884" i="6"/>
  <c r="BD8885" i="6"/>
  <c r="BD8886" i="6"/>
  <c r="BD8887" i="6"/>
  <c r="BD8888" i="6"/>
  <c r="BD8889" i="6"/>
  <c r="BD8890" i="6"/>
  <c r="BD8891" i="6"/>
  <c r="BD8892" i="6"/>
  <c r="BD8893" i="6"/>
  <c r="BD8894" i="6"/>
  <c r="BD8895" i="6"/>
  <c r="BD8896" i="6"/>
  <c r="BD8897" i="6"/>
  <c r="BD8898" i="6"/>
  <c r="BD8899" i="6"/>
  <c r="BD8900" i="6"/>
  <c r="BD8901" i="6"/>
  <c r="BD8902" i="6"/>
  <c r="BD8903" i="6"/>
  <c r="BD8904" i="6"/>
  <c r="BD8905" i="6"/>
  <c r="BD8906" i="6"/>
  <c r="BD8907" i="6"/>
  <c r="BD8908" i="6"/>
  <c r="BD8909" i="6"/>
  <c r="BD8910" i="6"/>
  <c r="BD8911" i="6"/>
  <c r="BD8912" i="6"/>
  <c r="BD8913" i="6"/>
  <c r="BD8914" i="6"/>
  <c r="BD8915" i="6"/>
  <c r="BD8916" i="6"/>
  <c r="BD8917" i="6"/>
  <c r="BD8918" i="6"/>
  <c r="BD8919" i="6"/>
  <c r="BD8920" i="6"/>
  <c r="BD8921" i="6"/>
  <c r="BD8922" i="6"/>
  <c r="BD8923" i="6"/>
  <c r="BD8924" i="6"/>
  <c r="BD8925" i="6"/>
  <c r="BD8926" i="6"/>
  <c r="BD8927" i="6"/>
  <c r="BD8928" i="6"/>
  <c r="BD8929" i="6"/>
  <c r="BD8930" i="6"/>
  <c r="BD8931" i="6"/>
  <c r="BD8932" i="6"/>
  <c r="BD8933" i="6"/>
  <c r="BD8934" i="6"/>
  <c r="BD8935" i="6"/>
  <c r="BD8936" i="6"/>
  <c r="BD8937" i="6"/>
  <c r="BD8938" i="6"/>
  <c r="BD8939" i="6"/>
  <c r="BD8940" i="6"/>
  <c r="BD8941" i="6"/>
  <c r="BD8942" i="6"/>
  <c r="BD8943" i="6"/>
  <c r="BD8944" i="6"/>
  <c r="BD8945" i="6"/>
  <c r="BD8946" i="6"/>
  <c r="BD8947" i="6"/>
  <c r="BD8948" i="6"/>
  <c r="BD8949" i="6"/>
  <c r="BD8950" i="6"/>
  <c r="BD8951" i="6"/>
  <c r="BD8952" i="6"/>
  <c r="BD8953" i="6"/>
  <c r="BD8954" i="6"/>
  <c r="BD8955" i="6"/>
  <c r="BD8956" i="6"/>
  <c r="BD8957" i="6"/>
  <c r="BD8958" i="6"/>
  <c r="BD8959" i="6"/>
  <c r="BD8960" i="6"/>
  <c r="BD8961" i="6"/>
  <c r="BD8962" i="6"/>
  <c r="BD8963" i="6"/>
  <c r="BD8964" i="6"/>
  <c r="BD8965" i="6"/>
  <c r="BD8966" i="6"/>
  <c r="BD8967" i="6"/>
  <c r="BD8968" i="6"/>
  <c r="BD8969" i="6"/>
  <c r="BD8970" i="6"/>
  <c r="BD8971" i="6"/>
  <c r="BD8972" i="6"/>
  <c r="BD8973" i="6"/>
  <c r="BD8974" i="6"/>
  <c r="BD8975" i="6"/>
  <c r="BD8976" i="6"/>
  <c r="BD8977" i="6"/>
  <c r="BD8978" i="6"/>
  <c r="BD8979" i="6"/>
  <c r="BD8980" i="6"/>
  <c r="BD8981" i="6"/>
  <c r="BD8982" i="6"/>
  <c r="BD8983" i="6"/>
  <c r="BD8984" i="6"/>
  <c r="BD8985" i="6"/>
  <c r="BD8986" i="6"/>
  <c r="BD8987" i="6"/>
  <c r="BD8988" i="6"/>
  <c r="BD8989" i="6"/>
  <c r="BD8990" i="6"/>
  <c r="BD8991" i="6"/>
  <c r="BD8992" i="6"/>
  <c r="BD8993" i="6"/>
  <c r="BD8994" i="6"/>
  <c r="BD8995" i="6"/>
  <c r="BD8996" i="6"/>
  <c r="BD8997" i="6"/>
  <c r="BD8998" i="6"/>
  <c r="BD8999" i="6"/>
  <c r="BD9000" i="6"/>
  <c r="BD9001" i="6"/>
  <c r="BD9002" i="6"/>
  <c r="BD9003" i="6"/>
  <c r="BD9004" i="6"/>
  <c r="BD9005" i="6"/>
  <c r="BD9006" i="6"/>
  <c r="BD9007" i="6"/>
  <c r="BD9008" i="6"/>
  <c r="BD9009" i="6"/>
  <c r="BD9010" i="6"/>
  <c r="BD9011" i="6"/>
  <c r="BD9012" i="6"/>
  <c r="BD9013" i="6"/>
  <c r="BD9014" i="6"/>
  <c r="BD9015" i="6"/>
  <c r="BD9016" i="6"/>
  <c r="BD9017" i="6"/>
  <c r="BD9018" i="6"/>
  <c r="BD9019" i="6"/>
  <c r="BD9020" i="6"/>
  <c r="BD9021" i="6"/>
  <c r="BD9022" i="6"/>
  <c r="BD9023" i="6"/>
  <c r="BD9024" i="6"/>
  <c r="BD9025" i="6"/>
  <c r="BD9026" i="6"/>
  <c r="BD9027" i="6"/>
  <c r="BD9028" i="6"/>
  <c r="BD9029" i="6"/>
  <c r="BD9030" i="6"/>
  <c r="BD9031" i="6"/>
  <c r="BD9032" i="6"/>
  <c r="BD9033" i="6"/>
  <c r="BD9034" i="6"/>
  <c r="BD9035" i="6"/>
  <c r="BD9036" i="6"/>
  <c r="BD9037" i="6"/>
  <c r="BD9038" i="6"/>
  <c r="BD9039" i="6"/>
  <c r="BD9040" i="6"/>
  <c r="BD9041" i="6"/>
  <c r="BD9042" i="6"/>
  <c r="BD9043" i="6"/>
  <c r="BD9044" i="6"/>
  <c r="BD9045" i="6"/>
  <c r="BD9046" i="6"/>
  <c r="BD9047" i="6"/>
  <c r="BD9048" i="6"/>
  <c r="BD9049" i="6"/>
  <c r="BD9050" i="6"/>
  <c r="BD9051" i="6"/>
  <c r="BD9052" i="6"/>
  <c r="BD9053" i="6"/>
  <c r="BD9054" i="6"/>
  <c r="BD9055" i="6"/>
  <c r="BD9056" i="6"/>
  <c r="BD9057" i="6"/>
  <c r="BD9058" i="6"/>
  <c r="BD9059" i="6"/>
  <c r="BD9060" i="6"/>
  <c r="BD9061" i="6"/>
  <c r="BD9062" i="6"/>
  <c r="BD9063" i="6"/>
  <c r="BD9064" i="6"/>
  <c r="BD9065" i="6"/>
  <c r="BD9066" i="6"/>
  <c r="BD9067" i="6"/>
  <c r="BD9068" i="6"/>
  <c r="BD9069" i="6"/>
  <c r="BD9070" i="6"/>
  <c r="BD9071" i="6"/>
  <c r="BD9072" i="6"/>
  <c r="BD9073" i="6"/>
  <c r="BD9074" i="6"/>
  <c r="BD9075" i="6"/>
  <c r="BD9076" i="6"/>
  <c r="BD9077" i="6"/>
  <c r="BD9078" i="6"/>
  <c r="BD9079" i="6"/>
  <c r="BD9080" i="6"/>
  <c r="BD9081" i="6"/>
  <c r="BD9082" i="6"/>
  <c r="BD9083" i="6"/>
  <c r="BD9084" i="6"/>
  <c r="BD9085" i="6"/>
  <c r="BD9086" i="6"/>
  <c r="BD9087" i="6"/>
  <c r="BD9088" i="6"/>
  <c r="BD9089" i="6"/>
  <c r="BD9090" i="6"/>
  <c r="BD9091" i="6"/>
  <c r="BD9092" i="6"/>
  <c r="BD9093" i="6"/>
  <c r="BD9094" i="6"/>
  <c r="BD9095" i="6"/>
  <c r="BD9096" i="6"/>
  <c r="BD9097" i="6"/>
  <c r="BD9098" i="6"/>
  <c r="BD9099" i="6"/>
  <c r="BD9100" i="6"/>
  <c r="BD9101" i="6"/>
  <c r="BD9102" i="6"/>
  <c r="BD9103" i="6"/>
  <c r="BD9104" i="6"/>
  <c r="BD9105" i="6"/>
  <c r="BD9106" i="6"/>
  <c r="BD9107" i="6"/>
  <c r="BD9108" i="6"/>
  <c r="BD9109" i="6"/>
  <c r="BD9110" i="6"/>
  <c r="BD9111" i="6"/>
  <c r="BD9112" i="6"/>
  <c r="BD9113" i="6"/>
  <c r="BD9114" i="6"/>
  <c r="BD9115" i="6"/>
  <c r="BD9116" i="6"/>
  <c r="BD9117" i="6"/>
  <c r="BD9118" i="6"/>
  <c r="BD9119" i="6"/>
  <c r="BD9120" i="6"/>
  <c r="BD9121" i="6"/>
  <c r="BD9122" i="6"/>
  <c r="BD9123" i="6"/>
  <c r="BD9124" i="6"/>
  <c r="BD9125" i="6"/>
  <c r="BD9126" i="6"/>
  <c r="BD9127" i="6"/>
  <c r="BD9128" i="6"/>
  <c r="BD9129" i="6"/>
  <c r="BD9130" i="6"/>
  <c r="BD9131" i="6"/>
  <c r="BD9132" i="6"/>
  <c r="BD9133" i="6"/>
  <c r="BD9134" i="6"/>
  <c r="BD9135" i="6"/>
  <c r="BD9136" i="6"/>
  <c r="BD9137" i="6"/>
  <c r="BD9138" i="6"/>
  <c r="BD9139" i="6"/>
  <c r="BD9140" i="6"/>
  <c r="BD9141" i="6"/>
  <c r="BD9142" i="6"/>
  <c r="BD9143" i="6"/>
  <c r="BD9144" i="6"/>
  <c r="BD9145" i="6"/>
  <c r="BD9146" i="6"/>
  <c r="BD9147" i="6"/>
  <c r="BD9148" i="6"/>
  <c r="BD9149" i="6"/>
  <c r="BD9150" i="6"/>
  <c r="BD9151" i="6"/>
  <c r="BD9152" i="6"/>
  <c r="BD9153" i="6"/>
  <c r="BD9154" i="6"/>
  <c r="BD9155" i="6"/>
  <c r="BD9156" i="6"/>
  <c r="BD9157" i="6"/>
  <c r="BD9158" i="6"/>
  <c r="BD9159" i="6"/>
  <c r="BD9160" i="6"/>
  <c r="BD9161" i="6"/>
  <c r="BD9162" i="6"/>
  <c r="BD9163" i="6"/>
  <c r="BD9164" i="6"/>
  <c r="BD9165" i="6"/>
  <c r="BD9166" i="6"/>
  <c r="BD9167" i="6"/>
  <c r="BD9168" i="6"/>
  <c r="BD9169" i="6"/>
  <c r="BD9170" i="6"/>
  <c r="BD9171" i="6"/>
  <c r="BD9172" i="6"/>
  <c r="BD9173" i="6"/>
  <c r="BD9174" i="6"/>
  <c r="BD9175" i="6"/>
  <c r="BD9176" i="6"/>
  <c r="BD9177" i="6"/>
  <c r="BD9178" i="6"/>
  <c r="BD9179" i="6"/>
  <c r="BD9180" i="6"/>
  <c r="BD9181" i="6"/>
  <c r="BD9182" i="6"/>
  <c r="BD9183" i="6"/>
  <c r="BD9184" i="6"/>
  <c r="BD9185" i="6"/>
  <c r="BD9186" i="6"/>
  <c r="BD9187" i="6"/>
  <c r="BD9188" i="6"/>
  <c r="BD9189" i="6"/>
  <c r="BD9190" i="6"/>
  <c r="BD9191" i="6"/>
  <c r="BD9192" i="6"/>
  <c r="BD9193" i="6"/>
  <c r="BD9194" i="6"/>
  <c r="BD9195" i="6"/>
  <c r="BD9196" i="6"/>
  <c r="BD9197" i="6"/>
  <c r="BD9198" i="6"/>
  <c r="BD9199" i="6"/>
  <c r="BD9200" i="6"/>
  <c r="BD9201" i="6"/>
  <c r="BD9202" i="6"/>
  <c r="BD9203" i="6"/>
  <c r="BD9204" i="6"/>
  <c r="BD9205" i="6"/>
  <c r="BD9206" i="6"/>
  <c r="BD9207" i="6"/>
  <c r="BD9208" i="6"/>
  <c r="BD9209" i="6"/>
  <c r="BD9210" i="6"/>
  <c r="BD9211" i="6"/>
  <c r="BD9212" i="6"/>
  <c r="BD9213" i="6"/>
  <c r="BD9214" i="6"/>
  <c r="BD9215" i="6"/>
  <c r="BD9216" i="6"/>
  <c r="BD9217" i="6"/>
  <c r="BD9218" i="6"/>
  <c r="BD9219" i="6"/>
  <c r="BD9220" i="6"/>
  <c r="BD9221" i="6"/>
  <c r="BD9222" i="6"/>
  <c r="BD9223" i="6"/>
  <c r="BD9224" i="6"/>
  <c r="BD9225" i="6"/>
  <c r="BD9226" i="6"/>
  <c r="BD9227" i="6"/>
  <c r="BD9228" i="6"/>
  <c r="BD9229" i="6"/>
  <c r="BD9230" i="6"/>
  <c r="BD9231" i="6"/>
  <c r="BD9232" i="6"/>
  <c r="BD9233" i="6"/>
  <c r="BD9234" i="6"/>
  <c r="BD9235" i="6"/>
  <c r="BD9236" i="6"/>
  <c r="BD9237" i="6"/>
  <c r="BD9238" i="6"/>
  <c r="BD9239" i="6"/>
  <c r="BD9240" i="6"/>
  <c r="BD9241" i="6"/>
  <c r="BD9242" i="6"/>
  <c r="BD9243" i="6"/>
  <c r="BD9244" i="6"/>
  <c r="BD9245" i="6"/>
  <c r="BD9246" i="6"/>
  <c r="BD9247" i="6"/>
  <c r="BD9248" i="6"/>
  <c r="BD9249" i="6"/>
  <c r="BD9250" i="6"/>
  <c r="BD9251" i="6"/>
  <c r="BD9252" i="6"/>
  <c r="BD9253" i="6"/>
  <c r="BD9254" i="6"/>
  <c r="BD9255" i="6"/>
  <c r="BD9256" i="6"/>
  <c r="BD9257" i="6"/>
  <c r="BD9258" i="6"/>
  <c r="BD9259" i="6"/>
  <c r="BD9260" i="6"/>
  <c r="BD9261" i="6"/>
  <c r="BD9262" i="6"/>
  <c r="BD9263" i="6"/>
  <c r="BD9264" i="6"/>
  <c r="BD9265" i="6"/>
  <c r="BD9266" i="6"/>
  <c r="BD9267" i="6"/>
  <c r="BD9268" i="6"/>
  <c r="BD9269" i="6"/>
  <c r="BD9270" i="6"/>
  <c r="BD9271" i="6"/>
  <c r="BD9272" i="6"/>
  <c r="BD9273" i="6"/>
  <c r="BD9274" i="6"/>
  <c r="BD9275" i="6"/>
  <c r="BD9276" i="6"/>
  <c r="BD9277" i="6"/>
  <c r="BD9278" i="6"/>
  <c r="BD9279" i="6"/>
  <c r="BD9280" i="6"/>
  <c r="BD9281" i="6"/>
  <c r="BD9282" i="6"/>
  <c r="BD9283" i="6"/>
  <c r="BD9284" i="6"/>
  <c r="BD9285" i="6"/>
  <c r="BD9286" i="6"/>
  <c r="BD9287" i="6"/>
  <c r="BD9288" i="6"/>
  <c r="BD9289" i="6"/>
  <c r="BD9290" i="6"/>
  <c r="BD9291" i="6"/>
  <c r="BD9292" i="6"/>
  <c r="BD9293" i="6"/>
  <c r="BD9294" i="6"/>
  <c r="BD9295" i="6"/>
  <c r="BD9296" i="6"/>
  <c r="BD9297" i="6"/>
  <c r="BD9298" i="6"/>
  <c r="BD9299" i="6"/>
  <c r="BD9300" i="6"/>
  <c r="BD9301" i="6"/>
  <c r="BD9302" i="6"/>
  <c r="BD9303" i="6"/>
  <c r="BD9304" i="6"/>
  <c r="BD9305" i="6"/>
  <c r="BD9306" i="6"/>
  <c r="BD9307" i="6"/>
  <c r="BD9308" i="6"/>
  <c r="BD9309" i="6"/>
  <c r="BD9310" i="6"/>
  <c r="BD9311" i="6"/>
  <c r="BD9312" i="6"/>
  <c r="BD9313" i="6"/>
  <c r="BD9314" i="6"/>
  <c r="BD9315" i="6"/>
  <c r="BD9316" i="6"/>
  <c r="BD9317" i="6"/>
  <c r="BD9318" i="6"/>
  <c r="BD9319" i="6"/>
  <c r="BD9320" i="6"/>
  <c r="BD9321" i="6"/>
  <c r="BD9322" i="6"/>
  <c r="BD9323" i="6"/>
  <c r="BD9324" i="6"/>
  <c r="BD9325" i="6"/>
  <c r="BD9326" i="6"/>
  <c r="BD9327" i="6"/>
  <c r="BD9328" i="6"/>
  <c r="BD9329" i="6"/>
  <c r="BD9330" i="6"/>
  <c r="BD9331" i="6"/>
  <c r="BD9332" i="6"/>
  <c r="BD9333" i="6"/>
  <c r="BD9334" i="6"/>
  <c r="BD9335" i="6"/>
  <c r="BD9336" i="6"/>
  <c r="BD9337" i="6"/>
  <c r="BD9338" i="6"/>
  <c r="BD9339" i="6"/>
  <c r="BD9340" i="6"/>
  <c r="BD9341" i="6"/>
  <c r="BD9342" i="6"/>
  <c r="BD9343" i="6"/>
  <c r="BD9344" i="6"/>
  <c r="BD9345" i="6"/>
  <c r="BD9346" i="6"/>
  <c r="BD9347" i="6"/>
  <c r="BD9348" i="6"/>
  <c r="BD9349" i="6"/>
  <c r="BD9350" i="6"/>
  <c r="BD9351" i="6"/>
  <c r="BD9352" i="6"/>
  <c r="BD9353" i="6"/>
  <c r="BD9354" i="6"/>
  <c r="BD9355" i="6"/>
  <c r="BD9356" i="6"/>
  <c r="BD9357" i="6"/>
  <c r="BD9358" i="6"/>
  <c r="BD9359" i="6"/>
  <c r="BD9360" i="6"/>
  <c r="BD9361" i="6"/>
  <c r="BD9362" i="6"/>
  <c r="BD9363" i="6"/>
  <c r="BD9364" i="6"/>
  <c r="BD9365" i="6"/>
  <c r="BD9366" i="6"/>
  <c r="BD9367" i="6"/>
  <c r="BD9368" i="6"/>
  <c r="BD9369" i="6"/>
  <c r="BD9370" i="6"/>
  <c r="BD9371" i="6"/>
  <c r="BD9372" i="6"/>
  <c r="BD9373" i="6"/>
  <c r="BD9374" i="6"/>
  <c r="BD9375" i="6"/>
  <c r="BD9376" i="6"/>
  <c r="BD9377" i="6"/>
  <c r="BD9378" i="6"/>
  <c r="BD9379" i="6"/>
  <c r="BD9380" i="6"/>
  <c r="BD9381" i="6"/>
  <c r="BD9382" i="6"/>
  <c r="BD9383" i="6"/>
  <c r="BD9384" i="6"/>
  <c r="BD9385" i="6"/>
  <c r="BD9386" i="6"/>
  <c r="BD9387" i="6"/>
  <c r="BD9388" i="6"/>
  <c r="BD9389" i="6"/>
  <c r="BD9390" i="6"/>
  <c r="BD9391" i="6"/>
  <c r="BD9392" i="6"/>
  <c r="BD9393" i="6"/>
  <c r="BD9394" i="6"/>
  <c r="BD9395" i="6"/>
  <c r="BD9396" i="6"/>
  <c r="BD9397" i="6"/>
  <c r="BD9398" i="6"/>
  <c r="BD9399" i="6"/>
  <c r="BD9400" i="6"/>
  <c r="BD9401" i="6"/>
  <c r="BD9402" i="6"/>
  <c r="BD9403" i="6"/>
  <c r="BD9404" i="6"/>
  <c r="BD9405" i="6"/>
  <c r="BD9406" i="6"/>
  <c r="BD9407" i="6"/>
  <c r="BD9408" i="6"/>
  <c r="BD9409" i="6"/>
  <c r="BD9410" i="6"/>
  <c r="BD9411" i="6"/>
  <c r="BD9412" i="6"/>
  <c r="BD9413" i="6"/>
  <c r="BD9414" i="6"/>
  <c r="BD9415" i="6"/>
  <c r="BD9416" i="6"/>
  <c r="BD9417" i="6"/>
  <c r="BD9418" i="6"/>
  <c r="BD9419" i="6"/>
  <c r="BD9420" i="6"/>
  <c r="BD9421" i="6"/>
  <c r="BD9422" i="6"/>
  <c r="BD9423" i="6"/>
  <c r="BD9424" i="6"/>
  <c r="BD9425" i="6"/>
  <c r="BD9426" i="6"/>
  <c r="BD9427" i="6"/>
  <c r="BD9428" i="6"/>
  <c r="BD9429" i="6"/>
  <c r="BD9430" i="6"/>
  <c r="BD9431" i="6"/>
  <c r="BD9432" i="6"/>
  <c r="BD9433" i="6"/>
  <c r="BD9434" i="6"/>
  <c r="BD9435" i="6"/>
  <c r="BD9436" i="6"/>
  <c r="BD9437" i="6"/>
  <c r="BD9438" i="6"/>
  <c r="BD9439" i="6"/>
  <c r="BD9440" i="6"/>
  <c r="BD9441" i="6"/>
  <c r="BD9442" i="6"/>
  <c r="BD9443" i="6"/>
  <c r="BD9444" i="6"/>
  <c r="BD9445" i="6"/>
  <c r="BD9446" i="6"/>
  <c r="BD9447" i="6"/>
  <c r="BD9448" i="6"/>
  <c r="BD9449" i="6"/>
  <c r="BD9450" i="6"/>
  <c r="BD9451" i="6"/>
  <c r="BD9452" i="6"/>
  <c r="BD9453" i="6"/>
  <c r="BD9454" i="6"/>
  <c r="BD9455" i="6"/>
  <c r="BD9456" i="6"/>
  <c r="BD9457" i="6"/>
  <c r="BD9458" i="6"/>
  <c r="BD9459" i="6"/>
  <c r="BD9460" i="6"/>
  <c r="BD9461" i="6"/>
  <c r="BD9462" i="6"/>
  <c r="BD9463" i="6"/>
  <c r="BD9464" i="6"/>
  <c r="BD9465" i="6"/>
  <c r="BD9466" i="6"/>
  <c r="BD9467" i="6"/>
  <c r="BD9468" i="6"/>
  <c r="BD9469" i="6"/>
  <c r="BD9470" i="6"/>
  <c r="BD9471" i="6"/>
  <c r="BD9472" i="6"/>
  <c r="BD9473" i="6"/>
  <c r="BD9474" i="6"/>
  <c r="BD9475" i="6"/>
  <c r="BD9476" i="6"/>
  <c r="BD9477" i="6"/>
  <c r="BD9478" i="6"/>
  <c r="BD9479" i="6"/>
  <c r="BD9480" i="6"/>
  <c r="BD9481" i="6"/>
  <c r="BD9482" i="6"/>
  <c r="BD9483" i="6"/>
  <c r="BD9484" i="6"/>
  <c r="BD9485" i="6"/>
  <c r="BD9486" i="6"/>
  <c r="BD9487" i="6"/>
  <c r="BD9488" i="6"/>
  <c r="BD9489" i="6"/>
  <c r="BD9490" i="6"/>
  <c r="BD9491" i="6"/>
  <c r="BD9492" i="6"/>
  <c r="BD9493" i="6"/>
  <c r="BD9494" i="6"/>
  <c r="BD9495" i="6"/>
  <c r="BD9496" i="6"/>
  <c r="BD9497" i="6"/>
  <c r="BD9498" i="6"/>
  <c r="BD9499" i="6"/>
  <c r="BD9500" i="6"/>
  <c r="BD9501" i="6"/>
  <c r="BD9502" i="6"/>
  <c r="BD9503" i="6"/>
  <c r="BD9504" i="6"/>
  <c r="BD9505" i="6"/>
  <c r="BD9506" i="6"/>
  <c r="BD9507" i="6"/>
  <c r="BD9508" i="6"/>
  <c r="BD9509" i="6"/>
  <c r="BD9510" i="6"/>
  <c r="BD9511" i="6"/>
  <c r="BD9512" i="6"/>
  <c r="BD9513" i="6"/>
  <c r="BD9514" i="6"/>
  <c r="BD9515" i="6"/>
  <c r="BD9516" i="6"/>
  <c r="BD9517" i="6"/>
  <c r="BD9518" i="6"/>
  <c r="BD9519" i="6"/>
  <c r="BD9520" i="6"/>
  <c r="BD9521" i="6"/>
  <c r="BD9522" i="6"/>
  <c r="BD9523" i="6"/>
  <c r="BD9524" i="6"/>
  <c r="BD9525" i="6"/>
  <c r="BD9526" i="6"/>
  <c r="BD9527" i="6"/>
  <c r="BD9528" i="6"/>
  <c r="BD9529" i="6"/>
  <c r="BD9530" i="6"/>
  <c r="BD9531" i="6"/>
  <c r="BD9532" i="6"/>
  <c r="BD9533" i="6"/>
  <c r="BD9534" i="6"/>
  <c r="BD9535" i="6"/>
  <c r="BD9536" i="6"/>
  <c r="BD9537" i="6"/>
  <c r="BD9538" i="6"/>
  <c r="BD9539" i="6"/>
  <c r="BD9540" i="6"/>
  <c r="BD9541" i="6"/>
  <c r="BD9542" i="6"/>
  <c r="BD9543" i="6"/>
  <c r="BD9544" i="6"/>
  <c r="BD9545" i="6"/>
  <c r="BD9546" i="6"/>
  <c r="BD9547" i="6"/>
  <c r="BD9548" i="6"/>
  <c r="BD9549" i="6"/>
  <c r="BD9550" i="6"/>
  <c r="BD9551" i="6"/>
  <c r="BD9552" i="6"/>
  <c r="BD9553" i="6"/>
  <c r="BD9554" i="6"/>
  <c r="BD9555" i="6"/>
  <c r="BD9556" i="6"/>
  <c r="BD9557" i="6"/>
  <c r="BD9558" i="6"/>
  <c r="BD9559" i="6"/>
  <c r="BD9560" i="6"/>
  <c r="BD9561" i="6"/>
  <c r="BD9562" i="6"/>
  <c r="BD9563" i="6"/>
  <c r="BD9564" i="6"/>
  <c r="BD9565" i="6"/>
  <c r="BD9566" i="6"/>
  <c r="BD9567" i="6"/>
  <c r="BD9568" i="6"/>
  <c r="BD9569" i="6"/>
  <c r="BD9570" i="6"/>
  <c r="BD9571" i="6"/>
  <c r="BD9572" i="6"/>
  <c r="BD9573" i="6"/>
  <c r="BD9574" i="6"/>
  <c r="BD9575" i="6"/>
  <c r="BD9576" i="6"/>
  <c r="BD9577" i="6"/>
  <c r="BD9578" i="6"/>
  <c r="BD9579" i="6"/>
  <c r="BD9580" i="6"/>
  <c r="BD9581" i="6"/>
  <c r="BD9582" i="6"/>
  <c r="BD9583" i="6"/>
  <c r="BD9584" i="6"/>
  <c r="BD9585" i="6"/>
  <c r="BD9586" i="6"/>
  <c r="BD9587" i="6"/>
  <c r="BD9588" i="6"/>
  <c r="BD9589" i="6"/>
  <c r="BD9590" i="6"/>
  <c r="BD9591" i="6"/>
  <c r="BD9592" i="6"/>
  <c r="BD9593" i="6"/>
  <c r="BD9594" i="6"/>
  <c r="BD9595" i="6"/>
  <c r="BD9596" i="6"/>
  <c r="BD9597" i="6"/>
  <c r="BD9598" i="6"/>
  <c r="BD9599" i="6"/>
  <c r="BD9600" i="6"/>
  <c r="BD9601" i="6"/>
  <c r="BD9602" i="6"/>
  <c r="BD9603" i="6"/>
  <c r="BD9604" i="6"/>
  <c r="BD9605" i="6"/>
  <c r="BD9606" i="6"/>
  <c r="BD9607" i="6"/>
  <c r="BD9608" i="6"/>
  <c r="BD9609" i="6"/>
  <c r="BD9610" i="6"/>
  <c r="BD9611" i="6"/>
  <c r="BD9612" i="6"/>
  <c r="BD9613" i="6"/>
  <c r="BD9614" i="6"/>
  <c r="BD9615" i="6"/>
  <c r="BD9616" i="6"/>
  <c r="BD9617" i="6"/>
  <c r="BD9618" i="6"/>
  <c r="BD9619" i="6"/>
  <c r="BD9620" i="6"/>
  <c r="BD9621" i="6"/>
  <c r="BD9622" i="6"/>
  <c r="BD9623" i="6"/>
  <c r="BD9624" i="6"/>
  <c r="BD9625" i="6"/>
  <c r="BD9626" i="6"/>
  <c r="BD9627" i="6"/>
  <c r="BD9628" i="6"/>
  <c r="BD9629" i="6"/>
  <c r="BD9630" i="6"/>
  <c r="BD9631" i="6"/>
  <c r="BD9632" i="6"/>
  <c r="BD9633" i="6"/>
  <c r="BD9634" i="6"/>
  <c r="BD9635" i="6"/>
  <c r="BD9636" i="6"/>
  <c r="BD9637" i="6"/>
  <c r="BD9638" i="6"/>
  <c r="BD9639" i="6"/>
  <c r="BD9640" i="6"/>
  <c r="BD9641" i="6"/>
  <c r="BD9642" i="6"/>
  <c r="BD9643" i="6"/>
  <c r="BD9644" i="6"/>
  <c r="BD9645" i="6"/>
  <c r="BD9646" i="6"/>
  <c r="BD9647" i="6"/>
  <c r="BD9648" i="6"/>
  <c r="BD9649" i="6"/>
  <c r="BD9650" i="6"/>
  <c r="BD9651" i="6"/>
  <c r="BD9652" i="6"/>
  <c r="BD9653" i="6"/>
  <c r="BD9654" i="6"/>
  <c r="BD9655" i="6"/>
  <c r="BD9656" i="6"/>
  <c r="BD9657" i="6"/>
  <c r="BD9658" i="6"/>
  <c r="BD9659" i="6"/>
  <c r="BD9660" i="6"/>
  <c r="BD9661" i="6"/>
  <c r="BD9662" i="6"/>
  <c r="BD9663" i="6"/>
  <c r="BD9664" i="6"/>
  <c r="BD9665" i="6"/>
  <c r="BD9666" i="6"/>
  <c r="BD9667" i="6"/>
  <c r="BD9668" i="6"/>
  <c r="BD9669" i="6"/>
  <c r="BD9670" i="6"/>
  <c r="BD9671" i="6"/>
  <c r="BD9672" i="6"/>
  <c r="BD9673" i="6"/>
  <c r="BD9674" i="6"/>
  <c r="BD9675" i="6"/>
  <c r="BD9676" i="6"/>
  <c r="BD9677" i="6"/>
  <c r="BD9678" i="6"/>
  <c r="BD9679" i="6"/>
  <c r="BD9680" i="6"/>
  <c r="BD9681" i="6"/>
  <c r="BD9682" i="6"/>
  <c r="BD9683" i="6"/>
  <c r="BD9684" i="6"/>
  <c r="BD9685" i="6"/>
  <c r="BD9686" i="6"/>
  <c r="BD9687" i="6"/>
  <c r="BD9688" i="6"/>
  <c r="BD9689" i="6"/>
  <c r="BD9690" i="6"/>
  <c r="BD9691" i="6"/>
  <c r="BD9692" i="6"/>
  <c r="BD9693" i="6"/>
  <c r="BD9694" i="6"/>
  <c r="BD9695" i="6"/>
  <c r="BD9696" i="6"/>
  <c r="BD9697" i="6"/>
  <c r="BD9698" i="6"/>
  <c r="BD9699" i="6"/>
  <c r="BD9700" i="6"/>
  <c r="BD9701" i="6"/>
  <c r="BD9702" i="6"/>
  <c r="BD9703" i="6"/>
  <c r="BD9704" i="6"/>
  <c r="BD9705" i="6"/>
  <c r="BD9706" i="6"/>
  <c r="BD9707" i="6"/>
  <c r="BD9708" i="6"/>
  <c r="BD9709" i="6"/>
  <c r="BD9710" i="6"/>
  <c r="BD9711" i="6"/>
  <c r="BD9712" i="6"/>
  <c r="BD9713" i="6"/>
  <c r="BD9714" i="6"/>
  <c r="BD9715" i="6"/>
  <c r="BD9716" i="6"/>
  <c r="BD9717" i="6"/>
  <c r="BD9718" i="6"/>
  <c r="BD9719" i="6"/>
  <c r="BD9720" i="6"/>
  <c r="BD9721" i="6"/>
  <c r="BD9722" i="6"/>
  <c r="BD9723" i="6"/>
  <c r="BD9724" i="6"/>
  <c r="BD9725" i="6"/>
  <c r="BD9726" i="6"/>
  <c r="BD9727" i="6"/>
  <c r="BD9728" i="6"/>
  <c r="BD9729" i="6"/>
  <c r="BD9730" i="6"/>
  <c r="BD9731" i="6"/>
  <c r="BD9732" i="6"/>
  <c r="BD9733" i="6"/>
  <c r="BD9734" i="6"/>
  <c r="BD9735" i="6"/>
  <c r="BD9736" i="6"/>
  <c r="BD9737" i="6"/>
  <c r="BD9738" i="6"/>
  <c r="BD9739" i="6"/>
  <c r="BD9740" i="6"/>
  <c r="BD9741" i="6"/>
  <c r="BD9742" i="6"/>
  <c r="BD9743" i="6"/>
  <c r="BD9744" i="6"/>
  <c r="BD9745" i="6"/>
  <c r="BD9746" i="6"/>
  <c r="BD9747" i="6"/>
  <c r="BD9748" i="6"/>
  <c r="BD9749" i="6"/>
  <c r="BD9750" i="6"/>
  <c r="BD9751" i="6"/>
  <c r="BD9752" i="6"/>
  <c r="BD9753" i="6"/>
  <c r="BD9754" i="6"/>
  <c r="BD9755" i="6"/>
  <c r="BD9756" i="6"/>
  <c r="BD9757" i="6"/>
  <c r="BD9758" i="6"/>
  <c r="BD9759" i="6"/>
  <c r="BD9760" i="6"/>
  <c r="BD9761" i="6"/>
  <c r="BD9762" i="6"/>
  <c r="BD9763" i="6"/>
  <c r="BD9764" i="6"/>
  <c r="BD9765" i="6"/>
  <c r="BD9766" i="6"/>
  <c r="BD9767" i="6"/>
  <c r="BD9768" i="6"/>
  <c r="BD9769" i="6"/>
  <c r="BD9770" i="6"/>
  <c r="BD9771" i="6"/>
  <c r="BD9772" i="6"/>
  <c r="BD9773" i="6"/>
  <c r="BD9774" i="6"/>
  <c r="BD9775" i="6"/>
  <c r="BD9776" i="6"/>
  <c r="BD9777" i="6"/>
  <c r="BD9778" i="6"/>
  <c r="BD9779" i="6"/>
  <c r="BD9780" i="6"/>
  <c r="BD9781" i="6"/>
  <c r="BD9782" i="6"/>
  <c r="BD9783" i="6"/>
  <c r="BD9784" i="6"/>
  <c r="BD9785" i="6"/>
  <c r="BD9786" i="6"/>
  <c r="BD9787" i="6"/>
  <c r="BD9788" i="6"/>
  <c r="BD9789" i="6"/>
  <c r="BD9790" i="6"/>
  <c r="BD9791" i="6"/>
  <c r="BD9792" i="6"/>
  <c r="BD9793" i="6"/>
  <c r="BD9794" i="6"/>
  <c r="BD9795" i="6"/>
  <c r="BD9796" i="6"/>
  <c r="BD9797" i="6"/>
  <c r="BD9798" i="6"/>
  <c r="BD9799" i="6"/>
  <c r="BD9800" i="6"/>
  <c r="BD9801" i="6"/>
  <c r="BD9802" i="6"/>
  <c r="BD9803" i="6"/>
  <c r="BD9804" i="6"/>
  <c r="BD9805" i="6"/>
  <c r="BD9806" i="6"/>
  <c r="BD9807" i="6"/>
  <c r="BD9808" i="6"/>
  <c r="BD9809" i="6"/>
  <c r="BD9810" i="6"/>
  <c r="BD9811" i="6"/>
  <c r="BD9812" i="6"/>
  <c r="BD9813" i="6"/>
  <c r="BD9814" i="6"/>
  <c r="BD9815" i="6"/>
  <c r="BD9816" i="6"/>
  <c r="BD9817" i="6"/>
  <c r="BD9818" i="6"/>
  <c r="BD9819" i="6"/>
  <c r="BD9820" i="6"/>
  <c r="BD9821" i="6"/>
  <c r="BD9822" i="6"/>
  <c r="BD9823" i="6"/>
  <c r="BD9824" i="6"/>
  <c r="BD9825" i="6"/>
  <c r="BD9826" i="6"/>
  <c r="BD9827" i="6"/>
  <c r="BD9828" i="6"/>
  <c r="BD9829" i="6"/>
  <c r="BD9830" i="6"/>
  <c r="BD9831" i="6"/>
  <c r="BD9832" i="6"/>
  <c r="BD9833" i="6"/>
  <c r="BD9834" i="6"/>
  <c r="BD9835" i="6"/>
  <c r="BD9836" i="6"/>
  <c r="BD9837" i="6"/>
  <c r="BD9838" i="6"/>
  <c r="BD9839" i="6"/>
  <c r="BD9840" i="6"/>
  <c r="BD9841" i="6"/>
  <c r="BD9842" i="6"/>
  <c r="BD9843" i="6"/>
  <c r="BD9844" i="6"/>
  <c r="BD9845" i="6"/>
  <c r="BD9846" i="6"/>
  <c r="BD9847" i="6"/>
  <c r="BD9848" i="6"/>
  <c r="BD9849" i="6"/>
  <c r="BD9850" i="6"/>
  <c r="BD9851" i="6"/>
  <c r="BD9852" i="6"/>
  <c r="BD9853" i="6"/>
  <c r="BD9854" i="6"/>
  <c r="BD9855" i="6"/>
  <c r="BD9856" i="6"/>
  <c r="BD9857" i="6"/>
  <c r="BD9858" i="6"/>
  <c r="BD9859" i="6"/>
  <c r="BD9860" i="6"/>
  <c r="BD9861" i="6"/>
  <c r="BD9862" i="6"/>
  <c r="BD9863" i="6"/>
  <c r="BD9864" i="6"/>
  <c r="BD9865" i="6"/>
  <c r="BD9866" i="6"/>
  <c r="BD9867" i="6"/>
  <c r="BD9868" i="6"/>
  <c r="BD9869" i="6"/>
  <c r="BD9870" i="6"/>
  <c r="BD9871" i="6"/>
  <c r="BD9872" i="6"/>
  <c r="BD9873" i="6"/>
  <c r="BD9874" i="6"/>
  <c r="BD9875" i="6"/>
  <c r="BD9876" i="6"/>
  <c r="BD9877" i="6"/>
  <c r="BD9878" i="6"/>
  <c r="BD9879" i="6"/>
  <c r="BD9880" i="6"/>
  <c r="BD9881" i="6"/>
  <c r="BD9882" i="6"/>
  <c r="BD9883" i="6"/>
  <c r="BD9884" i="6"/>
  <c r="BD9885" i="6"/>
  <c r="BD9886" i="6"/>
  <c r="BD9887" i="6"/>
  <c r="BD9888" i="6"/>
  <c r="BD9889" i="6"/>
  <c r="BD9890" i="6"/>
  <c r="BD9891" i="6"/>
  <c r="BD9892" i="6"/>
  <c r="BD9893" i="6"/>
  <c r="BD9894" i="6"/>
  <c r="BD9895" i="6"/>
  <c r="BD9896" i="6"/>
  <c r="BD9897" i="6"/>
  <c r="BD9898" i="6"/>
  <c r="BD9899" i="6"/>
  <c r="BD9900" i="6"/>
  <c r="BD9901" i="6"/>
  <c r="BD9902" i="6"/>
  <c r="BD9903" i="6"/>
  <c r="BD9904" i="6"/>
  <c r="BD9905" i="6"/>
  <c r="BD9906" i="6"/>
  <c r="BD9907" i="6"/>
  <c r="BD9908" i="6"/>
  <c r="BD9909" i="6"/>
  <c r="BD9910" i="6"/>
  <c r="BD9911" i="6"/>
  <c r="BD9912" i="6"/>
  <c r="BD9913" i="6"/>
  <c r="BD9914" i="6"/>
  <c r="BD9915" i="6"/>
  <c r="BD9916" i="6"/>
  <c r="BD9917" i="6"/>
  <c r="BD9918" i="6"/>
  <c r="BD9919" i="6"/>
  <c r="BD9920" i="6"/>
  <c r="BD9921" i="6"/>
  <c r="BD9922" i="6"/>
  <c r="BD9923" i="6"/>
  <c r="BD9924" i="6"/>
  <c r="BD9925" i="6"/>
  <c r="BD9926" i="6"/>
  <c r="BD9927" i="6"/>
  <c r="BD9928" i="6"/>
  <c r="BD9929" i="6"/>
  <c r="BD9930" i="6"/>
  <c r="BD9931" i="6"/>
  <c r="BD9932" i="6"/>
  <c r="BD9933" i="6"/>
  <c r="BD9934" i="6"/>
  <c r="BD9935" i="6"/>
  <c r="BD9936" i="6"/>
  <c r="BD9937" i="6"/>
  <c r="BD9938" i="6"/>
  <c r="BD9939" i="6"/>
  <c r="BD9940" i="6"/>
  <c r="BD9941" i="6"/>
  <c r="BD9942" i="6"/>
  <c r="BD9943" i="6"/>
  <c r="BD9944" i="6"/>
  <c r="BD9945" i="6"/>
  <c r="BD9946" i="6"/>
  <c r="BD9947" i="6"/>
  <c r="BD9948" i="6"/>
  <c r="BD9949" i="6"/>
  <c r="BD9950" i="6"/>
  <c r="BD9951" i="6"/>
  <c r="BD9952" i="6"/>
  <c r="BD9953" i="6"/>
  <c r="BD9954" i="6"/>
  <c r="BD9955" i="6"/>
  <c r="BD9956" i="6"/>
  <c r="BD9957" i="6"/>
  <c r="BD9958" i="6"/>
  <c r="BD9959" i="6"/>
  <c r="BD9960" i="6"/>
  <c r="BD9961" i="6"/>
  <c r="BD9962" i="6"/>
  <c r="BD9963" i="6"/>
  <c r="BD9964" i="6"/>
  <c r="BD9965" i="6"/>
  <c r="BD9966" i="6"/>
  <c r="BD9967" i="6"/>
  <c r="BD9968" i="6"/>
  <c r="BD9969" i="6"/>
  <c r="BD9970" i="6"/>
  <c r="BD9971" i="6"/>
  <c r="BD9972" i="6"/>
  <c r="BD9973" i="6"/>
  <c r="BD9974" i="6"/>
  <c r="BD9975" i="6"/>
  <c r="BD9976" i="6"/>
  <c r="BD9977" i="6"/>
  <c r="BD9978" i="6"/>
  <c r="BD9979" i="6"/>
  <c r="BD9980" i="6"/>
  <c r="BD9981" i="6"/>
  <c r="BD9982" i="6"/>
  <c r="BD9983" i="6"/>
  <c r="BD9984" i="6"/>
  <c r="BD9985" i="6"/>
  <c r="BD9986" i="6"/>
  <c r="BD9987" i="6"/>
  <c r="BD9988" i="6"/>
  <c r="BD9989" i="6"/>
  <c r="BD9990" i="6"/>
  <c r="BD9991" i="6"/>
  <c r="BD9992" i="6"/>
  <c r="BD9993" i="6"/>
  <c r="BD9994" i="6"/>
  <c r="BD9995" i="6"/>
  <c r="BD9996" i="6"/>
  <c r="BD9997" i="6"/>
  <c r="BD9998" i="6"/>
  <c r="BD9999" i="6"/>
  <c r="BD10000" i="6"/>
  <c r="BD10001" i="6"/>
  <c r="BD10002" i="6"/>
  <c r="BD10003" i="6"/>
  <c r="BD10004" i="6"/>
  <c r="BD10006" i="6"/>
  <c r="BD10007" i="6"/>
  <c r="BD10008" i="6"/>
  <c r="BD10009" i="6"/>
  <c r="BD10010" i="6"/>
  <c r="BD10011" i="6"/>
  <c r="BD10012" i="6"/>
  <c r="BD10013" i="6"/>
  <c r="BD10014" i="6"/>
  <c r="BD10015" i="6"/>
  <c r="BD10016" i="6"/>
  <c r="BD10017" i="6"/>
  <c r="BD10018" i="6"/>
  <c r="BD10019" i="6"/>
  <c r="BD10020" i="6"/>
  <c r="BD10021" i="6"/>
  <c r="BD10022" i="6"/>
  <c r="BD10023" i="6"/>
  <c r="BD10024" i="6"/>
  <c r="BD10025" i="6"/>
  <c r="BD10026" i="6"/>
  <c r="BD10027" i="6"/>
  <c r="BD10028" i="6"/>
  <c r="BD10029" i="6"/>
  <c r="BD10030" i="6"/>
  <c r="BD10031" i="6"/>
  <c r="BD10032" i="6"/>
  <c r="BD10033" i="6"/>
  <c r="BD10034" i="6"/>
  <c r="BD10035" i="6"/>
  <c r="BD10036" i="6"/>
  <c r="BD10037" i="6"/>
  <c r="BD10038" i="6"/>
  <c r="BD10039" i="6"/>
  <c r="BD10040" i="6"/>
  <c r="BD10041" i="6"/>
  <c r="BD10042" i="6"/>
  <c r="BD10043" i="6"/>
  <c r="BD10044" i="6"/>
  <c r="BD2" i="6"/>
  <c r="BH3" i="6" l="1"/>
  <c r="BH4" i="6"/>
  <c r="BH5" i="6"/>
  <c r="BH6" i="6"/>
  <c r="BH7" i="6"/>
  <c r="BH8" i="6"/>
  <c r="BH9" i="6"/>
  <c r="BH10" i="6"/>
  <c r="BH11" i="6"/>
  <c r="BH12" i="6"/>
  <c r="BH13" i="6"/>
  <c r="BH14" i="6"/>
  <c r="BH15" i="6"/>
  <c r="BH16" i="6"/>
  <c r="BH17" i="6"/>
  <c r="BH18" i="6"/>
  <c r="BH19" i="6"/>
  <c r="BH20" i="6"/>
  <c r="BH21" i="6"/>
  <c r="BH22" i="6"/>
  <c r="BH23" i="6"/>
  <c r="BH24" i="6"/>
  <c r="BH25" i="6"/>
  <c r="BH26" i="6"/>
  <c r="BH27" i="6"/>
  <c r="BH28" i="6"/>
  <c r="BH29" i="6"/>
  <c r="BH30" i="6"/>
  <c r="BH31" i="6"/>
  <c r="BH32" i="6"/>
  <c r="BH33" i="6"/>
  <c r="BH34" i="6"/>
  <c r="BH35" i="6"/>
  <c r="BH36" i="6"/>
  <c r="BH37" i="6"/>
  <c r="BH38" i="6"/>
  <c r="BH39" i="6"/>
  <c r="BH40" i="6"/>
  <c r="BH41" i="6"/>
  <c r="BH42" i="6"/>
  <c r="BH43" i="6"/>
  <c r="BH44" i="6"/>
  <c r="BH45" i="6"/>
  <c r="BH46" i="6"/>
  <c r="BH47" i="6"/>
  <c r="BH48" i="6"/>
  <c r="BH49" i="6"/>
  <c r="BH50" i="6"/>
  <c r="BH51" i="6"/>
  <c r="BH52" i="6"/>
  <c r="BH53" i="6"/>
  <c r="BH54" i="6"/>
  <c r="BH55" i="6"/>
  <c r="BH56" i="6"/>
  <c r="BH57" i="6"/>
  <c r="BH58" i="6"/>
  <c r="BH59" i="6"/>
  <c r="BH60" i="6"/>
  <c r="BH61" i="6"/>
  <c r="BH62" i="6"/>
  <c r="BH63" i="6"/>
  <c r="BH64" i="6"/>
  <c r="BH65" i="6"/>
  <c r="BH66" i="6"/>
  <c r="BH67" i="6"/>
  <c r="BH68" i="6"/>
  <c r="BH69" i="6"/>
  <c r="BH70" i="6"/>
  <c r="BH71" i="6"/>
  <c r="BH72" i="6"/>
  <c r="BH73" i="6"/>
  <c r="BH74" i="6"/>
  <c r="BH75" i="6"/>
  <c r="BH76" i="6"/>
  <c r="BH77" i="6"/>
  <c r="BH78" i="6"/>
  <c r="BH79" i="6"/>
  <c r="BH80" i="6"/>
  <c r="BH81" i="6"/>
  <c r="BH82" i="6"/>
  <c r="BH83" i="6"/>
  <c r="BH84" i="6"/>
  <c r="BH85" i="6"/>
  <c r="BH86" i="6"/>
  <c r="BH87" i="6"/>
  <c r="BH88" i="6"/>
  <c r="BH89" i="6"/>
  <c r="BH90" i="6"/>
  <c r="BH91" i="6"/>
  <c r="BH92" i="6"/>
  <c r="BH93" i="6"/>
  <c r="BH94" i="6"/>
  <c r="BH95" i="6"/>
  <c r="BH96" i="6"/>
  <c r="BH97" i="6"/>
  <c r="BH98" i="6"/>
  <c r="BH99" i="6"/>
  <c r="BH100" i="6"/>
  <c r="BH101" i="6"/>
  <c r="BH102" i="6"/>
  <c r="BH103" i="6"/>
  <c r="BH104" i="6"/>
  <c r="BH105" i="6"/>
  <c r="BH106" i="6"/>
  <c r="BH107" i="6"/>
  <c r="BH108" i="6"/>
  <c r="BH109" i="6"/>
  <c r="BH110" i="6"/>
  <c r="BH111" i="6"/>
  <c r="BH112" i="6"/>
  <c r="BH113" i="6"/>
  <c r="BH114" i="6"/>
  <c r="BH115" i="6"/>
  <c r="BH116" i="6"/>
  <c r="BH117" i="6"/>
  <c r="BH118" i="6"/>
  <c r="BH119" i="6"/>
  <c r="BH120" i="6"/>
  <c r="BH121" i="6"/>
  <c r="BH122" i="6"/>
  <c r="BH123" i="6"/>
  <c r="BH124" i="6"/>
  <c r="BH125" i="6"/>
  <c r="BH126" i="6"/>
  <c r="BH127" i="6"/>
  <c r="BH128" i="6"/>
  <c r="BH129" i="6"/>
  <c r="BH130" i="6"/>
  <c r="BH131" i="6"/>
  <c r="BH132" i="6"/>
  <c r="BH133" i="6"/>
  <c r="BH134" i="6"/>
  <c r="BH135" i="6"/>
  <c r="BH136" i="6"/>
  <c r="BH137" i="6"/>
  <c r="BH138" i="6"/>
  <c r="BH139" i="6"/>
  <c r="BH140" i="6"/>
  <c r="BH141" i="6"/>
  <c r="BH142" i="6"/>
  <c r="BH143" i="6"/>
  <c r="BH144" i="6"/>
  <c r="BH145" i="6"/>
  <c r="BH146" i="6"/>
  <c r="BH147" i="6"/>
  <c r="BH148" i="6"/>
  <c r="BH149" i="6"/>
  <c r="BH150" i="6"/>
  <c r="BH151" i="6"/>
  <c r="BH152" i="6"/>
  <c r="BH153" i="6"/>
  <c r="BH154" i="6"/>
  <c r="BH155" i="6"/>
  <c r="BH156" i="6"/>
  <c r="BH157" i="6"/>
  <c r="BH158" i="6"/>
  <c r="BH159" i="6"/>
  <c r="BH160" i="6"/>
  <c r="BH161" i="6"/>
  <c r="BH162" i="6"/>
  <c r="BH163" i="6"/>
  <c r="BH164" i="6"/>
  <c r="BH165" i="6"/>
  <c r="BH166" i="6"/>
  <c r="BH167" i="6"/>
  <c r="BH168" i="6"/>
  <c r="BH169" i="6"/>
  <c r="BH170" i="6"/>
  <c r="BH171" i="6"/>
  <c r="BH172" i="6"/>
  <c r="BH173" i="6"/>
  <c r="BH174" i="6"/>
  <c r="BH175" i="6"/>
  <c r="BH176" i="6"/>
  <c r="BH177" i="6"/>
  <c r="BH178" i="6"/>
  <c r="BH179" i="6"/>
  <c r="BH180" i="6"/>
  <c r="BH181" i="6"/>
  <c r="BH182" i="6"/>
  <c r="BH183" i="6"/>
  <c r="BH184" i="6"/>
  <c r="BH185" i="6"/>
  <c r="BH186" i="6"/>
  <c r="BH187" i="6"/>
  <c r="BH188" i="6"/>
  <c r="BH189" i="6"/>
  <c r="BH190" i="6"/>
  <c r="BH191" i="6"/>
  <c r="BH192" i="6"/>
  <c r="BH193" i="6"/>
  <c r="BH194" i="6"/>
  <c r="BH195" i="6"/>
  <c r="BH196" i="6"/>
  <c r="BH197" i="6"/>
  <c r="BH198" i="6"/>
  <c r="BH199" i="6"/>
  <c r="BH200" i="6"/>
  <c r="BH201" i="6"/>
  <c r="BH202" i="6"/>
  <c r="BH203" i="6"/>
  <c r="BH204" i="6"/>
  <c r="BH205" i="6"/>
  <c r="BH206" i="6"/>
  <c r="BH207" i="6"/>
  <c r="BH208" i="6"/>
  <c r="BH209" i="6"/>
  <c r="BH210" i="6"/>
  <c r="BH211" i="6"/>
  <c r="BH212" i="6"/>
  <c r="BH213" i="6"/>
  <c r="BH214" i="6"/>
  <c r="BH215" i="6"/>
  <c r="BH216" i="6"/>
  <c r="BH217" i="6"/>
  <c r="BH218" i="6"/>
  <c r="BH219" i="6"/>
  <c r="BH220" i="6"/>
  <c r="BH221" i="6"/>
  <c r="BH222" i="6"/>
  <c r="BH223" i="6"/>
  <c r="BH224" i="6"/>
  <c r="BH225" i="6"/>
  <c r="BH226" i="6"/>
  <c r="BH227" i="6"/>
  <c r="BH228" i="6"/>
  <c r="BH229" i="6"/>
  <c r="BH230" i="6"/>
  <c r="BH231" i="6"/>
  <c r="BH232" i="6"/>
  <c r="BH233" i="6"/>
  <c r="BH234" i="6"/>
  <c r="BH235" i="6"/>
  <c r="BH236" i="6"/>
  <c r="BH237" i="6"/>
  <c r="BH238" i="6"/>
  <c r="BH239" i="6"/>
  <c r="BH240" i="6"/>
  <c r="BH241" i="6"/>
  <c r="BH242" i="6"/>
  <c r="BH243" i="6"/>
  <c r="BH244" i="6"/>
  <c r="BH245" i="6"/>
  <c r="BH246" i="6"/>
  <c r="BH247" i="6"/>
  <c r="BH248" i="6"/>
  <c r="BH249" i="6"/>
  <c r="BH250" i="6"/>
  <c r="BH251" i="6"/>
  <c r="BH252" i="6"/>
  <c r="BH253" i="6"/>
  <c r="BH254" i="6"/>
  <c r="BH255" i="6"/>
  <c r="BH256" i="6"/>
  <c r="BH257" i="6"/>
  <c r="BH258" i="6"/>
  <c r="BH259" i="6"/>
  <c r="BH260" i="6"/>
  <c r="BH261" i="6"/>
  <c r="BH262" i="6"/>
  <c r="BH263" i="6"/>
  <c r="BH264" i="6"/>
  <c r="BH265" i="6"/>
  <c r="BH266" i="6"/>
  <c r="BH267" i="6"/>
  <c r="BH268" i="6"/>
  <c r="BH269" i="6"/>
  <c r="BH270" i="6"/>
  <c r="BH271" i="6"/>
  <c r="BH272" i="6"/>
  <c r="BH273" i="6"/>
  <c r="BH274" i="6"/>
  <c r="BH275" i="6"/>
  <c r="BH276" i="6"/>
  <c r="BH277" i="6"/>
  <c r="BH278" i="6"/>
  <c r="BH279" i="6"/>
  <c r="BH280" i="6"/>
  <c r="BH281" i="6"/>
  <c r="BH282" i="6"/>
  <c r="BH283" i="6"/>
  <c r="BH284" i="6"/>
  <c r="BH285" i="6"/>
  <c r="BH286" i="6"/>
  <c r="BH287" i="6"/>
  <c r="BH288" i="6"/>
  <c r="BH289" i="6"/>
  <c r="BH290" i="6"/>
  <c r="BH291" i="6"/>
  <c r="BH292" i="6"/>
  <c r="BH293" i="6"/>
  <c r="BH294" i="6"/>
  <c r="BH295" i="6"/>
  <c r="BH296" i="6"/>
  <c r="BH297" i="6"/>
  <c r="BH298" i="6"/>
  <c r="BH299" i="6"/>
  <c r="BH300" i="6"/>
  <c r="BH301" i="6"/>
  <c r="BH302" i="6"/>
  <c r="BH303" i="6"/>
  <c r="BH304" i="6"/>
  <c r="BH305" i="6"/>
  <c r="BH306" i="6"/>
  <c r="BH307" i="6"/>
  <c r="BH308" i="6"/>
  <c r="BH309" i="6"/>
  <c r="BH310" i="6"/>
  <c r="BH311" i="6"/>
  <c r="BH312" i="6"/>
  <c r="BH313" i="6"/>
  <c r="BH314" i="6"/>
  <c r="BH315" i="6"/>
  <c r="BH316" i="6"/>
  <c r="BH317" i="6"/>
  <c r="BH318" i="6"/>
  <c r="BH319" i="6"/>
  <c r="BH320" i="6"/>
  <c r="BH321" i="6"/>
  <c r="BH322" i="6"/>
  <c r="BH323" i="6"/>
  <c r="BH324" i="6"/>
  <c r="BH325" i="6"/>
  <c r="BH326" i="6"/>
  <c r="BH327" i="6"/>
  <c r="BH328" i="6"/>
  <c r="BH329" i="6"/>
  <c r="BH330" i="6"/>
  <c r="BH331" i="6"/>
  <c r="BH332" i="6"/>
  <c r="BH333" i="6"/>
  <c r="BH334" i="6"/>
  <c r="BH335" i="6"/>
  <c r="BH336" i="6"/>
  <c r="BH337" i="6"/>
  <c r="BH338" i="6"/>
  <c r="BH339" i="6"/>
  <c r="BH340" i="6"/>
  <c r="BH341" i="6"/>
  <c r="BH342" i="6"/>
  <c r="BH343" i="6"/>
  <c r="BH344" i="6"/>
  <c r="BH345" i="6"/>
  <c r="BH346" i="6"/>
  <c r="BH347" i="6"/>
  <c r="BH348" i="6"/>
  <c r="BH349" i="6"/>
  <c r="BH350" i="6"/>
  <c r="BH351" i="6"/>
  <c r="BH352" i="6"/>
  <c r="BH353" i="6"/>
  <c r="BH354" i="6"/>
  <c r="BH355" i="6"/>
  <c r="BH356" i="6"/>
  <c r="BH357" i="6"/>
  <c r="BH358" i="6"/>
  <c r="BH359" i="6"/>
  <c r="BH360" i="6"/>
  <c r="BH361" i="6"/>
  <c r="BH362" i="6"/>
  <c r="BH363" i="6"/>
  <c r="BH364" i="6"/>
  <c r="BH365" i="6"/>
  <c r="BH366" i="6"/>
  <c r="BH367" i="6"/>
  <c r="BH368" i="6"/>
  <c r="BH369" i="6"/>
  <c r="BH370" i="6"/>
  <c r="BH371" i="6"/>
  <c r="BH372" i="6"/>
  <c r="BH373" i="6"/>
  <c r="BH374" i="6"/>
  <c r="BH375" i="6"/>
  <c r="BH376" i="6"/>
  <c r="BH377" i="6"/>
  <c r="BH378" i="6"/>
  <c r="BH379" i="6"/>
  <c r="BH380" i="6"/>
  <c r="BH381" i="6"/>
  <c r="BH382" i="6"/>
  <c r="BH383" i="6"/>
  <c r="BH384" i="6"/>
  <c r="BH385" i="6"/>
  <c r="BH386" i="6"/>
  <c r="BH387" i="6"/>
  <c r="BH388" i="6"/>
  <c r="BH389" i="6"/>
  <c r="BH390" i="6"/>
  <c r="BH391" i="6"/>
  <c r="BH392" i="6"/>
  <c r="BH393" i="6"/>
  <c r="BH394" i="6"/>
  <c r="BH395" i="6"/>
  <c r="BH396" i="6"/>
  <c r="BH397" i="6"/>
  <c r="BH398" i="6"/>
  <c r="BH399" i="6"/>
  <c r="BH400" i="6"/>
  <c r="BH401" i="6"/>
  <c r="BH402" i="6"/>
  <c r="BH403" i="6"/>
  <c r="BH404" i="6"/>
  <c r="BH405" i="6"/>
  <c r="BH406" i="6"/>
  <c r="BH407" i="6"/>
  <c r="BH408" i="6"/>
  <c r="BH409" i="6"/>
  <c r="BH410" i="6"/>
  <c r="BH411" i="6"/>
  <c r="BH412" i="6"/>
  <c r="BH413" i="6"/>
  <c r="BH414" i="6"/>
  <c r="BH415" i="6"/>
  <c r="BH416" i="6"/>
  <c r="BH417" i="6"/>
  <c r="BH418" i="6"/>
  <c r="BH419" i="6"/>
  <c r="BH420" i="6"/>
  <c r="BH421" i="6"/>
  <c r="BH422" i="6"/>
  <c r="BH423" i="6"/>
  <c r="BH424" i="6"/>
  <c r="BH425" i="6"/>
  <c r="BH426" i="6"/>
  <c r="BH427" i="6"/>
  <c r="BH428" i="6"/>
  <c r="BH429" i="6"/>
  <c r="BH430" i="6"/>
  <c r="BH431" i="6"/>
  <c r="BH432" i="6"/>
  <c r="BH433" i="6"/>
  <c r="BH434" i="6"/>
  <c r="BH435" i="6"/>
  <c r="BH436" i="6"/>
  <c r="BH437" i="6"/>
  <c r="BH438" i="6"/>
  <c r="BH439" i="6"/>
  <c r="BH440" i="6"/>
  <c r="BH441" i="6"/>
  <c r="BH442" i="6"/>
  <c r="BH443" i="6"/>
  <c r="BH444" i="6"/>
  <c r="BH445" i="6"/>
  <c r="BH446" i="6"/>
  <c r="BH447" i="6"/>
  <c r="BH448" i="6"/>
  <c r="BH449" i="6"/>
  <c r="BH450" i="6"/>
  <c r="BH451" i="6"/>
  <c r="BH452" i="6"/>
  <c r="BH453" i="6"/>
  <c r="BH454" i="6"/>
  <c r="BH455" i="6"/>
  <c r="BH456" i="6"/>
  <c r="BH457" i="6"/>
  <c r="BH458" i="6"/>
  <c r="BH459" i="6"/>
  <c r="BH460" i="6"/>
  <c r="BH461" i="6"/>
  <c r="BH462" i="6"/>
  <c r="BH463" i="6"/>
  <c r="BH464" i="6"/>
  <c r="BH465" i="6"/>
  <c r="BH466" i="6"/>
  <c r="BH467" i="6"/>
  <c r="BH468" i="6"/>
  <c r="BH469" i="6"/>
  <c r="BH470" i="6"/>
  <c r="BH471" i="6"/>
  <c r="BH472" i="6"/>
  <c r="BH473" i="6"/>
  <c r="BH474" i="6"/>
  <c r="BH475" i="6"/>
  <c r="BH476" i="6"/>
  <c r="BH477" i="6"/>
  <c r="BH478" i="6"/>
  <c r="BH479" i="6"/>
  <c r="BH480" i="6"/>
  <c r="BH481" i="6"/>
  <c r="BH482" i="6"/>
  <c r="BH483" i="6"/>
  <c r="BH484" i="6"/>
  <c r="BH485" i="6"/>
  <c r="BH486" i="6"/>
  <c r="BH487" i="6"/>
  <c r="BH488" i="6"/>
  <c r="BH489" i="6"/>
  <c r="BH490" i="6"/>
  <c r="BH491" i="6"/>
  <c r="BH492" i="6"/>
  <c r="BH493" i="6"/>
  <c r="BH494" i="6"/>
  <c r="BH495" i="6"/>
  <c r="BH496" i="6"/>
  <c r="BH497" i="6"/>
  <c r="BH498" i="6"/>
  <c r="BH499" i="6"/>
  <c r="BH500" i="6"/>
  <c r="BH501" i="6"/>
  <c r="BH502" i="6"/>
  <c r="BH503" i="6"/>
  <c r="BH504" i="6"/>
  <c r="BH505" i="6"/>
  <c r="BH506" i="6"/>
  <c r="BH507" i="6"/>
  <c r="BH508" i="6"/>
  <c r="BH509" i="6"/>
  <c r="BH510" i="6"/>
  <c r="BH511" i="6"/>
  <c r="BH512" i="6"/>
  <c r="BH513" i="6"/>
  <c r="BH514" i="6"/>
  <c r="BH515" i="6"/>
  <c r="BH516" i="6"/>
  <c r="BH517" i="6"/>
  <c r="BH518" i="6"/>
  <c r="BH519" i="6"/>
  <c r="BH520" i="6"/>
  <c r="BH521" i="6"/>
  <c r="BH522" i="6"/>
  <c r="BH523" i="6"/>
  <c r="BH524" i="6"/>
  <c r="BH525" i="6"/>
  <c r="BH526" i="6"/>
  <c r="BH527" i="6"/>
  <c r="BH528" i="6"/>
  <c r="BH529" i="6"/>
  <c r="BH530" i="6"/>
  <c r="BH531" i="6"/>
  <c r="BH532" i="6"/>
  <c r="BH533" i="6"/>
  <c r="BH534" i="6"/>
  <c r="BH535" i="6"/>
  <c r="BH536" i="6"/>
  <c r="BH537" i="6"/>
  <c r="BH538" i="6"/>
  <c r="BH539" i="6"/>
  <c r="BH540" i="6"/>
  <c r="BH541" i="6"/>
  <c r="BH542" i="6"/>
  <c r="BH543" i="6"/>
  <c r="BH544" i="6"/>
  <c r="BH545" i="6"/>
  <c r="BH546" i="6"/>
  <c r="BH547" i="6"/>
  <c r="BH548" i="6"/>
  <c r="BH549" i="6"/>
  <c r="BH550" i="6"/>
  <c r="BH551" i="6"/>
  <c r="BH552" i="6"/>
  <c r="BH553" i="6"/>
  <c r="BH554" i="6"/>
  <c r="BH555" i="6"/>
  <c r="BH556" i="6"/>
  <c r="BH557" i="6"/>
  <c r="BH558" i="6"/>
  <c r="BH559" i="6"/>
  <c r="BH560" i="6"/>
  <c r="BH561" i="6"/>
  <c r="BH562" i="6"/>
  <c r="BH563" i="6"/>
  <c r="BH564" i="6"/>
  <c r="BH565" i="6"/>
  <c r="BH566" i="6"/>
  <c r="BH567" i="6"/>
  <c r="BH568" i="6"/>
  <c r="BH569" i="6"/>
  <c r="BH570" i="6"/>
  <c r="BH571" i="6"/>
  <c r="BH572" i="6"/>
  <c r="BH573" i="6"/>
  <c r="BH574" i="6"/>
  <c r="BH575" i="6"/>
  <c r="BH576" i="6"/>
  <c r="BH577" i="6"/>
  <c r="BH578" i="6"/>
  <c r="BH579" i="6"/>
  <c r="BH580" i="6"/>
  <c r="BH581" i="6"/>
  <c r="BH582" i="6"/>
  <c r="BH583" i="6"/>
  <c r="BH584" i="6"/>
  <c r="BH585" i="6"/>
  <c r="BH586" i="6"/>
  <c r="BH587" i="6"/>
  <c r="BH588" i="6"/>
  <c r="BH589" i="6"/>
  <c r="BH590" i="6"/>
  <c r="BH591" i="6"/>
  <c r="BH592" i="6"/>
  <c r="BH593" i="6"/>
  <c r="BH594" i="6"/>
  <c r="BH595" i="6"/>
  <c r="BH596" i="6"/>
  <c r="BH597" i="6"/>
  <c r="BH598" i="6"/>
  <c r="BH599" i="6"/>
  <c r="BH600" i="6"/>
  <c r="BH601" i="6"/>
  <c r="BH602" i="6"/>
  <c r="BH603" i="6"/>
  <c r="BH604" i="6"/>
  <c r="BH605" i="6"/>
  <c r="BH606" i="6"/>
  <c r="BH607" i="6"/>
  <c r="BH608" i="6"/>
  <c r="BH609" i="6"/>
  <c r="BH610" i="6"/>
  <c r="BH611" i="6"/>
  <c r="BH612" i="6"/>
  <c r="BH613" i="6"/>
  <c r="BH614" i="6"/>
  <c r="BH615" i="6"/>
  <c r="BH616" i="6"/>
  <c r="BH617" i="6"/>
  <c r="BH618" i="6"/>
  <c r="BH619" i="6"/>
  <c r="BH620" i="6"/>
  <c r="BH621" i="6"/>
  <c r="BH622" i="6"/>
  <c r="BH623" i="6"/>
  <c r="BH624" i="6"/>
  <c r="BH625" i="6"/>
  <c r="BH626" i="6"/>
  <c r="BH627" i="6"/>
  <c r="BH628" i="6"/>
  <c r="BH629" i="6"/>
  <c r="BH630" i="6"/>
  <c r="BH631" i="6"/>
  <c r="BH632" i="6"/>
  <c r="BH633" i="6"/>
  <c r="BH634" i="6"/>
  <c r="BH635" i="6"/>
  <c r="BH636" i="6"/>
  <c r="BH637" i="6"/>
  <c r="BH638" i="6"/>
  <c r="BH639" i="6"/>
  <c r="BH640" i="6"/>
  <c r="BH641" i="6"/>
  <c r="BH642" i="6"/>
  <c r="BH643" i="6"/>
  <c r="BH644" i="6"/>
  <c r="BH645" i="6"/>
  <c r="BH646" i="6"/>
  <c r="BH647" i="6"/>
  <c r="BH648" i="6"/>
  <c r="BH649" i="6"/>
  <c r="BH650" i="6"/>
  <c r="BH651" i="6"/>
  <c r="BH652" i="6"/>
  <c r="BH653" i="6"/>
  <c r="BH654" i="6"/>
  <c r="BH655" i="6"/>
  <c r="BH656" i="6"/>
  <c r="BH657" i="6"/>
  <c r="BH658" i="6"/>
  <c r="BH659" i="6"/>
  <c r="BH660" i="6"/>
  <c r="BH661" i="6"/>
  <c r="BH662" i="6"/>
  <c r="BH663" i="6"/>
  <c r="BH664" i="6"/>
  <c r="BH665" i="6"/>
  <c r="BH666" i="6"/>
  <c r="BH667" i="6"/>
  <c r="BH668" i="6"/>
  <c r="BH669" i="6"/>
  <c r="BH670" i="6"/>
  <c r="BH671" i="6"/>
  <c r="BH672" i="6"/>
  <c r="BH673" i="6"/>
  <c r="BH674" i="6"/>
  <c r="BH675" i="6"/>
  <c r="BH676" i="6"/>
  <c r="BH677" i="6"/>
  <c r="BH678" i="6"/>
  <c r="BH679" i="6"/>
  <c r="BH680" i="6"/>
  <c r="BH681" i="6"/>
  <c r="BH682" i="6"/>
  <c r="BH683" i="6"/>
  <c r="BH684" i="6"/>
  <c r="BH685" i="6"/>
  <c r="BH686" i="6"/>
  <c r="BH687" i="6"/>
  <c r="BH688" i="6"/>
  <c r="BH689" i="6"/>
  <c r="BH690" i="6"/>
  <c r="BH691" i="6"/>
  <c r="BH692" i="6"/>
  <c r="BH693" i="6"/>
  <c r="BH694" i="6"/>
  <c r="BH695" i="6"/>
  <c r="BH696" i="6"/>
  <c r="BH697" i="6"/>
  <c r="BH698" i="6"/>
  <c r="BH699" i="6"/>
  <c r="BH700" i="6"/>
  <c r="BH701" i="6"/>
  <c r="BH702" i="6"/>
  <c r="BH703" i="6"/>
  <c r="BH704" i="6"/>
  <c r="BH705" i="6"/>
  <c r="BH706" i="6"/>
  <c r="BH707" i="6"/>
  <c r="BH708" i="6"/>
  <c r="BH709" i="6"/>
  <c r="BH710" i="6"/>
  <c r="BH711" i="6"/>
  <c r="BH712" i="6"/>
  <c r="BH713" i="6"/>
  <c r="BH714" i="6"/>
  <c r="BH715" i="6"/>
  <c r="BH716" i="6"/>
  <c r="BH717" i="6"/>
  <c r="BH718" i="6"/>
  <c r="BH719" i="6"/>
  <c r="BH720" i="6"/>
  <c r="BH721" i="6"/>
  <c r="BH722" i="6"/>
  <c r="BH723" i="6"/>
  <c r="BH724" i="6"/>
  <c r="BH725" i="6"/>
  <c r="BH726" i="6"/>
  <c r="BH727" i="6"/>
  <c r="BH728" i="6"/>
  <c r="BH729" i="6"/>
  <c r="BH730" i="6"/>
  <c r="BH731" i="6"/>
  <c r="BH732" i="6"/>
  <c r="BH733" i="6"/>
  <c r="BH734" i="6"/>
  <c r="BH735" i="6"/>
  <c r="BH736" i="6"/>
  <c r="BH737" i="6"/>
  <c r="BH738" i="6"/>
  <c r="BH739" i="6"/>
  <c r="BH740" i="6"/>
  <c r="BH741" i="6"/>
  <c r="BH742" i="6"/>
  <c r="BH743" i="6"/>
  <c r="BH744" i="6"/>
  <c r="BH745" i="6"/>
  <c r="BH746" i="6"/>
  <c r="BH747" i="6"/>
  <c r="BH748" i="6"/>
  <c r="BH749" i="6"/>
  <c r="BH750" i="6"/>
  <c r="BH751" i="6"/>
  <c r="BH752" i="6"/>
  <c r="BH753" i="6"/>
  <c r="BH754" i="6"/>
  <c r="BH755" i="6"/>
  <c r="BH756" i="6"/>
  <c r="BH757" i="6"/>
  <c r="BH758" i="6"/>
  <c r="BH759" i="6"/>
  <c r="BH760" i="6"/>
  <c r="BH761" i="6"/>
  <c r="BH762" i="6"/>
  <c r="BH763" i="6"/>
  <c r="BH764" i="6"/>
  <c r="BH765" i="6"/>
  <c r="BH766" i="6"/>
  <c r="BH767" i="6"/>
  <c r="BH768" i="6"/>
  <c r="BH769" i="6"/>
  <c r="BH770" i="6"/>
  <c r="BH771" i="6"/>
  <c r="BH772" i="6"/>
  <c r="BH773" i="6"/>
  <c r="BH774" i="6"/>
  <c r="BH775" i="6"/>
  <c r="BH776" i="6"/>
  <c r="BH777" i="6"/>
  <c r="BH778" i="6"/>
  <c r="BH779" i="6"/>
  <c r="BH780" i="6"/>
  <c r="BH781" i="6"/>
  <c r="BH782" i="6"/>
  <c r="BH783" i="6"/>
  <c r="BH784" i="6"/>
  <c r="BH785" i="6"/>
  <c r="BH786" i="6"/>
  <c r="BH787" i="6"/>
  <c r="BH788" i="6"/>
  <c r="BH789" i="6"/>
  <c r="BH790" i="6"/>
  <c r="BH791" i="6"/>
  <c r="BH792" i="6"/>
  <c r="BH793" i="6"/>
  <c r="BH794" i="6"/>
  <c r="BH795" i="6"/>
  <c r="BH796" i="6"/>
  <c r="BH797" i="6"/>
  <c r="BH798" i="6"/>
  <c r="BH799" i="6"/>
  <c r="BH800" i="6"/>
  <c r="BH801" i="6"/>
  <c r="BH802" i="6"/>
  <c r="BH803" i="6"/>
  <c r="BH804" i="6"/>
  <c r="BH805" i="6"/>
  <c r="BH806" i="6"/>
  <c r="BH807" i="6"/>
  <c r="BH808" i="6"/>
  <c r="BH809" i="6"/>
  <c r="BH810" i="6"/>
  <c r="BH811" i="6"/>
  <c r="BH812" i="6"/>
  <c r="BH813" i="6"/>
  <c r="BH814" i="6"/>
  <c r="BH815" i="6"/>
  <c r="BH816" i="6"/>
  <c r="BH817" i="6"/>
  <c r="BH818" i="6"/>
  <c r="BH819" i="6"/>
  <c r="BH820" i="6"/>
  <c r="BH821" i="6"/>
  <c r="BH822" i="6"/>
  <c r="BH823" i="6"/>
  <c r="BH824" i="6"/>
  <c r="BH825" i="6"/>
  <c r="BH826" i="6"/>
  <c r="BH827" i="6"/>
  <c r="BH828" i="6"/>
  <c r="BH829" i="6"/>
  <c r="BH830" i="6"/>
  <c r="BH831" i="6"/>
  <c r="BH832" i="6"/>
  <c r="BH833" i="6"/>
  <c r="BH834" i="6"/>
  <c r="BH835" i="6"/>
  <c r="BH836" i="6"/>
  <c r="BH837" i="6"/>
  <c r="BH838" i="6"/>
  <c r="BH839" i="6"/>
  <c r="BH840" i="6"/>
  <c r="BH841" i="6"/>
  <c r="BH842" i="6"/>
  <c r="BH843" i="6"/>
  <c r="BH844" i="6"/>
  <c r="BH845" i="6"/>
  <c r="BH846" i="6"/>
  <c r="BH847" i="6"/>
  <c r="BH848" i="6"/>
  <c r="BH849" i="6"/>
  <c r="BH850" i="6"/>
  <c r="BH851" i="6"/>
  <c r="BH852" i="6"/>
  <c r="BH853" i="6"/>
  <c r="BH854" i="6"/>
  <c r="BH855" i="6"/>
  <c r="BH856" i="6"/>
  <c r="BH857" i="6"/>
  <c r="BH858" i="6"/>
  <c r="BH859" i="6"/>
  <c r="BH860" i="6"/>
  <c r="BH861" i="6"/>
  <c r="BH862" i="6"/>
  <c r="BH863" i="6"/>
  <c r="BH864" i="6"/>
  <c r="BH865" i="6"/>
  <c r="BH866" i="6"/>
  <c r="BH867" i="6"/>
  <c r="BH868" i="6"/>
  <c r="BH869" i="6"/>
  <c r="BH870" i="6"/>
  <c r="BH871" i="6"/>
  <c r="BH872" i="6"/>
  <c r="BH873" i="6"/>
  <c r="BH874" i="6"/>
  <c r="BH875" i="6"/>
  <c r="BH876" i="6"/>
  <c r="BH877" i="6"/>
  <c r="BH878" i="6"/>
  <c r="BH879" i="6"/>
  <c r="BH880" i="6"/>
  <c r="BH881" i="6"/>
  <c r="BH882" i="6"/>
  <c r="BH883" i="6"/>
  <c r="BH884" i="6"/>
  <c r="BH885" i="6"/>
  <c r="BH886" i="6"/>
  <c r="BH887" i="6"/>
  <c r="BH888" i="6"/>
  <c r="BH889" i="6"/>
  <c r="BH890" i="6"/>
  <c r="BH891" i="6"/>
  <c r="BH892" i="6"/>
  <c r="BH893" i="6"/>
  <c r="BH894" i="6"/>
  <c r="BH895" i="6"/>
  <c r="BH896" i="6"/>
  <c r="BH897" i="6"/>
  <c r="BH898" i="6"/>
  <c r="BH899" i="6"/>
  <c r="BH900" i="6"/>
  <c r="BH901" i="6"/>
  <c r="BH902" i="6"/>
  <c r="BH903" i="6"/>
  <c r="BH904" i="6"/>
  <c r="BH905" i="6"/>
  <c r="BH906" i="6"/>
  <c r="BH907" i="6"/>
  <c r="BH908" i="6"/>
  <c r="BH909" i="6"/>
  <c r="BH910" i="6"/>
  <c r="BH911" i="6"/>
  <c r="BH912" i="6"/>
  <c r="BH913" i="6"/>
  <c r="BH914" i="6"/>
  <c r="BH915" i="6"/>
  <c r="BH916" i="6"/>
  <c r="BH917" i="6"/>
  <c r="BH918" i="6"/>
  <c r="BH919" i="6"/>
  <c r="BH920" i="6"/>
  <c r="BH921" i="6"/>
  <c r="BH922" i="6"/>
  <c r="BH923" i="6"/>
  <c r="BH924" i="6"/>
  <c r="BH925" i="6"/>
  <c r="BH926" i="6"/>
  <c r="BH927" i="6"/>
  <c r="BH928" i="6"/>
  <c r="BH929" i="6"/>
  <c r="BH930" i="6"/>
  <c r="BH931" i="6"/>
  <c r="BH932" i="6"/>
  <c r="BH933" i="6"/>
  <c r="BH934" i="6"/>
  <c r="BH935" i="6"/>
  <c r="BH936" i="6"/>
  <c r="BH937" i="6"/>
  <c r="BH938" i="6"/>
  <c r="BH939" i="6"/>
  <c r="BH940" i="6"/>
  <c r="BH941" i="6"/>
  <c r="BH942" i="6"/>
  <c r="BH943" i="6"/>
  <c r="BH944" i="6"/>
  <c r="BH945" i="6"/>
  <c r="BH946" i="6"/>
  <c r="BH947" i="6"/>
  <c r="BH948" i="6"/>
  <c r="BH949" i="6"/>
  <c r="BH950" i="6"/>
  <c r="BH951" i="6"/>
  <c r="BH952" i="6"/>
  <c r="BH953" i="6"/>
  <c r="BH954" i="6"/>
  <c r="BH955" i="6"/>
  <c r="BH956" i="6"/>
  <c r="BH957" i="6"/>
  <c r="BH958" i="6"/>
  <c r="BH959" i="6"/>
  <c r="BH960" i="6"/>
  <c r="BH961" i="6"/>
  <c r="BH962" i="6"/>
  <c r="BH963" i="6"/>
  <c r="BH964" i="6"/>
  <c r="BH965" i="6"/>
  <c r="BH966" i="6"/>
  <c r="BH967" i="6"/>
  <c r="BH968" i="6"/>
  <c r="BH969" i="6"/>
  <c r="BH970" i="6"/>
  <c r="BH971" i="6"/>
  <c r="BH972" i="6"/>
  <c r="BH973" i="6"/>
  <c r="BH974" i="6"/>
  <c r="BH975" i="6"/>
  <c r="BH976" i="6"/>
  <c r="BH977" i="6"/>
  <c r="BH978" i="6"/>
  <c r="BH979" i="6"/>
  <c r="BH980" i="6"/>
  <c r="BH981" i="6"/>
  <c r="BH982" i="6"/>
  <c r="BH983" i="6"/>
  <c r="BH984" i="6"/>
  <c r="BH985" i="6"/>
  <c r="BH986" i="6"/>
  <c r="BH987" i="6"/>
  <c r="BH988" i="6"/>
  <c r="BH989" i="6"/>
  <c r="BH990" i="6"/>
  <c r="BH991" i="6"/>
  <c r="BH992" i="6"/>
  <c r="BH993" i="6"/>
  <c r="BH994" i="6"/>
  <c r="BH995" i="6"/>
  <c r="BH996" i="6"/>
  <c r="BH997" i="6"/>
  <c r="BH998" i="6"/>
  <c r="BH999" i="6"/>
  <c r="BH1000" i="6"/>
  <c r="BH1001" i="6"/>
  <c r="BH1002" i="6"/>
  <c r="BH1003" i="6"/>
  <c r="BH1004" i="6"/>
  <c r="BH1005" i="6"/>
  <c r="BH1006" i="6"/>
  <c r="BH1007" i="6"/>
  <c r="BH1008" i="6"/>
  <c r="BH1009" i="6"/>
  <c r="BH1010" i="6"/>
  <c r="BH1011" i="6"/>
  <c r="BH1012" i="6"/>
  <c r="BH1013" i="6"/>
  <c r="BH1014" i="6"/>
  <c r="BH1015" i="6"/>
  <c r="BH1016" i="6"/>
  <c r="BH1017" i="6"/>
  <c r="BH1018" i="6"/>
  <c r="BH1019" i="6"/>
  <c r="BH1020" i="6"/>
  <c r="BH1021" i="6"/>
  <c r="BH1022" i="6"/>
  <c r="BH1023" i="6"/>
  <c r="BH1024" i="6"/>
  <c r="BH1025" i="6"/>
  <c r="BH1026" i="6"/>
  <c r="BH1027" i="6"/>
  <c r="BH1028" i="6"/>
  <c r="BH1029" i="6"/>
  <c r="BH1030" i="6"/>
  <c r="BH1031" i="6"/>
  <c r="BH1032" i="6"/>
  <c r="BH1033" i="6"/>
  <c r="BH1034" i="6"/>
  <c r="BH1035" i="6"/>
  <c r="BH1036" i="6"/>
  <c r="BH1037" i="6"/>
  <c r="BH1038" i="6"/>
  <c r="BH1039" i="6"/>
  <c r="BH1040" i="6"/>
  <c r="BH1041" i="6"/>
  <c r="BH1042" i="6"/>
  <c r="BH1043" i="6"/>
  <c r="BH1044" i="6"/>
  <c r="BH1045" i="6"/>
  <c r="BH1046" i="6"/>
  <c r="BH1047" i="6"/>
  <c r="BH1048" i="6"/>
  <c r="BH1049" i="6"/>
  <c r="BH1050" i="6"/>
  <c r="BH1051" i="6"/>
  <c r="BH1052" i="6"/>
  <c r="BH1053" i="6"/>
  <c r="BH1054" i="6"/>
  <c r="BH1055" i="6"/>
  <c r="BH1056" i="6"/>
  <c r="BH1057" i="6"/>
  <c r="BH1058" i="6"/>
  <c r="BH1059" i="6"/>
  <c r="BH1060" i="6"/>
  <c r="BH1061" i="6"/>
  <c r="BH1062" i="6"/>
  <c r="BH1063" i="6"/>
  <c r="BH1064" i="6"/>
  <c r="BH1065" i="6"/>
  <c r="BH1066" i="6"/>
  <c r="BH1067" i="6"/>
  <c r="BH1068" i="6"/>
  <c r="BH1069" i="6"/>
  <c r="BH1070" i="6"/>
  <c r="BH1071" i="6"/>
  <c r="BH1072" i="6"/>
  <c r="BH1073" i="6"/>
  <c r="BH1074" i="6"/>
  <c r="BH1075" i="6"/>
  <c r="BH1076" i="6"/>
  <c r="BH1077" i="6"/>
  <c r="BH1078" i="6"/>
  <c r="BH1079" i="6"/>
  <c r="BH1080" i="6"/>
  <c r="BH1081" i="6"/>
  <c r="BH1082" i="6"/>
  <c r="BH1083" i="6"/>
  <c r="BH1084" i="6"/>
  <c r="BH1085" i="6"/>
  <c r="BH1086" i="6"/>
  <c r="BH1087" i="6"/>
  <c r="BH1088" i="6"/>
  <c r="BH1089" i="6"/>
  <c r="BH1090" i="6"/>
  <c r="BH1091" i="6"/>
  <c r="BH1092" i="6"/>
  <c r="BH1093" i="6"/>
  <c r="BH1094" i="6"/>
  <c r="BH1095" i="6"/>
  <c r="BH1096" i="6"/>
  <c r="BH1097" i="6"/>
  <c r="BH1098" i="6"/>
  <c r="BH1099" i="6"/>
  <c r="BH1100" i="6"/>
  <c r="BH1101" i="6"/>
  <c r="BH1102" i="6"/>
  <c r="BH1103" i="6"/>
  <c r="BH1104" i="6"/>
  <c r="BH1105" i="6"/>
  <c r="BH1106" i="6"/>
  <c r="BH1107" i="6"/>
  <c r="BH1108" i="6"/>
  <c r="BH1109" i="6"/>
  <c r="BH1110" i="6"/>
  <c r="BH1111" i="6"/>
  <c r="BH1112" i="6"/>
  <c r="BH1113" i="6"/>
  <c r="BH1114" i="6"/>
  <c r="BH1115" i="6"/>
  <c r="BH1116" i="6"/>
  <c r="BH1117" i="6"/>
  <c r="BH1118" i="6"/>
  <c r="BH1119" i="6"/>
  <c r="BH1120" i="6"/>
  <c r="BH1121" i="6"/>
  <c r="BH1122" i="6"/>
  <c r="BH1123" i="6"/>
  <c r="BH1124" i="6"/>
  <c r="BH1125" i="6"/>
  <c r="BH1126" i="6"/>
  <c r="BH1127" i="6"/>
  <c r="BH1128" i="6"/>
  <c r="BH1129" i="6"/>
  <c r="BH1130" i="6"/>
  <c r="BH1131" i="6"/>
  <c r="BH1132" i="6"/>
  <c r="BH1133" i="6"/>
  <c r="BH1134" i="6"/>
  <c r="BH1135" i="6"/>
  <c r="BH1136" i="6"/>
  <c r="BH1137" i="6"/>
  <c r="BH1138" i="6"/>
  <c r="BH1139" i="6"/>
  <c r="BH1140" i="6"/>
  <c r="BH1141" i="6"/>
  <c r="BH1142" i="6"/>
  <c r="BH1143" i="6"/>
  <c r="BH1144" i="6"/>
  <c r="BH1145" i="6"/>
  <c r="BH1146" i="6"/>
  <c r="BH1147" i="6"/>
  <c r="BH1148" i="6"/>
  <c r="BH1149" i="6"/>
  <c r="BH1150" i="6"/>
  <c r="BH1151" i="6"/>
  <c r="BH1152" i="6"/>
  <c r="BH1153" i="6"/>
  <c r="BH1154" i="6"/>
  <c r="BH1155" i="6"/>
  <c r="BH1156" i="6"/>
  <c r="BH1157" i="6"/>
  <c r="BH1158" i="6"/>
  <c r="BH1159" i="6"/>
  <c r="BH1160" i="6"/>
  <c r="BH1161" i="6"/>
  <c r="BH1162" i="6"/>
  <c r="BH1163" i="6"/>
  <c r="BH1164" i="6"/>
  <c r="BH1165" i="6"/>
  <c r="BH1166" i="6"/>
  <c r="BH1167" i="6"/>
  <c r="BH1168" i="6"/>
  <c r="BH1169" i="6"/>
  <c r="BH1170" i="6"/>
  <c r="BH1171" i="6"/>
  <c r="BH1172" i="6"/>
  <c r="BH1173" i="6"/>
  <c r="BH1174" i="6"/>
  <c r="BH1175" i="6"/>
  <c r="BH1176" i="6"/>
  <c r="BH1177" i="6"/>
  <c r="BH1178" i="6"/>
  <c r="BH1179" i="6"/>
  <c r="BH1180" i="6"/>
  <c r="BH1181" i="6"/>
  <c r="BH1182" i="6"/>
  <c r="BH1183" i="6"/>
  <c r="BH1184" i="6"/>
  <c r="BH1185" i="6"/>
  <c r="BH1186" i="6"/>
  <c r="BH1187" i="6"/>
  <c r="BH1188" i="6"/>
  <c r="BH1189" i="6"/>
  <c r="BH1190" i="6"/>
  <c r="BH1191" i="6"/>
  <c r="BH1192" i="6"/>
  <c r="BH1193" i="6"/>
  <c r="BH1194" i="6"/>
  <c r="BH1195" i="6"/>
  <c r="BH1196" i="6"/>
  <c r="BH1197" i="6"/>
  <c r="BH1198" i="6"/>
  <c r="BH1199" i="6"/>
  <c r="BH1200" i="6"/>
  <c r="BH1201" i="6"/>
  <c r="BH1202" i="6"/>
  <c r="BH1203" i="6"/>
  <c r="BH1204" i="6"/>
  <c r="BH1205" i="6"/>
  <c r="BH1206" i="6"/>
  <c r="BH1207" i="6"/>
  <c r="BH1208" i="6"/>
  <c r="BH1209" i="6"/>
  <c r="BH1210" i="6"/>
  <c r="BH1211" i="6"/>
  <c r="BH1212" i="6"/>
  <c r="BH1213" i="6"/>
  <c r="BH1214" i="6"/>
  <c r="BH1215" i="6"/>
  <c r="BH1216" i="6"/>
  <c r="BH1217" i="6"/>
  <c r="BH1218" i="6"/>
  <c r="BH1219" i="6"/>
  <c r="BH1220" i="6"/>
  <c r="BH1221" i="6"/>
  <c r="BH1222" i="6"/>
  <c r="BH1223" i="6"/>
  <c r="BH1224" i="6"/>
  <c r="BH1225" i="6"/>
  <c r="BH1226" i="6"/>
  <c r="BH1227" i="6"/>
  <c r="BH1228" i="6"/>
  <c r="BH1229" i="6"/>
  <c r="BH1230" i="6"/>
  <c r="BH1231" i="6"/>
  <c r="BH1232" i="6"/>
  <c r="BH1233" i="6"/>
  <c r="BH1234" i="6"/>
  <c r="BH1235" i="6"/>
  <c r="BH1236" i="6"/>
  <c r="BH1237" i="6"/>
  <c r="BH1238" i="6"/>
  <c r="BH1239" i="6"/>
  <c r="BH1240" i="6"/>
  <c r="BH1241" i="6"/>
  <c r="BH1242" i="6"/>
  <c r="BH1243" i="6"/>
  <c r="BH1244" i="6"/>
  <c r="BH1245" i="6"/>
  <c r="BH1246" i="6"/>
  <c r="BH1247" i="6"/>
  <c r="BH1248" i="6"/>
  <c r="BH1249" i="6"/>
  <c r="BH1250" i="6"/>
  <c r="BH1251" i="6"/>
  <c r="BH1252" i="6"/>
  <c r="BH1253" i="6"/>
  <c r="BH1254" i="6"/>
  <c r="BH1255" i="6"/>
  <c r="BH1256" i="6"/>
  <c r="BH1257" i="6"/>
  <c r="BH1258" i="6"/>
  <c r="BH1259" i="6"/>
  <c r="BH1260" i="6"/>
  <c r="BH1261" i="6"/>
  <c r="BH1262" i="6"/>
  <c r="BH1263" i="6"/>
  <c r="BH1264" i="6"/>
  <c r="BH1265" i="6"/>
  <c r="BH1266" i="6"/>
  <c r="BH1267" i="6"/>
  <c r="BH1268" i="6"/>
  <c r="BH1269" i="6"/>
  <c r="BH1270" i="6"/>
  <c r="BH1271" i="6"/>
  <c r="BH1272" i="6"/>
  <c r="BH1273" i="6"/>
  <c r="BH1274" i="6"/>
  <c r="BH1275" i="6"/>
  <c r="BH1276" i="6"/>
  <c r="BH1277" i="6"/>
  <c r="BH1278" i="6"/>
  <c r="BH1279" i="6"/>
  <c r="BH1280" i="6"/>
  <c r="BH1281" i="6"/>
  <c r="BH1282" i="6"/>
  <c r="BH1283" i="6"/>
  <c r="BH1284" i="6"/>
  <c r="BH1285" i="6"/>
  <c r="BH1286" i="6"/>
  <c r="BH1287" i="6"/>
  <c r="BH1288" i="6"/>
  <c r="BH1289" i="6"/>
  <c r="BH1290" i="6"/>
  <c r="BH1291" i="6"/>
  <c r="BH1292" i="6"/>
  <c r="BH1293" i="6"/>
  <c r="BH1294" i="6"/>
  <c r="BH1295" i="6"/>
  <c r="BH1296" i="6"/>
  <c r="BH1297" i="6"/>
  <c r="BH1298" i="6"/>
  <c r="BH1299" i="6"/>
  <c r="BH1300" i="6"/>
  <c r="BH1301" i="6"/>
  <c r="BH1302" i="6"/>
  <c r="BH1303" i="6"/>
  <c r="BH1304" i="6"/>
  <c r="BH1305" i="6"/>
  <c r="BH1306" i="6"/>
  <c r="BH1307" i="6"/>
  <c r="BH1308" i="6"/>
  <c r="BH1309" i="6"/>
  <c r="BH1310" i="6"/>
  <c r="BH1311" i="6"/>
  <c r="BH1312" i="6"/>
  <c r="BH1313" i="6"/>
  <c r="BH1314" i="6"/>
  <c r="BH1315" i="6"/>
  <c r="BH1316" i="6"/>
  <c r="BH1317" i="6"/>
  <c r="BH1318" i="6"/>
  <c r="BH1319" i="6"/>
  <c r="BH1320" i="6"/>
  <c r="BH1321" i="6"/>
  <c r="BH1322" i="6"/>
  <c r="BH1323" i="6"/>
  <c r="BH1324" i="6"/>
  <c r="BH1325" i="6"/>
  <c r="BH1326" i="6"/>
  <c r="BH1327" i="6"/>
  <c r="BH1328" i="6"/>
  <c r="BH1329" i="6"/>
  <c r="BH1330" i="6"/>
  <c r="BH1331" i="6"/>
  <c r="BH1332" i="6"/>
  <c r="BH1333" i="6"/>
  <c r="BH1334" i="6"/>
  <c r="BH1335" i="6"/>
  <c r="BH1336" i="6"/>
  <c r="BH1337" i="6"/>
  <c r="BH1338" i="6"/>
  <c r="BH1339" i="6"/>
  <c r="BH1340" i="6"/>
  <c r="BH1341" i="6"/>
  <c r="BH1342" i="6"/>
  <c r="BH1343" i="6"/>
  <c r="BH1344" i="6"/>
  <c r="BH1345" i="6"/>
  <c r="BH1346" i="6"/>
  <c r="BH1347" i="6"/>
  <c r="BH1348" i="6"/>
  <c r="BH1349" i="6"/>
  <c r="BH1350" i="6"/>
  <c r="BH1351" i="6"/>
  <c r="BH1352" i="6"/>
  <c r="BH1353" i="6"/>
  <c r="BH1354" i="6"/>
  <c r="BH1355" i="6"/>
  <c r="BH1356" i="6"/>
  <c r="BH1357" i="6"/>
  <c r="BH1358" i="6"/>
  <c r="BH1359" i="6"/>
  <c r="BH1360" i="6"/>
  <c r="BH1361" i="6"/>
  <c r="BH1362" i="6"/>
  <c r="BH1363" i="6"/>
  <c r="BH1364" i="6"/>
  <c r="BH1365" i="6"/>
  <c r="BH1366" i="6"/>
  <c r="BH1367" i="6"/>
  <c r="BH1368" i="6"/>
  <c r="BH1369" i="6"/>
  <c r="BH1370" i="6"/>
  <c r="BH1371" i="6"/>
  <c r="BH1372" i="6"/>
  <c r="BH1373" i="6"/>
  <c r="BH1374" i="6"/>
  <c r="BH1375" i="6"/>
  <c r="BH1376" i="6"/>
  <c r="BH1377" i="6"/>
  <c r="BH1378" i="6"/>
  <c r="BH1379" i="6"/>
  <c r="BH1380" i="6"/>
  <c r="BH1381" i="6"/>
  <c r="BH1382" i="6"/>
  <c r="BH1383" i="6"/>
  <c r="BH1384" i="6"/>
  <c r="BH1385" i="6"/>
  <c r="BH1386" i="6"/>
  <c r="BH1387" i="6"/>
  <c r="BH1388" i="6"/>
  <c r="BH1389" i="6"/>
  <c r="BH1390" i="6"/>
  <c r="BH1391" i="6"/>
  <c r="BH1392" i="6"/>
  <c r="BH1393" i="6"/>
  <c r="BH1394" i="6"/>
  <c r="BH1395" i="6"/>
  <c r="BH1396" i="6"/>
  <c r="BH1397" i="6"/>
  <c r="BH1398" i="6"/>
  <c r="BH1399" i="6"/>
  <c r="BH1400" i="6"/>
  <c r="BH1401" i="6"/>
  <c r="BH1402" i="6"/>
  <c r="BH1403" i="6"/>
  <c r="BH1404" i="6"/>
  <c r="BH1405" i="6"/>
  <c r="BH1406" i="6"/>
  <c r="BH1407" i="6"/>
  <c r="BH1408" i="6"/>
  <c r="BH1409" i="6"/>
  <c r="BH1410" i="6"/>
  <c r="BH1411" i="6"/>
  <c r="BH1412" i="6"/>
  <c r="BH1413" i="6"/>
  <c r="BH1414" i="6"/>
  <c r="BH1415" i="6"/>
  <c r="BH1416" i="6"/>
  <c r="BH1417" i="6"/>
  <c r="BH1418" i="6"/>
  <c r="BH1419" i="6"/>
  <c r="BH1420" i="6"/>
  <c r="BH1421" i="6"/>
  <c r="BH1422" i="6"/>
  <c r="BH1423" i="6"/>
  <c r="BH1424" i="6"/>
  <c r="BH1425" i="6"/>
  <c r="BH1426" i="6"/>
  <c r="BH1427" i="6"/>
  <c r="BH1428" i="6"/>
  <c r="BH1429" i="6"/>
  <c r="BH1430" i="6"/>
  <c r="BH1431" i="6"/>
  <c r="BH1432" i="6"/>
  <c r="BH1433" i="6"/>
  <c r="BH1434" i="6"/>
  <c r="BH1435" i="6"/>
  <c r="BH1436" i="6"/>
  <c r="BH1437" i="6"/>
  <c r="BH1438" i="6"/>
  <c r="BH1439" i="6"/>
  <c r="BH1440" i="6"/>
  <c r="BH1441" i="6"/>
  <c r="BH1442" i="6"/>
  <c r="BH1443" i="6"/>
  <c r="BH1444" i="6"/>
  <c r="BH1445" i="6"/>
  <c r="BH1446" i="6"/>
  <c r="BH1447" i="6"/>
  <c r="BH1448" i="6"/>
  <c r="BH1449" i="6"/>
  <c r="BH1450" i="6"/>
  <c r="BH1451" i="6"/>
  <c r="BH1452" i="6"/>
  <c r="BH1453" i="6"/>
  <c r="BH1454" i="6"/>
  <c r="BH1455" i="6"/>
  <c r="BH1456" i="6"/>
  <c r="BH1457" i="6"/>
  <c r="BH1458" i="6"/>
  <c r="BH1459" i="6"/>
  <c r="BH1460" i="6"/>
  <c r="BH1461" i="6"/>
  <c r="BH1462" i="6"/>
  <c r="BH1463" i="6"/>
  <c r="BH1464" i="6"/>
  <c r="BH1465" i="6"/>
  <c r="BH1466" i="6"/>
  <c r="BH1467" i="6"/>
  <c r="BH1468" i="6"/>
  <c r="BH1469" i="6"/>
  <c r="BH1470" i="6"/>
  <c r="BH1471" i="6"/>
  <c r="BH1472" i="6"/>
  <c r="BH1473" i="6"/>
  <c r="BH1474" i="6"/>
  <c r="BH1475" i="6"/>
  <c r="BH1476" i="6"/>
  <c r="BH1477" i="6"/>
  <c r="BH1478" i="6"/>
  <c r="BH1479" i="6"/>
  <c r="BH1480" i="6"/>
  <c r="BH1481" i="6"/>
  <c r="BH1482" i="6"/>
  <c r="BH1483" i="6"/>
  <c r="BH1484" i="6"/>
  <c r="BH1485" i="6"/>
  <c r="BH1486" i="6"/>
  <c r="BH1487" i="6"/>
  <c r="BH1488" i="6"/>
  <c r="BH1489" i="6"/>
  <c r="BH1490" i="6"/>
  <c r="BH1491" i="6"/>
  <c r="BH1492" i="6"/>
  <c r="BH1493" i="6"/>
  <c r="BH1494" i="6"/>
  <c r="BH1495" i="6"/>
  <c r="BH1496" i="6"/>
  <c r="BH1497" i="6"/>
  <c r="BH1498" i="6"/>
  <c r="BH1499" i="6"/>
  <c r="BH1500" i="6"/>
  <c r="BH1501" i="6"/>
  <c r="BH1502" i="6"/>
  <c r="BH1503" i="6"/>
  <c r="BH1504" i="6"/>
  <c r="BH1505" i="6"/>
  <c r="BH1506" i="6"/>
  <c r="BH1507" i="6"/>
  <c r="BH1508" i="6"/>
  <c r="BH1509" i="6"/>
  <c r="BH1510" i="6"/>
  <c r="BH1511" i="6"/>
  <c r="BH1512" i="6"/>
  <c r="BH1513" i="6"/>
  <c r="BH1514" i="6"/>
  <c r="BH1515" i="6"/>
  <c r="BH1516" i="6"/>
  <c r="BH1517" i="6"/>
  <c r="BH1518" i="6"/>
  <c r="BH1519" i="6"/>
  <c r="BH1520" i="6"/>
  <c r="BH1521" i="6"/>
  <c r="BH1522" i="6"/>
  <c r="BH1523" i="6"/>
  <c r="BH1524" i="6"/>
  <c r="BH1525" i="6"/>
  <c r="BH1526" i="6"/>
  <c r="BH1527" i="6"/>
  <c r="BH1528" i="6"/>
  <c r="BH1529" i="6"/>
  <c r="BH1530" i="6"/>
  <c r="BH1531" i="6"/>
  <c r="BH1532" i="6"/>
  <c r="BH1533" i="6"/>
  <c r="BH1534" i="6"/>
  <c r="BH1535" i="6"/>
  <c r="BH1536" i="6"/>
  <c r="BH1537" i="6"/>
  <c r="BH1538" i="6"/>
  <c r="BH1539" i="6"/>
  <c r="BH1540" i="6"/>
  <c r="BH1541" i="6"/>
  <c r="BH1542" i="6"/>
  <c r="BH1543" i="6"/>
  <c r="BH1544" i="6"/>
  <c r="BH1545" i="6"/>
  <c r="BH1546" i="6"/>
  <c r="BH1547" i="6"/>
  <c r="BH1548" i="6"/>
  <c r="BH1549" i="6"/>
  <c r="BH1550" i="6"/>
  <c r="BH1551" i="6"/>
  <c r="BH1552" i="6"/>
  <c r="BH1553" i="6"/>
  <c r="BH1554" i="6"/>
  <c r="BH1555" i="6"/>
  <c r="BH1556" i="6"/>
  <c r="BH1557" i="6"/>
  <c r="BH1558" i="6"/>
  <c r="BH1559" i="6"/>
  <c r="BH1560" i="6"/>
  <c r="BH1561" i="6"/>
  <c r="BH1562" i="6"/>
  <c r="BH1563" i="6"/>
  <c r="BH1564" i="6"/>
  <c r="BH1565" i="6"/>
  <c r="BH1566" i="6"/>
  <c r="BH1567" i="6"/>
  <c r="BH1568" i="6"/>
  <c r="BH1569" i="6"/>
  <c r="BH1570" i="6"/>
  <c r="BH1571" i="6"/>
  <c r="BH1572" i="6"/>
  <c r="BH1573" i="6"/>
  <c r="BH1574" i="6"/>
  <c r="BH1575" i="6"/>
  <c r="BH1576" i="6"/>
  <c r="BH1577" i="6"/>
  <c r="BH1578" i="6"/>
  <c r="BH1579" i="6"/>
  <c r="BH1580" i="6"/>
  <c r="BH1581" i="6"/>
  <c r="BH1582" i="6"/>
  <c r="BH1583" i="6"/>
  <c r="BH1584" i="6"/>
  <c r="BH1585" i="6"/>
  <c r="BH1586" i="6"/>
  <c r="BH1587" i="6"/>
  <c r="BH1588" i="6"/>
  <c r="BH1589" i="6"/>
  <c r="BH1590" i="6"/>
  <c r="BH1591" i="6"/>
  <c r="BH1592" i="6"/>
  <c r="BH1593" i="6"/>
  <c r="BH1594" i="6"/>
  <c r="BH1595" i="6"/>
  <c r="BH1596" i="6"/>
  <c r="BH1597" i="6"/>
  <c r="BH1598" i="6"/>
  <c r="BH1599" i="6"/>
  <c r="BH1600" i="6"/>
  <c r="BH1601" i="6"/>
  <c r="BH1602" i="6"/>
  <c r="BH1603" i="6"/>
  <c r="BH1604" i="6"/>
  <c r="BH1605" i="6"/>
  <c r="BH1606" i="6"/>
  <c r="BH1607" i="6"/>
  <c r="BH1608" i="6"/>
  <c r="BH1609" i="6"/>
  <c r="BH1610" i="6"/>
  <c r="BH1611" i="6"/>
  <c r="BH1612" i="6"/>
  <c r="BH1613" i="6"/>
  <c r="BH1614" i="6"/>
  <c r="BH1615" i="6"/>
  <c r="BH1616" i="6"/>
  <c r="BH1617" i="6"/>
  <c r="BH1618" i="6"/>
  <c r="BH1619" i="6"/>
  <c r="BH1620" i="6"/>
  <c r="BH1621" i="6"/>
  <c r="BH1622" i="6"/>
  <c r="BH1623" i="6"/>
  <c r="BH1624" i="6"/>
  <c r="BH1625" i="6"/>
  <c r="BH1626" i="6"/>
  <c r="BH1627" i="6"/>
  <c r="BH1628" i="6"/>
  <c r="BH1629" i="6"/>
  <c r="BH1630" i="6"/>
  <c r="BH1631" i="6"/>
  <c r="BH1632" i="6"/>
  <c r="BH1633" i="6"/>
  <c r="BH1634" i="6"/>
  <c r="BH1635" i="6"/>
  <c r="BH1636" i="6"/>
  <c r="BH1637" i="6"/>
  <c r="BH1638" i="6"/>
  <c r="BH1639" i="6"/>
  <c r="BH1640" i="6"/>
  <c r="BH1641" i="6"/>
  <c r="BH1642" i="6"/>
  <c r="BH1643" i="6"/>
  <c r="BH1644" i="6"/>
  <c r="BH1645" i="6"/>
  <c r="BH1646" i="6"/>
  <c r="BH1647" i="6"/>
  <c r="BH1648" i="6"/>
  <c r="BH1649" i="6"/>
  <c r="BH1650" i="6"/>
  <c r="BH1651" i="6"/>
  <c r="BH1652" i="6"/>
  <c r="BH1653" i="6"/>
  <c r="BH1654" i="6"/>
  <c r="BH1655" i="6"/>
  <c r="BH1656" i="6"/>
  <c r="BH1657" i="6"/>
  <c r="BH1658" i="6"/>
  <c r="BH1659" i="6"/>
  <c r="BH1660" i="6"/>
  <c r="BH1661" i="6"/>
  <c r="BH1662" i="6"/>
  <c r="BH1663" i="6"/>
  <c r="BH1664" i="6"/>
  <c r="BH1665" i="6"/>
  <c r="BH1666" i="6"/>
  <c r="BH1667" i="6"/>
  <c r="BH1668" i="6"/>
  <c r="BH1669" i="6"/>
  <c r="BH1670" i="6"/>
  <c r="BH1671" i="6"/>
  <c r="BH1672" i="6"/>
  <c r="BH1673" i="6"/>
  <c r="BH1674" i="6"/>
  <c r="BH1675" i="6"/>
  <c r="BH1676" i="6"/>
  <c r="BH1677" i="6"/>
  <c r="BH1678" i="6"/>
  <c r="BH1679" i="6"/>
  <c r="BH1680" i="6"/>
  <c r="BH1681" i="6"/>
  <c r="BH1682" i="6"/>
  <c r="BH1683" i="6"/>
  <c r="BH1684" i="6"/>
  <c r="BH1685" i="6"/>
  <c r="BH1686" i="6"/>
  <c r="BH1687" i="6"/>
  <c r="BH1688" i="6"/>
  <c r="BH1689" i="6"/>
  <c r="BH1690" i="6"/>
  <c r="BH1691" i="6"/>
  <c r="BH1692" i="6"/>
  <c r="BH1693" i="6"/>
  <c r="BH1694" i="6"/>
  <c r="BH1695" i="6"/>
  <c r="BH1696" i="6"/>
  <c r="BH1697" i="6"/>
  <c r="BH1698" i="6"/>
  <c r="BH1699" i="6"/>
  <c r="BH1700" i="6"/>
  <c r="BH1701" i="6"/>
  <c r="BH1702" i="6"/>
  <c r="BH1703" i="6"/>
  <c r="BH1704" i="6"/>
  <c r="BH1705" i="6"/>
  <c r="BH1706" i="6"/>
  <c r="BH1707" i="6"/>
  <c r="BH1708" i="6"/>
  <c r="BH1709" i="6"/>
  <c r="BH1710" i="6"/>
  <c r="BH1711" i="6"/>
  <c r="BH1712" i="6"/>
  <c r="BH1713" i="6"/>
  <c r="BH1714" i="6"/>
  <c r="BH1715" i="6"/>
  <c r="BH1716" i="6"/>
  <c r="BH1717" i="6"/>
  <c r="BH1718" i="6"/>
  <c r="BH1719" i="6"/>
  <c r="BH1720" i="6"/>
  <c r="BH1721" i="6"/>
  <c r="BH1722" i="6"/>
  <c r="BH1723" i="6"/>
  <c r="BH1724" i="6"/>
  <c r="BH1725" i="6"/>
  <c r="BH1726" i="6"/>
  <c r="BH1727" i="6"/>
  <c r="BH1728" i="6"/>
  <c r="BH1729" i="6"/>
  <c r="BH1730" i="6"/>
  <c r="BH1731" i="6"/>
  <c r="BH1732" i="6"/>
  <c r="BH1733" i="6"/>
  <c r="BH1734" i="6"/>
  <c r="BH1735" i="6"/>
  <c r="BH1736" i="6"/>
  <c r="BH1737" i="6"/>
  <c r="BH1738" i="6"/>
  <c r="BH1739" i="6"/>
  <c r="BH1740" i="6"/>
  <c r="BH1741" i="6"/>
  <c r="BH1742" i="6"/>
  <c r="BH1743" i="6"/>
  <c r="BH1744" i="6"/>
  <c r="BH1745" i="6"/>
  <c r="BH1746" i="6"/>
  <c r="BH1747" i="6"/>
  <c r="BH1748" i="6"/>
  <c r="BH1749" i="6"/>
  <c r="BH1750" i="6"/>
  <c r="BH1751" i="6"/>
  <c r="BH1752" i="6"/>
  <c r="BH1753" i="6"/>
  <c r="BH1754" i="6"/>
  <c r="BH1755" i="6"/>
  <c r="BH1756" i="6"/>
  <c r="BH1757" i="6"/>
  <c r="BH1758" i="6"/>
  <c r="BH1759" i="6"/>
  <c r="BH1760" i="6"/>
  <c r="BH1761" i="6"/>
  <c r="BH1762" i="6"/>
  <c r="BH1763" i="6"/>
  <c r="BH1764" i="6"/>
  <c r="BH1765" i="6"/>
  <c r="BH1766" i="6"/>
  <c r="BH1767" i="6"/>
  <c r="BH1768" i="6"/>
  <c r="BH1769" i="6"/>
  <c r="BH1770" i="6"/>
  <c r="BH1771" i="6"/>
  <c r="BH1772" i="6"/>
  <c r="BH1773" i="6"/>
  <c r="BH1774" i="6"/>
  <c r="BH1775" i="6"/>
  <c r="BH1776" i="6"/>
  <c r="BH1777" i="6"/>
  <c r="BH1778" i="6"/>
  <c r="BH1779" i="6"/>
  <c r="BH1780" i="6"/>
  <c r="BH1781" i="6"/>
  <c r="BH1782" i="6"/>
  <c r="BH1783" i="6"/>
  <c r="BH1784" i="6"/>
  <c r="BH1785" i="6"/>
  <c r="BH1786" i="6"/>
  <c r="BH1787" i="6"/>
  <c r="BH1788" i="6"/>
  <c r="BH1789" i="6"/>
  <c r="BH1790" i="6"/>
  <c r="BH1791" i="6"/>
  <c r="BH1792" i="6"/>
  <c r="BH1793" i="6"/>
  <c r="BH1794" i="6"/>
  <c r="BH1795" i="6"/>
  <c r="BH1796" i="6"/>
  <c r="BH1797" i="6"/>
  <c r="BH1798" i="6"/>
  <c r="BH1799" i="6"/>
  <c r="BH1800" i="6"/>
  <c r="BH1801" i="6"/>
  <c r="BH1802" i="6"/>
  <c r="BH1803" i="6"/>
  <c r="BH1804" i="6"/>
  <c r="BH1805" i="6"/>
  <c r="BH1806" i="6"/>
  <c r="BH1807" i="6"/>
  <c r="BH1808" i="6"/>
  <c r="BH1809" i="6"/>
  <c r="BH1810" i="6"/>
  <c r="BH1811" i="6"/>
  <c r="BH1812" i="6"/>
  <c r="BH1813" i="6"/>
  <c r="BH1814" i="6"/>
  <c r="BH1815" i="6"/>
  <c r="BH1816" i="6"/>
  <c r="BH1817" i="6"/>
  <c r="BH1818" i="6"/>
  <c r="BH1819" i="6"/>
  <c r="BH1820" i="6"/>
  <c r="BH1821" i="6"/>
  <c r="BH1822" i="6"/>
  <c r="BH1823" i="6"/>
  <c r="BH1824" i="6"/>
  <c r="BH1825" i="6"/>
  <c r="BH1826" i="6"/>
  <c r="BH1827" i="6"/>
  <c r="BH1828" i="6"/>
  <c r="BH1829" i="6"/>
  <c r="BH1830" i="6"/>
  <c r="BH1831" i="6"/>
  <c r="BH1832" i="6"/>
  <c r="BH1833" i="6"/>
  <c r="BH1834" i="6"/>
  <c r="BH1835" i="6"/>
  <c r="BH1836" i="6"/>
  <c r="BH1837" i="6"/>
  <c r="BH1838" i="6"/>
  <c r="BH1839" i="6"/>
  <c r="BH1840" i="6"/>
  <c r="BH1841" i="6"/>
  <c r="BH1842" i="6"/>
  <c r="BH1843" i="6"/>
  <c r="BH1844" i="6"/>
  <c r="BH1845" i="6"/>
  <c r="BH1846" i="6"/>
  <c r="BH1847" i="6"/>
  <c r="BH1848" i="6"/>
  <c r="BH1849" i="6"/>
  <c r="BH1850" i="6"/>
  <c r="BH1851" i="6"/>
  <c r="BH1852" i="6"/>
  <c r="BH1853" i="6"/>
  <c r="BH1854" i="6"/>
  <c r="BH1855" i="6"/>
  <c r="BH1856" i="6"/>
  <c r="BH1857" i="6"/>
  <c r="BH1858" i="6"/>
  <c r="BH1859" i="6"/>
  <c r="BH1860" i="6"/>
  <c r="BH1861" i="6"/>
  <c r="BH1862" i="6"/>
  <c r="BH1863" i="6"/>
  <c r="BH1864" i="6"/>
  <c r="BH1865" i="6"/>
  <c r="BH1866" i="6"/>
  <c r="BH1867" i="6"/>
  <c r="BH1868" i="6"/>
  <c r="BH1869" i="6"/>
  <c r="BH1870" i="6"/>
  <c r="BH1871" i="6"/>
  <c r="BH1872" i="6"/>
  <c r="BH1873" i="6"/>
  <c r="BH1874" i="6"/>
  <c r="BH1875" i="6"/>
  <c r="BH1876" i="6"/>
  <c r="BH1877" i="6"/>
  <c r="BH1878" i="6"/>
  <c r="BH1879" i="6"/>
  <c r="BH1880" i="6"/>
  <c r="BH1881" i="6"/>
  <c r="BH1882" i="6"/>
  <c r="BH1883" i="6"/>
  <c r="BH1884" i="6"/>
  <c r="BH1885" i="6"/>
  <c r="BH1886" i="6"/>
  <c r="BH1887" i="6"/>
  <c r="BH1888" i="6"/>
  <c r="BH1889" i="6"/>
  <c r="BH1890" i="6"/>
  <c r="BH1891" i="6"/>
  <c r="BH1892" i="6"/>
  <c r="BH1893" i="6"/>
  <c r="BH1894" i="6"/>
  <c r="BH1895" i="6"/>
  <c r="BH1896" i="6"/>
  <c r="BH1897" i="6"/>
  <c r="BH1898" i="6"/>
  <c r="BH1899" i="6"/>
  <c r="BH1900" i="6"/>
  <c r="BH1901" i="6"/>
  <c r="BH1902" i="6"/>
  <c r="BH1903" i="6"/>
  <c r="BH1904" i="6"/>
  <c r="BH1905" i="6"/>
  <c r="BH1906" i="6"/>
  <c r="BH1907" i="6"/>
  <c r="BH1908" i="6"/>
  <c r="BH1909" i="6"/>
  <c r="BH1910" i="6"/>
  <c r="BH1911" i="6"/>
  <c r="BH1912" i="6"/>
  <c r="BH1913" i="6"/>
  <c r="BH1914" i="6"/>
  <c r="BH1915" i="6"/>
  <c r="BH1916" i="6"/>
  <c r="BH1917" i="6"/>
  <c r="BH1918" i="6"/>
  <c r="BH1919" i="6"/>
  <c r="BH1920" i="6"/>
  <c r="BH1921" i="6"/>
  <c r="BH1922" i="6"/>
  <c r="BH1923" i="6"/>
  <c r="BH1924" i="6"/>
  <c r="BH1925" i="6"/>
  <c r="BH1926" i="6"/>
  <c r="BH1927" i="6"/>
  <c r="BH1928" i="6"/>
  <c r="BH1929" i="6"/>
  <c r="BH1930" i="6"/>
  <c r="BH1931" i="6"/>
  <c r="BH1932" i="6"/>
  <c r="BH1933" i="6"/>
  <c r="BH1934" i="6"/>
  <c r="BH1935" i="6"/>
  <c r="BH1936" i="6"/>
  <c r="BH1937" i="6"/>
  <c r="BH1938" i="6"/>
  <c r="BH1939" i="6"/>
  <c r="BH1940" i="6"/>
  <c r="BH1941" i="6"/>
  <c r="BH1942" i="6"/>
  <c r="BH1943" i="6"/>
  <c r="BH1944" i="6"/>
  <c r="BH1945" i="6"/>
  <c r="BH1946" i="6"/>
  <c r="BH1947" i="6"/>
  <c r="BH1948" i="6"/>
  <c r="BH1949" i="6"/>
  <c r="BH1950" i="6"/>
  <c r="BH1951" i="6"/>
  <c r="BH1952" i="6"/>
  <c r="BH1953" i="6"/>
  <c r="BH1954" i="6"/>
  <c r="BH1955" i="6"/>
  <c r="BH1956" i="6"/>
  <c r="BH1957" i="6"/>
  <c r="BH1958" i="6"/>
  <c r="BH1959" i="6"/>
  <c r="BH1960" i="6"/>
  <c r="BH1961" i="6"/>
  <c r="BH1962" i="6"/>
  <c r="BH1963" i="6"/>
  <c r="BH1964" i="6"/>
  <c r="BH1965" i="6"/>
  <c r="BH1966" i="6"/>
  <c r="BH1967" i="6"/>
  <c r="BH1968" i="6"/>
  <c r="BH1969" i="6"/>
  <c r="BH1970" i="6"/>
  <c r="BH1971" i="6"/>
  <c r="BH1972" i="6"/>
  <c r="BH1973" i="6"/>
  <c r="BH1974" i="6"/>
  <c r="BH1975" i="6"/>
  <c r="BH1976" i="6"/>
  <c r="BH1977" i="6"/>
  <c r="BH1978" i="6"/>
  <c r="BH1979" i="6"/>
  <c r="BH1980" i="6"/>
  <c r="BH1981" i="6"/>
  <c r="BH1982" i="6"/>
  <c r="BH1983" i="6"/>
  <c r="BH1984" i="6"/>
  <c r="BH1985" i="6"/>
  <c r="BH1986" i="6"/>
  <c r="BH1987" i="6"/>
  <c r="BH1988" i="6"/>
  <c r="BH1989" i="6"/>
  <c r="BH1990" i="6"/>
  <c r="BH1991" i="6"/>
  <c r="BH1992" i="6"/>
  <c r="BH1993" i="6"/>
  <c r="BH1994" i="6"/>
  <c r="BH1995" i="6"/>
  <c r="BH1996" i="6"/>
  <c r="BH1997" i="6"/>
  <c r="BH1998" i="6"/>
  <c r="BH1999" i="6"/>
  <c r="BH2000" i="6"/>
  <c r="BH2001" i="6"/>
  <c r="BH2002" i="6"/>
  <c r="BH2003" i="6"/>
  <c r="BH2004" i="6"/>
  <c r="BH2005" i="6"/>
  <c r="BH2006" i="6"/>
  <c r="BH2007" i="6"/>
  <c r="BH2008" i="6"/>
  <c r="BH2009" i="6"/>
  <c r="BH2010" i="6"/>
  <c r="BH2011" i="6"/>
  <c r="BH2012" i="6"/>
  <c r="BH2013" i="6"/>
  <c r="BH2014" i="6"/>
  <c r="BH2015" i="6"/>
  <c r="BH2016" i="6"/>
  <c r="BH2017" i="6"/>
  <c r="BH2018" i="6"/>
  <c r="BH2019" i="6"/>
  <c r="BH2020" i="6"/>
  <c r="BH2021" i="6"/>
  <c r="BH2022" i="6"/>
  <c r="BH2023" i="6"/>
  <c r="BH2024" i="6"/>
  <c r="BH2025" i="6"/>
  <c r="BH2026" i="6"/>
  <c r="BH2027" i="6"/>
  <c r="BH2028" i="6"/>
  <c r="BH2029" i="6"/>
  <c r="BH2030" i="6"/>
  <c r="BH2031" i="6"/>
  <c r="BH2032" i="6"/>
  <c r="BH2033" i="6"/>
  <c r="BH2034" i="6"/>
  <c r="BH2035" i="6"/>
  <c r="BH2036" i="6"/>
  <c r="BH2037" i="6"/>
  <c r="BH2038" i="6"/>
  <c r="BH2039" i="6"/>
  <c r="BH2040" i="6"/>
  <c r="BH2041" i="6"/>
  <c r="BH2042" i="6"/>
  <c r="BH2043" i="6"/>
  <c r="BH2044" i="6"/>
  <c r="BH2045" i="6"/>
  <c r="BH2046" i="6"/>
  <c r="BH2047" i="6"/>
  <c r="BH2048" i="6"/>
  <c r="BH2049" i="6"/>
  <c r="BH2050" i="6"/>
  <c r="BH2051" i="6"/>
  <c r="BH2052" i="6"/>
  <c r="BH2053" i="6"/>
  <c r="BH2054" i="6"/>
  <c r="BH2055" i="6"/>
  <c r="BH2056" i="6"/>
  <c r="BH2057" i="6"/>
  <c r="BH2058" i="6"/>
  <c r="BH2059" i="6"/>
  <c r="BH2060" i="6"/>
  <c r="BH2061" i="6"/>
  <c r="BH2062" i="6"/>
  <c r="BH2063" i="6"/>
  <c r="BH2064" i="6"/>
  <c r="BH2065" i="6"/>
  <c r="BH2066" i="6"/>
  <c r="BH2067" i="6"/>
  <c r="BH2068" i="6"/>
  <c r="BH2069" i="6"/>
  <c r="BH2070" i="6"/>
  <c r="BH2071" i="6"/>
  <c r="BH2072" i="6"/>
  <c r="BH2073" i="6"/>
  <c r="BH2074" i="6"/>
  <c r="BH2075" i="6"/>
  <c r="BH2076" i="6"/>
  <c r="BH2077" i="6"/>
  <c r="BH2078" i="6"/>
  <c r="BH2079" i="6"/>
  <c r="BH2080" i="6"/>
  <c r="BH2081" i="6"/>
  <c r="BH2082" i="6"/>
  <c r="BH2083" i="6"/>
  <c r="BH2084" i="6"/>
  <c r="BH2085" i="6"/>
  <c r="BH2086" i="6"/>
  <c r="BH2087" i="6"/>
  <c r="BH2088" i="6"/>
  <c r="BH2089" i="6"/>
  <c r="BH2090" i="6"/>
  <c r="BH2091" i="6"/>
  <c r="BH2092" i="6"/>
  <c r="BH2093" i="6"/>
  <c r="BH2094" i="6"/>
  <c r="BH2095" i="6"/>
  <c r="BH2096" i="6"/>
  <c r="BH2097" i="6"/>
  <c r="BH2098" i="6"/>
  <c r="BH2099" i="6"/>
  <c r="BH2100" i="6"/>
  <c r="BH2101" i="6"/>
  <c r="BH2102" i="6"/>
  <c r="BH2103" i="6"/>
  <c r="BH2104" i="6"/>
  <c r="BH2105" i="6"/>
  <c r="BH2106" i="6"/>
  <c r="BH2107" i="6"/>
  <c r="BH2108" i="6"/>
  <c r="BH2109" i="6"/>
  <c r="BH2110" i="6"/>
  <c r="BH2111" i="6"/>
  <c r="BH2112" i="6"/>
  <c r="BH2113" i="6"/>
  <c r="BH2114" i="6"/>
  <c r="BH2115" i="6"/>
  <c r="BH2116" i="6"/>
  <c r="BH2117" i="6"/>
  <c r="BH2118" i="6"/>
  <c r="BH2119" i="6"/>
  <c r="BH2120" i="6"/>
  <c r="BH2121" i="6"/>
  <c r="BH2122" i="6"/>
  <c r="BH2123" i="6"/>
  <c r="BH2124" i="6"/>
  <c r="BH2125" i="6"/>
  <c r="BH2126" i="6"/>
  <c r="BH2127" i="6"/>
  <c r="BH2128" i="6"/>
  <c r="BH2129" i="6"/>
  <c r="BH2130" i="6"/>
  <c r="BH2131" i="6"/>
  <c r="BH2132" i="6"/>
  <c r="BH2133" i="6"/>
  <c r="BH2134" i="6"/>
  <c r="BH2135" i="6"/>
  <c r="BH2136" i="6"/>
  <c r="BH2137" i="6"/>
  <c r="BH2138" i="6"/>
  <c r="BH2139" i="6"/>
  <c r="BH2140" i="6"/>
  <c r="BH2141" i="6"/>
  <c r="BH2142" i="6"/>
  <c r="BH2143" i="6"/>
  <c r="BH2144" i="6"/>
  <c r="BH2145" i="6"/>
  <c r="BH2146" i="6"/>
  <c r="BH2147" i="6"/>
  <c r="BH2148" i="6"/>
  <c r="BH2149" i="6"/>
  <c r="BH2150" i="6"/>
  <c r="BH2151" i="6"/>
  <c r="BH2152" i="6"/>
  <c r="BH2153" i="6"/>
  <c r="BH2154" i="6"/>
  <c r="BH2155" i="6"/>
  <c r="BH2156" i="6"/>
  <c r="BH2157" i="6"/>
  <c r="BH2158" i="6"/>
  <c r="BH2159" i="6"/>
  <c r="BH2160" i="6"/>
  <c r="BH2161" i="6"/>
  <c r="BH2162" i="6"/>
  <c r="BH2163" i="6"/>
  <c r="BH2164" i="6"/>
  <c r="BH2165" i="6"/>
  <c r="BH2166" i="6"/>
  <c r="BH2167" i="6"/>
  <c r="BH2168" i="6"/>
  <c r="BH2169" i="6"/>
  <c r="BH2170" i="6"/>
  <c r="BH2171" i="6"/>
  <c r="BH2172" i="6"/>
  <c r="BH2173" i="6"/>
  <c r="BH2174" i="6"/>
  <c r="BH2175" i="6"/>
  <c r="BH2176" i="6"/>
  <c r="BH2177" i="6"/>
  <c r="BH2178" i="6"/>
  <c r="BH2179" i="6"/>
  <c r="BH2180" i="6"/>
  <c r="BH2181" i="6"/>
  <c r="BH2182" i="6"/>
  <c r="BH2183" i="6"/>
  <c r="BH2184" i="6"/>
  <c r="BH2185" i="6"/>
  <c r="BH2186" i="6"/>
  <c r="BH2187" i="6"/>
  <c r="BH2188" i="6"/>
  <c r="BH2189" i="6"/>
  <c r="BH2190" i="6"/>
  <c r="BH2191" i="6"/>
  <c r="BH2192" i="6"/>
  <c r="BH2193" i="6"/>
  <c r="BH2194" i="6"/>
  <c r="BH2195" i="6"/>
  <c r="BH2196" i="6"/>
  <c r="BH2197" i="6"/>
  <c r="BH2198" i="6"/>
  <c r="BH2199" i="6"/>
  <c r="BH2200" i="6"/>
  <c r="BH2201" i="6"/>
  <c r="BH2202" i="6"/>
  <c r="BH2203" i="6"/>
  <c r="BH2204" i="6"/>
  <c r="BH2205" i="6"/>
  <c r="BH2206" i="6"/>
  <c r="BH2207" i="6"/>
  <c r="BH2208" i="6"/>
  <c r="BH2209" i="6"/>
  <c r="BH2210" i="6"/>
  <c r="BH2211" i="6"/>
  <c r="BH2212" i="6"/>
  <c r="BH2213" i="6"/>
  <c r="BH2214" i="6"/>
  <c r="BH2215" i="6"/>
  <c r="BH2216" i="6"/>
  <c r="BH2217" i="6"/>
  <c r="BH2218" i="6"/>
  <c r="BH2219" i="6"/>
  <c r="BH2220" i="6"/>
  <c r="BH2221" i="6"/>
  <c r="BH2222" i="6"/>
  <c r="BH2223" i="6"/>
  <c r="BH2224" i="6"/>
  <c r="BH2225" i="6"/>
  <c r="BH2226" i="6"/>
  <c r="BH2227" i="6"/>
  <c r="BH2228" i="6"/>
  <c r="BH2229" i="6"/>
  <c r="BH2230" i="6"/>
  <c r="BH2231" i="6"/>
  <c r="BH2232" i="6"/>
  <c r="BH2233" i="6"/>
  <c r="BH2234" i="6"/>
  <c r="BH2235" i="6"/>
  <c r="BH2236" i="6"/>
  <c r="BH2237" i="6"/>
  <c r="BH2238" i="6"/>
  <c r="BH2239" i="6"/>
  <c r="BH2240" i="6"/>
  <c r="BH2241" i="6"/>
  <c r="BH2242" i="6"/>
  <c r="BH2243" i="6"/>
  <c r="BH2244" i="6"/>
  <c r="BH2245" i="6"/>
  <c r="BH2246" i="6"/>
  <c r="BH2247" i="6"/>
  <c r="BH2248" i="6"/>
  <c r="BH2249" i="6"/>
  <c r="BH2250" i="6"/>
  <c r="BH2251" i="6"/>
  <c r="BH2252" i="6"/>
  <c r="BH2253" i="6"/>
  <c r="BH2254" i="6"/>
  <c r="BH2255" i="6"/>
  <c r="BH2256" i="6"/>
  <c r="BH2257" i="6"/>
  <c r="BH2258" i="6"/>
  <c r="BH2259" i="6"/>
  <c r="BH2260" i="6"/>
  <c r="BH2261" i="6"/>
  <c r="BH2262" i="6"/>
  <c r="BH2263" i="6"/>
  <c r="BH2264" i="6"/>
  <c r="BH2265" i="6"/>
  <c r="BH2266" i="6"/>
  <c r="BH2267" i="6"/>
  <c r="BH2268" i="6"/>
  <c r="BH2269" i="6"/>
  <c r="BH2270" i="6"/>
  <c r="BH2271" i="6"/>
  <c r="BH2272" i="6"/>
  <c r="BH2273" i="6"/>
  <c r="BH2274" i="6"/>
  <c r="BH2275" i="6"/>
  <c r="BH2276" i="6"/>
  <c r="BH2277" i="6"/>
  <c r="BH2278" i="6"/>
  <c r="BH2279" i="6"/>
  <c r="BH2280" i="6"/>
  <c r="BH2281" i="6"/>
  <c r="BH2282" i="6"/>
  <c r="BH2283" i="6"/>
  <c r="BH2284" i="6"/>
  <c r="BH2285" i="6"/>
  <c r="BH2286" i="6"/>
  <c r="BH2287" i="6"/>
  <c r="BH2288" i="6"/>
  <c r="BH2289" i="6"/>
  <c r="BH2290" i="6"/>
  <c r="BH2291" i="6"/>
  <c r="BH2292" i="6"/>
  <c r="BH2293" i="6"/>
  <c r="BH2294" i="6"/>
  <c r="BH2295" i="6"/>
  <c r="BH2296" i="6"/>
  <c r="BH2297" i="6"/>
  <c r="BH2298" i="6"/>
  <c r="BH2299" i="6"/>
  <c r="BH2300" i="6"/>
  <c r="BH2301" i="6"/>
  <c r="BH2302" i="6"/>
  <c r="BH2303" i="6"/>
  <c r="BH2304" i="6"/>
  <c r="BH2305" i="6"/>
  <c r="BH2306" i="6"/>
  <c r="BH2307" i="6"/>
  <c r="BH2308" i="6"/>
  <c r="BH2309" i="6"/>
  <c r="BH2310" i="6"/>
  <c r="BH2311" i="6"/>
  <c r="BH2312" i="6"/>
  <c r="BH2313" i="6"/>
  <c r="BH2314" i="6"/>
  <c r="BH2315" i="6"/>
  <c r="BH2316" i="6"/>
  <c r="BH2317" i="6"/>
  <c r="BH2318" i="6"/>
  <c r="BH2319" i="6"/>
  <c r="BH2320" i="6"/>
  <c r="BH2321" i="6"/>
  <c r="BH2322" i="6"/>
  <c r="BH2323" i="6"/>
  <c r="BH2324" i="6"/>
  <c r="BH2325" i="6"/>
  <c r="BH2326" i="6"/>
  <c r="BH2327" i="6"/>
  <c r="BH2328" i="6"/>
  <c r="BH2329" i="6"/>
  <c r="BH2330" i="6"/>
  <c r="BH2331" i="6"/>
  <c r="BH2332" i="6"/>
  <c r="BH2333" i="6"/>
  <c r="BH2334" i="6"/>
  <c r="BH2335" i="6"/>
  <c r="BH2336" i="6"/>
  <c r="BH2337" i="6"/>
  <c r="BH2338" i="6"/>
  <c r="BH2339" i="6"/>
  <c r="BH2340" i="6"/>
  <c r="BH2341" i="6"/>
  <c r="BH2342" i="6"/>
  <c r="BH2343" i="6"/>
  <c r="BH2344" i="6"/>
  <c r="BH2345" i="6"/>
  <c r="BH2346" i="6"/>
  <c r="BH2347" i="6"/>
  <c r="BH2348" i="6"/>
  <c r="BH2349" i="6"/>
  <c r="BH2350" i="6"/>
  <c r="BH2351" i="6"/>
  <c r="BH2352" i="6"/>
  <c r="BH2353" i="6"/>
  <c r="BH2354" i="6"/>
  <c r="BH2355" i="6"/>
  <c r="BH2356" i="6"/>
  <c r="BH2357" i="6"/>
  <c r="BH2358" i="6"/>
  <c r="BH2359" i="6"/>
  <c r="BH2360" i="6"/>
  <c r="BH2361" i="6"/>
  <c r="BH2362" i="6"/>
  <c r="BH2363" i="6"/>
  <c r="BH2364" i="6"/>
  <c r="BH2365" i="6"/>
  <c r="BH2366" i="6"/>
  <c r="BH2367" i="6"/>
  <c r="BH2368" i="6"/>
  <c r="BH2369" i="6"/>
  <c r="BH2370" i="6"/>
  <c r="BH2371" i="6"/>
  <c r="BH2372" i="6"/>
  <c r="BH2373" i="6"/>
  <c r="BH2374" i="6"/>
  <c r="BH2375" i="6"/>
  <c r="BH2376" i="6"/>
  <c r="BH2377" i="6"/>
  <c r="BH2378" i="6"/>
  <c r="BH2379" i="6"/>
  <c r="BH2380" i="6"/>
  <c r="BH2381" i="6"/>
  <c r="BH2382" i="6"/>
  <c r="BH2383" i="6"/>
  <c r="BH2384" i="6"/>
  <c r="BH2385" i="6"/>
  <c r="BH2386" i="6"/>
  <c r="BH2387" i="6"/>
  <c r="BH2388" i="6"/>
  <c r="BH2389" i="6"/>
  <c r="BH2390" i="6"/>
  <c r="BH2391" i="6"/>
  <c r="BH2392" i="6"/>
  <c r="BH2393" i="6"/>
  <c r="BH2394" i="6"/>
  <c r="BH2395" i="6"/>
  <c r="BH2396" i="6"/>
  <c r="BH2397" i="6"/>
  <c r="BH2398" i="6"/>
  <c r="BH2399" i="6"/>
  <c r="BH2400" i="6"/>
  <c r="BH2401" i="6"/>
  <c r="BH2402" i="6"/>
  <c r="BH2403" i="6"/>
  <c r="BH2404" i="6"/>
  <c r="BH2405" i="6"/>
  <c r="BH2406" i="6"/>
  <c r="BH2407" i="6"/>
  <c r="BH2408" i="6"/>
  <c r="BH2409" i="6"/>
  <c r="BH2410" i="6"/>
  <c r="BH2411" i="6"/>
  <c r="BH2412" i="6"/>
  <c r="BH2413" i="6"/>
  <c r="BH2414" i="6"/>
  <c r="BH2415" i="6"/>
  <c r="BH2416" i="6"/>
  <c r="BH2417" i="6"/>
  <c r="BH2418" i="6"/>
  <c r="BH2419" i="6"/>
  <c r="BH2420" i="6"/>
  <c r="BH2421" i="6"/>
  <c r="BH2422" i="6"/>
  <c r="BH2423" i="6"/>
  <c r="BH2424" i="6"/>
  <c r="BH2425" i="6"/>
  <c r="BH2426" i="6"/>
  <c r="BH2427" i="6"/>
  <c r="BH2428" i="6"/>
  <c r="BH2429" i="6"/>
  <c r="BH2430" i="6"/>
  <c r="BH2431" i="6"/>
  <c r="BH2432" i="6"/>
  <c r="BH2433" i="6"/>
  <c r="BH2434" i="6"/>
  <c r="BH2435" i="6"/>
  <c r="BH2436" i="6"/>
  <c r="BH2437" i="6"/>
  <c r="BH2438" i="6"/>
  <c r="BH2439" i="6"/>
  <c r="BH2440" i="6"/>
  <c r="BH2441" i="6"/>
  <c r="BH2442" i="6"/>
  <c r="BH2443" i="6"/>
  <c r="BH2444" i="6"/>
  <c r="BH2445" i="6"/>
  <c r="BH2446" i="6"/>
  <c r="BH2447" i="6"/>
  <c r="BH2448" i="6"/>
  <c r="BH2449" i="6"/>
  <c r="BH2450" i="6"/>
  <c r="BH2451" i="6"/>
  <c r="BH2452" i="6"/>
  <c r="BH2453" i="6"/>
  <c r="BH2454" i="6"/>
  <c r="BH2455" i="6"/>
  <c r="BH2456" i="6"/>
  <c r="BH2457" i="6"/>
  <c r="BH2458" i="6"/>
  <c r="BH2459" i="6"/>
  <c r="BH2460" i="6"/>
  <c r="BH2461" i="6"/>
  <c r="BH2462" i="6"/>
  <c r="BH2463" i="6"/>
  <c r="BH2464" i="6"/>
  <c r="BH2465" i="6"/>
  <c r="BH2466" i="6"/>
  <c r="BH2467" i="6"/>
  <c r="BH2468" i="6"/>
  <c r="BH2469" i="6"/>
  <c r="BH2470" i="6"/>
  <c r="BH2471" i="6"/>
  <c r="BH2472" i="6"/>
  <c r="BH2473" i="6"/>
  <c r="BH2474" i="6"/>
  <c r="BH2475" i="6"/>
  <c r="BH2476" i="6"/>
  <c r="BH2477" i="6"/>
  <c r="BH2478" i="6"/>
  <c r="BH2479" i="6"/>
  <c r="BH2480" i="6"/>
  <c r="BH2481" i="6"/>
  <c r="BH2482" i="6"/>
  <c r="BH2483" i="6"/>
  <c r="BH2484" i="6"/>
  <c r="BH2485" i="6"/>
  <c r="BH2486" i="6"/>
  <c r="BH2487" i="6"/>
  <c r="BH2488" i="6"/>
  <c r="BH2489" i="6"/>
  <c r="BH2490" i="6"/>
  <c r="BH2491" i="6"/>
  <c r="BH2492" i="6"/>
  <c r="BH2493" i="6"/>
  <c r="BH2494" i="6"/>
  <c r="BH2495" i="6"/>
  <c r="BH2496" i="6"/>
  <c r="BH2497" i="6"/>
  <c r="BH2498" i="6"/>
  <c r="BH2499" i="6"/>
  <c r="BH2500" i="6"/>
  <c r="BH2501" i="6"/>
  <c r="BH2502" i="6"/>
  <c r="BH2503" i="6"/>
  <c r="BH2504" i="6"/>
  <c r="BH2505" i="6"/>
  <c r="BH2506" i="6"/>
  <c r="BH2507" i="6"/>
  <c r="BH2508" i="6"/>
  <c r="BH2509" i="6"/>
  <c r="BH2510" i="6"/>
  <c r="BH2511" i="6"/>
  <c r="BH2512" i="6"/>
  <c r="BH2513" i="6"/>
  <c r="BH2514" i="6"/>
  <c r="BH2515" i="6"/>
  <c r="BH2516" i="6"/>
  <c r="BH2517" i="6"/>
  <c r="BH2518" i="6"/>
  <c r="BH2519" i="6"/>
  <c r="BH2520" i="6"/>
  <c r="BH2521" i="6"/>
  <c r="BH2522" i="6"/>
  <c r="BH2523" i="6"/>
  <c r="BH2524" i="6"/>
  <c r="BH2525" i="6"/>
  <c r="BH2526" i="6"/>
  <c r="BH2527" i="6"/>
  <c r="BH2528" i="6"/>
  <c r="BH2529" i="6"/>
  <c r="BH2530" i="6"/>
  <c r="BH2531" i="6"/>
  <c r="BH2532" i="6"/>
  <c r="BH2533" i="6"/>
  <c r="BH2534" i="6"/>
  <c r="BH2535" i="6"/>
  <c r="BH2536" i="6"/>
  <c r="BH2537" i="6"/>
  <c r="BH2538" i="6"/>
  <c r="BH2539" i="6"/>
  <c r="BH2540" i="6"/>
  <c r="BH2541" i="6"/>
  <c r="BH2542" i="6"/>
  <c r="BH2543" i="6"/>
  <c r="BH2544" i="6"/>
  <c r="BH2545" i="6"/>
  <c r="BH2546" i="6"/>
  <c r="BH2547" i="6"/>
  <c r="BH2548" i="6"/>
  <c r="BH2549" i="6"/>
  <c r="BH2550" i="6"/>
  <c r="BH2551" i="6"/>
  <c r="BH2552" i="6"/>
  <c r="BH2553" i="6"/>
  <c r="BH2554" i="6"/>
  <c r="BH2555" i="6"/>
  <c r="BH2556" i="6"/>
  <c r="BH2557" i="6"/>
  <c r="BH2558" i="6"/>
  <c r="BH2559" i="6"/>
  <c r="BH2560" i="6"/>
  <c r="BH2561" i="6"/>
  <c r="BH2562" i="6"/>
  <c r="BH2563" i="6"/>
  <c r="BH2564" i="6"/>
  <c r="BH2565" i="6"/>
  <c r="BH2566" i="6"/>
  <c r="BH2567" i="6"/>
  <c r="BH2568" i="6"/>
  <c r="BH2569" i="6"/>
  <c r="BH2570" i="6"/>
  <c r="BH2571" i="6"/>
  <c r="BH2572" i="6"/>
  <c r="BH2573" i="6"/>
  <c r="BH2574" i="6"/>
  <c r="BH2575" i="6"/>
  <c r="BH2576" i="6"/>
  <c r="BH2577" i="6"/>
  <c r="BH2578" i="6"/>
  <c r="BH2579" i="6"/>
  <c r="BH2580" i="6"/>
  <c r="BH2581" i="6"/>
  <c r="BH2582" i="6"/>
  <c r="BH2583" i="6"/>
  <c r="BH2584" i="6"/>
  <c r="BH2585" i="6"/>
  <c r="BH2586" i="6"/>
  <c r="BH2587" i="6"/>
  <c r="BH2588" i="6"/>
  <c r="BH2589" i="6"/>
  <c r="BH2590" i="6"/>
  <c r="BH2591" i="6"/>
  <c r="BH2592" i="6"/>
  <c r="BH2593" i="6"/>
  <c r="BH2594" i="6"/>
  <c r="BH2595" i="6"/>
  <c r="BH2596" i="6"/>
  <c r="BH2597" i="6"/>
  <c r="BH2598" i="6"/>
  <c r="BH2599" i="6"/>
  <c r="BH2600" i="6"/>
  <c r="BH2601" i="6"/>
  <c r="BH2602" i="6"/>
  <c r="BH2603" i="6"/>
  <c r="BH2604" i="6"/>
  <c r="BH2605" i="6"/>
  <c r="BH2606" i="6"/>
  <c r="BH2607" i="6"/>
  <c r="BH2608" i="6"/>
  <c r="BH2609" i="6"/>
  <c r="BH2610" i="6"/>
  <c r="BH2611" i="6"/>
  <c r="BH2612" i="6"/>
  <c r="BH2613" i="6"/>
  <c r="BH2614" i="6"/>
  <c r="BH2615" i="6"/>
  <c r="BH2616" i="6"/>
  <c r="BH2617" i="6"/>
  <c r="BH2618" i="6"/>
  <c r="BH2619" i="6"/>
  <c r="BH2620" i="6"/>
  <c r="BH2621" i="6"/>
  <c r="BH2622" i="6"/>
  <c r="BH2623" i="6"/>
  <c r="BH2624" i="6"/>
  <c r="BH2625" i="6"/>
  <c r="BH2626" i="6"/>
  <c r="BH2627" i="6"/>
  <c r="BH2628" i="6"/>
  <c r="BH2629" i="6"/>
  <c r="BH2630" i="6"/>
  <c r="BH2631" i="6"/>
  <c r="BH2632" i="6"/>
  <c r="BH2633" i="6"/>
  <c r="BH2634" i="6"/>
  <c r="BH2635" i="6"/>
  <c r="BH2636" i="6"/>
  <c r="BH2637" i="6"/>
  <c r="BH2638" i="6"/>
  <c r="BH2639" i="6"/>
  <c r="BH2640" i="6"/>
  <c r="BH2641" i="6"/>
  <c r="BH2642" i="6"/>
  <c r="BH2643" i="6"/>
  <c r="BH2644" i="6"/>
  <c r="BH2645" i="6"/>
  <c r="BH2646" i="6"/>
  <c r="BH2647" i="6"/>
  <c r="BH2648" i="6"/>
  <c r="BH2649" i="6"/>
  <c r="BH2650" i="6"/>
  <c r="BH2651" i="6"/>
  <c r="BH2652" i="6"/>
  <c r="BH2653" i="6"/>
  <c r="BH2654" i="6"/>
  <c r="BH2655" i="6"/>
  <c r="BH2656" i="6"/>
  <c r="BH2657" i="6"/>
  <c r="BH2658" i="6"/>
  <c r="BH2659" i="6"/>
  <c r="BH2660" i="6"/>
  <c r="BH2661" i="6"/>
  <c r="BH2662" i="6"/>
  <c r="BH2663" i="6"/>
  <c r="BH2664" i="6"/>
  <c r="BH2665" i="6"/>
  <c r="BH2666" i="6"/>
  <c r="BH2667" i="6"/>
  <c r="BH2668" i="6"/>
  <c r="BH2669" i="6"/>
  <c r="BH2670" i="6"/>
  <c r="BH2671" i="6"/>
  <c r="BH2672" i="6"/>
  <c r="BH2673" i="6"/>
  <c r="BH2674" i="6"/>
  <c r="BH2675" i="6"/>
  <c r="BH2676" i="6"/>
  <c r="BH2677" i="6"/>
  <c r="BH2678" i="6"/>
  <c r="BH2679" i="6"/>
  <c r="BH2680" i="6"/>
  <c r="BH2681" i="6"/>
  <c r="BH2682" i="6"/>
  <c r="BH2683" i="6"/>
  <c r="BH2684" i="6"/>
  <c r="BH2685" i="6"/>
  <c r="BH2686" i="6"/>
  <c r="BH2687" i="6"/>
  <c r="BH2688" i="6"/>
  <c r="BH2689" i="6"/>
  <c r="BH2690" i="6"/>
  <c r="BH2691" i="6"/>
  <c r="BH2692" i="6"/>
  <c r="BH2693" i="6"/>
  <c r="BH2694" i="6"/>
  <c r="BH2695" i="6"/>
  <c r="BH2696" i="6"/>
  <c r="BH2697" i="6"/>
  <c r="BH2698" i="6"/>
  <c r="BH2699" i="6"/>
  <c r="BH2700" i="6"/>
  <c r="BH2701" i="6"/>
  <c r="BH2702" i="6"/>
  <c r="BH2703" i="6"/>
  <c r="BH2704" i="6"/>
  <c r="BH2705" i="6"/>
  <c r="BH2706" i="6"/>
  <c r="BH2707" i="6"/>
  <c r="BH2708" i="6"/>
  <c r="BH2709" i="6"/>
  <c r="BH2710" i="6"/>
  <c r="BH2711" i="6"/>
  <c r="BH2712" i="6"/>
  <c r="BH2713" i="6"/>
  <c r="BH2714" i="6"/>
  <c r="BH2715" i="6"/>
  <c r="BH2716" i="6"/>
  <c r="BH2717" i="6"/>
  <c r="BH2718" i="6"/>
  <c r="BH2719" i="6"/>
  <c r="BH2720" i="6"/>
  <c r="BH2721" i="6"/>
  <c r="BH2722" i="6"/>
  <c r="BH2723" i="6"/>
  <c r="BH2724" i="6"/>
  <c r="BH2725" i="6"/>
  <c r="BH2726" i="6"/>
  <c r="BH2727" i="6"/>
  <c r="BH2728" i="6"/>
  <c r="BH2729" i="6"/>
  <c r="BH2730" i="6"/>
  <c r="BH2731" i="6"/>
  <c r="BH2732" i="6"/>
  <c r="BH2733" i="6"/>
  <c r="BH2734" i="6"/>
  <c r="BH2735" i="6"/>
  <c r="BH2736" i="6"/>
  <c r="BH2737" i="6"/>
  <c r="BH2738" i="6"/>
  <c r="BH2739" i="6"/>
  <c r="BH2740" i="6"/>
  <c r="BH2741" i="6"/>
  <c r="BH2742" i="6"/>
  <c r="BH2743" i="6"/>
  <c r="BH2744" i="6"/>
  <c r="BH2745" i="6"/>
  <c r="BH2746" i="6"/>
  <c r="BH2747" i="6"/>
  <c r="BH2748" i="6"/>
  <c r="BH2749" i="6"/>
  <c r="BH2750" i="6"/>
  <c r="BH2751" i="6"/>
  <c r="BH2752" i="6"/>
  <c r="BH2753" i="6"/>
  <c r="BH2754" i="6"/>
  <c r="BH2755" i="6"/>
  <c r="BH2756" i="6"/>
  <c r="BH2757" i="6"/>
  <c r="BH2758" i="6"/>
  <c r="BH2759" i="6"/>
  <c r="BH2760" i="6"/>
  <c r="BH2761" i="6"/>
  <c r="BH2762" i="6"/>
  <c r="BH2763" i="6"/>
  <c r="BH2764" i="6"/>
  <c r="BH2765" i="6"/>
  <c r="BH2766" i="6"/>
  <c r="BH2767" i="6"/>
  <c r="BH2768" i="6"/>
  <c r="BH2769" i="6"/>
  <c r="BH2770" i="6"/>
  <c r="BH2771" i="6"/>
  <c r="BH2772" i="6"/>
  <c r="BH2773" i="6"/>
  <c r="BH2774" i="6"/>
  <c r="BH2775" i="6"/>
  <c r="BH2776" i="6"/>
  <c r="BH2777" i="6"/>
  <c r="BH2778" i="6"/>
  <c r="BH2779" i="6"/>
  <c r="BH2780" i="6"/>
  <c r="BH2781" i="6"/>
  <c r="BH2782" i="6"/>
  <c r="BH2783" i="6"/>
  <c r="BH2784" i="6"/>
  <c r="BH2785" i="6"/>
  <c r="BH2786" i="6"/>
  <c r="BH2787" i="6"/>
  <c r="BH2788" i="6"/>
  <c r="BH2789" i="6"/>
  <c r="BH2790" i="6"/>
  <c r="BH2791" i="6"/>
  <c r="BH2792" i="6"/>
  <c r="BH2793" i="6"/>
  <c r="BH2794" i="6"/>
  <c r="BH2795" i="6"/>
  <c r="BH2796" i="6"/>
  <c r="BH2797" i="6"/>
  <c r="BH2798" i="6"/>
  <c r="BH2799" i="6"/>
  <c r="BH2800" i="6"/>
  <c r="BH2801" i="6"/>
  <c r="BH2802" i="6"/>
  <c r="BH2803" i="6"/>
  <c r="BH2804" i="6"/>
  <c r="BH2805" i="6"/>
  <c r="BH2806" i="6"/>
  <c r="BH2807" i="6"/>
  <c r="BH2808" i="6"/>
  <c r="BH2809" i="6"/>
  <c r="BH2810" i="6"/>
  <c r="BH2811" i="6"/>
  <c r="BH2812" i="6"/>
  <c r="BH2813" i="6"/>
  <c r="BH2814" i="6"/>
  <c r="BH2815" i="6"/>
  <c r="BH2816" i="6"/>
  <c r="BH2817" i="6"/>
  <c r="BH2818" i="6"/>
  <c r="BH2819" i="6"/>
  <c r="BH2820" i="6"/>
  <c r="BH2821" i="6"/>
  <c r="BH2822" i="6"/>
  <c r="BH2823" i="6"/>
  <c r="BH2824" i="6"/>
  <c r="BH2825" i="6"/>
  <c r="BH2826" i="6"/>
  <c r="BH2827" i="6"/>
  <c r="BH2828" i="6"/>
  <c r="BH2829" i="6"/>
  <c r="BH2830" i="6"/>
  <c r="BH2831" i="6"/>
  <c r="BH2832" i="6"/>
  <c r="BH2833" i="6"/>
  <c r="BH2834" i="6"/>
  <c r="BH2835" i="6"/>
  <c r="BH2836" i="6"/>
  <c r="BH2837" i="6"/>
  <c r="BH2838" i="6"/>
  <c r="BH2839" i="6"/>
  <c r="BH2840" i="6"/>
  <c r="BH2841" i="6"/>
  <c r="BH2842" i="6"/>
  <c r="BH2843" i="6"/>
  <c r="BH2844" i="6"/>
  <c r="BH2845" i="6"/>
  <c r="BH2846" i="6"/>
  <c r="BH2847" i="6"/>
  <c r="BH2848" i="6"/>
  <c r="BH2849" i="6"/>
  <c r="BH2850" i="6"/>
  <c r="BH2851" i="6"/>
  <c r="BH2852" i="6"/>
  <c r="BH2853" i="6"/>
  <c r="BH2854" i="6"/>
  <c r="BH2855" i="6"/>
  <c r="BH2856" i="6"/>
  <c r="BH2857" i="6"/>
  <c r="BH2858" i="6"/>
  <c r="BH2859" i="6"/>
  <c r="BH2860" i="6"/>
  <c r="BH2861" i="6"/>
  <c r="BH2862" i="6"/>
  <c r="BH2863" i="6"/>
  <c r="BH2864" i="6"/>
  <c r="BH2865" i="6"/>
  <c r="BH2866" i="6"/>
  <c r="BH2867" i="6"/>
  <c r="BH2868" i="6"/>
  <c r="BH2869" i="6"/>
  <c r="BH2870" i="6"/>
  <c r="BH2871" i="6"/>
  <c r="BH2872" i="6"/>
  <c r="BH2873" i="6"/>
  <c r="BH2874" i="6"/>
  <c r="BH2875" i="6"/>
  <c r="BH2876" i="6"/>
  <c r="BH2877" i="6"/>
  <c r="BH2878" i="6"/>
  <c r="BH2879" i="6"/>
  <c r="BH2880" i="6"/>
  <c r="BH2881" i="6"/>
  <c r="BH2882" i="6"/>
  <c r="BH2883" i="6"/>
  <c r="BH2884" i="6"/>
  <c r="BH2885" i="6"/>
  <c r="BH2886" i="6"/>
  <c r="BH2887" i="6"/>
  <c r="BH2888" i="6"/>
  <c r="BH2889" i="6"/>
  <c r="BH2890" i="6"/>
  <c r="BH2891" i="6"/>
  <c r="BH2892" i="6"/>
  <c r="BH2893" i="6"/>
  <c r="BH2894" i="6"/>
  <c r="BH2895" i="6"/>
  <c r="BH2896" i="6"/>
  <c r="BH2897" i="6"/>
  <c r="BH2898" i="6"/>
  <c r="BH2899" i="6"/>
  <c r="BH2900" i="6"/>
  <c r="BH2901" i="6"/>
  <c r="BH2902" i="6"/>
  <c r="BH2903" i="6"/>
  <c r="BH2904" i="6"/>
  <c r="BH2905" i="6"/>
  <c r="BH2906" i="6"/>
  <c r="BH2907" i="6"/>
  <c r="BH2908" i="6"/>
  <c r="BH2909" i="6"/>
  <c r="BH2910" i="6"/>
  <c r="BH2911" i="6"/>
  <c r="BH2912" i="6"/>
  <c r="BH2913" i="6"/>
  <c r="BH2914" i="6"/>
  <c r="BH2915" i="6"/>
  <c r="BH2916" i="6"/>
  <c r="BH2917" i="6"/>
  <c r="BH2918" i="6"/>
  <c r="BH2919" i="6"/>
  <c r="BH2920" i="6"/>
  <c r="BH2921" i="6"/>
  <c r="BH2922" i="6"/>
  <c r="BH2923" i="6"/>
  <c r="BH2924" i="6"/>
  <c r="BH2925" i="6"/>
  <c r="BH2926" i="6"/>
  <c r="BH2927" i="6"/>
  <c r="BH2928" i="6"/>
  <c r="BH2929" i="6"/>
  <c r="BH2930" i="6"/>
  <c r="BH2931" i="6"/>
  <c r="BH2932" i="6"/>
  <c r="BH2933" i="6"/>
  <c r="BH2934" i="6"/>
  <c r="BH2935" i="6"/>
  <c r="BH2936" i="6"/>
  <c r="BH2937" i="6"/>
  <c r="BH2938" i="6"/>
  <c r="BH2939" i="6"/>
  <c r="BH2940" i="6"/>
  <c r="BH2941" i="6"/>
  <c r="BH2942" i="6"/>
  <c r="BH2943" i="6"/>
  <c r="BH2944" i="6"/>
  <c r="BH2945" i="6"/>
  <c r="BH2946" i="6"/>
  <c r="BH2947" i="6"/>
  <c r="BH2948" i="6"/>
  <c r="BH2949" i="6"/>
  <c r="BH2950" i="6"/>
  <c r="BH2951" i="6"/>
  <c r="BH2952" i="6"/>
  <c r="BH2953" i="6"/>
  <c r="BH2954" i="6"/>
  <c r="BH2955" i="6"/>
  <c r="BH2956" i="6"/>
  <c r="BH2957" i="6"/>
  <c r="BH2958" i="6"/>
  <c r="BH2959" i="6"/>
  <c r="BH2960" i="6"/>
  <c r="BH2961" i="6"/>
  <c r="BH2962" i="6"/>
  <c r="BH2963" i="6"/>
  <c r="BH2964" i="6"/>
  <c r="BH2965" i="6"/>
  <c r="BH2966" i="6"/>
  <c r="BH2967" i="6"/>
  <c r="BH2968" i="6"/>
  <c r="BH2969" i="6"/>
  <c r="BH2970" i="6"/>
  <c r="BH2971" i="6"/>
  <c r="BH2972" i="6"/>
  <c r="BH2973" i="6"/>
  <c r="BH2974" i="6"/>
  <c r="BH2975" i="6"/>
  <c r="BH2976" i="6"/>
  <c r="BH2977" i="6"/>
  <c r="BH2978" i="6"/>
  <c r="BH2979" i="6"/>
  <c r="BH2980" i="6"/>
  <c r="BH2981" i="6"/>
  <c r="BH2982" i="6"/>
  <c r="BH2983" i="6"/>
  <c r="BH2984" i="6"/>
  <c r="BH2985" i="6"/>
  <c r="BH2986" i="6"/>
  <c r="BH2987" i="6"/>
  <c r="BH2988" i="6"/>
  <c r="BH2989" i="6"/>
  <c r="BH2990" i="6"/>
  <c r="BH2991" i="6"/>
  <c r="BH2992" i="6"/>
  <c r="BH2993" i="6"/>
  <c r="BH2994" i="6"/>
  <c r="BH2995" i="6"/>
  <c r="BH2996" i="6"/>
  <c r="BH2997" i="6"/>
  <c r="BH2998" i="6"/>
  <c r="BH2999" i="6"/>
  <c r="BH3000" i="6"/>
  <c r="BH3001" i="6"/>
  <c r="BH3002" i="6"/>
  <c r="BH3003" i="6"/>
  <c r="BH3004" i="6"/>
  <c r="BH3005" i="6"/>
  <c r="BH3006" i="6"/>
  <c r="BH3007" i="6"/>
  <c r="BH3008" i="6"/>
  <c r="BH3009" i="6"/>
  <c r="BH3010" i="6"/>
  <c r="BH3011" i="6"/>
  <c r="BH3012" i="6"/>
  <c r="BH3013" i="6"/>
  <c r="BH3014" i="6"/>
  <c r="BH3015" i="6"/>
  <c r="BH3016" i="6"/>
  <c r="BH3017" i="6"/>
  <c r="BH3018" i="6"/>
  <c r="BH3019" i="6"/>
  <c r="BH3020" i="6"/>
  <c r="BH3021" i="6"/>
  <c r="BH3022" i="6"/>
  <c r="BH3023" i="6"/>
  <c r="BH3024" i="6"/>
  <c r="BH3025" i="6"/>
  <c r="BH3026" i="6"/>
  <c r="BH3027" i="6"/>
  <c r="BH3028" i="6"/>
  <c r="BH3029" i="6"/>
  <c r="BH3030" i="6"/>
  <c r="BH3031" i="6"/>
  <c r="BH3032" i="6"/>
  <c r="BH3033" i="6"/>
  <c r="BH3034" i="6"/>
  <c r="BH3035" i="6"/>
  <c r="BH3036" i="6"/>
  <c r="BH3037" i="6"/>
  <c r="BH3038" i="6"/>
  <c r="BH3039" i="6"/>
  <c r="BH3040" i="6"/>
  <c r="BH3041" i="6"/>
  <c r="BH3042" i="6"/>
  <c r="BH3043" i="6"/>
  <c r="BH3044" i="6"/>
  <c r="BH3045" i="6"/>
  <c r="BH3046" i="6"/>
  <c r="BH3047" i="6"/>
  <c r="BH3048" i="6"/>
  <c r="BH3049" i="6"/>
  <c r="BH3050" i="6"/>
  <c r="BH3051" i="6"/>
  <c r="BH3052" i="6"/>
  <c r="BH3053" i="6"/>
  <c r="BH3054" i="6"/>
  <c r="BH3055" i="6"/>
  <c r="BH3056" i="6"/>
  <c r="BH3057" i="6"/>
  <c r="BH3058" i="6"/>
  <c r="BH3059" i="6"/>
  <c r="BH3060" i="6"/>
  <c r="BH3061" i="6"/>
  <c r="BH3062" i="6"/>
  <c r="BH3063" i="6"/>
  <c r="BH3064" i="6"/>
  <c r="BH3065" i="6"/>
  <c r="BH3066" i="6"/>
  <c r="BH3067" i="6"/>
  <c r="BH3068" i="6"/>
  <c r="BH3069" i="6"/>
  <c r="BH3070" i="6"/>
  <c r="BH3071" i="6"/>
  <c r="BH3072" i="6"/>
  <c r="BH3073" i="6"/>
  <c r="BH3074" i="6"/>
  <c r="BH3075" i="6"/>
  <c r="BH3076" i="6"/>
  <c r="BH3077" i="6"/>
  <c r="BH3078" i="6"/>
  <c r="BH3079" i="6"/>
  <c r="BH3080" i="6"/>
  <c r="BH3081" i="6"/>
  <c r="BH3082" i="6"/>
  <c r="BH3083" i="6"/>
  <c r="BH3084" i="6"/>
  <c r="BH3085" i="6"/>
  <c r="BH3086" i="6"/>
  <c r="BH3087" i="6"/>
  <c r="BH3088" i="6"/>
  <c r="BH3089" i="6"/>
  <c r="BH3090" i="6"/>
  <c r="BH3091" i="6"/>
  <c r="BH3092" i="6"/>
  <c r="BH3093" i="6"/>
  <c r="BH3094" i="6"/>
  <c r="BH3095" i="6"/>
  <c r="BH3096" i="6"/>
  <c r="BH3097" i="6"/>
  <c r="BH3098" i="6"/>
  <c r="BH3099" i="6"/>
  <c r="BH3100" i="6"/>
  <c r="BH3101" i="6"/>
  <c r="BH3102" i="6"/>
  <c r="BH3103" i="6"/>
  <c r="BH3104" i="6"/>
  <c r="BH3105" i="6"/>
  <c r="BH3106" i="6"/>
  <c r="BH3107" i="6"/>
  <c r="BH3108" i="6"/>
  <c r="BH3109" i="6"/>
  <c r="BH3110" i="6"/>
  <c r="BH3111" i="6"/>
  <c r="BH3112" i="6"/>
  <c r="BH3113" i="6"/>
  <c r="BH3114" i="6"/>
  <c r="BH3115" i="6"/>
  <c r="BH3116" i="6"/>
  <c r="BH3117" i="6"/>
  <c r="BH3118" i="6"/>
  <c r="BH3119" i="6"/>
  <c r="BH3120" i="6"/>
  <c r="BH3121" i="6"/>
  <c r="BH3122" i="6"/>
  <c r="BH3123" i="6"/>
  <c r="BH3124" i="6"/>
  <c r="BH3125" i="6"/>
  <c r="BH3126" i="6"/>
  <c r="BH3127" i="6"/>
  <c r="BH3128" i="6"/>
  <c r="BH3129" i="6"/>
  <c r="BH3130" i="6"/>
  <c r="BH3131" i="6"/>
  <c r="BH3132" i="6"/>
  <c r="BH3133" i="6"/>
  <c r="BH3134" i="6"/>
  <c r="BH3135" i="6"/>
  <c r="BH3136" i="6"/>
  <c r="BH3137" i="6"/>
  <c r="BH3138" i="6"/>
  <c r="BH3139" i="6"/>
  <c r="BH3140" i="6"/>
  <c r="BH3141" i="6"/>
  <c r="BH3142" i="6"/>
  <c r="BH3143" i="6"/>
  <c r="BH3144" i="6"/>
  <c r="BH3145" i="6"/>
  <c r="BH3146" i="6"/>
  <c r="BH3147" i="6"/>
  <c r="BH3148" i="6"/>
  <c r="BH3149" i="6"/>
  <c r="BH3150" i="6"/>
  <c r="BH3151" i="6"/>
  <c r="BH3152" i="6"/>
  <c r="BH3153" i="6"/>
  <c r="BH3154" i="6"/>
  <c r="BH3155" i="6"/>
  <c r="BH3156" i="6"/>
  <c r="BH3157" i="6"/>
  <c r="BH3158" i="6"/>
  <c r="BH3159" i="6"/>
  <c r="BH3160" i="6"/>
  <c r="BH3161" i="6"/>
  <c r="BH3162" i="6"/>
  <c r="BH3163" i="6"/>
  <c r="BH3164" i="6"/>
  <c r="BH3165" i="6"/>
  <c r="BH3166" i="6"/>
  <c r="BH3167" i="6"/>
  <c r="BH3168" i="6"/>
  <c r="BH3169" i="6"/>
  <c r="BH3170" i="6"/>
  <c r="BH3171" i="6"/>
  <c r="BH3172" i="6"/>
  <c r="BH3173" i="6"/>
  <c r="BH3174" i="6"/>
  <c r="BH3175" i="6"/>
  <c r="BH3176" i="6"/>
  <c r="BH3177" i="6"/>
  <c r="BH3178" i="6"/>
  <c r="BH3179" i="6"/>
  <c r="BH3180" i="6"/>
  <c r="BH3181" i="6"/>
  <c r="BH3182" i="6"/>
  <c r="BH3183" i="6"/>
  <c r="BH3184" i="6"/>
  <c r="BH3185" i="6"/>
  <c r="BH3186" i="6"/>
  <c r="BH3187" i="6"/>
  <c r="BH3188" i="6"/>
  <c r="BH3189" i="6"/>
  <c r="BH3190" i="6"/>
  <c r="BH3191" i="6"/>
  <c r="BH3192" i="6"/>
  <c r="BH3193" i="6"/>
  <c r="BH3194" i="6"/>
  <c r="BH3195" i="6"/>
  <c r="BH3196" i="6"/>
  <c r="BH3197" i="6"/>
  <c r="BH3198" i="6"/>
  <c r="BH3199" i="6"/>
  <c r="BH3200" i="6"/>
  <c r="BH3201" i="6"/>
  <c r="BH3202" i="6"/>
  <c r="BH3203" i="6"/>
  <c r="BH3204" i="6"/>
  <c r="BH3205" i="6"/>
  <c r="BH3206" i="6"/>
  <c r="BH3207" i="6"/>
  <c r="BH3208" i="6"/>
  <c r="BH3209" i="6"/>
  <c r="BH3210" i="6"/>
  <c r="BH3211" i="6"/>
  <c r="BH3212" i="6"/>
  <c r="BH3213" i="6"/>
  <c r="BH3214" i="6"/>
  <c r="BH3215" i="6"/>
  <c r="BH3216" i="6"/>
  <c r="BH3217" i="6"/>
  <c r="BH3218" i="6"/>
  <c r="BH3219" i="6"/>
  <c r="BH3220" i="6"/>
  <c r="BH3221" i="6"/>
  <c r="BH3222" i="6"/>
  <c r="BH3223" i="6"/>
  <c r="BH3224" i="6"/>
  <c r="BH3225" i="6"/>
  <c r="BH3226" i="6"/>
  <c r="BH3227" i="6"/>
  <c r="BH3228" i="6"/>
  <c r="BH3229" i="6"/>
  <c r="BH3230" i="6"/>
  <c r="BH3231" i="6"/>
  <c r="BH3232" i="6"/>
  <c r="BH3233" i="6"/>
  <c r="BH3234" i="6"/>
  <c r="BH3235" i="6"/>
  <c r="BH3236" i="6"/>
  <c r="BH3237" i="6"/>
  <c r="BH3238" i="6"/>
  <c r="BH3239" i="6"/>
  <c r="BH3240" i="6"/>
  <c r="BH3241" i="6"/>
  <c r="BH3242" i="6"/>
  <c r="BH3243" i="6"/>
  <c r="BH3244" i="6"/>
  <c r="BH3245" i="6"/>
  <c r="BH3246" i="6"/>
  <c r="BH3247" i="6"/>
  <c r="BH3248" i="6"/>
  <c r="BH3249" i="6"/>
  <c r="BH3250" i="6"/>
  <c r="BH3251" i="6"/>
  <c r="BH3252" i="6"/>
  <c r="BH3253" i="6"/>
  <c r="BH3254" i="6"/>
  <c r="BH3255" i="6"/>
  <c r="BH3256" i="6"/>
  <c r="BH3257" i="6"/>
  <c r="BH3258" i="6"/>
  <c r="BH3259" i="6"/>
  <c r="BH3260" i="6"/>
  <c r="BH3261" i="6"/>
  <c r="BH3262" i="6"/>
  <c r="BH3263" i="6"/>
  <c r="BH3264" i="6"/>
  <c r="BH3265" i="6"/>
  <c r="BH3266" i="6"/>
  <c r="BH3267" i="6"/>
  <c r="BH3268" i="6"/>
  <c r="BH3269" i="6"/>
  <c r="BH3270" i="6"/>
  <c r="BH3271" i="6"/>
  <c r="BH3272" i="6"/>
  <c r="BH3273" i="6"/>
  <c r="BH3274" i="6"/>
  <c r="BH3275" i="6"/>
  <c r="BH3276" i="6"/>
  <c r="BH3277" i="6"/>
  <c r="BH3278" i="6"/>
  <c r="BH3279" i="6"/>
  <c r="BH3280" i="6"/>
  <c r="BH3281" i="6"/>
  <c r="BH3282" i="6"/>
  <c r="BH3283" i="6"/>
  <c r="BH3284" i="6"/>
  <c r="BH3285" i="6"/>
  <c r="BH3286" i="6"/>
  <c r="BH3287" i="6"/>
  <c r="BH3288" i="6"/>
  <c r="BH3289" i="6"/>
  <c r="BH3290" i="6"/>
  <c r="BH3291" i="6"/>
  <c r="BH3292" i="6"/>
  <c r="BH3293" i="6"/>
  <c r="BH3294" i="6"/>
  <c r="BH3295" i="6"/>
  <c r="BH3296" i="6"/>
  <c r="BH3297" i="6"/>
  <c r="BH3298" i="6"/>
  <c r="BH3299" i="6"/>
  <c r="BH3300" i="6"/>
  <c r="BH3301" i="6"/>
  <c r="BH3302" i="6"/>
  <c r="BH3303" i="6"/>
  <c r="BH3304" i="6"/>
  <c r="BH3305" i="6"/>
  <c r="BH3306" i="6"/>
  <c r="BH3307" i="6"/>
  <c r="BH3308" i="6"/>
  <c r="BH3309" i="6"/>
  <c r="BH3310" i="6"/>
  <c r="BH3311" i="6"/>
  <c r="BH3312" i="6"/>
  <c r="BH3313" i="6"/>
  <c r="BH3314" i="6"/>
  <c r="BH3315" i="6"/>
  <c r="BH3316" i="6"/>
  <c r="BH3317" i="6"/>
  <c r="BH3318" i="6"/>
  <c r="BH3319" i="6"/>
  <c r="BH3320" i="6"/>
  <c r="BH3321" i="6"/>
  <c r="BH3322" i="6"/>
  <c r="BH3323" i="6"/>
  <c r="BH3324" i="6"/>
  <c r="BH3325" i="6"/>
  <c r="BH3326" i="6"/>
  <c r="BH3327" i="6"/>
  <c r="BH3328" i="6"/>
  <c r="BH3329" i="6"/>
  <c r="BH3330" i="6"/>
  <c r="BH3331" i="6"/>
  <c r="BH3332" i="6"/>
  <c r="BH3333" i="6"/>
  <c r="BH3334" i="6"/>
  <c r="BH3335" i="6"/>
  <c r="BH3336" i="6"/>
  <c r="BH3337" i="6"/>
  <c r="BH3338" i="6"/>
  <c r="BH3339" i="6"/>
  <c r="BH3340" i="6"/>
  <c r="BH3341" i="6"/>
  <c r="BH3342" i="6"/>
  <c r="BH3343" i="6"/>
  <c r="BH3344" i="6"/>
  <c r="BH3345" i="6"/>
  <c r="BH3346" i="6"/>
  <c r="BH3347" i="6"/>
  <c r="BH3348" i="6"/>
  <c r="BH3349" i="6"/>
  <c r="BH3350" i="6"/>
  <c r="BH3351" i="6"/>
  <c r="BH3352" i="6"/>
  <c r="BH3353" i="6"/>
  <c r="BH3354" i="6"/>
  <c r="BH3355" i="6"/>
  <c r="BH3356" i="6"/>
  <c r="BH3357" i="6"/>
  <c r="BH3358" i="6"/>
  <c r="BH3359" i="6"/>
  <c r="BH3360" i="6"/>
  <c r="BH3361" i="6"/>
  <c r="BH3362" i="6"/>
  <c r="BH3363" i="6"/>
  <c r="BH3364" i="6"/>
  <c r="BH3365" i="6"/>
  <c r="BH3366" i="6"/>
  <c r="BH3367" i="6"/>
  <c r="BH3368" i="6"/>
  <c r="BH3369" i="6"/>
  <c r="BH3370" i="6"/>
  <c r="BH3371" i="6"/>
  <c r="BH3372" i="6"/>
  <c r="BH3373" i="6"/>
  <c r="BH3374" i="6"/>
  <c r="BH3375" i="6"/>
  <c r="BH3376" i="6"/>
  <c r="BH3377" i="6"/>
  <c r="BH3378" i="6"/>
  <c r="BH3379" i="6"/>
  <c r="BH3380" i="6"/>
  <c r="BH3381" i="6"/>
  <c r="BH3382" i="6"/>
  <c r="BH3383" i="6"/>
  <c r="BH3384" i="6"/>
  <c r="BH3385" i="6"/>
  <c r="BH3386" i="6"/>
  <c r="BH3387" i="6"/>
  <c r="BH3388" i="6"/>
  <c r="BH3389" i="6"/>
  <c r="BH3390" i="6"/>
  <c r="BH3391" i="6"/>
  <c r="BH3392" i="6"/>
  <c r="BH3393" i="6"/>
  <c r="BH3394" i="6"/>
  <c r="BH3395" i="6"/>
  <c r="BH3396" i="6"/>
  <c r="BH3397" i="6"/>
  <c r="BH3398" i="6"/>
  <c r="BH3399" i="6"/>
  <c r="BH3400" i="6"/>
  <c r="BH3401" i="6"/>
  <c r="BH3402" i="6"/>
  <c r="BH3403" i="6"/>
  <c r="BH3404" i="6"/>
  <c r="BH3405" i="6"/>
  <c r="BH3406" i="6"/>
  <c r="BH3407" i="6"/>
  <c r="BH3408" i="6"/>
  <c r="BH3409" i="6"/>
  <c r="BH3410" i="6"/>
  <c r="BH3411" i="6"/>
  <c r="BH3412" i="6"/>
  <c r="BH3413" i="6"/>
  <c r="BH3414" i="6"/>
  <c r="BH3415" i="6"/>
  <c r="BH3416" i="6"/>
  <c r="BH3417" i="6"/>
  <c r="BH3418" i="6"/>
  <c r="BH3419" i="6"/>
  <c r="BH3420" i="6"/>
  <c r="BH3421" i="6"/>
  <c r="BH3422" i="6"/>
  <c r="BH3423" i="6"/>
  <c r="BH3424" i="6"/>
  <c r="BH3425" i="6"/>
  <c r="BH3426" i="6"/>
  <c r="BH3427" i="6"/>
  <c r="BH3428" i="6"/>
  <c r="BH3429" i="6"/>
  <c r="BH3430" i="6"/>
  <c r="BH3431" i="6"/>
  <c r="BH3432" i="6"/>
  <c r="BH3433" i="6"/>
  <c r="BH3434" i="6"/>
  <c r="BH3435" i="6"/>
  <c r="BH3436" i="6"/>
  <c r="BH3437" i="6"/>
  <c r="BH3438" i="6"/>
  <c r="BH3439" i="6"/>
  <c r="BH3440" i="6"/>
  <c r="BH3441" i="6"/>
  <c r="BH3442" i="6"/>
  <c r="BH3443" i="6"/>
  <c r="BH3444" i="6"/>
  <c r="BH3445" i="6"/>
  <c r="BH3446" i="6"/>
  <c r="BH3447" i="6"/>
  <c r="BH3448" i="6"/>
  <c r="BH3449" i="6"/>
  <c r="BH3450" i="6"/>
  <c r="BH3451" i="6"/>
  <c r="BH3452" i="6"/>
  <c r="BH3453" i="6"/>
  <c r="BH3454" i="6"/>
  <c r="BH3455" i="6"/>
  <c r="BH3456" i="6"/>
  <c r="BH3457" i="6"/>
  <c r="BH3458" i="6"/>
  <c r="BH3459" i="6"/>
  <c r="BH3460" i="6"/>
  <c r="BH3461" i="6"/>
  <c r="BH3462" i="6"/>
  <c r="BH3463" i="6"/>
  <c r="BH3464" i="6"/>
  <c r="BH3465" i="6"/>
  <c r="BH3466" i="6"/>
  <c r="BH3467" i="6"/>
  <c r="BH3468" i="6"/>
  <c r="BH3469" i="6"/>
  <c r="BH3470" i="6"/>
  <c r="BH3471" i="6"/>
  <c r="BH3472" i="6"/>
  <c r="BH3473" i="6"/>
  <c r="BH3474" i="6"/>
  <c r="BH3475" i="6"/>
  <c r="BH3476" i="6"/>
  <c r="BH3477" i="6"/>
  <c r="BH3478" i="6"/>
  <c r="BH3479" i="6"/>
  <c r="BH3480" i="6"/>
  <c r="BH3481" i="6"/>
  <c r="BH3482" i="6"/>
  <c r="BH3483" i="6"/>
  <c r="BH3484" i="6"/>
  <c r="BH3485" i="6"/>
  <c r="BH3486" i="6"/>
  <c r="BH3487" i="6"/>
  <c r="BH3488" i="6"/>
  <c r="BH3489" i="6"/>
  <c r="BH3490" i="6"/>
  <c r="BH3491" i="6"/>
  <c r="BH3492" i="6"/>
  <c r="BH3493" i="6"/>
  <c r="BH3494" i="6"/>
  <c r="BH3495" i="6"/>
  <c r="BH3496" i="6"/>
  <c r="BH3497" i="6"/>
  <c r="BH3498" i="6"/>
  <c r="BH3499" i="6"/>
  <c r="BH3500" i="6"/>
  <c r="BH3501" i="6"/>
  <c r="BH3502" i="6"/>
  <c r="BH3503" i="6"/>
  <c r="BH3504" i="6"/>
  <c r="BH3505" i="6"/>
  <c r="BH3506" i="6"/>
  <c r="BH3507" i="6"/>
  <c r="BH3508" i="6"/>
  <c r="BH3509" i="6"/>
  <c r="BH3510" i="6"/>
  <c r="BH3511" i="6"/>
  <c r="BH3512" i="6"/>
  <c r="BH3513" i="6"/>
  <c r="BH3514" i="6"/>
  <c r="BH3515" i="6"/>
  <c r="BH3516" i="6"/>
  <c r="BH3517" i="6"/>
  <c r="BH3518" i="6"/>
  <c r="BH3519" i="6"/>
  <c r="BH3520" i="6"/>
  <c r="BH3521" i="6"/>
  <c r="BH3522" i="6"/>
  <c r="BH3523" i="6"/>
  <c r="BH3524" i="6"/>
  <c r="BH3525" i="6"/>
  <c r="BH3526" i="6"/>
  <c r="BH3527" i="6"/>
  <c r="BH3528" i="6"/>
  <c r="BH3529" i="6"/>
  <c r="BH3530" i="6"/>
  <c r="BH3531" i="6"/>
  <c r="BH3532" i="6"/>
  <c r="BH3533" i="6"/>
  <c r="BH3534" i="6"/>
  <c r="BH3535" i="6"/>
  <c r="BH3536" i="6"/>
  <c r="BH3537" i="6"/>
  <c r="BH3538" i="6"/>
  <c r="BH3539" i="6"/>
  <c r="BH3540" i="6"/>
  <c r="BH3541" i="6"/>
  <c r="BH3542" i="6"/>
  <c r="BH3543" i="6"/>
  <c r="BH3544" i="6"/>
  <c r="BH3545" i="6"/>
  <c r="BH3546" i="6"/>
  <c r="BH3547" i="6"/>
  <c r="BH3548" i="6"/>
  <c r="BH3549" i="6"/>
  <c r="BH3550" i="6"/>
  <c r="BH3551" i="6"/>
  <c r="BH3552" i="6"/>
  <c r="BH3553" i="6"/>
  <c r="BH3554" i="6"/>
  <c r="BH3555" i="6"/>
  <c r="BH3556" i="6"/>
  <c r="BH3557" i="6"/>
  <c r="BH3558" i="6"/>
  <c r="BH3559" i="6"/>
  <c r="BH3560" i="6"/>
  <c r="BH3561" i="6"/>
  <c r="BH3562" i="6"/>
  <c r="BH3563" i="6"/>
  <c r="BH3564" i="6"/>
  <c r="BH3565" i="6"/>
  <c r="BH3566" i="6"/>
  <c r="BH3567" i="6"/>
  <c r="BH3568" i="6"/>
  <c r="BH3569" i="6"/>
  <c r="BH3570" i="6"/>
  <c r="BH3571" i="6"/>
  <c r="BH3572" i="6"/>
  <c r="BH3573" i="6"/>
  <c r="BH3574" i="6"/>
  <c r="BH3575" i="6"/>
  <c r="BH3576" i="6"/>
  <c r="BH3577" i="6"/>
  <c r="BH3578" i="6"/>
  <c r="BH3579" i="6"/>
  <c r="BH3580" i="6"/>
  <c r="BH3581" i="6"/>
  <c r="BH3582" i="6"/>
  <c r="BH3583" i="6"/>
  <c r="BH3584" i="6"/>
  <c r="BH3585" i="6"/>
  <c r="BH3586" i="6"/>
  <c r="BH3587" i="6"/>
  <c r="BH3588" i="6"/>
  <c r="BH3589" i="6"/>
  <c r="BH3590" i="6"/>
  <c r="BH3591" i="6"/>
  <c r="BH3592" i="6"/>
  <c r="BH3593" i="6"/>
  <c r="BH3594" i="6"/>
  <c r="BH3595" i="6"/>
  <c r="BH3596" i="6"/>
  <c r="BH3597" i="6"/>
  <c r="BH3598" i="6"/>
  <c r="BH3599" i="6"/>
  <c r="BH3600" i="6"/>
  <c r="BH3601" i="6"/>
  <c r="BH3602" i="6"/>
  <c r="BH3603" i="6"/>
  <c r="BH3604" i="6"/>
  <c r="BH3605" i="6"/>
  <c r="BH3606" i="6"/>
  <c r="BH3607" i="6"/>
  <c r="BH3608" i="6"/>
  <c r="BH3609" i="6"/>
  <c r="BH3610" i="6"/>
  <c r="BH3611" i="6"/>
  <c r="BH3612" i="6"/>
  <c r="BH3613" i="6"/>
  <c r="BH3614" i="6"/>
  <c r="BH3615" i="6"/>
  <c r="BH3616" i="6"/>
  <c r="BH3617" i="6"/>
  <c r="BH3618" i="6"/>
  <c r="BH3619" i="6"/>
  <c r="BH3620" i="6"/>
  <c r="BH3621" i="6"/>
  <c r="BH3622" i="6"/>
  <c r="BH3623" i="6"/>
  <c r="BH3624" i="6"/>
  <c r="BH3625" i="6"/>
  <c r="BH3626" i="6"/>
  <c r="BH3627" i="6"/>
  <c r="BH3628" i="6"/>
  <c r="BH3629" i="6"/>
  <c r="BH3630" i="6"/>
  <c r="BH3631" i="6"/>
  <c r="BH3632" i="6"/>
  <c r="BH3633" i="6"/>
  <c r="BH3634" i="6"/>
  <c r="BH3635" i="6"/>
  <c r="BH3636" i="6"/>
  <c r="BH3637" i="6"/>
  <c r="BH3638" i="6"/>
  <c r="BH3639" i="6"/>
  <c r="BH3640" i="6"/>
  <c r="BH3641" i="6"/>
  <c r="BH3642" i="6"/>
  <c r="BH3643" i="6"/>
  <c r="BH3644" i="6"/>
  <c r="BH3645" i="6"/>
  <c r="BH3646" i="6"/>
  <c r="BH3647" i="6"/>
  <c r="BH3648" i="6"/>
  <c r="BH3649" i="6"/>
  <c r="BH3650" i="6"/>
  <c r="BH3651" i="6"/>
  <c r="BH3652" i="6"/>
  <c r="BH3653" i="6"/>
  <c r="BH3654" i="6"/>
  <c r="BH3655" i="6"/>
  <c r="BH3656" i="6"/>
  <c r="BH3657" i="6"/>
  <c r="BH3658" i="6"/>
  <c r="BH3659" i="6"/>
  <c r="BH3660" i="6"/>
  <c r="BH3661" i="6"/>
  <c r="BH3662" i="6"/>
  <c r="BH3663" i="6"/>
  <c r="BH3664" i="6"/>
  <c r="BH3665" i="6"/>
  <c r="BH3666" i="6"/>
  <c r="BH3667" i="6"/>
  <c r="BH3668" i="6"/>
  <c r="BH3669" i="6"/>
  <c r="BH3670" i="6"/>
  <c r="BH3671" i="6"/>
  <c r="BH3672" i="6"/>
  <c r="BH3673" i="6"/>
  <c r="BH3674" i="6"/>
  <c r="BH3675" i="6"/>
  <c r="BH3676" i="6"/>
  <c r="BH3677" i="6"/>
  <c r="BH3678" i="6"/>
  <c r="BH3679" i="6"/>
  <c r="BH3680" i="6"/>
  <c r="BH3681" i="6"/>
  <c r="BH3682" i="6"/>
  <c r="BH3683" i="6"/>
  <c r="BH3684" i="6"/>
  <c r="BH3685" i="6"/>
  <c r="BH3686" i="6"/>
  <c r="BH3687" i="6"/>
  <c r="BH3688" i="6"/>
  <c r="BH3689" i="6"/>
  <c r="BH3690" i="6"/>
  <c r="BH3691" i="6"/>
  <c r="BH3692" i="6"/>
  <c r="BH3693" i="6"/>
  <c r="BH3694" i="6"/>
  <c r="BH3695" i="6"/>
  <c r="BH3696" i="6"/>
  <c r="BH3697" i="6"/>
  <c r="BH3698" i="6"/>
  <c r="BH3699" i="6"/>
  <c r="BH3700" i="6"/>
  <c r="BH3701" i="6"/>
  <c r="BH3702" i="6"/>
  <c r="BH3703" i="6"/>
  <c r="BH3704" i="6"/>
  <c r="BH3705" i="6"/>
  <c r="BH3706" i="6"/>
  <c r="BH3707" i="6"/>
  <c r="BH3708" i="6"/>
  <c r="BH3709" i="6"/>
  <c r="BH3710" i="6"/>
  <c r="BH3711" i="6"/>
  <c r="BH3712" i="6"/>
  <c r="BH3713" i="6"/>
  <c r="BH3714" i="6"/>
  <c r="BH3715" i="6"/>
  <c r="BH3716" i="6"/>
  <c r="BH3717" i="6"/>
  <c r="BH3718" i="6"/>
  <c r="BH3719" i="6"/>
  <c r="BH3720" i="6"/>
  <c r="BH3721" i="6"/>
  <c r="BH3722" i="6"/>
  <c r="BH3723" i="6"/>
  <c r="BH3724" i="6"/>
  <c r="BH3725" i="6"/>
  <c r="BH3726" i="6"/>
  <c r="BH3727" i="6"/>
  <c r="BH3728" i="6"/>
  <c r="BH3729" i="6"/>
  <c r="BH3730" i="6"/>
  <c r="BH3731" i="6"/>
  <c r="BH3732" i="6"/>
  <c r="BH3733" i="6"/>
  <c r="BH3734" i="6"/>
  <c r="BH3735" i="6"/>
  <c r="BH3736" i="6"/>
  <c r="BH3737" i="6"/>
  <c r="BH3738" i="6"/>
  <c r="BH3739" i="6"/>
  <c r="BH3740" i="6"/>
  <c r="BH3741" i="6"/>
  <c r="BH3742" i="6"/>
  <c r="BH3743" i="6"/>
  <c r="BH3744" i="6"/>
  <c r="BH3745" i="6"/>
  <c r="BH3746" i="6"/>
  <c r="BH3747" i="6"/>
  <c r="BH3748" i="6"/>
  <c r="BH3749" i="6"/>
  <c r="BH3750" i="6"/>
  <c r="BH3751" i="6"/>
  <c r="BH3752" i="6"/>
  <c r="BH3753" i="6"/>
  <c r="BH3754" i="6"/>
  <c r="BH3755" i="6"/>
  <c r="BH3756" i="6"/>
  <c r="BH3757" i="6"/>
  <c r="BH3758" i="6"/>
  <c r="BH3759" i="6"/>
  <c r="BH3760" i="6"/>
  <c r="BH3761" i="6"/>
  <c r="BH3762" i="6"/>
  <c r="BH3763" i="6"/>
  <c r="BH3764" i="6"/>
  <c r="BH3765" i="6"/>
  <c r="BH3766" i="6"/>
  <c r="BH3767" i="6"/>
  <c r="BH3768" i="6"/>
  <c r="BH3769" i="6"/>
  <c r="BH3770" i="6"/>
  <c r="BH3771" i="6"/>
  <c r="BH3772" i="6"/>
  <c r="BH3773" i="6"/>
  <c r="BH3774" i="6"/>
  <c r="BH3775" i="6"/>
  <c r="BH3776" i="6"/>
  <c r="BH3777" i="6"/>
  <c r="BH3778" i="6"/>
  <c r="BH3779" i="6"/>
  <c r="BH3780" i="6"/>
  <c r="BH3781" i="6"/>
  <c r="BH3782" i="6"/>
  <c r="BH3783" i="6"/>
  <c r="BH3784" i="6"/>
  <c r="BH3785" i="6"/>
  <c r="BH3786" i="6"/>
  <c r="BH3787" i="6"/>
  <c r="BH3788" i="6"/>
  <c r="BH3789" i="6"/>
  <c r="BH3790" i="6"/>
  <c r="BH3791" i="6"/>
  <c r="BH3792" i="6"/>
  <c r="BH3793" i="6"/>
  <c r="BH3794" i="6"/>
  <c r="BH3795" i="6"/>
  <c r="BH3796" i="6"/>
  <c r="BH3797" i="6"/>
  <c r="BH3798" i="6"/>
  <c r="BH3799" i="6"/>
  <c r="BH3800" i="6"/>
  <c r="BH3801" i="6"/>
  <c r="BH3802" i="6"/>
  <c r="BH3803" i="6"/>
  <c r="BH3804" i="6"/>
  <c r="BH3805" i="6"/>
  <c r="BH3806" i="6"/>
  <c r="BH3807" i="6"/>
  <c r="BH3808" i="6"/>
  <c r="BH3809" i="6"/>
  <c r="BH3810" i="6"/>
  <c r="BH3811" i="6"/>
  <c r="BH3812" i="6"/>
  <c r="BH3813" i="6"/>
  <c r="BH3814" i="6"/>
  <c r="BH3815" i="6"/>
  <c r="BH3816" i="6"/>
  <c r="BH3817" i="6"/>
  <c r="BH3818" i="6"/>
  <c r="BH3819" i="6"/>
  <c r="BH3820" i="6"/>
  <c r="BH3821" i="6"/>
  <c r="BH3822" i="6"/>
  <c r="BH3823" i="6"/>
  <c r="BH3824" i="6"/>
  <c r="BH3825" i="6"/>
  <c r="BH3826" i="6"/>
  <c r="BH3827" i="6"/>
  <c r="BH3828" i="6"/>
  <c r="BH3829" i="6"/>
  <c r="BH3830" i="6"/>
  <c r="BH3831" i="6"/>
  <c r="BH3832" i="6"/>
  <c r="BH3833" i="6"/>
  <c r="BH3834" i="6"/>
  <c r="BH3835" i="6"/>
  <c r="BH3836" i="6"/>
  <c r="BH3837" i="6"/>
  <c r="BH3838" i="6"/>
  <c r="BH3839" i="6"/>
  <c r="BH3840" i="6"/>
  <c r="BH3841" i="6"/>
  <c r="BH3842" i="6"/>
  <c r="BH3843" i="6"/>
  <c r="BH3844" i="6"/>
  <c r="BH3845" i="6"/>
  <c r="BH3846" i="6"/>
  <c r="BH3847" i="6"/>
  <c r="BH3848" i="6"/>
  <c r="BH3849" i="6"/>
  <c r="BH3850" i="6"/>
  <c r="BH3851" i="6"/>
  <c r="BH3852" i="6"/>
  <c r="BH3853" i="6"/>
  <c r="BH3854" i="6"/>
  <c r="BH3855" i="6"/>
  <c r="BH3856" i="6"/>
  <c r="BH3857" i="6"/>
  <c r="BH3858" i="6"/>
  <c r="BH3859" i="6"/>
  <c r="BH3860" i="6"/>
  <c r="BH3861" i="6"/>
  <c r="BH3862" i="6"/>
  <c r="BH3863" i="6"/>
  <c r="BH3864" i="6"/>
  <c r="BH3865" i="6"/>
  <c r="BH3866" i="6"/>
  <c r="BH3867" i="6"/>
  <c r="BH3868" i="6"/>
  <c r="BH3869" i="6"/>
  <c r="BH3870" i="6"/>
  <c r="BH3871" i="6"/>
  <c r="BH3872" i="6"/>
  <c r="BH3873" i="6"/>
  <c r="BH3874" i="6"/>
  <c r="BH3875" i="6"/>
  <c r="BH3876" i="6"/>
  <c r="BH3877" i="6"/>
  <c r="BH3878" i="6"/>
  <c r="BH3879" i="6"/>
  <c r="BH3880" i="6"/>
  <c r="BH3881" i="6"/>
  <c r="BH3882" i="6"/>
  <c r="BH3883" i="6"/>
  <c r="BH3884" i="6"/>
  <c r="BH3885" i="6"/>
  <c r="BH3886" i="6"/>
  <c r="BH3887" i="6"/>
  <c r="BH3888" i="6"/>
  <c r="BH3889" i="6"/>
  <c r="BH3890" i="6"/>
  <c r="BH3891" i="6"/>
  <c r="BH3892" i="6"/>
  <c r="BH3893" i="6"/>
  <c r="BH3894" i="6"/>
  <c r="BH3895" i="6"/>
  <c r="BH3896" i="6"/>
  <c r="BH3897" i="6"/>
  <c r="BH3898" i="6"/>
  <c r="BH3899" i="6"/>
  <c r="BH3900" i="6"/>
  <c r="BH3901" i="6"/>
  <c r="BH3902" i="6"/>
  <c r="BH3903" i="6"/>
  <c r="BH3904" i="6"/>
  <c r="BH3905" i="6"/>
  <c r="BH3906" i="6"/>
  <c r="BH3907" i="6"/>
  <c r="BH3908" i="6"/>
  <c r="BH3909" i="6"/>
  <c r="BH3910" i="6"/>
  <c r="BH3911" i="6"/>
  <c r="BH3912" i="6"/>
  <c r="BH3913" i="6"/>
  <c r="BH3914" i="6"/>
  <c r="BH3915" i="6"/>
  <c r="BH3916" i="6"/>
  <c r="BH3917" i="6"/>
  <c r="BH3918" i="6"/>
  <c r="BH3919" i="6"/>
  <c r="BH3920" i="6"/>
  <c r="BH3921" i="6"/>
  <c r="BH3922" i="6"/>
  <c r="BH3923" i="6"/>
  <c r="BH3924" i="6"/>
  <c r="BH3925" i="6"/>
  <c r="BH3926" i="6"/>
  <c r="BH3927" i="6"/>
  <c r="BH3928" i="6"/>
  <c r="BH3929" i="6"/>
  <c r="BH3930" i="6"/>
  <c r="BH3931" i="6"/>
  <c r="BH3932" i="6"/>
  <c r="BH3933" i="6"/>
  <c r="BH3934" i="6"/>
  <c r="BH3935" i="6"/>
  <c r="BH3936" i="6"/>
  <c r="BH3937" i="6"/>
  <c r="BH3938" i="6"/>
  <c r="BH3939" i="6"/>
  <c r="BH3940" i="6"/>
  <c r="BH3941" i="6"/>
  <c r="BH3942" i="6"/>
  <c r="BH3943" i="6"/>
  <c r="BH3944" i="6"/>
  <c r="BH3945" i="6"/>
  <c r="BH3946" i="6"/>
  <c r="BH3947" i="6"/>
  <c r="BH3948" i="6"/>
  <c r="BH3949" i="6"/>
  <c r="BH3950" i="6"/>
  <c r="BH3951" i="6"/>
  <c r="BH3952" i="6"/>
  <c r="BH3953" i="6"/>
  <c r="BH3954" i="6"/>
  <c r="BH3955" i="6"/>
  <c r="BH3956" i="6"/>
  <c r="BH3957" i="6"/>
  <c r="BH3958" i="6"/>
  <c r="BH3959" i="6"/>
  <c r="BH3960" i="6"/>
  <c r="BH3961" i="6"/>
  <c r="BH3962" i="6"/>
  <c r="BH3963" i="6"/>
  <c r="BH3964" i="6"/>
  <c r="BH3965" i="6"/>
  <c r="BH3966" i="6"/>
  <c r="BH3967" i="6"/>
  <c r="BH3968" i="6"/>
  <c r="BH3969" i="6"/>
  <c r="BH3970" i="6"/>
  <c r="BH3971" i="6"/>
  <c r="BH3972" i="6"/>
  <c r="BH3973" i="6"/>
  <c r="BH3974" i="6"/>
  <c r="BH3975" i="6"/>
  <c r="BH3976" i="6"/>
  <c r="BH3977" i="6"/>
  <c r="BH3978" i="6"/>
  <c r="BH3979" i="6"/>
  <c r="BH3980" i="6"/>
  <c r="BH3981" i="6"/>
  <c r="BH3982" i="6"/>
  <c r="BH3983" i="6"/>
  <c r="BH3984" i="6"/>
  <c r="BH3985" i="6"/>
  <c r="BH3986" i="6"/>
  <c r="BH3987" i="6"/>
  <c r="BH3988" i="6"/>
  <c r="BH3989" i="6"/>
  <c r="BH3990" i="6"/>
  <c r="BH3991" i="6"/>
  <c r="BH3992" i="6"/>
  <c r="BH3993" i="6"/>
  <c r="BH3994" i="6"/>
  <c r="BH3995" i="6"/>
  <c r="BH3996" i="6"/>
  <c r="BH3997" i="6"/>
  <c r="BH3998" i="6"/>
  <c r="BH3999" i="6"/>
  <c r="BH4000" i="6"/>
  <c r="BH4001" i="6"/>
  <c r="BH4002" i="6"/>
  <c r="BH4003" i="6"/>
  <c r="BH4004" i="6"/>
  <c r="BH4005" i="6"/>
  <c r="BH4006" i="6"/>
  <c r="BH4007" i="6"/>
  <c r="BH4008" i="6"/>
  <c r="BH4009" i="6"/>
  <c r="BH4010" i="6"/>
  <c r="BH4011" i="6"/>
  <c r="BH4012" i="6"/>
  <c r="BH4013" i="6"/>
  <c r="BH4014" i="6"/>
  <c r="BH4015" i="6"/>
  <c r="BH4016" i="6"/>
  <c r="BH4017" i="6"/>
  <c r="BH4018" i="6"/>
  <c r="BH4019" i="6"/>
  <c r="BH4020" i="6"/>
  <c r="BH4021" i="6"/>
  <c r="BH4022" i="6"/>
  <c r="BH4023" i="6"/>
  <c r="BH4024" i="6"/>
  <c r="BH4025" i="6"/>
  <c r="BH4026" i="6"/>
  <c r="BH4027" i="6"/>
  <c r="BH4028" i="6"/>
  <c r="BH4029" i="6"/>
  <c r="BH4030" i="6"/>
  <c r="BH4031" i="6"/>
  <c r="BH4032" i="6"/>
  <c r="BH4033" i="6"/>
  <c r="BH4034" i="6"/>
  <c r="BH4035" i="6"/>
  <c r="BH4036" i="6"/>
  <c r="BH4037" i="6"/>
  <c r="BH4038" i="6"/>
  <c r="BH4039" i="6"/>
  <c r="BH4040" i="6"/>
  <c r="BH4041" i="6"/>
  <c r="BH4042" i="6"/>
  <c r="BH4043" i="6"/>
  <c r="BH4044" i="6"/>
  <c r="BH4045" i="6"/>
  <c r="BH4046" i="6"/>
  <c r="BH4047" i="6"/>
  <c r="BH4048" i="6"/>
  <c r="BH4049" i="6"/>
  <c r="BH4050" i="6"/>
  <c r="BH4051" i="6"/>
  <c r="BH4052" i="6"/>
  <c r="BH4053" i="6"/>
  <c r="BH4054" i="6"/>
  <c r="BH4055" i="6"/>
  <c r="BH4056" i="6"/>
  <c r="BH4057" i="6"/>
  <c r="BH4058" i="6"/>
  <c r="BH4059" i="6"/>
  <c r="BH4060" i="6"/>
  <c r="BH4061" i="6"/>
  <c r="BH4062" i="6"/>
  <c r="BH4063" i="6"/>
  <c r="BH4064" i="6"/>
  <c r="BH4065" i="6"/>
  <c r="BH4066" i="6"/>
  <c r="BH4067" i="6"/>
  <c r="BH4068" i="6"/>
  <c r="BH4069" i="6"/>
  <c r="BH4070" i="6"/>
  <c r="BH4071" i="6"/>
  <c r="BH4072" i="6"/>
  <c r="BH4073" i="6"/>
  <c r="BH4074" i="6"/>
  <c r="BH4075" i="6"/>
  <c r="BH4076" i="6"/>
  <c r="BH4077" i="6"/>
  <c r="BH4078" i="6"/>
  <c r="BH4079" i="6"/>
  <c r="BH4080" i="6"/>
  <c r="BH4081" i="6"/>
  <c r="BH4082" i="6"/>
  <c r="BH4083" i="6"/>
  <c r="BH4084" i="6"/>
  <c r="BH4085" i="6"/>
  <c r="BH4086" i="6"/>
  <c r="BH4087" i="6"/>
  <c r="BH4088" i="6"/>
  <c r="BH4089" i="6"/>
  <c r="BH4090" i="6"/>
  <c r="BH4091" i="6"/>
  <c r="BH4092" i="6"/>
  <c r="BH4093" i="6"/>
  <c r="BH4094" i="6"/>
  <c r="BH4095" i="6"/>
  <c r="BH4096" i="6"/>
  <c r="BH4097" i="6"/>
  <c r="BH4098" i="6"/>
  <c r="BH4099" i="6"/>
  <c r="BH4100" i="6"/>
  <c r="BH4101" i="6"/>
  <c r="BH4102" i="6"/>
  <c r="BH4103" i="6"/>
  <c r="BH4104" i="6"/>
  <c r="BH4105" i="6"/>
  <c r="BH4106" i="6"/>
  <c r="BH4107" i="6"/>
  <c r="BH4108" i="6"/>
  <c r="BH4109" i="6"/>
  <c r="BH4110" i="6"/>
  <c r="BH4111" i="6"/>
  <c r="BH4112" i="6"/>
  <c r="BH4113" i="6"/>
  <c r="BH4114" i="6"/>
  <c r="BH4115" i="6"/>
  <c r="BH4116" i="6"/>
  <c r="BH4117" i="6"/>
  <c r="BH4118" i="6"/>
  <c r="BH4119" i="6"/>
  <c r="BH4120" i="6"/>
  <c r="BH4121" i="6"/>
  <c r="BH4122" i="6"/>
  <c r="BH4123" i="6"/>
  <c r="BH4124" i="6"/>
  <c r="BH4125" i="6"/>
  <c r="BH4126" i="6"/>
  <c r="BH4127" i="6"/>
  <c r="BH4128" i="6"/>
  <c r="BH4129" i="6"/>
  <c r="BH4130" i="6"/>
  <c r="BH4131" i="6"/>
  <c r="BH4132" i="6"/>
  <c r="BH4133" i="6"/>
  <c r="BH4134" i="6"/>
  <c r="BH4135" i="6"/>
  <c r="BH4136" i="6"/>
  <c r="BH4137" i="6"/>
  <c r="BH4138" i="6"/>
  <c r="BH4139" i="6"/>
  <c r="BH4140" i="6"/>
  <c r="BH4141" i="6"/>
  <c r="BH4142" i="6"/>
  <c r="BH4143" i="6"/>
  <c r="BH4144" i="6"/>
  <c r="BH4145" i="6"/>
  <c r="BH4146" i="6"/>
  <c r="BH4147" i="6"/>
  <c r="BH4148" i="6"/>
  <c r="BH4149" i="6"/>
  <c r="BH4150" i="6"/>
  <c r="BH4151" i="6"/>
  <c r="BH4152" i="6"/>
  <c r="BH4153" i="6"/>
  <c r="BH4154" i="6"/>
  <c r="BH4155" i="6"/>
  <c r="BH4156" i="6"/>
  <c r="BH4157" i="6"/>
  <c r="BH4158" i="6"/>
  <c r="BH4159" i="6"/>
  <c r="BH4160" i="6"/>
  <c r="BH4161" i="6"/>
  <c r="BH4162" i="6"/>
  <c r="BH4163" i="6"/>
  <c r="BH4164" i="6"/>
  <c r="BH4165" i="6"/>
  <c r="BH4166" i="6"/>
  <c r="BH4167" i="6"/>
  <c r="BH4168" i="6"/>
  <c r="BH4169" i="6"/>
  <c r="BH4170" i="6"/>
  <c r="BH4171" i="6"/>
  <c r="BH4172" i="6"/>
  <c r="BH4173" i="6"/>
  <c r="BH4174" i="6"/>
  <c r="BH4175" i="6"/>
  <c r="BH4176" i="6"/>
  <c r="BH4177" i="6"/>
  <c r="BH4178" i="6"/>
  <c r="BH4179" i="6"/>
  <c r="BH4180" i="6"/>
  <c r="BH4181" i="6"/>
  <c r="BH4182" i="6"/>
  <c r="BH4183" i="6"/>
  <c r="BH4184" i="6"/>
  <c r="BH4185" i="6"/>
  <c r="BH4186" i="6"/>
  <c r="BH4187" i="6"/>
  <c r="BH4188" i="6"/>
  <c r="BH4189" i="6"/>
  <c r="BH4190" i="6"/>
  <c r="BH4191" i="6"/>
  <c r="BH4192" i="6"/>
  <c r="BH4193" i="6"/>
  <c r="BH4194" i="6"/>
  <c r="BH4195" i="6"/>
  <c r="BH4196" i="6"/>
  <c r="BH4197" i="6"/>
  <c r="BH4198" i="6"/>
  <c r="BH4199" i="6"/>
  <c r="BH4200" i="6"/>
  <c r="BH4201" i="6"/>
  <c r="BH4202" i="6"/>
  <c r="BH4203" i="6"/>
  <c r="BH4204" i="6"/>
  <c r="BH4205" i="6"/>
  <c r="BH4206" i="6"/>
  <c r="BH4207" i="6"/>
  <c r="BH4208" i="6"/>
  <c r="BH4209" i="6"/>
  <c r="BH4210" i="6"/>
  <c r="BH4211" i="6"/>
  <c r="BH4212" i="6"/>
  <c r="BH4213" i="6"/>
  <c r="BH4214" i="6"/>
  <c r="BH4215" i="6"/>
  <c r="BH4216" i="6"/>
  <c r="BH4217" i="6"/>
  <c r="BH4218" i="6"/>
  <c r="BH4219" i="6"/>
  <c r="BH4220" i="6"/>
  <c r="BH4221" i="6"/>
  <c r="BH4222" i="6"/>
  <c r="BH4223" i="6"/>
  <c r="BH4224" i="6"/>
  <c r="BH4225" i="6"/>
  <c r="BH4226" i="6"/>
  <c r="BH4227" i="6"/>
  <c r="BH4228" i="6"/>
  <c r="BH4229" i="6"/>
  <c r="BH4230" i="6"/>
  <c r="BH4231" i="6"/>
  <c r="BH4232" i="6"/>
  <c r="BH4233" i="6"/>
  <c r="BH4234" i="6"/>
  <c r="BH4235" i="6"/>
  <c r="BH4236" i="6"/>
  <c r="BH4237" i="6"/>
  <c r="BH4238" i="6"/>
  <c r="BH4239" i="6"/>
  <c r="BH4240" i="6"/>
  <c r="BH4241" i="6"/>
  <c r="BH4242" i="6"/>
  <c r="BH4243" i="6"/>
  <c r="BH4244" i="6"/>
  <c r="BH4245" i="6"/>
  <c r="BH4246" i="6"/>
  <c r="BH4247" i="6"/>
  <c r="BH4248" i="6"/>
  <c r="BH4249" i="6"/>
  <c r="BH4250" i="6"/>
  <c r="BH4251" i="6"/>
  <c r="BH4252" i="6"/>
  <c r="BH4253" i="6"/>
  <c r="BH4254" i="6"/>
  <c r="BH4255" i="6"/>
  <c r="BH4256" i="6"/>
  <c r="BH4257" i="6"/>
  <c r="BH4258" i="6"/>
  <c r="BH4259" i="6"/>
  <c r="BH4260" i="6"/>
  <c r="BH4261" i="6"/>
  <c r="BH4262" i="6"/>
  <c r="BH4263" i="6"/>
  <c r="BH4264" i="6"/>
  <c r="BH4265" i="6"/>
  <c r="BH4266" i="6"/>
  <c r="BH4267" i="6"/>
  <c r="BH4268" i="6"/>
  <c r="BH4269" i="6"/>
  <c r="BH4270" i="6"/>
  <c r="BH4271" i="6"/>
  <c r="BH4272" i="6"/>
  <c r="BH4273" i="6"/>
  <c r="BH4274" i="6"/>
  <c r="BH4275" i="6"/>
  <c r="BH4276" i="6"/>
  <c r="BH4277" i="6"/>
  <c r="BH4278" i="6"/>
  <c r="BH4279" i="6"/>
  <c r="BH4280" i="6"/>
  <c r="BH4281" i="6"/>
  <c r="BH4282" i="6"/>
  <c r="BH4283" i="6"/>
  <c r="BH4284" i="6"/>
  <c r="BH4285" i="6"/>
  <c r="BH4286" i="6"/>
  <c r="BH4287" i="6"/>
  <c r="BH4288" i="6"/>
  <c r="BH4289" i="6"/>
  <c r="BH4290" i="6"/>
  <c r="BH4291" i="6"/>
  <c r="BH4292" i="6"/>
  <c r="BH4293" i="6"/>
  <c r="BH4294" i="6"/>
  <c r="BH4295" i="6"/>
  <c r="BH4296" i="6"/>
  <c r="BH4297" i="6"/>
  <c r="BH4298" i="6"/>
  <c r="BH4299" i="6"/>
  <c r="BH4300" i="6"/>
  <c r="BH4301" i="6"/>
  <c r="BH4302" i="6"/>
  <c r="BH4303" i="6"/>
  <c r="BH4304" i="6"/>
  <c r="BH4305" i="6"/>
  <c r="BH4306" i="6"/>
  <c r="BH4307" i="6"/>
  <c r="BH4308" i="6"/>
  <c r="BH4309" i="6"/>
  <c r="BH4310" i="6"/>
  <c r="BH4311" i="6"/>
  <c r="BH4312" i="6"/>
  <c r="BH4313" i="6"/>
  <c r="BH4314" i="6"/>
  <c r="BH4315" i="6"/>
  <c r="BH4316" i="6"/>
  <c r="BH4317" i="6"/>
  <c r="BH4318" i="6"/>
  <c r="BH4319" i="6"/>
  <c r="BH4320" i="6"/>
  <c r="BH4321" i="6"/>
  <c r="BH4322" i="6"/>
  <c r="BH4323" i="6"/>
  <c r="BH4324" i="6"/>
  <c r="BH4325" i="6"/>
  <c r="BH4326" i="6"/>
  <c r="BH4327" i="6"/>
  <c r="BH4328" i="6"/>
  <c r="BH4329" i="6"/>
  <c r="BH4330" i="6"/>
  <c r="BH4331" i="6"/>
  <c r="BH4332" i="6"/>
  <c r="BH4333" i="6"/>
  <c r="BH4334" i="6"/>
  <c r="BH4335" i="6"/>
  <c r="BH4336" i="6"/>
  <c r="BH4337" i="6"/>
  <c r="BH4338" i="6"/>
  <c r="BH4339" i="6"/>
  <c r="BH4340" i="6"/>
  <c r="BH4341" i="6"/>
  <c r="BH4342" i="6"/>
  <c r="BH4343" i="6"/>
  <c r="BH4344" i="6"/>
  <c r="BH4345" i="6"/>
  <c r="BH4346" i="6"/>
  <c r="BH4347" i="6"/>
  <c r="BH4348" i="6"/>
  <c r="BH4349" i="6"/>
  <c r="BH4350" i="6"/>
  <c r="BH4351" i="6"/>
  <c r="BH4352" i="6"/>
  <c r="BH4353" i="6"/>
  <c r="BH4354" i="6"/>
  <c r="BH4355" i="6"/>
  <c r="BH4356" i="6"/>
  <c r="BH4357" i="6"/>
  <c r="BH4358" i="6"/>
  <c r="BH4359" i="6"/>
  <c r="BH4360" i="6"/>
  <c r="BH4361" i="6"/>
  <c r="BH4362" i="6"/>
  <c r="BH4363" i="6"/>
  <c r="BH4364" i="6"/>
  <c r="BH4365" i="6"/>
  <c r="BH4366" i="6"/>
  <c r="BH4367" i="6"/>
  <c r="BH4368" i="6"/>
  <c r="BH4369" i="6"/>
  <c r="BH4370" i="6"/>
  <c r="BH4371" i="6"/>
  <c r="BH4372" i="6"/>
  <c r="BH4373" i="6"/>
  <c r="BH4374" i="6"/>
  <c r="BH4375" i="6"/>
  <c r="BH4376" i="6"/>
  <c r="BH4377" i="6"/>
  <c r="BH4378" i="6"/>
  <c r="BH4379" i="6"/>
  <c r="BH4380" i="6"/>
  <c r="BH4381" i="6"/>
  <c r="BH4382" i="6"/>
  <c r="BH4383" i="6"/>
  <c r="BH4384" i="6"/>
  <c r="BH4385" i="6"/>
  <c r="BH4386" i="6"/>
  <c r="BH4387" i="6"/>
  <c r="BH4388" i="6"/>
  <c r="BH4389" i="6"/>
  <c r="BH4390" i="6"/>
  <c r="BH4391" i="6"/>
  <c r="BH4392" i="6"/>
  <c r="BH4393" i="6"/>
  <c r="BH4394" i="6"/>
  <c r="BH4395" i="6"/>
  <c r="BH4396" i="6"/>
  <c r="BH4397" i="6"/>
  <c r="BH4398" i="6"/>
  <c r="BH4399" i="6"/>
  <c r="BH4400" i="6"/>
  <c r="BH4401" i="6"/>
  <c r="BH4402" i="6"/>
  <c r="BH4403" i="6"/>
  <c r="BH4404" i="6"/>
  <c r="BH4405" i="6"/>
  <c r="BH4406" i="6"/>
  <c r="BH4407" i="6"/>
  <c r="BH4408" i="6"/>
  <c r="BH4409" i="6"/>
  <c r="BH4410" i="6"/>
  <c r="BH4411" i="6"/>
  <c r="BH4412" i="6"/>
  <c r="BH4413" i="6"/>
  <c r="BH4414" i="6"/>
  <c r="BH4415" i="6"/>
  <c r="BH4416" i="6"/>
  <c r="BH4417" i="6"/>
  <c r="BH4418" i="6"/>
  <c r="BH4419" i="6"/>
  <c r="BH4420" i="6"/>
  <c r="BH4421" i="6"/>
  <c r="BH4422" i="6"/>
  <c r="BH4423" i="6"/>
  <c r="BH4424" i="6"/>
  <c r="BH4425" i="6"/>
  <c r="BH4426" i="6"/>
  <c r="BH4427" i="6"/>
  <c r="BH4428" i="6"/>
  <c r="BH4429" i="6"/>
  <c r="BH4430" i="6"/>
  <c r="BH4431" i="6"/>
  <c r="BH4432" i="6"/>
  <c r="BH4433" i="6"/>
  <c r="BH4434" i="6"/>
  <c r="BH4435" i="6"/>
  <c r="BH4436" i="6"/>
  <c r="BH4437" i="6"/>
  <c r="BH4438" i="6"/>
  <c r="BH4439" i="6"/>
  <c r="BH4440" i="6"/>
  <c r="BH4441" i="6"/>
  <c r="BH4442" i="6"/>
  <c r="BH4443" i="6"/>
  <c r="BH4444" i="6"/>
  <c r="BH4445" i="6"/>
  <c r="BH4446" i="6"/>
  <c r="BH4447" i="6"/>
  <c r="BH4448" i="6"/>
  <c r="BH4449" i="6"/>
  <c r="BH4450" i="6"/>
  <c r="BH4451" i="6"/>
  <c r="BH4452" i="6"/>
  <c r="BH4453" i="6"/>
  <c r="BH4454" i="6"/>
  <c r="BH4455" i="6"/>
  <c r="BH4456" i="6"/>
  <c r="BH4457" i="6"/>
  <c r="BH4458" i="6"/>
  <c r="BH4459" i="6"/>
  <c r="BH4460" i="6"/>
  <c r="BH4461" i="6"/>
  <c r="BH4462" i="6"/>
  <c r="BH4463" i="6"/>
  <c r="BH4464" i="6"/>
  <c r="BH4465" i="6"/>
  <c r="BH4466" i="6"/>
  <c r="BH4467" i="6"/>
  <c r="BH4468" i="6"/>
  <c r="BH4469" i="6"/>
  <c r="BH4470" i="6"/>
  <c r="BH4471" i="6"/>
  <c r="BH4472" i="6"/>
  <c r="BH4473" i="6"/>
  <c r="BH4474" i="6"/>
  <c r="BH4475" i="6"/>
  <c r="BH4476" i="6"/>
  <c r="BH4477" i="6"/>
  <c r="BH4478" i="6"/>
  <c r="BH4479" i="6"/>
  <c r="BH4480" i="6"/>
  <c r="BH4481" i="6"/>
  <c r="BH4482" i="6"/>
  <c r="BH4483" i="6"/>
  <c r="BH4484" i="6"/>
  <c r="BH4485" i="6"/>
  <c r="BH4486" i="6"/>
  <c r="BH4487" i="6"/>
  <c r="BH4488" i="6"/>
  <c r="BH4489" i="6"/>
  <c r="BH4490" i="6"/>
  <c r="BH4491" i="6"/>
  <c r="BH4492" i="6"/>
  <c r="BH4493" i="6"/>
  <c r="BH4494" i="6"/>
  <c r="BH4495" i="6"/>
  <c r="BH4496" i="6"/>
  <c r="BH4497" i="6"/>
  <c r="BH4498" i="6"/>
  <c r="BH4499" i="6"/>
  <c r="BH4500" i="6"/>
  <c r="BH4501" i="6"/>
  <c r="BH4502" i="6"/>
  <c r="BH4503" i="6"/>
  <c r="BH4504" i="6"/>
  <c r="BH4505" i="6"/>
  <c r="BH4506" i="6"/>
  <c r="BH4507" i="6"/>
  <c r="BH4508" i="6"/>
  <c r="BH4509" i="6"/>
  <c r="BH4510" i="6"/>
  <c r="BH4511" i="6"/>
  <c r="BH4512" i="6"/>
  <c r="BH4513" i="6"/>
  <c r="BH4514" i="6"/>
  <c r="BH4515" i="6"/>
  <c r="BH4516" i="6"/>
  <c r="BH4517" i="6"/>
  <c r="BH4518" i="6"/>
  <c r="BH4519" i="6"/>
  <c r="BH4520" i="6"/>
  <c r="BH4521" i="6"/>
  <c r="BH4522" i="6"/>
  <c r="BH4523" i="6"/>
  <c r="BH4524" i="6"/>
  <c r="BH4525" i="6"/>
  <c r="BH4526" i="6"/>
  <c r="BH4527" i="6"/>
  <c r="BH4528" i="6"/>
  <c r="BH4529" i="6"/>
  <c r="BH4530" i="6"/>
  <c r="BH4531" i="6"/>
  <c r="BH4532" i="6"/>
  <c r="BH4533" i="6"/>
  <c r="BH4534" i="6"/>
  <c r="BH4535" i="6"/>
  <c r="BH4536" i="6"/>
  <c r="BH4537" i="6"/>
  <c r="BH4538" i="6"/>
  <c r="BH4539" i="6"/>
  <c r="BH4540" i="6"/>
  <c r="BH4541" i="6"/>
  <c r="BH4542" i="6"/>
  <c r="BH4543" i="6"/>
  <c r="BH4544" i="6"/>
  <c r="BH4545" i="6"/>
  <c r="BH4546" i="6"/>
  <c r="BH4547" i="6"/>
  <c r="BH4548" i="6"/>
  <c r="BH4549" i="6"/>
  <c r="BH4550" i="6"/>
  <c r="BH4551" i="6"/>
  <c r="BH4552" i="6"/>
  <c r="BH4553" i="6"/>
  <c r="BH4554" i="6"/>
  <c r="BH4555" i="6"/>
  <c r="BH4556" i="6"/>
  <c r="BH4557" i="6"/>
  <c r="BH4558" i="6"/>
  <c r="BH4559" i="6"/>
  <c r="BH4560" i="6"/>
  <c r="BH4561" i="6"/>
  <c r="BH4562" i="6"/>
  <c r="BH4563" i="6"/>
  <c r="BH4564" i="6"/>
  <c r="BH4565" i="6"/>
  <c r="BH4566" i="6"/>
  <c r="BH4567" i="6"/>
  <c r="BH4568" i="6"/>
  <c r="BH4569" i="6"/>
  <c r="BH4570" i="6"/>
  <c r="BH4571" i="6"/>
  <c r="BH4572" i="6"/>
  <c r="BH4573" i="6"/>
  <c r="BH4574" i="6"/>
  <c r="BH4575" i="6"/>
  <c r="BH4576" i="6"/>
  <c r="BH4577" i="6"/>
  <c r="BH4578" i="6"/>
  <c r="BH4579" i="6"/>
  <c r="BH4580" i="6"/>
  <c r="BH4581" i="6"/>
  <c r="BH4582" i="6"/>
  <c r="BH4583" i="6"/>
  <c r="BH4584" i="6"/>
  <c r="BH4585" i="6"/>
  <c r="BH4586" i="6"/>
  <c r="BH4587" i="6"/>
  <c r="BH4588" i="6"/>
  <c r="BH4589" i="6"/>
  <c r="BH4590" i="6"/>
  <c r="BH4591" i="6"/>
  <c r="BH4592" i="6"/>
  <c r="BH4593" i="6"/>
  <c r="BH4594" i="6"/>
  <c r="BH4595" i="6"/>
  <c r="BH4596" i="6"/>
  <c r="BH4597" i="6"/>
  <c r="BH4598" i="6"/>
  <c r="BH4599" i="6"/>
  <c r="BH4600" i="6"/>
  <c r="BH4601" i="6"/>
  <c r="BH4602" i="6"/>
  <c r="BH4603" i="6"/>
  <c r="BH4604" i="6"/>
  <c r="BH4605" i="6"/>
  <c r="BH4606" i="6"/>
  <c r="BH4607" i="6"/>
  <c r="BH4608" i="6"/>
  <c r="BH4609" i="6"/>
  <c r="BH4610" i="6"/>
  <c r="BH4611" i="6"/>
  <c r="BH4612" i="6"/>
  <c r="BH4613" i="6"/>
  <c r="BH4614" i="6"/>
  <c r="BH4615" i="6"/>
  <c r="BH4616" i="6"/>
  <c r="BH4617" i="6"/>
  <c r="BH4618" i="6"/>
  <c r="BH4619" i="6"/>
  <c r="BH4620" i="6"/>
  <c r="BH4621" i="6"/>
  <c r="BH4622" i="6"/>
  <c r="BH4623" i="6"/>
  <c r="BH4624" i="6"/>
  <c r="BH4625" i="6"/>
  <c r="BH4626" i="6"/>
  <c r="BH4627" i="6"/>
  <c r="BH4628" i="6"/>
  <c r="BH4629" i="6"/>
  <c r="BH4630" i="6"/>
  <c r="BH4631" i="6"/>
  <c r="BH4632" i="6"/>
  <c r="BH4633" i="6"/>
  <c r="BH4634" i="6"/>
  <c r="BH4635" i="6"/>
  <c r="BH4636" i="6"/>
  <c r="BH4637" i="6"/>
  <c r="BH4638" i="6"/>
  <c r="BH4639" i="6"/>
  <c r="BH4640" i="6"/>
  <c r="BH4641" i="6"/>
  <c r="BH4642" i="6"/>
  <c r="BH4643" i="6"/>
  <c r="BH4644" i="6"/>
  <c r="BH4645" i="6"/>
  <c r="BH4646" i="6"/>
  <c r="BH4647" i="6"/>
  <c r="BH4648" i="6"/>
  <c r="BH4649" i="6"/>
  <c r="BH4650" i="6"/>
  <c r="BH4651" i="6"/>
  <c r="BH4652" i="6"/>
  <c r="BH4653" i="6"/>
  <c r="BH4654" i="6"/>
  <c r="BH4655" i="6"/>
  <c r="BH4656" i="6"/>
  <c r="BH4657" i="6"/>
  <c r="BH4658" i="6"/>
  <c r="BH4659" i="6"/>
  <c r="BH4660" i="6"/>
  <c r="BH4661" i="6"/>
  <c r="BH4662" i="6"/>
  <c r="BH4663" i="6"/>
  <c r="BH4664" i="6"/>
  <c r="BH4665" i="6"/>
  <c r="BH4666" i="6"/>
  <c r="BH4667" i="6"/>
  <c r="BH4668" i="6"/>
  <c r="BH4669" i="6"/>
  <c r="BH4670" i="6"/>
  <c r="BH4671" i="6"/>
  <c r="BH4672" i="6"/>
  <c r="BH4673" i="6"/>
  <c r="BH4674" i="6"/>
  <c r="BH4675" i="6"/>
  <c r="BH4676" i="6"/>
  <c r="BH4677" i="6"/>
  <c r="BH4678" i="6"/>
  <c r="BH4679" i="6"/>
  <c r="BH4680" i="6"/>
  <c r="BH4681" i="6"/>
  <c r="BH4682" i="6"/>
  <c r="BH4683" i="6"/>
  <c r="BH4684" i="6"/>
  <c r="BH4685" i="6"/>
  <c r="BH4686" i="6"/>
  <c r="BH4687" i="6"/>
  <c r="BH4688" i="6"/>
  <c r="BH4689" i="6"/>
  <c r="BH4690" i="6"/>
  <c r="BH4691" i="6"/>
  <c r="BH4692" i="6"/>
  <c r="BH4693" i="6"/>
  <c r="BH4694" i="6"/>
  <c r="BH4695" i="6"/>
  <c r="BH4696" i="6"/>
  <c r="BH4697" i="6"/>
  <c r="BH4698" i="6"/>
  <c r="BH4699" i="6"/>
  <c r="BH4700" i="6"/>
  <c r="BH4701" i="6"/>
  <c r="BH4702" i="6"/>
  <c r="BH4703" i="6"/>
  <c r="BH4704" i="6"/>
  <c r="BH4705" i="6"/>
  <c r="BH4706" i="6"/>
  <c r="BH4707" i="6"/>
  <c r="BH4708" i="6"/>
  <c r="BH4709" i="6"/>
  <c r="BH4710" i="6"/>
  <c r="BH4711" i="6"/>
  <c r="BH4712" i="6"/>
  <c r="BH4713" i="6"/>
  <c r="BH4714" i="6"/>
  <c r="BH4715" i="6"/>
  <c r="BH4716" i="6"/>
  <c r="BH4717" i="6"/>
  <c r="BH4718" i="6"/>
  <c r="BH4719" i="6"/>
  <c r="BH4720" i="6"/>
  <c r="BH4721" i="6"/>
  <c r="BH4722" i="6"/>
  <c r="BH4723" i="6"/>
  <c r="BH4724" i="6"/>
  <c r="BH4725" i="6"/>
  <c r="BH4726" i="6"/>
  <c r="BH4727" i="6"/>
  <c r="BH4728" i="6"/>
  <c r="BH4729" i="6"/>
  <c r="BH4730" i="6"/>
  <c r="BH4731" i="6"/>
  <c r="BH4732" i="6"/>
  <c r="BH4733" i="6"/>
  <c r="BH4734" i="6"/>
  <c r="BH4735" i="6"/>
  <c r="BH4736" i="6"/>
  <c r="BH4737" i="6"/>
  <c r="BH4738" i="6"/>
  <c r="BH4739" i="6"/>
  <c r="BH4740" i="6"/>
  <c r="BH4741" i="6"/>
  <c r="BH4742" i="6"/>
  <c r="BH4743" i="6"/>
  <c r="BH4744" i="6"/>
  <c r="BH4745" i="6"/>
  <c r="BH4746" i="6"/>
  <c r="BH4747" i="6"/>
  <c r="BH4748" i="6"/>
  <c r="BH4749" i="6"/>
  <c r="BH4750" i="6"/>
  <c r="BH4751" i="6"/>
  <c r="BH4752" i="6"/>
  <c r="BH4753" i="6"/>
  <c r="BH4754" i="6"/>
  <c r="BH4755" i="6"/>
  <c r="BH4756" i="6"/>
  <c r="BH4757" i="6"/>
  <c r="BH4758" i="6"/>
  <c r="BH4759" i="6"/>
  <c r="BH4760" i="6"/>
  <c r="BH4761" i="6"/>
  <c r="BH4762" i="6"/>
  <c r="BH4763" i="6"/>
  <c r="BH4764" i="6"/>
  <c r="BH4765" i="6"/>
  <c r="BH4766" i="6"/>
  <c r="BH4767" i="6"/>
  <c r="BH4768" i="6"/>
  <c r="BH4769" i="6"/>
  <c r="BH4770" i="6"/>
  <c r="BH4771" i="6"/>
  <c r="BH4772" i="6"/>
  <c r="BH4773" i="6"/>
  <c r="BH4774" i="6"/>
  <c r="BH4775" i="6"/>
  <c r="BH4776" i="6"/>
  <c r="BH4777" i="6"/>
  <c r="BH4778" i="6"/>
  <c r="BH4779" i="6"/>
  <c r="BH4780" i="6"/>
  <c r="BH4781" i="6"/>
  <c r="BH4782" i="6"/>
  <c r="BH4783" i="6"/>
  <c r="BH4784" i="6"/>
  <c r="BH4785" i="6"/>
  <c r="BH4786" i="6"/>
  <c r="BH4787" i="6"/>
  <c r="BH4788" i="6"/>
  <c r="BH4789" i="6"/>
  <c r="BH4790" i="6"/>
  <c r="BH4791" i="6"/>
  <c r="BH4792" i="6"/>
  <c r="BH4793" i="6"/>
  <c r="BH4794" i="6"/>
  <c r="BH4795" i="6"/>
  <c r="BH4796" i="6"/>
  <c r="BH4797" i="6"/>
  <c r="BH4798" i="6"/>
  <c r="BH4799" i="6"/>
  <c r="BH4800" i="6"/>
  <c r="BH4801" i="6"/>
  <c r="BH4802" i="6"/>
  <c r="BH4803" i="6"/>
  <c r="BH4804" i="6"/>
  <c r="BH4805" i="6"/>
  <c r="BH4806" i="6"/>
  <c r="BH4807" i="6"/>
  <c r="BH4808" i="6"/>
  <c r="BH4809" i="6"/>
  <c r="BH4810" i="6"/>
  <c r="BH4811" i="6"/>
  <c r="BH4812" i="6"/>
  <c r="BH4813" i="6"/>
  <c r="BH4814" i="6"/>
  <c r="BH4815" i="6"/>
  <c r="BH4816" i="6"/>
  <c r="BH4817" i="6"/>
  <c r="BH4818" i="6"/>
  <c r="BH4819" i="6"/>
  <c r="BH4820" i="6"/>
  <c r="BH4821" i="6"/>
  <c r="BH4822" i="6"/>
  <c r="BH4823" i="6"/>
  <c r="BH4824" i="6"/>
  <c r="BH4825" i="6"/>
  <c r="BH4826" i="6"/>
  <c r="BH4827" i="6"/>
  <c r="BH4828" i="6"/>
  <c r="BH4829" i="6"/>
  <c r="BH4830" i="6"/>
  <c r="BH4831" i="6"/>
  <c r="BH4832" i="6"/>
  <c r="BH4833" i="6"/>
  <c r="BH4834" i="6"/>
  <c r="BH4835" i="6"/>
  <c r="BH4836" i="6"/>
  <c r="BH4837" i="6"/>
  <c r="BH4838" i="6"/>
  <c r="BH4839" i="6"/>
  <c r="BH4840" i="6"/>
  <c r="BH4841" i="6"/>
  <c r="BH4842" i="6"/>
  <c r="BH4843" i="6"/>
  <c r="BH4844" i="6"/>
  <c r="BH4845" i="6"/>
  <c r="BH4846" i="6"/>
  <c r="BH4847" i="6"/>
  <c r="BH4848" i="6"/>
  <c r="BH4849" i="6"/>
  <c r="BH4850" i="6"/>
  <c r="BH4851" i="6"/>
  <c r="BH4852" i="6"/>
  <c r="BH4853" i="6"/>
  <c r="BH4854" i="6"/>
  <c r="BH4855" i="6"/>
  <c r="BH4856" i="6"/>
  <c r="BH4857" i="6"/>
  <c r="BH4858" i="6"/>
  <c r="BH4859" i="6"/>
  <c r="BH4860" i="6"/>
  <c r="BH4861" i="6"/>
  <c r="BH4862" i="6"/>
  <c r="BH4863" i="6"/>
  <c r="BH4864" i="6"/>
  <c r="BH4865" i="6"/>
  <c r="BH4866" i="6"/>
  <c r="BH4867" i="6"/>
  <c r="BH4868" i="6"/>
  <c r="BH4869" i="6"/>
  <c r="BH4870" i="6"/>
  <c r="BH4871" i="6"/>
  <c r="BH4872" i="6"/>
  <c r="BH4873" i="6"/>
  <c r="BH4874" i="6"/>
  <c r="BH4875" i="6"/>
  <c r="BH4876" i="6"/>
  <c r="BH4877" i="6"/>
  <c r="BH4878" i="6"/>
  <c r="BH4879" i="6"/>
  <c r="BH4880" i="6"/>
  <c r="BH4881" i="6"/>
  <c r="BH4882" i="6"/>
  <c r="BH4883" i="6"/>
  <c r="BH4884" i="6"/>
  <c r="BH4885" i="6"/>
  <c r="BH4886" i="6"/>
  <c r="BH4887" i="6"/>
  <c r="BH4888" i="6"/>
  <c r="BH4889" i="6"/>
  <c r="BH4890" i="6"/>
  <c r="BH4891" i="6"/>
  <c r="BH4892" i="6"/>
  <c r="BH4893" i="6"/>
  <c r="BH4894" i="6"/>
  <c r="BH4895" i="6"/>
  <c r="BH4896" i="6"/>
  <c r="BH4897" i="6"/>
  <c r="BH4898" i="6"/>
  <c r="BH4899" i="6"/>
  <c r="BH4900" i="6"/>
  <c r="BH4901" i="6"/>
  <c r="BH4902" i="6"/>
  <c r="BH4903" i="6"/>
  <c r="BH4904" i="6"/>
  <c r="BH4905" i="6"/>
  <c r="BH4906" i="6"/>
  <c r="BH4907" i="6"/>
  <c r="BH4908" i="6"/>
  <c r="BH4909" i="6"/>
  <c r="BH4910" i="6"/>
  <c r="BH4911" i="6"/>
  <c r="BH4912" i="6"/>
  <c r="BH4913" i="6"/>
  <c r="BH4914" i="6"/>
  <c r="BH4915" i="6"/>
  <c r="BH4916" i="6"/>
  <c r="BH4917" i="6"/>
  <c r="BH4918" i="6"/>
  <c r="BH4919" i="6"/>
  <c r="BH4920" i="6"/>
  <c r="BH4921" i="6"/>
  <c r="BH4922" i="6"/>
  <c r="BH4923" i="6"/>
  <c r="BH4924" i="6"/>
  <c r="BH4925" i="6"/>
  <c r="BH4926" i="6"/>
  <c r="BH4927" i="6"/>
  <c r="BH4928" i="6"/>
  <c r="BH4929" i="6"/>
  <c r="BH4930" i="6"/>
  <c r="BH4931" i="6"/>
  <c r="BH4932" i="6"/>
  <c r="BH4933" i="6"/>
  <c r="BH4934" i="6"/>
  <c r="BH4935" i="6"/>
  <c r="BH4936" i="6"/>
  <c r="BH4937" i="6"/>
  <c r="BH4938" i="6"/>
  <c r="BH4939" i="6"/>
  <c r="BH4940" i="6"/>
  <c r="BH4941" i="6"/>
  <c r="BH4942" i="6"/>
  <c r="BH4943" i="6"/>
  <c r="BH4944" i="6"/>
  <c r="BH4945" i="6"/>
  <c r="BH4946" i="6"/>
  <c r="BH4947" i="6"/>
  <c r="BH4948" i="6"/>
  <c r="BH4949" i="6"/>
  <c r="BH4950" i="6"/>
  <c r="BH4951" i="6"/>
  <c r="BH4952" i="6"/>
  <c r="BH4953" i="6"/>
  <c r="BH4954" i="6"/>
  <c r="BH4955" i="6"/>
  <c r="BH4956" i="6"/>
  <c r="BH4957" i="6"/>
  <c r="BH4958" i="6"/>
  <c r="BH4959" i="6"/>
  <c r="BH4960" i="6"/>
  <c r="BH4961" i="6"/>
  <c r="BH4962" i="6"/>
  <c r="BH4963" i="6"/>
  <c r="BH4964" i="6"/>
  <c r="BH4965" i="6"/>
  <c r="BH4966" i="6"/>
  <c r="BH4967" i="6"/>
  <c r="BH4968" i="6"/>
  <c r="BH4969" i="6"/>
  <c r="BH4970" i="6"/>
  <c r="BH4971" i="6"/>
  <c r="BH4972" i="6"/>
  <c r="BH4973" i="6"/>
  <c r="BH4974" i="6"/>
  <c r="BH4975" i="6"/>
  <c r="BH4976" i="6"/>
  <c r="BH4977" i="6"/>
  <c r="BH4978" i="6"/>
  <c r="BH4979" i="6"/>
  <c r="BH4980" i="6"/>
  <c r="BH4981" i="6"/>
  <c r="BH4982" i="6"/>
  <c r="BH4983" i="6"/>
  <c r="BH4984" i="6"/>
  <c r="BH4985" i="6"/>
  <c r="BH4986" i="6"/>
  <c r="BH4987" i="6"/>
  <c r="BH4988" i="6"/>
  <c r="BH4989" i="6"/>
  <c r="BH4990" i="6"/>
  <c r="BH4991" i="6"/>
  <c r="BH4992" i="6"/>
  <c r="BH4993" i="6"/>
  <c r="BH4994" i="6"/>
  <c r="BH4995" i="6"/>
  <c r="BH4996" i="6"/>
  <c r="BH4997" i="6"/>
  <c r="BH4998" i="6"/>
  <c r="BH4999" i="6"/>
  <c r="BH5000" i="6"/>
  <c r="BH5001" i="6"/>
  <c r="BH5002" i="6"/>
  <c r="BH5003" i="6"/>
  <c r="BH5004" i="6"/>
  <c r="BH5005" i="6"/>
  <c r="BH5006" i="6"/>
  <c r="BH5007" i="6"/>
  <c r="BH5008" i="6"/>
  <c r="BH5009" i="6"/>
  <c r="BH5010" i="6"/>
  <c r="BH5011" i="6"/>
  <c r="BH5012" i="6"/>
  <c r="BH5013" i="6"/>
  <c r="BH5014" i="6"/>
  <c r="BH5015" i="6"/>
  <c r="BH5016" i="6"/>
  <c r="BH5017" i="6"/>
  <c r="BH5018" i="6"/>
  <c r="BH5019" i="6"/>
  <c r="BH5020" i="6"/>
  <c r="BH5021" i="6"/>
  <c r="BH5022" i="6"/>
  <c r="BH5023" i="6"/>
  <c r="BH5024" i="6"/>
  <c r="BH5025" i="6"/>
  <c r="BH5026" i="6"/>
  <c r="BH5027" i="6"/>
  <c r="BH5028" i="6"/>
  <c r="BH5029" i="6"/>
  <c r="BH5030" i="6"/>
  <c r="BH5031" i="6"/>
  <c r="BH5032" i="6"/>
  <c r="BH5033" i="6"/>
  <c r="BH5034" i="6"/>
  <c r="BH5035" i="6"/>
  <c r="BH5036" i="6"/>
  <c r="BH5037" i="6"/>
  <c r="BH5038" i="6"/>
  <c r="BH5039" i="6"/>
  <c r="BH5040" i="6"/>
  <c r="BH5041" i="6"/>
  <c r="BH5042" i="6"/>
  <c r="BH5043" i="6"/>
  <c r="BH5044" i="6"/>
  <c r="BH5045" i="6"/>
  <c r="BH5046" i="6"/>
  <c r="BH5047" i="6"/>
  <c r="BH5048" i="6"/>
  <c r="BH5049" i="6"/>
  <c r="BH5050" i="6"/>
  <c r="BH5051" i="6"/>
  <c r="BH5052" i="6"/>
  <c r="BH5053" i="6"/>
  <c r="BH5054" i="6"/>
  <c r="BH5055" i="6"/>
  <c r="BH5056" i="6"/>
  <c r="BH5057" i="6"/>
  <c r="BH5058" i="6"/>
  <c r="BH5059" i="6"/>
  <c r="BH5060" i="6"/>
  <c r="BH5061" i="6"/>
  <c r="BH5062" i="6"/>
  <c r="BH5063" i="6"/>
  <c r="BH5064" i="6"/>
  <c r="BH5065" i="6"/>
  <c r="BH5066" i="6"/>
  <c r="BH5067" i="6"/>
  <c r="BH5068" i="6"/>
  <c r="BH5069" i="6"/>
  <c r="BH5070" i="6"/>
  <c r="BH5071" i="6"/>
  <c r="BH5072" i="6"/>
  <c r="BH5073" i="6"/>
  <c r="BH5074" i="6"/>
  <c r="BH5075" i="6"/>
  <c r="BH5076" i="6"/>
  <c r="BH5077" i="6"/>
  <c r="BH5078" i="6"/>
  <c r="BH5079" i="6"/>
  <c r="BH5080" i="6"/>
  <c r="BH5081" i="6"/>
  <c r="BH5082" i="6"/>
  <c r="BH5083" i="6"/>
  <c r="BH5084" i="6"/>
  <c r="BH5085" i="6"/>
  <c r="BH5086" i="6"/>
  <c r="BH5087" i="6"/>
  <c r="BH5088" i="6"/>
  <c r="BH5089" i="6"/>
  <c r="BH5090" i="6"/>
  <c r="BH5091" i="6"/>
  <c r="BH5092" i="6"/>
  <c r="BH5093" i="6"/>
  <c r="BH5094" i="6"/>
  <c r="BH5095" i="6"/>
  <c r="BH5096" i="6"/>
  <c r="BH5097" i="6"/>
  <c r="BH5098" i="6"/>
  <c r="BH5099" i="6"/>
  <c r="BH5100" i="6"/>
  <c r="BH5101" i="6"/>
  <c r="BH5102" i="6"/>
  <c r="BH5103" i="6"/>
  <c r="BH5104" i="6"/>
  <c r="BH5105" i="6"/>
  <c r="BH5106" i="6"/>
  <c r="BH5107" i="6"/>
  <c r="BH5108" i="6"/>
  <c r="BH5109" i="6"/>
  <c r="BH5110" i="6"/>
  <c r="BH5111" i="6"/>
  <c r="BH5112" i="6"/>
  <c r="BH5113" i="6"/>
  <c r="BH5114" i="6"/>
  <c r="BH5115" i="6"/>
  <c r="BH5116" i="6"/>
  <c r="BH5117" i="6"/>
  <c r="BH5118" i="6"/>
  <c r="BH5119" i="6"/>
  <c r="BH5120" i="6"/>
  <c r="BH5121" i="6"/>
  <c r="BH5122" i="6"/>
  <c r="BH5123" i="6"/>
  <c r="BH5124" i="6"/>
  <c r="BH5125" i="6"/>
  <c r="BH5126" i="6"/>
  <c r="BH5127" i="6"/>
  <c r="BH5128" i="6"/>
  <c r="BH5129" i="6"/>
  <c r="BH5130" i="6"/>
  <c r="BH5131" i="6"/>
  <c r="BH5132" i="6"/>
  <c r="BH5133" i="6"/>
  <c r="BH5134" i="6"/>
  <c r="BH5135" i="6"/>
  <c r="BH5136" i="6"/>
  <c r="BH5137" i="6"/>
  <c r="BH5138" i="6"/>
  <c r="BH5139" i="6"/>
  <c r="BH5140" i="6"/>
  <c r="BH5141" i="6"/>
  <c r="BH5142" i="6"/>
  <c r="BH5143" i="6"/>
  <c r="BH5144" i="6"/>
  <c r="BH5145" i="6"/>
  <c r="BH5146" i="6"/>
  <c r="BH5147" i="6"/>
  <c r="BH5148" i="6"/>
  <c r="BH5149" i="6"/>
  <c r="BH5150" i="6"/>
  <c r="BH5151" i="6"/>
  <c r="BH5152" i="6"/>
  <c r="BH5153" i="6"/>
  <c r="BH5154" i="6"/>
  <c r="BH5155" i="6"/>
  <c r="BH5156" i="6"/>
  <c r="BH5157" i="6"/>
  <c r="BH5158" i="6"/>
  <c r="BH5159" i="6"/>
  <c r="BH5160" i="6"/>
  <c r="BH5161" i="6"/>
  <c r="BH5162" i="6"/>
  <c r="BH5163" i="6"/>
  <c r="BH5164" i="6"/>
  <c r="BH5165" i="6"/>
  <c r="BH5166" i="6"/>
  <c r="BH5167" i="6"/>
  <c r="BH5168" i="6"/>
  <c r="BH5169" i="6"/>
  <c r="BH5170" i="6"/>
  <c r="BH5171" i="6"/>
  <c r="BH5172" i="6"/>
  <c r="BH5173" i="6"/>
  <c r="BH5174" i="6"/>
  <c r="BH5175" i="6"/>
  <c r="BH5176" i="6"/>
  <c r="BH5177" i="6"/>
  <c r="BH5178" i="6"/>
  <c r="BH5179" i="6"/>
  <c r="BH5180" i="6"/>
  <c r="BH5181" i="6"/>
  <c r="BH5182" i="6"/>
  <c r="BH5183" i="6"/>
  <c r="BH5184" i="6"/>
  <c r="BH5185" i="6"/>
  <c r="BH5186" i="6"/>
  <c r="BH5187" i="6"/>
  <c r="BH5188" i="6"/>
  <c r="BH5189" i="6"/>
  <c r="BH5190" i="6"/>
  <c r="BH5191" i="6"/>
  <c r="BH5192" i="6"/>
  <c r="BH5193" i="6"/>
  <c r="BH5194" i="6"/>
  <c r="BH5195" i="6"/>
  <c r="BH5196" i="6"/>
  <c r="BH5197" i="6"/>
  <c r="BH5198" i="6"/>
  <c r="BH5199" i="6"/>
  <c r="BH5200" i="6"/>
  <c r="BH5201" i="6"/>
  <c r="BH5202" i="6"/>
  <c r="BH5203" i="6"/>
  <c r="BH5204" i="6"/>
  <c r="BH5205" i="6"/>
  <c r="BH5206" i="6"/>
  <c r="BH5207" i="6"/>
  <c r="BH5208" i="6"/>
  <c r="BH5209" i="6"/>
  <c r="BH5210" i="6"/>
  <c r="BH5211" i="6"/>
  <c r="BH5212" i="6"/>
  <c r="BH5213" i="6"/>
  <c r="BH5214" i="6"/>
  <c r="BH5215" i="6"/>
  <c r="BH5216" i="6"/>
  <c r="BH5217" i="6"/>
  <c r="BH5218" i="6"/>
  <c r="BH5219" i="6"/>
  <c r="BH5220" i="6"/>
  <c r="BH5221" i="6"/>
  <c r="BH5222" i="6"/>
  <c r="BH5223" i="6"/>
  <c r="BH5224" i="6"/>
  <c r="BH5225" i="6"/>
  <c r="BH5226" i="6"/>
  <c r="BH5227" i="6"/>
  <c r="BH5228" i="6"/>
  <c r="BH5229" i="6"/>
  <c r="BH5230" i="6"/>
  <c r="BH5231" i="6"/>
  <c r="BH5232" i="6"/>
  <c r="BH5233" i="6"/>
  <c r="BH5234" i="6"/>
  <c r="BH5235" i="6"/>
  <c r="BH5236" i="6"/>
  <c r="BH5237" i="6"/>
  <c r="BH5238" i="6"/>
  <c r="BH5239" i="6"/>
  <c r="BH5240" i="6"/>
  <c r="BH5241" i="6"/>
  <c r="BH5242" i="6"/>
  <c r="BH5243" i="6"/>
  <c r="BH5244" i="6"/>
  <c r="BH5245" i="6"/>
  <c r="BH5246" i="6"/>
  <c r="BH5247" i="6"/>
  <c r="BH5248" i="6"/>
  <c r="BH5249" i="6"/>
  <c r="BH5250" i="6"/>
  <c r="BH5251" i="6"/>
  <c r="BH5252" i="6"/>
  <c r="BH5253" i="6"/>
  <c r="BH5254" i="6"/>
  <c r="BH5255" i="6"/>
  <c r="BH5256" i="6"/>
  <c r="BH5257" i="6"/>
  <c r="BH5258" i="6"/>
  <c r="BH5259" i="6"/>
  <c r="BH5260" i="6"/>
  <c r="BH5261" i="6"/>
  <c r="BH5262" i="6"/>
  <c r="BH5263" i="6"/>
  <c r="BH5264" i="6"/>
  <c r="BH5265" i="6"/>
  <c r="BH5266" i="6"/>
  <c r="BH5267" i="6"/>
  <c r="BH5268" i="6"/>
  <c r="BH5269" i="6"/>
  <c r="BH5270" i="6"/>
  <c r="BH5271" i="6"/>
  <c r="BH5272" i="6"/>
  <c r="BH5273" i="6"/>
  <c r="BH5274" i="6"/>
  <c r="BH5275" i="6"/>
  <c r="BH5276" i="6"/>
  <c r="BH5277" i="6"/>
  <c r="BH5278" i="6"/>
  <c r="BH5279" i="6"/>
  <c r="BH5280" i="6"/>
  <c r="BH5281" i="6"/>
  <c r="BH5282" i="6"/>
  <c r="BH5283" i="6"/>
  <c r="BH5284" i="6"/>
  <c r="BH5285" i="6"/>
  <c r="BH5286" i="6"/>
  <c r="BH5287" i="6"/>
  <c r="BH5288" i="6"/>
  <c r="BH5289" i="6"/>
  <c r="BH5290" i="6"/>
  <c r="BH5291" i="6"/>
  <c r="BH5292" i="6"/>
  <c r="BH5293" i="6"/>
  <c r="BH5294" i="6"/>
  <c r="BH5295" i="6"/>
  <c r="BH5296" i="6"/>
  <c r="BH5297" i="6"/>
  <c r="BH5298" i="6"/>
  <c r="BH5299" i="6"/>
  <c r="BH5300" i="6"/>
  <c r="BH5301" i="6"/>
  <c r="BH5302" i="6"/>
  <c r="BH5303" i="6"/>
  <c r="BH5304" i="6"/>
  <c r="BH5305" i="6"/>
  <c r="BH5306" i="6"/>
  <c r="BH5307" i="6"/>
  <c r="BH5308" i="6"/>
  <c r="BH5309" i="6"/>
  <c r="BH5310" i="6"/>
  <c r="BH5311" i="6"/>
  <c r="BH5312" i="6"/>
  <c r="BH5313" i="6"/>
  <c r="BH5314" i="6"/>
  <c r="BH5315" i="6"/>
  <c r="BH5316" i="6"/>
  <c r="BH5317" i="6"/>
  <c r="BH5318" i="6"/>
  <c r="BH5319" i="6"/>
  <c r="BH5320" i="6"/>
  <c r="BH5321" i="6"/>
  <c r="BH5322" i="6"/>
  <c r="BH5323" i="6"/>
  <c r="BH5324" i="6"/>
  <c r="BH5325" i="6"/>
  <c r="BH5326" i="6"/>
  <c r="BH5327" i="6"/>
  <c r="BH5328" i="6"/>
  <c r="BH5329" i="6"/>
  <c r="BH5330" i="6"/>
  <c r="BH5331" i="6"/>
  <c r="BH5332" i="6"/>
  <c r="BH5333" i="6"/>
  <c r="BH5334" i="6"/>
  <c r="BH5335" i="6"/>
  <c r="BH5336" i="6"/>
  <c r="BH5337" i="6"/>
  <c r="BH5338" i="6"/>
  <c r="BH5339" i="6"/>
  <c r="BH5340" i="6"/>
  <c r="BH5341" i="6"/>
  <c r="BH5342" i="6"/>
  <c r="BH5343" i="6"/>
  <c r="BH5344" i="6"/>
  <c r="BH5345" i="6"/>
  <c r="BH5346" i="6"/>
  <c r="BH5347" i="6"/>
  <c r="BH5348" i="6"/>
  <c r="BH5349" i="6"/>
  <c r="BH5350" i="6"/>
  <c r="BH5351" i="6"/>
  <c r="BH5352" i="6"/>
  <c r="BH5353" i="6"/>
  <c r="BH5354" i="6"/>
  <c r="BH5355" i="6"/>
  <c r="BH5356" i="6"/>
  <c r="BH5357" i="6"/>
  <c r="BH5358" i="6"/>
  <c r="BH5359" i="6"/>
  <c r="BH5360" i="6"/>
  <c r="BH5361" i="6"/>
  <c r="BH5362" i="6"/>
  <c r="BH5363" i="6"/>
  <c r="BH5364" i="6"/>
  <c r="BH5365" i="6"/>
  <c r="BH5366" i="6"/>
  <c r="BH5367" i="6"/>
  <c r="BH5368" i="6"/>
  <c r="BH5369" i="6"/>
  <c r="BH5370" i="6"/>
  <c r="BH5371" i="6"/>
  <c r="BH5372" i="6"/>
  <c r="BH5373" i="6"/>
  <c r="BH5374" i="6"/>
  <c r="BH5375" i="6"/>
  <c r="BH5376" i="6"/>
  <c r="BH5377" i="6"/>
  <c r="BH5378" i="6"/>
  <c r="BH5379" i="6"/>
  <c r="BH5380" i="6"/>
  <c r="BH5381" i="6"/>
  <c r="BH5382" i="6"/>
  <c r="BH5383" i="6"/>
  <c r="BH5384" i="6"/>
  <c r="BH5385" i="6"/>
  <c r="BH5386" i="6"/>
  <c r="BH5387" i="6"/>
  <c r="BH5388" i="6"/>
  <c r="BH5389" i="6"/>
  <c r="BH5390" i="6"/>
  <c r="BH5391" i="6"/>
  <c r="BH5392" i="6"/>
  <c r="BH5393" i="6"/>
  <c r="BH5394" i="6"/>
  <c r="BH5395" i="6"/>
  <c r="BH5396" i="6"/>
  <c r="BH5397" i="6"/>
  <c r="BH5398" i="6"/>
  <c r="BH5399" i="6"/>
  <c r="BH5400" i="6"/>
  <c r="BH5401" i="6"/>
  <c r="BH5402" i="6"/>
  <c r="BH5403" i="6"/>
  <c r="BH5404" i="6"/>
  <c r="BH5405" i="6"/>
  <c r="BH5406" i="6"/>
  <c r="BH5407" i="6"/>
  <c r="BH5408" i="6"/>
  <c r="BH5409" i="6"/>
  <c r="BH5410" i="6"/>
  <c r="BH5411" i="6"/>
  <c r="BH5412" i="6"/>
  <c r="BH5413" i="6"/>
  <c r="BH5414" i="6"/>
  <c r="BH5415" i="6"/>
  <c r="BH5416" i="6"/>
  <c r="BH5417" i="6"/>
  <c r="BH5418" i="6"/>
  <c r="BH5419" i="6"/>
  <c r="BH5420" i="6"/>
  <c r="BH5421" i="6"/>
  <c r="BH5422" i="6"/>
  <c r="BH5423" i="6"/>
  <c r="BH5424" i="6"/>
  <c r="BH5425" i="6"/>
  <c r="BH5426" i="6"/>
  <c r="BH5427" i="6"/>
  <c r="BH5428" i="6"/>
  <c r="BH5429" i="6"/>
  <c r="BH5430" i="6"/>
  <c r="BH5431" i="6"/>
  <c r="BH5432" i="6"/>
  <c r="BH5433" i="6"/>
  <c r="BH5434" i="6"/>
  <c r="BH5435" i="6"/>
  <c r="BH5436" i="6"/>
  <c r="BH5437" i="6"/>
  <c r="BH5438" i="6"/>
  <c r="BH5439" i="6"/>
  <c r="BH5440" i="6"/>
  <c r="BH5441" i="6"/>
  <c r="BH5442" i="6"/>
  <c r="BH5443" i="6"/>
  <c r="BH5444" i="6"/>
  <c r="BH5445" i="6"/>
  <c r="BH5446" i="6"/>
  <c r="BH5447" i="6"/>
  <c r="BH5448" i="6"/>
  <c r="BH5449" i="6"/>
  <c r="BH5450" i="6"/>
  <c r="BH5451" i="6"/>
  <c r="BH5452" i="6"/>
  <c r="BH5453" i="6"/>
  <c r="BH5454" i="6"/>
  <c r="BH5455" i="6"/>
  <c r="BH5456" i="6"/>
  <c r="BH5457" i="6"/>
  <c r="BH5458" i="6"/>
  <c r="BH5459" i="6"/>
  <c r="BH5460" i="6"/>
  <c r="BH5461" i="6"/>
  <c r="BH5462" i="6"/>
  <c r="BH5463" i="6"/>
  <c r="BH5464" i="6"/>
  <c r="BH5465" i="6"/>
  <c r="BH5466" i="6"/>
  <c r="BH5467" i="6"/>
  <c r="BH5468" i="6"/>
  <c r="BH5469" i="6"/>
  <c r="BH5470" i="6"/>
  <c r="BH5471" i="6"/>
  <c r="BH5472" i="6"/>
  <c r="BH5473" i="6"/>
  <c r="BH5474" i="6"/>
  <c r="BH5475" i="6"/>
  <c r="BH5476" i="6"/>
  <c r="BH5477" i="6"/>
  <c r="BH5478" i="6"/>
  <c r="BH5479" i="6"/>
  <c r="BH5480" i="6"/>
  <c r="BH5481" i="6"/>
  <c r="BH5482" i="6"/>
  <c r="BH5483" i="6"/>
  <c r="BH5484" i="6"/>
  <c r="BH5485" i="6"/>
  <c r="BH5486" i="6"/>
  <c r="BH5487" i="6"/>
  <c r="BH5488" i="6"/>
  <c r="BH5489" i="6"/>
  <c r="BH5490" i="6"/>
  <c r="BH5491" i="6"/>
  <c r="BH5492" i="6"/>
  <c r="BH5493" i="6"/>
  <c r="BH5494" i="6"/>
  <c r="BH5495" i="6"/>
  <c r="BH5496" i="6"/>
  <c r="BH5497" i="6"/>
  <c r="BH5498" i="6"/>
  <c r="BH5499" i="6"/>
  <c r="BH5500" i="6"/>
  <c r="BH5501" i="6"/>
  <c r="BH5502" i="6"/>
  <c r="BH5503" i="6"/>
  <c r="BH5504" i="6"/>
  <c r="BH5505" i="6"/>
  <c r="BH5506" i="6"/>
  <c r="BH5507" i="6"/>
  <c r="BH5508" i="6"/>
  <c r="BH5509" i="6"/>
  <c r="BH5510" i="6"/>
  <c r="BH5511" i="6"/>
  <c r="BH5512" i="6"/>
  <c r="BH5513" i="6"/>
  <c r="BH5514" i="6"/>
  <c r="BH5515" i="6"/>
  <c r="BH5516" i="6"/>
  <c r="BH5517" i="6"/>
  <c r="BH5518" i="6"/>
  <c r="BH5519" i="6"/>
  <c r="BH5520" i="6"/>
  <c r="BH5521" i="6"/>
  <c r="BH5522" i="6"/>
  <c r="BH5523" i="6"/>
  <c r="BH5524" i="6"/>
  <c r="BH5525" i="6"/>
  <c r="BH5526" i="6"/>
  <c r="BH5527" i="6"/>
  <c r="BH5528" i="6"/>
  <c r="BH5529" i="6"/>
  <c r="BH5530" i="6"/>
  <c r="BH5531" i="6"/>
  <c r="BH5532" i="6"/>
  <c r="BH5533" i="6"/>
  <c r="BH5534" i="6"/>
  <c r="BH5535" i="6"/>
  <c r="BH5536" i="6"/>
  <c r="BH5537" i="6"/>
  <c r="BH5538" i="6"/>
  <c r="BH5539" i="6"/>
  <c r="BH5540" i="6"/>
  <c r="BH5541" i="6"/>
  <c r="BH5542" i="6"/>
  <c r="BH5543" i="6"/>
  <c r="BH5544" i="6"/>
  <c r="BH5545" i="6"/>
  <c r="BH5546" i="6"/>
  <c r="BH5547" i="6"/>
  <c r="BH5548" i="6"/>
  <c r="BH5549" i="6"/>
  <c r="BH5550" i="6"/>
  <c r="BH5551" i="6"/>
  <c r="BH5552" i="6"/>
  <c r="BH5553" i="6"/>
  <c r="BH5554" i="6"/>
  <c r="BH5555" i="6"/>
  <c r="BH5556" i="6"/>
  <c r="BH5557" i="6"/>
  <c r="BH5558" i="6"/>
  <c r="BH5559" i="6"/>
  <c r="BH5560" i="6"/>
  <c r="BH5561" i="6"/>
  <c r="BH5562" i="6"/>
  <c r="BH5563" i="6"/>
  <c r="BH5564" i="6"/>
  <c r="BH5565" i="6"/>
  <c r="BH5566" i="6"/>
  <c r="BH5567" i="6"/>
  <c r="BH5568" i="6"/>
  <c r="BH5569" i="6"/>
  <c r="BH5570" i="6"/>
  <c r="BH5571" i="6"/>
  <c r="BH5572" i="6"/>
  <c r="BH5573" i="6"/>
  <c r="BH5574" i="6"/>
  <c r="BH5575" i="6"/>
  <c r="BH5576" i="6"/>
  <c r="BH5577" i="6"/>
  <c r="BH5578" i="6"/>
  <c r="BH5579" i="6"/>
  <c r="BH5580" i="6"/>
  <c r="BH5581" i="6"/>
  <c r="BH5582" i="6"/>
  <c r="BH5583" i="6"/>
  <c r="BH5584" i="6"/>
  <c r="BH5585" i="6"/>
  <c r="BH5586" i="6"/>
  <c r="BH5587" i="6"/>
  <c r="BH5588" i="6"/>
  <c r="BH5589" i="6"/>
  <c r="BH5590" i="6"/>
  <c r="BH5591" i="6"/>
  <c r="BH5592" i="6"/>
  <c r="BH5593" i="6"/>
  <c r="BH5594" i="6"/>
  <c r="BH5595" i="6"/>
  <c r="BH5596" i="6"/>
  <c r="BH5597" i="6"/>
  <c r="BH5598" i="6"/>
  <c r="BH5599" i="6"/>
  <c r="BH5600" i="6"/>
  <c r="BH5601" i="6"/>
  <c r="BH5602" i="6"/>
  <c r="BH5603" i="6"/>
  <c r="BH5604" i="6"/>
  <c r="BH5605" i="6"/>
  <c r="BH5606" i="6"/>
  <c r="BH5607" i="6"/>
  <c r="BH5608" i="6"/>
  <c r="BH5609" i="6"/>
  <c r="BH5610" i="6"/>
  <c r="BH5611" i="6"/>
  <c r="BH5612" i="6"/>
  <c r="BH5613" i="6"/>
  <c r="BH5614" i="6"/>
  <c r="BH5615" i="6"/>
  <c r="BH5616" i="6"/>
  <c r="BH5617" i="6"/>
  <c r="BH5618" i="6"/>
  <c r="BH5619" i="6"/>
  <c r="BH5620" i="6"/>
  <c r="BH5621" i="6"/>
  <c r="BH5622" i="6"/>
  <c r="BH5623" i="6"/>
  <c r="BH5624" i="6"/>
  <c r="BH5625" i="6"/>
  <c r="BH5626" i="6"/>
  <c r="BH5627" i="6"/>
  <c r="BH5628" i="6"/>
  <c r="BH5629" i="6"/>
  <c r="BH5630" i="6"/>
  <c r="BH5631" i="6"/>
  <c r="BH5632" i="6"/>
  <c r="BH5633" i="6"/>
  <c r="BH5634" i="6"/>
  <c r="BH5635" i="6"/>
  <c r="BH5636" i="6"/>
  <c r="BH5637" i="6"/>
  <c r="BH5638" i="6"/>
  <c r="BH5639" i="6"/>
  <c r="BH5640" i="6"/>
  <c r="BH5641" i="6"/>
  <c r="BH5642" i="6"/>
  <c r="BH5643" i="6"/>
  <c r="BH5644" i="6"/>
  <c r="BH5645" i="6"/>
  <c r="BH5646" i="6"/>
  <c r="BH5647" i="6"/>
  <c r="BH5648" i="6"/>
  <c r="BH5649" i="6"/>
  <c r="BH5650" i="6"/>
  <c r="BH5651" i="6"/>
  <c r="BH5652" i="6"/>
  <c r="BH5653" i="6"/>
  <c r="BH5654" i="6"/>
  <c r="BH5655" i="6"/>
  <c r="BH5656" i="6"/>
  <c r="BH5657" i="6"/>
  <c r="BH5658" i="6"/>
  <c r="BH5659" i="6"/>
  <c r="BH5660" i="6"/>
  <c r="BH5661" i="6"/>
  <c r="BH5662" i="6"/>
  <c r="BH5663" i="6"/>
  <c r="BH5664" i="6"/>
  <c r="BH5665" i="6"/>
  <c r="BH5666" i="6"/>
  <c r="BH5667" i="6"/>
  <c r="BH5668" i="6"/>
  <c r="BH5669" i="6"/>
  <c r="BH5670" i="6"/>
  <c r="BH5671" i="6"/>
  <c r="BH5672" i="6"/>
  <c r="BH5673" i="6"/>
  <c r="BH5674" i="6"/>
  <c r="BH5675" i="6"/>
  <c r="BH5676" i="6"/>
  <c r="BH5677" i="6"/>
  <c r="BH5678" i="6"/>
  <c r="BH5679" i="6"/>
  <c r="BH5680" i="6"/>
  <c r="BH5681" i="6"/>
  <c r="BH5682" i="6"/>
  <c r="BH5683" i="6"/>
  <c r="BH5684" i="6"/>
  <c r="BH5685" i="6"/>
  <c r="BH5686" i="6"/>
  <c r="BH5687" i="6"/>
  <c r="BH5688" i="6"/>
  <c r="BH5689" i="6"/>
  <c r="BH5690" i="6"/>
  <c r="BH5691" i="6"/>
  <c r="BH5692" i="6"/>
  <c r="BH5693" i="6"/>
  <c r="BH5694" i="6"/>
  <c r="BH5695" i="6"/>
  <c r="BH5696" i="6"/>
  <c r="BH5697" i="6"/>
  <c r="BH5698" i="6"/>
  <c r="BH5699" i="6"/>
  <c r="BH5700" i="6"/>
  <c r="BH5701" i="6"/>
  <c r="BH5702" i="6"/>
  <c r="BH5703" i="6"/>
  <c r="BH5704" i="6"/>
  <c r="BH5705" i="6"/>
  <c r="BH5706" i="6"/>
  <c r="BH5707" i="6"/>
  <c r="BH5708" i="6"/>
  <c r="BH5709" i="6"/>
  <c r="BH5710" i="6"/>
  <c r="BH5711" i="6"/>
  <c r="BH5712" i="6"/>
  <c r="BH5713" i="6"/>
  <c r="BH5714" i="6"/>
  <c r="BH5715" i="6"/>
  <c r="BH5716" i="6"/>
  <c r="BH5717" i="6"/>
  <c r="BH5718" i="6"/>
  <c r="BH5719" i="6"/>
  <c r="BH5720" i="6"/>
  <c r="BH5721" i="6"/>
  <c r="BH5722" i="6"/>
  <c r="BH5723" i="6"/>
  <c r="BH5724" i="6"/>
  <c r="BH5725" i="6"/>
  <c r="BH5726" i="6"/>
  <c r="BH5727" i="6"/>
  <c r="BH5728" i="6"/>
  <c r="BH5729" i="6"/>
  <c r="BH5730" i="6"/>
  <c r="BH5731" i="6"/>
  <c r="BH5732" i="6"/>
  <c r="BH5733" i="6"/>
  <c r="BH5734" i="6"/>
  <c r="BH5735" i="6"/>
  <c r="BH5736" i="6"/>
  <c r="BH5737" i="6"/>
  <c r="BH5738" i="6"/>
  <c r="BH5739" i="6"/>
  <c r="BH5740" i="6"/>
  <c r="BH5741" i="6"/>
  <c r="BH5742" i="6"/>
  <c r="BH5743" i="6"/>
  <c r="BH5744" i="6"/>
  <c r="BH5745" i="6"/>
  <c r="BH5746" i="6"/>
  <c r="BH5747" i="6"/>
  <c r="BH5748" i="6"/>
  <c r="BH5749" i="6"/>
  <c r="BH5750" i="6"/>
  <c r="BH5751" i="6"/>
  <c r="BH5752" i="6"/>
  <c r="BH5753" i="6"/>
  <c r="BH5754" i="6"/>
  <c r="BH5755" i="6"/>
  <c r="BH5756" i="6"/>
  <c r="BH5757" i="6"/>
  <c r="BH5758" i="6"/>
  <c r="BH5759" i="6"/>
  <c r="BH5760" i="6"/>
  <c r="BH5761" i="6"/>
  <c r="BH5762" i="6"/>
  <c r="BH5763" i="6"/>
  <c r="BH5764" i="6"/>
  <c r="BH5765" i="6"/>
  <c r="BH5766" i="6"/>
  <c r="BH5767" i="6"/>
  <c r="BH5768" i="6"/>
  <c r="BH5769" i="6"/>
  <c r="BH5770" i="6"/>
  <c r="BH5771" i="6"/>
  <c r="BH5772" i="6"/>
  <c r="BH5773" i="6"/>
  <c r="BH5774" i="6"/>
  <c r="BH5775" i="6"/>
  <c r="BH5776" i="6"/>
  <c r="BH5777" i="6"/>
  <c r="BH5778" i="6"/>
  <c r="BH5779" i="6"/>
  <c r="BH5780" i="6"/>
  <c r="BH5781" i="6"/>
  <c r="BH5782" i="6"/>
  <c r="BH5783" i="6"/>
  <c r="BH5784" i="6"/>
  <c r="BH5785" i="6"/>
  <c r="BH5786" i="6"/>
  <c r="BH5787" i="6"/>
  <c r="BH5788" i="6"/>
  <c r="BH5789" i="6"/>
  <c r="BH5790" i="6"/>
  <c r="BH5791" i="6"/>
  <c r="BH5792" i="6"/>
  <c r="BH5793" i="6"/>
  <c r="BH5794" i="6"/>
  <c r="BH5795" i="6"/>
  <c r="BH5796" i="6"/>
  <c r="BH5797" i="6"/>
  <c r="BH5798" i="6"/>
  <c r="BH5799" i="6"/>
  <c r="BH5800" i="6"/>
  <c r="BH5801" i="6"/>
  <c r="BH5802" i="6"/>
  <c r="BH5803" i="6"/>
  <c r="BH5804" i="6"/>
  <c r="BH5805" i="6"/>
  <c r="BH5806" i="6"/>
  <c r="BH5807" i="6"/>
  <c r="BH5808" i="6"/>
  <c r="BH5809" i="6"/>
  <c r="BH5810" i="6"/>
  <c r="BH5811" i="6"/>
  <c r="BH5812" i="6"/>
  <c r="BH5813" i="6"/>
  <c r="BH5814" i="6"/>
  <c r="BH5815" i="6"/>
  <c r="BH5816" i="6"/>
  <c r="BH5817" i="6"/>
  <c r="BH5818" i="6"/>
  <c r="BH5819" i="6"/>
  <c r="BH5820" i="6"/>
  <c r="BH5821" i="6"/>
  <c r="BH5822" i="6"/>
  <c r="BH5823" i="6"/>
  <c r="BH5824" i="6"/>
  <c r="BH5825" i="6"/>
  <c r="BH5826" i="6"/>
  <c r="BH5827" i="6"/>
  <c r="BH5828" i="6"/>
  <c r="BH5829" i="6"/>
  <c r="BH5830" i="6"/>
  <c r="BH5831" i="6"/>
  <c r="BH5832" i="6"/>
  <c r="BH5833" i="6"/>
  <c r="BH5834" i="6"/>
  <c r="BH5835" i="6"/>
  <c r="BH5836" i="6"/>
  <c r="BH5837" i="6"/>
  <c r="BH5838" i="6"/>
  <c r="BH5839" i="6"/>
  <c r="BH5840" i="6"/>
  <c r="BH5841" i="6"/>
  <c r="BH5842" i="6"/>
  <c r="BH5843" i="6"/>
  <c r="BH5844" i="6"/>
  <c r="BH5845" i="6"/>
  <c r="BH5846" i="6"/>
  <c r="BH5847" i="6"/>
  <c r="BH5848" i="6"/>
  <c r="BH5849" i="6"/>
  <c r="BH5850" i="6"/>
  <c r="BH5851" i="6"/>
  <c r="BH5852" i="6"/>
  <c r="BH5853" i="6"/>
  <c r="BH5854" i="6"/>
  <c r="BH5855" i="6"/>
  <c r="BH5856" i="6"/>
  <c r="BH5857" i="6"/>
  <c r="BH5858" i="6"/>
  <c r="BH5859" i="6"/>
  <c r="BH5860" i="6"/>
  <c r="BH5861" i="6"/>
  <c r="BH5862" i="6"/>
  <c r="BH5863" i="6"/>
  <c r="BH5864" i="6"/>
  <c r="BH5865" i="6"/>
  <c r="BH5866" i="6"/>
  <c r="BH5867" i="6"/>
  <c r="BH5868" i="6"/>
  <c r="BH5869" i="6"/>
  <c r="BH5870" i="6"/>
  <c r="BH5871" i="6"/>
  <c r="BH5872" i="6"/>
  <c r="BH5873" i="6"/>
  <c r="BH5874" i="6"/>
  <c r="BH5875" i="6"/>
  <c r="BH5876" i="6"/>
  <c r="BH5877" i="6"/>
  <c r="BH5878" i="6"/>
  <c r="BH5879" i="6"/>
  <c r="BH5880" i="6"/>
  <c r="BH5881" i="6"/>
  <c r="BH5882" i="6"/>
  <c r="BH5883" i="6"/>
  <c r="BH5884" i="6"/>
  <c r="BH5885" i="6"/>
  <c r="BH5886" i="6"/>
  <c r="BH5887" i="6"/>
  <c r="BH5888" i="6"/>
  <c r="BH5889" i="6"/>
  <c r="BH5890" i="6"/>
  <c r="BH5891" i="6"/>
  <c r="BH5892" i="6"/>
  <c r="BH5893" i="6"/>
  <c r="BH5894" i="6"/>
  <c r="BH5895" i="6"/>
  <c r="BH5896" i="6"/>
  <c r="BH5897" i="6"/>
  <c r="BH5898" i="6"/>
  <c r="BH5899" i="6"/>
  <c r="BH5900" i="6"/>
  <c r="BH5901" i="6"/>
  <c r="BH5902" i="6"/>
  <c r="BH5903" i="6"/>
  <c r="BH5904" i="6"/>
  <c r="BH5905" i="6"/>
  <c r="BH5906" i="6"/>
  <c r="BH5907" i="6"/>
  <c r="BH5908" i="6"/>
  <c r="BH5909" i="6"/>
  <c r="BH5910" i="6"/>
  <c r="BH5911" i="6"/>
  <c r="BH5912" i="6"/>
  <c r="BH5913" i="6"/>
  <c r="BH5914" i="6"/>
  <c r="BH5915" i="6"/>
  <c r="BH5916" i="6"/>
  <c r="BH5917" i="6"/>
  <c r="BH5918" i="6"/>
  <c r="BH5919" i="6"/>
  <c r="BH5920" i="6"/>
  <c r="BH5921" i="6"/>
  <c r="BH5922" i="6"/>
  <c r="BH5923" i="6"/>
  <c r="BH5924" i="6"/>
  <c r="BH5925" i="6"/>
  <c r="BH5926" i="6"/>
  <c r="BH5927" i="6"/>
  <c r="BH5928" i="6"/>
  <c r="BH5929" i="6"/>
  <c r="BH5930" i="6"/>
  <c r="BH5931" i="6"/>
  <c r="BH5932" i="6"/>
  <c r="BH5933" i="6"/>
  <c r="BH5934" i="6"/>
  <c r="BH5935" i="6"/>
  <c r="BH5936" i="6"/>
  <c r="BH5937" i="6"/>
  <c r="BH5938" i="6"/>
  <c r="BH5939" i="6"/>
  <c r="BH5940" i="6"/>
  <c r="BH5941" i="6"/>
  <c r="BH5942" i="6"/>
  <c r="BH5943" i="6"/>
  <c r="BH5944" i="6"/>
  <c r="BH5945" i="6"/>
  <c r="BH5946" i="6"/>
  <c r="BH5947" i="6"/>
  <c r="BH5948" i="6"/>
  <c r="BH5949" i="6"/>
  <c r="BH5950" i="6"/>
  <c r="BH5951" i="6"/>
  <c r="BH5952" i="6"/>
  <c r="BH5953" i="6"/>
  <c r="BH5954" i="6"/>
  <c r="BH5955" i="6"/>
  <c r="BH5956" i="6"/>
  <c r="BH5957" i="6"/>
  <c r="BH5958" i="6"/>
  <c r="BH5959" i="6"/>
  <c r="BH5960" i="6"/>
  <c r="BH5961" i="6"/>
  <c r="BH5962" i="6"/>
  <c r="BH5963" i="6"/>
  <c r="BH5964" i="6"/>
  <c r="BH5965" i="6"/>
  <c r="BH5966" i="6"/>
  <c r="BH5967" i="6"/>
  <c r="BH5968" i="6"/>
  <c r="BH5969" i="6"/>
  <c r="BH5970" i="6"/>
  <c r="BH5971" i="6"/>
  <c r="BH5972" i="6"/>
  <c r="BH5973" i="6"/>
  <c r="BH5974" i="6"/>
  <c r="BH5975" i="6"/>
  <c r="BH5976" i="6"/>
  <c r="BH5977" i="6"/>
  <c r="BH5978" i="6"/>
  <c r="BH5979" i="6"/>
  <c r="BH5980" i="6"/>
  <c r="BH5981" i="6"/>
  <c r="BH5982" i="6"/>
  <c r="BH5983" i="6"/>
  <c r="BH5984" i="6"/>
  <c r="BH5985" i="6"/>
  <c r="BH5986" i="6"/>
  <c r="BH5987" i="6"/>
  <c r="BH5988" i="6"/>
  <c r="BH5989" i="6"/>
  <c r="BH5990" i="6"/>
  <c r="BH5991" i="6"/>
  <c r="BH5992" i="6"/>
  <c r="BH5993" i="6"/>
  <c r="BH5994" i="6"/>
  <c r="BH5995" i="6"/>
  <c r="BH5996" i="6"/>
  <c r="BH5997" i="6"/>
  <c r="BH5998" i="6"/>
  <c r="BH5999" i="6"/>
  <c r="BH6000" i="6"/>
  <c r="BH6001" i="6"/>
  <c r="BH6002" i="6"/>
  <c r="BH6003" i="6"/>
  <c r="BH6004" i="6"/>
  <c r="BH6005" i="6"/>
  <c r="BH6006" i="6"/>
  <c r="BH6007" i="6"/>
  <c r="BH6008" i="6"/>
  <c r="BH6009" i="6"/>
  <c r="BH6010" i="6"/>
  <c r="BH6011" i="6"/>
  <c r="BH6012" i="6"/>
  <c r="BH6013" i="6"/>
  <c r="BH6014" i="6"/>
  <c r="BH6015" i="6"/>
  <c r="BH6016" i="6"/>
  <c r="BH6017" i="6"/>
  <c r="BH6018" i="6"/>
  <c r="BH6019" i="6"/>
  <c r="BH6020" i="6"/>
  <c r="BH6021" i="6"/>
  <c r="BH6022" i="6"/>
  <c r="BH6023" i="6"/>
  <c r="BH6024" i="6"/>
  <c r="BH6025" i="6"/>
  <c r="BH6026" i="6"/>
  <c r="BH6027" i="6"/>
  <c r="BH6028" i="6"/>
  <c r="BH6029" i="6"/>
  <c r="BH6030" i="6"/>
  <c r="BH6031" i="6"/>
  <c r="BH6032" i="6"/>
  <c r="BH6033" i="6"/>
  <c r="BH6034" i="6"/>
  <c r="BH6035" i="6"/>
  <c r="BH6036" i="6"/>
  <c r="BH6037" i="6"/>
  <c r="BH6038" i="6"/>
  <c r="BH6039" i="6"/>
  <c r="BH6040" i="6"/>
  <c r="BH6041" i="6"/>
  <c r="BH6042" i="6"/>
  <c r="BH6043" i="6"/>
  <c r="BH6044" i="6"/>
  <c r="BH6045" i="6"/>
  <c r="BH6046" i="6"/>
  <c r="BH6047" i="6"/>
  <c r="BH6048" i="6"/>
  <c r="BH6049" i="6"/>
  <c r="BH6050" i="6"/>
  <c r="BH6051" i="6"/>
  <c r="BH6052" i="6"/>
  <c r="BH6053" i="6"/>
  <c r="BH6054" i="6"/>
  <c r="BH6055" i="6"/>
  <c r="BH6056" i="6"/>
  <c r="BH6057" i="6"/>
  <c r="BH6058" i="6"/>
  <c r="BH6059" i="6"/>
  <c r="BH6060" i="6"/>
  <c r="BH6061" i="6"/>
  <c r="BH6062" i="6"/>
  <c r="BH6063" i="6"/>
  <c r="BH6064" i="6"/>
  <c r="BH6065" i="6"/>
  <c r="BH6066" i="6"/>
  <c r="BH6067" i="6"/>
  <c r="BH6068" i="6"/>
  <c r="BH6069" i="6"/>
  <c r="BH6070" i="6"/>
  <c r="BH6071" i="6"/>
  <c r="BH6072" i="6"/>
  <c r="BH6073" i="6"/>
  <c r="BH6074" i="6"/>
  <c r="BH6075" i="6"/>
  <c r="BH6076" i="6"/>
  <c r="BH6077" i="6"/>
  <c r="BH6078" i="6"/>
  <c r="BH6079" i="6"/>
  <c r="BH6080" i="6"/>
  <c r="BH6081" i="6"/>
  <c r="BH6082" i="6"/>
  <c r="BH6083" i="6"/>
  <c r="BH6084" i="6"/>
  <c r="BH6085" i="6"/>
  <c r="BH6086" i="6"/>
  <c r="BH6087" i="6"/>
  <c r="BH6088" i="6"/>
  <c r="BH6089" i="6"/>
  <c r="BH6090" i="6"/>
  <c r="BH6091" i="6"/>
  <c r="BH6092" i="6"/>
  <c r="BH6093" i="6"/>
  <c r="BH6094" i="6"/>
  <c r="BH6095" i="6"/>
  <c r="BH6096" i="6"/>
  <c r="BH6097" i="6"/>
  <c r="BH6098" i="6"/>
  <c r="BH6099" i="6"/>
  <c r="BH6100" i="6"/>
  <c r="BH6101" i="6"/>
  <c r="BH6102" i="6"/>
  <c r="BH6103" i="6"/>
  <c r="BH6104" i="6"/>
  <c r="BH6105" i="6"/>
  <c r="BH6106" i="6"/>
  <c r="BH6107" i="6"/>
  <c r="BH6108" i="6"/>
  <c r="BH6109" i="6"/>
  <c r="BH6110" i="6"/>
  <c r="BH6111" i="6"/>
  <c r="BH6112" i="6"/>
  <c r="BH6113" i="6"/>
  <c r="BH6114" i="6"/>
  <c r="BH6115" i="6"/>
  <c r="BH6116" i="6"/>
  <c r="BH6117" i="6"/>
  <c r="BH6118" i="6"/>
  <c r="BH6119" i="6"/>
  <c r="BH6120" i="6"/>
  <c r="BH6121" i="6"/>
  <c r="BH6122" i="6"/>
  <c r="BH6123" i="6"/>
  <c r="BH6124" i="6"/>
  <c r="BH6125" i="6"/>
  <c r="BH6126" i="6"/>
  <c r="BH6127" i="6"/>
  <c r="BH6128" i="6"/>
  <c r="BH6129" i="6"/>
  <c r="BH6130" i="6"/>
  <c r="BH6131" i="6"/>
  <c r="BH6132" i="6"/>
  <c r="BH6133" i="6"/>
  <c r="BH6134" i="6"/>
  <c r="BH6135" i="6"/>
  <c r="BH6136" i="6"/>
  <c r="BH6137" i="6"/>
  <c r="BH6138" i="6"/>
  <c r="BH6139" i="6"/>
  <c r="BH6140" i="6"/>
  <c r="BH6141" i="6"/>
  <c r="BH6142" i="6"/>
  <c r="BH6143" i="6"/>
  <c r="BH6144" i="6"/>
  <c r="BH6145" i="6"/>
  <c r="BH6146" i="6"/>
  <c r="BH6147" i="6"/>
  <c r="BH6148" i="6"/>
  <c r="BH6149" i="6"/>
  <c r="BH6150" i="6"/>
  <c r="BH6151" i="6"/>
  <c r="BH6152" i="6"/>
  <c r="BH6153" i="6"/>
  <c r="BH6154" i="6"/>
  <c r="BH6155" i="6"/>
  <c r="BH6156" i="6"/>
  <c r="BH6157" i="6"/>
  <c r="BH6158" i="6"/>
  <c r="BH6159" i="6"/>
  <c r="BH6160" i="6"/>
  <c r="BH6161" i="6"/>
  <c r="BH6162" i="6"/>
  <c r="BH6163" i="6"/>
  <c r="BH6164" i="6"/>
  <c r="BH6165" i="6"/>
  <c r="BH6166" i="6"/>
  <c r="BH6167" i="6"/>
  <c r="BH6168" i="6"/>
  <c r="BH6169" i="6"/>
  <c r="BH6170" i="6"/>
  <c r="BH6171" i="6"/>
  <c r="BH6172" i="6"/>
  <c r="BH6173" i="6"/>
  <c r="BH6174" i="6"/>
  <c r="BH6175" i="6"/>
  <c r="BH6176" i="6"/>
  <c r="BH6177" i="6"/>
  <c r="BH6178" i="6"/>
  <c r="BH6179" i="6"/>
  <c r="BH6180" i="6"/>
  <c r="BH6181" i="6"/>
  <c r="BH6182" i="6"/>
  <c r="BH6183" i="6"/>
  <c r="BH6184" i="6"/>
  <c r="BH6185" i="6"/>
  <c r="BH6186" i="6"/>
  <c r="BH6187" i="6"/>
  <c r="BH6188" i="6"/>
  <c r="BH6189" i="6"/>
  <c r="BH6190" i="6"/>
  <c r="BH6191" i="6"/>
  <c r="BH6192" i="6"/>
  <c r="BH6193" i="6"/>
  <c r="BH6194" i="6"/>
  <c r="BH6195" i="6"/>
  <c r="BH6196" i="6"/>
  <c r="BH6197" i="6"/>
  <c r="BH6198" i="6"/>
  <c r="BH6199" i="6"/>
  <c r="BH6200" i="6"/>
  <c r="BH6201" i="6"/>
  <c r="BH6202" i="6"/>
  <c r="BH6203" i="6"/>
  <c r="BH6204" i="6"/>
  <c r="BH6205" i="6"/>
  <c r="BH6206" i="6"/>
  <c r="BH6207" i="6"/>
  <c r="BH6208" i="6"/>
  <c r="BH6209" i="6"/>
  <c r="BH6210" i="6"/>
  <c r="BH6211" i="6"/>
  <c r="BH6212" i="6"/>
  <c r="BH6213" i="6"/>
  <c r="BH6214" i="6"/>
  <c r="BH6215" i="6"/>
  <c r="BH6216" i="6"/>
  <c r="BH6217" i="6"/>
  <c r="BH6218" i="6"/>
  <c r="BH6219" i="6"/>
  <c r="BH6220" i="6"/>
  <c r="BH6221" i="6"/>
  <c r="BH6222" i="6"/>
  <c r="BH6223" i="6"/>
  <c r="BH6224" i="6"/>
  <c r="BH6225" i="6"/>
  <c r="BH6226" i="6"/>
  <c r="BH6227" i="6"/>
  <c r="BH6228" i="6"/>
  <c r="BH6229" i="6"/>
  <c r="BH6230" i="6"/>
  <c r="BH6231" i="6"/>
  <c r="BH6232" i="6"/>
  <c r="BH6233" i="6"/>
  <c r="BH6234" i="6"/>
  <c r="BH6235" i="6"/>
  <c r="BH6236" i="6"/>
  <c r="BH6237" i="6"/>
  <c r="BH6238" i="6"/>
  <c r="BH6239" i="6"/>
  <c r="BH6240" i="6"/>
  <c r="BH6241" i="6"/>
  <c r="BH6242" i="6"/>
  <c r="BH6243" i="6"/>
  <c r="BH6244" i="6"/>
  <c r="BH6245" i="6"/>
  <c r="BH6246" i="6"/>
  <c r="BH6247" i="6"/>
  <c r="BH6248" i="6"/>
  <c r="BH6249" i="6"/>
  <c r="BH6250" i="6"/>
  <c r="BH6251" i="6"/>
  <c r="BH6252" i="6"/>
  <c r="BH6253" i="6"/>
  <c r="BH6254" i="6"/>
  <c r="BH6255" i="6"/>
  <c r="BH6256" i="6"/>
  <c r="BH6257" i="6"/>
  <c r="BH6258" i="6"/>
  <c r="BH6259" i="6"/>
  <c r="BH6260" i="6"/>
  <c r="BH6261" i="6"/>
  <c r="BH6262" i="6"/>
  <c r="BH6263" i="6"/>
  <c r="BH6264" i="6"/>
  <c r="BH6265" i="6"/>
  <c r="BH6266" i="6"/>
  <c r="BH6267" i="6"/>
  <c r="BH6268" i="6"/>
  <c r="BH6269" i="6"/>
  <c r="BH6270" i="6"/>
  <c r="BH6271" i="6"/>
  <c r="BH6272" i="6"/>
  <c r="BH6273" i="6"/>
  <c r="BH6274" i="6"/>
  <c r="BH6275" i="6"/>
  <c r="BH6276" i="6"/>
  <c r="BH6277" i="6"/>
  <c r="BH6278" i="6"/>
  <c r="BH6279" i="6"/>
  <c r="BH6280" i="6"/>
  <c r="BH6281" i="6"/>
  <c r="BH6282" i="6"/>
  <c r="BH6283" i="6"/>
  <c r="BH6284" i="6"/>
  <c r="BH6285" i="6"/>
  <c r="BH6286" i="6"/>
  <c r="BH6287" i="6"/>
  <c r="BH6288" i="6"/>
  <c r="BH6289" i="6"/>
  <c r="BH6290" i="6"/>
  <c r="BH6291" i="6"/>
  <c r="BH6292" i="6"/>
  <c r="BH6293" i="6"/>
  <c r="BH6294" i="6"/>
  <c r="BH6295" i="6"/>
  <c r="BH6296" i="6"/>
  <c r="BH6297" i="6"/>
  <c r="BH6298" i="6"/>
  <c r="BH6299" i="6"/>
  <c r="BH6300" i="6"/>
  <c r="BH6301" i="6"/>
  <c r="BH6302" i="6"/>
  <c r="BH6303" i="6"/>
  <c r="BH6304" i="6"/>
  <c r="BH6305" i="6"/>
  <c r="BH6306" i="6"/>
  <c r="BH6307" i="6"/>
  <c r="BH6308" i="6"/>
  <c r="BH6309" i="6"/>
  <c r="BH6310" i="6"/>
  <c r="BH6311" i="6"/>
  <c r="BH6312" i="6"/>
  <c r="BH6313" i="6"/>
  <c r="BH6314" i="6"/>
  <c r="BH6315" i="6"/>
  <c r="BH6316" i="6"/>
  <c r="BH6317" i="6"/>
  <c r="BH6318" i="6"/>
  <c r="BH6319" i="6"/>
  <c r="BH6320" i="6"/>
  <c r="BH6321" i="6"/>
  <c r="BH6322" i="6"/>
  <c r="BH6323" i="6"/>
  <c r="BH6324" i="6"/>
  <c r="BH6325" i="6"/>
  <c r="BH6326" i="6"/>
  <c r="BH6327" i="6"/>
  <c r="BH6328" i="6"/>
  <c r="BH6329" i="6"/>
  <c r="BH6330" i="6"/>
  <c r="BH6331" i="6"/>
  <c r="BH6332" i="6"/>
  <c r="BH6333" i="6"/>
  <c r="BH6334" i="6"/>
  <c r="BH6335" i="6"/>
  <c r="BH6336" i="6"/>
  <c r="BH6337" i="6"/>
  <c r="BH6338" i="6"/>
  <c r="BH6339" i="6"/>
  <c r="BH6340" i="6"/>
  <c r="BH6341" i="6"/>
  <c r="BH6342" i="6"/>
  <c r="BH6343" i="6"/>
  <c r="BH6344" i="6"/>
  <c r="BH6345" i="6"/>
  <c r="BH6346" i="6"/>
  <c r="BH6347" i="6"/>
  <c r="BH6348" i="6"/>
  <c r="BH6349" i="6"/>
  <c r="BH6350" i="6"/>
  <c r="BH6351" i="6"/>
  <c r="BH6352" i="6"/>
  <c r="BH6353" i="6"/>
  <c r="BH6354" i="6"/>
  <c r="BH6355" i="6"/>
  <c r="BH6356" i="6"/>
  <c r="BH6357" i="6"/>
  <c r="BH6358" i="6"/>
  <c r="BH6359" i="6"/>
  <c r="BH6360" i="6"/>
  <c r="BH6361" i="6"/>
  <c r="BH6362" i="6"/>
  <c r="BH6363" i="6"/>
  <c r="BH6364" i="6"/>
  <c r="BH6365" i="6"/>
  <c r="BH6366" i="6"/>
  <c r="BH6367" i="6"/>
  <c r="BH6368" i="6"/>
  <c r="BH6369" i="6"/>
  <c r="BH6370" i="6"/>
  <c r="BH6371" i="6"/>
  <c r="BH6372" i="6"/>
  <c r="BH6373" i="6"/>
  <c r="BH6374" i="6"/>
  <c r="BH6375" i="6"/>
  <c r="BH6376" i="6"/>
  <c r="BH6377" i="6"/>
  <c r="BH6378" i="6"/>
  <c r="BH6379" i="6"/>
  <c r="BH6380" i="6"/>
  <c r="BH6381" i="6"/>
  <c r="BH6382" i="6"/>
  <c r="BH6383" i="6"/>
  <c r="BH6384" i="6"/>
  <c r="BH6385" i="6"/>
  <c r="BH6386" i="6"/>
  <c r="BH6387" i="6"/>
  <c r="BH6388" i="6"/>
  <c r="BH6389" i="6"/>
  <c r="BH6390" i="6"/>
  <c r="BH6391" i="6"/>
  <c r="BH6392" i="6"/>
  <c r="BH6393" i="6"/>
  <c r="BH6394" i="6"/>
  <c r="BH6395" i="6"/>
  <c r="BH6396" i="6"/>
  <c r="BH6397" i="6"/>
  <c r="BH6398" i="6"/>
  <c r="BH6399" i="6"/>
  <c r="BH6400" i="6"/>
  <c r="BH6401" i="6"/>
  <c r="BH6402" i="6"/>
  <c r="BH6403" i="6"/>
  <c r="BH6404" i="6"/>
  <c r="BH6405" i="6"/>
  <c r="BH6406" i="6"/>
  <c r="BH6407" i="6"/>
  <c r="BH6408" i="6"/>
  <c r="BH6409" i="6"/>
  <c r="BH6410" i="6"/>
  <c r="BH6411" i="6"/>
  <c r="BH6412" i="6"/>
  <c r="BH6413" i="6"/>
  <c r="BH6414" i="6"/>
  <c r="BH6415" i="6"/>
  <c r="BH6416" i="6"/>
  <c r="BH6417" i="6"/>
  <c r="BH6418" i="6"/>
  <c r="BH6419" i="6"/>
  <c r="BH6420" i="6"/>
  <c r="BH6421" i="6"/>
  <c r="BH6422" i="6"/>
  <c r="BH6423" i="6"/>
  <c r="BH6424" i="6"/>
  <c r="BH6425" i="6"/>
  <c r="BH6426" i="6"/>
  <c r="BH6427" i="6"/>
  <c r="BH6428" i="6"/>
  <c r="BH6429" i="6"/>
  <c r="BH6430" i="6"/>
  <c r="BH6431" i="6"/>
  <c r="BH6432" i="6"/>
  <c r="BH6433" i="6"/>
  <c r="BH6434" i="6"/>
  <c r="BH6435" i="6"/>
  <c r="BH6436" i="6"/>
  <c r="BH6437" i="6"/>
  <c r="BH6438" i="6"/>
  <c r="BH6439" i="6"/>
  <c r="BH6440" i="6"/>
  <c r="BH6441" i="6"/>
  <c r="BH6442" i="6"/>
  <c r="BH6443" i="6"/>
  <c r="BH6444" i="6"/>
  <c r="BH6445" i="6"/>
  <c r="BH6446" i="6"/>
  <c r="BH6447" i="6"/>
  <c r="BH6448" i="6"/>
  <c r="BH6449" i="6"/>
  <c r="BH6450" i="6"/>
  <c r="BH6451" i="6"/>
  <c r="BH6452" i="6"/>
  <c r="BH6453" i="6"/>
  <c r="BH6454" i="6"/>
  <c r="BH6455" i="6"/>
  <c r="BH6456" i="6"/>
  <c r="BH6457" i="6"/>
  <c r="BH6458" i="6"/>
  <c r="BH6459" i="6"/>
  <c r="BH6460" i="6"/>
  <c r="BH6461" i="6"/>
  <c r="BH6462" i="6"/>
  <c r="BH6463" i="6"/>
  <c r="BH6464" i="6"/>
  <c r="BH6465" i="6"/>
  <c r="BH6466" i="6"/>
  <c r="BH6467" i="6"/>
  <c r="BH6468" i="6"/>
  <c r="BH6469" i="6"/>
  <c r="BH6470" i="6"/>
  <c r="BH6471" i="6"/>
  <c r="BH6472" i="6"/>
  <c r="BH6473" i="6"/>
  <c r="BH6474" i="6"/>
  <c r="BH6475" i="6"/>
  <c r="BH6476" i="6"/>
  <c r="BH6477" i="6"/>
  <c r="BH6478" i="6"/>
  <c r="BH6479" i="6"/>
  <c r="BH6480" i="6"/>
  <c r="BH6481" i="6"/>
  <c r="BH6482" i="6"/>
  <c r="BH6483" i="6"/>
  <c r="BH6484" i="6"/>
  <c r="BH6485" i="6"/>
  <c r="BH6486" i="6"/>
  <c r="BH6487" i="6"/>
  <c r="BH6488" i="6"/>
  <c r="BH6489" i="6"/>
  <c r="BH6490" i="6"/>
  <c r="BH6491" i="6"/>
  <c r="BH6492" i="6"/>
  <c r="BH6493" i="6"/>
  <c r="BH6494" i="6"/>
  <c r="BH6495" i="6"/>
  <c r="BH6496" i="6"/>
  <c r="BH6497" i="6"/>
  <c r="BH6498" i="6"/>
  <c r="BH6499" i="6"/>
  <c r="BH6500" i="6"/>
  <c r="BH6501" i="6"/>
  <c r="BH6502" i="6"/>
  <c r="BH6503" i="6"/>
  <c r="BH6504" i="6"/>
  <c r="BH6505" i="6"/>
  <c r="BH6506" i="6"/>
  <c r="BH6507" i="6"/>
  <c r="BH6508" i="6"/>
  <c r="BH6509" i="6"/>
  <c r="BH6510" i="6"/>
  <c r="BH6511" i="6"/>
  <c r="BH6512" i="6"/>
  <c r="BH6513" i="6"/>
  <c r="BH6514" i="6"/>
  <c r="BH6515" i="6"/>
  <c r="BH6516" i="6"/>
  <c r="BH6517" i="6"/>
  <c r="BH6518" i="6"/>
  <c r="BH6519" i="6"/>
  <c r="BH6520" i="6"/>
  <c r="BH6521" i="6"/>
  <c r="BH6522" i="6"/>
  <c r="BH6523" i="6"/>
  <c r="BH6524" i="6"/>
  <c r="BH6525" i="6"/>
  <c r="BH6526" i="6"/>
  <c r="BH6527" i="6"/>
  <c r="BH6528" i="6"/>
  <c r="BH6529" i="6"/>
  <c r="BH6530" i="6"/>
  <c r="BH6531" i="6"/>
  <c r="BH6532" i="6"/>
  <c r="BH6533" i="6"/>
  <c r="BH6534" i="6"/>
  <c r="BH6535" i="6"/>
  <c r="BH6536" i="6"/>
  <c r="BH6537" i="6"/>
  <c r="BH6538" i="6"/>
  <c r="BH6539" i="6"/>
  <c r="BH6540" i="6"/>
  <c r="BH6541" i="6"/>
  <c r="BH6542" i="6"/>
  <c r="BH6543" i="6"/>
  <c r="BH6544" i="6"/>
  <c r="BH6545" i="6"/>
  <c r="BH6546" i="6"/>
  <c r="BH6547" i="6"/>
  <c r="BH6548" i="6"/>
  <c r="BH6549" i="6"/>
  <c r="BH6550" i="6"/>
  <c r="BH6551" i="6"/>
  <c r="BH6552" i="6"/>
  <c r="BH6553" i="6"/>
  <c r="BH6554" i="6"/>
  <c r="BH6555" i="6"/>
  <c r="BH6556" i="6"/>
  <c r="BH6557" i="6"/>
  <c r="BH6558" i="6"/>
  <c r="BH6559" i="6"/>
  <c r="BH6560" i="6"/>
  <c r="BH6561" i="6"/>
  <c r="BH6562" i="6"/>
  <c r="BH6563" i="6"/>
  <c r="BH6564" i="6"/>
  <c r="BH6565" i="6"/>
  <c r="BH6566" i="6"/>
  <c r="BH6567" i="6"/>
  <c r="BH6568" i="6"/>
  <c r="BH6569" i="6"/>
  <c r="BH6570" i="6"/>
  <c r="BH6571" i="6"/>
  <c r="BH6572" i="6"/>
  <c r="BH6573" i="6"/>
  <c r="BH6574" i="6"/>
  <c r="BH6575" i="6"/>
  <c r="BH6576" i="6"/>
  <c r="BH6577" i="6"/>
  <c r="BH6578" i="6"/>
  <c r="BH6579" i="6"/>
  <c r="BH6580" i="6"/>
  <c r="BH6581" i="6"/>
  <c r="BH6582" i="6"/>
  <c r="BH6583" i="6"/>
  <c r="BH6584" i="6"/>
  <c r="BH6585" i="6"/>
  <c r="BH6586" i="6"/>
  <c r="BH6587" i="6"/>
  <c r="BH6588" i="6"/>
  <c r="BH6589" i="6"/>
  <c r="BH6590" i="6"/>
  <c r="BH6591" i="6"/>
  <c r="BH6592" i="6"/>
  <c r="BH6593" i="6"/>
  <c r="BH6594" i="6"/>
  <c r="BH6595" i="6"/>
  <c r="BH6596" i="6"/>
  <c r="BH6597" i="6"/>
  <c r="BH6598" i="6"/>
  <c r="BH6599" i="6"/>
  <c r="BH6600" i="6"/>
  <c r="BH6601" i="6"/>
  <c r="BH6602" i="6"/>
  <c r="BH6603" i="6"/>
  <c r="BH6604" i="6"/>
  <c r="BH6605" i="6"/>
  <c r="BH6606" i="6"/>
  <c r="BH6607" i="6"/>
  <c r="BH6608" i="6"/>
  <c r="BH6609" i="6"/>
  <c r="BH6610" i="6"/>
  <c r="BH6611" i="6"/>
  <c r="BH6612" i="6"/>
  <c r="BH6613" i="6"/>
  <c r="BH6614" i="6"/>
  <c r="BH6615" i="6"/>
  <c r="BH6616" i="6"/>
  <c r="BH6617" i="6"/>
  <c r="BH6618" i="6"/>
  <c r="BH6619" i="6"/>
  <c r="BH6620" i="6"/>
  <c r="BH6621" i="6"/>
  <c r="BH6622" i="6"/>
  <c r="BH6623" i="6"/>
  <c r="BH6624" i="6"/>
  <c r="BH6625" i="6"/>
  <c r="BH6626" i="6"/>
  <c r="BH6627" i="6"/>
  <c r="BH6628" i="6"/>
  <c r="BH6629" i="6"/>
  <c r="BH6630" i="6"/>
  <c r="BH6631" i="6"/>
  <c r="BH6632" i="6"/>
  <c r="BH6633" i="6"/>
  <c r="BH6634" i="6"/>
  <c r="BH6635" i="6"/>
  <c r="BH6636" i="6"/>
  <c r="BH6637" i="6"/>
  <c r="BH6638" i="6"/>
  <c r="BH6639" i="6"/>
  <c r="BH6640" i="6"/>
  <c r="BH6641" i="6"/>
  <c r="BH6642" i="6"/>
  <c r="BH6643" i="6"/>
  <c r="BH6644" i="6"/>
  <c r="BH6645" i="6"/>
  <c r="BH6646" i="6"/>
  <c r="BH6647" i="6"/>
  <c r="BH6648" i="6"/>
  <c r="BH6649" i="6"/>
  <c r="BH6650" i="6"/>
  <c r="BH6651" i="6"/>
  <c r="BH6652" i="6"/>
  <c r="BH6653" i="6"/>
  <c r="BH6654" i="6"/>
  <c r="BH6655" i="6"/>
  <c r="BH6656" i="6"/>
  <c r="BH6657" i="6"/>
  <c r="BH6658" i="6"/>
  <c r="BH6659" i="6"/>
  <c r="BH6660" i="6"/>
  <c r="BH6661" i="6"/>
  <c r="BH6662" i="6"/>
  <c r="BH6663" i="6"/>
  <c r="BH6664" i="6"/>
  <c r="BH6665" i="6"/>
  <c r="BH6666" i="6"/>
  <c r="BH6667" i="6"/>
  <c r="BH6668" i="6"/>
  <c r="BH6669" i="6"/>
  <c r="BH6670" i="6"/>
  <c r="BH6671" i="6"/>
  <c r="BH6672" i="6"/>
  <c r="BH6673" i="6"/>
  <c r="BH6674" i="6"/>
  <c r="BH6675" i="6"/>
  <c r="BH6676" i="6"/>
  <c r="BH6677" i="6"/>
  <c r="BH6678" i="6"/>
  <c r="BH6679" i="6"/>
  <c r="BH6680" i="6"/>
  <c r="BH6681" i="6"/>
  <c r="BH6682" i="6"/>
  <c r="BH6683" i="6"/>
  <c r="BH6684" i="6"/>
  <c r="BH6685" i="6"/>
  <c r="BH6686" i="6"/>
  <c r="BH6687" i="6"/>
  <c r="BH6688" i="6"/>
  <c r="BH6689" i="6"/>
  <c r="BH6690" i="6"/>
  <c r="BH6691" i="6"/>
  <c r="BH6692" i="6"/>
  <c r="BH6693" i="6"/>
  <c r="BH6694" i="6"/>
  <c r="BH6695" i="6"/>
  <c r="BH6696" i="6"/>
  <c r="BH6697" i="6"/>
  <c r="BH6698" i="6"/>
  <c r="BH6699" i="6"/>
  <c r="BH6700" i="6"/>
  <c r="BH6701" i="6"/>
  <c r="BH6702" i="6"/>
  <c r="BH6703" i="6"/>
  <c r="BH6704" i="6"/>
  <c r="BH6705" i="6"/>
  <c r="BH6706" i="6"/>
  <c r="BH6707" i="6"/>
  <c r="BH6708" i="6"/>
  <c r="BH6709" i="6"/>
  <c r="BH6710" i="6"/>
  <c r="BH6711" i="6"/>
  <c r="BH6712" i="6"/>
  <c r="BH6713" i="6"/>
  <c r="BH6714" i="6"/>
  <c r="BH6715" i="6"/>
  <c r="BH6716" i="6"/>
  <c r="BH6717" i="6"/>
  <c r="BH6718" i="6"/>
  <c r="BH6719" i="6"/>
  <c r="BH6720" i="6"/>
  <c r="BH6721" i="6"/>
  <c r="BH6722" i="6"/>
  <c r="BH6723" i="6"/>
  <c r="BH6724" i="6"/>
  <c r="BH6725" i="6"/>
  <c r="BH6726" i="6"/>
  <c r="BH6727" i="6"/>
  <c r="BH6728" i="6"/>
  <c r="BH6729" i="6"/>
  <c r="BH6730" i="6"/>
  <c r="BH6731" i="6"/>
  <c r="BH6732" i="6"/>
  <c r="BH6733" i="6"/>
  <c r="BH6734" i="6"/>
  <c r="BH6735" i="6"/>
  <c r="BH6736" i="6"/>
  <c r="BH6737" i="6"/>
  <c r="BH6738" i="6"/>
  <c r="BH6739" i="6"/>
  <c r="BH6740" i="6"/>
  <c r="BH6741" i="6"/>
  <c r="BH6742" i="6"/>
  <c r="BH6743" i="6"/>
  <c r="BH6744" i="6"/>
  <c r="BH6745" i="6"/>
  <c r="BH6746" i="6"/>
  <c r="BH6747" i="6"/>
  <c r="BH6748" i="6"/>
  <c r="BH6749" i="6"/>
  <c r="BH6750" i="6"/>
  <c r="BH6751" i="6"/>
  <c r="BH6752" i="6"/>
  <c r="BH6753" i="6"/>
  <c r="BH6754" i="6"/>
  <c r="BH6755" i="6"/>
  <c r="BH6756" i="6"/>
  <c r="BH6757" i="6"/>
  <c r="BH6758" i="6"/>
  <c r="BH6759" i="6"/>
  <c r="BH6760" i="6"/>
  <c r="BH6761" i="6"/>
  <c r="BH6762" i="6"/>
  <c r="BH6763" i="6"/>
  <c r="BH6764" i="6"/>
  <c r="BH6765" i="6"/>
  <c r="BH6766" i="6"/>
  <c r="BH6767" i="6"/>
  <c r="BH6768" i="6"/>
  <c r="BH6769" i="6"/>
  <c r="BH6770" i="6"/>
  <c r="BH6771" i="6"/>
  <c r="BH6772" i="6"/>
  <c r="BH6773" i="6"/>
  <c r="BH6774" i="6"/>
  <c r="BH6775" i="6"/>
  <c r="BH6776" i="6"/>
  <c r="BH6777" i="6"/>
  <c r="BH6778" i="6"/>
  <c r="BH6779" i="6"/>
  <c r="BH6780" i="6"/>
  <c r="BH6781" i="6"/>
  <c r="BH6782" i="6"/>
  <c r="BH6783" i="6"/>
  <c r="BH6784" i="6"/>
  <c r="BH6785" i="6"/>
  <c r="BH6786" i="6"/>
  <c r="BH6787" i="6"/>
  <c r="BH6788" i="6"/>
  <c r="BH6789" i="6"/>
  <c r="BH6790" i="6"/>
  <c r="BH6791" i="6"/>
  <c r="BH6792" i="6"/>
  <c r="BH6793" i="6"/>
  <c r="BH6794" i="6"/>
  <c r="BH6795" i="6"/>
  <c r="BH6796" i="6"/>
  <c r="BH6797" i="6"/>
  <c r="BH6798" i="6"/>
  <c r="BH6799" i="6"/>
  <c r="BH6800" i="6"/>
  <c r="BH6801" i="6"/>
  <c r="BH6802" i="6"/>
  <c r="BH6803" i="6"/>
  <c r="BH6804" i="6"/>
  <c r="BH6805" i="6"/>
  <c r="BH6806" i="6"/>
  <c r="BH6807" i="6"/>
  <c r="BH6808" i="6"/>
  <c r="BH6809" i="6"/>
  <c r="BH6810" i="6"/>
  <c r="BH6811" i="6"/>
  <c r="BH6812" i="6"/>
  <c r="BH6813" i="6"/>
  <c r="BH6814" i="6"/>
  <c r="BH6815" i="6"/>
  <c r="BH6816" i="6"/>
  <c r="BH6817" i="6"/>
  <c r="BH6818" i="6"/>
  <c r="BH6819" i="6"/>
  <c r="BH6820" i="6"/>
  <c r="BH6821" i="6"/>
  <c r="BH6822" i="6"/>
  <c r="BH6823" i="6"/>
  <c r="BH6824" i="6"/>
  <c r="BH6825" i="6"/>
  <c r="BH6826" i="6"/>
  <c r="BH6827" i="6"/>
  <c r="BH6828" i="6"/>
  <c r="BH6829" i="6"/>
  <c r="BH6830" i="6"/>
  <c r="BH6831" i="6"/>
  <c r="BH6832" i="6"/>
  <c r="BH6833" i="6"/>
  <c r="BH6834" i="6"/>
  <c r="BH6835" i="6"/>
  <c r="BH6836" i="6"/>
  <c r="BH6837" i="6"/>
  <c r="BH6838" i="6"/>
  <c r="BH6839" i="6"/>
  <c r="BH6840" i="6"/>
  <c r="BH6841" i="6"/>
  <c r="BH6842" i="6"/>
  <c r="BH6843" i="6"/>
  <c r="BH6844" i="6"/>
  <c r="BH6845" i="6"/>
  <c r="BH6846" i="6"/>
  <c r="BH6847" i="6"/>
  <c r="BH6848" i="6"/>
  <c r="BH6849" i="6"/>
  <c r="BH6850" i="6"/>
  <c r="BH6851" i="6"/>
  <c r="BH6852" i="6"/>
  <c r="BH6853" i="6"/>
  <c r="BH6854" i="6"/>
  <c r="BH6855" i="6"/>
  <c r="BH6856" i="6"/>
  <c r="BH6857" i="6"/>
  <c r="BH6858" i="6"/>
  <c r="BH6859" i="6"/>
  <c r="BH6860" i="6"/>
  <c r="BH6861" i="6"/>
  <c r="BH6862" i="6"/>
  <c r="BH6863" i="6"/>
  <c r="BH6864" i="6"/>
  <c r="BH6865" i="6"/>
  <c r="BH6866" i="6"/>
  <c r="BH6867" i="6"/>
  <c r="BH6868" i="6"/>
  <c r="BH6869" i="6"/>
  <c r="BH6870" i="6"/>
  <c r="BH6871" i="6"/>
  <c r="BH6872" i="6"/>
  <c r="BH6873" i="6"/>
  <c r="BH6874" i="6"/>
  <c r="BH6875" i="6"/>
  <c r="BH6876" i="6"/>
  <c r="BH6877" i="6"/>
  <c r="BH6878" i="6"/>
  <c r="BH6879" i="6"/>
  <c r="BH6880" i="6"/>
  <c r="BH6881" i="6"/>
  <c r="BH6882" i="6"/>
  <c r="BH6883" i="6"/>
  <c r="BH6884" i="6"/>
  <c r="BH6885" i="6"/>
  <c r="BH6886" i="6"/>
  <c r="BH6887" i="6"/>
  <c r="BH6888" i="6"/>
  <c r="BH6889" i="6"/>
  <c r="BH6890" i="6"/>
  <c r="BH6891" i="6"/>
  <c r="BH6892" i="6"/>
  <c r="BH6893" i="6"/>
  <c r="BH6894" i="6"/>
  <c r="BH6895" i="6"/>
  <c r="BH6896" i="6"/>
  <c r="BH6897" i="6"/>
  <c r="BH6898" i="6"/>
  <c r="BH6899" i="6"/>
  <c r="BH6900" i="6"/>
  <c r="BH6901" i="6"/>
  <c r="BH6902" i="6"/>
  <c r="BH6903" i="6"/>
  <c r="BH6904" i="6"/>
  <c r="BH6905" i="6"/>
  <c r="BH6906" i="6"/>
  <c r="BH6907" i="6"/>
  <c r="BH6908" i="6"/>
  <c r="BH6909" i="6"/>
  <c r="BH6910" i="6"/>
  <c r="BH6911" i="6"/>
  <c r="BH6912" i="6"/>
  <c r="BH6913" i="6"/>
  <c r="BH6914" i="6"/>
  <c r="BH6915" i="6"/>
  <c r="BH6916" i="6"/>
  <c r="BH6917" i="6"/>
  <c r="BH6918" i="6"/>
  <c r="BH6919" i="6"/>
  <c r="BH6920" i="6"/>
  <c r="BH6921" i="6"/>
  <c r="BH6922" i="6"/>
  <c r="BH6923" i="6"/>
  <c r="BH6924" i="6"/>
  <c r="BH6925" i="6"/>
  <c r="BH6926" i="6"/>
  <c r="BH6927" i="6"/>
  <c r="BH6928" i="6"/>
  <c r="BH6929" i="6"/>
  <c r="BH6930" i="6"/>
  <c r="BH6931" i="6"/>
  <c r="BH6932" i="6"/>
  <c r="BH6933" i="6"/>
  <c r="BH6934" i="6"/>
  <c r="BH6935" i="6"/>
  <c r="BH6936" i="6"/>
  <c r="BH6937" i="6"/>
  <c r="BH6938" i="6"/>
  <c r="BH6939" i="6"/>
  <c r="BH6940" i="6"/>
  <c r="BH6941" i="6"/>
  <c r="BH6942" i="6"/>
  <c r="BH6943" i="6"/>
  <c r="BH6944" i="6"/>
  <c r="BH6945" i="6"/>
  <c r="BH6946" i="6"/>
  <c r="BH6947" i="6"/>
  <c r="BH6948" i="6"/>
  <c r="BH6949" i="6"/>
  <c r="BH6950" i="6"/>
  <c r="BH6951" i="6"/>
  <c r="BH6952" i="6"/>
  <c r="BH6953" i="6"/>
  <c r="BH6954" i="6"/>
  <c r="BH6955" i="6"/>
  <c r="BH6956" i="6"/>
  <c r="BH6957" i="6"/>
  <c r="BH6958" i="6"/>
  <c r="BH6959" i="6"/>
  <c r="BH6960" i="6"/>
  <c r="BH6961" i="6"/>
  <c r="BH6962" i="6"/>
  <c r="BH6963" i="6"/>
  <c r="BH6964" i="6"/>
  <c r="BH6965" i="6"/>
  <c r="BH6966" i="6"/>
  <c r="BH6967" i="6"/>
  <c r="BH6968" i="6"/>
  <c r="BH6969" i="6"/>
  <c r="BH6970" i="6"/>
  <c r="BH6971" i="6"/>
  <c r="BH6972" i="6"/>
  <c r="BH6973" i="6"/>
  <c r="BH6974" i="6"/>
  <c r="BH6975" i="6"/>
  <c r="BH6976" i="6"/>
  <c r="BH6977" i="6"/>
  <c r="BH6978" i="6"/>
  <c r="BH6979" i="6"/>
  <c r="BH6980" i="6"/>
  <c r="BH6981" i="6"/>
  <c r="BH6982" i="6"/>
  <c r="BH6983" i="6"/>
  <c r="BH6984" i="6"/>
  <c r="BH6985" i="6"/>
  <c r="BH6986" i="6"/>
  <c r="BH6987" i="6"/>
  <c r="BH6988" i="6"/>
  <c r="BH6989" i="6"/>
  <c r="BH6990" i="6"/>
  <c r="BH6991" i="6"/>
  <c r="BH6992" i="6"/>
  <c r="BH6993" i="6"/>
  <c r="BH6994" i="6"/>
  <c r="BH6995" i="6"/>
  <c r="BH6996" i="6"/>
  <c r="BH6997" i="6"/>
  <c r="BH6998" i="6"/>
  <c r="BH6999" i="6"/>
  <c r="BH7000" i="6"/>
  <c r="BH7001" i="6"/>
  <c r="BH7002" i="6"/>
  <c r="BH7003" i="6"/>
  <c r="BH7004" i="6"/>
  <c r="BH7005" i="6"/>
  <c r="BH7006" i="6"/>
  <c r="BH7007" i="6"/>
  <c r="BH7008" i="6"/>
  <c r="BH7009" i="6"/>
  <c r="BH7010" i="6"/>
  <c r="BH7011" i="6"/>
  <c r="BH7012" i="6"/>
  <c r="BH7013" i="6"/>
  <c r="BH7014" i="6"/>
  <c r="BH7015" i="6"/>
  <c r="BH7016" i="6"/>
  <c r="BH7017" i="6"/>
  <c r="BH7018" i="6"/>
  <c r="BH7019" i="6"/>
  <c r="BH7020" i="6"/>
  <c r="BH7021" i="6"/>
  <c r="BH7022" i="6"/>
  <c r="BH7023" i="6"/>
  <c r="BH7024" i="6"/>
  <c r="BH7025" i="6"/>
  <c r="BH7026" i="6"/>
  <c r="BH7027" i="6"/>
  <c r="BH7028" i="6"/>
  <c r="BH7029" i="6"/>
  <c r="BH7030" i="6"/>
  <c r="BH7031" i="6"/>
  <c r="BH7032" i="6"/>
  <c r="BH7033" i="6"/>
  <c r="BH7034" i="6"/>
  <c r="BH7035" i="6"/>
  <c r="BH7036" i="6"/>
  <c r="BH7037" i="6"/>
  <c r="BH7038" i="6"/>
  <c r="BH7039" i="6"/>
  <c r="BH7040" i="6"/>
  <c r="BH7041" i="6"/>
  <c r="BH7042" i="6"/>
  <c r="BH7043" i="6"/>
  <c r="BH7044" i="6"/>
  <c r="BH7045" i="6"/>
  <c r="BH7046" i="6"/>
  <c r="BH7047" i="6"/>
  <c r="BH7048" i="6"/>
  <c r="BH7049" i="6"/>
  <c r="BH7050" i="6"/>
  <c r="BH7051" i="6"/>
  <c r="BH7052" i="6"/>
  <c r="BH7053" i="6"/>
  <c r="BH7054" i="6"/>
  <c r="BH7055" i="6"/>
  <c r="BH7056" i="6"/>
  <c r="BH7057" i="6"/>
  <c r="BH7058" i="6"/>
  <c r="BH7059" i="6"/>
  <c r="BH7060" i="6"/>
  <c r="BH7061" i="6"/>
  <c r="BH7062" i="6"/>
  <c r="BH7063" i="6"/>
  <c r="BH7064" i="6"/>
  <c r="BH7065" i="6"/>
  <c r="BH7066" i="6"/>
  <c r="BH7067" i="6"/>
  <c r="BH7068" i="6"/>
  <c r="BH7069" i="6"/>
  <c r="BH7070" i="6"/>
  <c r="BH7071" i="6"/>
  <c r="BH7072" i="6"/>
  <c r="BH7073" i="6"/>
  <c r="BH7074" i="6"/>
  <c r="BH7075" i="6"/>
  <c r="BH7076" i="6"/>
  <c r="BH7077" i="6"/>
  <c r="BH7078" i="6"/>
  <c r="BH7079" i="6"/>
  <c r="BH7080" i="6"/>
  <c r="BH7081" i="6"/>
  <c r="BH7082" i="6"/>
  <c r="BH7083" i="6"/>
  <c r="BH7084" i="6"/>
  <c r="BH7085" i="6"/>
  <c r="BH7086" i="6"/>
  <c r="BH7087" i="6"/>
  <c r="BH7088" i="6"/>
  <c r="BH7089" i="6"/>
  <c r="BH7090" i="6"/>
  <c r="BH7091" i="6"/>
  <c r="BH7092" i="6"/>
  <c r="BH7093" i="6"/>
  <c r="BH7094" i="6"/>
  <c r="BH7095" i="6"/>
  <c r="BH7096" i="6"/>
  <c r="BH7097" i="6"/>
  <c r="BH7098" i="6"/>
  <c r="BH7099" i="6"/>
  <c r="BH7100" i="6"/>
  <c r="BH7101" i="6"/>
  <c r="BH7102" i="6"/>
  <c r="BH7103" i="6"/>
  <c r="BH7104" i="6"/>
  <c r="BH7105" i="6"/>
  <c r="BH7106" i="6"/>
  <c r="BH7107" i="6"/>
  <c r="BH7108" i="6"/>
  <c r="BH7109" i="6"/>
  <c r="BH7110" i="6"/>
  <c r="BH7111" i="6"/>
  <c r="BH7112" i="6"/>
  <c r="BH7113" i="6"/>
  <c r="BH7114" i="6"/>
  <c r="BH7115" i="6"/>
  <c r="BH7116" i="6"/>
  <c r="BH7117" i="6"/>
  <c r="BH7118" i="6"/>
  <c r="BH7119" i="6"/>
  <c r="BH7120" i="6"/>
  <c r="BH7121" i="6"/>
  <c r="BH7122" i="6"/>
  <c r="BH7123" i="6"/>
  <c r="BH7124" i="6"/>
  <c r="BH7125" i="6"/>
  <c r="BH7126" i="6"/>
  <c r="BH7127" i="6"/>
  <c r="BH7128" i="6"/>
  <c r="BH7129" i="6"/>
  <c r="BH7130" i="6"/>
  <c r="BH7131" i="6"/>
  <c r="BH7132" i="6"/>
  <c r="BH7133" i="6"/>
  <c r="BH7134" i="6"/>
  <c r="BH7135" i="6"/>
  <c r="BH7136" i="6"/>
  <c r="BH7137" i="6"/>
  <c r="BH7138" i="6"/>
  <c r="BH7139" i="6"/>
  <c r="BH7140" i="6"/>
  <c r="BH7141" i="6"/>
  <c r="BH7142" i="6"/>
  <c r="BH7143" i="6"/>
  <c r="BH7144" i="6"/>
  <c r="BH7145" i="6"/>
  <c r="BH7146" i="6"/>
  <c r="BH7147" i="6"/>
  <c r="BH7148" i="6"/>
  <c r="BH7149" i="6"/>
  <c r="BH7150" i="6"/>
  <c r="BH7151" i="6"/>
  <c r="BH7152" i="6"/>
  <c r="BH7153" i="6"/>
  <c r="BH7154" i="6"/>
  <c r="BH7155" i="6"/>
  <c r="BH7156" i="6"/>
  <c r="BH7157" i="6"/>
  <c r="BH7158" i="6"/>
  <c r="BH7159" i="6"/>
  <c r="BH7160" i="6"/>
  <c r="BH7161" i="6"/>
  <c r="BH7162" i="6"/>
  <c r="BH7163" i="6"/>
  <c r="BH7164" i="6"/>
  <c r="BH7165" i="6"/>
  <c r="BH7166" i="6"/>
  <c r="BH7167" i="6"/>
  <c r="BH7168" i="6"/>
  <c r="BH7169" i="6"/>
  <c r="BH7170" i="6"/>
  <c r="BH7171" i="6"/>
  <c r="BH7172" i="6"/>
  <c r="BH7173" i="6"/>
  <c r="BH7174" i="6"/>
  <c r="BH7175" i="6"/>
  <c r="BH7176" i="6"/>
  <c r="BH7177" i="6"/>
  <c r="BH7178" i="6"/>
  <c r="BH7179" i="6"/>
  <c r="BH7180" i="6"/>
  <c r="BH7181" i="6"/>
  <c r="BH7182" i="6"/>
  <c r="BH7183" i="6"/>
  <c r="BH7184" i="6"/>
  <c r="BH7185" i="6"/>
  <c r="BH7186" i="6"/>
  <c r="BH7187" i="6"/>
  <c r="BH7188" i="6"/>
  <c r="BH7189" i="6"/>
  <c r="BH7190" i="6"/>
  <c r="BH7191" i="6"/>
  <c r="BH7192" i="6"/>
  <c r="BH7193" i="6"/>
  <c r="BH7194" i="6"/>
  <c r="BH7195" i="6"/>
  <c r="BH7196" i="6"/>
  <c r="BH7197" i="6"/>
  <c r="BH7198" i="6"/>
  <c r="BH7199" i="6"/>
  <c r="BH7200" i="6"/>
  <c r="BH7201" i="6"/>
  <c r="BH7202" i="6"/>
  <c r="BH7203" i="6"/>
  <c r="BH7204" i="6"/>
  <c r="BH7205" i="6"/>
  <c r="BH7206" i="6"/>
  <c r="BH7207" i="6"/>
  <c r="BH7208" i="6"/>
  <c r="BH7209" i="6"/>
  <c r="BH7210" i="6"/>
  <c r="BH7211" i="6"/>
  <c r="BH7212" i="6"/>
  <c r="BH7213" i="6"/>
  <c r="BH7214" i="6"/>
  <c r="BH7215" i="6"/>
  <c r="BH7216" i="6"/>
  <c r="BH7217" i="6"/>
  <c r="BH7218" i="6"/>
  <c r="BH7219" i="6"/>
  <c r="BH7220" i="6"/>
  <c r="BH7221" i="6"/>
  <c r="BH7222" i="6"/>
  <c r="BH7223" i="6"/>
  <c r="BH7224" i="6"/>
  <c r="BH7225" i="6"/>
  <c r="BH7226" i="6"/>
  <c r="BH7227" i="6"/>
  <c r="BH7228" i="6"/>
  <c r="BH7229" i="6"/>
  <c r="BH7230" i="6"/>
  <c r="BH7231" i="6"/>
  <c r="BH7232" i="6"/>
  <c r="BH7233" i="6"/>
  <c r="BH7234" i="6"/>
  <c r="BH7235" i="6"/>
  <c r="BH7236" i="6"/>
  <c r="BH7237" i="6"/>
  <c r="BH7238" i="6"/>
  <c r="BH7239" i="6"/>
  <c r="BH7240" i="6"/>
  <c r="BH7241" i="6"/>
  <c r="BH7242" i="6"/>
  <c r="BH7243" i="6"/>
  <c r="BH7244" i="6"/>
  <c r="BH7245" i="6"/>
  <c r="BH7246" i="6"/>
  <c r="BH7247" i="6"/>
  <c r="BH7248" i="6"/>
  <c r="BH7249" i="6"/>
  <c r="BH7250" i="6"/>
  <c r="BH7251" i="6"/>
  <c r="BH7252" i="6"/>
  <c r="BH7253" i="6"/>
  <c r="BH7254" i="6"/>
  <c r="BH7255" i="6"/>
  <c r="BH7256" i="6"/>
  <c r="BH7257" i="6"/>
  <c r="BH7258" i="6"/>
  <c r="BH7259" i="6"/>
  <c r="BH7260" i="6"/>
  <c r="BH7261" i="6"/>
  <c r="BH7262" i="6"/>
  <c r="BH7263" i="6"/>
  <c r="BH7264" i="6"/>
  <c r="BH7265" i="6"/>
  <c r="BH7266" i="6"/>
  <c r="BH7267" i="6"/>
  <c r="BH7268" i="6"/>
  <c r="BH7269" i="6"/>
  <c r="BH7270" i="6"/>
  <c r="BH7271" i="6"/>
  <c r="BH7272" i="6"/>
  <c r="BH7273" i="6"/>
  <c r="BH7274" i="6"/>
  <c r="BH7275" i="6"/>
  <c r="BH7276" i="6"/>
  <c r="BH7277" i="6"/>
  <c r="BH7278" i="6"/>
  <c r="BH7279" i="6"/>
  <c r="BH7280" i="6"/>
  <c r="BH7281" i="6"/>
  <c r="BH7282" i="6"/>
  <c r="BH7283" i="6"/>
  <c r="BH7284" i="6"/>
  <c r="BH7285" i="6"/>
  <c r="BH7286" i="6"/>
  <c r="BH7287" i="6"/>
  <c r="BH7288" i="6"/>
  <c r="BH7289" i="6"/>
  <c r="BH7290" i="6"/>
  <c r="BH7291" i="6"/>
  <c r="BH7292" i="6"/>
  <c r="BH7293" i="6"/>
  <c r="BH7294" i="6"/>
  <c r="BH7295" i="6"/>
  <c r="BH7296" i="6"/>
  <c r="BH7297" i="6"/>
  <c r="BH7298" i="6"/>
  <c r="BH7299" i="6"/>
  <c r="BH7300" i="6"/>
  <c r="BH7301" i="6"/>
  <c r="BH7302" i="6"/>
  <c r="BH7303" i="6"/>
  <c r="BH7304" i="6"/>
  <c r="BH7305" i="6"/>
  <c r="BH7306" i="6"/>
  <c r="BH7307" i="6"/>
  <c r="BH7308" i="6"/>
  <c r="BH7309" i="6"/>
  <c r="BH7310" i="6"/>
  <c r="BH7311" i="6"/>
  <c r="BH7312" i="6"/>
  <c r="BH7313" i="6"/>
  <c r="BH7314" i="6"/>
  <c r="BH7315" i="6"/>
  <c r="BH7316" i="6"/>
  <c r="BH7317" i="6"/>
  <c r="BH7318" i="6"/>
  <c r="BH7319" i="6"/>
  <c r="BH7320" i="6"/>
  <c r="BH7321" i="6"/>
  <c r="BH7322" i="6"/>
  <c r="BH7323" i="6"/>
  <c r="BH7324" i="6"/>
  <c r="BH7325" i="6"/>
  <c r="BH7326" i="6"/>
  <c r="BH7327" i="6"/>
  <c r="BH7328" i="6"/>
  <c r="BH7329" i="6"/>
  <c r="BH7330" i="6"/>
  <c r="BH7331" i="6"/>
  <c r="BH7332" i="6"/>
  <c r="BH7333" i="6"/>
  <c r="BH7334" i="6"/>
  <c r="BH7335" i="6"/>
  <c r="BH7336" i="6"/>
  <c r="BH7337" i="6"/>
  <c r="BH7338" i="6"/>
  <c r="BH7339" i="6"/>
  <c r="BH7340" i="6"/>
  <c r="BH7341" i="6"/>
  <c r="BH7342" i="6"/>
  <c r="BH7343" i="6"/>
  <c r="BH7344" i="6"/>
  <c r="BH7345" i="6"/>
  <c r="BH7346" i="6"/>
  <c r="BH7347" i="6"/>
  <c r="BH7348" i="6"/>
  <c r="BH7349" i="6"/>
  <c r="BH7350" i="6"/>
  <c r="BH7351" i="6"/>
  <c r="BH7352" i="6"/>
  <c r="BH7353" i="6"/>
  <c r="BH7354" i="6"/>
  <c r="BH7355" i="6"/>
  <c r="BH7356" i="6"/>
  <c r="BH7357" i="6"/>
  <c r="BH7358" i="6"/>
  <c r="BH7359" i="6"/>
  <c r="BH7360" i="6"/>
  <c r="BH7361" i="6"/>
  <c r="BH7362" i="6"/>
  <c r="BH7363" i="6"/>
  <c r="BH7364" i="6"/>
  <c r="BH7365" i="6"/>
  <c r="BH7366" i="6"/>
  <c r="BH7367" i="6"/>
  <c r="BH7368" i="6"/>
  <c r="BH7369" i="6"/>
  <c r="BH7370" i="6"/>
  <c r="BH7371" i="6"/>
  <c r="BH7372" i="6"/>
  <c r="BH7373" i="6"/>
  <c r="BH7374" i="6"/>
  <c r="BH7375" i="6"/>
  <c r="BH7376" i="6"/>
  <c r="BH7377" i="6"/>
  <c r="BH7378" i="6"/>
  <c r="BH7379" i="6"/>
  <c r="BH7380" i="6"/>
  <c r="BH7381" i="6"/>
  <c r="BH7382" i="6"/>
  <c r="BH7383" i="6"/>
  <c r="BH7384" i="6"/>
  <c r="BH7385" i="6"/>
  <c r="BH7386" i="6"/>
  <c r="BH7387" i="6"/>
  <c r="BH7388" i="6"/>
  <c r="BH7389" i="6"/>
  <c r="BH7390" i="6"/>
  <c r="BH7391" i="6"/>
  <c r="BH7392" i="6"/>
  <c r="BH7393" i="6"/>
  <c r="BH7394" i="6"/>
  <c r="BH7395" i="6"/>
  <c r="BH7396" i="6"/>
  <c r="BH7397" i="6"/>
  <c r="BH7398" i="6"/>
  <c r="BH7399" i="6"/>
  <c r="BH7400" i="6"/>
  <c r="BH7401" i="6"/>
  <c r="BH7402" i="6"/>
  <c r="BH7403" i="6"/>
  <c r="BH7404" i="6"/>
  <c r="BH7405" i="6"/>
  <c r="BH7406" i="6"/>
  <c r="BH7407" i="6"/>
  <c r="BH7408" i="6"/>
  <c r="BH7409" i="6"/>
  <c r="BH7410" i="6"/>
  <c r="BH7411" i="6"/>
  <c r="BH7412" i="6"/>
  <c r="BH7413" i="6"/>
  <c r="BH7414" i="6"/>
  <c r="BH7415" i="6"/>
  <c r="BH7416" i="6"/>
  <c r="BH7417" i="6"/>
  <c r="BH7418" i="6"/>
  <c r="BH7419" i="6"/>
  <c r="BH7420" i="6"/>
  <c r="BH7421" i="6"/>
  <c r="BH7422" i="6"/>
  <c r="BH7423" i="6"/>
  <c r="BH7424" i="6"/>
  <c r="BH7425" i="6"/>
  <c r="BH7426" i="6"/>
  <c r="BH7427" i="6"/>
  <c r="BH7428" i="6"/>
  <c r="BH7429" i="6"/>
  <c r="BH7430" i="6"/>
  <c r="BH7431" i="6"/>
  <c r="BH7432" i="6"/>
  <c r="BH7433" i="6"/>
  <c r="BH7434" i="6"/>
  <c r="BH7435" i="6"/>
  <c r="BH7436" i="6"/>
  <c r="BH7437" i="6"/>
  <c r="BH7438" i="6"/>
  <c r="BH7439" i="6"/>
  <c r="BH7440" i="6"/>
  <c r="BH7441" i="6"/>
  <c r="BH7442" i="6"/>
  <c r="BH7443" i="6"/>
  <c r="BH7444" i="6"/>
  <c r="BH7445" i="6"/>
  <c r="BH7446" i="6"/>
  <c r="BH7447" i="6"/>
  <c r="BH7448" i="6"/>
  <c r="BH7449" i="6"/>
  <c r="BH7450" i="6"/>
  <c r="BH7451" i="6"/>
  <c r="BH7452" i="6"/>
  <c r="BH7453" i="6"/>
  <c r="BH7454" i="6"/>
  <c r="BH7455" i="6"/>
  <c r="BH7456" i="6"/>
  <c r="BH7457" i="6"/>
  <c r="BH7458" i="6"/>
  <c r="BH7459" i="6"/>
  <c r="BH7460" i="6"/>
  <c r="BH7461" i="6"/>
  <c r="BH7462" i="6"/>
  <c r="BH7463" i="6"/>
  <c r="BH7464" i="6"/>
  <c r="BH7465" i="6"/>
  <c r="BH7466" i="6"/>
  <c r="BH7467" i="6"/>
  <c r="BH7468" i="6"/>
  <c r="BH7469" i="6"/>
  <c r="BH7470" i="6"/>
  <c r="BH7471" i="6"/>
  <c r="BH7472" i="6"/>
  <c r="BH7473" i="6"/>
  <c r="BH7474" i="6"/>
  <c r="BH7475" i="6"/>
  <c r="BH7476" i="6"/>
  <c r="BH7477" i="6"/>
  <c r="BH7478" i="6"/>
  <c r="BH7479" i="6"/>
  <c r="BH7480" i="6"/>
  <c r="BH7481" i="6"/>
  <c r="BH7482" i="6"/>
  <c r="BH7483" i="6"/>
  <c r="BH7484" i="6"/>
  <c r="BH7485" i="6"/>
  <c r="BH7486" i="6"/>
  <c r="BH7487" i="6"/>
  <c r="BH7488" i="6"/>
  <c r="BH7489" i="6"/>
  <c r="BH7490" i="6"/>
  <c r="BH7491" i="6"/>
  <c r="BH7492" i="6"/>
  <c r="BH7493" i="6"/>
  <c r="BH7494" i="6"/>
  <c r="BH7495" i="6"/>
  <c r="BH7496" i="6"/>
  <c r="BH7497" i="6"/>
  <c r="BH7498" i="6"/>
  <c r="BH7499" i="6"/>
  <c r="BH7500" i="6"/>
  <c r="BH7501" i="6"/>
  <c r="BH7502" i="6"/>
  <c r="BH7503" i="6"/>
  <c r="BH7504" i="6"/>
  <c r="BH7505" i="6"/>
  <c r="BH7506" i="6"/>
  <c r="BH7507" i="6"/>
  <c r="BH7508" i="6"/>
  <c r="BH7509" i="6"/>
  <c r="BH7510" i="6"/>
  <c r="BH7511" i="6"/>
  <c r="BH7512" i="6"/>
  <c r="BH7513" i="6"/>
  <c r="BH7514" i="6"/>
  <c r="BH7515" i="6"/>
  <c r="BH7516" i="6"/>
  <c r="BH7517" i="6"/>
  <c r="BH7518" i="6"/>
  <c r="BH7519" i="6"/>
  <c r="BH7520" i="6"/>
  <c r="BH7521" i="6"/>
  <c r="BH7522" i="6"/>
  <c r="BH7523" i="6"/>
  <c r="BH7524" i="6"/>
  <c r="BH7525" i="6"/>
  <c r="BH7526" i="6"/>
  <c r="BH7527" i="6"/>
  <c r="BH7528" i="6"/>
  <c r="BH7529" i="6"/>
  <c r="BH7530" i="6"/>
  <c r="BH7531" i="6"/>
  <c r="BH7532" i="6"/>
  <c r="BH7533" i="6"/>
  <c r="BH7534" i="6"/>
  <c r="BH7535" i="6"/>
  <c r="BH7536" i="6"/>
  <c r="BH7537" i="6"/>
  <c r="BH7538" i="6"/>
  <c r="BH7539" i="6"/>
  <c r="BH7540" i="6"/>
  <c r="BH7541" i="6"/>
  <c r="BH7542" i="6"/>
  <c r="BH7543" i="6"/>
  <c r="BH7544" i="6"/>
  <c r="BH7545" i="6"/>
  <c r="BH7546" i="6"/>
  <c r="BH7547" i="6"/>
  <c r="BH7548" i="6"/>
  <c r="BH7549" i="6"/>
  <c r="BH7550" i="6"/>
  <c r="BH7551" i="6"/>
  <c r="BH7552" i="6"/>
  <c r="BH7553" i="6"/>
  <c r="BH7554" i="6"/>
  <c r="BH7555" i="6"/>
  <c r="BH7556" i="6"/>
  <c r="BH7557" i="6"/>
  <c r="BH7558" i="6"/>
  <c r="BH7559" i="6"/>
  <c r="BH7560" i="6"/>
  <c r="BH7561" i="6"/>
  <c r="BH7562" i="6"/>
  <c r="BH7563" i="6"/>
  <c r="BH7564" i="6"/>
  <c r="BH7565" i="6"/>
  <c r="BH7566" i="6"/>
  <c r="BH7567" i="6"/>
  <c r="BH7568" i="6"/>
  <c r="BH7569" i="6"/>
  <c r="BH7570" i="6"/>
  <c r="BH7571" i="6"/>
  <c r="BH7572" i="6"/>
  <c r="BH7573" i="6"/>
  <c r="BH7574" i="6"/>
  <c r="BH7575" i="6"/>
  <c r="BH7576" i="6"/>
  <c r="BH7577" i="6"/>
  <c r="BH7578" i="6"/>
  <c r="BH7579" i="6"/>
  <c r="BH7580" i="6"/>
  <c r="BH7581" i="6"/>
  <c r="BH7582" i="6"/>
  <c r="BH7583" i="6"/>
  <c r="BH7584" i="6"/>
  <c r="BH7585" i="6"/>
  <c r="BH7586" i="6"/>
  <c r="BH7587" i="6"/>
  <c r="BH7588" i="6"/>
  <c r="BH7589" i="6"/>
  <c r="BH7590" i="6"/>
  <c r="BH7591" i="6"/>
  <c r="BH7592" i="6"/>
  <c r="BH7593" i="6"/>
  <c r="BH7594" i="6"/>
  <c r="BH7595" i="6"/>
  <c r="BH7596" i="6"/>
  <c r="BH7597" i="6"/>
  <c r="BH7598" i="6"/>
  <c r="BH7599" i="6"/>
  <c r="BH7600" i="6"/>
  <c r="BH7601" i="6"/>
  <c r="BH7602" i="6"/>
  <c r="BH7603" i="6"/>
  <c r="BH7604" i="6"/>
  <c r="BH7605" i="6"/>
  <c r="BH7606" i="6"/>
  <c r="BH7607" i="6"/>
  <c r="BH7608" i="6"/>
  <c r="BH7609" i="6"/>
  <c r="BH7610" i="6"/>
  <c r="BH7611" i="6"/>
  <c r="BH7612" i="6"/>
  <c r="BH7613" i="6"/>
  <c r="BH7614" i="6"/>
  <c r="BH7615" i="6"/>
  <c r="BH7616" i="6"/>
  <c r="BH7617" i="6"/>
  <c r="BH7618" i="6"/>
  <c r="BH7619" i="6"/>
  <c r="BH7620" i="6"/>
  <c r="BH7621" i="6"/>
  <c r="BH7622" i="6"/>
  <c r="BH7623" i="6"/>
  <c r="BH7624" i="6"/>
  <c r="BH7625" i="6"/>
  <c r="BH7626" i="6"/>
  <c r="BH7627" i="6"/>
  <c r="BH7628" i="6"/>
  <c r="BH7629" i="6"/>
  <c r="BH7630" i="6"/>
  <c r="BH7631" i="6"/>
  <c r="BH7632" i="6"/>
  <c r="BH7633" i="6"/>
  <c r="BH7634" i="6"/>
  <c r="BH7635" i="6"/>
  <c r="BH7636" i="6"/>
  <c r="BH7637" i="6"/>
  <c r="BH7638" i="6"/>
  <c r="BH7639" i="6"/>
  <c r="BH7640" i="6"/>
  <c r="BH7641" i="6"/>
  <c r="BH7642" i="6"/>
  <c r="BH7643" i="6"/>
  <c r="BH7644" i="6"/>
  <c r="BH7645" i="6"/>
  <c r="BH7646" i="6"/>
  <c r="BH7647" i="6"/>
  <c r="BH7648" i="6"/>
  <c r="BH7649" i="6"/>
  <c r="BH7650" i="6"/>
  <c r="BH7651" i="6"/>
  <c r="BH7652" i="6"/>
  <c r="BH7653" i="6"/>
  <c r="BH7654" i="6"/>
  <c r="BH7655" i="6"/>
  <c r="BH7656" i="6"/>
  <c r="BH7657" i="6"/>
  <c r="BH7658" i="6"/>
  <c r="BH7659" i="6"/>
  <c r="BH7660" i="6"/>
  <c r="BH7661" i="6"/>
  <c r="BH7662" i="6"/>
  <c r="BH7663" i="6"/>
  <c r="BH7664" i="6"/>
  <c r="BH7665" i="6"/>
  <c r="BH7666" i="6"/>
  <c r="BH7667" i="6"/>
  <c r="BH7668" i="6"/>
  <c r="BH7669" i="6"/>
  <c r="BH7670" i="6"/>
  <c r="BH7671" i="6"/>
  <c r="BH7672" i="6"/>
  <c r="BH7673" i="6"/>
  <c r="BH7674" i="6"/>
  <c r="BH7675" i="6"/>
  <c r="BH7676" i="6"/>
  <c r="BH7677" i="6"/>
  <c r="BH7678" i="6"/>
  <c r="BH7679" i="6"/>
  <c r="BH7680" i="6"/>
  <c r="BH7681" i="6"/>
  <c r="BH7682" i="6"/>
  <c r="BH7683" i="6"/>
  <c r="BH7684" i="6"/>
  <c r="BH7685" i="6"/>
  <c r="BH7686" i="6"/>
  <c r="BH7687" i="6"/>
  <c r="BH7688" i="6"/>
  <c r="BH7689" i="6"/>
  <c r="BH7690" i="6"/>
  <c r="BH7691" i="6"/>
  <c r="BH7692" i="6"/>
  <c r="BH7693" i="6"/>
  <c r="BH7694" i="6"/>
  <c r="BH7695" i="6"/>
  <c r="BH7696" i="6"/>
  <c r="BH7697" i="6"/>
  <c r="BH7698" i="6"/>
  <c r="BH7699" i="6"/>
  <c r="BH7700" i="6"/>
  <c r="BH7701" i="6"/>
  <c r="BH7702" i="6"/>
  <c r="BH7703" i="6"/>
  <c r="BH7704" i="6"/>
  <c r="BH7705" i="6"/>
  <c r="BH7706" i="6"/>
  <c r="BH7707" i="6"/>
  <c r="BH7708" i="6"/>
  <c r="BH7709" i="6"/>
  <c r="BH7710" i="6"/>
  <c r="BH7711" i="6"/>
  <c r="BH7712" i="6"/>
  <c r="BH7713" i="6"/>
  <c r="BH7714" i="6"/>
  <c r="BH7715" i="6"/>
  <c r="BH7716" i="6"/>
  <c r="BH7717" i="6"/>
  <c r="BH7718" i="6"/>
  <c r="BH7719" i="6"/>
  <c r="BH7720" i="6"/>
  <c r="BH7721" i="6"/>
  <c r="BH7722" i="6"/>
  <c r="BH7723" i="6"/>
  <c r="BH7724" i="6"/>
  <c r="BH7725" i="6"/>
  <c r="BH7726" i="6"/>
  <c r="BH7727" i="6"/>
  <c r="BH7728" i="6"/>
  <c r="BH7729" i="6"/>
  <c r="BH7730" i="6"/>
  <c r="BH7731" i="6"/>
  <c r="BH7732" i="6"/>
  <c r="BH7733" i="6"/>
  <c r="BH7734" i="6"/>
  <c r="BH7735" i="6"/>
  <c r="BH7736" i="6"/>
  <c r="BH7737" i="6"/>
  <c r="BH7738" i="6"/>
  <c r="BH7739" i="6"/>
  <c r="BH7740" i="6"/>
  <c r="BH7741" i="6"/>
  <c r="BH7742" i="6"/>
  <c r="BH7743" i="6"/>
  <c r="BH7744" i="6"/>
  <c r="BH7745" i="6"/>
  <c r="BH7746" i="6"/>
  <c r="BH7747" i="6"/>
  <c r="BH7748" i="6"/>
  <c r="BH7749" i="6"/>
  <c r="BH7750" i="6"/>
  <c r="BH7751" i="6"/>
  <c r="BH7752" i="6"/>
  <c r="BH7753" i="6"/>
  <c r="BH7754" i="6"/>
  <c r="BH7755" i="6"/>
  <c r="BH7756" i="6"/>
  <c r="BH7757" i="6"/>
  <c r="BH7758" i="6"/>
  <c r="BH7759" i="6"/>
  <c r="BH7760" i="6"/>
  <c r="BH7761" i="6"/>
  <c r="BH7762" i="6"/>
  <c r="BH7763" i="6"/>
  <c r="BH7764" i="6"/>
  <c r="BH7765" i="6"/>
  <c r="BH7766" i="6"/>
  <c r="BH7767" i="6"/>
  <c r="BH7768" i="6"/>
  <c r="BH7769" i="6"/>
  <c r="BH7770" i="6"/>
  <c r="BH7771" i="6"/>
  <c r="BH7772" i="6"/>
  <c r="BH7773" i="6"/>
  <c r="BH7774" i="6"/>
  <c r="BH7775" i="6"/>
  <c r="BH7776" i="6"/>
  <c r="BH7777" i="6"/>
  <c r="BH7778" i="6"/>
  <c r="BH7779" i="6"/>
  <c r="BH7780" i="6"/>
  <c r="BH7781" i="6"/>
  <c r="BH7782" i="6"/>
  <c r="BH7783" i="6"/>
  <c r="BH7784" i="6"/>
  <c r="BH7785" i="6"/>
  <c r="BH7786" i="6"/>
  <c r="BH7787" i="6"/>
  <c r="BH7788" i="6"/>
  <c r="BH7789" i="6"/>
  <c r="BH7790" i="6"/>
  <c r="BH7791" i="6"/>
  <c r="BH7792" i="6"/>
  <c r="BH7793" i="6"/>
  <c r="BH7794" i="6"/>
  <c r="BH7795" i="6"/>
  <c r="BH7796" i="6"/>
  <c r="BH7797" i="6"/>
  <c r="BH7798" i="6"/>
  <c r="BH7799" i="6"/>
  <c r="BH7800" i="6"/>
  <c r="BH7801" i="6"/>
  <c r="BH7802" i="6"/>
  <c r="BH7803" i="6"/>
  <c r="BH7804" i="6"/>
  <c r="BH7805" i="6"/>
  <c r="BH7806" i="6"/>
  <c r="BH7807" i="6"/>
  <c r="BH7808" i="6"/>
  <c r="BH7809" i="6"/>
  <c r="BH7810" i="6"/>
  <c r="BH7811" i="6"/>
  <c r="BH7812" i="6"/>
  <c r="BH7813" i="6"/>
  <c r="BH7814" i="6"/>
  <c r="BH7815" i="6"/>
  <c r="BH7816" i="6"/>
  <c r="BH7817" i="6"/>
  <c r="BH7818" i="6"/>
  <c r="BH7819" i="6"/>
  <c r="BH7820" i="6"/>
  <c r="BH7821" i="6"/>
  <c r="BH7822" i="6"/>
  <c r="BH7823" i="6"/>
  <c r="BH7824" i="6"/>
  <c r="BH7825" i="6"/>
  <c r="BH7826" i="6"/>
  <c r="BH7827" i="6"/>
  <c r="BH7828" i="6"/>
  <c r="BH7829" i="6"/>
  <c r="BH7830" i="6"/>
  <c r="BH7831" i="6"/>
  <c r="BH7832" i="6"/>
  <c r="BH7833" i="6"/>
  <c r="BH7834" i="6"/>
  <c r="BH7835" i="6"/>
  <c r="BH7836" i="6"/>
  <c r="BH7837" i="6"/>
  <c r="BH7838" i="6"/>
  <c r="BH7839" i="6"/>
  <c r="BH7840" i="6"/>
  <c r="BH7841" i="6"/>
  <c r="BH7842" i="6"/>
  <c r="BH7843" i="6"/>
  <c r="BH7844" i="6"/>
  <c r="BH7845" i="6"/>
  <c r="BH7846" i="6"/>
  <c r="BH7847" i="6"/>
  <c r="BH7848" i="6"/>
  <c r="BH7849" i="6"/>
  <c r="BH7850" i="6"/>
  <c r="BH7851" i="6"/>
  <c r="BH7852" i="6"/>
  <c r="BH7853" i="6"/>
  <c r="BH7854" i="6"/>
  <c r="BH7855" i="6"/>
  <c r="BH7856" i="6"/>
  <c r="BH7857" i="6"/>
  <c r="BH7858" i="6"/>
  <c r="BH7859" i="6"/>
  <c r="BH7860" i="6"/>
  <c r="BH7861" i="6"/>
  <c r="BH7862" i="6"/>
  <c r="BH7863" i="6"/>
  <c r="BH7864" i="6"/>
  <c r="BH7865" i="6"/>
  <c r="BH7866" i="6"/>
  <c r="BH7867" i="6"/>
  <c r="BH7868" i="6"/>
  <c r="BH7869" i="6"/>
  <c r="BH7870" i="6"/>
  <c r="BH7871" i="6"/>
  <c r="BH7872" i="6"/>
  <c r="BH7873" i="6"/>
  <c r="BH7874" i="6"/>
  <c r="BH7875" i="6"/>
  <c r="BH7876" i="6"/>
  <c r="BH7877" i="6"/>
  <c r="BH7878" i="6"/>
  <c r="BH7879" i="6"/>
  <c r="BH7880" i="6"/>
  <c r="BH7881" i="6"/>
  <c r="BH7882" i="6"/>
  <c r="BH7883" i="6"/>
  <c r="BH7884" i="6"/>
  <c r="BH7885" i="6"/>
  <c r="BH7886" i="6"/>
  <c r="BH7887" i="6"/>
  <c r="BH7888" i="6"/>
  <c r="BH7889" i="6"/>
  <c r="BH7890" i="6"/>
  <c r="BH7891" i="6"/>
  <c r="BH7892" i="6"/>
  <c r="BH7893" i="6"/>
  <c r="BH7894" i="6"/>
  <c r="BH7895" i="6"/>
  <c r="BH7896" i="6"/>
  <c r="BH7897" i="6"/>
  <c r="BH7898" i="6"/>
  <c r="BH7899" i="6"/>
  <c r="BH7900" i="6"/>
  <c r="BH7901" i="6"/>
  <c r="BH7902" i="6"/>
  <c r="BH7903" i="6"/>
  <c r="BH7904" i="6"/>
  <c r="BH7905" i="6"/>
  <c r="BH7906" i="6"/>
  <c r="BH7907" i="6"/>
  <c r="BH7908" i="6"/>
  <c r="BH7909" i="6"/>
  <c r="BH7910" i="6"/>
  <c r="BH7911" i="6"/>
  <c r="BH7912" i="6"/>
  <c r="BH7913" i="6"/>
  <c r="BH7914" i="6"/>
  <c r="BH7915" i="6"/>
  <c r="BH7916" i="6"/>
  <c r="BH7917" i="6"/>
  <c r="BH7918" i="6"/>
  <c r="BH7919" i="6"/>
  <c r="BH7920" i="6"/>
  <c r="BH7921" i="6"/>
  <c r="BH7922" i="6"/>
  <c r="BH7923" i="6"/>
  <c r="BH7924" i="6"/>
  <c r="BH7925" i="6"/>
  <c r="BH7926" i="6"/>
  <c r="BH7927" i="6"/>
  <c r="BH7928" i="6"/>
  <c r="BH7929" i="6"/>
  <c r="BH7930" i="6"/>
  <c r="BH7931" i="6"/>
  <c r="BH7932" i="6"/>
  <c r="BH7933" i="6"/>
  <c r="BH7934" i="6"/>
  <c r="BH7935" i="6"/>
  <c r="BH7936" i="6"/>
  <c r="BH7937" i="6"/>
  <c r="BH7938" i="6"/>
  <c r="BH7939" i="6"/>
  <c r="BH7940" i="6"/>
  <c r="BH7941" i="6"/>
  <c r="BH7942" i="6"/>
  <c r="BH7943" i="6"/>
  <c r="BH7944" i="6"/>
  <c r="BH7945" i="6"/>
  <c r="BH7946" i="6"/>
  <c r="BH7947" i="6"/>
  <c r="BH7948" i="6"/>
  <c r="BH7949" i="6"/>
  <c r="BH7950" i="6"/>
  <c r="BH7951" i="6"/>
  <c r="BH7952" i="6"/>
  <c r="BH7953" i="6"/>
  <c r="BH7954" i="6"/>
  <c r="BH7955" i="6"/>
  <c r="BH7956" i="6"/>
  <c r="BH7957" i="6"/>
  <c r="BH7958" i="6"/>
  <c r="BH7959" i="6"/>
  <c r="BH7960" i="6"/>
  <c r="BH7961" i="6"/>
  <c r="BH7962" i="6"/>
  <c r="BH7963" i="6"/>
  <c r="BH7964" i="6"/>
  <c r="BH7965" i="6"/>
  <c r="BH7966" i="6"/>
  <c r="BH7967" i="6"/>
  <c r="BH7968" i="6"/>
  <c r="BH7969" i="6"/>
  <c r="BH7970" i="6"/>
  <c r="BH7971" i="6"/>
  <c r="BH7972" i="6"/>
  <c r="BH7973" i="6"/>
  <c r="BH7974" i="6"/>
  <c r="BH7975" i="6"/>
  <c r="BH7976" i="6"/>
  <c r="BH7977" i="6"/>
  <c r="BH7978" i="6"/>
  <c r="BH7979" i="6"/>
  <c r="BH7980" i="6"/>
  <c r="BH7981" i="6"/>
  <c r="BH7982" i="6"/>
  <c r="BH7983" i="6"/>
  <c r="BH7984" i="6"/>
  <c r="BH7985" i="6"/>
  <c r="BH7986" i="6"/>
  <c r="BH7987" i="6"/>
  <c r="BH7988" i="6"/>
  <c r="BH7989" i="6"/>
  <c r="BH7990" i="6"/>
  <c r="BH7991" i="6"/>
  <c r="BH7992" i="6"/>
  <c r="BH7993" i="6"/>
  <c r="BH7994" i="6"/>
  <c r="BH7995" i="6"/>
  <c r="BH7996" i="6"/>
  <c r="BH7997" i="6"/>
  <c r="BH7998" i="6"/>
  <c r="BH7999" i="6"/>
  <c r="BH8000" i="6"/>
  <c r="BH8001" i="6"/>
  <c r="BH8002" i="6"/>
  <c r="BH8003" i="6"/>
  <c r="BH8004" i="6"/>
  <c r="BH8005" i="6"/>
  <c r="BH8006" i="6"/>
  <c r="BH8007" i="6"/>
  <c r="BH8008" i="6"/>
  <c r="BH8009" i="6"/>
  <c r="BH8010" i="6"/>
  <c r="BH8011" i="6"/>
  <c r="BH8012" i="6"/>
  <c r="BH8013" i="6"/>
  <c r="BH8014" i="6"/>
  <c r="BH8015" i="6"/>
  <c r="BH8016" i="6"/>
  <c r="BH8017" i="6"/>
  <c r="BH8018" i="6"/>
  <c r="BH8019" i="6"/>
  <c r="BH8020" i="6"/>
  <c r="BH8021" i="6"/>
  <c r="BH8022" i="6"/>
  <c r="BH8023" i="6"/>
  <c r="BH8024" i="6"/>
  <c r="BH8025" i="6"/>
  <c r="BH8026" i="6"/>
  <c r="BH8027" i="6"/>
  <c r="BH8028" i="6"/>
  <c r="BH8029" i="6"/>
  <c r="BH8030" i="6"/>
  <c r="BH8031" i="6"/>
  <c r="BH8032" i="6"/>
  <c r="BH8033" i="6"/>
  <c r="BH8034" i="6"/>
  <c r="BH8035" i="6"/>
  <c r="BH8036" i="6"/>
  <c r="BH8037" i="6"/>
  <c r="BH8038" i="6"/>
  <c r="BH8039" i="6"/>
  <c r="BH8040" i="6"/>
  <c r="BH8041" i="6"/>
  <c r="BH8042" i="6"/>
  <c r="BH8043" i="6"/>
  <c r="BH8044" i="6"/>
  <c r="BH8045" i="6"/>
  <c r="BH8046" i="6"/>
  <c r="BH8047" i="6"/>
  <c r="BH8048" i="6"/>
  <c r="BH8049" i="6"/>
  <c r="BH8050" i="6"/>
  <c r="BH8051" i="6"/>
  <c r="BH8052" i="6"/>
  <c r="BH8053" i="6"/>
  <c r="BH8054" i="6"/>
  <c r="BH8055" i="6"/>
  <c r="BH8056" i="6"/>
  <c r="BH8057" i="6"/>
  <c r="BH8058" i="6"/>
  <c r="BH8059" i="6"/>
  <c r="BH8060" i="6"/>
  <c r="BH8061" i="6"/>
  <c r="BH8062" i="6"/>
  <c r="BH8063" i="6"/>
  <c r="BH8064" i="6"/>
  <c r="BH8065" i="6"/>
  <c r="BH8066" i="6"/>
  <c r="BH8067" i="6"/>
  <c r="BH8068" i="6"/>
  <c r="BH8069" i="6"/>
  <c r="BH8070" i="6"/>
  <c r="BH8071" i="6"/>
  <c r="BH8072" i="6"/>
  <c r="BH8073" i="6"/>
  <c r="BH8074" i="6"/>
  <c r="BH8075" i="6"/>
  <c r="BH8076" i="6"/>
  <c r="BH8077" i="6"/>
  <c r="BH8078" i="6"/>
  <c r="BH8079" i="6"/>
  <c r="BH8080" i="6"/>
  <c r="BH8081" i="6"/>
  <c r="BH8082" i="6"/>
  <c r="BH8083" i="6"/>
  <c r="BH8084" i="6"/>
  <c r="BH8085" i="6"/>
  <c r="BH8086" i="6"/>
  <c r="BH8087" i="6"/>
  <c r="BH8088" i="6"/>
  <c r="BH8089" i="6"/>
  <c r="BH8090" i="6"/>
  <c r="BH8091" i="6"/>
  <c r="BH8092" i="6"/>
  <c r="BH8093" i="6"/>
  <c r="BH8094" i="6"/>
  <c r="BH8095" i="6"/>
  <c r="BH8096" i="6"/>
  <c r="BH8097" i="6"/>
  <c r="BH8098" i="6"/>
  <c r="BH8099" i="6"/>
  <c r="BH8100" i="6"/>
  <c r="BH8101" i="6"/>
  <c r="BH8102" i="6"/>
  <c r="BH8103" i="6"/>
  <c r="BH8104" i="6"/>
  <c r="BH8105" i="6"/>
  <c r="BH8106" i="6"/>
  <c r="BH8107" i="6"/>
  <c r="BH8108" i="6"/>
  <c r="BH8109" i="6"/>
  <c r="BH8110" i="6"/>
  <c r="BH8111" i="6"/>
  <c r="BH8112" i="6"/>
  <c r="BH8113" i="6"/>
  <c r="BH8114" i="6"/>
  <c r="BH8115" i="6"/>
  <c r="BH8116" i="6"/>
  <c r="BH8117" i="6"/>
  <c r="BH8118" i="6"/>
  <c r="BH8119" i="6"/>
  <c r="BH8120" i="6"/>
  <c r="BH8121" i="6"/>
  <c r="BH8122" i="6"/>
  <c r="BH8123" i="6"/>
  <c r="BH8124" i="6"/>
  <c r="BH8125" i="6"/>
  <c r="BH8126" i="6"/>
  <c r="BH8127" i="6"/>
  <c r="BH8128" i="6"/>
  <c r="BH8129" i="6"/>
  <c r="BH8130" i="6"/>
  <c r="BH8131" i="6"/>
  <c r="BH8132" i="6"/>
  <c r="BH8133" i="6"/>
  <c r="BH8134" i="6"/>
  <c r="BH8135" i="6"/>
  <c r="BH8136" i="6"/>
  <c r="BH8137" i="6"/>
  <c r="BH8138" i="6"/>
  <c r="BH8139" i="6"/>
  <c r="BH8140" i="6"/>
  <c r="BH8141" i="6"/>
  <c r="BH8142" i="6"/>
  <c r="BH8143" i="6"/>
  <c r="BH8144" i="6"/>
  <c r="BH8145" i="6"/>
  <c r="BH8146" i="6"/>
  <c r="BH8147" i="6"/>
  <c r="BH8148" i="6"/>
  <c r="BH8149" i="6"/>
  <c r="BH8150" i="6"/>
  <c r="BH8151" i="6"/>
  <c r="BH8152" i="6"/>
  <c r="BH8153" i="6"/>
  <c r="BH8154" i="6"/>
  <c r="BH8155" i="6"/>
  <c r="BH8156" i="6"/>
  <c r="BH8157" i="6"/>
  <c r="BH8158" i="6"/>
  <c r="BH8159" i="6"/>
  <c r="BH8160" i="6"/>
  <c r="BH8161" i="6"/>
  <c r="BH8162" i="6"/>
  <c r="BH8163" i="6"/>
  <c r="BH8164" i="6"/>
  <c r="BH8165" i="6"/>
  <c r="BH8166" i="6"/>
  <c r="BH8167" i="6"/>
  <c r="BH8168" i="6"/>
  <c r="BH8169" i="6"/>
  <c r="BH8170" i="6"/>
  <c r="BH8171" i="6"/>
  <c r="BH8172" i="6"/>
  <c r="BH8173" i="6"/>
  <c r="BH8174" i="6"/>
  <c r="BH8175" i="6"/>
  <c r="BH8176" i="6"/>
  <c r="BH8177" i="6"/>
  <c r="BH8178" i="6"/>
  <c r="BH8179" i="6"/>
  <c r="BH8180" i="6"/>
  <c r="BH8181" i="6"/>
  <c r="BH8182" i="6"/>
  <c r="BH8183" i="6"/>
  <c r="BH8184" i="6"/>
  <c r="BH8185" i="6"/>
  <c r="BH8186" i="6"/>
  <c r="BH8187" i="6"/>
  <c r="BH8188" i="6"/>
  <c r="BH8189" i="6"/>
  <c r="BH8190" i="6"/>
  <c r="BH8191" i="6"/>
  <c r="BH8192" i="6"/>
  <c r="BH8193" i="6"/>
  <c r="BH8194" i="6"/>
  <c r="BH8195" i="6"/>
  <c r="BH8196" i="6"/>
  <c r="BH8197" i="6"/>
  <c r="BH8198" i="6"/>
  <c r="BH8199" i="6"/>
  <c r="BH8200" i="6"/>
  <c r="BH8201" i="6"/>
  <c r="BH8202" i="6"/>
  <c r="BH8203" i="6"/>
  <c r="BH8204" i="6"/>
  <c r="BH8205" i="6"/>
  <c r="BH8206" i="6"/>
  <c r="BH8207" i="6"/>
  <c r="BH8208" i="6"/>
  <c r="BH8209" i="6"/>
  <c r="BH8210" i="6"/>
  <c r="BH8211" i="6"/>
  <c r="BH8212" i="6"/>
  <c r="BH8213" i="6"/>
  <c r="BH8214" i="6"/>
  <c r="BH8215" i="6"/>
  <c r="BH8216" i="6"/>
  <c r="BH8217" i="6"/>
  <c r="BH8218" i="6"/>
  <c r="BH8219" i="6"/>
  <c r="BH8220" i="6"/>
  <c r="BH8221" i="6"/>
  <c r="BH8222" i="6"/>
  <c r="BH8223" i="6"/>
  <c r="BH8224" i="6"/>
  <c r="BH8225" i="6"/>
  <c r="BH8226" i="6"/>
  <c r="BH8227" i="6"/>
  <c r="BH8228" i="6"/>
  <c r="BH8229" i="6"/>
  <c r="BH8230" i="6"/>
  <c r="BH8231" i="6"/>
  <c r="BH8232" i="6"/>
  <c r="BH8233" i="6"/>
  <c r="BH8234" i="6"/>
  <c r="BH8235" i="6"/>
  <c r="BH8236" i="6"/>
  <c r="BH8237" i="6"/>
  <c r="BH8238" i="6"/>
  <c r="BH8239" i="6"/>
  <c r="BH8240" i="6"/>
  <c r="BH8241" i="6"/>
  <c r="BH8242" i="6"/>
  <c r="BH8243" i="6"/>
  <c r="BH8244" i="6"/>
  <c r="BH8245" i="6"/>
  <c r="BH8246" i="6"/>
  <c r="BH8247" i="6"/>
  <c r="BH8248" i="6"/>
  <c r="BH8249" i="6"/>
  <c r="BH8250" i="6"/>
  <c r="BH8251" i="6"/>
  <c r="BH8252" i="6"/>
  <c r="BH8253" i="6"/>
  <c r="BH8254" i="6"/>
  <c r="BH8255" i="6"/>
  <c r="BH8256" i="6"/>
  <c r="BH8257" i="6"/>
  <c r="BH8258" i="6"/>
  <c r="BH8259" i="6"/>
  <c r="BH8260" i="6"/>
  <c r="BH8261" i="6"/>
  <c r="BH8262" i="6"/>
  <c r="BH8263" i="6"/>
  <c r="BH8264" i="6"/>
  <c r="BH8265" i="6"/>
  <c r="BH8266" i="6"/>
  <c r="BH8267" i="6"/>
  <c r="BH8268" i="6"/>
  <c r="BH8269" i="6"/>
  <c r="BH8270" i="6"/>
  <c r="BH8271" i="6"/>
  <c r="BH8272" i="6"/>
  <c r="BH8273" i="6"/>
  <c r="BH8274" i="6"/>
  <c r="BH8275" i="6"/>
  <c r="BH8276" i="6"/>
  <c r="BH8277" i="6"/>
  <c r="BH8278" i="6"/>
  <c r="BH8279" i="6"/>
  <c r="BH8280" i="6"/>
  <c r="BH8281" i="6"/>
  <c r="BH8282" i="6"/>
  <c r="BH8283" i="6"/>
  <c r="BH8284" i="6"/>
  <c r="BH8285" i="6"/>
  <c r="BH8286" i="6"/>
  <c r="BH8287" i="6"/>
  <c r="BH8288" i="6"/>
  <c r="BH8289" i="6"/>
  <c r="BH8290" i="6"/>
  <c r="BH8291" i="6"/>
  <c r="BH8292" i="6"/>
  <c r="BH8293" i="6"/>
  <c r="BH8294" i="6"/>
  <c r="BH8295" i="6"/>
  <c r="BH8296" i="6"/>
  <c r="BH8297" i="6"/>
  <c r="BH8298" i="6"/>
  <c r="BH8299" i="6"/>
  <c r="BH8300" i="6"/>
  <c r="BH8301" i="6"/>
  <c r="BH8302" i="6"/>
  <c r="BH8303" i="6"/>
  <c r="BH8304" i="6"/>
  <c r="BH8305" i="6"/>
  <c r="BH8306" i="6"/>
  <c r="BH8307" i="6"/>
  <c r="BH8308" i="6"/>
  <c r="BH8309" i="6"/>
  <c r="BH8310" i="6"/>
  <c r="BH8311" i="6"/>
  <c r="BH8312" i="6"/>
  <c r="BH8313" i="6"/>
  <c r="BH8314" i="6"/>
  <c r="BH8315" i="6"/>
  <c r="BH8316" i="6"/>
  <c r="BH8317" i="6"/>
  <c r="BH8318" i="6"/>
  <c r="BH8319" i="6"/>
  <c r="BH8320" i="6"/>
  <c r="BH8321" i="6"/>
  <c r="BH8322" i="6"/>
  <c r="BH8323" i="6"/>
  <c r="BH8324" i="6"/>
  <c r="BH8325" i="6"/>
  <c r="BH8326" i="6"/>
  <c r="BH8327" i="6"/>
  <c r="BH8328" i="6"/>
  <c r="BH8329" i="6"/>
  <c r="BH8330" i="6"/>
  <c r="BH8331" i="6"/>
  <c r="BH8332" i="6"/>
  <c r="BH8333" i="6"/>
  <c r="BH8334" i="6"/>
  <c r="BH8335" i="6"/>
  <c r="BH8336" i="6"/>
  <c r="BH8337" i="6"/>
  <c r="BH8338" i="6"/>
  <c r="BH8339" i="6"/>
  <c r="BH8340" i="6"/>
  <c r="BH8341" i="6"/>
  <c r="BH8342" i="6"/>
  <c r="BH8343" i="6"/>
  <c r="BH8344" i="6"/>
  <c r="BH8345" i="6"/>
  <c r="BH8346" i="6"/>
  <c r="BH8347" i="6"/>
  <c r="BH8348" i="6"/>
  <c r="BH8349" i="6"/>
  <c r="BH8350" i="6"/>
  <c r="BH8351" i="6"/>
  <c r="BH8352" i="6"/>
  <c r="BH8353" i="6"/>
  <c r="BH8354" i="6"/>
  <c r="BH8355" i="6"/>
  <c r="BH8356" i="6"/>
  <c r="BH8357" i="6"/>
  <c r="BH8358" i="6"/>
  <c r="BH8359" i="6"/>
  <c r="BH8360" i="6"/>
  <c r="BH8361" i="6"/>
  <c r="BH8362" i="6"/>
  <c r="BH8363" i="6"/>
  <c r="BH8364" i="6"/>
  <c r="BH8365" i="6"/>
  <c r="BH8366" i="6"/>
  <c r="BH8367" i="6"/>
  <c r="BH8368" i="6"/>
  <c r="BH8369" i="6"/>
  <c r="BH8370" i="6"/>
  <c r="BH8371" i="6"/>
  <c r="BH8372" i="6"/>
  <c r="BH8373" i="6"/>
  <c r="BH8374" i="6"/>
  <c r="BH8375" i="6"/>
  <c r="BH8376" i="6"/>
  <c r="BH8377" i="6"/>
  <c r="BH8378" i="6"/>
  <c r="BH8379" i="6"/>
  <c r="BH8380" i="6"/>
  <c r="BH8381" i="6"/>
  <c r="BH8382" i="6"/>
  <c r="BH8383" i="6"/>
  <c r="BH8384" i="6"/>
  <c r="BH8385" i="6"/>
  <c r="BH8386" i="6"/>
  <c r="BH8387" i="6"/>
  <c r="BH8388" i="6"/>
  <c r="BH8389" i="6"/>
  <c r="BH8390" i="6"/>
  <c r="BH8391" i="6"/>
  <c r="BH8392" i="6"/>
  <c r="BH8393" i="6"/>
  <c r="BH8394" i="6"/>
  <c r="BH8395" i="6"/>
  <c r="BH8396" i="6"/>
  <c r="BH8397" i="6"/>
  <c r="BH8398" i="6"/>
  <c r="BH8399" i="6"/>
  <c r="BH8400" i="6"/>
  <c r="BH8401" i="6"/>
  <c r="BH8402" i="6"/>
  <c r="BH8403" i="6"/>
  <c r="BH8404" i="6"/>
  <c r="BH8405" i="6"/>
  <c r="BH8406" i="6"/>
  <c r="BH8407" i="6"/>
  <c r="BH8408" i="6"/>
  <c r="BH8409" i="6"/>
  <c r="BH8410" i="6"/>
  <c r="BH8411" i="6"/>
  <c r="BH8412" i="6"/>
  <c r="BH8413" i="6"/>
  <c r="BH8414" i="6"/>
  <c r="BH8415" i="6"/>
  <c r="BH8416" i="6"/>
  <c r="BH8417" i="6"/>
  <c r="BH8418" i="6"/>
  <c r="BH8419" i="6"/>
  <c r="BH8420" i="6"/>
  <c r="BH8421" i="6"/>
  <c r="BH8422" i="6"/>
  <c r="BH8423" i="6"/>
  <c r="BH8424" i="6"/>
  <c r="BH8425" i="6"/>
  <c r="BH8426" i="6"/>
  <c r="BH8427" i="6"/>
  <c r="BH8428" i="6"/>
  <c r="BH8429" i="6"/>
  <c r="BH8430" i="6"/>
  <c r="BH8431" i="6"/>
  <c r="BH8432" i="6"/>
  <c r="BH8433" i="6"/>
  <c r="BH8434" i="6"/>
  <c r="BH8435" i="6"/>
  <c r="BH8436" i="6"/>
  <c r="BH8437" i="6"/>
  <c r="BH8438" i="6"/>
  <c r="BH8439" i="6"/>
  <c r="BH8440" i="6"/>
  <c r="BH8441" i="6"/>
  <c r="BH8442" i="6"/>
  <c r="BH8443" i="6"/>
  <c r="BH8444" i="6"/>
  <c r="BH8445" i="6"/>
  <c r="BH8446" i="6"/>
  <c r="BH8447" i="6"/>
  <c r="BH8448" i="6"/>
  <c r="BH8449" i="6"/>
  <c r="BH8450" i="6"/>
  <c r="BH8451" i="6"/>
  <c r="BH8452" i="6"/>
  <c r="BH8453" i="6"/>
  <c r="BH8454" i="6"/>
  <c r="BH8455" i="6"/>
  <c r="BH8456" i="6"/>
  <c r="BH8457" i="6"/>
  <c r="BH8458" i="6"/>
  <c r="BH8459" i="6"/>
  <c r="BH8460" i="6"/>
  <c r="BH8461" i="6"/>
  <c r="BH8462" i="6"/>
  <c r="BH8463" i="6"/>
  <c r="BH8464" i="6"/>
  <c r="BH8465" i="6"/>
  <c r="BH8466" i="6"/>
  <c r="BH8467" i="6"/>
  <c r="BH8468" i="6"/>
  <c r="BH8469" i="6"/>
  <c r="BH8470" i="6"/>
  <c r="BH8471" i="6"/>
  <c r="BH8472" i="6"/>
  <c r="BH8473" i="6"/>
  <c r="BH8474" i="6"/>
  <c r="BH8475" i="6"/>
  <c r="BH8476" i="6"/>
  <c r="BH8477" i="6"/>
  <c r="BH8478" i="6"/>
  <c r="BH8479" i="6"/>
  <c r="BH8480" i="6"/>
  <c r="BH8481" i="6"/>
  <c r="BH8482" i="6"/>
  <c r="BH8483" i="6"/>
  <c r="BH8484" i="6"/>
  <c r="BH8485" i="6"/>
  <c r="BH8486" i="6"/>
  <c r="BH8487" i="6"/>
  <c r="BH8488" i="6"/>
  <c r="BH8489" i="6"/>
  <c r="BH8490" i="6"/>
  <c r="BH8491" i="6"/>
  <c r="BH8492" i="6"/>
  <c r="BH8493" i="6"/>
  <c r="BH8494" i="6"/>
  <c r="BH8495" i="6"/>
  <c r="BH8496" i="6"/>
  <c r="BH8497" i="6"/>
  <c r="BH8498" i="6"/>
  <c r="BH8499" i="6"/>
  <c r="BH8500" i="6"/>
  <c r="BH8501" i="6"/>
  <c r="BH8502" i="6"/>
  <c r="BH8503" i="6"/>
  <c r="BH8504" i="6"/>
  <c r="BH8505" i="6"/>
  <c r="BH8506" i="6"/>
  <c r="BH8507" i="6"/>
  <c r="BH8508" i="6"/>
  <c r="BH8509" i="6"/>
  <c r="BH8510" i="6"/>
  <c r="BH8511" i="6"/>
  <c r="BH8512" i="6"/>
  <c r="BH8513" i="6"/>
  <c r="BH8514" i="6"/>
  <c r="BH8515" i="6"/>
  <c r="BH8516" i="6"/>
  <c r="BH8517" i="6"/>
  <c r="BH8518" i="6"/>
  <c r="BH8519" i="6"/>
  <c r="BH8520" i="6"/>
  <c r="BH8521" i="6"/>
  <c r="BH8522" i="6"/>
  <c r="BH8523" i="6"/>
  <c r="BH8524" i="6"/>
  <c r="BH8525" i="6"/>
  <c r="BH8526" i="6"/>
  <c r="BH8527" i="6"/>
  <c r="BH8528" i="6"/>
  <c r="BH8529" i="6"/>
  <c r="BH8530" i="6"/>
  <c r="BH8531" i="6"/>
  <c r="BH8532" i="6"/>
  <c r="BH8533" i="6"/>
  <c r="BH8534" i="6"/>
  <c r="BH8535" i="6"/>
  <c r="BH8536" i="6"/>
  <c r="BH8537" i="6"/>
  <c r="BH8538" i="6"/>
  <c r="BH8539" i="6"/>
  <c r="BH8540" i="6"/>
  <c r="BH8541" i="6"/>
  <c r="BH8542" i="6"/>
  <c r="BH8543" i="6"/>
  <c r="BH8544" i="6"/>
  <c r="BH8545" i="6"/>
  <c r="BH8546" i="6"/>
  <c r="BH8547" i="6"/>
  <c r="BH8548" i="6"/>
  <c r="BH8549" i="6"/>
  <c r="BH8550" i="6"/>
  <c r="BH8551" i="6"/>
  <c r="BH8552" i="6"/>
  <c r="BH8553" i="6"/>
  <c r="BH8554" i="6"/>
  <c r="BH8555" i="6"/>
  <c r="BH8556" i="6"/>
  <c r="BH8557" i="6"/>
  <c r="BH8558" i="6"/>
  <c r="BH8559" i="6"/>
  <c r="BH8560" i="6"/>
  <c r="BH8561" i="6"/>
  <c r="BH8562" i="6"/>
  <c r="BH8563" i="6"/>
  <c r="BH8564" i="6"/>
  <c r="BH8565" i="6"/>
  <c r="BH8566" i="6"/>
  <c r="BH8567" i="6"/>
  <c r="BH8568" i="6"/>
  <c r="BH8569" i="6"/>
  <c r="BH8570" i="6"/>
  <c r="BH8571" i="6"/>
  <c r="BH8572" i="6"/>
  <c r="BH8573" i="6"/>
  <c r="BH8574" i="6"/>
  <c r="BH8575" i="6"/>
  <c r="BH8576" i="6"/>
  <c r="BH8577" i="6"/>
  <c r="BH8578" i="6"/>
  <c r="BH8579" i="6"/>
  <c r="BH8580" i="6"/>
  <c r="BH8581" i="6"/>
  <c r="BH8582" i="6"/>
  <c r="BH8583" i="6"/>
  <c r="BH8584" i="6"/>
  <c r="BH8585" i="6"/>
  <c r="BH8586" i="6"/>
  <c r="BH8587" i="6"/>
  <c r="BH8588" i="6"/>
  <c r="BH8589" i="6"/>
  <c r="BH8590" i="6"/>
  <c r="BH8591" i="6"/>
  <c r="BH8592" i="6"/>
  <c r="BH8593" i="6"/>
  <c r="BH8594" i="6"/>
  <c r="BH8595" i="6"/>
  <c r="BH8596" i="6"/>
  <c r="BH8597" i="6"/>
  <c r="BH8598" i="6"/>
  <c r="BH8599" i="6"/>
  <c r="BH8600" i="6"/>
  <c r="BH8601" i="6"/>
  <c r="BH8602" i="6"/>
  <c r="BH8603" i="6"/>
  <c r="BH8604" i="6"/>
  <c r="BH8605" i="6"/>
  <c r="BH8606" i="6"/>
  <c r="BH8607" i="6"/>
  <c r="BH8608" i="6"/>
  <c r="BH8609" i="6"/>
  <c r="BH8610" i="6"/>
  <c r="BH8611" i="6"/>
  <c r="BH8612" i="6"/>
  <c r="BH8613" i="6"/>
  <c r="BH8614" i="6"/>
  <c r="BH8615" i="6"/>
  <c r="BH8616" i="6"/>
  <c r="BH8617" i="6"/>
  <c r="BH8618" i="6"/>
  <c r="BH8619" i="6"/>
  <c r="BH8620" i="6"/>
  <c r="BH8621" i="6"/>
  <c r="BH8622" i="6"/>
  <c r="BH8623" i="6"/>
  <c r="BH8624" i="6"/>
  <c r="BH8625" i="6"/>
  <c r="BH8626" i="6"/>
  <c r="BH8627" i="6"/>
  <c r="BH8628" i="6"/>
  <c r="BH8629" i="6"/>
  <c r="BH8630" i="6"/>
  <c r="BH8631" i="6"/>
  <c r="BH8632" i="6"/>
  <c r="BH8633" i="6"/>
  <c r="BH8634" i="6"/>
  <c r="BH8635" i="6"/>
  <c r="BH8636" i="6"/>
  <c r="BH8637" i="6"/>
  <c r="BH8638" i="6"/>
  <c r="BH8639" i="6"/>
  <c r="BH8640" i="6"/>
  <c r="BH8641" i="6"/>
  <c r="BH8642" i="6"/>
  <c r="BH8643" i="6"/>
  <c r="BH8644" i="6"/>
  <c r="BH8645" i="6"/>
  <c r="BH8646" i="6"/>
  <c r="BH8647" i="6"/>
  <c r="BH8648" i="6"/>
  <c r="BH8649" i="6"/>
  <c r="BH8650" i="6"/>
  <c r="BH8651" i="6"/>
  <c r="BH8652" i="6"/>
  <c r="BH8653" i="6"/>
  <c r="BH8654" i="6"/>
  <c r="BH8655" i="6"/>
  <c r="BH8656" i="6"/>
  <c r="BH8657" i="6"/>
  <c r="BH8658" i="6"/>
  <c r="BH8659" i="6"/>
  <c r="BH8660" i="6"/>
  <c r="BH8661" i="6"/>
  <c r="BH8662" i="6"/>
  <c r="BH8663" i="6"/>
  <c r="BH8664" i="6"/>
  <c r="BH8665" i="6"/>
  <c r="BH8666" i="6"/>
  <c r="BH8667" i="6"/>
  <c r="BH8668" i="6"/>
  <c r="BH8669" i="6"/>
  <c r="BH8670" i="6"/>
  <c r="BH8671" i="6"/>
  <c r="BH8672" i="6"/>
  <c r="BH8673" i="6"/>
  <c r="BH8674" i="6"/>
  <c r="BH8675" i="6"/>
  <c r="BH8676" i="6"/>
  <c r="BH8677" i="6"/>
  <c r="BH8678" i="6"/>
  <c r="BH8679" i="6"/>
  <c r="BH8680" i="6"/>
  <c r="BH8681" i="6"/>
  <c r="BH8682" i="6"/>
  <c r="BH8683" i="6"/>
  <c r="BH8684" i="6"/>
  <c r="BH8685" i="6"/>
  <c r="BH8686" i="6"/>
  <c r="BH8687" i="6"/>
  <c r="BH8688" i="6"/>
  <c r="BH8689" i="6"/>
  <c r="BH8690" i="6"/>
  <c r="BH8691" i="6"/>
  <c r="BH8692" i="6"/>
  <c r="BH8693" i="6"/>
  <c r="BH8694" i="6"/>
  <c r="BH8695" i="6"/>
  <c r="BH8696" i="6"/>
  <c r="BH8697" i="6"/>
  <c r="BH8698" i="6"/>
  <c r="BH8699" i="6"/>
  <c r="BH8700" i="6"/>
  <c r="BH8701" i="6"/>
  <c r="BH8702" i="6"/>
  <c r="BH8703" i="6"/>
  <c r="BH8704" i="6"/>
  <c r="BH8705" i="6"/>
  <c r="BH8706" i="6"/>
  <c r="BH8707" i="6"/>
  <c r="BH8708" i="6"/>
  <c r="BH8709" i="6"/>
  <c r="BH8710" i="6"/>
  <c r="BH8711" i="6"/>
  <c r="BH8712" i="6"/>
  <c r="BH8713" i="6"/>
  <c r="BH8714" i="6"/>
  <c r="BH8715" i="6"/>
  <c r="BH8716" i="6"/>
  <c r="BH8717" i="6"/>
  <c r="BH8718" i="6"/>
  <c r="BH8719" i="6"/>
  <c r="BH8720" i="6"/>
  <c r="BH8721" i="6"/>
  <c r="BH8722" i="6"/>
  <c r="BH8723" i="6"/>
  <c r="BH8724" i="6"/>
  <c r="BH8725" i="6"/>
  <c r="BH8726" i="6"/>
  <c r="BH8727" i="6"/>
  <c r="BH8728" i="6"/>
  <c r="BH8729" i="6"/>
  <c r="BH8730" i="6"/>
  <c r="BH8731" i="6"/>
  <c r="BH8732" i="6"/>
  <c r="BH8733" i="6"/>
  <c r="BH8734" i="6"/>
  <c r="BH8735" i="6"/>
  <c r="BH8736" i="6"/>
  <c r="BH8737" i="6"/>
  <c r="BH8738" i="6"/>
  <c r="BH8739" i="6"/>
  <c r="BH8740" i="6"/>
  <c r="BH8741" i="6"/>
  <c r="BH8742" i="6"/>
  <c r="BH8743" i="6"/>
  <c r="BH8744" i="6"/>
  <c r="BH8745" i="6"/>
  <c r="BH8746" i="6"/>
  <c r="BH8747" i="6"/>
  <c r="BH8748" i="6"/>
  <c r="BH8749" i="6"/>
  <c r="BH8750" i="6"/>
  <c r="BH8751" i="6"/>
  <c r="BH8752" i="6"/>
  <c r="BH8753" i="6"/>
  <c r="BH8754" i="6"/>
  <c r="BH8755" i="6"/>
  <c r="BH8756" i="6"/>
  <c r="BH8757" i="6"/>
  <c r="BH8758" i="6"/>
  <c r="BH8759" i="6"/>
  <c r="BH8760" i="6"/>
  <c r="BH8761" i="6"/>
  <c r="BH8762" i="6"/>
  <c r="BH8763" i="6"/>
  <c r="BH8764" i="6"/>
  <c r="BH8765" i="6"/>
  <c r="BH8766" i="6"/>
  <c r="BH8767" i="6"/>
  <c r="BH8768" i="6"/>
  <c r="BH8769" i="6"/>
  <c r="BH8770" i="6"/>
  <c r="BH8771" i="6"/>
  <c r="BH8772" i="6"/>
  <c r="BH8773" i="6"/>
  <c r="BH8774" i="6"/>
  <c r="BH8775" i="6"/>
  <c r="BH8776" i="6"/>
  <c r="BH8777" i="6"/>
  <c r="BH8778" i="6"/>
  <c r="BH8779" i="6"/>
  <c r="BH8780" i="6"/>
  <c r="BH8781" i="6"/>
  <c r="BH8782" i="6"/>
  <c r="BH8783" i="6"/>
  <c r="BH8784" i="6"/>
  <c r="BH8785" i="6"/>
  <c r="BH8786" i="6"/>
  <c r="BH8787" i="6"/>
  <c r="BH8788" i="6"/>
  <c r="BH8789" i="6"/>
  <c r="BH8790" i="6"/>
  <c r="BH8791" i="6"/>
  <c r="BH8792" i="6"/>
  <c r="BH8793" i="6"/>
  <c r="BH8794" i="6"/>
  <c r="BH8795" i="6"/>
  <c r="BH8796" i="6"/>
  <c r="BH8797" i="6"/>
  <c r="BH8798" i="6"/>
  <c r="BH8799" i="6"/>
  <c r="BH8800" i="6"/>
  <c r="BH8801" i="6"/>
  <c r="BH8802" i="6"/>
  <c r="BH8803" i="6"/>
  <c r="BH8804" i="6"/>
  <c r="BH8805" i="6"/>
  <c r="BH8806" i="6"/>
  <c r="BH8807" i="6"/>
  <c r="BH8808" i="6"/>
  <c r="BH8809" i="6"/>
  <c r="BH8810" i="6"/>
  <c r="BH8811" i="6"/>
  <c r="BH8812" i="6"/>
  <c r="BH8813" i="6"/>
  <c r="BH8814" i="6"/>
  <c r="BH8815" i="6"/>
  <c r="BH8816" i="6"/>
  <c r="BH8817" i="6"/>
  <c r="BH8818" i="6"/>
  <c r="BH8819" i="6"/>
  <c r="BH8820" i="6"/>
  <c r="BH8821" i="6"/>
  <c r="BH8822" i="6"/>
  <c r="BH8823" i="6"/>
  <c r="BH8824" i="6"/>
  <c r="BH8825" i="6"/>
  <c r="BH8826" i="6"/>
  <c r="BH8827" i="6"/>
  <c r="BH8828" i="6"/>
  <c r="BH8829" i="6"/>
  <c r="BH8830" i="6"/>
  <c r="BH8831" i="6"/>
  <c r="BH8832" i="6"/>
  <c r="BH8833" i="6"/>
  <c r="BH8834" i="6"/>
  <c r="BH8835" i="6"/>
  <c r="BH8836" i="6"/>
  <c r="BH8837" i="6"/>
  <c r="BH8838" i="6"/>
  <c r="BH8839" i="6"/>
  <c r="BH8840" i="6"/>
  <c r="BH8841" i="6"/>
  <c r="BH8842" i="6"/>
  <c r="BH8843" i="6"/>
  <c r="BH8844" i="6"/>
  <c r="BH8845" i="6"/>
  <c r="BH8846" i="6"/>
  <c r="BH8847" i="6"/>
  <c r="BH8848" i="6"/>
  <c r="BH8849" i="6"/>
  <c r="BH8850" i="6"/>
  <c r="BH8851" i="6"/>
  <c r="BH8852" i="6"/>
  <c r="BH8853" i="6"/>
  <c r="BH8854" i="6"/>
  <c r="BH8855" i="6"/>
  <c r="BH8856" i="6"/>
  <c r="BH8857" i="6"/>
  <c r="BH8858" i="6"/>
  <c r="BH8859" i="6"/>
  <c r="BH8860" i="6"/>
  <c r="BH8861" i="6"/>
  <c r="BH8862" i="6"/>
  <c r="BH8863" i="6"/>
  <c r="BH8864" i="6"/>
  <c r="BH8865" i="6"/>
  <c r="BH8866" i="6"/>
  <c r="BH8867" i="6"/>
  <c r="BH8868" i="6"/>
  <c r="BH8869" i="6"/>
  <c r="BH8870" i="6"/>
  <c r="BH8871" i="6"/>
  <c r="BH8872" i="6"/>
  <c r="BH8873" i="6"/>
  <c r="BH8874" i="6"/>
  <c r="BH8875" i="6"/>
  <c r="BH8876" i="6"/>
  <c r="BH8877" i="6"/>
  <c r="BH8878" i="6"/>
  <c r="BH8879" i="6"/>
  <c r="BH8880" i="6"/>
  <c r="BH8881" i="6"/>
  <c r="BH8882" i="6"/>
  <c r="BH8883" i="6"/>
  <c r="BH8884" i="6"/>
  <c r="BH8885" i="6"/>
  <c r="BH8886" i="6"/>
  <c r="BH8887" i="6"/>
  <c r="BH8888" i="6"/>
  <c r="BH8889" i="6"/>
  <c r="BH8890" i="6"/>
  <c r="BH8891" i="6"/>
  <c r="BH8892" i="6"/>
  <c r="BH8893" i="6"/>
  <c r="BH8894" i="6"/>
  <c r="BH8895" i="6"/>
  <c r="BH8896" i="6"/>
  <c r="BH8897" i="6"/>
  <c r="BH8898" i="6"/>
  <c r="BH8899" i="6"/>
  <c r="BH8900" i="6"/>
  <c r="BH8901" i="6"/>
  <c r="BH8902" i="6"/>
  <c r="BH8903" i="6"/>
  <c r="BH8904" i="6"/>
  <c r="BH8905" i="6"/>
  <c r="BH8906" i="6"/>
  <c r="BH8907" i="6"/>
  <c r="BH8908" i="6"/>
  <c r="BH8909" i="6"/>
  <c r="BH8910" i="6"/>
  <c r="BH8911" i="6"/>
  <c r="BH8912" i="6"/>
  <c r="BH8913" i="6"/>
  <c r="BH8914" i="6"/>
  <c r="BH8915" i="6"/>
  <c r="BH8916" i="6"/>
  <c r="BH8917" i="6"/>
  <c r="BH8918" i="6"/>
  <c r="BH8919" i="6"/>
  <c r="BH8920" i="6"/>
  <c r="BH8921" i="6"/>
  <c r="BH8922" i="6"/>
  <c r="BH8923" i="6"/>
  <c r="BH8924" i="6"/>
  <c r="BH8925" i="6"/>
  <c r="BH8926" i="6"/>
  <c r="BH8927" i="6"/>
  <c r="BH8928" i="6"/>
  <c r="BH8929" i="6"/>
  <c r="BH8930" i="6"/>
  <c r="BH8931" i="6"/>
  <c r="BH8932" i="6"/>
  <c r="BH8933" i="6"/>
  <c r="BH8934" i="6"/>
  <c r="BH8935" i="6"/>
  <c r="BH8936" i="6"/>
  <c r="BH8937" i="6"/>
  <c r="BH8938" i="6"/>
  <c r="BH8939" i="6"/>
  <c r="BH8940" i="6"/>
  <c r="BH8941" i="6"/>
  <c r="BH8942" i="6"/>
  <c r="BH8943" i="6"/>
  <c r="BH8944" i="6"/>
  <c r="BH8945" i="6"/>
  <c r="BH8946" i="6"/>
  <c r="BH8947" i="6"/>
  <c r="BH8948" i="6"/>
  <c r="BH8949" i="6"/>
  <c r="BH8950" i="6"/>
  <c r="BH8951" i="6"/>
  <c r="BH8952" i="6"/>
  <c r="BH8953" i="6"/>
  <c r="BH8954" i="6"/>
  <c r="BH8955" i="6"/>
  <c r="BH8956" i="6"/>
  <c r="BH8957" i="6"/>
  <c r="BH8958" i="6"/>
  <c r="BH8959" i="6"/>
  <c r="BH8960" i="6"/>
  <c r="BH8961" i="6"/>
  <c r="BH8962" i="6"/>
  <c r="BH8963" i="6"/>
  <c r="BH8964" i="6"/>
  <c r="BH8965" i="6"/>
  <c r="BH8966" i="6"/>
  <c r="BH8967" i="6"/>
  <c r="BH8968" i="6"/>
  <c r="BH8969" i="6"/>
  <c r="BH8970" i="6"/>
  <c r="BH8971" i="6"/>
  <c r="BH8972" i="6"/>
  <c r="BH8973" i="6"/>
  <c r="BH8974" i="6"/>
  <c r="BH8975" i="6"/>
  <c r="BH8976" i="6"/>
  <c r="BH8977" i="6"/>
  <c r="BH8978" i="6"/>
  <c r="BH8979" i="6"/>
  <c r="BH8980" i="6"/>
  <c r="BH8981" i="6"/>
  <c r="BH8982" i="6"/>
  <c r="BH8983" i="6"/>
  <c r="BH8984" i="6"/>
  <c r="BH8985" i="6"/>
  <c r="BH8986" i="6"/>
  <c r="BH8987" i="6"/>
  <c r="BH8988" i="6"/>
  <c r="BH8989" i="6"/>
  <c r="BH8990" i="6"/>
  <c r="BH8991" i="6"/>
  <c r="BH8992" i="6"/>
  <c r="BH8993" i="6"/>
  <c r="BH8994" i="6"/>
  <c r="BH8995" i="6"/>
  <c r="BH8996" i="6"/>
  <c r="BH8997" i="6"/>
  <c r="BH8998" i="6"/>
  <c r="BH8999" i="6"/>
  <c r="BH9000" i="6"/>
  <c r="BH9001" i="6"/>
  <c r="BH9002" i="6"/>
  <c r="BH9003" i="6"/>
  <c r="BH9004" i="6"/>
  <c r="BH9005" i="6"/>
  <c r="BH9006" i="6"/>
  <c r="BH9007" i="6"/>
  <c r="BH9008" i="6"/>
  <c r="BH9009" i="6"/>
  <c r="BH9010" i="6"/>
  <c r="BH9011" i="6"/>
  <c r="BH9012" i="6"/>
  <c r="BH9013" i="6"/>
  <c r="BH9014" i="6"/>
  <c r="BH9015" i="6"/>
  <c r="BH9016" i="6"/>
  <c r="BH9017" i="6"/>
  <c r="BH9018" i="6"/>
  <c r="BH9019" i="6"/>
  <c r="BH9020" i="6"/>
  <c r="BH9021" i="6"/>
  <c r="BH9022" i="6"/>
  <c r="BH9023" i="6"/>
  <c r="BH9024" i="6"/>
  <c r="BH9025" i="6"/>
  <c r="BH9026" i="6"/>
  <c r="BH9027" i="6"/>
  <c r="BH9028" i="6"/>
  <c r="BH9029" i="6"/>
  <c r="BH9030" i="6"/>
  <c r="BH9031" i="6"/>
  <c r="BH9032" i="6"/>
  <c r="BH9033" i="6"/>
  <c r="BH9034" i="6"/>
  <c r="BH9035" i="6"/>
  <c r="BH9036" i="6"/>
  <c r="BH9037" i="6"/>
  <c r="BH9038" i="6"/>
  <c r="BH9039" i="6"/>
  <c r="BH9040" i="6"/>
  <c r="BH9041" i="6"/>
  <c r="BH9042" i="6"/>
  <c r="BH9043" i="6"/>
  <c r="BH9044" i="6"/>
  <c r="BH9045" i="6"/>
  <c r="BH9046" i="6"/>
  <c r="BH9047" i="6"/>
  <c r="BH9048" i="6"/>
  <c r="BH9049" i="6"/>
  <c r="BH9050" i="6"/>
  <c r="BH9051" i="6"/>
  <c r="BH9052" i="6"/>
  <c r="BH9053" i="6"/>
  <c r="BH9054" i="6"/>
  <c r="BH9055" i="6"/>
  <c r="BH9056" i="6"/>
  <c r="BH9057" i="6"/>
  <c r="BH9058" i="6"/>
  <c r="BH9059" i="6"/>
  <c r="BH9060" i="6"/>
  <c r="BH9061" i="6"/>
  <c r="BH9062" i="6"/>
  <c r="BH9063" i="6"/>
  <c r="BH9064" i="6"/>
  <c r="BH9065" i="6"/>
  <c r="BH9066" i="6"/>
  <c r="BH9067" i="6"/>
  <c r="BH9068" i="6"/>
  <c r="BH9069" i="6"/>
  <c r="BH9070" i="6"/>
  <c r="BH9071" i="6"/>
  <c r="BH9072" i="6"/>
  <c r="BH9073" i="6"/>
  <c r="BH9074" i="6"/>
  <c r="BH9075" i="6"/>
  <c r="BH9076" i="6"/>
  <c r="BH9077" i="6"/>
  <c r="BH9078" i="6"/>
  <c r="BH9079" i="6"/>
  <c r="BH9080" i="6"/>
  <c r="BH9081" i="6"/>
  <c r="BH9082" i="6"/>
  <c r="BH9083" i="6"/>
  <c r="BH9084" i="6"/>
  <c r="BH9085" i="6"/>
  <c r="BH9086" i="6"/>
  <c r="BH9087" i="6"/>
  <c r="BH9088" i="6"/>
  <c r="BH9089" i="6"/>
  <c r="BH9090" i="6"/>
  <c r="BH9091" i="6"/>
  <c r="BH9092" i="6"/>
  <c r="BH9093" i="6"/>
  <c r="BH9094" i="6"/>
  <c r="BH9095" i="6"/>
  <c r="BH9096" i="6"/>
  <c r="BH9097" i="6"/>
  <c r="BH9098" i="6"/>
  <c r="BH9099" i="6"/>
  <c r="BH9100" i="6"/>
  <c r="BH9101" i="6"/>
  <c r="BH9102" i="6"/>
  <c r="BH9103" i="6"/>
  <c r="BH9104" i="6"/>
  <c r="BH9105" i="6"/>
  <c r="BH9106" i="6"/>
  <c r="BH9107" i="6"/>
  <c r="BH9108" i="6"/>
  <c r="BH9109" i="6"/>
  <c r="BH9110" i="6"/>
  <c r="BH9111" i="6"/>
  <c r="BH9112" i="6"/>
  <c r="BH9113" i="6"/>
  <c r="BH9114" i="6"/>
  <c r="BH9115" i="6"/>
  <c r="BH9116" i="6"/>
  <c r="BH9117" i="6"/>
  <c r="BH9118" i="6"/>
  <c r="BH9119" i="6"/>
  <c r="BH9120" i="6"/>
  <c r="BH9121" i="6"/>
  <c r="BH9122" i="6"/>
  <c r="BH9123" i="6"/>
  <c r="BH9124" i="6"/>
  <c r="BH9125" i="6"/>
  <c r="BH9126" i="6"/>
  <c r="BH9127" i="6"/>
  <c r="BH9128" i="6"/>
  <c r="BH9129" i="6"/>
  <c r="BH9130" i="6"/>
  <c r="BH9131" i="6"/>
  <c r="BH9132" i="6"/>
  <c r="BH9133" i="6"/>
  <c r="BH9134" i="6"/>
  <c r="BH9135" i="6"/>
  <c r="BH9136" i="6"/>
  <c r="BH9137" i="6"/>
  <c r="BH9138" i="6"/>
  <c r="BH9139" i="6"/>
  <c r="BH9140" i="6"/>
  <c r="BH9141" i="6"/>
  <c r="BH9142" i="6"/>
  <c r="BH9143" i="6"/>
  <c r="BH9144" i="6"/>
  <c r="BH9145" i="6"/>
  <c r="BH9146" i="6"/>
  <c r="BH9147" i="6"/>
  <c r="BH9148" i="6"/>
  <c r="BH9149" i="6"/>
  <c r="BH9150" i="6"/>
  <c r="BH9151" i="6"/>
  <c r="BH9152" i="6"/>
  <c r="BH9153" i="6"/>
  <c r="BH9154" i="6"/>
  <c r="BH9155" i="6"/>
  <c r="BH9156" i="6"/>
  <c r="BH9157" i="6"/>
  <c r="BH9158" i="6"/>
  <c r="BH9159" i="6"/>
  <c r="BH9160" i="6"/>
  <c r="BH9161" i="6"/>
  <c r="BH9162" i="6"/>
  <c r="BH9163" i="6"/>
  <c r="BH9164" i="6"/>
  <c r="BH9165" i="6"/>
  <c r="BH9166" i="6"/>
  <c r="BH9167" i="6"/>
  <c r="BH9168" i="6"/>
  <c r="BH9169" i="6"/>
  <c r="BH9170" i="6"/>
  <c r="BH9171" i="6"/>
  <c r="BH9172" i="6"/>
  <c r="BH9173" i="6"/>
  <c r="BH9174" i="6"/>
  <c r="BH9175" i="6"/>
  <c r="BH9176" i="6"/>
  <c r="BH9177" i="6"/>
  <c r="BH9178" i="6"/>
  <c r="BH9179" i="6"/>
  <c r="BH9180" i="6"/>
  <c r="BH9181" i="6"/>
  <c r="BH9182" i="6"/>
  <c r="BH9183" i="6"/>
  <c r="BH9184" i="6"/>
  <c r="BH9185" i="6"/>
  <c r="BH9186" i="6"/>
  <c r="BH9187" i="6"/>
  <c r="BH9188" i="6"/>
  <c r="BH9189" i="6"/>
  <c r="BH9190" i="6"/>
  <c r="BH9191" i="6"/>
  <c r="BH9192" i="6"/>
  <c r="BH9193" i="6"/>
  <c r="BH9194" i="6"/>
  <c r="BH9195" i="6"/>
  <c r="BH9196" i="6"/>
  <c r="BH9197" i="6"/>
  <c r="BH9198" i="6"/>
  <c r="BH9199" i="6"/>
  <c r="BH9200" i="6"/>
  <c r="BH9201" i="6"/>
  <c r="BH9202" i="6"/>
  <c r="BH9203" i="6"/>
  <c r="BH9204" i="6"/>
  <c r="BH9205" i="6"/>
  <c r="BH9206" i="6"/>
  <c r="BH9207" i="6"/>
  <c r="BH9208" i="6"/>
  <c r="BH9209" i="6"/>
  <c r="BH9210" i="6"/>
  <c r="BH9211" i="6"/>
  <c r="BH9212" i="6"/>
  <c r="BH9213" i="6"/>
  <c r="BH9214" i="6"/>
  <c r="BH9215" i="6"/>
  <c r="BH9216" i="6"/>
  <c r="BH9217" i="6"/>
  <c r="BH9218" i="6"/>
  <c r="BH9219" i="6"/>
  <c r="BH9220" i="6"/>
  <c r="BH9221" i="6"/>
  <c r="BH9222" i="6"/>
  <c r="BH9223" i="6"/>
  <c r="BH9224" i="6"/>
  <c r="BH9225" i="6"/>
  <c r="BH9226" i="6"/>
  <c r="BH9227" i="6"/>
  <c r="BH9228" i="6"/>
  <c r="BH9229" i="6"/>
  <c r="BH9230" i="6"/>
  <c r="BH9231" i="6"/>
  <c r="BH9232" i="6"/>
  <c r="BH9233" i="6"/>
  <c r="BH9234" i="6"/>
  <c r="BH9235" i="6"/>
  <c r="BH9236" i="6"/>
  <c r="BH9237" i="6"/>
  <c r="BH9238" i="6"/>
  <c r="BH9239" i="6"/>
  <c r="BH9240" i="6"/>
  <c r="BH9241" i="6"/>
  <c r="BH9242" i="6"/>
  <c r="BH9243" i="6"/>
  <c r="BH9244" i="6"/>
  <c r="BH9245" i="6"/>
  <c r="BH9246" i="6"/>
  <c r="BH9247" i="6"/>
  <c r="BH9248" i="6"/>
  <c r="BH9249" i="6"/>
  <c r="BH9250" i="6"/>
  <c r="BH9251" i="6"/>
  <c r="BH9252" i="6"/>
  <c r="BH9253" i="6"/>
  <c r="BH9254" i="6"/>
  <c r="BH9255" i="6"/>
  <c r="BH9256" i="6"/>
  <c r="BH9257" i="6"/>
  <c r="BH9258" i="6"/>
  <c r="BH9259" i="6"/>
  <c r="BH9260" i="6"/>
  <c r="BH9261" i="6"/>
  <c r="BH9262" i="6"/>
  <c r="BH9263" i="6"/>
  <c r="BH9264" i="6"/>
  <c r="BH9265" i="6"/>
  <c r="BH9266" i="6"/>
  <c r="BH9267" i="6"/>
  <c r="BH9268" i="6"/>
  <c r="BH9269" i="6"/>
  <c r="BH9270" i="6"/>
  <c r="BH9271" i="6"/>
  <c r="BH9272" i="6"/>
  <c r="BH9273" i="6"/>
  <c r="BH9274" i="6"/>
  <c r="BH9275" i="6"/>
  <c r="BH9276" i="6"/>
  <c r="BH9277" i="6"/>
  <c r="BH9278" i="6"/>
  <c r="BH9279" i="6"/>
  <c r="BH9280" i="6"/>
  <c r="BH9281" i="6"/>
  <c r="BH9282" i="6"/>
  <c r="BH9283" i="6"/>
  <c r="BH9284" i="6"/>
  <c r="BH9285" i="6"/>
  <c r="BH9286" i="6"/>
  <c r="BH9287" i="6"/>
  <c r="BH9288" i="6"/>
  <c r="BH9289" i="6"/>
  <c r="BH9290" i="6"/>
  <c r="BH9291" i="6"/>
  <c r="BH9292" i="6"/>
  <c r="BH9293" i="6"/>
  <c r="BH9294" i="6"/>
  <c r="BH9295" i="6"/>
  <c r="BH9296" i="6"/>
  <c r="BH9297" i="6"/>
  <c r="BH9298" i="6"/>
  <c r="BH9299" i="6"/>
  <c r="BH9300" i="6"/>
  <c r="BH9301" i="6"/>
  <c r="BH9302" i="6"/>
  <c r="BH9303" i="6"/>
  <c r="BH9304" i="6"/>
  <c r="BH9305" i="6"/>
  <c r="BH9306" i="6"/>
  <c r="BH9307" i="6"/>
  <c r="BH9308" i="6"/>
  <c r="BH9309" i="6"/>
  <c r="BH9310" i="6"/>
  <c r="BH9311" i="6"/>
  <c r="BH9312" i="6"/>
  <c r="BH9313" i="6"/>
  <c r="BH9314" i="6"/>
  <c r="BH9315" i="6"/>
  <c r="BH9316" i="6"/>
  <c r="BH9317" i="6"/>
  <c r="BH9318" i="6"/>
  <c r="BH9319" i="6"/>
  <c r="BH9320" i="6"/>
  <c r="BH9321" i="6"/>
  <c r="BH9322" i="6"/>
  <c r="BH9323" i="6"/>
  <c r="BH9324" i="6"/>
  <c r="BH9325" i="6"/>
  <c r="BH9326" i="6"/>
  <c r="BH9327" i="6"/>
  <c r="BH9328" i="6"/>
  <c r="BH9329" i="6"/>
  <c r="BH9330" i="6"/>
  <c r="BH9331" i="6"/>
  <c r="BH9332" i="6"/>
  <c r="BH9333" i="6"/>
  <c r="BH9334" i="6"/>
  <c r="BH9335" i="6"/>
  <c r="BH9336" i="6"/>
  <c r="BH9337" i="6"/>
  <c r="BH9338" i="6"/>
  <c r="BH9339" i="6"/>
  <c r="BH9340" i="6"/>
  <c r="BH9341" i="6"/>
  <c r="BH9342" i="6"/>
  <c r="BH9343" i="6"/>
  <c r="BH9344" i="6"/>
  <c r="BH9345" i="6"/>
  <c r="BH9346" i="6"/>
  <c r="BH9347" i="6"/>
  <c r="BH9348" i="6"/>
  <c r="BH9349" i="6"/>
  <c r="BH9350" i="6"/>
  <c r="BH9351" i="6"/>
  <c r="BH9352" i="6"/>
  <c r="BH9353" i="6"/>
  <c r="BH9354" i="6"/>
  <c r="BH9355" i="6"/>
  <c r="BH9356" i="6"/>
  <c r="BH9357" i="6"/>
  <c r="BH9358" i="6"/>
  <c r="BH9359" i="6"/>
  <c r="BH9360" i="6"/>
  <c r="BH9361" i="6"/>
  <c r="BH9362" i="6"/>
  <c r="BH9363" i="6"/>
  <c r="BH9364" i="6"/>
  <c r="BH9365" i="6"/>
  <c r="BH9366" i="6"/>
  <c r="BH9367" i="6"/>
  <c r="BH9368" i="6"/>
  <c r="BH9369" i="6"/>
  <c r="BH9370" i="6"/>
  <c r="BH9371" i="6"/>
  <c r="BH9372" i="6"/>
  <c r="BH9373" i="6"/>
  <c r="BH9374" i="6"/>
  <c r="BH9375" i="6"/>
  <c r="BH9376" i="6"/>
  <c r="BH9377" i="6"/>
  <c r="BH9378" i="6"/>
  <c r="BH9379" i="6"/>
  <c r="BH9380" i="6"/>
  <c r="BH9381" i="6"/>
  <c r="BH9382" i="6"/>
  <c r="BH9383" i="6"/>
  <c r="BH9384" i="6"/>
  <c r="BH9385" i="6"/>
  <c r="BH9386" i="6"/>
  <c r="BH9387" i="6"/>
  <c r="BH9388" i="6"/>
  <c r="BH9389" i="6"/>
  <c r="BH9390" i="6"/>
  <c r="BH9391" i="6"/>
  <c r="BH9392" i="6"/>
  <c r="BH9393" i="6"/>
  <c r="BH9394" i="6"/>
  <c r="BH9395" i="6"/>
  <c r="BH9396" i="6"/>
  <c r="BH9397" i="6"/>
  <c r="BH9398" i="6"/>
  <c r="BH9399" i="6"/>
  <c r="BH9400" i="6"/>
  <c r="BH9401" i="6"/>
  <c r="BH9402" i="6"/>
  <c r="BH9403" i="6"/>
  <c r="BH9404" i="6"/>
  <c r="BH9405" i="6"/>
  <c r="BH9406" i="6"/>
  <c r="BH9407" i="6"/>
  <c r="BH9408" i="6"/>
  <c r="BH9409" i="6"/>
  <c r="BH9410" i="6"/>
  <c r="BH9411" i="6"/>
  <c r="BH9412" i="6"/>
  <c r="BH9413" i="6"/>
  <c r="BH9414" i="6"/>
  <c r="BH9415" i="6"/>
  <c r="BH9416" i="6"/>
  <c r="BH9417" i="6"/>
  <c r="BH9418" i="6"/>
  <c r="BH9419" i="6"/>
  <c r="BH9420" i="6"/>
  <c r="BH9421" i="6"/>
  <c r="BH9422" i="6"/>
  <c r="BH9423" i="6"/>
  <c r="BH9424" i="6"/>
  <c r="BH9425" i="6"/>
  <c r="BH9426" i="6"/>
  <c r="BH9427" i="6"/>
  <c r="BH9428" i="6"/>
  <c r="BH9429" i="6"/>
  <c r="BH9430" i="6"/>
  <c r="BH9431" i="6"/>
  <c r="BH9432" i="6"/>
  <c r="BH9433" i="6"/>
  <c r="BH9434" i="6"/>
  <c r="BH9435" i="6"/>
  <c r="BH9436" i="6"/>
  <c r="BH9437" i="6"/>
  <c r="BH9438" i="6"/>
  <c r="BH9439" i="6"/>
  <c r="BH9440" i="6"/>
  <c r="BH9441" i="6"/>
  <c r="BH9442" i="6"/>
  <c r="BH9443" i="6"/>
  <c r="BH9444" i="6"/>
  <c r="BH9445" i="6"/>
  <c r="BH9446" i="6"/>
  <c r="BH9447" i="6"/>
  <c r="BH9448" i="6"/>
  <c r="BH9449" i="6"/>
  <c r="BH9450" i="6"/>
  <c r="BH9451" i="6"/>
  <c r="BH9452" i="6"/>
  <c r="BH9453" i="6"/>
  <c r="BH9454" i="6"/>
  <c r="BH9455" i="6"/>
  <c r="BH9456" i="6"/>
  <c r="BH9457" i="6"/>
  <c r="BH9458" i="6"/>
  <c r="BH9459" i="6"/>
  <c r="BH9460" i="6"/>
  <c r="BH9461" i="6"/>
  <c r="BH9462" i="6"/>
  <c r="BH9463" i="6"/>
  <c r="BH9464" i="6"/>
  <c r="BH9465" i="6"/>
  <c r="BH9466" i="6"/>
  <c r="BH9467" i="6"/>
  <c r="BH9468" i="6"/>
  <c r="BH9469" i="6"/>
  <c r="BH9470" i="6"/>
  <c r="BH9471" i="6"/>
  <c r="BH9472" i="6"/>
  <c r="BH9473" i="6"/>
  <c r="BH9474" i="6"/>
  <c r="BH9475" i="6"/>
  <c r="BH9476" i="6"/>
  <c r="BH9477" i="6"/>
  <c r="BH9478" i="6"/>
  <c r="BH9479" i="6"/>
  <c r="BH9480" i="6"/>
  <c r="BH9481" i="6"/>
  <c r="BH9482" i="6"/>
  <c r="BH9483" i="6"/>
  <c r="BH9484" i="6"/>
  <c r="BH9485" i="6"/>
  <c r="BH9486" i="6"/>
  <c r="BH9487" i="6"/>
  <c r="BH9488" i="6"/>
  <c r="BH9489" i="6"/>
  <c r="BH9490" i="6"/>
  <c r="BH9491" i="6"/>
  <c r="BH9492" i="6"/>
  <c r="BH9493" i="6"/>
  <c r="BH9494" i="6"/>
  <c r="BH9495" i="6"/>
  <c r="BH9496" i="6"/>
  <c r="BH9497" i="6"/>
  <c r="BH9498" i="6"/>
  <c r="BH9499" i="6"/>
  <c r="BH9500" i="6"/>
  <c r="BH9501" i="6"/>
  <c r="BH9502" i="6"/>
  <c r="BH9503" i="6"/>
  <c r="BH9504" i="6"/>
  <c r="BH9505" i="6"/>
  <c r="BH9506" i="6"/>
  <c r="BH9507" i="6"/>
  <c r="BH9508" i="6"/>
  <c r="BH9509" i="6"/>
  <c r="BH9510" i="6"/>
  <c r="BH9511" i="6"/>
  <c r="BH9512" i="6"/>
  <c r="BH9513" i="6"/>
  <c r="BH9514" i="6"/>
  <c r="BH9515" i="6"/>
  <c r="BH9516" i="6"/>
  <c r="BH9517" i="6"/>
  <c r="BH9518" i="6"/>
  <c r="BH9519" i="6"/>
  <c r="BH9520" i="6"/>
  <c r="BH9521" i="6"/>
  <c r="BH9522" i="6"/>
  <c r="BH9523" i="6"/>
  <c r="BH9524" i="6"/>
  <c r="BH9525" i="6"/>
  <c r="BH9526" i="6"/>
  <c r="BH9527" i="6"/>
  <c r="BH9528" i="6"/>
  <c r="BH9529" i="6"/>
  <c r="BH9530" i="6"/>
  <c r="BH9531" i="6"/>
  <c r="BH9532" i="6"/>
  <c r="BH9533" i="6"/>
  <c r="BH9534" i="6"/>
  <c r="BH9535" i="6"/>
  <c r="BH9536" i="6"/>
  <c r="BH9537" i="6"/>
  <c r="BH9538" i="6"/>
  <c r="BH9539" i="6"/>
  <c r="BH9540" i="6"/>
  <c r="BH9541" i="6"/>
  <c r="BH9542" i="6"/>
  <c r="BH9543" i="6"/>
  <c r="BH9544" i="6"/>
  <c r="BH9545" i="6"/>
  <c r="BH9546" i="6"/>
  <c r="BH9547" i="6"/>
  <c r="BH9548" i="6"/>
  <c r="BH9549" i="6"/>
  <c r="BH9550" i="6"/>
  <c r="BH9551" i="6"/>
  <c r="BH9552" i="6"/>
  <c r="BH9553" i="6"/>
  <c r="BH9554" i="6"/>
  <c r="BH9555" i="6"/>
  <c r="BH9556" i="6"/>
  <c r="BH9557" i="6"/>
  <c r="BH9558" i="6"/>
  <c r="BH9559" i="6"/>
  <c r="BH9560" i="6"/>
  <c r="BH9561" i="6"/>
  <c r="BH9562" i="6"/>
  <c r="BH9563" i="6"/>
  <c r="BH9564" i="6"/>
  <c r="BH9565" i="6"/>
  <c r="BH9566" i="6"/>
  <c r="BH9567" i="6"/>
  <c r="BH9568" i="6"/>
  <c r="BH9569" i="6"/>
  <c r="BH9570" i="6"/>
  <c r="BH9571" i="6"/>
  <c r="BH9572" i="6"/>
  <c r="BH9573" i="6"/>
  <c r="BH9574" i="6"/>
  <c r="BH9575" i="6"/>
  <c r="BH9576" i="6"/>
  <c r="BH9577" i="6"/>
  <c r="BH9578" i="6"/>
  <c r="BH9579" i="6"/>
  <c r="BH9580" i="6"/>
  <c r="BH9581" i="6"/>
  <c r="BH9582" i="6"/>
  <c r="BH9583" i="6"/>
  <c r="BH9584" i="6"/>
  <c r="BH9585" i="6"/>
  <c r="BH9586" i="6"/>
  <c r="BH9587" i="6"/>
  <c r="BH9588" i="6"/>
  <c r="BH9589" i="6"/>
  <c r="BH9590" i="6"/>
  <c r="BH9591" i="6"/>
  <c r="BH9592" i="6"/>
  <c r="BH9593" i="6"/>
  <c r="BH9594" i="6"/>
  <c r="BH9595" i="6"/>
  <c r="BH9596" i="6"/>
  <c r="BH9597" i="6"/>
  <c r="BH9598" i="6"/>
  <c r="BH9599" i="6"/>
  <c r="BH9600" i="6"/>
  <c r="BH9601" i="6"/>
  <c r="BH9602" i="6"/>
  <c r="BH9603" i="6"/>
  <c r="BH9604" i="6"/>
  <c r="BH9605" i="6"/>
  <c r="BH9606" i="6"/>
  <c r="BH9607" i="6"/>
  <c r="BH9608" i="6"/>
  <c r="BH9609" i="6"/>
  <c r="BH9610" i="6"/>
  <c r="BH9611" i="6"/>
  <c r="BH9612" i="6"/>
  <c r="BH9613" i="6"/>
  <c r="BH9614" i="6"/>
  <c r="BH9615" i="6"/>
  <c r="BH9616" i="6"/>
  <c r="BH9617" i="6"/>
  <c r="BH9618" i="6"/>
  <c r="BH9619" i="6"/>
  <c r="BH9620" i="6"/>
  <c r="BH9621" i="6"/>
  <c r="BH9622" i="6"/>
  <c r="BH9623" i="6"/>
  <c r="BH9624" i="6"/>
  <c r="BH9625" i="6"/>
  <c r="BH9626" i="6"/>
  <c r="BH9627" i="6"/>
  <c r="BH9628" i="6"/>
  <c r="BH9629" i="6"/>
  <c r="BH9630" i="6"/>
  <c r="BH9631" i="6"/>
  <c r="BH9632" i="6"/>
  <c r="BH9633" i="6"/>
  <c r="BH9634" i="6"/>
  <c r="BH9635" i="6"/>
  <c r="BH9636" i="6"/>
  <c r="BH9637" i="6"/>
  <c r="BH9638" i="6"/>
  <c r="BH9639" i="6"/>
  <c r="BH9640" i="6"/>
  <c r="BH9641" i="6"/>
  <c r="BH9642" i="6"/>
  <c r="BH9643" i="6"/>
  <c r="BH9644" i="6"/>
  <c r="BH9645" i="6"/>
  <c r="BH9646" i="6"/>
  <c r="BH9647" i="6"/>
  <c r="BH9648" i="6"/>
  <c r="BH9649" i="6"/>
  <c r="BH9650" i="6"/>
  <c r="BH9651" i="6"/>
  <c r="BH9652" i="6"/>
  <c r="BH9653" i="6"/>
  <c r="BH9654" i="6"/>
  <c r="BH9655" i="6"/>
  <c r="BH9656" i="6"/>
  <c r="BH9657" i="6"/>
  <c r="BH9658" i="6"/>
  <c r="BH9659" i="6"/>
  <c r="BH9660" i="6"/>
  <c r="BH9661" i="6"/>
  <c r="BH9662" i="6"/>
  <c r="BH9663" i="6"/>
  <c r="BH9664" i="6"/>
  <c r="BH9665" i="6"/>
  <c r="BH9666" i="6"/>
  <c r="BH9667" i="6"/>
  <c r="BH9668" i="6"/>
  <c r="BH9669" i="6"/>
  <c r="BH9670" i="6"/>
  <c r="BH9671" i="6"/>
  <c r="BH9672" i="6"/>
  <c r="BH9673" i="6"/>
  <c r="BH9674" i="6"/>
  <c r="BH9675" i="6"/>
  <c r="BH9676" i="6"/>
  <c r="BH9677" i="6"/>
  <c r="BH9678" i="6"/>
  <c r="BH9679" i="6"/>
  <c r="BH9680" i="6"/>
  <c r="BH9681" i="6"/>
  <c r="BH9682" i="6"/>
  <c r="BH9683" i="6"/>
  <c r="BH9684" i="6"/>
  <c r="BH9685" i="6"/>
  <c r="BH9686" i="6"/>
  <c r="BH9687" i="6"/>
  <c r="BH9688" i="6"/>
  <c r="BH9689" i="6"/>
  <c r="BH9690" i="6"/>
  <c r="BH9691" i="6"/>
  <c r="BH9692" i="6"/>
  <c r="BH9693" i="6"/>
  <c r="BH9694" i="6"/>
  <c r="BH9695" i="6"/>
  <c r="BH9696" i="6"/>
  <c r="BH9697" i="6"/>
  <c r="BH9698" i="6"/>
  <c r="BH9699" i="6"/>
  <c r="BH9700" i="6"/>
  <c r="BH9701" i="6"/>
  <c r="BH9702" i="6"/>
  <c r="BH9703" i="6"/>
  <c r="BH9704" i="6"/>
  <c r="BH9705" i="6"/>
  <c r="BH9706" i="6"/>
  <c r="BH9707" i="6"/>
  <c r="BH9708" i="6"/>
  <c r="BH9709" i="6"/>
  <c r="BH9710" i="6"/>
  <c r="BH9711" i="6"/>
  <c r="BH9712" i="6"/>
  <c r="BH9713" i="6"/>
  <c r="BH9714" i="6"/>
  <c r="BH9715" i="6"/>
  <c r="BH9716" i="6"/>
  <c r="BH9717" i="6"/>
  <c r="BH9718" i="6"/>
  <c r="BH9719" i="6"/>
  <c r="BH9720" i="6"/>
  <c r="BH9721" i="6"/>
  <c r="BH9722" i="6"/>
  <c r="BH9723" i="6"/>
  <c r="BH9724" i="6"/>
  <c r="BH9725" i="6"/>
  <c r="BH9726" i="6"/>
  <c r="BH9727" i="6"/>
  <c r="BH9728" i="6"/>
  <c r="BH9729" i="6"/>
  <c r="BH9730" i="6"/>
  <c r="BH9731" i="6"/>
  <c r="BH9732" i="6"/>
  <c r="BH9733" i="6"/>
  <c r="BH9734" i="6"/>
  <c r="BH9735" i="6"/>
  <c r="BH9736" i="6"/>
  <c r="BH9737" i="6"/>
  <c r="BH9738" i="6"/>
  <c r="BH9739" i="6"/>
  <c r="BH9740" i="6"/>
  <c r="BH9741" i="6"/>
  <c r="BH9742" i="6"/>
  <c r="BH9743" i="6"/>
  <c r="BH9744" i="6"/>
  <c r="BH9745" i="6"/>
  <c r="BH9746" i="6"/>
  <c r="BH9747" i="6"/>
  <c r="BH9748" i="6"/>
  <c r="BH9749" i="6"/>
  <c r="BH9750" i="6"/>
  <c r="BH9751" i="6"/>
  <c r="BH9752" i="6"/>
  <c r="BH9753" i="6"/>
  <c r="BH9754" i="6"/>
  <c r="BH9755" i="6"/>
  <c r="BH9756" i="6"/>
  <c r="BH9757" i="6"/>
  <c r="BH9758" i="6"/>
  <c r="BH9759" i="6"/>
  <c r="BH9760" i="6"/>
  <c r="BH9761" i="6"/>
  <c r="BH9762" i="6"/>
  <c r="BH9763" i="6"/>
  <c r="BH9764" i="6"/>
  <c r="BH9765" i="6"/>
  <c r="BH9766" i="6"/>
  <c r="BH9767" i="6"/>
  <c r="BH9768" i="6"/>
  <c r="BH9769" i="6"/>
  <c r="BH9770" i="6"/>
  <c r="BH9771" i="6"/>
  <c r="BH9772" i="6"/>
  <c r="BH9773" i="6"/>
  <c r="BH9774" i="6"/>
  <c r="BH9775" i="6"/>
  <c r="BH9776" i="6"/>
  <c r="BH9777" i="6"/>
  <c r="BH9778" i="6"/>
  <c r="BH9779" i="6"/>
  <c r="BH9780" i="6"/>
  <c r="BH9781" i="6"/>
  <c r="BH9782" i="6"/>
  <c r="BH9783" i="6"/>
  <c r="BH9784" i="6"/>
  <c r="BH9785" i="6"/>
  <c r="BH9786" i="6"/>
  <c r="BH9787" i="6"/>
  <c r="BH9788" i="6"/>
  <c r="BH9789" i="6"/>
  <c r="BH9790" i="6"/>
  <c r="BH9791" i="6"/>
  <c r="BH9792" i="6"/>
  <c r="BH9793" i="6"/>
  <c r="BH9794" i="6"/>
  <c r="BH9795" i="6"/>
  <c r="BH9796" i="6"/>
  <c r="BH9797" i="6"/>
  <c r="BH9798" i="6"/>
  <c r="BH9799" i="6"/>
  <c r="BH9800" i="6"/>
  <c r="BH9801" i="6"/>
  <c r="BH9802" i="6"/>
  <c r="BH9803" i="6"/>
  <c r="BH9804" i="6"/>
  <c r="BH9805" i="6"/>
  <c r="BH9806" i="6"/>
  <c r="BH9807" i="6"/>
  <c r="BH9808" i="6"/>
  <c r="BH9809" i="6"/>
  <c r="BH9810" i="6"/>
  <c r="BH9811" i="6"/>
  <c r="BH9812" i="6"/>
  <c r="BH9813" i="6"/>
  <c r="BH9814" i="6"/>
  <c r="BH9815" i="6"/>
  <c r="BH9816" i="6"/>
  <c r="BH9817" i="6"/>
  <c r="BH9818" i="6"/>
  <c r="BH9819" i="6"/>
  <c r="BH9820" i="6"/>
  <c r="BH9821" i="6"/>
  <c r="BH9822" i="6"/>
  <c r="BH9823" i="6"/>
  <c r="BH9824" i="6"/>
  <c r="BH9825" i="6"/>
  <c r="BH9826" i="6"/>
  <c r="BH9827" i="6"/>
  <c r="BH9828" i="6"/>
  <c r="BH9829" i="6"/>
  <c r="BH9830" i="6"/>
  <c r="BH9831" i="6"/>
  <c r="BH9832" i="6"/>
  <c r="BH9833" i="6"/>
  <c r="BH9834" i="6"/>
  <c r="BH9835" i="6"/>
  <c r="BH9836" i="6"/>
  <c r="BH9837" i="6"/>
  <c r="BH9838" i="6"/>
  <c r="BH9839" i="6"/>
  <c r="BH9840" i="6"/>
  <c r="BH9841" i="6"/>
  <c r="BH9842" i="6"/>
  <c r="BH9843" i="6"/>
  <c r="BH9844" i="6"/>
  <c r="BH9845" i="6"/>
  <c r="BH9846" i="6"/>
  <c r="BH9847" i="6"/>
  <c r="BH9848" i="6"/>
  <c r="BH9849" i="6"/>
  <c r="BH9850" i="6"/>
  <c r="BH9851" i="6"/>
  <c r="BH9852" i="6"/>
  <c r="BH9853" i="6"/>
  <c r="BH9854" i="6"/>
  <c r="BH9855" i="6"/>
  <c r="BH9856" i="6"/>
  <c r="BH9857" i="6"/>
  <c r="BH9858" i="6"/>
  <c r="BH9859" i="6"/>
  <c r="BH9860" i="6"/>
  <c r="BH9861" i="6"/>
  <c r="BH9862" i="6"/>
  <c r="BH9863" i="6"/>
  <c r="BH9864" i="6"/>
  <c r="BH9865" i="6"/>
  <c r="BH9866" i="6"/>
  <c r="BH9867" i="6"/>
  <c r="BH9868" i="6"/>
  <c r="BH9869" i="6"/>
  <c r="BH9870" i="6"/>
  <c r="BH9871" i="6"/>
  <c r="BH9872" i="6"/>
  <c r="BH9873" i="6"/>
  <c r="BH9874" i="6"/>
  <c r="BH9875" i="6"/>
  <c r="BH9876" i="6"/>
  <c r="BH9877" i="6"/>
  <c r="BH9878" i="6"/>
  <c r="BH9879" i="6"/>
  <c r="BH9880" i="6"/>
  <c r="BH9881" i="6"/>
  <c r="BH9882" i="6"/>
  <c r="BH9883" i="6"/>
  <c r="BH9884" i="6"/>
  <c r="BH9885" i="6"/>
  <c r="BH9886" i="6"/>
  <c r="BH9887" i="6"/>
  <c r="BH9888" i="6"/>
  <c r="BH9889" i="6"/>
  <c r="BH9890" i="6"/>
  <c r="BH9891" i="6"/>
  <c r="BH9892" i="6"/>
  <c r="BH9893" i="6"/>
  <c r="BH9894" i="6"/>
  <c r="BH9895" i="6"/>
  <c r="BH9896" i="6"/>
  <c r="BH9897" i="6"/>
  <c r="BH9898" i="6"/>
  <c r="BH9899" i="6"/>
  <c r="BH9900" i="6"/>
  <c r="BH9901" i="6"/>
  <c r="BH9902" i="6"/>
  <c r="BH9903" i="6"/>
  <c r="BH9904" i="6"/>
  <c r="BH9905" i="6"/>
  <c r="BH9906" i="6"/>
  <c r="BH9907" i="6"/>
  <c r="BH9908" i="6"/>
  <c r="BH9909" i="6"/>
  <c r="BH9910" i="6"/>
  <c r="BH9911" i="6"/>
  <c r="BH9912" i="6"/>
  <c r="BH9913" i="6"/>
  <c r="BH9914" i="6"/>
  <c r="BH9915" i="6"/>
  <c r="BH9916" i="6"/>
  <c r="BH9917" i="6"/>
  <c r="BH9918" i="6"/>
  <c r="BH9919" i="6"/>
  <c r="BH9920" i="6"/>
  <c r="BH9921" i="6"/>
  <c r="BH9922" i="6"/>
  <c r="BH9923" i="6"/>
  <c r="BH9924" i="6"/>
  <c r="BH9925" i="6"/>
  <c r="BH9926" i="6"/>
  <c r="BH9927" i="6"/>
  <c r="BH9928" i="6"/>
  <c r="BH9929" i="6"/>
  <c r="BH9930" i="6"/>
  <c r="BH9931" i="6"/>
  <c r="BH9932" i="6"/>
  <c r="BH9933" i="6"/>
  <c r="BH9934" i="6"/>
  <c r="BH9935" i="6"/>
  <c r="BH9936" i="6"/>
  <c r="BH9937" i="6"/>
  <c r="BH9938" i="6"/>
  <c r="BH9939" i="6"/>
  <c r="BH9940" i="6"/>
  <c r="BH9941" i="6"/>
  <c r="BH9942" i="6"/>
  <c r="BH9943" i="6"/>
  <c r="BH9944" i="6"/>
  <c r="BH9945" i="6"/>
  <c r="BH9946" i="6"/>
  <c r="BH9947" i="6"/>
  <c r="BH9948" i="6"/>
  <c r="BH9949" i="6"/>
  <c r="BH9950" i="6"/>
  <c r="BH9951" i="6"/>
  <c r="BH9952" i="6"/>
  <c r="BH9953" i="6"/>
  <c r="BH9954" i="6"/>
  <c r="BH9955" i="6"/>
  <c r="BH9956" i="6"/>
  <c r="BH9957" i="6"/>
  <c r="BH9958" i="6"/>
  <c r="BH9959" i="6"/>
  <c r="BH9960" i="6"/>
  <c r="BH9961" i="6"/>
  <c r="BH9962" i="6"/>
  <c r="BH9963" i="6"/>
  <c r="BH9964" i="6"/>
  <c r="BH9965" i="6"/>
  <c r="BH9966" i="6"/>
  <c r="BH9967" i="6"/>
  <c r="BH9968" i="6"/>
  <c r="BH9969" i="6"/>
  <c r="BH9970" i="6"/>
  <c r="BH9971" i="6"/>
  <c r="BH9972" i="6"/>
  <c r="BH9973" i="6"/>
  <c r="BH9974" i="6"/>
  <c r="BH9975" i="6"/>
  <c r="BH9976" i="6"/>
  <c r="BH9977" i="6"/>
  <c r="BH9978" i="6"/>
  <c r="BH9979" i="6"/>
  <c r="BH9980" i="6"/>
  <c r="BH9981" i="6"/>
  <c r="BH9982" i="6"/>
  <c r="BH9983" i="6"/>
  <c r="BH9984" i="6"/>
  <c r="BH9985" i="6"/>
  <c r="BH9986" i="6"/>
  <c r="BH9987" i="6"/>
  <c r="BH9988" i="6"/>
  <c r="BH9989" i="6"/>
  <c r="BH9990" i="6"/>
  <c r="BH9991" i="6"/>
  <c r="BH9992" i="6"/>
  <c r="BH9993" i="6"/>
  <c r="BH9994" i="6"/>
  <c r="BH9995" i="6"/>
  <c r="BH9996" i="6"/>
  <c r="BH9997" i="6"/>
  <c r="BH9998" i="6"/>
  <c r="BH9999" i="6"/>
  <c r="BH10000" i="6"/>
  <c r="BH10001" i="6"/>
  <c r="BH10002" i="6"/>
  <c r="BH10003" i="6"/>
  <c r="BH10004" i="6"/>
  <c r="BH10005" i="6"/>
  <c r="BH10006" i="6"/>
  <c r="BH10007" i="6"/>
  <c r="BH10008" i="6"/>
  <c r="BH10009" i="6"/>
  <c r="BH10010" i="6"/>
  <c r="BH10011" i="6"/>
  <c r="BH10012" i="6"/>
  <c r="BH10013" i="6"/>
  <c r="BH10014" i="6"/>
  <c r="BH10015" i="6"/>
  <c r="BH10016" i="6"/>
  <c r="BH10017" i="6"/>
  <c r="BH10018" i="6"/>
  <c r="BH10019" i="6"/>
  <c r="BH10020" i="6"/>
  <c r="BH10021" i="6"/>
  <c r="BH10022" i="6"/>
  <c r="BH10023" i="6"/>
  <c r="BH10024" i="6"/>
  <c r="BH10025" i="6"/>
  <c r="BH10026" i="6"/>
  <c r="BH10027" i="6"/>
  <c r="BH10028" i="6"/>
  <c r="BH10029" i="6"/>
  <c r="BH10030" i="6"/>
  <c r="BH10031" i="6"/>
  <c r="BH10032" i="6"/>
  <c r="BH10033" i="6"/>
  <c r="BH10034" i="6"/>
  <c r="BH10035" i="6"/>
  <c r="BH10036" i="6"/>
  <c r="BH10037" i="6"/>
  <c r="BH10038" i="6"/>
  <c r="BH10039" i="6"/>
  <c r="BH10040" i="6"/>
  <c r="BH10041" i="6"/>
  <c r="BH10042" i="6"/>
  <c r="BH10043" i="6"/>
  <c r="BH10044" i="6"/>
  <c r="BH2" i="6"/>
  <c r="BG3" i="6"/>
  <c r="BG4" i="6"/>
  <c r="BG5" i="6"/>
  <c r="BG6" i="6"/>
  <c r="BG7" i="6"/>
  <c r="BG8" i="6"/>
  <c r="BG9" i="6"/>
  <c r="BG10" i="6"/>
  <c r="BG11" i="6"/>
  <c r="BG12" i="6"/>
  <c r="BG13" i="6"/>
  <c r="BG14" i="6"/>
  <c r="BG15" i="6"/>
  <c r="BG16" i="6"/>
  <c r="BG17" i="6"/>
  <c r="BG18" i="6"/>
  <c r="BG19" i="6"/>
  <c r="BG20" i="6"/>
  <c r="BG21" i="6"/>
  <c r="BG22" i="6"/>
  <c r="BG23" i="6"/>
  <c r="BG24" i="6"/>
  <c r="BG25" i="6"/>
  <c r="BG26" i="6"/>
  <c r="BG27" i="6"/>
  <c r="BG28" i="6"/>
  <c r="BG29" i="6"/>
  <c r="BG30" i="6"/>
  <c r="BG31" i="6"/>
  <c r="BG32" i="6"/>
  <c r="BG33" i="6"/>
  <c r="BG34" i="6"/>
  <c r="BG35" i="6"/>
  <c r="BG36" i="6"/>
  <c r="BG37" i="6"/>
  <c r="BG38" i="6"/>
  <c r="BG39" i="6"/>
  <c r="BG40" i="6"/>
  <c r="BG41" i="6"/>
  <c r="BG42" i="6"/>
  <c r="BG43" i="6"/>
  <c r="BG44" i="6"/>
  <c r="BG45" i="6"/>
  <c r="BG46" i="6"/>
  <c r="BG47" i="6"/>
  <c r="BG48" i="6"/>
  <c r="BG49" i="6"/>
  <c r="BG50" i="6"/>
  <c r="BG51" i="6"/>
  <c r="BG52" i="6"/>
  <c r="BG53" i="6"/>
  <c r="BG54" i="6"/>
  <c r="BG55" i="6"/>
  <c r="BG56" i="6"/>
  <c r="BG57" i="6"/>
  <c r="BG58" i="6"/>
  <c r="BG59" i="6"/>
  <c r="BG60" i="6"/>
  <c r="BG61" i="6"/>
  <c r="BG62" i="6"/>
  <c r="BG63" i="6"/>
  <c r="BG64" i="6"/>
  <c r="BG65" i="6"/>
  <c r="BG66" i="6"/>
  <c r="BG67" i="6"/>
  <c r="BG68" i="6"/>
  <c r="BG69" i="6"/>
  <c r="BG70" i="6"/>
  <c r="BG71" i="6"/>
  <c r="BG72" i="6"/>
  <c r="BG73" i="6"/>
  <c r="BG74" i="6"/>
  <c r="BG75" i="6"/>
  <c r="BG76" i="6"/>
  <c r="BG77" i="6"/>
  <c r="BG78" i="6"/>
  <c r="BG79" i="6"/>
  <c r="BG80" i="6"/>
  <c r="BG81" i="6"/>
  <c r="BG82" i="6"/>
  <c r="BG83" i="6"/>
  <c r="BG84" i="6"/>
  <c r="BG85" i="6"/>
  <c r="BG86" i="6"/>
  <c r="BG87" i="6"/>
  <c r="BG88" i="6"/>
  <c r="BG89" i="6"/>
  <c r="BG90" i="6"/>
  <c r="BG91" i="6"/>
  <c r="BG92" i="6"/>
  <c r="BG93" i="6"/>
  <c r="BG94" i="6"/>
  <c r="BG95" i="6"/>
  <c r="BG96" i="6"/>
  <c r="BG97" i="6"/>
  <c r="BG98" i="6"/>
  <c r="BG99" i="6"/>
  <c r="BG100" i="6"/>
  <c r="BG101" i="6"/>
  <c r="BG102" i="6"/>
  <c r="BG103" i="6"/>
  <c r="BG104" i="6"/>
  <c r="BG105" i="6"/>
  <c r="BG106" i="6"/>
  <c r="BG107" i="6"/>
  <c r="BG108" i="6"/>
  <c r="BG109" i="6"/>
  <c r="BG110" i="6"/>
  <c r="BG111" i="6"/>
  <c r="BG112" i="6"/>
  <c r="BG113" i="6"/>
  <c r="BG114" i="6"/>
  <c r="BG115" i="6"/>
  <c r="BG116" i="6"/>
  <c r="BG117" i="6"/>
  <c r="BG118" i="6"/>
  <c r="BG119" i="6"/>
  <c r="BG120" i="6"/>
  <c r="BG121" i="6"/>
  <c r="BG122" i="6"/>
  <c r="BG123" i="6"/>
  <c r="BG124" i="6"/>
  <c r="BG125" i="6"/>
  <c r="BG126" i="6"/>
  <c r="BG127" i="6"/>
  <c r="BG128" i="6"/>
  <c r="BG129" i="6"/>
  <c r="BG130" i="6"/>
  <c r="BG131" i="6"/>
  <c r="BG132" i="6"/>
  <c r="BG133" i="6"/>
  <c r="BG134" i="6"/>
  <c r="BG135" i="6"/>
  <c r="BG136" i="6"/>
  <c r="BG137" i="6"/>
  <c r="BG138" i="6"/>
  <c r="BG139" i="6"/>
  <c r="BG140" i="6"/>
  <c r="BG141" i="6"/>
  <c r="BG142" i="6"/>
  <c r="BG143" i="6"/>
  <c r="BG144" i="6"/>
  <c r="BG145" i="6"/>
  <c r="BG146" i="6"/>
  <c r="BG147" i="6"/>
  <c r="BG148" i="6"/>
  <c r="BG149" i="6"/>
  <c r="BG150" i="6"/>
  <c r="BG151" i="6"/>
  <c r="BG152" i="6"/>
  <c r="BG153" i="6"/>
  <c r="BG154" i="6"/>
  <c r="BG155" i="6"/>
  <c r="BG156" i="6"/>
  <c r="BG157" i="6"/>
  <c r="BG158" i="6"/>
  <c r="BG159" i="6"/>
  <c r="BG160" i="6"/>
  <c r="BG161" i="6"/>
  <c r="BG162" i="6"/>
  <c r="BG163" i="6"/>
  <c r="BG164" i="6"/>
  <c r="BG165" i="6"/>
  <c r="BG166" i="6"/>
  <c r="BG167" i="6"/>
  <c r="BG168" i="6"/>
  <c r="BG169" i="6"/>
  <c r="BG170" i="6"/>
  <c r="BG171" i="6"/>
  <c r="BG172" i="6"/>
  <c r="BG173" i="6"/>
  <c r="BG174" i="6"/>
  <c r="BG175" i="6"/>
  <c r="BG176" i="6"/>
  <c r="BG177" i="6"/>
  <c r="BG178" i="6"/>
  <c r="BG179" i="6"/>
  <c r="BG180" i="6"/>
  <c r="BG181" i="6"/>
  <c r="BG182" i="6"/>
  <c r="BG183" i="6"/>
  <c r="BG184" i="6"/>
  <c r="BG185" i="6"/>
  <c r="BG186" i="6"/>
  <c r="BG187" i="6"/>
  <c r="BG188" i="6"/>
  <c r="BG189" i="6"/>
  <c r="BG190" i="6"/>
  <c r="BG191" i="6"/>
  <c r="BG192" i="6"/>
  <c r="BG193" i="6"/>
  <c r="BG194" i="6"/>
  <c r="BG195" i="6"/>
  <c r="BG196" i="6"/>
  <c r="BG197" i="6"/>
  <c r="BG198" i="6"/>
  <c r="BG199" i="6"/>
  <c r="BG200" i="6"/>
  <c r="BG201" i="6"/>
  <c r="BG202" i="6"/>
  <c r="BG203" i="6"/>
  <c r="BG204" i="6"/>
  <c r="BG205" i="6"/>
  <c r="BG206" i="6"/>
  <c r="BG207" i="6"/>
  <c r="BG208" i="6"/>
  <c r="BG209" i="6"/>
  <c r="BG210" i="6"/>
  <c r="BG211" i="6"/>
  <c r="BG212" i="6"/>
  <c r="BG213" i="6"/>
  <c r="BG214" i="6"/>
  <c r="BG215" i="6"/>
  <c r="BG216" i="6"/>
  <c r="BG217" i="6"/>
  <c r="BG218" i="6"/>
  <c r="BG219" i="6"/>
  <c r="BG220" i="6"/>
  <c r="BG221" i="6"/>
  <c r="BG222" i="6"/>
  <c r="BG223" i="6"/>
  <c r="BG224" i="6"/>
  <c r="BG225" i="6"/>
  <c r="BG226" i="6"/>
  <c r="BG227" i="6"/>
  <c r="BG228" i="6"/>
  <c r="BG229" i="6"/>
  <c r="BG230" i="6"/>
  <c r="BG231" i="6"/>
  <c r="BG232" i="6"/>
  <c r="BG233" i="6"/>
  <c r="BG234" i="6"/>
  <c r="BG235" i="6"/>
  <c r="BG236" i="6"/>
  <c r="BG237" i="6"/>
  <c r="BG238" i="6"/>
  <c r="BG239" i="6"/>
  <c r="BG240" i="6"/>
  <c r="BG241" i="6"/>
  <c r="BG242" i="6"/>
  <c r="BG243" i="6"/>
  <c r="BG244" i="6"/>
  <c r="BG245" i="6"/>
  <c r="BG246" i="6"/>
  <c r="BG247" i="6"/>
  <c r="BG248" i="6"/>
  <c r="BG249" i="6"/>
  <c r="BG250" i="6"/>
  <c r="BG251" i="6"/>
  <c r="BG252" i="6"/>
  <c r="BG253" i="6"/>
  <c r="BG254" i="6"/>
  <c r="BG255" i="6"/>
  <c r="BG256" i="6"/>
  <c r="BG257" i="6"/>
  <c r="BG258" i="6"/>
  <c r="BG259" i="6"/>
  <c r="BG260" i="6"/>
  <c r="BG261" i="6"/>
  <c r="BG262" i="6"/>
  <c r="BG263" i="6"/>
  <c r="BG264" i="6"/>
  <c r="BG265" i="6"/>
  <c r="BG266" i="6"/>
  <c r="BG267" i="6"/>
  <c r="BG268" i="6"/>
  <c r="BG269" i="6"/>
  <c r="BG270" i="6"/>
  <c r="BG271" i="6"/>
  <c r="BG272" i="6"/>
  <c r="BG273" i="6"/>
  <c r="BG274" i="6"/>
  <c r="BG275" i="6"/>
  <c r="BG276" i="6"/>
  <c r="BG277" i="6"/>
  <c r="BG278" i="6"/>
  <c r="BG279" i="6"/>
  <c r="BG280" i="6"/>
  <c r="BG281" i="6"/>
  <c r="BG282" i="6"/>
  <c r="BG283" i="6"/>
  <c r="BG284" i="6"/>
  <c r="BG285" i="6"/>
  <c r="BG286" i="6"/>
  <c r="BG287" i="6"/>
  <c r="BG288" i="6"/>
  <c r="BG289" i="6"/>
  <c r="BG290" i="6"/>
  <c r="BG291" i="6"/>
  <c r="BG292" i="6"/>
  <c r="BG293" i="6"/>
  <c r="BG294" i="6"/>
  <c r="BG295" i="6"/>
  <c r="BG296" i="6"/>
  <c r="BG297" i="6"/>
  <c r="BG298" i="6"/>
  <c r="BG299" i="6"/>
  <c r="BG300" i="6"/>
  <c r="BG301" i="6"/>
  <c r="BG302" i="6"/>
  <c r="BG303" i="6"/>
  <c r="BG304" i="6"/>
  <c r="BG305" i="6"/>
  <c r="BG306" i="6"/>
  <c r="BG307" i="6"/>
  <c r="BG308" i="6"/>
  <c r="BG309" i="6"/>
  <c r="BG310" i="6"/>
  <c r="BG311" i="6"/>
  <c r="BG312" i="6"/>
  <c r="BG313" i="6"/>
  <c r="BG314" i="6"/>
  <c r="BG315" i="6"/>
  <c r="BG316" i="6"/>
  <c r="BG317" i="6"/>
  <c r="BG318" i="6"/>
  <c r="BG319" i="6"/>
  <c r="BG320" i="6"/>
  <c r="BG321" i="6"/>
  <c r="BG322" i="6"/>
  <c r="BG323" i="6"/>
  <c r="BG324" i="6"/>
  <c r="BG325" i="6"/>
  <c r="BG326" i="6"/>
  <c r="BG327" i="6"/>
  <c r="BG328" i="6"/>
  <c r="BG329" i="6"/>
  <c r="BG330" i="6"/>
  <c r="BG331" i="6"/>
  <c r="BG332" i="6"/>
  <c r="BG333" i="6"/>
  <c r="BG334" i="6"/>
  <c r="BG335" i="6"/>
  <c r="BG336" i="6"/>
  <c r="BG337" i="6"/>
  <c r="BG338" i="6"/>
  <c r="BG339" i="6"/>
  <c r="BG340" i="6"/>
  <c r="BG341" i="6"/>
  <c r="BG342" i="6"/>
  <c r="BG343" i="6"/>
  <c r="BG344" i="6"/>
  <c r="BG345" i="6"/>
  <c r="BG346" i="6"/>
  <c r="BG347" i="6"/>
  <c r="BG348" i="6"/>
  <c r="BG349" i="6"/>
  <c r="BG350" i="6"/>
  <c r="BG351" i="6"/>
  <c r="BG352" i="6"/>
  <c r="BG353" i="6"/>
  <c r="BG354" i="6"/>
  <c r="BG355" i="6"/>
  <c r="BG356" i="6"/>
  <c r="BG357" i="6"/>
  <c r="BG358" i="6"/>
  <c r="BG359" i="6"/>
  <c r="BG360" i="6"/>
  <c r="BG361" i="6"/>
  <c r="BG362" i="6"/>
  <c r="BG363" i="6"/>
  <c r="BG364" i="6"/>
  <c r="BG365" i="6"/>
  <c r="BG366" i="6"/>
  <c r="BG367" i="6"/>
  <c r="BG368" i="6"/>
  <c r="BG369" i="6"/>
  <c r="BG370" i="6"/>
  <c r="BG371" i="6"/>
  <c r="BG372" i="6"/>
  <c r="BG373" i="6"/>
  <c r="BG374" i="6"/>
  <c r="BG375" i="6"/>
  <c r="BG376" i="6"/>
  <c r="BG377" i="6"/>
  <c r="BG378" i="6"/>
  <c r="BG379" i="6"/>
  <c r="BG380" i="6"/>
  <c r="BG381" i="6"/>
  <c r="BG382" i="6"/>
  <c r="BG383" i="6"/>
  <c r="BG384" i="6"/>
  <c r="BG385" i="6"/>
  <c r="BG386" i="6"/>
  <c r="BG387" i="6"/>
  <c r="BG388" i="6"/>
  <c r="BG389" i="6"/>
  <c r="BG390" i="6"/>
  <c r="BG391" i="6"/>
  <c r="BG392" i="6"/>
  <c r="BG393" i="6"/>
  <c r="BG394" i="6"/>
  <c r="BG395" i="6"/>
  <c r="BG396" i="6"/>
  <c r="BG397" i="6"/>
  <c r="BG398" i="6"/>
  <c r="BG399" i="6"/>
  <c r="BG400" i="6"/>
  <c r="BG401" i="6"/>
  <c r="BG402" i="6"/>
  <c r="BG403" i="6"/>
  <c r="BG404" i="6"/>
  <c r="BG405" i="6"/>
  <c r="BG406" i="6"/>
  <c r="BG407" i="6"/>
  <c r="BG408" i="6"/>
  <c r="BG409" i="6"/>
  <c r="BG410" i="6"/>
  <c r="BG411" i="6"/>
  <c r="BG412" i="6"/>
  <c r="BG413" i="6"/>
  <c r="BG414" i="6"/>
  <c r="BG415" i="6"/>
  <c r="BG416" i="6"/>
  <c r="BG417" i="6"/>
  <c r="BG418" i="6"/>
  <c r="BG419" i="6"/>
  <c r="BG420" i="6"/>
  <c r="BG421" i="6"/>
  <c r="BG422" i="6"/>
  <c r="BG423" i="6"/>
  <c r="BG424" i="6"/>
  <c r="BG425" i="6"/>
  <c r="BG426" i="6"/>
  <c r="BG427" i="6"/>
  <c r="BG428" i="6"/>
  <c r="BG429" i="6"/>
  <c r="BG430" i="6"/>
  <c r="BG431" i="6"/>
  <c r="BG432" i="6"/>
  <c r="BG433" i="6"/>
  <c r="BG434" i="6"/>
  <c r="BG435" i="6"/>
  <c r="BG436" i="6"/>
  <c r="BG437" i="6"/>
  <c r="BG438" i="6"/>
  <c r="BG439" i="6"/>
  <c r="BG440" i="6"/>
  <c r="BG441" i="6"/>
  <c r="BG442" i="6"/>
  <c r="BG443" i="6"/>
  <c r="BG444" i="6"/>
  <c r="BG445" i="6"/>
  <c r="BG446" i="6"/>
  <c r="BG447" i="6"/>
  <c r="BG448" i="6"/>
  <c r="BG449" i="6"/>
  <c r="BG450" i="6"/>
  <c r="BG451" i="6"/>
  <c r="BG452" i="6"/>
  <c r="BG453" i="6"/>
  <c r="BG454" i="6"/>
  <c r="BG455" i="6"/>
  <c r="BG456" i="6"/>
  <c r="BG457" i="6"/>
  <c r="BG458" i="6"/>
  <c r="BG459" i="6"/>
  <c r="BG460" i="6"/>
  <c r="BG461" i="6"/>
  <c r="BG462" i="6"/>
  <c r="BG463" i="6"/>
  <c r="BG464" i="6"/>
  <c r="BG465" i="6"/>
  <c r="BG466" i="6"/>
  <c r="BG467" i="6"/>
  <c r="BG468" i="6"/>
  <c r="BG469" i="6"/>
  <c r="BG470" i="6"/>
  <c r="BG471" i="6"/>
  <c r="BG472" i="6"/>
  <c r="BG473" i="6"/>
  <c r="BG474" i="6"/>
  <c r="BG475" i="6"/>
  <c r="BG476" i="6"/>
  <c r="BG477" i="6"/>
  <c r="BG478" i="6"/>
  <c r="BG479" i="6"/>
  <c r="BG480" i="6"/>
  <c r="BG481" i="6"/>
  <c r="BG482" i="6"/>
  <c r="BG483" i="6"/>
  <c r="BG484" i="6"/>
  <c r="BG485" i="6"/>
  <c r="BG486" i="6"/>
  <c r="BG487" i="6"/>
  <c r="BG488" i="6"/>
  <c r="BG489" i="6"/>
  <c r="BG490" i="6"/>
  <c r="BG491" i="6"/>
  <c r="BG492" i="6"/>
  <c r="BG493" i="6"/>
  <c r="BG494" i="6"/>
  <c r="BG495" i="6"/>
  <c r="BG496" i="6"/>
  <c r="BG497" i="6"/>
  <c r="BG498" i="6"/>
  <c r="BG499" i="6"/>
  <c r="BG500" i="6"/>
  <c r="BG501" i="6"/>
  <c r="BG502" i="6"/>
  <c r="BG503" i="6"/>
  <c r="BG504" i="6"/>
  <c r="BG505" i="6"/>
  <c r="BG506" i="6"/>
  <c r="BG507" i="6"/>
  <c r="BG508" i="6"/>
  <c r="BG509" i="6"/>
  <c r="BG510" i="6"/>
  <c r="BG511" i="6"/>
  <c r="BG512" i="6"/>
  <c r="BG513" i="6"/>
  <c r="BG514" i="6"/>
  <c r="BG515" i="6"/>
  <c r="BG516" i="6"/>
  <c r="BG517" i="6"/>
  <c r="BG518" i="6"/>
  <c r="BG519" i="6"/>
  <c r="BG520" i="6"/>
  <c r="BG521" i="6"/>
  <c r="BG522" i="6"/>
  <c r="BG523" i="6"/>
  <c r="BG524" i="6"/>
  <c r="BG525" i="6"/>
  <c r="BG526" i="6"/>
  <c r="BG527" i="6"/>
  <c r="BG528" i="6"/>
  <c r="BG529" i="6"/>
  <c r="BG530" i="6"/>
  <c r="BG531" i="6"/>
  <c r="BG532" i="6"/>
  <c r="BG533" i="6"/>
  <c r="BG534" i="6"/>
  <c r="BG535" i="6"/>
  <c r="BG536" i="6"/>
  <c r="BG537" i="6"/>
  <c r="BG538" i="6"/>
  <c r="BG539" i="6"/>
  <c r="BG540" i="6"/>
  <c r="BG541" i="6"/>
  <c r="BG542" i="6"/>
  <c r="BG543" i="6"/>
  <c r="BG544" i="6"/>
  <c r="BG545" i="6"/>
  <c r="BG546" i="6"/>
  <c r="BG547" i="6"/>
  <c r="BG548" i="6"/>
  <c r="BG549" i="6"/>
  <c r="BG550" i="6"/>
  <c r="BG551" i="6"/>
  <c r="BG552" i="6"/>
  <c r="BG553" i="6"/>
  <c r="BG554" i="6"/>
  <c r="BG555" i="6"/>
  <c r="BG556" i="6"/>
  <c r="BG557" i="6"/>
  <c r="BG558" i="6"/>
  <c r="BG559" i="6"/>
  <c r="BG560" i="6"/>
  <c r="BG561" i="6"/>
  <c r="BG562" i="6"/>
  <c r="BG563" i="6"/>
  <c r="BG564" i="6"/>
  <c r="BG565" i="6"/>
  <c r="BG566" i="6"/>
  <c r="BG567" i="6"/>
  <c r="BG568" i="6"/>
  <c r="BG569" i="6"/>
  <c r="BG570" i="6"/>
  <c r="BG571" i="6"/>
  <c r="BG572" i="6"/>
  <c r="BG573" i="6"/>
  <c r="BG574" i="6"/>
  <c r="BG575" i="6"/>
  <c r="BG576" i="6"/>
  <c r="BG577" i="6"/>
  <c r="BG578" i="6"/>
  <c r="BG579" i="6"/>
  <c r="BG580" i="6"/>
  <c r="BG581" i="6"/>
  <c r="BG582" i="6"/>
  <c r="BG583" i="6"/>
  <c r="BG584" i="6"/>
  <c r="BG585" i="6"/>
  <c r="BG586" i="6"/>
  <c r="BG587" i="6"/>
  <c r="BG588" i="6"/>
  <c r="BG589" i="6"/>
  <c r="BG590" i="6"/>
  <c r="BG591" i="6"/>
  <c r="BG592" i="6"/>
  <c r="BG593" i="6"/>
  <c r="BG594" i="6"/>
  <c r="BG595" i="6"/>
  <c r="BG596" i="6"/>
  <c r="BG597" i="6"/>
  <c r="BG598" i="6"/>
  <c r="BG599" i="6"/>
  <c r="BG600" i="6"/>
  <c r="BG601" i="6"/>
  <c r="BG602" i="6"/>
  <c r="BG603" i="6"/>
  <c r="BG604" i="6"/>
  <c r="BG605" i="6"/>
  <c r="BG606" i="6"/>
  <c r="BG607" i="6"/>
  <c r="BG608" i="6"/>
  <c r="BG609" i="6"/>
  <c r="BG610" i="6"/>
  <c r="BG611" i="6"/>
  <c r="BG612" i="6"/>
  <c r="BG613" i="6"/>
  <c r="BG614" i="6"/>
  <c r="BG615" i="6"/>
  <c r="BG616" i="6"/>
  <c r="BG617" i="6"/>
  <c r="BG618" i="6"/>
  <c r="BG619" i="6"/>
  <c r="BG620" i="6"/>
  <c r="BG621" i="6"/>
  <c r="BG622" i="6"/>
  <c r="BG623" i="6"/>
  <c r="BG624" i="6"/>
  <c r="BG625" i="6"/>
  <c r="BG626" i="6"/>
  <c r="BG627" i="6"/>
  <c r="BG628" i="6"/>
  <c r="BG629" i="6"/>
  <c r="BG630" i="6"/>
  <c r="BG631" i="6"/>
  <c r="BG632" i="6"/>
  <c r="BG633" i="6"/>
  <c r="BG634" i="6"/>
  <c r="BG635" i="6"/>
  <c r="BG636" i="6"/>
  <c r="BG637" i="6"/>
  <c r="BG638" i="6"/>
  <c r="BG639" i="6"/>
  <c r="BG640" i="6"/>
  <c r="BG641" i="6"/>
  <c r="BG642" i="6"/>
  <c r="BG643" i="6"/>
  <c r="BG644" i="6"/>
  <c r="BG645" i="6"/>
  <c r="BG646" i="6"/>
  <c r="BG647" i="6"/>
  <c r="BG648" i="6"/>
  <c r="BG649" i="6"/>
  <c r="BG650" i="6"/>
  <c r="BG651" i="6"/>
  <c r="BG652" i="6"/>
  <c r="BG653" i="6"/>
  <c r="BG654" i="6"/>
  <c r="BG655" i="6"/>
  <c r="BG656" i="6"/>
  <c r="BG657" i="6"/>
  <c r="BG658" i="6"/>
  <c r="BG659" i="6"/>
  <c r="BG660" i="6"/>
  <c r="BG661" i="6"/>
  <c r="BG662" i="6"/>
  <c r="BG663" i="6"/>
  <c r="BG664" i="6"/>
  <c r="BG665" i="6"/>
  <c r="BG666" i="6"/>
  <c r="BG667" i="6"/>
  <c r="BG668" i="6"/>
  <c r="BG669" i="6"/>
  <c r="BG670" i="6"/>
  <c r="BG671" i="6"/>
  <c r="BG672" i="6"/>
  <c r="BG673" i="6"/>
  <c r="BG674" i="6"/>
  <c r="BG675" i="6"/>
  <c r="BG676" i="6"/>
  <c r="BG677" i="6"/>
  <c r="BG678" i="6"/>
  <c r="BG679" i="6"/>
  <c r="BG680" i="6"/>
  <c r="BG681" i="6"/>
  <c r="BG682" i="6"/>
  <c r="BG683" i="6"/>
  <c r="BG684" i="6"/>
  <c r="BG685" i="6"/>
  <c r="BG686" i="6"/>
  <c r="BG687" i="6"/>
  <c r="BG688" i="6"/>
  <c r="BG689" i="6"/>
  <c r="BG690" i="6"/>
  <c r="BG691" i="6"/>
  <c r="BG692" i="6"/>
  <c r="BG693" i="6"/>
  <c r="BG694" i="6"/>
  <c r="BG695" i="6"/>
  <c r="BG696" i="6"/>
  <c r="BG697" i="6"/>
  <c r="BG698" i="6"/>
  <c r="BG699" i="6"/>
  <c r="BG700" i="6"/>
  <c r="BG701" i="6"/>
  <c r="BG702" i="6"/>
  <c r="BG703" i="6"/>
  <c r="BG704" i="6"/>
  <c r="BG705" i="6"/>
  <c r="BG706" i="6"/>
  <c r="BG707" i="6"/>
  <c r="BG708" i="6"/>
  <c r="BG709" i="6"/>
  <c r="BG710" i="6"/>
  <c r="BG711" i="6"/>
  <c r="BG712" i="6"/>
  <c r="BG713" i="6"/>
  <c r="BG714" i="6"/>
  <c r="BG715" i="6"/>
  <c r="BG716" i="6"/>
  <c r="BG717" i="6"/>
  <c r="BG718" i="6"/>
  <c r="BG719" i="6"/>
  <c r="BG720" i="6"/>
  <c r="BG721" i="6"/>
  <c r="BG722" i="6"/>
  <c r="BG723" i="6"/>
  <c r="BG724" i="6"/>
  <c r="BG725" i="6"/>
  <c r="BG726" i="6"/>
  <c r="BG727" i="6"/>
  <c r="BG728" i="6"/>
  <c r="BG729" i="6"/>
  <c r="BG730" i="6"/>
  <c r="BG731" i="6"/>
  <c r="BG732" i="6"/>
  <c r="BG733" i="6"/>
  <c r="BG734" i="6"/>
  <c r="BG735" i="6"/>
  <c r="BG736" i="6"/>
  <c r="BG737" i="6"/>
  <c r="BG738" i="6"/>
  <c r="BG739" i="6"/>
  <c r="BG740" i="6"/>
  <c r="BG741" i="6"/>
  <c r="BG742" i="6"/>
  <c r="BG743" i="6"/>
  <c r="BG744" i="6"/>
  <c r="BG745" i="6"/>
  <c r="BG746" i="6"/>
  <c r="BG747" i="6"/>
  <c r="BG748" i="6"/>
  <c r="BG749" i="6"/>
  <c r="BG750" i="6"/>
  <c r="BG751" i="6"/>
  <c r="BG752" i="6"/>
  <c r="BG753" i="6"/>
  <c r="BG754" i="6"/>
  <c r="BG755" i="6"/>
  <c r="BG756" i="6"/>
  <c r="BG757" i="6"/>
  <c r="BG758" i="6"/>
  <c r="BG759" i="6"/>
  <c r="BG760" i="6"/>
  <c r="BG761" i="6"/>
  <c r="BG762" i="6"/>
  <c r="BG763" i="6"/>
  <c r="BG764" i="6"/>
  <c r="BG765" i="6"/>
  <c r="BG766" i="6"/>
  <c r="BG767" i="6"/>
  <c r="BG768" i="6"/>
  <c r="BG769" i="6"/>
  <c r="BG770" i="6"/>
  <c r="BG771" i="6"/>
  <c r="BG772" i="6"/>
  <c r="BG773" i="6"/>
  <c r="BG774" i="6"/>
  <c r="BG775" i="6"/>
  <c r="BG776" i="6"/>
  <c r="BG777" i="6"/>
  <c r="BG778" i="6"/>
  <c r="BG779" i="6"/>
  <c r="BG780" i="6"/>
  <c r="BG781" i="6"/>
  <c r="BG782" i="6"/>
  <c r="BG783" i="6"/>
  <c r="BG784" i="6"/>
  <c r="BG785" i="6"/>
  <c r="BG786" i="6"/>
  <c r="BG787" i="6"/>
  <c r="BG788" i="6"/>
  <c r="BG789" i="6"/>
  <c r="BG790" i="6"/>
  <c r="BG791" i="6"/>
  <c r="BG792" i="6"/>
  <c r="BG793" i="6"/>
  <c r="BG794" i="6"/>
  <c r="BG795" i="6"/>
  <c r="BG796" i="6"/>
  <c r="BG797" i="6"/>
  <c r="BG798" i="6"/>
  <c r="BG799" i="6"/>
  <c r="BG800" i="6"/>
  <c r="BG801" i="6"/>
  <c r="BG802" i="6"/>
  <c r="BG803" i="6"/>
  <c r="BG804" i="6"/>
  <c r="BG805" i="6"/>
  <c r="BG806" i="6"/>
  <c r="BG807" i="6"/>
  <c r="BG808" i="6"/>
  <c r="BG809" i="6"/>
  <c r="BG810" i="6"/>
  <c r="BG811" i="6"/>
  <c r="BG812" i="6"/>
  <c r="BG813" i="6"/>
  <c r="BG814" i="6"/>
  <c r="BG815" i="6"/>
  <c r="BG816" i="6"/>
  <c r="BG817" i="6"/>
  <c r="BG818" i="6"/>
  <c r="BG819" i="6"/>
  <c r="BG820" i="6"/>
  <c r="BG821" i="6"/>
  <c r="BG822" i="6"/>
  <c r="BG823" i="6"/>
  <c r="BG824" i="6"/>
  <c r="BG825" i="6"/>
  <c r="BG826" i="6"/>
  <c r="BG827" i="6"/>
  <c r="BG828" i="6"/>
  <c r="BG829" i="6"/>
  <c r="BG830" i="6"/>
  <c r="BG831" i="6"/>
  <c r="BG832" i="6"/>
  <c r="BG833" i="6"/>
  <c r="BG834" i="6"/>
  <c r="BG835" i="6"/>
  <c r="BG836" i="6"/>
  <c r="BG837" i="6"/>
  <c r="BG838" i="6"/>
  <c r="BG839" i="6"/>
  <c r="BG840" i="6"/>
  <c r="BG841" i="6"/>
  <c r="BG842" i="6"/>
  <c r="BG843" i="6"/>
  <c r="BG844" i="6"/>
  <c r="BG845" i="6"/>
  <c r="BG846" i="6"/>
  <c r="BG847" i="6"/>
  <c r="BG848" i="6"/>
  <c r="BG849" i="6"/>
  <c r="BG850" i="6"/>
  <c r="BG851" i="6"/>
  <c r="BG852" i="6"/>
  <c r="BG853" i="6"/>
  <c r="BG854" i="6"/>
  <c r="BG855" i="6"/>
  <c r="BG856" i="6"/>
  <c r="BG857" i="6"/>
  <c r="BG858" i="6"/>
  <c r="BG859" i="6"/>
  <c r="BG860" i="6"/>
  <c r="BG861" i="6"/>
  <c r="BG862" i="6"/>
  <c r="BG863" i="6"/>
  <c r="BG864" i="6"/>
  <c r="BG865" i="6"/>
  <c r="BG866" i="6"/>
  <c r="BG867" i="6"/>
  <c r="BG868" i="6"/>
  <c r="BG869" i="6"/>
  <c r="BG870" i="6"/>
  <c r="BG871" i="6"/>
  <c r="BG872" i="6"/>
  <c r="BG873" i="6"/>
  <c r="BG874" i="6"/>
  <c r="BG875" i="6"/>
  <c r="BG876" i="6"/>
  <c r="BG877" i="6"/>
  <c r="BG878" i="6"/>
  <c r="BG879" i="6"/>
  <c r="BG880" i="6"/>
  <c r="BG881" i="6"/>
  <c r="BG882" i="6"/>
  <c r="BG883" i="6"/>
  <c r="BG884" i="6"/>
  <c r="BG885" i="6"/>
  <c r="BG886" i="6"/>
  <c r="BG887" i="6"/>
  <c r="BG888" i="6"/>
  <c r="BG889" i="6"/>
  <c r="BG890" i="6"/>
  <c r="BG891" i="6"/>
  <c r="BG892" i="6"/>
  <c r="BG893" i="6"/>
  <c r="BG894" i="6"/>
  <c r="BG895" i="6"/>
  <c r="BG896" i="6"/>
  <c r="BG897" i="6"/>
  <c r="BG898" i="6"/>
  <c r="BG899" i="6"/>
  <c r="BG900" i="6"/>
  <c r="BG901" i="6"/>
  <c r="BG902" i="6"/>
  <c r="BG903" i="6"/>
  <c r="BG904" i="6"/>
  <c r="BG905" i="6"/>
  <c r="BG906" i="6"/>
  <c r="BG907" i="6"/>
  <c r="BG908" i="6"/>
  <c r="BG909" i="6"/>
  <c r="BG910" i="6"/>
  <c r="BG911" i="6"/>
  <c r="BG912" i="6"/>
  <c r="BG913" i="6"/>
  <c r="BG914" i="6"/>
  <c r="BG915" i="6"/>
  <c r="BG916" i="6"/>
  <c r="BG917" i="6"/>
  <c r="BG918" i="6"/>
  <c r="BG919" i="6"/>
  <c r="BG920" i="6"/>
  <c r="BG921" i="6"/>
  <c r="BG922" i="6"/>
  <c r="BG923" i="6"/>
  <c r="BG924" i="6"/>
  <c r="BG925" i="6"/>
  <c r="BG926" i="6"/>
  <c r="BG927" i="6"/>
  <c r="BG928" i="6"/>
  <c r="BG929" i="6"/>
  <c r="BG930" i="6"/>
  <c r="BG931" i="6"/>
  <c r="BG932" i="6"/>
  <c r="BG933" i="6"/>
  <c r="BG934" i="6"/>
  <c r="BG935" i="6"/>
  <c r="BG936" i="6"/>
  <c r="BG937" i="6"/>
  <c r="BG938" i="6"/>
  <c r="BG939" i="6"/>
  <c r="BG940" i="6"/>
  <c r="BG941" i="6"/>
  <c r="BG942" i="6"/>
  <c r="BG943" i="6"/>
  <c r="BG944" i="6"/>
  <c r="BG945" i="6"/>
  <c r="BG946" i="6"/>
  <c r="BG947" i="6"/>
  <c r="BG948" i="6"/>
  <c r="BG949" i="6"/>
  <c r="BG950" i="6"/>
  <c r="BG951" i="6"/>
  <c r="BG952" i="6"/>
  <c r="BG953" i="6"/>
  <c r="BG954" i="6"/>
  <c r="BG955" i="6"/>
  <c r="BG956" i="6"/>
  <c r="BG957" i="6"/>
  <c r="BG958" i="6"/>
  <c r="BG959" i="6"/>
  <c r="BG960" i="6"/>
  <c r="BG961" i="6"/>
  <c r="BG962" i="6"/>
  <c r="BG963" i="6"/>
  <c r="BG964" i="6"/>
  <c r="BG965" i="6"/>
  <c r="BG966" i="6"/>
  <c r="BG967" i="6"/>
  <c r="BG968" i="6"/>
  <c r="BG969" i="6"/>
  <c r="BG970" i="6"/>
  <c r="BG971" i="6"/>
  <c r="BG972" i="6"/>
  <c r="BG973" i="6"/>
  <c r="BG974" i="6"/>
  <c r="BG975" i="6"/>
  <c r="BG976" i="6"/>
  <c r="BG977" i="6"/>
  <c r="BG978" i="6"/>
  <c r="BG979" i="6"/>
  <c r="BG980" i="6"/>
  <c r="BG981" i="6"/>
  <c r="BG982" i="6"/>
  <c r="BG983" i="6"/>
  <c r="BG984" i="6"/>
  <c r="BG985" i="6"/>
  <c r="BG986" i="6"/>
  <c r="BG987" i="6"/>
  <c r="BG988" i="6"/>
  <c r="BG989" i="6"/>
  <c r="BG990" i="6"/>
  <c r="BG991" i="6"/>
  <c r="BG992" i="6"/>
  <c r="BG993" i="6"/>
  <c r="BG994" i="6"/>
  <c r="BG995" i="6"/>
  <c r="BG996" i="6"/>
  <c r="BG997" i="6"/>
  <c r="BG998" i="6"/>
  <c r="BG999" i="6"/>
  <c r="BG1000" i="6"/>
  <c r="BG1001" i="6"/>
  <c r="BG1002" i="6"/>
  <c r="BG1003" i="6"/>
  <c r="BG1004" i="6"/>
  <c r="BG1005" i="6"/>
  <c r="BG1006" i="6"/>
  <c r="BG1007" i="6"/>
  <c r="BG1008" i="6"/>
  <c r="BG1009" i="6"/>
  <c r="BG1010" i="6"/>
  <c r="BG1011" i="6"/>
  <c r="BG1012" i="6"/>
  <c r="BG1013" i="6"/>
  <c r="BG1014" i="6"/>
  <c r="BG1015" i="6"/>
  <c r="BG1016" i="6"/>
  <c r="BG1017" i="6"/>
  <c r="BG1018" i="6"/>
  <c r="BG1019" i="6"/>
  <c r="BG1020" i="6"/>
  <c r="BG1021" i="6"/>
  <c r="BG1022" i="6"/>
  <c r="BG1023" i="6"/>
  <c r="BG1024" i="6"/>
  <c r="BG1025" i="6"/>
  <c r="BG1026" i="6"/>
  <c r="BG1027" i="6"/>
  <c r="BG1028" i="6"/>
  <c r="BG1029" i="6"/>
  <c r="BG1030" i="6"/>
  <c r="BG1031" i="6"/>
  <c r="BG1032" i="6"/>
  <c r="BG1033" i="6"/>
  <c r="BG1034" i="6"/>
  <c r="BG1035" i="6"/>
  <c r="BG1036" i="6"/>
  <c r="BG1037" i="6"/>
  <c r="BG1038" i="6"/>
  <c r="BG1039" i="6"/>
  <c r="BG1040" i="6"/>
  <c r="BG1041" i="6"/>
  <c r="BG1042" i="6"/>
  <c r="BG1043" i="6"/>
  <c r="BG1044" i="6"/>
  <c r="BG1045" i="6"/>
  <c r="BG1046" i="6"/>
  <c r="BG1047" i="6"/>
  <c r="BG1048" i="6"/>
  <c r="BG1049" i="6"/>
  <c r="BG1050" i="6"/>
  <c r="BG1051" i="6"/>
  <c r="BG1052" i="6"/>
  <c r="BG1053" i="6"/>
  <c r="BG1054" i="6"/>
  <c r="BG1055" i="6"/>
  <c r="BG1056" i="6"/>
  <c r="BG1057" i="6"/>
  <c r="BG1058" i="6"/>
  <c r="BG1059" i="6"/>
  <c r="BG1060" i="6"/>
  <c r="BG1061" i="6"/>
  <c r="BG1062" i="6"/>
  <c r="BG1063" i="6"/>
  <c r="BG1064" i="6"/>
  <c r="BG1065" i="6"/>
  <c r="BG1066" i="6"/>
  <c r="BG1067" i="6"/>
  <c r="BG1068" i="6"/>
  <c r="BG1069" i="6"/>
  <c r="BG1070" i="6"/>
  <c r="BG1071" i="6"/>
  <c r="BG1072" i="6"/>
  <c r="BG1073" i="6"/>
  <c r="BG1074" i="6"/>
  <c r="BG1075" i="6"/>
  <c r="BG1076" i="6"/>
  <c r="BG1077" i="6"/>
  <c r="BG1078" i="6"/>
  <c r="BG1079" i="6"/>
  <c r="BG1080" i="6"/>
  <c r="BG1081" i="6"/>
  <c r="BG1082" i="6"/>
  <c r="BG1083" i="6"/>
  <c r="BG1084" i="6"/>
  <c r="BG1085" i="6"/>
  <c r="BG1086" i="6"/>
  <c r="BG1087" i="6"/>
  <c r="BG1088" i="6"/>
  <c r="BG1089" i="6"/>
  <c r="BG1090" i="6"/>
  <c r="BG1091" i="6"/>
  <c r="BG1092" i="6"/>
  <c r="BG1093" i="6"/>
  <c r="BG1094" i="6"/>
  <c r="BG1095" i="6"/>
  <c r="BG1096" i="6"/>
  <c r="BG1097" i="6"/>
  <c r="BG1098" i="6"/>
  <c r="BG1099" i="6"/>
  <c r="BG1100" i="6"/>
  <c r="BG1101" i="6"/>
  <c r="BG1102" i="6"/>
  <c r="BG1103" i="6"/>
  <c r="BG1104" i="6"/>
  <c r="BG1105" i="6"/>
  <c r="BG1106" i="6"/>
  <c r="BG1107" i="6"/>
  <c r="BG1108" i="6"/>
  <c r="BG1109" i="6"/>
  <c r="BG1110" i="6"/>
  <c r="BG1111" i="6"/>
  <c r="BG1112" i="6"/>
  <c r="BG1113" i="6"/>
  <c r="BG1114" i="6"/>
  <c r="BG1115" i="6"/>
  <c r="BG1116" i="6"/>
  <c r="BG1117" i="6"/>
  <c r="BG1118" i="6"/>
  <c r="BG1119" i="6"/>
  <c r="BG1120" i="6"/>
  <c r="BG1121" i="6"/>
  <c r="BG1122" i="6"/>
  <c r="BG1123" i="6"/>
  <c r="BG1124" i="6"/>
  <c r="BG1125" i="6"/>
  <c r="BG1126" i="6"/>
  <c r="BG1127" i="6"/>
  <c r="BG1128" i="6"/>
  <c r="BG1129" i="6"/>
  <c r="BG1130" i="6"/>
  <c r="BG1131" i="6"/>
  <c r="BG1132" i="6"/>
  <c r="BG1133" i="6"/>
  <c r="BG1134" i="6"/>
  <c r="BG1135" i="6"/>
  <c r="BG1136" i="6"/>
  <c r="BG1137" i="6"/>
  <c r="BG1138" i="6"/>
  <c r="BG1139" i="6"/>
  <c r="BG1140" i="6"/>
  <c r="BG1141" i="6"/>
  <c r="BG1142" i="6"/>
  <c r="BG1143" i="6"/>
  <c r="BG1144" i="6"/>
  <c r="BG1145" i="6"/>
  <c r="BG1146" i="6"/>
  <c r="BG1147" i="6"/>
  <c r="BG1148" i="6"/>
  <c r="BG1149" i="6"/>
  <c r="BG1150" i="6"/>
  <c r="BG1151" i="6"/>
  <c r="BG1152" i="6"/>
  <c r="BG1153" i="6"/>
  <c r="BG1154" i="6"/>
  <c r="BG1155" i="6"/>
  <c r="BG1156" i="6"/>
  <c r="BG1157" i="6"/>
  <c r="BG1158" i="6"/>
  <c r="BG1159" i="6"/>
  <c r="BG1160" i="6"/>
  <c r="BG1161" i="6"/>
  <c r="BG1162" i="6"/>
  <c r="BG1163" i="6"/>
  <c r="BG1164" i="6"/>
  <c r="BG1165" i="6"/>
  <c r="BG1166" i="6"/>
  <c r="BG1167" i="6"/>
  <c r="BG1168" i="6"/>
  <c r="BG1169" i="6"/>
  <c r="BG1170" i="6"/>
  <c r="BG1171" i="6"/>
  <c r="BG1172" i="6"/>
  <c r="BG1173" i="6"/>
  <c r="BG1174" i="6"/>
  <c r="BG1175" i="6"/>
  <c r="BG1176" i="6"/>
  <c r="BG1177" i="6"/>
  <c r="BG1178" i="6"/>
  <c r="BG1179" i="6"/>
  <c r="BG1180" i="6"/>
  <c r="BG1181" i="6"/>
  <c r="BG1182" i="6"/>
  <c r="BG1183" i="6"/>
  <c r="BG1184" i="6"/>
  <c r="BG1185" i="6"/>
  <c r="BG1186" i="6"/>
  <c r="BG1187" i="6"/>
  <c r="BG1188" i="6"/>
  <c r="BG1189" i="6"/>
  <c r="BG1190" i="6"/>
  <c r="BG1191" i="6"/>
  <c r="BG1192" i="6"/>
  <c r="BG1193" i="6"/>
  <c r="BG1194" i="6"/>
  <c r="BG1195" i="6"/>
  <c r="BG1196" i="6"/>
  <c r="BG1197" i="6"/>
  <c r="BG1198" i="6"/>
  <c r="BG1199" i="6"/>
  <c r="BG1200" i="6"/>
  <c r="BG1201" i="6"/>
  <c r="BG1202" i="6"/>
  <c r="BG1203" i="6"/>
  <c r="BG1204" i="6"/>
  <c r="BG1205" i="6"/>
  <c r="BG1206" i="6"/>
  <c r="BG1207" i="6"/>
  <c r="BG1208" i="6"/>
  <c r="BG1209" i="6"/>
  <c r="BG1210" i="6"/>
  <c r="BG1211" i="6"/>
  <c r="BG1212" i="6"/>
  <c r="BG1213" i="6"/>
  <c r="BG1214" i="6"/>
  <c r="BG1215" i="6"/>
  <c r="BG1216" i="6"/>
  <c r="BG1217" i="6"/>
  <c r="BG1218" i="6"/>
  <c r="BG1219" i="6"/>
  <c r="BG1220" i="6"/>
  <c r="BG1221" i="6"/>
  <c r="BG1222" i="6"/>
  <c r="BG1223" i="6"/>
  <c r="BG1224" i="6"/>
  <c r="BG1225" i="6"/>
  <c r="BG1226" i="6"/>
  <c r="BG1227" i="6"/>
  <c r="BG1228" i="6"/>
  <c r="BG1229" i="6"/>
  <c r="BG1230" i="6"/>
  <c r="BG1231" i="6"/>
  <c r="BG1232" i="6"/>
  <c r="BG1233" i="6"/>
  <c r="BG1234" i="6"/>
  <c r="BG1235" i="6"/>
  <c r="BG1236" i="6"/>
  <c r="BG1237" i="6"/>
  <c r="BG1238" i="6"/>
  <c r="BG1239" i="6"/>
  <c r="BG1240" i="6"/>
  <c r="BG1241" i="6"/>
  <c r="BG1242" i="6"/>
  <c r="BG1243" i="6"/>
  <c r="BG1244" i="6"/>
  <c r="BG1245" i="6"/>
  <c r="BG1246" i="6"/>
  <c r="BG1247" i="6"/>
  <c r="BG1248" i="6"/>
  <c r="BG1249" i="6"/>
  <c r="BG1250" i="6"/>
  <c r="BG1251" i="6"/>
  <c r="BG1252" i="6"/>
  <c r="BG1253" i="6"/>
  <c r="BG1254" i="6"/>
  <c r="BG1255" i="6"/>
  <c r="BG1256" i="6"/>
  <c r="BG1257" i="6"/>
  <c r="BG1258" i="6"/>
  <c r="BG1259" i="6"/>
  <c r="BG1260" i="6"/>
  <c r="BG1261" i="6"/>
  <c r="BG1262" i="6"/>
  <c r="BG1263" i="6"/>
  <c r="BG1264" i="6"/>
  <c r="BG1265" i="6"/>
  <c r="BG1266" i="6"/>
  <c r="BG1267" i="6"/>
  <c r="BG1268" i="6"/>
  <c r="BG1269" i="6"/>
  <c r="BG1270" i="6"/>
  <c r="BG1271" i="6"/>
  <c r="BG1272" i="6"/>
  <c r="BG1273" i="6"/>
  <c r="BG1274" i="6"/>
  <c r="BG1275" i="6"/>
  <c r="BG1276" i="6"/>
  <c r="BG1277" i="6"/>
  <c r="BG1278" i="6"/>
  <c r="BG1279" i="6"/>
  <c r="BG1280" i="6"/>
  <c r="BG1281" i="6"/>
  <c r="BG1282" i="6"/>
  <c r="BG1283" i="6"/>
  <c r="BG1284" i="6"/>
  <c r="BG1285" i="6"/>
  <c r="BG1286" i="6"/>
  <c r="BG1287" i="6"/>
  <c r="BG1288" i="6"/>
  <c r="BG1289" i="6"/>
  <c r="BG1290" i="6"/>
  <c r="BG1291" i="6"/>
  <c r="BG1292" i="6"/>
  <c r="BG1293" i="6"/>
  <c r="BG1294" i="6"/>
  <c r="BG1295" i="6"/>
  <c r="BG1296" i="6"/>
  <c r="BG1297" i="6"/>
  <c r="BG1298" i="6"/>
  <c r="BG1299" i="6"/>
  <c r="BG1300" i="6"/>
  <c r="BG1301" i="6"/>
  <c r="BG1302" i="6"/>
  <c r="BG1303" i="6"/>
  <c r="BG1304" i="6"/>
  <c r="BG1305" i="6"/>
  <c r="BG1306" i="6"/>
  <c r="BG1307" i="6"/>
  <c r="BG1308" i="6"/>
  <c r="BG1309" i="6"/>
  <c r="BG1310" i="6"/>
  <c r="BG1311" i="6"/>
  <c r="BG1312" i="6"/>
  <c r="BG1313" i="6"/>
  <c r="BG1314" i="6"/>
  <c r="BG1315" i="6"/>
  <c r="BG1316" i="6"/>
  <c r="BG1317" i="6"/>
  <c r="BG1318" i="6"/>
  <c r="BG1319" i="6"/>
  <c r="BG1320" i="6"/>
  <c r="BG1321" i="6"/>
  <c r="BG1322" i="6"/>
  <c r="BG1323" i="6"/>
  <c r="BG1324" i="6"/>
  <c r="BG1325" i="6"/>
  <c r="BG1326" i="6"/>
  <c r="BG1327" i="6"/>
  <c r="BG1328" i="6"/>
  <c r="BG1329" i="6"/>
  <c r="BG1330" i="6"/>
  <c r="BG1331" i="6"/>
  <c r="BG1332" i="6"/>
  <c r="BG1333" i="6"/>
  <c r="BG1334" i="6"/>
  <c r="BG1335" i="6"/>
  <c r="BG1336" i="6"/>
  <c r="BG1337" i="6"/>
  <c r="BG1338" i="6"/>
  <c r="BG1339" i="6"/>
  <c r="BG1340" i="6"/>
  <c r="BG1341" i="6"/>
  <c r="BG1342" i="6"/>
  <c r="BG1343" i="6"/>
  <c r="BG1344" i="6"/>
  <c r="BG1345" i="6"/>
  <c r="BG1346" i="6"/>
  <c r="BG1347" i="6"/>
  <c r="BG1348" i="6"/>
  <c r="BG1349" i="6"/>
  <c r="BG1350" i="6"/>
  <c r="BG1351" i="6"/>
  <c r="BG1352" i="6"/>
  <c r="BG1353" i="6"/>
  <c r="BG1354" i="6"/>
  <c r="BG1355" i="6"/>
  <c r="BG1356" i="6"/>
  <c r="BG1357" i="6"/>
  <c r="BG1358" i="6"/>
  <c r="BG1359" i="6"/>
  <c r="BG1360" i="6"/>
  <c r="BG1361" i="6"/>
  <c r="BG1362" i="6"/>
  <c r="BG1363" i="6"/>
  <c r="BG1364" i="6"/>
  <c r="BG1365" i="6"/>
  <c r="BG1366" i="6"/>
  <c r="BG1367" i="6"/>
  <c r="BG1368" i="6"/>
  <c r="BG1369" i="6"/>
  <c r="BG1370" i="6"/>
  <c r="BG1371" i="6"/>
  <c r="BG1372" i="6"/>
  <c r="BG1373" i="6"/>
  <c r="BG1374" i="6"/>
  <c r="BG1375" i="6"/>
  <c r="BG1376" i="6"/>
  <c r="BG1377" i="6"/>
  <c r="BG1378" i="6"/>
  <c r="BG1379" i="6"/>
  <c r="BG1380" i="6"/>
  <c r="BG1381" i="6"/>
  <c r="BG1382" i="6"/>
  <c r="BG1383" i="6"/>
  <c r="BG1384" i="6"/>
  <c r="BG1385" i="6"/>
  <c r="BG1386" i="6"/>
  <c r="BG1387" i="6"/>
  <c r="BG1388" i="6"/>
  <c r="BG1389" i="6"/>
  <c r="BG1390" i="6"/>
  <c r="BG1391" i="6"/>
  <c r="BG1392" i="6"/>
  <c r="BG1393" i="6"/>
  <c r="BG1394" i="6"/>
  <c r="BG1395" i="6"/>
  <c r="BG1396" i="6"/>
  <c r="BG1397" i="6"/>
  <c r="BG1398" i="6"/>
  <c r="BG1399" i="6"/>
  <c r="BG1400" i="6"/>
  <c r="BG1401" i="6"/>
  <c r="BG1402" i="6"/>
  <c r="BG1403" i="6"/>
  <c r="BG1404" i="6"/>
  <c r="BG1405" i="6"/>
  <c r="BG1406" i="6"/>
  <c r="BG1407" i="6"/>
  <c r="BG1408" i="6"/>
  <c r="BG1409" i="6"/>
  <c r="BG1410" i="6"/>
  <c r="BG1411" i="6"/>
  <c r="BG1412" i="6"/>
  <c r="BG1413" i="6"/>
  <c r="BG1414" i="6"/>
  <c r="BG1415" i="6"/>
  <c r="BG1416" i="6"/>
  <c r="BG1417" i="6"/>
  <c r="BG1418" i="6"/>
  <c r="BG1419" i="6"/>
  <c r="BG1420" i="6"/>
  <c r="BG1421" i="6"/>
  <c r="BG1422" i="6"/>
  <c r="BG1423" i="6"/>
  <c r="BG1424" i="6"/>
  <c r="BG1425" i="6"/>
  <c r="BG1426" i="6"/>
  <c r="BG1427" i="6"/>
  <c r="BG1428" i="6"/>
  <c r="BG1429" i="6"/>
  <c r="BG1430" i="6"/>
  <c r="BG1431" i="6"/>
  <c r="BG1432" i="6"/>
  <c r="BG1433" i="6"/>
  <c r="BG1434" i="6"/>
  <c r="BG1435" i="6"/>
  <c r="BG1436" i="6"/>
  <c r="BG1437" i="6"/>
  <c r="BG1438" i="6"/>
  <c r="BG1439" i="6"/>
  <c r="BG1440" i="6"/>
  <c r="BG1441" i="6"/>
  <c r="BG1442" i="6"/>
  <c r="BG1443" i="6"/>
  <c r="BG1444" i="6"/>
  <c r="BG1445" i="6"/>
  <c r="BG1446" i="6"/>
  <c r="BG1447" i="6"/>
  <c r="BG1448" i="6"/>
  <c r="BG1449" i="6"/>
  <c r="BG1450" i="6"/>
  <c r="BG1451" i="6"/>
  <c r="BG1452" i="6"/>
  <c r="BG1453" i="6"/>
  <c r="BG1454" i="6"/>
  <c r="BG1455" i="6"/>
  <c r="BG1456" i="6"/>
  <c r="BG1457" i="6"/>
  <c r="BG1458" i="6"/>
  <c r="BG1459" i="6"/>
  <c r="BG1460" i="6"/>
  <c r="BG1461" i="6"/>
  <c r="BG1462" i="6"/>
  <c r="BG1463" i="6"/>
  <c r="BG1464" i="6"/>
  <c r="BG1465" i="6"/>
  <c r="BG1466" i="6"/>
  <c r="BG1467" i="6"/>
  <c r="BG1468" i="6"/>
  <c r="BG1469" i="6"/>
  <c r="BG1470" i="6"/>
  <c r="BG1471" i="6"/>
  <c r="BG1472" i="6"/>
  <c r="BG1473" i="6"/>
  <c r="BG1474" i="6"/>
  <c r="BG1475" i="6"/>
  <c r="BG1476" i="6"/>
  <c r="BG1477" i="6"/>
  <c r="BG1478" i="6"/>
  <c r="BG1479" i="6"/>
  <c r="BG1480" i="6"/>
  <c r="BG1481" i="6"/>
  <c r="BG1482" i="6"/>
  <c r="BG1483" i="6"/>
  <c r="BG1484" i="6"/>
  <c r="BG1485" i="6"/>
  <c r="BG1486" i="6"/>
  <c r="BG1487" i="6"/>
  <c r="BG1488" i="6"/>
  <c r="BG1489" i="6"/>
  <c r="BG1490" i="6"/>
  <c r="BG1491" i="6"/>
  <c r="BG1492" i="6"/>
  <c r="BG1493" i="6"/>
  <c r="BG1494" i="6"/>
  <c r="BG1495" i="6"/>
  <c r="BG1496" i="6"/>
  <c r="BG1497" i="6"/>
  <c r="BG1498" i="6"/>
  <c r="BG1499" i="6"/>
  <c r="BG1500" i="6"/>
  <c r="BG1501" i="6"/>
  <c r="BG1502" i="6"/>
  <c r="BG1503" i="6"/>
  <c r="BG1504" i="6"/>
  <c r="BG1505" i="6"/>
  <c r="BG1506" i="6"/>
  <c r="BG1507" i="6"/>
  <c r="BG1508" i="6"/>
  <c r="BG1509" i="6"/>
  <c r="BG1510" i="6"/>
  <c r="BG1511" i="6"/>
  <c r="BG1512" i="6"/>
  <c r="BG1513" i="6"/>
  <c r="BG1514" i="6"/>
  <c r="BG1515" i="6"/>
  <c r="BG1516" i="6"/>
  <c r="BG1517" i="6"/>
  <c r="BG1518" i="6"/>
  <c r="BG1519" i="6"/>
  <c r="BG1520" i="6"/>
  <c r="BG1521" i="6"/>
  <c r="BG1522" i="6"/>
  <c r="BG1523" i="6"/>
  <c r="BG1524" i="6"/>
  <c r="BG1525" i="6"/>
  <c r="BG1526" i="6"/>
  <c r="BG1527" i="6"/>
  <c r="BG1528" i="6"/>
  <c r="BG1529" i="6"/>
  <c r="BG1530" i="6"/>
  <c r="BG1531" i="6"/>
  <c r="BG1532" i="6"/>
  <c r="BG1533" i="6"/>
  <c r="BG1534" i="6"/>
  <c r="BG1535" i="6"/>
  <c r="BG1536" i="6"/>
  <c r="BG1537" i="6"/>
  <c r="BG1538" i="6"/>
  <c r="BG1539" i="6"/>
  <c r="BG1540" i="6"/>
  <c r="BG1541" i="6"/>
  <c r="BG1542" i="6"/>
  <c r="BG1543" i="6"/>
  <c r="BG1544" i="6"/>
  <c r="BG1545" i="6"/>
  <c r="BG1546" i="6"/>
  <c r="BG1547" i="6"/>
  <c r="BG1548" i="6"/>
  <c r="BG1549" i="6"/>
  <c r="BG1550" i="6"/>
  <c r="BG1551" i="6"/>
  <c r="BG1552" i="6"/>
  <c r="BG1553" i="6"/>
  <c r="BG1554" i="6"/>
  <c r="BG1555" i="6"/>
  <c r="BG1556" i="6"/>
  <c r="BG1557" i="6"/>
  <c r="BG1558" i="6"/>
  <c r="BG1559" i="6"/>
  <c r="BG1560" i="6"/>
  <c r="BG1561" i="6"/>
  <c r="BG1562" i="6"/>
  <c r="BG1563" i="6"/>
  <c r="BG1564" i="6"/>
  <c r="BG1565" i="6"/>
  <c r="BG1566" i="6"/>
  <c r="BG1567" i="6"/>
  <c r="BG1568" i="6"/>
  <c r="BG1569" i="6"/>
  <c r="BG1570" i="6"/>
  <c r="BG1571" i="6"/>
  <c r="BG1572" i="6"/>
  <c r="BG1573" i="6"/>
  <c r="BG1574" i="6"/>
  <c r="BG1575" i="6"/>
  <c r="BG1576" i="6"/>
  <c r="BG1577" i="6"/>
  <c r="BG1578" i="6"/>
  <c r="BG1579" i="6"/>
  <c r="BG1580" i="6"/>
  <c r="BG1581" i="6"/>
  <c r="BG1582" i="6"/>
  <c r="BG1583" i="6"/>
  <c r="BG1584" i="6"/>
  <c r="BG1585" i="6"/>
  <c r="BG1586" i="6"/>
  <c r="BG1587" i="6"/>
  <c r="BG1588" i="6"/>
  <c r="BG1589" i="6"/>
  <c r="BG1590" i="6"/>
  <c r="BG1591" i="6"/>
  <c r="BG1592" i="6"/>
  <c r="BG1593" i="6"/>
  <c r="BG1594" i="6"/>
  <c r="BG1595" i="6"/>
  <c r="BG1596" i="6"/>
  <c r="BG1597" i="6"/>
  <c r="BG1598" i="6"/>
  <c r="BG1599" i="6"/>
  <c r="BG1600" i="6"/>
  <c r="BG1601" i="6"/>
  <c r="BG1602" i="6"/>
  <c r="BG1603" i="6"/>
  <c r="BG1604" i="6"/>
  <c r="BG1605" i="6"/>
  <c r="BG1606" i="6"/>
  <c r="BG1607" i="6"/>
  <c r="BG1608" i="6"/>
  <c r="BG1609" i="6"/>
  <c r="BG1610" i="6"/>
  <c r="BG1611" i="6"/>
  <c r="BG1612" i="6"/>
  <c r="BG1613" i="6"/>
  <c r="BG1614" i="6"/>
  <c r="BG1615" i="6"/>
  <c r="BG1616" i="6"/>
  <c r="BG1617" i="6"/>
  <c r="BG1618" i="6"/>
  <c r="BG1619" i="6"/>
  <c r="BG1620" i="6"/>
  <c r="BG1621" i="6"/>
  <c r="BG1622" i="6"/>
  <c r="BG1623" i="6"/>
  <c r="BG1624" i="6"/>
  <c r="BG1625" i="6"/>
  <c r="BG1626" i="6"/>
  <c r="BG1627" i="6"/>
  <c r="BG1628" i="6"/>
  <c r="BG1629" i="6"/>
  <c r="BG1630" i="6"/>
  <c r="BG1631" i="6"/>
  <c r="BG1632" i="6"/>
  <c r="BG1633" i="6"/>
  <c r="BG1634" i="6"/>
  <c r="BG1635" i="6"/>
  <c r="BG1636" i="6"/>
  <c r="BG1637" i="6"/>
  <c r="BG1638" i="6"/>
  <c r="BG1639" i="6"/>
  <c r="BG1640" i="6"/>
  <c r="BG1641" i="6"/>
  <c r="BG1642" i="6"/>
  <c r="BG1643" i="6"/>
  <c r="BG1644" i="6"/>
  <c r="BG1645" i="6"/>
  <c r="BG1646" i="6"/>
  <c r="BG1647" i="6"/>
  <c r="BG1648" i="6"/>
  <c r="BG1649" i="6"/>
  <c r="BG1650" i="6"/>
  <c r="BG1651" i="6"/>
  <c r="BG1652" i="6"/>
  <c r="BG1653" i="6"/>
  <c r="BG1654" i="6"/>
  <c r="BG1655" i="6"/>
  <c r="BG1656" i="6"/>
  <c r="BG1657" i="6"/>
  <c r="BG1658" i="6"/>
  <c r="BG1659" i="6"/>
  <c r="BG1660" i="6"/>
  <c r="BG1661" i="6"/>
  <c r="BG1662" i="6"/>
  <c r="BG1663" i="6"/>
  <c r="BG1664" i="6"/>
  <c r="BG1665" i="6"/>
  <c r="BG1666" i="6"/>
  <c r="BG1667" i="6"/>
  <c r="BG1668" i="6"/>
  <c r="BG1669" i="6"/>
  <c r="BG1670" i="6"/>
  <c r="BG1671" i="6"/>
  <c r="BG1672" i="6"/>
  <c r="BG1673" i="6"/>
  <c r="BG1674" i="6"/>
  <c r="BG1675" i="6"/>
  <c r="BG1676" i="6"/>
  <c r="BG1677" i="6"/>
  <c r="BG1678" i="6"/>
  <c r="BG1679" i="6"/>
  <c r="BG1680" i="6"/>
  <c r="BG1681" i="6"/>
  <c r="BG1682" i="6"/>
  <c r="BG1683" i="6"/>
  <c r="BG1684" i="6"/>
  <c r="BG1685" i="6"/>
  <c r="BG1686" i="6"/>
  <c r="BG1687" i="6"/>
  <c r="BG1688" i="6"/>
  <c r="BG1689" i="6"/>
  <c r="BG1690" i="6"/>
  <c r="BG1691" i="6"/>
  <c r="BG1692" i="6"/>
  <c r="BG1693" i="6"/>
  <c r="BG1694" i="6"/>
  <c r="BG1695" i="6"/>
  <c r="BG1696" i="6"/>
  <c r="BG1697" i="6"/>
  <c r="BG1698" i="6"/>
  <c r="BG1699" i="6"/>
  <c r="BG1700" i="6"/>
  <c r="BG1701" i="6"/>
  <c r="BG1702" i="6"/>
  <c r="BG1703" i="6"/>
  <c r="BG1704" i="6"/>
  <c r="BG1705" i="6"/>
  <c r="BG1706" i="6"/>
  <c r="BG1707" i="6"/>
  <c r="BG1708" i="6"/>
  <c r="BG1709" i="6"/>
  <c r="BG1710" i="6"/>
  <c r="BG1711" i="6"/>
  <c r="BG1712" i="6"/>
  <c r="BG1713" i="6"/>
  <c r="BG1714" i="6"/>
  <c r="BG1715" i="6"/>
  <c r="BG1716" i="6"/>
  <c r="BG1717" i="6"/>
  <c r="BG1718" i="6"/>
  <c r="BG1719" i="6"/>
  <c r="BG1720" i="6"/>
  <c r="BG1721" i="6"/>
  <c r="BG1722" i="6"/>
  <c r="BG1723" i="6"/>
  <c r="BG1724" i="6"/>
  <c r="BG1725" i="6"/>
  <c r="BG1726" i="6"/>
  <c r="BG1727" i="6"/>
  <c r="BG1728" i="6"/>
  <c r="BG1729" i="6"/>
  <c r="BG1730" i="6"/>
  <c r="BG1731" i="6"/>
  <c r="BG1732" i="6"/>
  <c r="BG1733" i="6"/>
  <c r="BG1734" i="6"/>
  <c r="BG1735" i="6"/>
  <c r="BG1736" i="6"/>
  <c r="BG1737" i="6"/>
  <c r="BG1738" i="6"/>
  <c r="BG1739" i="6"/>
  <c r="BG1740" i="6"/>
  <c r="BG1741" i="6"/>
  <c r="BG1742" i="6"/>
  <c r="BG1743" i="6"/>
  <c r="BG1744" i="6"/>
  <c r="BG1745" i="6"/>
  <c r="BG1746" i="6"/>
  <c r="BG1747" i="6"/>
  <c r="BG1748" i="6"/>
  <c r="BG1749" i="6"/>
  <c r="BG1750" i="6"/>
  <c r="BG1751" i="6"/>
  <c r="BG1752" i="6"/>
  <c r="BG1753" i="6"/>
  <c r="BG1754" i="6"/>
  <c r="BG1755" i="6"/>
  <c r="BG1756" i="6"/>
  <c r="BG1757" i="6"/>
  <c r="BG1758" i="6"/>
  <c r="BG1759" i="6"/>
  <c r="BG1760" i="6"/>
  <c r="BG1761" i="6"/>
  <c r="BG1762" i="6"/>
  <c r="BG1763" i="6"/>
  <c r="BG1764" i="6"/>
  <c r="BG1765" i="6"/>
  <c r="BG1766" i="6"/>
  <c r="BG1767" i="6"/>
  <c r="BG1768" i="6"/>
  <c r="BG1769" i="6"/>
  <c r="BG1770" i="6"/>
  <c r="BG1771" i="6"/>
  <c r="BG1772" i="6"/>
  <c r="BG1773" i="6"/>
  <c r="BG1774" i="6"/>
  <c r="BG1775" i="6"/>
  <c r="BG1776" i="6"/>
  <c r="BG1777" i="6"/>
  <c r="BG1778" i="6"/>
  <c r="BG1779" i="6"/>
  <c r="BG1780" i="6"/>
  <c r="BG1781" i="6"/>
  <c r="BG1782" i="6"/>
  <c r="BG1783" i="6"/>
  <c r="BG1784" i="6"/>
  <c r="BG1785" i="6"/>
  <c r="BG1786" i="6"/>
  <c r="BG1787" i="6"/>
  <c r="BG1788" i="6"/>
  <c r="BG1789" i="6"/>
  <c r="BG1790" i="6"/>
  <c r="BG1791" i="6"/>
  <c r="BG1792" i="6"/>
  <c r="BG1793" i="6"/>
  <c r="BG1794" i="6"/>
  <c r="BG1795" i="6"/>
  <c r="BG1796" i="6"/>
  <c r="BG1797" i="6"/>
  <c r="BG1798" i="6"/>
  <c r="BG1799" i="6"/>
  <c r="BG1800" i="6"/>
  <c r="BG1801" i="6"/>
  <c r="BG1802" i="6"/>
  <c r="BG1803" i="6"/>
  <c r="BG1804" i="6"/>
  <c r="BG1805" i="6"/>
  <c r="BG1806" i="6"/>
  <c r="BG1807" i="6"/>
  <c r="BG1808" i="6"/>
  <c r="BG1809" i="6"/>
  <c r="BG1810" i="6"/>
  <c r="BG1811" i="6"/>
  <c r="BG1812" i="6"/>
  <c r="BG1813" i="6"/>
  <c r="BG1814" i="6"/>
  <c r="BG1815" i="6"/>
  <c r="BG1816" i="6"/>
  <c r="BG1817" i="6"/>
  <c r="BG1818" i="6"/>
  <c r="BG1819" i="6"/>
  <c r="BG1820" i="6"/>
  <c r="BG1821" i="6"/>
  <c r="BG1822" i="6"/>
  <c r="BG1823" i="6"/>
  <c r="BG1824" i="6"/>
  <c r="BG1825" i="6"/>
  <c r="BG1826" i="6"/>
  <c r="BG1827" i="6"/>
  <c r="BG1828" i="6"/>
  <c r="BG1829" i="6"/>
  <c r="BG1830" i="6"/>
  <c r="BG1831" i="6"/>
  <c r="BG1832" i="6"/>
  <c r="BG1833" i="6"/>
  <c r="BG1834" i="6"/>
  <c r="BG1835" i="6"/>
  <c r="BG1836" i="6"/>
  <c r="BG1837" i="6"/>
  <c r="BG1838" i="6"/>
  <c r="BG1839" i="6"/>
  <c r="BG1840" i="6"/>
  <c r="BG1841" i="6"/>
  <c r="BG1842" i="6"/>
  <c r="BG1843" i="6"/>
  <c r="BG1844" i="6"/>
  <c r="BG1845" i="6"/>
  <c r="BG1846" i="6"/>
  <c r="BG1847" i="6"/>
  <c r="BG1848" i="6"/>
  <c r="BG1849" i="6"/>
  <c r="BG1850" i="6"/>
  <c r="BG1851" i="6"/>
  <c r="BG1852" i="6"/>
  <c r="BG1853" i="6"/>
  <c r="BG1854" i="6"/>
  <c r="BG1855" i="6"/>
  <c r="BG1856" i="6"/>
  <c r="BG1857" i="6"/>
  <c r="BG1858" i="6"/>
  <c r="BG1859" i="6"/>
  <c r="BG1860" i="6"/>
  <c r="BG1861" i="6"/>
  <c r="BG1862" i="6"/>
  <c r="BG1863" i="6"/>
  <c r="BG1864" i="6"/>
  <c r="BG1865" i="6"/>
  <c r="BG1866" i="6"/>
  <c r="BG1867" i="6"/>
  <c r="BG1868" i="6"/>
  <c r="BG1869" i="6"/>
  <c r="BG1870" i="6"/>
  <c r="BG1871" i="6"/>
  <c r="BG1872" i="6"/>
  <c r="BG1873" i="6"/>
  <c r="BG1874" i="6"/>
  <c r="BG1875" i="6"/>
  <c r="BG1876" i="6"/>
  <c r="BG1877" i="6"/>
  <c r="BG1878" i="6"/>
  <c r="BG1879" i="6"/>
  <c r="BG1880" i="6"/>
  <c r="BG1881" i="6"/>
  <c r="BG1882" i="6"/>
  <c r="BG1883" i="6"/>
  <c r="BG1884" i="6"/>
  <c r="BG1885" i="6"/>
  <c r="BG1886" i="6"/>
  <c r="BG1887" i="6"/>
  <c r="BG1888" i="6"/>
  <c r="BG1889" i="6"/>
  <c r="BG1890" i="6"/>
  <c r="BG1891" i="6"/>
  <c r="BG1892" i="6"/>
  <c r="BG1893" i="6"/>
  <c r="BG1894" i="6"/>
  <c r="BG1895" i="6"/>
  <c r="BG1896" i="6"/>
  <c r="BG1897" i="6"/>
  <c r="BG1898" i="6"/>
  <c r="BG1899" i="6"/>
  <c r="BG1900" i="6"/>
  <c r="BG1901" i="6"/>
  <c r="BG1902" i="6"/>
  <c r="BG1903" i="6"/>
  <c r="BG1904" i="6"/>
  <c r="BG1905" i="6"/>
  <c r="BG1906" i="6"/>
  <c r="BG1907" i="6"/>
  <c r="BG1908" i="6"/>
  <c r="BG1909" i="6"/>
  <c r="BG1910" i="6"/>
  <c r="BG1911" i="6"/>
  <c r="BG1912" i="6"/>
  <c r="BG1913" i="6"/>
  <c r="BG1914" i="6"/>
  <c r="BG1915" i="6"/>
  <c r="BG1916" i="6"/>
  <c r="BG1917" i="6"/>
  <c r="BG1918" i="6"/>
  <c r="BG1919" i="6"/>
  <c r="BG1920" i="6"/>
  <c r="BG1921" i="6"/>
  <c r="BG1922" i="6"/>
  <c r="BG1923" i="6"/>
  <c r="BG1924" i="6"/>
  <c r="BG1925" i="6"/>
  <c r="BG1926" i="6"/>
  <c r="BG1927" i="6"/>
  <c r="BG1928" i="6"/>
  <c r="BG1929" i="6"/>
  <c r="BG1930" i="6"/>
  <c r="BG1931" i="6"/>
  <c r="BG1932" i="6"/>
  <c r="BG1933" i="6"/>
  <c r="BG1934" i="6"/>
  <c r="BG1935" i="6"/>
  <c r="BG1936" i="6"/>
  <c r="BG1937" i="6"/>
  <c r="BG1938" i="6"/>
  <c r="BG1939" i="6"/>
  <c r="BG1940" i="6"/>
  <c r="BG1941" i="6"/>
  <c r="BG1942" i="6"/>
  <c r="BG1943" i="6"/>
  <c r="BG1944" i="6"/>
  <c r="BG1945" i="6"/>
  <c r="BG1946" i="6"/>
  <c r="BG1947" i="6"/>
  <c r="BG1948" i="6"/>
  <c r="BG1949" i="6"/>
  <c r="BG1950" i="6"/>
  <c r="BG1951" i="6"/>
  <c r="BG1952" i="6"/>
  <c r="BG1953" i="6"/>
  <c r="BG1954" i="6"/>
  <c r="BG1955" i="6"/>
  <c r="BG1956" i="6"/>
  <c r="BG1957" i="6"/>
  <c r="BG1958" i="6"/>
  <c r="BG1959" i="6"/>
  <c r="BG1960" i="6"/>
  <c r="BG1961" i="6"/>
  <c r="BG1962" i="6"/>
  <c r="BG1963" i="6"/>
  <c r="BG1964" i="6"/>
  <c r="BG1965" i="6"/>
  <c r="BG1966" i="6"/>
  <c r="BG1967" i="6"/>
  <c r="BG1968" i="6"/>
  <c r="BG1969" i="6"/>
  <c r="BG1970" i="6"/>
  <c r="BG1971" i="6"/>
  <c r="BG1972" i="6"/>
  <c r="BG1973" i="6"/>
  <c r="BG1974" i="6"/>
  <c r="BG1975" i="6"/>
  <c r="BG1976" i="6"/>
  <c r="BG1977" i="6"/>
  <c r="BG1978" i="6"/>
  <c r="BG1979" i="6"/>
  <c r="BG1980" i="6"/>
  <c r="BG1981" i="6"/>
  <c r="BG1982" i="6"/>
  <c r="BG1983" i="6"/>
  <c r="BG1984" i="6"/>
  <c r="BG1985" i="6"/>
  <c r="BG1986" i="6"/>
  <c r="BG1987" i="6"/>
  <c r="BG1988" i="6"/>
  <c r="BG1989" i="6"/>
  <c r="BG1990" i="6"/>
  <c r="BG1991" i="6"/>
  <c r="BG1992" i="6"/>
  <c r="BG1993" i="6"/>
  <c r="BG1994" i="6"/>
  <c r="BG1995" i="6"/>
  <c r="BG1996" i="6"/>
  <c r="BG1997" i="6"/>
  <c r="BG1998" i="6"/>
  <c r="BG1999" i="6"/>
  <c r="BG2000" i="6"/>
  <c r="BG2001" i="6"/>
  <c r="BG2002" i="6"/>
  <c r="BG2003" i="6"/>
  <c r="BG2004" i="6"/>
  <c r="BG2005" i="6"/>
  <c r="BG2006" i="6"/>
  <c r="BG2007" i="6"/>
  <c r="BG2008" i="6"/>
  <c r="BG2009" i="6"/>
  <c r="BG2010" i="6"/>
  <c r="BG2011" i="6"/>
  <c r="BG2012" i="6"/>
  <c r="BG2013" i="6"/>
  <c r="BG2014" i="6"/>
  <c r="BG2015" i="6"/>
  <c r="BG2016" i="6"/>
  <c r="BG2017" i="6"/>
  <c r="BG2018" i="6"/>
  <c r="BG2019" i="6"/>
  <c r="BG2020" i="6"/>
  <c r="BG2021" i="6"/>
  <c r="BG2022" i="6"/>
  <c r="BG2023" i="6"/>
  <c r="BG2024" i="6"/>
  <c r="BG2025" i="6"/>
  <c r="BG2026" i="6"/>
  <c r="BG2027" i="6"/>
  <c r="BG2028" i="6"/>
  <c r="BG2029" i="6"/>
  <c r="BG2030" i="6"/>
  <c r="BG2031" i="6"/>
  <c r="BG2032" i="6"/>
  <c r="BG2033" i="6"/>
  <c r="BG2034" i="6"/>
  <c r="BG2035" i="6"/>
  <c r="BG2036" i="6"/>
  <c r="BG2037" i="6"/>
  <c r="BG2038" i="6"/>
  <c r="BG2039" i="6"/>
  <c r="BG2040" i="6"/>
  <c r="BG2041" i="6"/>
  <c r="BG2042" i="6"/>
  <c r="BG2043" i="6"/>
  <c r="BG2044" i="6"/>
  <c r="BG2045" i="6"/>
  <c r="BG2046" i="6"/>
  <c r="BG2047" i="6"/>
  <c r="BG2048" i="6"/>
  <c r="BG2049" i="6"/>
  <c r="BG2050" i="6"/>
  <c r="BG2051" i="6"/>
  <c r="BG2052" i="6"/>
  <c r="BG2053" i="6"/>
  <c r="BG2054" i="6"/>
  <c r="BG2055" i="6"/>
  <c r="BG2056" i="6"/>
  <c r="BG2057" i="6"/>
  <c r="BG2058" i="6"/>
  <c r="BG2059" i="6"/>
  <c r="BG2060" i="6"/>
  <c r="BG2061" i="6"/>
  <c r="BG2062" i="6"/>
  <c r="BG2063" i="6"/>
  <c r="BG2064" i="6"/>
  <c r="BG2065" i="6"/>
  <c r="BG2066" i="6"/>
  <c r="BG2067" i="6"/>
  <c r="BG2068" i="6"/>
  <c r="BG2069" i="6"/>
  <c r="BG2070" i="6"/>
  <c r="BG2071" i="6"/>
  <c r="BG2072" i="6"/>
  <c r="BG2073" i="6"/>
  <c r="BG2074" i="6"/>
  <c r="BG2075" i="6"/>
  <c r="BG2076" i="6"/>
  <c r="BG2077" i="6"/>
  <c r="BG2078" i="6"/>
  <c r="BG2079" i="6"/>
  <c r="BG2080" i="6"/>
  <c r="BG2081" i="6"/>
  <c r="BG2082" i="6"/>
  <c r="BG2083" i="6"/>
  <c r="BG2084" i="6"/>
  <c r="BG2085" i="6"/>
  <c r="BG2086" i="6"/>
  <c r="BG2087" i="6"/>
  <c r="BG2088" i="6"/>
  <c r="BG2089" i="6"/>
  <c r="BG2090" i="6"/>
  <c r="BG2091" i="6"/>
  <c r="BG2092" i="6"/>
  <c r="BG2093" i="6"/>
  <c r="BG2094" i="6"/>
  <c r="BG2095" i="6"/>
  <c r="BG2096" i="6"/>
  <c r="BG2097" i="6"/>
  <c r="BG2098" i="6"/>
  <c r="BG2099" i="6"/>
  <c r="BG2100" i="6"/>
  <c r="BG2101" i="6"/>
  <c r="BG2102" i="6"/>
  <c r="BG2103" i="6"/>
  <c r="BG2104" i="6"/>
  <c r="BG2105" i="6"/>
  <c r="BG2106" i="6"/>
  <c r="BG2107" i="6"/>
  <c r="BG2108" i="6"/>
  <c r="BG2109" i="6"/>
  <c r="BG2110" i="6"/>
  <c r="BG2111" i="6"/>
  <c r="BG2112" i="6"/>
  <c r="BG2113" i="6"/>
  <c r="BG2114" i="6"/>
  <c r="BG2115" i="6"/>
  <c r="BG2116" i="6"/>
  <c r="BG2117" i="6"/>
  <c r="BG2118" i="6"/>
  <c r="BG2119" i="6"/>
  <c r="BG2120" i="6"/>
  <c r="BG2121" i="6"/>
  <c r="BG2122" i="6"/>
  <c r="BG2123" i="6"/>
  <c r="BG2124" i="6"/>
  <c r="BG2125" i="6"/>
  <c r="BG2126" i="6"/>
  <c r="BG2127" i="6"/>
  <c r="BG2128" i="6"/>
  <c r="BG2129" i="6"/>
  <c r="BG2130" i="6"/>
  <c r="BG2131" i="6"/>
  <c r="BG2132" i="6"/>
  <c r="BG2133" i="6"/>
  <c r="BG2134" i="6"/>
  <c r="BG2135" i="6"/>
  <c r="BG2136" i="6"/>
  <c r="BG2137" i="6"/>
  <c r="BG2138" i="6"/>
  <c r="BG2139" i="6"/>
  <c r="BG2140" i="6"/>
  <c r="BG2141" i="6"/>
  <c r="BG2142" i="6"/>
  <c r="BG2143" i="6"/>
  <c r="BG2144" i="6"/>
  <c r="BG2145" i="6"/>
  <c r="BG2146" i="6"/>
  <c r="BG2147" i="6"/>
  <c r="BG2148" i="6"/>
  <c r="BG2149" i="6"/>
  <c r="BG2150" i="6"/>
  <c r="BG2151" i="6"/>
  <c r="BG2152" i="6"/>
  <c r="BG2153" i="6"/>
  <c r="BG2154" i="6"/>
  <c r="BG2155" i="6"/>
  <c r="BG2156" i="6"/>
  <c r="BG2157" i="6"/>
  <c r="BG2158" i="6"/>
  <c r="BG2159" i="6"/>
  <c r="BG2160" i="6"/>
  <c r="BG2161" i="6"/>
  <c r="BG2162" i="6"/>
  <c r="BG2163" i="6"/>
  <c r="BG2164" i="6"/>
  <c r="BG2165" i="6"/>
  <c r="BG2166" i="6"/>
  <c r="BG2167" i="6"/>
  <c r="BG2168" i="6"/>
  <c r="BG2169" i="6"/>
  <c r="BG2170" i="6"/>
  <c r="BG2171" i="6"/>
  <c r="BG2172" i="6"/>
  <c r="BG2173" i="6"/>
  <c r="BG2174" i="6"/>
  <c r="BG2175" i="6"/>
  <c r="BG2176" i="6"/>
  <c r="BG2177" i="6"/>
  <c r="BG2178" i="6"/>
  <c r="BG2179" i="6"/>
  <c r="BG2180" i="6"/>
  <c r="BG2181" i="6"/>
  <c r="BG2182" i="6"/>
  <c r="BG2183" i="6"/>
  <c r="BG2184" i="6"/>
  <c r="BG2185" i="6"/>
  <c r="BG2186" i="6"/>
  <c r="BG2187" i="6"/>
  <c r="BG2188" i="6"/>
  <c r="BG2189" i="6"/>
  <c r="BG2190" i="6"/>
  <c r="BG2191" i="6"/>
  <c r="BG2192" i="6"/>
  <c r="BG2193" i="6"/>
  <c r="BG2194" i="6"/>
  <c r="BG2195" i="6"/>
  <c r="BG2196" i="6"/>
  <c r="BG2197" i="6"/>
  <c r="BG2198" i="6"/>
  <c r="BG2199" i="6"/>
  <c r="BG2200" i="6"/>
  <c r="BG2201" i="6"/>
  <c r="BG2202" i="6"/>
  <c r="BG2203" i="6"/>
  <c r="BG2204" i="6"/>
  <c r="BG2205" i="6"/>
  <c r="BG2206" i="6"/>
  <c r="BG2207" i="6"/>
  <c r="BG2208" i="6"/>
  <c r="BG2209" i="6"/>
  <c r="BG2210" i="6"/>
  <c r="BG2211" i="6"/>
  <c r="BG2212" i="6"/>
  <c r="BG2213" i="6"/>
  <c r="BG2214" i="6"/>
  <c r="BG2215" i="6"/>
  <c r="BG2216" i="6"/>
  <c r="BG2217" i="6"/>
  <c r="BG2218" i="6"/>
  <c r="BG2219" i="6"/>
  <c r="BG2220" i="6"/>
  <c r="BG2221" i="6"/>
  <c r="BG2222" i="6"/>
  <c r="BG2223" i="6"/>
  <c r="BG2224" i="6"/>
  <c r="BG2225" i="6"/>
  <c r="BG2226" i="6"/>
  <c r="BG2227" i="6"/>
  <c r="BG2228" i="6"/>
  <c r="BG2229" i="6"/>
  <c r="BG2230" i="6"/>
  <c r="BG2231" i="6"/>
  <c r="BG2232" i="6"/>
  <c r="BG2233" i="6"/>
  <c r="BG2234" i="6"/>
  <c r="BG2235" i="6"/>
  <c r="BG2236" i="6"/>
  <c r="BG2237" i="6"/>
  <c r="BG2238" i="6"/>
  <c r="BG2239" i="6"/>
  <c r="BG2240" i="6"/>
  <c r="BG2241" i="6"/>
  <c r="BG2242" i="6"/>
  <c r="BG2243" i="6"/>
  <c r="BG2244" i="6"/>
  <c r="BG2245" i="6"/>
  <c r="BG2246" i="6"/>
  <c r="BG2247" i="6"/>
  <c r="BG2248" i="6"/>
  <c r="BG2249" i="6"/>
  <c r="BG2250" i="6"/>
  <c r="BG2251" i="6"/>
  <c r="BG2252" i="6"/>
  <c r="BG2253" i="6"/>
  <c r="BG2254" i="6"/>
  <c r="BG2255" i="6"/>
  <c r="BG2256" i="6"/>
  <c r="BG2257" i="6"/>
  <c r="BG2258" i="6"/>
  <c r="BG2259" i="6"/>
  <c r="BG2260" i="6"/>
  <c r="BG2261" i="6"/>
  <c r="BG2262" i="6"/>
  <c r="BG2263" i="6"/>
  <c r="BG2264" i="6"/>
  <c r="BG2265" i="6"/>
  <c r="BG2266" i="6"/>
  <c r="BG2267" i="6"/>
  <c r="BG2268" i="6"/>
  <c r="BG2269" i="6"/>
  <c r="BG2270" i="6"/>
  <c r="BG2271" i="6"/>
  <c r="BG2272" i="6"/>
  <c r="BG2273" i="6"/>
  <c r="BG2274" i="6"/>
  <c r="BG2275" i="6"/>
  <c r="BG2276" i="6"/>
  <c r="BG2277" i="6"/>
  <c r="BG2278" i="6"/>
  <c r="BG2279" i="6"/>
  <c r="BG2280" i="6"/>
  <c r="BG2281" i="6"/>
  <c r="BG2282" i="6"/>
  <c r="BG2283" i="6"/>
  <c r="BG2284" i="6"/>
  <c r="BG2285" i="6"/>
  <c r="BG2286" i="6"/>
  <c r="BG2287" i="6"/>
  <c r="BG2288" i="6"/>
  <c r="BG2289" i="6"/>
  <c r="BG2290" i="6"/>
  <c r="BG2291" i="6"/>
  <c r="BG2292" i="6"/>
  <c r="BG2293" i="6"/>
  <c r="BG2294" i="6"/>
  <c r="BG2295" i="6"/>
  <c r="BG2296" i="6"/>
  <c r="BG2297" i="6"/>
  <c r="BG2298" i="6"/>
  <c r="BG2299" i="6"/>
  <c r="BG2300" i="6"/>
  <c r="BG2301" i="6"/>
  <c r="BG2302" i="6"/>
  <c r="BG2303" i="6"/>
  <c r="BG2304" i="6"/>
  <c r="BG2305" i="6"/>
  <c r="BG2306" i="6"/>
  <c r="BG2307" i="6"/>
  <c r="BG2308" i="6"/>
  <c r="BG2309" i="6"/>
  <c r="BG2310" i="6"/>
  <c r="BG2311" i="6"/>
  <c r="BG2312" i="6"/>
  <c r="BG2313" i="6"/>
  <c r="BG2314" i="6"/>
  <c r="BG2315" i="6"/>
  <c r="BG2316" i="6"/>
  <c r="BG2317" i="6"/>
  <c r="BG2318" i="6"/>
  <c r="BG2319" i="6"/>
  <c r="BG2320" i="6"/>
  <c r="BG2321" i="6"/>
  <c r="BG2322" i="6"/>
  <c r="BG2323" i="6"/>
  <c r="BG2324" i="6"/>
  <c r="BG2325" i="6"/>
  <c r="BG2326" i="6"/>
  <c r="BG2327" i="6"/>
  <c r="BG2328" i="6"/>
  <c r="BG2329" i="6"/>
  <c r="BG2330" i="6"/>
  <c r="BG2331" i="6"/>
  <c r="BG2332" i="6"/>
  <c r="BG2333" i="6"/>
  <c r="BG2334" i="6"/>
  <c r="BG2335" i="6"/>
  <c r="BG2336" i="6"/>
  <c r="BG2337" i="6"/>
  <c r="BG2338" i="6"/>
  <c r="BG2339" i="6"/>
  <c r="BG2340" i="6"/>
  <c r="BG2341" i="6"/>
  <c r="BG2342" i="6"/>
  <c r="BG2343" i="6"/>
  <c r="BG2344" i="6"/>
  <c r="BG2345" i="6"/>
  <c r="BG2346" i="6"/>
  <c r="BG2347" i="6"/>
  <c r="BG2348" i="6"/>
  <c r="BG2349" i="6"/>
  <c r="BG2350" i="6"/>
  <c r="BG2351" i="6"/>
  <c r="BG2352" i="6"/>
  <c r="BG2353" i="6"/>
  <c r="BG2354" i="6"/>
  <c r="BG2355" i="6"/>
  <c r="BG2356" i="6"/>
  <c r="BG2357" i="6"/>
  <c r="BG2358" i="6"/>
  <c r="BG2359" i="6"/>
  <c r="BG2360" i="6"/>
  <c r="BG2361" i="6"/>
  <c r="BG2362" i="6"/>
  <c r="BG2363" i="6"/>
  <c r="BG2364" i="6"/>
  <c r="BG2365" i="6"/>
  <c r="BG2366" i="6"/>
  <c r="BG2367" i="6"/>
  <c r="BG2368" i="6"/>
  <c r="BG2369" i="6"/>
  <c r="BG2370" i="6"/>
  <c r="BG2371" i="6"/>
  <c r="BG2372" i="6"/>
  <c r="BG2373" i="6"/>
  <c r="BG2374" i="6"/>
  <c r="BG2375" i="6"/>
  <c r="BG2376" i="6"/>
  <c r="BG2377" i="6"/>
  <c r="BG2378" i="6"/>
  <c r="BG2379" i="6"/>
  <c r="BG2380" i="6"/>
  <c r="BG2381" i="6"/>
  <c r="BG2382" i="6"/>
  <c r="BG2383" i="6"/>
  <c r="BG2384" i="6"/>
  <c r="BG2385" i="6"/>
  <c r="BG2386" i="6"/>
  <c r="BG2387" i="6"/>
  <c r="BG2388" i="6"/>
  <c r="BG2389" i="6"/>
  <c r="BG2390" i="6"/>
  <c r="BG2391" i="6"/>
  <c r="BG2392" i="6"/>
  <c r="BG2393" i="6"/>
  <c r="BG2394" i="6"/>
  <c r="BG2395" i="6"/>
  <c r="BG2396" i="6"/>
  <c r="BG2397" i="6"/>
  <c r="BG2398" i="6"/>
  <c r="BG2399" i="6"/>
  <c r="BG2400" i="6"/>
  <c r="BG2401" i="6"/>
  <c r="BG2402" i="6"/>
  <c r="BG2403" i="6"/>
  <c r="BG2404" i="6"/>
  <c r="BG2405" i="6"/>
  <c r="BG2406" i="6"/>
  <c r="BG2407" i="6"/>
  <c r="BG2408" i="6"/>
  <c r="BG2409" i="6"/>
  <c r="BG2410" i="6"/>
  <c r="BG2411" i="6"/>
  <c r="BG2412" i="6"/>
  <c r="BG2413" i="6"/>
  <c r="BG2414" i="6"/>
  <c r="BG2415" i="6"/>
  <c r="BG2416" i="6"/>
  <c r="BG2417" i="6"/>
  <c r="BG2418" i="6"/>
  <c r="BG2419" i="6"/>
  <c r="BG2420" i="6"/>
  <c r="BG2421" i="6"/>
  <c r="BG2422" i="6"/>
  <c r="BG2423" i="6"/>
  <c r="BG2424" i="6"/>
  <c r="BG2425" i="6"/>
  <c r="BG2426" i="6"/>
  <c r="BG2427" i="6"/>
  <c r="BG2428" i="6"/>
  <c r="BG2429" i="6"/>
  <c r="BG2430" i="6"/>
  <c r="BG2431" i="6"/>
  <c r="BG2432" i="6"/>
  <c r="BG2433" i="6"/>
  <c r="BG2434" i="6"/>
  <c r="BG2435" i="6"/>
  <c r="BG2436" i="6"/>
  <c r="BG2437" i="6"/>
  <c r="BG2438" i="6"/>
  <c r="BG2439" i="6"/>
  <c r="BG2440" i="6"/>
  <c r="BG2441" i="6"/>
  <c r="BG2442" i="6"/>
  <c r="BG2443" i="6"/>
  <c r="BG2444" i="6"/>
  <c r="BG2445" i="6"/>
  <c r="BG2446" i="6"/>
  <c r="BG2447" i="6"/>
  <c r="BG2448" i="6"/>
  <c r="BG2449" i="6"/>
  <c r="BG2450" i="6"/>
  <c r="BG2451" i="6"/>
  <c r="BG2452" i="6"/>
  <c r="BG2453" i="6"/>
  <c r="BG2454" i="6"/>
  <c r="BG2455" i="6"/>
  <c r="BG2456" i="6"/>
  <c r="BG2457" i="6"/>
  <c r="BG2458" i="6"/>
  <c r="BG2459" i="6"/>
  <c r="BG2460" i="6"/>
  <c r="BG2461" i="6"/>
  <c r="BG2462" i="6"/>
  <c r="BG2463" i="6"/>
  <c r="BG2464" i="6"/>
  <c r="BG2465" i="6"/>
  <c r="BG2466" i="6"/>
  <c r="BG2467" i="6"/>
  <c r="BG2468" i="6"/>
  <c r="BG2469" i="6"/>
  <c r="BG2470" i="6"/>
  <c r="BG2471" i="6"/>
  <c r="BG2472" i="6"/>
  <c r="BG2473" i="6"/>
  <c r="BG2474" i="6"/>
  <c r="BG2475" i="6"/>
  <c r="BG2476" i="6"/>
  <c r="BG2477" i="6"/>
  <c r="BG2478" i="6"/>
  <c r="BG2479" i="6"/>
  <c r="BG2480" i="6"/>
  <c r="BG2481" i="6"/>
  <c r="BG2482" i="6"/>
  <c r="BG2483" i="6"/>
  <c r="BG2484" i="6"/>
  <c r="BG2485" i="6"/>
  <c r="BG2486" i="6"/>
  <c r="BG2487" i="6"/>
  <c r="BG2488" i="6"/>
  <c r="BG2489" i="6"/>
  <c r="BG2490" i="6"/>
  <c r="BG2491" i="6"/>
  <c r="BG2492" i="6"/>
  <c r="BG2493" i="6"/>
  <c r="BG2494" i="6"/>
  <c r="BG2495" i="6"/>
  <c r="BG2496" i="6"/>
  <c r="BG2497" i="6"/>
  <c r="BG2498" i="6"/>
  <c r="BG2499" i="6"/>
  <c r="BG2500" i="6"/>
  <c r="BG2501" i="6"/>
  <c r="BG2502" i="6"/>
  <c r="BG2503" i="6"/>
  <c r="BG2504" i="6"/>
  <c r="BG2505" i="6"/>
  <c r="BG2506" i="6"/>
  <c r="BG2507" i="6"/>
  <c r="BG2508" i="6"/>
  <c r="BG2509" i="6"/>
  <c r="BG2510" i="6"/>
  <c r="BG2511" i="6"/>
  <c r="BG2512" i="6"/>
  <c r="BG2513" i="6"/>
  <c r="BG2514" i="6"/>
  <c r="BG2515" i="6"/>
  <c r="BG2516" i="6"/>
  <c r="BG2517" i="6"/>
  <c r="BG2518" i="6"/>
  <c r="BG2519" i="6"/>
  <c r="BG2520" i="6"/>
  <c r="BG2521" i="6"/>
  <c r="BG2522" i="6"/>
  <c r="BG2523" i="6"/>
  <c r="BG2524" i="6"/>
  <c r="BG2525" i="6"/>
  <c r="BG2526" i="6"/>
  <c r="BG2527" i="6"/>
  <c r="BG2528" i="6"/>
  <c r="BG2529" i="6"/>
  <c r="BG2530" i="6"/>
  <c r="BG2531" i="6"/>
  <c r="BG2532" i="6"/>
  <c r="BG2533" i="6"/>
  <c r="BG2534" i="6"/>
  <c r="BG2535" i="6"/>
  <c r="BG2536" i="6"/>
  <c r="BG2537" i="6"/>
  <c r="BG2538" i="6"/>
  <c r="BG2539" i="6"/>
  <c r="BG2540" i="6"/>
  <c r="BG2541" i="6"/>
  <c r="BG2542" i="6"/>
  <c r="BG2543" i="6"/>
  <c r="BG2544" i="6"/>
  <c r="BG2545" i="6"/>
  <c r="BG2546" i="6"/>
  <c r="BG2547" i="6"/>
  <c r="BG2548" i="6"/>
  <c r="BG2549" i="6"/>
  <c r="BG2550" i="6"/>
  <c r="BG2551" i="6"/>
  <c r="BG2552" i="6"/>
  <c r="BG2553" i="6"/>
  <c r="BG2554" i="6"/>
  <c r="BG2555" i="6"/>
  <c r="BG2556" i="6"/>
  <c r="BG2557" i="6"/>
  <c r="BG2558" i="6"/>
  <c r="BG2559" i="6"/>
  <c r="BG2560" i="6"/>
  <c r="BG2561" i="6"/>
  <c r="BG2562" i="6"/>
  <c r="BG2563" i="6"/>
  <c r="BG2564" i="6"/>
  <c r="BG2565" i="6"/>
  <c r="BG2566" i="6"/>
  <c r="BG2567" i="6"/>
  <c r="BG2568" i="6"/>
  <c r="BG2569" i="6"/>
  <c r="BG2570" i="6"/>
  <c r="BG2571" i="6"/>
  <c r="BG2572" i="6"/>
  <c r="BG2573" i="6"/>
  <c r="BG2574" i="6"/>
  <c r="BG2575" i="6"/>
  <c r="BG2576" i="6"/>
  <c r="BG2577" i="6"/>
  <c r="BG2578" i="6"/>
  <c r="BG2579" i="6"/>
  <c r="BG2580" i="6"/>
  <c r="BG2581" i="6"/>
  <c r="BG2582" i="6"/>
  <c r="BG2583" i="6"/>
  <c r="BG2584" i="6"/>
  <c r="BG2585" i="6"/>
  <c r="BG2586" i="6"/>
  <c r="BG2587" i="6"/>
  <c r="BG2588" i="6"/>
  <c r="BG2589" i="6"/>
  <c r="BG2590" i="6"/>
  <c r="BG2591" i="6"/>
  <c r="BG2592" i="6"/>
  <c r="BG2593" i="6"/>
  <c r="BG2594" i="6"/>
  <c r="BG2595" i="6"/>
  <c r="BG2596" i="6"/>
  <c r="BG2597" i="6"/>
  <c r="BG2598" i="6"/>
  <c r="BG2599" i="6"/>
  <c r="BG2600" i="6"/>
  <c r="BG2601" i="6"/>
  <c r="BG2602" i="6"/>
  <c r="BG2603" i="6"/>
  <c r="BG2604" i="6"/>
  <c r="BG2605" i="6"/>
  <c r="BG2606" i="6"/>
  <c r="BG2607" i="6"/>
  <c r="BG2608" i="6"/>
  <c r="BG2609" i="6"/>
  <c r="BG2610" i="6"/>
  <c r="BG2611" i="6"/>
  <c r="BG2612" i="6"/>
  <c r="BG2613" i="6"/>
  <c r="BG2614" i="6"/>
  <c r="BG2615" i="6"/>
  <c r="BG2616" i="6"/>
  <c r="BG2617" i="6"/>
  <c r="BG2618" i="6"/>
  <c r="BG2619" i="6"/>
  <c r="BG2620" i="6"/>
  <c r="BG2621" i="6"/>
  <c r="BG2622" i="6"/>
  <c r="BG2623" i="6"/>
  <c r="BG2624" i="6"/>
  <c r="BG2625" i="6"/>
  <c r="BG2626" i="6"/>
  <c r="BG2627" i="6"/>
  <c r="BG2628" i="6"/>
  <c r="BG2629" i="6"/>
  <c r="BG2630" i="6"/>
  <c r="BG2631" i="6"/>
  <c r="BG2632" i="6"/>
  <c r="BG2633" i="6"/>
  <c r="BG2634" i="6"/>
  <c r="BG2635" i="6"/>
  <c r="BG2636" i="6"/>
  <c r="BG2637" i="6"/>
  <c r="BG2638" i="6"/>
  <c r="BG2639" i="6"/>
  <c r="BG2640" i="6"/>
  <c r="BG2641" i="6"/>
  <c r="BG2642" i="6"/>
  <c r="BG2643" i="6"/>
  <c r="BG2644" i="6"/>
  <c r="BG2645" i="6"/>
  <c r="BG2646" i="6"/>
  <c r="BG2647" i="6"/>
  <c r="BG2648" i="6"/>
  <c r="BG2649" i="6"/>
  <c r="BG2650" i="6"/>
  <c r="BG2651" i="6"/>
  <c r="BG2652" i="6"/>
  <c r="BG2653" i="6"/>
  <c r="BG2654" i="6"/>
  <c r="BG2655" i="6"/>
  <c r="BG2656" i="6"/>
  <c r="BG2657" i="6"/>
  <c r="BG2658" i="6"/>
  <c r="BG2659" i="6"/>
  <c r="BG2660" i="6"/>
  <c r="BG2661" i="6"/>
  <c r="BG2662" i="6"/>
  <c r="BG2663" i="6"/>
  <c r="BG2664" i="6"/>
  <c r="BG2665" i="6"/>
  <c r="BG2666" i="6"/>
  <c r="BG2667" i="6"/>
  <c r="BG2668" i="6"/>
  <c r="BG2669" i="6"/>
  <c r="BG2670" i="6"/>
  <c r="BG2671" i="6"/>
  <c r="BG2672" i="6"/>
  <c r="BG2673" i="6"/>
  <c r="BG2674" i="6"/>
  <c r="BG2675" i="6"/>
  <c r="BG2676" i="6"/>
  <c r="BG2677" i="6"/>
  <c r="BG2678" i="6"/>
  <c r="BG2679" i="6"/>
  <c r="BG2680" i="6"/>
  <c r="BG2681" i="6"/>
  <c r="BG2682" i="6"/>
  <c r="BG2683" i="6"/>
  <c r="BG2684" i="6"/>
  <c r="BG2685" i="6"/>
  <c r="BG2686" i="6"/>
  <c r="BG2687" i="6"/>
  <c r="BG2688" i="6"/>
  <c r="BG2689" i="6"/>
  <c r="BG2690" i="6"/>
  <c r="BG2691" i="6"/>
  <c r="BG2692" i="6"/>
  <c r="BG2693" i="6"/>
  <c r="BG2694" i="6"/>
  <c r="BG2695" i="6"/>
  <c r="BG2696" i="6"/>
  <c r="BG2697" i="6"/>
  <c r="BG2698" i="6"/>
  <c r="BG2699" i="6"/>
  <c r="BG2700" i="6"/>
  <c r="BG2701" i="6"/>
  <c r="BG2702" i="6"/>
  <c r="BG2703" i="6"/>
  <c r="BG2704" i="6"/>
  <c r="BG2705" i="6"/>
  <c r="BG2706" i="6"/>
  <c r="BG2707" i="6"/>
  <c r="BG2708" i="6"/>
  <c r="BG2709" i="6"/>
  <c r="BG2710" i="6"/>
  <c r="BG2711" i="6"/>
  <c r="BG2712" i="6"/>
  <c r="BG2713" i="6"/>
  <c r="BG2714" i="6"/>
  <c r="BG2715" i="6"/>
  <c r="BG2716" i="6"/>
  <c r="BG2717" i="6"/>
  <c r="BG2718" i="6"/>
  <c r="BG2719" i="6"/>
  <c r="BG2720" i="6"/>
  <c r="BG2721" i="6"/>
  <c r="BG2722" i="6"/>
  <c r="BG2723" i="6"/>
  <c r="BG2724" i="6"/>
  <c r="BG2725" i="6"/>
  <c r="BG2726" i="6"/>
  <c r="BG2727" i="6"/>
  <c r="BG2728" i="6"/>
  <c r="BG2729" i="6"/>
  <c r="BG2730" i="6"/>
  <c r="BG2731" i="6"/>
  <c r="BG2732" i="6"/>
  <c r="BG2733" i="6"/>
  <c r="BG2734" i="6"/>
  <c r="BG2735" i="6"/>
  <c r="BG2736" i="6"/>
  <c r="BG2737" i="6"/>
  <c r="BG2738" i="6"/>
  <c r="BG2739" i="6"/>
  <c r="BG2740" i="6"/>
  <c r="BG2741" i="6"/>
  <c r="BG2742" i="6"/>
  <c r="BG2743" i="6"/>
  <c r="BG2744" i="6"/>
  <c r="BG2745" i="6"/>
  <c r="BG2746" i="6"/>
  <c r="BG2747" i="6"/>
  <c r="BG2748" i="6"/>
  <c r="BG2749" i="6"/>
  <c r="BG2750" i="6"/>
  <c r="BG2751" i="6"/>
  <c r="BG2752" i="6"/>
  <c r="BG2753" i="6"/>
  <c r="BG2754" i="6"/>
  <c r="BG2755" i="6"/>
  <c r="BG2756" i="6"/>
  <c r="BG2757" i="6"/>
  <c r="BG2758" i="6"/>
  <c r="BG2759" i="6"/>
  <c r="BG2760" i="6"/>
  <c r="BG2761" i="6"/>
  <c r="BG2762" i="6"/>
  <c r="BG2763" i="6"/>
  <c r="BG2764" i="6"/>
  <c r="BG2765" i="6"/>
  <c r="BG2766" i="6"/>
  <c r="BG2767" i="6"/>
  <c r="BG2768" i="6"/>
  <c r="BG2769" i="6"/>
  <c r="BG2770" i="6"/>
  <c r="BG2771" i="6"/>
  <c r="BG2772" i="6"/>
  <c r="BG2773" i="6"/>
  <c r="BG2774" i="6"/>
  <c r="BG2775" i="6"/>
  <c r="BG2776" i="6"/>
  <c r="BG2777" i="6"/>
  <c r="BG2778" i="6"/>
  <c r="BG2779" i="6"/>
  <c r="BG2780" i="6"/>
  <c r="BG2781" i="6"/>
  <c r="BG2782" i="6"/>
  <c r="BG2783" i="6"/>
  <c r="BG2784" i="6"/>
  <c r="BG2785" i="6"/>
  <c r="BG2786" i="6"/>
  <c r="BG2787" i="6"/>
  <c r="BG2788" i="6"/>
  <c r="BG2789" i="6"/>
  <c r="BG2790" i="6"/>
  <c r="BG2791" i="6"/>
  <c r="BG2792" i="6"/>
  <c r="BG2793" i="6"/>
  <c r="BG2794" i="6"/>
  <c r="BG2795" i="6"/>
  <c r="BG2796" i="6"/>
  <c r="BG2797" i="6"/>
  <c r="BG2798" i="6"/>
  <c r="BG2799" i="6"/>
  <c r="BG2800" i="6"/>
  <c r="BG2801" i="6"/>
  <c r="BG2802" i="6"/>
  <c r="BG2803" i="6"/>
  <c r="BG2804" i="6"/>
  <c r="BG2805" i="6"/>
  <c r="BG2806" i="6"/>
  <c r="BG2807" i="6"/>
  <c r="BG2808" i="6"/>
  <c r="BG2809" i="6"/>
  <c r="BG2810" i="6"/>
  <c r="BG2811" i="6"/>
  <c r="BG2812" i="6"/>
  <c r="BG2813" i="6"/>
  <c r="BG2814" i="6"/>
  <c r="BG2815" i="6"/>
  <c r="BG2816" i="6"/>
  <c r="BG2817" i="6"/>
  <c r="BG2818" i="6"/>
  <c r="BG2819" i="6"/>
  <c r="BG2820" i="6"/>
  <c r="BG2821" i="6"/>
  <c r="BG2822" i="6"/>
  <c r="BG2823" i="6"/>
  <c r="BG2824" i="6"/>
  <c r="BG2825" i="6"/>
  <c r="BG2826" i="6"/>
  <c r="BG2827" i="6"/>
  <c r="BG2828" i="6"/>
  <c r="BG2829" i="6"/>
  <c r="BG2830" i="6"/>
  <c r="BG2831" i="6"/>
  <c r="BG2832" i="6"/>
  <c r="BG2833" i="6"/>
  <c r="BG2834" i="6"/>
  <c r="BG2835" i="6"/>
  <c r="BG2836" i="6"/>
  <c r="BG2837" i="6"/>
  <c r="BG2838" i="6"/>
  <c r="BG2839" i="6"/>
  <c r="BG2840" i="6"/>
  <c r="BG2841" i="6"/>
  <c r="BG2842" i="6"/>
  <c r="BG2843" i="6"/>
  <c r="BG2844" i="6"/>
  <c r="BG2845" i="6"/>
  <c r="BG2846" i="6"/>
  <c r="BG2847" i="6"/>
  <c r="BG2848" i="6"/>
  <c r="BG2849" i="6"/>
  <c r="BG2850" i="6"/>
  <c r="BG2851" i="6"/>
  <c r="BG2852" i="6"/>
  <c r="BG2853" i="6"/>
  <c r="BG2854" i="6"/>
  <c r="BG2855" i="6"/>
  <c r="BG2856" i="6"/>
  <c r="BG2857" i="6"/>
  <c r="BG2858" i="6"/>
  <c r="BG2859" i="6"/>
  <c r="BG2860" i="6"/>
  <c r="BG2861" i="6"/>
  <c r="BG2862" i="6"/>
  <c r="BG2863" i="6"/>
  <c r="BG2864" i="6"/>
  <c r="BG2865" i="6"/>
  <c r="BG2866" i="6"/>
  <c r="BG2867" i="6"/>
  <c r="BG2868" i="6"/>
  <c r="BG2869" i="6"/>
  <c r="BG2870" i="6"/>
  <c r="BG2871" i="6"/>
  <c r="BG2872" i="6"/>
  <c r="BG2873" i="6"/>
  <c r="BG2874" i="6"/>
  <c r="BG2875" i="6"/>
  <c r="BG2876" i="6"/>
  <c r="BG2877" i="6"/>
  <c r="BG2878" i="6"/>
  <c r="BG2879" i="6"/>
  <c r="BG2880" i="6"/>
  <c r="BG2881" i="6"/>
  <c r="BG2882" i="6"/>
  <c r="BG2883" i="6"/>
  <c r="BG2884" i="6"/>
  <c r="BG2885" i="6"/>
  <c r="BG2886" i="6"/>
  <c r="BG2887" i="6"/>
  <c r="BG2888" i="6"/>
  <c r="BG2889" i="6"/>
  <c r="BG2890" i="6"/>
  <c r="BG2891" i="6"/>
  <c r="BG2892" i="6"/>
  <c r="BG2893" i="6"/>
  <c r="BG2894" i="6"/>
  <c r="BG2895" i="6"/>
  <c r="BG2896" i="6"/>
  <c r="BG2897" i="6"/>
  <c r="BG2898" i="6"/>
  <c r="BG2899" i="6"/>
  <c r="BG2900" i="6"/>
  <c r="BG2901" i="6"/>
  <c r="BG2902" i="6"/>
  <c r="BG2903" i="6"/>
  <c r="BG2904" i="6"/>
  <c r="BG2905" i="6"/>
  <c r="BG2906" i="6"/>
  <c r="BG2907" i="6"/>
  <c r="BG2908" i="6"/>
  <c r="BG2909" i="6"/>
  <c r="BG2910" i="6"/>
  <c r="BG2911" i="6"/>
  <c r="BG2912" i="6"/>
  <c r="BG2913" i="6"/>
  <c r="BG2914" i="6"/>
  <c r="BG2915" i="6"/>
  <c r="BG2916" i="6"/>
  <c r="BG2917" i="6"/>
  <c r="BG2918" i="6"/>
  <c r="BG2919" i="6"/>
  <c r="BG2920" i="6"/>
  <c r="BG2921" i="6"/>
  <c r="BG2922" i="6"/>
  <c r="BG2923" i="6"/>
  <c r="BG2924" i="6"/>
  <c r="BG2925" i="6"/>
  <c r="BG2926" i="6"/>
  <c r="BG2927" i="6"/>
  <c r="BG2928" i="6"/>
  <c r="BG2929" i="6"/>
  <c r="BG2930" i="6"/>
  <c r="BG2931" i="6"/>
  <c r="BG2932" i="6"/>
  <c r="BG2933" i="6"/>
  <c r="BG2934" i="6"/>
  <c r="BG2935" i="6"/>
  <c r="BG2936" i="6"/>
  <c r="BG2937" i="6"/>
  <c r="BG2938" i="6"/>
  <c r="BG2939" i="6"/>
  <c r="BG2940" i="6"/>
  <c r="BG2941" i="6"/>
  <c r="BG2942" i="6"/>
  <c r="BG2943" i="6"/>
  <c r="BG2944" i="6"/>
  <c r="BG2945" i="6"/>
  <c r="BG2946" i="6"/>
  <c r="BG2947" i="6"/>
  <c r="BG2948" i="6"/>
  <c r="BG2949" i="6"/>
  <c r="BG2950" i="6"/>
  <c r="BG2951" i="6"/>
  <c r="BG2952" i="6"/>
  <c r="BG2953" i="6"/>
  <c r="BG2954" i="6"/>
  <c r="BG2955" i="6"/>
  <c r="BG2956" i="6"/>
  <c r="BG2957" i="6"/>
  <c r="BG2958" i="6"/>
  <c r="BG2959" i="6"/>
  <c r="BG2960" i="6"/>
  <c r="BG2961" i="6"/>
  <c r="BG2962" i="6"/>
  <c r="BG2963" i="6"/>
  <c r="BG2964" i="6"/>
  <c r="BG2965" i="6"/>
  <c r="BG2966" i="6"/>
  <c r="BG2967" i="6"/>
  <c r="BG2968" i="6"/>
  <c r="BG2969" i="6"/>
  <c r="BG2970" i="6"/>
  <c r="BG2971" i="6"/>
  <c r="BG2972" i="6"/>
  <c r="BG2973" i="6"/>
  <c r="BG2974" i="6"/>
  <c r="BG2975" i="6"/>
  <c r="BG2976" i="6"/>
  <c r="BG2977" i="6"/>
  <c r="BG2978" i="6"/>
  <c r="BG2979" i="6"/>
  <c r="BG2980" i="6"/>
  <c r="BG2981" i="6"/>
  <c r="BG2982" i="6"/>
  <c r="BG2983" i="6"/>
  <c r="BG2984" i="6"/>
  <c r="BG2985" i="6"/>
  <c r="BG2986" i="6"/>
  <c r="BG2987" i="6"/>
  <c r="BG2988" i="6"/>
  <c r="BG2989" i="6"/>
  <c r="BG2990" i="6"/>
  <c r="BG2991" i="6"/>
  <c r="BG2992" i="6"/>
  <c r="BG2993" i="6"/>
  <c r="BG2994" i="6"/>
  <c r="BG2995" i="6"/>
  <c r="BG2996" i="6"/>
  <c r="BG2997" i="6"/>
  <c r="BG2998" i="6"/>
  <c r="BG2999" i="6"/>
  <c r="BG3000" i="6"/>
  <c r="BG3001" i="6"/>
  <c r="BG3002" i="6"/>
  <c r="BG3003" i="6"/>
  <c r="BG3004" i="6"/>
  <c r="BG3005" i="6"/>
  <c r="BG3006" i="6"/>
  <c r="BG3007" i="6"/>
  <c r="BG3008" i="6"/>
  <c r="BG3009" i="6"/>
  <c r="BG3010" i="6"/>
  <c r="BG3011" i="6"/>
  <c r="BG3012" i="6"/>
  <c r="BG3013" i="6"/>
  <c r="BG3014" i="6"/>
  <c r="BG3015" i="6"/>
  <c r="BG3016" i="6"/>
  <c r="BG3017" i="6"/>
  <c r="BG3018" i="6"/>
  <c r="BG3019" i="6"/>
  <c r="BG3020" i="6"/>
  <c r="BG3021" i="6"/>
  <c r="BG3022" i="6"/>
  <c r="BG3023" i="6"/>
  <c r="BG3024" i="6"/>
  <c r="BG3025" i="6"/>
  <c r="BG3026" i="6"/>
  <c r="BG3027" i="6"/>
  <c r="BG3028" i="6"/>
  <c r="BG3029" i="6"/>
  <c r="BG3030" i="6"/>
  <c r="BG3031" i="6"/>
  <c r="BG3032" i="6"/>
  <c r="BG3033" i="6"/>
  <c r="BG3034" i="6"/>
  <c r="BG3035" i="6"/>
  <c r="BG3036" i="6"/>
  <c r="BG3037" i="6"/>
  <c r="BG3038" i="6"/>
  <c r="BG3039" i="6"/>
  <c r="BG3040" i="6"/>
  <c r="BG3041" i="6"/>
  <c r="BG3042" i="6"/>
  <c r="BG3043" i="6"/>
  <c r="BG3044" i="6"/>
  <c r="BG3045" i="6"/>
  <c r="BG3046" i="6"/>
  <c r="BG3047" i="6"/>
  <c r="BG3048" i="6"/>
  <c r="BG3049" i="6"/>
  <c r="BG3050" i="6"/>
  <c r="BG3051" i="6"/>
  <c r="BG3052" i="6"/>
  <c r="BG3053" i="6"/>
  <c r="BG3054" i="6"/>
  <c r="BG3055" i="6"/>
  <c r="BG3056" i="6"/>
  <c r="BG3057" i="6"/>
  <c r="BG3058" i="6"/>
  <c r="BG3059" i="6"/>
  <c r="BG3060" i="6"/>
  <c r="BG3061" i="6"/>
  <c r="BG3062" i="6"/>
  <c r="BG3063" i="6"/>
  <c r="BG3064" i="6"/>
  <c r="BG3065" i="6"/>
  <c r="BG3066" i="6"/>
  <c r="BG3067" i="6"/>
  <c r="BG3068" i="6"/>
  <c r="BG3069" i="6"/>
  <c r="BG3070" i="6"/>
  <c r="BG3071" i="6"/>
  <c r="BG3072" i="6"/>
  <c r="BG3073" i="6"/>
  <c r="BG3074" i="6"/>
  <c r="BG3075" i="6"/>
  <c r="BG3076" i="6"/>
  <c r="BG3077" i="6"/>
  <c r="BG3078" i="6"/>
  <c r="BG3079" i="6"/>
  <c r="BG3080" i="6"/>
  <c r="BG3081" i="6"/>
  <c r="BG3082" i="6"/>
  <c r="BG3083" i="6"/>
  <c r="BG3084" i="6"/>
  <c r="BG3085" i="6"/>
  <c r="BG3086" i="6"/>
  <c r="BG3087" i="6"/>
  <c r="BG3088" i="6"/>
  <c r="BG3089" i="6"/>
  <c r="BG3090" i="6"/>
  <c r="BG3091" i="6"/>
  <c r="BG3092" i="6"/>
  <c r="BG3093" i="6"/>
  <c r="BG3094" i="6"/>
  <c r="BG3095" i="6"/>
  <c r="BG3096" i="6"/>
  <c r="BG3097" i="6"/>
  <c r="BG3098" i="6"/>
  <c r="BG3099" i="6"/>
  <c r="BG3100" i="6"/>
  <c r="BG3101" i="6"/>
  <c r="BG3102" i="6"/>
  <c r="BG3103" i="6"/>
  <c r="BG3104" i="6"/>
  <c r="BG3105" i="6"/>
  <c r="BG3106" i="6"/>
  <c r="BG3107" i="6"/>
  <c r="BG3108" i="6"/>
  <c r="BG3109" i="6"/>
  <c r="BG3110" i="6"/>
  <c r="BG3111" i="6"/>
  <c r="BG3112" i="6"/>
  <c r="BG3113" i="6"/>
  <c r="BG3114" i="6"/>
  <c r="BG3115" i="6"/>
  <c r="BG3116" i="6"/>
  <c r="BG3117" i="6"/>
  <c r="BG3118" i="6"/>
  <c r="BG3119" i="6"/>
  <c r="BG3120" i="6"/>
  <c r="BG3121" i="6"/>
  <c r="BG3122" i="6"/>
  <c r="BG3123" i="6"/>
  <c r="BG3124" i="6"/>
  <c r="BG3125" i="6"/>
  <c r="BG3126" i="6"/>
  <c r="BG3127" i="6"/>
  <c r="BG3128" i="6"/>
  <c r="BG3129" i="6"/>
  <c r="BG3130" i="6"/>
  <c r="BG3131" i="6"/>
  <c r="BG3132" i="6"/>
  <c r="BG3133" i="6"/>
  <c r="BG3134" i="6"/>
  <c r="BG3135" i="6"/>
  <c r="BG3136" i="6"/>
  <c r="BG3137" i="6"/>
  <c r="BG3138" i="6"/>
  <c r="BG3139" i="6"/>
  <c r="BG3140" i="6"/>
  <c r="BG3141" i="6"/>
  <c r="BG3142" i="6"/>
  <c r="BG3143" i="6"/>
  <c r="BG3144" i="6"/>
  <c r="BG3145" i="6"/>
  <c r="BG3146" i="6"/>
  <c r="BG3147" i="6"/>
  <c r="BG3148" i="6"/>
  <c r="BG3149" i="6"/>
  <c r="BG3150" i="6"/>
  <c r="BG3151" i="6"/>
  <c r="BG3152" i="6"/>
  <c r="BG3153" i="6"/>
  <c r="BG3154" i="6"/>
  <c r="BG3155" i="6"/>
  <c r="BG3156" i="6"/>
  <c r="BG3157" i="6"/>
  <c r="BG3158" i="6"/>
  <c r="BG3159" i="6"/>
  <c r="BG3160" i="6"/>
  <c r="BG3161" i="6"/>
  <c r="BG3162" i="6"/>
  <c r="BG3163" i="6"/>
  <c r="BG3164" i="6"/>
  <c r="BG3165" i="6"/>
  <c r="BG3166" i="6"/>
  <c r="BG3167" i="6"/>
  <c r="BG3168" i="6"/>
  <c r="BG3169" i="6"/>
  <c r="BG3170" i="6"/>
  <c r="BG3171" i="6"/>
  <c r="BG3172" i="6"/>
  <c r="BG3173" i="6"/>
  <c r="BG3174" i="6"/>
  <c r="BG3175" i="6"/>
  <c r="BG3176" i="6"/>
  <c r="BG3177" i="6"/>
  <c r="BG3178" i="6"/>
  <c r="BG3179" i="6"/>
  <c r="BG3180" i="6"/>
  <c r="BG3181" i="6"/>
  <c r="BG3182" i="6"/>
  <c r="BG3183" i="6"/>
  <c r="BG3184" i="6"/>
  <c r="BG3185" i="6"/>
  <c r="BG3186" i="6"/>
  <c r="BG3187" i="6"/>
  <c r="BG3188" i="6"/>
  <c r="BG3189" i="6"/>
  <c r="BG3190" i="6"/>
  <c r="BG3191" i="6"/>
  <c r="BG3192" i="6"/>
  <c r="BG3193" i="6"/>
  <c r="BG3194" i="6"/>
  <c r="BG3195" i="6"/>
  <c r="BG3196" i="6"/>
  <c r="BG3197" i="6"/>
  <c r="BG3198" i="6"/>
  <c r="BG3199" i="6"/>
  <c r="BG3200" i="6"/>
  <c r="BG3201" i="6"/>
  <c r="BG3202" i="6"/>
  <c r="BG3203" i="6"/>
  <c r="BG3204" i="6"/>
  <c r="BG3205" i="6"/>
  <c r="BG3206" i="6"/>
  <c r="BG3207" i="6"/>
  <c r="BG3208" i="6"/>
  <c r="BG3209" i="6"/>
  <c r="BG3210" i="6"/>
  <c r="BG3211" i="6"/>
  <c r="BG3212" i="6"/>
  <c r="BG3213" i="6"/>
  <c r="BG3214" i="6"/>
  <c r="BG3215" i="6"/>
  <c r="BG3216" i="6"/>
  <c r="BG3217" i="6"/>
  <c r="BG3218" i="6"/>
  <c r="BG3219" i="6"/>
  <c r="BG3220" i="6"/>
  <c r="BG3221" i="6"/>
  <c r="BG3222" i="6"/>
  <c r="BG3223" i="6"/>
  <c r="BG3224" i="6"/>
  <c r="BG3225" i="6"/>
  <c r="BG3226" i="6"/>
  <c r="BG3227" i="6"/>
  <c r="BG3228" i="6"/>
  <c r="BG3229" i="6"/>
  <c r="BG3230" i="6"/>
  <c r="BG3231" i="6"/>
  <c r="BG3232" i="6"/>
  <c r="BG3233" i="6"/>
  <c r="BG3234" i="6"/>
  <c r="BG3235" i="6"/>
  <c r="BG3236" i="6"/>
  <c r="BG3237" i="6"/>
  <c r="BG3238" i="6"/>
  <c r="BG3239" i="6"/>
  <c r="BG3240" i="6"/>
  <c r="BG3241" i="6"/>
  <c r="BG3242" i="6"/>
  <c r="BG3243" i="6"/>
  <c r="BG3244" i="6"/>
  <c r="BG3245" i="6"/>
  <c r="BG3246" i="6"/>
  <c r="BG3247" i="6"/>
  <c r="BG3248" i="6"/>
  <c r="BG3249" i="6"/>
  <c r="BG3250" i="6"/>
  <c r="BG3251" i="6"/>
  <c r="BG3252" i="6"/>
  <c r="BG3253" i="6"/>
  <c r="BG3254" i="6"/>
  <c r="BG3255" i="6"/>
  <c r="BG3256" i="6"/>
  <c r="BG3257" i="6"/>
  <c r="BG3258" i="6"/>
  <c r="BG3259" i="6"/>
  <c r="BG3260" i="6"/>
  <c r="BG3261" i="6"/>
  <c r="BG3262" i="6"/>
  <c r="BG3263" i="6"/>
  <c r="BG3264" i="6"/>
  <c r="BG3265" i="6"/>
  <c r="BG3266" i="6"/>
  <c r="BG3267" i="6"/>
  <c r="BG3268" i="6"/>
  <c r="BG3269" i="6"/>
  <c r="BG3270" i="6"/>
  <c r="BG3271" i="6"/>
  <c r="BG3272" i="6"/>
  <c r="BG3273" i="6"/>
  <c r="BG3274" i="6"/>
  <c r="BG3275" i="6"/>
  <c r="BG3276" i="6"/>
  <c r="BG3277" i="6"/>
  <c r="BG3278" i="6"/>
  <c r="BG3279" i="6"/>
  <c r="BG3280" i="6"/>
  <c r="BG3281" i="6"/>
  <c r="BG3282" i="6"/>
  <c r="BG3283" i="6"/>
  <c r="BG3284" i="6"/>
  <c r="BG3285" i="6"/>
  <c r="BG3286" i="6"/>
  <c r="BG3287" i="6"/>
  <c r="BG3288" i="6"/>
  <c r="BG3289" i="6"/>
  <c r="BG3290" i="6"/>
  <c r="BG3291" i="6"/>
  <c r="BG3292" i="6"/>
  <c r="BG3293" i="6"/>
  <c r="BG3294" i="6"/>
  <c r="BG3295" i="6"/>
  <c r="BG3296" i="6"/>
  <c r="BG3297" i="6"/>
  <c r="BG3298" i="6"/>
  <c r="BG3299" i="6"/>
  <c r="BG3300" i="6"/>
  <c r="BG3301" i="6"/>
  <c r="BG3302" i="6"/>
  <c r="BG3303" i="6"/>
  <c r="BG3304" i="6"/>
  <c r="BG3305" i="6"/>
  <c r="BG3306" i="6"/>
  <c r="BG3307" i="6"/>
  <c r="BG3308" i="6"/>
  <c r="BG3309" i="6"/>
  <c r="BG3310" i="6"/>
  <c r="BG3311" i="6"/>
  <c r="BG3312" i="6"/>
  <c r="BG3313" i="6"/>
  <c r="BG3314" i="6"/>
  <c r="BG3315" i="6"/>
  <c r="BG3316" i="6"/>
  <c r="BG3317" i="6"/>
  <c r="BG3318" i="6"/>
  <c r="BG3319" i="6"/>
  <c r="BG3320" i="6"/>
  <c r="BG3321" i="6"/>
  <c r="BG3322" i="6"/>
  <c r="BG3323" i="6"/>
  <c r="BG3324" i="6"/>
  <c r="BG3325" i="6"/>
  <c r="BG3326" i="6"/>
  <c r="BG3327" i="6"/>
  <c r="BG3328" i="6"/>
  <c r="BG3329" i="6"/>
  <c r="BG3330" i="6"/>
  <c r="BG3331" i="6"/>
  <c r="BG3332" i="6"/>
  <c r="BG3333" i="6"/>
  <c r="BG3334" i="6"/>
  <c r="BG3335" i="6"/>
  <c r="BG3336" i="6"/>
  <c r="BG3337" i="6"/>
  <c r="BG3338" i="6"/>
  <c r="BG3339" i="6"/>
  <c r="BG3340" i="6"/>
  <c r="BG3341" i="6"/>
  <c r="BG3342" i="6"/>
  <c r="BG3343" i="6"/>
  <c r="BG3344" i="6"/>
  <c r="BG3345" i="6"/>
  <c r="BG3346" i="6"/>
  <c r="BG3347" i="6"/>
  <c r="BG3348" i="6"/>
  <c r="BG3349" i="6"/>
  <c r="BG3350" i="6"/>
  <c r="BG3351" i="6"/>
  <c r="BG3352" i="6"/>
  <c r="BG3353" i="6"/>
  <c r="BG3354" i="6"/>
  <c r="BG3355" i="6"/>
  <c r="BG3356" i="6"/>
  <c r="BG3357" i="6"/>
  <c r="BG3358" i="6"/>
  <c r="BG3359" i="6"/>
  <c r="BG3360" i="6"/>
  <c r="BG3361" i="6"/>
  <c r="BG3362" i="6"/>
  <c r="BG3363" i="6"/>
  <c r="BG3364" i="6"/>
  <c r="BG3365" i="6"/>
  <c r="BG3366" i="6"/>
  <c r="BG3367" i="6"/>
  <c r="BG3368" i="6"/>
  <c r="BG3369" i="6"/>
  <c r="BG3370" i="6"/>
  <c r="BG3371" i="6"/>
  <c r="BG3372" i="6"/>
  <c r="BG3373" i="6"/>
  <c r="BG3374" i="6"/>
  <c r="BG3375" i="6"/>
  <c r="BG3376" i="6"/>
  <c r="BG3377" i="6"/>
  <c r="BG3378" i="6"/>
  <c r="BG3379" i="6"/>
  <c r="BG3380" i="6"/>
  <c r="BG3381" i="6"/>
  <c r="BG3382" i="6"/>
  <c r="BG3383" i="6"/>
  <c r="BG3384" i="6"/>
  <c r="BG3385" i="6"/>
  <c r="BG3386" i="6"/>
  <c r="BG3387" i="6"/>
  <c r="BG3388" i="6"/>
  <c r="BG3389" i="6"/>
  <c r="BG3390" i="6"/>
  <c r="BG3391" i="6"/>
  <c r="BG3392" i="6"/>
  <c r="BG3393" i="6"/>
  <c r="BG3394" i="6"/>
  <c r="BG3395" i="6"/>
  <c r="BG3396" i="6"/>
  <c r="BG3397" i="6"/>
  <c r="BG3398" i="6"/>
  <c r="BG3399" i="6"/>
  <c r="BG3400" i="6"/>
  <c r="BG3401" i="6"/>
  <c r="BG3402" i="6"/>
  <c r="BG3403" i="6"/>
  <c r="BG3404" i="6"/>
  <c r="BG3405" i="6"/>
  <c r="BG3406" i="6"/>
  <c r="BG3407" i="6"/>
  <c r="BG3408" i="6"/>
  <c r="BG3409" i="6"/>
  <c r="BG3410" i="6"/>
  <c r="BG3411" i="6"/>
  <c r="BG3412" i="6"/>
  <c r="BG3413" i="6"/>
  <c r="BG3414" i="6"/>
  <c r="BG3415" i="6"/>
  <c r="BG3416" i="6"/>
  <c r="BG3417" i="6"/>
  <c r="BG3418" i="6"/>
  <c r="BG3419" i="6"/>
  <c r="BG3420" i="6"/>
  <c r="BG3421" i="6"/>
  <c r="BG3422" i="6"/>
  <c r="BG3423" i="6"/>
  <c r="BG3424" i="6"/>
  <c r="BG3425" i="6"/>
  <c r="BG3426" i="6"/>
  <c r="BG3427" i="6"/>
  <c r="BG3428" i="6"/>
  <c r="BG3429" i="6"/>
  <c r="BG3430" i="6"/>
  <c r="BG3431" i="6"/>
  <c r="BG3432" i="6"/>
  <c r="BG3433" i="6"/>
  <c r="BG3434" i="6"/>
  <c r="BG3435" i="6"/>
  <c r="BG3436" i="6"/>
  <c r="BG3437" i="6"/>
  <c r="BG3438" i="6"/>
  <c r="BG3439" i="6"/>
  <c r="BG3440" i="6"/>
  <c r="BG3441" i="6"/>
  <c r="BG3442" i="6"/>
  <c r="BG3443" i="6"/>
  <c r="BG3444" i="6"/>
  <c r="BG3445" i="6"/>
  <c r="BG3446" i="6"/>
  <c r="BG3447" i="6"/>
  <c r="BG3448" i="6"/>
  <c r="BG3449" i="6"/>
  <c r="BG3450" i="6"/>
  <c r="BG3451" i="6"/>
  <c r="BG3452" i="6"/>
  <c r="BG3453" i="6"/>
  <c r="BG3454" i="6"/>
  <c r="BG3455" i="6"/>
  <c r="BG3456" i="6"/>
  <c r="BG3457" i="6"/>
  <c r="BG3458" i="6"/>
  <c r="BG3459" i="6"/>
  <c r="BG3460" i="6"/>
  <c r="BG3461" i="6"/>
  <c r="BG3462" i="6"/>
  <c r="BG3463" i="6"/>
  <c r="BG3464" i="6"/>
  <c r="BG3465" i="6"/>
  <c r="BG3466" i="6"/>
  <c r="BG3467" i="6"/>
  <c r="BG3468" i="6"/>
  <c r="BG3469" i="6"/>
  <c r="BG3470" i="6"/>
  <c r="BG3471" i="6"/>
  <c r="BG3472" i="6"/>
  <c r="BG3473" i="6"/>
  <c r="BG3474" i="6"/>
  <c r="BG3475" i="6"/>
  <c r="BG3476" i="6"/>
  <c r="BG3477" i="6"/>
  <c r="BG3478" i="6"/>
  <c r="BG3479" i="6"/>
  <c r="BG3480" i="6"/>
  <c r="BG3481" i="6"/>
  <c r="BG3482" i="6"/>
  <c r="BG3483" i="6"/>
  <c r="BG3484" i="6"/>
  <c r="BG3485" i="6"/>
  <c r="BG3486" i="6"/>
  <c r="BG3487" i="6"/>
  <c r="BG3488" i="6"/>
  <c r="BG3489" i="6"/>
  <c r="BG3490" i="6"/>
  <c r="BG3491" i="6"/>
  <c r="BG3492" i="6"/>
  <c r="BG3493" i="6"/>
  <c r="BG3494" i="6"/>
  <c r="BG3495" i="6"/>
  <c r="BG3496" i="6"/>
  <c r="BG3497" i="6"/>
  <c r="BG3498" i="6"/>
  <c r="BG3499" i="6"/>
  <c r="BG3500" i="6"/>
  <c r="BG3501" i="6"/>
  <c r="BG3502" i="6"/>
  <c r="BG3503" i="6"/>
  <c r="BG3504" i="6"/>
  <c r="BG3505" i="6"/>
  <c r="BG3506" i="6"/>
  <c r="BG3507" i="6"/>
  <c r="BG3508" i="6"/>
  <c r="BG3509" i="6"/>
  <c r="BG3510" i="6"/>
  <c r="BG3511" i="6"/>
  <c r="BG3512" i="6"/>
  <c r="BG3513" i="6"/>
  <c r="BG3514" i="6"/>
  <c r="BG3515" i="6"/>
  <c r="BG3516" i="6"/>
  <c r="BG3517" i="6"/>
  <c r="BG3518" i="6"/>
  <c r="BG3519" i="6"/>
  <c r="BG3520" i="6"/>
  <c r="BG3521" i="6"/>
  <c r="BG3522" i="6"/>
  <c r="BG3523" i="6"/>
  <c r="BG3524" i="6"/>
  <c r="BG3525" i="6"/>
  <c r="BG3526" i="6"/>
  <c r="BG3527" i="6"/>
  <c r="BG3528" i="6"/>
  <c r="BG3529" i="6"/>
  <c r="BG3530" i="6"/>
  <c r="BG3531" i="6"/>
  <c r="BG3532" i="6"/>
  <c r="BG3533" i="6"/>
  <c r="BG3534" i="6"/>
  <c r="BG3535" i="6"/>
  <c r="BG3536" i="6"/>
  <c r="BG3537" i="6"/>
  <c r="BG3538" i="6"/>
  <c r="BG3539" i="6"/>
  <c r="BG3540" i="6"/>
  <c r="BG3541" i="6"/>
  <c r="BG3542" i="6"/>
  <c r="BG3543" i="6"/>
  <c r="BG3544" i="6"/>
  <c r="BG3545" i="6"/>
  <c r="BG3546" i="6"/>
  <c r="BG3547" i="6"/>
  <c r="BG3548" i="6"/>
  <c r="BG3549" i="6"/>
  <c r="BG3550" i="6"/>
  <c r="BG3551" i="6"/>
  <c r="BG3552" i="6"/>
  <c r="BG3553" i="6"/>
  <c r="BG3554" i="6"/>
  <c r="BG3555" i="6"/>
  <c r="BG3556" i="6"/>
  <c r="BG3557" i="6"/>
  <c r="BG3558" i="6"/>
  <c r="BG3559" i="6"/>
  <c r="BG3560" i="6"/>
  <c r="BG3561" i="6"/>
  <c r="BG3562" i="6"/>
  <c r="BG3563" i="6"/>
  <c r="BG3564" i="6"/>
  <c r="BG3565" i="6"/>
  <c r="BG3566" i="6"/>
  <c r="BG3567" i="6"/>
  <c r="BG3568" i="6"/>
  <c r="BG3569" i="6"/>
  <c r="BG3570" i="6"/>
  <c r="BG3571" i="6"/>
  <c r="BG3572" i="6"/>
  <c r="BG3573" i="6"/>
  <c r="BG3574" i="6"/>
  <c r="BG3575" i="6"/>
  <c r="BG3576" i="6"/>
  <c r="BG3577" i="6"/>
  <c r="BG3578" i="6"/>
  <c r="BG3579" i="6"/>
  <c r="BG3580" i="6"/>
  <c r="BG3581" i="6"/>
  <c r="BG3582" i="6"/>
  <c r="BG3583" i="6"/>
  <c r="BG3584" i="6"/>
  <c r="BG3585" i="6"/>
  <c r="BG3586" i="6"/>
  <c r="BG3587" i="6"/>
  <c r="BG3588" i="6"/>
  <c r="BG3589" i="6"/>
  <c r="BG3590" i="6"/>
  <c r="BG3591" i="6"/>
  <c r="BG3592" i="6"/>
  <c r="BG3593" i="6"/>
  <c r="BG3594" i="6"/>
  <c r="BG3595" i="6"/>
  <c r="BG3596" i="6"/>
  <c r="BG3597" i="6"/>
  <c r="BG3598" i="6"/>
  <c r="BG3599" i="6"/>
  <c r="BG3600" i="6"/>
  <c r="BG3601" i="6"/>
  <c r="BG3602" i="6"/>
  <c r="BG3603" i="6"/>
  <c r="BG3604" i="6"/>
  <c r="BG3605" i="6"/>
  <c r="BG3606" i="6"/>
  <c r="BG3607" i="6"/>
  <c r="BG3608" i="6"/>
  <c r="BG3609" i="6"/>
  <c r="BG3610" i="6"/>
  <c r="BG3611" i="6"/>
  <c r="BG3612" i="6"/>
  <c r="BG3613" i="6"/>
  <c r="BG3614" i="6"/>
  <c r="BG3615" i="6"/>
  <c r="BG3616" i="6"/>
  <c r="BG3617" i="6"/>
  <c r="BG3618" i="6"/>
  <c r="BG3619" i="6"/>
  <c r="BG3620" i="6"/>
  <c r="BG3621" i="6"/>
  <c r="BG3622" i="6"/>
  <c r="BG3623" i="6"/>
  <c r="BG3624" i="6"/>
  <c r="BG3625" i="6"/>
  <c r="BG3626" i="6"/>
  <c r="BG3627" i="6"/>
  <c r="BG3628" i="6"/>
  <c r="BG3629" i="6"/>
  <c r="BG3630" i="6"/>
  <c r="BG3631" i="6"/>
  <c r="BG3632" i="6"/>
  <c r="BG3633" i="6"/>
  <c r="BG3634" i="6"/>
  <c r="BG3635" i="6"/>
  <c r="BG3636" i="6"/>
  <c r="BG3637" i="6"/>
  <c r="BG3638" i="6"/>
  <c r="BG3639" i="6"/>
  <c r="BG3640" i="6"/>
  <c r="BG3641" i="6"/>
  <c r="BG3642" i="6"/>
  <c r="BG3643" i="6"/>
  <c r="BG3644" i="6"/>
  <c r="BG3645" i="6"/>
  <c r="BG3646" i="6"/>
  <c r="BG3647" i="6"/>
  <c r="BG3648" i="6"/>
  <c r="BG3649" i="6"/>
  <c r="BG3650" i="6"/>
  <c r="BG3651" i="6"/>
  <c r="BG3652" i="6"/>
  <c r="BG3653" i="6"/>
  <c r="BG3654" i="6"/>
  <c r="BG3655" i="6"/>
  <c r="BG3656" i="6"/>
  <c r="BG3657" i="6"/>
  <c r="BG3658" i="6"/>
  <c r="BG3659" i="6"/>
  <c r="BG3660" i="6"/>
  <c r="BG3661" i="6"/>
  <c r="BG3662" i="6"/>
  <c r="BG3663" i="6"/>
  <c r="BG3664" i="6"/>
  <c r="BG3665" i="6"/>
  <c r="BG3666" i="6"/>
  <c r="BG3667" i="6"/>
  <c r="BG3668" i="6"/>
  <c r="BG3669" i="6"/>
  <c r="BG3670" i="6"/>
  <c r="BG3671" i="6"/>
  <c r="BG3672" i="6"/>
  <c r="BG3673" i="6"/>
  <c r="BG3674" i="6"/>
  <c r="BG3675" i="6"/>
  <c r="BG3676" i="6"/>
  <c r="BG3677" i="6"/>
  <c r="BG3678" i="6"/>
  <c r="BG3679" i="6"/>
  <c r="BG3680" i="6"/>
  <c r="BG3681" i="6"/>
  <c r="BG3682" i="6"/>
  <c r="BG3683" i="6"/>
  <c r="BG3684" i="6"/>
  <c r="BG3685" i="6"/>
  <c r="BG3686" i="6"/>
  <c r="BG3687" i="6"/>
  <c r="BG3688" i="6"/>
  <c r="BG3689" i="6"/>
  <c r="BG3690" i="6"/>
  <c r="BG3691" i="6"/>
  <c r="BG3692" i="6"/>
  <c r="BG3693" i="6"/>
  <c r="BG3694" i="6"/>
  <c r="BG3695" i="6"/>
  <c r="BG3696" i="6"/>
  <c r="BG3697" i="6"/>
  <c r="BG3698" i="6"/>
  <c r="BG3699" i="6"/>
  <c r="BG3700" i="6"/>
  <c r="BG3701" i="6"/>
  <c r="BG3702" i="6"/>
  <c r="BG3703" i="6"/>
  <c r="BG3704" i="6"/>
  <c r="BG3705" i="6"/>
  <c r="BG3706" i="6"/>
  <c r="BG3707" i="6"/>
  <c r="BG3708" i="6"/>
  <c r="BG3709" i="6"/>
  <c r="BG3710" i="6"/>
  <c r="BG3711" i="6"/>
  <c r="BG3712" i="6"/>
  <c r="BG3713" i="6"/>
  <c r="BG3714" i="6"/>
  <c r="BG3715" i="6"/>
  <c r="BG3716" i="6"/>
  <c r="BG3717" i="6"/>
  <c r="BG3718" i="6"/>
  <c r="BG3719" i="6"/>
  <c r="BG3720" i="6"/>
  <c r="BG3721" i="6"/>
  <c r="BG3722" i="6"/>
  <c r="BG3723" i="6"/>
  <c r="BG3724" i="6"/>
  <c r="BG3725" i="6"/>
  <c r="BG3726" i="6"/>
  <c r="BG3727" i="6"/>
  <c r="BG3728" i="6"/>
  <c r="BG3729" i="6"/>
  <c r="BG3730" i="6"/>
  <c r="BG3731" i="6"/>
  <c r="BG3732" i="6"/>
  <c r="BG3733" i="6"/>
  <c r="BG3734" i="6"/>
  <c r="BG3735" i="6"/>
  <c r="BG3736" i="6"/>
  <c r="BG3737" i="6"/>
  <c r="BG3738" i="6"/>
  <c r="BG3739" i="6"/>
  <c r="BG3740" i="6"/>
  <c r="BG3741" i="6"/>
  <c r="BG3742" i="6"/>
  <c r="BG3743" i="6"/>
  <c r="BG3744" i="6"/>
  <c r="BG3745" i="6"/>
  <c r="BG3746" i="6"/>
  <c r="BG3747" i="6"/>
  <c r="BG3748" i="6"/>
  <c r="BG3749" i="6"/>
  <c r="BG3750" i="6"/>
  <c r="BG3751" i="6"/>
  <c r="BG3752" i="6"/>
  <c r="BG3753" i="6"/>
  <c r="BG3754" i="6"/>
  <c r="BG3755" i="6"/>
  <c r="BG3756" i="6"/>
  <c r="BG3757" i="6"/>
  <c r="BG3758" i="6"/>
  <c r="BG3759" i="6"/>
  <c r="BG3760" i="6"/>
  <c r="BG3761" i="6"/>
  <c r="BG3762" i="6"/>
  <c r="BG3763" i="6"/>
  <c r="BG3764" i="6"/>
  <c r="BG3765" i="6"/>
  <c r="BG3766" i="6"/>
  <c r="BG3767" i="6"/>
  <c r="BG3768" i="6"/>
  <c r="BG3769" i="6"/>
  <c r="BG3770" i="6"/>
  <c r="BG3771" i="6"/>
  <c r="BG3772" i="6"/>
  <c r="BG3773" i="6"/>
  <c r="BG3774" i="6"/>
  <c r="BG3775" i="6"/>
  <c r="BG3776" i="6"/>
  <c r="BG3777" i="6"/>
  <c r="BG3778" i="6"/>
  <c r="BG3779" i="6"/>
  <c r="BG3780" i="6"/>
  <c r="BG3781" i="6"/>
  <c r="BG3782" i="6"/>
  <c r="BG3783" i="6"/>
  <c r="BG3784" i="6"/>
  <c r="BG3785" i="6"/>
  <c r="BG3786" i="6"/>
  <c r="BG3787" i="6"/>
  <c r="BG3788" i="6"/>
  <c r="BG3789" i="6"/>
  <c r="BG3790" i="6"/>
  <c r="BG3791" i="6"/>
  <c r="BG3792" i="6"/>
  <c r="BG3793" i="6"/>
  <c r="BG3794" i="6"/>
  <c r="BG3795" i="6"/>
  <c r="BG3796" i="6"/>
  <c r="BG3797" i="6"/>
  <c r="BG3798" i="6"/>
  <c r="BG3799" i="6"/>
  <c r="BG3800" i="6"/>
  <c r="BG3801" i="6"/>
  <c r="BG3802" i="6"/>
  <c r="BG3803" i="6"/>
  <c r="BG3804" i="6"/>
  <c r="BG3805" i="6"/>
  <c r="BG3806" i="6"/>
  <c r="BG3807" i="6"/>
  <c r="BG3808" i="6"/>
  <c r="BG3809" i="6"/>
  <c r="BG3810" i="6"/>
  <c r="BG3811" i="6"/>
  <c r="BG3812" i="6"/>
  <c r="BG3813" i="6"/>
  <c r="BG3814" i="6"/>
  <c r="BG3815" i="6"/>
  <c r="BG3816" i="6"/>
  <c r="BG3817" i="6"/>
  <c r="BG3818" i="6"/>
  <c r="BG3819" i="6"/>
  <c r="BG3820" i="6"/>
  <c r="BG3821" i="6"/>
  <c r="BG3822" i="6"/>
  <c r="BG3823" i="6"/>
  <c r="BG3824" i="6"/>
  <c r="BG3825" i="6"/>
  <c r="BG3826" i="6"/>
  <c r="BG3827" i="6"/>
  <c r="BG3828" i="6"/>
  <c r="BG3829" i="6"/>
  <c r="BG3830" i="6"/>
  <c r="BG3831" i="6"/>
  <c r="BG3832" i="6"/>
  <c r="BG3833" i="6"/>
  <c r="BG3834" i="6"/>
  <c r="BG3835" i="6"/>
  <c r="BG3836" i="6"/>
  <c r="BG3837" i="6"/>
  <c r="BG3838" i="6"/>
  <c r="BG3839" i="6"/>
  <c r="BG3840" i="6"/>
  <c r="BG3841" i="6"/>
  <c r="BG3842" i="6"/>
  <c r="BG3843" i="6"/>
  <c r="BG3844" i="6"/>
  <c r="BG3845" i="6"/>
  <c r="BG3846" i="6"/>
  <c r="BG3847" i="6"/>
  <c r="BG3848" i="6"/>
  <c r="BG3849" i="6"/>
  <c r="BG3850" i="6"/>
  <c r="BG3851" i="6"/>
  <c r="BG3852" i="6"/>
  <c r="BG3853" i="6"/>
  <c r="BG3854" i="6"/>
  <c r="BG3855" i="6"/>
  <c r="BG3856" i="6"/>
  <c r="BG3857" i="6"/>
  <c r="BG3858" i="6"/>
  <c r="BG3859" i="6"/>
  <c r="BG3860" i="6"/>
  <c r="BG3861" i="6"/>
  <c r="BG3862" i="6"/>
  <c r="BG3863" i="6"/>
  <c r="BG3864" i="6"/>
  <c r="BG3865" i="6"/>
  <c r="BG3866" i="6"/>
  <c r="BG3867" i="6"/>
  <c r="BG3868" i="6"/>
  <c r="BG3869" i="6"/>
  <c r="BG3870" i="6"/>
  <c r="BG3871" i="6"/>
  <c r="BG3872" i="6"/>
  <c r="BG3873" i="6"/>
  <c r="BG3874" i="6"/>
  <c r="BG3875" i="6"/>
  <c r="BG3876" i="6"/>
  <c r="BG3877" i="6"/>
  <c r="BG3878" i="6"/>
  <c r="BG3879" i="6"/>
  <c r="BG3880" i="6"/>
  <c r="BG3881" i="6"/>
  <c r="BG3882" i="6"/>
  <c r="BG3883" i="6"/>
  <c r="BG3884" i="6"/>
  <c r="BG3885" i="6"/>
  <c r="BG3886" i="6"/>
  <c r="BG3887" i="6"/>
  <c r="BG3888" i="6"/>
  <c r="BG3889" i="6"/>
  <c r="BG3890" i="6"/>
  <c r="BG3891" i="6"/>
  <c r="BG3892" i="6"/>
  <c r="BG3893" i="6"/>
  <c r="BG3894" i="6"/>
  <c r="BG3895" i="6"/>
  <c r="BG3896" i="6"/>
  <c r="BG3897" i="6"/>
  <c r="BG3898" i="6"/>
  <c r="BG3899" i="6"/>
  <c r="BG3900" i="6"/>
  <c r="BG3901" i="6"/>
  <c r="BG3902" i="6"/>
  <c r="BG3903" i="6"/>
  <c r="BG3904" i="6"/>
  <c r="BG3905" i="6"/>
  <c r="BG3906" i="6"/>
  <c r="BG3907" i="6"/>
  <c r="BG3908" i="6"/>
  <c r="BG3909" i="6"/>
  <c r="BG3910" i="6"/>
  <c r="BG3911" i="6"/>
  <c r="BG3912" i="6"/>
  <c r="BG3913" i="6"/>
  <c r="BG3914" i="6"/>
  <c r="BG3915" i="6"/>
  <c r="BG3916" i="6"/>
  <c r="BG3917" i="6"/>
  <c r="BG3918" i="6"/>
  <c r="BG3919" i="6"/>
  <c r="BG3920" i="6"/>
  <c r="BG3921" i="6"/>
  <c r="BG3922" i="6"/>
  <c r="BG3923" i="6"/>
  <c r="BG3924" i="6"/>
  <c r="BG3925" i="6"/>
  <c r="BG3926" i="6"/>
  <c r="BG3927" i="6"/>
  <c r="BG3928" i="6"/>
  <c r="BG3929" i="6"/>
  <c r="BG3930" i="6"/>
  <c r="BG3931" i="6"/>
  <c r="BG3932" i="6"/>
  <c r="BG3933" i="6"/>
  <c r="BG3934" i="6"/>
  <c r="BG3935" i="6"/>
  <c r="BG3936" i="6"/>
  <c r="BG3937" i="6"/>
  <c r="BG3938" i="6"/>
  <c r="BG3939" i="6"/>
  <c r="BG3940" i="6"/>
  <c r="BG3941" i="6"/>
  <c r="BG3942" i="6"/>
  <c r="BG3943" i="6"/>
  <c r="BG3944" i="6"/>
  <c r="BG3945" i="6"/>
  <c r="BG3946" i="6"/>
  <c r="BG3947" i="6"/>
  <c r="BG3948" i="6"/>
  <c r="BG3949" i="6"/>
  <c r="BG3950" i="6"/>
  <c r="BG3951" i="6"/>
  <c r="BG3952" i="6"/>
  <c r="BG3953" i="6"/>
  <c r="BG3954" i="6"/>
  <c r="BG3955" i="6"/>
  <c r="BG3956" i="6"/>
  <c r="BG3957" i="6"/>
  <c r="BG3958" i="6"/>
  <c r="BG3959" i="6"/>
  <c r="BG3960" i="6"/>
  <c r="BG3961" i="6"/>
  <c r="BG3962" i="6"/>
  <c r="BG3963" i="6"/>
  <c r="BG3964" i="6"/>
  <c r="BG3965" i="6"/>
  <c r="BG3966" i="6"/>
  <c r="BG3967" i="6"/>
  <c r="BG3968" i="6"/>
  <c r="BG3969" i="6"/>
  <c r="BG3970" i="6"/>
  <c r="BG3971" i="6"/>
  <c r="BG3972" i="6"/>
  <c r="BG3973" i="6"/>
  <c r="BG3974" i="6"/>
  <c r="BG3975" i="6"/>
  <c r="BG3976" i="6"/>
  <c r="BG3977" i="6"/>
  <c r="BG3978" i="6"/>
  <c r="BG3979" i="6"/>
  <c r="BG3980" i="6"/>
  <c r="BG3981" i="6"/>
  <c r="BG3982" i="6"/>
  <c r="BG3983" i="6"/>
  <c r="BG3984" i="6"/>
  <c r="BG3985" i="6"/>
  <c r="BG3986" i="6"/>
  <c r="BG3987" i="6"/>
  <c r="BG3988" i="6"/>
  <c r="BG3989" i="6"/>
  <c r="BG3990" i="6"/>
  <c r="BG3991" i="6"/>
  <c r="BG3992" i="6"/>
  <c r="BG3993" i="6"/>
  <c r="BG3994" i="6"/>
  <c r="BG3995" i="6"/>
  <c r="BG3996" i="6"/>
  <c r="BG3997" i="6"/>
  <c r="BG3998" i="6"/>
  <c r="BG3999" i="6"/>
  <c r="BG4000" i="6"/>
  <c r="BG4001" i="6"/>
  <c r="BG4002" i="6"/>
  <c r="BG4003" i="6"/>
  <c r="BG4004" i="6"/>
  <c r="BG4005" i="6"/>
  <c r="BG4006" i="6"/>
  <c r="BG4007" i="6"/>
  <c r="BG4008" i="6"/>
  <c r="BG4009" i="6"/>
  <c r="BG4010" i="6"/>
  <c r="BG4011" i="6"/>
  <c r="BG4012" i="6"/>
  <c r="BG4013" i="6"/>
  <c r="BG4014" i="6"/>
  <c r="BG4015" i="6"/>
  <c r="BG4016" i="6"/>
  <c r="BG4017" i="6"/>
  <c r="BG4018" i="6"/>
  <c r="BG4019" i="6"/>
  <c r="BG4020" i="6"/>
  <c r="BG4021" i="6"/>
  <c r="BG4022" i="6"/>
  <c r="BG4023" i="6"/>
  <c r="BG4024" i="6"/>
  <c r="BG4025" i="6"/>
  <c r="BG4026" i="6"/>
  <c r="BG4027" i="6"/>
  <c r="BG4028" i="6"/>
  <c r="BG4029" i="6"/>
  <c r="BG4030" i="6"/>
  <c r="BG4031" i="6"/>
  <c r="BG4032" i="6"/>
  <c r="BG4033" i="6"/>
  <c r="BG4034" i="6"/>
  <c r="BG4035" i="6"/>
  <c r="BG4036" i="6"/>
  <c r="BG4037" i="6"/>
  <c r="BG4038" i="6"/>
  <c r="BG4039" i="6"/>
  <c r="BG4040" i="6"/>
  <c r="BG4041" i="6"/>
  <c r="BG4042" i="6"/>
  <c r="BG4043" i="6"/>
  <c r="BG4044" i="6"/>
  <c r="BG4045" i="6"/>
  <c r="BG4046" i="6"/>
  <c r="BG4047" i="6"/>
  <c r="BG4048" i="6"/>
  <c r="BG4049" i="6"/>
  <c r="BG4050" i="6"/>
  <c r="BG4051" i="6"/>
  <c r="BG4052" i="6"/>
  <c r="BG4053" i="6"/>
  <c r="BG4054" i="6"/>
  <c r="BG4055" i="6"/>
  <c r="BG4056" i="6"/>
  <c r="BG4057" i="6"/>
  <c r="BG4058" i="6"/>
  <c r="BG4059" i="6"/>
  <c r="BG4060" i="6"/>
  <c r="BG4061" i="6"/>
  <c r="BG4062" i="6"/>
  <c r="BG4063" i="6"/>
  <c r="BG4064" i="6"/>
  <c r="BG4065" i="6"/>
  <c r="BG4066" i="6"/>
  <c r="BG4067" i="6"/>
  <c r="BG4068" i="6"/>
  <c r="BG4069" i="6"/>
  <c r="BG4070" i="6"/>
  <c r="BG4071" i="6"/>
  <c r="BG4072" i="6"/>
  <c r="BG4073" i="6"/>
  <c r="BG4074" i="6"/>
  <c r="BG4075" i="6"/>
  <c r="BG4076" i="6"/>
  <c r="BG4077" i="6"/>
  <c r="BG4078" i="6"/>
  <c r="BG4079" i="6"/>
  <c r="BG4080" i="6"/>
  <c r="BG4081" i="6"/>
  <c r="BG4082" i="6"/>
  <c r="BG4083" i="6"/>
  <c r="BG4084" i="6"/>
  <c r="BG4085" i="6"/>
  <c r="BG4086" i="6"/>
  <c r="BG4087" i="6"/>
  <c r="BG4088" i="6"/>
  <c r="BG4089" i="6"/>
  <c r="BG4090" i="6"/>
  <c r="BG4091" i="6"/>
  <c r="BG4092" i="6"/>
  <c r="BG4093" i="6"/>
  <c r="BG4094" i="6"/>
  <c r="BG4095" i="6"/>
  <c r="BG4096" i="6"/>
  <c r="BG4097" i="6"/>
  <c r="BG4098" i="6"/>
  <c r="BG4099" i="6"/>
  <c r="BG4100" i="6"/>
  <c r="BG4101" i="6"/>
  <c r="BG4102" i="6"/>
  <c r="BG4103" i="6"/>
  <c r="BG4104" i="6"/>
  <c r="BG4105" i="6"/>
  <c r="BG4106" i="6"/>
  <c r="BG4107" i="6"/>
  <c r="BG4108" i="6"/>
  <c r="BG4109" i="6"/>
  <c r="BG4110" i="6"/>
  <c r="BG4111" i="6"/>
  <c r="BG4112" i="6"/>
  <c r="BG4113" i="6"/>
  <c r="BG4114" i="6"/>
  <c r="BG4115" i="6"/>
  <c r="BG4116" i="6"/>
  <c r="BG4117" i="6"/>
  <c r="BG4118" i="6"/>
  <c r="BG4119" i="6"/>
  <c r="BG4120" i="6"/>
  <c r="BG4121" i="6"/>
  <c r="BG4122" i="6"/>
  <c r="BG4123" i="6"/>
  <c r="BG4124" i="6"/>
  <c r="BG4125" i="6"/>
  <c r="BG4126" i="6"/>
  <c r="BG4127" i="6"/>
  <c r="BG4128" i="6"/>
  <c r="BG4129" i="6"/>
  <c r="BG4130" i="6"/>
  <c r="BG4131" i="6"/>
  <c r="BG4132" i="6"/>
  <c r="BG4133" i="6"/>
  <c r="BG4134" i="6"/>
  <c r="BG4135" i="6"/>
  <c r="BG4136" i="6"/>
  <c r="BG4137" i="6"/>
  <c r="BG4138" i="6"/>
  <c r="BG4139" i="6"/>
  <c r="BG4140" i="6"/>
  <c r="BG4141" i="6"/>
  <c r="BG4142" i="6"/>
  <c r="BG4143" i="6"/>
  <c r="BG4144" i="6"/>
  <c r="BG4145" i="6"/>
  <c r="BG4146" i="6"/>
  <c r="BG4147" i="6"/>
  <c r="BG4148" i="6"/>
  <c r="BG4149" i="6"/>
  <c r="BG4150" i="6"/>
  <c r="BG4151" i="6"/>
  <c r="BG4152" i="6"/>
  <c r="BG4153" i="6"/>
  <c r="BG4154" i="6"/>
  <c r="BG4155" i="6"/>
  <c r="BG4156" i="6"/>
  <c r="BG4157" i="6"/>
  <c r="BG4158" i="6"/>
  <c r="BG4159" i="6"/>
  <c r="BG4160" i="6"/>
  <c r="BG4161" i="6"/>
  <c r="BG4162" i="6"/>
  <c r="BG4163" i="6"/>
  <c r="BG4164" i="6"/>
  <c r="BG4165" i="6"/>
  <c r="BG4166" i="6"/>
  <c r="BG4167" i="6"/>
  <c r="BG4168" i="6"/>
  <c r="BG4169" i="6"/>
  <c r="BG4170" i="6"/>
  <c r="BG4171" i="6"/>
  <c r="BG4172" i="6"/>
  <c r="BG4173" i="6"/>
  <c r="BG4174" i="6"/>
  <c r="BG4175" i="6"/>
  <c r="BG4176" i="6"/>
  <c r="BG4177" i="6"/>
  <c r="BG4178" i="6"/>
  <c r="BG4179" i="6"/>
  <c r="BG4180" i="6"/>
  <c r="BG4181" i="6"/>
  <c r="BG4182" i="6"/>
  <c r="BG4183" i="6"/>
  <c r="BG4184" i="6"/>
  <c r="BG4185" i="6"/>
  <c r="BG4186" i="6"/>
  <c r="BG4187" i="6"/>
  <c r="BG4188" i="6"/>
  <c r="BG4189" i="6"/>
  <c r="BG4190" i="6"/>
  <c r="BG4191" i="6"/>
  <c r="BG4192" i="6"/>
  <c r="BG4193" i="6"/>
  <c r="BG4194" i="6"/>
  <c r="BG4195" i="6"/>
  <c r="BG4196" i="6"/>
  <c r="BG4197" i="6"/>
  <c r="BG4198" i="6"/>
  <c r="BG4199" i="6"/>
  <c r="BG4200" i="6"/>
  <c r="BG4201" i="6"/>
  <c r="BG4202" i="6"/>
  <c r="BG4203" i="6"/>
  <c r="BG4204" i="6"/>
  <c r="BG4205" i="6"/>
  <c r="BG4206" i="6"/>
  <c r="BG4207" i="6"/>
  <c r="BG4208" i="6"/>
  <c r="BG4209" i="6"/>
  <c r="BG4210" i="6"/>
  <c r="BG4211" i="6"/>
  <c r="BG4212" i="6"/>
  <c r="BG4213" i="6"/>
  <c r="BG4214" i="6"/>
  <c r="BG4215" i="6"/>
  <c r="BG4216" i="6"/>
  <c r="BG4217" i="6"/>
  <c r="BG4218" i="6"/>
  <c r="BG4219" i="6"/>
  <c r="BG4220" i="6"/>
  <c r="BG4221" i="6"/>
  <c r="BG4222" i="6"/>
  <c r="BG4223" i="6"/>
  <c r="BG4224" i="6"/>
  <c r="BG4225" i="6"/>
  <c r="BG4226" i="6"/>
  <c r="BG4227" i="6"/>
  <c r="BG4228" i="6"/>
  <c r="BG4229" i="6"/>
  <c r="BG4230" i="6"/>
  <c r="BG4231" i="6"/>
  <c r="BG4232" i="6"/>
  <c r="BG4233" i="6"/>
  <c r="BG4234" i="6"/>
  <c r="BG4235" i="6"/>
  <c r="BG4236" i="6"/>
  <c r="BG4237" i="6"/>
  <c r="BG4238" i="6"/>
  <c r="BG4239" i="6"/>
  <c r="BG4240" i="6"/>
  <c r="BG4241" i="6"/>
  <c r="BG4242" i="6"/>
  <c r="BG4243" i="6"/>
  <c r="BG4244" i="6"/>
  <c r="BG4245" i="6"/>
  <c r="BG4246" i="6"/>
  <c r="BG4247" i="6"/>
  <c r="BG4248" i="6"/>
  <c r="BG4249" i="6"/>
  <c r="BG4250" i="6"/>
  <c r="BG4251" i="6"/>
  <c r="BG4252" i="6"/>
  <c r="BG4253" i="6"/>
  <c r="BG4254" i="6"/>
  <c r="BG4255" i="6"/>
  <c r="BG4256" i="6"/>
  <c r="BG4257" i="6"/>
  <c r="BG4258" i="6"/>
  <c r="BG4259" i="6"/>
  <c r="BG4260" i="6"/>
  <c r="BG4261" i="6"/>
  <c r="BG4262" i="6"/>
  <c r="BG4263" i="6"/>
  <c r="BG4264" i="6"/>
  <c r="BG4265" i="6"/>
  <c r="BG4266" i="6"/>
  <c r="BG4267" i="6"/>
  <c r="BG4268" i="6"/>
  <c r="BG4269" i="6"/>
  <c r="BG4270" i="6"/>
  <c r="BG4271" i="6"/>
  <c r="BG4272" i="6"/>
  <c r="BG4273" i="6"/>
  <c r="BG4274" i="6"/>
  <c r="BG4275" i="6"/>
  <c r="BG4276" i="6"/>
  <c r="BG4277" i="6"/>
  <c r="BG4278" i="6"/>
  <c r="BG4279" i="6"/>
  <c r="BG4280" i="6"/>
  <c r="BG4281" i="6"/>
  <c r="BG4282" i="6"/>
  <c r="BG4283" i="6"/>
  <c r="BG4284" i="6"/>
  <c r="BG4285" i="6"/>
  <c r="BG4286" i="6"/>
  <c r="BG4287" i="6"/>
  <c r="BG4288" i="6"/>
  <c r="BG4289" i="6"/>
  <c r="BG4290" i="6"/>
  <c r="BG4291" i="6"/>
  <c r="BG4292" i="6"/>
  <c r="BG4293" i="6"/>
  <c r="BG4294" i="6"/>
  <c r="BG4295" i="6"/>
  <c r="BG4296" i="6"/>
  <c r="BG4297" i="6"/>
  <c r="BG4298" i="6"/>
  <c r="BG4299" i="6"/>
  <c r="BG4300" i="6"/>
  <c r="BG4301" i="6"/>
  <c r="BG4302" i="6"/>
  <c r="BG4303" i="6"/>
  <c r="BG4304" i="6"/>
  <c r="BG4305" i="6"/>
  <c r="BG4306" i="6"/>
  <c r="BG4307" i="6"/>
  <c r="BG4308" i="6"/>
  <c r="BG4309" i="6"/>
  <c r="BG4310" i="6"/>
  <c r="BG4311" i="6"/>
  <c r="BG4312" i="6"/>
  <c r="BG4313" i="6"/>
  <c r="BG4314" i="6"/>
  <c r="BG4315" i="6"/>
  <c r="BG4316" i="6"/>
  <c r="BG4317" i="6"/>
  <c r="BG4318" i="6"/>
  <c r="BG4319" i="6"/>
  <c r="BG4320" i="6"/>
  <c r="BG4321" i="6"/>
  <c r="BG4322" i="6"/>
  <c r="BG4323" i="6"/>
  <c r="BG4324" i="6"/>
  <c r="BG4325" i="6"/>
  <c r="BG4326" i="6"/>
  <c r="BG4327" i="6"/>
  <c r="BG4328" i="6"/>
  <c r="BG4329" i="6"/>
  <c r="BG4330" i="6"/>
  <c r="BG4331" i="6"/>
  <c r="BG4332" i="6"/>
  <c r="BG4333" i="6"/>
  <c r="BG4334" i="6"/>
  <c r="BG4335" i="6"/>
  <c r="BG4336" i="6"/>
  <c r="BG4337" i="6"/>
  <c r="BG4338" i="6"/>
  <c r="BG4339" i="6"/>
  <c r="BG4340" i="6"/>
  <c r="BG4341" i="6"/>
  <c r="BG4342" i="6"/>
  <c r="BG4343" i="6"/>
  <c r="BG4344" i="6"/>
  <c r="BG4345" i="6"/>
  <c r="BG4346" i="6"/>
  <c r="BG4347" i="6"/>
  <c r="BG4348" i="6"/>
  <c r="BG4349" i="6"/>
  <c r="BG4350" i="6"/>
  <c r="BG4351" i="6"/>
  <c r="BG4352" i="6"/>
  <c r="BG4353" i="6"/>
  <c r="BG4354" i="6"/>
  <c r="BG4355" i="6"/>
  <c r="BG4356" i="6"/>
  <c r="BG4357" i="6"/>
  <c r="BG4358" i="6"/>
  <c r="BG4359" i="6"/>
  <c r="BG4360" i="6"/>
  <c r="BG4361" i="6"/>
  <c r="BG4362" i="6"/>
  <c r="BG4363" i="6"/>
  <c r="BG4364" i="6"/>
  <c r="BG4365" i="6"/>
  <c r="BG4366" i="6"/>
  <c r="BG4367" i="6"/>
  <c r="BG4368" i="6"/>
  <c r="BG4369" i="6"/>
  <c r="BG4370" i="6"/>
  <c r="BG4371" i="6"/>
  <c r="BG4372" i="6"/>
  <c r="BG4373" i="6"/>
  <c r="BG4374" i="6"/>
  <c r="BG4375" i="6"/>
  <c r="BG4376" i="6"/>
  <c r="BG4377" i="6"/>
  <c r="BG4378" i="6"/>
  <c r="BG4379" i="6"/>
  <c r="BG4380" i="6"/>
  <c r="BG4381" i="6"/>
  <c r="BG4382" i="6"/>
  <c r="BG4383" i="6"/>
  <c r="BG4384" i="6"/>
  <c r="BG4385" i="6"/>
  <c r="BG4386" i="6"/>
  <c r="BG4387" i="6"/>
  <c r="BG4388" i="6"/>
  <c r="BG4389" i="6"/>
  <c r="BG4390" i="6"/>
  <c r="BG4391" i="6"/>
  <c r="BG4392" i="6"/>
  <c r="BG4393" i="6"/>
  <c r="BG4394" i="6"/>
  <c r="BG4395" i="6"/>
  <c r="BG4396" i="6"/>
  <c r="BG4397" i="6"/>
  <c r="BG4398" i="6"/>
  <c r="BG4399" i="6"/>
  <c r="BG4400" i="6"/>
  <c r="BG4401" i="6"/>
  <c r="BG4402" i="6"/>
  <c r="BG4403" i="6"/>
  <c r="BG4404" i="6"/>
  <c r="BG4405" i="6"/>
  <c r="BG4406" i="6"/>
  <c r="BG4407" i="6"/>
  <c r="BG4408" i="6"/>
  <c r="BG4409" i="6"/>
  <c r="BG4410" i="6"/>
  <c r="BG4411" i="6"/>
  <c r="BG4412" i="6"/>
  <c r="BG4413" i="6"/>
  <c r="BG4414" i="6"/>
  <c r="BG4415" i="6"/>
  <c r="BG4416" i="6"/>
  <c r="BG4417" i="6"/>
  <c r="BG4418" i="6"/>
  <c r="BG4419" i="6"/>
  <c r="BG4420" i="6"/>
  <c r="BG4421" i="6"/>
  <c r="BG4422" i="6"/>
  <c r="BG4423" i="6"/>
  <c r="BG4424" i="6"/>
  <c r="BG4425" i="6"/>
  <c r="BG4426" i="6"/>
  <c r="BG4427" i="6"/>
  <c r="BG4428" i="6"/>
  <c r="BG4429" i="6"/>
  <c r="BG4430" i="6"/>
  <c r="BG4431" i="6"/>
  <c r="BG4432" i="6"/>
  <c r="BG4433" i="6"/>
  <c r="BG4434" i="6"/>
  <c r="BG4435" i="6"/>
  <c r="BG4436" i="6"/>
  <c r="BG4437" i="6"/>
  <c r="BG4438" i="6"/>
  <c r="BG4439" i="6"/>
  <c r="BG4440" i="6"/>
  <c r="BG4441" i="6"/>
  <c r="BG4442" i="6"/>
  <c r="BG4443" i="6"/>
  <c r="BG4444" i="6"/>
  <c r="BG4445" i="6"/>
  <c r="BG4446" i="6"/>
  <c r="BG4447" i="6"/>
  <c r="BG4448" i="6"/>
  <c r="BG4449" i="6"/>
  <c r="BG4450" i="6"/>
  <c r="BG4451" i="6"/>
  <c r="BG4452" i="6"/>
  <c r="BG4453" i="6"/>
  <c r="BG4454" i="6"/>
  <c r="BG4455" i="6"/>
  <c r="BG4456" i="6"/>
  <c r="BG4457" i="6"/>
  <c r="BG4458" i="6"/>
  <c r="BG4459" i="6"/>
  <c r="BG4460" i="6"/>
  <c r="BG4461" i="6"/>
  <c r="BG4462" i="6"/>
  <c r="BG4463" i="6"/>
  <c r="BG4464" i="6"/>
  <c r="BG4465" i="6"/>
  <c r="BG4466" i="6"/>
  <c r="BG4467" i="6"/>
  <c r="BG4468" i="6"/>
  <c r="BG4469" i="6"/>
  <c r="BG4470" i="6"/>
  <c r="BG4471" i="6"/>
  <c r="BG4472" i="6"/>
  <c r="BG4473" i="6"/>
  <c r="BG4474" i="6"/>
  <c r="BG4475" i="6"/>
  <c r="BG4476" i="6"/>
  <c r="BG4477" i="6"/>
  <c r="BG4478" i="6"/>
  <c r="BG4479" i="6"/>
  <c r="BG4480" i="6"/>
  <c r="BG4481" i="6"/>
  <c r="BG4482" i="6"/>
  <c r="BG4483" i="6"/>
  <c r="BG4484" i="6"/>
  <c r="BG4485" i="6"/>
  <c r="BG4486" i="6"/>
  <c r="BG4487" i="6"/>
  <c r="BG4488" i="6"/>
  <c r="BG4489" i="6"/>
  <c r="BG4490" i="6"/>
  <c r="BG4491" i="6"/>
  <c r="BG4492" i="6"/>
  <c r="BG4493" i="6"/>
  <c r="BG4494" i="6"/>
  <c r="BG4495" i="6"/>
  <c r="BG4496" i="6"/>
  <c r="BG4497" i="6"/>
  <c r="BG4498" i="6"/>
  <c r="BG4499" i="6"/>
  <c r="BG4500" i="6"/>
  <c r="BG4501" i="6"/>
  <c r="BG4502" i="6"/>
  <c r="BG4503" i="6"/>
  <c r="BG4504" i="6"/>
  <c r="BG4505" i="6"/>
  <c r="BG4506" i="6"/>
  <c r="BG4507" i="6"/>
  <c r="BG4508" i="6"/>
  <c r="BG4509" i="6"/>
  <c r="BG4510" i="6"/>
  <c r="BG4511" i="6"/>
  <c r="BG4512" i="6"/>
  <c r="BG4513" i="6"/>
  <c r="BG4514" i="6"/>
  <c r="BG4515" i="6"/>
  <c r="BG4516" i="6"/>
  <c r="BG4517" i="6"/>
  <c r="BG4518" i="6"/>
  <c r="BG4519" i="6"/>
  <c r="BG4520" i="6"/>
  <c r="BG4521" i="6"/>
  <c r="BG4522" i="6"/>
  <c r="BG4523" i="6"/>
  <c r="BG4524" i="6"/>
  <c r="BG4525" i="6"/>
  <c r="BG4526" i="6"/>
  <c r="BG4527" i="6"/>
  <c r="BG4528" i="6"/>
  <c r="BG4529" i="6"/>
  <c r="BG4530" i="6"/>
  <c r="BG4531" i="6"/>
  <c r="BG4532" i="6"/>
  <c r="BG4533" i="6"/>
  <c r="BG4534" i="6"/>
  <c r="BG4535" i="6"/>
  <c r="BG4536" i="6"/>
  <c r="BG4537" i="6"/>
  <c r="BG4538" i="6"/>
  <c r="BG4539" i="6"/>
  <c r="BG4540" i="6"/>
  <c r="BG4541" i="6"/>
  <c r="BG4542" i="6"/>
  <c r="BG4543" i="6"/>
  <c r="BG4544" i="6"/>
  <c r="BG4545" i="6"/>
  <c r="BG4546" i="6"/>
  <c r="BG4547" i="6"/>
  <c r="BG4548" i="6"/>
  <c r="BG4549" i="6"/>
  <c r="BG4550" i="6"/>
  <c r="BG4551" i="6"/>
  <c r="BG4552" i="6"/>
  <c r="BG4553" i="6"/>
  <c r="BG4554" i="6"/>
  <c r="BG4555" i="6"/>
  <c r="BG4556" i="6"/>
  <c r="BG4557" i="6"/>
  <c r="BG4558" i="6"/>
  <c r="BG4559" i="6"/>
  <c r="BG4560" i="6"/>
  <c r="BG4561" i="6"/>
  <c r="BG4562" i="6"/>
  <c r="BG4563" i="6"/>
  <c r="BG4564" i="6"/>
  <c r="BG4565" i="6"/>
  <c r="BG4566" i="6"/>
  <c r="BG4567" i="6"/>
  <c r="BG4568" i="6"/>
  <c r="BG4569" i="6"/>
  <c r="BG4570" i="6"/>
  <c r="BG4571" i="6"/>
  <c r="BG4572" i="6"/>
  <c r="BG4573" i="6"/>
  <c r="BG4574" i="6"/>
  <c r="BG4575" i="6"/>
  <c r="BG4576" i="6"/>
  <c r="BG4577" i="6"/>
  <c r="BG4578" i="6"/>
  <c r="BG4579" i="6"/>
  <c r="BG4580" i="6"/>
  <c r="BG4581" i="6"/>
  <c r="BG4582" i="6"/>
  <c r="BG4583" i="6"/>
  <c r="BG4584" i="6"/>
  <c r="BG4585" i="6"/>
  <c r="BG4586" i="6"/>
  <c r="BG4587" i="6"/>
  <c r="BG4588" i="6"/>
  <c r="BG4589" i="6"/>
  <c r="BG4590" i="6"/>
  <c r="BG4591" i="6"/>
  <c r="BG4592" i="6"/>
  <c r="BG4593" i="6"/>
  <c r="BG4594" i="6"/>
  <c r="BG4595" i="6"/>
  <c r="BG4596" i="6"/>
  <c r="BG4597" i="6"/>
  <c r="BG4598" i="6"/>
  <c r="BG4599" i="6"/>
  <c r="BG4600" i="6"/>
  <c r="BG4601" i="6"/>
  <c r="BG4602" i="6"/>
  <c r="BG4603" i="6"/>
  <c r="BG4604" i="6"/>
  <c r="BG4605" i="6"/>
  <c r="BG4606" i="6"/>
  <c r="BG4607" i="6"/>
  <c r="BG4608" i="6"/>
  <c r="BG4609" i="6"/>
  <c r="BG4610" i="6"/>
  <c r="BG4611" i="6"/>
  <c r="BG4612" i="6"/>
  <c r="BG4613" i="6"/>
  <c r="BG4614" i="6"/>
  <c r="BG4615" i="6"/>
  <c r="BG4616" i="6"/>
  <c r="BG4617" i="6"/>
  <c r="BG4618" i="6"/>
  <c r="BG4619" i="6"/>
  <c r="BG4620" i="6"/>
  <c r="BG4621" i="6"/>
  <c r="BG4622" i="6"/>
  <c r="BG4623" i="6"/>
  <c r="BG4624" i="6"/>
  <c r="BG4625" i="6"/>
  <c r="BG4626" i="6"/>
  <c r="BG4627" i="6"/>
  <c r="BG4628" i="6"/>
  <c r="BG4629" i="6"/>
  <c r="BG4630" i="6"/>
  <c r="BG4631" i="6"/>
  <c r="BG4632" i="6"/>
  <c r="BG4633" i="6"/>
  <c r="BG4634" i="6"/>
  <c r="BG4635" i="6"/>
  <c r="BG4636" i="6"/>
  <c r="BG4637" i="6"/>
  <c r="BG4638" i="6"/>
  <c r="BG4639" i="6"/>
  <c r="BG4640" i="6"/>
  <c r="BG4641" i="6"/>
  <c r="BG4642" i="6"/>
  <c r="BG4643" i="6"/>
  <c r="BG4644" i="6"/>
  <c r="BG4645" i="6"/>
  <c r="BG4646" i="6"/>
  <c r="BG4647" i="6"/>
  <c r="BG4648" i="6"/>
  <c r="BG4649" i="6"/>
  <c r="BG4650" i="6"/>
  <c r="BG4651" i="6"/>
  <c r="BG4652" i="6"/>
  <c r="BG4653" i="6"/>
  <c r="BG4654" i="6"/>
  <c r="BG4655" i="6"/>
  <c r="BG4656" i="6"/>
  <c r="BG4657" i="6"/>
  <c r="BG4658" i="6"/>
  <c r="BG4659" i="6"/>
  <c r="BG4660" i="6"/>
  <c r="BG4661" i="6"/>
  <c r="BG4662" i="6"/>
  <c r="BG4663" i="6"/>
  <c r="BG4664" i="6"/>
  <c r="BG4665" i="6"/>
  <c r="BG4666" i="6"/>
  <c r="BG4667" i="6"/>
  <c r="BG4668" i="6"/>
  <c r="BG4669" i="6"/>
  <c r="BG4670" i="6"/>
  <c r="BG4671" i="6"/>
  <c r="BG4672" i="6"/>
  <c r="BG4673" i="6"/>
  <c r="BG4674" i="6"/>
  <c r="BG4675" i="6"/>
  <c r="BG4676" i="6"/>
  <c r="BG4677" i="6"/>
  <c r="BG4678" i="6"/>
  <c r="BG4679" i="6"/>
  <c r="BG4680" i="6"/>
  <c r="BG4681" i="6"/>
  <c r="BG4682" i="6"/>
  <c r="BG4683" i="6"/>
  <c r="BG4684" i="6"/>
  <c r="BG4685" i="6"/>
  <c r="BG4686" i="6"/>
  <c r="BG4687" i="6"/>
  <c r="BG4688" i="6"/>
  <c r="BG4689" i="6"/>
  <c r="BG4690" i="6"/>
  <c r="BG4691" i="6"/>
  <c r="BG4692" i="6"/>
  <c r="BG4693" i="6"/>
  <c r="BG4694" i="6"/>
  <c r="BG4695" i="6"/>
  <c r="BG4696" i="6"/>
  <c r="BG4697" i="6"/>
  <c r="BG4698" i="6"/>
  <c r="BG4699" i="6"/>
  <c r="BG4700" i="6"/>
  <c r="BG4701" i="6"/>
  <c r="BG4702" i="6"/>
  <c r="BG4703" i="6"/>
  <c r="BG4704" i="6"/>
  <c r="BG4705" i="6"/>
  <c r="BG4706" i="6"/>
  <c r="BG4707" i="6"/>
  <c r="BG4708" i="6"/>
  <c r="BG4709" i="6"/>
  <c r="BG4710" i="6"/>
  <c r="BG4711" i="6"/>
  <c r="BG4712" i="6"/>
  <c r="BG4713" i="6"/>
  <c r="BG4714" i="6"/>
  <c r="BG4715" i="6"/>
  <c r="BG4716" i="6"/>
  <c r="BG4717" i="6"/>
  <c r="BG4718" i="6"/>
  <c r="BG4719" i="6"/>
  <c r="BG4720" i="6"/>
  <c r="BG4721" i="6"/>
  <c r="BG4722" i="6"/>
  <c r="BG4723" i="6"/>
  <c r="BG4724" i="6"/>
  <c r="BG4725" i="6"/>
  <c r="BG4726" i="6"/>
  <c r="BG4727" i="6"/>
  <c r="BG4728" i="6"/>
  <c r="BG4729" i="6"/>
  <c r="BG4730" i="6"/>
  <c r="BG4731" i="6"/>
  <c r="BG4732" i="6"/>
  <c r="BG4733" i="6"/>
  <c r="BG4734" i="6"/>
  <c r="BG4735" i="6"/>
  <c r="BG4736" i="6"/>
  <c r="BG4737" i="6"/>
  <c r="BG4738" i="6"/>
  <c r="BG4739" i="6"/>
  <c r="BG4740" i="6"/>
  <c r="BG4741" i="6"/>
  <c r="BG4742" i="6"/>
  <c r="BG4743" i="6"/>
  <c r="BG4744" i="6"/>
  <c r="BG4745" i="6"/>
  <c r="BG4746" i="6"/>
  <c r="BG4747" i="6"/>
  <c r="BG4748" i="6"/>
  <c r="BG4749" i="6"/>
  <c r="BG4750" i="6"/>
  <c r="BG4751" i="6"/>
  <c r="BG4752" i="6"/>
  <c r="BG4753" i="6"/>
  <c r="BG4754" i="6"/>
  <c r="BG4755" i="6"/>
  <c r="BG4756" i="6"/>
  <c r="BG4757" i="6"/>
  <c r="BG4758" i="6"/>
  <c r="BG4759" i="6"/>
  <c r="BG4760" i="6"/>
  <c r="BG4761" i="6"/>
  <c r="BG4762" i="6"/>
  <c r="BG4763" i="6"/>
  <c r="BG4764" i="6"/>
  <c r="BG4765" i="6"/>
  <c r="BG4766" i="6"/>
  <c r="BG4767" i="6"/>
  <c r="BG4768" i="6"/>
  <c r="BG4769" i="6"/>
  <c r="BG4770" i="6"/>
  <c r="BG4771" i="6"/>
  <c r="BG4772" i="6"/>
  <c r="BG4773" i="6"/>
  <c r="BG4774" i="6"/>
  <c r="BG4775" i="6"/>
  <c r="BG4776" i="6"/>
  <c r="BG4777" i="6"/>
  <c r="BG4778" i="6"/>
  <c r="BG4779" i="6"/>
  <c r="BG4780" i="6"/>
  <c r="BG4781" i="6"/>
  <c r="BG4782" i="6"/>
  <c r="BG4783" i="6"/>
  <c r="BG4784" i="6"/>
  <c r="BG4785" i="6"/>
  <c r="BG4786" i="6"/>
  <c r="BG4787" i="6"/>
  <c r="BG4788" i="6"/>
  <c r="BG4789" i="6"/>
  <c r="BG4790" i="6"/>
  <c r="BG4791" i="6"/>
  <c r="BG4792" i="6"/>
  <c r="BG4793" i="6"/>
  <c r="BG4794" i="6"/>
  <c r="BG4795" i="6"/>
  <c r="BG4796" i="6"/>
  <c r="BG4797" i="6"/>
  <c r="BG4798" i="6"/>
  <c r="BG4799" i="6"/>
  <c r="BG4800" i="6"/>
  <c r="BG4801" i="6"/>
  <c r="BG4802" i="6"/>
  <c r="BG4803" i="6"/>
  <c r="BG4804" i="6"/>
  <c r="BG4805" i="6"/>
  <c r="BG4806" i="6"/>
  <c r="BG4807" i="6"/>
  <c r="BG4808" i="6"/>
  <c r="BG4809" i="6"/>
  <c r="BG4810" i="6"/>
  <c r="BG4811" i="6"/>
  <c r="BG4812" i="6"/>
  <c r="BG4813" i="6"/>
  <c r="BG4814" i="6"/>
  <c r="BG4815" i="6"/>
  <c r="BG4816" i="6"/>
  <c r="BG4817" i="6"/>
  <c r="BG4818" i="6"/>
  <c r="BG4819" i="6"/>
  <c r="BG4820" i="6"/>
  <c r="BG4821" i="6"/>
  <c r="BG4822" i="6"/>
  <c r="BG4823" i="6"/>
  <c r="BG4824" i="6"/>
  <c r="BG4825" i="6"/>
  <c r="BG4826" i="6"/>
  <c r="BG4827" i="6"/>
  <c r="BG4828" i="6"/>
  <c r="BG4829" i="6"/>
  <c r="BG4830" i="6"/>
  <c r="BG4831" i="6"/>
  <c r="BG4832" i="6"/>
  <c r="BG4833" i="6"/>
  <c r="BG4834" i="6"/>
  <c r="BG4835" i="6"/>
  <c r="BG4836" i="6"/>
  <c r="BG4837" i="6"/>
  <c r="BG4838" i="6"/>
  <c r="BG4839" i="6"/>
  <c r="BG4840" i="6"/>
  <c r="BG4841" i="6"/>
  <c r="BG4842" i="6"/>
  <c r="BG4843" i="6"/>
  <c r="BG4844" i="6"/>
  <c r="BG4845" i="6"/>
  <c r="BG4846" i="6"/>
  <c r="BG4847" i="6"/>
  <c r="BG4848" i="6"/>
  <c r="BG4849" i="6"/>
  <c r="BG4850" i="6"/>
  <c r="BG4851" i="6"/>
  <c r="BG4852" i="6"/>
  <c r="BG4853" i="6"/>
  <c r="BG4854" i="6"/>
  <c r="BG4855" i="6"/>
  <c r="BG4856" i="6"/>
  <c r="BG4857" i="6"/>
  <c r="BG4858" i="6"/>
  <c r="BG4859" i="6"/>
  <c r="BG4860" i="6"/>
  <c r="BG4861" i="6"/>
  <c r="BG4862" i="6"/>
  <c r="BG4863" i="6"/>
  <c r="BG4864" i="6"/>
  <c r="BG4865" i="6"/>
  <c r="BG4866" i="6"/>
  <c r="BG4867" i="6"/>
  <c r="BG4868" i="6"/>
  <c r="BG4869" i="6"/>
  <c r="BG4870" i="6"/>
  <c r="BG4871" i="6"/>
  <c r="BG4872" i="6"/>
  <c r="BG4873" i="6"/>
  <c r="BG4874" i="6"/>
  <c r="BG4875" i="6"/>
  <c r="BG4876" i="6"/>
  <c r="BG4877" i="6"/>
  <c r="BG4878" i="6"/>
  <c r="BG4879" i="6"/>
  <c r="BG4880" i="6"/>
  <c r="BG4881" i="6"/>
  <c r="BG4882" i="6"/>
  <c r="BG4883" i="6"/>
  <c r="BG4884" i="6"/>
  <c r="BG4885" i="6"/>
  <c r="BG4886" i="6"/>
  <c r="BG4887" i="6"/>
  <c r="BG4888" i="6"/>
  <c r="BG4889" i="6"/>
  <c r="BG4890" i="6"/>
  <c r="BG4891" i="6"/>
  <c r="BG4892" i="6"/>
  <c r="BG4893" i="6"/>
  <c r="BG4894" i="6"/>
  <c r="BG4895" i="6"/>
  <c r="BG4896" i="6"/>
  <c r="BG4897" i="6"/>
  <c r="BG4898" i="6"/>
  <c r="BG4899" i="6"/>
  <c r="BG4900" i="6"/>
  <c r="BG4901" i="6"/>
  <c r="BG4902" i="6"/>
  <c r="BG4903" i="6"/>
  <c r="BG4904" i="6"/>
  <c r="BG4905" i="6"/>
  <c r="BG4906" i="6"/>
  <c r="BG4907" i="6"/>
  <c r="BG4908" i="6"/>
  <c r="BG4909" i="6"/>
  <c r="BG4910" i="6"/>
  <c r="BG4911" i="6"/>
  <c r="BG4912" i="6"/>
  <c r="BG4913" i="6"/>
  <c r="BG4914" i="6"/>
  <c r="BG4915" i="6"/>
  <c r="BG4916" i="6"/>
  <c r="BG4917" i="6"/>
  <c r="BG4918" i="6"/>
  <c r="BG4919" i="6"/>
  <c r="BG4920" i="6"/>
  <c r="BG4921" i="6"/>
  <c r="BG4922" i="6"/>
  <c r="BG4923" i="6"/>
  <c r="BG4924" i="6"/>
  <c r="BG4925" i="6"/>
  <c r="BG4926" i="6"/>
  <c r="BG4927" i="6"/>
  <c r="BG4928" i="6"/>
  <c r="BG4929" i="6"/>
  <c r="BG4930" i="6"/>
  <c r="BG4931" i="6"/>
  <c r="BG4932" i="6"/>
  <c r="BG4933" i="6"/>
  <c r="BG4934" i="6"/>
  <c r="BG4935" i="6"/>
  <c r="BG4936" i="6"/>
  <c r="BG4937" i="6"/>
  <c r="BG4938" i="6"/>
  <c r="BG4939" i="6"/>
  <c r="BG4940" i="6"/>
  <c r="BG4941" i="6"/>
  <c r="BG4942" i="6"/>
  <c r="BG4943" i="6"/>
  <c r="BG4944" i="6"/>
  <c r="BG4945" i="6"/>
  <c r="BG4946" i="6"/>
  <c r="BG4947" i="6"/>
  <c r="BG4948" i="6"/>
  <c r="BG4949" i="6"/>
  <c r="BG4950" i="6"/>
  <c r="BG4951" i="6"/>
  <c r="BG4952" i="6"/>
  <c r="BG4953" i="6"/>
  <c r="BG4954" i="6"/>
  <c r="BG4955" i="6"/>
  <c r="BG4956" i="6"/>
  <c r="BG4957" i="6"/>
  <c r="BG4958" i="6"/>
  <c r="BG4959" i="6"/>
  <c r="BG4960" i="6"/>
  <c r="BG4961" i="6"/>
  <c r="BG4962" i="6"/>
  <c r="BG4963" i="6"/>
  <c r="BG4964" i="6"/>
  <c r="BG4965" i="6"/>
  <c r="BG4966" i="6"/>
  <c r="BG4967" i="6"/>
  <c r="BG4968" i="6"/>
  <c r="BG4969" i="6"/>
  <c r="BG4970" i="6"/>
  <c r="BG4971" i="6"/>
  <c r="BG4972" i="6"/>
  <c r="BG4973" i="6"/>
  <c r="BG4974" i="6"/>
  <c r="BG4975" i="6"/>
  <c r="BG4976" i="6"/>
  <c r="BG4977" i="6"/>
  <c r="BG4978" i="6"/>
  <c r="BG4979" i="6"/>
  <c r="BG4980" i="6"/>
  <c r="BG4981" i="6"/>
  <c r="BG4982" i="6"/>
  <c r="BG4983" i="6"/>
  <c r="BG4984" i="6"/>
  <c r="BG4985" i="6"/>
  <c r="BG4986" i="6"/>
  <c r="BG4987" i="6"/>
  <c r="BG4988" i="6"/>
  <c r="BG4989" i="6"/>
  <c r="BG4990" i="6"/>
  <c r="BG4991" i="6"/>
  <c r="BG4992" i="6"/>
  <c r="BG4993" i="6"/>
  <c r="BG4994" i="6"/>
  <c r="BG4995" i="6"/>
  <c r="BG4996" i="6"/>
  <c r="BG4997" i="6"/>
  <c r="BG4998" i="6"/>
  <c r="BG4999" i="6"/>
  <c r="BG5000" i="6"/>
  <c r="BG5001" i="6"/>
  <c r="BG5002" i="6"/>
  <c r="BG5003" i="6"/>
  <c r="BG5004" i="6"/>
  <c r="BG5005" i="6"/>
  <c r="BG5006" i="6"/>
  <c r="BG5007" i="6"/>
  <c r="BG5008" i="6"/>
  <c r="BG5009" i="6"/>
  <c r="BG5010" i="6"/>
  <c r="BG5011" i="6"/>
  <c r="BG5012" i="6"/>
  <c r="BG5013" i="6"/>
  <c r="BG5014" i="6"/>
  <c r="BG5015" i="6"/>
  <c r="BG5016" i="6"/>
  <c r="BG5017" i="6"/>
  <c r="BG5018" i="6"/>
  <c r="BG5019" i="6"/>
  <c r="BG5020" i="6"/>
  <c r="BG5021" i="6"/>
  <c r="BG5022" i="6"/>
  <c r="BG5023" i="6"/>
  <c r="BG5024" i="6"/>
  <c r="BG5025" i="6"/>
  <c r="BG5026" i="6"/>
  <c r="BG5027" i="6"/>
  <c r="BG5028" i="6"/>
  <c r="BG5029" i="6"/>
  <c r="BG5030" i="6"/>
  <c r="BG5031" i="6"/>
  <c r="BG5032" i="6"/>
  <c r="BG5033" i="6"/>
  <c r="BG5034" i="6"/>
  <c r="BG5035" i="6"/>
  <c r="BG5036" i="6"/>
  <c r="BG5037" i="6"/>
  <c r="BG5038" i="6"/>
  <c r="BG5039" i="6"/>
  <c r="BG5040" i="6"/>
  <c r="BG5041" i="6"/>
  <c r="BG5042" i="6"/>
  <c r="BG5043" i="6"/>
  <c r="BG5044" i="6"/>
  <c r="BG5045" i="6"/>
  <c r="BG5046" i="6"/>
  <c r="BG5047" i="6"/>
  <c r="BG5048" i="6"/>
  <c r="BG5049" i="6"/>
  <c r="BG5050" i="6"/>
  <c r="BG5051" i="6"/>
  <c r="BG5052" i="6"/>
  <c r="BG5053" i="6"/>
  <c r="BG5054" i="6"/>
  <c r="BG5055" i="6"/>
  <c r="BG5056" i="6"/>
  <c r="BG5057" i="6"/>
  <c r="BG5058" i="6"/>
  <c r="BG5059" i="6"/>
  <c r="BG5060" i="6"/>
  <c r="BG5061" i="6"/>
  <c r="BG5062" i="6"/>
  <c r="BG5063" i="6"/>
  <c r="BG5064" i="6"/>
  <c r="BG5065" i="6"/>
  <c r="BG5066" i="6"/>
  <c r="BG5067" i="6"/>
  <c r="BG5068" i="6"/>
  <c r="BG5069" i="6"/>
  <c r="BG5070" i="6"/>
  <c r="BG5071" i="6"/>
  <c r="BG5072" i="6"/>
  <c r="BG5073" i="6"/>
  <c r="BG5074" i="6"/>
  <c r="BG5075" i="6"/>
  <c r="BG5076" i="6"/>
  <c r="BG5077" i="6"/>
  <c r="BG5078" i="6"/>
  <c r="BG5079" i="6"/>
  <c r="BG5080" i="6"/>
  <c r="BG5081" i="6"/>
  <c r="BG5082" i="6"/>
  <c r="BG5083" i="6"/>
  <c r="BG5084" i="6"/>
  <c r="BG5085" i="6"/>
  <c r="BG5086" i="6"/>
  <c r="BG5087" i="6"/>
  <c r="BG5088" i="6"/>
  <c r="BG5089" i="6"/>
  <c r="BG5090" i="6"/>
  <c r="BG5091" i="6"/>
  <c r="BG5092" i="6"/>
  <c r="BG5093" i="6"/>
  <c r="BG5094" i="6"/>
  <c r="BG5095" i="6"/>
  <c r="BG5096" i="6"/>
  <c r="BG5097" i="6"/>
  <c r="BG5098" i="6"/>
  <c r="BG5099" i="6"/>
  <c r="BG5100" i="6"/>
  <c r="BG5101" i="6"/>
  <c r="BG5102" i="6"/>
  <c r="BG5103" i="6"/>
  <c r="BG5104" i="6"/>
  <c r="BG5105" i="6"/>
  <c r="BG5106" i="6"/>
  <c r="BG5107" i="6"/>
  <c r="BG5108" i="6"/>
  <c r="BG5109" i="6"/>
  <c r="BG5110" i="6"/>
  <c r="BG5111" i="6"/>
  <c r="BG5112" i="6"/>
  <c r="BG5113" i="6"/>
  <c r="BG5114" i="6"/>
  <c r="BG5115" i="6"/>
  <c r="BG5116" i="6"/>
  <c r="BG5117" i="6"/>
  <c r="BG5118" i="6"/>
  <c r="BG5119" i="6"/>
  <c r="BG5120" i="6"/>
  <c r="BG5121" i="6"/>
  <c r="BG5122" i="6"/>
  <c r="BG5123" i="6"/>
  <c r="BG5124" i="6"/>
  <c r="BG5125" i="6"/>
  <c r="BG5126" i="6"/>
  <c r="BG5127" i="6"/>
  <c r="BG5128" i="6"/>
  <c r="BG5129" i="6"/>
  <c r="BG5130" i="6"/>
  <c r="BG5131" i="6"/>
  <c r="BG5132" i="6"/>
  <c r="BG5133" i="6"/>
  <c r="BG5134" i="6"/>
  <c r="BG5135" i="6"/>
  <c r="BG5136" i="6"/>
  <c r="BG5137" i="6"/>
  <c r="BG5138" i="6"/>
  <c r="BG5139" i="6"/>
  <c r="BG5140" i="6"/>
  <c r="BG5141" i="6"/>
  <c r="BG5142" i="6"/>
  <c r="BG5143" i="6"/>
  <c r="BG5144" i="6"/>
  <c r="BG5145" i="6"/>
  <c r="BG5146" i="6"/>
  <c r="BG5147" i="6"/>
  <c r="BG5148" i="6"/>
  <c r="BG5149" i="6"/>
  <c r="BG5150" i="6"/>
  <c r="BG5151" i="6"/>
  <c r="BG5152" i="6"/>
  <c r="BG5153" i="6"/>
  <c r="BG5154" i="6"/>
  <c r="BG5155" i="6"/>
  <c r="BG5156" i="6"/>
  <c r="BG5157" i="6"/>
  <c r="BG5158" i="6"/>
  <c r="BG5159" i="6"/>
  <c r="BG5160" i="6"/>
  <c r="BG5161" i="6"/>
  <c r="BG5162" i="6"/>
  <c r="BG5163" i="6"/>
  <c r="BG5164" i="6"/>
  <c r="BG5165" i="6"/>
  <c r="BG5166" i="6"/>
  <c r="BG5167" i="6"/>
  <c r="BG5168" i="6"/>
  <c r="BG5169" i="6"/>
  <c r="BG5170" i="6"/>
  <c r="BG5171" i="6"/>
  <c r="BG5172" i="6"/>
  <c r="BG5173" i="6"/>
  <c r="BG5174" i="6"/>
  <c r="BG5175" i="6"/>
  <c r="BG5176" i="6"/>
  <c r="BG5177" i="6"/>
  <c r="BG5178" i="6"/>
  <c r="BG5179" i="6"/>
  <c r="BG5180" i="6"/>
  <c r="BG5181" i="6"/>
  <c r="BG5182" i="6"/>
  <c r="BG5183" i="6"/>
  <c r="BG5184" i="6"/>
  <c r="BG5185" i="6"/>
  <c r="BG5186" i="6"/>
  <c r="BG5187" i="6"/>
  <c r="BG5188" i="6"/>
  <c r="BG5189" i="6"/>
  <c r="BG5190" i="6"/>
  <c r="BG5191" i="6"/>
  <c r="BG5192" i="6"/>
  <c r="BG5193" i="6"/>
  <c r="BG5194" i="6"/>
  <c r="BG5195" i="6"/>
  <c r="BG5196" i="6"/>
  <c r="BG5197" i="6"/>
  <c r="BG5198" i="6"/>
  <c r="BG5199" i="6"/>
  <c r="BG5200" i="6"/>
  <c r="BG5201" i="6"/>
  <c r="BG5202" i="6"/>
  <c r="BG5203" i="6"/>
  <c r="BG5204" i="6"/>
  <c r="BG5205" i="6"/>
  <c r="BG5206" i="6"/>
  <c r="BG5207" i="6"/>
  <c r="BG5208" i="6"/>
  <c r="BG5209" i="6"/>
  <c r="BG5210" i="6"/>
  <c r="BG5211" i="6"/>
  <c r="BG5212" i="6"/>
  <c r="BG5213" i="6"/>
  <c r="BG5214" i="6"/>
  <c r="BG5215" i="6"/>
  <c r="BG5216" i="6"/>
  <c r="BG5217" i="6"/>
  <c r="BG5218" i="6"/>
  <c r="BG5219" i="6"/>
  <c r="BG5220" i="6"/>
  <c r="BG5221" i="6"/>
  <c r="BG5222" i="6"/>
  <c r="BG5223" i="6"/>
  <c r="BG5224" i="6"/>
  <c r="BG5225" i="6"/>
  <c r="BG5226" i="6"/>
  <c r="BG5227" i="6"/>
  <c r="BG5228" i="6"/>
  <c r="BG5229" i="6"/>
  <c r="BG5230" i="6"/>
  <c r="BG5231" i="6"/>
  <c r="BG5232" i="6"/>
  <c r="BG5233" i="6"/>
  <c r="BG5234" i="6"/>
  <c r="BG5235" i="6"/>
  <c r="BG5236" i="6"/>
  <c r="BG5237" i="6"/>
  <c r="BG5238" i="6"/>
  <c r="BG5239" i="6"/>
  <c r="BG5240" i="6"/>
  <c r="BG5241" i="6"/>
  <c r="BG5242" i="6"/>
  <c r="BG5243" i="6"/>
  <c r="BG5244" i="6"/>
  <c r="BG5245" i="6"/>
  <c r="BG5246" i="6"/>
  <c r="BG5247" i="6"/>
  <c r="BG5248" i="6"/>
  <c r="BG5249" i="6"/>
  <c r="BG5250" i="6"/>
  <c r="BG5251" i="6"/>
  <c r="BG5252" i="6"/>
  <c r="BG5253" i="6"/>
  <c r="BG5254" i="6"/>
  <c r="BG5255" i="6"/>
  <c r="BG5256" i="6"/>
  <c r="BG5257" i="6"/>
  <c r="BG5258" i="6"/>
  <c r="BG5259" i="6"/>
  <c r="BG5260" i="6"/>
  <c r="BG5261" i="6"/>
  <c r="BG5262" i="6"/>
  <c r="BG5263" i="6"/>
  <c r="BG5264" i="6"/>
  <c r="BG5265" i="6"/>
  <c r="BG5266" i="6"/>
  <c r="BG5267" i="6"/>
  <c r="BG5268" i="6"/>
  <c r="BG5269" i="6"/>
  <c r="BG5270" i="6"/>
  <c r="BG5271" i="6"/>
  <c r="BG5272" i="6"/>
  <c r="BG5273" i="6"/>
  <c r="BG5274" i="6"/>
  <c r="BG5275" i="6"/>
  <c r="BG5276" i="6"/>
  <c r="BG5277" i="6"/>
  <c r="BG5278" i="6"/>
  <c r="BG5279" i="6"/>
  <c r="BG5280" i="6"/>
  <c r="BG5281" i="6"/>
  <c r="BG5282" i="6"/>
  <c r="BG5283" i="6"/>
  <c r="BG5284" i="6"/>
  <c r="BG5285" i="6"/>
  <c r="BG5286" i="6"/>
  <c r="BG5287" i="6"/>
  <c r="BG5288" i="6"/>
  <c r="BG5289" i="6"/>
  <c r="BG5290" i="6"/>
  <c r="BG5291" i="6"/>
  <c r="BG5292" i="6"/>
  <c r="BG5293" i="6"/>
  <c r="BG5294" i="6"/>
  <c r="BG5295" i="6"/>
  <c r="BG5296" i="6"/>
  <c r="BG5297" i="6"/>
  <c r="BG5298" i="6"/>
  <c r="BG5299" i="6"/>
  <c r="BG5300" i="6"/>
  <c r="BG5301" i="6"/>
  <c r="BG5302" i="6"/>
  <c r="BG5303" i="6"/>
  <c r="BG5304" i="6"/>
  <c r="BG5305" i="6"/>
  <c r="BG5306" i="6"/>
  <c r="BG5307" i="6"/>
  <c r="BG5308" i="6"/>
  <c r="BG5309" i="6"/>
  <c r="BG5310" i="6"/>
  <c r="BG5311" i="6"/>
  <c r="BG5312" i="6"/>
  <c r="BG5313" i="6"/>
  <c r="BG5314" i="6"/>
  <c r="BG5315" i="6"/>
  <c r="BG5316" i="6"/>
  <c r="BG5317" i="6"/>
  <c r="BG5318" i="6"/>
  <c r="BG5319" i="6"/>
  <c r="BG5320" i="6"/>
  <c r="BG5321" i="6"/>
  <c r="BG5322" i="6"/>
  <c r="BG5323" i="6"/>
  <c r="BG5324" i="6"/>
  <c r="BG5325" i="6"/>
  <c r="BG5326" i="6"/>
  <c r="BG5327" i="6"/>
  <c r="BG5328" i="6"/>
  <c r="BG5329" i="6"/>
  <c r="BG5330" i="6"/>
  <c r="BG5331" i="6"/>
  <c r="BG5332" i="6"/>
  <c r="BG5333" i="6"/>
  <c r="BG5334" i="6"/>
  <c r="BG5335" i="6"/>
  <c r="BG5336" i="6"/>
  <c r="BG5337" i="6"/>
  <c r="BG5338" i="6"/>
  <c r="BG5339" i="6"/>
  <c r="BG5340" i="6"/>
  <c r="BG5341" i="6"/>
  <c r="BG5342" i="6"/>
  <c r="BG5343" i="6"/>
  <c r="BG5344" i="6"/>
  <c r="BG5345" i="6"/>
  <c r="BG5346" i="6"/>
  <c r="BG5347" i="6"/>
  <c r="BG5348" i="6"/>
  <c r="BG5349" i="6"/>
  <c r="BG5350" i="6"/>
  <c r="BG5351" i="6"/>
  <c r="BG5352" i="6"/>
  <c r="BG5353" i="6"/>
  <c r="BG5354" i="6"/>
  <c r="BG5355" i="6"/>
  <c r="BG5356" i="6"/>
  <c r="BG5357" i="6"/>
  <c r="BG5358" i="6"/>
  <c r="BG5359" i="6"/>
  <c r="BG5360" i="6"/>
  <c r="BG5361" i="6"/>
  <c r="BG5362" i="6"/>
  <c r="BG5363" i="6"/>
  <c r="BG5364" i="6"/>
  <c r="BG5365" i="6"/>
  <c r="BG5366" i="6"/>
  <c r="BG5367" i="6"/>
  <c r="BG5368" i="6"/>
  <c r="BG5369" i="6"/>
  <c r="BG5370" i="6"/>
  <c r="BG5371" i="6"/>
  <c r="BG5372" i="6"/>
  <c r="BG5373" i="6"/>
  <c r="BG5374" i="6"/>
  <c r="BG5375" i="6"/>
  <c r="BG5376" i="6"/>
  <c r="BG5377" i="6"/>
  <c r="BG5378" i="6"/>
  <c r="BG5379" i="6"/>
  <c r="BG5380" i="6"/>
  <c r="BG5381" i="6"/>
  <c r="BG5382" i="6"/>
  <c r="BG5383" i="6"/>
  <c r="BG5384" i="6"/>
  <c r="BG5385" i="6"/>
  <c r="BG5386" i="6"/>
  <c r="BG5387" i="6"/>
  <c r="BG5388" i="6"/>
  <c r="BG5389" i="6"/>
  <c r="BG5390" i="6"/>
  <c r="BG5391" i="6"/>
  <c r="BG5392" i="6"/>
  <c r="BG5393" i="6"/>
  <c r="BG5394" i="6"/>
  <c r="BG5395" i="6"/>
  <c r="BG5396" i="6"/>
  <c r="BG5397" i="6"/>
  <c r="BG5398" i="6"/>
  <c r="BG5399" i="6"/>
  <c r="BG5400" i="6"/>
  <c r="BG5401" i="6"/>
  <c r="BG5402" i="6"/>
  <c r="BG5403" i="6"/>
  <c r="BG5404" i="6"/>
  <c r="BG5405" i="6"/>
  <c r="BG5406" i="6"/>
  <c r="BG5407" i="6"/>
  <c r="BG5408" i="6"/>
  <c r="BG5409" i="6"/>
  <c r="BG5410" i="6"/>
  <c r="BG5411" i="6"/>
  <c r="BG5412" i="6"/>
  <c r="BG5413" i="6"/>
  <c r="BG5414" i="6"/>
  <c r="BG5415" i="6"/>
  <c r="BG5416" i="6"/>
  <c r="BG5417" i="6"/>
  <c r="BG5418" i="6"/>
  <c r="BG5419" i="6"/>
  <c r="BG5420" i="6"/>
  <c r="BG5421" i="6"/>
  <c r="BG5422" i="6"/>
  <c r="BG5423" i="6"/>
  <c r="BG5424" i="6"/>
  <c r="BG5425" i="6"/>
  <c r="BG5426" i="6"/>
  <c r="BG5427" i="6"/>
  <c r="BG5428" i="6"/>
  <c r="BG5429" i="6"/>
  <c r="BG5430" i="6"/>
  <c r="BG5431" i="6"/>
  <c r="BG5432" i="6"/>
  <c r="BG5433" i="6"/>
  <c r="BG5434" i="6"/>
  <c r="BG5435" i="6"/>
  <c r="BG5436" i="6"/>
  <c r="BG5437" i="6"/>
  <c r="BG5438" i="6"/>
  <c r="BG5439" i="6"/>
  <c r="BG5440" i="6"/>
  <c r="BG5441" i="6"/>
  <c r="BG5442" i="6"/>
  <c r="BG5443" i="6"/>
  <c r="BG5444" i="6"/>
  <c r="BG5445" i="6"/>
  <c r="BG5446" i="6"/>
  <c r="BG5447" i="6"/>
  <c r="BG5448" i="6"/>
  <c r="BG5449" i="6"/>
  <c r="BG5450" i="6"/>
  <c r="BG5451" i="6"/>
  <c r="BG5452" i="6"/>
  <c r="BG5453" i="6"/>
  <c r="BG5454" i="6"/>
  <c r="BG5455" i="6"/>
  <c r="BG5456" i="6"/>
  <c r="BG5457" i="6"/>
  <c r="BG5458" i="6"/>
  <c r="BG5459" i="6"/>
  <c r="BG5460" i="6"/>
  <c r="BG5461" i="6"/>
  <c r="BG5462" i="6"/>
  <c r="BG5463" i="6"/>
  <c r="BG5464" i="6"/>
  <c r="BG5465" i="6"/>
  <c r="BG5466" i="6"/>
  <c r="BG5467" i="6"/>
  <c r="BG5468" i="6"/>
  <c r="BG5469" i="6"/>
  <c r="BG5470" i="6"/>
  <c r="BG5471" i="6"/>
  <c r="BG5472" i="6"/>
  <c r="BG5473" i="6"/>
  <c r="BG5474" i="6"/>
  <c r="BG5475" i="6"/>
  <c r="BG5476" i="6"/>
  <c r="BG5477" i="6"/>
  <c r="BG5478" i="6"/>
  <c r="BG5479" i="6"/>
  <c r="BG5480" i="6"/>
  <c r="BG5481" i="6"/>
  <c r="BG5482" i="6"/>
  <c r="BG5483" i="6"/>
  <c r="BG5484" i="6"/>
  <c r="BG5485" i="6"/>
  <c r="BG5486" i="6"/>
  <c r="BG5487" i="6"/>
  <c r="BG5488" i="6"/>
  <c r="BG5489" i="6"/>
  <c r="BG5490" i="6"/>
  <c r="BG5491" i="6"/>
  <c r="BG5492" i="6"/>
  <c r="BG5493" i="6"/>
  <c r="BG5494" i="6"/>
  <c r="BG5495" i="6"/>
  <c r="BG5496" i="6"/>
  <c r="BG5497" i="6"/>
  <c r="BG5498" i="6"/>
  <c r="BG5499" i="6"/>
  <c r="BG5500" i="6"/>
  <c r="BG5501" i="6"/>
  <c r="BG5502" i="6"/>
  <c r="BG5503" i="6"/>
  <c r="BG5504" i="6"/>
  <c r="BG5505" i="6"/>
  <c r="BG5506" i="6"/>
  <c r="BG5507" i="6"/>
  <c r="BG5508" i="6"/>
  <c r="BG5509" i="6"/>
  <c r="BG5510" i="6"/>
  <c r="BG5511" i="6"/>
  <c r="BG5512" i="6"/>
  <c r="BG5513" i="6"/>
  <c r="BG5514" i="6"/>
  <c r="BG5515" i="6"/>
  <c r="BG5516" i="6"/>
  <c r="BG5517" i="6"/>
  <c r="BG5518" i="6"/>
  <c r="BG5519" i="6"/>
  <c r="BG5520" i="6"/>
  <c r="BG5521" i="6"/>
  <c r="BG5522" i="6"/>
  <c r="BG5523" i="6"/>
  <c r="BG5524" i="6"/>
  <c r="BG5525" i="6"/>
  <c r="BG5526" i="6"/>
  <c r="BG5527" i="6"/>
  <c r="BG5528" i="6"/>
  <c r="BG5529" i="6"/>
  <c r="BG5530" i="6"/>
  <c r="BG5531" i="6"/>
  <c r="BG5532" i="6"/>
  <c r="BG5533" i="6"/>
  <c r="BG5534" i="6"/>
  <c r="BG5535" i="6"/>
  <c r="BG5536" i="6"/>
  <c r="BG5537" i="6"/>
  <c r="BG5538" i="6"/>
  <c r="BG5539" i="6"/>
  <c r="BG5540" i="6"/>
  <c r="BG5541" i="6"/>
  <c r="BG5542" i="6"/>
  <c r="BG5543" i="6"/>
  <c r="BG5544" i="6"/>
  <c r="BG5545" i="6"/>
  <c r="BG5546" i="6"/>
  <c r="BG5547" i="6"/>
  <c r="BG5548" i="6"/>
  <c r="BG5549" i="6"/>
  <c r="BG5550" i="6"/>
  <c r="BG5551" i="6"/>
  <c r="BG5552" i="6"/>
  <c r="BG5553" i="6"/>
  <c r="BG5554" i="6"/>
  <c r="BG5555" i="6"/>
  <c r="BG5556" i="6"/>
  <c r="BG5557" i="6"/>
  <c r="BG5558" i="6"/>
  <c r="BG5559" i="6"/>
  <c r="BG5560" i="6"/>
  <c r="BG5561" i="6"/>
  <c r="BG5562" i="6"/>
  <c r="BG5563" i="6"/>
  <c r="BG5564" i="6"/>
  <c r="BG5565" i="6"/>
  <c r="BG5566" i="6"/>
  <c r="BG5567" i="6"/>
  <c r="BG5568" i="6"/>
  <c r="BG5569" i="6"/>
  <c r="BG5570" i="6"/>
  <c r="BG5571" i="6"/>
  <c r="BG5572" i="6"/>
  <c r="BG5573" i="6"/>
  <c r="BG5574" i="6"/>
  <c r="BG5575" i="6"/>
  <c r="BG5576" i="6"/>
  <c r="BG5577" i="6"/>
  <c r="BG5578" i="6"/>
  <c r="BG5579" i="6"/>
  <c r="BG5580" i="6"/>
  <c r="BG5581" i="6"/>
  <c r="BG5582" i="6"/>
  <c r="BG5583" i="6"/>
  <c r="BG5584" i="6"/>
  <c r="BG5585" i="6"/>
  <c r="BG5586" i="6"/>
  <c r="BG5587" i="6"/>
  <c r="BG5588" i="6"/>
  <c r="BG5589" i="6"/>
  <c r="BG5590" i="6"/>
  <c r="BG5591" i="6"/>
  <c r="BG5592" i="6"/>
  <c r="BG5593" i="6"/>
  <c r="BG5594" i="6"/>
  <c r="BG5595" i="6"/>
  <c r="BG5596" i="6"/>
  <c r="BG5597" i="6"/>
  <c r="BG5598" i="6"/>
  <c r="BG5599" i="6"/>
  <c r="BG5600" i="6"/>
  <c r="BG5601" i="6"/>
  <c r="BG5602" i="6"/>
  <c r="BG5603" i="6"/>
  <c r="BG5604" i="6"/>
  <c r="BG5605" i="6"/>
  <c r="BG5606" i="6"/>
  <c r="BG5607" i="6"/>
  <c r="BG5608" i="6"/>
  <c r="BG5609" i="6"/>
  <c r="BG5610" i="6"/>
  <c r="BG5611" i="6"/>
  <c r="BG5612" i="6"/>
  <c r="BG5613" i="6"/>
  <c r="BG5614" i="6"/>
  <c r="BG5615" i="6"/>
  <c r="BG5616" i="6"/>
  <c r="BG5617" i="6"/>
  <c r="BG5618" i="6"/>
  <c r="BG5619" i="6"/>
  <c r="BG5620" i="6"/>
  <c r="BG5621" i="6"/>
  <c r="BG5622" i="6"/>
  <c r="BG5623" i="6"/>
  <c r="BG5624" i="6"/>
  <c r="BG5625" i="6"/>
  <c r="BG5626" i="6"/>
  <c r="BG5627" i="6"/>
  <c r="BG5628" i="6"/>
  <c r="BG5629" i="6"/>
  <c r="BG5630" i="6"/>
  <c r="BG5631" i="6"/>
  <c r="BG5632" i="6"/>
  <c r="BG5633" i="6"/>
  <c r="BG5634" i="6"/>
  <c r="BG5635" i="6"/>
  <c r="BG5636" i="6"/>
  <c r="BG5637" i="6"/>
  <c r="BG5638" i="6"/>
  <c r="BG5639" i="6"/>
  <c r="BG5640" i="6"/>
  <c r="BG5641" i="6"/>
  <c r="BG5642" i="6"/>
  <c r="BG5643" i="6"/>
  <c r="BG5644" i="6"/>
  <c r="BG5645" i="6"/>
  <c r="BG5646" i="6"/>
  <c r="BG5647" i="6"/>
  <c r="BG5648" i="6"/>
  <c r="BG5649" i="6"/>
  <c r="BG5650" i="6"/>
  <c r="BG5651" i="6"/>
  <c r="BG5652" i="6"/>
  <c r="BG5653" i="6"/>
  <c r="BG5654" i="6"/>
  <c r="BG5655" i="6"/>
  <c r="BG5656" i="6"/>
  <c r="BG5657" i="6"/>
  <c r="BG5658" i="6"/>
  <c r="BG5659" i="6"/>
  <c r="BG5660" i="6"/>
  <c r="BG5661" i="6"/>
  <c r="BG5662" i="6"/>
  <c r="BG5663" i="6"/>
  <c r="BG5664" i="6"/>
  <c r="BG5665" i="6"/>
  <c r="BG5666" i="6"/>
  <c r="BG5667" i="6"/>
  <c r="BG5668" i="6"/>
  <c r="BG5669" i="6"/>
  <c r="BG5670" i="6"/>
  <c r="BG5671" i="6"/>
  <c r="BG5672" i="6"/>
  <c r="BG5673" i="6"/>
  <c r="BG5674" i="6"/>
  <c r="BG5675" i="6"/>
  <c r="BG5676" i="6"/>
  <c r="BG5677" i="6"/>
  <c r="BG5678" i="6"/>
  <c r="BG5679" i="6"/>
  <c r="BG5680" i="6"/>
  <c r="BG5681" i="6"/>
  <c r="BG5682" i="6"/>
  <c r="BG5683" i="6"/>
  <c r="BG5684" i="6"/>
  <c r="BG5685" i="6"/>
  <c r="BG5686" i="6"/>
  <c r="BG5687" i="6"/>
  <c r="BG5688" i="6"/>
  <c r="BG5689" i="6"/>
  <c r="BG5690" i="6"/>
  <c r="BG5691" i="6"/>
  <c r="BG5692" i="6"/>
  <c r="BG5693" i="6"/>
  <c r="BG5694" i="6"/>
  <c r="BG5695" i="6"/>
  <c r="BG5696" i="6"/>
  <c r="BG5697" i="6"/>
  <c r="BG5698" i="6"/>
  <c r="BG5699" i="6"/>
  <c r="BG5700" i="6"/>
  <c r="BG5701" i="6"/>
  <c r="BG5702" i="6"/>
  <c r="BG5703" i="6"/>
  <c r="BG5704" i="6"/>
  <c r="BG5705" i="6"/>
  <c r="BG5706" i="6"/>
  <c r="BG5707" i="6"/>
  <c r="BG5708" i="6"/>
  <c r="BG5709" i="6"/>
  <c r="BG5710" i="6"/>
  <c r="BG5711" i="6"/>
  <c r="BG5712" i="6"/>
  <c r="BG5713" i="6"/>
  <c r="BG5714" i="6"/>
  <c r="BG5715" i="6"/>
  <c r="BG5716" i="6"/>
  <c r="BG5717" i="6"/>
  <c r="BG5718" i="6"/>
  <c r="BG5719" i="6"/>
  <c r="BG5720" i="6"/>
  <c r="BG5721" i="6"/>
  <c r="BG5722" i="6"/>
  <c r="BG5723" i="6"/>
  <c r="BG5724" i="6"/>
  <c r="BG5725" i="6"/>
  <c r="BG5726" i="6"/>
  <c r="BG5727" i="6"/>
  <c r="BG5728" i="6"/>
  <c r="BG5729" i="6"/>
  <c r="BG5730" i="6"/>
  <c r="BG5731" i="6"/>
  <c r="BG5732" i="6"/>
  <c r="BG5733" i="6"/>
  <c r="BG5734" i="6"/>
  <c r="BG5735" i="6"/>
  <c r="BG5736" i="6"/>
  <c r="BG5737" i="6"/>
  <c r="BG5738" i="6"/>
  <c r="BG5739" i="6"/>
  <c r="BG5740" i="6"/>
  <c r="BG5741" i="6"/>
  <c r="BG5742" i="6"/>
  <c r="BG5743" i="6"/>
  <c r="BG5744" i="6"/>
  <c r="BG5745" i="6"/>
  <c r="BG5746" i="6"/>
  <c r="BG5747" i="6"/>
  <c r="BG5748" i="6"/>
  <c r="BG5749" i="6"/>
  <c r="BG5750" i="6"/>
  <c r="BG5751" i="6"/>
  <c r="BG5752" i="6"/>
  <c r="BG5753" i="6"/>
  <c r="BG5754" i="6"/>
  <c r="BG5755" i="6"/>
  <c r="BG5756" i="6"/>
  <c r="BG5757" i="6"/>
  <c r="BG5758" i="6"/>
  <c r="BG5759" i="6"/>
  <c r="BG5760" i="6"/>
  <c r="BG5761" i="6"/>
  <c r="BG5762" i="6"/>
  <c r="BG5763" i="6"/>
  <c r="BG5764" i="6"/>
  <c r="BG5765" i="6"/>
  <c r="BG5766" i="6"/>
  <c r="BG5767" i="6"/>
  <c r="BG5768" i="6"/>
  <c r="BG5769" i="6"/>
  <c r="BG5770" i="6"/>
  <c r="BG5771" i="6"/>
  <c r="BG5772" i="6"/>
  <c r="BG5773" i="6"/>
  <c r="BG5774" i="6"/>
  <c r="BG5775" i="6"/>
  <c r="BG5776" i="6"/>
  <c r="BG5777" i="6"/>
  <c r="BG5778" i="6"/>
  <c r="BG5779" i="6"/>
  <c r="BG5780" i="6"/>
  <c r="BG5781" i="6"/>
  <c r="BG5782" i="6"/>
  <c r="BG5783" i="6"/>
  <c r="BG5784" i="6"/>
  <c r="BG5785" i="6"/>
  <c r="BG5786" i="6"/>
  <c r="BG5787" i="6"/>
  <c r="BG5788" i="6"/>
  <c r="BG5789" i="6"/>
  <c r="BG5790" i="6"/>
  <c r="BG5791" i="6"/>
  <c r="BG5792" i="6"/>
  <c r="BG5793" i="6"/>
  <c r="BG5794" i="6"/>
  <c r="BG5795" i="6"/>
  <c r="BG5796" i="6"/>
  <c r="BG5797" i="6"/>
  <c r="BG5798" i="6"/>
  <c r="BG5799" i="6"/>
  <c r="BG5800" i="6"/>
  <c r="BG5801" i="6"/>
  <c r="BG5802" i="6"/>
  <c r="BG5803" i="6"/>
  <c r="BG5804" i="6"/>
  <c r="BG5805" i="6"/>
  <c r="BG5806" i="6"/>
  <c r="BG5807" i="6"/>
  <c r="BG5808" i="6"/>
  <c r="BG5809" i="6"/>
  <c r="BG5810" i="6"/>
  <c r="BG5811" i="6"/>
  <c r="BG5812" i="6"/>
  <c r="BG5813" i="6"/>
  <c r="BG5814" i="6"/>
  <c r="BG5815" i="6"/>
  <c r="BG5816" i="6"/>
  <c r="BG5817" i="6"/>
  <c r="BG5818" i="6"/>
  <c r="BG5819" i="6"/>
  <c r="BG5820" i="6"/>
  <c r="BG5821" i="6"/>
  <c r="BG5822" i="6"/>
  <c r="BG5823" i="6"/>
  <c r="BG5824" i="6"/>
  <c r="BG5825" i="6"/>
  <c r="BG5826" i="6"/>
  <c r="BG5827" i="6"/>
  <c r="BG5828" i="6"/>
  <c r="BG5829" i="6"/>
  <c r="BG5830" i="6"/>
  <c r="BG5831" i="6"/>
  <c r="BG5832" i="6"/>
  <c r="BG5833" i="6"/>
  <c r="BG5834" i="6"/>
  <c r="BG5835" i="6"/>
  <c r="BG5836" i="6"/>
  <c r="BG5837" i="6"/>
  <c r="BG5838" i="6"/>
  <c r="BG5839" i="6"/>
  <c r="BG5840" i="6"/>
  <c r="BG5841" i="6"/>
  <c r="BG5842" i="6"/>
  <c r="BG5843" i="6"/>
  <c r="BG5844" i="6"/>
  <c r="BG5845" i="6"/>
  <c r="BG5846" i="6"/>
  <c r="BG5847" i="6"/>
  <c r="BG5848" i="6"/>
  <c r="BG5849" i="6"/>
  <c r="BG5850" i="6"/>
  <c r="BG5851" i="6"/>
  <c r="BG5852" i="6"/>
  <c r="BG5853" i="6"/>
  <c r="BG5854" i="6"/>
  <c r="BG5855" i="6"/>
  <c r="BG5856" i="6"/>
  <c r="BG5857" i="6"/>
  <c r="BG5858" i="6"/>
  <c r="BG5859" i="6"/>
  <c r="BG5860" i="6"/>
  <c r="BG5861" i="6"/>
  <c r="BG5862" i="6"/>
  <c r="BG5863" i="6"/>
  <c r="BG5864" i="6"/>
  <c r="BG5865" i="6"/>
  <c r="BG5866" i="6"/>
  <c r="BG5867" i="6"/>
  <c r="BG5868" i="6"/>
  <c r="BG5869" i="6"/>
  <c r="BG5870" i="6"/>
  <c r="BG5871" i="6"/>
  <c r="BG5872" i="6"/>
  <c r="BG5873" i="6"/>
  <c r="BG5874" i="6"/>
  <c r="BG5875" i="6"/>
  <c r="BG5876" i="6"/>
  <c r="BG5877" i="6"/>
  <c r="BG5878" i="6"/>
  <c r="BG5879" i="6"/>
  <c r="BG5880" i="6"/>
  <c r="BG5881" i="6"/>
  <c r="BG5882" i="6"/>
  <c r="BG5883" i="6"/>
  <c r="BG5884" i="6"/>
  <c r="BG5885" i="6"/>
  <c r="BG5886" i="6"/>
  <c r="BG5887" i="6"/>
  <c r="BG5888" i="6"/>
  <c r="BG5889" i="6"/>
  <c r="BG5890" i="6"/>
  <c r="BG5891" i="6"/>
  <c r="BG5892" i="6"/>
  <c r="BG5893" i="6"/>
  <c r="BG5894" i="6"/>
  <c r="BG5895" i="6"/>
  <c r="BG5896" i="6"/>
  <c r="BG5897" i="6"/>
  <c r="BG5898" i="6"/>
  <c r="BG5899" i="6"/>
  <c r="BG5900" i="6"/>
  <c r="BG5901" i="6"/>
  <c r="BG5902" i="6"/>
  <c r="BG5903" i="6"/>
  <c r="BG5904" i="6"/>
  <c r="BG5905" i="6"/>
  <c r="BG5906" i="6"/>
  <c r="BG5907" i="6"/>
  <c r="BG5908" i="6"/>
  <c r="BG5909" i="6"/>
  <c r="BG5910" i="6"/>
  <c r="BG5911" i="6"/>
  <c r="BG5912" i="6"/>
  <c r="BG5913" i="6"/>
  <c r="BG5914" i="6"/>
  <c r="BG5915" i="6"/>
  <c r="BG5916" i="6"/>
  <c r="BG5917" i="6"/>
  <c r="BG5918" i="6"/>
  <c r="BG5919" i="6"/>
  <c r="BG5920" i="6"/>
  <c r="BG5921" i="6"/>
  <c r="BG5922" i="6"/>
  <c r="BG5923" i="6"/>
  <c r="BG5924" i="6"/>
  <c r="BG5925" i="6"/>
  <c r="BG5926" i="6"/>
  <c r="BG5927" i="6"/>
  <c r="BG5928" i="6"/>
  <c r="BG5929" i="6"/>
  <c r="BG5930" i="6"/>
  <c r="BG5931" i="6"/>
  <c r="BG5932" i="6"/>
  <c r="BG5933" i="6"/>
  <c r="BG5934" i="6"/>
  <c r="BG5935" i="6"/>
  <c r="BG5936" i="6"/>
  <c r="BG5937" i="6"/>
  <c r="BG5938" i="6"/>
  <c r="BG5939" i="6"/>
  <c r="BG5940" i="6"/>
  <c r="BG5941" i="6"/>
  <c r="BG5942" i="6"/>
  <c r="BG5943" i="6"/>
  <c r="BG5944" i="6"/>
  <c r="BG5945" i="6"/>
  <c r="BG5946" i="6"/>
  <c r="BG5947" i="6"/>
  <c r="BG5948" i="6"/>
  <c r="BG5949" i="6"/>
  <c r="BG5950" i="6"/>
  <c r="BG5951" i="6"/>
  <c r="BG5952" i="6"/>
  <c r="BG5953" i="6"/>
  <c r="BG5954" i="6"/>
  <c r="BG5955" i="6"/>
  <c r="BG5956" i="6"/>
  <c r="BG5957" i="6"/>
  <c r="BG5958" i="6"/>
  <c r="BG5959" i="6"/>
  <c r="BG5960" i="6"/>
  <c r="BG5961" i="6"/>
  <c r="BG5962" i="6"/>
  <c r="BG5963" i="6"/>
  <c r="BG5964" i="6"/>
  <c r="BG5965" i="6"/>
  <c r="BG5966" i="6"/>
  <c r="BG5967" i="6"/>
  <c r="BG5968" i="6"/>
  <c r="BG5969" i="6"/>
  <c r="BG5970" i="6"/>
  <c r="BG5971" i="6"/>
  <c r="BG5972" i="6"/>
  <c r="BG5973" i="6"/>
  <c r="BG5974" i="6"/>
  <c r="BG5975" i="6"/>
  <c r="BG5976" i="6"/>
  <c r="BG5977" i="6"/>
  <c r="BG5978" i="6"/>
  <c r="BG5979" i="6"/>
  <c r="BG5980" i="6"/>
  <c r="BG5981" i="6"/>
  <c r="BG5982" i="6"/>
  <c r="BG5983" i="6"/>
  <c r="BG5984" i="6"/>
  <c r="BG5985" i="6"/>
  <c r="BG5986" i="6"/>
  <c r="BG5987" i="6"/>
  <c r="BG5988" i="6"/>
  <c r="BG5989" i="6"/>
  <c r="BG5990" i="6"/>
  <c r="BG5991" i="6"/>
  <c r="BG5992" i="6"/>
  <c r="BG5993" i="6"/>
  <c r="BG5994" i="6"/>
  <c r="BG5995" i="6"/>
  <c r="BG5996" i="6"/>
  <c r="BG5997" i="6"/>
  <c r="BG5998" i="6"/>
  <c r="BG5999" i="6"/>
  <c r="BG6000" i="6"/>
  <c r="BG6001" i="6"/>
  <c r="BG6002" i="6"/>
  <c r="BG6003" i="6"/>
  <c r="BG6004" i="6"/>
  <c r="BG6005" i="6"/>
  <c r="BG6006" i="6"/>
  <c r="BG6007" i="6"/>
  <c r="BG6008" i="6"/>
  <c r="BG6009" i="6"/>
  <c r="BG6010" i="6"/>
  <c r="BG6011" i="6"/>
  <c r="BG6012" i="6"/>
  <c r="BG6013" i="6"/>
  <c r="BG6014" i="6"/>
  <c r="BG6015" i="6"/>
  <c r="BG6016" i="6"/>
  <c r="BG6017" i="6"/>
  <c r="BG6018" i="6"/>
  <c r="BG6019" i="6"/>
  <c r="BG6020" i="6"/>
  <c r="BG6021" i="6"/>
  <c r="BG6022" i="6"/>
  <c r="BG6023" i="6"/>
  <c r="BG6024" i="6"/>
  <c r="BG6025" i="6"/>
  <c r="BG6026" i="6"/>
  <c r="BG6027" i="6"/>
  <c r="BG6028" i="6"/>
  <c r="BG6029" i="6"/>
  <c r="BG6030" i="6"/>
  <c r="BG6031" i="6"/>
  <c r="BG6032" i="6"/>
  <c r="BG6033" i="6"/>
  <c r="BG6034" i="6"/>
  <c r="BG6035" i="6"/>
  <c r="BG6036" i="6"/>
  <c r="BG6037" i="6"/>
  <c r="BG6038" i="6"/>
  <c r="BG6039" i="6"/>
  <c r="BG6040" i="6"/>
  <c r="BG6041" i="6"/>
  <c r="BG6042" i="6"/>
  <c r="BG6043" i="6"/>
  <c r="BG6044" i="6"/>
  <c r="BG6045" i="6"/>
  <c r="BG6046" i="6"/>
  <c r="BG6047" i="6"/>
  <c r="BG6048" i="6"/>
  <c r="BG6049" i="6"/>
  <c r="BG6050" i="6"/>
  <c r="BG6051" i="6"/>
  <c r="BG6052" i="6"/>
  <c r="BG6053" i="6"/>
  <c r="BG6054" i="6"/>
  <c r="BG6055" i="6"/>
  <c r="BG6056" i="6"/>
  <c r="BG6057" i="6"/>
  <c r="BG6058" i="6"/>
  <c r="BG6059" i="6"/>
  <c r="BG6060" i="6"/>
  <c r="BG6061" i="6"/>
  <c r="BG6062" i="6"/>
  <c r="BG6063" i="6"/>
  <c r="BG6064" i="6"/>
  <c r="BG6065" i="6"/>
  <c r="BG6066" i="6"/>
  <c r="BG6067" i="6"/>
  <c r="BG6068" i="6"/>
  <c r="BG6069" i="6"/>
  <c r="BG6070" i="6"/>
  <c r="BG6071" i="6"/>
  <c r="BG6072" i="6"/>
  <c r="BG6073" i="6"/>
  <c r="BG6074" i="6"/>
  <c r="BG6075" i="6"/>
  <c r="BG6076" i="6"/>
  <c r="BG6077" i="6"/>
  <c r="BG6078" i="6"/>
  <c r="BG6079" i="6"/>
  <c r="BG6080" i="6"/>
  <c r="BG6081" i="6"/>
  <c r="BG6082" i="6"/>
  <c r="BG6083" i="6"/>
  <c r="BG6084" i="6"/>
  <c r="BG6085" i="6"/>
  <c r="BG6086" i="6"/>
  <c r="BG6087" i="6"/>
  <c r="BG6088" i="6"/>
  <c r="BG6089" i="6"/>
  <c r="BG6090" i="6"/>
  <c r="BG6091" i="6"/>
  <c r="BG6092" i="6"/>
  <c r="BG6093" i="6"/>
  <c r="BG6094" i="6"/>
  <c r="BG6095" i="6"/>
  <c r="BG6096" i="6"/>
  <c r="BG6097" i="6"/>
  <c r="BG6098" i="6"/>
  <c r="BG6099" i="6"/>
  <c r="BG6100" i="6"/>
  <c r="BG6101" i="6"/>
  <c r="BG6102" i="6"/>
  <c r="BG6103" i="6"/>
  <c r="BG6104" i="6"/>
  <c r="BG6105" i="6"/>
  <c r="BG6106" i="6"/>
  <c r="BG6107" i="6"/>
  <c r="BG6108" i="6"/>
  <c r="BG6109" i="6"/>
  <c r="BG6110" i="6"/>
  <c r="BG6111" i="6"/>
  <c r="BG6112" i="6"/>
  <c r="BG6113" i="6"/>
  <c r="BG6114" i="6"/>
  <c r="BG6115" i="6"/>
  <c r="BG6116" i="6"/>
  <c r="BG6117" i="6"/>
  <c r="BG6118" i="6"/>
  <c r="BG6119" i="6"/>
  <c r="BG6120" i="6"/>
  <c r="BG6121" i="6"/>
  <c r="BG6122" i="6"/>
  <c r="BG6123" i="6"/>
  <c r="BG6124" i="6"/>
  <c r="BG6125" i="6"/>
  <c r="BG6126" i="6"/>
  <c r="BG6127" i="6"/>
  <c r="BG6128" i="6"/>
  <c r="BG6129" i="6"/>
  <c r="BG6130" i="6"/>
  <c r="BG6131" i="6"/>
  <c r="BG6132" i="6"/>
  <c r="BG6133" i="6"/>
  <c r="BG6134" i="6"/>
  <c r="BG6135" i="6"/>
  <c r="BG6136" i="6"/>
  <c r="BG6137" i="6"/>
  <c r="BG6138" i="6"/>
  <c r="BG6139" i="6"/>
  <c r="BG6140" i="6"/>
  <c r="BG6141" i="6"/>
  <c r="BG6142" i="6"/>
  <c r="BG6143" i="6"/>
  <c r="BG6144" i="6"/>
  <c r="BG6145" i="6"/>
  <c r="BG6146" i="6"/>
  <c r="BG6147" i="6"/>
  <c r="BG6148" i="6"/>
  <c r="BG6149" i="6"/>
  <c r="BG6150" i="6"/>
  <c r="BG6151" i="6"/>
  <c r="BG6152" i="6"/>
  <c r="BG6153" i="6"/>
  <c r="BG6154" i="6"/>
  <c r="BG6155" i="6"/>
  <c r="BG6156" i="6"/>
  <c r="BG6157" i="6"/>
  <c r="BG6158" i="6"/>
  <c r="BG6159" i="6"/>
  <c r="BG6160" i="6"/>
  <c r="BG6161" i="6"/>
  <c r="BG6162" i="6"/>
  <c r="BG6163" i="6"/>
  <c r="BG6164" i="6"/>
  <c r="BG6165" i="6"/>
  <c r="BG6166" i="6"/>
  <c r="BG6167" i="6"/>
  <c r="BG6168" i="6"/>
  <c r="BG6169" i="6"/>
  <c r="BG6170" i="6"/>
  <c r="BG6171" i="6"/>
  <c r="BG6172" i="6"/>
  <c r="BG6173" i="6"/>
  <c r="BG6174" i="6"/>
  <c r="BG6175" i="6"/>
  <c r="BG6176" i="6"/>
  <c r="BG6177" i="6"/>
  <c r="BG6178" i="6"/>
  <c r="BG6179" i="6"/>
  <c r="BG6180" i="6"/>
  <c r="BG6181" i="6"/>
  <c r="BG6182" i="6"/>
  <c r="BG6183" i="6"/>
  <c r="BG6184" i="6"/>
  <c r="BG6185" i="6"/>
  <c r="BG6186" i="6"/>
  <c r="BG6187" i="6"/>
  <c r="BG6188" i="6"/>
  <c r="BG6189" i="6"/>
  <c r="BG6190" i="6"/>
  <c r="BG6191" i="6"/>
  <c r="BG6192" i="6"/>
  <c r="BG6193" i="6"/>
  <c r="BG6194" i="6"/>
  <c r="BG6195" i="6"/>
  <c r="BG6196" i="6"/>
  <c r="BG6197" i="6"/>
  <c r="BG6198" i="6"/>
  <c r="BG6199" i="6"/>
  <c r="BG6200" i="6"/>
  <c r="BG6201" i="6"/>
  <c r="BG6202" i="6"/>
  <c r="BG6203" i="6"/>
  <c r="BG6204" i="6"/>
  <c r="BG6205" i="6"/>
  <c r="BG6206" i="6"/>
  <c r="BG6207" i="6"/>
  <c r="BG6208" i="6"/>
  <c r="BG6209" i="6"/>
  <c r="BG6210" i="6"/>
  <c r="BG6211" i="6"/>
  <c r="BG6212" i="6"/>
  <c r="BG6213" i="6"/>
  <c r="BG6214" i="6"/>
  <c r="BG6215" i="6"/>
  <c r="BG6216" i="6"/>
  <c r="BG6217" i="6"/>
  <c r="BG6218" i="6"/>
  <c r="BG6219" i="6"/>
  <c r="BG6220" i="6"/>
  <c r="BG6221" i="6"/>
  <c r="BG6222" i="6"/>
  <c r="BG6223" i="6"/>
  <c r="BG6224" i="6"/>
  <c r="BG6225" i="6"/>
  <c r="BG6226" i="6"/>
  <c r="BG6227" i="6"/>
  <c r="BG6228" i="6"/>
  <c r="BG6229" i="6"/>
  <c r="BG6230" i="6"/>
  <c r="BG6231" i="6"/>
  <c r="BG6232" i="6"/>
  <c r="BG6233" i="6"/>
  <c r="BG6234" i="6"/>
  <c r="BG6235" i="6"/>
  <c r="BG6236" i="6"/>
  <c r="BG6237" i="6"/>
  <c r="BG6238" i="6"/>
  <c r="BG6239" i="6"/>
  <c r="BG6240" i="6"/>
  <c r="BG6241" i="6"/>
  <c r="BG6242" i="6"/>
  <c r="BG6243" i="6"/>
  <c r="BG6244" i="6"/>
  <c r="BG6245" i="6"/>
  <c r="BG6246" i="6"/>
  <c r="BG6247" i="6"/>
  <c r="BG6248" i="6"/>
  <c r="BG6249" i="6"/>
  <c r="BG6250" i="6"/>
  <c r="BG6251" i="6"/>
  <c r="BG6252" i="6"/>
  <c r="BG6253" i="6"/>
  <c r="BG6254" i="6"/>
  <c r="BG6255" i="6"/>
  <c r="BG6256" i="6"/>
  <c r="BG6257" i="6"/>
  <c r="BG6258" i="6"/>
  <c r="BG6259" i="6"/>
  <c r="BG6260" i="6"/>
  <c r="BG6261" i="6"/>
  <c r="BG6262" i="6"/>
  <c r="BG6263" i="6"/>
  <c r="BG6264" i="6"/>
  <c r="BG6265" i="6"/>
  <c r="BG6266" i="6"/>
  <c r="BG6267" i="6"/>
  <c r="BG6268" i="6"/>
  <c r="BG6269" i="6"/>
  <c r="BG6270" i="6"/>
  <c r="BG6271" i="6"/>
  <c r="BG6272" i="6"/>
  <c r="BG6273" i="6"/>
  <c r="BG6274" i="6"/>
  <c r="BG6275" i="6"/>
  <c r="BG6276" i="6"/>
  <c r="BG6277" i="6"/>
  <c r="BG6278" i="6"/>
  <c r="BG6279" i="6"/>
  <c r="BG6280" i="6"/>
  <c r="BG6281" i="6"/>
  <c r="BG6282" i="6"/>
  <c r="BG6283" i="6"/>
  <c r="BG6284" i="6"/>
  <c r="BG6285" i="6"/>
  <c r="BG6286" i="6"/>
  <c r="BG6287" i="6"/>
  <c r="BG6288" i="6"/>
  <c r="BG6289" i="6"/>
  <c r="BG6290" i="6"/>
  <c r="BG6291" i="6"/>
  <c r="BG6292" i="6"/>
  <c r="BG6293" i="6"/>
  <c r="BG6294" i="6"/>
  <c r="BG6295" i="6"/>
  <c r="BG6296" i="6"/>
  <c r="BG6297" i="6"/>
  <c r="BG6298" i="6"/>
  <c r="BG6299" i="6"/>
  <c r="BG6300" i="6"/>
  <c r="BG6301" i="6"/>
  <c r="BG6302" i="6"/>
  <c r="BG6303" i="6"/>
  <c r="BG6304" i="6"/>
  <c r="BG6305" i="6"/>
  <c r="BG6306" i="6"/>
  <c r="BG6307" i="6"/>
  <c r="BG6308" i="6"/>
  <c r="BG6309" i="6"/>
  <c r="BG6310" i="6"/>
  <c r="BG6311" i="6"/>
  <c r="BG6312" i="6"/>
  <c r="BG6313" i="6"/>
  <c r="BG6314" i="6"/>
  <c r="BG6315" i="6"/>
  <c r="BG6316" i="6"/>
  <c r="BG6317" i="6"/>
  <c r="BG6318" i="6"/>
  <c r="BG6319" i="6"/>
  <c r="BG6320" i="6"/>
  <c r="BG6321" i="6"/>
  <c r="BG6322" i="6"/>
  <c r="BG6323" i="6"/>
  <c r="BG6324" i="6"/>
  <c r="BG6325" i="6"/>
  <c r="BG6326" i="6"/>
  <c r="BG6327" i="6"/>
  <c r="BG6328" i="6"/>
  <c r="BG6329" i="6"/>
  <c r="BG6330" i="6"/>
  <c r="BG6331" i="6"/>
  <c r="BG6332" i="6"/>
  <c r="BG6333" i="6"/>
  <c r="BG6334" i="6"/>
  <c r="BG6335" i="6"/>
  <c r="BG6336" i="6"/>
  <c r="BG6337" i="6"/>
  <c r="BG6338" i="6"/>
  <c r="BG6339" i="6"/>
  <c r="BG6340" i="6"/>
  <c r="BG6341" i="6"/>
  <c r="BG6342" i="6"/>
  <c r="BG6343" i="6"/>
  <c r="BG6344" i="6"/>
  <c r="BG6345" i="6"/>
  <c r="BG6346" i="6"/>
  <c r="BG6347" i="6"/>
  <c r="BG6348" i="6"/>
  <c r="BG6349" i="6"/>
  <c r="BG6350" i="6"/>
  <c r="BG6351" i="6"/>
  <c r="BG6352" i="6"/>
  <c r="BG6353" i="6"/>
  <c r="BG6354" i="6"/>
  <c r="BG6355" i="6"/>
  <c r="BG6356" i="6"/>
  <c r="BG6357" i="6"/>
  <c r="BG6358" i="6"/>
  <c r="BG6359" i="6"/>
  <c r="BG6360" i="6"/>
  <c r="BG6361" i="6"/>
  <c r="BG6362" i="6"/>
  <c r="BG6363" i="6"/>
  <c r="BG6364" i="6"/>
  <c r="BG6365" i="6"/>
  <c r="BG6366" i="6"/>
  <c r="BG6367" i="6"/>
  <c r="BG6368" i="6"/>
  <c r="BG6369" i="6"/>
  <c r="BG6370" i="6"/>
  <c r="BG6371" i="6"/>
  <c r="BG6372" i="6"/>
  <c r="BG6373" i="6"/>
  <c r="BG6374" i="6"/>
  <c r="BG6375" i="6"/>
  <c r="BG6376" i="6"/>
  <c r="BG6377" i="6"/>
  <c r="BG6378" i="6"/>
  <c r="BG6379" i="6"/>
  <c r="BG6380" i="6"/>
  <c r="BG6381" i="6"/>
  <c r="BG6382" i="6"/>
  <c r="BG6383" i="6"/>
  <c r="BG6384" i="6"/>
  <c r="BG6385" i="6"/>
  <c r="BG6386" i="6"/>
  <c r="BG6387" i="6"/>
  <c r="BG6388" i="6"/>
  <c r="BG6389" i="6"/>
  <c r="BG6390" i="6"/>
  <c r="BG6391" i="6"/>
  <c r="BG6392" i="6"/>
  <c r="BG6393" i="6"/>
  <c r="BG6394" i="6"/>
  <c r="BG6395" i="6"/>
  <c r="BG6396" i="6"/>
  <c r="BG6397" i="6"/>
  <c r="BG6398" i="6"/>
  <c r="BG6399" i="6"/>
  <c r="BG6400" i="6"/>
  <c r="BG6401" i="6"/>
  <c r="BG6402" i="6"/>
  <c r="BG6403" i="6"/>
  <c r="BG6404" i="6"/>
  <c r="BG6405" i="6"/>
  <c r="BG6406" i="6"/>
  <c r="BG6407" i="6"/>
  <c r="BG6408" i="6"/>
  <c r="BG6409" i="6"/>
  <c r="BG6410" i="6"/>
  <c r="BG6411" i="6"/>
  <c r="BG6412" i="6"/>
  <c r="BG6413" i="6"/>
  <c r="BG6414" i="6"/>
  <c r="BG6415" i="6"/>
  <c r="BG6416" i="6"/>
  <c r="BG6417" i="6"/>
  <c r="BG6418" i="6"/>
  <c r="BG6419" i="6"/>
  <c r="BG6420" i="6"/>
  <c r="BG6421" i="6"/>
  <c r="BG6422" i="6"/>
  <c r="BG6423" i="6"/>
  <c r="BG6424" i="6"/>
  <c r="BG6425" i="6"/>
  <c r="BG6426" i="6"/>
  <c r="BG6427" i="6"/>
  <c r="BG6428" i="6"/>
  <c r="BG6429" i="6"/>
  <c r="BG6430" i="6"/>
  <c r="BG6431" i="6"/>
  <c r="BG6432" i="6"/>
  <c r="BG6433" i="6"/>
  <c r="BG6434" i="6"/>
  <c r="BG6435" i="6"/>
  <c r="BG6436" i="6"/>
  <c r="BG6437" i="6"/>
  <c r="BG6438" i="6"/>
  <c r="BG6439" i="6"/>
  <c r="BG6440" i="6"/>
  <c r="BG6441" i="6"/>
  <c r="BG6442" i="6"/>
  <c r="BG6443" i="6"/>
  <c r="BG6444" i="6"/>
  <c r="BG6445" i="6"/>
  <c r="BG6446" i="6"/>
  <c r="BG6447" i="6"/>
  <c r="BG6448" i="6"/>
  <c r="BG6449" i="6"/>
  <c r="BG6450" i="6"/>
  <c r="BG6451" i="6"/>
  <c r="BG6452" i="6"/>
  <c r="BG6453" i="6"/>
  <c r="BG6454" i="6"/>
  <c r="BG6455" i="6"/>
  <c r="BG6456" i="6"/>
  <c r="BG6457" i="6"/>
  <c r="BG6458" i="6"/>
  <c r="BG6459" i="6"/>
  <c r="BG6460" i="6"/>
  <c r="BG6461" i="6"/>
  <c r="BG6462" i="6"/>
  <c r="BG6463" i="6"/>
  <c r="BG6464" i="6"/>
  <c r="BG6465" i="6"/>
  <c r="BG6466" i="6"/>
  <c r="BG6467" i="6"/>
  <c r="BG6468" i="6"/>
  <c r="BG6469" i="6"/>
  <c r="BG6470" i="6"/>
  <c r="BG6471" i="6"/>
  <c r="BG6472" i="6"/>
  <c r="BG6473" i="6"/>
  <c r="BG6474" i="6"/>
  <c r="BG6475" i="6"/>
  <c r="BG6476" i="6"/>
  <c r="BG6477" i="6"/>
  <c r="BG6478" i="6"/>
  <c r="BG6479" i="6"/>
  <c r="BG6480" i="6"/>
  <c r="BG6481" i="6"/>
  <c r="BG6482" i="6"/>
  <c r="BG6483" i="6"/>
  <c r="BG6484" i="6"/>
  <c r="BG6485" i="6"/>
  <c r="BG6486" i="6"/>
  <c r="BG6487" i="6"/>
  <c r="BG6488" i="6"/>
  <c r="BG6489" i="6"/>
  <c r="BG6490" i="6"/>
  <c r="BG6491" i="6"/>
  <c r="BG6492" i="6"/>
  <c r="BG6493" i="6"/>
  <c r="BG6494" i="6"/>
  <c r="BG6495" i="6"/>
  <c r="BG6496" i="6"/>
  <c r="BG6497" i="6"/>
  <c r="BG6498" i="6"/>
  <c r="BG6499" i="6"/>
  <c r="BG6500" i="6"/>
  <c r="BG6501" i="6"/>
  <c r="BG6502" i="6"/>
  <c r="BG6503" i="6"/>
  <c r="BG6504" i="6"/>
  <c r="BG6505" i="6"/>
  <c r="BG6506" i="6"/>
  <c r="BG6507" i="6"/>
  <c r="BG6508" i="6"/>
  <c r="BG6509" i="6"/>
  <c r="BG6510" i="6"/>
  <c r="BG6511" i="6"/>
  <c r="BG6512" i="6"/>
  <c r="BG6513" i="6"/>
  <c r="BG6514" i="6"/>
  <c r="BG6515" i="6"/>
  <c r="BG6516" i="6"/>
  <c r="BG6517" i="6"/>
  <c r="BG6518" i="6"/>
  <c r="BG6519" i="6"/>
  <c r="BG6520" i="6"/>
  <c r="BG6521" i="6"/>
  <c r="BG6522" i="6"/>
  <c r="BG6523" i="6"/>
  <c r="BG6524" i="6"/>
  <c r="BG6525" i="6"/>
  <c r="BG6526" i="6"/>
  <c r="BG6527" i="6"/>
  <c r="BG6528" i="6"/>
  <c r="BG6529" i="6"/>
  <c r="BG6530" i="6"/>
  <c r="BG6531" i="6"/>
  <c r="BG6532" i="6"/>
  <c r="BG6533" i="6"/>
  <c r="BG6534" i="6"/>
  <c r="BG6535" i="6"/>
  <c r="BG6536" i="6"/>
  <c r="BG6537" i="6"/>
  <c r="BG6538" i="6"/>
  <c r="BG6539" i="6"/>
  <c r="BG6540" i="6"/>
  <c r="BG6541" i="6"/>
  <c r="BG6542" i="6"/>
  <c r="BG6543" i="6"/>
  <c r="BG6544" i="6"/>
  <c r="BG6545" i="6"/>
  <c r="BG6546" i="6"/>
  <c r="BG6547" i="6"/>
  <c r="BG6548" i="6"/>
  <c r="BG6549" i="6"/>
  <c r="BG6550" i="6"/>
  <c r="BG6551" i="6"/>
  <c r="BG6552" i="6"/>
  <c r="BG6553" i="6"/>
  <c r="BG6554" i="6"/>
  <c r="BG6555" i="6"/>
  <c r="BG6556" i="6"/>
  <c r="BG6557" i="6"/>
  <c r="BG6558" i="6"/>
  <c r="BG6559" i="6"/>
  <c r="BG6560" i="6"/>
  <c r="BG6561" i="6"/>
  <c r="BG6562" i="6"/>
  <c r="BG6563" i="6"/>
  <c r="BG6564" i="6"/>
  <c r="BG6565" i="6"/>
  <c r="BG6566" i="6"/>
  <c r="BG6567" i="6"/>
  <c r="BG6568" i="6"/>
  <c r="BG6569" i="6"/>
  <c r="BG6570" i="6"/>
  <c r="BG6571" i="6"/>
  <c r="BG6572" i="6"/>
  <c r="BG6573" i="6"/>
  <c r="BG6574" i="6"/>
  <c r="BG6575" i="6"/>
  <c r="BG6576" i="6"/>
  <c r="BG6577" i="6"/>
  <c r="BG6578" i="6"/>
  <c r="BG6579" i="6"/>
  <c r="BG6580" i="6"/>
  <c r="BG6581" i="6"/>
  <c r="BG6582" i="6"/>
  <c r="BG6583" i="6"/>
  <c r="BG6584" i="6"/>
  <c r="BG6585" i="6"/>
  <c r="BG6586" i="6"/>
  <c r="BG6587" i="6"/>
  <c r="BG6588" i="6"/>
  <c r="BG6589" i="6"/>
  <c r="BG6590" i="6"/>
  <c r="BG6591" i="6"/>
  <c r="BG6592" i="6"/>
  <c r="BG6593" i="6"/>
  <c r="BG6594" i="6"/>
  <c r="BG6595" i="6"/>
  <c r="BG6596" i="6"/>
  <c r="BG6597" i="6"/>
  <c r="BG6598" i="6"/>
  <c r="BG6599" i="6"/>
  <c r="BG6600" i="6"/>
  <c r="BG6601" i="6"/>
  <c r="BG6602" i="6"/>
  <c r="BG6603" i="6"/>
  <c r="BG6604" i="6"/>
  <c r="BG6605" i="6"/>
  <c r="BG6606" i="6"/>
  <c r="BG6607" i="6"/>
  <c r="BG6608" i="6"/>
  <c r="BG6609" i="6"/>
  <c r="BG6610" i="6"/>
  <c r="BG6611" i="6"/>
  <c r="BG6612" i="6"/>
  <c r="BG6613" i="6"/>
  <c r="BG6614" i="6"/>
  <c r="BG6615" i="6"/>
  <c r="BG6616" i="6"/>
  <c r="BG6617" i="6"/>
  <c r="BG6618" i="6"/>
  <c r="BG6619" i="6"/>
  <c r="BG6620" i="6"/>
  <c r="BG6621" i="6"/>
  <c r="BG6622" i="6"/>
  <c r="BG6623" i="6"/>
  <c r="BG6624" i="6"/>
  <c r="BG6625" i="6"/>
  <c r="BG6626" i="6"/>
  <c r="BG6627" i="6"/>
  <c r="BG6628" i="6"/>
  <c r="BG6629" i="6"/>
  <c r="BG6630" i="6"/>
  <c r="BG6631" i="6"/>
  <c r="BG6632" i="6"/>
  <c r="BG6633" i="6"/>
  <c r="BG6634" i="6"/>
  <c r="BG6635" i="6"/>
  <c r="BG6636" i="6"/>
  <c r="BG6637" i="6"/>
  <c r="BG6638" i="6"/>
  <c r="BG6639" i="6"/>
  <c r="BG6640" i="6"/>
  <c r="BG6641" i="6"/>
  <c r="BG6642" i="6"/>
  <c r="BG6643" i="6"/>
  <c r="BG6644" i="6"/>
  <c r="BG6645" i="6"/>
  <c r="BG6646" i="6"/>
  <c r="BG6647" i="6"/>
  <c r="BG6648" i="6"/>
  <c r="BG6649" i="6"/>
  <c r="BG6650" i="6"/>
  <c r="BG6651" i="6"/>
  <c r="BG6652" i="6"/>
  <c r="BG6653" i="6"/>
  <c r="BG6654" i="6"/>
  <c r="BG6655" i="6"/>
  <c r="BG6656" i="6"/>
  <c r="BG6657" i="6"/>
  <c r="BG6658" i="6"/>
  <c r="BG6659" i="6"/>
  <c r="BG6660" i="6"/>
  <c r="BG6661" i="6"/>
  <c r="BG6662" i="6"/>
  <c r="BG6663" i="6"/>
  <c r="BG6664" i="6"/>
  <c r="BG6665" i="6"/>
  <c r="BG6666" i="6"/>
  <c r="BG6667" i="6"/>
  <c r="BG6668" i="6"/>
  <c r="BG6669" i="6"/>
  <c r="BG6670" i="6"/>
  <c r="BG6671" i="6"/>
  <c r="BG6672" i="6"/>
  <c r="BG6673" i="6"/>
  <c r="BG6674" i="6"/>
  <c r="BG6675" i="6"/>
  <c r="BG6676" i="6"/>
  <c r="BG6677" i="6"/>
  <c r="BG6678" i="6"/>
  <c r="BG6679" i="6"/>
  <c r="BG6680" i="6"/>
  <c r="BG6681" i="6"/>
  <c r="BG6682" i="6"/>
  <c r="BG6683" i="6"/>
  <c r="BG6684" i="6"/>
  <c r="BG6685" i="6"/>
  <c r="BG6686" i="6"/>
  <c r="BG6687" i="6"/>
  <c r="BG6688" i="6"/>
  <c r="BG6689" i="6"/>
  <c r="BG6690" i="6"/>
  <c r="BG6691" i="6"/>
  <c r="BG6692" i="6"/>
  <c r="BG6693" i="6"/>
  <c r="BG6694" i="6"/>
  <c r="BG6695" i="6"/>
  <c r="BG6696" i="6"/>
  <c r="BG6697" i="6"/>
  <c r="BG6698" i="6"/>
  <c r="BG6699" i="6"/>
  <c r="BG6700" i="6"/>
  <c r="BG6701" i="6"/>
  <c r="BG6702" i="6"/>
  <c r="BG6703" i="6"/>
  <c r="BG6704" i="6"/>
  <c r="BG6705" i="6"/>
  <c r="BG6706" i="6"/>
  <c r="BG6707" i="6"/>
  <c r="BG6708" i="6"/>
  <c r="BG6709" i="6"/>
  <c r="BG6710" i="6"/>
  <c r="BG6711" i="6"/>
  <c r="BG6712" i="6"/>
  <c r="BG6713" i="6"/>
  <c r="BG6714" i="6"/>
  <c r="BG6715" i="6"/>
  <c r="BG6716" i="6"/>
  <c r="BG6717" i="6"/>
  <c r="BG6718" i="6"/>
  <c r="BG6719" i="6"/>
  <c r="BG6720" i="6"/>
  <c r="BG6721" i="6"/>
  <c r="BG6722" i="6"/>
  <c r="BG6723" i="6"/>
  <c r="BG6724" i="6"/>
  <c r="BG6725" i="6"/>
  <c r="BG6726" i="6"/>
  <c r="BG6727" i="6"/>
  <c r="BG6728" i="6"/>
  <c r="BG6729" i="6"/>
  <c r="BG6730" i="6"/>
  <c r="BG6731" i="6"/>
  <c r="BG6732" i="6"/>
  <c r="BG6733" i="6"/>
  <c r="BG6734" i="6"/>
  <c r="BG6735" i="6"/>
  <c r="BG6736" i="6"/>
  <c r="BG6737" i="6"/>
  <c r="BG6738" i="6"/>
  <c r="BG6739" i="6"/>
  <c r="BG6740" i="6"/>
  <c r="BG6741" i="6"/>
  <c r="BG6742" i="6"/>
  <c r="BG6743" i="6"/>
  <c r="BG6744" i="6"/>
  <c r="BG6745" i="6"/>
  <c r="BG6746" i="6"/>
  <c r="BG6747" i="6"/>
  <c r="BG6748" i="6"/>
  <c r="BG6749" i="6"/>
  <c r="BG6750" i="6"/>
  <c r="BG6751" i="6"/>
  <c r="BG6752" i="6"/>
  <c r="BG6753" i="6"/>
  <c r="BG6754" i="6"/>
  <c r="BG6755" i="6"/>
  <c r="BG6756" i="6"/>
  <c r="BG6757" i="6"/>
  <c r="BG6758" i="6"/>
  <c r="BG6759" i="6"/>
  <c r="BG6760" i="6"/>
  <c r="BG6761" i="6"/>
  <c r="BG6762" i="6"/>
  <c r="BG6763" i="6"/>
  <c r="BG6764" i="6"/>
  <c r="BG6765" i="6"/>
  <c r="BG6766" i="6"/>
  <c r="BG6767" i="6"/>
  <c r="BG6768" i="6"/>
  <c r="BG6769" i="6"/>
  <c r="BG6770" i="6"/>
  <c r="BG6771" i="6"/>
  <c r="BG6772" i="6"/>
  <c r="BG6773" i="6"/>
  <c r="BG6774" i="6"/>
  <c r="BG6775" i="6"/>
  <c r="BG6776" i="6"/>
  <c r="BG6777" i="6"/>
  <c r="BG6778" i="6"/>
  <c r="BG6779" i="6"/>
  <c r="BG6780" i="6"/>
  <c r="BG6781" i="6"/>
  <c r="BG6782" i="6"/>
  <c r="BG6783" i="6"/>
  <c r="BG6784" i="6"/>
  <c r="BG6785" i="6"/>
  <c r="BG6786" i="6"/>
  <c r="BG6787" i="6"/>
  <c r="BG6788" i="6"/>
  <c r="BG6789" i="6"/>
  <c r="BG6790" i="6"/>
  <c r="BG6791" i="6"/>
  <c r="BG6792" i="6"/>
  <c r="BG6793" i="6"/>
  <c r="BG6794" i="6"/>
  <c r="BG6795" i="6"/>
  <c r="BG6796" i="6"/>
  <c r="BG6797" i="6"/>
  <c r="BG6798" i="6"/>
  <c r="BG6799" i="6"/>
  <c r="BG6800" i="6"/>
  <c r="BG6801" i="6"/>
  <c r="BG6802" i="6"/>
  <c r="BG6803" i="6"/>
  <c r="BG6804" i="6"/>
  <c r="BG6805" i="6"/>
  <c r="BG6806" i="6"/>
  <c r="BG6807" i="6"/>
  <c r="BG6808" i="6"/>
  <c r="BG6809" i="6"/>
  <c r="BG6810" i="6"/>
  <c r="BG6811" i="6"/>
  <c r="BG6812" i="6"/>
  <c r="BG6813" i="6"/>
  <c r="BG6814" i="6"/>
  <c r="BG6815" i="6"/>
  <c r="BG6816" i="6"/>
  <c r="BG6817" i="6"/>
  <c r="BG6818" i="6"/>
  <c r="BG6819" i="6"/>
  <c r="BG6820" i="6"/>
  <c r="BG6821" i="6"/>
  <c r="BG6822" i="6"/>
  <c r="BG6823" i="6"/>
  <c r="BG6824" i="6"/>
  <c r="BG6825" i="6"/>
  <c r="BG6826" i="6"/>
  <c r="BG6827" i="6"/>
  <c r="BG6828" i="6"/>
  <c r="BG6829" i="6"/>
  <c r="BG6830" i="6"/>
  <c r="BG6831" i="6"/>
  <c r="BG6832" i="6"/>
  <c r="BG6833" i="6"/>
  <c r="BG6834" i="6"/>
  <c r="BG6835" i="6"/>
  <c r="BG6836" i="6"/>
  <c r="BG6837" i="6"/>
  <c r="BG6838" i="6"/>
  <c r="BG6839" i="6"/>
  <c r="BG6840" i="6"/>
  <c r="BG6841" i="6"/>
  <c r="BG6842" i="6"/>
  <c r="BG6843" i="6"/>
  <c r="BG6844" i="6"/>
  <c r="BG6845" i="6"/>
  <c r="BG6846" i="6"/>
  <c r="BG6847" i="6"/>
  <c r="BG6848" i="6"/>
  <c r="BG6849" i="6"/>
  <c r="BG6850" i="6"/>
  <c r="BG6851" i="6"/>
  <c r="BG6852" i="6"/>
  <c r="BG6853" i="6"/>
  <c r="BG6854" i="6"/>
  <c r="BG6855" i="6"/>
  <c r="BG6856" i="6"/>
  <c r="BG6857" i="6"/>
  <c r="BG6858" i="6"/>
  <c r="BG6859" i="6"/>
  <c r="BG6860" i="6"/>
  <c r="BG6861" i="6"/>
  <c r="BG6862" i="6"/>
  <c r="BG6863" i="6"/>
  <c r="BG6864" i="6"/>
  <c r="BG6865" i="6"/>
  <c r="BG6866" i="6"/>
  <c r="BG6867" i="6"/>
  <c r="BG6868" i="6"/>
  <c r="BG6869" i="6"/>
  <c r="BG6870" i="6"/>
  <c r="BG6871" i="6"/>
  <c r="BG6872" i="6"/>
  <c r="BG6873" i="6"/>
  <c r="BG6874" i="6"/>
  <c r="BG6875" i="6"/>
  <c r="BG6876" i="6"/>
  <c r="BG6877" i="6"/>
  <c r="BG6878" i="6"/>
  <c r="BG6879" i="6"/>
  <c r="BG6880" i="6"/>
  <c r="BG6881" i="6"/>
  <c r="BG6882" i="6"/>
  <c r="BG6883" i="6"/>
  <c r="BG6884" i="6"/>
  <c r="BG6885" i="6"/>
  <c r="BG6886" i="6"/>
  <c r="BG6887" i="6"/>
  <c r="BG6888" i="6"/>
  <c r="BG6889" i="6"/>
  <c r="BG6890" i="6"/>
  <c r="BG6891" i="6"/>
  <c r="BG6892" i="6"/>
  <c r="BG6893" i="6"/>
  <c r="BG6894" i="6"/>
  <c r="BG6895" i="6"/>
  <c r="BG6896" i="6"/>
  <c r="BG6897" i="6"/>
  <c r="BG6898" i="6"/>
  <c r="BG6899" i="6"/>
  <c r="BG6900" i="6"/>
  <c r="BG6901" i="6"/>
  <c r="BG6902" i="6"/>
  <c r="BG6903" i="6"/>
  <c r="BG6904" i="6"/>
  <c r="BG6905" i="6"/>
  <c r="BG6906" i="6"/>
  <c r="BG6907" i="6"/>
  <c r="BG6908" i="6"/>
  <c r="BG6909" i="6"/>
  <c r="BG6910" i="6"/>
  <c r="BG6911" i="6"/>
  <c r="BG6912" i="6"/>
  <c r="BG6913" i="6"/>
  <c r="BG6914" i="6"/>
  <c r="BG6915" i="6"/>
  <c r="BG6916" i="6"/>
  <c r="BG6917" i="6"/>
  <c r="BG6918" i="6"/>
  <c r="BG6919" i="6"/>
  <c r="BG6920" i="6"/>
  <c r="BG6921" i="6"/>
  <c r="BG6922" i="6"/>
  <c r="BG6923" i="6"/>
  <c r="BG6924" i="6"/>
  <c r="BG6925" i="6"/>
  <c r="BG6926" i="6"/>
  <c r="BG6927" i="6"/>
  <c r="BG6928" i="6"/>
  <c r="BG6929" i="6"/>
  <c r="BG6930" i="6"/>
  <c r="BG6931" i="6"/>
  <c r="BG6932" i="6"/>
  <c r="BG6933" i="6"/>
  <c r="BG6934" i="6"/>
  <c r="BG6935" i="6"/>
  <c r="BG6936" i="6"/>
  <c r="BG6937" i="6"/>
  <c r="BG6938" i="6"/>
  <c r="BG6939" i="6"/>
  <c r="BG6940" i="6"/>
  <c r="BG6941" i="6"/>
  <c r="BG6942" i="6"/>
  <c r="BG6943" i="6"/>
  <c r="BG6944" i="6"/>
  <c r="BG6945" i="6"/>
  <c r="BG6946" i="6"/>
  <c r="BG6947" i="6"/>
  <c r="BG6948" i="6"/>
  <c r="BG6949" i="6"/>
  <c r="BG6950" i="6"/>
  <c r="BG6951" i="6"/>
  <c r="BG6952" i="6"/>
  <c r="BG6953" i="6"/>
  <c r="BG6954" i="6"/>
  <c r="BG6955" i="6"/>
  <c r="BG6956" i="6"/>
  <c r="BG6957" i="6"/>
  <c r="BG6958" i="6"/>
  <c r="BG6959" i="6"/>
  <c r="BG6960" i="6"/>
  <c r="BG6961" i="6"/>
  <c r="BG6962" i="6"/>
  <c r="BG6963" i="6"/>
  <c r="BG6964" i="6"/>
  <c r="BG6965" i="6"/>
  <c r="BG6966" i="6"/>
  <c r="BG6967" i="6"/>
  <c r="BG6968" i="6"/>
  <c r="BG6969" i="6"/>
  <c r="BG6970" i="6"/>
  <c r="BG6971" i="6"/>
  <c r="BG6972" i="6"/>
  <c r="BG6973" i="6"/>
  <c r="BG6974" i="6"/>
  <c r="BG6975" i="6"/>
  <c r="BG6976" i="6"/>
  <c r="BG6977" i="6"/>
  <c r="BG6978" i="6"/>
  <c r="BG6979" i="6"/>
  <c r="BG6980" i="6"/>
  <c r="BG6981" i="6"/>
  <c r="BG6982" i="6"/>
  <c r="BG6983" i="6"/>
  <c r="BG6984" i="6"/>
  <c r="BG6985" i="6"/>
  <c r="BG6986" i="6"/>
  <c r="BG6987" i="6"/>
  <c r="BG6988" i="6"/>
  <c r="BG6989" i="6"/>
  <c r="BG6990" i="6"/>
  <c r="BG6991" i="6"/>
  <c r="BG6992" i="6"/>
  <c r="BG6993" i="6"/>
  <c r="BG6994" i="6"/>
  <c r="BG6995" i="6"/>
  <c r="BG6996" i="6"/>
  <c r="BG6997" i="6"/>
  <c r="BG6998" i="6"/>
  <c r="BG6999" i="6"/>
  <c r="BG7000" i="6"/>
  <c r="BG7001" i="6"/>
  <c r="BG7002" i="6"/>
  <c r="BG7003" i="6"/>
  <c r="BG7004" i="6"/>
  <c r="BG7005" i="6"/>
  <c r="BG7006" i="6"/>
  <c r="BG7007" i="6"/>
  <c r="BG7008" i="6"/>
  <c r="BG7009" i="6"/>
  <c r="BG7010" i="6"/>
  <c r="BG7011" i="6"/>
  <c r="BG7012" i="6"/>
  <c r="BG7013" i="6"/>
  <c r="BG7014" i="6"/>
  <c r="BG7015" i="6"/>
  <c r="BG7016" i="6"/>
  <c r="BG7017" i="6"/>
  <c r="BG7018" i="6"/>
  <c r="BG7019" i="6"/>
  <c r="BG7020" i="6"/>
  <c r="BG7021" i="6"/>
  <c r="BG7022" i="6"/>
  <c r="BG7023" i="6"/>
  <c r="BG7024" i="6"/>
  <c r="BG7025" i="6"/>
  <c r="BG7026" i="6"/>
  <c r="BG7027" i="6"/>
  <c r="BG7028" i="6"/>
  <c r="BG7029" i="6"/>
  <c r="BG7030" i="6"/>
  <c r="BG7031" i="6"/>
  <c r="BG7032" i="6"/>
  <c r="BG7033" i="6"/>
  <c r="BG7034" i="6"/>
  <c r="BG7035" i="6"/>
  <c r="BG7036" i="6"/>
  <c r="BG7037" i="6"/>
  <c r="BG7038" i="6"/>
  <c r="BG7039" i="6"/>
  <c r="BG7040" i="6"/>
  <c r="BG7041" i="6"/>
  <c r="BG7042" i="6"/>
  <c r="BG7043" i="6"/>
  <c r="BG7044" i="6"/>
  <c r="BG7045" i="6"/>
  <c r="BG7046" i="6"/>
  <c r="BG7047" i="6"/>
  <c r="BG7048" i="6"/>
  <c r="BG7049" i="6"/>
  <c r="BG7050" i="6"/>
  <c r="BG7051" i="6"/>
  <c r="BG7052" i="6"/>
  <c r="BG7053" i="6"/>
  <c r="BG7054" i="6"/>
  <c r="BG7055" i="6"/>
  <c r="BG7056" i="6"/>
  <c r="BG7057" i="6"/>
  <c r="BG7058" i="6"/>
  <c r="BG7059" i="6"/>
  <c r="BG7060" i="6"/>
  <c r="BG7061" i="6"/>
  <c r="BG7062" i="6"/>
  <c r="BG7063" i="6"/>
  <c r="BG7064" i="6"/>
  <c r="BG7065" i="6"/>
  <c r="BG7066" i="6"/>
  <c r="BG7067" i="6"/>
  <c r="BG7068" i="6"/>
  <c r="BG7069" i="6"/>
  <c r="BG7070" i="6"/>
  <c r="BG7071" i="6"/>
  <c r="BG7072" i="6"/>
  <c r="BG7073" i="6"/>
  <c r="BG7074" i="6"/>
  <c r="BG7075" i="6"/>
  <c r="BG7076" i="6"/>
  <c r="BG7077" i="6"/>
  <c r="BG7078" i="6"/>
  <c r="BG7079" i="6"/>
  <c r="BG7080" i="6"/>
  <c r="BG7081" i="6"/>
  <c r="BG7082" i="6"/>
  <c r="BG7083" i="6"/>
  <c r="BG7084" i="6"/>
  <c r="BG7085" i="6"/>
  <c r="BG7086" i="6"/>
  <c r="BG7087" i="6"/>
  <c r="BG7088" i="6"/>
  <c r="BG7089" i="6"/>
  <c r="BG7090" i="6"/>
  <c r="BG7091" i="6"/>
  <c r="BG7092" i="6"/>
  <c r="BG7093" i="6"/>
  <c r="BG7094" i="6"/>
  <c r="BG7095" i="6"/>
  <c r="BG7096" i="6"/>
  <c r="BG7097" i="6"/>
  <c r="BG7098" i="6"/>
  <c r="BG7099" i="6"/>
  <c r="BG7100" i="6"/>
  <c r="BG7101" i="6"/>
  <c r="BG7102" i="6"/>
  <c r="BG7103" i="6"/>
  <c r="BG7104" i="6"/>
  <c r="BG7105" i="6"/>
  <c r="BG7106" i="6"/>
  <c r="BG7107" i="6"/>
  <c r="BG7108" i="6"/>
  <c r="BG7109" i="6"/>
  <c r="BG7110" i="6"/>
  <c r="BG7111" i="6"/>
  <c r="BG7112" i="6"/>
  <c r="BG7113" i="6"/>
  <c r="BG7114" i="6"/>
  <c r="BG7115" i="6"/>
  <c r="BG7116" i="6"/>
  <c r="BG7117" i="6"/>
  <c r="BG7118" i="6"/>
  <c r="BG7119" i="6"/>
  <c r="BG7120" i="6"/>
  <c r="BG7121" i="6"/>
  <c r="BG7122" i="6"/>
  <c r="BG7123" i="6"/>
  <c r="BG7124" i="6"/>
  <c r="BG7125" i="6"/>
  <c r="BG7126" i="6"/>
  <c r="BG7127" i="6"/>
  <c r="BG7128" i="6"/>
  <c r="BG7129" i="6"/>
  <c r="BG7130" i="6"/>
  <c r="BG7131" i="6"/>
  <c r="BG7132" i="6"/>
  <c r="BG7133" i="6"/>
  <c r="BG7134" i="6"/>
  <c r="BG7135" i="6"/>
  <c r="BG7136" i="6"/>
  <c r="BG7137" i="6"/>
  <c r="BG7138" i="6"/>
  <c r="BG7139" i="6"/>
  <c r="BG7140" i="6"/>
  <c r="BG7141" i="6"/>
  <c r="BG7142" i="6"/>
  <c r="BG7143" i="6"/>
  <c r="BG7144" i="6"/>
  <c r="BG7145" i="6"/>
  <c r="BG7146" i="6"/>
  <c r="BG7147" i="6"/>
  <c r="BG7148" i="6"/>
  <c r="BG7149" i="6"/>
  <c r="BG7150" i="6"/>
  <c r="BG7151" i="6"/>
  <c r="BG7152" i="6"/>
  <c r="BG7153" i="6"/>
  <c r="BG7154" i="6"/>
  <c r="BG7155" i="6"/>
  <c r="BG7156" i="6"/>
  <c r="BG7157" i="6"/>
  <c r="BG7158" i="6"/>
  <c r="BG7159" i="6"/>
  <c r="BG7160" i="6"/>
  <c r="BG7161" i="6"/>
  <c r="BG7162" i="6"/>
  <c r="BG7163" i="6"/>
  <c r="BG7164" i="6"/>
  <c r="BG7165" i="6"/>
  <c r="BG7166" i="6"/>
  <c r="BG7167" i="6"/>
  <c r="BG7168" i="6"/>
  <c r="BG7169" i="6"/>
  <c r="BG7170" i="6"/>
  <c r="BG7171" i="6"/>
  <c r="BG7172" i="6"/>
  <c r="BG7173" i="6"/>
  <c r="BG7174" i="6"/>
  <c r="BG7175" i="6"/>
  <c r="BG7176" i="6"/>
  <c r="BG7177" i="6"/>
  <c r="BG7178" i="6"/>
  <c r="BG7179" i="6"/>
  <c r="BG7180" i="6"/>
  <c r="BG7181" i="6"/>
  <c r="BG7182" i="6"/>
  <c r="BG7183" i="6"/>
  <c r="BG7184" i="6"/>
  <c r="BG7185" i="6"/>
  <c r="BG7186" i="6"/>
  <c r="BG7187" i="6"/>
  <c r="BG7188" i="6"/>
  <c r="BG7189" i="6"/>
  <c r="BG7190" i="6"/>
  <c r="BG7191" i="6"/>
  <c r="BG7192" i="6"/>
  <c r="BG7193" i="6"/>
  <c r="BG7194" i="6"/>
  <c r="BG7195" i="6"/>
  <c r="BG7196" i="6"/>
  <c r="BG7197" i="6"/>
  <c r="BG7198" i="6"/>
  <c r="BG7199" i="6"/>
  <c r="BG7200" i="6"/>
  <c r="BG7201" i="6"/>
  <c r="BG7202" i="6"/>
  <c r="BG7203" i="6"/>
  <c r="BG7204" i="6"/>
  <c r="BG7205" i="6"/>
  <c r="BG7206" i="6"/>
  <c r="BG7207" i="6"/>
  <c r="BG7208" i="6"/>
  <c r="BG7209" i="6"/>
  <c r="BG7210" i="6"/>
  <c r="BG7211" i="6"/>
  <c r="BG7212" i="6"/>
  <c r="BG7213" i="6"/>
  <c r="BG7214" i="6"/>
  <c r="BG7215" i="6"/>
  <c r="BG7216" i="6"/>
  <c r="BG7217" i="6"/>
  <c r="BG7218" i="6"/>
  <c r="BG7219" i="6"/>
  <c r="BG7220" i="6"/>
  <c r="BG7221" i="6"/>
  <c r="BG7222" i="6"/>
  <c r="BG7223" i="6"/>
  <c r="BG7224" i="6"/>
  <c r="BG7225" i="6"/>
  <c r="BG7226" i="6"/>
  <c r="BG7227" i="6"/>
  <c r="BG7228" i="6"/>
  <c r="BG7229" i="6"/>
  <c r="BG7230" i="6"/>
  <c r="BG7231" i="6"/>
  <c r="BG7232" i="6"/>
  <c r="BG7233" i="6"/>
  <c r="BG7234" i="6"/>
  <c r="BG7235" i="6"/>
  <c r="BG7236" i="6"/>
  <c r="BG7237" i="6"/>
  <c r="BG7238" i="6"/>
  <c r="BG7239" i="6"/>
  <c r="BG7240" i="6"/>
  <c r="BG7241" i="6"/>
  <c r="BG7242" i="6"/>
  <c r="BG7243" i="6"/>
  <c r="BG7244" i="6"/>
  <c r="BG7245" i="6"/>
  <c r="BG7246" i="6"/>
  <c r="BG7247" i="6"/>
  <c r="BG7248" i="6"/>
  <c r="BG7249" i="6"/>
  <c r="BG7250" i="6"/>
  <c r="BG7251" i="6"/>
  <c r="BG7252" i="6"/>
  <c r="BG7253" i="6"/>
  <c r="BG7254" i="6"/>
  <c r="BG7255" i="6"/>
  <c r="BG7256" i="6"/>
  <c r="BG7257" i="6"/>
  <c r="BG7258" i="6"/>
  <c r="BG7259" i="6"/>
  <c r="BG7260" i="6"/>
  <c r="BG7261" i="6"/>
  <c r="BG7262" i="6"/>
  <c r="BG7263" i="6"/>
  <c r="BG7264" i="6"/>
  <c r="BG7265" i="6"/>
  <c r="BG7266" i="6"/>
  <c r="BG7267" i="6"/>
  <c r="BG7268" i="6"/>
  <c r="BG7269" i="6"/>
  <c r="BG7270" i="6"/>
  <c r="BG7271" i="6"/>
  <c r="BG7272" i="6"/>
  <c r="BG7273" i="6"/>
  <c r="BG7274" i="6"/>
  <c r="BG7275" i="6"/>
  <c r="BG7276" i="6"/>
  <c r="BG7277" i="6"/>
  <c r="BG7278" i="6"/>
  <c r="BG7279" i="6"/>
  <c r="BG7280" i="6"/>
  <c r="BG7281" i="6"/>
  <c r="BG7282" i="6"/>
  <c r="BG7283" i="6"/>
  <c r="BG7284" i="6"/>
  <c r="BG7285" i="6"/>
  <c r="BG7286" i="6"/>
  <c r="BG7287" i="6"/>
  <c r="BG7288" i="6"/>
  <c r="BG7289" i="6"/>
  <c r="BG7290" i="6"/>
  <c r="BG7291" i="6"/>
  <c r="BG7292" i="6"/>
  <c r="BG7293" i="6"/>
  <c r="BG7294" i="6"/>
  <c r="BG7295" i="6"/>
  <c r="BG7296" i="6"/>
  <c r="BG7297" i="6"/>
  <c r="BG7298" i="6"/>
  <c r="BG7299" i="6"/>
  <c r="BG7300" i="6"/>
  <c r="BG7301" i="6"/>
  <c r="BG7302" i="6"/>
  <c r="BG7303" i="6"/>
  <c r="BG7304" i="6"/>
  <c r="BG7305" i="6"/>
  <c r="BG7306" i="6"/>
  <c r="BG7307" i="6"/>
  <c r="BG7308" i="6"/>
  <c r="BG7309" i="6"/>
  <c r="BG7310" i="6"/>
  <c r="BG7311" i="6"/>
  <c r="BG7312" i="6"/>
  <c r="BG7313" i="6"/>
  <c r="BG7314" i="6"/>
  <c r="BG7315" i="6"/>
  <c r="BG7316" i="6"/>
  <c r="BG7317" i="6"/>
  <c r="BG7318" i="6"/>
  <c r="BG7319" i="6"/>
  <c r="BG7320" i="6"/>
  <c r="BG7321" i="6"/>
  <c r="BG7322" i="6"/>
  <c r="BG7323" i="6"/>
  <c r="BG7324" i="6"/>
  <c r="BG7325" i="6"/>
  <c r="BG7326" i="6"/>
  <c r="BG7327" i="6"/>
  <c r="BG7328" i="6"/>
  <c r="BG7329" i="6"/>
  <c r="BG7330" i="6"/>
  <c r="BG7331" i="6"/>
  <c r="BG7332" i="6"/>
  <c r="BG7333" i="6"/>
  <c r="BG7334" i="6"/>
  <c r="BG7335" i="6"/>
  <c r="BG7336" i="6"/>
  <c r="BG7337" i="6"/>
  <c r="BG7338" i="6"/>
  <c r="BG7339" i="6"/>
  <c r="BG7340" i="6"/>
  <c r="BG7341" i="6"/>
  <c r="BG7342" i="6"/>
  <c r="BG7343" i="6"/>
  <c r="BG7344" i="6"/>
  <c r="BG7345" i="6"/>
  <c r="BG7346" i="6"/>
  <c r="BG7347" i="6"/>
  <c r="BG7348" i="6"/>
  <c r="BG7349" i="6"/>
  <c r="BG7350" i="6"/>
  <c r="BG7351" i="6"/>
  <c r="BG7352" i="6"/>
  <c r="BG7353" i="6"/>
  <c r="BG7354" i="6"/>
  <c r="BG7355" i="6"/>
  <c r="BG7356" i="6"/>
  <c r="BG7357" i="6"/>
  <c r="BG7358" i="6"/>
  <c r="BG7359" i="6"/>
  <c r="BG7360" i="6"/>
  <c r="BG7361" i="6"/>
  <c r="BG7362" i="6"/>
  <c r="BG7363" i="6"/>
  <c r="BG7364" i="6"/>
  <c r="BG7365" i="6"/>
  <c r="BG7366" i="6"/>
  <c r="BG7367" i="6"/>
  <c r="BG7368" i="6"/>
  <c r="BG7369" i="6"/>
  <c r="BG7370" i="6"/>
  <c r="BG7371" i="6"/>
  <c r="BG7372" i="6"/>
  <c r="BG7373" i="6"/>
  <c r="BG7374" i="6"/>
  <c r="BG7375" i="6"/>
  <c r="BG7376" i="6"/>
  <c r="BG7377" i="6"/>
  <c r="BG7378" i="6"/>
  <c r="BG7379" i="6"/>
  <c r="BG7380" i="6"/>
  <c r="BG7381" i="6"/>
  <c r="BG7382" i="6"/>
  <c r="BG7383" i="6"/>
  <c r="BG7384" i="6"/>
  <c r="BG7385" i="6"/>
  <c r="BG7386" i="6"/>
  <c r="BG7387" i="6"/>
  <c r="BG7388" i="6"/>
  <c r="BG7389" i="6"/>
  <c r="BG7390" i="6"/>
  <c r="BG7391" i="6"/>
  <c r="BG7392" i="6"/>
  <c r="BG7393" i="6"/>
  <c r="BG7394" i="6"/>
  <c r="BG7395" i="6"/>
  <c r="BG7396" i="6"/>
  <c r="BG7397" i="6"/>
  <c r="BG7398" i="6"/>
  <c r="BG7399" i="6"/>
  <c r="BG7400" i="6"/>
  <c r="BG7401" i="6"/>
  <c r="BG7402" i="6"/>
  <c r="BG7403" i="6"/>
  <c r="BG7404" i="6"/>
  <c r="BG7405" i="6"/>
  <c r="BG7406" i="6"/>
  <c r="BG7407" i="6"/>
  <c r="BG7408" i="6"/>
  <c r="BG7409" i="6"/>
  <c r="BG7410" i="6"/>
  <c r="BG7411" i="6"/>
  <c r="BG7412" i="6"/>
  <c r="BG7413" i="6"/>
  <c r="BG7414" i="6"/>
  <c r="BG7415" i="6"/>
  <c r="BG7416" i="6"/>
  <c r="BG7417" i="6"/>
  <c r="BG7418" i="6"/>
  <c r="BG7419" i="6"/>
  <c r="BG7420" i="6"/>
  <c r="BG7421" i="6"/>
  <c r="BG7422" i="6"/>
  <c r="BG7423" i="6"/>
  <c r="BG7424" i="6"/>
  <c r="BG7425" i="6"/>
  <c r="BG7426" i="6"/>
  <c r="BG7427" i="6"/>
  <c r="BG7428" i="6"/>
  <c r="BG7429" i="6"/>
  <c r="BG7430" i="6"/>
  <c r="BG7431" i="6"/>
  <c r="BG7432" i="6"/>
  <c r="BG7433" i="6"/>
  <c r="BG7434" i="6"/>
  <c r="BG7435" i="6"/>
  <c r="BG7436" i="6"/>
  <c r="BG7437" i="6"/>
  <c r="BG7438" i="6"/>
  <c r="BG7439" i="6"/>
  <c r="BG7440" i="6"/>
  <c r="BG7441" i="6"/>
  <c r="BG7442" i="6"/>
  <c r="BG7443" i="6"/>
  <c r="BG7444" i="6"/>
  <c r="BG7445" i="6"/>
  <c r="BG7446" i="6"/>
  <c r="BG7447" i="6"/>
  <c r="BG7448" i="6"/>
  <c r="BG7449" i="6"/>
  <c r="BG7450" i="6"/>
  <c r="BG7451" i="6"/>
  <c r="BG7452" i="6"/>
  <c r="BG7453" i="6"/>
  <c r="BG7454" i="6"/>
  <c r="BG7455" i="6"/>
  <c r="BG7456" i="6"/>
  <c r="BG7457" i="6"/>
  <c r="BG7458" i="6"/>
  <c r="BG7459" i="6"/>
  <c r="BG7460" i="6"/>
  <c r="BG7461" i="6"/>
  <c r="BG7462" i="6"/>
  <c r="BG7463" i="6"/>
  <c r="BG7464" i="6"/>
  <c r="BG7465" i="6"/>
  <c r="BG7466" i="6"/>
  <c r="BG7467" i="6"/>
  <c r="BG7468" i="6"/>
  <c r="BG7469" i="6"/>
  <c r="BG7470" i="6"/>
  <c r="BG7471" i="6"/>
  <c r="BG7472" i="6"/>
  <c r="BG7473" i="6"/>
  <c r="BG7474" i="6"/>
  <c r="BG7475" i="6"/>
  <c r="BG7476" i="6"/>
  <c r="BG7477" i="6"/>
  <c r="BG7478" i="6"/>
  <c r="BG7479" i="6"/>
  <c r="BG7480" i="6"/>
  <c r="BG7481" i="6"/>
  <c r="BG7482" i="6"/>
  <c r="BG7483" i="6"/>
  <c r="BG7484" i="6"/>
  <c r="BG7485" i="6"/>
  <c r="BG7486" i="6"/>
  <c r="BG7487" i="6"/>
  <c r="BG7488" i="6"/>
  <c r="BG7489" i="6"/>
  <c r="BG7490" i="6"/>
  <c r="BG7491" i="6"/>
  <c r="BG7492" i="6"/>
  <c r="BG7493" i="6"/>
  <c r="BG7494" i="6"/>
  <c r="BG7495" i="6"/>
  <c r="BG7496" i="6"/>
  <c r="BG7497" i="6"/>
  <c r="BG7498" i="6"/>
  <c r="BG7499" i="6"/>
  <c r="BG7500" i="6"/>
  <c r="BG7501" i="6"/>
  <c r="BG7502" i="6"/>
  <c r="BG7503" i="6"/>
  <c r="BG7504" i="6"/>
  <c r="BG7505" i="6"/>
  <c r="BG7506" i="6"/>
  <c r="BG7507" i="6"/>
  <c r="BG7508" i="6"/>
  <c r="BG7509" i="6"/>
  <c r="BG7510" i="6"/>
  <c r="BG7511" i="6"/>
  <c r="BG7512" i="6"/>
  <c r="BG7513" i="6"/>
  <c r="BG7514" i="6"/>
  <c r="BG7515" i="6"/>
  <c r="BG7516" i="6"/>
  <c r="BG7517" i="6"/>
  <c r="BG7518" i="6"/>
  <c r="BG7519" i="6"/>
  <c r="BG7520" i="6"/>
  <c r="BG7521" i="6"/>
  <c r="BG7522" i="6"/>
  <c r="BG7523" i="6"/>
  <c r="BG7524" i="6"/>
  <c r="BG7525" i="6"/>
  <c r="BG7526" i="6"/>
  <c r="BG7527" i="6"/>
  <c r="BG7528" i="6"/>
  <c r="BG7529" i="6"/>
  <c r="BG7530" i="6"/>
  <c r="BG7531" i="6"/>
  <c r="BG7532" i="6"/>
  <c r="BG7533" i="6"/>
  <c r="BG7534" i="6"/>
  <c r="BG7535" i="6"/>
  <c r="BG7536" i="6"/>
  <c r="BG7537" i="6"/>
  <c r="BG7538" i="6"/>
  <c r="BG7539" i="6"/>
  <c r="BG7540" i="6"/>
  <c r="BG7541" i="6"/>
  <c r="BG7542" i="6"/>
  <c r="BG7543" i="6"/>
  <c r="BG7544" i="6"/>
  <c r="BG7545" i="6"/>
  <c r="BG7546" i="6"/>
  <c r="BG7547" i="6"/>
  <c r="BG7548" i="6"/>
  <c r="BG7549" i="6"/>
  <c r="BG7550" i="6"/>
  <c r="BG7551" i="6"/>
  <c r="BG7552" i="6"/>
  <c r="BG7553" i="6"/>
  <c r="BG7554" i="6"/>
  <c r="BG7555" i="6"/>
  <c r="BG7556" i="6"/>
  <c r="BG7557" i="6"/>
  <c r="BG7558" i="6"/>
  <c r="BG7559" i="6"/>
  <c r="BG7560" i="6"/>
  <c r="BG7561" i="6"/>
  <c r="BG7562" i="6"/>
  <c r="BG7563" i="6"/>
  <c r="BG7564" i="6"/>
  <c r="BG7565" i="6"/>
  <c r="BG7566" i="6"/>
  <c r="BG7567" i="6"/>
  <c r="BG7568" i="6"/>
  <c r="BG7569" i="6"/>
  <c r="BG7570" i="6"/>
  <c r="BG7571" i="6"/>
  <c r="BG7572" i="6"/>
  <c r="BG7573" i="6"/>
  <c r="BG7574" i="6"/>
  <c r="BG7575" i="6"/>
  <c r="BG7576" i="6"/>
  <c r="BG7577" i="6"/>
  <c r="BG7578" i="6"/>
  <c r="BG7579" i="6"/>
  <c r="BG7580" i="6"/>
  <c r="BG7581" i="6"/>
  <c r="BG7582" i="6"/>
  <c r="BG7583" i="6"/>
  <c r="BG7584" i="6"/>
  <c r="BG7585" i="6"/>
  <c r="BG7586" i="6"/>
  <c r="BG7587" i="6"/>
  <c r="BG7588" i="6"/>
  <c r="BG7589" i="6"/>
  <c r="BG7590" i="6"/>
  <c r="BG7591" i="6"/>
  <c r="BG7592" i="6"/>
  <c r="BG7593" i="6"/>
  <c r="BG7594" i="6"/>
  <c r="BG7595" i="6"/>
  <c r="BG7596" i="6"/>
  <c r="BG7597" i="6"/>
  <c r="BG7598" i="6"/>
  <c r="BG7599" i="6"/>
  <c r="BG7600" i="6"/>
  <c r="BG7601" i="6"/>
  <c r="BG7602" i="6"/>
  <c r="BG7603" i="6"/>
  <c r="BG7604" i="6"/>
  <c r="BG7605" i="6"/>
  <c r="BG7606" i="6"/>
  <c r="BG7607" i="6"/>
  <c r="BG7608" i="6"/>
  <c r="BG7609" i="6"/>
  <c r="BG7610" i="6"/>
  <c r="BG7611" i="6"/>
  <c r="BG7612" i="6"/>
  <c r="BG7613" i="6"/>
  <c r="BG7614" i="6"/>
  <c r="BG7615" i="6"/>
  <c r="BG7616" i="6"/>
  <c r="BG7617" i="6"/>
  <c r="BG7618" i="6"/>
  <c r="BG7619" i="6"/>
  <c r="BG7620" i="6"/>
  <c r="BG7621" i="6"/>
  <c r="BG7622" i="6"/>
  <c r="BG7623" i="6"/>
  <c r="BG7624" i="6"/>
  <c r="BG7625" i="6"/>
  <c r="BG7626" i="6"/>
  <c r="BG7627" i="6"/>
  <c r="BG7628" i="6"/>
  <c r="BG7629" i="6"/>
  <c r="BG7630" i="6"/>
  <c r="BG7631" i="6"/>
  <c r="BG7632" i="6"/>
  <c r="BG7633" i="6"/>
  <c r="BG7634" i="6"/>
  <c r="BG7635" i="6"/>
  <c r="BG7636" i="6"/>
  <c r="BG7637" i="6"/>
  <c r="BG7638" i="6"/>
  <c r="BG7639" i="6"/>
  <c r="BG7640" i="6"/>
  <c r="BG7641" i="6"/>
  <c r="BG7642" i="6"/>
  <c r="BG7643" i="6"/>
  <c r="BG7644" i="6"/>
  <c r="BG7645" i="6"/>
  <c r="BG7646" i="6"/>
  <c r="BG7647" i="6"/>
  <c r="BG7648" i="6"/>
  <c r="BG7649" i="6"/>
  <c r="BG7650" i="6"/>
  <c r="BG7651" i="6"/>
  <c r="BG7652" i="6"/>
  <c r="BG7653" i="6"/>
  <c r="BG7654" i="6"/>
  <c r="BG7655" i="6"/>
  <c r="BG7656" i="6"/>
  <c r="BG7657" i="6"/>
  <c r="BG7658" i="6"/>
  <c r="BG7659" i="6"/>
  <c r="BG7660" i="6"/>
  <c r="BG7661" i="6"/>
  <c r="BG7662" i="6"/>
  <c r="BG7663" i="6"/>
  <c r="BG7664" i="6"/>
  <c r="BG7665" i="6"/>
  <c r="BG7666" i="6"/>
  <c r="BG7667" i="6"/>
  <c r="BG7668" i="6"/>
  <c r="BG7669" i="6"/>
  <c r="BG7670" i="6"/>
  <c r="BG7671" i="6"/>
  <c r="BG7672" i="6"/>
  <c r="BG7673" i="6"/>
  <c r="BG7674" i="6"/>
  <c r="BG7675" i="6"/>
  <c r="BG7676" i="6"/>
  <c r="BG7677" i="6"/>
  <c r="BG7678" i="6"/>
  <c r="BG7679" i="6"/>
  <c r="BG7680" i="6"/>
  <c r="BG7681" i="6"/>
  <c r="BG7682" i="6"/>
  <c r="BG7683" i="6"/>
  <c r="BG7684" i="6"/>
  <c r="BG7685" i="6"/>
  <c r="BG7686" i="6"/>
  <c r="BG7687" i="6"/>
  <c r="BG7688" i="6"/>
  <c r="BG7689" i="6"/>
  <c r="BG7690" i="6"/>
  <c r="BG7691" i="6"/>
  <c r="BG7692" i="6"/>
  <c r="BG7693" i="6"/>
  <c r="BG7694" i="6"/>
  <c r="BG7695" i="6"/>
  <c r="BG7696" i="6"/>
  <c r="BG7697" i="6"/>
  <c r="BG7698" i="6"/>
  <c r="BG7699" i="6"/>
  <c r="BG7700" i="6"/>
  <c r="BG7701" i="6"/>
  <c r="BG7702" i="6"/>
  <c r="BG7703" i="6"/>
  <c r="BG7704" i="6"/>
  <c r="BG7705" i="6"/>
  <c r="BG7706" i="6"/>
  <c r="BG7707" i="6"/>
  <c r="BG7708" i="6"/>
  <c r="BG7709" i="6"/>
  <c r="BG7710" i="6"/>
  <c r="BG7711" i="6"/>
  <c r="BG7712" i="6"/>
  <c r="BG7713" i="6"/>
  <c r="BG7714" i="6"/>
  <c r="BG7715" i="6"/>
  <c r="BG7716" i="6"/>
  <c r="BG7717" i="6"/>
  <c r="BG7718" i="6"/>
  <c r="BG7719" i="6"/>
  <c r="BG7720" i="6"/>
  <c r="BG7721" i="6"/>
  <c r="BG7722" i="6"/>
  <c r="BG7723" i="6"/>
  <c r="BG7724" i="6"/>
  <c r="BG7725" i="6"/>
  <c r="BG7726" i="6"/>
  <c r="BG7727" i="6"/>
  <c r="BG7728" i="6"/>
  <c r="BG7729" i="6"/>
  <c r="BG7730" i="6"/>
  <c r="BG7731" i="6"/>
  <c r="BG7732" i="6"/>
  <c r="BG7733" i="6"/>
  <c r="BG7734" i="6"/>
  <c r="BG7735" i="6"/>
  <c r="BG7736" i="6"/>
  <c r="BG7737" i="6"/>
  <c r="BG7738" i="6"/>
  <c r="BG7739" i="6"/>
  <c r="BG7740" i="6"/>
  <c r="BG7741" i="6"/>
  <c r="BG7742" i="6"/>
  <c r="BG7743" i="6"/>
  <c r="BG7744" i="6"/>
  <c r="BG7745" i="6"/>
  <c r="BG7746" i="6"/>
  <c r="BG7747" i="6"/>
  <c r="BG7748" i="6"/>
  <c r="BG7749" i="6"/>
  <c r="BG7750" i="6"/>
  <c r="BG7751" i="6"/>
  <c r="BG7752" i="6"/>
  <c r="BG7753" i="6"/>
  <c r="BG7754" i="6"/>
  <c r="BG7755" i="6"/>
  <c r="BG7756" i="6"/>
  <c r="BG7757" i="6"/>
  <c r="BG7758" i="6"/>
  <c r="BG7759" i="6"/>
  <c r="BG7760" i="6"/>
  <c r="BG7761" i="6"/>
  <c r="BG7762" i="6"/>
  <c r="BG7763" i="6"/>
  <c r="BG7764" i="6"/>
  <c r="BG7765" i="6"/>
  <c r="BG7766" i="6"/>
  <c r="BG7767" i="6"/>
  <c r="BG7768" i="6"/>
  <c r="BG7769" i="6"/>
  <c r="BG7770" i="6"/>
  <c r="BG7771" i="6"/>
  <c r="BG7772" i="6"/>
  <c r="BG7773" i="6"/>
  <c r="BG7774" i="6"/>
  <c r="BG7775" i="6"/>
  <c r="BG7776" i="6"/>
  <c r="BG7777" i="6"/>
  <c r="BG7778" i="6"/>
  <c r="BG7779" i="6"/>
  <c r="BG7780" i="6"/>
  <c r="BG7781" i="6"/>
  <c r="BG7782" i="6"/>
  <c r="BG7783" i="6"/>
  <c r="BG7784" i="6"/>
  <c r="BG7785" i="6"/>
  <c r="BG7786" i="6"/>
  <c r="BG7787" i="6"/>
  <c r="BG7788" i="6"/>
  <c r="BG7789" i="6"/>
  <c r="BG7790" i="6"/>
  <c r="BG7791" i="6"/>
  <c r="BG7792" i="6"/>
  <c r="BG7793" i="6"/>
  <c r="BG7794" i="6"/>
  <c r="BG7795" i="6"/>
  <c r="BG7796" i="6"/>
  <c r="BG7797" i="6"/>
  <c r="BG7798" i="6"/>
  <c r="BG7799" i="6"/>
  <c r="BG7800" i="6"/>
  <c r="BG7801" i="6"/>
  <c r="BG7802" i="6"/>
  <c r="BG7803" i="6"/>
  <c r="BG7804" i="6"/>
  <c r="BG7805" i="6"/>
  <c r="BG7806" i="6"/>
  <c r="BG7807" i="6"/>
  <c r="BG7808" i="6"/>
  <c r="BG7809" i="6"/>
  <c r="BG7810" i="6"/>
  <c r="BG7811" i="6"/>
  <c r="BG7812" i="6"/>
  <c r="BG7813" i="6"/>
  <c r="BG7814" i="6"/>
  <c r="BG7815" i="6"/>
  <c r="BG7816" i="6"/>
  <c r="BG7817" i="6"/>
  <c r="BG7818" i="6"/>
  <c r="BG7819" i="6"/>
  <c r="BG7820" i="6"/>
  <c r="BG7821" i="6"/>
  <c r="BG7822" i="6"/>
  <c r="BG7823" i="6"/>
  <c r="BG7824" i="6"/>
  <c r="BG7825" i="6"/>
  <c r="BG7826" i="6"/>
  <c r="BG7827" i="6"/>
  <c r="BG7828" i="6"/>
  <c r="BG7829" i="6"/>
  <c r="BG7830" i="6"/>
  <c r="BG7831" i="6"/>
  <c r="BG7832" i="6"/>
  <c r="BG7833" i="6"/>
  <c r="BG7834" i="6"/>
  <c r="BG7835" i="6"/>
  <c r="BG7836" i="6"/>
  <c r="BG7837" i="6"/>
  <c r="BG7838" i="6"/>
  <c r="BG7839" i="6"/>
  <c r="BG7840" i="6"/>
  <c r="BG7841" i="6"/>
  <c r="BG7842" i="6"/>
  <c r="BG7843" i="6"/>
  <c r="BG7844" i="6"/>
  <c r="BG7845" i="6"/>
  <c r="BG7846" i="6"/>
  <c r="BG7847" i="6"/>
  <c r="BG7848" i="6"/>
  <c r="BG7849" i="6"/>
  <c r="BG7850" i="6"/>
  <c r="BG7851" i="6"/>
  <c r="BG7852" i="6"/>
  <c r="BG7853" i="6"/>
  <c r="BG7854" i="6"/>
  <c r="BG7855" i="6"/>
  <c r="BG7856" i="6"/>
  <c r="BG7857" i="6"/>
  <c r="BG7858" i="6"/>
  <c r="BG7859" i="6"/>
  <c r="BG7860" i="6"/>
  <c r="BG7861" i="6"/>
  <c r="BG7862" i="6"/>
  <c r="BG7863" i="6"/>
  <c r="BG7864" i="6"/>
  <c r="BG7865" i="6"/>
  <c r="BG7866" i="6"/>
  <c r="BG7867" i="6"/>
  <c r="BG7868" i="6"/>
  <c r="BG7869" i="6"/>
  <c r="BG7870" i="6"/>
  <c r="BG7871" i="6"/>
  <c r="BG7872" i="6"/>
  <c r="BG7873" i="6"/>
  <c r="BG7874" i="6"/>
  <c r="BG7875" i="6"/>
  <c r="BG7876" i="6"/>
  <c r="BG7877" i="6"/>
  <c r="BG7878" i="6"/>
  <c r="BG7879" i="6"/>
  <c r="BG7880" i="6"/>
  <c r="BG7881" i="6"/>
  <c r="BG7882" i="6"/>
  <c r="BG7883" i="6"/>
  <c r="BG7884" i="6"/>
  <c r="BG7885" i="6"/>
  <c r="BG7886" i="6"/>
  <c r="BG7887" i="6"/>
  <c r="BG7888" i="6"/>
  <c r="BG7889" i="6"/>
  <c r="BG7890" i="6"/>
  <c r="BG7891" i="6"/>
  <c r="BG7892" i="6"/>
  <c r="BG7893" i="6"/>
  <c r="BG7894" i="6"/>
  <c r="BG7895" i="6"/>
  <c r="BG7896" i="6"/>
  <c r="BG7897" i="6"/>
  <c r="BG7898" i="6"/>
  <c r="BG7899" i="6"/>
  <c r="BG7900" i="6"/>
  <c r="BG7901" i="6"/>
  <c r="BG7902" i="6"/>
  <c r="BG7903" i="6"/>
  <c r="BG7904" i="6"/>
  <c r="BG7905" i="6"/>
  <c r="BG7906" i="6"/>
  <c r="BG7907" i="6"/>
  <c r="BG7908" i="6"/>
  <c r="BG7909" i="6"/>
  <c r="BG7910" i="6"/>
  <c r="BG7911" i="6"/>
  <c r="BG7912" i="6"/>
  <c r="BG7913" i="6"/>
  <c r="BG7914" i="6"/>
  <c r="BG7915" i="6"/>
  <c r="BG7916" i="6"/>
  <c r="BG7917" i="6"/>
  <c r="BG7918" i="6"/>
  <c r="BG7919" i="6"/>
  <c r="BG7920" i="6"/>
  <c r="BG7921" i="6"/>
  <c r="BG7922" i="6"/>
  <c r="BG7923" i="6"/>
  <c r="BG7924" i="6"/>
  <c r="BG7925" i="6"/>
  <c r="BG7926" i="6"/>
  <c r="BG7927" i="6"/>
  <c r="BG7928" i="6"/>
  <c r="BG7929" i="6"/>
  <c r="BG7930" i="6"/>
  <c r="BG7931" i="6"/>
  <c r="BG7932" i="6"/>
  <c r="BG7933" i="6"/>
  <c r="BG7934" i="6"/>
  <c r="BG7935" i="6"/>
  <c r="BG7936" i="6"/>
  <c r="BG7937" i="6"/>
  <c r="BG7938" i="6"/>
  <c r="BG7939" i="6"/>
  <c r="BG7940" i="6"/>
  <c r="BG7941" i="6"/>
  <c r="BG7942" i="6"/>
  <c r="BG7943" i="6"/>
  <c r="BG7944" i="6"/>
  <c r="BG7945" i="6"/>
  <c r="BG7946" i="6"/>
  <c r="BG7947" i="6"/>
  <c r="BG7948" i="6"/>
  <c r="BG7949" i="6"/>
  <c r="BG7950" i="6"/>
  <c r="BG7951" i="6"/>
  <c r="BG7952" i="6"/>
  <c r="BG7953" i="6"/>
  <c r="BG7954" i="6"/>
  <c r="BG7955" i="6"/>
  <c r="BG7956" i="6"/>
  <c r="BG7957" i="6"/>
  <c r="BG7958" i="6"/>
  <c r="BG7959" i="6"/>
  <c r="BG7960" i="6"/>
  <c r="BG7961" i="6"/>
  <c r="BG7962" i="6"/>
  <c r="BG7963" i="6"/>
  <c r="BG7964" i="6"/>
  <c r="BG7965" i="6"/>
  <c r="BG7966" i="6"/>
  <c r="BG7967" i="6"/>
  <c r="BG7968" i="6"/>
  <c r="BG7969" i="6"/>
  <c r="BG7970" i="6"/>
  <c r="BG7971" i="6"/>
  <c r="BG7972" i="6"/>
  <c r="BG7973" i="6"/>
  <c r="BG7974" i="6"/>
  <c r="BG7975" i="6"/>
  <c r="BG7976" i="6"/>
  <c r="BG7977" i="6"/>
  <c r="BG7978" i="6"/>
  <c r="BG7979" i="6"/>
  <c r="BG7980" i="6"/>
  <c r="BG7981" i="6"/>
  <c r="BG7982" i="6"/>
  <c r="BG7983" i="6"/>
  <c r="BG7984" i="6"/>
  <c r="BG7985" i="6"/>
  <c r="BG7986" i="6"/>
  <c r="BG7987" i="6"/>
  <c r="BG7988" i="6"/>
  <c r="BG7989" i="6"/>
  <c r="BG7990" i="6"/>
  <c r="BG7991" i="6"/>
  <c r="BG7992" i="6"/>
  <c r="BG7993" i="6"/>
  <c r="BG7994" i="6"/>
  <c r="BG7995" i="6"/>
  <c r="BG7996" i="6"/>
  <c r="BG7997" i="6"/>
  <c r="BG7998" i="6"/>
  <c r="BG7999" i="6"/>
  <c r="BG8000" i="6"/>
  <c r="BG8001" i="6"/>
  <c r="BG8002" i="6"/>
  <c r="BG8003" i="6"/>
  <c r="BG8004" i="6"/>
  <c r="BG8005" i="6"/>
  <c r="BG8006" i="6"/>
  <c r="BG8007" i="6"/>
  <c r="BG8008" i="6"/>
  <c r="BG8009" i="6"/>
  <c r="BG8010" i="6"/>
  <c r="BG8011" i="6"/>
  <c r="BG8012" i="6"/>
  <c r="BG8013" i="6"/>
  <c r="BG8014" i="6"/>
  <c r="BG8015" i="6"/>
  <c r="BG8016" i="6"/>
  <c r="BG8017" i="6"/>
  <c r="BG8018" i="6"/>
  <c r="BG8019" i="6"/>
  <c r="BG8020" i="6"/>
  <c r="BG8021" i="6"/>
  <c r="BG8022" i="6"/>
  <c r="BG8023" i="6"/>
  <c r="BG8024" i="6"/>
  <c r="BG8025" i="6"/>
  <c r="BG8026" i="6"/>
  <c r="BG8027" i="6"/>
  <c r="BG8028" i="6"/>
  <c r="BG8029" i="6"/>
  <c r="BG8030" i="6"/>
  <c r="BG8031" i="6"/>
  <c r="BG8032" i="6"/>
  <c r="BG8033" i="6"/>
  <c r="BG8034" i="6"/>
  <c r="BG8035" i="6"/>
  <c r="BG8036" i="6"/>
  <c r="BG8037" i="6"/>
  <c r="BG8038" i="6"/>
  <c r="BG8039" i="6"/>
  <c r="BG8040" i="6"/>
  <c r="BG8041" i="6"/>
  <c r="BG8042" i="6"/>
  <c r="BG8043" i="6"/>
  <c r="BG8044" i="6"/>
  <c r="BG8045" i="6"/>
  <c r="BG8046" i="6"/>
  <c r="BG8047" i="6"/>
  <c r="BG8048" i="6"/>
  <c r="BG8049" i="6"/>
  <c r="BG8050" i="6"/>
  <c r="BG8051" i="6"/>
  <c r="BG8052" i="6"/>
  <c r="BG8053" i="6"/>
  <c r="BG8054" i="6"/>
  <c r="BG8055" i="6"/>
  <c r="BG8056" i="6"/>
  <c r="BG8057" i="6"/>
  <c r="BG8058" i="6"/>
  <c r="BG8059" i="6"/>
  <c r="BG8060" i="6"/>
  <c r="BG8061" i="6"/>
  <c r="BG8062" i="6"/>
  <c r="BG8063" i="6"/>
  <c r="BG8064" i="6"/>
  <c r="BG8065" i="6"/>
  <c r="BG8066" i="6"/>
  <c r="BG8067" i="6"/>
  <c r="BG8068" i="6"/>
  <c r="BG8069" i="6"/>
  <c r="BG8070" i="6"/>
  <c r="BG8071" i="6"/>
  <c r="BG8072" i="6"/>
  <c r="BG8073" i="6"/>
  <c r="BG8074" i="6"/>
  <c r="BG8075" i="6"/>
  <c r="BG8076" i="6"/>
  <c r="BG8077" i="6"/>
  <c r="BG8078" i="6"/>
  <c r="BG8079" i="6"/>
  <c r="BG8080" i="6"/>
  <c r="BG8081" i="6"/>
  <c r="BG8082" i="6"/>
  <c r="BG8083" i="6"/>
  <c r="BG8084" i="6"/>
  <c r="BG8085" i="6"/>
  <c r="BG8086" i="6"/>
  <c r="BG8087" i="6"/>
  <c r="BG8088" i="6"/>
  <c r="BG8089" i="6"/>
  <c r="BG8090" i="6"/>
  <c r="BG8091" i="6"/>
  <c r="BG8092" i="6"/>
  <c r="BG8093" i="6"/>
  <c r="BG8094" i="6"/>
  <c r="BG8095" i="6"/>
  <c r="BG8096" i="6"/>
  <c r="BG8097" i="6"/>
  <c r="BG8098" i="6"/>
  <c r="BG8099" i="6"/>
  <c r="BG8100" i="6"/>
  <c r="BG8101" i="6"/>
  <c r="BG8102" i="6"/>
  <c r="BG8103" i="6"/>
  <c r="BG8104" i="6"/>
  <c r="BG8105" i="6"/>
  <c r="BG8106" i="6"/>
  <c r="BG8107" i="6"/>
  <c r="BG8108" i="6"/>
  <c r="BG8109" i="6"/>
  <c r="BG8110" i="6"/>
  <c r="BG8111" i="6"/>
  <c r="BG8112" i="6"/>
  <c r="BG8113" i="6"/>
  <c r="BG8114" i="6"/>
  <c r="BG8115" i="6"/>
  <c r="BG8116" i="6"/>
  <c r="BG8117" i="6"/>
  <c r="BG8118" i="6"/>
  <c r="BG8119" i="6"/>
  <c r="BG8120" i="6"/>
  <c r="BG8121" i="6"/>
  <c r="BG8122" i="6"/>
  <c r="BG8123" i="6"/>
  <c r="BG8124" i="6"/>
  <c r="BG8125" i="6"/>
  <c r="BG8126" i="6"/>
  <c r="BG8127" i="6"/>
  <c r="BG8128" i="6"/>
  <c r="BG8129" i="6"/>
  <c r="BG8130" i="6"/>
  <c r="BG8131" i="6"/>
  <c r="BG8132" i="6"/>
  <c r="BG8133" i="6"/>
  <c r="BG8134" i="6"/>
  <c r="BG8135" i="6"/>
  <c r="BG8136" i="6"/>
  <c r="BG8137" i="6"/>
  <c r="BG8138" i="6"/>
  <c r="BG8139" i="6"/>
  <c r="BG8140" i="6"/>
  <c r="BG8141" i="6"/>
  <c r="BG8142" i="6"/>
  <c r="BG8143" i="6"/>
  <c r="BG8144" i="6"/>
  <c r="BG8145" i="6"/>
  <c r="BG8146" i="6"/>
  <c r="BG8147" i="6"/>
  <c r="BG8148" i="6"/>
  <c r="BG8149" i="6"/>
  <c r="BG8150" i="6"/>
  <c r="BG8151" i="6"/>
  <c r="BG8152" i="6"/>
  <c r="BG8153" i="6"/>
  <c r="BG8154" i="6"/>
  <c r="BG8155" i="6"/>
  <c r="BG8156" i="6"/>
  <c r="BG8157" i="6"/>
  <c r="BG8158" i="6"/>
  <c r="BG8159" i="6"/>
  <c r="BG8160" i="6"/>
  <c r="BG8161" i="6"/>
  <c r="BG8162" i="6"/>
  <c r="BG8163" i="6"/>
  <c r="BG8164" i="6"/>
  <c r="BG8165" i="6"/>
  <c r="BG8166" i="6"/>
  <c r="BG8167" i="6"/>
  <c r="BG8168" i="6"/>
  <c r="BG8169" i="6"/>
  <c r="BG8170" i="6"/>
  <c r="BG8171" i="6"/>
  <c r="BG8172" i="6"/>
  <c r="BG8173" i="6"/>
  <c r="BG8174" i="6"/>
  <c r="BG8175" i="6"/>
  <c r="BG8176" i="6"/>
  <c r="BG8177" i="6"/>
  <c r="BG8178" i="6"/>
  <c r="BG8179" i="6"/>
  <c r="BG8180" i="6"/>
  <c r="BG8181" i="6"/>
  <c r="BG8182" i="6"/>
  <c r="BG8183" i="6"/>
  <c r="BG8184" i="6"/>
  <c r="BG8185" i="6"/>
  <c r="BG8186" i="6"/>
  <c r="BG8187" i="6"/>
  <c r="BG8188" i="6"/>
  <c r="BG8189" i="6"/>
  <c r="BG8190" i="6"/>
  <c r="BG8191" i="6"/>
  <c r="BG8192" i="6"/>
  <c r="BG8193" i="6"/>
  <c r="BG8194" i="6"/>
  <c r="BG8195" i="6"/>
  <c r="BG8196" i="6"/>
  <c r="BG8197" i="6"/>
  <c r="BG8198" i="6"/>
  <c r="BG8199" i="6"/>
  <c r="BG8200" i="6"/>
  <c r="BG8201" i="6"/>
  <c r="BG8202" i="6"/>
  <c r="BG8203" i="6"/>
  <c r="BG8204" i="6"/>
  <c r="BG8205" i="6"/>
  <c r="BG8206" i="6"/>
  <c r="BG8207" i="6"/>
  <c r="BG8208" i="6"/>
  <c r="BG8209" i="6"/>
  <c r="BG8210" i="6"/>
  <c r="BG8211" i="6"/>
  <c r="BG8212" i="6"/>
  <c r="BG8213" i="6"/>
  <c r="BG8214" i="6"/>
  <c r="BG8215" i="6"/>
  <c r="BG8216" i="6"/>
  <c r="BG8217" i="6"/>
  <c r="BG8218" i="6"/>
  <c r="BG8219" i="6"/>
  <c r="BG8220" i="6"/>
  <c r="BG8221" i="6"/>
  <c r="BG8222" i="6"/>
  <c r="BG8223" i="6"/>
  <c r="BG8224" i="6"/>
  <c r="BG8225" i="6"/>
  <c r="BG8226" i="6"/>
  <c r="BG8227" i="6"/>
  <c r="BG8228" i="6"/>
  <c r="BG8229" i="6"/>
  <c r="BG8230" i="6"/>
  <c r="BG8231" i="6"/>
  <c r="BG8232" i="6"/>
  <c r="BG8233" i="6"/>
  <c r="BG8234" i="6"/>
  <c r="BG8235" i="6"/>
  <c r="BG8236" i="6"/>
  <c r="BG8237" i="6"/>
  <c r="BG8238" i="6"/>
  <c r="BG8239" i="6"/>
  <c r="BG8240" i="6"/>
  <c r="BG8241" i="6"/>
  <c r="BG8242" i="6"/>
  <c r="BG8243" i="6"/>
  <c r="BG8244" i="6"/>
  <c r="BG8245" i="6"/>
  <c r="BG8246" i="6"/>
  <c r="BG8247" i="6"/>
  <c r="BG8248" i="6"/>
  <c r="BG8249" i="6"/>
  <c r="BG8250" i="6"/>
  <c r="BG8251" i="6"/>
  <c r="BG8252" i="6"/>
  <c r="BG8253" i="6"/>
  <c r="BG8254" i="6"/>
  <c r="BG8255" i="6"/>
  <c r="BG8256" i="6"/>
  <c r="BG8257" i="6"/>
  <c r="BG8258" i="6"/>
  <c r="BG8259" i="6"/>
  <c r="BG8260" i="6"/>
  <c r="BG8261" i="6"/>
  <c r="BG8262" i="6"/>
  <c r="BG8263" i="6"/>
  <c r="BG8264" i="6"/>
  <c r="BG8265" i="6"/>
  <c r="BG8266" i="6"/>
  <c r="BG8267" i="6"/>
  <c r="BG8268" i="6"/>
  <c r="BG8269" i="6"/>
  <c r="BG8270" i="6"/>
  <c r="BG8271" i="6"/>
  <c r="BG8272" i="6"/>
  <c r="BG8273" i="6"/>
  <c r="BG8274" i="6"/>
  <c r="BG8275" i="6"/>
  <c r="BG8276" i="6"/>
  <c r="BG8277" i="6"/>
  <c r="BG8278" i="6"/>
  <c r="BG8279" i="6"/>
  <c r="BG8280" i="6"/>
  <c r="BG8281" i="6"/>
  <c r="BG8282" i="6"/>
  <c r="BG8283" i="6"/>
  <c r="BG8284" i="6"/>
  <c r="BG8285" i="6"/>
  <c r="BG8286" i="6"/>
  <c r="BG8287" i="6"/>
  <c r="BG8288" i="6"/>
  <c r="BG8289" i="6"/>
  <c r="BG8290" i="6"/>
  <c r="BG8291" i="6"/>
  <c r="BG8292" i="6"/>
  <c r="BG8293" i="6"/>
  <c r="BG8294" i="6"/>
  <c r="BG8295" i="6"/>
  <c r="BG8296" i="6"/>
  <c r="BG8297" i="6"/>
  <c r="BG8298" i="6"/>
  <c r="BG8299" i="6"/>
  <c r="BG8300" i="6"/>
  <c r="BG8301" i="6"/>
  <c r="BG8302" i="6"/>
  <c r="BG8303" i="6"/>
  <c r="BG8304" i="6"/>
  <c r="BG8305" i="6"/>
  <c r="BG8306" i="6"/>
  <c r="BG8307" i="6"/>
  <c r="BG8308" i="6"/>
  <c r="BG8309" i="6"/>
  <c r="BG8310" i="6"/>
  <c r="BG8311" i="6"/>
  <c r="BG8312" i="6"/>
  <c r="BG8313" i="6"/>
  <c r="BG8314" i="6"/>
  <c r="BG8315" i="6"/>
  <c r="BG8316" i="6"/>
  <c r="BG8317" i="6"/>
  <c r="BG8318" i="6"/>
  <c r="BG8319" i="6"/>
  <c r="BG8320" i="6"/>
  <c r="BG8321" i="6"/>
  <c r="BG8322" i="6"/>
  <c r="BG8323" i="6"/>
  <c r="BG8324" i="6"/>
  <c r="BG8325" i="6"/>
  <c r="BG8326" i="6"/>
  <c r="BG8327" i="6"/>
  <c r="BG8328" i="6"/>
  <c r="BG8329" i="6"/>
  <c r="BG8330" i="6"/>
  <c r="BG8331" i="6"/>
  <c r="BG8332" i="6"/>
  <c r="BG8333" i="6"/>
  <c r="BG8334" i="6"/>
  <c r="BG8335" i="6"/>
  <c r="BG8336" i="6"/>
  <c r="BG8337" i="6"/>
  <c r="BG8338" i="6"/>
  <c r="BG8339" i="6"/>
  <c r="BG8340" i="6"/>
  <c r="BG8341" i="6"/>
  <c r="BG8342" i="6"/>
  <c r="BG8343" i="6"/>
  <c r="BG8344" i="6"/>
  <c r="BG8345" i="6"/>
  <c r="BG8346" i="6"/>
  <c r="BG8347" i="6"/>
  <c r="BG8348" i="6"/>
  <c r="BG8349" i="6"/>
  <c r="BG8350" i="6"/>
  <c r="BG8351" i="6"/>
  <c r="BG8352" i="6"/>
  <c r="BG8353" i="6"/>
  <c r="BG8354" i="6"/>
  <c r="BG8355" i="6"/>
  <c r="BG8356" i="6"/>
  <c r="BG8357" i="6"/>
  <c r="BG8358" i="6"/>
  <c r="BG8359" i="6"/>
  <c r="BG8360" i="6"/>
  <c r="BG8361" i="6"/>
  <c r="BG8362" i="6"/>
  <c r="BG8363" i="6"/>
  <c r="BG8364" i="6"/>
  <c r="BG8365" i="6"/>
  <c r="BG8366" i="6"/>
  <c r="BG8367" i="6"/>
  <c r="BG8368" i="6"/>
  <c r="BG8369" i="6"/>
  <c r="BG8370" i="6"/>
  <c r="BG8371" i="6"/>
  <c r="BG8372" i="6"/>
  <c r="BG8373" i="6"/>
  <c r="BG8374" i="6"/>
  <c r="BG8375" i="6"/>
  <c r="BG8376" i="6"/>
  <c r="BG8377" i="6"/>
  <c r="BG8378" i="6"/>
  <c r="BG8379" i="6"/>
  <c r="BG8380" i="6"/>
  <c r="BG8381" i="6"/>
  <c r="BG8382" i="6"/>
  <c r="BG8383" i="6"/>
  <c r="BG8384" i="6"/>
  <c r="BG8385" i="6"/>
  <c r="BG8386" i="6"/>
  <c r="BG8387" i="6"/>
  <c r="BG8388" i="6"/>
  <c r="BG8389" i="6"/>
  <c r="BG8390" i="6"/>
  <c r="BG8391" i="6"/>
  <c r="BG8392" i="6"/>
  <c r="BG8393" i="6"/>
  <c r="BG8394" i="6"/>
  <c r="BG8395" i="6"/>
  <c r="BG8396" i="6"/>
  <c r="BG8397" i="6"/>
  <c r="BG8398" i="6"/>
  <c r="BG8399" i="6"/>
  <c r="BG8400" i="6"/>
  <c r="BG8401" i="6"/>
  <c r="BG8402" i="6"/>
  <c r="BG8403" i="6"/>
  <c r="BG8404" i="6"/>
  <c r="BG8405" i="6"/>
  <c r="BG8406" i="6"/>
  <c r="BG8407" i="6"/>
  <c r="BG8408" i="6"/>
  <c r="BG8409" i="6"/>
  <c r="BG8410" i="6"/>
  <c r="BG8411" i="6"/>
  <c r="BG8412" i="6"/>
  <c r="BG8413" i="6"/>
  <c r="BG8414" i="6"/>
  <c r="BG8415" i="6"/>
  <c r="BG8416" i="6"/>
  <c r="BG8417" i="6"/>
  <c r="BG8418" i="6"/>
  <c r="BG8419" i="6"/>
  <c r="BG8420" i="6"/>
  <c r="BG8421" i="6"/>
  <c r="BG8422" i="6"/>
  <c r="BG8423" i="6"/>
  <c r="BG8424" i="6"/>
  <c r="BG8425" i="6"/>
  <c r="BG8426" i="6"/>
  <c r="BG8427" i="6"/>
  <c r="BG8428" i="6"/>
  <c r="BG8429" i="6"/>
  <c r="BG8430" i="6"/>
  <c r="BG8431" i="6"/>
  <c r="BG8432" i="6"/>
  <c r="BG8433" i="6"/>
  <c r="BG8434" i="6"/>
  <c r="BG8435" i="6"/>
  <c r="BG8436" i="6"/>
  <c r="BG8437" i="6"/>
  <c r="BG8438" i="6"/>
  <c r="BG8439" i="6"/>
  <c r="BG8440" i="6"/>
  <c r="BG8441" i="6"/>
  <c r="BG8442" i="6"/>
  <c r="BG8443" i="6"/>
  <c r="BG8444" i="6"/>
  <c r="BG8445" i="6"/>
  <c r="BG8446" i="6"/>
  <c r="BG8447" i="6"/>
  <c r="BG8448" i="6"/>
  <c r="BG8449" i="6"/>
  <c r="BG8450" i="6"/>
  <c r="BG8451" i="6"/>
  <c r="BG8452" i="6"/>
  <c r="BG8453" i="6"/>
  <c r="BG8454" i="6"/>
  <c r="BG8455" i="6"/>
  <c r="BG8456" i="6"/>
  <c r="BG8457" i="6"/>
  <c r="BG8458" i="6"/>
  <c r="BG8459" i="6"/>
  <c r="BG8460" i="6"/>
  <c r="BG8461" i="6"/>
  <c r="BG8462" i="6"/>
  <c r="BG8463" i="6"/>
  <c r="BG8464" i="6"/>
  <c r="BG8465" i="6"/>
  <c r="BG8466" i="6"/>
  <c r="BG8467" i="6"/>
  <c r="BG8468" i="6"/>
  <c r="BG8469" i="6"/>
  <c r="BG8470" i="6"/>
  <c r="BG8471" i="6"/>
  <c r="BG8472" i="6"/>
  <c r="BG8473" i="6"/>
  <c r="BG8474" i="6"/>
  <c r="BG8475" i="6"/>
  <c r="BG8476" i="6"/>
  <c r="BG8477" i="6"/>
  <c r="BG8478" i="6"/>
  <c r="BG8479" i="6"/>
  <c r="BG8480" i="6"/>
  <c r="BG8481" i="6"/>
  <c r="BG8482" i="6"/>
  <c r="BG8483" i="6"/>
  <c r="BG8484" i="6"/>
  <c r="BG8485" i="6"/>
  <c r="BG8486" i="6"/>
  <c r="BG8487" i="6"/>
  <c r="BG8488" i="6"/>
  <c r="BG8489" i="6"/>
  <c r="BG8490" i="6"/>
  <c r="BG8491" i="6"/>
  <c r="BG8492" i="6"/>
  <c r="BG8493" i="6"/>
  <c r="BG8494" i="6"/>
  <c r="BG8495" i="6"/>
  <c r="BG8496" i="6"/>
  <c r="BG8497" i="6"/>
  <c r="BG8498" i="6"/>
  <c r="BG8499" i="6"/>
  <c r="BG8500" i="6"/>
  <c r="BG8501" i="6"/>
  <c r="BG8502" i="6"/>
  <c r="BG8503" i="6"/>
  <c r="BG8504" i="6"/>
  <c r="BG8505" i="6"/>
  <c r="BG8506" i="6"/>
  <c r="BG8507" i="6"/>
  <c r="BG8508" i="6"/>
  <c r="BG8509" i="6"/>
  <c r="BG8510" i="6"/>
  <c r="BG8511" i="6"/>
  <c r="BG8512" i="6"/>
  <c r="BG8513" i="6"/>
  <c r="BG8514" i="6"/>
  <c r="BG8515" i="6"/>
  <c r="BG8516" i="6"/>
  <c r="BG8517" i="6"/>
  <c r="BG8518" i="6"/>
  <c r="BG8519" i="6"/>
  <c r="BG8520" i="6"/>
  <c r="BG8521" i="6"/>
  <c r="BG8522" i="6"/>
  <c r="BG8523" i="6"/>
  <c r="BG8524" i="6"/>
  <c r="BG8525" i="6"/>
  <c r="BG8526" i="6"/>
  <c r="BG8527" i="6"/>
  <c r="BG8528" i="6"/>
  <c r="BG8529" i="6"/>
  <c r="BG8530" i="6"/>
  <c r="BG8531" i="6"/>
  <c r="BG8532" i="6"/>
  <c r="BG8533" i="6"/>
  <c r="BG8534" i="6"/>
  <c r="BG8535" i="6"/>
  <c r="BG8536" i="6"/>
  <c r="BG8537" i="6"/>
  <c r="BG8538" i="6"/>
  <c r="BG8539" i="6"/>
  <c r="BG8540" i="6"/>
  <c r="BG8541" i="6"/>
  <c r="BG8542" i="6"/>
  <c r="BG8543" i="6"/>
  <c r="BG8544" i="6"/>
  <c r="BG8545" i="6"/>
  <c r="BG8546" i="6"/>
  <c r="BG8547" i="6"/>
  <c r="BG8548" i="6"/>
  <c r="BG8549" i="6"/>
  <c r="BG8550" i="6"/>
  <c r="BG8551" i="6"/>
  <c r="BG8552" i="6"/>
  <c r="BG8553" i="6"/>
  <c r="BG8554" i="6"/>
  <c r="BG8555" i="6"/>
  <c r="BG8556" i="6"/>
  <c r="BG8557" i="6"/>
  <c r="BG8558" i="6"/>
  <c r="BG8559" i="6"/>
  <c r="BG8560" i="6"/>
  <c r="BG8561" i="6"/>
  <c r="BG8562" i="6"/>
  <c r="BG8563" i="6"/>
  <c r="BG8564" i="6"/>
  <c r="BG8565" i="6"/>
  <c r="BG8566" i="6"/>
  <c r="BG8567" i="6"/>
  <c r="BG8568" i="6"/>
  <c r="BG8569" i="6"/>
  <c r="BG8570" i="6"/>
  <c r="BG8571" i="6"/>
  <c r="BG8572" i="6"/>
  <c r="BG8573" i="6"/>
  <c r="BG8574" i="6"/>
  <c r="BG8575" i="6"/>
  <c r="BG8576" i="6"/>
  <c r="BG8577" i="6"/>
  <c r="BG8578" i="6"/>
  <c r="BG8579" i="6"/>
  <c r="BG8580" i="6"/>
  <c r="BG8581" i="6"/>
  <c r="BG8582" i="6"/>
  <c r="BG8583" i="6"/>
  <c r="BG8584" i="6"/>
  <c r="BG8585" i="6"/>
  <c r="BG8586" i="6"/>
  <c r="BG8587" i="6"/>
  <c r="BG8588" i="6"/>
  <c r="BG8589" i="6"/>
  <c r="BG8590" i="6"/>
  <c r="BG8591" i="6"/>
  <c r="BG8592" i="6"/>
  <c r="BG8593" i="6"/>
  <c r="BG8594" i="6"/>
  <c r="BG8595" i="6"/>
  <c r="BG8596" i="6"/>
  <c r="BG8597" i="6"/>
  <c r="BG8598" i="6"/>
  <c r="BG8599" i="6"/>
  <c r="BG8600" i="6"/>
  <c r="BG8601" i="6"/>
  <c r="BG8602" i="6"/>
  <c r="BG8603" i="6"/>
  <c r="BG8604" i="6"/>
  <c r="BG8605" i="6"/>
  <c r="BG8606" i="6"/>
  <c r="BG8607" i="6"/>
  <c r="BG8608" i="6"/>
  <c r="BG8609" i="6"/>
  <c r="BG8610" i="6"/>
  <c r="BG8611" i="6"/>
  <c r="BG8612" i="6"/>
  <c r="BG8613" i="6"/>
  <c r="BG8614" i="6"/>
  <c r="BG8615" i="6"/>
  <c r="BG8616" i="6"/>
  <c r="BG8617" i="6"/>
  <c r="BG8618" i="6"/>
  <c r="BG8619" i="6"/>
  <c r="BG8620" i="6"/>
  <c r="BG8621" i="6"/>
  <c r="BG8622" i="6"/>
  <c r="BG8623" i="6"/>
  <c r="BG8624" i="6"/>
  <c r="BG8625" i="6"/>
  <c r="BG8626" i="6"/>
  <c r="BG8627" i="6"/>
  <c r="BG8628" i="6"/>
  <c r="BG8629" i="6"/>
  <c r="BG8630" i="6"/>
  <c r="BG8631" i="6"/>
  <c r="BG8632" i="6"/>
  <c r="BG8633" i="6"/>
  <c r="BG8634" i="6"/>
  <c r="BG8635" i="6"/>
  <c r="BG8636" i="6"/>
  <c r="BG8637" i="6"/>
  <c r="BG8638" i="6"/>
  <c r="BG8639" i="6"/>
  <c r="BG8640" i="6"/>
  <c r="BG8641" i="6"/>
  <c r="BG8642" i="6"/>
  <c r="BG8643" i="6"/>
  <c r="BG8644" i="6"/>
  <c r="BG8645" i="6"/>
  <c r="BG8646" i="6"/>
  <c r="BG8647" i="6"/>
  <c r="BG8648" i="6"/>
  <c r="BG8649" i="6"/>
  <c r="BG8650" i="6"/>
  <c r="BG8651" i="6"/>
  <c r="BG8652" i="6"/>
  <c r="BG8653" i="6"/>
  <c r="BG8654" i="6"/>
  <c r="BG8655" i="6"/>
  <c r="BG8656" i="6"/>
  <c r="BG8657" i="6"/>
  <c r="BG8658" i="6"/>
  <c r="BG8659" i="6"/>
  <c r="BG8660" i="6"/>
  <c r="BG8661" i="6"/>
  <c r="BG8662" i="6"/>
  <c r="BG8663" i="6"/>
  <c r="BG8664" i="6"/>
  <c r="BG8665" i="6"/>
  <c r="BG8666" i="6"/>
  <c r="BG8667" i="6"/>
  <c r="BG8668" i="6"/>
  <c r="BG8669" i="6"/>
  <c r="BG8670" i="6"/>
  <c r="BG8671" i="6"/>
  <c r="BG8672" i="6"/>
  <c r="BG8673" i="6"/>
  <c r="BG8674" i="6"/>
  <c r="BG8675" i="6"/>
  <c r="BG8676" i="6"/>
  <c r="BG8677" i="6"/>
  <c r="BG8678" i="6"/>
  <c r="BG8679" i="6"/>
  <c r="BG8680" i="6"/>
  <c r="BG8681" i="6"/>
  <c r="BG8682" i="6"/>
  <c r="BG8683" i="6"/>
  <c r="BG8684" i="6"/>
  <c r="BG8685" i="6"/>
  <c r="BG8686" i="6"/>
  <c r="BG8687" i="6"/>
  <c r="BG8688" i="6"/>
  <c r="BG8689" i="6"/>
  <c r="BG8690" i="6"/>
  <c r="BG8691" i="6"/>
  <c r="BG8692" i="6"/>
  <c r="BG8693" i="6"/>
  <c r="BG8694" i="6"/>
  <c r="BG8695" i="6"/>
  <c r="BG8696" i="6"/>
  <c r="BG8697" i="6"/>
  <c r="BG8698" i="6"/>
  <c r="BG8699" i="6"/>
  <c r="BG8700" i="6"/>
  <c r="BG8701" i="6"/>
  <c r="BG8702" i="6"/>
  <c r="BG8703" i="6"/>
  <c r="BG8704" i="6"/>
  <c r="BG8705" i="6"/>
  <c r="BG8706" i="6"/>
  <c r="BG8707" i="6"/>
  <c r="BG8708" i="6"/>
  <c r="BG8709" i="6"/>
  <c r="BG8710" i="6"/>
  <c r="BG8711" i="6"/>
  <c r="BG8712" i="6"/>
  <c r="BG8713" i="6"/>
  <c r="BG8714" i="6"/>
  <c r="BG8715" i="6"/>
  <c r="BG8716" i="6"/>
  <c r="BG8717" i="6"/>
  <c r="BG8718" i="6"/>
  <c r="BG8719" i="6"/>
  <c r="BG8720" i="6"/>
  <c r="BG8721" i="6"/>
  <c r="BG8722" i="6"/>
  <c r="BG8723" i="6"/>
  <c r="BG8724" i="6"/>
  <c r="BG8725" i="6"/>
  <c r="BG8726" i="6"/>
  <c r="BG8727" i="6"/>
  <c r="BG8728" i="6"/>
  <c r="BG8729" i="6"/>
  <c r="BG8730" i="6"/>
  <c r="BG8731" i="6"/>
  <c r="BG8732" i="6"/>
  <c r="BG8733" i="6"/>
  <c r="BG8734" i="6"/>
  <c r="BG8735" i="6"/>
  <c r="BG8736" i="6"/>
  <c r="BG8737" i="6"/>
  <c r="BG8738" i="6"/>
  <c r="BG8739" i="6"/>
  <c r="BG8740" i="6"/>
  <c r="BG8741" i="6"/>
  <c r="BG8742" i="6"/>
  <c r="BG8743" i="6"/>
  <c r="BG8744" i="6"/>
  <c r="BG8745" i="6"/>
  <c r="BG8746" i="6"/>
  <c r="BG8747" i="6"/>
  <c r="BG8748" i="6"/>
  <c r="BG8749" i="6"/>
  <c r="BG8750" i="6"/>
  <c r="BG8751" i="6"/>
  <c r="BG8752" i="6"/>
  <c r="BG8753" i="6"/>
  <c r="BG8754" i="6"/>
  <c r="BG8755" i="6"/>
  <c r="BG8756" i="6"/>
  <c r="BG8757" i="6"/>
  <c r="BG8758" i="6"/>
  <c r="BG8759" i="6"/>
  <c r="BG8760" i="6"/>
  <c r="BG8761" i="6"/>
  <c r="BG8762" i="6"/>
  <c r="BG8763" i="6"/>
  <c r="BG8764" i="6"/>
  <c r="BG8765" i="6"/>
  <c r="BG8766" i="6"/>
  <c r="BG8767" i="6"/>
  <c r="BG8768" i="6"/>
  <c r="BG8769" i="6"/>
  <c r="BG8770" i="6"/>
  <c r="BG8771" i="6"/>
  <c r="BG8772" i="6"/>
  <c r="BG8773" i="6"/>
  <c r="BG8774" i="6"/>
  <c r="BG8775" i="6"/>
  <c r="BG8776" i="6"/>
  <c r="BG8777" i="6"/>
  <c r="BG8778" i="6"/>
  <c r="BG8779" i="6"/>
  <c r="BG8780" i="6"/>
  <c r="BG8781" i="6"/>
  <c r="BG8782" i="6"/>
  <c r="BG8783" i="6"/>
  <c r="BG8784" i="6"/>
  <c r="BG8785" i="6"/>
  <c r="BG8786" i="6"/>
  <c r="BG8787" i="6"/>
  <c r="BG8788" i="6"/>
  <c r="BG8789" i="6"/>
  <c r="BG8790" i="6"/>
  <c r="BG8791" i="6"/>
  <c r="BG8792" i="6"/>
  <c r="BG8793" i="6"/>
  <c r="BG8794" i="6"/>
  <c r="BG8795" i="6"/>
  <c r="BG8796" i="6"/>
  <c r="BG8797" i="6"/>
  <c r="BG8798" i="6"/>
  <c r="BG8799" i="6"/>
  <c r="BG8800" i="6"/>
  <c r="BG8801" i="6"/>
  <c r="BG8802" i="6"/>
  <c r="BG8803" i="6"/>
  <c r="BG8804" i="6"/>
  <c r="BG8805" i="6"/>
  <c r="BG8806" i="6"/>
  <c r="BG8807" i="6"/>
  <c r="BG8808" i="6"/>
  <c r="BG8809" i="6"/>
  <c r="BG8810" i="6"/>
  <c r="BG8811" i="6"/>
  <c r="BG8812" i="6"/>
  <c r="BG8813" i="6"/>
  <c r="BG8814" i="6"/>
  <c r="BG8815" i="6"/>
  <c r="BG8816" i="6"/>
  <c r="BG8817" i="6"/>
  <c r="BG8818" i="6"/>
  <c r="BG8819" i="6"/>
  <c r="BG8820" i="6"/>
  <c r="BG8821" i="6"/>
  <c r="BG8822" i="6"/>
  <c r="BG8823" i="6"/>
  <c r="BG8824" i="6"/>
  <c r="BG8825" i="6"/>
  <c r="BG8826" i="6"/>
  <c r="BG8827" i="6"/>
  <c r="BG8828" i="6"/>
  <c r="BG8829" i="6"/>
  <c r="BG8830" i="6"/>
  <c r="BG8831" i="6"/>
  <c r="BG8832" i="6"/>
  <c r="BG8833" i="6"/>
  <c r="BG8834" i="6"/>
  <c r="BG8835" i="6"/>
  <c r="BG8836" i="6"/>
  <c r="BG8837" i="6"/>
  <c r="BG8838" i="6"/>
  <c r="BG8839" i="6"/>
  <c r="BG8840" i="6"/>
  <c r="BG8841" i="6"/>
  <c r="BG8842" i="6"/>
  <c r="BG8843" i="6"/>
  <c r="BG8844" i="6"/>
  <c r="BG8845" i="6"/>
  <c r="BG8846" i="6"/>
  <c r="BG8847" i="6"/>
  <c r="BG8848" i="6"/>
  <c r="BG8849" i="6"/>
  <c r="BG8850" i="6"/>
  <c r="BG8851" i="6"/>
  <c r="BG8852" i="6"/>
  <c r="BG8853" i="6"/>
  <c r="BG8854" i="6"/>
  <c r="BG8855" i="6"/>
  <c r="BG8856" i="6"/>
  <c r="BG8857" i="6"/>
  <c r="BG8858" i="6"/>
  <c r="BG8859" i="6"/>
  <c r="BG8860" i="6"/>
  <c r="BG8861" i="6"/>
  <c r="BG8862" i="6"/>
  <c r="BG8863" i="6"/>
  <c r="BG8864" i="6"/>
  <c r="BG8865" i="6"/>
  <c r="BG8866" i="6"/>
  <c r="BG8867" i="6"/>
  <c r="BG8868" i="6"/>
  <c r="BG8869" i="6"/>
  <c r="BG8870" i="6"/>
  <c r="BG8871" i="6"/>
  <c r="BG8872" i="6"/>
  <c r="BG8873" i="6"/>
  <c r="BG8874" i="6"/>
  <c r="BG8875" i="6"/>
  <c r="BG8876" i="6"/>
  <c r="BG8877" i="6"/>
  <c r="BG8878" i="6"/>
  <c r="BG8879" i="6"/>
  <c r="BG8880" i="6"/>
  <c r="BG8881" i="6"/>
  <c r="BG8882" i="6"/>
  <c r="BG8883" i="6"/>
  <c r="BG8884" i="6"/>
  <c r="BG8885" i="6"/>
  <c r="BG8886" i="6"/>
  <c r="BG8887" i="6"/>
  <c r="BG8888" i="6"/>
  <c r="BG8889" i="6"/>
  <c r="BG8890" i="6"/>
  <c r="BG8891" i="6"/>
  <c r="BG8892" i="6"/>
  <c r="BG8893" i="6"/>
  <c r="BG8894" i="6"/>
  <c r="BG8895" i="6"/>
  <c r="BG8896" i="6"/>
  <c r="BG8897" i="6"/>
  <c r="BG8898" i="6"/>
  <c r="BG8899" i="6"/>
  <c r="BG8900" i="6"/>
  <c r="BG8901" i="6"/>
  <c r="BG8902" i="6"/>
  <c r="BG8903" i="6"/>
  <c r="BG8904" i="6"/>
  <c r="BG8905" i="6"/>
  <c r="BG8906" i="6"/>
  <c r="BG8907" i="6"/>
  <c r="BG8908" i="6"/>
  <c r="BG8909" i="6"/>
  <c r="BG8910" i="6"/>
  <c r="BG8911" i="6"/>
  <c r="BG8912" i="6"/>
  <c r="BG8913" i="6"/>
  <c r="BG8914" i="6"/>
  <c r="BG8915" i="6"/>
  <c r="BG8916" i="6"/>
  <c r="BG8917" i="6"/>
  <c r="BG8918" i="6"/>
  <c r="BG8919" i="6"/>
  <c r="BG8920" i="6"/>
  <c r="BG8921" i="6"/>
  <c r="BG8922" i="6"/>
  <c r="BG8923" i="6"/>
  <c r="BG8924" i="6"/>
  <c r="BG8925" i="6"/>
  <c r="BG8926" i="6"/>
  <c r="BG8927" i="6"/>
  <c r="BG8928" i="6"/>
  <c r="BG8929" i="6"/>
  <c r="BG8930" i="6"/>
  <c r="BG8931" i="6"/>
  <c r="BG8932" i="6"/>
  <c r="BG8933" i="6"/>
  <c r="BG8934" i="6"/>
  <c r="BG8935" i="6"/>
  <c r="BG8936" i="6"/>
  <c r="BG8937" i="6"/>
  <c r="BG8938" i="6"/>
  <c r="BG8939" i="6"/>
  <c r="BG8940" i="6"/>
  <c r="BG8941" i="6"/>
  <c r="BG8942" i="6"/>
  <c r="BG8943" i="6"/>
  <c r="BG8944" i="6"/>
  <c r="BG8945" i="6"/>
  <c r="BG8946" i="6"/>
  <c r="BG8947" i="6"/>
  <c r="BG8948" i="6"/>
  <c r="BG8949" i="6"/>
  <c r="BG8950" i="6"/>
  <c r="BG8951" i="6"/>
  <c r="BG8952" i="6"/>
  <c r="BG8953" i="6"/>
  <c r="BG8954" i="6"/>
  <c r="BG8955" i="6"/>
  <c r="BG8956" i="6"/>
  <c r="BG8957" i="6"/>
  <c r="BG8958" i="6"/>
  <c r="BG8959" i="6"/>
  <c r="BG8960" i="6"/>
  <c r="BG8961" i="6"/>
  <c r="BG8962" i="6"/>
  <c r="BG8963" i="6"/>
  <c r="BG8964" i="6"/>
  <c r="BG8965" i="6"/>
  <c r="BG8966" i="6"/>
  <c r="BG8967" i="6"/>
  <c r="BG8968" i="6"/>
  <c r="BG8969" i="6"/>
  <c r="BG8970" i="6"/>
  <c r="BG8971" i="6"/>
  <c r="BG8972" i="6"/>
  <c r="BG8973" i="6"/>
  <c r="BG8974" i="6"/>
  <c r="BG8975" i="6"/>
  <c r="BG8976" i="6"/>
  <c r="BG8977" i="6"/>
  <c r="BG8978" i="6"/>
  <c r="BG8979" i="6"/>
  <c r="BG8980" i="6"/>
  <c r="BG8981" i="6"/>
  <c r="BG8982" i="6"/>
  <c r="BG8983" i="6"/>
  <c r="BG8984" i="6"/>
  <c r="BG8985" i="6"/>
  <c r="BG8986" i="6"/>
  <c r="BG8987" i="6"/>
  <c r="BG8988" i="6"/>
  <c r="BG8989" i="6"/>
  <c r="BG8990" i="6"/>
  <c r="BG8991" i="6"/>
  <c r="BG8992" i="6"/>
  <c r="BG8993" i="6"/>
  <c r="BG8994" i="6"/>
  <c r="BG8995" i="6"/>
  <c r="BG8996" i="6"/>
  <c r="BG8997" i="6"/>
  <c r="BG8998" i="6"/>
  <c r="BG8999" i="6"/>
  <c r="BG9000" i="6"/>
  <c r="BG9001" i="6"/>
  <c r="BG9002" i="6"/>
  <c r="BG9003" i="6"/>
  <c r="BG9004" i="6"/>
  <c r="BG9005" i="6"/>
  <c r="BG9006" i="6"/>
  <c r="BG9007" i="6"/>
  <c r="BG9008" i="6"/>
  <c r="BG9009" i="6"/>
  <c r="BG9010" i="6"/>
  <c r="BG9011" i="6"/>
  <c r="BG9012" i="6"/>
  <c r="BG9013" i="6"/>
  <c r="BG9014" i="6"/>
  <c r="BG9015" i="6"/>
  <c r="BG9016" i="6"/>
  <c r="BG9017" i="6"/>
  <c r="BG9018" i="6"/>
  <c r="BG9019" i="6"/>
  <c r="BG9020" i="6"/>
  <c r="BG9021" i="6"/>
  <c r="BG9022" i="6"/>
  <c r="BG9023" i="6"/>
  <c r="BG9024" i="6"/>
  <c r="BG9025" i="6"/>
  <c r="BG9026" i="6"/>
  <c r="BG9027" i="6"/>
  <c r="BG9028" i="6"/>
  <c r="BG9029" i="6"/>
  <c r="BG9030" i="6"/>
  <c r="BG9031" i="6"/>
  <c r="BG9032" i="6"/>
  <c r="BG9033" i="6"/>
  <c r="BG9034" i="6"/>
  <c r="BG9035" i="6"/>
  <c r="BG9036" i="6"/>
  <c r="BG9037" i="6"/>
  <c r="BG9038" i="6"/>
  <c r="BG9039" i="6"/>
  <c r="BG9040" i="6"/>
  <c r="BG9041" i="6"/>
  <c r="BG9042" i="6"/>
  <c r="BG9043" i="6"/>
  <c r="BG9044" i="6"/>
  <c r="BG9045" i="6"/>
  <c r="BG9046" i="6"/>
  <c r="BG9047" i="6"/>
  <c r="BG9048" i="6"/>
  <c r="BG9049" i="6"/>
  <c r="BG9050" i="6"/>
  <c r="BG9051" i="6"/>
  <c r="BG9052" i="6"/>
  <c r="BG9053" i="6"/>
  <c r="BG9054" i="6"/>
  <c r="BG9055" i="6"/>
  <c r="BG9056" i="6"/>
  <c r="BG9057" i="6"/>
  <c r="BG9058" i="6"/>
  <c r="BG9059" i="6"/>
  <c r="BG9060" i="6"/>
  <c r="BG9061" i="6"/>
  <c r="BG9062" i="6"/>
  <c r="BG9063" i="6"/>
  <c r="BG9064" i="6"/>
  <c r="BG9065" i="6"/>
  <c r="BG9066" i="6"/>
  <c r="BG9067" i="6"/>
  <c r="BG9068" i="6"/>
  <c r="BG9069" i="6"/>
  <c r="BG9070" i="6"/>
  <c r="BG9071" i="6"/>
  <c r="BG9072" i="6"/>
  <c r="BG9073" i="6"/>
  <c r="BG9074" i="6"/>
  <c r="BG9075" i="6"/>
  <c r="BG9076" i="6"/>
  <c r="BG9077" i="6"/>
  <c r="BG9078" i="6"/>
  <c r="BG9079" i="6"/>
  <c r="BG9080" i="6"/>
  <c r="BG9081" i="6"/>
  <c r="BG9082" i="6"/>
  <c r="BG9083" i="6"/>
  <c r="BG9084" i="6"/>
  <c r="BG9085" i="6"/>
  <c r="BG9086" i="6"/>
  <c r="BG9087" i="6"/>
  <c r="BG9088" i="6"/>
  <c r="BG9089" i="6"/>
  <c r="BG9090" i="6"/>
  <c r="BG9091" i="6"/>
  <c r="BG9092" i="6"/>
  <c r="BG9093" i="6"/>
  <c r="BG9094" i="6"/>
  <c r="BG9095" i="6"/>
  <c r="BG9096" i="6"/>
  <c r="BG9097" i="6"/>
  <c r="BG9098" i="6"/>
  <c r="BG9099" i="6"/>
  <c r="BG9100" i="6"/>
  <c r="BG9101" i="6"/>
  <c r="BG9102" i="6"/>
  <c r="BG9103" i="6"/>
  <c r="BG9104" i="6"/>
  <c r="BG9105" i="6"/>
  <c r="BG9106" i="6"/>
  <c r="BG9107" i="6"/>
  <c r="BG9108" i="6"/>
  <c r="BG9109" i="6"/>
  <c r="BG9110" i="6"/>
  <c r="BG9111" i="6"/>
  <c r="BG9112" i="6"/>
  <c r="BG9113" i="6"/>
  <c r="BG9114" i="6"/>
  <c r="BG9115" i="6"/>
  <c r="BG9116" i="6"/>
  <c r="BG9117" i="6"/>
  <c r="BG9118" i="6"/>
  <c r="BG9119" i="6"/>
  <c r="BG9120" i="6"/>
  <c r="BG9121" i="6"/>
  <c r="BG9122" i="6"/>
  <c r="BG9123" i="6"/>
  <c r="BG9124" i="6"/>
  <c r="BG9125" i="6"/>
  <c r="BG9126" i="6"/>
  <c r="BG9127" i="6"/>
  <c r="BG9128" i="6"/>
  <c r="BG9129" i="6"/>
  <c r="BG9130" i="6"/>
  <c r="BG9131" i="6"/>
  <c r="BG9132" i="6"/>
  <c r="BG9133" i="6"/>
  <c r="BG9134" i="6"/>
  <c r="BG9135" i="6"/>
  <c r="BG9136" i="6"/>
  <c r="BG9137" i="6"/>
  <c r="BG9138" i="6"/>
  <c r="BG9139" i="6"/>
  <c r="BG9140" i="6"/>
  <c r="BG9141" i="6"/>
  <c r="BG9142" i="6"/>
  <c r="BG9143" i="6"/>
  <c r="BG9144" i="6"/>
  <c r="BG9145" i="6"/>
  <c r="BG9146" i="6"/>
  <c r="BG9147" i="6"/>
  <c r="BG9148" i="6"/>
  <c r="BG9149" i="6"/>
  <c r="BG9150" i="6"/>
  <c r="BG9151" i="6"/>
  <c r="BG9152" i="6"/>
  <c r="BG9153" i="6"/>
  <c r="BG9154" i="6"/>
  <c r="BG9155" i="6"/>
  <c r="BG9156" i="6"/>
  <c r="BG9157" i="6"/>
  <c r="BG9158" i="6"/>
  <c r="BG9159" i="6"/>
  <c r="BG9160" i="6"/>
  <c r="BG9161" i="6"/>
  <c r="BG9162" i="6"/>
  <c r="BG9163" i="6"/>
  <c r="BG9164" i="6"/>
  <c r="BG9165" i="6"/>
  <c r="BG9166" i="6"/>
  <c r="BG9167" i="6"/>
  <c r="BG9168" i="6"/>
  <c r="BG9169" i="6"/>
  <c r="BG9170" i="6"/>
  <c r="BG9171" i="6"/>
  <c r="BG9172" i="6"/>
  <c r="BG9173" i="6"/>
  <c r="BG9174" i="6"/>
  <c r="BG9175" i="6"/>
  <c r="BG9176" i="6"/>
  <c r="BG9177" i="6"/>
  <c r="BG9178" i="6"/>
  <c r="BG9179" i="6"/>
  <c r="BG9180" i="6"/>
  <c r="BG9181" i="6"/>
  <c r="BG9182" i="6"/>
  <c r="BG9183" i="6"/>
  <c r="BG9184" i="6"/>
  <c r="BG9185" i="6"/>
  <c r="BG9186" i="6"/>
  <c r="BG9187" i="6"/>
  <c r="BG9188" i="6"/>
  <c r="BG9189" i="6"/>
  <c r="BG9190" i="6"/>
  <c r="BG9191" i="6"/>
  <c r="BG9192" i="6"/>
  <c r="BG9193" i="6"/>
  <c r="BG9194" i="6"/>
  <c r="BG9195" i="6"/>
  <c r="BG9196" i="6"/>
  <c r="BG9197" i="6"/>
  <c r="BG9198" i="6"/>
  <c r="BG9199" i="6"/>
  <c r="BG9200" i="6"/>
  <c r="BG9201" i="6"/>
  <c r="BG9202" i="6"/>
  <c r="BG9203" i="6"/>
  <c r="BG9204" i="6"/>
  <c r="BG9205" i="6"/>
  <c r="BG9206" i="6"/>
  <c r="BG9207" i="6"/>
  <c r="BG9208" i="6"/>
  <c r="BG9209" i="6"/>
  <c r="BG9210" i="6"/>
  <c r="BG9211" i="6"/>
  <c r="BG9212" i="6"/>
  <c r="BG9213" i="6"/>
  <c r="BG9214" i="6"/>
  <c r="BG9215" i="6"/>
  <c r="BG9216" i="6"/>
  <c r="BG9217" i="6"/>
  <c r="BG9218" i="6"/>
  <c r="BG9219" i="6"/>
  <c r="BG9220" i="6"/>
  <c r="BG9221" i="6"/>
  <c r="BG9222" i="6"/>
  <c r="BG9223" i="6"/>
  <c r="BG9224" i="6"/>
  <c r="BG9225" i="6"/>
  <c r="BG9226" i="6"/>
  <c r="BG9227" i="6"/>
  <c r="BG9228" i="6"/>
  <c r="BG9229" i="6"/>
  <c r="BG9230" i="6"/>
  <c r="BG9231" i="6"/>
  <c r="BG9232" i="6"/>
  <c r="BG9233" i="6"/>
  <c r="BG9234" i="6"/>
  <c r="BG9235" i="6"/>
  <c r="BG9236" i="6"/>
  <c r="BG9237" i="6"/>
  <c r="BG9238" i="6"/>
  <c r="BG9239" i="6"/>
  <c r="BG9240" i="6"/>
  <c r="BG9241" i="6"/>
  <c r="BG9242" i="6"/>
  <c r="BG9243" i="6"/>
  <c r="BG9244" i="6"/>
  <c r="BG9245" i="6"/>
  <c r="BG9246" i="6"/>
  <c r="BG9247" i="6"/>
  <c r="BG9248" i="6"/>
  <c r="BG9249" i="6"/>
  <c r="BG9250" i="6"/>
  <c r="BG9251" i="6"/>
  <c r="BG9252" i="6"/>
  <c r="BG9253" i="6"/>
  <c r="BG9254" i="6"/>
  <c r="BG9255" i="6"/>
  <c r="BG9256" i="6"/>
  <c r="BG9257" i="6"/>
  <c r="BG9258" i="6"/>
  <c r="BG9259" i="6"/>
  <c r="BG9260" i="6"/>
  <c r="BG9261" i="6"/>
  <c r="BG9262" i="6"/>
  <c r="BG9263" i="6"/>
  <c r="BG9264" i="6"/>
  <c r="BG9265" i="6"/>
  <c r="BG9266" i="6"/>
  <c r="BG9267" i="6"/>
  <c r="BG9268" i="6"/>
  <c r="BG9269" i="6"/>
  <c r="BG9270" i="6"/>
  <c r="BG9271" i="6"/>
  <c r="BG9272" i="6"/>
  <c r="BG9273" i="6"/>
  <c r="BG9274" i="6"/>
  <c r="BG9275" i="6"/>
  <c r="BG9276" i="6"/>
  <c r="BG9277" i="6"/>
  <c r="BG9278" i="6"/>
  <c r="BG9279" i="6"/>
  <c r="BG9280" i="6"/>
  <c r="BG9281" i="6"/>
  <c r="BG9282" i="6"/>
  <c r="BG9283" i="6"/>
  <c r="BG9284" i="6"/>
  <c r="BG9285" i="6"/>
  <c r="BG9286" i="6"/>
  <c r="BG9287" i="6"/>
  <c r="BG9288" i="6"/>
  <c r="BG9289" i="6"/>
  <c r="BG9290" i="6"/>
  <c r="BG9291" i="6"/>
  <c r="BG9292" i="6"/>
  <c r="BG9293" i="6"/>
  <c r="BG9294" i="6"/>
  <c r="BG9295" i="6"/>
  <c r="BG9296" i="6"/>
  <c r="BG9297" i="6"/>
  <c r="BG9298" i="6"/>
  <c r="BG9299" i="6"/>
  <c r="BG9300" i="6"/>
  <c r="BG9301" i="6"/>
  <c r="BG9302" i="6"/>
  <c r="BG9303" i="6"/>
  <c r="BG9304" i="6"/>
  <c r="BG9305" i="6"/>
  <c r="BG9306" i="6"/>
  <c r="BG9307" i="6"/>
  <c r="BG9308" i="6"/>
  <c r="BG9309" i="6"/>
  <c r="BG9310" i="6"/>
  <c r="BG9311" i="6"/>
  <c r="BG9312" i="6"/>
  <c r="BG9313" i="6"/>
  <c r="BG9314" i="6"/>
  <c r="BG9315" i="6"/>
  <c r="BG9316" i="6"/>
  <c r="BG9317" i="6"/>
  <c r="BG9318" i="6"/>
  <c r="BG9319" i="6"/>
  <c r="BG9320" i="6"/>
  <c r="BG9321" i="6"/>
  <c r="BG9322" i="6"/>
  <c r="BG9323" i="6"/>
  <c r="BG9324" i="6"/>
  <c r="BG9325" i="6"/>
  <c r="BG9326" i="6"/>
  <c r="BG9327" i="6"/>
  <c r="BG9328" i="6"/>
  <c r="BG9329" i="6"/>
  <c r="BG9330" i="6"/>
  <c r="BG9331" i="6"/>
  <c r="BG9332" i="6"/>
  <c r="BG9333" i="6"/>
  <c r="BG9334" i="6"/>
  <c r="BG9335" i="6"/>
  <c r="BG9336" i="6"/>
  <c r="BG9337" i="6"/>
  <c r="BG9338" i="6"/>
  <c r="BG9339" i="6"/>
  <c r="BG9340" i="6"/>
  <c r="BG9341" i="6"/>
  <c r="BG9342" i="6"/>
  <c r="BG9343" i="6"/>
  <c r="BG9344" i="6"/>
  <c r="BG9345" i="6"/>
  <c r="BG9346" i="6"/>
  <c r="BG9347" i="6"/>
  <c r="BG9348" i="6"/>
  <c r="BG9349" i="6"/>
  <c r="BG9350" i="6"/>
  <c r="BG9351" i="6"/>
  <c r="BG9352" i="6"/>
  <c r="BG9353" i="6"/>
  <c r="BG9354" i="6"/>
  <c r="BG9355" i="6"/>
  <c r="BG9356" i="6"/>
  <c r="BG9357" i="6"/>
  <c r="BG9358" i="6"/>
  <c r="BG9359" i="6"/>
  <c r="BG9360" i="6"/>
  <c r="BG9361" i="6"/>
  <c r="BG9362" i="6"/>
  <c r="BG9363" i="6"/>
  <c r="BG9364" i="6"/>
  <c r="BG9365" i="6"/>
  <c r="BG9366" i="6"/>
  <c r="BG9367" i="6"/>
  <c r="BG9368" i="6"/>
  <c r="BG9369" i="6"/>
  <c r="BG9370" i="6"/>
  <c r="BG9371" i="6"/>
  <c r="BG9372" i="6"/>
  <c r="BG9373" i="6"/>
  <c r="BG9374" i="6"/>
  <c r="BG9375" i="6"/>
  <c r="BG9376" i="6"/>
  <c r="BG9377" i="6"/>
  <c r="BG9378" i="6"/>
  <c r="BG9379" i="6"/>
  <c r="BG9380" i="6"/>
  <c r="BG9381" i="6"/>
  <c r="BG9382" i="6"/>
  <c r="BG9383" i="6"/>
  <c r="BG9384" i="6"/>
  <c r="BG9385" i="6"/>
  <c r="BG9386" i="6"/>
  <c r="BG9387" i="6"/>
  <c r="BG9388" i="6"/>
  <c r="BG9389" i="6"/>
  <c r="BG9390" i="6"/>
  <c r="BG9391" i="6"/>
  <c r="BG9392" i="6"/>
  <c r="BG9393" i="6"/>
  <c r="BG9394" i="6"/>
  <c r="BG9395" i="6"/>
  <c r="BG9396" i="6"/>
  <c r="BG9397" i="6"/>
  <c r="BG9398" i="6"/>
  <c r="BG9399" i="6"/>
  <c r="BG9400" i="6"/>
  <c r="BG9401" i="6"/>
  <c r="BG9402" i="6"/>
  <c r="BG9403" i="6"/>
  <c r="BG9404" i="6"/>
  <c r="BG9405" i="6"/>
  <c r="BG9406" i="6"/>
  <c r="BG9407" i="6"/>
  <c r="BG9408" i="6"/>
  <c r="BG9409" i="6"/>
  <c r="BG9410" i="6"/>
  <c r="BG9411" i="6"/>
  <c r="BG9412" i="6"/>
  <c r="BG9413" i="6"/>
  <c r="BG9414" i="6"/>
  <c r="BG9415" i="6"/>
  <c r="BG9416" i="6"/>
  <c r="BG9417" i="6"/>
  <c r="BG9418" i="6"/>
  <c r="BG9419" i="6"/>
  <c r="BG9420" i="6"/>
  <c r="BG9421" i="6"/>
  <c r="BG9422" i="6"/>
  <c r="BG9423" i="6"/>
  <c r="BG9424" i="6"/>
  <c r="BG9425" i="6"/>
  <c r="BG9426" i="6"/>
  <c r="BG9427" i="6"/>
  <c r="BG9428" i="6"/>
  <c r="BG9429" i="6"/>
  <c r="BG9430" i="6"/>
  <c r="BG9431" i="6"/>
  <c r="BG9432" i="6"/>
  <c r="BG9433" i="6"/>
  <c r="BG9434" i="6"/>
  <c r="BG9435" i="6"/>
  <c r="BG9436" i="6"/>
  <c r="BG9437" i="6"/>
  <c r="BG9438" i="6"/>
  <c r="BG9439" i="6"/>
  <c r="BG9440" i="6"/>
  <c r="BG9441" i="6"/>
  <c r="BG9442" i="6"/>
  <c r="BG9443" i="6"/>
  <c r="BG9444" i="6"/>
  <c r="BG9445" i="6"/>
  <c r="BG9446" i="6"/>
  <c r="BG9447" i="6"/>
  <c r="BG9448" i="6"/>
  <c r="BG9449" i="6"/>
  <c r="BG9450" i="6"/>
  <c r="BG9451" i="6"/>
  <c r="BG9452" i="6"/>
  <c r="BG9453" i="6"/>
  <c r="BG9454" i="6"/>
  <c r="BG9455" i="6"/>
  <c r="BG9456" i="6"/>
  <c r="BG9457" i="6"/>
  <c r="BG9458" i="6"/>
  <c r="BG9459" i="6"/>
  <c r="BG9460" i="6"/>
  <c r="BG9461" i="6"/>
  <c r="BG9462" i="6"/>
  <c r="BG9463" i="6"/>
  <c r="BG9464" i="6"/>
  <c r="BG9465" i="6"/>
  <c r="BG9466" i="6"/>
  <c r="BG9467" i="6"/>
  <c r="BG9468" i="6"/>
  <c r="BG9469" i="6"/>
  <c r="BG9470" i="6"/>
  <c r="BG9471" i="6"/>
  <c r="BG9472" i="6"/>
  <c r="BG9473" i="6"/>
  <c r="BG9474" i="6"/>
  <c r="BG9475" i="6"/>
  <c r="BG9476" i="6"/>
  <c r="BG9477" i="6"/>
  <c r="BG9478" i="6"/>
  <c r="BG9479" i="6"/>
  <c r="BG9480" i="6"/>
  <c r="BG9481" i="6"/>
  <c r="BG9482" i="6"/>
  <c r="BG9483" i="6"/>
  <c r="BG9484" i="6"/>
  <c r="BG9485" i="6"/>
  <c r="BG9486" i="6"/>
  <c r="BG9487" i="6"/>
  <c r="BG9488" i="6"/>
  <c r="BG9489" i="6"/>
  <c r="BG9490" i="6"/>
  <c r="BG9491" i="6"/>
  <c r="BG9492" i="6"/>
  <c r="BG9493" i="6"/>
  <c r="BG9494" i="6"/>
  <c r="BG9495" i="6"/>
  <c r="BG9496" i="6"/>
  <c r="BG9497" i="6"/>
  <c r="BG9498" i="6"/>
  <c r="BG9499" i="6"/>
  <c r="BG9500" i="6"/>
  <c r="BG9501" i="6"/>
  <c r="BG9502" i="6"/>
  <c r="BG9503" i="6"/>
  <c r="BG9504" i="6"/>
  <c r="BG9505" i="6"/>
  <c r="BG9506" i="6"/>
  <c r="BG9507" i="6"/>
  <c r="BG9508" i="6"/>
  <c r="BG9509" i="6"/>
  <c r="BG9510" i="6"/>
  <c r="BG9511" i="6"/>
  <c r="BG9512" i="6"/>
  <c r="BG9513" i="6"/>
  <c r="BG9514" i="6"/>
  <c r="BG9515" i="6"/>
  <c r="BG9516" i="6"/>
  <c r="BG9517" i="6"/>
  <c r="BG9518" i="6"/>
  <c r="BG9519" i="6"/>
  <c r="BG9520" i="6"/>
  <c r="BG9521" i="6"/>
  <c r="BG9522" i="6"/>
  <c r="BG9523" i="6"/>
  <c r="BG9524" i="6"/>
  <c r="BG9525" i="6"/>
  <c r="BG9526" i="6"/>
  <c r="BG9527" i="6"/>
  <c r="BG9528" i="6"/>
  <c r="BG9529" i="6"/>
  <c r="BG9530" i="6"/>
  <c r="BG9531" i="6"/>
  <c r="BG9532" i="6"/>
  <c r="BG9533" i="6"/>
  <c r="BG9534" i="6"/>
  <c r="BG9535" i="6"/>
  <c r="BG9536" i="6"/>
  <c r="BG9537" i="6"/>
  <c r="BG9538" i="6"/>
  <c r="BG9539" i="6"/>
  <c r="BG9540" i="6"/>
  <c r="BG9541" i="6"/>
  <c r="BG9542" i="6"/>
  <c r="BG9543" i="6"/>
  <c r="BG9544" i="6"/>
  <c r="BG9545" i="6"/>
  <c r="BG9546" i="6"/>
  <c r="BG9547" i="6"/>
  <c r="BG9548" i="6"/>
  <c r="BG9549" i="6"/>
  <c r="BG9550" i="6"/>
  <c r="BG9551" i="6"/>
  <c r="BG9552" i="6"/>
  <c r="BG9553" i="6"/>
  <c r="BG9554" i="6"/>
  <c r="BG9555" i="6"/>
  <c r="BG9556" i="6"/>
  <c r="BG9557" i="6"/>
  <c r="BG9558" i="6"/>
  <c r="BG9559" i="6"/>
  <c r="BG9560" i="6"/>
  <c r="BG9561" i="6"/>
  <c r="BG9562" i="6"/>
  <c r="BG9563" i="6"/>
  <c r="BG9564" i="6"/>
  <c r="BG9565" i="6"/>
  <c r="BG9566" i="6"/>
  <c r="BG9567" i="6"/>
  <c r="BG9568" i="6"/>
  <c r="BG9569" i="6"/>
  <c r="BG9570" i="6"/>
  <c r="BG9571" i="6"/>
  <c r="BG9572" i="6"/>
  <c r="BG9573" i="6"/>
  <c r="BG9574" i="6"/>
  <c r="BG9575" i="6"/>
  <c r="BG9576" i="6"/>
  <c r="BG9577" i="6"/>
  <c r="BG9578" i="6"/>
  <c r="BG9579" i="6"/>
  <c r="BG9580" i="6"/>
  <c r="BG9581" i="6"/>
  <c r="BG9582" i="6"/>
  <c r="BG9583" i="6"/>
  <c r="BG9584" i="6"/>
  <c r="BG9585" i="6"/>
  <c r="BG9586" i="6"/>
  <c r="BG9587" i="6"/>
  <c r="BG9588" i="6"/>
  <c r="BG9589" i="6"/>
  <c r="BG9590" i="6"/>
  <c r="BG9591" i="6"/>
  <c r="BG9592" i="6"/>
  <c r="BG9593" i="6"/>
  <c r="BG9594" i="6"/>
  <c r="BG9595" i="6"/>
  <c r="BG9596" i="6"/>
  <c r="BG9597" i="6"/>
  <c r="BG9598" i="6"/>
  <c r="BG9599" i="6"/>
  <c r="BG9600" i="6"/>
  <c r="BG9601" i="6"/>
  <c r="BG9602" i="6"/>
  <c r="BG9603" i="6"/>
  <c r="BG9604" i="6"/>
  <c r="BG9605" i="6"/>
  <c r="BG9606" i="6"/>
  <c r="BG9607" i="6"/>
  <c r="BG9608" i="6"/>
  <c r="BG9609" i="6"/>
  <c r="BG9610" i="6"/>
  <c r="BG9611" i="6"/>
  <c r="BG9612" i="6"/>
  <c r="BG9613" i="6"/>
  <c r="BG9614" i="6"/>
  <c r="BG9615" i="6"/>
  <c r="BG9616" i="6"/>
  <c r="BG9617" i="6"/>
  <c r="BG9618" i="6"/>
  <c r="BG9619" i="6"/>
  <c r="BG9620" i="6"/>
  <c r="BG9621" i="6"/>
  <c r="BG9622" i="6"/>
  <c r="BG9623" i="6"/>
  <c r="BG9624" i="6"/>
  <c r="BG9625" i="6"/>
  <c r="BG9626" i="6"/>
  <c r="BG9627" i="6"/>
  <c r="BG9628" i="6"/>
  <c r="BG9629" i="6"/>
  <c r="BG9630" i="6"/>
  <c r="BG9631" i="6"/>
  <c r="BG9632" i="6"/>
  <c r="BG9633" i="6"/>
  <c r="BG9634" i="6"/>
  <c r="BG9635" i="6"/>
  <c r="BG9636" i="6"/>
  <c r="BG9637" i="6"/>
  <c r="BG9638" i="6"/>
  <c r="BG9639" i="6"/>
  <c r="BG9640" i="6"/>
  <c r="BG9641" i="6"/>
  <c r="BG9642" i="6"/>
  <c r="BG9643" i="6"/>
  <c r="BG9644" i="6"/>
  <c r="BG9645" i="6"/>
  <c r="BG9646" i="6"/>
  <c r="BG9647" i="6"/>
  <c r="BG9648" i="6"/>
  <c r="BG9649" i="6"/>
  <c r="BG9650" i="6"/>
  <c r="BG9651" i="6"/>
  <c r="BG9652" i="6"/>
  <c r="BG9653" i="6"/>
  <c r="BG9654" i="6"/>
  <c r="BG9655" i="6"/>
  <c r="BG9656" i="6"/>
  <c r="BG9657" i="6"/>
  <c r="BG9658" i="6"/>
  <c r="BG9659" i="6"/>
  <c r="BG9660" i="6"/>
  <c r="BG9661" i="6"/>
  <c r="BG9662" i="6"/>
  <c r="BG9663" i="6"/>
  <c r="BG9664" i="6"/>
  <c r="BG9665" i="6"/>
  <c r="BG9666" i="6"/>
  <c r="BG9667" i="6"/>
  <c r="BG9668" i="6"/>
  <c r="BG9669" i="6"/>
  <c r="BG9670" i="6"/>
  <c r="BG9671" i="6"/>
  <c r="BG9672" i="6"/>
  <c r="BG9673" i="6"/>
  <c r="BG9674" i="6"/>
  <c r="BG9675" i="6"/>
  <c r="BG9676" i="6"/>
  <c r="BG9677" i="6"/>
  <c r="BG9678" i="6"/>
  <c r="BG9679" i="6"/>
  <c r="BG9680" i="6"/>
  <c r="BG9681" i="6"/>
  <c r="BG9682" i="6"/>
  <c r="BG9683" i="6"/>
  <c r="BG9684" i="6"/>
  <c r="BG9685" i="6"/>
  <c r="BG9686" i="6"/>
  <c r="BG9687" i="6"/>
  <c r="BG9688" i="6"/>
  <c r="BG9689" i="6"/>
  <c r="BG9690" i="6"/>
  <c r="BG9691" i="6"/>
  <c r="BG9692" i="6"/>
  <c r="BG9693" i="6"/>
  <c r="BG9694" i="6"/>
  <c r="BG9695" i="6"/>
  <c r="BG9696" i="6"/>
  <c r="BG9697" i="6"/>
  <c r="BG9698" i="6"/>
  <c r="BG9699" i="6"/>
  <c r="BG9700" i="6"/>
  <c r="BG9701" i="6"/>
  <c r="BG9702" i="6"/>
  <c r="BG9703" i="6"/>
  <c r="BG9704" i="6"/>
  <c r="BG9705" i="6"/>
  <c r="BG9706" i="6"/>
  <c r="BG9707" i="6"/>
  <c r="BG9708" i="6"/>
  <c r="BG9709" i="6"/>
  <c r="BG9710" i="6"/>
  <c r="BG9711" i="6"/>
  <c r="BG9712" i="6"/>
  <c r="BG9713" i="6"/>
  <c r="BG9714" i="6"/>
  <c r="BG9715" i="6"/>
  <c r="BG9716" i="6"/>
  <c r="BG9717" i="6"/>
  <c r="BG9718" i="6"/>
  <c r="BG9719" i="6"/>
  <c r="BG9720" i="6"/>
  <c r="BG9721" i="6"/>
  <c r="BG9722" i="6"/>
  <c r="BG9723" i="6"/>
  <c r="BG9724" i="6"/>
  <c r="BG9725" i="6"/>
  <c r="BG9726" i="6"/>
  <c r="BG9727" i="6"/>
  <c r="BG9728" i="6"/>
  <c r="BG9729" i="6"/>
  <c r="BG9730" i="6"/>
  <c r="BG9731" i="6"/>
  <c r="BG9732" i="6"/>
  <c r="BG9733" i="6"/>
  <c r="BG9734" i="6"/>
  <c r="BG9735" i="6"/>
  <c r="BG9736" i="6"/>
  <c r="BG9737" i="6"/>
  <c r="BG9738" i="6"/>
  <c r="BG9739" i="6"/>
  <c r="BG9740" i="6"/>
  <c r="BG9741" i="6"/>
  <c r="BG9742" i="6"/>
  <c r="BG9743" i="6"/>
  <c r="BG9744" i="6"/>
  <c r="BG9745" i="6"/>
  <c r="BG9746" i="6"/>
  <c r="BG9747" i="6"/>
  <c r="BG9748" i="6"/>
  <c r="BG9749" i="6"/>
  <c r="BG9750" i="6"/>
  <c r="BG9751" i="6"/>
  <c r="BG9752" i="6"/>
  <c r="BG9753" i="6"/>
  <c r="BG9754" i="6"/>
  <c r="BG9755" i="6"/>
  <c r="BG9756" i="6"/>
  <c r="BG9757" i="6"/>
  <c r="BG9758" i="6"/>
  <c r="BG9759" i="6"/>
  <c r="BG9760" i="6"/>
  <c r="BG9761" i="6"/>
  <c r="BG9762" i="6"/>
  <c r="BG9763" i="6"/>
  <c r="BG9764" i="6"/>
  <c r="BG9765" i="6"/>
  <c r="BG9766" i="6"/>
  <c r="BG9767" i="6"/>
  <c r="BG9768" i="6"/>
  <c r="BG9769" i="6"/>
  <c r="BG9770" i="6"/>
  <c r="BG9771" i="6"/>
  <c r="BG9772" i="6"/>
  <c r="BG9773" i="6"/>
  <c r="BG9774" i="6"/>
  <c r="BG9775" i="6"/>
  <c r="BG9776" i="6"/>
  <c r="BG9777" i="6"/>
  <c r="BG9778" i="6"/>
  <c r="BG9779" i="6"/>
  <c r="BG9780" i="6"/>
  <c r="BG9781" i="6"/>
  <c r="BG9782" i="6"/>
  <c r="BG9783" i="6"/>
  <c r="BG9784" i="6"/>
  <c r="BG9785" i="6"/>
  <c r="BG9786" i="6"/>
  <c r="BG9787" i="6"/>
  <c r="BG9788" i="6"/>
  <c r="BG9789" i="6"/>
  <c r="BG9790" i="6"/>
  <c r="BG9791" i="6"/>
  <c r="BG9792" i="6"/>
  <c r="BG9793" i="6"/>
  <c r="BG9794" i="6"/>
  <c r="BG9795" i="6"/>
  <c r="BG9796" i="6"/>
  <c r="BG9797" i="6"/>
  <c r="BG9798" i="6"/>
  <c r="BG9799" i="6"/>
  <c r="BG9800" i="6"/>
  <c r="BG9801" i="6"/>
  <c r="BG9802" i="6"/>
  <c r="BG9803" i="6"/>
  <c r="BG9804" i="6"/>
  <c r="BG9805" i="6"/>
  <c r="BG9806" i="6"/>
  <c r="BG9807" i="6"/>
  <c r="BG9808" i="6"/>
  <c r="BG9809" i="6"/>
  <c r="BG9810" i="6"/>
  <c r="BG9811" i="6"/>
  <c r="BG9812" i="6"/>
  <c r="BG9813" i="6"/>
  <c r="BG9814" i="6"/>
  <c r="BG9815" i="6"/>
  <c r="BG9816" i="6"/>
  <c r="BG9817" i="6"/>
  <c r="BG9818" i="6"/>
  <c r="BG9819" i="6"/>
  <c r="BG9820" i="6"/>
  <c r="BG9821" i="6"/>
  <c r="BG9822" i="6"/>
  <c r="BG9823" i="6"/>
  <c r="BG9824" i="6"/>
  <c r="BG9825" i="6"/>
  <c r="BG9826" i="6"/>
  <c r="BG9827" i="6"/>
  <c r="BG9828" i="6"/>
  <c r="BG9829" i="6"/>
  <c r="BG9830" i="6"/>
  <c r="BG9831" i="6"/>
  <c r="BG9832" i="6"/>
  <c r="BG9833" i="6"/>
  <c r="BG9834" i="6"/>
  <c r="BG9835" i="6"/>
  <c r="BG9836" i="6"/>
  <c r="BG9837" i="6"/>
  <c r="BG9838" i="6"/>
  <c r="BG9839" i="6"/>
  <c r="BG9840" i="6"/>
  <c r="BG9841" i="6"/>
  <c r="BG9842" i="6"/>
  <c r="BG9843" i="6"/>
  <c r="BG9844" i="6"/>
  <c r="BG9845" i="6"/>
  <c r="BG9846" i="6"/>
  <c r="BG9847" i="6"/>
  <c r="BG9848" i="6"/>
  <c r="BG9849" i="6"/>
  <c r="BG9850" i="6"/>
  <c r="BG9851" i="6"/>
  <c r="BG9852" i="6"/>
  <c r="BG9853" i="6"/>
  <c r="BG9854" i="6"/>
  <c r="BG9855" i="6"/>
  <c r="BG9856" i="6"/>
  <c r="BG9857" i="6"/>
  <c r="BG9858" i="6"/>
  <c r="BG9859" i="6"/>
  <c r="BG9860" i="6"/>
  <c r="BG9861" i="6"/>
  <c r="BG9862" i="6"/>
  <c r="BG9863" i="6"/>
  <c r="BG9864" i="6"/>
  <c r="BG9865" i="6"/>
  <c r="BG9866" i="6"/>
  <c r="BG9867" i="6"/>
  <c r="BG9868" i="6"/>
  <c r="BG9869" i="6"/>
  <c r="BG9870" i="6"/>
  <c r="BG9871" i="6"/>
  <c r="BG9872" i="6"/>
  <c r="BG9873" i="6"/>
  <c r="BG9874" i="6"/>
  <c r="BG9875" i="6"/>
  <c r="BG9876" i="6"/>
  <c r="BG9877" i="6"/>
  <c r="BG9878" i="6"/>
  <c r="BG9879" i="6"/>
  <c r="BG9880" i="6"/>
  <c r="BG9881" i="6"/>
  <c r="BG9882" i="6"/>
  <c r="BG9883" i="6"/>
  <c r="BG9884" i="6"/>
  <c r="BG9885" i="6"/>
  <c r="BG9886" i="6"/>
  <c r="BG9887" i="6"/>
  <c r="BG9888" i="6"/>
  <c r="BG9889" i="6"/>
  <c r="BG9890" i="6"/>
  <c r="BG9891" i="6"/>
  <c r="BG9892" i="6"/>
  <c r="BG9893" i="6"/>
  <c r="BG9894" i="6"/>
  <c r="BG9895" i="6"/>
  <c r="BG9896" i="6"/>
  <c r="BG9897" i="6"/>
  <c r="BG9898" i="6"/>
  <c r="BG9899" i="6"/>
  <c r="BG9900" i="6"/>
  <c r="BG9901" i="6"/>
  <c r="BG9902" i="6"/>
  <c r="BG9903" i="6"/>
  <c r="BG9904" i="6"/>
  <c r="BG9905" i="6"/>
  <c r="BG9906" i="6"/>
  <c r="BG9907" i="6"/>
  <c r="BG9908" i="6"/>
  <c r="BG9909" i="6"/>
  <c r="BG9910" i="6"/>
  <c r="BG9911" i="6"/>
  <c r="BG9912" i="6"/>
  <c r="BG9913" i="6"/>
  <c r="BG9914" i="6"/>
  <c r="BG9915" i="6"/>
  <c r="BG9916" i="6"/>
  <c r="BG9917" i="6"/>
  <c r="BG9918" i="6"/>
  <c r="BG9919" i="6"/>
  <c r="BG9920" i="6"/>
  <c r="BG9921" i="6"/>
  <c r="BG9922" i="6"/>
  <c r="BG9923" i="6"/>
  <c r="BG9924" i="6"/>
  <c r="BG9925" i="6"/>
  <c r="BG9926" i="6"/>
  <c r="BG9927" i="6"/>
  <c r="BG9928" i="6"/>
  <c r="BG9929" i="6"/>
  <c r="BG9930" i="6"/>
  <c r="BG9931" i="6"/>
  <c r="BG9932" i="6"/>
  <c r="BG9933" i="6"/>
  <c r="BG9934" i="6"/>
  <c r="BG9935" i="6"/>
  <c r="BG9936" i="6"/>
  <c r="BG9937" i="6"/>
  <c r="BG9938" i="6"/>
  <c r="BG9939" i="6"/>
  <c r="BG9940" i="6"/>
  <c r="BG9941" i="6"/>
  <c r="BG9942" i="6"/>
  <c r="BG9943" i="6"/>
  <c r="BG9944" i="6"/>
  <c r="BG9945" i="6"/>
  <c r="BG9946" i="6"/>
  <c r="BG9947" i="6"/>
  <c r="BG9948" i="6"/>
  <c r="BG9949" i="6"/>
  <c r="BG9950" i="6"/>
  <c r="BG9951" i="6"/>
  <c r="BG9952" i="6"/>
  <c r="BG9953" i="6"/>
  <c r="BG9954" i="6"/>
  <c r="BG9955" i="6"/>
  <c r="BG9956" i="6"/>
  <c r="BG9957" i="6"/>
  <c r="BG9958" i="6"/>
  <c r="BG9959" i="6"/>
  <c r="BG9960" i="6"/>
  <c r="BG9961" i="6"/>
  <c r="BG9962" i="6"/>
  <c r="BG9963" i="6"/>
  <c r="BG9964" i="6"/>
  <c r="BG9965" i="6"/>
  <c r="BG9966" i="6"/>
  <c r="BG9967" i="6"/>
  <c r="BG9968" i="6"/>
  <c r="BG9969" i="6"/>
  <c r="BG9970" i="6"/>
  <c r="BG9971" i="6"/>
  <c r="BG9972" i="6"/>
  <c r="BG9973" i="6"/>
  <c r="BG9974" i="6"/>
  <c r="BG9975" i="6"/>
  <c r="BG9976" i="6"/>
  <c r="BG9977" i="6"/>
  <c r="BG9978" i="6"/>
  <c r="BG9979" i="6"/>
  <c r="BG9980" i="6"/>
  <c r="BG9981" i="6"/>
  <c r="BG9982" i="6"/>
  <c r="BG9983" i="6"/>
  <c r="BG9984" i="6"/>
  <c r="BG9985" i="6"/>
  <c r="BG9986" i="6"/>
  <c r="BG9987" i="6"/>
  <c r="BG9988" i="6"/>
  <c r="BG9989" i="6"/>
  <c r="BG9990" i="6"/>
  <c r="BG9991" i="6"/>
  <c r="BG9992" i="6"/>
  <c r="BG9993" i="6"/>
  <c r="BG9994" i="6"/>
  <c r="BG9995" i="6"/>
  <c r="BG9996" i="6"/>
  <c r="BG9997" i="6"/>
  <c r="BG9998" i="6"/>
  <c r="BG9999" i="6"/>
  <c r="BG10000" i="6"/>
  <c r="BG10001" i="6"/>
  <c r="BG10002" i="6"/>
  <c r="BG10003" i="6"/>
  <c r="BG10004" i="6"/>
  <c r="BG10005" i="6"/>
  <c r="BG10006" i="6"/>
  <c r="BG10007" i="6"/>
  <c r="BG10008" i="6"/>
  <c r="BG10009" i="6"/>
  <c r="BG10010" i="6"/>
  <c r="BG10011" i="6"/>
  <c r="BG10012" i="6"/>
  <c r="BG10013" i="6"/>
  <c r="BG10014" i="6"/>
  <c r="BG10015" i="6"/>
  <c r="BG10016" i="6"/>
  <c r="BG10017" i="6"/>
  <c r="BG10018" i="6"/>
  <c r="BG10019" i="6"/>
  <c r="BG10020" i="6"/>
  <c r="BG10021" i="6"/>
  <c r="BG10022" i="6"/>
  <c r="BG10023" i="6"/>
  <c r="BG10024" i="6"/>
  <c r="BG10025" i="6"/>
  <c r="BG10026" i="6"/>
  <c r="BG10027" i="6"/>
  <c r="BG10028" i="6"/>
  <c r="BG10029" i="6"/>
  <c r="BG10030" i="6"/>
  <c r="BG10031" i="6"/>
  <c r="BG10032" i="6"/>
  <c r="BG10033" i="6"/>
  <c r="BG10034" i="6"/>
  <c r="BG10035" i="6"/>
  <c r="BG10036" i="6"/>
  <c r="BG10037" i="6"/>
  <c r="BG10038" i="6"/>
  <c r="BG10039" i="6"/>
  <c r="BG10040" i="6"/>
  <c r="BG10041" i="6"/>
  <c r="BG10042" i="6"/>
  <c r="BG10043" i="6"/>
  <c r="BG10044" i="6"/>
  <c r="BG2" i="6"/>
  <c r="BF3" i="6"/>
  <c r="BF4" i="6"/>
  <c r="BF5" i="6"/>
  <c r="BF6" i="6"/>
  <c r="BF7" i="6"/>
  <c r="BF8" i="6"/>
  <c r="BF9" i="6"/>
  <c r="BF10" i="6"/>
  <c r="BF11" i="6"/>
  <c r="BF12" i="6"/>
  <c r="BF13" i="6"/>
  <c r="BF14" i="6"/>
  <c r="BF15" i="6"/>
  <c r="BF16" i="6"/>
  <c r="BF17" i="6"/>
  <c r="BF18" i="6"/>
  <c r="BF19" i="6"/>
  <c r="BF20" i="6"/>
  <c r="BF21" i="6"/>
  <c r="BF22" i="6"/>
  <c r="BF23" i="6"/>
  <c r="BF24" i="6"/>
  <c r="BF25" i="6"/>
  <c r="BF26" i="6"/>
  <c r="BF27" i="6"/>
  <c r="BF28" i="6"/>
  <c r="BF29" i="6"/>
  <c r="BF30" i="6"/>
  <c r="BF31" i="6"/>
  <c r="BF32" i="6"/>
  <c r="BF33" i="6"/>
  <c r="BF34" i="6"/>
  <c r="BF35" i="6"/>
  <c r="BF36" i="6"/>
  <c r="BF37" i="6"/>
  <c r="BF38" i="6"/>
  <c r="BF39" i="6"/>
  <c r="BF40" i="6"/>
  <c r="BF41" i="6"/>
  <c r="BF42" i="6"/>
  <c r="BF43" i="6"/>
  <c r="BF44" i="6"/>
  <c r="BF45" i="6"/>
  <c r="BF46" i="6"/>
  <c r="BF47" i="6"/>
  <c r="BF48" i="6"/>
  <c r="BF49" i="6"/>
  <c r="BF50" i="6"/>
  <c r="BF51" i="6"/>
  <c r="BF52" i="6"/>
  <c r="BF53" i="6"/>
  <c r="BF54" i="6"/>
  <c r="BF55" i="6"/>
  <c r="BF56" i="6"/>
  <c r="BF57" i="6"/>
  <c r="BF58" i="6"/>
  <c r="BF59" i="6"/>
  <c r="BF60" i="6"/>
  <c r="BF61" i="6"/>
  <c r="BF62" i="6"/>
  <c r="BF63" i="6"/>
  <c r="BF64" i="6"/>
  <c r="BF65" i="6"/>
  <c r="BF66" i="6"/>
  <c r="BF67" i="6"/>
  <c r="BF68" i="6"/>
  <c r="BF69" i="6"/>
  <c r="BF70" i="6"/>
  <c r="BF71" i="6"/>
  <c r="BF72" i="6"/>
  <c r="BF73" i="6"/>
  <c r="BF74" i="6"/>
  <c r="BF75" i="6"/>
  <c r="BF76" i="6"/>
  <c r="BF77" i="6"/>
  <c r="BF78" i="6"/>
  <c r="BF79" i="6"/>
  <c r="BF80" i="6"/>
  <c r="BF81" i="6"/>
  <c r="BF82" i="6"/>
  <c r="BF83" i="6"/>
  <c r="BF84" i="6"/>
  <c r="BF85" i="6"/>
  <c r="BF86" i="6"/>
  <c r="BF87" i="6"/>
  <c r="BF88" i="6"/>
  <c r="BF89" i="6"/>
  <c r="BF90" i="6"/>
  <c r="BF91" i="6"/>
  <c r="BF92" i="6"/>
  <c r="BF93" i="6"/>
  <c r="BF94" i="6"/>
  <c r="BF95" i="6"/>
  <c r="BF96" i="6"/>
  <c r="BF97" i="6"/>
  <c r="BF98" i="6"/>
  <c r="BF99" i="6"/>
  <c r="BF100" i="6"/>
  <c r="BF101" i="6"/>
  <c r="BF102" i="6"/>
  <c r="BF103" i="6"/>
  <c r="BF104" i="6"/>
  <c r="BF105" i="6"/>
  <c r="BF106" i="6"/>
  <c r="BF107" i="6"/>
  <c r="BF108" i="6"/>
  <c r="BF109" i="6"/>
  <c r="BF110" i="6"/>
  <c r="BF111" i="6"/>
  <c r="BF112" i="6"/>
  <c r="BF113" i="6"/>
  <c r="BF114" i="6"/>
  <c r="BF115" i="6"/>
  <c r="BF116" i="6"/>
  <c r="BF117" i="6"/>
  <c r="BF118" i="6"/>
  <c r="BF119" i="6"/>
  <c r="BF120" i="6"/>
  <c r="BF121" i="6"/>
  <c r="BF122" i="6"/>
  <c r="BF123" i="6"/>
  <c r="BF124" i="6"/>
  <c r="BF125" i="6"/>
  <c r="BF126" i="6"/>
  <c r="BF127" i="6"/>
  <c r="BF128" i="6"/>
  <c r="BF129" i="6"/>
  <c r="BF130" i="6"/>
  <c r="BF131" i="6"/>
  <c r="BF132" i="6"/>
  <c r="BF133" i="6"/>
  <c r="BF134" i="6"/>
  <c r="BF135" i="6"/>
  <c r="BF136" i="6"/>
  <c r="BF137" i="6"/>
  <c r="BF138" i="6"/>
  <c r="BF139" i="6"/>
  <c r="BF140" i="6"/>
  <c r="BF141" i="6"/>
  <c r="BF142" i="6"/>
  <c r="BF143" i="6"/>
  <c r="BF144" i="6"/>
  <c r="BF145" i="6"/>
  <c r="BF146" i="6"/>
  <c r="BF147" i="6"/>
  <c r="BF148" i="6"/>
  <c r="BF149" i="6"/>
  <c r="BF150" i="6"/>
  <c r="BF151" i="6"/>
  <c r="BF152" i="6"/>
  <c r="BF153" i="6"/>
  <c r="BF154" i="6"/>
  <c r="BF155" i="6"/>
  <c r="BF156" i="6"/>
  <c r="BF157" i="6"/>
  <c r="BF158" i="6"/>
  <c r="BF159" i="6"/>
  <c r="BF160" i="6"/>
  <c r="BF161" i="6"/>
  <c r="BF162" i="6"/>
  <c r="BF163" i="6"/>
  <c r="BF164" i="6"/>
  <c r="BF165" i="6"/>
  <c r="BF166" i="6"/>
  <c r="BF167" i="6"/>
  <c r="BF168" i="6"/>
  <c r="BF169" i="6"/>
  <c r="BF170" i="6"/>
  <c r="BF171" i="6"/>
  <c r="BF172" i="6"/>
  <c r="BF173" i="6"/>
  <c r="BF174" i="6"/>
  <c r="BF175" i="6"/>
  <c r="BF176" i="6"/>
  <c r="BF177" i="6"/>
  <c r="BF178" i="6"/>
  <c r="BF179" i="6"/>
  <c r="BF180" i="6"/>
  <c r="BF181" i="6"/>
  <c r="BF182" i="6"/>
  <c r="BF183" i="6"/>
  <c r="BF184" i="6"/>
  <c r="BF185" i="6"/>
  <c r="BF186" i="6"/>
  <c r="BF187" i="6"/>
  <c r="BF188" i="6"/>
  <c r="BF189" i="6"/>
  <c r="BF190" i="6"/>
  <c r="BF191" i="6"/>
  <c r="BF192" i="6"/>
  <c r="BF193" i="6"/>
  <c r="BF194" i="6"/>
  <c r="BF195" i="6"/>
  <c r="BF196" i="6"/>
  <c r="BF197" i="6"/>
  <c r="BF198" i="6"/>
  <c r="BF199" i="6"/>
  <c r="BF200" i="6"/>
  <c r="BF201" i="6"/>
  <c r="BF202" i="6"/>
  <c r="BF203" i="6"/>
  <c r="BF204" i="6"/>
  <c r="BF205" i="6"/>
  <c r="BF206" i="6"/>
  <c r="BF207" i="6"/>
  <c r="BF208" i="6"/>
  <c r="BF209" i="6"/>
  <c r="BF210" i="6"/>
  <c r="BF211" i="6"/>
  <c r="BF212" i="6"/>
  <c r="BF213" i="6"/>
  <c r="BF214" i="6"/>
  <c r="BF215" i="6"/>
  <c r="BF216" i="6"/>
  <c r="BF217" i="6"/>
  <c r="BF218" i="6"/>
  <c r="BF219" i="6"/>
  <c r="BF220" i="6"/>
  <c r="BF221" i="6"/>
  <c r="BF222" i="6"/>
  <c r="BF223" i="6"/>
  <c r="BF224" i="6"/>
  <c r="BF225" i="6"/>
  <c r="BF226" i="6"/>
  <c r="BF227" i="6"/>
  <c r="BF228" i="6"/>
  <c r="BF229" i="6"/>
  <c r="BF230" i="6"/>
  <c r="BF231" i="6"/>
  <c r="BF232" i="6"/>
  <c r="BF233" i="6"/>
  <c r="BF234" i="6"/>
  <c r="BF235" i="6"/>
  <c r="BF236" i="6"/>
  <c r="BF237" i="6"/>
  <c r="BF238" i="6"/>
  <c r="BF239" i="6"/>
  <c r="BF240" i="6"/>
  <c r="BF241" i="6"/>
  <c r="BF242" i="6"/>
  <c r="BF243" i="6"/>
  <c r="BF244" i="6"/>
  <c r="BF245" i="6"/>
  <c r="BF246" i="6"/>
  <c r="BF247" i="6"/>
  <c r="BF248" i="6"/>
  <c r="BF249" i="6"/>
  <c r="BF250" i="6"/>
  <c r="BF251" i="6"/>
  <c r="BF252" i="6"/>
  <c r="BF253" i="6"/>
  <c r="BF254" i="6"/>
  <c r="BF255" i="6"/>
  <c r="BF256" i="6"/>
  <c r="BF257" i="6"/>
  <c r="BF258" i="6"/>
  <c r="BF259" i="6"/>
  <c r="BF260" i="6"/>
  <c r="BF261" i="6"/>
  <c r="BF262" i="6"/>
  <c r="BF263" i="6"/>
  <c r="BF264" i="6"/>
  <c r="BF265" i="6"/>
  <c r="BF266" i="6"/>
  <c r="BF267" i="6"/>
  <c r="BF268" i="6"/>
  <c r="BF269" i="6"/>
  <c r="BF270" i="6"/>
  <c r="BF271" i="6"/>
  <c r="BF272" i="6"/>
  <c r="BF273" i="6"/>
  <c r="BF274" i="6"/>
  <c r="BF275" i="6"/>
  <c r="BF276" i="6"/>
  <c r="BF277" i="6"/>
  <c r="BF278" i="6"/>
  <c r="BF279" i="6"/>
  <c r="BF280" i="6"/>
  <c r="BF281" i="6"/>
  <c r="BF282" i="6"/>
  <c r="BF283" i="6"/>
  <c r="BF284" i="6"/>
  <c r="BF285" i="6"/>
  <c r="BF286" i="6"/>
  <c r="BF287" i="6"/>
  <c r="BF288" i="6"/>
  <c r="BF289" i="6"/>
  <c r="BF290" i="6"/>
  <c r="BF291" i="6"/>
  <c r="BF292" i="6"/>
  <c r="BF293" i="6"/>
  <c r="BF294" i="6"/>
  <c r="BF295" i="6"/>
  <c r="BF296" i="6"/>
  <c r="BF297" i="6"/>
  <c r="BF298" i="6"/>
  <c r="BF299" i="6"/>
  <c r="BF300" i="6"/>
  <c r="BF301" i="6"/>
  <c r="BF302" i="6"/>
  <c r="BF303" i="6"/>
  <c r="BF304" i="6"/>
  <c r="BF305" i="6"/>
  <c r="BF306" i="6"/>
  <c r="BF307" i="6"/>
  <c r="BF308" i="6"/>
  <c r="BF309" i="6"/>
  <c r="BF310" i="6"/>
  <c r="BF311" i="6"/>
  <c r="BF312" i="6"/>
  <c r="BF313" i="6"/>
  <c r="BF314" i="6"/>
  <c r="BF315" i="6"/>
  <c r="BF316" i="6"/>
  <c r="BF317" i="6"/>
  <c r="BF318" i="6"/>
  <c r="BF319" i="6"/>
  <c r="BF320" i="6"/>
  <c r="BF321" i="6"/>
  <c r="BF322" i="6"/>
  <c r="BF323" i="6"/>
  <c r="BF324" i="6"/>
  <c r="BF325" i="6"/>
  <c r="BF326" i="6"/>
  <c r="BF327" i="6"/>
  <c r="BF328" i="6"/>
  <c r="BF329" i="6"/>
  <c r="BF330" i="6"/>
  <c r="BF331" i="6"/>
  <c r="BF332" i="6"/>
  <c r="BF333" i="6"/>
  <c r="BF334" i="6"/>
  <c r="BF335" i="6"/>
  <c r="BF336" i="6"/>
  <c r="BF337" i="6"/>
  <c r="BF338" i="6"/>
  <c r="BF339" i="6"/>
  <c r="BF340" i="6"/>
  <c r="BF341" i="6"/>
  <c r="BF342" i="6"/>
  <c r="BF343" i="6"/>
  <c r="BF344" i="6"/>
  <c r="BF345" i="6"/>
  <c r="BF346" i="6"/>
  <c r="BF347" i="6"/>
  <c r="BF348" i="6"/>
  <c r="BF349" i="6"/>
  <c r="BF350" i="6"/>
  <c r="BF351" i="6"/>
  <c r="BF352" i="6"/>
  <c r="BF353" i="6"/>
  <c r="BF354" i="6"/>
  <c r="BF355" i="6"/>
  <c r="BF356" i="6"/>
  <c r="BF357" i="6"/>
  <c r="BF358" i="6"/>
  <c r="BF359" i="6"/>
  <c r="BF360" i="6"/>
  <c r="BF361" i="6"/>
  <c r="BF362" i="6"/>
  <c r="BF363" i="6"/>
  <c r="BF364" i="6"/>
  <c r="BF365" i="6"/>
  <c r="BF366" i="6"/>
  <c r="BF367" i="6"/>
  <c r="BF368" i="6"/>
  <c r="BF369" i="6"/>
  <c r="BF370" i="6"/>
  <c r="BF371" i="6"/>
  <c r="BF372" i="6"/>
  <c r="BF373" i="6"/>
  <c r="BF374" i="6"/>
  <c r="BF375" i="6"/>
  <c r="BF376" i="6"/>
  <c r="BF377" i="6"/>
  <c r="BF378" i="6"/>
  <c r="BF379" i="6"/>
  <c r="BF380" i="6"/>
  <c r="BF381" i="6"/>
  <c r="BF382" i="6"/>
  <c r="BF383" i="6"/>
  <c r="BF384" i="6"/>
  <c r="BF385" i="6"/>
  <c r="BF386" i="6"/>
  <c r="BF387" i="6"/>
  <c r="BF388" i="6"/>
  <c r="BF389" i="6"/>
  <c r="BF390" i="6"/>
  <c r="BF391" i="6"/>
  <c r="BF392" i="6"/>
  <c r="BF393" i="6"/>
  <c r="BF394" i="6"/>
  <c r="BF395" i="6"/>
  <c r="BF396" i="6"/>
  <c r="BF397" i="6"/>
  <c r="BF398" i="6"/>
  <c r="BF399" i="6"/>
  <c r="BF400" i="6"/>
  <c r="BF401" i="6"/>
  <c r="BF402" i="6"/>
  <c r="BF403" i="6"/>
  <c r="BF404" i="6"/>
  <c r="BF405" i="6"/>
  <c r="BF406" i="6"/>
  <c r="BF407" i="6"/>
  <c r="BF408" i="6"/>
  <c r="BF409" i="6"/>
  <c r="BF410" i="6"/>
  <c r="BF411" i="6"/>
  <c r="BF412" i="6"/>
  <c r="BF413" i="6"/>
  <c r="BF414" i="6"/>
  <c r="BF415" i="6"/>
  <c r="BF416" i="6"/>
  <c r="BF417" i="6"/>
  <c r="BF418" i="6"/>
  <c r="BF419" i="6"/>
  <c r="BF420" i="6"/>
  <c r="BF421" i="6"/>
  <c r="BF422" i="6"/>
  <c r="BF423" i="6"/>
  <c r="BF424" i="6"/>
  <c r="BF425" i="6"/>
  <c r="BF426" i="6"/>
  <c r="BF427" i="6"/>
  <c r="BF428" i="6"/>
  <c r="BF429" i="6"/>
  <c r="BF430" i="6"/>
  <c r="BF431" i="6"/>
  <c r="BF432" i="6"/>
  <c r="BF433" i="6"/>
  <c r="BF434" i="6"/>
  <c r="BF435" i="6"/>
  <c r="BF436" i="6"/>
  <c r="BF437" i="6"/>
  <c r="BF438" i="6"/>
  <c r="BF439" i="6"/>
  <c r="BF440" i="6"/>
  <c r="BF441" i="6"/>
  <c r="BF442" i="6"/>
  <c r="BF443" i="6"/>
  <c r="BF444" i="6"/>
  <c r="BF445" i="6"/>
  <c r="BF446" i="6"/>
  <c r="BF447" i="6"/>
  <c r="BF448" i="6"/>
  <c r="BF449" i="6"/>
  <c r="BF450" i="6"/>
  <c r="BF451" i="6"/>
  <c r="BF452" i="6"/>
  <c r="BF453" i="6"/>
  <c r="BF454" i="6"/>
  <c r="BF455" i="6"/>
  <c r="BF456" i="6"/>
  <c r="BF457" i="6"/>
  <c r="BF458" i="6"/>
  <c r="BF459" i="6"/>
  <c r="BF460" i="6"/>
  <c r="BF461" i="6"/>
  <c r="BF462" i="6"/>
  <c r="BF463" i="6"/>
  <c r="BF464" i="6"/>
  <c r="BF465" i="6"/>
  <c r="BF466" i="6"/>
  <c r="BF467" i="6"/>
  <c r="BF468" i="6"/>
  <c r="BF469" i="6"/>
  <c r="BF470" i="6"/>
  <c r="BF471" i="6"/>
  <c r="BF472" i="6"/>
  <c r="BF473" i="6"/>
  <c r="BF474" i="6"/>
  <c r="BF475" i="6"/>
  <c r="BF476" i="6"/>
  <c r="BF477" i="6"/>
  <c r="BF478" i="6"/>
  <c r="BF479" i="6"/>
  <c r="BF480" i="6"/>
  <c r="BF481" i="6"/>
  <c r="BF482" i="6"/>
  <c r="BF483" i="6"/>
  <c r="BF484" i="6"/>
  <c r="BF485" i="6"/>
  <c r="BF486" i="6"/>
  <c r="BF487" i="6"/>
  <c r="BF488" i="6"/>
  <c r="BF489" i="6"/>
  <c r="BF490" i="6"/>
  <c r="BF491" i="6"/>
  <c r="BF492" i="6"/>
  <c r="BF493" i="6"/>
  <c r="BF494" i="6"/>
  <c r="BF495" i="6"/>
  <c r="BF496" i="6"/>
  <c r="BF497" i="6"/>
  <c r="BF498" i="6"/>
  <c r="BF499" i="6"/>
  <c r="BF500" i="6"/>
  <c r="BF501" i="6"/>
  <c r="BF502" i="6"/>
  <c r="BF503" i="6"/>
  <c r="BF504" i="6"/>
  <c r="BF505" i="6"/>
  <c r="BF506" i="6"/>
  <c r="BF507" i="6"/>
  <c r="BF508" i="6"/>
  <c r="BF509" i="6"/>
  <c r="BF510" i="6"/>
  <c r="BF511" i="6"/>
  <c r="BF512" i="6"/>
  <c r="BF513" i="6"/>
  <c r="BF514" i="6"/>
  <c r="BF515" i="6"/>
  <c r="BF516" i="6"/>
  <c r="BF517" i="6"/>
  <c r="BF518" i="6"/>
  <c r="BF519" i="6"/>
  <c r="BF520" i="6"/>
  <c r="BF521" i="6"/>
  <c r="BF522" i="6"/>
  <c r="BF523" i="6"/>
  <c r="BF524" i="6"/>
  <c r="BF525" i="6"/>
  <c r="BF526" i="6"/>
  <c r="BF527" i="6"/>
  <c r="BF528" i="6"/>
  <c r="BF529" i="6"/>
  <c r="BF530" i="6"/>
  <c r="BF531" i="6"/>
  <c r="BF532" i="6"/>
  <c r="BF533" i="6"/>
  <c r="BF534" i="6"/>
  <c r="BF535" i="6"/>
  <c r="BF536" i="6"/>
  <c r="BF537" i="6"/>
  <c r="BF538" i="6"/>
  <c r="BF539" i="6"/>
  <c r="BF540" i="6"/>
  <c r="BF541" i="6"/>
  <c r="BF542" i="6"/>
  <c r="BF543" i="6"/>
  <c r="BF544" i="6"/>
  <c r="BF545" i="6"/>
  <c r="BF546" i="6"/>
  <c r="BF547" i="6"/>
  <c r="BF548" i="6"/>
  <c r="BF549" i="6"/>
  <c r="BF550" i="6"/>
  <c r="BF551" i="6"/>
  <c r="BF552" i="6"/>
  <c r="BF553" i="6"/>
  <c r="BF554" i="6"/>
  <c r="BF555" i="6"/>
  <c r="BF556" i="6"/>
  <c r="BF557" i="6"/>
  <c r="BF558" i="6"/>
  <c r="BF559" i="6"/>
  <c r="BF560" i="6"/>
  <c r="BF561" i="6"/>
  <c r="BF562" i="6"/>
  <c r="BF563" i="6"/>
  <c r="BF564" i="6"/>
  <c r="BF565" i="6"/>
  <c r="BF566" i="6"/>
  <c r="BF567" i="6"/>
  <c r="BF568" i="6"/>
  <c r="BF569" i="6"/>
  <c r="BF570" i="6"/>
  <c r="BF571" i="6"/>
  <c r="BF572" i="6"/>
  <c r="BF573" i="6"/>
  <c r="BF574" i="6"/>
  <c r="BF575" i="6"/>
  <c r="BF576" i="6"/>
  <c r="BF577" i="6"/>
  <c r="BF578" i="6"/>
  <c r="BF579" i="6"/>
  <c r="BF580" i="6"/>
  <c r="BF581" i="6"/>
  <c r="BF582" i="6"/>
  <c r="BF583" i="6"/>
  <c r="BF584" i="6"/>
  <c r="BF585" i="6"/>
  <c r="BF586" i="6"/>
  <c r="BF587" i="6"/>
  <c r="BF588" i="6"/>
  <c r="BF589" i="6"/>
  <c r="BF590" i="6"/>
  <c r="BF591" i="6"/>
  <c r="BF592" i="6"/>
  <c r="BF593" i="6"/>
  <c r="BF594" i="6"/>
  <c r="BF595" i="6"/>
  <c r="BF596" i="6"/>
  <c r="BF597" i="6"/>
  <c r="BF598" i="6"/>
  <c r="BF599" i="6"/>
  <c r="BF600" i="6"/>
  <c r="BF601" i="6"/>
  <c r="BF602" i="6"/>
  <c r="BF603" i="6"/>
  <c r="BF604" i="6"/>
  <c r="BF605" i="6"/>
  <c r="BF606" i="6"/>
  <c r="BF607" i="6"/>
  <c r="BF608" i="6"/>
  <c r="BF609" i="6"/>
  <c r="BF610" i="6"/>
  <c r="BF611" i="6"/>
  <c r="BF612" i="6"/>
  <c r="BF613" i="6"/>
  <c r="BF614" i="6"/>
  <c r="BF615" i="6"/>
  <c r="BF616" i="6"/>
  <c r="BF617" i="6"/>
  <c r="BF618" i="6"/>
  <c r="BF619" i="6"/>
  <c r="BF620" i="6"/>
  <c r="BF621" i="6"/>
  <c r="BF622" i="6"/>
  <c r="BF623" i="6"/>
  <c r="BF624" i="6"/>
  <c r="BF625" i="6"/>
  <c r="BF626" i="6"/>
  <c r="BF627" i="6"/>
  <c r="BF628" i="6"/>
  <c r="BF629" i="6"/>
  <c r="BF630" i="6"/>
  <c r="BF631" i="6"/>
  <c r="BF632" i="6"/>
  <c r="BF633" i="6"/>
  <c r="BF634" i="6"/>
  <c r="BF635" i="6"/>
  <c r="BF636" i="6"/>
  <c r="BF637" i="6"/>
  <c r="BF638" i="6"/>
  <c r="BF639" i="6"/>
  <c r="BF640" i="6"/>
  <c r="BF641" i="6"/>
  <c r="BF642" i="6"/>
  <c r="BF643" i="6"/>
  <c r="BF644" i="6"/>
  <c r="BF645" i="6"/>
  <c r="BF646" i="6"/>
  <c r="BF647" i="6"/>
  <c r="BF648" i="6"/>
  <c r="BF649" i="6"/>
  <c r="BF650" i="6"/>
  <c r="BF651" i="6"/>
  <c r="BF652" i="6"/>
  <c r="BF653" i="6"/>
  <c r="BF654" i="6"/>
  <c r="BF655" i="6"/>
  <c r="BF656" i="6"/>
  <c r="BF657" i="6"/>
  <c r="BF658" i="6"/>
  <c r="BF659" i="6"/>
  <c r="BF660" i="6"/>
  <c r="BF661" i="6"/>
  <c r="BF662" i="6"/>
  <c r="BF663" i="6"/>
  <c r="BF664" i="6"/>
  <c r="BF665" i="6"/>
  <c r="BF666" i="6"/>
  <c r="BF667" i="6"/>
  <c r="BF668" i="6"/>
  <c r="BF669" i="6"/>
  <c r="BF670" i="6"/>
  <c r="BF671" i="6"/>
  <c r="BF672" i="6"/>
  <c r="BF673" i="6"/>
  <c r="BF674" i="6"/>
  <c r="BF675" i="6"/>
  <c r="BF676" i="6"/>
  <c r="BF677" i="6"/>
  <c r="BF678" i="6"/>
  <c r="BF679" i="6"/>
  <c r="BF680" i="6"/>
  <c r="BF681" i="6"/>
  <c r="BF682" i="6"/>
  <c r="BF683" i="6"/>
  <c r="BF684" i="6"/>
  <c r="BF685" i="6"/>
  <c r="BF686" i="6"/>
  <c r="BF687" i="6"/>
  <c r="BF688" i="6"/>
  <c r="BF689" i="6"/>
  <c r="BF690" i="6"/>
  <c r="BF691" i="6"/>
  <c r="BF692" i="6"/>
  <c r="BF693" i="6"/>
  <c r="BF694" i="6"/>
  <c r="BF695" i="6"/>
  <c r="BF696" i="6"/>
  <c r="BF697" i="6"/>
  <c r="BF698" i="6"/>
  <c r="BF699" i="6"/>
  <c r="BF700" i="6"/>
  <c r="BF701" i="6"/>
  <c r="BF702" i="6"/>
  <c r="BF703" i="6"/>
  <c r="BF704" i="6"/>
  <c r="BF705" i="6"/>
  <c r="BF706" i="6"/>
  <c r="BF707" i="6"/>
  <c r="BF708" i="6"/>
  <c r="BF709" i="6"/>
  <c r="BF710" i="6"/>
  <c r="BF711" i="6"/>
  <c r="BF712" i="6"/>
  <c r="BF713" i="6"/>
  <c r="BF714" i="6"/>
  <c r="BF715" i="6"/>
  <c r="BF716" i="6"/>
  <c r="BF717" i="6"/>
  <c r="BF718" i="6"/>
  <c r="BF719" i="6"/>
  <c r="BF720" i="6"/>
  <c r="BF721" i="6"/>
  <c r="BF722" i="6"/>
  <c r="BF723" i="6"/>
  <c r="BF724" i="6"/>
  <c r="BF725" i="6"/>
  <c r="BF726" i="6"/>
  <c r="BF727" i="6"/>
  <c r="BF728" i="6"/>
  <c r="BF729" i="6"/>
  <c r="BF730" i="6"/>
  <c r="BF731" i="6"/>
  <c r="BF732" i="6"/>
  <c r="BF733" i="6"/>
  <c r="BF734" i="6"/>
  <c r="BF735" i="6"/>
  <c r="BF736" i="6"/>
  <c r="BF737" i="6"/>
  <c r="BF738" i="6"/>
  <c r="BF739" i="6"/>
  <c r="BF740" i="6"/>
  <c r="BF741" i="6"/>
  <c r="BF742" i="6"/>
  <c r="BF743" i="6"/>
  <c r="BF744" i="6"/>
  <c r="BF745" i="6"/>
  <c r="BF746" i="6"/>
  <c r="BF747" i="6"/>
  <c r="BF748" i="6"/>
  <c r="BF749" i="6"/>
  <c r="BF750" i="6"/>
  <c r="BF751" i="6"/>
  <c r="BF752" i="6"/>
  <c r="BF753" i="6"/>
  <c r="BF754" i="6"/>
  <c r="BF755" i="6"/>
  <c r="BF756" i="6"/>
  <c r="BF757" i="6"/>
  <c r="BF758" i="6"/>
  <c r="BF759" i="6"/>
  <c r="BF760" i="6"/>
  <c r="BF761" i="6"/>
  <c r="BF762" i="6"/>
  <c r="BF763" i="6"/>
  <c r="BF764" i="6"/>
  <c r="BF765" i="6"/>
  <c r="BF766" i="6"/>
  <c r="BF767" i="6"/>
  <c r="BF768" i="6"/>
  <c r="BF769" i="6"/>
  <c r="BF770" i="6"/>
  <c r="BF771" i="6"/>
  <c r="BF772" i="6"/>
  <c r="BF773" i="6"/>
  <c r="BF774" i="6"/>
  <c r="BF775" i="6"/>
  <c r="BF776" i="6"/>
  <c r="BF777" i="6"/>
  <c r="BF778" i="6"/>
  <c r="BF779" i="6"/>
  <c r="BF780" i="6"/>
  <c r="BF781" i="6"/>
  <c r="BF782" i="6"/>
  <c r="BF783" i="6"/>
  <c r="BF784" i="6"/>
  <c r="BF785" i="6"/>
  <c r="BF786" i="6"/>
  <c r="BF787" i="6"/>
  <c r="BF788" i="6"/>
  <c r="BF789" i="6"/>
  <c r="BF790" i="6"/>
  <c r="BF791" i="6"/>
  <c r="BF792" i="6"/>
  <c r="BF793" i="6"/>
  <c r="BF794" i="6"/>
  <c r="BF795" i="6"/>
  <c r="BF796" i="6"/>
  <c r="BF797" i="6"/>
  <c r="BF798" i="6"/>
  <c r="BF799" i="6"/>
  <c r="BF800" i="6"/>
  <c r="BF801" i="6"/>
  <c r="BF802" i="6"/>
  <c r="BF803" i="6"/>
  <c r="BF804" i="6"/>
  <c r="BF805" i="6"/>
  <c r="BF806" i="6"/>
  <c r="BF807" i="6"/>
  <c r="BF808" i="6"/>
  <c r="BF809" i="6"/>
  <c r="BF810" i="6"/>
  <c r="BF811" i="6"/>
  <c r="BF812" i="6"/>
  <c r="BF813" i="6"/>
  <c r="BF814" i="6"/>
  <c r="BF815" i="6"/>
  <c r="BF816" i="6"/>
  <c r="BF817" i="6"/>
  <c r="BF818" i="6"/>
  <c r="BF819" i="6"/>
  <c r="BF820" i="6"/>
  <c r="BF821" i="6"/>
  <c r="BF822" i="6"/>
  <c r="BF823" i="6"/>
  <c r="BF824" i="6"/>
  <c r="BF825" i="6"/>
  <c r="BF826" i="6"/>
  <c r="BF827" i="6"/>
  <c r="BF828" i="6"/>
  <c r="BF829" i="6"/>
  <c r="BF830" i="6"/>
  <c r="BF831" i="6"/>
  <c r="BF832" i="6"/>
  <c r="BF833" i="6"/>
  <c r="BF834" i="6"/>
  <c r="BF835" i="6"/>
  <c r="BF836" i="6"/>
  <c r="BF837" i="6"/>
  <c r="BF838" i="6"/>
  <c r="BF839" i="6"/>
  <c r="BF840" i="6"/>
  <c r="BF841" i="6"/>
  <c r="BF842" i="6"/>
  <c r="BF843" i="6"/>
  <c r="BF844" i="6"/>
  <c r="BF845" i="6"/>
  <c r="BF846" i="6"/>
  <c r="BF847" i="6"/>
  <c r="BF848" i="6"/>
  <c r="BF849" i="6"/>
  <c r="BF850" i="6"/>
  <c r="BF851" i="6"/>
  <c r="BF852" i="6"/>
  <c r="BF853" i="6"/>
  <c r="BF854" i="6"/>
  <c r="BF855" i="6"/>
  <c r="BF856" i="6"/>
  <c r="BF857" i="6"/>
  <c r="BF858" i="6"/>
  <c r="BF859" i="6"/>
  <c r="BF860" i="6"/>
  <c r="BF861" i="6"/>
  <c r="BF862" i="6"/>
  <c r="BF863" i="6"/>
  <c r="BF864" i="6"/>
  <c r="BF865" i="6"/>
  <c r="BF866" i="6"/>
  <c r="BF867" i="6"/>
  <c r="BF868" i="6"/>
  <c r="BF869" i="6"/>
  <c r="BF870" i="6"/>
  <c r="BF871" i="6"/>
  <c r="BF872" i="6"/>
  <c r="BF873" i="6"/>
  <c r="BF874" i="6"/>
  <c r="BF875" i="6"/>
  <c r="BF876" i="6"/>
  <c r="BF877" i="6"/>
  <c r="BF878" i="6"/>
  <c r="BF879" i="6"/>
  <c r="BF880" i="6"/>
  <c r="BF881" i="6"/>
  <c r="BF882" i="6"/>
  <c r="BF883" i="6"/>
  <c r="BF884" i="6"/>
  <c r="BF885" i="6"/>
  <c r="BF886" i="6"/>
  <c r="BF887" i="6"/>
  <c r="BF888" i="6"/>
  <c r="BF889" i="6"/>
  <c r="BF890" i="6"/>
  <c r="BF891" i="6"/>
  <c r="BF892" i="6"/>
  <c r="BF893" i="6"/>
  <c r="BF894" i="6"/>
  <c r="BF895" i="6"/>
  <c r="BF896" i="6"/>
  <c r="BF897" i="6"/>
  <c r="BF898" i="6"/>
  <c r="BF899" i="6"/>
  <c r="BF900" i="6"/>
  <c r="BF901" i="6"/>
  <c r="BF902" i="6"/>
  <c r="BF903" i="6"/>
  <c r="BF904" i="6"/>
  <c r="BF905" i="6"/>
  <c r="BF906" i="6"/>
  <c r="BF907" i="6"/>
  <c r="BF908" i="6"/>
  <c r="BF909" i="6"/>
  <c r="BF910" i="6"/>
  <c r="BF911" i="6"/>
  <c r="BF912" i="6"/>
  <c r="BF913" i="6"/>
  <c r="BF914" i="6"/>
  <c r="BF915" i="6"/>
  <c r="BF916" i="6"/>
  <c r="BF917" i="6"/>
  <c r="BF918" i="6"/>
  <c r="BF919" i="6"/>
  <c r="BF920" i="6"/>
  <c r="BF921" i="6"/>
  <c r="BF922" i="6"/>
  <c r="BF923" i="6"/>
  <c r="BF924" i="6"/>
  <c r="BF925" i="6"/>
  <c r="BF926" i="6"/>
  <c r="BF927" i="6"/>
  <c r="BF928" i="6"/>
  <c r="BF929" i="6"/>
  <c r="BF930" i="6"/>
  <c r="BF931" i="6"/>
  <c r="BF932" i="6"/>
  <c r="BF933" i="6"/>
  <c r="BF934" i="6"/>
  <c r="BF935" i="6"/>
  <c r="BF936" i="6"/>
  <c r="BF937" i="6"/>
  <c r="BF938" i="6"/>
  <c r="BF939" i="6"/>
  <c r="BF940" i="6"/>
  <c r="BF941" i="6"/>
  <c r="BF942" i="6"/>
  <c r="BF943" i="6"/>
  <c r="BF944" i="6"/>
  <c r="BF945" i="6"/>
  <c r="BF946" i="6"/>
  <c r="BF947" i="6"/>
  <c r="BF948" i="6"/>
  <c r="BF949" i="6"/>
  <c r="BF950" i="6"/>
  <c r="BF951" i="6"/>
  <c r="BF952" i="6"/>
  <c r="BF953" i="6"/>
  <c r="BF954" i="6"/>
  <c r="BF955" i="6"/>
  <c r="BF956" i="6"/>
  <c r="BF957" i="6"/>
  <c r="BF958" i="6"/>
  <c r="BF959" i="6"/>
  <c r="BF960" i="6"/>
  <c r="BF961" i="6"/>
  <c r="BF962" i="6"/>
  <c r="BF963" i="6"/>
  <c r="BF964" i="6"/>
  <c r="BF965" i="6"/>
  <c r="BF966" i="6"/>
  <c r="BF967" i="6"/>
  <c r="BF968" i="6"/>
  <c r="BF969" i="6"/>
  <c r="BF970" i="6"/>
  <c r="BF971" i="6"/>
  <c r="BF972" i="6"/>
  <c r="BF973" i="6"/>
  <c r="BF974" i="6"/>
  <c r="BF975" i="6"/>
  <c r="BF976" i="6"/>
  <c r="BF977" i="6"/>
  <c r="BF978" i="6"/>
  <c r="BF979" i="6"/>
  <c r="BF980" i="6"/>
  <c r="BF981" i="6"/>
  <c r="BF982" i="6"/>
  <c r="BF983" i="6"/>
  <c r="BF984" i="6"/>
  <c r="BF985" i="6"/>
  <c r="BF986" i="6"/>
  <c r="BF987" i="6"/>
  <c r="BF988" i="6"/>
  <c r="BF989" i="6"/>
  <c r="BF990" i="6"/>
  <c r="BF991" i="6"/>
  <c r="BF992" i="6"/>
  <c r="BF993" i="6"/>
  <c r="BF994" i="6"/>
  <c r="BF995" i="6"/>
  <c r="BF996" i="6"/>
  <c r="BF997" i="6"/>
  <c r="BF998" i="6"/>
  <c r="BF999" i="6"/>
  <c r="BF1000" i="6"/>
  <c r="BF1001" i="6"/>
  <c r="BF1002" i="6"/>
  <c r="BF1003" i="6"/>
  <c r="BF1004" i="6"/>
  <c r="BF1005" i="6"/>
  <c r="BF1006" i="6"/>
  <c r="BF1007" i="6"/>
  <c r="BF1008" i="6"/>
  <c r="BF1009" i="6"/>
  <c r="BF1010" i="6"/>
  <c r="BF1011" i="6"/>
  <c r="BF1012" i="6"/>
  <c r="BF1013" i="6"/>
  <c r="BF1014" i="6"/>
  <c r="BF1015" i="6"/>
  <c r="BF1016" i="6"/>
  <c r="BF1017" i="6"/>
  <c r="BF1018" i="6"/>
  <c r="BF1019" i="6"/>
  <c r="BF1020" i="6"/>
  <c r="BF1021" i="6"/>
  <c r="BF1022" i="6"/>
  <c r="BF1023" i="6"/>
  <c r="BF1024" i="6"/>
  <c r="BF1025" i="6"/>
  <c r="BF1026" i="6"/>
  <c r="BF1027" i="6"/>
  <c r="BF1028" i="6"/>
  <c r="BF1029" i="6"/>
  <c r="BF1030" i="6"/>
  <c r="BF1031" i="6"/>
  <c r="BF1032" i="6"/>
  <c r="BF1033" i="6"/>
  <c r="BF1034" i="6"/>
  <c r="BF1035" i="6"/>
  <c r="BF1036" i="6"/>
  <c r="BF1037" i="6"/>
  <c r="BF1038" i="6"/>
  <c r="BF1039" i="6"/>
  <c r="BF1040" i="6"/>
  <c r="BF1041" i="6"/>
  <c r="BF1042" i="6"/>
  <c r="BF1043" i="6"/>
  <c r="BF1044" i="6"/>
  <c r="BF1045" i="6"/>
  <c r="BF1046" i="6"/>
  <c r="BF1047" i="6"/>
  <c r="BF1048" i="6"/>
  <c r="BF1049" i="6"/>
  <c r="BF1050" i="6"/>
  <c r="BF1051" i="6"/>
  <c r="BF1052" i="6"/>
  <c r="BF1053" i="6"/>
  <c r="BF1054" i="6"/>
  <c r="BF1055" i="6"/>
  <c r="BF1056" i="6"/>
  <c r="BF1057" i="6"/>
  <c r="BF1058" i="6"/>
  <c r="BF1059" i="6"/>
  <c r="BF1060" i="6"/>
  <c r="BF1061" i="6"/>
  <c r="BF1062" i="6"/>
  <c r="BF1063" i="6"/>
  <c r="BF1064" i="6"/>
  <c r="BF1065" i="6"/>
  <c r="BF1066" i="6"/>
  <c r="BF1067" i="6"/>
  <c r="BF1068" i="6"/>
  <c r="BF1069" i="6"/>
  <c r="BF1070" i="6"/>
  <c r="BF1071" i="6"/>
  <c r="BF1072" i="6"/>
  <c r="BF1073" i="6"/>
  <c r="BF1074" i="6"/>
  <c r="BF1075" i="6"/>
  <c r="BF1076" i="6"/>
  <c r="BF1077" i="6"/>
  <c r="BF1078" i="6"/>
  <c r="BF1079" i="6"/>
  <c r="BF1080" i="6"/>
  <c r="BF1081" i="6"/>
  <c r="BF1082" i="6"/>
  <c r="BF1083" i="6"/>
  <c r="BF1084" i="6"/>
  <c r="BF1085" i="6"/>
  <c r="BF1086" i="6"/>
  <c r="BF1087" i="6"/>
  <c r="BF1088" i="6"/>
  <c r="BF1089" i="6"/>
  <c r="BF1090" i="6"/>
  <c r="BF1091" i="6"/>
  <c r="BF1092" i="6"/>
  <c r="BF1093" i="6"/>
  <c r="BF1094" i="6"/>
  <c r="BF1095" i="6"/>
  <c r="BF1096" i="6"/>
  <c r="BF1097" i="6"/>
  <c r="BF1098" i="6"/>
  <c r="BF1099" i="6"/>
  <c r="BF1100" i="6"/>
  <c r="BF1101" i="6"/>
  <c r="BF1102" i="6"/>
  <c r="BF1103" i="6"/>
  <c r="BF1104" i="6"/>
  <c r="BF1105" i="6"/>
  <c r="BF1106" i="6"/>
  <c r="BF1107" i="6"/>
  <c r="BF1108" i="6"/>
  <c r="BF1109" i="6"/>
  <c r="BF1110" i="6"/>
  <c r="BF1111" i="6"/>
  <c r="BF1112" i="6"/>
  <c r="BF1113" i="6"/>
  <c r="BF1114" i="6"/>
  <c r="BF1115" i="6"/>
  <c r="BF1116" i="6"/>
  <c r="BF1117" i="6"/>
  <c r="BF1118" i="6"/>
  <c r="BF1119" i="6"/>
  <c r="BF1120" i="6"/>
  <c r="BF1121" i="6"/>
  <c r="BF1122" i="6"/>
  <c r="BF1123" i="6"/>
  <c r="BF1124" i="6"/>
  <c r="BF1125" i="6"/>
  <c r="BF1126" i="6"/>
  <c r="BF1127" i="6"/>
  <c r="BF1128" i="6"/>
  <c r="BF1129" i="6"/>
  <c r="BF1130" i="6"/>
  <c r="BF1131" i="6"/>
  <c r="BF1132" i="6"/>
  <c r="BF1133" i="6"/>
  <c r="BF1134" i="6"/>
  <c r="BF1135" i="6"/>
  <c r="BF1136" i="6"/>
  <c r="BF1137" i="6"/>
  <c r="BF1138" i="6"/>
  <c r="BF1139" i="6"/>
  <c r="BF1140" i="6"/>
  <c r="BF1141" i="6"/>
  <c r="BF1142" i="6"/>
  <c r="BF1143" i="6"/>
  <c r="BF1144" i="6"/>
  <c r="BF1145" i="6"/>
  <c r="BF1146" i="6"/>
  <c r="BF1147" i="6"/>
  <c r="BF1148" i="6"/>
  <c r="BF1149" i="6"/>
  <c r="BF1150" i="6"/>
  <c r="BF1151" i="6"/>
  <c r="BF1152" i="6"/>
  <c r="BF1153" i="6"/>
  <c r="BF1154" i="6"/>
  <c r="BF1155" i="6"/>
  <c r="BF1156" i="6"/>
  <c r="BF1157" i="6"/>
  <c r="BF1158" i="6"/>
  <c r="BF1159" i="6"/>
  <c r="BF1160" i="6"/>
  <c r="BF1161" i="6"/>
  <c r="BF1162" i="6"/>
  <c r="BF1163" i="6"/>
  <c r="BF1164" i="6"/>
  <c r="BF1165" i="6"/>
  <c r="BF1166" i="6"/>
  <c r="BF1167" i="6"/>
  <c r="BF1168" i="6"/>
  <c r="BF1169" i="6"/>
  <c r="BF1170" i="6"/>
  <c r="BF1171" i="6"/>
  <c r="BF1172" i="6"/>
  <c r="BF1173" i="6"/>
  <c r="BF1174" i="6"/>
  <c r="BF1175" i="6"/>
  <c r="BF1176" i="6"/>
  <c r="BF1177" i="6"/>
  <c r="BF1178" i="6"/>
  <c r="BF1179" i="6"/>
  <c r="BF1180" i="6"/>
  <c r="BF1181" i="6"/>
  <c r="BF1182" i="6"/>
  <c r="BF1183" i="6"/>
  <c r="BF1184" i="6"/>
  <c r="BF1185" i="6"/>
  <c r="BF1186" i="6"/>
  <c r="BF1187" i="6"/>
  <c r="BF1188" i="6"/>
  <c r="BF1189" i="6"/>
  <c r="BF1190" i="6"/>
  <c r="BF1191" i="6"/>
  <c r="BF1192" i="6"/>
  <c r="BF1193" i="6"/>
  <c r="BF1194" i="6"/>
  <c r="BF1195" i="6"/>
  <c r="BF1196" i="6"/>
  <c r="BF1197" i="6"/>
  <c r="BF1198" i="6"/>
  <c r="BF1199" i="6"/>
  <c r="BF1200" i="6"/>
  <c r="BF1201" i="6"/>
  <c r="BF1202" i="6"/>
  <c r="BF1203" i="6"/>
  <c r="BF1204" i="6"/>
  <c r="BF1205" i="6"/>
  <c r="BF1206" i="6"/>
  <c r="BF1207" i="6"/>
  <c r="BF1208" i="6"/>
  <c r="BF1209" i="6"/>
  <c r="BF1210" i="6"/>
  <c r="BF1211" i="6"/>
  <c r="BF1212" i="6"/>
  <c r="BF1213" i="6"/>
  <c r="BF1214" i="6"/>
  <c r="BF1215" i="6"/>
  <c r="BF1216" i="6"/>
  <c r="BF1217" i="6"/>
  <c r="BF1218" i="6"/>
  <c r="BF1219" i="6"/>
  <c r="BF1220" i="6"/>
  <c r="BF1221" i="6"/>
  <c r="BF1222" i="6"/>
  <c r="BF1223" i="6"/>
  <c r="BF1224" i="6"/>
  <c r="BF1225" i="6"/>
  <c r="BF1226" i="6"/>
  <c r="BF1227" i="6"/>
  <c r="BF1228" i="6"/>
  <c r="BF1229" i="6"/>
  <c r="BF1230" i="6"/>
  <c r="BF1231" i="6"/>
  <c r="BF1232" i="6"/>
  <c r="BF1233" i="6"/>
  <c r="BF1234" i="6"/>
  <c r="BF1235" i="6"/>
  <c r="BF1236" i="6"/>
  <c r="BF1237" i="6"/>
  <c r="BF1238" i="6"/>
  <c r="BF1239" i="6"/>
  <c r="BF1240" i="6"/>
  <c r="BF1241" i="6"/>
  <c r="BF1242" i="6"/>
  <c r="BF1243" i="6"/>
  <c r="BF1244" i="6"/>
  <c r="BF1245" i="6"/>
  <c r="BF1246" i="6"/>
  <c r="BF1247" i="6"/>
  <c r="BF1248" i="6"/>
  <c r="BF1249" i="6"/>
  <c r="BF1250" i="6"/>
  <c r="BF1251" i="6"/>
  <c r="BF1252" i="6"/>
  <c r="BF1253" i="6"/>
  <c r="BF1254" i="6"/>
  <c r="BF1255" i="6"/>
  <c r="BF1256" i="6"/>
  <c r="BF1257" i="6"/>
  <c r="BF1258" i="6"/>
  <c r="BF1259" i="6"/>
  <c r="BF1260" i="6"/>
  <c r="BF1261" i="6"/>
  <c r="BF1262" i="6"/>
  <c r="BF1263" i="6"/>
  <c r="BF1264" i="6"/>
  <c r="BF1265" i="6"/>
  <c r="BF1266" i="6"/>
  <c r="BF1267" i="6"/>
  <c r="BF1268" i="6"/>
  <c r="BF1269" i="6"/>
  <c r="BF1270" i="6"/>
  <c r="BF1271" i="6"/>
  <c r="BF1272" i="6"/>
  <c r="BF1273" i="6"/>
  <c r="BF1274" i="6"/>
  <c r="BF1275" i="6"/>
  <c r="BF1276" i="6"/>
  <c r="BF1277" i="6"/>
  <c r="BF1278" i="6"/>
  <c r="BF1279" i="6"/>
  <c r="BF1280" i="6"/>
  <c r="BF1281" i="6"/>
  <c r="BF1282" i="6"/>
  <c r="BF1283" i="6"/>
  <c r="BF1284" i="6"/>
  <c r="BF1285" i="6"/>
  <c r="BF1286" i="6"/>
  <c r="BF1287" i="6"/>
  <c r="BF1288" i="6"/>
  <c r="BF1289" i="6"/>
  <c r="BF1290" i="6"/>
  <c r="BF1291" i="6"/>
  <c r="BF1292" i="6"/>
  <c r="BF1293" i="6"/>
  <c r="BF1294" i="6"/>
  <c r="BF1295" i="6"/>
  <c r="BF1296" i="6"/>
  <c r="BF1297" i="6"/>
  <c r="BF1298" i="6"/>
  <c r="BF1299" i="6"/>
  <c r="BF1300" i="6"/>
  <c r="BF1301" i="6"/>
  <c r="BF1302" i="6"/>
  <c r="BF1303" i="6"/>
  <c r="BF1304" i="6"/>
  <c r="BF1305" i="6"/>
  <c r="BF1306" i="6"/>
  <c r="BF1307" i="6"/>
  <c r="BF1308" i="6"/>
  <c r="BF1309" i="6"/>
  <c r="BF1310" i="6"/>
  <c r="BF1311" i="6"/>
  <c r="BF1312" i="6"/>
  <c r="BF1313" i="6"/>
  <c r="BF1314" i="6"/>
  <c r="BF1315" i="6"/>
  <c r="BF1316" i="6"/>
  <c r="BF1317" i="6"/>
  <c r="BF1318" i="6"/>
  <c r="BF1319" i="6"/>
  <c r="BF1320" i="6"/>
  <c r="BF1321" i="6"/>
  <c r="BF1322" i="6"/>
  <c r="BF1323" i="6"/>
  <c r="BF1324" i="6"/>
  <c r="BF1325" i="6"/>
  <c r="BF1326" i="6"/>
  <c r="BF1327" i="6"/>
  <c r="BF1328" i="6"/>
  <c r="BF1329" i="6"/>
  <c r="BF1330" i="6"/>
  <c r="BF1331" i="6"/>
  <c r="BF1332" i="6"/>
  <c r="BF1333" i="6"/>
  <c r="BF1334" i="6"/>
  <c r="BF1335" i="6"/>
  <c r="BF1336" i="6"/>
  <c r="BF1337" i="6"/>
  <c r="BF1338" i="6"/>
  <c r="BF1339" i="6"/>
  <c r="BF1340" i="6"/>
  <c r="BF1341" i="6"/>
  <c r="BF1342" i="6"/>
  <c r="BF1343" i="6"/>
  <c r="BF1344" i="6"/>
  <c r="BF1345" i="6"/>
  <c r="BF1346" i="6"/>
  <c r="BF1347" i="6"/>
  <c r="BF1348" i="6"/>
  <c r="BF1349" i="6"/>
  <c r="BF1350" i="6"/>
  <c r="BF1351" i="6"/>
  <c r="BF1352" i="6"/>
  <c r="BF1353" i="6"/>
  <c r="BF1354" i="6"/>
  <c r="BF1355" i="6"/>
  <c r="BF1356" i="6"/>
  <c r="BF1357" i="6"/>
  <c r="BF1358" i="6"/>
  <c r="BF1359" i="6"/>
  <c r="BF1360" i="6"/>
  <c r="BF1361" i="6"/>
  <c r="BF1362" i="6"/>
  <c r="BF1363" i="6"/>
  <c r="BF1364" i="6"/>
  <c r="BF1365" i="6"/>
  <c r="BF1366" i="6"/>
  <c r="BF1367" i="6"/>
  <c r="BF1368" i="6"/>
  <c r="BF1369" i="6"/>
  <c r="BF1370" i="6"/>
  <c r="BF1371" i="6"/>
  <c r="BF1372" i="6"/>
  <c r="BF1373" i="6"/>
  <c r="BF1374" i="6"/>
  <c r="BF1375" i="6"/>
  <c r="BF1376" i="6"/>
  <c r="BF1377" i="6"/>
  <c r="BF1378" i="6"/>
  <c r="BF1379" i="6"/>
  <c r="BF1380" i="6"/>
  <c r="BF1381" i="6"/>
  <c r="BF1382" i="6"/>
  <c r="BF1383" i="6"/>
  <c r="BF1384" i="6"/>
  <c r="BF1385" i="6"/>
  <c r="BF1386" i="6"/>
  <c r="BF1387" i="6"/>
  <c r="BF1388" i="6"/>
  <c r="BF1389" i="6"/>
  <c r="BF1390" i="6"/>
  <c r="BF1391" i="6"/>
  <c r="BF1392" i="6"/>
  <c r="BF1393" i="6"/>
  <c r="BF1394" i="6"/>
  <c r="BF1395" i="6"/>
  <c r="BF1396" i="6"/>
  <c r="BF1397" i="6"/>
  <c r="BF1398" i="6"/>
  <c r="BF1399" i="6"/>
  <c r="BF1400" i="6"/>
  <c r="BF1401" i="6"/>
  <c r="BF1402" i="6"/>
  <c r="BF1403" i="6"/>
  <c r="BF1404" i="6"/>
  <c r="BF1405" i="6"/>
  <c r="BF1406" i="6"/>
  <c r="BF1407" i="6"/>
  <c r="BF1408" i="6"/>
  <c r="BF1409" i="6"/>
  <c r="BF1410" i="6"/>
  <c r="BF1411" i="6"/>
  <c r="BF1412" i="6"/>
  <c r="BF1413" i="6"/>
  <c r="BF1414" i="6"/>
  <c r="BF1415" i="6"/>
  <c r="BF1416" i="6"/>
  <c r="BF1417" i="6"/>
  <c r="BF1418" i="6"/>
  <c r="BF1419" i="6"/>
  <c r="BF1420" i="6"/>
  <c r="BF1421" i="6"/>
  <c r="BF1422" i="6"/>
  <c r="BF1423" i="6"/>
  <c r="BF1424" i="6"/>
  <c r="BF1425" i="6"/>
  <c r="BF1426" i="6"/>
  <c r="BF1427" i="6"/>
  <c r="BF1428" i="6"/>
  <c r="BF1429" i="6"/>
  <c r="BF1430" i="6"/>
  <c r="BF1431" i="6"/>
  <c r="BF1432" i="6"/>
  <c r="BF1433" i="6"/>
  <c r="BF1434" i="6"/>
  <c r="BF1435" i="6"/>
  <c r="BF1436" i="6"/>
  <c r="BF1437" i="6"/>
  <c r="BF1438" i="6"/>
  <c r="BF1439" i="6"/>
  <c r="BF1440" i="6"/>
  <c r="BF1441" i="6"/>
  <c r="BF1442" i="6"/>
  <c r="BF1443" i="6"/>
  <c r="BF1444" i="6"/>
  <c r="BF1445" i="6"/>
  <c r="BF1446" i="6"/>
  <c r="BF1447" i="6"/>
  <c r="BF1448" i="6"/>
  <c r="BF1449" i="6"/>
  <c r="BF1450" i="6"/>
  <c r="BF1451" i="6"/>
  <c r="BF1452" i="6"/>
  <c r="BF1453" i="6"/>
  <c r="BF1454" i="6"/>
  <c r="BF1455" i="6"/>
  <c r="BF1456" i="6"/>
  <c r="BF1457" i="6"/>
  <c r="BF1458" i="6"/>
  <c r="BF1459" i="6"/>
  <c r="BF1460" i="6"/>
  <c r="BF1461" i="6"/>
  <c r="BF1462" i="6"/>
  <c r="BF1463" i="6"/>
  <c r="BF1464" i="6"/>
  <c r="BF1465" i="6"/>
  <c r="BF1466" i="6"/>
  <c r="BF1467" i="6"/>
  <c r="BF1468" i="6"/>
  <c r="BF1469" i="6"/>
  <c r="BF1470" i="6"/>
  <c r="BF1471" i="6"/>
  <c r="BF1472" i="6"/>
  <c r="BF1473" i="6"/>
  <c r="BF1474" i="6"/>
  <c r="BF1475" i="6"/>
  <c r="BF1476" i="6"/>
  <c r="BF1477" i="6"/>
  <c r="BF1478" i="6"/>
  <c r="BF1479" i="6"/>
  <c r="BF1480" i="6"/>
  <c r="BF1481" i="6"/>
  <c r="BF1482" i="6"/>
  <c r="BF1483" i="6"/>
  <c r="BF1484" i="6"/>
  <c r="BF1485" i="6"/>
  <c r="BF1486" i="6"/>
  <c r="BF1487" i="6"/>
  <c r="BF1488" i="6"/>
  <c r="BF1489" i="6"/>
  <c r="BF1490" i="6"/>
  <c r="BF1491" i="6"/>
  <c r="BF1492" i="6"/>
  <c r="BF1493" i="6"/>
  <c r="BF1494" i="6"/>
  <c r="BF1495" i="6"/>
  <c r="BF1496" i="6"/>
  <c r="BF1497" i="6"/>
  <c r="BF1498" i="6"/>
  <c r="BF1499" i="6"/>
  <c r="BF1500" i="6"/>
  <c r="BF1501" i="6"/>
  <c r="BF1502" i="6"/>
  <c r="BF1503" i="6"/>
  <c r="BF1504" i="6"/>
  <c r="BF1505" i="6"/>
  <c r="BF1506" i="6"/>
  <c r="BF1507" i="6"/>
  <c r="BF1508" i="6"/>
  <c r="BF1509" i="6"/>
  <c r="BF1510" i="6"/>
  <c r="BF1511" i="6"/>
  <c r="BF1512" i="6"/>
  <c r="BF1513" i="6"/>
  <c r="BF1514" i="6"/>
  <c r="BF1515" i="6"/>
  <c r="BF1516" i="6"/>
  <c r="BF1517" i="6"/>
  <c r="BF1518" i="6"/>
  <c r="BF1519" i="6"/>
  <c r="BF1520" i="6"/>
  <c r="BF1521" i="6"/>
  <c r="BF1522" i="6"/>
  <c r="BF1523" i="6"/>
  <c r="BF1524" i="6"/>
  <c r="BF1525" i="6"/>
  <c r="BF1526" i="6"/>
  <c r="BF1527" i="6"/>
  <c r="BF1528" i="6"/>
  <c r="BF1529" i="6"/>
  <c r="BF1530" i="6"/>
  <c r="BF1531" i="6"/>
  <c r="BF1532" i="6"/>
  <c r="BF1533" i="6"/>
  <c r="BF1534" i="6"/>
  <c r="BF1535" i="6"/>
  <c r="BF1536" i="6"/>
  <c r="BF1537" i="6"/>
  <c r="BF1538" i="6"/>
  <c r="BF1539" i="6"/>
  <c r="BF1540" i="6"/>
  <c r="BF1541" i="6"/>
  <c r="BF1542" i="6"/>
  <c r="BF1543" i="6"/>
  <c r="BF1544" i="6"/>
  <c r="BF1545" i="6"/>
  <c r="BF1546" i="6"/>
  <c r="BF1547" i="6"/>
  <c r="BF1548" i="6"/>
  <c r="BF1549" i="6"/>
  <c r="BF1550" i="6"/>
  <c r="BF1551" i="6"/>
  <c r="BF1552" i="6"/>
  <c r="BF1553" i="6"/>
  <c r="BF1554" i="6"/>
  <c r="BF1555" i="6"/>
  <c r="BF1556" i="6"/>
  <c r="BF1557" i="6"/>
  <c r="BF1558" i="6"/>
  <c r="BF1559" i="6"/>
  <c r="BF1560" i="6"/>
  <c r="BF1561" i="6"/>
  <c r="BF1562" i="6"/>
  <c r="BF1563" i="6"/>
  <c r="BF1564" i="6"/>
  <c r="BF1565" i="6"/>
  <c r="BF1566" i="6"/>
  <c r="BF1567" i="6"/>
  <c r="BF1568" i="6"/>
  <c r="BF1569" i="6"/>
  <c r="BF1570" i="6"/>
  <c r="BF1571" i="6"/>
  <c r="BF1572" i="6"/>
  <c r="BF1573" i="6"/>
  <c r="BF1574" i="6"/>
  <c r="BF1575" i="6"/>
  <c r="BF1576" i="6"/>
  <c r="BF1577" i="6"/>
  <c r="BF1578" i="6"/>
  <c r="BF1579" i="6"/>
  <c r="BF1580" i="6"/>
  <c r="BF1581" i="6"/>
  <c r="BF1582" i="6"/>
  <c r="BF1583" i="6"/>
  <c r="BF1584" i="6"/>
  <c r="BF1585" i="6"/>
  <c r="BF1586" i="6"/>
  <c r="BF1587" i="6"/>
  <c r="BF1588" i="6"/>
  <c r="BF1589" i="6"/>
  <c r="BF1590" i="6"/>
  <c r="BF1591" i="6"/>
  <c r="BF1592" i="6"/>
  <c r="BF1593" i="6"/>
  <c r="BF1594" i="6"/>
  <c r="BF1595" i="6"/>
  <c r="BF1596" i="6"/>
  <c r="BF1597" i="6"/>
  <c r="BF1598" i="6"/>
  <c r="BF1599" i="6"/>
  <c r="BF1600" i="6"/>
  <c r="BF1601" i="6"/>
  <c r="BF1602" i="6"/>
  <c r="BF1603" i="6"/>
  <c r="BF1604" i="6"/>
  <c r="BF1605" i="6"/>
  <c r="BF1606" i="6"/>
  <c r="BF1607" i="6"/>
  <c r="BF1608" i="6"/>
  <c r="BF1609" i="6"/>
  <c r="BF1610" i="6"/>
  <c r="BF1611" i="6"/>
  <c r="BF1612" i="6"/>
  <c r="BF1613" i="6"/>
  <c r="BF1614" i="6"/>
  <c r="BF1615" i="6"/>
  <c r="BF1616" i="6"/>
  <c r="BF1617" i="6"/>
  <c r="BF1618" i="6"/>
  <c r="BF1619" i="6"/>
  <c r="BF1620" i="6"/>
  <c r="BF1621" i="6"/>
  <c r="BF1622" i="6"/>
  <c r="BF1623" i="6"/>
  <c r="BF1624" i="6"/>
  <c r="BF1625" i="6"/>
  <c r="BF1626" i="6"/>
  <c r="BF1627" i="6"/>
  <c r="BF1628" i="6"/>
  <c r="BF1629" i="6"/>
  <c r="BF1630" i="6"/>
  <c r="BF1631" i="6"/>
  <c r="BF1632" i="6"/>
  <c r="BF1633" i="6"/>
  <c r="BF1634" i="6"/>
  <c r="BF1635" i="6"/>
  <c r="BF1636" i="6"/>
  <c r="BF1637" i="6"/>
  <c r="BF1638" i="6"/>
  <c r="BF1639" i="6"/>
  <c r="BF1640" i="6"/>
  <c r="BF1641" i="6"/>
  <c r="BF1642" i="6"/>
  <c r="BF1643" i="6"/>
  <c r="BF1644" i="6"/>
  <c r="BF1645" i="6"/>
  <c r="BF1646" i="6"/>
  <c r="BF1647" i="6"/>
  <c r="BF1648" i="6"/>
  <c r="BF1649" i="6"/>
  <c r="BF1650" i="6"/>
  <c r="BF1651" i="6"/>
  <c r="BF1652" i="6"/>
  <c r="BF1653" i="6"/>
  <c r="BF1654" i="6"/>
  <c r="BF1655" i="6"/>
  <c r="BF1656" i="6"/>
  <c r="BF1657" i="6"/>
  <c r="BF1658" i="6"/>
  <c r="BF1659" i="6"/>
  <c r="BF1660" i="6"/>
  <c r="BF1661" i="6"/>
  <c r="BF1662" i="6"/>
  <c r="BF1663" i="6"/>
  <c r="BF1664" i="6"/>
  <c r="BF1665" i="6"/>
  <c r="BF1666" i="6"/>
  <c r="BF1667" i="6"/>
  <c r="BF1668" i="6"/>
  <c r="BF1669" i="6"/>
  <c r="BF1670" i="6"/>
  <c r="BF1671" i="6"/>
  <c r="BF1672" i="6"/>
  <c r="BF1673" i="6"/>
  <c r="BF1674" i="6"/>
  <c r="BF1675" i="6"/>
  <c r="BF1676" i="6"/>
  <c r="BF1677" i="6"/>
  <c r="BF1678" i="6"/>
  <c r="BF1679" i="6"/>
  <c r="BF1680" i="6"/>
  <c r="BF1681" i="6"/>
  <c r="BF1682" i="6"/>
  <c r="BF1683" i="6"/>
  <c r="BF1684" i="6"/>
  <c r="BF1685" i="6"/>
  <c r="BF1686" i="6"/>
  <c r="BF1687" i="6"/>
  <c r="BF1688" i="6"/>
  <c r="BF1689" i="6"/>
  <c r="BF1690" i="6"/>
  <c r="BF1691" i="6"/>
  <c r="BF1692" i="6"/>
  <c r="BF1693" i="6"/>
  <c r="BF1694" i="6"/>
  <c r="BF1695" i="6"/>
  <c r="BF1696" i="6"/>
  <c r="BF1697" i="6"/>
  <c r="BF1698" i="6"/>
  <c r="BF1699" i="6"/>
  <c r="BF1700" i="6"/>
  <c r="BF1701" i="6"/>
  <c r="BF1702" i="6"/>
  <c r="BF1703" i="6"/>
  <c r="BF1704" i="6"/>
  <c r="BF1705" i="6"/>
  <c r="BF1706" i="6"/>
  <c r="BF1707" i="6"/>
  <c r="BF1708" i="6"/>
  <c r="BF1709" i="6"/>
  <c r="BF1710" i="6"/>
  <c r="BF1711" i="6"/>
  <c r="BF1712" i="6"/>
  <c r="BF1713" i="6"/>
  <c r="BF1714" i="6"/>
  <c r="BF1715" i="6"/>
  <c r="BF1716" i="6"/>
  <c r="BF1717" i="6"/>
  <c r="BF1718" i="6"/>
  <c r="BF1719" i="6"/>
  <c r="BF1720" i="6"/>
  <c r="BF1721" i="6"/>
  <c r="BF1722" i="6"/>
  <c r="BF1723" i="6"/>
  <c r="BF1724" i="6"/>
  <c r="BF1725" i="6"/>
  <c r="BF1726" i="6"/>
  <c r="BF1727" i="6"/>
  <c r="BF1728" i="6"/>
  <c r="BF1729" i="6"/>
  <c r="BF1730" i="6"/>
  <c r="BF1731" i="6"/>
  <c r="BF1732" i="6"/>
  <c r="BF1733" i="6"/>
  <c r="BF1734" i="6"/>
  <c r="BF1735" i="6"/>
  <c r="BF1736" i="6"/>
  <c r="BF1737" i="6"/>
  <c r="BF1738" i="6"/>
  <c r="BF1739" i="6"/>
  <c r="BF1740" i="6"/>
  <c r="BF1741" i="6"/>
  <c r="BF1742" i="6"/>
  <c r="BF1743" i="6"/>
  <c r="BF1744" i="6"/>
  <c r="BF1745" i="6"/>
  <c r="BF1746" i="6"/>
  <c r="BF1747" i="6"/>
  <c r="BF1748" i="6"/>
  <c r="BF1749" i="6"/>
  <c r="BF1750" i="6"/>
  <c r="BF1751" i="6"/>
  <c r="BF1752" i="6"/>
  <c r="BF1753" i="6"/>
  <c r="BF1754" i="6"/>
  <c r="BF1755" i="6"/>
  <c r="BF1756" i="6"/>
  <c r="BF1757" i="6"/>
  <c r="BF1758" i="6"/>
  <c r="BF1759" i="6"/>
  <c r="BF1760" i="6"/>
  <c r="BF1761" i="6"/>
  <c r="BF1762" i="6"/>
  <c r="BF1763" i="6"/>
  <c r="BF1764" i="6"/>
  <c r="BF1765" i="6"/>
  <c r="BF1766" i="6"/>
  <c r="BF1767" i="6"/>
  <c r="BF1768" i="6"/>
  <c r="BF1769" i="6"/>
  <c r="BF1770" i="6"/>
  <c r="BF1771" i="6"/>
  <c r="BF1772" i="6"/>
  <c r="BF1773" i="6"/>
  <c r="BF1774" i="6"/>
  <c r="BF1775" i="6"/>
  <c r="BF1776" i="6"/>
  <c r="BF1777" i="6"/>
  <c r="BF1778" i="6"/>
  <c r="BF1779" i="6"/>
  <c r="BF1780" i="6"/>
  <c r="BF1781" i="6"/>
  <c r="BF1782" i="6"/>
  <c r="BF1783" i="6"/>
  <c r="BF1784" i="6"/>
  <c r="BF1785" i="6"/>
  <c r="BF1786" i="6"/>
  <c r="BF1787" i="6"/>
  <c r="BF1788" i="6"/>
  <c r="BF1789" i="6"/>
  <c r="BF1790" i="6"/>
  <c r="BF1791" i="6"/>
  <c r="BF1792" i="6"/>
  <c r="BF1793" i="6"/>
  <c r="BF1794" i="6"/>
  <c r="BF1795" i="6"/>
  <c r="BF1796" i="6"/>
  <c r="BF1797" i="6"/>
  <c r="BF1798" i="6"/>
  <c r="BF1799" i="6"/>
  <c r="BF1800" i="6"/>
  <c r="BF1801" i="6"/>
  <c r="BF1802" i="6"/>
  <c r="BF1803" i="6"/>
  <c r="BF1804" i="6"/>
  <c r="BF1805" i="6"/>
  <c r="BF1806" i="6"/>
  <c r="BF1807" i="6"/>
  <c r="BF1808" i="6"/>
  <c r="BF1809" i="6"/>
  <c r="BF1810" i="6"/>
  <c r="BF1811" i="6"/>
  <c r="BF1812" i="6"/>
  <c r="BF1813" i="6"/>
  <c r="BF1814" i="6"/>
  <c r="BF1815" i="6"/>
  <c r="BF1816" i="6"/>
  <c r="BF1817" i="6"/>
  <c r="BF1818" i="6"/>
  <c r="BF1819" i="6"/>
  <c r="BF1820" i="6"/>
  <c r="BF1821" i="6"/>
  <c r="BF1822" i="6"/>
  <c r="BF1823" i="6"/>
  <c r="BF1824" i="6"/>
  <c r="BF1825" i="6"/>
  <c r="BF1826" i="6"/>
  <c r="BF1827" i="6"/>
  <c r="BF1828" i="6"/>
  <c r="BF1829" i="6"/>
  <c r="BF1830" i="6"/>
  <c r="BF1831" i="6"/>
  <c r="BF1832" i="6"/>
  <c r="BF1833" i="6"/>
  <c r="BF1834" i="6"/>
  <c r="BF1835" i="6"/>
  <c r="BF1836" i="6"/>
  <c r="BF1837" i="6"/>
  <c r="BF1838" i="6"/>
  <c r="BF1839" i="6"/>
  <c r="BF1840" i="6"/>
  <c r="BF1841" i="6"/>
  <c r="BF1842" i="6"/>
  <c r="BF1843" i="6"/>
  <c r="BF1844" i="6"/>
  <c r="BF1845" i="6"/>
  <c r="BF1846" i="6"/>
  <c r="BF1847" i="6"/>
  <c r="BF1848" i="6"/>
  <c r="BF1849" i="6"/>
  <c r="BF1850" i="6"/>
  <c r="BF1851" i="6"/>
  <c r="BF1852" i="6"/>
  <c r="BF1853" i="6"/>
  <c r="BF1854" i="6"/>
  <c r="BF1855" i="6"/>
  <c r="BF1856" i="6"/>
  <c r="BF1857" i="6"/>
  <c r="BF1858" i="6"/>
  <c r="BF1859" i="6"/>
  <c r="BF1860" i="6"/>
  <c r="BF1861" i="6"/>
  <c r="BF1862" i="6"/>
  <c r="BF1863" i="6"/>
  <c r="BF1864" i="6"/>
  <c r="BF1865" i="6"/>
  <c r="BF1866" i="6"/>
  <c r="BF1867" i="6"/>
  <c r="BF1868" i="6"/>
  <c r="BF1869" i="6"/>
  <c r="BF1870" i="6"/>
  <c r="BF1871" i="6"/>
  <c r="BF1872" i="6"/>
  <c r="BF1873" i="6"/>
  <c r="BF1874" i="6"/>
  <c r="BF1875" i="6"/>
  <c r="BF1876" i="6"/>
  <c r="BF1877" i="6"/>
  <c r="BF1878" i="6"/>
  <c r="BF1879" i="6"/>
  <c r="BF1880" i="6"/>
  <c r="BF1881" i="6"/>
  <c r="BF1882" i="6"/>
  <c r="BF1883" i="6"/>
  <c r="BF1884" i="6"/>
  <c r="BF1885" i="6"/>
  <c r="BF1886" i="6"/>
  <c r="BF1887" i="6"/>
  <c r="BF1888" i="6"/>
  <c r="BF1889" i="6"/>
  <c r="BF1890" i="6"/>
  <c r="BF1891" i="6"/>
  <c r="BF1892" i="6"/>
  <c r="BF1893" i="6"/>
  <c r="BF1894" i="6"/>
  <c r="BF1895" i="6"/>
  <c r="BF1896" i="6"/>
  <c r="BF1897" i="6"/>
  <c r="BF1898" i="6"/>
  <c r="BF1899" i="6"/>
  <c r="BF1900" i="6"/>
  <c r="BF1901" i="6"/>
  <c r="BF1902" i="6"/>
  <c r="BF1903" i="6"/>
  <c r="BF1904" i="6"/>
  <c r="BF1905" i="6"/>
  <c r="BF1906" i="6"/>
  <c r="BF1907" i="6"/>
  <c r="BF1908" i="6"/>
  <c r="BF1909" i="6"/>
  <c r="BF1910" i="6"/>
  <c r="BF1911" i="6"/>
  <c r="BF1912" i="6"/>
  <c r="BF1913" i="6"/>
  <c r="BF1914" i="6"/>
  <c r="BF1915" i="6"/>
  <c r="BF1916" i="6"/>
  <c r="BF1917" i="6"/>
  <c r="BF1918" i="6"/>
  <c r="BF1919" i="6"/>
  <c r="BF1920" i="6"/>
  <c r="BF1921" i="6"/>
  <c r="BF1922" i="6"/>
  <c r="BF1923" i="6"/>
  <c r="BF1924" i="6"/>
  <c r="BF1925" i="6"/>
  <c r="BF1926" i="6"/>
  <c r="BF1927" i="6"/>
  <c r="BF1928" i="6"/>
  <c r="BF1929" i="6"/>
  <c r="BF1930" i="6"/>
  <c r="BF1931" i="6"/>
  <c r="BF1932" i="6"/>
  <c r="BF1933" i="6"/>
  <c r="BF1934" i="6"/>
  <c r="BF1935" i="6"/>
  <c r="BF1936" i="6"/>
  <c r="BF1937" i="6"/>
  <c r="BF1938" i="6"/>
  <c r="BF1939" i="6"/>
  <c r="BF1940" i="6"/>
  <c r="BF1941" i="6"/>
  <c r="BF1942" i="6"/>
  <c r="BF1943" i="6"/>
  <c r="BF1944" i="6"/>
  <c r="BF1945" i="6"/>
  <c r="BF1946" i="6"/>
  <c r="BF1947" i="6"/>
  <c r="BF1948" i="6"/>
  <c r="BF1949" i="6"/>
  <c r="BF1950" i="6"/>
  <c r="BF1951" i="6"/>
  <c r="BF1952" i="6"/>
  <c r="BF1953" i="6"/>
  <c r="BF1954" i="6"/>
  <c r="BF1955" i="6"/>
  <c r="BF1956" i="6"/>
  <c r="BF1957" i="6"/>
  <c r="BF1958" i="6"/>
  <c r="BF1959" i="6"/>
  <c r="BF1960" i="6"/>
  <c r="BF1961" i="6"/>
  <c r="BF1962" i="6"/>
  <c r="BF1963" i="6"/>
  <c r="BF1964" i="6"/>
  <c r="BF1965" i="6"/>
  <c r="BF1966" i="6"/>
  <c r="BF1967" i="6"/>
  <c r="BF1968" i="6"/>
  <c r="BF1969" i="6"/>
  <c r="BF1970" i="6"/>
  <c r="BF1971" i="6"/>
  <c r="BF1972" i="6"/>
  <c r="BF1973" i="6"/>
  <c r="BF1974" i="6"/>
  <c r="BF1975" i="6"/>
  <c r="BF1976" i="6"/>
  <c r="BF1977" i="6"/>
  <c r="BF1978" i="6"/>
  <c r="BF1979" i="6"/>
  <c r="BF1980" i="6"/>
  <c r="BF1981" i="6"/>
  <c r="BF1982" i="6"/>
  <c r="BF1983" i="6"/>
  <c r="BF1984" i="6"/>
  <c r="BF1985" i="6"/>
  <c r="BF1986" i="6"/>
  <c r="BF1987" i="6"/>
  <c r="BF1988" i="6"/>
  <c r="BF1989" i="6"/>
  <c r="BF1990" i="6"/>
  <c r="BF1991" i="6"/>
  <c r="BF1992" i="6"/>
  <c r="BF1993" i="6"/>
  <c r="BF1994" i="6"/>
  <c r="BF1995" i="6"/>
  <c r="BF1996" i="6"/>
  <c r="BF1997" i="6"/>
  <c r="BF1998" i="6"/>
  <c r="BF1999" i="6"/>
  <c r="BF2000" i="6"/>
  <c r="BF2001" i="6"/>
  <c r="BF2002" i="6"/>
  <c r="BF2003" i="6"/>
  <c r="BF2004" i="6"/>
  <c r="BF2005" i="6"/>
  <c r="BF2006" i="6"/>
  <c r="BF2007" i="6"/>
  <c r="BF2008" i="6"/>
  <c r="BF2009" i="6"/>
  <c r="BF2010" i="6"/>
  <c r="BF2011" i="6"/>
  <c r="BF2012" i="6"/>
  <c r="BF2013" i="6"/>
  <c r="BF2014" i="6"/>
  <c r="BF2015" i="6"/>
  <c r="BF2016" i="6"/>
  <c r="BF2017" i="6"/>
  <c r="BF2018" i="6"/>
  <c r="BF2019" i="6"/>
  <c r="BF2020" i="6"/>
  <c r="BF2021" i="6"/>
  <c r="BF2022" i="6"/>
  <c r="BF2023" i="6"/>
  <c r="BF2024" i="6"/>
  <c r="BF2025" i="6"/>
  <c r="BF2026" i="6"/>
  <c r="BF2027" i="6"/>
  <c r="BF2028" i="6"/>
  <c r="BF2029" i="6"/>
  <c r="BF2030" i="6"/>
  <c r="BF2031" i="6"/>
  <c r="BF2032" i="6"/>
  <c r="BF2033" i="6"/>
  <c r="BF2034" i="6"/>
  <c r="BF2035" i="6"/>
  <c r="BF2036" i="6"/>
  <c r="BF2037" i="6"/>
  <c r="BF2038" i="6"/>
  <c r="BF2039" i="6"/>
  <c r="BF2040" i="6"/>
  <c r="BF2041" i="6"/>
  <c r="BF2042" i="6"/>
  <c r="BF2043" i="6"/>
  <c r="BF2044" i="6"/>
  <c r="BF2045" i="6"/>
  <c r="BF2046" i="6"/>
  <c r="BF2047" i="6"/>
  <c r="BF2048" i="6"/>
  <c r="BF2049" i="6"/>
  <c r="BF2050" i="6"/>
  <c r="BF2051" i="6"/>
  <c r="BF2052" i="6"/>
  <c r="BF2053" i="6"/>
  <c r="BF2054" i="6"/>
  <c r="BF2055" i="6"/>
  <c r="BF2056" i="6"/>
  <c r="BF2057" i="6"/>
  <c r="BF2058" i="6"/>
  <c r="BF2059" i="6"/>
  <c r="BF2060" i="6"/>
  <c r="BF2061" i="6"/>
  <c r="BF2062" i="6"/>
  <c r="BF2063" i="6"/>
  <c r="BF2064" i="6"/>
  <c r="BF2065" i="6"/>
  <c r="BF2066" i="6"/>
  <c r="BF2067" i="6"/>
  <c r="BF2068" i="6"/>
  <c r="BF2069" i="6"/>
  <c r="BF2070" i="6"/>
  <c r="BF2071" i="6"/>
  <c r="BF2072" i="6"/>
  <c r="BF2073" i="6"/>
  <c r="BF2074" i="6"/>
  <c r="BF2075" i="6"/>
  <c r="BF2076" i="6"/>
  <c r="BF2077" i="6"/>
  <c r="BF2078" i="6"/>
  <c r="BF2079" i="6"/>
  <c r="BF2080" i="6"/>
  <c r="BF2081" i="6"/>
  <c r="BF2082" i="6"/>
  <c r="BF2083" i="6"/>
  <c r="BF2084" i="6"/>
  <c r="BF2085" i="6"/>
  <c r="BF2086" i="6"/>
  <c r="BF2087" i="6"/>
  <c r="BF2088" i="6"/>
  <c r="BF2089" i="6"/>
  <c r="BF2090" i="6"/>
  <c r="BF2091" i="6"/>
  <c r="BF2092" i="6"/>
  <c r="BF2093" i="6"/>
  <c r="BF2094" i="6"/>
  <c r="BF2095" i="6"/>
  <c r="BF2096" i="6"/>
  <c r="BF2097" i="6"/>
  <c r="BF2098" i="6"/>
  <c r="BF2099" i="6"/>
  <c r="BF2100" i="6"/>
  <c r="BF2101" i="6"/>
  <c r="BF2102" i="6"/>
  <c r="BF2103" i="6"/>
  <c r="BF2104" i="6"/>
  <c r="BF2105" i="6"/>
  <c r="BF2106" i="6"/>
  <c r="BF2107" i="6"/>
  <c r="BF2108" i="6"/>
  <c r="BF2109" i="6"/>
  <c r="BF2110" i="6"/>
  <c r="BF2111" i="6"/>
  <c r="BF2112" i="6"/>
  <c r="BF2113" i="6"/>
  <c r="BF2114" i="6"/>
  <c r="BF2115" i="6"/>
  <c r="BF2116" i="6"/>
  <c r="BF2117" i="6"/>
  <c r="BF2118" i="6"/>
  <c r="BF2119" i="6"/>
  <c r="BF2120" i="6"/>
  <c r="BF2121" i="6"/>
  <c r="BF2122" i="6"/>
  <c r="BF2123" i="6"/>
  <c r="BF2124" i="6"/>
  <c r="BF2125" i="6"/>
  <c r="BF2126" i="6"/>
  <c r="BF2127" i="6"/>
  <c r="BF2128" i="6"/>
  <c r="BF2129" i="6"/>
  <c r="BF2130" i="6"/>
  <c r="BF2131" i="6"/>
  <c r="BF2132" i="6"/>
  <c r="BF2133" i="6"/>
  <c r="BF2134" i="6"/>
  <c r="BF2135" i="6"/>
  <c r="BF2136" i="6"/>
  <c r="BF2137" i="6"/>
  <c r="BF2138" i="6"/>
  <c r="BF2139" i="6"/>
  <c r="BF2140" i="6"/>
  <c r="BF2141" i="6"/>
  <c r="BF2142" i="6"/>
  <c r="BF2143" i="6"/>
  <c r="BF2144" i="6"/>
  <c r="BF2145" i="6"/>
  <c r="BF2146" i="6"/>
  <c r="BF2147" i="6"/>
  <c r="BF2148" i="6"/>
  <c r="BF2149" i="6"/>
  <c r="BF2150" i="6"/>
  <c r="BF2151" i="6"/>
  <c r="BF2152" i="6"/>
  <c r="BF2153" i="6"/>
  <c r="BF2154" i="6"/>
  <c r="BF2155" i="6"/>
  <c r="BF2156" i="6"/>
  <c r="BF2157" i="6"/>
  <c r="BF2158" i="6"/>
  <c r="BF2159" i="6"/>
  <c r="BF2160" i="6"/>
  <c r="BF2161" i="6"/>
  <c r="BF2162" i="6"/>
  <c r="BF2163" i="6"/>
  <c r="BF2164" i="6"/>
  <c r="BF2165" i="6"/>
  <c r="BF2166" i="6"/>
  <c r="BF2167" i="6"/>
  <c r="BF2168" i="6"/>
  <c r="BF2169" i="6"/>
  <c r="BF2170" i="6"/>
  <c r="BF2171" i="6"/>
  <c r="BF2172" i="6"/>
  <c r="BF2173" i="6"/>
  <c r="BF2174" i="6"/>
  <c r="BF2175" i="6"/>
  <c r="BF2176" i="6"/>
  <c r="BF2177" i="6"/>
  <c r="BF2178" i="6"/>
  <c r="BF2179" i="6"/>
  <c r="BF2180" i="6"/>
  <c r="BF2181" i="6"/>
  <c r="BF2182" i="6"/>
  <c r="BF2183" i="6"/>
  <c r="BF2184" i="6"/>
  <c r="BF2185" i="6"/>
  <c r="BF2186" i="6"/>
  <c r="BF2187" i="6"/>
  <c r="BF2188" i="6"/>
  <c r="BF2189" i="6"/>
  <c r="BF2190" i="6"/>
  <c r="BF2191" i="6"/>
  <c r="BF2192" i="6"/>
  <c r="BF2193" i="6"/>
  <c r="BF2194" i="6"/>
  <c r="BF2195" i="6"/>
  <c r="BF2196" i="6"/>
  <c r="BF2197" i="6"/>
  <c r="BF2198" i="6"/>
  <c r="BF2199" i="6"/>
  <c r="BF2200" i="6"/>
  <c r="BF2201" i="6"/>
  <c r="BF2202" i="6"/>
  <c r="BF2203" i="6"/>
  <c r="BF2204" i="6"/>
  <c r="BF2205" i="6"/>
  <c r="BF2206" i="6"/>
  <c r="BF2207" i="6"/>
  <c r="BF2208" i="6"/>
  <c r="BF2209" i="6"/>
  <c r="BF2210" i="6"/>
  <c r="BF2211" i="6"/>
  <c r="BF2212" i="6"/>
  <c r="BF2213" i="6"/>
  <c r="BF2214" i="6"/>
  <c r="BF2215" i="6"/>
  <c r="BF2216" i="6"/>
  <c r="BF2217" i="6"/>
  <c r="BF2218" i="6"/>
  <c r="BF2219" i="6"/>
  <c r="BF2220" i="6"/>
  <c r="BF2221" i="6"/>
  <c r="BF2222" i="6"/>
  <c r="BF2223" i="6"/>
  <c r="BF2224" i="6"/>
  <c r="BF2225" i="6"/>
  <c r="BF2226" i="6"/>
  <c r="BF2227" i="6"/>
  <c r="BF2228" i="6"/>
  <c r="BF2229" i="6"/>
  <c r="BF2230" i="6"/>
  <c r="BF2231" i="6"/>
  <c r="BF2232" i="6"/>
  <c r="BF2233" i="6"/>
  <c r="BF2234" i="6"/>
  <c r="BF2235" i="6"/>
  <c r="BF2236" i="6"/>
  <c r="BF2237" i="6"/>
  <c r="BF2238" i="6"/>
  <c r="BF2239" i="6"/>
  <c r="BF2240" i="6"/>
  <c r="BF2241" i="6"/>
  <c r="BF2242" i="6"/>
  <c r="BF2243" i="6"/>
  <c r="BF2244" i="6"/>
  <c r="BF2245" i="6"/>
  <c r="BF2246" i="6"/>
  <c r="BF2247" i="6"/>
  <c r="BF2248" i="6"/>
  <c r="BF2249" i="6"/>
  <c r="BF2250" i="6"/>
  <c r="BF2251" i="6"/>
  <c r="BF2252" i="6"/>
  <c r="BF2253" i="6"/>
  <c r="BF2254" i="6"/>
  <c r="BF2255" i="6"/>
  <c r="BF2256" i="6"/>
  <c r="BF2257" i="6"/>
  <c r="BF2258" i="6"/>
  <c r="BF2259" i="6"/>
  <c r="BF2260" i="6"/>
  <c r="BF2261" i="6"/>
  <c r="BF2262" i="6"/>
  <c r="BF2263" i="6"/>
  <c r="BF2264" i="6"/>
  <c r="BF2265" i="6"/>
  <c r="BF2266" i="6"/>
  <c r="BF2267" i="6"/>
  <c r="BF2268" i="6"/>
  <c r="BF2269" i="6"/>
  <c r="BF2270" i="6"/>
  <c r="BF2271" i="6"/>
  <c r="BF2272" i="6"/>
  <c r="BF2273" i="6"/>
  <c r="BF2274" i="6"/>
  <c r="BF2275" i="6"/>
  <c r="BF2276" i="6"/>
  <c r="BF2277" i="6"/>
  <c r="BF2278" i="6"/>
  <c r="BF2279" i="6"/>
  <c r="BF2280" i="6"/>
  <c r="BF2281" i="6"/>
  <c r="BF2282" i="6"/>
  <c r="BF2283" i="6"/>
  <c r="BF2284" i="6"/>
  <c r="BF2285" i="6"/>
  <c r="BF2286" i="6"/>
  <c r="BF2287" i="6"/>
  <c r="BF2288" i="6"/>
  <c r="BF2289" i="6"/>
  <c r="BF2290" i="6"/>
  <c r="BF2291" i="6"/>
  <c r="BF2292" i="6"/>
  <c r="BF2293" i="6"/>
  <c r="BF2294" i="6"/>
  <c r="BF2295" i="6"/>
  <c r="BF2296" i="6"/>
  <c r="BF2297" i="6"/>
  <c r="BF2298" i="6"/>
  <c r="BF2299" i="6"/>
  <c r="BF2300" i="6"/>
  <c r="BF2301" i="6"/>
  <c r="BF2302" i="6"/>
  <c r="BF2303" i="6"/>
  <c r="BF2304" i="6"/>
  <c r="BF2305" i="6"/>
  <c r="BF2306" i="6"/>
  <c r="BF2307" i="6"/>
  <c r="BF2308" i="6"/>
  <c r="BF2309" i="6"/>
  <c r="BF2310" i="6"/>
  <c r="BF2311" i="6"/>
  <c r="BF2312" i="6"/>
  <c r="BF2313" i="6"/>
  <c r="BF2314" i="6"/>
  <c r="BF2315" i="6"/>
  <c r="BF2316" i="6"/>
  <c r="BF2317" i="6"/>
  <c r="BF2318" i="6"/>
  <c r="BF2319" i="6"/>
  <c r="BF2320" i="6"/>
  <c r="BF2321" i="6"/>
  <c r="BF2322" i="6"/>
  <c r="BF2323" i="6"/>
  <c r="BF2324" i="6"/>
  <c r="BF2325" i="6"/>
  <c r="BF2326" i="6"/>
  <c r="BF2327" i="6"/>
  <c r="BF2328" i="6"/>
  <c r="BF2329" i="6"/>
  <c r="BF2330" i="6"/>
  <c r="BF2331" i="6"/>
  <c r="BF2332" i="6"/>
  <c r="BF2333" i="6"/>
  <c r="BF2334" i="6"/>
  <c r="BF2335" i="6"/>
  <c r="BF2336" i="6"/>
  <c r="BF2337" i="6"/>
  <c r="BF2338" i="6"/>
  <c r="BF2339" i="6"/>
  <c r="BF2340" i="6"/>
  <c r="BF2341" i="6"/>
  <c r="BF2342" i="6"/>
  <c r="BF2343" i="6"/>
  <c r="BF2344" i="6"/>
  <c r="BF2345" i="6"/>
  <c r="BF2346" i="6"/>
  <c r="BF2347" i="6"/>
  <c r="BF2348" i="6"/>
  <c r="BF2349" i="6"/>
  <c r="BF2350" i="6"/>
  <c r="BF2351" i="6"/>
  <c r="BF2352" i="6"/>
  <c r="BF2353" i="6"/>
  <c r="BF2354" i="6"/>
  <c r="BF2355" i="6"/>
  <c r="BF2356" i="6"/>
  <c r="BF2357" i="6"/>
  <c r="BF2358" i="6"/>
  <c r="BF2359" i="6"/>
  <c r="BF2360" i="6"/>
  <c r="BF2361" i="6"/>
  <c r="BF2362" i="6"/>
  <c r="BF2363" i="6"/>
  <c r="BF2364" i="6"/>
  <c r="BF2365" i="6"/>
  <c r="BF2366" i="6"/>
  <c r="BF2367" i="6"/>
  <c r="BF2368" i="6"/>
  <c r="BF2369" i="6"/>
  <c r="BF2370" i="6"/>
  <c r="BF2371" i="6"/>
  <c r="BF2372" i="6"/>
  <c r="BF2373" i="6"/>
  <c r="BF2374" i="6"/>
  <c r="BF2375" i="6"/>
  <c r="BF2376" i="6"/>
  <c r="BF2377" i="6"/>
  <c r="BF2378" i="6"/>
  <c r="BF2379" i="6"/>
  <c r="BF2380" i="6"/>
  <c r="BF2381" i="6"/>
  <c r="BF2382" i="6"/>
  <c r="BF2383" i="6"/>
  <c r="BF2384" i="6"/>
  <c r="BF2385" i="6"/>
  <c r="BF2386" i="6"/>
  <c r="BF2387" i="6"/>
  <c r="BF2388" i="6"/>
  <c r="BF2389" i="6"/>
  <c r="BF2390" i="6"/>
  <c r="BF2391" i="6"/>
  <c r="BF2392" i="6"/>
  <c r="BF2393" i="6"/>
  <c r="BF2394" i="6"/>
  <c r="BF2395" i="6"/>
  <c r="BF2396" i="6"/>
  <c r="BF2397" i="6"/>
  <c r="BF2398" i="6"/>
  <c r="BF2399" i="6"/>
  <c r="BF2400" i="6"/>
  <c r="BF2401" i="6"/>
  <c r="BF2402" i="6"/>
  <c r="BF2403" i="6"/>
  <c r="BF2404" i="6"/>
  <c r="BF2405" i="6"/>
  <c r="BF2406" i="6"/>
  <c r="BF2407" i="6"/>
  <c r="BF2408" i="6"/>
  <c r="BF2409" i="6"/>
  <c r="BF2410" i="6"/>
  <c r="BF2411" i="6"/>
  <c r="BF2412" i="6"/>
  <c r="BF2413" i="6"/>
  <c r="BF2414" i="6"/>
  <c r="BF2415" i="6"/>
  <c r="BF2416" i="6"/>
  <c r="BF2417" i="6"/>
  <c r="BF2418" i="6"/>
  <c r="BF2419" i="6"/>
  <c r="BF2420" i="6"/>
  <c r="BF2421" i="6"/>
  <c r="BF2422" i="6"/>
  <c r="BF2423" i="6"/>
  <c r="BF2424" i="6"/>
  <c r="BF2425" i="6"/>
  <c r="BF2426" i="6"/>
  <c r="BF2427" i="6"/>
  <c r="BF2428" i="6"/>
  <c r="BF2429" i="6"/>
  <c r="BF2430" i="6"/>
  <c r="BF2431" i="6"/>
  <c r="BF2432" i="6"/>
  <c r="BF2433" i="6"/>
  <c r="BF2434" i="6"/>
  <c r="BF2435" i="6"/>
  <c r="BF2436" i="6"/>
  <c r="BF2437" i="6"/>
  <c r="BF2438" i="6"/>
  <c r="BF2439" i="6"/>
  <c r="BF2440" i="6"/>
  <c r="BF2441" i="6"/>
  <c r="BF2442" i="6"/>
  <c r="BF2443" i="6"/>
  <c r="BF2444" i="6"/>
  <c r="BF2445" i="6"/>
  <c r="BF2446" i="6"/>
  <c r="BF2447" i="6"/>
  <c r="BF2448" i="6"/>
  <c r="BF2449" i="6"/>
  <c r="BF2450" i="6"/>
  <c r="BF2451" i="6"/>
  <c r="BF2452" i="6"/>
  <c r="BF2453" i="6"/>
  <c r="BF2454" i="6"/>
  <c r="BF2455" i="6"/>
  <c r="BF2456" i="6"/>
  <c r="BF2457" i="6"/>
  <c r="BF2458" i="6"/>
  <c r="BF2459" i="6"/>
  <c r="BF2460" i="6"/>
  <c r="BF2461" i="6"/>
  <c r="BF2462" i="6"/>
  <c r="BF2463" i="6"/>
  <c r="BF2464" i="6"/>
  <c r="BF2465" i="6"/>
  <c r="BF2466" i="6"/>
  <c r="BF2467" i="6"/>
  <c r="BF2468" i="6"/>
  <c r="BF2469" i="6"/>
  <c r="BF2470" i="6"/>
  <c r="BF2471" i="6"/>
  <c r="BF2472" i="6"/>
  <c r="BF2473" i="6"/>
  <c r="BF2474" i="6"/>
  <c r="BF2475" i="6"/>
  <c r="BF2476" i="6"/>
  <c r="BF2477" i="6"/>
  <c r="BF2478" i="6"/>
  <c r="BF2479" i="6"/>
  <c r="BF2480" i="6"/>
  <c r="BF2481" i="6"/>
  <c r="BF2482" i="6"/>
  <c r="BF2483" i="6"/>
  <c r="BF2484" i="6"/>
  <c r="BF2485" i="6"/>
  <c r="BF2486" i="6"/>
  <c r="BF2487" i="6"/>
  <c r="BF2488" i="6"/>
  <c r="BF2489" i="6"/>
  <c r="BF2490" i="6"/>
  <c r="BF2491" i="6"/>
  <c r="BF2492" i="6"/>
  <c r="BF2493" i="6"/>
  <c r="BF2494" i="6"/>
  <c r="BF2495" i="6"/>
  <c r="BF2496" i="6"/>
  <c r="BF2497" i="6"/>
  <c r="BF2498" i="6"/>
  <c r="BF2499" i="6"/>
  <c r="BF2500" i="6"/>
  <c r="BF2501" i="6"/>
  <c r="BF2502" i="6"/>
  <c r="BF2503" i="6"/>
  <c r="BF2504" i="6"/>
  <c r="BF2505" i="6"/>
  <c r="BF2506" i="6"/>
  <c r="BF2507" i="6"/>
  <c r="BF2508" i="6"/>
  <c r="BF2509" i="6"/>
  <c r="BF2510" i="6"/>
  <c r="BF2511" i="6"/>
  <c r="BF2512" i="6"/>
  <c r="BF2513" i="6"/>
  <c r="BF2514" i="6"/>
  <c r="BF2515" i="6"/>
  <c r="BF2516" i="6"/>
  <c r="BF2517" i="6"/>
  <c r="BF2518" i="6"/>
  <c r="BF2519" i="6"/>
  <c r="BF2520" i="6"/>
  <c r="BF2521" i="6"/>
  <c r="BF2522" i="6"/>
  <c r="BF2523" i="6"/>
  <c r="BF2524" i="6"/>
  <c r="BF2525" i="6"/>
  <c r="BF2526" i="6"/>
  <c r="BF2527" i="6"/>
  <c r="BF2528" i="6"/>
  <c r="BF2529" i="6"/>
  <c r="BF2530" i="6"/>
  <c r="BF2531" i="6"/>
  <c r="BF2532" i="6"/>
  <c r="BF2533" i="6"/>
  <c r="BF2534" i="6"/>
  <c r="BF2535" i="6"/>
  <c r="BF2536" i="6"/>
  <c r="BF2537" i="6"/>
  <c r="BF2538" i="6"/>
  <c r="BF2539" i="6"/>
  <c r="BF2540" i="6"/>
  <c r="BF2541" i="6"/>
  <c r="BF2542" i="6"/>
  <c r="BF2543" i="6"/>
  <c r="BF2544" i="6"/>
  <c r="BF2545" i="6"/>
  <c r="BF2546" i="6"/>
  <c r="BF2547" i="6"/>
  <c r="BF2548" i="6"/>
  <c r="BF2549" i="6"/>
  <c r="BF2550" i="6"/>
  <c r="BF2551" i="6"/>
  <c r="BF2552" i="6"/>
  <c r="BF2553" i="6"/>
  <c r="BF2554" i="6"/>
  <c r="BF2555" i="6"/>
  <c r="BF2556" i="6"/>
  <c r="BF2557" i="6"/>
  <c r="BF2558" i="6"/>
  <c r="BF2559" i="6"/>
  <c r="BF2560" i="6"/>
  <c r="BF2561" i="6"/>
  <c r="BF2562" i="6"/>
  <c r="BF2563" i="6"/>
  <c r="BF2564" i="6"/>
  <c r="BF2565" i="6"/>
  <c r="BF2566" i="6"/>
  <c r="BF2567" i="6"/>
  <c r="BF2568" i="6"/>
  <c r="BF2569" i="6"/>
  <c r="BF2570" i="6"/>
  <c r="BF2571" i="6"/>
  <c r="BF2572" i="6"/>
  <c r="BF2573" i="6"/>
  <c r="BF2574" i="6"/>
  <c r="BF2575" i="6"/>
  <c r="BF2576" i="6"/>
  <c r="BF2577" i="6"/>
  <c r="BF2578" i="6"/>
  <c r="BF2579" i="6"/>
  <c r="BF2580" i="6"/>
  <c r="BF2581" i="6"/>
  <c r="BF2582" i="6"/>
  <c r="BF2583" i="6"/>
  <c r="BF2584" i="6"/>
  <c r="BF2585" i="6"/>
  <c r="BF2586" i="6"/>
  <c r="BF2587" i="6"/>
  <c r="BF2588" i="6"/>
  <c r="BF2589" i="6"/>
  <c r="BF2590" i="6"/>
  <c r="BF2591" i="6"/>
  <c r="BF2592" i="6"/>
  <c r="BF2593" i="6"/>
  <c r="BF2594" i="6"/>
  <c r="BF2595" i="6"/>
  <c r="BF2596" i="6"/>
  <c r="BF2597" i="6"/>
  <c r="BF2598" i="6"/>
  <c r="BF2599" i="6"/>
  <c r="BF2600" i="6"/>
  <c r="BF2601" i="6"/>
  <c r="BF2602" i="6"/>
  <c r="BF2603" i="6"/>
  <c r="BF2604" i="6"/>
  <c r="BF2605" i="6"/>
  <c r="BF2606" i="6"/>
  <c r="BF2607" i="6"/>
  <c r="BF2608" i="6"/>
  <c r="BF2609" i="6"/>
  <c r="BF2610" i="6"/>
  <c r="BF2611" i="6"/>
  <c r="BF2612" i="6"/>
  <c r="BF2613" i="6"/>
  <c r="BF2614" i="6"/>
  <c r="BF2615" i="6"/>
  <c r="BF2616" i="6"/>
  <c r="BF2617" i="6"/>
  <c r="BF2618" i="6"/>
  <c r="BF2619" i="6"/>
  <c r="BF2620" i="6"/>
  <c r="BF2621" i="6"/>
  <c r="BF2622" i="6"/>
  <c r="BF2623" i="6"/>
  <c r="BF2624" i="6"/>
  <c r="BF2625" i="6"/>
  <c r="BF2626" i="6"/>
  <c r="BF2627" i="6"/>
  <c r="BF2628" i="6"/>
  <c r="BF2629" i="6"/>
  <c r="BF2630" i="6"/>
  <c r="BF2631" i="6"/>
  <c r="BF2632" i="6"/>
  <c r="BF2633" i="6"/>
  <c r="BF2634" i="6"/>
  <c r="BF2635" i="6"/>
  <c r="BF2636" i="6"/>
  <c r="BF2637" i="6"/>
  <c r="BF2638" i="6"/>
  <c r="BF2639" i="6"/>
  <c r="BF2640" i="6"/>
  <c r="BF2641" i="6"/>
  <c r="BF2642" i="6"/>
  <c r="BF2643" i="6"/>
  <c r="BF2644" i="6"/>
  <c r="BF2645" i="6"/>
  <c r="BF2646" i="6"/>
  <c r="BF2647" i="6"/>
  <c r="BF2648" i="6"/>
  <c r="BF2649" i="6"/>
  <c r="BF2650" i="6"/>
  <c r="BF2651" i="6"/>
  <c r="BF2652" i="6"/>
  <c r="BF2653" i="6"/>
  <c r="BF2654" i="6"/>
  <c r="BF2655" i="6"/>
  <c r="BF2656" i="6"/>
  <c r="BF2657" i="6"/>
  <c r="BF2658" i="6"/>
  <c r="BF2659" i="6"/>
  <c r="BF2660" i="6"/>
  <c r="BF2661" i="6"/>
  <c r="BF2662" i="6"/>
  <c r="BF2663" i="6"/>
  <c r="BF2664" i="6"/>
  <c r="BF2665" i="6"/>
  <c r="BF2666" i="6"/>
  <c r="BF2667" i="6"/>
  <c r="BF2668" i="6"/>
  <c r="BF2669" i="6"/>
  <c r="BF2670" i="6"/>
  <c r="BF2671" i="6"/>
  <c r="BF2672" i="6"/>
  <c r="BF2673" i="6"/>
  <c r="BF2674" i="6"/>
  <c r="BF2675" i="6"/>
  <c r="BF2676" i="6"/>
  <c r="BF2677" i="6"/>
  <c r="BF2678" i="6"/>
  <c r="BF2679" i="6"/>
  <c r="BF2680" i="6"/>
  <c r="BF2681" i="6"/>
  <c r="BF2682" i="6"/>
  <c r="BF2683" i="6"/>
  <c r="BF2684" i="6"/>
  <c r="BF2685" i="6"/>
  <c r="BF2686" i="6"/>
  <c r="BF2687" i="6"/>
  <c r="BF2688" i="6"/>
  <c r="BF2689" i="6"/>
  <c r="BF2690" i="6"/>
  <c r="BF2691" i="6"/>
  <c r="BF2692" i="6"/>
  <c r="BF2693" i="6"/>
  <c r="BF2694" i="6"/>
  <c r="BF2695" i="6"/>
  <c r="BF2696" i="6"/>
  <c r="BF2697" i="6"/>
  <c r="BF2698" i="6"/>
  <c r="BF2699" i="6"/>
  <c r="BF2700" i="6"/>
  <c r="BF2701" i="6"/>
  <c r="BF2702" i="6"/>
  <c r="BF2703" i="6"/>
  <c r="BF2704" i="6"/>
  <c r="BF2705" i="6"/>
  <c r="BF2706" i="6"/>
  <c r="BF2707" i="6"/>
  <c r="BF2708" i="6"/>
  <c r="BF2709" i="6"/>
  <c r="BF2710" i="6"/>
  <c r="BF2711" i="6"/>
  <c r="BF2712" i="6"/>
  <c r="BF2713" i="6"/>
  <c r="BF2714" i="6"/>
  <c r="BF2715" i="6"/>
  <c r="BF2716" i="6"/>
  <c r="BF2717" i="6"/>
  <c r="BF2718" i="6"/>
  <c r="BF2719" i="6"/>
  <c r="BF2720" i="6"/>
  <c r="BF2721" i="6"/>
  <c r="BF2722" i="6"/>
  <c r="BF2723" i="6"/>
  <c r="BF2724" i="6"/>
  <c r="BF2725" i="6"/>
  <c r="BF2726" i="6"/>
  <c r="BF2727" i="6"/>
  <c r="BF2728" i="6"/>
  <c r="BF2729" i="6"/>
  <c r="BF2730" i="6"/>
  <c r="BF2731" i="6"/>
  <c r="BF2732" i="6"/>
  <c r="BF2733" i="6"/>
  <c r="BF2734" i="6"/>
  <c r="BF2735" i="6"/>
  <c r="BF2736" i="6"/>
  <c r="BF2737" i="6"/>
  <c r="BF2738" i="6"/>
  <c r="BF2739" i="6"/>
  <c r="BF2740" i="6"/>
  <c r="BF2741" i="6"/>
  <c r="BF2742" i="6"/>
  <c r="BF2743" i="6"/>
  <c r="BF2744" i="6"/>
  <c r="BF2745" i="6"/>
  <c r="BF2746" i="6"/>
  <c r="BF2747" i="6"/>
  <c r="BF2748" i="6"/>
  <c r="BF2749" i="6"/>
  <c r="BF2750" i="6"/>
  <c r="BF2751" i="6"/>
  <c r="BF2752" i="6"/>
  <c r="BF2753" i="6"/>
  <c r="BF2754" i="6"/>
  <c r="BF2755" i="6"/>
  <c r="BF2756" i="6"/>
  <c r="BF2757" i="6"/>
  <c r="BF2758" i="6"/>
  <c r="BF2759" i="6"/>
  <c r="BF2760" i="6"/>
  <c r="BF2761" i="6"/>
  <c r="BF2762" i="6"/>
  <c r="BF2763" i="6"/>
  <c r="BF2764" i="6"/>
  <c r="BF2765" i="6"/>
  <c r="BF2766" i="6"/>
  <c r="BF2767" i="6"/>
  <c r="BF2768" i="6"/>
  <c r="BF2769" i="6"/>
  <c r="BF2770" i="6"/>
  <c r="BF2771" i="6"/>
  <c r="BF2772" i="6"/>
  <c r="BF2773" i="6"/>
  <c r="BF2774" i="6"/>
  <c r="BF2775" i="6"/>
  <c r="BF2776" i="6"/>
  <c r="BF2777" i="6"/>
  <c r="BF2778" i="6"/>
  <c r="BF2779" i="6"/>
  <c r="BF2780" i="6"/>
  <c r="BF2781" i="6"/>
  <c r="BF2782" i="6"/>
  <c r="BF2783" i="6"/>
  <c r="BF2784" i="6"/>
  <c r="BF2785" i="6"/>
  <c r="BF2786" i="6"/>
  <c r="BF2787" i="6"/>
  <c r="BF2788" i="6"/>
  <c r="BF2789" i="6"/>
  <c r="BF2790" i="6"/>
  <c r="BF2791" i="6"/>
  <c r="BF2792" i="6"/>
  <c r="BF2793" i="6"/>
  <c r="BF2794" i="6"/>
  <c r="BF2795" i="6"/>
  <c r="BF2796" i="6"/>
  <c r="BF2797" i="6"/>
  <c r="BF2798" i="6"/>
  <c r="BF2799" i="6"/>
  <c r="BF2800" i="6"/>
  <c r="BF2801" i="6"/>
  <c r="BF2802" i="6"/>
  <c r="BF2803" i="6"/>
  <c r="BF2804" i="6"/>
  <c r="BF2805" i="6"/>
  <c r="BF2806" i="6"/>
  <c r="BF2807" i="6"/>
  <c r="BF2808" i="6"/>
  <c r="BF2809" i="6"/>
  <c r="BF2810" i="6"/>
  <c r="BF2811" i="6"/>
  <c r="BF2812" i="6"/>
  <c r="BF2813" i="6"/>
  <c r="BF2814" i="6"/>
  <c r="BF2815" i="6"/>
  <c r="BF2816" i="6"/>
  <c r="BF2817" i="6"/>
  <c r="BF2818" i="6"/>
  <c r="BF2819" i="6"/>
  <c r="BF2820" i="6"/>
  <c r="BF2821" i="6"/>
  <c r="BF2822" i="6"/>
  <c r="BF2823" i="6"/>
  <c r="BF2824" i="6"/>
  <c r="BF2825" i="6"/>
  <c r="BF2826" i="6"/>
  <c r="BF2827" i="6"/>
  <c r="BF2828" i="6"/>
  <c r="BF2829" i="6"/>
  <c r="BF2830" i="6"/>
  <c r="BF2831" i="6"/>
  <c r="BF2832" i="6"/>
  <c r="BF2833" i="6"/>
  <c r="BF2834" i="6"/>
  <c r="BF2835" i="6"/>
  <c r="BF2836" i="6"/>
  <c r="BF2837" i="6"/>
  <c r="BF2838" i="6"/>
  <c r="BF2839" i="6"/>
  <c r="BF2840" i="6"/>
  <c r="BF2841" i="6"/>
  <c r="BF2842" i="6"/>
  <c r="BF2843" i="6"/>
  <c r="BF2844" i="6"/>
  <c r="BF2845" i="6"/>
  <c r="BF2846" i="6"/>
  <c r="BF2847" i="6"/>
  <c r="BF2848" i="6"/>
  <c r="BF2849" i="6"/>
  <c r="BF2850" i="6"/>
  <c r="BF2851" i="6"/>
  <c r="BF2852" i="6"/>
  <c r="BF2853" i="6"/>
  <c r="BF2854" i="6"/>
  <c r="BF2855" i="6"/>
  <c r="BF2856" i="6"/>
  <c r="BF2857" i="6"/>
  <c r="BF2858" i="6"/>
  <c r="BF2859" i="6"/>
  <c r="BF2860" i="6"/>
  <c r="BF2861" i="6"/>
  <c r="BF2862" i="6"/>
  <c r="BF2863" i="6"/>
  <c r="BF2864" i="6"/>
  <c r="BF2865" i="6"/>
  <c r="BF2866" i="6"/>
  <c r="BF2867" i="6"/>
  <c r="BF2868" i="6"/>
  <c r="BF2869" i="6"/>
  <c r="BF2870" i="6"/>
  <c r="BF2871" i="6"/>
  <c r="BF2872" i="6"/>
  <c r="BF2873" i="6"/>
  <c r="BF2874" i="6"/>
  <c r="BF2875" i="6"/>
  <c r="BF2876" i="6"/>
  <c r="BF2877" i="6"/>
  <c r="BF2878" i="6"/>
  <c r="BF2879" i="6"/>
  <c r="BF2880" i="6"/>
  <c r="BF2881" i="6"/>
  <c r="BF2882" i="6"/>
  <c r="BF2883" i="6"/>
  <c r="BF2884" i="6"/>
  <c r="BF2885" i="6"/>
  <c r="BF2886" i="6"/>
  <c r="BF2887" i="6"/>
  <c r="BF2888" i="6"/>
  <c r="BF2889" i="6"/>
  <c r="BF2890" i="6"/>
  <c r="BF2891" i="6"/>
  <c r="BF2892" i="6"/>
  <c r="BF2893" i="6"/>
  <c r="BF2894" i="6"/>
  <c r="BF2895" i="6"/>
  <c r="BF2896" i="6"/>
  <c r="BF2897" i="6"/>
  <c r="BF2898" i="6"/>
  <c r="BF2899" i="6"/>
  <c r="BF2900" i="6"/>
  <c r="BF2901" i="6"/>
  <c r="BF2902" i="6"/>
  <c r="BF2903" i="6"/>
  <c r="BF2904" i="6"/>
  <c r="BF2905" i="6"/>
  <c r="BF2906" i="6"/>
  <c r="BF2907" i="6"/>
  <c r="BF2908" i="6"/>
  <c r="BF2909" i="6"/>
  <c r="BF2910" i="6"/>
  <c r="BF2911" i="6"/>
  <c r="BF2912" i="6"/>
  <c r="BF2913" i="6"/>
  <c r="BF2914" i="6"/>
  <c r="BF2915" i="6"/>
  <c r="BF2916" i="6"/>
  <c r="BF2917" i="6"/>
  <c r="BF2918" i="6"/>
  <c r="BF2919" i="6"/>
  <c r="BF2920" i="6"/>
  <c r="BF2921" i="6"/>
  <c r="BF2922" i="6"/>
  <c r="BF2923" i="6"/>
  <c r="BF2924" i="6"/>
  <c r="BF2925" i="6"/>
  <c r="BF2926" i="6"/>
  <c r="BF2927" i="6"/>
  <c r="BF2928" i="6"/>
  <c r="BF2929" i="6"/>
  <c r="BF2930" i="6"/>
  <c r="BF2931" i="6"/>
  <c r="BF2932" i="6"/>
  <c r="BF2933" i="6"/>
  <c r="BF2934" i="6"/>
  <c r="BF2935" i="6"/>
  <c r="BF2936" i="6"/>
  <c r="BF2937" i="6"/>
  <c r="BF2938" i="6"/>
  <c r="BF2939" i="6"/>
  <c r="BF2940" i="6"/>
  <c r="BF2941" i="6"/>
  <c r="BF2942" i="6"/>
  <c r="BF2943" i="6"/>
  <c r="BF2944" i="6"/>
  <c r="BF2945" i="6"/>
  <c r="BF2946" i="6"/>
  <c r="BF2947" i="6"/>
  <c r="BF2948" i="6"/>
  <c r="BF2949" i="6"/>
  <c r="BF2950" i="6"/>
  <c r="BF2951" i="6"/>
  <c r="BF2952" i="6"/>
  <c r="BF2953" i="6"/>
  <c r="BF2954" i="6"/>
  <c r="BF2955" i="6"/>
  <c r="BF2956" i="6"/>
  <c r="BF2957" i="6"/>
  <c r="BF2958" i="6"/>
  <c r="BF2959" i="6"/>
  <c r="BF2960" i="6"/>
  <c r="BF2961" i="6"/>
  <c r="BF2962" i="6"/>
  <c r="BF2963" i="6"/>
  <c r="BF2964" i="6"/>
  <c r="BF2965" i="6"/>
  <c r="BF2966" i="6"/>
  <c r="BF2967" i="6"/>
  <c r="BF2968" i="6"/>
  <c r="BF2969" i="6"/>
  <c r="BF2970" i="6"/>
  <c r="BF2971" i="6"/>
  <c r="BF2972" i="6"/>
  <c r="BF2973" i="6"/>
  <c r="BF2974" i="6"/>
  <c r="BF2975" i="6"/>
  <c r="BF2976" i="6"/>
  <c r="BF2977" i="6"/>
  <c r="BF2978" i="6"/>
  <c r="BF2979" i="6"/>
  <c r="BF2980" i="6"/>
  <c r="BF2981" i="6"/>
  <c r="BF2982" i="6"/>
  <c r="BF2983" i="6"/>
  <c r="BF2984" i="6"/>
  <c r="BF2985" i="6"/>
  <c r="BF2986" i="6"/>
  <c r="BF2987" i="6"/>
  <c r="BF2988" i="6"/>
  <c r="BF2989" i="6"/>
  <c r="BF2990" i="6"/>
  <c r="BF2991" i="6"/>
  <c r="BF2992" i="6"/>
  <c r="BF2993" i="6"/>
  <c r="BF2994" i="6"/>
  <c r="BF2995" i="6"/>
  <c r="BF2996" i="6"/>
  <c r="BF2997" i="6"/>
  <c r="BF2998" i="6"/>
  <c r="BF2999" i="6"/>
  <c r="BF3000" i="6"/>
  <c r="BF3001" i="6"/>
  <c r="BF3002" i="6"/>
  <c r="BF3003" i="6"/>
  <c r="BF3004" i="6"/>
  <c r="BF3005" i="6"/>
  <c r="BF3006" i="6"/>
  <c r="BF3007" i="6"/>
  <c r="BF3008" i="6"/>
  <c r="BF3009" i="6"/>
  <c r="BF3010" i="6"/>
  <c r="BF3011" i="6"/>
  <c r="BF3012" i="6"/>
  <c r="BF3013" i="6"/>
  <c r="BF3014" i="6"/>
  <c r="BF3015" i="6"/>
  <c r="BF3016" i="6"/>
  <c r="BF3017" i="6"/>
  <c r="BF3018" i="6"/>
  <c r="BF3019" i="6"/>
  <c r="BF3020" i="6"/>
  <c r="BF3021" i="6"/>
  <c r="BF3022" i="6"/>
  <c r="BF3023" i="6"/>
  <c r="BF3024" i="6"/>
  <c r="BF3025" i="6"/>
  <c r="BF3026" i="6"/>
  <c r="BF3027" i="6"/>
  <c r="BF3028" i="6"/>
  <c r="BF3029" i="6"/>
  <c r="BF3030" i="6"/>
  <c r="BF3031" i="6"/>
  <c r="BF3032" i="6"/>
  <c r="BF3033" i="6"/>
  <c r="BF3034" i="6"/>
  <c r="BF3035" i="6"/>
  <c r="BF3036" i="6"/>
  <c r="BF3037" i="6"/>
  <c r="BF3038" i="6"/>
  <c r="BF3039" i="6"/>
  <c r="BF3040" i="6"/>
  <c r="BF3041" i="6"/>
  <c r="BF3042" i="6"/>
  <c r="BF3043" i="6"/>
  <c r="BF3044" i="6"/>
  <c r="BF3045" i="6"/>
  <c r="BF3046" i="6"/>
  <c r="BF3047" i="6"/>
  <c r="BF3048" i="6"/>
  <c r="BF3049" i="6"/>
  <c r="BF3050" i="6"/>
  <c r="BF3051" i="6"/>
  <c r="BF3052" i="6"/>
  <c r="BF3053" i="6"/>
  <c r="BF3054" i="6"/>
  <c r="BF3055" i="6"/>
  <c r="BF3056" i="6"/>
  <c r="BF3057" i="6"/>
  <c r="BF3058" i="6"/>
  <c r="BF3059" i="6"/>
  <c r="BF3060" i="6"/>
  <c r="BF3061" i="6"/>
  <c r="BF3062" i="6"/>
  <c r="BF3063" i="6"/>
  <c r="BF3064" i="6"/>
  <c r="BF3065" i="6"/>
  <c r="BF3066" i="6"/>
  <c r="BF3067" i="6"/>
  <c r="BF3068" i="6"/>
  <c r="BF3069" i="6"/>
  <c r="BF3070" i="6"/>
  <c r="BF3071" i="6"/>
  <c r="BF3072" i="6"/>
  <c r="BF3073" i="6"/>
  <c r="BF3074" i="6"/>
  <c r="BF3075" i="6"/>
  <c r="BF3076" i="6"/>
  <c r="BF3077" i="6"/>
  <c r="BF3078" i="6"/>
  <c r="BF3079" i="6"/>
  <c r="BF3080" i="6"/>
  <c r="BF3081" i="6"/>
  <c r="BF3082" i="6"/>
  <c r="BF3083" i="6"/>
  <c r="BF3084" i="6"/>
  <c r="BF3085" i="6"/>
  <c r="BF3086" i="6"/>
  <c r="BF3087" i="6"/>
  <c r="BF3088" i="6"/>
  <c r="BF3089" i="6"/>
  <c r="BF3090" i="6"/>
  <c r="BF3091" i="6"/>
  <c r="BF3092" i="6"/>
  <c r="BF3093" i="6"/>
  <c r="BF3094" i="6"/>
  <c r="BF3095" i="6"/>
  <c r="BF3096" i="6"/>
  <c r="BF3097" i="6"/>
  <c r="BF3098" i="6"/>
  <c r="BF3099" i="6"/>
  <c r="BF3100" i="6"/>
  <c r="BF3101" i="6"/>
  <c r="BF3102" i="6"/>
  <c r="BF3103" i="6"/>
  <c r="BF3104" i="6"/>
  <c r="BF3105" i="6"/>
  <c r="BF3106" i="6"/>
  <c r="BF3107" i="6"/>
  <c r="BF3108" i="6"/>
  <c r="BF3109" i="6"/>
  <c r="BF3110" i="6"/>
  <c r="BF3111" i="6"/>
  <c r="BF3112" i="6"/>
  <c r="BF3113" i="6"/>
  <c r="BF3114" i="6"/>
  <c r="BF3115" i="6"/>
  <c r="BF3116" i="6"/>
  <c r="BF3117" i="6"/>
  <c r="BF3118" i="6"/>
  <c r="BF3119" i="6"/>
  <c r="BF3120" i="6"/>
  <c r="BF3121" i="6"/>
  <c r="BF3122" i="6"/>
  <c r="BF3123" i="6"/>
  <c r="BF3124" i="6"/>
  <c r="BF3125" i="6"/>
  <c r="BF3126" i="6"/>
  <c r="BF3127" i="6"/>
  <c r="BF3128" i="6"/>
  <c r="BF3129" i="6"/>
  <c r="BF3130" i="6"/>
  <c r="BF3131" i="6"/>
  <c r="BF3132" i="6"/>
  <c r="BF3133" i="6"/>
  <c r="BF3134" i="6"/>
  <c r="BF3135" i="6"/>
  <c r="BF3136" i="6"/>
  <c r="BF3137" i="6"/>
  <c r="BF3138" i="6"/>
  <c r="BF3139" i="6"/>
  <c r="BF3140" i="6"/>
  <c r="BF3141" i="6"/>
  <c r="BF3142" i="6"/>
  <c r="BF3143" i="6"/>
  <c r="BF3144" i="6"/>
  <c r="BF3145" i="6"/>
  <c r="BF3146" i="6"/>
  <c r="BF3147" i="6"/>
  <c r="BF3148" i="6"/>
  <c r="BF3149" i="6"/>
  <c r="BF3150" i="6"/>
  <c r="BF3151" i="6"/>
  <c r="BF3152" i="6"/>
  <c r="BF3153" i="6"/>
  <c r="BF3154" i="6"/>
  <c r="BF3155" i="6"/>
  <c r="BF3156" i="6"/>
  <c r="BF3157" i="6"/>
  <c r="BF3158" i="6"/>
  <c r="BF3159" i="6"/>
  <c r="BF3160" i="6"/>
  <c r="BF3161" i="6"/>
  <c r="BF3162" i="6"/>
  <c r="BF3163" i="6"/>
  <c r="BF3164" i="6"/>
  <c r="BF3165" i="6"/>
  <c r="BF3166" i="6"/>
  <c r="BF3167" i="6"/>
  <c r="BF3168" i="6"/>
  <c r="BF3169" i="6"/>
  <c r="BF3170" i="6"/>
  <c r="BF3171" i="6"/>
  <c r="BF3172" i="6"/>
  <c r="BF3173" i="6"/>
  <c r="BF3174" i="6"/>
  <c r="BF3175" i="6"/>
  <c r="BF3176" i="6"/>
  <c r="BF3177" i="6"/>
  <c r="BF3178" i="6"/>
  <c r="BF3179" i="6"/>
  <c r="BF3180" i="6"/>
  <c r="BF3181" i="6"/>
  <c r="BF3182" i="6"/>
  <c r="BF3183" i="6"/>
  <c r="BF3184" i="6"/>
  <c r="BF3185" i="6"/>
  <c r="BF3186" i="6"/>
  <c r="BF3187" i="6"/>
  <c r="BF3188" i="6"/>
  <c r="BF3189" i="6"/>
  <c r="BF3190" i="6"/>
  <c r="BF3191" i="6"/>
  <c r="BF3192" i="6"/>
  <c r="BF3193" i="6"/>
  <c r="BF3194" i="6"/>
  <c r="BF3195" i="6"/>
  <c r="BF3196" i="6"/>
  <c r="BF3197" i="6"/>
  <c r="BF3198" i="6"/>
  <c r="BF3199" i="6"/>
  <c r="BF3200" i="6"/>
  <c r="BF3201" i="6"/>
  <c r="BF3202" i="6"/>
  <c r="BF3203" i="6"/>
  <c r="BF3204" i="6"/>
  <c r="BF3205" i="6"/>
  <c r="BF3206" i="6"/>
  <c r="BF3207" i="6"/>
  <c r="BF3208" i="6"/>
  <c r="BF3209" i="6"/>
  <c r="BF3210" i="6"/>
  <c r="BF3211" i="6"/>
  <c r="BF3212" i="6"/>
  <c r="BF3213" i="6"/>
  <c r="BF3214" i="6"/>
  <c r="BF3215" i="6"/>
  <c r="BF3216" i="6"/>
  <c r="BF3217" i="6"/>
  <c r="BF3218" i="6"/>
  <c r="BF3219" i="6"/>
  <c r="BF3220" i="6"/>
  <c r="BF3221" i="6"/>
  <c r="BF3222" i="6"/>
  <c r="BF3223" i="6"/>
  <c r="BF3224" i="6"/>
  <c r="BF3225" i="6"/>
  <c r="BF3226" i="6"/>
  <c r="BF3227" i="6"/>
  <c r="BF3228" i="6"/>
  <c r="BF3229" i="6"/>
  <c r="BF3230" i="6"/>
  <c r="BF3231" i="6"/>
  <c r="BF3232" i="6"/>
  <c r="BF3233" i="6"/>
  <c r="BF3234" i="6"/>
  <c r="BF3235" i="6"/>
  <c r="BF3236" i="6"/>
  <c r="BF3237" i="6"/>
  <c r="BF3238" i="6"/>
  <c r="BF3239" i="6"/>
  <c r="BF3240" i="6"/>
  <c r="BF3241" i="6"/>
  <c r="BF3242" i="6"/>
  <c r="BF3243" i="6"/>
  <c r="BF3244" i="6"/>
  <c r="BF3245" i="6"/>
  <c r="BF3246" i="6"/>
  <c r="BF3247" i="6"/>
  <c r="BF3248" i="6"/>
  <c r="BF3249" i="6"/>
  <c r="BF3250" i="6"/>
  <c r="BF3251" i="6"/>
  <c r="BF3252" i="6"/>
  <c r="BF3253" i="6"/>
  <c r="BF3254" i="6"/>
  <c r="BF3255" i="6"/>
  <c r="BF3256" i="6"/>
  <c r="BF3257" i="6"/>
  <c r="BF3258" i="6"/>
  <c r="BF3259" i="6"/>
  <c r="BF3260" i="6"/>
  <c r="BF3261" i="6"/>
  <c r="BF3262" i="6"/>
  <c r="BF3263" i="6"/>
  <c r="BF3264" i="6"/>
  <c r="BF3265" i="6"/>
  <c r="BF3266" i="6"/>
  <c r="BF3267" i="6"/>
  <c r="BF3268" i="6"/>
  <c r="BF3269" i="6"/>
  <c r="BF3270" i="6"/>
  <c r="BF3271" i="6"/>
  <c r="BF3272" i="6"/>
  <c r="BF3273" i="6"/>
  <c r="BF3274" i="6"/>
  <c r="BF3275" i="6"/>
  <c r="BF3276" i="6"/>
  <c r="BF3277" i="6"/>
  <c r="BF3278" i="6"/>
  <c r="BF3279" i="6"/>
  <c r="BF3280" i="6"/>
  <c r="BF3281" i="6"/>
  <c r="BF3282" i="6"/>
  <c r="BF3283" i="6"/>
  <c r="BF3284" i="6"/>
  <c r="BF3285" i="6"/>
  <c r="BF3286" i="6"/>
  <c r="BF3287" i="6"/>
  <c r="BF3288" i="6"/>
  <c r="BF3289" i="6"/>
  <c r="BF3290" i="6"/>
  <c r="BF3291" i="6"/>
  <c r="BF3292" i="6"/>
  <c r="BF3293" i="6"/>
  <c r="BF3294" i="6"/>
  <c r="BF3295" i="6"/>
  <c r="BF3296" i="6"/>
  <c r="BF3297" i="6"/>
  <c r="BF3298" i="6"/>
  <c r="BF3299" i="6"/>
  <c r="BF3300" i="6"/>
  <c r="BF3301" i="6"/>
  <c r="BF3302" i="6"/>
  <c r="BF3303" i="6"/>
  <c r="BF3304" i="6"/>
  <c r="BF3305" i="6"/>
  <c r="BF3306" i="6"/>
  <c r="BF3307" i="6"/>
  <c r="BF3308" i="6"/>
  <c r="BF3309" i="6"/>
  <c r="BF3310" i="6"/>
  <c r="BF3311" i="6"/>
  <c r="BF3312" i="6"/>
  <c r="BF3313" i="6"/>
  <c r="BF3314" i="6"/>
  <c r="BF3315" i="6"/>
  <c r="BF3316" i="6"/>
  <c r="BF3317" i="6"/>
  <c r="BF3318" i="6"/>
  <c r="BF3319" i="6"/>
  <c r="BF3320" i="6"/>
  <c r="BF3321" i="6"/>
  <c r="BF3322" i="6"/>
  <c r="BF3323" i="6"/>
  <c r="BF3324" i="6"/>
  <c r="BF3325" i="6"/>
  <c r="BF3326" i="6"/>
  <c r="BF3327" i="6"/>
  <c r="BF3328" i="6"/>
  <c r="BF3329" i="6"/>
  <c r="BF3330" i="6"/>
  <c r="BF3331" i="6"/>
  <c r="BF3332" i="6"/>
  <c r="BF3333" i="6"/>
  <c r="BF3334" i="6"/>
  <c r="BF3335" i="6"/>
  <c r="BF3336" i="6"/>
  <c r="BF3337" i="6"/>
  <c r="BF3338" i="6"/>
  <c r="BF3339" i="6"/>
  <c r="BF3340" i="6"/>
  <c r="BF3341" i="6"/>
  <c r="BF3342" i="6"/>
  <c r="BF3343" i="6"/>
  <c r="BF3344" i="6"/>
  <c r="BF3345" i="6"/>
  <c r="BF3346" i="6"/>
  <c r="BF3347" i="6"/>
  <c r="BF3348" i="6"/>
  <c r="BF3349" i="6"/>
  <c r="BF3350" i="6"/>
  <c r="BF3351" i="6"/>
  <c r="BF3352" i="6"/>
  <c r="BF3353" i="6"/>
  <c r="BF3354" i="6"/>
  <c r="BF3355" i="6"/>
  <c r="BF3356" i="6"/>
  <c r="BF3357" i="6"/>
  <c r="BF3358" i="6"/>
  <c r="BF3359" i="6"/>
  <c r="BF3360" i="6"/>
  <c r="BF3361" i="6"/>
  <c r="BF3362" i="6"/>
  <c r="BF3363" i="6"/>
  <c r="BF3364" i="6"/>
  <c r="BF3365" i="6"/>
  <c r="BF3366" i="6"/>
  <c r="BF3367" i="6"/>
  <c r="BF3368" i="6"/>
  <c r="BF3369" i="6"/>
  <c r="BF3370" i="6"/>
  <c r="BF3371" i="6"/>
  <c r="BF3372" i="6"/>
  <c r="BF3373" i="6"/>
  <c r="BF3374" i="6"/>
  <c r="BF3375" i="6"/>
  <c r="BF3376" i="6"/>
  <c r="BF3377" i="6"/>
  <c r="BF3378" i="6"/>
  <c r="BF3379" i="6"/>
  <c r="BF3380" i="6"/>
  <c r="BF3381" i="6"/>
  <c r="BF3382" i="6"/>
  <c r="BF3383" i="6"/>
  <c r="BF3384" i="6"/>
  <c r="BF3385" i="6"/>
  <c r="BF3386" i="6"/>
  <c r="BF3387" i="6"/>
  <c r="BF3388" i="6"/>
  <c r="BF3389" i="6"/>
  <c r="BF3390" i="6"/>
  <c r="BF3391" i="6"/>
  <c r="BF3392" i="6"/>
  <c r="BF3393" i="6"/>
  <c r="BF3394" i="6"/>
  <c r="BF3395" i="6"/>
  <c r="BF3396" i="6"/>
  <c r="BF3397" i="6"/>
  <c r="BF3398" i="6"/>
  <c r="BF3399" i="6"/>
  <c r="BF3400" i="6"/>
  <c r="BF3401" i="6"/>
  <c r="BF3402" i="6"/>
  <c r="BF3403" i="6"/>
  <c r="BF3404" i="6"/>
  <c r="BF3405" i="6"/>
  <c r="BF3406" i="6"/>
  <c r="BF3407" i="6"/>
  <c r="BF3408" i="6"/>
  <c r="BF3409" i="6"/>
  <c r="BF3410" i="6"/>
  <c r="BF3411" i="6"/>
  <c r="BF3412" i="6"/>
  <c r="BF3413" i="6"/>
  <c r="BF3414" i="6"/>
  <c r="BF3415" i="6"/>
  <c r="BF3416" i="6"/>
  <c r="BF3417" i="6"/>
  <c r="BF3418" i="6"/>
  <c r="BF3419" i="6"/>
  <c r="BF3420" i="6"/>
  <c r="BF3421" i="6"/>
  <c r="BF3422" i="6"/>
  <c r="BF3423" i="6"/>
  <c r="BF3424" i="6"/>
  <c r="BF3425" i="6"/>
  <c r="BF3426" i="6"/>
  <c r="BF3427" i="6"/>
  <c r="BF3428" i="6"/>
  <c r="BF3429" i="6"/>
  <c r="BF3430" i="6"/>
  <c r="BF3431" i="6"/>
  <c r="BF3432" i="6"/>
  <c r="BF3433" i="6"/>
  <c r="BF3434" i="6"/>
  <c r="BF3435" i="6"/>
  <c r="BF3436" i="6"/>
  <c r="BF3437" i="6"/>
  <c r="BF3438" i="6"/>
  <c r="BF3439" i="6"/>
  <c r="BF3440" i="6"/>
  <c r="BF3441" i="6"/>
  <c r="BF3442" i="6"/>
  <c r="BF3443" i="6"/>
  <c r="BF3444" i="6"/>
  <c r="BF3445" i="6"/>
  <c r="BF3446" i="6"/>
  <c r="BF3447" i="6"/>
  <c r="BF3448" i="6"/>
  <c r="BF3449" i="6"/>
  <c r="BF3450" i="6"/>
  <c r="BF3451" i="6"/>
  <c r="BF3452" i="6"/>
  <c r="BF3453" i="6"/>
  <c r="BF3454" i="6"/>
  <c r="BF3455" i="6"/>
  <c r="BF3456" i="6"/>
  <c r="BF3457" i="6"/>
  <c r="BF3458" i="6"/>
  <c r="BF3459" i="6"/>
  <c r="BF3460" i="6"/>
  <c r="BF3461" i="6"/>
  <c r="BF3462" i="6"/>
  <c r="BF3463" i="6"/>
  <c r="BF3464" i="6"/>
  <c r="BF3465" i="6"/>
  <c r="BF3466" i="6"/>
  <c r="BF3467" i="6"/>
  <c r="BF3468" i="6"/>
  <c r="BF3469" i="6"/>
  <c r="BF3470" i="6"/>
  <c r="BF3471" i="6"/>
  <c r="BF3472" i="6"/>
  <c r="BF3473" i="6"/>
  <c r="BF3474" i="6"/>
  <c r="BF3475" i="6"/>
  <c r="BF3476" i="6"/>
  <c r="BF3477" i="6"/>
  <c r="BF3478" i="6"/>
  <c r="BF3479" i="6"/>
  <c r="BF3480" i="6"/>
  <c r="BF3481" i="6"/>
  <c r="BF3482" i="6"/>
  <c r="BF3483" i="6"/>
  <c r="BF3484" i="6"/>
  <c r="BF3485" i="6"/>
  <c r="BF3486" i="6"/>
  <c r="BF3487" i="6"/>
  <c r="BF3488" i="6"/>
  <c r="BF3489" i="6"/>
  <c r="BF3490" i="6"/>
  <c r="BF3491" i="6"/>
  <c r="BF3492" i="6"/>
  <c r="BF3493" i="6"/>
  <c r="BF3494" i="6"/>
  <c r="BF3495" i="6"/>
  <c r="BF3496" i="6"/>
  <c r="BF3497" i="6"/>
  <c r="BF3498" i="6"/>
  <c r="BF3499" i="6"/>
  <c r="BF3500" i="6"/>
  <c r="BF3501" i="6"/>
  <c r="BF3502" i="6"/>
  <c r="BF3503" i="6"/>
  <c r="BF3504" i="6"/>
  <c r="BF3505" i="6"/>
  <c r="BF3506" i="6"/>
  <c r="BF3507" i="6"/>
  <c r="BF3508" i="6"/>
  <c r="BF3509" i="6"/>
  <c r="BF3510" i="6"/>
  <c r="BF3511" i="6"/>
  <c r="BF3512" i="6"/>
  <c r="BF3513" i="6"/>
  <c r="BF3514" i="6"/>
  <c r="BF3515" i="6"/>
  <c r="BF3516" i="6"/>
  <c r="BF3517" i="6"/>
  <c r="BF3518" i="6"/>
  <c r="BF3519" i="6"/>
  <c r="BF3520" i="6"/>
  <c r="BF3521" i="6"/>
  <c r="BF3522" i="6"/>
  <c r="BF3523" i="6"/>
  <c r="BF3524" i="6"/>
  <c r="BF3525" i="6"/>
  <c r="BF3526" i="6"/>
  <c r="BF3527" i="6"/>
  <c r="BF3528" i="6"/>
  <c r="BF3529" i="6"/>
  <c r="BF3530" i="6"/>
  <c r="BF3531" i="6"/>
  <c r="BF3532" i="6"/>
  <c r="BF3533" i="6"/>
  <c r="BF3534" i="6"/>
  <c r="BF3535" i="6"/>
  <c r="BF3536" i="6"/>
  <c r="BF3537" i="6"/>
  <c r="BF3538" i="6"/>
  <c r="BF3539" i="6"/>
  <c r="BF3540" i="6"/>
  <c r="BF3541" i="6"/>
  <c r="BF3542" i="6"/>
  <c r="BF3543" i="6"/>
  <c r="BF3544" i="6"/>
  <c r="BF3545" i="6"/>
  <c r="BF3546" i="6"/>
  <c r="BF3547" i="6"/>
  <c r="BF3548" i="6"/>
  <c r="BF3549" i="6"/>
  <c r="BF3550" i="6"/>
  <c r="BF3551" i="6"/>
  <c r="BF3552" i="6"/>
  <c r="BF3553" i="6"/>
  <c r="BF3554" i="6"/>
  <c r="BF3555" i="6"/>
  <c r="BF3556" i="6"/>
  <c r="BF3557" i="6"/>
  <c r="BF3558" i="6"/>
  <c r="BF3559" i="6"/>
  <c r="BF3560" i="6"/>
  <c r="BF3561" i="6"/>
  <c r="BF3562" i="6"/>
  <c r="BF3563" i="6"/>
  <c r="BF3564" i="6"/>
  <c r="BF3565" i="6"/>
  <c r="BF3566" i="6"/>
  <c r="BF3567" i="6"/>
  <c r="BF3568" i="6"/>
  <c r="BF3569" i="6"/>
  <c r="BF3570" i="6"/>
  <c r="BF3571" i="6"/>
  <c r="BF3572" i="6"/>
  <c r="BF3573" i="6"/>
  <c r="BF3574" i="6"/>
  <c r="BF3575" i="6"/>
  <c r="BF3576" i="6"/>
  <c r="BF3577" i="6"/>
  <c r="BF3578" i="6"/>
  <c r="BF3579" i="6"/>
  <c r="BF3580" i="6"/>
  <c r="BF3581" i="6"/>
  <c r="BF3582" i="6"/>
  <c r="BF3583" i="6"/>
  <c r="BF3584" i="6"/>
  <c r="BF3585" i="6"/>
  <c r="BF3586" i="6"/>
  <c r="BF3587" i="6"/>
  <c r="BF3588" i="6"/>
  <c r="BF3589" i="6"/>
  <c r="BF3590" i="6"/>
  <c r="BF3591" i="6"/>
  <c r="BF3592" i="6"/>
  <c r="BF3593" i="6"/>
  <c r="BF3594" i="6"/>
  <c r="BF3595" i="6"/>
  <c r="BF3596" i="6"/>
  <c r="BF3597" i="6"/>
  <c r="BF3598" i="6"/>
  <c r="BF3599" i="6"/>
  <c r="BF3600" i="6"/>
  <c r="BF3601" i="6"/>
  <c r="BF3602" i="6"/>
  <c r="BF3603" i="6"/>
  <c r="BF3604" i="6"/>
  <c r="BF3605" i="6"/>
  <c r="BF3606" i="6"/>
  <c r="BF3607" i="6"/>
  <c r="BF3608" i="6"/>
  <c r="BF3609" i="6"/>
  <c r="BF3610" i="6"/>
  <c r="BF3611" i="6"/>
  <c r="BF3612" i="6"/>
  <c r="BF3613" i="6"/>
  <c r="BF3614" i="6"/>
  <c r="BF3615" i="6"/>
  <c r="BF3616" i="6"/>
  <c r="BF3617" i="6"/>
  <c r="BF3618" i="6"/>
  <c r="BF3619" i="6"/>
  <c r="BF3620" i="6"/>
  <c r="BF3621" i="6"/>
  <c r="BF3622" i="6"/>
  <c r="BF3623" i="6"/>
  <c r="BF3624" i="6"/>
  <c r="BF3625" i="6"/>
  <c r="BF3626" i="6"/>
  <c r="BF3627" i="6"/>
  <c r="BF3628" i="6"/>
  <c r="BF3629" i="6"/>
  <c r="BF3630" i="6"/>
  <c r="BF3631" i="6"/>
  <c r="BF3632" i="6"/>
  <c r="BF3633" i="6"/>
  <c r="BF3634" i="6"/>
  <c r="BF3635" i="6"/>
  <c r="BF3636" i="6"/>
  <c r="BF3637" i="6"/>
  <c r="BF3638" i="6"/>
  <c r="BF3639" i="6"/>
  <c r="BF3640" i="6"/>
  <c r="BF3641" i="6"/>
  <c r="BF3642" i="6"/>
  <c r="BF3643" i="6"/>
  <c r="BF3644" i="6"/>
  <c r="BF3645" i="6"/>
  <c r="BF3646" i="6"/>
  <c r="BF3647" i="6"/>
  <c r="BF3648" i="6"/>
  <c r="BF3649" i="6"/>
  <c r="BF3650" i="6"/>
  <c r="BF3651" i="6"/>
  <c r="BF3652" i="6"/>
  <c r="BF3653" i="6"/>
  <c r="BF3654" i="6"/>
  <c r="BF3655" i="6"/>
  <c r="BF3656" i="6"/>
  <c r="BF3657" i="6"/>
  <c r="BF3658" i="6"/>
  <c r="BF3659" i="6"/>
  <c r="BF3660" i="6"/>
  <c r="BF3661" i="6"/>
  <c r="BF3662" i="6"/>
  <c r="BF3663" i="6"/>
  <c r="BF3664" i="6"/>
  <c r="BF3665" i="6"/>
  <c r="BF3666" i="6"/>
  <c r="BF3667" i="6"/>
  <c r="BF3668" i="6"/>
  <c r="BF3669" i="6"/>
  <c r="BF3670" i="6"/>
  <c r="BF3671" i="6"/>
  <c r="BF3672" i="6"/>
  <c r="BF3673" i="6"/>
  <c r="BF3674" i="6"/>
  <c r="BF3675" i="6"/>
  <c r="BF3676" i="6"/>
  <c r="BF3677" i="6"/>
  <c r="BF3678" i="6"/>
  <c r="BF3679" i="6"/>
  <c r="BF3680" i="6"/>
  <c r="BF3681" i="6"/>
  <c r="BF3682" i="6"/>
  <c r="BF3683" i="6"/>
  <c r="BF3684" i="6"/>
  <c r="BF3685" i="6"/>
  <c r="BF3686" i="6"/>
  <c r="BF3687" i="6"/>
  <c r="BF3688" i="6"/>
  <c r="BF3689" i="6"/>
  <c r="BF3690" i="6"/>
  <c r="BF3691" i="6"/>
  <c r="BF3692" i="6"/>
  <c r="BF3693" i="6"/>
  <c r="BF3694" i="6"/>
  <c r="BF3695" i="6"/>
  <c r="BF3696" i="6"/>
  <c r="BF3697" i="6"/>
  <c r="BF3698" i="6"/>
  <c r="BF3699" i="6"/>
  <c r="BF3700" i="6"/>
  <c r="BF3701" i="6"/>
  <c r="BF3702" i="6"/>
  <c r="BF3703" i="6"/>
  <c r="BF3704" i="6"/>
  <c r="BF3705" i="6"/>
  <c r="BF3706" i="6"/>
  <c r="BF3707" i="6"/>
  <c r="BF3708" i="6"/>
  <c r="BF3709" i="6"/>
  <c r="BF3710" i="6"/>
  <c r="BF3711" i="6"/>
  <c r="BF3712" i="6"/>
  <c r="BF3713" i="6"/>
  <c r="BF3714" i="6"/>
  <c r="BF3715" i="6"/>
  <c r="BF3716" i="6"/>
  <c r="BF3717" i="6"/>
  <c r="BF3718" i="6"/>
  <c r="BF3719" i="6"/>
  <c r="BF3720" i="6"/>
  <c r="BF3721" i="6"/>
  <c r="BF3722" i="6"/>
  <c r="BF3723" i="6"/>
  <c r="BF3724" i="6"/>
  <c r="BF3725" i="6"/>
  <c r="BF3726" i="6"/>
  <c r="BF3727" i="6"/>
  <c r="BF3728" i="6"/>
  <c r="BF3729" i="6"/>
  <c r="BF3730" i="6"/>
  <c r="BF3731" i="6"/>
  <c r="BF3732" i="6"/>
  <c r="BF3733" i="6"/>
  <c r="BF3734" i="6"/>
  <c r="BF3735" i="6"/>
  <c r="BF3736" i="6"/>
  <c r="BF3737" i="6"/>
  <c r="BF3738" i="6"/>
  <c r="BF3739" i="6"/>
  <c r="BF3740" i="6"/>
  <c r="BF3741" i="6"/>
  <c r="BF3742" i="6"/>
  <c r="BF3743" i="6"/>
  <c r="BF3744" i="6"/>
  <c r="BF3745" i="6"/>
  <c r="BF3746" i="6"/>
  <c r="BF3747" i="6"/>
  <c r="BF3748" i="6"/>
  <c r="BF3749" i="6"/>
  <c r="BF3750" i="6"/>
  <c r="BF3751" i="6"/>
  <c r="BF3752" i="6"/>
  <c r="BF3753" i="6"/>
  <c r="BF3754" i="6"/>
  <c r="BF3755" i="6"/>
  <c r="BF3756" i="6"/>
  <c r="BF3757" i="6"/>
  <c r="BF3758" i="6"/>
  <c r="BF3759" i="6"/>
  <c r="BF3760" i="6"/>
  <c r="BF3761" i="6"/>
  <c r="BF3762" i="6"/>
  <c r="BF3763" i="6"/>
  <c r="BF3764" i="6"/>
  <c r="BF3765" i="6"/>
  <c r="BF3766" i="6"/>
  <c r="BF3767" i="6"/>
  <c r="BF3768" i="6"/>
  <c r="BF3769" i="6"/>
  <c r="BF3770" i="6"/>
  <c r="BF3771" i="6"/>
  <c r="BF3772" i="6"/>
  <c r="BF3773" i="6"/>
  <c r="BF3774" i="6"/>
  <c r="BF3775" i="6"/>
  <c r="BF3776" i="6"/>
  <c r="BF3777" i="6"/>
  <c r="BF3778" i="6"/>
  <c r="BF3779" i="6"/>
  <c r="BF3780" i="6"/>
  <c r="BF3781" i="6"/>
  <c r="BF3782" i="6"/>
  <c r="BF3783" i="6"/>
  <c r="BF3784" i="6"/>
  <c r="BF3785" i="6"/>
  <c r="BF3786" i="6"/>
  <c r="BF3787" i="6"/>
  <c r="BF3788" i="6"/>
  <c r="BF3789" i="6"/>
  <c r="BF3790" i="6"/>
  <c r="BF3791" i="6"/>
  <c r="BF3792" i="6"/>
  <c r="BF3793" i="6"/>
  <c r="BF3794" i="6"/>
  <c r="BF3795" i="6"/>
  <c r="BF3796" i="6"/>
  <c r="BF3797" i="6"/>
  <c r="BF3798" i="6"/>
  <c r="BF3799" i="6"/>
  <c r="BF3800" i="6"/>
  <c r="BF3801" i="6"/>
  <c r="BF3802" i="6"/>
  <c r="BF3803" i="6"/>
  <c r="BF3804" i="6"/>
  <c r="BF3805" i="6"/>
  <c r="BF3806" i="6"/>
  <c r="BF3807" i="6"/>
  <c r="BF3808" i="6"/>
  <c r="BF3809" i="6"/>
  <c r="BF3810" i="6"/>
  <c r="BF3811" i="6"/>
  <c r="BF3812" i="6"/>
  <c r="BF3813" i="6"/>
  <c r="BF3814" i="6"/>
  <c r="BF3815" i="6"/>
  <c r="BF3816" i="6"/>
  <c r="BF3817" i="6"/>
  <c r="BF3818" i="6"/>
  <c r="BF3819" i="6"/>
  <c r="BF3820" i="6"/>
  <c r="BF3821" i="6"/>
  <c r="BF3822" i="6"/>
  <c r="BF3823" i="6"/>
  <c r="BF3824" i="6"/>
  <c r="BF3825" i="6"/>
  <c r="BF3826" i="6"/>
  <c r="BF3827" i="6"/>
  <c r="BF3828" i="6"/>
  <c r="BF3829" i="6"/>
  <c r="BF3830" i="6"/>
  <c r="BF3831" i="6"/>
  <c r="BF3832" i="6"/>
  <c r="BF3833" i="6"/>
  <c r="BF3834" i="6"/>
  <c r="BF3835" i="6"/>
  <c r="BF3836" i="6"/>
  <c r="BF3837" i="6"/>
  <c r="BF3838" i="6"/>
  <c r="BF3839" i="6"/>
  <c r="BF3840" i="6"/>
  <c r="BF3841" i="6"/>
  <c r="BF3842" i="6"/>
  <c r="BF3843" i="6"/>
  <c r="BF3844" i="6"/>
  <c r="BF3845" i="6"/>
  <c r="BF3846" i="6"/>
  <c r="BF3847" i="6"/>
  <c r="BF3848" i="6"/>
  <c r="BF3849" i="6"/>
  <c r="BF3850" i="6"/>
  <c r="BF3851" i="6"/>
  <c r="BF3852" i="6"/>
  <c r="BF3853" i="6"/>
  <c r="BF3854" i="6"/>
  <c r="BF3855" i="6"/>
  <c r="BF3856" i="6"/>
  <c r="BF3857" i="6"/>
  <c r="BF3858" i="6"/>
  <c r="BF3859" i="6"/>
  <c r="BF3860" i="6"/>
  <c r="BF3861" i="6"/>
  <c r="BF3862" i="6"/>
  <c r="BF3863" i="6"/>
  <c r="BF3864" i="6"/>
  <c r="BF3865" i="6"/>
  <c r="BF3866" i="6"/>
  <c r="BF3867" i="6"/>
  <c r="BF3868" i="6"/>
  <c r="BF3869" i="6"/>
  <c r="BF3870" i="6"/>
  <c r="BF3871" i="6"/>
  <c r="BF3872" i="6"/>
  <c r="BF3873" i="6"/>
  <c r="BF3874" i="6"/>
  <c r="BF3875" i="6"/>
  <c r="BF3876" i="6"/>
  <c r="BF3877" i="6"/>
  <c r="BF3878" i="6"/>
  <c r="BF3879" i="6"/>
  <c r="BF3880" i="6"/>
  <c r="BF3881" i="6"/>
  <c r="BF3882" i="6"/>
  <c r="BF3883" i="6"/>
  <c r="BF3884" i="6"/>
  <c r="BF3885" i="6"/>
  <c r="BF3886" i="6"/>
  <c r="BF3887" i="6"/>
  <c r="BF3888" i="6"/>
  <c r="BF3889" i="6"/>
  <c r="BF3890" i="6"/>
  <c r="BF3891" i="6"/>
  <c r="BF3892" i="6"/>
  <c r="BF3893" i="6"/>
  <c r="BF3894" i="6"/>
  <c r="BF3895" i="6"/>
  <c r="BF3896" i="6"/>
  <c r="BF3897" i="6"/>
  <c r="BF3898" i="6"/>
  <c r="BF3899" i="6"/>
  <c r="BF3900" i="6"/>
  <c r="BF3901" i="6"/>
  <c r="BF3902" i="6"/>
  <c r="BF3903" i="6"/>
  <c r="BF3904" i="6"/>
  <c r="BF3905" i="6"/>
  <c r="BF3906" i="6"/>
  <c r="BF3907" i="6"/>
  <c r="BF3908" i="6"/>
  <c r="BF3909" i="6"/>
  <c r="BF3910" i="6"/>
  <c r="BF3911" i="6"/>
  <c r="BF3912" i="6"/>
  <c r="BF3913" i="6"/>
  <c r="BF3914" i="6"/>
  <c r="BF3915" i="6"/>
  <c r="BF3916" i="6"/>
  <c r="BF3917" i="6"/>
  <c r="BF3918" i="6"/>
  <c r="BF3919" i="6"/>
  <c r="BF3920" i="6"/>
  <c r="BF3921" i="6"/>
  <c r="BF3922" i="6"/>
  <c r="BF3923" i="6"/>
  <c r="BF3924" i="6"/>
  <c r="BF3925" i="6"/>
  <c r="BF3926" i="6"/>
  <c r="BF3927" i="6"/>
  <c r="BF3928" i="6"/>
  <c r="BF3929" i="6"/>
  <c r="BF3930" i="6"/>
  <c r="BF3931" i="6"/>
  <c r="BF3932" i="6"/>
  <c r="BF3933" i="6"/>
  <c r="BF3934" i="6"/>
  <c r="BF3935" i="6"/>
  <c r="BF3936" i="6"/>
  <c r="BF3937" i="6"/>
  <c r="BF3938" i="6"/>
  <c r="BF3939" i="6"/>
  <c r="BF3940" i="6"/>
  <c r="BF3941" i="6"/>
  <c r="BF3942" i="6"/>
  <c r="BF3943" i="6"/>
  <c r="BF3944" i="6"/>
  <c r="BF3945" i="6"/>
  <c r="BF3946" i="6"/>
  <c r="BF3947" i="6"/>
  <c r="BF3948" i="6"/>
  <c r="BF3949" i="6"/>
  <c r="BF3950" i="6"/>
  <c r="BF3951" i="6"/>
  <c r="BF3952" i="6"/>
  <c r="BF3953" i="6"/>
  <c r="BF3954" i="6"/>
  <c r="BF3955" i="6"/>
  <c r="BF3956" i="6"/>
  <c r="BF3957" i="6"/>
  <c r="BF3958" i="6"/>
  <c r="BF3959" i="6"/>
  <c r="BF3960" i="6"/>
  <c r="BF3961" i="6"/>
  <c r="BF3962" i="6"/>
  <c r="BF3963" i="6"/>
  <c r="BF3964" i="6"/>
  <c r="BF3965" i="6"/>
  <c r="BF3966" i="6"/>
  <c r="BF3967" i="6"/>
  <c r="BF3968" i="6"/>
  <c r="BF3969" i="6"/>
  <c r="BF3970" i="6"/>
  <c r="BF3971" i="6"/>
  <c r="BF3972" i="6"/>
  <c r="BF3973" i="6"/>
  <c r="BF3974" i="6"/>
  <c r="BF3975" i="6"/>
  <c r="BF3976" i="6"/>
  <c r="BF3977" i="6"/>
  <c r="BF3978" i="6"/>
  <c r="BF3979" i="6"/>
  <c r="BF3980" i="6"/>
  <c r="BF3981" i="6"/>
  <c r="BF3982" i="6"/>
  <c r="BF3983" i="6"/>
  <c r="BF3984" i="6"/>
  <c r="BF3985" i="6"/>
  <c r="BF3986" i="6"/>
  <c r="BF3987" i="6"/>
  <c r="BF3988" i="6"/>
  <c r="BF3989" i="6"/>
  <c r="BF3990" i="6"/>
  <c r="BF3991" i="6"/>
  <c r="BF3992" i="6"/>
  <c r="BF3993" i="6"/>
  <c r="BF3994" i="6"/>
  <c r="BF3995" i="6"/>
  <c r="BF3996" i="6"/>
  <c r="BF3997" i="6"/>
  <c r="BF3998" i="6"/>
  <c r="BF3999" i="6"/>
  <c r="BF4000" i="6"/>
  <c r="BF4001" i="6"/>
  <c r="BF4002" i="6"/>
  <c r="BF4003" i="6"/>
  <c r="BF4004" i="6"/>
  <c r="BF4005" i="6"/>
  <c r="BF4006" i="6"/>
  <c r="BF4007" i="6"/>
  <c r="BF4008" i="6"/>
  <c r="BF4009" i="6"/>
  <c r="BF4010" i="6"/>
  <c r="BF4011" i="6"/>
  <c r="BF4012" i="6"/>
  <c r="BF4013" i="6"/>
  <c r="BF4014" i="6"/>
  <c r="BF4015" i="6"/>
  <c r="BF4016" i="6"/>
  <c r="BF4017" i="6"/>
  <c r="BF4018" i="6"/>
  <c r="BF4019" i="6"/>
  <c r="BF4020" i="6"/>
  <c r="BF4021" i="6"/>
  <c r="BF4022" i="6"/>
  <c r="BF4023" i="6"/>
  <c r="BF4024" i="6"/>
  <c r="BF4025" i="6"/>
  <c r="BF4026" i="6"/>
  <c r="BF4027" i="6"/>
  <c r="BF4028" i="6"/>
  <c r="BF4029" i="6"/>
  <c r="BF4030" i="6"/>
  <c r="BF4031" i="6"/>
  <c r="BF4032" i="6"/>
  <c r="BF4033" i="6"/>
  <c r="BF4034" i="6"/>
  <c r="BF4035" i="6"/>
  <c r="BF4036" i="6"/>
  <c r="BF4037" i="6"/>
  <c r="BF4038" i="6"/>
  <c r="BF4039" i="6"/>
  <c r="BF4040" i="6"/>
  <c r="BF4041" i="6"/>
  <c r="BF4042" i="6"/>
  <c r="BF4043" i="6"/>
  <c r="BF4044" i="6"/>
  <c r="BF4045" i="6"/>
  <c r="BF4046" i="6"/>
  <c r="BF4047" i="6"/>
  <c r="BF4048" i="6"/>
  <c r="BF4049" i="6"/>
  <c r="BF4050" i="6"/>
  <c r="BF4051" i="6"/>
  <c r="BF4052" i="6"/>
  <c r="BF4053" i="6"/>
  <c r="BF4054" i="6"/>
  <c r="BF4055" i="6"/>
  <c r="BF4056" i="6"/>
  <c r="BF4057" i="6"/>
  <c r="BF4058" i="6"/>
  <c r="BF4059" i="6"/>
  <c r="BF4060" i="6"/>
  <c r="BF4061" i="6"/>
  <c r="BF4062" i="6"/>
  <c r="BF4063" i="6"/>
  <c r="BF4064" i="6"/>
  <c r="BF4065" i="6"/>
  <c r="BF4066" i="6"/>
  <c r="BF4067" i="6"/>
  <c r="BF4068" i="6"/>
  <c r="BF4069" i="6"/>
  <c r="BF4070" i="6"/>
  <c r="BF4071" i="6"/>
  <c r="BF4072" i="6"/>
  <c r="BF4073" i="6"/>
  <c r="BF4074" i="6"/>
  <c r="BF4075" i="6"/>
  <c r="BF4076" i="6"/>
  <c r="BF4077" i="6"/>
  <c r="BF4078" i="6"/>
  <c r="BF4079" i="6"/>
  <c r="BF4080" i="6"/>
  <c r="BF4081" i="6"/>
  <c r="BF4082" i="6"/>
  <c r="BF4083" i="6"/>
  <c r="BF4084" i="6"/>
  <c r="BF4085" i="6"/>
  <c r="BF4086" i="6"/>
  <c r="BF4087" i="6"/>
  <c r="BF4088" i="6"/>
  <c r="BF4089" i="6"/>
  <c r="BF4090" i="6"/>
  <c r="BF4091" i="6"/>
  <c r="BF4092" i="6"/>
  <c r="BF4093" i="6"/>
  <c r="BF4094" i="6"/>
  <c r="BF4095" i="6"/>
  <c r="BF4096" i="6"/>
  <c r="BF4097" i="6"/>
  <c r="BF4098" i="6"/>
  <c r="BF4099" i="6"/>
  <c r="BF4100" i="6"/>
  <c r="BF4101" i="6"/>
  <c r="BF4102" i="6"/>
  <c r="BF4103" i="6"/>
  <c r="BF4104" i="6"/>
  <c r="BF4105" i="6"/>
  <c r="BF4106" i="6"/>
  <c r="BF4107" i="6"/>
  <c r="BF4108" i="6"/>
  <c r="BF4109" i="6"/>
  <c r="BF4110" i="6"/>
  <c r="BF4111" i="6"/>
  <c r="BF4112" i="6"/>
  <c r="BF4113" i="6"/>
  <c r="BF4114" i="6"/>
  <c r="BF4115" i="6"/>
  <c r="BF4116" i="6"/>
  <c r="BF4117" i="6"/>
  <c r="BF4118" i="6"/>
  <c r="BF4119" i="6"/>
  <c r="BF4120" i="6"/>
  <c r="BF4121" i="6"/>
  <c r="BF4122" i="6"/>
  <c r="BF4123" i="6"/>
  <c r="BF4124" i="6"/>
  <c r="BF4125" i="6"/>
  <c r="BF4126" i="6"/>
  <c r="BF4127" i="6"/>
  <c r="BF4128" i="6"/>
  <c r="BF4129" i="6"/>
  <c r="BF4130" i="6"/>
  <c r="BF4131" i="6"/>
  <c r="BF4132" i="6"/>
  <c r="BF4133" i="6"/>
  <c r="BF4134" i="6"/>
  <c r="BF4135" i="6"/>
  <c r="BF4136" i="6"/>
  <c r="BF4137" i="6"/>
  <c r="BF4138" i="6"/>
  <c r="BF4139" i="6"/>
  <c r="BF4140" i="6"/>
  <c r="BF4141" i="6"/>
  <c r="BF4142" i="6"/>
  <c r="BF4143" i="6"/>
  <c r="BF4144" i="6"/>
  <c r="BF4145" i="6"/>
  <c r="BF4146" i="6"/>
  <c r="BF4147" i="6"/>
  <c r="BF4148" i="6"/>
  <c r="BF4149" i="6"/>
  <c r="BF4150" i="6"/>
  <c r="BF4151" i="6"/>
  <c r="BF4152" i="6"/>
  <c r="BF4153" i="6"/>
  <c r="BF4154" i="6"/>
  <c r="BF4155" i="6"/>
  <c r="BF4156" i="6"/>
  <c r="BF4157" i="6"/>
  <c r="BF4158" i="6"/>
  <c r="BF4159" i="6"/>
  <c r="BF4160" i="6"/>
  <c r="BF4161" i="6"/>
  <c r="BF4162" i="6"/>
  <c r="BF4163" i="6"/>
  <c r="BF4164" i="6"/>
  <c r="BF4165" i="6"/>
  <c r="BF4166" i="6"/>
  <c r="BF4167" i="6"/>
  <c r="BF4168" i="6"/>
  <c r="BF4169" i="6"/>
  <c r="BF4170" i="6"/>
  <c r="BF4171" i="6"/>
  <c r="BF4172" i="6"/>
  <c r="BF4173" i="6"/>
  <c r="BF4174" i="6"/>
  <c r="BF4175" i="6"/>
  <c r="BF4176" i="6"/>
  <c r="BF4177" i="6"/>
  <c r="BF4178" i="6"/>
  <c r="BF4179" i="6"/>
  <c r="BF4180" i="6"/>
  <c r="BF4181" i="6"/>
  <c r="BF4182" i="6"/>
  <c r="BF4183" i="6"/>
  <c r="BF4184" i="6"/>
  <c r="BF4185" i="6"/>
  <c r="BF4186" i="6"/>
  <c r="BF4187" i="6"/>
  <c r="BF4188" i="6"/>
  <c r="BF4189" i="6"/>
  <c r="BF4190" i="6"/>
  <c r="BF4191" i="6"/>
  <c r="BF4192" i="6"/>
  <c r="BF4193" i="6"/>
  <c r="BF4194" i="6"/>
  <c r="BF4195" i="6"/>
  <c r="BF4196" i="6"/>
  <c r="BF4197" i="6"/>
  <c r="BF4198" i="6"/>
  <c r="BF4199" i="6"/>
  <c r="BF4200" i="6"/>
  <c r="BF4201" i="6"/>
  <c r="BF4202" i="6"/>
  <c r="BF4203" i="6"/>
  <c r="BF4204" i="6"/>
  <c r="BF4205" i="6"/>
  <c r="BF4206" i="6"/>
  <c r="BF4207" i="6"/>
  <c r="BF4208" i="6"/>
  <c r="BF4209" i="6"/>
  <c r="BF4210" i="6"/>
  <c r="BF4211" i="6"/>
  <c r="BF4212" i="6"/>
  <c r="BF4213" i="6"/>
  <c r="BF4214" i="6"/>
  <c r="BF4215" i="6"/>
  <c r="BF4216" i="6"/>
  <c r="BF4217" i="6"/>
  <c r="BF4218" i="6"/>
  <c r="BF4219" i="6"/>
  <c r="BF4220" i="6"/>
  <c r="BF4221" i="6"/>
  <c r="BF4222" i="6"/>
  <c r="BF4223" i="6"/>
  <c r="BF4224" i="6"/>
  <c r="BF4225" i="6"/>
  <c r="BF4226" i="6"/>
  <c r="BF4227" i="6"/>
  <c r="BF4228" i="6"/>
  <c r="BF4229" i="6"/>
  <c r="BF4230" i="6"/>
  <c r="BF4231" i="6"/>
  <c r="BF4232" i="6"/>
  <c r="BF4233" i="6"/>
  <c r="BF4234" i="6"/>
  <c r="BF4235" i="6"/>
  <c r="BF4236" i="6"/>
  <c r="BF4237" i="6"/>
  <c r="BF4238" i="6"/>
  <c r="BF4239" i="6"/>
  <c r="BF4240" i="6"/>
  <c r="BF4241" i="6"/>
  <c r="BF4242" i="6"/>
  <c r="BF4243" i="6"/>
  <c r="BF4244" i="6"/>
  <c r="BF4245" i="6"/>
  <c r="BF4246" i="6"/>
  <c r="BF4247" i="6"/>
  <c r="BF4248" i="6"/>
  <c r="BF4249" i="6"/>
  <c r="BF4250" i="6"/>
  <c r="BF4251" i="6"/>
  <c r="BF4252" i="6"/>
  <c r="BF4253" i="6"/>
  <c r="BF4254" i="6"/>
  <c r="BF4255" i="6"/>
  <c r="BF4256" i="6"/>
  <c r="BF4257" i="6"/>
  <c r="BF4258" i="6"/>
  <c r="BF4259" i="6"/>
  <c r="BF4260" i="6"/>
  <c r="BF4261" i="6"/>
  <c r="BF4262" i="6"/>
  <c r="BF4263" i="6"/>
  <c r="BF4264" i="6"/>
  <c r="BF4265" i="6"/>
  <c r="BF4266" i="6"/>
  <c r="BF4267" i="6"/>
  <c r="BF4268" i="6"/>
  <c r="BF4269" i="6"/>
  <c r="BF4270" i="6"/>
  <c r="BF4271" i="6"/>
  <c r="BF4272" i="6"/>
  <c r="BF4273" i="6"/>
  <c r="BF4274" i="6"/>
  <c r="BF4275" i="6"/>
  <c r="BF4276" i="6"/>
  <c r="BF4277" i="6"/>
  <c r="BF4278" i="6"/>
  <c r="BF4279" i="6"/>
  <c r="BF4280" i="6"/>
  <c r="BF4281" i="6"/>
  <c r="BF4282" i="6"/>
  <c r="BF4283" i="6"/>
  <c r="BF4284" i="6"/>
  <c r="BF4285" i="6"/>
  <c r="BF4286" i="6"/>
  <c r="BF4287" i="6"/>
  <c r="BF4288" i="6"/>
  <c r="BF4289" i="6"/>
  <c r="BF4290" i="6"/>
  <c r="BF4291" i="6"/>
  <c r="BF4292" i="6"/>
  <c r="BF4293" i="6"/>
  <c r="BF4294" i="6"/>
  <c r="BF4295" i="6"/>
  <c r="BF4296" i="6"/>
  <c r="BF4297" i="6"/>
  <c r="BF4298" i="6"/>
  <c r="BF4299" i="6"/>
  <c r="BF4300" i="6"/>
  <c r="BF4301" i="6"/>
  <c r="BF4302" i="6"/>
  <c r="BF4303" i="6"/>
  <c r="BF4304" i="6"/>
  <c r="BF4305" i="6"/>
  <c r="BF4306" i="6"/>
  <c r="BF4307" i="6"/>
  <c r="BF4308" i="6"/>
  <c r="BF4309" i="6"/>
  <c r="BF4310" i="6"/>
  <c r="BF4311" i="6"/>
  <c r="BF4312" i="6"/>
  <c r="BF4313" i="6"/>
  <c r="BF4314" i="6"/>
  <c r="BF4315" i="6"/>
  <c r="BF4316" i="6"/>
  <c r="BF4317" i="6"/>
  <c r="BF4318" i="6"/>
  <c r="BF4319" i="6"/>
  <c r="BF4320" i="6"/>
  <c r="BF4321" i="6"/>
  <c r="BF4322" i="6"/>
  <c r="BF4323" i="6"/>
  <c r="BF4324" i="6"/>
  <c r="BF4325" i="6"/>
  <c r="BF4326" i="6"/>
  <c r="BF4327" i="6"/>
  <c r="BF4328" i="6"/>
  <c r="BF4329" i="6"/>
  <c r="BF4330" i="6"/>
  <c r="BF4331" i="6"/>
  <c r="BF4332" i="6"/>
  <c r="BF4333" i="6"/>
  <c r="BF4334" i="6"/>
  <c r="BF4335" i="6"/>
  <c r="BF4336" i="6"/>
  <c r="BF4337" i="6"/>
  <c r="BF4338" i="6"/>
  <c r="BF4339" i="6"/>
  <c r="BF4340" i="6"/>
  <c r="BF4341" i="6"/>
  <c r="BF4342" i="6"/>
  <c r="BF4343" i="6"/>
  <c r="BF4344" i="6"/>
  <c r="BF4345" i="6"/>
  <c r="BF4346" i="6"/>
  <c r="BF4347" i="6"/>
  <c r="BF4348" i="6"/>
  <c r="BF4349" i="6"/>
  <c r="BF4350" i="6"/>
  <c r="BF4351" i="6"/>
  <c r="BF4352" i="6"/>
  <c r="BF4353" i="6"/>
  <c r="BF4354" i="6"/>
  <c r="BF4355" i="6"/>
  <c r="BF4356" i="6"/>
  <c r="BF4357" i="6"/>
  <c r="BF4358" i="6"/>
  <c r="BF4359" i="6"/>
  <c r="BF4360" i="6"/>
  <c r="BF4361" i="6"/>
  <c r="BF4362" i="6"/>
  <c r="BF4363" i="6"/>
  <c r="BF4364" i="6"/>
  <c r="BF4365" i="6"/>
  <c r="BF4366" i="6"/>
  <c r="BF4367" i="6"/>
  <c r="BF4368" i="6"/>
  <c r="BF4369" i="6"/>
  <c r="BF4370" i="6"/>
  <c r="BF4371" i="6"/>
  <c r="BF4372" i="6"/>
  <c r="BF4373" i="6"/>
  <c r="BF4374" i="6"/>
  <c r="BF4375" i="6"/>
  <c r="BF4376" i="6"/>
  <c r="BF4377" i="6"/>
  <c r="BF4378" i="6"/>
  <c r="BF4379" i="6"/>
  <c r="BF4380" i="6"/>
  <c r="BF4381" i="6"/>
  <c r="BF4382" i="6"/>
  <c r="BF4383" i="6"/>
  <c r="BF4384" i="6"/>
  <c r="BF4385" i="6"/>
  <c r="BF4386" i="6"/>
  <c r="BF4387" i="6"/>
  <c r="BF4388" i="6"/>
  <c r="BF4389" i="6"/>
  <c r="BF4390" i="6"/>
  <c r="BF4391" i="6"/>
  <c r="BF4392" i="6"/>
  <c r="BF4393" i="6"/>
  <c r="BF4394" i="6"/>
  <c r="BF4395" i="6"/>
  <c r="BF4396" i="6"/>
  <c r="BF4397" i="6"/>
  <c r="BF4398" i="6"/>
  <c r="BF4399" i="6"/>
  <c r="BF4400" i="6"/>
  <c r="BF4401" i="6"/>
  <c r="BF4402" i="6"/>
  <c r="BF4403" i="6"/>
  <c r="BF4404" i="6"/>
  <c r="BF4405" i="6"/>
  <c r="BF4406" i="6"/>
  <c r="BF4407" i="6"/>
  <c r="BF4408" i="6"/>
  <c r="BF4409" i="6"/>
  <c r="BF4410" i="6"/>
  <c r="BF4411" i="6"/>
  <c r="BF4412" i="6"/>
  <c r="BF4413" i="6"/>
  <c r="BF4414" i="6"/>
  <c r="BF4415" i="6"/>
  <c r="BF4416" i="6"/>
  <c r="BF4417" i="6"/>
  <c r="BF4418" i="6"/>
  <c r="BF4419" i="6"/>
  <c r="BF4420" i="6"/>
  <c r="BF4421" i="6"/>
  <c r="BF4422" i="6"/>
  <c r="BF4423" i="6"/>
  <c r="BF4424" i="6"/>
  <c r="BF4425" i="6"/>
  <c r="BF4426" i="6"/>
  <c r="BF4427" i="6"/>
  <c r="BF4428" i="6"/>
  <c r="BF4429" i="6"/>
  <c r="BF4430" i="6"/>
  <c r="BF4431" i="6"/>
  <c r="BF4432" i="6"/>
  <c r="BF4433" i="6"/>
  <c r="BF4434" i="6"/>
  <c r="BF4435" i="6"/>
  <c r="BF4436" i="6"/>
  <c r="BF4437" i="6"/>
  <c r="BF4438" i="6"/>
  <c r="BF4439" i="6"/>
  <c r="BF4440" i="6"/>
  <c r="BF4441" i="6"/>
  <c r="BF4442" i="6"/>
  <c r="BF4443" i="6"/>
  <c r="BF4444" i="6"/>
  <c r="BF4445" i="6"/>
  <c r="BF4446" i="6"/>
  <c r="BF4447" i="6"/>
  <c r="BF4448" i="6"/>
  <c r="BF4449" i="6"/>
  <c r="BF4450" i="6"/>
  <c r="BF4451" i="6"/>
  <c r="BF4452" i="6"/>
  <c r="BF4453" i="6"/>
  <c r="BF4454" i="6"/>
  <c r="BF4455" i="6"/>
  <c r="BF4456" i="6"/>
  <c r="BF4457" i="6"/>
  <c r="BF4458" i="6"/>
  <c r="BF4459" i="6"/>
  <c r="BF4460" i="6"/>
  <c r="BF4461" i="6"/>
  <c r="BF4462" i="6"/>
  <c r="BF4463" i="6"/>
  <c r="BF4464" i="6"/>
  <c r="BF4465" i="6"/>
  <c r="BF4466" i="6"/>
  <c r="BF4467" i="6"/>
  <c r="BF4468" i="6"/>
  <c r="BF4469" i="6"/>
  <c r="BF4470" i="6"/>
  <c r="BF4471" i="6"/>
  <c r="BF4472" i="6"/>
  <c r="BF4473" i="6"/>
  <c r="BF4474" i="6"/>
  <c r="BF4475" i="6"/>
  <c r="BF4476" i="6"/>
  <c r="BF4477" i="6"/>
  <c r="BF4478" i="6"/>
  <c r="BF4479" i="6"/>
  <c r="BF4480" i="6"/>
  <c r="BF4481" i="6"/>
  <c r="BF4482" i="6"/>
  <c r="BF4483" i="6"/>
  <c r="BF4484" i="6"/>
  <c r="BF4485" i="6"/>
  <c r="BF4486" i="6"/>
  <c r="BF4487" i="6"/>
  <c r="BF4488" i="6"/>
  <c r="BF4489" i="6"/>
  <c r="BF4490" i="6"/>
  <c r="BF4491" i="6"/>
  <c r="BF4492" i="6"/>
  <c r="BF4493" i="6"/>
  <c r="BF4494" i="6"/>
  <c r="BF4495" i="6"/>
  <c r="BF4496" i="6"/>
  <c r="BF4497" i="6"/>
  <c r="BF4498" i="6"/>
  <c r="BF4499" i="6"/>
  <c r="BF4500" i="6"/>
  <c r="BF4501" i="6"/>
  <c r="BF4502" i="6"/>
  <c r="BF4503" i="6"/>
  <c r="BF4504" i="6"/>
  <c r="BF4505" i="6"/>
  <c r="BF4506" i="6"/>
  <c r="BF4507" i="6"/>
  <c r="BF4508" i="6"/>
  <c r="BF4509" i="6"/>
  <c r="BF4510" i="6"/>
  <c r="BF4511" i="6"/>
  <c r="BF4512" i="6"/>
  <c r="BF4513" i="6"/>
  <c r="BF4514" i="6"/>
  <c r="BF4515" i="6"/>
  <c r="BF4516" i="6"/>
  <c r="BF4517" i="6"/>
  <c r="BF4518" i="6"/>
  <c r="BF4519" i="6"/>
  <c r="BF4520" i="6"/>
  <c r="BF4521" i="6"/>
  <c r="BF4522" i="6"/>
  <c r="BF4523" i="6"/>
  <c r="BF4524" i="6"/>
  <c r="BF4525" i="6"/>
  <c r="BF4526" i="6"/>
  <c r="BF4527" i="6"/>
  <c r="BF4528" i="6"/>
  <c r="BF4529" i="6"/>
  <c r="BF4530" i="6"/>
  <c r="BF4531" i="6"/>
  <c r="BF4532" i="6"/>
  <c r="BF4533" i="6"/>
  <c r="BF4534" i="6"/>
  <c r="BF4535" i="6"/>
  <c r="BF4536" i="6"/>
  <c r="BF4537" i="6"/>
  <c r="BF4538" i="6"/>
  <c r="BF4539" i="6"/>
  <c r="BF4540" i="6"/>
  <c r="BF4541" i="6"/>
  <c r="BF4542" i="6"/>
  <c r="BF4543" i="6"/>
  <c r="BF4544" i="6"/>
  <c r="BF4545" i="6"/>
  <c r="BF4546" i="6"/>
  <c r="BF4547" i="6"/>
  <c r="BF4548" i="6"/>
  <c r="BF4549" i="6"/>
  <c r="BF4550" i="6"/>
  <c r="BF4551" i="6"/>
  <c r="BF4552" i="6"/>
  <c r="BF4553" i="6"/>
  <c r="BF4554" i="6"/>
  <c r="BF4555" i="6"/>
  <c r="BF4556" i="6"/>
  <c r="BF4557" i="6"/>
  <c r="BF4558" i="6"/>
  <c r="BF4559" i="6"/>
  <c r="BF4560" i="6"/>
  <c r="BF4561" i="6"/>
  <c r="BF4562" i="6"/>
  <c r="BF4563" i="6"/>
  <c r="BF4564" i="6"/>
  <c r="BF4565" i="6"/>
  <c r="BF4566" i="6"/>
  <c r="BF4567" i="6"/>
  <c r="BF4568" i="6"/>
  <c r="BF4569" i="6"/>
  <c r="BF4570" i="6"/>
  <c r="BF4571" i="6"/>
  <c r="BF4572" i="6"/>
  <c r="BF4573" i="6"/>
  <c r="BF4574" i="6"/>
  <c r="BF4575" i="6"/>
  <c r="BF4576" i="6"/>
  <c r="BF4577" i="6"/>
  <c r="BF4578" i="6"/>
  <c r="BF4579" i="6"/>
  <c r="BF4580" i="6"/>
  <c r="BF4581" i="6"/>
  <c r="BF4582" i="6"/>
  <c r="BF4583" i="6"/>
  <c r="BF4584" i="6"/>
  <c r="BF4585" i="6"/>
  <c r="BF4586" i="6"/>
  <c r="BF4587" i="6"/>
  <c r="BF4588" i="6"/>
  <c r="BF4589" i="6"/>
  <c r="BF4590" i="6"/>
  <c r="BF4591" i="6"/>
  <c r="BF4592" i="6"/>
  <c r="BF4593" i="6"/>
  <c r="BF4594" i="6"/>
  <c r="BF4595" i="6"/>
  <c r="BF4596" i="6"/>
  <c r="BF4597" i="6"/>
  <c r="BF4598" i="6"/>
  <c r="BF4599" i="6"/>
  <c r="BF4600" i="6"/>
  <c r="BF4601" i="6"/>
  <c r="BF4602" i="6"/>
  <c r="BF4603" i="6"/>
  <c r="BF4604" i="6"/>
  <c r="BF4605" i="6"/>
  <c r="BF4606" i="6"/>
  <c r="BF4607" i="6"/>
  <c r="BF4608" i="6"/>
  <c r="BF4609" i="6"/>
  <c r="BF4610" i="6"/>
  <c r="BF4611" i="6"/>
  <c r="BF4612" i="6"/>
  <c r="BF4613" i="6"/>
  <c r="BF4614" i="6"/>
  <c r="BF4615" i="6"/>
  <c r="BF4616" i="6"/>
  <c r="BF4617" i="6"/>
  <c r="BF4618" i="6"/>
  <c r="BF4619" i="6"/>
  <c r="BF4620" i="6"/>
  <c r="BF4621" i="6"/>
  <c r="BF4622" i="6"/>
  <c r="BF4623" i="6"/>
  <c r="BF4624" i="6"/>
  <c r="BF4625" i="6"/>
  <c r="BF4626" i="6"/>
  <c r="BF4627" i="6"/>
  <c r="BF4628" i="6"/>
  <c r="BF4629" i="6"/>
  <c r="BF4630" i="6"/>
  <c r="BF4631" i="6"/>
  <c r="BF4632" i="6"/>
  <c r="BF4633" i="6"/>
  <c r="BF4634" i="6"/>
  <c r="BF4635" i="6"/>
  <c r="BF4636" i="6"/>
  <c r="BF4637" i="6"/>
  <c r="BF4638" i="6"/>
  <c r="BF4639" i="6"/>
  <c r="BF4640" i="6"/>
  <c r="BF4641" i="6"/>
  <c r="BF4642" i="6"/>
  <c r="BF4643" i="6"/>
  <c r="BF4644" i="6"/>
  <c r="BF4645" i="6"/>
  <c r="BF4646" i="6"/>
  <c r="BF4647" i="6"/>
  <c r="BF4648" i="6"/>
  <c r="BF4649" i="6"/>
  <c r="BF4650" i="6"/>
  <c r="BF4651" i="6"/>
  <c r="BF4652" i="6"/>
  <c r="BF4653" i="6"/>
  <c r="BF4654" i="6"/>
  <c r="BF4655" i="6"/>
  <c r="BF4656" i="6"/>
  <c r="BF4657" i="6"/>
  <c r="BF4658" i="6"/>
  <c r="BF4659" i="6"/>
  <c r="BF4660" i="6"/>
  <c r="BF4661" i="6"/>
  <c r="BF4662" i="6"/>
  <c r="BF4663" i="6"/>
  <c r="BF4664" i="6"/>
  <c r="BF4665" i="6"/>
  <c r="BF4666" i="6"/>
  <c r="BF4667" i="6"/>
  <c r="BF4668" i="6"/>
  <c r="BF4669" i="6"/>
  <c r="BF4670" i="6"/>
  <c r="BF4671" i="6"/>
  <c r="BF4672" i="6"/>
  <c r="BF4673" i="6"/>
  <c r="BF4674" i="6"/>
  <c r="BF4675" i="6"/>
  <c r="BF4676" i="6"/>
  <c r="BF4677" i="6"/>
  <c r="BF4678" i="6"/>
  <c r="BF4679" i="6"/>
  <c r="BF4680" i="6"/>
  <c r="BF4681" i="6"/>
  <c r="BF4682" i="6"/>
  <c r="BF4683" i="6"/>
  <c r="BF4684" i="6"/>
  <c r="BF4685" i="6"/>
  <c r="BF4686" i="6"/>
  <c r="BF4687" i="6"/>
  <c r="BF4688" i="6"/>
  <c r="BF4689" i="6"/>
  <c r="BF4690" i="6"/>
  <c r="BF4691" i="6"/>
  <c r="BF4692" i="6"/>
  <c r="BF4693" i="6"/>
  <c r="BF4694" i="6"/>
  <c r="BF4695" i="6"/>
  <c r="BF4696" i="6"/>
  <c r="BF4697" i="6"/>
  <c r="BF4698" i="6"/>
  <c r="BF4699" i="6"/>
  <c r="BF4700" i="6"/>
  <c r="BF4701" i="6"/>
  <c r="BF4702" i="6"/>
  <c r="BF4703" i="6"/>
  <c r="BF4704" i="6"/>
  <c r="BF4705" i="6"/>
  <c r="BF4706" i="6"/>
  <c r="BF4707" i="6"/>
  <c r="BF4708" i="6"/>
  <c r="BF4709" i="6"/>
  <c r="BF4710" i="6"/>
  <c r="BF4711" i="6"/>
  <c r="BF4712" i="6"/>
  <c r="BF4713" i="6"/>
  <c r="BF4714" i="6"/>
  <c r="BF4715" i="6"/>
  <c r="BF4716" i="6"/>
  <c r="BF4717" i="6"/>
  <c r="BF4718" i="6"/>
  <c r="BF4719" i="6"/>
  <c r="BF4720" i="6"/>
  <c r="BF4721" i="6"/>
  <c r="BF4722" i="6"/>
  <c r="BF4723" i="6"/>
  <c r="BF4724" i="6"/>
  <c r="BF4725" i="6"/>
  <c r="BF4726" i="6"/>
  <c r="BF4727" i="6"/>
  <c r="BF4728" i="6"/>
  <c r="BF4729" i="6"/>
  <c r="BF4730" i="6"/>
  <c r="BF4731" i="6"/>
  <c r="BF4732" i="6"/>
  <c r="BF4733" i="6"/>
  <c r="BF4734" i="6"/>
  <c r="BF4735" i="6"/>
  <c r="BF4736" i="6"/>
  <c r="BF4737" i="6"/>
  <c r="BF4738" i="6"/>
  <c r="BF4739" i="6"/>
  <c r="BF4740" i="6"/>
  <c r="BF4741" i="6"/>
  <c r="BF4742" i="6"/>
  <c r="BF4743" i="6"/>
  <c r="BF4744" i="6"/>
  <c r="BF4745" i="6"/>
  <c r="BF4746" i="6"/>
  <c r="BF4747" i="6"/>
  <c r="BF4748" i="6"/>
  <c r="BF4749" i="6"/>
  <c r="BF4750" i="6"/>
  <c r="BF4751" i="6"/>
  <c r="BF4752" i="6"/>
  <c r="BF4753" i="6"/>
  <c r="BF4754" i="6"/>
  <c r="BF4755" i="6"/>
  <c r="BF4756" i="6"/>
  <c r="BF4757" i="6"/>
  <c r="BF4758" i="6"/>
  <c r="BF4759" i="6"/>
  <c r="BF4760" i="6"/>
  <c r="BF4761" i="6"/>
  <c r="BF4762" i="6"/>
  <c r="BF4763" i="6"/>
  <c r="BF4764" i="6"/>
  <c r="BF4765" i="6"/>
  <c r="BF4766" i="6"/>
  <c r="BF4767" i="6"/>
  <c r="BF4768" i="6"/>
  <c r="BF4769" i="6"/>
  <c r="BF4770" i="6"/>
  <c r="BF4771" i="6"/>
  <c r="BF4772" i="6"/>
  <c r="BF4773" i="6"/>
  <c r="BF4774" i="6"/>
  <c r="BF4775" i="6"/>
  <c r="BF4776" i="6"/>
  <c r="BF4777" i="6"/>
  <c r="BF4778" i="6"/>
  <c r="BF4779" i="6"/>
  <c r="BF4780" i="6"/>
  <c r="BF4781" i="6"/>
  <c r="BF4782" i="6"/>
  <c r="BF4783" i="6"/>
  <c r="BF4784" i="6"/>
  <c r="BF4785" i="6"/>
  <c r="BF4786" i="6"/>
  <c r="BF4787" i="6"/>
  <c r="BF4788" i="6"/>
  <c r="BF4789" i="6"/>
  <c r="BF4790" i="6"/>
  <c r="BF4791" i="6"/>
  <c r="BF4792" i="6"/>
  <c r="BF4793" i="6"/>
  <c r="BF4794" i="6"/>
  <c r="BF4795" i="6"/>
  <c r="BF4796" i="6"/>
  <c r="BF4797" i="6"/>
  <c r="BF4798" i="6"/>
  <c r="BF4799" i="6"/>
  <c r="BF4800" i="6"/>
  <c r="BF4801" i="6"/>
  <c r="BF4802" i="6"/>
  <c r="BF4803" i="6"/>
  <c r="BF4804" i="6"/>
  <c r="BF4805" i="6"/>
  <c r="BF4806" i="6"/>
  <c r="BF4807" i="6"/>
  <c r="BF4808" i="6"/>
  <c r="BF4809" i="6"/>
  <c r="BF4810" i="6"/>
  <c r="BF4811" i="6"/>
  <c r="BF4812" i="6"/>
  <c r="BF4813" i="6"/>
  <c r="BF4814" i="6"/>
  <c r="BF4815" i="6"/>
  <c r="BF4816" i="6"/>
  <c r="BF4817" i="6"/>
  <c r="BF4818" i="6"/>
  <c r="BF4819" i="6"/>
  <c r="BF4820" i="6"/>
  <c r="BF4821" i="6"/>
  <c r="BF4822" i="6"/>
  <c r="BF4823" i="6"/>
  <c r="BF4824" i="6"/>
  <c r="BF4825" i="6"/>
  <c r="BF4826" i="6"/>
  <c r="BF4827" i="6"/>
  <c r="BF4828" i="6"/>
  <c r="BF4829" i="6"/>
  <c r="BF4830" i="6"/>
  <c r="BF4831" i="6"/>
  <c r="BF4832" i="6"/>
  <c r="BF4833" i="6"/>
  <c r="BF4834" i="6"/>
  <c r="BF4835" i="6"/>
  <c r="BF4836" i="6"/>
  <c r="BF4837" i="6"/>
  <c r="BF4838" i="6"/>
  <c r="BF4839" i="6"/>
  <c r="BF4840" i="6"/>
  <c r="BF4841" i="6"/>
  <c r="BF4842" i="6"/>
  <c r="BF4843" i="6"/>
  <c r="BF4844" i="6"/>
  <c r="BF4845" i="6"/>
  <c r="BF4846" i="6"/>
  <c r="BF4847" i="6"/>
  <c r="BF4848" i="6"/>
  <c r="BF4849" i="6"/>
  <c r="BF4850" i="6"/>
  <c r="BF4851" i="6"/>
  <c r="BF4852" i="6"/>
  <c r="BF4853" i="6"/>
  <c r="BF4854" i="6"/>
  <c r="BF4855" i="6"/>
  <c r="BF4856" i="6"/>
  <c r="BF4857" i="6"/>
  <c r="BF4858" i="6"/>
  <c r="BF4859" i="6"/>
  <c r="BF4860" i="6"/>
  <c r="BF4861" i="6"/>
  <c r="BF4862" i="6"/>
  <c r="BF4863" i="6"/>
  <c r="BF4864" i="6"/>
  <c r="BF4865" i="6"/>
  <c r="BF4866" i="6"/>
  <c r="BF4867" i="6"/>
  <c r="BF4868" i="6"/>
  <c r="BF4869" i="6"/>
  <c r="BF4870" i="6"/>
  <c r="BF4871" i="6"/>
  <c r="BF4872" i="6"/>
  <c r="BF4873" i="6"/>
  <c r="BF4874" i="6"/>
  <c r="BF4875" i="6"/>
  <c r="BF4876" i="6"/>
  <c r="BF4877" i="6"/>
  <c r="BF4878" i="6"/>
  <c r="BF4879" i="6"/>
  <c r="BF4880" i="6"/>
  <c r="BF4881" i="6"/>
  <c r="BF4882" i="6"/>
  <c r="BF4883" i="6"/>
  <c r="BF4884" i="6"/>
  <c r="BF4885" i="6"/>
  <c r="BF4886" i="6"/>
  <c r="BF4887" i="6"/>
  <c r="BF4888" i="6"/>
  <c r="BF4889" i="6"/>
  <c r="BF4890" i="6"/>
  <c r="BF4891" i="6"/>
  <c r="BF4892" i="6"/>
  <c r="BF4893" i="6"/>
  <c r="BF4894" i="6"/>
  <c r="BF4895" i="6"/>
  <c r="BF4896" i="6"/>
  <c r="BF4897" i="6"/>
  <c r="BF4898" i="6"/>
  <c r="BF4899" i="6"/>
  <c r="BF4900" i="6"/>
  <c r="BF4901" i="6"/>
  <c r="BF4902" i="6"/>
  <c r="BF4903" i="6"/>
  <c r="BF4904" i="6"/>
  <c r="BF4905" i="6"/>
  <c r="BF4906" i="6"/>
  <c r="BF4907" i="6"/>
  <c r="BF4908" i="6"/>
  <c r="BF4909" i="6"/>
  <c r="BF4910" i="6"/>
  <c r="BF4911" i="6"/>
  <c r="BF4912" i="6"/>
  <c r="BF4913" i="6"/>
  <c r="BF4914" i="6"/>
  <c r="BF4915" i="6"/>
  <c r="BF4916" i="6"/>
  <c r="BF4917" i="6"/>
  <c r="BF4918" i="6"/>
  <c r="BF4919" i="6"/>
  <c r="BF4920" i="6"/>
  <c r="BF4921" i="6"/>
  <c r="BF4922" i="6"/>
  <c r="BF4923" i="6"/>
  <c r="BF4924" i="6"/>
  <c r="BF4925" i="6"/>
  <c r="BF4926" i="6"/>
  <c r="BF4927" i="6"/>
  <c r="BF4928" i="6"/>
  <c r="BF4929" i="6"/>
  <c r="BF4930" i="6"/>
  <c r="BF4931" i="6"/>
  <c r="BF4932" i="6"/>
  <c r="BF4933" i="6"/>
  <c r="BF4934" i="6"/>
  <c r="BF4935" i="6"/>
  <c r="BF4936" i="6"/>
  <c r="BF4937" i="6"/>
  <c r="BF4938" i="6"/>
  <c r="BF4939" i="6"/>
  <c r="BF4940" i="6"/>
  <c r="BF4941" i="6"/>
  <c r="BF4942" i="6"/>
  <c r="BF4943" i="6"/>
  <c r="BF4944" i="6"/>
  <c r="BF4945" i="6"/>
  <c r="BF4946" i="6"/>
  <c r="BF4947" i="6"/>
  <c r="BF4948" i="6"/>
  <c r="BF4949" i="6"/>
  <c r="BF4950" i="6"/>
  <c r="BF4951" i="6"/>
  <c r="BF4952" i="6"/>
  <c r="BF4953" i="6"/>
  <c r="BF4954" i="6"/>
  <c r="BF4955" i="6"/>
  <c r="BF4956" i="6"/>
  <c r="BF4957" i="6"/>
  <c r="BF4958" i="6"/>
  <c r="BF4959" i="6"/>
  <c r="BF4960" i="6"/>
  <c r="BF4961" i="6"/>
  <c r="BF4962" i="6"/>
  <c r="BF4963" i="6"/>
  <c r="BF4964" i="6"/>
  <c r="BF4965" i="6"/>
  <c r="BF4966" i="6"/>
  <c r="BF4967" i="6"/>
  <c r="BF4968" i="6"/>
  <c r="BF4969" i="6"/>
  <c r="BF4970" i="6"/>
  <c r="BF4971" i="6"/>
  <c r="BF4972" i="6"/>
  <c r="BF4973" i="6"/>
  <c r="BF4974" i="6"/>
  <c r="BF4975" i="6"/>
  <c r="BF4976" i="6"/>
  <c r="BF4977" i="6"/>
  <c r="BF4978" i="6"/>
  <c r="BF4979" i="6"/>
  <c r="BF4980" i="6"/>
  <c r="BF4981" i="6"/>
  <c r="BF4982" i="6"/>
  <c r="BF4983" i="6"/>
  <c r="BF4984" i="6"/>
  <c r="BF4985" i="6"/>
  <c r="BF4986" i="6"/>
  <c r="BF4987" i="6"/>
  <c r="BF4988" i="6"/>
  <c r="BF4989" i="6"/>
  <c r="BF4990" i="6"/>
  <c r="BF4991" i="6"/>
  <c r="BF4992" i="6"/>
  <c r="BF4993" i="6"/>
  <c r="BF4994" i="6"/>
  <c r="BF4995" i="6"/>
  <c r="BF4996" i="6"/>
  <c r="BF4997" i="6"/>
  <c r="BF4998" i="6"/>
  <c r="BF4999" i="6"/>
  <c r="BF5000" i="6"/>
  <c r="BF5001" i="6"/>
  <c r="BF5002" i="6"/>
  <c r="BF5003" i="6"/>
  <c r="BF5004" i="6"/>
  <c r="BF5005" i="6"/>
  <c r="BF5006" i="6"/>
  <c r="BF5007" i="6"/>
  <c r="BF5008" i="6"/>
  <c r="BF5009" i="6"/>
  <c r="BF5010" i="6"/>
  <c r="BF5011" i="6"/>
  <c r="BF5012" i="6"/>
  <c r="BF5013" i="6"/>
  <c r="BF5014" i="6"/>
  <c r="BF5015" i="6"/>
  <c r="BF5016" i="6"/>
  <c r="BF5017" i="6"/>
  <c r="BF5018" i="6"/>
  <c r="BF5019" i="6"/>
  <c r="BF5020" i="6"/>
  <c r="BF5021" i="6"/>
  <c r="BF5022" i="6"/>
  <c r="BF5023" i="6"/>
  <c r="BF5024" i="6"/>
  <c r="BF5025" i="6"/>
  <c r="BF5026" i="6"/>
  <c r="BF5027" i="6"/>
  <c r="BF5028" i="6"/>
  <c r="BF5029" i="6"/>
  <c r="BF5030" i="6"/>
  <c r="BF5031" i="6"/>
  <c r="BF5032" i="6"/>
  <c r="BF5033" i="6"/>
  <c r="BF5034" i="6"/>
  <c r="BF5035" i="6"/>
  <c r="BF5036" i="6"/>
  <c r="BF5037" i="6"/>
  <c r="BF5038" i="6"/>
  <c r="BF5039" i="6"/>
  <c r="BF5040" i="6"/>
  <c r="BF5041" i="6"/>
  <c r="BF5042" i="6"/>
  <c r="BF5043" i="6"/>
  <c r="BF5044" i="6"/>
  <c r="BF5045" i="6"/>
  <c r="BF5046" i="6"/>
  <c r="BF5047" i="6"/>
  <c r="BF5048" i="6"/>
  <c r="BF5049" i="6"/>
  <c r="BF5050" i="6"/>
  <c r="BF5051" i="6"/>
  <c r="BF5052" i="6"/>
  <c r="BF5053" i="6"/>
  <c r="BF5054" i="6"/>
  <c r="BF5055" i="6"/>
  <c r="BF5056" i="6"/>
  <c r="BF5057" i="6"/>
  <c r="BF5058" i="6"/>
  <c r="BF5059" i="6"/>
  <c r="BF5060" i="6"/>
  <c r="BF5061" i="6"/>
  <c r="BF5062" i="6"/>
  <c r="BF5063" i="6"/>
  <c r="BF5064" i="6"/>
  <c r="BF5065" i="6"/>
  <c r="BF5066" i="6"/>
  <c r="BF5067" i="6"/>
  <c r="BF5068" i="6"/>
  <c r="BF5069" i="6"/>
  <c r="BF5070" i="6"/>
  <c r="BF5071" i="6"/>
  <c r="BF5072" i="6"/>
  <c r="BF5073" i="6"/>
  <c r="BF5074" i="6"/>
  <c r="BF5075" i="6"/>
  <c r="BF5076" i="6"/>
  <c r="BF5077" i="6"/>
  <c r="BF5078" i="6"/>
  <c r="BF5079" i="6"/>
  <c r="BF5080" i="6"/>
  <c r="BF5081" i="6"/>
  <c r="BF5082" i="6"/>
  <c r="BF5083" i="6"/>
  <c r="BF5084" i="6"/>
  <c r="BF5085" i="6"/>
  <c r="BF5086" i="6"/>
  <c r="BF5087" i="6"/>
  <c r="BF5088" i="6"/>
  <c r="BF5089" i="6"/>
  <c r="BF5090" i="6"/>
  <c r="BF5091" i="6"/>
  <c r="BF5092" i="6"/>
  <c r="BF5093" i="6"/>
  <c r="BF5094" i="6"/>
  <c r="BF5095" i="6"/>
  <c r="BF5096" i="6"/>
  <c r="BF5097" i="6"/>
  <c r="BF5098" i="6"/>
  <c r="BF5099" i="6"/>
  <c r="BF5100" i="6"/>
  <c r="BF5101" i="6"/>
  <c r="BF5102" i="6"/>
  <c r="BF5103" i="6"/>
  <c r="BF5104" i="6"/>
  <c r="BF5105" i="6"/>
  <c r="BF5106" i="6"/>
  <c r="BF5107" i="6"/>
  <c r="BF5108" i="6"/>
  <c r="BF5109" i="6"/>
  <c r="BF5110" i="6"/>
  <c r="BF5111" i="6"/>
  <c r="BF5112" i="6"/>
  <c r="BF5113" i="6"/>
  <c r="BF5114" i="6"/>
  <c r="BF5115" i="6"/>
  <c r="BF5116" i="6"/>
  <c r="BF5117" i="6"/>
  <c r="BF5118" i="6"/>
  <c r="BF5119" i="6"/>
  <c r="BF5120" i="6"/>
  <c r="BF5121" i="6"/>
  <c r="BF5122" i="6"/>
  <c r="BF5123" i="6"/>
  <c r="BF5124" i="6"/>
  <c r="BF5125" i="6"/>
  <c r="BF5126" i="6"/>
  <c r="BF5127" i="6"/>
  <c r="BF5128" i="6"/>
  <c r="BF5129" i="6"/>
  <c r="BF5130" i="6"/>
  <c r="BF5131" i="6"/>
  <c r="BF5132" i="6"/>
  <c r="BF5133" i="6"/>
  <c r="BF5134" i="6"/>
  <c r="BF5135" i="6"/>
  <c r="BF5136" i="6"/>
  <c r="BF5137" i="6"/>
  <c r="BF5138" i="6"/>
  <c r="BF5139" i="6"/>
  <c r="BF5140" i="6"/>
  <c r="BF5141" i="6"/>
  <c r="BF5142" i="6"/>
  <c r="BF5143" i="6"/>
  <c r="BF5144" i="6"/>
  <c r="BF5145" i="6"/>
  <c r="BF5146" i="6"/>
  <c r="BF5147" i="6"/>
  <c r="BF5148" i="6"/>
  <c r="BF5149" i="6"/>
  <c r="BF5150" i="6"/>
  <c r="BF5151" i="6"/>
  <c r="BF5152" i="6"/>
  <c r="BF5153" i="6"/>
  <c r="BF5154" i="6"/>
  <c r="BF5155" i="6"/>
  <c r="BF5156" i="6"/>
  <c r="BF5157" i="6"/>
  <c r="BF5158" i="6"/>
  <c r="BF5159" i="6"/>
  <c r="BF5160" i="6"/>
  <c r="BF5161" i="6"/>
  <c r="BF5162" i="6"/>
  <c r="BF5163" i="6"/>
  <c r="BF5164" i="6"/>
  <c r="BF5165" i="6"/>
  <c r="BF5166" i="6"/>
  <c r="BF5167" i="6"/>
  <c r="BF5168" i="6"/>
  <c r="BF5169" i="6"/>
  <c r="BF5170" i="6"/>
  <c r="BF5171" i="6"/>
  <c r="BF5172" i="6"/>
  <c r="BF5173" i="6"/>
  <c r="BF5174" i="6"/>
  <c r="BF5175" i="6"/>
  <c r="BF5176" i="6"/>
  <c r="BF5177" i="6"/>
  <c r="BF5178" i="6"/>
  <c r="BF5179" i="6"/>
  <c r="BF5180" i="6"/>
  <c r="BF5181" i="6"/>
  <c r="BF5182" i="6"/>
  <c r="BF5183" i="6"/>
  <c r="BF5184" i="6"/>
  <c r="BF5185" i="6"/>
  <c r="BF5186" i="6"/>
  <c r="BF5187" i="6"/>
  <c r="BF5188" i="6"/>
  <c r="BF5189" i="6"/>
  <c r="BF5190" i="6"/>
  <c r="BF5191" i="6"/>
  <c r="BF5192" i="6"/>
  <c r="BF5193" i="6"/>
  <c r="BF5194" i="6"/>
  <c r="BF5195" i="6"/>
  <c r="BF5196" i="6"/>
  <c r="BF5197" i="6"/>
  <c r="BF5198" i="6"/>
  <c r="BF5199" i="6"/>
  <c r="BF5200" i="6"/>
  <c r="BF5201" i="6"/>
  <c r="BF5202" i="6"/>
  <c r="BF5203" i="6"/>
  <c r="BF5204" i="6"/>
  <c r="BF5205" i="6"/>
  <c r="BF5206" i="6"/>
  <c r="BF5207" i="6"/>
  <c r="BF5208" i="6"/>
  <c r="BF5209" i="6"/>
  <c r="BF5210" i="6"/>
  <c r="BF5211" i="6"/>
  <c r="BF5212" i="6"/>
  <c r="BF5213" i="6"/>
  <c r="BF5214" i="6"/>
  <c r="BF5215" i="6"/>
  <c r="BF5216" i="6"/>
  <c r="BF5217" i="6"/>
  <c r="BF5218" i="6"/>
  <c r="BF5219" i="6"/>
  <c r="BF5220" i="6"/>
  <c r="BF5221" i="6"/>
  <c r="BF5222" i="6"/>
  <c r="BF5223" i="6"/>
  <c r="BF5224" i="6"/>
  <c r="BF5225" i="6"/>
  <c r="BF5226" i="6"/>
  <c r="BF5227" i="6"/>
  <c r="BF5228" i="6"/>
  <c r="BF5229" i="6"/>
  <c r="BF5230" i="6"/>
  <c r="BF5231" i="6"/>
  <c r="BF5232" i="6"/>
  <c r="BF5233" i="6"/>
  <c r="BF5234" i="6"/>
  <c r="BF5235" i="6"/>
  <c r="BF5236" i="6"/>
  <c r="BF5237" i="6"/>
  <c r="BF5238" i="6"/>
  <c r="BF5239" i="6"/>
  <c r="BF5240" i="6"/>
  <c r="BF5241" i="6"/>
  <c r="BF5242" i="6"/>
  <c r="BF5243" i="6"/>
  <c r="BF5244" i="6"/>
  <c r="BF5245" i="6"/>
  <c r="BF5246" i="6"/>
  <c r="BF5247" i="6"/>
  <c r="BF5248" i="6"/>
  <c r="BF5249" i="6"/>
  <c r="BF5250" i="6"/>
  <c r="BF5251" i="6"/>
  <c r="BF5252" i="6"/>
  <c r="BF5253" i="6"/>
  <c r="BF5254" i="6"/>
  <c r="BF5255" i="6"/>
  <c r="BF5256" i="6"/>
  <c r="BF5257" i="6"/>
  <c r="BF5258" i="6"/>
  <c r="BF5259" i="6"/>
  <c r="BF5260" i="6"/>
  <c r="BF5261" i="6"/>
  <c r="BF5262" i="6"/>
  <c r="BF5263" i="6"/>
  <c r="BF5264" i="6"/>
  <c r="BF5265" i="6"/>
  <c r="BF5266" i="6"/>
  <c r="BF5267" i="6"/>
  <c r="BF5268" i="6"/>
  <c r="BF5269" i="6"/>
  <c r="BF5270" i="6"/>
  <c r="BF5271" i="6"/>
  <c r="BF5272" i="6"/>
  <c r="BF5273" i="6"/>
  <c r="BF5274" i="6"/>
  <c r="BF5275" i="6"/>
  <c r="BF5276" i="6"/>
  <c r="BF5277" i="6"/>
  <c r="BF5278" i="6"/>
  <c r="BF5279" i="6"/>
  <c r="BF5280" i="6"/>
  <c r="BF5281" i="6"/>
  <c r="BF5282" i="6"/>
  <c r="BF5283" i="6"/>
  <c r="BF5284" i="6"/>
  <c r="BF5285" i="6"/>
  <c r="BF5286" i="6"/>
  <c r="BF5287" i="6"/>
  <c r="BF5288" i="6"/>
  <c r="BF5289" i="6"/>
  <c r="BF5290" i="6"/>
  <c r="BF5291" i="6"/>
  <c r="BF5292" i="6"/>
  <c r="BF5293" i="6"/>
  <c r="BF5294" i="6"/>
  <c r="BF5295" i="6"/>
  <c r="BF5296" i="6"/>
  <c r="BF5297" i="6"/>
  <c r="BF5298" i="6"/>
  <c r="BF5299" i="6"/>
  <c r="BF5300" i="6"/>
  <c r="BF5301" i="6"/>
  <c r="BF5302" i="6"/>
  <c r="BF5303" i="6"/>
  <c r="BF5304" i="6"/>
  <c r="BF5305" i="6"/>
  <c r="BF5306" i="6"/>
  <c r="BF5307" i="6"/>
  <c r="BF5308" i="6"/>
  <c r="BF5309" i="6"/>
  <c r="BF5310" i="6"/>
  <c r="BF5311" i="6"/>
  <c r="BF5312" i="6"/>
  <c r="BF5313" i="6"/>
  <c r="BF5314" i="6"/>
  <c r="BF5315" i="6"/>
  <c r="BF5316" i="6"/>
  <c r="BF5317" i="6"/>
  <c r="BF5318" i="6"/>
  <c r="BF5319" i="6"/>
  <c r="BF5320" i="6"/>
  <c r="BF5321" i="6"/>
  <c r="BF5322" i="6"/>
  <c r="BF5323" i="6"/>
  <c r="BF5324" i="6"/>
  <c r="BF5325" i="6"/>
  <c r="BF5326" i="6"/>
  <c r="BF5327" i="6"/>
  <c r="BF5328" i="6"/>
  <c r="BF5329" i="6"/>
  <c r="BF5330" i="6"/>
  <c r="BF5331" i="6"/>
  <c r="BF5332" i="6"/>
  <c r="BF5333" i="6"/>
  <c r="BF5334" i="6"/>
  <c r="BF5335" i="6"/>
  <c r="BF5336" i="6"/>
  <c r="BF5337" i="6"/>
  <c r="BF5338" i="6"/>
  <c r="BF5339" i="6"/>
  <c r="BF5340" i="6"/>
  <c r="BF5341" i="6"/>
  <c r="BF5342" i="6"/>
  <c r="BF5343" i="6"/>
  <c r="BF5344" i="6"/>
  <c r="BF5345" i="6"/>
  <c r="BF5346" i="6"/>
  <c r="BF5347" i="6"/>
  <c r="BF5348" i="6"/>
  <c r="BF5349" i="6"/>
  <c r="BF5350" i="6"/>
  <c r="BF5351" i="6"/>
  <c r="BF5352" i="6"/>
  <c r="BF5353" i="6"/>
  <c r="BF5354" i="6"/>
  <c r="BF5355" i="6"/>
  <c r="BF5356" i="6"/>
  <c r="BF5357" i="6"/>
  <c r="BF5358" i="6"/>
  <c r="BF5359" i="6"/>
  <c r="BF5360" i="6"/>
  <c r="BF5361" i="6"/>
  <c r="BF5362" i="6"/>
  <c r="BF5363" i="6"/>
  <c r="BF5364" i="6"/>
  <c r="BF5365" i="6"/>
  <c r="BF5366" i="6"/>
  <c r="BF5367" i="6"/>
  <c r="BF5368" i="6"/>
  <c r="BF5369" i="6"/>
  <c r="BF5370" i="6"/>
  <c r="BF5371" i="6"/>
  <c r="BF5372" i="6"/>
  <c r="BF5373" i="6"/>
  <c r="BF5374" i="6"/>
  <c r="BF5375" i="6"/>
  <c r="BF5376" i="6"/>
  <c r="BF5377" i="6"/>
  <c r="BF5378" i="6"/>
  <c r="BF5379" i="6"/>
  <c r="BF5380" i="6"/>
  <c r="BF5381" i="6"/>
  <c r="BF5382" i="6"/>
  <c r="BF5383" i="6"/>
  <c r="BF5384" i="6"/>
  <c r="BF5385" i="6"/>
  <c r="BF5386" i="6"/>
  <c r="BF5387" i="6"/>
  <c r="BF5388" i="6"/>
  <c r="BF5389" i="6"/>
  <c r="BF5390" i="6"/>
  <c r="BF5391" i="6"/>
  <c r="BF5392" i="6"/>
  <c r="BF5393" i="6"/>
  <c r="BF5394" i="6"/>
  <c r="BF5395" i="6"/>
  <c r="BF5396" i="6"/>
  <c r="BF5397" i="6"/>
  <c r="BF5398" i="6"/>
  <c r="BF5399" i="6"/>
  <c r="BF5400" i="6"/>
  <c r="BF5401" i="6"/>
  <c r="BF5402" i="6"/>
  <c r="BF5403" i="6"/>
  <c r="BF5404" i="6"/>
  <c r="BF5405" i="6"/>
  <c r="BF5406" i="6"/>
  <c r="BF5407" i="6"/>
  <c r="BF5408" i="6"/>
  <c r="BF5409" i="6"/>
  <c r="BF5410" i="6"/>
  <c r="BF5411" i="6"/>
  <c r="BF5412" i="6"/>
  <c r="BF5413" i="6"/>
  <c r="BF5414" i="6"/>
  <c r="BF5415" i="6"/>
  <c r="BF5416" i="6"/>
  <c r="BF5417" i="6"/>
  <c r="BF5418" i="6"/>
  <c r="BF5419" i="6"/>
  <c r="BF5420" i="6"/>
  <c r="BF5421" i="6"/>
  <c r="BF5422" i="6"/>
  <c r="BF5423" i="6"/>
  <c r="BF5424" i="6"/>
  <c r="BF5425" i="6"/>
  <c r="BF5426" i="6"/>
  <c r="BF5427" i="6"/>
  <c r="BF5428" i="6"/>
  <c r="BF5429" i="6"/>
  <c r="BF5430" i="6"/>
  <c r="BF5431" i="6"/>
  <c r="BF5432" i="6"/>
  <c r="BF5433" i="6"/>
  <c r="BF5434" i="6"/>
  <c r="BF5435" i="6"/>
  <c r="BF5436" i="6"/>
  <c r="BF5437" i="6"/>
  <c r="BF5438" i="6"/>
  <c r="BF5439" i="6"/>
  <c r="BF5440" i="6"/>
  <c r="BF5441" i="6"/>
  <c r="BF5442" i="6"/>
  <c r="BF5443" i="6"/>
  <c r="BF5444" i="6"/>
  <c r="BF5445" i="6"/>
  <c r="BF5446" i="6"/>
  <c r="BF5447" i="6"/>
  <c r="BF5448" i="6"/>
  <c r="BF5449" i="6"/>
  <c r="BF5450" i="6"/>
  <c r="BF5451" i="6"/>
  <c r="BF5452" i="6"/>
  <c r="BF5453" i="6"/>
  <c r="BF5454" i="6"/>
  <c r="BF5455" i="6"/>
  <c r="BF5456" i="6"/>
  <c r="BF5457" i="6"/>
  <c r="BF5458" i="6"/>
  <c r="BF5459" i="6"/>
  <c r="BF5460" i="6"/>
  <c r="BF5461" i="6"/>
  <c r="BF5462" i="6"/>
  <c r="BF5463" i="6"/>
  <c r="BF5464" i="6"/>
  <c r="BF5465" i="6"/>
  <c r="BF5466" i="6"/>
  <c r="BF5467" i="6"/>
  <c r="BF5468" i="6"/>
  <c r="BF5469" i="6"/>
  <c r="BF5470" i="6"/>
  <c r="BF5471" i="6"/>
  <c r="BF5472" i="6"/>
  <c r="BF5473" i="6"/>
  <c r="BF5474" i="6"/>
  <c r="BF5475" i="6"/>
  <c r="BF5476" i="6"/>
  <c r="BF5477" i="6"/>
  <c r="BF5478" i="6"/>
  <c r="BF5479" i="6"/>
  <c r="BF5480" i="6"/>
  <c r="BF5481" i="6"/>
  <c r="BF5482" i="6"/>
  <c r="BF5483" i="6"/>
  <c r="BF5484" i="6"/>
  <c r="BF5485" i="6"/>
  <c r="BF5486" i="6"/>
  <c r="BF5487" i="6"/>
  <c r="BF5488" i="6"/>
  <c r="BF5489" i="6"/>
  <c r="BF5490" i="6"/>
  <c r="BF5491" i="6"/>
  <c r="BF5492" i="6"/>
  <c r="BF5493" i="6"/>
  <c r="BF5494" i="6"/>
  <c r="BF5495" i="6"/>
  <c r="BF5496" i="6"/>
  <c r="BF5497" i="6"/>
  <c r="BF5498" i="6"/>
  <c r="BF5499" i="6"/>
  <c r="BF5500" i="6"/>
  <c r="BF5501" i="6"/>
  <c r="BF5502" i="6"/>
  <c r="BF5503" i="6"/>
  <c r="BF5504" i="6"/>
  <c r="BF5505" i="6"/>
  <c r="BF5506" i="6"/>
  <c r="BF5507" i="6"/>
  <c r="BF5508" i="6"/>
  <c r="BF5509" i="6"/>
  <c r="BF5510" i="6"/>
  <c r="BF5511" i="6"/>
  <c r="BF5512" i="6"/>
  <c r="BF5513" i="6"/>
  <c r="BF5514" i="6"/>
  <c r="BF5515" i="6"/>
  <c r="BF5516" i="6"/>
  <c r="BF5517" i="6"/>
  <c r="BF5518" i="6"/>
  <c r="BF5519" i="6"/>
  <c r="BF5520" i="6"/>
  <c r="BF5521" i="6"/>
  <c r="BF5522" i="6"/>
  <c r="BF5523" i="6"/>
  <c r="BF5524" i="6"/>
  <c r="BF5525" i="6"/>
  <c r="BF5526" i="6"/>
  <c r="BF5527" i="6"/>
  <c r="BF5528" i="6"/>
  <c r="BF5529" i="6"/>
  <c r="BF5530" i="6"/>
  <c r="BF5531" i="6"/>
  <c r="BF5532" i="6"/>
  <c r="BF5533" i="6"/>
  <c r="BF5534" i="6"/>
  <c r="BF5535" i="6"/>
  <c r="BF5536" i="6"/>
  <c r="BF5537" i="6"/>
  <c r="BF5538" i="6"/>
  <c r="BF5539" i="6"/>
  <c r="BF5540" i="6"/>
  <c r="BF5541" i="6"/>
  <c r="BF5542" i="6"/>
  <c r="BF5543" i="6"/>
  <c r="BF5544" i="6"/>
  <c r="BF5545" i="6"/>
  <c r="BF5546" i="6"/>
  <c r="BF5547" i="6"/>
  <c r="BF5548" i="6"/>
  <c r="BF5549" i="6"/>
  <c r="BF5550" i="6"/>
  <c r="BF5551" i="6"/>
  <c r="BF5552" i="6"/>
  <c r="BF5553" i="6"/>
  <c r="BF5554" i="6"/>
  <c r="BF5555" i="6"/>
  <c r="BF5556" i="6"/>
  <c r="BF5557" i="6"/>
  <c r="BF5558" i="6"/>
  <c r="BF5559" i="6"/>
  <c r="BF5560" i="6"/>
  <c r="BF5561" i="6"/>
  <c r="BF5562" i="6"/>
  <c r="BF5563" i="6"/>
  <c r="BF5564" i="6"/>
  <c r="BF5565" i="6"/>
  <c r="BF5566" i="6"/>
  <c r="BF5567" i="6"/>
  <c r="BF5568" i="6"/>
  <c r="BF5569" i="6"/>
  <c r="BF5570" i="6"/>
  <c r="BF5571" i="6"/>
  <c r="BF5572" i="6"/>
  <c r="BF5573" i="6"/>
  <c r="BF5574" i="6"/>
  <c r="BF5575" i="6"/>
  <c r="BF5576" i="6"/>
  <c r="BF5577" i="6"/>
  <c r="BF5578" i="6"/>
  <c r="BF5579" i="6"/>
  <c r="BF5580" i="6"/>
  <c r="BF5581" i="6"/>
  <c r="BF5582" i="6"/>
  <c r="BF5583" i="6"/>
  <c r="BF5584" i="6"/>
  <c r="BF5585" i="6"/>
  <c r="BF5586" i="6"/>
  <c r="BF5587" i="6"/>
  <c r="BF5588" i="6"/>
  <c r="BF5589" i="6"/>
  <c r="BF5590" i="6"/>
  <c r="BF5591" i="6"/>
  <c r="BF5592" i="6"/>
  <c r="BF5593" i="6"/>
  <c r="BF5594" i="6"/>
  <c r="BF5595" i="6"/>
  <c r="BF5596" i="6"/>
  <c r="BF5597" i="6"/>
  <c r="BF5598" i="6"/>
  <c r="BF5599" i="6"/>
  <c r="BF5600" i="6"/>
  <c r="BF5601" i="6"/>
  <c r="BF5602" i="6"/>
  <c r="BF5603" i="6"/>
  <c r="BF5604" i="6"/>
  <c r="BF5605" i="6"/>
  <c r="BF5606" i="6"/>
  <c r="BF5607" i="6"/>
  <c r="BF5608" i="6"/>
  <c r="BF5609" i="6"/>
  <c r="BF5610" i="6"/>
  <c r="BF5611" i="6"/>
  <c r="BF5612" i="6"/>
  <c r="BF5613" i="6"/>
  <c r="BF5614" i="6"/>
  <c r="BF5615" i="6"/>
  <c r="BF5616" i="6"/>
  <c r="BF5617" i="6"/>
  <c r="BF5618" i="6"/>
  <c r="BF5619" i="6"/>
  <c r="BF5620" i="6"/>
  <c r="BF5621" i="6"/>
  <c r="BF5622" i="6"/>
  <c r="BF5623" i="6"/>
  <c r="BF5624" i="6"/>
  <c r="BF5625" i="6"/>
  <c r="BF5626" i="6"/>
  <c r="BF5627" i="6"/>
  <c r="BF5628" i="6"/>
  <c r="BF5629" i="6"/>
  <c r="BF5630" i="6"/>
  <c r="BF5631" i="6"/>
  <c r="BF5632" i="6"/>
  <c r="BF5633" i="6"/>
  <c r="BF5634" i="6"/>
  <c r="BF5635" i="6"/>
  <c r="BF5636" i="6"/>
  <c r="BF5637" i="6"/>
  <c r="BF5638" i="6"/>
  <c r="BF5639" i="6"/>
  <c r="BF5640" i="6"/>
  <c r="BF5641" i="6"/>
  <c r="BF5642" i="6"/>
  <c r="BF5643" i="6"/>
  <c r="BF5644" i="6"/>
  <c r="BF5645" i="6"/>
  <c r="BF5646" i="6"/>
  <c r="BF5647" i="6"/>
  <c r="BF5648" i="6"/>
  <c r="BF5649" i="6"/>
  <c r="BF5650" i="6"/>
  <c r="BF5651" i="6"/>
  <c r="BF5652" i="6"/>
  <c r="BF5653" i="6"/>
  <c r="BF5654" i="6"/>
  <c r="BF5655" i="6"/>
  <c r="BF5656" i="6"/>
  <c r="BF5657" i="6"/>
  <c r="BF5658" i="6"/>
  <c r="BF5659" i="6"/>
  <c r="BF5660" i="6"/>
  <c r="BF5661" i="6"/>
  <c r="BF5662" i="6"/>
  <c r="BF5663" i="6"/>
  <c r="BF5664" i="6"/>
  <c r="BF5665" i="6"/>
  <c r="BF5666" i="6"/>
  <c r="BF5667" i="6"/>
  <c r="BF5668" i="6"/>
  <c r="BF5669" i="6"/>
  <c r="BF5670" i="6"/>
  <c r="BF5671" i="6"/>
  <c r="BF5672" i="6"/>
  <c r="BF5673" i="6"/>
  <c r="BF5674" i="6"/>
  <c r="BF5675" i="6"/>
  <c r="BF5676" i="6"/>
  <c r="BF5677" i="6"/>
  <c r="BF5678" i="6"/>
  <c r="BF5679" i="6"/>
  <c r="BF5680" i="6"/>
  <c r="BF5681" i="6"/>
  <c r="BF5682" i="6"/>
  <c r="BF5683" i="6"/>
  <c r="BF5684" i="6"/>
  <c r="BF5685" i="6"/>
  <c r="BF5686" i="6"/>
  <c r="BF5687" i="6"/>
  <c r="BF5688" i="6"/>
  <c r="BF5689" i="6"/>
  <c r="BF5690" i="6"/>
  <c r="BF5691" i="6"/>
  <c r="BF5692" i="6"/>
  <c r="BF5693" i="6"/>
  <c r="BF5694" i="6"/>
  <c r="BF5695" i="6"/>
  <c r="BF5696" i="6"/>
  <c r="BF5697" i="6"/>
  <c r="BF5698" i="6"/>
  <c r="BF5699" i="6"/>
  <c r="BF5700" i="6"/>
  <c r="BF5701" i="6"/>
  <c r="BF5702" i="6"/>
  <c r="BF5703" i="6"/>
  <c r="BF5704" i="6"/>
  <c r="BF5705" i="6"/>
  <c r="BF5706" i="6"/>
  <c r="BF5707" i="6"/>
  <c r="BF5708" i="6"/>
  <c r="BF5709" i="6"/>
  <c r="BF5710" i="6"/>
  <c r="BF5711" i="6"/>
  <c r="BF5712" i="6"/>
  <c r="BF5713" i="6"/>
  <c r="BF5714" i="6"/>
  <c r="BF5715" i="6"/>
  <c r="BF5716" i="6"/>
  <c r="BF5717" i="6"/>
  <c r="BF5718" i="6"/>
  <c r="BF5719" i="6"/>
  <c r="BF5720" i="6"/>
  <c r="BF5721" i="6"/>
  <c r="BF5722" i="6"/>
  <c r="BF5723" i="6"/>
  <c r="BF5724" i="6"/>
  <c r="BF5725" i="6"/>
  <c r="BF5726" i="6"/>
  <c r="BF5727" i="6"/>
  <c r="BF5728" i="6"/>
  <c r="BF5729" i="6"/>
  <c r="BF5730" i="6"/>
  <c r="BF5731" i="6"/>
  <c r="BF5732" i="6"/>
  <c r="BF5733" i="6"/>
  <c r="BF5734" i="6"/>
  <c r="BF5735" i="6"/>
  <c r="BF5736" i="6"/>
  <c r="BF5737" i="6"/>
  <c r="BF5738" i="6"/>
  <c r="BF5739" i="6"/>
  <c r="BF5740" i="6"/>
  <c r="BF5741" i="6"/>
  <c r="BF5742" i="6"/>
  <c r="BF5743" i="6"/>
  <c r="BF5744" i="6"/>
  <c r="BF5745" i="6"/>
  <c r="BF5746" i="6"/>
  <c r="BF5747" i="6"/>
  <c r="BF5748" i="6"/>
  <c r="BF5749" i="6"/>
  <c r="BF5750" i="6"/>
  <c r="BF5751" i="6"/>
  <c r="BF5752" i="6"/>
  <c r="BF5753" i="6"/>
  <c r="BF5754" i="6"/>
  <c r="BF5755" i="6"/>
  <c r="BF5756" i="6"/>
  <c r="BF5757" i="6"/>
  <c r="BF5758" i="6"/>
  <c r="BF5759" i="6"/>
  <c r="BF5760" i="6"/>
  <c r="BF5761" i="6"/>
  <c r="BF5762" i="6"/>
  <c r="BF5763" i="6"/>
  <c r="BF5764" i="6"/>
  <c r="BF5765" i="6"/>
  <c r="BF5766" i="6"/>
  <c r="BF5767" i="6"/>
  <c r="BF5768" i="6"/>
  <c r="BF5769" i="6"/>
  <c r="BF5770" i="6"/>
  <c r="BF5771" i="6"/>
  <c r="BF5772" i="6"/>
  <c r="BF5773" i="6"/>
  <c r="BF5774" i="6"/>
  <c r="BF5775" i="6"/>
  <c r="BF5776" i="6"/>
  <c r="BF5777" i="6"/>
  <c r="BF5778" i="6"/>
  <c r="BF5779" i="6"/>
  <c r="BF5780" i="6"/>
  <c r="BF5781" i="6"/>
  <c r="BF5782" i="6"/>
  <c r="BF5783" i="6"/>
  <c r="BF5784" i="6"/>
  <c r="BF5785" i="6"/>
  <c r="BF5786" i="6"/>
  <c r="BF5787" i="6"/>
  <c r="BF5788" i="6"/>
  <c r="BF5789" i="6"/>
  <c r="BF5790" i="6"/>
  <c r="BF5791" i="6"/>
  <c r="BF5792" i="6"/>
  <c r="BF5793" i="6"/>
  <c r="BF5794" i="6"/>
  <c r="BF5795" i="6"/>
  <c r="BF5796" i="6"/>
  <c r="BF5797" i="6"/>
  <c r="BF5798" i="6"/>
  <c r="BF5799" i="6"/>
  <c r="BF5800" i="6"/>
  <c r="BF5801" i="6"/>
  <c r="BF5802" i="6"/>
  <c r="BF5803" i="6"/>
  <c r="BF5804" i="6"/>
  <c r="BF5805" i="6"/>
  <c r="BF5806" i="6"/>
  <c r="BF5807" i="6"/>
  <c r="BF5808" i="6"/>
  <c r="BF5809" i="6"/>
  <c r="BF5810" i="6"/>
  <c r="BF5811" i="6"/>
  <c r="BF5812" i="6"/>
  <c r="BF5813" i="6"/>
  <c r="BF5814" i="6"/>
  <c r="BF5815" i="6"/>
  <c r="BF5816" i="6"/>
  <c r="BF5817" i="6"/>
  <c r="BF5818" i="6"/>
  <c r="BF5819" i="6"/>
  <c r="BF5820" i="6"/>
  <c r="BF5821" i="6"/>
  <c r="BF5822" i="6"/>
  <c r="BF5823" i="6"/>
  <c r="BF5824" i="6"/>
  <c r="BF5825" i="6"/>
  <c r="BF5826" i="6"/>
  <c r="BF5827" i="6"/>
  <c r="BF5828" i="6"/>
  <c r="BF5829" i="6"/>
  <c r="BF5830" i="6"/>
  <c r="BF5831" i="6"/>
  <c r="BF5832" i="6"/>
  <c r="BF5833" i="6"/>
  <c r="BF5834" i="6"/>
  <c r="BF5835" i="6"/>
  <c r="BF5836" i="6"/>
  <c r="BF5837" i="6"/>
  <c r="BF5838" i="6"/>
  <c r="BF5839" i="6"/>
  <c r="BF5840" i="6"/>
  <c r="BF5841" i="6"/>
  <c r="BF5842" i="6"/>
  <c r="BF5843" i="6"/>
  <c r="BF5844" i="6"/>
  <c r="BF5845" i="6"/>
  <c r="BF5846" i="6"/>
  <c r="BF5847" i="6"/>
  <c r="BF5848" i="6"/>
  <c r="BF5849" i="6"/>
  <c r="BF5850" i="6"/>
  <c r="BF5851" i="6"/>
  <c r="BF5852" i="6"/>
  <c r="BF5853" i="6"/>
  <c r="BF5854" i="6"/>
  <c r="BF5855" i="6"/>
  <c r="BF5856" i="6"/>
  <c r="BF5857" i="6"/>
  <c r="BF5858" i="6"/>
  <c r="BF5859" i="6"/>
  <c r="BF5860" i="6"/>
  <c r="BF5861" i="6"/>
  <c r="BF5862" i="6"/>
  <c r="BF5863" i="6"/>
  <c r="BF5864" i="6"/>
  <c r="BF5865" i="6"/>
  <c r="BF5866" i="6"/>
  <c r="BF5867" i="6"/>
  <c r="BF5868" i="6"/>
  <c r="BF5869" i="6"/>
  <c r="BF5870" i="6"/>
  <c r="BF5871" i="6"/>
  <c r="BF5872" i="6"/>
  <c r="BF5873" i="6"/>
  <c r="BF5874" i="6"/>
  <c r="BF5875" i="6"/>
  <c r="BF5876" i="6"/>
  <c r="BF5877" i="6"/>
  <c r="BF5878" i="6"/>
  <c r="BF5879" i="6"/>
  <c r="BF5880" i="6"/>
  <c r="BF5881" i="6"/>
  <c r="BF5882" i="6"/>
  <c r="BF5883" i="6"/>
  <c r="BF5884" i="6"/>
  <c r="BF5885" i="6"/>
  <c r="BF5886" i="6"/>
  <c r="BF5887" i="6"/>
  <c r="BF5888" i="6"/>
  <c r="BF5889" i="6"/>
  <c r="BF5890" i="6"/>
  <c r="BF5891" i="6"/>
  <c r="BF5892" i="6"/>
  <c r="BF5893" i="6"/>
  <c r="BF5894" i="6"/>
  <c r="BF5895" i="6"/>
  <c r="BF5896" i="6"/>
  <c r="BF5897" i="6"/>
  <c r="BF5898" i="6"/>
  <c r="BF5899" i="6"/>
  <c r="BF5900" i="6"/>
  <c r="BF5901" i="6"/>
  <c r="BF5902" i="6"/>
  <c r="BF5903" i="6"/>
  <c r="BF5904" i="6"/>
  <c r="BF5905" i="6"/>
  <c r="BF5906" i="6"/>
  <c r="BF5907" i="6"/>
  <c r="BF5908" i="6"/>
  <c r="BF5909" i="6"/>
  <c r="BF5910" i="6"/>
  <c r="BF5911" i="6"/>
  <c r="BF5912" i="6"/>
  <c r="BF5913" i="6"/>
  <c r="BF5914" i="6"/>
  <c r="BF5915" i="6"/>
  <c r="BF5916" i="6"/>
  <c r="BF5917" i="6"/>
  <c r="BF5918" i="6"/>
  <c r="BF5919" i="6"/>
  <c r="BF5920" i="6"/>
  <c r="BF5921" i="6"/>
  <c r="BF5922" i="6"/>
  <c r="BF5923" i="6"/>
  <c r="BF5924" i="6"/>
  <c r="BF5925" i="6"/>
  <c r="BF5926" i="6"/>
  <c r="BF5927" i="6"/>
  <c r="BF5928" i="6"/>
  <c r="BF5929" i="6"/>
  <c r="BF5930" i="6"/>
  <c r="BF5931" i="6"/>
  <c r="BF5932" i="6"/>
  <c r="BF5933" i="6"/>
  <c r="BF5934" i="6"/>
  <c r="BF5935" i="6"/>
  <c r="BF5936" i="6"/>
  <c r="BF5937" i="6"/>
  <c r="BF5938" i="6"/>
  <c r="BF5939" i="6"/>
  <c r="BF5940" i="6"/>
  <c r="BF5941" i="6"/>
  <c r="BF5942" i="6"/>
  <c r="BF5943" i="6"/>
  <c r="BF5944" i="6"/>
  <c r="BF5945" i="6"/>
  <c r="BF5946" i="6"/>
  <c r="BF5947" i="6"/>
  <c r="BF5948" i="6"/>
  <c r="BF5949" i="6"/>
  <c r="BF5950" i="6"/>
  <c r="BF5951" i="6"/>
  <c r="BF5952" i="6"/>
  <c r="BF5953" i="6"/>
  <c r="BF5954" i="6"/>
  <c r="BF5955" i="6"/>
  <c r="BF5956" i="6"/>
  <c r="BF5957" i="6"/>
  <c r="BF5958" i="6"/>
  <c r="BF5959" i="6"/>
  <c r="BF5960" i="6"/>
  <c r="BF5961" i="6"/>
  <c r="BF5962" i="6"/>
  <c r="BF5963" i="6"/>
  <c r="BF5964" i="6"/>
  <c r="BF5965" i="6"/>
  <c r="BF5966" i="6"/>
  <c r="BF5967" i="6"/>
  <c r="BF5968" i="6"/>
  <c r="BF5969" i="6"/>
  <c r="BF5970" i="6"/>
  <c r="BF5971" i="6"/>
  <c r="BF5972" i="6"/>
  <c r="BF5973" i="6"/>
  <c r="BF5974" i="6"/>
  <c r="BF5975" i="6"/>
  <c r="BF5976" i="6"/>
  <c r="BF5977" i="6"/>
  <c r="BF5978" i="6"/>
  <c r="BF5979" i="6"/>
  <c r="BF5980" i="6"/>
  <c r="BF5981" i="6"/>
  <c r="BF5982" i="6"/>
  <c r="BF5983" i="6"/>
  <c r="BF5984" i="6"/>
  <c r="BF5985" i="6"/>
  <c r="BF5986" i="6"/>
  <c r="BF5987" i="6"/>
  <c r="BF5988" i="6"/>
  <c r="BF5989" i="6"/>
  <c r="BF5990" i="6"/>
  <c r="BF5991" i="6"/>
  <c r="BF5992" i="6"/>
  <c r="BF5993" i="6"/>
  <c r="BF5994" i="6"/>
  <c r="BF5995" i="6"/>
  <c r="BF5996" i="6"/>
  <c r="BF5997" i="6"/>
  <c r="BF5998" i="6"/>
  <c r="BF5999" i="6"/>
  <c r="BF6000" i="6"/>
  <c r="BF6001" i="6"/>
  <c r="BF6002" i="6"/>
  <c r="BF6003" i="6"/>
  <c r="BF6004" i="6"/>
  <c r="BF6005" i="6"/>
  <c r="BF6006" i="6"/>
  <c r="BF6007" i="6"/>
  <c r="BF6008" i="6"/>
  <c r="BF6009" i="6"/>
  <c r="BF6010" i="6"/>
  <c r="BF6011" i="6"/>
  <c r="BF6012" i="6"/>
  <c r="BF6013" i="6"/>
  <c r="BF6014" i="6"/>
  <c r="BF6015" i="6"/>
  <c r="BF6016" i="6"/>
  <c r="BF6017" i="6"/>
  <c r="BF6018" i="6"/>
  <c r="BF6019" i="6"/>
  <c r="BF6020" i="6"/>
  <c r="BF6021" i="6"/>
  <c r="BF6022" i="6"/>
  <c r="BF6023" i="6"/>
  <c r="BF6024" i="6"/>
  <c r="BF6025" i="6"/>
  <c r="BF6026" i="6"/>
  <c r="BF6027" i="6"/>
  <c r="BF6028" i="6"/>
  <c r="BF6029" i="6"/>
  <c r="BF6030" i="6"/>
  <c r="BF6031" i="6"/>
  <c r="BF6032" i="6"/>
  <c r="BF6033" i="6"/>
  <c r="BF6034" i="6"/>
  <c r="BF6035" i="6"/>
  <c r="BF6036" i="6"/>
  <c r="BF6037" i="6"/>
  <c r="BF6038" i="6"/>
  <c r="BF6039" i="6"/>
  <c r="BF6040" i="6"/>
  <c r="BF6041" i="6"/>
  <c r="BF6042" i="6"/>
  <c r="BF6043" i="6"/>
  <c r="BF6044" i="6"/>
  <c r="BF6045" i="6"/>
  <c r="BF6046" i="6"/>
  <c r="BF6047" i="6"/>
  <c r="BF6048" i="6"/>
  <c r="BF6049" i="6"/>
  <c r="BF6050" i="6"/>
  <c r="BF6051" i="6"/>
  <c r="BF6052" i="6"/>
  <c r="BF6053" i="6"/>
  <c r="BF6054" i="6"/>
  <c r="BF6055" i="6"/>
  <c r="BF6056" i="6"/>
  <c r="BF6057" i="6"/>
  <c r="BF6058" i="6"/>
  <c r="BF6059" i="6"/>
  <c r="BF6060" i="6"/>
  <c r="BF6061" i="6"/>
  <c r="BF6062" i="6"/>
  <c r="BF6063" i="6"/>
  <c r="BF6064" i="6"/>
  <c r="BF6065" i="6"/>
  <c r="BF6066" i="6"/>
  <c r="BF6067" i="6"/>
  <c r="BF6068" i="6"/>
  <c r="BF6069" i="6"/>
  <c r="BF6070" i="6"/>
  <c r="BF6071" i="6"/>
  <c r="BF6072" i="6"/>
  <c r="BF6073" i="6"/>
  <c r="BF6074" i="6"/>
  <c r="BF6075" i="6"/>
  <c r="BF6076" i="6"/>
  <c r="BF6077" i="6"/>
  <c r="BF6078" i="6"/>
  <c r="BF6079" i="6"/>
  <c r="BF6080" i="6"/>
  <c r="BF6081" i="6"/>
  <c r="BF6082" i="6"/>
  <c r="BF6083" i="6"/>
  <c r="BF6084" i="6"/>
  <c r="BF6085" i="6"/>
  <c r="BF6086" i="6"/>
  <c r="BF6087" i="6"/>
  <c r="BF6088" i="6"/>
  <c r="BF6089" i="6"/>
  <c r="BF6090" i="6"/>
  <c r="BF6091" i="6"/>
  <c r="BF6092" i="6"/>
  <c r="BF6093" i="6"/>
  <c r="BF6094" i="6"/>
  <c r="BF6095" i="6"/>
  <c r="BF6096" i="6"/>
  <c r="BF6097" i="6"/>
  <c r="BF6098" i="6"/>
  <c r="BF6099" i="6"/>
  <c r="BF6100" i="6"/>
  <c r="BF6101" i="6"/>
  <c r="BF6102" i="6"/>
  <c r="BF6103" i="6"/>
  <c r="BF6104" i="6"/>
  <c r="BF6105" i="6"/>
  <c r="BF6106" i="6"/>
  <c r="BF6107" i="6"/>
  <c r="BF6108" i="6"/>
  <c r="BF6109" i="6"/>
  <c r="BF6110" i="6"/>
  <c r="BF6111" i="6"/>
  <c r="BF6112" i="6"/>
  <c r="BF6113" i="6"/>
  <c r="BF6114" i="6"/>
  <c r="BF6115" i="6"/>
  <c r="BF6116" i="6"/>
  <c r="BF6117" i="6"/>
  <c r="BF6118" i="6"/>
  <c r="BF6119" i="6"/>
  <c r="BF6120" i="6"/>
  <c r="BF6121" i="6"/>
  <c r="BF6122" i="6"/>
  <c r="BF6123" i="6"/>
  <c r="BF6124" i="6"/>
  <c r="BF6125" i="6"/>
  <c r="BF6126" i="6"/>
  <c r="BF6127" i="6"/>
  <c r="BF6128" i="6"/>
  <c r="BF6129" i="6"/>
  <c r="BF6130" i="6"/>
  <c r="BF6131" i="6"/>
  <c r="BF6132" i="6"/>
  <c r="BF6133" i="6"/>
  <c r="BF6134" i="6"/>
  <c r="BF6135" i="6"/>
  <c r="BF6136" i="6"/>
  <c r="BF6137" i="6"/>
  <c r="BF6138" i="6"/>
  <c r="BF6139" i="6"/>
  <c r="BF6140" i="6"/>
  <c r="BF6141" i="6"/>
  <c r="BF6142" i="6"/>
  <c r="BF6143" i="6"/>
  <c r="BF6144" i="6"/>
  <c r="BF6145" i="6"/>
  <c r="BF6146" i="6"/>
  <c r="BF6147" i="6"/>
  <c r="BF6148" i="6"/>
  <c r="BF6149" i="6"/>
  <c r="BF6150" i="6"/>
  <c r="BF6151" i="6"/>
  <c r="BF6152" i="6"/>
  <c r="BF6153" i="6"/>
  <c r="BF6154" i="6"/>
  <c r="BF6155" i="6"/>
  <c r="BF6156" i="6"/>
  <c r="BF6157" i="6"/>
  <c r="BF6158" i="6"/>
  <c r="BF6159" i="6"/>
  <c r="BF6160" i="6"/>
  <c r="BF6161" i="6"/>
  <c r="BF6162" i="6"/>
  <c r="BF6163" i="6"/>
  <c r="BF6164" i="6"/>
  <c r="BF6165" i="6"/>
  <c r="BF6166" i="6"/>
  <c r="BF6167" i="6"/>
  <c r="BF6168" i="6"/>
  <c r="BF6169" i="6"/>
  <c r="BF6170" i="6"/>
  <c r="BF6171" i="6"/>
  <c r="BF6172" i="6"/>
  <c r="BF6173" i="6"/>
  <c r="BF6174" i="6"/>
  <c r="BF6175" i="6"/>
  <c r="BF6176" i="6"/>
  <c r="BF6177" i="6"/>
  <c r="BF6178" i="6"/>
  <c r="BF6179" i="6"/>
  <c r="BF6180" i="6"/>
  <c r="BF6181" i="6"/>
  <c r="BF6182" i="6"/>
  <c r="BF6183" i="6"/>
  <c r="BF6184" i="6"/>
  <c r="BF6185" i="6"/>
  <c r="BF6186" i="6"/>
  <c r="BF6187" i="6"/>
  <c r="BF6188" i="6"/>
  <c r="BF6189" i="6"/>
  <c r="BF6190" i="6"/>
  <c r="BF6191" i="6"/>
  <c r="BF6192" i="6"/>
  <c r="BF6193" i="6"/>
  <c r="BF6194" i="6"/>
  <c r="BF6195" i="6"/>
  <c r="BF6196" i="6"/>
  <c r="BF6197" i="6"/>
  <c r="BF6198" i="6"/>
  <c r="BF6199" i="6"/>
  <c r="BF6200" i="6"/>
  <c r="BF6201" i="6"/>
  <c r="BF6202" i="6"/>
  <c r="BF6203" i="6"/>
  <c r="BF6204" i="6"/>
  <c r="BF6205" i="6"/>
  <c r="BF6206" i="6"/>
  <c r="BF6207" i="6"/>
  <c r="BF6208" i="6"/>
  <c r="BF6209" i="6"/>
  <c r="BF6210" i="6"/>
  <c r="BF6211" i="6"/>
  <c r="BF6212" i="6"/>
  <c r="BF6213" i="6"/>
  <c r="BF6214" i="6"/>
  <c r="BF6215" i="6"/>
  <c r="BF6216" i="6"/>
  <c r="BF6217" i="6"/>
  <c r="BF6218" i="6"/>
  <c r="BF6219" i="6"/>
  <c r="BF6220" i="6"/>
  <c r="BF6221" i="6"/>
  <c r="BF6222" i="6"/>
  <c r="BF6223" i="6"/>
  <c r="BF6224" i="6"/>
  <c r="BF6225" i="6"/>
  <c r="BF6226" i="6"/>
  <c r="BF6227" i="6"/>
  <c r="BF6228" i="6"/>
  <c r="BF6229" i="6"/>
  <c r="BF6230" i="6"/>
  <c r="BF6231" i="6"/>
  <c r="BF6232" i="6"/>
  <c r="BF6233" i="6"/>
  <c r="BF6234" i="6"/>
  <c r="BF6235" i="6"/>
  <c r="BF6236" i="6"/>
  <c r="BF6237" i="6"/>
  <c r="BF6238" i="6"/>
  <c r="BF6239" i="6"/>
  <c r="BF6240" i="6"/>
  <c r="BF6241" i="6"/>
  <c r="BF6242" i="6"/>
  <c r="BF6243" i="6"/>
  <c r="BF6244" i="6"/>
  <c r="BF6245" i="6"/>
  <c r="BF6246" i="6"/>
  <c r="BF6247" i="6"/>
  <c r="BF6248" i="6"/>
  <c r="BF6249" i="6"/>
  <c r="BF6250" i="6"/>
  <c r="BF6251" i="6"/>
  <c r="BF6252" i="6"/>
  <c r="BF6253" i="6"/>
  <c r="BF6254" i="6"/>
  <c r="BF6255" i="6"/>
  <c r="BF6256" i="6"/>
  <c r="BF6257" i="6"/>
  <c r="BF6258" i="6"/>
  <c r="BF6259" i="6"/>
  <c r="BF6260" i="6"/>
  <c r="BF6261" i="6"/>
  <c r="BF6262" i="6"/>
  <c r="BF6263" i="6"/>
  <c r="BF6264" i="6"/>
  <c r="BF6265" i="6"/>
  <c r="BF6266" i="6"/>
  <c r="BF6267" i="6"/>
  <c r="BF6268" i="6"/>
  <c r="BF6269" i="6"/>
  <c r="BF6270" i="6"/>
  <c r="BF6271" i="6"/>
  <c r="BF6272" i="6"/>
  <c r="BF6273" i="6"/>
  <c r="BF6274" i="6"/>
  <c r="BF6275" i="6"/>
  <c r="BF6276" i="6"/>
  <c r="BF6277" i="6"/>
  <c r="BF6278" i="6"/>
  <c r="BF6279" i="6"/>
  <c r="BF6280" i="6"/>
  <c r="BF6281" i="6"/>
  <c r="BF6282" i="6"/>
  <c r="BF6283" i="6"/>
  <c r="BF6284" i="6"/>
  <c r="BF6285" i="6"/>
  <c r="BF6286" i="6"/>
  <c r="BF6287" i="6"/>
  <c r="BF6288" i="6"/>
  <c r="BF6289" i="6"/>
  <c r="BF6290" i="6"/>
  <c r="BF6291" i="6"/>
  <c r="BF6292" i="6"/>
  <c r="BF6293" i="6"/>
  <c r="BF6294" i="6"/>
  <c r="BF6295" i="6"/>
  <c r="BF6296" i="6"/>
  <c r="BF6297" i="6"/>
  <c r="BF6298" i="6"/>
  <c r="BF6299" i="6"/>
  <c r="BF6300" i="6"/>
  <c r="BF6301" i="6"/>
  <c r="BF6302" i="6"/>
  <c r="BF6303" i="6"/>
  <c r="BF6304" i="6"/>
  <c r="BF6305" i="6"/>
  <c r="BF6306" i="6"/>
  <c r="BF6307" i="6"/>
  <c r="BF6308" i="6"/>
  <c r="BF6309" i="6"/>
  <c r="BF6310" i="6"/>
  <c r="BF6311" i="6"/>
  <c r="BF6312" i="6"/>
  <c r="BF6313" i="6"/>
  <c r="BF6314" i="6"/>
  <c r="BF6315" i="6"/>
  <c r="BF6316" i="6"/>
  <c r="BF6317" i="6"/>
  <c r="BF6318" i="6"/>
  <c r="BF6319" i="6"/>
  <c r="BF6320" i="6"/>
  <c r="BF6321" i="6"/>
  <c r="BF6322" i="6"/>
  <c r="BF6323" i="6"/>
  <c r="BF6324" i="6"/>
  <c r="BF6325" i="6"/>
  <c r="BF6326" i="6"/>
  <c r="BF6327" i="6"/>
  <c r="BF6328" i="6"/>
  <c r="BF6329" i="6"/>
  <c r="BF6330" i="6"/>
  <c r="BF6331" i="6"/>
  <c r="BF6332" i="6"/>
  <c r="BF6333" i="6"/>
  <c r="BF6334" i="6"/>
  <c r="BF6335" i="6"/>
  <c r="BF6336" i="6"/>
  <c r="BF6337" i="6"/>
  <c r="BF6338" i="6"/>
  <c r="BF6339" i="6"/>
  <c r="BF6340" i="6"/>
  <c r="BF6341" i="6"/>
  <c r="BF6342" i="6"/>
  <c r="BF6343" i="6"/>
  <c r="BF6344" i="6"/>
  <c r="BF6345" i="6"/>
  <c r="BF6346" i="6"/>
  <c r="BF6347" i="6"/>
  <c r="BF6348" i="6"/>
  <c r="BF6349" i="6"/>
  <c r="BF6350" i="6"/>
  <c r="BF6351" i="6"/>
  <c r="BF6352" i="6"/>
  <c r="BF6353" i="6"/>
  <c r="BF6354" i="6"/>
  <c r="BF6355" i="6"/>
  <c r="BF6356" i="6"/>
  <c r="BF6357" i="6"/>
  <c r="BF6358" i="6"/>
  <c r="BF6359" i="6"/>
  <c r="BF6360" i="6"/>
  <c r="BF6361" i="6"/>
  <c r="BF6362" i="6"/>
  <c r="BF6363" i="6"/>
  <c r="BF6364" i="6"/>
  <c r="BF6365" i="6"/>
  <c r="BF6366" i="6"/>
  <c r="BF6367" i="6"/>
  <c r="BF6368" i="6"/>
  <c r="BF6369" i="6"/>
  <c r="BF6370" i="6"/>
  <c r="BF6371" i="6"/>
  <c r="BF6372" i="6"/>
  <c r="BF6373" i="6"/>
  <c r="BF6374" i="6"/>
  <c r="BF6375" i="6"/>
  <c r="BF6376" i="6"/>
  <c r="BF6377" i="6"/>
  <c r="BF6378" i="6"/>
  <c r="BF6379" i="6"/>
  <c r="BF6380" i="6"/>
  <c r="BF6381" i="6"/>
  <c r="BF6382" i="6"/>
  <c r="BF6383" i="6"/>
  <c r="BF6384" i="6"/>
  <c r="BF6385" i="6"/>
  <c r="BF6386" i="6"/>
  <c r="BF6387" i="6"/>
  <c r="BF6388" i="6"/>
  <c r="BF6389" i="6"/>
  <c r="BF6390" i="6"/>
  <c r="BF6391" i="6"/>
  <c r="BF6392" i="6"/>
  <c r="BF6393" i="6"/>
  <c r="BF6394" i="6"/>
  <c r="BF6395" i="6"/>
  <c r="BF6396" i="6"/>
  <c r="BF6397" i="6"/>
  <c r="BF6398" i="6"/>
  <c r="BF6399" i="6"/>
  <c r="BF6400" i="6"/>
  <c r="BF6401" i="6"/>
  <c r="BF6402" i="6"/>
  <c r="BF6403" i="6"/>
  <c r="BF6404" i="6"/>
  <c r="BF6405" i="6"/>
  <c r="BF6406" i="6"/>
  <c r="BF6407" i="6"/>
  <c r="BF6408" i="6"/>
  <c r="BF6409" i="6"/>
  <c r="BF6410" i="6"/>
  <c r="BF6411" i="6"/>
  <c r="BF6412" i="6"/>
  <c r="BF6413" i="6"/>
  <c r="BF6414" i="6"/>
  <c r="BF6415" i="6"/>
  <c r="BF6416" i="6"/>
  <c r="BF6417" i="6"/>
  <c r="BF6418" i="6"/>
  <c r="BF6419" i="6"/>
  <c r="BF6420" i="6"/>
  <c r="BF6421" i="6"/>
  <c r="BF6422" i="6"/>
  <c r="BF6423" i="6"/>
  <c r="BF6424" i="6"/>
  <c r="BF6425" i="6"/>
  <c r="BF6426" i="6"/>
  <c r="BF6427" i="6"/>
  <c r="BF6428" i="6"/>
  <c r="BF6429" i="6"/>
  <c r="BF6430" i="6"/>
  <c r="BF6431" i="6"/>
  <c r="BF6432" i="6"/>
  <c r="BF6433" i="6"/>
  <c r="BF6434" i="6"/>
  <c r="BF6435" i="6"/>
  <c r="BF6436" i="6"/>
  <c r="BF6437" i="6"/>
  <c r="BF6438" i="6"/>
  <c r="BF6439" i="6"/>
  <c r="BF6440" i="6"/>
  <c r="BF6441" i="6"/>
  <c r="BF6442" i="6"/>
  <c r="BF6443" i="6"/>
  <c r="BF6444" i="6"/>
  <c r="BF6445" i="6"/>
  <c r="BF6446" i="6"/>
  <c r="BF6447" i="6"/>
  <c r="BF6448" i="6"/>
  <c r="BF6449" i="6"/>
  <c r="BF6450" i="6"/>
  <c r="BF6451" i="6"/>
  <c r="BF6452" i="6"/>
  <c r="BF6453" i="6"/>
  <c r="BF6454" i="6"/>
  <c r="BF6455" i="6"/>
  <c r="BF6456" i="6"/>
  <c r="BF6457" i="6"/>
  <c r="BF6458" i="6"/>
  <c r="BF6459" i="6"/>
  <c r="BF6460" i="6"/>
  <c r="BF6461" i="6"/>
  <c r="BF6462" i="6"/>
  <c r="BF6463" i="6"/>
  <c r="BF6464" i="6"/>
  <c r="BF6465" i="6"/>
  <c r="BF6466" i="6"/>
  <c r="BF6467" i="6"/>
  <c r="BF6468" i="6"/>
  <c r="BF6469" i="6"/>
  <c r="BF6470" i="6"/>
  <c r="BF6471" i="6"/>
  <c r="BF6472" i="6"/>
  <c r="BF6473" i="6"/>
  <c r="BF6474" i="6"/>
  <c r="BF6475" i="6"/>
  <c r="BF6476" i="6"/>
  <c r="BF6477" i="6"/>
  <c r="BF6478" i="6"/>
  <c r="BF6479" i="6"/>
  <c r="BF6480" i="6"/>
  <c r="BF6481" i="6"/>
  <c r="BF6482" i="6"/>
  <c r="BF6483" i="6"/>
  <c r="BF6484" i="6"/>
  <c r="BF6485" i="6"/>
  <c r="BF6486" i="6"/>
  <c r="BF6487" i="6"/>
  <c r="BF6488" i="6"/>
  <c r="BF6489" i="6"/>
  <c r="BF6490" i="6"/>
  <c r="BF6491" i="6"/>
  <c r="BF6492" i="6"/>
  <c r="BF6493" i="6"/>
  <c r="BF6494" i="6"/>
  <c r="BF6495" i="6"/>
  <c r="BF6496" i="6"/>
  <c r="BF6497" i="6"/>
  <c r="BF6498" i="6"/>
  <c r="BF6499" i="6"/>
  <c r="BF6500" i="6"/>
  <c r="BF6501" i="6"/>
  <c r="BF6502" i="6"/>
  <c r="BF6503" i="6"/>
  <c r="BF6504" i="6"/>
  <c r="BF6505" i="6"/>
  <c r="BF6506" i="6"/>
  <c r="BF6507" i="6"/>
  <c r="BF6508" i="6"/>
  <c r="BF6509" i="6"/>
  <c r="BF6510" i="6"/>
  <c r="BF6511" i="6"/>
  <c r="BF6512" i="6"/>
  <c r="BF6513" i="6"/>
  <c r="BF6514" i="6"/>
  <c r="BF6515" i="6"/>
  <c r="BF6516" i="6"/>
  <c r="BF6517" i="6"/>
  <c r="BF6518" i="6"/>
  <c r="BF6519" i="6"/>
  <c r="BF6520" i="6"/>
  <c r="BF6521" i="6"/>
  <c r="BF6522" i="6"/>
  <c r="BF6523" i="6"/>
  <c r="BF6524" i="6"/>
  <c r="BF6525" i="6"/>
  <c r="BF6526" i="6"/>
  <c r="BF6527" i="6"/>
  <c r="BF6528" i="6"/>
  <c r="BF6529" i="6"/>
  <c r="BF6530" i="6"/>
  <c r="BF6531" i="6"/>
  <c r="BF6532" i="6"/>
  <c r="BF6533" i="6"/>
  <c r="BF6534" i="6"/>
  <c r="BF6535" i="6"/>
  <c r="BF6536" i="6"/>
  <c r="BF6537" i="6"/>
  <c r="BF6538" i="6"/>
  <c r="BF6539" i="6"/>
  <c r="BF6540" i="6"/>
  <c r="BF6541" i="6"/>
  <c r="BF6542" i="6"/>
  <c r="BF6543" i="6"/>
  <c r="BF6544" i="6"/>
  <c r="BF6545" i="6"/>
  <c r="BF6546" i="6"/>
  <c r="BF6547" i="6"/>
  <c r="BF6548" i="6"/>
  <c r="BF6549" i="6"/>
  <c r="BF6550" i="6"/>
  <c r="BF6551" i="6"/>
  <c r="BF6552" i="6"/>
  <c r="BF6553" i="6"/>
  <c r="BF6554" i="6"/>
  <c r="BF6555" i="6"/>
  <c r="BF6556" i="6"/>
  <c r="BF6557" i="6"/>
  <c r="BF6558" i="6"/>
  <c r="BF6559" i="6"/>
  <c r="BF6560" i="6"/>
  <c r="BF6561" i="6"/>
  <c r="BF6562" i="6"/>
  <c r="BF6563" i="6"/>
  <c r="BF6564" i="6"/>
  <c r="BF6565" i="6"/>
  <c r="BF6566" i="6"/>
  <c r="BF6567" i="6"/>
  <c r="BF6568" i="6"/>
  <c r="BF6569" i="6"/>
  <c r="BF6570" i="6"/>
  <c r="BF6571" i="6"/>
  <c r="BF6572" i="6"/>
  <c r="BF6573" i="6"/>
  <c r="BF6574" i="6"/>
  <c r="BF6575" i="6"/>
  <c r="BF6576" i="6"/>
  <c r="BF6577" i="6"/>
  <c r="BF6578" i="6"/>
  <c r="BF6579" i="6"/>
  <c r="BF6580" i="6"/>
  <c r="BF6581" i="6"/>
  <c r="BF6582" i="6"/>
  <c r="BF6583" i="6"/>
  <c r="BF6584" i="6"/>
  <c r="BF6585" i="6"/>
  <c r="BF6586" i="6"/>
  <c r="BF6587" i="6"/>
  <c r="BF6588" i="6"/>
  <c r="BF6589" i="6"/>
  <c r="BF6590" i="6"/>
  <c r="BF6591" i="6"/>
  <c r="BF6592" i="6"/>
  <c r="BF6593" i="6"/>
  <c r="BF6594" i="6"/>
  <c r="BF6595" i="6"/>
  <c r="BF6596" i="6"/>
  <c r="BF6597" i="6"/>
  <c r="BF6598" i="6"/>
  <c r="BF6599" i="6"/>
  <c r="BF6600" i="6"/>
  <c r="BF6601" i="6"/>
  <c r="BF6602" i="6"/>
  <c r="BF6603" i="6"/>
  <c r="BF6604" i="6"/>
  <c r="BF6605" i="6"/>
  <c r="BF6606" i="6"/>
  <c r="BF6607" i="6"/>
  <c r="BF6608" i="6"/>
  <c r="BF6609" i="6"/>
  <c r="BF6610" i="6"/>
  <c r="BF6611" i="6"/>
  <c r="BF6612" i="6"/>
  <c r="BF6613" i="6"/>
  <c r="BF6614" i="6"/>
  <c r="BF6615" i="6"/>
  <c r="BF6616" i="6"/>
  <c r="BF6617" i="6"/>
  <c r="BF6618" i="6"/>
  <c r="BF6619" i="6"/>
  <c r="BF6620" i="6"/>
  <c r="BF6621" i="6"/>
  <c r="BF6622" i="6"/>
  <c r="BF6623" i="6"/>
  <c r="BF6624" i="6"/>
  <c r="BF6625" i="6"/>
  <c r="BF6626" i="6"/>
  <c r="BF6627" i="6"/>
  <c r="BF6628" i="6"/>
  <c r="BF6629" i="6"/>
  <c r="BF6630" i="6"/>
  <c r="BF6631" i="6"/>
  <c r="BF6632" i="6"/>
  <c r="BF6633" i="6"/>
  <c r="BF6634" i="6"/>
  <c r="BF6635" i="6"/>
  <c r="BF6636" i="6"/>
  <c r="BF6637" i="6"/>
  <c r="BF6638" i="6"/>
  <c r="BF6639" i="6"/>
  <c r="BF6640" i="6"/>
  <c r="BF6641" i="6"/>
  <c r="BF6642" i="6"/>
  <c r="BF6643" i="6"/>
  <c r="BF6644" i="6"/>
  <c r="BF6645" i="6"/>
  <c r="BF6646" i="6"/>
  <c r="BF6647" i="6"/>
  <c r="BF6648" i="6"/>
  <c r="BF6649" i="6"/>
  <c r="BF6650" i="6"/>
  <c r="BF6651" i="6"/>
  <c r="BF6652" i="6"/>
  <c r="BF6653" i="6"/>
  <c r="BF6654" i="6"/>
  <c r="BF6655" i="6"/>
  <c r="BF6656" i="6"/>
  <c r="BF6657" i="6"/>
  <c r="BF6658" i="6"/>
  <c r="BF6659" i="6"/>
  <c r="BF6660" i="6"/>
  <c r="BF6661" i="6"/>
  <c r="BF6662" i="6"/>
  <c r="BF6663" i="6"/>
  <c r="BF6664" i="6"/>
  <c r="BF6665" i="6"/>
  <c r="BF6666" i="6"/>
  <c r="BF6667" i="6"/>
  <c r="BF6668" i="6"/>
  <c r="BF6669" i="6"/>
  <c r="BF6670" i="6"/>
  <c r="BF6671" i="6"/>
  <c r="BF6672" i="6"/>
  <c r="BF6673" i="6"/>
  <c r="BF6674" i="6"/>
  <c r="BF6675" i="6"/>
  <c r="BF6676" i="6"/>
  <c r="BF6677" i="6"/>
  <c r="BF6678" i="6"/>
  <c r="BF6679" i="6"/>
  <c r="BF6680" i="6"/>
  <c r="BF6681" i="6"/>
  <c r="BF6682" i="6"/>
  <c r="BF6683" i="6"/>
  <c r="BF6684" i="6"/>
  <c r="BF6685" i="6"/>
  <c r="BF6686" i="6"/>
  <c r="BF6687" i="6"/>
  <c r="BF6688" i="6"/>
  <c r="BF6689" i="6"/>
  <c r="BF6690" i="6"/>
  <c r="BF6691" i="6"/>
  <c r="BF6692" i="6"/>
  <c r="BF6693" i="6"/>
  <c r="BF6694" i="6"/>
  <c r="BF6695" i="6"/>
  <c r="BF6696" i="6"/>
  <c r="BF6697" i="6"/>
  <c r="BF6698" i="6"/>
  <c r="BF6699" i="6"/>
  <c r="BF6700" i="6"/>
  <c r="BF6701" i="6"/>
  <c r="BF6702" i="6"/>
  <c r="BF6703" i="6"/>
  <c r="BF6704" i="6"/>
  <c r="BF6705" i="6"/>
  <c r="BF6706" i="6"/>
  <c r="BF6707" i="6"/>
  <c r="BF6708" i="6"/>
  <c r="BF6709" i="6"/>
  <c r="BF6710" i="6"/>
  <c r="BF6711" i="6"/>
  <c r="BF6712" i="6"/>
  <c r="BF6713" i="6"/>
  <c r="BF6714" i="6"/>
  <c r="BF6715" i="6"/>
  <c r="BF6716" i="6"/>
  <c r="BF6717" i="6"/>
  <c r="BF6718" i="6"/>
  <c r="BF6719" i="6"/>
  <c r="BF6720" i="6"/>
  <c r="BF6721" i="6"/>
  <c r="BF6722" i="6"/>
  <c r="BF6723" i="6"/>
  <c r="BF6724" i="6"/>
  <c r="BF6725" i="6"/>
  <c r="BF6726" i="6"/>
  <c r="BF6727" i="6"/>
  <c r="BF6728" i="6"/>
  <c r="BF6729" i="6"/>
  <c r="BF6730" i="6"/>
  <c r="BF6731" i="6"/>
  <c r="BF6732" i="6"/>
  <c r="BF6733" i="6"/>
  <c r="BF6734" i="6"/>
  <c r="BF6735" i="6"/>
  <c r="BF6736" i="6"/>
  <c r="BF6737" i="6"/>
  <c r="BF6738" i="6"/>
  <c r="BF6739" i="6"/>
  <c r="BF6740" i="6"/>
  <c r="BF6741" i="6"/>
  <c r="BF6742" i="6"/>
  <c r="BF6743" i="6"/>
  <c r="BF6744" i="6"/>
  <c r="BF6745" i="6"/>
  <c r="BF6746" i="6"/>
  <c r="BF6747" i="6"/>
  <c r="BF6748" i="6"/>
  <c r="BF6749" i="6"/>
  <c r="BF6750" i="6"/>
  <c r="BF6751" i="6"/>
  <c r="BF6752" i="6"/>
  <c r="BF6753" i="6"/>
  <c r="BF6754" i="6"/>
  <c r="BF6755" i="6"/>
  <c r="BF6756" i="6"/>
  <c r="BF6757" i="6"/>
  <c r="BF6758" i="6"/>
  <c r="BF6759" i="6"/>
  <c r="BF6760" i="6"/>
  <c r="BF6761" i="6"/>
  <c r="BF6762" i="6"/>
  <c r="BF6763" i="6"/>
  <c r="BF6764" i="6"/>
  <c r="BF6765" i="6"/>
  <c r="BF6766" i="6"/>
  <c r="BF6767" i="6"/>
  <c r="BF6768" i="6"/>
  <c r="BF6769" i="6"/>
  <c r="BF6770" i="6"/>
  <c r="BF6771" i="6"/>
  <c r="BF6772" i="6"/>
  <c r="BF6773" i="6"/>
  <c r="BF6774" i="6"/>
  <c r="BF6775" i="6"/>
  <c r="BF6776" i="6"/>
  <c r="BF6777" i="6"/>
  <c r="BF6778" i="6"/>
  <c r="BF6779" i="6"/>
  <c r="BF6780" i="6"/>
  <c r="BF6781" i="6"/>
  <c r="BF6782" i="6"/>
  <c r="BF6783" i="6"/>
  <c r="BF6784" i="6"/>
  <c r="BF6785" i="6"/>
  <c r="BF6786" i="6"/>
  <c r="BF6787" i="6"/>
  <c r="BF6788" i="6"/>
  <c r="BF6789" i="6"/>
  <c r="BF6790" i="6"/>
  <c r="BF6791" i="6"/>
  <c r="BF6792" i="6"/>
  <c r="BF6793" i="6"/>
  <c r="BF6794" i="6"/>
  <c r="BF6795" i="6"/>
  <c r="BF6796" i="6"/>
  <c r="BF6797" i="6"/>
  <c r="BF6798" i="6"/>
  <c r="BF6799" i="6"/>
  <c r="BF6800" i="6"/>
  <c r="BF6801" i="6"/>
  <c r="BF6802" i="6"/>
  <c r="BF6803" i="6"/>
  <c r="BF6804" i="6"/>
  <c r="BF6805" i="6"/>
  <c r="BF6806" i="6"/>
  <c r="BF6807" i="6"/>
  <c r="BF6808" i="6"/>
  <c r="BF6809" i="6"/>
  <c r="BF6810" i="6"/>
  <c r="BF6811" i="6"/>
  <c r="BF6812" i="6"/>
  <c r="BF6813" i="6"/>
  <c r="BF6814" i="6"/>
  <c r="BF6815" i="6"/>
  <c r="BF6816" i="6"/>
  <c r="BF6817" i="6"/>
  <c r="BF6818" i="6"/>
  <c r="BF6819" i="6"/>
  <c r="BF6820" i="6"/>
  <c r="BF6821" i="6"/>
  <c r="BF6822" i="6"/>
  <c r="BF6823" i="6"/>
  <c r="BF6824" i="6"/>
  <c r="BF6825" i="6"/>
  <c r="BF6826" i="6"/>
  <c r="BF6827" i="6"/>
  <c r="BF6828" i="6"/>
  <c r="BF6829" i="6"/>
  <c r="BF6830" i="6"/>
  <c r="BF6831" i="6"/>
  <c r="BF6832" i="6"/>
  <c r="BF6833" i="6"/>
  <c r="BF6834" i="6"/>
  <c r="BF6835" i="6"/>
  <c r="BF6836" i="6"/>
  <c r="BF6837" i="6"/>
  <c r="BF6838" i="6"/>
  <c r="BF6839" i="6"/>
  <c r="BF6840" i="6"/>
  <c r="BF6841" i="6"/>
  <c r="BF6842" i="6"/>
  <c r="BF6843" i="6"/>
  <c r="BF6844" i="6"/>
  <c r="BF6845" i="6"/>
  <c r="BF6846" i="6"/>
  <c r="BF6847" i="6"/>
  <c r="BF6848" i="6"/>
  <c r="BF6849" i="6"/>
  <c r="BF6850" i="6"/>
  <c r="BF6851" i="6"/>
  <c r="BF6852" i="6"/>
  <c r="BF6853" i="6"/>
  <c r="BF6854" i="6"/>
  <c r="BF6855" i="6"/>
  <c r="BF6856" i="6"/>
  <c r="BF6857" i="6"/>
  <c r="BF6858" i="6"/>
  <c r="BF6859" i="6"/>
  <c r="BF6860" i="6"/>
  <c r="BF6861" i="6"/>
  <c r="BF6862" i="6"/>
  <c r="BF6863" i="6"/>
  <c r="BF6864" i="6"/>
  <c r="BF6865" i="6"/>
  <c r="BF6866" i="6"/>
  <c r="BF6867" i="6"/>
  <c r="BF6868" i="6"/>
  <c r="BF6869" i="6"/>
  <c r="BF6870" i="6"/>
  <c r="BF6871" i="6"/>
  <c r="BF6872" i="6"/>
  <c r="BF6873" i="6"/>
  <c r="BF6874" i="6"/>
  <c r="BF6875" i="6"/>
  <c r="BF6876" i="6"/>
  <c r="BF6877" i="6"/>
  <c r="BF6878" i="6"/>
  <c r="BF6879" i="6"/>
  <c r="BF6880" i="6"/>
  <c r="BF6881" i="6"/>
  <c r="BF6882" i="6"/>
  <c r="BF6883" i="6"/>
  <c r="BF6884" i="6"/>
  <c r="BF6885" i="6"/>
  <c r="BF6886" i="6"/>
  <c r="BF6887" i="6"/>
  <c r="BF6888" i="6"/>
  <c r="BF6889" i="6"/>
  <c r="BF6890" i="6"/>
  <c r="BF6891" i="6"/>
  <c r="BF6892" i="6"/>
  <c r="BF6893" i="6"/>
  <c r="BF6894" i="6"/>
  <c r="BF6895" i="6"/>
  <c r="BF6896" i="6"/>
  <c r="BF6897" i="6"/>
  <c r="BF6898" i="6"/>
  <c r="BF6899" i="6"/>
  <c r="BF6900" i="6"/>
  <c r="BF6901" i="6"/>
  <c r="BF6902" i="6"/>
  <c r="BF6903" i="6"/>
  <c r="BF6904" i="6"/>
  <c r="BF6905" i="6"/>
  <c r="BF6906" i="6"/>
  <c r="BF6907" i="6"/>
  <c r="BF6908" i="6"/>
  <c r="BF6909" i="6"/>
  <c r="BF6910" i="6"/>
  <c r="BF6911" i="6"/>
  <c r="BF6912" i="6"/>
  <c r="BF6913" i="6"/>
  <c r="BF6914" i="6"/>
  <c r="BF6915" i="6"/>
  <c r="BF6916" i="6"/>
  <c r="BF6917" i="6"/>
  <c r="BF6918" i="6"/>
  <c r="BF6919" i="6"/>
  <c r="BF6920" i="6"/>
  <c r="BF6921" i="6"/>
  <c r="BF6922" i="6"/>
  <c r="BF6923" i="6"/>
  <c r="BF6924" i="6"/>
  <c r="BF6925" i="6"/>
  <c r="BF6926" i="6"/>
  <c r="BF6927" i="6"/>
  <c r="BF6928" i="6"/>
  <c r="BF6929" i="6"/>
  <c r="BF6930" i="6"/>
  <c r="BF6931" i="6"/>
  <c r="BF6932" i="6"/>
  <c r="BF6933" i="6"/>
  <c r="BF6934" i="6"/>
  <c r="BF6935" i="6"/>
  <c r="BF6936" i="6"/>
  <c r="BF6937" i="6"/>
  <c r="BF6938" i="6"/>
  <c r="BF6939" i="6"/>
  <c r="BF6940" i="6"/>
  <c r="BF6941" i="6"/>
  <c r="BF6942" i="6"/>
  <c r="BF6943" i="6"/>
  <c r="BF6944" i="6"/>
  <c r="BF6945" i="6"/>
  <c r="BF6946" i="6"/>
  <c r="BF6947" i="6"/>
  <c r="BF6948" i="6"/>
  <c r="BF6949" i="6"/>
  <c r="BF6950" i="6"/>
  <c r="BF6951" i="6"/>
  <c r="BF6952" i="6"/>
  <c r="BF6953" i="6"/>
  <c r="BF6954" i="6"/>
  <c r="BF6955" i="6"/>
  <c r="BF6956" i="6"/>
  <c r="BF6957" i="6"/>
  <c r="BF6958" i="6"/>
  <c r="BF6959" i="6"/>
  <c r="BF6960" i="6"/>
  <c r="BF6961" i="6"/>
  <c r="BF6962" i="6"/>
  <c r="BF6963" i="6"/>
  <c r="BF6964" i="6"/>
  <c r="BF6965" i="6"/>
  <c r="BF6966" i="6"/>
  <c r="BF6967" i="6"/>
  <c r="BF6968" i="6"/>
  <c r="BF6969" i="6"/>
  <c r="BF6970" i="6"/>
  <c r="BF6971" i="6"/>
  <c r="BF6972" i="6"/>
  <c r="BF6973" i="6"/>
  <c r="BF6974" i="6"/>
  <c r="BF6975" i="6"/>
  <c r="BF6976" i="6"/>
  <c r="BF6977" i="6"/>
  <c r="BF6978" i="6"/>
  <c r="BF6979" i="6"/>
  <c r="BF6980" i="6"/>
  <c r="BF6981" i="6"/>
  <c r="BF6982" i="6"/>
  <c r="BF6983" i="6"/>
  <c r="BF6984" i="6"/>
  <c r="BF6985" i="6"/>
  <c r="BF6986" i="6"/>
  <c r="BF6987" i="6"/>
  <c r="BF6988" i="6"/>
  <c r="BF6989" i="6"/>
  <c r="BF6990" i="6"/>
  <c r="BF6991" i="6"/>
  <c r="BF6992" i="6"/>
  <c r="BF6993" i="6"/>
  <c r="BF6994" i="6"/>
  <c r="BF6995" i="6"/>
  <c r="BF6996" i="6"/>
  <c r="BF6997" i="6"/>
  <c r="BF6998" i="6"/>
  <c r="BF6999" i="6"/>
  <c r="BF7000" i="6"/>
  <c r="BF7001" i="6"/>
  <c r="BF7002" i="6"/>
  <c r="BF7003" i="6"/>
  <c r="BF7004" i="6"/>
  <c r="BF7005" i="6"/>
  <c r="BF7006" i="6"/>
  <c r="BF7007" i="6"/>
  <c r="BF7008" i="6"/>
  <c r="BF7009" i="6"/>
  <c r="BF7010" i="6"/>
  <c r="BF7011" i="6"/>
  <c r="BF7012" i="6"/>
  <c r="BF7013" i="6"/>
  <c r="BF7014" i="6"/>
  <c r="BF7015" i="6"/>
  <c r="BF7016" i="6"/>
  <c r="BF7017" i="6"/>
  <c r="BF7018" i="6"/>
  <c r="BF7019" i="6"/>
  <c r="BF7020" i="6"/>
  <c r="BF7021" i="6"/>
  <c r="BF7022" i="6"/>
  <c r="BF7023" i="6"/>
  <c r="BF7024" i="6"/>
  <c r="BF7025" i="6"/>
  <c r="BF7026" i="6"/>
  <c r="BF7027" i="6"/>
  <c r="BF7028" i="6"/>
  <c r="BF7029" i="6"/>
  <c r="BF7030" i="6"/>
  <c r="BF7031" i="6"/>
  <c r="BF7032" i="6"/>
  <c r="BF7033" i="6"/>
  <c r="BF7034" i="6"/>
  <c r="BF7035" i="6"/>
  <c r="BF7036" i="6"/>
  <c r="BF7037" i="6"/>
  <c r="BF7038" i="6"/>
  <c r="BF7039" i="6"/>
  <c r="BF7040" i="6"/>
  <c r="BF7041" i="6"/>
  <c r="BF7042" i="6"/>
  <c r="BF7043" i="6"/>
  <c r="BF7044" i="6"/>
  <c r="BF7045" i="6"/>
  <c r="BF7046" i="6"/>
  <c r="BF7047" i="6"/>
  <c r="BF7048" i="6"/>
  <c r="BF7049" i="6"/>
  <c r="BF7050" i="6"/>
  <c r="BF7051" i="6"/>
  <c r="BF7052" i="6"/>
  <c r="BF7053" i="6"/>
  <c r="BF7054" i="6"/>
  <c r="BF7055" i="6"/>
  <c r="BF7056" i="6"/>
  <c r="BF7057" i="6"/>
  <c r="BF7058" i="6"/>
  <c r="BF7059" i="6"/>
  <c r="BF7060" i="6"/>
  <c r="BF7061" i="6"/>
  <c r="BF7062" i="6"/>
  <c r="BF7063" i="6"/>
  <c r="BF7064" i="6"/>
  <c r="BF7065" i="6"/>
  <c r="BF7066" i="6"/>
  <c r="BF7067" i="6"/>
  <c r="BF7068" i="6"/>
  <c r="BF7069" i="6"/>
  <c r="BF7070" i="6"/>
  <c r="BF7071" i="6"/>
  <c r="BF7072" i="6"/>
  <c r="BF7073" i="6"/>
  <c r="BF7074" i="6"/>
  <c r="BF7075" i="6"/>
  <c r="BF7076" i="6"/>
  <c r="BF7077" i="6"/>
  <c r="BF7078" i="6"/>
  <c r="BF7079" i="6"/>
  <c r="BF7080" i="6"/>
  <c r="BF7081" i="6"/>
  <c r="BF7082" i="6"/>
  <c r="BF7083" i="6"/>
  <c r="BF7084" i="6"/>
  <c r="BF7085" i="6"/>
  <c r="BF7086" i="6"/>
  <c r="BF7087" i="6"/>
  <c r="BF7088" i="6"/>
  <c r="BF7089" i="6"/>
  <c r="BF7090" i="6"/>
  <c r="BF7091" i="6"/>
  <c r="BF7092" i="6"/>
  <c r="BF7093" i="6"/>
  <c r="BF7094" i="6"/>
  <c r="BF7095" i="6"/>
  <c r="BF7096" i="6"/>
  <c r="BF7097" i="6"/>
  <c r="BF7098" i="6"/>
  <c r="BF7099" i="6"/>
  <c r="BF7100" i="6"/>
  <c r="BF7101" i="6"/>
  <c r="BF7102" i="6"/>
  <c r="BF7103" i="6"/>
  <c r="BF7104" i="6"/>
  <c r="BF7105" i="6"/>
  <c r="BF7106" i="6"/>
  <c r="BF7107" i="6"/>
  <c r="BF7108" i="6"/>
  <c r="BF7109" i="6"/>
  <c r="BF7110" i="6"/>
  <c r="BF7111" i="6"/>
  <c r="BF7112" i="6"/>
  <c r="BF7113" i="6"/>
  <c r="BF7114" i="6"/>
  <c r="BF7115" i="6"/>
  <c r="BF7116" i="6"/>
  <c r="BF7117" i="6"/>
  <c r="BF7118" i="6"/>
  <c r="BF7119" i="6"/>
  <c r="BF7120" i="6"/>
  <c r="BF7121" i="6"/>
  <c r="BF7122" i="6"/>
  <c r="BF7123" i="6"/>
  <c r="BF7124" i="6"/>
  <c r="BF7125" i="6"/>
  <c r="BF7126" i="6"/>
  <c r="BF7127" i="6"/>
  <c r="BF7128" i="6"/>
  <c r="BF7129" i="6"/>
  <c r="BF7130" i="6"/>
  <c r="BF7131" i="6"/>
  <c r="BF7132" i="6"/>
  <c r="BF7133" i="6"/>
  <c r="BF7134" i="6"/>
  <c r="BF7135" i="6"/>
  <c r="BF7136" i="6"/>
  <c r="BF7137" i="6"/>
  <c r="BF7138" i="6"/>
  <c r="BF7139" i="6"/>
  <c r="BF7140" i="6"/>
  <c r="BF7141" i="6"/>
  <c r="BF7142" i="6"/>
  <c r="BF7143" i="6"/>
  <c r="BF7144" i="6"/>
  <c r="BF7145" i="6"/>
  <c r="BF7146" i="6"/>
  <c r="BF7147" i="6"/>
  <c r="BF7148" i="6"/>
  <c r="BF7149" i="6"/>
  <c r="BF7150" i="6"/>
  <c r="BF7151" i="6"/>
  <c r="BF7152" i="6"/>
  <c r="BF7153" i="6"/>
  <c r="BF7154" i="6"/>
  <c r="BF7155" i="6"/>
  <c r="BF7156" i="6"/>
  <c r="BF7157" i="6"/>
  <c r="BF7158" i="6"/>
  <c r="BF7159" i="6"/>
  <c r="BF7160" i="6"/>
  <c r="BF7161" i="6"/>
  <c r="BF7162" i="6"/>
  <c r="BF7163" i="6"/>
  <c r="BF7164" i="6"/>
  <c r="BF7165" i="6"/>
  <c r="BF7166" i="6"/>
  <c r="BF7167" i="6"/>
  <c r="BF7168" i="6"/>
  <c r="BF7169" i="6"/>
  <c r="BF7170" i="6"/>
  <c r="BF7171" i="6"/>
  <c r="BF7172" i="6"/>
  <c r="BF7173" i="6"/>
  <c r="BF7174" i="6"/>
  <c r="BF7175" i="6"/>
  <c r="BF7176" i="6"/>
  <c r="BF7177" i="6"/>
  <c r="BF7178" i="6"/>
  <c r="BF7179" i="6"/>
  <c r="BF7180" i="6"/>
  <c r="BF7181" i="6"/>
  <c r="BF7182" i="6"/>
  <c r="BF7183" i="6"/>
  <c r="BF7184" i="6"/>
  <c r="BF7185" i="6"/>
  <c r="BF7186" i="6"/>
  <c r="BF7187" i="6"/>
  <c r="BF7188" i="6"/>
  <c r="BF7189" i="6"/>
  <c r="BF7190" i="6"/>
  <c r="BF7191" i="6"/>
  <c r="BF7192" i="6"/>
  <c r="BF7193" i="6"/>
  <c r="BF7194" i="6"/>
  <c r="BF7195" i="6"/>
  <c r="BF7196" i="6"/>
  <c r="BF7197" i="6"/>
  <c r="BF7198" i="6"/>
  <c r="BF7199" i="6"/>
  <c r="BF7200" i="6"/>
  <c r="BF7201" i="6"/>
  <c r="BF7202" i="6"/>
  <c r="BF7203" i="6"/>
  <c r="BF7204" i="6"/>
  <c r="BF7205" i="6"/>
  <c r="BF7206" i="6"/>
  <c r="BF7207" i="6"/>
  <c r="BF7208" i="6"/>
  <c r="BF7209" i="6"/>
  <c r="BF7210" i="6"/>
  <c r="BF7211" i="6"/>
  <c r="BF7212" i="6"/>
  <c r="BF7213" i="6"/>
  <c r="BF7214" i="6"/>
  <c r="BF7215" i="6"/>
  <c r="BF7216" i="6"/>
  <c r="BF7217" i="6"/>
  <c r="BF7218" i="6"/>
  <c r="BF7219" i="6"/>
  <c r="BF7220" i="6"/>
  <c r="BF7221" i="6"/>
  <c r="BF7222" i="6"/>
  <c r="BF7223" i="6"/>
  <c r="BF7224" i="6"/>
  <c r="BF7225" i="6"/>
  <c r="BF7226" i="6"/>
  <c r="BF7227" i="6"/>
  <c r="BF7228" i="6"/>
  <c r="BF7229" i="6"/>
  <c r="BF7230" i="6"/>
  <c r="BF7231" i="6"/>
  <c r="BF7232" i="6"/>
  <c r="BF7233" i="6"/>
  <c r="BF7234" i="6"/>
  <c r="BF7235" i="6"/>
  <c r="BF7236" i="6"/>
  <c r="BF7237" i="6"/>
  <c r="BF7238" i="6"/>
  <c r="BF7239" i="6"/>
  <c r="BF7240" i="6"/>
  <c r="BF7241" i="6"/>
  <c r="BF7242" i="6"/>
  <c r="BF7243" i="6"/>
  <c r="BF7244" i="6"/>
  <c r="BF7245" i="6"/>
  <c r="BF7246" i="6"/>
  <c r="BF7247" i="6"/>
  <c r="BF7248" i="6"/>
  <c r="BF7249" i="6"/>
  <c r="BF7250" i="6"/>
  <c r="BF7251" i="6"/>
  <c r="BF7252" i="6"/>
  <c r="BF7253" i="6"/>
  <c r="BF7254" i="6"/>
  <c r="BF7255" i="6"/>
  <c r="BF7256" i="6"/>
  <c r="BF7257" i="6"/>
  <c r="BF7258" i="6"/>
  <c r="BF7259" i="6"/>
  <c r="BF7260" i="6"/>
  <c r="BF7261" i="6"/>
  <c r="BF7262" i="6"/>
  <c r="BF7263" i="6"/>
  <c r="BF7264" i="6"/>
  <c r="BF7265" i="6"/>
  <c r="BF7266" i="6"/>
  <c r="BF7267" i="6"/>
  <c r="BF7268" i="6"/>
  <c r="BF7269" i="6"/>
  <c r="BF7270" i="6"/>
  <c r="BF7271" i="6"/>
  <c r="BF7272" i="6"/>
  <c r="BF7273" i="6"/>
  <c r="BF7274" i="6"/>
  <c r="BF7275" i="6"/>
  <c r="BF7276" i="6"/>
  <c r="BF7277" i="6"/>
  <c r="BF7278" i="6"/>
  <c r="BF7279" i="6"/>
  <c r="BF7280" i="6"/>
  <c r="BF7281" i="6"/>
  <c r="BF7282" i="6"/>
  <c r="BF7283" i="6"/>
  <c r="BF7284" i="6"/>
  <c r="BF7285" i="6"/>
  <c r="BF7286" i="6"/>
  <c r="BF7287" i="6"/>
  <c r="BF7288" i="6"/>
  <c r="BF7289" i="6"/>
  <c r="BF7290" i="6"/>
  <c r="BF7291" i="6"/>
  <c r="BF7292" i="6"/>
  <c r="BF7293" i="6"/>
  <c r="BF7294" i="6"/>
  <c r="BF7295" i="6"/>
  <c r="BF7296" i="6"/>
  <c r="BF7297" i="6"/>
  <c r="BF7298" i="6"/>
  <c r="BF7299" i="6"/>
  <c r="BF7300" i="6"/>
  <c r="BF7301" i="6"/>
  <c r="BF7302" i="6"/>
  <c r="BF7303" i="6"/>
  <c r="BF7304" i="6"/>
  <c r="BF7305" i="6"/>
  <c r="BF7306" i="6"/>
  <c r="BF7307" i="6"/>
  <c r="BF7308" i="6"/>
  <c r="BF7309" i="6"/>
  <c r="BF7310" i="6"/>
  <c r="BF7311" i="6"/>
  <c r="BF7312" i="6"/>
  <c r="BF7313" i="6"/>
  <c r="BF7314" i="6"/>
  <c r="BF7315" i="6"/>
  <c r="BF7316" i="6"/>
  <c r="BF7317" i="6"/>
  <c r="BF7318" i="6"/>
  <c r="BF7319" i="6"/>
  <c r="BF7320" i="6"/>
  <c r="BF7321" i="6"/>
  <c r="BF7322" i="6"/>
  <c r="BF7323" i="6"/>
  <c r="BF7324" i="6"/>
  <c r="BF7325" i="6"/>
  <c r="BF7326" i="6"/>
  <c r="BF7327" i="6"/>
  <c r="BF7328" i="6"/>
  <c r="BF7329" i="6"/>
  <c r="BF7330" i="6"/>
  <c r="BF7331" i="6"/>
  <c r="BF7332" i="6"/>
  <c r="BF7333" i="6"/>
  <c r="BF7334" i="6"/>
  <c r="BF7335" i="6"/>
  <c r="BF7336" i="6"/>
  <c r="BF7337" i="6"/>
  <c r="BF7338" i="6"/>
  <c r="BF7339" i="6"/>
  <c r="BF7340" i="6"/>
  <c r="BF7341" i="6"/>
  <c r="BF7342" i="6"/>
  <c r="BF7343" i="6"/>
  <c r="BF7344" i="6"/>
  <c r="BF7345" i="6"/>
  <c r="BF7346" i="6"/>
  <c r="BF7347" i="6"/>
  <c r="BF7348" i="6"/>
  <c r="BF7349" i="6"/>
  <c r="BF7350" i="6"/>
  <c r="BF7351" i="6"/>
  <c r="BF7352" i="6"/>
  <c r="BF7353" i="6"/>
  <c r="BF7354" i="6"/>
  <c r="BF7355" i="6"/>
  <c r="BF7356" i="6"/>
  <c r="BF7357" i="6"/>
  <c r="BF7358" i="6"/>
  <c r="BF7359" i="6"/>
  <c r="BF7360" i="6"/>
  <c r="BF7361" i="6"/>
  <c r="BF7362" i="6"/>
  <c r="BF7363" i="6"/>
  <c r="BF7364" i="6"/>
  <c r="BF7365" i="6"/>
  <c r="BF7366" i="6"/>
  <c r="BF7367" i="6"/>
  <c r="BF7368" i="6"/>
  <c r="BF7369" i="6"/>
  <c r="BF7370" i="6"/>
  <c r="BF7371" i="6"/>
  <c r="BF7372" i="6"/>
  <c r="BF7373" i="6"/>
  <c r="BF7374" i="6"/>
  <c r="BF7375" i="6"/>
  <c r="BF7376" i="6"/>
  <c r="BF7377" i="6"/>
  <c r="BF7378" i="6"/>
  <c r="BF7379" i="6"/>
  <c r="BF7380" i="6"/>
  <c r="BF7381" i="6"/>
  <c r="BF7382" i="6"/>
  <c r="BF7383" i="6"/>
  <c r="BF7384" i="6"/>
  <c r="BF7385" i="6"/>
  <c r="BF7386" i="6"/>
  <c r="BF7387" i="6"/>
  <c r="BF7388" i="6"/>
  <c r="BF7389" i="6"/>
  <c r="BF7390" i="6"/>
  <c r="BF7391" i="6"/>
  <c r="BF7392" i="6"/>
  <c r="BF7393" i="6"/>
  <c r="BF7394" i="6"/>
  <c r="BF7395" i="6"/>
  <c r="BF7396" i="6"/>
  <c r="BF7397" i="6"/>
  <c r="BF7398" i="6"/>
  <c r="BF7399" i="6"/>
  <c r="BF7400" i="6"/>
  <c r="BF7401" i="6"/>
  <c r="BF7402" i="6"/>
  <c r="BF7403" i="6"/>
  <c r="BF7404" i="6"/>
  <c r="BF7405" i="6"/>
  <c r="BF7406" i="6"/>
  <c r="BF7407" i="6"/>
  <c r="BF7408" i="6"/>
  <c r="BF7409" i="6"/>
  <c r="BF7410" i="6"/>
  <c r="BF7411" i="6"/>
  <c r="BF7412" i="6"/>
  <c r="BF7413" i="6"/>
  <c r="BF7414" i="6"/>
  <c r="BF7415" i="6"/>
  <c r="BF7416" i="6"/>
  <c r="BF7417" i="6"/>
  <c r="BF7418" i="6"/>
  <c r="BF7419" i="6"/>
  <c r="BF7420" i="6"/>
  <c r="BF7421" i="6"/>
  <c r="BF7422" i="6"/>
  <c r="BF7423" i="6"/>
  <c r="BF7424" i="6"/>
  <c r="BF7425" i="6"/>
  <c r="BF7426" i="6"/>
  <c r="BF7427" i="6"/>
  <c r="BF7428" i="6"/>
  <c r="BF7429" i="6"/>
  <c r="BF7430" i="6"/>
  <c r="BF7431" i="6"/>
  <c r="BF7432" i="6"/>
  <c r="BF7433" i="6"/>
  <c r="BF7434" i="6"/>
  <c r="BF7435" i="6"/>
  <c r="BF7436" i="6"/>
  <c r="BF7437" i="6"/>
  <c r="BF7438" i="6"/>
  <c r="BF7439" i="6"/>
  <c r="BF7440" i="6"/>
  <c r="BF7441" i="6"/>
  <c r="BF7442" i="6"/>
  <c r="BF7443" i="6"/>
  <c r="BF7444" i="6"/>
  <c r="BF7445" i="6"/>
  <c r="BF7446" i="6"/>
  <c r="BF7447" i="6"/>
  <c r="BF7448" i="6"/>
  <c r="BF7449" i="6"/>
  <c r="BF7450" i="6"/>
  <c r="BF7451" i="6"/>
  <c r="BF7452" i="6"/>
  <c r="BF7453" i="6"/>
  <c r="BF7454" i="6"/>
  <c r="BF7455" i="6"/>
  <c r="BF7456" i="6"/>
  <c r="BF7457" i="6"/>
  <c r="BF7458" i="6"/>
  <c r="BF7459" i="6"/>
  <c r="BF7460" i="6"/>
  <c r="BF7461" i="6"/>
  <c r="BF7462" i="6"/>
  <c r="BF7463" i="6"/>
  <c r="BF7464" i="6"/>
  <c r="BF7465" i="6"/>
  <c r="BF7466" i="6"/>
  <c r="BF7467" i="6"/>
  <c r="BF7468" i="6"/>
  <c r="BF7469" i="6"/>
  <c r="BF7470" i="6"/>
  <c r="BF7471" i="6"/>
  <c r="BF7472" i="6"/>
  <c r="BF7473" i="6"/>
  <c r="BF7474" i="6"/>
  <c r="BF7475" i="6"/>
  <c r="BF7476" i="6"/>
  <c r="BF7477" i="6"/>
  <c r="BF7478" i="6"/>
  <c r="BF7479" i="6"/>
  <c r="BF7480" i="6"/>
  <c r="BF7481" i="6"/>
  <c r="BF7482" i="6"/>
  <c r="BF7483" i="6"/>
  <c r="BF7484" i="6"/>
  <c r="BF7485" i="6"/>
  <c r="BF7486" i="6"/>
  <c r="BF7487" i="6"/>
  <c r="BF7488" i="6"/>
  <c r="BF7489" i="6"/>
  <c r="BF7490" i="6"/>
  <c r="BF7491" i="6"/>
  <c r="BF7492" i="6"/>
  <c r="BF7493" i="6"/>
  <c r="BF7494" i="6"/>
  <c r="BF7495" i="6"/>
  <c r="BF7496" i="6"/>
  <c r="BF7497" i="6"/>
  <c r="BF7498" i="6"/>
  <c r="BF7499" i="6"/>
  <c r="BF7500" i="6"/>
  <c r="BF7501" i="6"/>
  <c r="BF7502" i="6"/>
  <c r="BF7503" i="6"/>
  <c r="BF7504" i="6"/>
  <c r="BF7505" i="6"/>
  <c r="BF7506" i="6"/>
  <c r="BF7507" i="6"/>
  <c r="BF7508" i="6"/>
  <c r="BF7509" i="6"/>
  <c r="BF7510" i="6"/>
  <c r="BF7511" i="6"/>
  <c r="BF7512" i="6"/>
  <c r="BF7513" i="6"/>
  <c r="BF7514" i="6"/>
  <c r="BF7515" i="6"/>
  <c r="BF7516" i="6"/>
  <c r="BF7517" i="6"/>
  <c r="BF7518" i="6"/>
  <c r="BF7519" i="6"/>
  <c r="BF7520" i="6"/>
  <c r="BF7521" i="6"/>
  <c r="BF7522" i="6"/>
  <c r="BF7523" i="6"/>
  <c r="BF7524" i="6"/>
  <c r="BF7525" i="6"/>
  <c r="BF7526" i="6"/>
  <c r="BF7527" i="6"/>
  <c r="BF7528" i="6"/>
  <c r="BF7529" i="6"/>
  <c r="BF7530" i="6"/>
  <c r="BF7531" i="6"/>
  <c r="BF7532" i="6"/>
  <c r="BF7533" i="6"/>
  <c r="BF7534" i="6"/>
  <c r="BF7535" i="6"/>
  <c r="BF7536" i="6"/>
  <c r="BF7537" i="6"/>
  <c r="BF7538" i="6"/>
  <c r="BF7539" i="6"/>
  <c r="BF7540" i="6"/>
  <c r="BF7541" i="6"/>
  <c r="BF7542" i="6"/>
  <c r="BF7543" i="6"/>
  <c r="BF7544" i="6"/>
  <c r="BF7545" i="6"/>
  <c r="BF7546" i="6"/>
  <c r="BF7547" i="6"/>
  <c r="BF7548" i="6"/>
  <c r="BF7549" i="6"/>
  <c r="BF7550" i="6"/>
  <c r="BF7551" i="6"/>
  <c r="BF7552" i="6"/>
  <c r="BF7553" i="6"/>
  <c r="BF7554" i="6"/>
  <c r="BF7555" i="6"/>
  <c r="BF7556" i="6"/>
  <c r="BF7557" i="6"/>
  <c r="BF7558" i="6"/>
  <c r="BF7559" i="6"/>
  <c r="BF7560" i="6"/>
  <c r="BF7561" i="6"/>
  <c r="BF7562" i="6"/>
  <c r="BF7563" i="6"/>
  <c r="BF7564" i="6"/>
  <c r="BF7565" i="6"/>
  <c r="BF7566" i="6"/>
  <c r="BF7567" i="6"/>
  <c r="BF7568" i="6"/>
  <c r="BF7569" i="6"/>
  <c r="BF7570" i="6"/>
  <c r="BF7571" i="6"/>
  <c r="BF7572" i="6"/>
  <c r="BF7573" i="6"/>
  <c r="BF7574" i="6"/>
  <c r="BF7575" i="6"/>
  <c r="BF7576" i="6"/>
  <c r="BF7577" i="6"/>
  <c r="BF7578" i="6"/>
  <c r="BF7579" i="6"/>
  <c r="BF7580" i="6"/>
  <c r="BF7581" i="6"/>
  <c r="BF7582" i="6"/>
  <c r="BF7583" i="6"/>
  <c r="BF7584" i="6"/>
  <c r="BF7585" i="6"/>
  <c r="BF7586" i="6"/>
  <c r="BF7587" i="6"/>
  <c r="BF7588" i="6"/>
  <c r="BF7589" i="6"/>
  <c r="BF7590" i="6"/>
  <c r="BF7591" i="6"/>
  <c r="BF7592" i="6"/>
  <c r="BF7593" i="6"/>
  <c r="BF7594" i="6"/>
  <c r="BF7595" i="6"/>
  <c r="BF7596" i="6"/>
  <c r="BF7597" i="6"/>
  <c r="BF7598" i="6"/>
  <c r="BF7599" i="6"/>
  <c r="BF7600" i="6"/>
  <c r="BF7601" i="6"/>
  <c r="BF7602" i="6"/>
  <c r="BF7603" i="6"/>
  <c r="BF7604" i="6"/>
  <c r="BF7605" i="6"/>
  <c r="BF7606" i="6"/>
  <c r="BF7607" i="6"/>
  <c r="BF7608" i="6"/>
  <c r="BF7609" i="6"/>
  <c r="BF7610" i="6"/>
  <c r="BF7611" i="6"/>
  <c r="BF7612" i="6"/>
  <c r="BF7613" i="6"/>
  <c r="BF7614" i="6"/>
  <c r="BF7615" i="6"/>
  <c r="BF7616" i="6"/>
  <c r="BF7617" i="6"/>
  <c r="BF7618" i="6"/>
  <c r="BF7619" i="6"/>
  <c r="BF7620" i="6"/>
  <c r="BF7621" i="6"/>
  <c r="BF7622" i="6"/>
  <c r="BF7623" i="6"/>
  <c r="BF7624" i="6"/>
  <c r="BF7625" i="6"/>
  <c r="BF7626" i="6"/>
  <c r="BF7627" i="6"/>
  <c r="BF7628" i="6"/>
  <c r="BF7629" i="6"/>
  <c r="BF7630" i="6"/>
  <c r="BF7631" i="6"/>
  <c r="BF7632" i="6"/>
  <c r="BF7633" i="6"/>
  <c r="BF7634" i="6"/>
  <c r="BF7635" i="6"/>
  <c r="BF7636" i="6"/>
  <c r="BF7637" i="6"/>
  <c r="BF7638" i="6"/>
  <c r="BF7639" i="6"/>
  <c r="BF7640" i="6"/>
  <c r="BF7641" i="6"/>
  <c r="BF7642" i="6"/>
  <c r="BF7643" i="6"/>
  <c r="BF7644" i="6"/>
  <c r="BF7645" i="6"/>
  <c r="BF7646" i="6"/>
  <c r="BF7647" i="6"/>
  <c r="BF7648" i="6"/>
  <c r="BF7649" i="6"/>
  <c r="BF7650" i="6"/>
  <c r="BF7651" i="6"/>
  <c r="BF7652" i="6"/>
  <c r="BF7653" i="6"/>
  <c r="BF7654" i="6"/>
  <c r="BF7655" i="6"/>
  <c r="BF7656" i="6"/>
  <c r="BF7657" i="6"/>
  <c r="BF7658" i="6"/>
  <c r="BF7659" i="6"/>
  <c r="BF7660" i="6"/>
  <c r="BF7661" i="6"/>
  <c r="BF7662" i="6"/>
  <c r="BF7663" i="6"/>
  <c r="BF7664" i="6"/>
  <c r="BF7665" i="6"/>
  <c r="BF7666" i="6"/>
  <c r="BF7667" i="6"/>
  <c r="BF7668" i="6"/>
  <c r="BF7669" i="6"/>
  <c r="BF7670" i="6"/>
  <c r="BF7671" i="6"/>
  <c r="BF7672" i="6"/>
  <c r="BF7673" i="6"/>
  <c r="BF7674" i="6"/>
  <c r="BF7675" i="6"/>
  <c r="BF7676" i="6"/>
  <c r="BF7677" i="6"/>
  <c r="BF7678" i="6"/>
  <c r="BF7679" i="6"/>
  <c r="BF7680" i="6"/>
  <c r="BF7681" i="6"/>
  <c r="BF7682" i="6"/>
  <c r="BF7683" i="6"/>
  <c r="BF7684" i="6"/>
  <c r="BF7685" i="6"/>
  <c r="BF7686" i="6"/>
  <c r="BF7687" i="6"/>
  <c r="BF7688" i="6"/>
  <c r="BF7689" i="6"/>
  <c r="BF7690" i="6"/>
  <c r="BF7691" i="6"/>
  <c r="BF7692" i="6"/>
  <c r="BF7693" i="6"/>
  <c r="BF7694" i="6"/>
  <c r="BF7695" i="6"/>
  <c r="BF7696" i="6"/>
  <c r="BF7697" i="6"/>
  <c r="BF7698" i="6"/>
  <c r="BF7699" i="6"/>
  <c r="BF7700" i="6"/>
  <c r="BF7701" i="6"/>
  <c r="BF7702" i="6"/>
  <c r="BF7703" i="6"/>
  <c r="BF7704" i="6"/>
  <c r="BF7705" i="6"/>
  <c r="BF7706" i="6"/>
  <c r="BF7707" i="6"/>
  <c r="BF7708" i="6"/>
  <c r="BF7709" i="6"/>
  <c r="BF7710" i="6"/>
  <c r="BF7711" i="6"/>
  <c r="BF7712" i="6"/>
  <c r="BF7713" i="6"/>
  <c r="BF7714" i="6"/>
  <c r="BF7715" i="6"/>
  <c r="BF7716" i="6"/>
  <c r="BF7717" i="6"/>
  <c r="BF7718" i="6"/>
  <c r="BF7719" i="6"/>
  <c r="BF7720" i="6"/>
  <c r="BF7721" i="6"/>
  <c r="BF7722" i="6"/>
  <c r="BF7723" i="6"/>
  <c r="BF7724" i="6"/>
  <c r="BF7725" i="6"/>
  <c r="BF7726" i="6"/>
  <c r="BF7727" i="6"/>
  <c r="BF7728" i="6"/>
  <c r="BF7729" i="6"/>
  <c r="BF7730" i="6"/>
  <c r="BF7731" i="6"/>
  <c r="BF7732" i="6"/>
  <c r="BF7733" i="6"/>
  <c r="BF7734" i="6"/>
  <c r="BF7735" i="6"/>
  <c r="BF7736" i="6"/>
  <c r="BF7737" i="6"/>
  <c r="BF7738" i="6"/>
  <c r="BF7739" i="6"/>
  <c r="BF7740" i="6"/>
  <c r="BF7741" i="6"/>
  <c r="BF7742" i="6"/>
  <c r="BF7743" i="6"/>
  <c r="BF7744" i="6"/>
  <c r="BF7745" i="6"/>
  <c r="BF7746" i="6"/>
  <c r="BF7747" i="6"/>
  <c r="BF7748" i="6"/>
  <c r="BF7749" i="6"/>
  <c r="BF7750" i="6"/>
  <c r="BF7751" i="6"/>
  <c r="BF7752" i="6"/>
  <c r="BF7753" i="6"/>
  <c r="BF7754" i="6"/>
  <c r="BF7755" i="6"/>
  <c r="BF7756" i="6"/>
  <c r="BF7757" i="6"/>
  <c r="BF7758" i="6"/>
  <c r="BF7759" i="6"/>
  <c r="BF7760" i="6"/>
  <c r="BF7761" i="6"/>
  <c r="BF7762" i="6"/>
  <c r="BF7763" i="6"/>
  <c r="BF7764" i="6"/>
  <c r="BF7765" i="6"/>
  <c r="BF7766" i="6"/>
  <c r="BF7767" i="6"/>
  <c r="BF7768" i="6"/>
  <c r="BF7769" i="6"/>
  <c r="BF7770" i="6"/>
  <c r="BF7771" i="6"/>
  <c r="BF7772" i="6"/>
  <c r="BF7773" i="6"/>
  <c r="BF7774" i="6"/>
  <c r="BF7775" i="6"/>
  <c r="BF7776" i="6"/>
  <c r="BF7777" i="6"/>
  <c r="BF7778" i="6"/>
  <c r="BF7779" i="6"/>
  <c r="BF7780" i="6"/>
  <c r="BF7781" i="6"/>
  <c r="BF7782" i="6"/>
  <c r="BF7783" i="6"/>
  <c r="BF7784" i="6"/>
  <c r="BF7785" i="6"/>
  <c r="BF7786" i="6"/>
  <c r="BF7787" i="6"/>
  <c r="BF7788" i="6"/>
  <c r="BF7789" i="6"/>
  <c r="BF7790" i="6"/>
  <c r="BF7791" i="6"/>
  <c r="BF7792" i="6"/>
  <c r="BF7793" i="6"/>
  <c r="BF7794" i="6"/>
  <c r="BF7795" i="6"/>
  <c r="BF7796" i="6"/>
  <c r="BF7797" i="6"/>
  <c r="BF7798" i="6"/>
  <c r="BF7799" i="6"/>
  <c r="BF7800" i="6"/>
  <c r="BF7801" i="6"/>
  <c r="BF7802" i="6"/>
  <c r="BF7803" i="6"/>
  <c r="BF7804" i="6"/>
  <c r="BF7805" i="6"/>
  <c r="BF7806" i="6"/>
  <c r="BF7807" i="6"/>
  <c r="BF7808" i="6"/>
  <c r="BF7809" i="6"/>
  <c r="BF7810" i="6"/>
  <c r="BF7811" i="6"/>
  <c r="BF7812" i="6"/>
  <c r="BF7813" i="6"/>
  <c r="BF7814" i="6"/>
  <c r="BF7815" i="6"/>
  <c r="BF7816" i="6"/>
  <c r="BF7817" i="6"/>
  <c r="BF7818" i="6"/>
  <c r="BF7819" i="6"/>
  <c r="BF7820" i="6"/>
  <c r="BF7821" i="6"/>
  <c r="BF7822" i="6"/>
  <c r="BF7823" i="6"/>
  <c r="BF7824" i="6"/>
  <c r="BF7825" i="6"/>
  <c r="BF7826" i="6"/>
  <c r="BF7827" i="6"/>
  <c r="BF7828" i="6"/>
  <c r="BF7829" i="6"/>
  <c r="BF7830" i="6"/>
  <c r="BF7831" i="6"/>
  <c r="BF7832" i="6"/>
  <c r="BF7833" i="6"/>
  <c r="BF7834" i="6"/>
  <c r="BF7835" i="6"/>
  <c r="BF7836" i="6"/>
  <c r="BF7837" i="6"/>
  <c r="BF7838" i="6"/>
  <c r="BF7839" i="6"/>
  <c r="BF7840" i="6"/>
  <c r="BF7841" i="6"/>
  <c r="BF7842" i="6"/>
  <c r="BF7843" i="6"/>
  <c r="BF7844" i="6"/>
  <c r="BF7845" i="6"/>
  <c r="BF7846" i="6"/>
  <c r="BF7847" i="6"/>
  <c r="BF7848" i="6"/>
  <c r="BF7849" i="6"/>
  <c r="BF7850" i="6"/>
  <c r="BF7851" i="6"/>
  <c r="BF7852" i="6"/>
  <c r="BF7853" i="6"/>
  <c r="BF7854" i="6"/>
  <c r="BF7855" i="6"/>
  <c r="BF7856" i="6"/>
  <c r="BF7857" i="6"/>
  <c r="BF7858" i="6"/>
  <c r="BF7859" i="6"/>
  <c r="BF7860" i="6"/>
  <c r="BF7861" i="6"/>
  <c r="BF7862" i="6"/>
  <c r="BF7863" i="6"/>
  <c r="BF7864" i="6"/>
  <c r="BF7865" i="6"/>
  <c r="BF7866" i="6"/>
  <c r="BF7867" i="6"/>
  <c r="BF7868" i="6"/>
  <c r="BF7869" i="6"/>
  <c r="BF7870" i="6"/>
  <c r="BF7871" i="6"/>
  <c r="BF7872" i="6"/>
  <c r="BF7873" i="6"/>
  <c r="BF7874" i="6"/>
  <c r="BF7875" i="6"/>
  <c r="BF7876" i="6"/>
  <c r="BF7877" i="6"/>
  <c r="BF7878" i="6"/>
  <c r="BF7879" i="6"/>
  <c r="BF7880" i="6"/>
  <c r="BF7881" i="6"/>
  <c r="BF7882" i="6"/>
  <c r="BF7883" i="6"/>
  <c r="BF7884" i="6"/>
  <c r="BF7885" i="6"/>
  <c r="BF7886" i="6"/>
  <c r="BF7887" i="6"/>
  <c r="BF7888" i="6"/>
  <c r="BF7889" i="6"/>
  <c r="BF7890" i="6"/>
  <c r="BF7891" i="6"/>
  <c r="BF7892" i="6"/>
  <c r="BF7893" i="6"/>
  <c r="BF7894" i="6"/>
  <c r="BF7895" i="6"/>
  <c r="BF7896" i="6"/>
  <c r="BF7897" i="6"/>
  <c r="BF7898" i="6"/>
  <c r="BF7899" i="6"/>
  <c r="BF7900" i="6"/>
  <c r="BF7901" i="6"/>
  <c r="BF7902" i="6"/>
  <c r="BF7903" i="6"/>
  <c r="BF7904" i="6"/>
  <c r="BF7905" i="6"/>
  <c r="BF7906" i="6"/>
  <c r="BF7907" i="6"/>
  <c r="BF7908" i="6"/>
  <c r="BF7909" i="6"/>
  <c r="BF7910" i="6"/>
  <c r="BF7911" i="6"/>
  <c r="BF7912" i="6"/>
  <c r="BF7913" i="6"/>
  <c r="BF7914" i="6"/>
  <c r="BF7915" i="6"/>
  <c r="BF7916" i="6"/>
  <c r="BF7917" i="6"/>
  <c r="BF7918" i="6"/>
  <c r="BF7919" i="6"/>
  <c r="BF7920" i="6"/>
  <c r="BF7921" i="6"/>
  <c r="BF7922" i="6"/>
  <c r="BF7923" i="6"/>
  <c r="BF7924" i="6"/>
  <c r="BF7925" i="6"/>
  <c r="BF7926" i="6"/>
  <c r="BF7927" i="6"/>
  <c r="BF7928" i="6"/>
  <c r="BF7929" i="6"/>
  <c r="BF7930" i="6"/>
  <c r="BF7931" i="6"/>
  <c r="BF7932" i="6"/>
  <c r="BF7933" i="6"/>
  <c r="BF7934" i="6"/>
  <c r="BF7935" i="6"/>
  <c r="BF7936" i="6"/>
  <c r="BF7937" i="6"/>
  <c r="BF7938" i="6"/>
  <c r="BF7939" i="6"/>
  <c r="BF7940" i="6"/>
  <c r="BF7941" i="6"/>
  <c r="BF7942" i="6"/>
  <c r="BF7943" i="6"/>
  <c r="BF7944" i="6"/>
  <c r="BF7945" i="6"/>
  <c r="BF7946" i="6"/>
  <c r="BF7947" i="6"/>
  <c r="BF7948" i="6"/>
  <c r="BF7949" i="6"/>
  <c r="BF7950" i="6"/>
  <c r="BF7951" i="6"/>
  <c r="BF7952" i="6"/>
  <c r="BF7953" i="6"/>
  <c r="BF7954" i="6"/>
  <c r="BF7955" i="6"/>
  <c r="BF7956" i="6"/>
  <c r="BF7957" i="6"/>
  <c r="BF7958" i="6"/>
  <c r="BF7959" i="6"/>
  <c r="BF7960" i="6"/>
  <c r="BF7961" i="6"/>
  <c r="BF7962" i="6"/>
  <c r="BF7963" i="6"/>
  <c r="BF7964" i="6"/>
  <c r="BF7965" i="6"/>
  <c r="BF7966" i="6"/>
  <c r="BF7967" i="6"/>
  <c r="BF7968" i="6"/>
  <c r="BF7969" i="6"/>
  <c r="BF7970" i="6"/>
  <c r="BF7971" i="6"/>
  <c r="BF7972" i="6"/>
  <c r="BF7973" i="6"/>
  <c r="BF7974" i="6"/>
  <c r="BF7975" i="6"/>
  <c r="BF7976" i="6"/>
  <c r="BF7977" i="6"/>
  <c r="BF7978" i="6"/>
  <c r="BF7979" i="6"/>
  <c r="BF7980" i="6"/>
  <c r="BF7981" i="6"/>
  <c r="BF7982" i="6"/>
  <c r="BF7983" i="6"/>
  <c r="BF7984" i="6"/>
  <c r="BF7985" i="6"/>
  <c r="BF7986" i="6"/>
  <c r="BF7987" i="6"/>
  <c r="BF7988" i="6"/>
  <c r="BF7989" i="6"/>
  <c r="BF7990" i="6"/>
  <c r="BF7991" i="6"/>
  <c r="BF7992" i="6"/>
  <c r="BF7993" i="6"/>
  <c r="BF7994" i="6"/>
  <c r="BF7995" i="6"/>
  <c r="BF7996" i="6"/>
  <c r="BF7997" i="6"/>
  <c r="BF7998" i="6"/>
  <c r="BF7999" i="6"/>
  <c r="BF8000" i="6"/>
  <c r="BF8001" i="6"/>
  <c r="BF8002" i="6"/>
  <c r="BF8003" i="6"/>
  <c r="BF8004" i="6"/>
  <c r="BF8005" i="6"/>
  <c r="BF8006" i="6"/>
  <c r="BF8007" i="6"/>
  <c r="BF8008" i="6"/>
  <c r="BF8009" i="6"/>
  <c r="BF8010" i="6"/>
  <c r="BF8011" i="6"/>
  <c r="BF8012" i="6"/>
  <c r="BF8013" i="6"/>
  <c r="BF8014" i="6"/>
  <c r="BF8015" i="6"/>
  <c r="BF8016" i="6"/>
  <c r="BF8017" i="6"/>
  <c r="BF8018" i="6"/>
  <c r="BF8019" i="6"/>
  <c r="BF8020" i="6"/>
  <c r="BF8021" i="6"/>
  <c r="BF8022" i="6"/>
  <c r="BF8023" i="6"/>
  <c r="BF8024" i="6"/>
  <c r="BF8025" i="6"/>
  <c r="BF8026" i="6"/>
  <c r="BF8027" i="6"/>
  <c r="BF8028" i="6"/>
  <c r="BF8029" i="6"/>
  <c r="BF8030" i="6"/>
  <c r="BF8031" i="6"/>
  <c r="BF8032" i="6"/>
  <c r="BF8033" i="6"/>
  <c r="BF8034" i="6"/>
  <c r="BF8035" i="6"/>
  <c r="BF8036" i="6"/>
  <c r="BF8037" i="6"/>
  <c r="BF8038" i="6"/>
  <c r="BF8039" i="6"/>
  <c r="BF8040" i="6"/>
  <c r="BF8041" i="6"/>
  <c r="BF8042" i="6"/>
  <c r="BF8043" i="6"/>
  <c r="BF8044" i="6"/>
  <c r="BF8045" i="6"/>
  <c r="BF8046" i="6"/>
  <c r="BF8047" i="6"/>
  <c r="BF8048" i="6"/>
  <c r="BF8049" i="6"/>
  <c r="BF8050" i="6"/>
  <c r="BF8051" i="6"/>
  <c r="BF8052" i="6"/>
  <c r="BF8053" i="6"/>
  <c r="BF8054" i="6"/>
  <c r="BF8055" i="6"/>
  <c r="BF8056" i="6"/>
  <c r="BF8057" i="6"/>
  <c r="BF8058" i="6"/>
  <c r="BF8059" i="6"/>
  <c r="BF8060" i="6"/>
  <c r="BF8061" i="6"/>
  <c r="BF8062" i="6"/>
  <c r="BF8063" i="6"/>
  <c r="BF8064" i="6"/>
  <c r="BF8065" i="6"/>
  <c r="BF8066" i="6"/>
  <c r="BF8067" i="6"/>
  <c r="BF8068" i="6"/>
  <c r="BF8069" i="6"/>
  <c r="BF8070" i="6"/>
  <c r="BF8071" i="6"/>
  <c r="BF8072" i="6"/>
  <c r="BF8073" i="6"/>
  <c r="BF8074" i="6"/>
  <c r="BF8075" i="6"/>
  <c r="BF8076" i="6"/>
  <c r="BF8077" i="6"/>
  <c r="BF8078" i="6"/>
  <c r="BF8079" i="6"/>
  <c r="BF8080" i="6"/>
  <c r="BF8081" i="6"/>
  <c r="BF8082" i="6"/>
  <c r="BF8083" i="6"/>
  <c r="BF8084" i="6"/>
  <c r="BF8085" i="6"/>
  <c r="BF8086" i="6"/>
  <c r="BF8087" i="6"/>
  <c r="BF8088" i="6"/>
  <c r="BF8089" i="6"/>
  <c r="BF8090" i="6"/>
  <c r="BF8091" i="6"/>
  <c r="BF8092" i="6"/>
  <c r="BF8093" i="6"/>
  <c r="BF8094" i="6"/>
  <c r="BF8095" i="6"/>
  <c r="BF8096" i="6"/>
  <c r="BF8097" i="6"/>
  <c r="BF8098" i="6"/>
  <c r="BF8099" i="6"/>
  <c r="BF8100" i="6"/>
  <c r="BF8101" i="6"/>
  <c r="BF8102" i="6"/>
  <c r="BF8103" i="6"/>
  <c r="BF8104" i="6"/>
  <c r="BF8105" i="6"/>
  <c r="BF8106" i="6"/>
  <c r="BF8107" i="6"/>
  <c r="BF8108" i="6"/>
  <c r="BF8109" i="6"/>
  <c r="BF8110" i="6"/>
  <c r="BF8111" i="6"/>
  <c r="BF8112" i="6"/>
  <c r="BF8113" i="6"/>
  <c r="BF8114" i="6"/>
  <c r="BF8115" i="6"/>
  <c r="BF8116" i="6"/>
  <c r="BF8117" i="6"/>
  <c r="BF8118" i="6"/>
  <c r="BF8119" i="6"/>
  <c r="BF8120" i="6"/>
  <c r="BF8121" i="6"/>
  <c r="BF8122" i="6"/>
  <c r="BF8123" i="6"/>
  <c r="BF8124" i="6"/>
  <c r="BF8125" i="6"/>
  <c r="BF8126" i="6"/>
  <c r="BF8127" i="6"/>
  <c r="BF8128" i="6"/>
  <c r="BF8129" i="6"/>
  <c r="BF8130" i="6"/>
  <c r="BF8131" i="6"/>
  <c r="BF8132" i="6"/>
  <c r="BF8133" i="6"/>
  <c r="BF8134" i="6"/>
  <c r="BF8135" i="6"/>
  <c r="BF8136" i="6"/>
  <c r="BF8137" i="6"/>
  <c r="BF8138" i="6"/>
  <c r="BF8139" i="6"/>
  <c r="BF8140" i="6"/>
  <c r="BF8141" i="6"/>
  <c r="BF8142" i="6"/>
  <c r="BF8143" i="6"/>
  <c r="BF8144" i="6"/>
  <c r="BF8145" i="6"/>
  <c r="BF8146" i="6"/>
  <c r="BF8147" i="6"/>
  <c r="BF8148" i="6"/>
  <c r="BF8149" i="6"/>
  <c r="BF8150" i="6"/>
  <c r="BF8151" i="6"/>
  <c r="BF8152" i="6"/>
  <c r="BF8153" i="6"/>
  <c r="BF8154" i="6"/>
  <c r="BF8155" i="6"/>
  <c r="BF8156" i="6"/>
  <c r="BF8157" i="6"/>
  <c r="BF8158" i="6"/>
  <c r="BF8159" i="6"/>
  <c r="BF8160" i="6"/>
  <c r="BF8161" i="6"/>
  <c r="BF8162" i="6"/>
  <c r="BF8163" i="6"/>
  <c r="BF8164" i="6"/>
  <c r="BF8165" i="6"/>
  <c r="BF8166" i="6"/>
  <c r="BF8167" i="6"/>
  <c r="BF8168" i="6"/>
  <c r="BF8169" i="6"/>
  <c r="BF8170" i="6"/>
  <c r="BF8171" i="6"/>
  <c r="BF8172" i="6"/>
  <c r="BF8173" i="6"/>
  <c r="BF8174" i="6"/>
  <c r="BF8175" i="6"/>
  <c r="BF8176" i="6"/>
  <c r="BF8177" i="6"/>
  <c r="BF8178" i="6"/>
  <c r="BF8179" i="6"/>
  <c r="BF8180" i="6"/>
  <c r="BF8181" i="6"/>
  <c r="BF8182" i="6"/>
  <c r="BF8183" i="6"/>
  <c r="BF8184" i="6"/>
  <c r="BF8185" i="6"/>
  <c r="BF8186" i="6"/>
  <c r="BF8187" i="6"/>
  <c r="BF8188" i="6"/>
  <c r="BF8189" i="6"/>
  <c r="BF8190" i="6"/>
  <c r="BF8191" i="6"/>
  <c r="BF8192" i="6"/>
  <c r="BF8193" i="6"/>
  <c r="BF8194" i="6"/>
  <c r="BF8195" i="6"/>
  <c r="BF8196" i="6"/>
  <c r="BF8197" i="6"/>
  <c r="BF8198" i="6"/>
  <c r="BF8199" i="6"/>
  <c r="BF8200" i="6"/>
  <c r="BF8201" i="6"/>
  <c r="BF8202" i="6"/>
  <c r="BF8203" i="6"/>
  <c r="BF8204" i="6"/>
  <c r="BF8205" i="6"/>
  <c r="BF8206" i="6"/>
  <c r="BF8207" i="6"/>
  <c r="BF8208" i="6"/>
  <c r="BF8209" i="6"/>
  <c r="BF8210" i="6"/>
  <c r="BF8211" i="6"/>
  <c r="BF8212" i="6"/>
  <c r="BF8213" i="6"/>
  <c r="BF8214" i="6"/>
  <c r="BF8215" i="6"/>
  <c r="BF8216" i="6"/>
  <c r="BF8217" i="6"/>
  <c r="BF8218" i="6"/>
  <c r="BF8219" i="6"/>
  <c r="BF8220" i="6"/>
  <c r="BF8221" i="6"/>
  <c r="BF8222" i="6"/>
  <c r="BF8223" i="6"/>
  <c r="BF8224" i="6"/>
  <c r="BF8225" i="6"/>
  <c r="BF8226" i="6"/>
  <c r="BF8227" i="6"/>
  <c r="BF8228" i="6"/>
  <c r="BF8229" i="6"/>
  <c r="BF8230" i="6"/>
  <c r="BF8231" i="6"/>
  <c r="BF8232" i="6"/>
  <c r="BF8233" i="6"/>
  <c r="BF8234" i="6"/>
  <c r="BF8235" i="6"/>
  <c r="BF8236" i="6"/>
  <c r="BF8237" i="6"/>
  <c r="BF8238" i="6"/>
  <c r="BF8239" i="6"/>
  <c r="BF8240" i="6"/>
  <c r="BF8241" i="6"/>
  <c r="BF8242" i="6"/>
  <c r="BF8243" i="6"/>
  <c r="BF8244" i="6"/>
  <c r="BF8245" i="6"/>
  <c r="BF8246" i="6"/>
  <c r="BF8247" i="6"/>
  <c r="BF8248" i="6"/>
  <c r="BF8249" i="6"/>
  <c r="BF8250" i="6"/>
  <c r="BF8251" i="6"/>
  <c r="BF8252" i="6"/>
  <c r="BF8253" i="6"/>
  <c r="BF8254" i="6"/>
  <c r="BF8255" i="6"/>
  <c r="BF8256" i="6"/>
  <c r="BF8257" i="6"/>
  <c r="BF8258" i="6"/>
  <c r="BF8259" i="6"/>
  <c r="BF8260" i="6"/>
  <c r="BF8261" i="6"/>
  <c r="BF8262" i="6"/>
  <c r="BF8263" i="6"/>
  <c r="BF8264" i="6"/>
  <c r="BF8265" i="6"/>
  <c r="BF8266" i="6"/>
  <c r="BF8267" i="6"/>
  <c r="BF8268" i="6"/>
  <c r="BF8269" i="6"/>
  <c r="BF8270" i="6"/>
  <c r="BF8271" i="6"/>
  <c r="BF8272" i="6"/>
  <c r="BF8273" i="6"/>
  <c r="BF8274" i="6"/>
  <c r="BF8275" i="6"/>
  <c r="BF8276" i="6"/>
  <c r="BF8277" i="6"/>
  <c r="BF8278" i="6"/>
  <c r="BF8279" i="6"/>
  <c r="BF8280" i="6"/>
  <c r="BF8281" i="6"/>
  <c r="BF8282" i="6"/>
  <c r="BF8283" i="6"/>
  <c r="BF8284" i="6"/>
  <c r="BF8285" i="6"/>
  <c r="BF8286" i="6"/>
  <c r="BF8287" i="6"/>
  <c r="BF8288" i="6"/>
  <c r="BF8289" i="6"/>
  <c r="BF8290" i="6"/>
  <c r="BF8291" i="6"/>
  <c r="BF8292" i="6"/>
  <c r="BF8293" i="6"/>
  <c r="BF8294" i="6"/>
  <c r="BF8295" i="6"/>
  <c r="BF8296" i="6"/>
  <c r="BF8297" i="6"/>
  <c r="BF8298" i="6"/>
  <c r="BF8299" i="6"/>
  <c r="BF8300" i="6"/>
  <c r="BF8301" i="6"/>
  <c r="BF8302" i="6"/>
  <c r="BF8303" i="6"/>
  <c r="BF8304" i="6"/>
  <c r="BF8305" i="6"/>
  <c r="BF8306" i="6"/>
  <c r="BF8307" i="6"/>
  <c r="BF8308" i="6"/>
  <c r="BF8309" i="6"/>
  <c r="BF8310" i="6"/>
  <c r="BF8311" i="6"/>
  <c r="BF8312" i="6"/>
  <c r="BF8313" i="6"/>
  <c r="BF8314" i="6"/>
  <c r="BF8315" i="6"/>
  <c r="BF8316" i="6"/>
  <c r="BF8317" i="6"/>
  <c r="BF8318" i="6"/>
  <c r="BF8319" i="6"/>
  <c r="BF8320" i="6"/>
  <c r="BF8321" i="6"/>
  <c r="BF8322" i="6"/>
  <c r="BF8323" i="6"/>
  <c r="BF8324" i="6"/>
  <c r="BF8325" i="6"/>
  <c r="BF8326" i="6"/>
  <c r="BF8327" i="6"/>
  <c r="BF8328" i="6"/>
  <c r="BF8329" i="6"/>
  <c r="BF8330" i="6"/>
  <c r="BF8331" i="6"/>
  <c r="BF8332" i="6"/>
  <c r="BF8333" i="6"/>
  <c r="BF8334" i="6"/>
  <c r="BF8335" i="6"/>
  <c r="BF8336" i="6"/>
  <c r="BF8337" i="6"/>
  <c r="BF8338" i="6"/>
  <c r="BF8339" i="6"/>
  <c r="BF8340" i="6"/>
  <c r="BF8341" i="6"/>
  <c r="BF8342" i="6"/>
  <c r="BF8343" i="6"/>
  <c r="BF8344" i="6"/>
  <c r="BF8345" i="6"/>
  <c r="BF8346" i="6"/>
  <c r="BF8347" i="6"/>
  <c r="BF8348" i="6"/>
  <c r="BF8349" i="6"/>
  <c r="BF8350" i="6"/>
  <c r="BF8351" i="6"/>
  <c r="BF8352" i="6"/>
  <c r="BF8353" i="6"/>
  <c r="BF8354" i="6"/>
  <c r="BF8355" i="6"/>
  <c r="BF8356" i="6"/>
  <c r="BF8357" i="6"/>
  <c r="BF8358" i="6"/>
  <c r="BF8359" i="6"/>
  <c r="BF8360" i="6"/>
  <c r="BF8361" i="6"/>
  <c r="BF8362" i="6"/>
  <c r="BF8363" i="6"/>
  <c r="BF8364" i="6"/>
  <c r="BF8365" i="6"/>
  <c r="BF8366" i="6"/>
  <c r="BF8367" i="6"/>
  <c r="BF8368" i="6"/>
  <c r="BF8369" i="6"/>
  <c r="BF8370" i="6"/>
  <c r="BF8371" i="6"/>
  <c r="BF8372" i="6"/>
  <c r="BF8373" i="6"/>
  <c r="BF8374" i="6"/>
  <c r="BF8375" i="6"/>
  <c r="BF8376" i="6"/>
  <c r="BF8377" i="6"/>
  <c r="BF8378" i="6"/>
  <c r="BF8379" i="6"/>
  <c r="BF8380" i="6"/>
  <c r="BF8381" i="6"/>
  <c r="BF8382" i="6"/>
  <c r="BF8383" i="6"/>
  <c r="BF8384" i="6"/>
  <c r="BF8385" i="6"/>
  <c r="BF8386" i="6"/>
  <c r="BF8387" i="6"/>
  <c r="BF8388" i="6"/>
  <c r="BF8389" i="6"/>
  <c r="BF8390" i="6"/>
  <c r="BF8391" i="6"/>
  <c r="BF8392" i="6"/>
  <c r="BF8393" i="6"/>
  <c r="BF8394" i="6"/>
  <c r="BF8395" i="6"/>
  <c r="BF8396" i="6"/>
  <c r="BF8397" i="6"/>
  <c r="BF8398" i="6"/>
  <c r="BF8399" i="6"/>
  <c r="BF8400" i="6"/>
  <c r="BF8401" i="6"/>
  <c r="BF8402" i="6"/>
  <c r="BF8403" i="6"/>
  <c r="BF8404" i="6"/>
  <c r="BF8405" i="6"/>
  <c r="BF8406" i="6"/>
  <c r="BF8407" i="6"/>
  <c r="BF8408" i="6"/>
  <c r="BF8409" i="6"/>
  <c r="BF8410" i="6"/>
  <c r="BF8411" i="6"/>
  <c r="BF8412" i="6"/>
  <c r="BF8413" i="6"/>
  <c r="BF8414" i="6"/>
  <c r="BF8415" i="6"/>
  <c r="BF8416" i="6"/>
  <c r="BF8417" i="6"/>
  <c r="BF8418" i="6"/>
  <c r="BF8419" i="6"/>
  <c r="BF8420" i="6"/>
  <c r="BF8421" i="6"/>
  <c r="BF8422" i="6"/>
  <c r="BF8423" i="6"/>
  <c r="BF8424" i="6"/>
  <c r="BF8425" i="6"/>
  <c r="BF8426" i="6"/>
  <c r="BF8427" i="6"/>
  <c r="BF8428" i="6"/>
  <c r="BF8429" i="6"/>
  <c r="BF8430" i="6"/>
  <c r="BF8431" i="6"/>
  <c r="BF8432" i="6"/>
  <c r="BF8433" i="6"/>
  <c r="BF8434" i="6"/>
  <c r="BF8435" i="6"/>
  <c r="BF8436" i="6"/>
  <c r="BF8437" i="6"/>
  <c r="BF8438" i="6"/>
  <c r="BF8439" i="6"/>
  <c r="BF8440" i="6"/>
  <c r="BF8441" i="6"/>
  <c r="BF8442" i="6"/>
  <c r="BF8443" i="6"/>
  <c r="BF8444" i="6"/>
  <c r="BF8445" i="6"/>
  <c r="BF8446" i="6"/>
  <c r="BF8447" i="6"/>
  <c r="BF8448" i="6"/>
  <c r="BF8449" i="6"/>
  <c r="BF8450" i="6"/>
  <c r="BF8451" i="6"/>
  <c r="BF8452" i="6"/>
  <c r="BF8453" i="6"/>
  <c r="BF8454" i="6"/>
  <c r="BF8455" i="6"/>
  <c r="BF8456" i="6"/>
  <c r="BF8457" i="6"/>
  <c r="BF8458" i="6"/>
  <c r="BF8459" i="6"/>
  <c r="BF8460" i="6"/>
  <c r="BF8461" i="6"/>
  <c r="BF8462" i="6"/>
  <c r="BF8463" i="6"/>
  <c r="BF8464" i="6"/>
  <c r="BF8465" i="6"/>
  <c r="BF8466" i="6"/>
  <c r="BF8467" i="6"/>
  <c r="BF8468" i="6"/>
  <c r="BF8469" i="6"/>
  <c r="BF8470" i="6"/>
  <c r="BF8471" i="6"/>
  <c r="BF8472" i="6"/>
  <c r="BF8473" i="6"/>
  <c r="BF8474" i="6"/>
  <c r="BF8475" i="6"/>
  <c r="BF8476" i="6"/>
  <c r="BF8477" i="6"/>
  <c r="BF8478" i="6"/>
  <c r="BF8479" i="6"/>
  <c r="BF8480" i="6"/>
  <c r="BF8481" i="6"/>
  <c r="BF8482" i="6"/>
  <c r="BF8483" i="6"/>
  <c r="BF8484" i="6"/>
  <c r="BF8485" i="6"/>
  <c r="BF8486" i="6"/>
  <c r="BF8487" i="6"/>
  <c r="BF8488" i="6"/>
  <c r="BF8489" i="6"/>
  <c r="BF8490" i="6"/>
  <c r="BF8491" i="6"/>
  <c r="BF8492" i="6"/>
  <c r="BF8493" i="6"/>
  <c r="BF8494" i="6"/>
  <c r="BF8495" i="6"/>
  <c r="BF8496" i="6"/>
  <c r="BF8497" i="6"/>
  <c r="BF8498" i="6"/>
  <c r="BF8499" i="6"/>
  <c r="BF8500" i="6"/>
  <c r="BF8501" i="6"/>
  <c r="BF8502" i="6"/>
  <c r="BF8503" i="6"/>
  <c r="BF8504" i="6"/>
  <c r="BF8505" i="6"/>
  <c r="BF8506" i="6"/>
  <c r="BF8507" i="6"/>
  <c r="BF8508" i="6"/>
  <c r="BF8509" i="6"/>
  <c r="BF8510" i="6"/>
  <c r="BF8511" i="6"/>
  <c r="BF8512" i="6"/>
  <c r="BF8513" i="6"/>
  <c r="BF8514" i="6"/>
  <c r="BF8515" i="6"/>
  <c r="BF8516" i="6"/>
  <c r="BF8517" i="6"/>
  <c r="BF8518" i="6"/>
  <c r="BF8519" i="6"/>
  <c r="BF8520" i="6"/>
  <c r="BF8521" i="6"/>
  <c r="BF8522" i="6"/>
  <c r="BF8523" i="6"/>
  <c r="BF8524" i="6"/>
  <c r="BF8525" i="6"/>
  <c r="BF8526" i="6"/>
  <c r="BF8527" i="6"/>
  <c r="BF8528" i="6"/>
  <c r="BF8529" i="6"/>
  <c r="BF8530" i="6"/>
  <c r="BF8531" i="6"/>
  <c r="BF8532" i="6"/>
  <c r="BF8533" i="6"/>
  <c r="BF8534" i="6"/>
  <c r="BF8535" i="6"/>
  <c r="BF8536" i="6"/>
  <c r="BF8537" i="6"/>
  <c r="BF8538" i="6"/>
  <c r="BF8539" i="6"/>
  <c r="BF8540" i="6"/>
  <c r="BF8541" i="6"/>
  <c r="BF8542" i="6"/>
  <c r="BF8543" i="6"/>
  <c r="BF8544" i="6"/>
  <c r="BF8545" i="6"/>
  <c r="BF8546" i="6"/>
  <c r="BF8547" i="6"/>
  <c r="BF8548" i="6"/>
  <c r="BF8549" i="6"/>
  <c r="BF8550" i="6"/>
  <c r="BF8551" i="6"/>
  <c r="BF8552" i="6"/>
  <c r="BF8553" i="6"/>
  <c r="BF8554" i="6"/>
  <c r="BF8555" i="6"/>
  <c r="BF8556" i="6"/>
  <c r="BF8557" i="6"/>
  <c r="BF8558" i="6"/>
  <c r="BF8559" i="6"/>
  <c r="BF8560" i="6"/>
  <c r="BF8561" i="6"/>
  <c r="BF8562" i="6"/>
  <c r="BF8563" i="6"/>
  <c r="BF8564" i="6"/>
  <c r="BF8565" i="6"/>
  <c r="BF8566" i="6"/>
  <c r="BF8567" i="6"/>
  <c r="BF8568" i="6"/>
  <c r="BF8569" i="6"/>
  <c r="BF8570" i="6"/>
  <c r="BF8571" i="6"/>
  <c r="BF8572" i="6"/>
  <c r="BF8573" i="6"/>
  <c r="BF8574" i="6"/>
  <c r="BF8575" i="6"/>
  <c r="BF8576" i="6"/>
  <c r="BF8577" i="6"/>
  <c r="BF8578" i="6"/>
  <c r="BF8579" i="6"/>
  <c r="BF8580" i="6"/>
  <c r="BF8581" i="6"/>
  <c r="BF8582" i="6"/>
  <c r="BF8583" i="6"/>
  <c r="BF8584" i="6"/>
  <c r="BF8585" i="6"/>
  <c r="BF8586" i="6"/>
  <c r="BF8587" i="6"/>
  <c r="BF8588" i="6"/>
  <c r="BF8589" i="6"/>
  <c r="BF8590" i="6"/>
  <c r="BF8591" i="6"/>
  <c r="BF8592" i="6"/>
  <c r="BF8593" i="6"/>
  <c r="BF8594" i="6"/>
  <c r="BF8595" i="6"/>
  <c r="BF8596" i="6"/>
  <c r="BF8597" i="6"/>
  <c r="BF8598" i="6"/>
  <c r="BF8599" i="6"/>
  <c r="BF8600" i="6"/>
  <c r="BF8601" i="6"/>
  <c r="BF8602" i="6"/>
  <c r="BF8603" i="6"/>
  <c r="BF8604" i="6"/>
  <c r="BF8605" i="6"/>
  <c r="BF8606" i="6"/>
  <c r="BF8607" i="6"/>
  <c r="BF8608" i="6"/>
  <c r="BF8609" i="6"/>
  <c r="BF8610" i="6"/>
  <c r="BF8611" i="6"/>
  <c r="BF8612" i="6"/>
  <c r="BF8613" i="6"/>
  <c r="BF8614" i="6"/>
  <c r="BF8615" i="6"/>
  <c r="BF8616" i="6"/>
  <c r="BF8617" i="6"/>
  <c r="BF8618" i="6"/>
  <c r="BF8619" i="6"/>
  <c r="BF8620" i="6"/>
  <c r="BF8621" i="6"/>
  <c r="BF8622" i="6"/>
  <c r="BF8623" i="6"/>
  <c r="BF8624" i="6"/>
  <c r="BF8625" i="6"/>
  <c r="BF8626" i="6"/>
  <c r="BF8627" i="6"/>
  <c r="BF8628" i="6"/>
  <c r="BF8629" i="6"/>
  <c r="BF8630" i="6"/>
  <c r="BF8631" i="6"/>
  <c r="BF8632" i="6"/>
  <c r="BF8633" i="6"/>
  <c r="BF8634" i="6"/>
  <c r="BF8635" i="6"/>
  <c r="BF8636" i="6"/>
  <c r="BF8637" i="6"/>
  <c r="BF8638" i="6"/>
  <c r="BF8639" i="6"/>
  <c r="BF8640" i="6"/>
  <c r="BF8641" i="6"/>
  <c r="BF8642" i="6"/>
  <c r="BF8643" i="6"/>
  <c r="BF8644" i="6"/>
  <c r="BF8645" i="6"/>
  <c r="BF8646" i="6"/>
  <c r="BF8647" i="6"/>
  <c r="BF8648" i="6"/>
  <c r="BF8649" i="6"/>
  <c r="BF8650" i="6"/>
  <c r="BF8651" i="6"/>
  <c r="BF8652" i="6"/>
  <c r="BF8653" i="6"/>
  <c r="BF8654" i="6"/>
  <c r="BF8655" i="6"/>
  <c r="BF8656" i="6"/>
  <c r="BF8657" i="6"/>
  <c r="BF8658" i="6"/>
  <c r="BF8659" i="6"/>
  <c r="BF8660" i="6"/>
  <c r="BF8661" i="6"/>
  <c r="BF8662" i="6"/>
  <c r="BF8663" i="6"/>
  <c r="BF8664" i="6"/>
  <c r="BF8665" i="6"/>
  <c r="BF8666" i="6"/>
  <c r="BF8667" i="6"/>
  <c r="BF8668" i="6"/>
  <c r="BF8669" i="6"/>
  <c r="BF8670" i="6"/>
  <c r="BF8671" i="6"/>
  <c r="BF8672" i="6"/>
  <c r="BF8673" i="6"/>
  <c r="BF8674" i="6"/>
  <c r="BF8675" i="6"/>
  <c r="BF8676" i="6"/>
  <c r="BF8677" i="6"/>
  <c r="BF8678" i="6"/>
  <c r="BF8679" i="6"/>
  <c r="BF8680" i="6"/>
  <c r="BF8681" i="6"/>
  <c r="BF8682" i="6"/>
  <c r="BF8683" i="6"/>
  <c r="BF8684" i="6"/>
  <c r="BF8685" i="6"/>
  <c r="BF8686" i="6"/>
  <c r="BF8687" i="6"/>
  <c r="BF8688" i="6"/>
  <c r="BF8689" i="6"/>
  <c r="BF8690" i="6"/>
  <c r="BF8691" i="6"/>
  <c r="BF8692" i="6"/>
  <c r="BF8693" i="6"/>
  <c r="BF8694" i="6"/>
  <c r="BF8695" i="6"/>
  <c r="BF8696" i="6"/>
  <c r="BF8697" i="6"/>
  <c r="BF8698" i="6"/>
  <c r="BF8699" i="6"/>
  <c r="BF8700" i="6"/>
  <c r="BF8701" i="6"/>
  <c r="BF8702" i="6"/>
  <c r="BF8703" i="6"/>
  <c r="BF8704" i="6"/>
  <c r="BF8705" i="6"/>
  <c r="BF8706" i="6"/>
  <c r="BF8707" i="6"/>
  <c r="BF8708" i="6"/>
  <c r="BF8709" i="6"/>
  <c r="BF8710" i="6"/>
  <c r="BF8711" i="6"/>
  <c r="BF8712" i="6"/>
  <c r="BF8713" i="6"/>
  <c r="BF8714" i="6"/>
  <c r="BF8715" i="6"/>
  <c r="BF8716" i="6"/>
  <c r="BF8717" i="6"/>
  <c r="BF8718" i="6"/>
  <c r="BF8719" i="6"/>
  <c r="BF8720" i="6"/>
  <c r="BF8721" i="6"/>
  <c r="BF8722" i="6"/>
  <c r="BF8723" i="6"/>
  <c r="BF8724" i="6"/>
  <c r="BF8725" i="6"/>
  <c r="BF8726" i="6"/>
  <c r="BF8727" i="6"/>
  <c r="BF8728" i="6"/>
  <c r="BF8729" i="6"/>
  <c r="BF8730" i="6"/>
  <c r="BF8731" i="6"/>
  <c r="BF8732" i="6"/>
  <c r="BF8733" i="6"/>
  <c r="BF8734" i="6"/>
  <c r="BF8735" i="6"/>
  <c r="BF8736" i="6"/>
  <c r="BF8737" i="6"/>
  <c r="BF8738" i="6"/>
  <c r="BF8739" i="6"/>
  <c r="BF8740" i="6"/>
  <c r="BF8741" i="6"/>
  <c r="BF8742" i="6"/>
  <c r="BF8743" i="6"/>
  <c r="BF8744" i="6"/>
  <c r="BF8745" i="6"/>
  <c r="BF8746" i="6"/>
  <c r="BF8747" i="6"/>
  <c r="BF8748" i="6"/>
  <c r="BF8749" i="6"/>
  <c r="BF8750" i="6"/>
  <c r="BF8751" i="6"/>
  <c r="BF8752" i="6"/>
  <c r="BF8753" i="6"/>
  <c r="BF8754" i="6"/>
  <c r="BF8755" i="6"/>
  <c r="BF8756" i="6"/>
  <c r="BF8757" i="6"/>
  <c r="BF8758" i="6"/>
  <c r="BF8759" i="6"/>
  <c r="BF8760" i="6"/>
  <c r="BF8761" i="6"/>
  <c r="BF8762" i="6"/>
  <c r="BF8763" i="6"/>
  <c r="BF8764" i="6"/>
  <c r="BF8765" i="6"/>
  <c r="BF8766" i="6"/>
  <c r="BF8767" i="6"/>
  <c r="BF8768" i="6"/>
  <c r="BF8769" i="6"/>
  <c r="BF8770" i="6"/>
  <c r="BF8771" i="6"/>
  <c r="BF8772" i="6"/>
  <c r="BF8773" i="6"/>
  <c r="BF8774" i="6"/>
  <c r="BF8775" i="6"/>
  <c r="BF8776" i="6"/>
  <c r="BF8777" i="6"/>
  <c r="BF8778" i="6"/>
  <c r="BF8779" i="6"/>
  <c r="BF8780" i="6"/>
  <c r="BF8781" i="6"/>
  <c r="BF8782" i="6"/>
  <c r="BF8783" i="6"/>
  <c r="BF8784" i="6"/>
  <c r="BF8785" i="6"/>
  <c r="BF8786" i="6"/>
  <c r="BF8787" i="6"/>
  <c r="BF8788" i="6"/>
  <c r="BF8789" i="6"/>
  <c r="BF8790" i="6"/>
  <c r="BF8791" i="6"/>
  <c r="BF8792" i="6"/>
  <c r="BF8793" i="6"/>
  <c r="BF8794" i="6"/>
  <c r="BF8795" i="6"/>
  <c r="BF8796" i="6"/>
  <c r="BF8797" i="6"/>
  <c r="BF8798" i="6"/>
  <c r="BF8799" i="6"/>
  <c r="BF8800" i="6"/>
  <c r="BF8801" i="6"/>
  <c r="BF8802" i="6"/>
  <c r="BF8803" i="6"/>
  <c r="BF8804" i="6"/>
  <c r="BF8805" i="6"/>
  <c r="BF8806" i="6"/>
  <c r="BF8807" i="6"/>
  <c r="BF8808" i="6"/>
  <c r="BF8809" i="6"/>
  <c r="BF8810" i="6"/>
  <c r="BF8811" i="6"/>
  <c r="BF8812" i="6"/>
  <c r="BF8813" i="6"/>
  <c r="BF8814" i="6"/>
  <c r="BF8815" i="6"/>
  <c r="BF8816" i="6"/>
  <c r="BF8817" i="6"/>
  <c r="BF8818" i="6"/>
  <c r="BF8819" i="6"/>
  <c r="BF8820" i="6"/>
  <c r="BF8821" i="6"/>
  <c r="BF8822" i="6"/>
  <c r="BF8823" i="6"/>
  <c r="BF8824" i="6"/>
  <c r="BF8825" i="6"/>
  <c r="BF8826" i="6"/>
  <c r="BF8827" i="6"/>
  <c r="BF8828" i="6"/>
  <c r="BF8829" i="6"/>
  <c r="BF8830" i="6"/>
  <c r="BF8831" i="6"/>
  <c r="BF8832" i="6"/>
  <c r="BF8833" i="6"/>
  <c r="BF8834" i="6"/>
  <c r="BF8835" i="6"/>
  <c r="BF8836" i="6"/>
  <c r="BF8837" i="6"/>
  <c r="BF8838" i="6"/>
  <c r="BF8839" i="6"/>
  <c r="BF8840" i="6"/>
  <c r="BF8841" i="6"/>
  <c r="BF8842" i="6"/>
  <c r="BF8843" i="6"/>
  <c r="BF8844" i="6"/>
  <c r="BF8845" i="6"/>
  <c r="BF8846" i="6"/>
  <c r="BF8847" i="6"/>
  <c r="BF8848" i="6"/>
  <c r="BF8849" i="6"/>
  <c r="BF8850" i="6"/>
  <c r="BF8851" i="6"/>
  <c r="BF8852" i="6"/>
  <c r="BF8853" i="6"/>
  <c r="BF8854" i="6"/>
  <c r="BF8855" i="6"/>
  <c r="BF8856" i="6"/>
  <c r="BF8857" i="6"/>
  <c r="BF8858" i="6"/>
  <c r="BF8859" i="6"/>
  <c r="BF8860" i="6"/>
  <c r="BF8861" i="6"/>
  <c r="BF8862" i="6"/>
  <c r="BF8863" i="6"/>
  <c r="BF8864" i="6"/>
  <c r="BF8865" i="6"/>
  <c r="BF8866" i="6"/>
  <c r="BF8867" i="6"/>
  <c r="BF8868" i="6"/>
  <c r="BF8869" i="6"/>
  <c r="BF8870" i="6"/>
  <c r="BF8871" i="6"/>
  <c r="BF8872" i="6"/>
  <c r="BF8873" i="6"/>
  <c r="BF8874" i="6"/>
  <c r="BF8875" i="6"/>
  <c r="BF8876" i="6"/>
  <c r="BF8877" i="6"/>
  <c r="BF8878" i="6"/>
  <c r="BF8879" i="6"/>
  <c r="BF8880" i="6"/>
  <c r="BF8881" i="6"/>
  <c r="BF8882" i="6"/>
  <c r="BF8883" i="6"/>
  <c r="BF8884" i="6"/>
  <c r="BF8885" i="6"/>
  <c r="BF8886" i="6"/>
  <c r="BF8887" i="6"/>
  <c r="BF8888" i="6"/>
  <c r="BF8889" i="6"/>
  <c r="BF8890" i="6"/>
  <c r="BF8891" i="6"/>
  <c r="BF8892" i="6"/>
  <c r="BF8893" i="6"/>
  <c r="BF8894" i="6"/>
  <c r="BF8895" i="6"/>
  <c r="BF8896" i="6"/>
  <c r="BF8897" i="6"/>
  <c r="BF8898" i="6"/>
  <c r="BF8899" i="6"/>
  <c r="BF8900" i="6"/>
  <c r="BF8901" i="6"/>
  <c r="BF8902" i="6"/>
  <c r="BF8903" i="6"/>
  <c r="BF8904" i="6"/>
  <c r="BF8905" i="6"/>
  <c r="BF8906" i="6"/>
  <c r="BF8907" i="6"/>
  <c r="BF8908" i="6"/>
  <c r="BF8909" i="6"/>
  <c r="BF8910" i="6"/>
  <c r="BF8911" i="6"/>
  <c r="BF8912" i="6"/>
  <c r="BF8913" i="6"/>
  <c r="BF8914" i="6"/>
  <c r="BF8915" i="6"/>
  <c r="BF8916" i="6"/>
  <c r="BF8917" i="6"/>
  <c r="BF8918" i="6"/>
  <c r="BF8919" i="6"/>
  <c r="BF8920" i="6"/>
  <c r="BF8921" i="6"/>
  <c r="BF8922" i="6"/>
  <c r="BF8923" i="6"/>
  <c r="BF8924" i="6"/>
  <c r="BF8925" i="6"/>
  <c r="BF8926" i="6"/>
  <c r="BF8927" i="6"/>
  <c r="BF8928" i="6"/>
  <c r="BF8929" i="6"/>
  <c r="BF8930" i="6"/>
  <c r="BF8931" i="6"/>
  <c r="BF8932" i="6"/>
  <c r="BF8933" i="6"/>
  <c r="BF8934" i="6"/>
  <c r="BF8935" i="6"/>
  <c r="BF8936" i="6"/>
  <c r="BF8937" i="6"/>
  <c r="BF8938" i="6"/>
  <c r="BF8939" i="6"/>
  <c r="BF8940" i="6"/>
  <c r="BF8941" i="6"/>
  <c r="BF8942" i="6"/>
  <c r="BF8943" i="6"/>
  <c r="BF8944" i="6"/>
  <c r="BF8945" i="6"/>
  <c r="BF8946" i="6"/>
  <c r="BF8947" i="6"/>
  <c r="BF8948" i="6"/>
  <c r="BF8949" i="6"/>
  <c r="BF8950" i="6"/>
  <c r="BF8951" i="6"/>
  <c r="BF8952" i="6"/>
  <c r="BF8953" i="6"/>
  <c r="BF8954" i="6"/>
  <c r="BF8955" i="6"/>
  <c r="BF8956" i="6"/>
  <c r="BF8957" i="6"/>
  <c r="BF8958" i="6"/>
  <c r="BF8959" i="6"/>
  <c r="BF8960" i="6"/>
  <c r="BF8961" i="6"/>
  <c r="BF8962" i="6"/>
  <c r="BF8963" i="6"/>
  <c r="BF8964" i="6"/>
  <c r="BF8965" i="6"/>
  <c r="BF8966" i="6"/>
  <c r="BF8967" i="6"/>
  <c r="BF8968" i="6"/>
  <c r="BF8969" i="6"/>
  <c r="BF8970" i="6"/>
  <c r="BF8971" i="6"/>
  <c r="BF8972" i="6"/>
  <c r="BF8973" i="6"/>
  <c r="BF8974" i="6"/>
  <c r="BF8975" i="6"/>
  <c r="BF8976" i="6"/>
  <c r="BF8977" i="6"/>
  <c r="BF8978" i="6"/>
  <c r="BF8979" i="6"/>
  <c r="BF8980" i="6"/>
  <c r="BF8981" i="6"/>
  <c r="BF8982" i="6"/>
  <c r="BF8983" i="6"/>
  <c r="BF8984" i="6"/>
  <c r="BF8985" i="6"/>
  <c r="BF8986" i="6"/>
  <c r="BF8987" i="6"/>
  <c r="BF8988" i="6"/>
  <c r="BF8989" i="6"/>
  <c r="BF8990" i="6"/>
  <c r="BF8991" i="6"/>
  <c r="BF8992" i="6"/>
  <c r="BF8993" i="6"/>
  <c r="BF8994" i="6"/>
  <c r="BF8995" i="6"/>
  <c r="BF8996" i="6"/>
  <c r="BF8997" i="6"/>
  <c r="BF8998" i="6"/>
  <c r="BF8999" i="6"/>
  <c r="BF9000" i="6"/>
  <c r="BF9001" i="6"/>
  <c r="BF9002" i="6"/>
  <c r="BF9003" i="6"/>
  <c r="BF9004" i="6"/>
  <c r="BF9005" i="6"/>
  <c r="BF9006" i="6"/>
  <c r="BF9007" i="6"/>
  <c r="BF9008" i="6"/>
  <c r="BF9009" i="6"/>
  <c r="BF9010" i="6"/>
  <c r="BF9011" i="6"/>
  <c r="BF9012" i="6"/>
  <c r="BF9013" i="6"/>
  <c r="BF9014" i="6"/>
  <c r="BF9015" i="6"/>
  <c r="BF9016" i="6"/>
  <c r="BF9017" i="6"/>
  <c r="BF9018" i="6"/>
  <c r="BF9019" i="6"/>
  <c r="BF9020" i="6"/>
  <c r="BF9021" i="6"/>
  <c r="BF9022" i="6"/>
  <c r="BF9023" i="6"/>
  <c r="BF9024" i="6"/>
  <c r="BF9025" i="6"/>
  <c r="BF9026" i="6"/>
  <c r="BF9027" i="6"/>
  <c r="BF9028" i="6"/>
  <c r="BF9029" i="6"/>
  <c r="BF9030" i="6"/>
  <c r="BF9031" i="6"/>
  <c r="BF9032" i="6"/>
  <c r="BF9033" i="6"/>
  <c r="BF9034" i="6"/>
  <c r="BF9035" i="6"/>
  <c r="BF9036" i="6"/>
  <c r="BF9037" i="6"/>
  <c r="BF9038" i="6"/>
  <c r="BF9039" i="6"/>
  <c r="BF9040" i="6"/>
  <c r="BF9041" i="6"/>
  <c r="BF9042" i="6"/>
  <c r="BF9043" i="6"/>
  <c r="BF9044" i="6"/>
  <c r="BF9045" i="6"/>
  <c r="BF9046" i="6"/>
  <c r="BF9047" i="6"/>
  <c r="BF9048" i="6"/>
  <c r="BF9049" i="6"/>
  <c r="BF9050" i="6"/>
  <c r="BF9051" i="6"/>
  <c r="BF9052" i="6"/>
  <c r="BF9053" i="6"/>
  <c r="BF9054" i="6"/>
  <c r="BF9055" i="6"/>
  <c r="BF9056" i="6"/>
  <c r="BF9057" i="6"/>
  <c r="BF9058" i="6"/>
  <c r="BF9059" i="6"/>
  <c r="BF9060" i="6"/>
  <c r="BF9061" i="6"/>
  <c r="BF9062" i="6"/>
  <c r="BF9063" i="6"/>
  <c r="BF9064" i="6"/>
  <c r="BF9065" i="6"/>
  <c r="BF9066" i="6"/>
  <c r="BF9067" i="6"/>
  <c r="BF9068" i="6"/>
  <c r="BF9069" i="6"/>
  <c r="BF9070" i="6"/>
  <c r="BF9071" i="6"/>
  <c r="BF9072" i="6"/>
  <c r="BF9073" i="6"/>
  <c r="BF9074" i="6"/>
  <c r="BF9075" i="6"/>
  <c r="BF9076" i="6"/>
  <c r="BF9077" i="6"/>
  <c r="BF9078" i="6"/>
  <c r="BF9079" i="6"/>
  <c r="BF9080" i="6"/>
  <c r="BF9081" i="6"/>
  <c r="BF9082" i="6"/>
  <c r="BF9083" i="6"/>
  <c r="BF9084" i="6"/>
  <c r="BF9085" i="6"/>
  <c r="BF9086" i="6"/>
  <c r="BF9087" i="6"/>
  <c r="BF9088" i="6"/>
  <c r="BF9089" i="6"/>
  <c r="BF9090" i="6"/>
  <c r="BF9091" i="6"/>
  <c r="BF9092" i="6"/>
  <c r="BF9093" i="6"/>
  <c r="BF9094" i="6"/>
  <c r="BF9095" i="6"/>
  <c r="BF9096" i="6"/>
  <c r="BF9097" i="6"/>
  <c r="BF9098" i="6"/>
  <c r="BF9099" i="6"/>
  <c r="BF9100" i="6"/>
  <c r="BF9101" i="6"/>
  <c r="BF9102" i="6"/>
  <c r="BF9103" i="6"/>
  <c r="BF9104" i="6"/>
  <c r="BF9105" i="6"/>
  <c r="BF9106" i="6"/>
  <c r="BF9107" i="6"/>
  <c r="BF9108" i="6"/>
  <c r="BF9109" i="6"/>
  <c r="BF9110" i="6"/>
  <c r="BF9111" i="6"/>
  <c r="BF9112" i="6"/>
  <c r="BF9113" i="6"/>
  <c r="BF9114" i="6"/>
  <c r="BF9115" i="6"/>
  <c r="BF9116" i="6"/>
  <c r="BF9117" i="6"/>
  <c r="BF9118" i="6"/>
  <c r="BF9119" i="6"/>
  <c r="BF9120" i="6"/>
  <c r="BF9121" i="6"/>
  <c r="BF9122" i="6"/>
  <c r="BF9123" i="6"/>
  <c r="BF9124" i="6"/>
  <c r="BF9125" i="6"/>
  <c r="BF9126" i="6"/>
  <c r="BF9127" i="6"/>
  <c r="BF9128" i="6"/>
  <c r="BF9129" i="6"/>
  <c r="BF9130" i="6"/>
  <c r="BF9131" i="6"/>
  <c r="BF9132" i="6"/>
  <c r="BF9133" i="6"/>
  <c r="BF9134" i="6"/>
  <c r="BF9135" i="6"/>
  <c r="BF9136" i="6"/>
  <c r="BF9137" i="6"/>
  <c r="BF9138" i="6"/>
  <c r="BF9139" i="6"/>
  <c r="BF9140" i="6"/>
  <c r="BF9141" i="6"/>
  <c r="BF9142" i="6"/>
  <c r="BF9143" i="6"/>
  <c r="BF9144" i="6"/>
  <c r="BF9145" i="6"/>
  <c r="BF9146" i="6"/>
  <c r="BF9147" i="6"/>
  <c r="BF9148" i="6"/>
  <c r="BF9149" i="6"/>
  <c r="BF9150" i="6"/>
  <c r="BF9151" i="6"/>
  <c r="BF9152" i="6"/>
  <c r="BF9153" i="6"/>
  <c r="BF9154" i="6"/>
  <c r="BF9155" i="6"/>
  <c r="BF9156" i="6"/>
  <c r="BF9157" i="6"/>
  <c r="BF9158" i="6"/>
  <c r="BF9159" i="6"/>
  <c r="BF9160" i="6"/>
  <c r="BF9161" i="6"/>
  <c r="BF9162" i="6"/>
  <c r="BF9163" i="6"/>
  <c r="BF9164" i="6"/>
  <c r="BF9165" i="6"/>
  <c r="BF9166" i="6"/>
  <c r="BF9167" i="6"/>
  <c r="BF9168" i="6"/>
  <c r="BF9169" i="6"/>
  <c r="BF9170" i="6"/>
  <c r="BF9171" i="6"/>
  <c r="BF9172" i="6"/>
  <c r="BF9173" i="6"/>
  <c r="BF9174" i="6"/>
  <c r="BF9175" i="6"/>
  <c r="BF9176" i="6"/>
  <c r="BF9177" i="6"/>
  <c r="BF9178" i="6"/>
  <c r="BF9179" i="6"/>
  <c r="BF9180" i="6"/>
  <c r="BF9181" i="6"/>
  <c r="BF9182" i="6"/>
  <c r="BF9183" i="6"/>
  <c r="BF9184" i="6"/>
  <c r="BF9185" i="6"/>
  <c r="BF9186" i="6"/>
  <c r="BF9187" i="6"/>
  <c r="BF9188" i="6"/>
  <c r="BF9189" i="6"/>
  <c r="BF9190" i="6"/>
  <c r="BF9191" i="6"/>
  <c r="BF9192" i="6"/>
  <c r="BF9193" i="6"/>
  <c r="BF9194" i="6"/>
  <c r="BF9195" i="6"/>
  <c r="BF9196" i="6"/>
  <c r="BF9197" i="6"/>
  <c r="BF9198" i="6"/>
  <c r="BF9199" i="6"/>
  <c r="BF9200" i="6"/>
  <c r="BF9201" i="6"/>
  <c r="BF9202" i="6"/>
  <c r="BF9203" i="6"/>
  <c r="BF9204" i="6"/>
  <c r="BF9205" i="6"/>
  <c r="BF9206" i="6"/>
  <c r="BF9207" i="6"/>
  <c r="BF9208" i="6"/>
  <c r="BF9209" i="6"/>
  <c r="BF9210" i="6"/>
  <c r="BF9211" i="6"/>
  <c r="BF9212" i="6"/>
  <c r="BF9213" i="6"/>
  <c r="BF9214" i="6"/>
  <c r="BF9215" i="6"/>
  <c r="BF9216" i="6"/>
  <c r="BF9217" i="6"/>
  <c r="BF9218" i="6"/>
  <c r="BF9219" i="6"/>
  <c r="BF9220" i="6"/>
  <c r="BF9221" i="6"/>
  <c r="BF9222" i="6"/>
  <c r="BF9223" i="6"/>
  <c r="BF9224" i="6"/>
  <c r="BF9225" i="6"/>
  <c r="BF9226" i="6"/>
  <c r="BF9227" i="6"/>
  <c r="BF9228" i="6"/>
  <c r="BF9229" i="6"/>
  <c r="BF9230" i="6"/>
  <c r="BF9231" i="6"/>
  <c r="BF9232" i="6"/>
  <c r="BF9233" i="6"/>
  <c r="BF9234" i="6"/>
  <c r="BF9235" i="6"/>
  <c r="BF9236" i="6"/>
  <c r="BF9237" i="6"/>
  <c r="BF9238" i="6"/>
  <c r="BF9239" i="6"/>
  <c r="BF9240" i="6"/>
  <c r="BF9241" i="6"/>
  <c r="BF9242" i="6"/>
  <c r="BF9243" i="6"/>
  <c r="BF9244" i="6"/>
  <c r="BF9245" i="6"/>
  <c r="BF9246" i="6"/>
  <c r="BF9247" i="6"/>
  <c r="BF9248" i="6"/>
  <c r="BF9249" i="6"/>
  <c r="BF9250" i="6"/>
  <c r="BF9251" i="6"/>
  <c r="BF9252" i="6"/>
  <c r="BF9253" i="6"/>
  <c r="BF9254" i="6"/>
  <c r="BF9255" i="6"/>
  <c r="BF9256" i="6"/>
  <c r="BF9257" i="6"/>
  <c r="BF9258" i="6"/>
  <c r="BF9259" i="6"/>
  <c r="BF9260" i="6"/>
  <c r="BF9261" i="6"/>
  <c r="BF9262" i="6"/>
  <c r="BF9263" i="6"/>
  <c r="BF9264" i="6"/>
  <c r="BF9265" i="6"/>
  <c r="BF9266" i="6"/>
  <c r="BF9267" i="6"/>
  <c r="BF9268" i="6"/>
  <c r="BF9269" i="6"/>
  <c r="BF9270" i="6"/>
  <c r="BF9271" i="6"/>
  <c r="BF9272" i="6"/>
  <c r="BF9273" i="6"/>
  <c r="BF9274" i="6"/>
  <c r="BF9275" i="6"/>
  <c r="BF9276" i="6"/>
  <c r="BF9277" i="6"/>
  <c r="BF9278" i="6"/>
  <c r="BF9279" i="6"/>
  <c r="BF9280" i="6"/>
  <c r="BF9281" i="6"/>
  <c r="BF9282" i="6"/>
  <c r="BF9283" i="6"/>
  <c r="BF9284" i="6"/>
  <c r="BF9285" i="6"/>
  <c r="BF9286" i="6"/>
  <c r="BF9287" i="6"/>
  <c r="BF9288" i="6"/>
  <c r="BF9289" i="6"/>
  <c r="BF9290" i="6"/>
  <c r="BF9291" i="6"/>
  <c r="BF9292" i="6"/>
  <c r="BF9293" i="6"/>
  <c r="BF9294" i="6"/>
  <c r="BF9295" i="6"/>
  <c r="BF9296" i="6"/>
  <c r="BF9297" i="6"/>
  <c r="BF9298" i="6"/>
  <c r="BF9299" i="6"/>
  <c r="BF9300" i="6"/>
  <c r="BF9301" i="6"/>
  <c r="BF9302" i="6"/>
  <c r="BF9303" i="6"/>
  <c r="BF9304" i="6"/>
  <c r="BF9305" i="6"/>
  <c r="BF9306" i="6"/>
  <c r="BF9307" i="6"/>
  <c r="BF9308" i="6"/>
  <c r="BF9309" i="6"/>
  <c r="BF9310" i="6"/>
  <c r="BF9311" i="6"/>
  <c r="BF9312" i="6"/>
  <c r="BF9313" i="6"/>
  <c r="BF9314" i="6"/>
  <c r="BF9315" i="6"/>
  <c r="BF9316" i="6"/>
  <c r="BF9317" i="6"/>
  <c r="BF9318" i="6"/>
  <c r="BF9319" i="6"/>
  <c r="BF9320" i="6"/>
  <c r="BF9321" i="6"/>
  <c r="BF9322" i="6"/>
  <c r="BF9323" i="6"/>
  <c r="BF9324" i="6"/>
  <c r="BF9325" i="6"/>
  <c r="BF9326" i="6"/>
  <c r="BF9327" i="6"/>
  <c r="BF9328" i="6"/>
  <c r="BF9329" i="6"/>
  <c r="BF9330" i="6"/>
  <c r="BF9331" i="6"/>
  <c r="BF9332" i="6"/>
  <c r="BF9333" i="6"/>
  <c r="BF9334" i="6"/>
  <c r="BF9335" i="6"/>
  <c r="BF9336" i="6"/>
  <c r="BF9337" i="6"/>
  <c r="BF9338" i="6"/>
  <c r="BF9339" i="6"/>
  <c r="BF9340" i="6"/>
  <c r="BF9341" i="6"/>
  <c r="BF9342" i="6"/>
  <c r="BF9343" i="6"/>
  <c r="BF9344" i="6"/>
  <c r="BF9345" i="6"/>
  <c r="BF9346" i="6"/>
  <c r="BF9347" i="6"/>
  <c r="BF9348" i="6"/>
  <c r="BF9349" i="6"/>
  <c r="BF9350" i="6"/>
  <c r="BF9351" i="6"/>
  <c r="BF9352" i="6"/>
  <c r="BF9353" i="6"/>
  <c r="BF9354" i="6"/>
  <c r="BF9355" i="6"/>
  <c r="BF9356" i="6"/>
  <c r="BF9357" i="6"/>
  <c r="BF9358" i="6"/>
  <c r="BF9359" i="6"/>
  <c r="BF9360" i="6"/>
  <c r="BF9361" i="6"/>
  <c r="BF9362" i="6"/>
  <c r="BF9363" i="6"/>
  <c r="BF9364" i="6"/>
  <c r="BF9365" i="6"/>
  <c r="BF9366" i="6"/>
  <c r="BF9367" i="6"/>
  <c r="BF9368" i="6"/>
  <c r="BF9369" i="6"/>
  <c r="BF9370" i="6"/>
  <c r="BF9371" i="6"/>
  <c r="BF9372" i="6"/>
  <c r="BF9373" i="6"/>
  <c r="BF9374" i="6"/>
  <c r="BF9375" i="6"/>
  <c r="BF9376" i="6"/>
  <c r="BF9377" i="6"/>
  <c r="BF9378" i="6"/>
  <c r="BF9379" i="6"/>
  <c r="BF9380" i="6"/>
  <c r="BF9381" i="6"/>
  <c r="BF9382" i="6"/>
  <c r="BF9383" i="6"/>
  <c r="BF9384" i="6"/>
  <c r="BF9385" i="6"/>
  <c r="BF9386" i="6"/>
  <c r="BF9387" i="6"/>
  <c r="BF9388" i="6"/>
  <c r="BF9389" i="6"/>
  <c r="BF9390" i="6"/>
  <c r="BF9391" i="6"/>
  <c r="BF9392" i="6"/>
  <c r="BF9393" i="6"/>
  <c r="BF9394" i="6"/>
  <c r="BF9395" i="6"/>
  <c r="BF9396" i="6"/>
  <c r="BF9397" i="6"/>
  <c r="BF9398" i="6"/>
  <c r="BF9399" i="6"/>
  <c r="BF9400" i="6"/>
  <c r="BF9401" i="6"/>
  <c r="BF9402" i="6"/>
  <c r="BF9403" i="6"/>
  <c r="BF9404" i="6"/>
  <c r="BF9405" i="6"/>
  <c r="BF9406" i="6"/>
  <c r="BF9407" i="6"/>
  <c r="BF9408" i="6"/>
  <c r="BF9409" i="6"/>
  <c r="BF9410" i="6"/>
  <c r="BF9411" i="6"/>
  <c r="BF9412" i="6"/>
  <c r="BF9413" i="6"/>
  <c r="BF9414" i="6"/>
  <c r="BF9415" i="6"/>
  <c r="BF9416" i="6"/>
  <c r="BF9417" i="6"/>
  <c r="BF9418" i="6"/>
  <c r="BF9419" i="6"/>
  <c r="BF9420" i="6"/>
  <c r="BF9421" i="6"/>
  <c r="BF9422" i="6"/>
  <c r="BF9423" i="6"/>
  <c r="BF9424" i="6"/>
  <c r="BF9425" i="6"/>
  <c r="BF9426" i="6"/>
  <c r="BF9427" i="6"/>
  <c r="BF9428" i="6"/>
  <c r="BF9429" i="6"/>
  <c r="BF9430" i="6"/>
  <c r="BF9431" i="6"/>
  <c r="BF9432" i="6"/>
  <c r="BF9433" i="6"/>
  <c r="BF9434" i="6"/>
  <c r="BF9435" i="6"/>
  <c r="BF9436" i="6"/>
  <c r="BF9437" i="6"/>
  <c r="BF9438" i="6"/>
  <c r="BF9439" i="6"/>
  <c r="BF9440" i="6"/>
  <c r="BF9441" i="6"/>
  <c r="BF9442" i="6"/>
  <c r="BF9443" i="6"/>
  <c r="BF9444" i="6"/>
  <c r="BF9445" i="6"/>
  <c r="BF9446" i="6"/>
  <c r="BF9447" i="6"/>
  <c r="BF9448" i="6"/>
  <c r="BF9449" i="6"/>
  <c r="BF9450" i="6"/>
  <c r="BF9451" i="6"/>
  <c r="BF9452" i="6"/>
  <c r="BF9453" i="6"/>
  <c r="BF9454" i="6"/>
  <c r="BF9455" i="6"/>
  <c r="BF9456" i="6"/>
  <c r="BF9457" i="6"/>
  <c r="BF9458" i="6"/>
  <c r="BF9459" i="6"/>
  <c r="BF9460" i="6"/>
  <c r="BF9461" i="6"/>
  <c r="BF9462" i="6"/>
  <c r="BF9463" i="6"/>
  <c r="BF9464" i="6"/>
  <c r="BF9465" i="6"/>
  <c r="BF9466" i="6"/>
  <c r="BF9467" i="6"/>
  <c r="BF9468" i="6"/>
  <c r="BF9469" i="6"/>
  <c r="BF9470" i="6"/>
  <c r="BF9471" i="6"/>
  <c r="BF9472" i="6"/>
  <c r="BF9473" i="6"/>
  <c r="BF9474" i="6"/>
  <c r="BF9475" i="6"/>
  <c r="BF9476" i="6"/>
  <c r="BF9477" i="6"/>
  <c r="BF9478" i="6"/>
  <c r="BF9479" i="6"/>
  <c r="BF9480" i="6"/>
  <c r="BF9481" i="6"/>
  <c r="BF9482" i="6"/>
  <c r="BF9483" i="6"/>
  <c r="BF9484" i="6"/>
  <c r="BF9485" i="6"/>
  <c r="BF9486" i="6"/>
  <c r="BF9487" i="6"/>
  <c r="BF9488" i="6"/>
  <c r="BF9489" i="6"/>
  <c r="BF9490" i="6"/>
  <c r="BF9491" i="6"/>
  <c r="BF9492" i="6"/>
  <c r="BF9493" i="6"/>
  <c r="BF9494" i="6"/>
  <c r="BF9495" i="6"/>
  <c r="BF9496" i="6"/>
  <c r="BF9497" i="6"/>
  <c r="BF9498" i="6"/>
  <c r="BF9499" i="6"/>
  <c r="BF9500" i="6"/>
  <c r="BF9501" i="6"/>
  <c r="BF9502" i="6"/>
  <c r="BF9503" i="6"/>
  <c r="BF9504" i="6"/>
  <c r="BF9505" i="6"/>
  <c r="BF9506" i="6"/>
  <c r="BF9507" i="6"/>
  <c r="BF9508" i="6"/>
  <c r="BF9509" i="6"/>
  <c r="BF9510" i="6"/>
  <c r="BF9511" i="6"/>
  <c r="BF9512" i="6"/>
  <c r="BF9513" i="6"/>
  <c r="BF9514" i="6"/>
  <c r="BF9515" i="6"/>
  <c r="BF9516" i="6"/>
  <c r="BF9517" i="6"/>
  <c r="BF9518" i="6"/>
  <c r="BF9519" i="6"/>
  <c r="BF9520" i="6"/>
  <c r="BF9521" i="6"/>
  <c r="BF9522" i="6"/>
  <c r="BF9523" i="6"/>
  <c r="BF9524" i="6"/>
  <c r="BF9525" i="6"/>
  <c r="BF9526" i="6"/>
  <c r="BF9527" i="6"/>
  <c r="BF9528" i="6"/>
  <c r="BF9529" i="6"/>
  <c r="BF9530" i="6"/>
  <c r="BF9531" i="6"/>
  <c r="BF9532" i="6"/>
  <c r="BF9533" i="6"/>
  <c r="BF9534" i="6"/>
  <c r="BF9535" i="6"/>
  <c r="BF9536" i="6"/>
  <c r="BF9537" i="6"/>
  <c r="BF9538" i="6"/>
  <c r="BF9539" i="6"/>
  <c r="BF9540" i="6"/>
  <c r="BF9541" i="6"/>
  <c r="BF9542" i="6"/>
  <c r="BF9543" i="6"/>
  <c r="BF9544" i="6"/>
  <c r="BF9545" i="6"/>
  <c r="BF9546" i="6"/>
  <c r="BF9547" i="6"/>
  <c r="BF9548" i="6"/>
  <c r="BF9549" i="6"/>
  <c r="BF9550" i="6"/>
  <c r="BF9551" i="6"/>
  <c r="BF9552" i="6"/>
  <c r="BF9553" i="6"/>
  <c r="BF9554" i="6"/>
  <c r="BF9555" i="6"/>
  <c r="BF9556" i="6"/>
  <c r="BF9557" i="6"/>
  <c r="BF9558" i="6"/>
  <c r="BF9559" i="6"/>
  <c r="BF9560" i="6"/>
  <c r="BF9561" i="6"/>
  <c r="BF9562" i="6"/>
  <c r="BF9563" i="6"/>
  <c r="BF9564" i="6"/>
  <c r="BF9565" i="6"/>
  <c r="BF9566" i="6"/>
  <c r="BF9567" i="6"/>
  <c r="BF9568" i="6"/>
  <c r="BF9569" i="6"/>
  <c r="BF9570" i="6"/>
  <c r="BF9571" i="6"/>
  <c r="BF9572" i="6"/>
  <c r="BF9573" i="6"/>
  <c r="BF9574" i="6"/>
  <c r="BF9575" i="6"/>
  <c r="BF9576" i="6"/>
  <c r="BF9577" i="6"/>
  <c r="BF9578" i="6"/>
  <c r="BF9579" i="6"/>
  <c r="BF9580" i="6"/>
  <c r="BF9581" i="6"/>
  <c r="BF9582" i="6"/>
  <c r="BF9583" i="6"/>
  <c r="BF9584" i="6"/>
  <c r="BF9585" i="6"/>
  <c r="BF9586" i="6"/>
  <c r="BF9587" i="6"/>
  <c r="BF9588" i="6"/>
  <c r="BF9589" i="6"/>
  <c r="BF9590" i="6"/>
  <c r="BF9591" i="6"/>
  <c r="BF9592" i="6"/>
  <c r="BF9593" i="6"/>
  <c r="BF9594" i="6"/>
  <c r="BF9595" i="6"/>
  <c r="BF9596" i="6"/>
  <c r="BF9597" i="6"/>
  <c r="BF9598" i="6"/>
  <c r="BF9599" i="6"/>
  <c r="BF9600" i="6"/>
  <c r="BF9601" i="6"/>
  <c r="BF9602" i="6"/>
  <c r="BF9603" i="6"/>
  <c r="BF9604" i="6"/>
  <c r="BF9605" i="6"/>
  <c r="BF9606" i="6"/>
  <c r="BF9607" i="6"/>
  <c r="BF9608" i="6"/>
  <c r="BF9609" i="6"/>
  <c r="BF9610" i="6"/>
  <c r="BF9611" i="6"/>
  <c r="BF9612" i="6"/>
  <c r="BF9613" i="6"/>
  <c r="BF9614" i="6"/>
  <c r="BF9615" i="6"/>
  <c r="BF9616" i="6"/>
  <c r="BF9617" i="6"/>
  <c r="BF9618" i="6"/>
  <c r="BF9619" i="6"/>
  <c r="BF9620" i="6"/>
  <c r="BF9621" i="6"/>
  <c r="BF9622" i="6"/>
  <c r="BF9623" i="6"/>
  <c r="BF9624" i="6"/>
  <c r="BF9625" i="6"/>
  <c r="BF9626" i="6"/>
  <c r="BF9627" i="6"/>
  <c r="BF9628" i="6"/>
  <c r="BF9629" i="6"/>
  <c r="BF9630" i="6"/>
  <c r="BF9631" i="6"/>
  <c r="BF9632" i="6"/>
  <c r="BF9633" i="6"/>
  <c r="BF9634" i="6"/>
  <c r="BF9635" i="6"/>
  <c r="BF9636" i="6"/>
  <c r="BF9637" i="6"/>
  <c r="BF9638" i="6"/>
  <c r="BF9639" i="6"/>
  <c r="BF9640" i="6"/>
  <c r="BF9641" i="6"/>
  <c r="BF9642" i="6"/>
  <c r="BF9643" i="6"/>
  <c r="BF9644" i="6"/>
  <c r="BF9645" i="6"/>
  <c r="BF9646" i="6"/>
  <c r="BF9647" i="6"/>
  <c r="BF9648" i="6"/>
  <c r="BF9649" i="6"/>
  <c r="BF9650" i="6"/>
  <c r="BF9651" i="6"/>
  <c r="BF9652" i="6"/>
  <c r="BF9653" i="6"/>
  <c r="BF9654" i="6"/>
  <c r="BF9655" i="6"/>
  <c r="BF9656" i="6"/>
  <c r="BF9657" i="6"/>
  <c r="BF9658" i="6"/>
  <c r="BF9659" i="6"/>
  <c r="BF9660" i="6"/>
  <c r="BF9661" i="6"/>
  <c r="BF9662" i="6"/>
  <c r="BF9663" i="6"/>
  <c r="BF9664" i="6"/>
  <c r="BF9665" i="6"/>
  <c r="BF9666" i="6"/>
  <c r="BF9667" i="6"/>
  <c r="BF9668" i="6"/>
  <c r="BF9669" i="6"/>
  <c r="BF9670" i="6"/>
  <c r="BF9671" i="6"/>
  <c r="BF9672" i="6"/>
  <c r="BF9673" i="6"/>
  <c r="BF9674" i="6"/>
  <c r="BF9675" i="6"/>
  <c r="BF9676" i="6"/>
  <c r="BF9677" i="6"/>
  <c r="BF9678" i="6"/>
  <c r="BF9679" i="6"/>
  <c r="BF9680" i="6"/>
  <c r="BF9681" i="6"/>
  <c r="BF9682" i="6"/>
  <c r="BF9683" i="6"/>
  <c r="BF9684" i="6"/>
  <c r="BF9685" i="6"/>
  <c r="BF9686" i="6"/>
  <c r="BF9687" i="6"/>
  <c r="BF9688" i="6"/>
  <c r="BF9689" i="6"/>
  <c r="BF9690" i="6"/>
  <c r="BF9691" i="6"/>
  <c r="BF9692" i="6"/>
  <c r="BF9693" i="6"/>
  <c r="BF9694" i="6"/>
  <c r="BF9695" i="6"/>
  <c r="BF9696" i="6"/>
  <c r="BF9697" i="6"/>
  <c r="BF9698" i="6"/>
  <c r="BF9699" i="6"/>
  <c r="BF9700" i="6"/>
  <c r="BF9701" i="6"/>
  <c r="BF9702" i="6"/>
  <c r="BF9703" i="6"/>
  <c r="BF9704" i="6"/>
  <c r="BF9705" i="6"/>
  <c r="BF9706" i="6"/>
  <c r="BF9707" i="6"/>
  <c r="BF9708" i="6"/>
  <c r="BF9709" i="6"/>
  <c r="BF9710" i="6"/>
  <c r="BF9711" i="6"/>
  <c r="BF9712" i="6"/>
  <c r="BF9713" i="6"/>
  <c r="BF9714" i="6"/>
  <c r="BF9715" i="6"/>
  <c r="BF9716" i="6"/>
  <c r="BF9717" i="6"/>
  <c r="BF9718" i="6"/>
  <c r="BF9719" i="6"/>
  <c r="BF9720" i="6"/>
  <c r="BF9721" i="6"/>
  <c r="BF9722" i="6"/>
  <c r="BF9723" i="6"/>
  <c r="BF9724" i="6"/>
  <c r="BF9725" i="6"/>
  <c r="BF9726" i="6"/>
  <c r="BF9727" i="6"/>
  <c r="BF9728" i="6"/>
  <c r="BF9729" i="6"/>
  <c r="BF9730" i="6"/>
  <c r="BF9731" i="6"/>
  <c r="BF9732" i="6"/>
  <c r="BF9733" i="6"/>
  <c r="BF9734" i="6"/>
  <c r="BF9735" i="6"/>
  <c r="BF9736" i="6"/>
  <c r="BF9737" i="6"/>
  <c r="BF9738" i="6"/>
  <c r="BF9739" i="6"/>
  <c r="BF9740" i="6"/>
  <c r="BF9741" i="6"/>
  <c r="BF9742" i="6"/>
  <c r="BF9743" i="6"/>
  <c r="BF9744" i="6"/>
  <c r="BF9745" i="6"/>
  <c r="BF9746" i="6"/>
  <c r="BF9747" i="6"/>
  <c r="BF9748" i="6"/>
  <c r="BF9749" i="6"/>
  <c r="BF9750" i="6"/>
  <c r="BF9751" i="6"/>
  <c r="BF9752" i="6"/>
  <c r="BF9753" i="6"/>
  <c r="BF9754" i="6"/>
  <c r="BF9755" i="6"/>
  <c r="BF9756" i="6"/>
  <c r="BF9757" i="6"/>
  <c r="BF9758" i="6"/>
  <c r="BF9759" i="6"/>
  <c r="BF9760" i="6"/>
  <c r="BF9761" i="6"/>
  <c r="BF9762" i="6"/>
  <c r="BF9763" i="6"/>
  <c r="BF9764" i="6"/>
  <c r="BF9765" i="6"/>
  <c r="BF9766" i="6"/>
  <c r="BF9767" i="6"/>
  <c r="BF9768" i="6"/>
  <c r="BF9769" i="6"/>
  <c r="BF9770" i="6"/>
  <c r="BF9771" i="6"/>
  <c r="BF9772" i="6"/>
  <c r="BF9773" i="6"/>
  <c r="BF9774" i="6"/>
  <c r="BF9775" i="6"/>
  <c r="BF9776" i="6"/>
  <c r="BF9777" i="6"/>
  <c r="BF9778" i="6"/>
  <c r="BF9779" i="6"/>
  <c r="BF9780" i="6"/>
  <c r="BF9781" i="6"/>
  <c r="BF9782" i="6"/>
  <c r="BF9783" i="6"/>
  <c r="BF9784" i="6"/>
  <c r="BF9785" i="6"/>
  <c r="BF9786" i="6"/>
  <c r="BF9787" i="6"/>
  <c r="BF9788" i="6"/>
  <c r="BF9789" i="6"/>
  <c r="BF9790" i="6"/>
  <c r="BF9791" i="6"/>
  <c r="BF9792" i="6"/>
  <c r="BF9793" i="6"/>
  <c r="BF9794" i="6"/>
  <c r="BF9795" i="6"/>
  <c r="BF9796" i="6"/>
  <c r="BF9797" i="6"/>
  <c r="BF9798" i="6"/>
  <c r="BF9799" i="6"/>
  <c r="BF9800" i="6"/>
  <c r="BF9801" i="6"/>
  <c r="BF9802" i="6"/>
  <c r="BF9803" i="6"/>
  <c r="BF9804" i="6"/>
  <c r="BF9805" i="6"/>
  <c r="BF9806" i="6"/>
  <c r="BF9807" i="6"/>
  <c r="BF9808" i="6"/>
  <c r="BF9809" i="6"/>
  <c r="BF9810" i="6"/>
  <c r="BF9811" i="6"/>
  <c r="BF9812" i="6"/>
  <c r="BF9813" i="6"/>
  <c r="BF9814" i="6"/>
  <c r="BF9815" i="6"/>
  <c r="BF9816" i="6"/>
  <c r="BF9817" i="6"/>
  <c r="BF9818" i="6"/>
  <c r="BF9819" i="6"/>
  <c r="BF9820" i="6"/>
  <c r="BF9821" i="6"/>
  <c r="BF9822" i="6"/>
  <c r="BF9823" i="6"/>
  <c r="BF9824" i="6"/>
  <c r="BF9825" i="6"/>
  <c r="BF9826" i="6"/>
  <c r="BF9827" i="6"/>
  <c r="BF9828" i="6"/>
  <c r="BF9829" i="6"/>
  <c r="BF9830" i="6"/>
  <c r="BF9831" i="6"/>
  <c r="BF9832" i="6"/>
  <c r="BF9833" i="6"/>
  <c r="BF9834" i="6"/>
  <c r="BF9835" i="6"/>
  <c r="BF9836" i="6"/>
  <c r="BF9837" i="6"/>
  <c r="BF9838" i="6"/>
  <c r="BF9839" i="6"/>
  <c r="BF9840" i="6"/>
  <c r="BF9841" i="6"/>
  <c r="BF9842" i="6"/>
  <c r="BF9843" i="6"/>
  <c r="BF9844" i="6"/>
  <c r="BF9845" i="6"/>
  <c r="BF9846" i="6"/>
  <c r="BF9847" i="6"/>
  <c r="BF9848" i="6"/>
  <c r="BF9849" i="6"/>
  <c r="BF9850" i="6"/>
  <c r="BF9851" i="6"/>
  <c r="BF9852" i="6"/>
  <c r="BF9853" i="6"/>
  <c r="BF9854" i="6"/>
  <c r="BF9855" i="6"/>
  <c r="BF9856" i="6"/>
  <c r="BF9857" i="6"/>
  <c r="BF9858" i="6"/>
  <c r="BF9859" i="6"/>
  <c r="BF9860" i="6"/>
  <c r="BF9861" i="6"/>
  <c r="BF9862" i="6"/>
  <c r="BF9863" i="6"/>
  <c r="BF9864" i="6"/>
  <c r="BF9865" i="6"/>
  <c r="BF9866" i="6"/>
  <c r="BF9867" i="6"/>
  <c r="BF9868" i="6"/>
  <c r="BF9869" i="6"/>
  <c r="BF9870" i="6"/>
  <c r="BF9871" i="6"/>
  <c r="BF9872" i="6"/>
  <c r="BF9873" i="6"/>
  <c r="BF9874" i="6"/>
  <c r="BF9875" i="6"/>
  <c r="BF9876" i="6"/>
  <c r="BF9877" i="6"/>
  <c r="BF9878" i="6"/>
  <c r="BF9879" i="6"/>
  <c r="BF9880" i="6"/>
  <c r="BF9881" i="6"/>
  <c r="BF9882" i="6"/>
  <c r="BF9883" i="6"/>
  <c r="BF9884" i="6"/>
  <c r="BF9885" i="6"/>
  <c r="BF9886" i="6"/>
  <c r="BF9887" i="6"/>
  <c r="BF9888" i="6"/>
  <c r="BF9889" i="6"/>
  <c r="BF9890" i="6"/>
  <c r="BF9891" i="6"/>
  <c r="BF9892" i="6"/>
  <c r="BF9893" i="6"/>
  <c r="BF9894" i="6"/>
  <c r="BF9895" i="6"/>
  <c r="BF9896" i="6"/>
  <c r="BF9897" i="6"/>
  <c r="BF9898" i="6"/>
  <c r="BF9899" i="6"/>
  <c r="BF9900" i="6"/>
  <c r="BF9901" i="6"/>
  <c r="BF9902" i="6"/>
  <c r="BF9903" i="6"/>
  <c r="BF9904" i="6"/>
  <c r="BF9905" i="6"/>
  <c r="BF9906" i="6"/>
  <c r="BF9907" i="6"/>
  <c r="BF9908" i="6"/>
  <c r="BF9909" i="6"/>
  <c r="BF9910" i="6"/>
  <c r="BF9911" i="6"/>
  <c r="BF9912" i="6"/>
  <c r="BF9913" i="6"/>
  <c r="BF9914" i="6"/>
  <c r="BF9915" i="6"/>
  <c r="BF9916" i="6"/>
  <c r="BF9917" i="6"/>
  <c r="BF9918" i="6"/>
  <c r="BF9919" i="6"/>
  <c r="BF9920" i="6"/>
  <c r="BF9921" i="6"/>
  <c r="BF9922" i="6"/>
  <c r="BF9923" i="6"/>
  <c r="BF9924" i="6"/>
  <c r="BF9925" i="6"/>
  <c r="BF9926" i="6"/>
  <c r="BF9927" i="6"/>
  <c r="BF9928" i="6"/>
  <c r="BF9929" i="6"/>
  <c r="BF9930" i="6"/>
  <c r="BF9931" i="6"/>
  <c r="BF9932" i="6"/>
  <c r="BF9933" i="6"/>
  <c r="BF9934" i="6"/>
  <c r="BF9935" i="6"/>
  <c r="BF9936" i="6"/>
  <c r="BF9937" i="6"/>
  <c r="BF9938" i="6"/>
  <c r="BF9939" i="6"/>
  <c r="BF9940" i="6"/>
  <c r="BF9941" i="6"/>
  <c r="BF9942" i="6"/>
  <c r="BF9943" i="6"/>
  <c r="BF9944" i="6"/>
  <c r="BF9945" i="6"/>
  <c r="BF9946" i="6"/>
  <c r="BF9947" i="6"/>
  <c r="BF9948" i="6"/>
  <c r="BF9949" i="6"/>
  <c r="BF9950" i="6"/>
  <c r="BF9951" i="6"/>
  <c r="BF9952" i="6"/>
  <c r="BF9953" i="6"/>
  <c r="BF9954" i="6"/>
  <c r="BF9955" i="6"/>
  <c r="BF9956" i="6"/>
  <c r="BF9957" i="6"/>
  <c r="BF9958" i="6"/>
  <c r="BF9959" i="6"/>
  <c r="BF9960" i="6"/>
  <c r="BF9961" i="6"/>
  <c r="BF9962" i="6"/>
  <c r="BF9963" i="6"/>
  <c r="BF9964" i="6"/>
  <c r="BF9965" i="6"/>
  <c r="BF9966" i="6"/>
  <c r="BF9967" i="6"/>
  <c r="BF9968" i="6"/>
  <c r="BF9969" i="6"/>
  <c r="BF9970" i="6"/>
  <c r="BF9971" i="6"/>
  <c r="BF9972" i="6"/>
  <c r="BF9973" i="6"/>
  <c r="BF9974" i="6"/>
  <c r="BF9975" i="6"/>
  <c r="BF9976" i="6"/>
  <c r="BF9977" i="6"/>
  <c r="BF9978" i="6"/>
  <c r="BF9979" i="6"/>
  <c r="BF9980" i="6"/>
  <c r="BF9981" i="6"/>
  <c r="BF9982" i="6"/>
  <c r="BF9983" i="6"/>
  <c r="BF9984" i="6"/>
  <c r="BF9985" i="6"/>
  <c r="BF9986" i="6"/>
  <c r="BF9987" i="6"/>
  <c r="BF9988" i="6"/>
  <c r="BF9989" i="6"/>
  <c r="BF9990" i="6"/>
  <c r="BF9991" i="6"/>
  <c r="BF9992" i="6"/>
  <c r="BF9993" i="6"/>
  <c r="BF9994" i="6"/>
  <c r="BF9995" i="6"/>
  <c r="BF9996" i="6"/>
  <c r="BF9997" i="6"/>
  <c r="BF9998" i="6"/>
  <c r="BF9999" i="6"/>
  <c r="BF10000" i="6"/>
  <c r="BF10001" i="6"/>
  <c r="BF10002" i="6"/>
  <c r="BF10003" i="6"/>
  <c r="BF10004" i="6"/>
  <c r="BF10005" i="6"/>
  <c r="BF10006" i="6"/>
  <c r="BF10007" i="6"/>
  <c r="BF10008" i="6"/>
  <c r="BF10009" i="6"/>
  <c r="BF10010" i="6"/>
  <c r="BF10011" i="6"/>
  <c r="BF10012" i="6"/>
  <c r="BF10013" i="6"/>
  <c r="BF10014" i="6"/>
  <c r="BF10015" i="6"/>
  <c r="BF10016" i="6"/>
  <c r="BF10017" i="6"/>
  <c r="BF10018" i="6"/>
  <c r="BF10019" i="6"/>
  <c r="BF10020" i="6"/>
  <c r="BF10021" i="6"/>
  <c r="BF10022" i="6"/>
  <c r="BF10023" i="6"/>
  <c r="BF10024" i="6"/>
  <c r="BF10025" i="6"/>
  <c r="BF10026" i="6"/>
  <c r="BF10027" i="6"/>
  <c r="BF10028" i="6"/>
  <c r="BF10029" i="6"/>
  <c r="BF10030" i="6"/>
  <c r="BF10031" i="6"/>
  <c r="BF10032" i="6"/>
  <c r="BF10033" i="6"/>
  <c r="BF10034" i="6"/>
  <c r="BF10035" i="6"/>
  <c r="BF10036" i="6"/>
  <c r="BF10037" i="6"/>
  <c r="BF10038" i="6"/>
  <c r="BF10039" i="6"/>
  <c r="BF10040" i="6"/>
  <c r="BF10041" i="6"/>
  <c r="BF10042" i="6"/>
  <c r="BF10043" i="6"/>
  <c r="BF10044" i="6"/>
  <c r="BF2" i="6"/>
  <c r="BC3" i="6"/>
  <c r="BC4" i="6"/>
  <c r="BC5" i="6"/>
  <c r="BC6" i="6"/>
  <c r="BC7" i="6"/>
  <c r="BC8" i="6"/>
  <c r="BC9" i="6"/>
  <c r="BC10" i="6"/>
  <c r="BC11" i="6"/>
  <c r="BC12" i="6"/>
  <c r="BC13" i="6"/>
  <c r="BC14" i="6"/>
  <c r="BC15" i="6"/>
  <c r="BC16" i="6"/>
  <c r="BC17" i="6"/>
  <c r="BC18" i="6"/>
  <c r="BC19" i="6"/>
  <c r="BC20" i="6"/>
  <c r="BC21" i="6"/>
  <c r="BC22" i="6"/>
  <c r="BC23" i="6"/>
  <c r="BC24" i="6"/>
  <c r="BC25" i="6"/>
  <c r="BC26" i="6"/>
  <c r="BC27" i="6"/>
  <c r="BC28" i="6"/>
  <c r="BC29" i="6"/>
  <c r="BC30" i="6"/>
  <c r="BC31" i="6"/>
  <c r="BC32" i="6"/>
  <c r="BC33" i="6"/>
  <c r="BC34" i="6"/>
  <c r="BC35" i="6"/>
  <c r="BC36" i="6"/>
  <c r="BC37" i="6"/>
  <c r="BC38" i="6"/>
  <c r="BC39" i="6"/>
  <c r="BC40" i="6"/>
  <c r="BC41" i="6"/>
  <c r="BC42" i="6"/>
  <c r="BC43" i="6"/>
  <c r="BC44" i="6"/>
  <c r="BC45" i="6"/>
  <c r="BC46" i="6"/>
  <c r="BC47" i="6"/>
  <c r="BC48" i="6"/>
  <c r="BC49" i="6"/>
  <c r="BC50" i="6"/>
  <c r="BC51" i="6"/>
  <c r="BC52" i="6"/>
  <c r="BC53" i="6"/>
  <c r="BC54" i="6"/>
  <c r="BC55" i="6"/>
  <c r="BC56" i="6"/>
  <c r="BC57" i="6"/>
  <c r="BC58" i="6"/>
  <c r="BC59" i="6"/>
  <c r="BC60" i="6"/>
  <c r="BC61" i="6"/>
  <c r="BC62" i="6"/>
  <c r="BC63" i="6"/>
  <c r="BC64" i="6"/>
  <c r="BC65" i="6"/>
  <c r="BC66" i="6"/>
  <c r="BC67" i="6"/>
  <c r="BC68" i="6"/>
  <c r="BC69" i="6"/>
  <c r="BC70" i="6"/>
  <c r="BC71" i="6"/>
  <c r="BC72" i="6"/>
  <c r="BC73" i="6"/>
  <c r="BC74" i="6"/>
  <c r="BC75" i="6"/>
  <c r="BC76" i="6"/>
  <c r="BC77" i="6"/>
  <c r="BC78" i="6"/>
  <c r="BC79" i="6"/>
  <c r="BC80" i="6"/>
  <c r="BC81" i="6"/>
  <c r="BC82" i="6"/>
  <c r="BC83" i="6"/>
  <c r="BC84" i="6"/>
  <c r="BC85" i="6"/>
  <c r="BC86" i="6"/>
  <c r="BC87" i="6"/>
  <c r="BC88" i="6"/>
  <c r="BC89" i="6"/>
  <c r="BC90" i="6"/>
  <c r="BC91" i="6"/>
  <c r="BC92" i="6"/>
  <c r="BC93" i="6"/>
  <c r="BC94" i="6"/>
  <c r="BC95" i="6"/>
  <c r="BC96" i="6"/>
  <c r="BC97" i="6"/>
  <c r="BC98" i="6"/>
  <c r="BC99" i="6"/>
  <c r="BC100" i="6"/>
  <c r="BC101" i="6"/>
  <c r="BC102" i="6"/>
  <c r="BC103" i="6"/>
  <c r="BC104" i="6"/>
  <c r="BC105" i="6"/>
  <c r="BC106" i="6"/>
  <c r="BC107" i="6"/>
  <c r="BC108" i="6"/>
  <c r="BC109" i="6"/>
  <c r="BC110" i="6"/>
  <c r="BC111" i="6"/>
  <c r="BC112" i="6"/>
  <c r="BC113" i="6"/>
  <c r="BC114" i="6"/>
  <c r="BC115" i="6"/>
  <c r="BC116" i="6"/>
  <c r="BC117" i="6"/>
  <c r="BC118" i="6"/>
  <c r="BC119" i="6"/>
  <c r="BC120" i="6"/>
  <c r="BC121" i="6"/>
  <c r="BC122" i="6"/>
  <c r="BC123" i="6"/>
  <c r="BC124" i="6"/>
  <c r="BC125" i="6"/>
  <c r="BC126" i="6"/>
  <c r="BC127" i="6"/>
  <c r="BC128" i="6"/>
  <c r="BC129" i="6"/>
  <c r="BC130" i="6"/>
  <c r="BC131" i="6"/>
  <c r="BC132" i="6"/>
  <c r="BC133" i="6"/>
  <c r="BC134" i="6"/>
  <c r="BC135" i="6"/>
  <c r="BC136" i="6"/>
  <c r="BC137" i="6"/>
  <c r="BC138" i="6"/>
  <c r="BC139" i="6"/>
  <c r="BC140" i="6"/>
  <c r="BC141" i="6"/>
  <c r="BC142" i="6"/>
  <c r="BC143" i="6"/>
  <c r="BC144" i="6"/>
  <c r="BC145" i="6"/>
  <c r="BC146" i="6"/>
  <c r="BC147" i="6"/>
  <c r="BC148" i="6"/>
  <c r="BC149" i="6"/>
  <c r="BC150" i="6"/>
  <c r="BC151" i="6"/>
  <c r="BC152" i="6"/>
  <c r="BC153" i="6"/>
  <c r="BC154" i="6"/>
  <c r="BC155" i="6"/>
  <c r="BC156" i="6"/>
  <c r="BC157" i="6"/>
  <c r="BC158" i="6"/>
  <c r="BC159" i="6"/>
  <c r="BC160" i="6"/>
  <c r="BC161" i="6"/>
  <c r="BC162" i="6"/>
  <c r="BC163" i="6"/>
  <c r="BC164" i="6"/>
  <c r="BC165" i="6"/>
  <c r="BC166" i="6"/>
  <c r="BC167" i="6"/>
  <c r="BC168" i="6"/>
  <c r="BC169" i="6"/>
  <c r="BC170" i="6"/>
  <c r="BC171" i="6"/>
  <c r="BC172" i="6"/>
  <c r="BC173" i="6"/>
  <c r="BC174" i="6"/>
  <c r="BC175" i="6"/>
  <c r="BC176" i="6"/>
  <c r="BC177" i="6"/>
  <c r="BC178" i="6"/>
  <c r="BC179" i="6"/>
  <c r="BC180" i="6"/>
  <c r="BC181" i="6"/>
  <c r="BC182" i="6"/>
  <c r="BC183" i="6"/>
  <c r="BC184" i="6"/>
  <c r="BC185" i="6"/>
  <c r="BC186" i="6"/>
  <c r="BC187" i="6"/>
  <c r="BC188" i="6"/>
  <c r="BC189" i="6"/>
  <c r="BC190" i="6"/>
  <c r="BC191" i="6"/>
  <c r="BC192" i="6"/>
  <c r="BC193" i="6"/>
  <c r="BC194" i="6"/>
  <c r="BC195" i="6"/>
  <c r="BC196" i="6"/>
  <c r="BC197" i="6"/>
  <c r="BC198" i="6"/>
  <c r="BC199" i="6"/>
  <c r="BC200" i="6"/>
  <c r="BC201" i="6"/>
  <c r="BC202" i="6"/>
  <c r="BC203" i="6"/>
  <c r="BC204" i="6"/>
  <c r="BC205" i="6"/>
  <c r="BC206" i="6"/>
  <c r="BC207" i="6"/>
  <c r="BC208" i="6"/>
  <c r="BC209" i="6"/>
  <c r="BC210" i="6"/>
  <c r="BC211" i="6"/>
  <c r="BC212" i="6"/>
  <c r="BC213" i="6"/>
  <c r="BC214" i="6"/>
  <c r="BC215" i="6"/>
  <c r="BC216" i="6"/>
  <c r="BC217" i="6"/>
  <c r="BC218" i="6"/>
  <c r="BC219" i="6"/>
  <c r="BC220" i="6"/>
  <c r="BC221" i="6"/>
  <c r="BC222" i="6"/>
  <c r="BC223" i="6"/>
  <c r="BC224" i="6"/>
  <c r="BC225" i="6"/>
  <c r="BC226" i="6"/>
  <c r="BC227" i="6"/>
  <c r="BC228" i="6"/>
  <c r="BC229" i="6"/>
  <c r="BC230" i="6"/>
  <c r="BC231" i="6"/>
  <c r="BC232" i="6"/>
  <c r="BC233" i="6"/>
  <c r="BC234" i="6"/>
  <c r="BC235" i="6"/>
  <c r="BC236" i="6"/>
  <c r="BC237" i="6"/>
  <c r="BC238" i="6"/>
  <c r="BC239" i="6"/>
  <c r="BC240" i="6"/>
  <c r="BC241" i="6"/>
  <c r="BC242" i="6"/>
  <c r="BC243" i="6"/>
  <c r="BC244" i="6"/>
  <c r="BC245" i="6"/>
  <c r="BC246" i="6"/>
  <c r="BC247" i="6"/>
  <c r="BC248" i="6"/>
  <c r="BC249" i="6"/>
  <c r="BC250" i="6"/>
  <c r="BC251" i="6"/>
  <c r="BC252" i="6"/>
  <c r="BC253" i="6"/>
  <c r="BC254" i="6"/>
  <c r="BC255" i="6"/>
  <c r="BC256" i="6"/>
  <c r="BC257" i="6"/>
  <c r="BC258" i="6"/>
  <c r="BC259" i="6"/>
  <c r="BC260" i="6"/>
  <c r="BC261" i="6"/>
  <c r="BC262" i="6"/>
  <c r="BC263" i="6"/>
  <c r="BC264" i="6"/>
  <c r="BC265" i="6"/>
  <c r="BC266" i="6"/>
  <c r="BC267" i="6"/>
  <c r="BC268" i="6"/>
  <c r="BC269" i="6"/>
  <c r="BC270" i="6"/>
  <c r="BC271" i="6"/>
  <c r="BC272" i="6"/>
  <c r="BC273" i="6"/>
  <c r="BC274" i="6"/>
  <c r="BC275" i="6"/>
  <c r="BC276" i="6"/>
  <c r="BC277" i="6"/>
  <c r="BC278" i="6"/>
  <c r="BC279" i="6"/>
  <c r="BC280" i="6"/>
  <c r="BC281" i="6"/>
  <c r="BC282" i="6"/>
  <c r="BC283" i="6"/>
  <c r="BC284" i="6"/>
  <c r="BC285" i="6"/>
  <c r="BC286" i="6"/>
  <c r="BC287" i="6"/>
  <c r="BC288" i="6"/>
  <c r="BC289" i="6"/>
  <c r="BC290" i="6"/>
  <c r="BC291" i="6"/>
  <c r="BC292" i="6"/>
  <c r="BC293" i="6"/>
  <c r="BC294" i="6"/>
  <c r="BC295" i="6"/>
  <c r="BC296" i="6"/>
  <c r="BC297" i="6"/>
  <c r="BC298" i="6"/>
  <c r="BC299" i="6"/>
  <c r="BC300" i="6"/>
  <c r="BC301" i="6"/>
  <c r="BC302" i="6"/>
  <c r="BC303" i="6"/>
  <c r="BC304" i="6"/>
  <c r="BC305" i="6"/>
  <c r="BC306" i="6"/>
  <c r="BC307" i="6"/>
  <c r="BC308" i="6"/>
  <c r="BC309" i="6"/>
  <c r="BC310" i="6"/>
  <c r="BC311" i="6"/>
  <c r="BC312" i="6"/>
  <c r="BC313" i="6"/>
  <c r="BC314" i="6"/>
  <c r="BC315" i="6"/>
  <c r="BC316" i="6"/>
  <c r="BC317" i="6"/>
  <c r="BC318" i="6"/>
  <c r="BC319" i="6"/>
  <c r="BC320" i="6"/>
  <c r="BC321" i="6"/>
  <c r="BC322" i="6"/>
  <c r="BC323" i="6"/>
  <c r="BC324" i="6"/>
  <c r="BC325" i="6"/>
  <c r="BC326" i="6"/>
  <c r="BC327" i="6"/>
  <c r="BC328" i="6"/>
  <c r="BC329" i="6"/>
  <c r="BC330" i="6"/>
  <c r="BC331" i="6"/>
  <c r="BC332" i="6"/>
  <c r="BC333" i="6"/>
  <c r="BC334" i="6"/>
  <c r="BC335" i="6"/>
  <c r="BC336" i="6"/>
  <c r="BC337" i="6"/>
  <c r="BC338" i="6"/>
  <c r="BC339" i="6"/>
  <c r="BC340" i="6"/>
  <c r="BC341" i="6"/>
  <c r="BC342" i="6"/>
  <c r="BC343" i="6"/>
  <c r="BC344" i="6"/>
  <c r="BC345" i="6"/>
  <c r="BC346" i="6"/>
  <c r="BC347" i="6"/>
  <c r="BC348" i="6"/>
  <c r="BC349" i="6"/>
  <c r="BC350" i="6"/>
  <c r="BC351" i="6"/>
  <c r="BC352" i="6"/>
  <c r="BC353" i="6"/>
  <c r="BC354" i="6"/>
  <c r="BC355" i="6"/>
  <c r="BC356" i="6"/>
  <c r="BC357" i="6"/>
  <c r="BC358" i="6"/>
  <c r="BC359" i="6"/>
  <c r="BC360" i="6"/>
  <c r="BC361" i="6"/>
  <c r="BC362" i="6"/>
  <c r="BC363" i="6"/>
  <c r="BC364" i="6"/>
  <c r="BC365" i="6"/>
  <c r="BC366" i="6"/>
  <c r="BC367" i="6"/>
  <c r="BC368" i="6"/>
  <c r="BC369" i="6"/>
  <c r="BC370" i="6"/>
  <c r="BC371" i="6"/>
  <c r="BC372" i="6"/>
  <c r="BC373" i="6"/>
  <c r="BC374" i="6"/>
  <c r="BC375" i="6"/>
  <c r="BC376" i="6"/>
  <c r="BC377" i="6"/>
  <c r="BC378" i="6"/>
  <c r="BC379" i="6"/>
  <c r="BC380" i="6"/>
  <c r="BC381" i="6"/>
  <c r="BC382" i="6"/>
  <c r="BC383" i="6"/>
  <c r="BC384" i="6"/>
  <c r="BC385" i="6"/>
  <c r="BC386" i="6"/>
  <c r="BC387" i="6"/>
  <c r="BC388" i="6"/>
  <c r="BC389" i="6"/>
  <c r="BC390" i="6"/>
  <c r="BC391" i="6"/>
  <c r="BC392" i="6"/>
  <c r="BC393" i="6"/>
  <c r="BC394" i="6"/>
  <c r="BC395" i="6"/>
  <c r="BC396" i="6"/>
  <c r="BC397" i="6"/>
  <c r="BC398" i="6"/>
  <c r="BC399" i="6"/>
  <c r="BC400" i="6"/>
  <c r="BC401" i="6"/>
  <c r="BC402" i="6"/>
  <c r="BC403" i="6"/>
  <c r="BC404" i="6"/>
  <c r="BC405" i="6"/>
  <c r="BC406" i="6"/>
  <c r="BC407" i="6"/>
  <c r="BC408" i="6"/>
  <c r="BC409" i="6"/>
  <c r="BC410" i="6"/>
  <c r="BC411" i="6"/>
  <c r="BC412" i="6"/>
  <c r="BC413" i="6"/>
  <c r="BC414" i="6"/>
  <c r="BC415" i="6"/>
  <c r="BC416" i="6"/>
  <c r="BC417" i="6"/>
  <c r="BC418" i="6"/>
  <c r="BC419" i="6"/>
  <c r="BC420" i="6"/>
  <c r="BC421" i="6"/>
  <c r="BC422" i="6"/>
  <c r="BC423" i="6"/>
  <c r="BC424" i="6"/>
  <c r="BC425" i="6"/>
  <c r="BC426" i="6"/>
  <c r="BC427" i="6"/>
  <c r="BC428" i="6"/>
  <c r="BC429" i="6"/>
  <c r="BC430" i="6"/>
  <c r="BC431" i="6"/>
  <c r="BC432" i="6"/>
  <c r="BC433" i="6"/>
  <c r="BC434" i="6"/>
  <c r="BC435" i="6"/>
  <c r="BC436" i="6"/>
  <c r="BC437" i="6"/>
  <c r="BC438" i="6"/>
  <c r="BC439" i="6"/>
  <c r="BC440" i="6"/>
  <c r="BC441" i="6"/>
  <c r="BC442" i="6"/>
  <c r="BC443" i="6"/>
  <c r="BC444" i="6"/>
  <c r="BC445" i="6"/>
  <c r="BC446" i="6"/>
  <c r="BC447" i="6"/>
  <c r="BC448" i="6"/>
  <c r="BC449" i="6"/>
  <c r="BC450" i="6"/>
  <c r="BC451" i="6"/>
  <c r="BC452" i="6"/>
  <c r="BC453" i="6"/>
  <c r="BC454" i="6"/>
  <c r="BC455" i="6"/>
  <c r="BC456" i="6"/>
  <c r="BC457" i="6"/>
  <c r="BC458" i="6"/>
  <c r="BC459" i="6"/>
  <c r="BC460" i="6"/>
  <c r="BC461" i="6"/>
  <c r="BC462" i="6"/>
  <c r="BC463" i="6"/>
  <c r="BC464" i="6"/>
  <c r="BC465" i="6"/>
  <c r="BC466" i="6"/>
  <c r="BC467" i="6"/>
  <c r="BC468" i="6"/>
  <c r="BC469" i="6"/>
  <c r="BC470" i="6"/>
  <c r="BC471" i="6"/>
  <c r="BC472" i="6"/>
  <c r="BC473" i="6"/>
  <c r="BC474" i="6"/>
  <c r="BC475" i="6"/>
  <c r="BC476" i="6"/>
  <c r="BC477" i="6"/>
  <c r="BC478" i="6"/>
  <c r="BC479" i="6"/>
  <c r="BC480" i="6"/>
  <c r="BC481" i="6"/>
  <c r="BC482" i="6"/>
  <c r="BC483" i="6"/>
  <c r="BC484" i="6"/>
  <c r="BC485" i="6"/>
  <c r="BC486" i="6"/>
  <c r="BC487" i="6"/>
  <c r="BC488" i="6"/>
  <c r="BC489" i="6"/>
  <c r="BC490" i="6"/>
  <c r="BC491" i="6"/>
  <c r="BC492" i="6"/>
  <c r="BC493" i="6"/>
  <c r="BC494" i="6"/>
  <c r="BC495" i="6"/>
  <c r="BC496" i="6"/>
  <c r="BC497" i="6"/>
  <c r="BC498" i="6"/>
  <c r="BC499" i="6"/>
  <c r="BC500" i="6"/>
  <c r="BC501" i="6"/>
  <c r="BC502" i="6"/>
  <c r="BC503" i="6"/>
  <c r="BC504" i="6"/>
  <c r="BC505" i="6"/>
  <c r="BC506" i="6"/>
  <c r="BC507" i="6"/>
  <c r="BC508" i="6"/>
  <c r="BC509" i="6"/>
  <c r="BC510" i="6"/>
  <c r="BC511" i="6"/>
  <c r="BC512" i="6"/>
  <c r="BC513" i="6"/>
  <c r="BC514" i="6"/>
  <c r="BC515" i="6"/>
  <c r="BC516" i="6"/>
  <c r="BC517" i="6"/>
  <c r="BC518" i="6"/>
  <c r="BC519" i="6"/>
  <c r="BC520" i="6"/>
  <c r="BC521" i="6"/>
  <c r="BC522" i="6"/>
  <c r="BC523" i="6"/>
  <c r="BC524" i="6"/>
  <c r="BC525" i="6"/>
  <c r="BC526" i="6"/>
  <c r="BC527" i="6"/>
  <c r="BC528" i="6"/>
  <c r="BC529" i="6"/>
  <c r="BC530" i="6"/>
  <c r="BC531" i="6"/>
  <c r="BC532" i="6"/>
  <c r="BC533" i="6"/>
  <c r="BC534" i="6"/>
  <c r="BC535" i="6"/>
  <c r="BC536" i="6"/>
  <c r="BC537" i="6"/>
  <c r="BC538" i="6"/>
  <c r="BC539" i="6"/>
  <c r="BC540" i="6"/>
  <c r="BC541" i="6"/>
  <c r="BC542" i="6"/>
  <c r="BC543" i="6"/>
  <c r="BC544" i="6"/>
  <c r="BC545" i="6"/>
  <c r="BC546" i="6"/>
  <c r="BC547" i="6"/>
  <c r="BC548" i="6"/>
  <c r="BC549" i="6"/>
  <c r="BC550" i="6"/>
  <c r="BC551" i="6"/>
  <c r="BC552" i="6"/>
  <c r="BC553" i="6"/>
  <c r="BC554" i="6"/>
  <c r="BC555" i="6"/>
  <c r="BC556" i="6"/>
  <c r="BC557" i="6"/>
  <c r="BC558" i="6"/>
  <c r="BC559" i="6"/>
  <c r="BC560" i="6"/>
  <c r="BC561" i="6"/>
  <c r="BC562" i="6"/>
  <c r="BC563" i="6"/>
  <c r="BC564" i="6"/>
  <c r="BC565" i="6"/>
  <c r="BC566" i="6"/>
  <c r="BC567" i="6"/>
  <c r="BC568" i="6"/>
  <c r="BC569" i="6"/>
  <c r="BC570" i="6"/>
  <c r="BC571" i="6"/>
  <c r="BC572" i="6"/>
  <c r="BC573" i="6"/>
  <c r="BC574" i="6"/>
  <c r="BC575" i="6"/>
  <c r="BC576" i="6"/>
  <c r="BC577" i="6"/>
  <c r="BC578" i="6"/>
  <c r="BC579" i="6"/>
  <c r="BC580" i="6"/>
  <c r="BC581" i="6"/>
  <c r="BC582" i="6"/>
  <c r="BC583" i="6"/>
  <c r="BC584" i="6"/>
  <c r="BC585" i="6"/>
  <c r="BC586" i="6"/>
  <c r="BC587" i="6"/>
  <c r="BC588" i="6"/>
  <c r="BC589" i="6"/>
  <c r="BC590" i="6"/>
  <c r="BC591" i="6"/>
  <c r="BC592" i="6"/>
  <c r="BC593" i="6"/>
  <c r="BC594" i="6"/>
  <c r="BC595" i="6"/>
  <c r="BC596" i="6"/>
  <c r="BC597" i="6"/>
  <c r="BC598" i="6"/>
  <c r="BC599" i="6"/>
  <c r="BC600" i="6"/>
  <c r="BC601" i="6"/>
  <c r="BC602" i="6"/>
  <c r="BC603" i="6"/>
  <c r="BC604" i="6"/>
  <c r="BC605" i="6"/>
  <c r="BC606" i="6"/>
  <c r="BC607" i="6"/>
  <c r="BC608" i="6"/>
  <c r="BC609" i="6"/>
  <c r="BC610" i="6"/>
  <c r="BC611" i="6"/>
  <c r="BC612" i="6"/>
  <c r="BC613" i="6"/>
  <c r="BC614" i="6"/>
  <c r="BC615" i="6"/>
  <c r="BC616" i="6"/>
  <c r="BC617" i="6"/>
  <c r="BC618" i="6"/>
  <c r="BC619" i="6"/>
  <c r="BC620" i="6"/>
  <c r="BC621" i="6"/>
  <c r="BC622" i="6"/>
  <c r="BC623" i="6"/>
  <c r="BC624" i="6"/>
  <c r="BC625" i="6"/>
  <c r="BC626" i="6"/>
  <c r="BC627" i="6"/>
  <c r="BC628" i="6"/>
  <c r="BC629" i="6"/>
  <c r="BC630" i="6"/>
  <c r="BC631" i="6"/>
  <c r="BC632" i="6"/>
  <c r="BC633" i="6"/>
  <c r="BC634" i="6"/>
  <c r="BC635" i="6"/>
  <c r="BC636" i="6"/>
  <c r="BC637" i="6"/>
  <c r="BC638" i="6"/>
  <c r="BC639" i="6"/>
  <c r="BC640" i="6"/>
  <c r="BC641" i="6"/>
  <c r="BC642" i="6"/>
  <c r="BC643" i="6"/>
  <c r="BC644" i="6"/>
  <c r="BC645" i="6"/>
  <c r="BC646" i="6"/>
  <c r="BC647" i="6"/>
  <c r="BC648" i="6"/>
  <c r="BC649" i="6"/>
  <c r="BC650" i="6"/>
  <c r="BC651" i="6"/>
  <c r="BC652" i="6"/>
  <c r="BC653" i="6"/>
  <c r="BC654" i="6"/>
  <c r="BC655" i="6"/>
  <c r="BC656" i="6"/>
  <c r="BC657" i="6"/>
  <c r="BC658" i="6"/>
  <c r="BC659" i="6"/>
  <c r="BC660" i="6"/>
  <c r="BC661" i="6"/>
  <c r="BC662" i="6"/>
  <c r="BC663" i="6"/>
  <c r="BC664" i="6"/>
  <c r="BC665" i="6"/>
  <c r="BC666" i="6"/>
  <c r="BC667" i="6"/>
  <c r="BC668" i="6"/>
  <c r="BC669" i="6"/>
  <c r="BC670" i="6"/>
  <c r="BC671" i="6"/>
  <c r="BC672" i="6"/>
  <c r="BC673" i="6"/>
  <c r="BC674" i="6"/>
  <c r="BC675" i="6"/>
  <c r="BC676" i="6"/>
  <c r="BC677" i="6"/>
  <c r="BC678" i="6"/>
  <c r="BC679" i="6"/>
  <c r="BC680" i="6"/>
  <c r="BC681" i="6"/>
  <c r="BC682" i="6"/>
  <c r="BC683" i="6"/>
  <c r="BC684" i="6"/>
  <c r="BC685" i="6"/>
  <c r="BC686" i="6"/>
  <c r="BC687" i="6"/>
  <c r="BC688" i="6"/>
  <c r="BC689" i="6"/>
  <c r="BC690" i="6"/>
  <c r="BC691" i="6"/>
  <c r="BC692" i="6"/>
  <c r="BC693" i="6"/>
  <c r="BC694" i="6"/>
  <c r="BC695" i="6"/>
  <c r="BC696" i="6"/>
  <c r="BC697" i="6"/>
  <c r="BC698" i="6"/>
  <c r="BC699" i="6"/>
  <c r="BC700" i="6"/>
  <c r="BC701" i="6"/>
  <c r="BC702" i="6"/>
  <c r="BC703" i="6"/>
  <c r="BC704" i="6"/>
  <c r="BC705" i="6"/>
  <c r="BC706" i="6"/>
  <c r="BC707" i="6"/>
  <c r="BC708" i="6"/>
  <c r="BC709" i="6"/>
  <c r="BC710" i="6"/>
  <c r="BC711" i="6"/>
  <c r="BC712" i="6"/>
  <c r="BC713" i="6"/>
  <c r="BC714" i="6"/>
  <c r="BC715" i="6"/>
  <c r="BC716" i="6"/>
  <c r="BC717" i="6"/>
  <c r="BC718" i="6"/>
  <c r="BC719" i="6"/>
  <c r="BC720" i="6"/>
  <c r="BC721" i="6"/>
  <c r="BC722" i="6"/>
  <c r="BC723" i="6"/>
  <c r="BC724" i="6"/>
  <c r="BC725" i="6"/>
  <c r="BC726" i="6"/>
  <c r="BC727" i="6"/>
  <c r="BC728" i="6"/>
  <c r="BC729" i="6"/>
  <c r="BC730" i="6"/>
  <c r="BC731" i="6"/>
  <c r="BC732" i="6"/>
  <c r="BC733" i="6"/>
  <c r="BC734" i="6"/>
  <c r="BC735" i="6"/>
  <c r="BC736" i="6"/>
  <c r="BC737" i="6"/>
  <c r="BC738" i="6"/>
  <c r="BC739" i="6"/>
  <c r="BC740" i="6"/>
  <c r="BC741" i="6"/>
  <c r="BC742" i="6"/>
  <c r="BC743" i="6"/>
  <c r="BC744" i="6"/>
  <c r="BC745" i="6"/>
  <c r="BC746" i="6"/>
  <c r="BC747" i="6"/>
  <c r="BC748" i="6"/>
  <c r="BC749" i="6"/>
  <c r="BC750" i="6"/>
  <c r="BC751" i="6"/>
  <c r="BC752" i="6"/>
  <c r="BC753" i="6"/>
  <c r="BC754" i="6"/>
  <c r="BC755" i="6"/>
  <c r="BC756" i="6"/>
  <c r="BC757" i="6"/>
  <c r="BC758" i="6"/>
  <c r="BC759" i="6"/>
  <c r="BC760" i="6"/>
  <c r="BC761" i="6"/>
  <c r="BC762" i="6"/>
  <c r="BC763" i="6"/>
  <c r="BC764" i="6"/>
  <c r="BC765" i="6"/>
  <c r="BC766" i="6"/>
  <c r="BC767" i="6"/>
  <c r="BC768" i="6"/>
  <c r="BC769" i="6"/>
  <c r="BC770" i="6"/>
  <c r="BC771" i="6"/>
  <c r="BC772" i="6"/>
  <c r="BC773" i="6"/>
  <c r="BC774" i="6"/>
  <c r="BC775" i="6"/>
  <c r="BC776" i="6"/>
  <c r="BC777" i="6"/>
  <c r="BC778" i="6"/>
  <c r="BC779" i="6"/>
  <c r="BC780" i="6"/>
  <c r="BC781" i="6"/>
  <c r="BC782" i="6"/>
  <c r="BC783" i="6"/>
  <c r="BC784" i="6"/>
  <c r="BC785" i="6"/>
  <c r="BC786" i="6"/>
  <c r="BC787" i="6"/>
  <c r="BC788" i="6"/>
  <c r="BC789" i="6"/>
  <c r="BC790" i="6"/>
  <c r="BC791" i="6"/>
  <c r="BC792" i="6"/>
  <c r="BC793" i="6"/>
  <c r="BC794" i="6"/>
  <c r="BC795" i="6"/>
  <c r="BC796" i="6"/>
  <c r="BC797" i="6"/>
  <c r="BC798" i="6"/>
  <c r="BC799" i="6"/>
  <c r="BC800" i="6"/>
  <c r="BC801" i="6"/>
  <c r="BC802" i="6"/>
  <c r="BC803" i="6"/>
  <c r="BC804" i="6"/>
  <c r="BC805" i="6"/>
  <c r="BC806" i="6"/>
  <c r="BC807" i="6"/>
  <c r="BC808" i="6"/>
  <c r="BC809" i="6"/>
  <c r="BC810" i="6"/>
  <c r="BC811" i="6"/>
  <c r="BC812" i="6"/>
  <c r="BC813" i="6"/>
  <c r="BC814" i="6"/>
  <c r="BC815" i="6"/>
  <c r="BC816" i="6"/>
  <c r="BC817" i="6"/>
  <c r="BC818" i="6"/>
  <c r="BC819" i="6"/>
  <c r="BC820" i="6"/>
  <c r="BC821" i="6"/>
  <c r="BC822" i="6"/>
  <c r="BC823" i="6"/>
  <c r="BC824" i="6"/>
  <c r="BC825" i="6"/>
  <c r="BC826" i="6"/>
  <c r="BC827" i="6"/>
  <c r="BC828" i="6"/>
  <c r="BC829" i="6"/>
  <c r="BC830" i="6"/>
  <c r="BC831" i="6"/>
  <c r="BC832" i="6"/>
  <c r="BC833" i="6"/>
  <c r="BC834" i="6"/>
  <c r="BC835" i="6"/>
  <c r="BC836" i="6"/>
  <c r="BC837" i="6"/>
  <c r="BC838" i="6"/>
  <c r="BC839" i="6"/>
  <c r="BC840" i="6"/>
  <c r="BC841" i="6"/>
  <c r="BC842" i="6"/>
  <c r="BC843" i="6"/>
  <c r="BC844" i="6"/>
  <c r="BC845" i="6"/>
  <c r="BC846" i="6"/>
  <c r="BC847" i="6"/>
  <c r="BC848" i="6"/>
  <c r="BC849" i="6"/>
  <c r="BC850" i="6"/>
  <c r="BC851" i="6"/>
  <c r="BC852" i="6"/>
  <c r="BC853" i="6"/>
  <c r="BC854" i="6"/>
  <c r="BC855" i="6"/>
  <c r="BC856" i="6"/>
  <c r="BC857" i="6"/>
  <c r="BC858" i="6"/>
  <c r="BC859" i="6"/>
  <c r="BC860" i="6"/>
  <c r="BC861" i="6"/>
  <c r="BC862" i="6"/>
  <c r="BC863" i="6"/>
  <c r="BC864" i="6"/>
  <c r="BC865" i="6"/>
  <c r="BC866" i="6"/>
  <c r="BC867" i="6"/>
  <c r="BC868" i="6"/>
  <c r="BC869" i="6"/>
  <c r="BC870" i="6"/>
  <c r="BC871" i="6"/>
  <c r="BC872" i="6"/>
  <c r="BC873" i="6"/>
  <c r="BC874" i="6"/>
  <c r="BC875" i="6"/>
  <c r="BC876" i="6"/>
  <c r="BC877" i="6"/>
  <c r="BC878" i="6"/>
  <c r="BC879" i="6"/>
  <c r="BC880" i="6"/>
  <c r="BC881" i="6"/>
  <c r="BC882" i="6"/>
  <c r="BC883" i="6"/>
  <c r="BC884" i="6"/>
  <c r="BC885" i="6"/>
  <c r="BC886" i="6"/>
  <c r="BC887" i="6"/>
  <c r="BC888" i="6"/>
  <c r="BC889" i="6"/>
  <c r="BC890" i="6"/>
  <c r="BC891" i="6"/>
  <c r="BC892" i="6"/>
  <c r="BC893" i="6"/>
  <c r="BC894" i="6"/>
  <c r="BC895" i="6"/>
  <c r="BC896" i="6"/>
  <c r="BC897" i="6"/>
  <c r="BC898" i="6"/>
  <c r="BC899" i="6"/>
  <c r="BC900" i="6"/>
  <c r="BC901" i="6"/>
  <c r="BC902" i="6"/>
  <c r="BC903" i="6"/>
  <c r="BC904" i="6"/>
  <c r="BC905" i="6"/>
  <c r="BC906" i="6"/>
  <c r="BC907" i="6"/>
  <c r="BC908" i="6"/>
  <c r="BC909" i="6"/>
  <c r="BC910" i="6"/>
  <c r="BC911" i="6"/>
  <c r="BC912" i="6"/>
  <c r="BC913" i="6"/>
  <c r="BC914" i="6"/>
  <c r="BC915" i="6"/>
  <c r="BC916" i="6"/>
  <c r="BC917" i="6"/>
  <c r="BC918" i="6"/>
  <c r="BC919" i="6"/>
  <c r="BC920" i="6"/>
  <c r="BC921" i="6"/>
  <c r="BC922" i="6"/>
  <c r="BC923" i="6"/>
  <c r="BC924" i="6"/>
  <c r="BC925" i="6"/>
  <c r="BC926" i="6"/>
  <c r="BC927" i="6"/>
  <c r="BC928" i="6"/>
  <c r="BC929" i="6"/>
  <c r="BC930" i="6"/>
  <c r="BC931" i="6"/>
  <c r="BC932" i="6"/>
  <c r="BC933" i="6"/>
  <c r="BC934" i="6"/>
  <c r="BC935" i="6"/>
  <c r="BC936" i="6"/>
  <c r="BC937" i="6"/>
  <c r="BC938" i="6"/>
  <c r="BC939" i="6"/>
  <c r="BC940" i="6"/>
  <c r="BC941" i="6"/>
  <c r="BC942" i="6"/>
  <c r="BC943" i="6"/>
  <c r="BC944" i="6"/>
  <c r="BC945" i="6"/>
  <c r="BC946" i="6"/>
  <c r="BC947" i="6"/>
  <c r="BC948" i="6"/>
  <c r="BC949" i="6"/>
  <c r="BC950" i="6"/>
  <c r="BC951" i="6"/>
  <c r="BC952" i="6"/>
  <c r="BC953" i="6"/>
  <c r="BC954" i="6"/>
  <c r="BC955" i="6"/>
  <c r="BC956" i="6"/>
  <c r="BC957" i="6"/>
  <c r="BC958" i="6"/>
  <c r="BC959" i="6"/>
  <c r="BC960" i="6"/>
  <c r="BC961" i="6"/>
  <c r="BC962" i="6"/>
  <c r="BC963" i="6"/>
  <c r="BC964" i="6"/>
  <c r="BC965" i="6"/>
  <c r="BC966" i="6"/>
  <c r="BC967" i="6"/>
  <c r="BC968" i="6"/>
  <c r="BC969" i="6"/>
  <c r="BC970" i="6"/>
  <c r="BC971" i="6"/>
  <c r="BC972" i="6"/>
  <c r="BC973" i="6"/>
  <c r="BC974" i="6"/>
  <c r="BC975" i="6"/>
  <c r="BC976" i="6"/>
  <c r="BC977" i="6"/>
  <c r="BC978" i="6"/>
  <c r="BC979" i="6"/>
  <c r="BC980" i="6"/>
  <c r="BC981" i="6"/>
  <c r="BC982" i="6"/>
  <c r="BC983" i="6"/>
  <c r="BC984" i="6"/>
  <c r="BC985" i="6"/>
  <c r="BC986" i="6"/>
  <c r="BC987" i="6"/>
  <c r="BC988" i="6"/>
  <c r="BC989" i="6"/>
  <c r="BC990" i="6"/>
  <c r="BC991" i="6"/>
  <c r="BC992" i="6"/>
  <c r="BC993" i="6"/>
  <c r="BC994" i="6"/>
  <c r="BC995" i="6"/>
  <c r="BC996" i="6"/>
  <c r="BC997" i="6"/>
  <c r="BC998" i="6"/>
  <c r="BC999" i="6"/>
  <c r="BC1000" i="6"/>
  <c r="BC1001" i="6"/>
  <c r="BC1002" i="6"/>
  <c r="BC1003" i="6"/>
  <c r="BC1004" i="6"/>
  <c r="BC1005" i="6"/>
  <c r="BC1006" i="6"/>
  <c r="BC1007" i="6"/>
  <c r="BC1008" i="6"/>
  <c r="BC1009" i="6"/>
  <c r="BC1010" i="6"/>
  <c r="BC1011" i="6"/>
  <c r="BC1012" i="6"/>
  <c r="BC1013" i="6"/>
  <c r="BC1014" i="6"/>
  <c r="BC1015" i="6"/>
  <c r="BC1016" i="6"/>
  <c r="BC1017" i="6"/>
  <c r="BC1018" i="6"/>
  <c r="BC1019" i="6"/>
  <c r="BC1020" i="6"/>
  <c r="BC1021" i="6"/>
  <c r="BC1022" i="6"/>
  <c r="BC1023" i="6"/>
  <c r="BC1024" i="6"/>
  <c r="BC1025" i="6"/>
  <c r="BC1026" i="6"/>
  <c r="BC1027" i="6"/>
  <c r="BC1028" i="6"/>
  <c r="BC1029" i="6"/>
  <c r="BC1030" i="6"/>
  <c r="BC1031" i="6"/>
  <c r="BC1032" i="6"/>
  <c r="BC1033" i="6"/>
  <c r="BC1034" i="6"/>
  <c r="BC1035" i="6"/>
  <c r="BC1036" i="6"/>
  <c r="BC1037" i="6"/>
  <c r="BC1038" i="6"/>
  <c r="BC1039" i="6"/>
  <c r="BC1040" i="6"/>
  <c r="BC1041" i="6"/>
  <c r="BC1042" i="6"/>
  <c r="BC1043" i="6"/>
  <c r="BC1044" i="6"/>
  <c r="BC1045" i="6"/>
  <c r="BC1046" i="6"/>
  <c r="BC1047" i="6"/>
  <c r="BC1048" i="6"/>
  <c r="BC1049" i="6"/>
  <c r="BC1050" i="6"/>
  <c r="BC1051" i="6"/>
  <c r="BC1052" i="6"/>
  <c r="BC1053" i="6"/>
  <c r="BC1054" i="6"/>
  <c r="BC1055" i="6"/>
  <c r="BC1056" i="6"/>
  <c r="BC1057" i="6"/>
  <c r="BC1058" i="6"/>
  <c r="BC1059" i="6"/>
  <c r="BC1060" i="6"/>
  <c r="BC1061" i="6"/>
  <c r="BC1062" i="6"/>
  <c r="BC1063" i="6"/>
  <c r="BC1064" i="6"/>
  <c r="BC1065" i="6"/>
  <c r="BC1066" i="6"/>
  <c r="BC1067" i="6"/>
  <c r="BC1068" i="6"/>
  <c r="BC1069" i="6"/>
  <c r="BC1070" i="6"/>
  <c r="BC1071" i="6"/>
  <c r="BC1072" i="6"/>
  <c r="BC1073" i="6"/>
  <c r="BC1074" i="6"/>
  <c r="BC1075" i="6"/>
  <c r="BC1076" i="6"/>
  <c r="BC1077" i="6"/>
  <c r="BC1078" i="6"/>
  <c r="BC1079" i="6"/>
  <c r="BC1080" i="6"/>
  <c r="BC1081" i="6"/>
  <c r="BC1082" i="6"/>
  <c r="BC1083" i="6"/>
  <c r="BC1084" i="6"/>
  <c r="BC1085" i="6"/>
  <c r="BC1086" i="6"/>
  <c r="BC1087" i="6"/>
  <c r="BC1088" i="6"/>
  <c r="BC1089" i="6"/>
  <c r="BC1090" i="6"/>
  <c r="BC1091" i="6"/>
  <c r="BC1092" i="6"/>
  <c r="BC1093" i="6"/>
  <c r="BC1094" i="6"/>
  <c r="BC1095" i="6"/>
  <c r="BC1096" i="6"/>
  <c r="BC1097" i="6"/>
  <c r="BC1098" i="6"/>
  <c r="BC1099" i="6"/>
  <c r="BC1100" i="6"/>
  <c r="BC1101" i="6"/>
  <c r="BC1102" i="6"/>
  <c r="BC1103" i="6"/>
  <c r="BC1104" i="6"/>
  <c r="BC1105" i="6"/>
  <c r="BC1106" i="6"/>
  <c r="BC1107" i="6"/>
  <c r="BC1108" i="6"/>
  <c r="BC1109" i="6"/>
  <c r="BC1110" i="6"/>
  <c r="BC1111" i="6"/>
  <c r="BC1112" i="6"/>
  <c r="BC1113" i="6"/>
  <c r="BC1114" i="6"/>
  <c r="BC1115" i="6"/>
  <c r="BC1116" i="6"/>
  <c r="BC1117" i="6"/>
  <c r="BC1118" i="6"/>
  <c r="BC1119" i="6"/>
  <c r="BC1120" i="6"/>
  <c r="BC1121" i="6"/>
  <c r="BC1122" i="6"/>
  <c r="BC1123" i="6"/>
  <c r="BC1124" i="6"/>
  <c r="BC1125" i="6"/>
  <c r="BC1126" i="6"/>
  <c r="BC1127" i="6"/>
  <c r="BC1128" i="6"/>
  <c r="BC1129" i="6"/>
  <c r="BC1130" i="6"/>
  <c r="BC1131" i="6"/>
  <c r="BC1132" i="6"/>
  <c r="BC1133" i="6"/>
  <c r="BC1134" i="6"/>
  <c r="BC1135" i="6"/>
  <c r="BC1136" i="6"/>
  <c r="BC1137" i="6"/>
  <c r="BC1138" i="6"/>
  <c r="BC1139" i="6"/>
  <c r="BC1140" i="6"/>
  <c r="BC1141" i="6"/>
  <c r="BC1142" i="6"/>
  <c r="BC1143" i="6"/>
  <c r="BC1144" i="6"/>
  <c r="BC1145" i="6"/>
  <c r="BC1146" i="6"/>
  <c r="BC1147" i="6"/>
  <c r="BC1148" i="6"/>
  <c r="BC1149" i="6"/>
  <c r="BC1150" i="6"/>
  <c r="BC1151" i="6"/>
  <c r="BC1152" i="6"/>
  <c r="BC1153" i="6"/>
  <c r="BC1154" i="6"/>
  <c r="BC1155" i="6"/>
  <c r="BC1156" i="6"/>
  <c r="BC1157" i="6"/>
  <c r="BC1158" i="6"/>
  <c r="BC1159" i="6"/>
  <c r="BC1160" i="6"/>
  <c r="BC1161" i="6"/>
  <c r="BC1162" i="6"/>
  <c r="BC1163" i="6"/>
  <c r="BC1164" i="6"/>
  <c r="BC1165" i="6"/>
  <c r="BC1166" i="6"/>
  <c r="BC1167" i="6"/>
  <c r="BC1168" i="6"/>
  <c r="BC1169" i="6"/>
  <c r="BC1170" i="6"/>
  <c r="BC1171" i="6"/>
  <c r="BC1172" i="6"/>
  <c r="BC1173" i="6"/>
  <c r="BC1174" i="6"/>
  <c r="BC1175" i="6"/>
  <c r="BC1176" i="6"/>
  <c r="BC1177" i="6"/>
  <c r="BC1178" i="6"/>
  <c r="BC1179" i="6"/>
  <c r="BC1180" i="6"/>
  <c r="BC1181" i="6"/>
  <c r="BC1182" i="6"/>
  <c r="BC1183" i="6"/>
  <c r="BC1184" i="6"/>
  <c r="BC1185" i="6"/>
  <c r="BC1186" i="6"/>
  <c r="BC1187" i="6"/>
  <c r="BC1188" i="6"/>
  <c r="BC1189" i="6"/>
  <c r="BC1190" i="6"/>
  <c r="BC1191" i="6"/>
  <c r="BC1192" i="6"/>
  <c r="BC1193" i="6"/>
  <c r="BC1194" i="6"/>
  <c r="BC1195" i="6"/>
  <c r="BC1196" i="6"/>
  <c r="BC1197" i="6"/>
  <c r="BC1198" i="6"/>
  <c r="BC1199" i="6"/>
  <c r="BC1200" i="6"/>
  <c r="BC1201" i="6"/>
  <c r="BC1202" i="6"/>
  <c r="BC1203" i="6"/>
  <c r="BC1204" i="6"/>
  <c r="BC1205" i="6"/>
  <c r="BC1206" i="6"/>
  <c r="BC1207" i="6"/>
  <c r="BC1208" i="6"/>
  <c r="BC1209" i="6"/>
  <c r="BC1210" i="6"/>
  <c r="BC1211" i="6"/>
  <c r="BC1212" i="6"/>
  <c r="BC1213" i="6"/>
  <c r="BC1214" i="6"/>
  <c r="BC1215" i="6"/>
  <c r="BC1216" i="6"/>
  <c r="BC1217" i="6"/>
  <c r="BC1218" i="6"/>
  <c r="BC1219" i="6"/>
  <c r="BC1220" i="6"/>
  <c r="BC1221" i="6"/>
  <c r="BC1222" i="6"/>
  <c r="BC1223" i="6"/>
  <c r="BC1224" i="6"/>
  <c r="BC1225" i="6"/>
  <c r="BC1226" i="6"/>
  <c r="BC1227" i="6"/>
  <c r="BC1228" i="6"/>
  <c r="BC1229" i="6"/>
  <c r="BC1230" i="6"/>
  <c r="BC1231" i="6"/>
  <c r="BC1232" i="6"/>
  <c r="BC1233" i="6"/>
  <c r="BC1234" i="6"/>
  <c r="BC1235" i="6"/>
  <c r="BC1236" i="6"/>
  <c r="BC1237" i="6"/>
  <c r="BC1238" i="6"/>
  <c r="BC1239" i="6"/>
  <c r="BC1240" i="6"/>
  <c r="BC1241" i="6"/>
  <c r="BC1242" i="6"/>
  <c r="BC1243" i="6"/>
  <c r="BC1244" i="6"/>
  <c r="BC1245" i="6"/>
  <c r="BC1246" i="6"/>
  <c r="BC1247" i="6"/>
  <c r="BC1248" i="6"/>
  <c r="BC1249" i="6"/>
  <c r="BC1250" i="6"/>
  <c r="BC1251" i="6"/>
  <c r="BC1252" i="6"/>
  <c r="BC1253" i="6"/>
  <c r="BC1254" i="6"/>
  <c r="BC1255" i="6"/>
  <c r="BC1256" i="6"/>
  <c r="BC1257" i="6"/>
  <c r="BC1258" i="6"/>
  <c r="BC1259" i="6"/>
  <c r="BC1260" i="6"/>
  <c r="BC1261" i="6"/>
  <c r="BC1262" i="6"/>
  <c r="BC1263" i="6"/>
  <c r="BC1264" i="6"/>
  <c r="BC1265" i="6"/>
  <c r="BC1266" i="6"/>
  <c r="BC1267" i="6"/>
  <c r="BC1268" i="6"/>
  <c r="BC1269" i="6"/>
  <c r="BC1270" i="6"/>
  <c r="BC1271" i="6"/>
  <c r="BC1272" i="6"/>
  <c r="BC1273" i="6"/>
  <c r="BC1274" i="6"/>
  <c r="BC1275" i="6"/>
  <c r="BC1276" i="6"/>
  <c r="BC1277" i="6"/>
  <c r="BC1278" i="6"/>
  <c r="BC1279" i="6"/>
  <c r="BC1280" i="6"/>
  <c r="BC1281" i="6"/>
  <c r="BC1282" i="6"/>
  <c r="BC1283" i="6"/>
  <c r="BC1284" i="6"/>
  <c r="BC1285" i="6"/>
  <c r="BC1286" i="6"/>
  <c r="BC1287" i="6"/>
  <c r="BC1288" i="6"/>
  <c r="BC1289" i="6"/>
  <c r="BC1290" i="6"/>
  <c r="BC1291" i="6"/>
  <c r="BC1292" i="6"/>
  <c r="BC1293" i="6"/>
  <c r="BC1294" i="6"/>
  <c r="BC1295" i="6"/>
  <c r="BC1296" i="6"/>
  <c r="BC1297" i="6"/>
  <c r="BC1298" i="6"/>
  <c r="BC1299" i="6"/>
  <c r="BC1300" i="6"/>
  <c r="BC1301" i="6"/>
  <c r="BC1302" i="6"/>
  <c r="BC1303" i="6"/>
  <c r="BC1304" i="6"/>
  <c r="BC1305" i="6"/>
  <c r="BC1306" i="6"/>
  <c r="BC1307" i="6"/>
  <c r="BC1308" i="6"/>
  <c r="BC1309" i="6"/>
  <c r="BC1310" i="6"/>
  <c r="BC1311" i="6"/>
  <c r="BC1312" i="6"/>
  <c r="BC1313" i="6"/>
  <c r="BC1314" i="6"/>
  <c r="BC1315" i="6"/>
  <c r="BC1316" i="6"/>
  <c r="BC1317" i="6"/>
  <c r="BC1318" i="6"/>
  <c r="BC1319" i="6"/>
  <c r="BC1320" i="6"/>
  <c r="BC1321" i="6"/>
  <c r="BC1322" i="6"/>
  <c r="BC1323" i="6"/>
  <c r="BC1324" i="6"/>
  <c r="BC1325" i="6"/>
  <c r="BC1326" i="6"/>
  <c r="BC1327" i="6"/>
  <c r="BC1328" i="6"/>
  <c r="BC1329" i="6"/>
  <c r="BC1330" i="6"/>
  <c r="BC1331" i="6"/>
  <c r="BC1332" i="6"/>
  <c r="BC1333" i="6"/>
  <c r="BC1334" i="6"/>
  <c r="BC1335" i="6"/>
  <c r="BC1336" i="6"/>
  <c r="BC1337" i="6"/>
  <c r="BC1338" i="6"/>
  <c r="BC1339" i="6"/>
  <c r="BC1340" i="6"/>
  <c r="BC1341" i="6"/>
  <c r="BC1342" i="6"/>
  <c r="BC1343" i="6"/>
  <c r="BC1344" i="6"/>
  <c r="BC1345" i="6"/>
  <c r="BC1346" i="6"/>
  <c r="BC1347" i="6"/>
  <c r="BC1348" i="6"/>
  <c r="BC1349" i="6"/>
  <c r="BC1350" i="6"/>
  <c r="BC1351" i="6"/>
  <c r="BC1352" i="6"/>
  <c r="BC1353" i="6"/>
  <c r="BC1354" i="6"/>
  <c r="BC1355" i="6"/>
  <c r="BC1356" i="6"/>
  <c r="BC1357" i="6"/>
  <c r="BC1358" i="6"/>
  <c r="BC1359" i="6"/>
  <c r="BC1360" i="6"/>
  <c r="BC1361" i="6"/>
  <c r="BC1362" i="6"/>
  <c r="BC1363" i="6"/>
  <c r="BC1364" i="6"/>
  <c r="BC1365" i="6"/>
  <c r="BC1366" i="6"/>
  <c r="BC1367" i="6"/>
  <c r="BC1368" i="6"/>
  <c r="BC1369" i="6"/>
  <c r="BC1370" i="6"/>
  <c r="BC1371" i="6"/>
  <c r="BC1372" i="6"/>
  <c r="BC1373" i="6"/>
  <c r="BC1374" i="6"/>
  <c r="BC1375" i="6"/>
  <c r="BC1376" i="6"/>
  <c r="BC1377" i="6"/>
  <c r="BC1378" i="6"/>
  <c r="BC1379" i="6"/>
  <c r="BC1380" i="6"/>
  <c r="BC1381" i="6"/>
  <c r="BC1382" i="6"/>
  <c r="BC1383" i="6"/>
  <c r="BC1384" i="6"/>
  <c r="BC1385" i="6"/>
  <c r="BC1386" i="6"/>
  <c r="BC1387" i="6"/>
  <c r="BC1388" i="6"/>
  <c r="BC1389" i="6"/>
  <c r="BC1390" i="6"/>
  <c r="BC1391" i="6"/>
  <c r="BC1392" i="6"/>
  <c r="BC1393" i="6"/>
  <c r="BC1394" i="6"/>
  <c r="BC1395" i="6"/>
  <c r="BC1396" i="6"/>
  <c r="BC1397" i="6"/>
  <c r="BC1398" i="6"/>
  <c r="BC1399" i="6"/>
  <c r="BC1400" i="6"/>
  <c r="BC1401" i="6"/>
  <c r="BC1402" i="6"/>
  <c r="BC1403" i="6"/>
  <c r="BC1404" i="6"/>
  <c r="BC1405" i="6"/>
  <c r="BC1406" i="6"/>
  <c r="BC1407" i="6"/>
  <c r="BC1408" i="6"/>
  <c r="BC1409" i="6"/>
  <c r="BC1410" i="6"/>
  <c r="BC1411" i="6"/>
  <c r="BC1412" i="6"/>
  <c r="BC1413" i="6"/>
  <c r="BC1414" i="6"/>
  <c r="BC1415" i="6"/>
  <c r="BC1416" i="6"/>
  <c r="BC1417" i="6"/>
  <c r="BC1418" i="6"/>
  <c r="BC1419" i="6"/>
  <c r="BC1420" i="6"/>
  <c r="BC1421" i="6"/>
  <c r="BC1422" i="6"/>
  <c r="BC1423" i="6"/>
  <c r="BC1424" i="6"/>
  <c r="BC1425" i="6"/>
  <c r="BC1426" i="6"/>
  <c r="BC1427" i="6"/>
  <c r="BC1428" i="6"/>
  <c r="BC1429" i="6"/>
  <c r="BC1430" i="6"/>
  <c r="BC1431" i="6"/>
  <c r="BC1432" i="6"/>
  <c r="BC1433" i="6"/>
  <c r="BC1434" i="6"/>
  <c r="BC1435" i="6"/>
  <c r="BC1436" i="6"/>
  <c r="BC1437" i="6"/>
  <c r="BC1438" i="6"/>
  <c r="BC1439" i="6"/>
  <c r="BC1440" i="6"/>
  <c r="BC1441" i="6"/>
  <c r="BC1442" i="6"/>
  <c r="BC1443" i="6"/>
  <c r="BC1444" i="6"/>
  <c r="BC1445" i="6"/>
  <c r="BC1446" i="6"/>
  <c r="BC1447" i="6"/>
  <c r="BC1448" i="6"/>
  <c r="BC1449" i="6"/>
  <c r="BC1450" i="6"/>
  <c r="BC1451" i="6"/>
  <c r="BC1452" i="6"/>
  <c r="BC1453" i="6"/>
  <c r="BC1454" i="6"/>
  <c r="BC1455" i="6"/>
  <c r="BC1456" i="6"/>
  <c r="BC1457" i="6"/>
  <c r="BC1458" i="6"/>
  <c r="BC1459" i="6"/>
  <c r="BC1460" i="6"/>
  <c r="BC1461" i="6"/>
  <c r="BC1462" i="6"/>
  <c r="BC1463" i="6"/>
  <c r="BC1464" i="6"/>
  <c r="BC1465" i="6"/>
  <c r="BC1466" i="6"/>
  <c r="BC1467" i="6"/>
  <c r="BC1468" i="6"/>
  <c r="BC1469" i="6"/>
  <c r="BC1470" i="6"/>
  <c r="BC1471" i="6"/>
  <c r="BC1472" i="6"/>
  <c r="BC1473" i="6"/>
  <c r="BC1474" i="6"/>
  <c r="BC1475" i="6"/>
  <c r="BC1476" i="6"/>
  <c r="BC1477" i="6"/>
  <c r="BC1478" i="6"/>
  <c r="BC1479" i="6"/>
  <c r="BC1480" i="6"/>
  <c r="BC1481" i="6"/>
  <c r="BC1482" i="6"/>
  <c r="BC1483" i="6"/>
  <c r="BC1484" i="6"/>
  <c r="BC1485" i="6"/>
  <c r="BC1486" i="6"/>
  <c r="BC1487" i="6"/>
  <c r="BC1488" i="6"/>
  <c r="BC1489" i="6"/>
  <c r="BC1490" i="6"/>
  <c r="BC1491" i="6"/>
  <c r="BC1492" i="6"/>
  <c r="BC1493" i="6"/>
  <c r="BC1494" i="6"/>
  <c r="BC1495" i="6"/>
  <c r="BC1496" i="6"/>
  <c r="BC1497" i="6"/>
  <c r="BC1498" i="6"/>
  <c r="BC1499" i="6"/>
  <c r="BC1500" i="6"/>
  <c r="BC1501" i="6"/>
  <c r="BC1502" i="6"/>
  <c r="BC1503" i="6"/>
  <c r="BC1504" i="6"/>
  <c r="BC1505" i="6"/>
  <c r="BC1506" i="6"/>
  <c r="BC1507" i="6"/>
  <c r="BC1508" i="6"/>
  <c r="BC1509" i="6"/>
  <c r="BC1510" i="6"/>
  <c r="BC1511" i="6"/>
  <c r="BC1512" i="6"/>
  <c r="BC1513" i="6"/>
  <c r="BC1514" i="6"/>
  <c r="BC1515" i="6"/>
  <c r="BC1516" i="6"/>
  <c r="BC1517" i="6"/>
  <c r="BC1518" i="6"/>
  <c r="BC1519" i="6"/>
  <c r="BC1520" i="6"/>
  <c r="BC1521" i="6"/>
  <c r="BC1522" i="6"/>
  <c r="BC1523" i="6"/>
  <c r="BC1524" i="6"/>
  <c r="BC1525" i="6"/>
  <c r="BC1526" i="6"/>
  <c r="BC1527" i="6"/>
  <c r="BC1528" i="6"/>
  <c r="BC1529" i="6"/>
  <c r="BC1530" i="6"/>
  <c r="BC1531" i="6"/>
  <c r="BC1532" i="6"/>
  <c r="BC1533" i="6"/>
  <c r="BC1534" i="6"/>
  <c r="BC1535" i="6"/>
  <c r="BC1536" i="6"/>
  <c r="BC1537" i="6"/>
  <c r="BC1538" i="6"/>
  <c r="BC1539" i="6"/>
  <c r="BC1540" i="6"/>
  <c r="BC1541" i="6"/>
  <c r="BC1542" i="6"/>
  <c r="BC1543" i="6"/>
  <c r="BC1544" i="6"/>
  <c r="BC1545" i="6"/>
  <c r="BC1546" i="6"/>
  <c r="BC1547" i="6"/>
  <c r="BC1548" i="6"/>
  <c r="BC1549" i="6"/>
  <c r="BC1550" i="6"/>
  <c r="BC1551" i="6"/>
  <c r="BC1552" i="6"/>
  <c r="BC1553" i="6"/>
  <c r="BC1554" i="6"/>
  <c r="BC1555" i="6"/>
  <c r="BC1556" i="6"/>
  <c r="BC1557" i="6"/>
  <c r="BC1558" i="6"/>
  <c r="BC1559" i="6"/>
  <c r="BC1560" i="6"/>
  <c r="BC1561" i="6"/>
  <c r="BC1562" i="6"/>
  <c r="BC1563" i="6"/>
  <c r="BC1564" i="6"/>
  <c r="BC1565" i="6"/>
  <c r="BC1566" i="6"/>
  <c r="BC1567" i="6"/>
  <c r="BC1568" i="6"/>
  <c r="BC1569" i="6"/>
  <c r="BC1570" i="6"/>
  <c r="BC1571" i="6"/>
  <c r="BC1572" i="6"/>
  <c r="BC1573" i="6"/>
  <c r="BC1574" i="6"/>
  <c r="BC1575" i="6"/>
  <c r="BC1576" i="6"/>
  <c r="BC1577" i="6"/>
  <c r="BC1578" i="6"/>
  <c r="BC1579" i="6"/>
  <c r="BC1580" i="6"/>
  <c r="BC1581" i="6"/>
  <c r="BC1582" i="6"/>
  <c r="BC1583" i="6"/>
  <c r="BC1584" i="6"/>
  <c r="BC1585" i="6"/>
  <c r="BC1586" i="6"/>
  <c r="BC1587" i="6"/>
  <c r="BC1588" i="6"/>
  <c r="BC1589" i="6"/>
  <c r="BC1590" i="6"/>
  <c r="BC1591" i="6"/>
  <c r="BC1592" i="6"/>
  <c r="BC1593" i="6"/>
  <c r="BC1594" i="6"/>
  <c r="BC1595" i="6"/>
  <c r="BC1596" i="6"/>
  <c r="BC1597" i="6"/>
  <c r="BC1598" i="6"/>
  <c r="BC1599" i="6"/>
  <c r="BC1600" i="6"/>
  <c r="BC1601" i="6"/>
  <c r="BC1602" i="6"/>
  <c r="BC1603" i="6"/>
  <c r="BC1604" i="6"/>
  <c r="BC1605" i="6"/>
  <c r="BC1606" i="6"/>
  <c r="BC1607" i="6"/>
  <c r="BC1608" i="6"/>
  <c r="BC1609" i="6"/>
  <c r="BC1610" i="6"/>
  <c r="BC1611" i="6"/>
  <c r="BC1612" i="6"/>
  <c r="BC1613" i="6"/>
  <c r="BC1614" i="6"/>
  <c r="BC1615" i="6"/>
  <c r="BC1616" i="6"/>
  <c r="BC1617" i="6"/>
  <c r="BC1618" i="6"/>
  <c r="BC1619" i="6"/>
  <c r="BC1620" i="6"/>
  <c r="BC1621" i="6"/>
  <c r="BC1622" i="6"/>
  <c r="BC1623" i="6"/>
  <c r="BC1624" i="6"/>
  <c r="BC1625" i="6"/>
  <c r="BC1626" i="6"/>
  <c r="BC1627" i="6"/>
  <c r="BC1628" i="6"/>
  <c r="BC1629" i="6"/>
  <c r="BC1630" i="6"/>
  <c r="BC1631" i="6"/>
  <c r="BC1632" i="6"/>
  <c r="BC1633" i="6"/>
  <c r="BC1634" i="6"/>
  <c r="BC1635" i="6"/>
  <c r="BC1636" i="6"/>
  <c r="BC1637" i="6"/>
  <c r="BC1638" i="6"/>
  <c r="BC1639" i="6"/>
  <c r="BC1640" i="6"/>
  <c r="BC1641" i="6"/>
  <c r="BC1642" i="6"/>
  <c r="BC1643" i="6"/>
  <c r="BC1644" i="6"/>
  <c r="BC1645" i="6"/>
  <c r="BC1646" i="6"/>
  <c r="BC1647" i="6"/>
  <c r="BC1648" i="6"/>
  <c r="BC1649" i="6"/>
  <c r="BC1650" i="6"/>
  <c r="BC1651" i="6"/>
  <c r="BC1652" i="6"/>
  <c r="BC1653" i="6"/>
  <c r="BC1654" i="6"/>
  <c r="BC1655" i="6"/>
  <c r="BC1656" i="6"/>
  <c r="BC1657" i="6"/>
  <c r="BC1658" i="6"/>
  <c r="BC1659" i="6"/>
  <c r="BC1660" i="6"/>
  <c r="BC1661" i="6"/>
  <c r="BC1662" i="6"/>
  <c r="BC1663" i="6"/>
  <c r="BC1664" i="6"/>
  <c r="BC1665" i="6"/>
  <c r="BC1666" i="6"/>
  <c r="BC1667" i="6"/>
  <c r="BC1668" i="6"/>
  <c r="BC1669" i="6"/>
  <c r="BC1670" i="6"/>
  <c r="BC1671" i="6"/>
  <c r="BC1672" i="6"/>
  <c r="BC1673" i="6"/>
  <c r="BC1674" i="6"/>
  <c r="BC1675" i="6"/>
  <c r="BC1676" i="6"/>
  <c r="BC1677" i="6"/>
  <c r="BC1678" i="6"/>
  <c r="BC1679" i="6"/>
  <c r="BC1680" i="6"/>
  <c r="BC1681" i="6"/>
  <c r="BC1682" i="6"/>
  <c r="BC1683" i="6"/>
  <c r="BC1684" i="6"/>
  <c r="BC1685" i="6"/>
  <c r="BC1686" i="6"/>
  <c r="BC1687" i="6"/>
  <c r="BC1688" i="6"/>
  <c r="BC1689" i="6"/>
  <c r="BC1690" i="6"/>
  <c r="BC1691" i="6"/>
  <c r="BC1692" i="6"/>
  <c r="BC1693" i="6"/>
  <c r="BC1694" i="6"/>
  <c r="BC1695" i="6"/>
  <c r="BC1696" i="6"/>
  <c r="BC1697" i="6"/>
  <c r="BC1698" i="6"/>
  <c r="BC1699" i="6"/>
  <c r="BC1700" i="6"/>
  <c r="BC1701" i="6"/>
  <c r="BC1702" i="6"/>
  <c r="BC1703" i="6"/>
  <c r="BC1704" i="6"/>
  <c r="BC1705" i="6"/>
  <c r="BC1706" i="6"/>
  <c r="BC1707" i="6"/>
  <c r="BC1708" i="6"/>
  <c r="BC1709" i="6"/>
  <c r="BC1710" i="6"/>
  <c r="BC1711" i="6"/>
  <c r="BC1712" i="6"/>
  <c r="BC1713" i="6"/>
  <c r="BC1714" i="6"/>
  <c r="BC1715" i="6"/>
  <c r="BC1716" i="6"/>
  <c r="BC1717" i="6"/>
  <c r="BC1718" i="6"/>
  <c r="BC1719" i="6"/>
  <c r="BC1720" i="6"/>
  <c r="BC1721" i="6"/>
  <c r="BC1722" i="6"/>
  <c r="BC1723" i="6"/>
  <c r="BC1724" i="6"/>
  <c r="BC1725" i="6"/>
  <c r="BC1726" i="6"/>
  <c r="BC1727" i="6"/>
  <c r="BC1728" i="6"/>
  <c r="BC1729" i="6"/>
  <c r="BC1730" i="6"/>
  <c r="BC1731" i="6"/>
  <c r="BC1732" i="6"/>
  <c r="BC1733" i="6"/>
  <c r="BC1734" i="6"/>
  <c r="BC1735" i="6"/>
  <c r="BC1736" i="6"/>
  <c r="BC1737" i="6"/>
  <c r="BC1738" i="6"/>
  <c r="BC1739" i="6"/>
  <c r="BC1740" i="6"/>
  <c r="BC1741" i="6"/>
  <c r="BC1742" i="6"/>
  <c r="BC1743" i="6"/>
  <c r="BC1744" i="6"/>
  <c r="BC1745" i="6"/>
  <c r="BC1746" i="6"/>
  <c r="BC1747" i="6"/>
  <c r="BC1748" i="6"/>
  <c r="BC1749" i="6"/>
  <c r="BC1750" i="6"/>
  <c r="BC1751" i="6"/>
  <c r="BC1752" i="6"/>
  <c r="BC1753" i="6"/>
  <c r="BC1754" i="6"/>
  <c r="BC1755" i="6"/>
  <c r="BC1756" i="6"/>
  <c r="BC1757" i="6"/>
  <c r="BC1758" i="6"/>
  <c r="BC1759" i="6"/>
  <c r="BC1760" i="6"/>
  <c r="BC1761" i="6"/>
  <c r="BC1762" i="6"/>
  <c r="BC1763" i="6"/>
  <c r="BC1764" i="6"/>
  <c r="BC1765" i="6"/>
  <c r="BC1766" i="6"/>
  <c r="BC1767" i="6"/>
  <c r="BC1768" i="6"/>
  <c r="BC1769" i="6"/>
  <c r="BC1770" i="6"/>
  <c r="BC1771" i="6"/>
  <c r="BC1772" i="6"/>
  <c r="BC1773" i="6"/>
  <c r="BC1774" i="6"/>
  <c r="BC1775" i="6"/>
  <c r="BC1776" i="6"/>
  <c r="BC1777" i="6"/>
  <c r="BC1778" i="6"/>
  <c r="BC1779" i="6"/>
  <c r="BC1780" i="6"/>
  <c r="BC1781" i="6"/>
  <c r="BC1782" i="6"/>
  <c r="BC1783" i="6"/>
  <c r="BC1784" i="6"/>
  <c r="BC1785" i="6"/>
  <c r="BC1786" i="6"/>
  <c r="BC1787" i="6"/>
  <c r="BC1788" i="6"/>
  <c r="BC1789" i="6"/>
  <c r="BC1790" i="6"/>
  <c r="BC1791" i="6"/>
  <c r="BC1792" i="6"/>
  <c r="BC1793" i="6"/>
  <c r="BC1794" i="6"/>
  <c r="BC1795" i="6"/>
  <c r="BC1796" i="6"/>
  <c r="BC1797" i="6"/>
  <c r="BC1798" i="6"/>
  <c r="BC1799" i="6"/>
  <c r="BC1800" i="6"/>
  <c r="BC1801" i="6"/>
  <c r="BC1802" i="6"/>
  <c r="BC1803" i="6"/>
  <c r="BC1804" i="6"/>
  <c r="BC1805" i="6"/>
  <c r="BC1806" i="6"/>
  <c r="BC1807" i="6"/>
  <c r="BC1808" i="6"/>
  <c r="BC1809" i="6"/>
  <c r="BC1810" i="6"/>
  <c r="BC1811" i="6"/>
  <c r="BC1812" i="6"/>
  <c r="BC1813" i="6"/>
  <c r="BC1814" i="6"/>
  <c r="BC1815" i="6"/>
  <c r="BC1816" i="6"/>
  <c r="BC1817" i="6"/>
  <c r="BC1818" i="6"/>
  <c r="BC1819" i="6"/>
  <c r="BC1820" i="6"/>
  <c r="BC1821" i="6"/>
  <c r="BC1822" i="6"/>
  <c r="BC1823" i="6"/>
  <c r="BC1824" i="6"/>
  <c r="BC1825" i="6"/>
  <c r="BC1826" i="6"/>
  <c r="BC1827" i="6"/>
  <c r="BC1828" i="6"/>
  <c r="BC1829" i="6"/>
  <c r="BC1830" i="6"/>
  <c r="BC1831" i="6"/>
  <c r="BC1832" i="6"/>
  <c r="BC1833" i="6"/>
  <c r="BC1834" i="6"/>
  <c r="BC1835" i="6"/>
  <c r="BC1836" i="6"/>
  <c r="BC1837" i="6"/>
  <c r="BC1838" i="6"/>
  <c r="BC1839" i="6"/>
  <c r="BC1840" i="6"/>
  <c r="BC1841" i="6"/>
  <c r="BC1842" i="6"/>
  <c r="BC1843" i="6"/>
  <c r="BC1844" i="6"/>
  <c r="BC1845" i="6"/>
  <c r="BC1846" i="6"/>
  <c r="BC1847" i="6"/>
  <c r="BC1848" i="6"/>
  <c r="BC1849" i="6"/>
  <c r="BC1850" i="6"/>
  <c r="BC1851" i="6"/>
  <c r="BC1852" i="6"/>
  <c r="BC1853" i="6"/>
  <c r="BC1854" i="6"/>
  <c r="BC1855" i="6"/>
  <c r="BC1856" i="6"/>
  <c r="BC1857" i="6"/>
  <c r="BC1858" i="6"/>
  <c r="BC1859" i="6"/>
  <c r="BC1860" i="6"/>
  <c r="BC1861" i="6"/>
  <c r="BC1862" i="6"/>
  <c r="BC1863" i="6"/>
  <c r="BC1864" i="6"/>
  <c r="BC1865" i="6"/>
  <c r="BC1866" i="6"/>
  <c r="BC1867" i="6"/>
  <c r="BC1868" i="6"/>
  <c r="BC1869" i="6"/>
  <c r="BC1870" i="6"/>
  <c r="BC1871" i="6"/>
  <c r="BC1872" i="6"/>
  <c r="BC1873" i="6"/>
  <c r="BC1874" i="6"/>
  <c r="BC1875" i="6"/>
  <c r="BC1876" i="6"/>
  <c r="BC1877" i="6"/>
  <c r="BC1878" i="6"/>
  <c r="BC1879" i="6"/>
  <c r="BC1880" i="6"/>
  <c r="BC1881" i="6"/>
  <c r="BC1882" i="6"/>
  <c r="BC1883" i="6"/>
  <c r="BC1884" i="6"/>
  <c r="BC1885" i="6"/>
  <c r="BC1886" i="6"/>
  <c r="BC1887" i="6"/>
  <c r="BC1888" i="6"/>
  <c r="BC1889" i="6"/>
  <c r="BC1890" i="6"/>
  <c r="BC1891" i="6"/>
  <c r="BC1892" i="6"/>
  <c r="BC1893" i="6"/>
  <c r="BC1894" i="6"/>
  <c r="BC1895" i="6"/>
  <c r="BC1896" i="6"/>
  <c r="BC1897" i="6"/>
  <c r="BC1898" i="6"/>
  <c r="BC1899" i="6"/>
  <c r="BC1900" i="6"/>
  <c r="BC1901" i="6"/>
  <c r="BC1902" i="6"/>
  <c r="BC1903" i="6"/>
  <c r="BC1904" i="6"/>
  <c r="BC1905" i="6"/>
  <c r="BC1906" i="6"/>
  <c r="BC1907" i="6"/>
  <c r="BC1908" i="6"/>
  <c r="BC1909" i="6"/>
  <c r="BC1910" i="6"/>
  <c r="BC1911" i="6"/>
  <c r="BC1912" i="6"/>
  <c r="BC1913" i="6"/>
  <c r="BC1914" i="6"/>
  <c r="BC1915" i="6"/>
  <c r="BC1916" i="6"/>
  <c r="BC1917" i="6"/>
  <c r="BC1918" i="6"/>
  <c r="BC1919" i="6"/>
  <c r="BC1920" i="6"/>
  <c r="BC1921" i="6"/>
  <c r="BC1922" i="6"/>
  <c r="BC1923" i="6"/>
  <c r="BC1924" i="6"/>
  <c r="BC1925" i="6"/>
  <c r="BC1926" i="6"/>
  <c r="BC1927" i="6"/>
  <c r="BC1928" i="6"/>
  <c r="BC1929" i="6"/>
  <c r="BC1930" i="6"/>
  <c r="BC1931" i="6"/>
  <c r="BC1932" i="6"/>
  <c r="BC1933" i="6"/>
  <c r="BC1934" i="6"/>
  <c r="BC1935" i="6"/>
  <c r="BC1936" i="6"/>
  <c r="BC1937" i="6"/>
  <c r="BC1938" i="6"/>
  <c r="BC1939" i="6"/>
  <c r="BC1940" i="6"/>
  <c r="BC1941" i="6"/>
  <c r="BC1942" i="6"/>
  <c r="BC1943" i="6"/>
  <c r="BC1944" i="6"/>
  <c r="BC1945" i="6"/>
  <c r="BC1946" i="6"/>
  <c r="BC1947" i="6"/>
  <c r="BC1948" i="6"/>
  <c r="BC1949" i="6"/>
  <c r="BC1950" i="6"/>
  <c r="BC1951" i="6"/>
  <c r="BC1952" i="6"/>
  <c r="BC1953" i="6"/>
  <c r="BC1954" i="6"/>
  <c r="BC1955" i="6"/>
  <c r="BC1956" i="6"/>
  <c r="BC1957" i="6"/>
  <c r="BC1958" i="6"/>
  <c r="BC1959" i="6"/>
  <c r="BC1960" i="6"/>
  <c r="BC1961" i="6"/>
  <c r="BC1962" i="6"/>
  <c r="BC1963" i="6"/>
  <c r="BC1964" i="6"/>
  <c r="BC1965" i="6"/>
  <c r="BC1966" i="6"/>
  <c r="BC1967" i="6"/>
  <c r="BC1968" i="6"/>
  <c r="BC1969" i="6"/>
  <c r="BC1970" i="6"/>
  <c r="BC1971" i="6"/>
  <c r="BC1972" i="6"/>
  <c r="BC1973" i="6"/>
  <c r="BC1974" i="6"/>
  <c r="BC1975" i="6"/>
  <c r="BC1976" i="6"/>
  <c r="BC1977" i="6"/>
  <c r="BC1978" i="6"/>
  <c r="BC1979" i="6"/>
  <c r="BC1980" i="6"/>
  <c r="BC1981" i="6"/>
  <c r="BC1982" i="6"/>
  <c r="BC1983" i="6"/>
  <c r="BC1984" i="6"/>
  <c r="BC1985" i="6"/>
  <c r="BC1986" i="6"/>
  <c r="BC1987" i="6"/>
  <c r="BC1988" i="6"/>
  <c r="BC1989" i="6"/>
  <c r="BC1990" i="6"/>
  <c r="BC1991" i="6"/>
  <c r="BC1992" i="6"/>
  <c r="BC1993" i="6"/>
  <c r="BC1994" i="6"/>
  <c r="BC1995" i="6"/>
  <c r="BC1996" i="6"/>
  <c r="BC1997" i="6"/>
  <c r="BC1998" i="6"/>
  <c r="BC1999" i="6"/>
  <c r="BC2000" i="6"/>
  <c r="BC2001" i="6"/>
  <c r="BC2002" i="6"/>
  <c r="BC2003" i="6"/>
  <c r="BC2004" i="6"/>
  <c r="BC2005" i="6"/>
  <c r="BC2006" i="6"/>
  <c r="BC2007" i="6"/>
  <c r="BC2008" i="6"/>
  <c r="BC2009" i="6"/>
  <c r="BC2010" i="6"/>
  <c r="BC2011" i="6"/>
  <c r="BC2012" i="6"/>
  <c r="BC2013" i="6"/>
  <c r="BC2014" i="6"/>
  <c r="BC2015" i="6"/>
  <c r="BC2016" i="6"/>
  <c r="BC2017" i="6"/>
  <c r="BC2018" i="6"/>
  <c r="BC2019" i="6"/>
  <c r="BC2020" i="6"/>
  <c r="BC2021" i="6"/>
  <c r="BC2022" i="6"/>
  <c r="BC2023" i="6"/>
  <c r="BC2024" i="6"/>
  <c r="BC2025" i="6"/>
  <c r="BC2026" i="6"/>
  <c r="BC2027" i="6"/>
  <c r="BC2028" i="6"/>
  <c r="BC2029" i="6"/>
  <c r="BC2030" i="6"/>
  <c r="BC2031" i="6"/>
  <c r="BC2032" i="6"/>
  <c r="BC2033" i="6"/>
  <c r="BC2034" i="6"/>
  <c r="BC2035" i="6"/>
  <c r="BC2036" i="6"/>
  <c r="BC2037" i="6"/>
  <c r="BC2038" i="6"/>
  <c r="BC2039" i="6"/>
  <c r="BC2040" i="6"/>
  <c r="BC2041" i="6"/>
  <c r="BC2042" i="6"/>
  <c r="BC2043" i="6"/>
  <c r="BC2044" i="6"/>
  <c r="BC2045" i="6"/>
  <c r="BC2046" i="6"/>
  <c r="BC2047" i="6"/>
  <c r="BC2048" i="6"/>
  <c r="BC2049" i="6"/>
  <c r="BC2050" i="6"/>
  <c r="BC2051" i="6"/>
  <c r="BC2052" i="6"/>
  <c r="BC2053" i="6"/>
  <c r="BC2054" i="6"/>
  <c r="BC2055" i="6"/>
  <c r="BC2056" i="6"/>
  <c r="BC2057" i="6"/>
  <c r="BC2058" i="6"/>
  <c r="BC2059" i="6"/>
  <c r="BC2060" i="6"/>
  <c r="BC2061" i="6"/>
  <c r="BC2062" i="6"/>
  <c r="BC2063" i="6"/>
  <c r="BC2064" i="6"/>
  <c r="BC2065" i="6"/>
  <c r="BC2066" i="6"/>
  <c r="BC2067" i="6"/>
  <c r="BC2068" i="6"/>
  <c r="BC2069" i="6"/>
  <c r="BC2070" i="6"/>
  <c r="BC2071" i="6"/>
  <c r="BC2072" i="6"/>
  <c r="BC2073" i="6"/>
  <c r="BC2074" i="6"/>
  <c r="BC2075" i="6"/>
  <c r="BC2076" i="6"/>
  <c r="BC2077" i="6"/>
  <c r="BC2078" i="6"/>
  <c r="BC2079" i="6"/>
  <c r="BC2080" i="6"/>
  <c r="BC2081" i="6"/>
  <c r="BC2082" i="6"/>
  <c r="BC2083" i="6"/>
  <c r="BC2084" i="6"/>
  <c r="BC2085" i="6"/>
  <c r="BC2086" i="6"/>
  <c r="BC2087" i="6"/>
  <c r="BC2088" i="6"/>
  <c r="BC2089" i="6"/>
  <c r="BC2090" i="6"/>
  <c r="BC2091" i="6"/>
  <c r="BC2092" i="6"/>
  <c r="BC2093" i="6"/>
  <c r="BC2094" i="6"/>
  <c r="BC2095" i="6"/>
  <c r="BC2096" i="6"/>
  <c r="BC2097" i="6"/>
  <c r="BC2098" i="6"/>
  <c r="BC2099" i="6"/>
  <c r="BC2100" i="6"/>
  <c r="BC2101" i="6"/>
  <c r="BC2102" i="6"/>
  <c r="BC2103" i="6"/>
  <c r="BC2104" i="6"/>
  <c r="BC2105" i="6"/>
  <c r="BC2106" i="6"/>
  <c r="BC2107" i="6"/>
  <c r="BC2108" i="6"/>
  <c r="BC2109" i="6"/>
  <c r="BC2110" i="6"/>
  <c r="BC2111" i="6"/>
  <c r="BC2112" i="6"/>
  <c r="BC2113" i="6"/>
  <c r="BC2114" i="6"/>
  <c r="BC2115" i="6"/>
  <c r="BC2116" i="6"/>
  <c r="BC2117" i="6"/>
  <c r="BC2118" i="6"/>
  <c r="BC2119" i="6"/>
  <c r="BC2120" i="6"/>
  <c r="BC2121" i="6"/>
  <c r="BC2122" i="6"/>
  <c r="BC2123" i="6"/>
  <c r="BC2124" i="6"/>
  <c r="BC2125" i="6"/>
  <c r="BC2126" i="6"/>
  <c r="BC2127" i="6"/>
  <c r="BC2128" i="6"/>
  <c r="BC2129" i="6"/>
  <c r="BC2130" i="6"/>
  <c r="BC2131" i="6"/>
  <c r="BC2132" i="6"/>
  <c r="BC2133" i="6"/>
  <c r="BC2134" i="6"/>
  <c r="BC2135" i="6"/>
  <c r="BC2136" i="6"/>
  <c r="BC2137" i="6"/>
  <c r="BC2138" i="6"/>
  <c r="BC2139" i="6"/>
  <c r="BC2140" i="6"/>
  <c r="BC2141" i="6"/>
  <c r="BC2142" i="6"/>
  <c r="BC2143" i="6"/>
  <c r="BC2144" i="6"/>
  <c r="BC2145" i="6"/>
  <c r="BC2146" i="6"/>
  <c r="BC2147" i="6"/>
  <c r="BC2148" i="6"/>
  <c r="BC2149" i="6"/>
  <c r="BC2150" i="6"/>
  <c r="BC2151" i="6"/>
  <c r="BC2152" i="6"/>
  <c r="BC2153" i="6"/>
  <c r="BC2154" i="6"/>
  <c r="BC2155" i="6"/>
  <c r="BC2156" i="6"/>
  <c r="BC2157" i="6"/>
  <c r="BC2158" i="6"/>
  <c r="BC2159" i="6"/>
  <c r="BC2160" i="6"/>
  <c r="BC2161" i="6"/>
  <c r="BC2162" i="6"/>
  <c r="BC2163" i="6"/>
  <c r="BC2164" i="6"/>
  <c r="BC2165" i="6"/>
  <c r="BC2166" i="6"/>
  <c r="BC2167" i="6"/>
  <c r="BC2168" i="6"/>
  <c r="BC2169" i="6"/>
  <c r="BC2170" i="6"/>
  <c r="BC2171" i="6"/>
  <c r="BC2172" i="6"/>
  <c r="BC2173" i="6"/>
  <c r="BC2174" i="6"/>
  <c r="BC2175" i="6"/>
  <c r="BC2176" i="6"/>
  <c r="BC2177" i="6"/>
  <c r="BC2178" i="6"/>
  <c r="BC2179" i="6"/>
  <c r="BC2180" i="6"/>
  <c r="BC2181" i="6"/>
  <c r="BC2182" i="6"/>
  <c r="BC2183" i="6"/>
  <c r="BC2184" i="6"/>
  <c r="BC2185" i="6"/>
  <c r="BC2186" i="6"/>
  <c r="BC2187" i="6"/>
  <c r="BC2188" i="6"/>
  <c r="BC2189" i="6"/>
  <c r="BC2190" i="6"/>
  <c r="BC2191" i="6"/>
  <c r="BC2192" i="6"/>
  <c r="BC2193" i="6"/>
  <c r="BC2194" i="6"/>
  <c r="BC2195" i="6"/>
  <c r="BC2196" i="6"/>
  <c r="BC2197" i="6"/>
  <c r="BC2198" i="6"/>
  <c r="BC2199" i="6"/>
  <c r="BC2200" i="6"/>
  <c r="BC2201" i="6"/>
  <c r="BC2202" i="6"/>
  <c r="BC2203" i="6"/>
  <c r="BC2204" i="6"/>
  <c r="BC2205" i="6"/>
  <c r="BC2206" i="6"/>
  <c r="BC2207" i="6"/>
  <c r="BC2208" i="6"/>
  <c r="BC2209" i="6"/>
  <c r="BC2210" i="6"/>
  <c r="BC2211" i="6"/>
  <c r="BC2212" i="6"/>
  <c r="BC2213" i="6"/>
  <c r="BC2214" i="6"/>
  <c r="BC2215" i="6"/>
  <c r="BC2216" i="6"/>
  <c r="BC2217" i="6"/>
  <c r="BC2218" i="6"/>
  <c r="BC2219" i="6"/>
  <c r="BC2220" i="6"/>
  <c r="BC2221" i="6"/>
  <c r="BC2222" i="6"/>
  <c r="BC2223" i="6"/>
  <c r="BC2224" i="6"/>
  <c r="BC2225" i="6"/>
  <c r="BC2226" i="6"/>
  <c r="BC2227" i="6"/>
  <c r="BC2228" i="6"/>
  <c r="BC2229" i="6"/>
  <c r="BC2230" i="6"/>
  <c r="BC2231" i="6"/>
  <c r="BC2232" i="6"/>
  <c r="BC2233" i="6"/>
  <c r="BC2234" i="6"/>
  <c r="BC2235" i="6"/>
  <c r="BC2236" i="6"/>
  <c r="BC2237" i="6"/>
  <c r="BC2238" i="6"/>
  <c r="BC2239" i="6"/>
  <c r="BC2240" i="6"/>
  <c r="BC2241" i="6"/>
  <c r="BC2242" i="6"/>
  <c r="BC2243" i="6"/>
  <c r="BC2244" i="6"/>
  <c r="BC2245" i="6"/>
  <c r="BC2246" i="6"/>
  <c r="BC2247" i="6"/>
  <c r="BC2248" i="6"/>
  <c r="BC2249" i="6"/>
  <c r="BC2250" i="6"/>
  <c r="BC2251" i="6"/>
  <c r="BC2252" i="6"/>
  <c r="BC2253" i="6"/>
  <c r="BC2254" i="6"/>
  <c r="BC2255" i="6"/>
  <c r="BC2256" i="6"/>
  <c r="BC2257" i="6"/>
  <c r="BC2258" i="6"/>
  <c r="BC2259" i="6"/>
  <c r="BC2260" i="6"/>
  <c r="BC2261" i="6"/>
  <c r="BC2262" i="6"/>
  <c r="BC2263" i="6"/>
  <c r="BC2264" i="6"/>
  <c r="BC2265" i="6"/>
  <c r="BC2266" i="6"/>
  <c r="BC2267" i="6"/>
  <c r="BC2268" i="6"/>
  <c r="BC2269" i="6"/>
  <c r="BC2270" i="6"/>
  <c r="BC2271" i="6"/>
  <c r="BC2272" i="6"/>
  <c r="BC2273" i="6"/>
  <c r="BC2274" i="6"/>
  <c r="BC2275" i="6"/>
  <c r="BC2276" i="6"/>
  <c r="BC2277" i="6"/>
  <c r="BC2278" i="6"/>
  <c r="BC2279" i="6"/>
  <c r="BC2280" i="6"/>
  <c r="BC2281" i="6"/>
  <c r="BC2282" i="6"/>
  <c r="BC2283" i="6"/>
  <c r="BC2284" i="6"/>
  <c r="BC2285" i="6"/>
  <c r="BC2286" i="6"/>
  <c r="BC2287" i="6"/>
  <c r="BC2288" i="6"/>
  <c r="BC2289" i="6"/>
  <c r="BC2290" i="6"/>
  <c r="BC2291" i="6"/>
  <c r="BC2292" i="6"/>
  <c r="BC2293" i="6"/>
  <c r="BC2294" i="6"/>
  <c r="BC2295" i="6"/>
  <c r="BC2296" i="6"/>
  <c r="BC2297" i="6"/>
  <c r="BC2298" i="6"/>
  <c r="BC2299" i="6"/>
  <c r="BC2300" i="6"/>
  <c r="BC2301" i="6"/>
  <c r="BC2302" i="6"/>
  <c r="BC2303" i="6"/>
  <c r="BC2304" i="6"/>
  <c r="BC2305" i="6"/>
  <c r="BC2306" i="6"/>
  <c r="BC2307" i="6"/>
  <c r="BC2308" i="6"/>
  <c r="BC2309" i="6"/>
  <c r="BC2310" i="6"/>
  <c r="BC2311" i="6"/>
  <c r="BC2312" i="6"/>
  <c r="BC2313" i="6"/>
  <c r="BC2314" i="6"/>
  <c r="BC2315" i="6"/>
  <c r="BC2316" i="6"/>
  <c r="BC2317" i="6"/>
  <c r="BC2318" i="6"/>
  <c r="BC2319" i="6"/>
  <c r="BC2320" i="6"/>
  <c r="BC2321" i="6"/>
  <c r="BC2322" i="6"/>
  <c r="BC2323" i="6"/>
  <c r="BC2324" i="6"/>
  <c r="BC2325" i="6"/>
  <c r="BC2326" i="6"/>
  <c r="BC2327" i="6"/>
  <c r="BC2328" i="6"/>
  <c r="BC2329" i="6"/>
  <c r="BC2330" i="6"/>
  <c r="BC2331" i="6"/>
  <c r="BC2332" i="6"/>
  <c r="BC2333" i="6"/>
  <c r="BC2334" i="6"/>
  <c r="BC2335" i="6"/>
  <c r="BC2336" i="6"/>
  <c r="BC2337" i="6"/>
  <c r="BC2338" i="6"/>
  <c r="BC2339" i="6"/>
  <c r="BC2340" i="6"/>
  <c r="BC2341" i="6"/>
  <c r="BC2342" i="6"/>
  <c r="BC2343" i="6"/>
  <c r="BC2344" i="6"/>
  <c r="BC2345" i="6"/>
  <c r="BC2346" i="6"/>
  <c r="BC2347" i="6"/>
  <c r="BC2348" i="6"/>
  <c r="BC2349" i="6"/>
  <c r="BC2350" i="6"/>
  <c r="BC2351" i="6"/>
  <c r="BC2352" i="6"/>
  <c r="BC2353" i="6"/>
  <c r="BC2354" i="6"/>
  <c r="BC2355" i="6"/>
  <c r="BC2356" i="6"/>
  <c r="BC2357" i="6"/>
  <c r="BC2358" i="6"/>
  <c r="BC2359" i="6"/>
  <c r="BC2360" i="6"/>
  <c r="BC2361" i="6"/>
  <c r="BC2362" i="6"/>
  <c r="BC2363" i="6"/>
  <c r="BC2364" i="6"/>
  <c r="BC2365" i="6"/>
  <c r="BC2366" i="6"/>
  <c r="BC2367" i="6"/>
  <c r="BC2368" i="6"/>
  <c r="BC2369" i="6"/>
  <c r="BC2370" i="6"/>
  <c r="BC2371" i="6"/>
  <c r="BC2372" i="6"/>
  <c r="BC2373" i="6"/>
  <c r="BC2374" i="6"/>
  <c r="BC2375" i="6"/>
  <c r="BC2376" i="6"/>
  <c r="BC2377" i="6"/>
  <c r="BC2378" i="6"/>
  <c r="BC2379" i="6"/>
  <c r="BC2380" i="6"/>
  <c r="BC2381" i="6"/>
  <c r="BC2382" i="6"/>
  <c r="BC2383" i="6"/>
  <c r="BC2384" i="6"/>
  <c r="BC2385" i="6"/>
  <c r="BC2386" i="6"/>
  <c r="BC2387" i="6"/>
  <c r="BC2388" i="6"/>
  <c r="BC2389" i="6"/>
  <c r="BC2390" i="6"/>
  <c r="BC2391" i="6"/>
  <c r="BC2392" i="6"/>
  <c r="BC2393" i="6"/>
  <c r="BC2394" i="6"/>
  <c r="BC2395" i="6"/>
  <c r="BC2396" i="6"/>
  <c r="BC2397" i="6"/>
  <c r="BC2398" i="6"/>
  <c r="BC2399" i="6"/>
  <c r="BC2400" i="6"/>
  <c r="BC2401" i="6"/>
  <c r="BC2402" i="6"/>
  <c r="BC2403" i="6"/>
  <c r="BC2404" i="6"/>
  <c r="BC2405" i="6"/>
  <c r="BC2406" i="6"/>
  <c r="BC2407" i="6"/>
  <c r="BC2408" i="6"/>
  <c r="BC2409" i="6"/>
  <c r="BC2410" i="6"/>
  <c r="BC2411" i="6"/>
  <c r="BC2412" i="6"/>
  <c r="BC2413" i="6"/>
  <c r="BC2414" i="6"/>
  <c r="BC2415" i="6"/>
  <c r="BC2416" i="6"/>
  <c r="BC2417" i="6"/>
  <c r="BC2418" i="6"/>
  <c r="BC2419" i="6"/>
  <c r="BC2420" i="6"/>
  <c r="BC2421" i="6"/>
  <c r="BC2422" i="6"/>
  <c r="BC2423" i="6"/>
  <c r="BC2424" i="6"/>
  <c r="BC2425" i="6"/>
  <c r="BC2426" i="6"/>
  <c r="BC2427" i="6"/>
  <c r="BC2428" i="6"/>
  <c r="BC2429" i="6"/>
  <c r="BC2430" i="6"/>
  <c r="BC2431" i="6"/>
  <c r="BC2432" i="6"/>
  <c r="BC2433" i="6"/>
  <c r="BC2434" i="6"/>
  <c r="BC2435" i="6"/>
  <c r="BC2436" i="6"/>
  <c r="BC2437" i="6"/>
  <c r="BC2438" i="6"/>
  <c r="BC2439" i="6"/>
  <c r="BC2440" i="6"/>
  <c r="BC2441" i="6"/>
  <c r="BC2442" i="6"/>
  <c r="BC2443" i="6"/>
  <c r="BC2444" i="6"/>
  <c r="BC2445" i="6"/>
  <c r="BC2446" i="6"/>
  <c r="BC2447" i="6"/>
  <c r="BC2448" i="6"/>
  <c r="BC2449" i="6"/>
  <c r="BC2450" i="6"/>
  <c r="BC2451" i="6"/>
  <c r="BC2452" i="6"/>
  <c r="BC2453" i="6"/>
  <c r="BC2454" i="6"/>
  <c r="BC2455" i="6"/>
  <c r="BC2456" i="6"/>
  <c r="BC2457" i="6"/>
  <c r="BC2458" i="6"/>
  <c r="BC2459" i="6"/>
  <c r="BC2460" i="6"/>
  <c r="BC2461" i="6"/>
  <c r="BC2462" i="6"/>
  <c r="BC2463" i="6"/>
  <c r="BC2464" i="6"/>
  <c r="BC2465" i="6"/>
  <c r="BC2466" i="6"/>
  <c r="BC2467" i="6"/>
  <c r="BC2468" i="6"/>
  <c r="BC2469" i="6"/>
  <c r="BC2470" i="6"/>
  <c r="BC2471" i="6"/>
  <c r="BC2472" i="6"/>
  <c r="BC2473" i="6"/>
  <c r="BC2474" i="6"/>
  <c r="BC2475" i="6"/>
  <c r="BC2476" i="6"/>
  <c r="BC2477" i="6"/>
  <c r="BC2478" i="6"/>
  <c r="BC2479" i="6"/>
  <c r="BC2480" i="6"/>
  <c r="BC2481" i="6"/>
  <c r="BC2482" i="6"/>
  <c r="BC2483" i="6"/>
  <c r="BC2484" i="6"/>
  <c r="BC2485" i="6"/>
  <c r="BC2486" i="6"/>
  <c r="BC2487" i="6"/>
  <c r="BC2488" i="6"/>
  <c r="BC2489" i="6"/>
  <c r="BC2490" i="6"/>
  <c r="BC2491" i="6"/>
  <c r="BC2492" i="6"/>
  <c r="BC2493" i="6"/>
  <c r="BC2494" i="6"/>
  <c r="BC2495" i="6"/>
  <c r="BC2496" i="6"/>
  <c r="BC2497" i="6"/>
  <c r="BC2498" i="6"/>
  <c r="BC2499" i="6"/>
  <c r="BC2500" i="6"/>
  <c r="BC2501" i="6"/>
  <c r="BC2502" i="6"/>
  <c r="BC2503" i="6"/>
  <c r="BC2504" i="6"/>
  <c r="BC2505" i="6"/>
  <c r="BC2506" i="6"/>
  <c r="BC2507" i="6"/>
  <c r="BC2508" i="6"/>
  <c r="BC2509" i="6"/>
  <c r="BC2510" i="6"/>
  <c r="BC2511" i="6"/>
  <c r="BC2512" i="6"/>
  <c r="BC2513" i="6"/>
  <c r="BC2514" i="6"/>
  <c r="BC2515" i="6"/>
  <c r="BC2516" i="6"/>
  <c r="BC2517" i="6"/>
  <c r="BC2518" i="6"/>
  <c r="BC2519" i="6"/>
  <c r="BC2520" i="6"/>
  <c r="BC2521" i="6"/>
  <c r="BC2522" i="6"/>
  <c r="BC2523" i="6"/>
  <c r="BC2524" i="6"/>
  <c r="BC2525" i="6"/>
  <c r="BC2526" i="6"/>
  <c r="BC2527" i="6"/>
  <c r="BC2528" i="6"/>
  <c r="BC2529" i="6"/>
  <c r="BC2530" i="6"/>
  <c r="BC2531" i="6"/>
  <c r="BC2532" i="6"/>
  <c r="BC2533" i="6"/>
  <c r="BC2534" i="6"/>
  <c r="BC2535" i="6"/>
  <c r="BC2536" i="6"/>
  <c r="BC2537" i="6"/>
  <c r="BC2538" i="6"/>
  <c r="BC2539" i="6"/>
  <c r="BC2540" i="6"/>
  <c r="BC2541" i="6"/>
  <c r="BC2542" i="6"/>
  <c r="BC2543" i="6"/>
  <c r="BC2544" i="6"/>
  <c r="BC2545" i="6"/>
  <c r="BC2546" i="6"/>
  <c r="BC2547" i="6"/>
  <c r="BC2548" i="6"/>
  <c r="BC2549" i="6"/>
  <c r="BC2550" i="6"/>
  <c r="BC2551" i="6"/>
  <c r="BC2552" i="6"/>
  <c r="BC2553" i="6"/>
  <c r="BC2554" i="6"/>
  <c r="BC2555" i="6"/>
  <c r="BC2556" i="6"/>
  <c r="BC2557" i="6"/>
  <c r="BC2558" i="6"/>
  <c r="BC2559" i="6"/>
  <c r="BC2560" i="6"/>
  <c r="BC2561" i="6"/>
  <c r="BC2562" i="6"/>
  <c r="BC2563" i="6"/>
  <c r="BC2564" i="6"/>
  <c r="BC2565" i="6"/>
  <c r="BC2566" i="6"/>
  <c r="BC2567" i="6"/>
  <c r="BC2568" i="6"/>
  <c r="BC2569" i="6"/>
  <c r="BC2570" i="6"/>
  <c r="BC2571" i="6"/>
  <c r="BC2572" i="6"/>
  <c r="BC2573" i="6"/>
  <c r="BC2574" i="6"/>
  <c r="BC2575" i="6"/>
  <c r="BC2576" i="6"/>
  <c r="BC2577" i="6"/>
  <c r="BC2578" i="6"/>
  <c r="BC2579" i="6"/>
  <c r="BC2580" i="6"/>
  <c r="BC2581" i="6"/>
  <c r="BC2582" i="6"/>
  <c r="BC2583" i="6"/>
  <c r="BC2584" i="6"/>
  <c r="BC2585" i="6"/>
  <c r="BC2586" i="6"/>
  <c r="BC2587" i="6"/>
  <c r="BC2588" i="6"/>
  <c r="BC2589" i="6"/>
  <c r="BC2590" i="6"/>
  <c r="BC2591" i="6"/>
  <c r="BC2592" i="6"/>
  <c r="BC2593" i="6"/>
  <c r="BC2594" i="6"/>
  <c r="BC2595" i="6"/>
  <c r="BC2596" i="6"/>
  <c r="BC2597" i="6"/>
  <c r="BC2598" i="6"/>
  <c r="BC2599" i="6"/>
  <c r="BC2600" i="6"/>
  <c r="BC2601" i="6"/>
  <c r="BC2602" i="6"/>
  <c r="BC2603" i="6"/>
  <c r="BC2604" i="6"/>
  <c r="BC2605" i="6"/>
  <c r="BC2606" i="6"/>
  <c r="BC2607" i="6"/>
  <c r="BC2608" i="6"/>
  <c r="BC2609" i="6"/>
  <c r="BC2610" i="6"/>
  <c r="BC2611" i="6"/>
  <c r="BC2612" i="6"/>
  <c r="BC2613" i="6"/>
  <c r="BC2614" i="6"/>
  <c r="BC2615" i="6"/>
  <c r="BC2616" i="6"/>
  <c r="BC2617" i="6"/>
  <c r="BC2618" i="6"/>
  <c r="BC2619" i="6"/>
  <c r="BC2620" i="6"/>
  <c r="BC2621" i="6"/>
  <c r="BC2622" i="6"/>
  <c r="BC2623" i="6"/>
  <c r="BC2624" i="6"/>
  <c r="BC2625" i="6"/>
  <c r="BC2626" i="6"/>
  <c r="BC2627" i="6"/>
  <c r="BC2628" i="6"/>
  <c r="BC2629" i="6"/>
  <c r="BC2630" i="6"/>
  <c r="BC2631" i="6"/>
  <c r="BC2632" i="6"/>
  <c r="BC2633" i="6"/>
  <c r="BC2634" i="6"/>
  <c r="BC2635" i="6"/>
  <c r="BC2636" i="6"/>
  <c r="BC2637" i="6"/>
  <c r="BC2638" i="6"/>
  <c r="BC2639" i="6"/>
  <c r="BC2640" i="6"/>
  <c r="BC2641" i="6"/>
  <c r="BC2642" i="6"/>
  <c r="BC2643" i="6"/>
  <c r="BC2644" i="6"/>
  <c r="BC2645" i="6"/>
  <c r="BC2646" i="6"/>
  <c r="BC2647" i="6"/>
  <c r="BC2648" i="6"/>
  <c r="BC2649" i="6"/>
  <c r="BC2650" i="6"/>
  <c r="BC2651" i="6"/>
  <c r="BC2652" i="6"/>
  <c r="BC2653" i="6"/>
  <c r="BC2654" i="6"/>
  <c r="BC2655" i="6"/>
  <c r="BC2656" i="6"/>
  <c r="BC2657" i="6"/>
  <c r="BC2658" i="6"/>
  <c r="BC2659" i="6"/>
  <c r="BC2660" i="6"/>
  <c r="BC2661" i="6"/>
  <c r="BC2662" i="6"/>
  <c r="BC2663" i="6"/>
  <c r="BC2664" i="6"/>
  <c r="BC2665" i="6"/>
  <c r="BC2666" i="6"/>
  <c r="BC2667" i="6"/>
  <c r="BC2668" i="6"/>
  <c r="BC2669" i="6"/>
  <c r="BC2670" i="6"/>
  <c r="BC2671" i="6"/>
  <c r="BC2672" i="6"/>
  <c r="BC2673" i="6"/>
  <c r="BC2674" i="6"/>
  <c r="BC2675" i="6"/>
  <c r="BC2676" i="6"/>
  <c r="BC2677" i="6"/>
  <c r="BC2678" i="6"/>
  <c r="BC2679" i="6"/>
  <c r="BC2680" i="6"/>
  <c r="BC2681" i="6"/>
  <c r="BC2682" i="6"/>
  <c r="BC2683" i="6"/>
  <c r="BC2684" i="6"/>
  <c r="BC2685" i="6"/>
  <c r="BC2686" i="6"/>
  <c r="BC2687" i="6"/>
  <c r="BC2688" i="6"/>
  <c r="BC2689" i="6"/>
  <c r="BC2690" i="6"/>
  <c r="BC2691" i="6"/>
  <c r="BC2692" i="6"/>
  <c r="BC2693" i="6"/>
  <c r="BC2694" i="6"/>
  <c r="BC2695" i="6"/>
  <c r="BC2696" i="6"/>
  <c r="BC2697" i="6"/>
  <c r="BC2698" i="6"/>
  <c r="BC2699" i="6"/>
  <c r="BC2700" i="6"/>
  <c r="BC2701" i="6"/>
  <c r="BC2702" i="6"/>
  <c r="BC2703" i="6"/>
  <c r="BC2704" i="6"/>
  <c r="BC2705" i="6"/>
  <c r="BC2706" i="6"/>
  <c r="BC2707" i="6"/>
  <c r="BC2708" i="6"/>
  <c r="BC2709" i="6"/>
  <c r="BC2710" i="6"/>
  <c r="BC2711" i="6"/>
  <c r="BC2712" i="6"/>
  <c r="BC2713" i="6"/>
  <c r="BC2714" i="6"/>
  <c r="BC2715" i="6"/>
  <c r="BC2716" i="6"/>
  <c r="BC2717" i="6"/>
  <c r="BC2718" i="6"/>
  <c r="BC2719" i="6"/>
  <c r="BC2720" i="6"/>
  <c r="BC2721" i="6"/>
  <c r="BC2722" i="6"/>
  <c r="BC2723" i="6"/>
  <c r="BC2724" i="6"/>
  <c r="BC2725" i="6"/>
  <c r="BC2726" i="6"/>
  <c r="BC2727" i="6"/>
  <c r="BC2728" i="6"/>
  <c r="BC2729" i="6"/>
  <c r="BC2730" i="6"/>
  <c r="BC2731" i="6"/>
  <c r="BC2732" i="6"/>
  <c r="BC2733" i="6"/>
  <c r="BC2734" i="6"/>
  <c r="BC2735" i="6"/>
  <c r="BC2736" i="6"/>
  <c r="BC2737" i="6"/>
  <c r="BC2738" i="6"/>
  <c r="BC2739" i="6"/>
  <c r="BC2740" i="6"/>
  <c r="BC2741" i="6"/>
  <c r="BC2742" i="6"/>
  <c r="BC2743" i="6"/>
  <c r="BC2744" i="6"/>
  <c r="BC2745" i="6"/>
  <c r="BC2746" i="6"/>
  <c r="BC2747" i="6"/>
  <c r="BC2748" i="6"/>
  <c r="BC2749" i="6"/>
  <c r="BC2750" i="6"/>
  <c r="BC2751" i="6"/>
  <c r="BC2752" i="6"/>
  <c r="BC2753" i="6"/>
  <c r="BC2754" i="6"/>
  <c r="BC2755" i="6"/>
  <c r="BC2756" i="6"/>
  <c r="BC2757" i="6"/>
  <c r="BC2758" i="6"/>
  <c r="BC2759" i="6"/>
  <c r="BC2760" i="6"/>
  <c r="BC2761" i="6"/>
  <c r="BC2762" i="6"/>
  <c r="BC2763" i="6"/>
  <c r="BC2764" i="6"/>
  <c r="BC2765" i="6"/>
  <c r="BC2766" i="6"/>
  <c r="BC2767" i="6"/>
  <c r="BC2768" i="6"/>
  <c r="BC2769" i="6"/>
  <c r="BC2770" i="6"/>
  <c r="BC2771" i="6"/>
  <c r="BC2772" i="6"/>
  <c r="BC2773" i="6"/>
  <c r="BC2774" i="6"/>
  <c r="BC2775" i="6"/>
  <c r="BC2776" i="6"/>
  <c r="BC2777" i="6"/>
  <c r="BC2778" i="6"/>
  <c r="BC2779" i="6"/>
  <c r="BC2780" i="6"/>
  <c r="BC2781" i="6"/>
  <c r="BC2782" i="6"/>
  <c r="BC2783" i="6"/>
  <c r="BC2784" i="6"/>
  <c r="BC2785" i="6"/>
  <c r="BC2786" i="6"/>
  <c r="BC2787" i="6"/>
  <c r="BC2788" i="6"/>
  <c r="BC2789" i="6"/>
  <c r="BC2790" i="6"/>
  <c r="BC2791" i="6"/>
  <c r="BC2792" i="6"/>
  <c r="BC2793" i="6"/>
  <c r="BC2794" i="6"/>
  <c r="BC2795" i="6"/>
  <c r="BC2796" i="6"/>
  <c r="BC2797" i="6"/>
  <c r="BC2798" i="6"/>
  <c r="BC2799" i="6"/>
  <c r="BC2800" i="6"/>
  <c r="BC2801" i="6"/>
  <c r="BC2802" i="6"/>
  <c r="BC2803" i="6"/>
  <c r="BC2804" i="6"/>
  <c r="BC2805" i="6"/>
  <c r="BC2806" i="6"/>
  <c r="BC2807" i="6"/>
  <c r="BC2808" i="6"/>
  <c r="BC2809" i="6"/>
  <c r="BC2810" i="6"/>
  <c r="BC2811" i="6"/>
  <c r="BC2812" i="6"/>
  <c r="BC2813" i="6"/>
  <c r="BC2814" i="6"/>
  <c r="BC2815" i="6"/>
  <c r="BC2816" i="6"/>
  <c r="BC2817" i="6"/>
  <c r="BC2818" i="6"/>
  <c r="BC2819" i="6"/>
  <c r="BC2820" i="6"/>
  <c r="BC2821" i="6"/>
  <c r="BC2822" i="6"/>
  <c r="BC2823" i="6"/>
  <c r="BC2824" i="6"/>
  <c r="BC2825" i="6"/>
  <c r="BC2826" i="6"/>
  <c r="BC2827" i="6"/>
  <c r="BC2828" i="6"/>
  <c r="BC2829" i="6"/>
  <c r="BC2830" i="6"/>
  <c r="BC2831" i="6"/>
  <c r="BC2832" i="6"/>
  <c r="BC2833" i="6"/>
  <c r="BC2834" i="6"/>
  <c r="BC2835" i="6"/>
  <c r="BC2836" i="6"/>
  <c r="BC2837" i="6"/>
  <c r="BC2838" i="6"/>
  <c r="BC2839" i="6"/>
  <c r="BC2840" i="6"/>
  <c r="BC2841" i="6"/>
  <c r="BC2842" i="6"/>
  <c r="BC2843" i="6"/>
  <c r="BC2844" i="6"/>
  <c r="BC2845" i="6"/>
  <c r="BC2846" i="6"/>
  <c r="BC2847" i="6"/>
  <c r="BC2848" i="6"/>
  <c r="BC2849" i="6"/>
  <c r="BC2850" i="6"/>
  <c r="BC2851" i="6"/>
  <c r="BC2852" i="6"/>
  <c r="BC2853" i="6"/>
  <c r="BC2854" i="6"/>
  <c r="BC2855" i="6"/>
  <c r="BC2856" i="6"/>
  <c r="BC2857" i="6"/>
  <c r="BC2858" i="6"/>
  <c r="BC2859" i="6"/>
  <c r="BC2860" i="6"/>
  <c r="BC2861" i="6"/>
  <c r="BC2862" i="6"/>
  <c r="BC2863" i="6"/>
  <c r="BC2864" i="6"/>
  <c r="BC2865" i="6"/>
  <c r="BC2866" i="6"/>
  <c r="BC2867" i="6"/>
  <c r="BC2868" i="6"/>
  <c r="BC2869" i="6"/>
  <c r="BC2870" i="6"/>
  <c r="BC2871" i="6"/>
  <c r="BC2872" i="6"/>
  <c r="BC2873" i="6"/>
  <c r="BC2874" i="6"/>
  <c r="BC2875" i="6"/>
  <c r="BC2876" i="6"/>
  <c r="BC2877" i="6"/>
  <c r="BC2878" i="6"/>
  <c r="BC2879" i="6"/>
  <c r="BC2880" i="6"/>
  <c r="BC2881" i="6"/>
  <c r="BC2882" i="6"/>
  <c r="BC2883" i="6"/>
  <c r="BC2884" i="6"/>
  <c r="BC2885" i="6"/>
  <c r="BC2886" i="6"/>
  <c r="BC2887" i="6"/>
  <c r="BC2888" i="6"/>
  <c r="BC2889" i="6"/>
  <c r="BC2890" i="6"/>
  <c r="BC2891" i="6"/>
  <c r="BC2892" i="6"/>
  <c r="BC2893" i="6"/>
  <c r="BC2894" i="6"/>
  <c r="BC2895" i="6"/>
  <c r="BC2896" i="6"/>
  <c r="BC2897" i="6"/>
  <c r="BC2898" i="6"/>
  <c r="BC2899" i="6"/>
  <c r="BC2900" i="6"/>
  <c r="BC2901" i="6"/>
  <c r="BC2902" i="6"/>
  <c r="BC2903" i="6"/>
  <c r="BC2904" i="6"/>
  <c r="BC2905" i="6"/>
  <c r="BC2906" i="6"/>
  <c r="BC2907" i="6"/>
  <c r="BC2908" i="6"/>
  <c r="BC2909" i="6"/>
  <c r="BC2910" i="6"/>
  <c r="BC2911" i="6"/>
  <c r="BC2912" i="6"/>
  <c r="BC2913" i="6"/>
  <c r="BC2914" i="6"/>
  <c r="BC2915" i="6"/>
  <c r="BC2916" i="6"/>
  <c r="BC2917" i="6"/>
  <c r="BC2918" i="6"/>
  <c r="BC2919" i="6"/>
  <c r="BC2920" i="6"/>
  <c r="BC2921" i="6"/>
  <c r="BC2922" i="6"/>
  <c r="BC2923" i="6"/>
  <c r="BC2924" i="6"/>
  <c r="BC2925" i="6"/>
  <c r="BC2926" i="6"/>
  <c r="BC2927" i="6"/>
  <c r="BC2928" i="6"/>
  <c r="BC2929" i="6"/>
  <c r="BC2930" i="6"/>
  <c r="BC2931" i="6"/>
  <c r="BC2932" i="6"/>
  <c r="BC2933" i="6"/>
  <c r="BC2934" i="6"/>
  <c r="BC2935" i="6"/>
  <c r="BC2936" i="6"/>
  <c r="BC2937" i="6"/>
  <c r="BC2938" i="6"/>
  <c r="BC2939" i="6"/>
  <c r="BC2940" i="6"/>
  <c r="BC2941" i="6"/>
  <c r="BC2942" i="6"/>
  <c r="BC2943" i="6"/>
  <c r="BC2944" i="6"/>
  <c r="BC2945" i="6"/>
  <c r="BC2946" i="6"/>
  <c r="BC2947" i="6"/>
  <c r="BC2948" i="6"/>
  <c r="BC2949" i="6"/>
  <c r="BC2950" i="6"/>
  <c r="BC2951" i="6"/>
  <c r="BC2952" i="6"/>
  <c r="BC2953" i="6"/>
  <c r="BC2954" i="6"/>
  <c r="BC2955" i="6"/>
  <c r="BC2956" i="6"/>
  <c r="BC2957" i="6"/>
  <c r="BC2958" i="6"/>
  <c r="BC2959" i="6"/>
  <c r="BC2960" i="6"/>
  <c r="BC2961" i="6"/>
  <c r="BC2962" i="6"/>
  <c r="BC2963" i="6"/>
  <c r="BC2964" i="6"/>
  <c r="BC2965" i="6"/>
  <c r="BC2966" i="6"/>
  <c r="BC2967" i="6"/>
  <c r="BC2968" i="6"/>
  <c r="BC2969" i="6"/>
  <c r="BC2970" i="6"/>
  <c r="BC2971" i="6"/>
  <c r="BC2972" i="6"/>
  <c r="BC2973" i="6"/>
  <c r="BC2974" i="6"/>
  <c r="BC2975" i="6"/>
  <c r="BC2976" i="6"/>
  <c r="BC2977" i="6"/>
  <c r="BC2978" i="6"/>
  <c r="BC2979" i="6"/>
  <c r="BC2980" i="6"/>
  <c r="BC2981" i="6"/>
  <c r="BC2982" i="6"/>
  <c r="BC2983" i="6"/>
  <c r="BC2984" i="6"/>
  <c r="BC2985" i="6"/>
  <c r="BC2986" i="6"/>
  <c r="BC2987" i="6"/>
  <c r="BC2988" i="6"/>
  <c r="BC2989" i="6"/>
  <c r="BC2990" i="6"/>
  <c r="BC2991" i="6"/>
  <c r="BC2992" i="6"/>
  <c r="BC2993" i="6"/>
  <c r="BC2994" i="6"/>
  <c r="BC2995" i="6"/>
  <c r="BC2996" i="6"/>
  <c r="BC2997" i="6"/>
  <c r="BC2998" i="6"/>
  <c r="BC2999" i="6"/>
  <c r="BC3000" i="6"/>
  <c r="BC3001" i="6"/>
  <c r="BC3002" i="6"/>
  <c r="BC3003" i="6"/>
  <c r="BC3004" i="6"/>
  <c r="BC3005" i="6"/>
  <c r="BC3006" i="6"/>
  <c r="BC3007" i="6"/>
  <c r="BC3008" i="6"/>
  <c r="BC3009" i="6"/>
  <c r="BC3010" i="6"/>
  <c r="BC3011" i="6"/>
  <c r="BC3012" i="6"/>
  <c r="BC3013" i="6"/>
  <c r="BC3014" i="6"/>
  <c r="BC3015" i="6"/>
  <c r="BC3016" i="6"/>
  <c r="BC3017" i="6"/>
  <c r="BC3018" i="6"/>
  <c r="BC3019" i="6"/>
  <c r="BC3020" i="6"/>
  <c r="BC3021" i="6"/>
  <c r="BC3022" i="6"/>
  <c r="BC3023" i="6"/>
  <c r="BC3024" i="6"/>
  <c r="BC3025" i="6"/>
  <c r="BC3026" i="6"/>
  <c r="BC3027" i="6"/>
  <c r="BC3028" i="6"/>
  <c r="BC3029" i="6"/>
  <c r="BC3030" i="6"/>
  <c r="BC3031" i="6"/>
  <c r="BC3032" i="6"/>
  <c r="BC3033" i="6"/>
  <c r="BC3034" i="6"/>
  <c r="BC3035" i="6"/>
  <c r="BC3036" i="6"/>
  <c r="BC3037" i="6"/>
  <c r="BC3038" i="6"/>
  <c r="BC3039" i="6"/>
  <c r="BC3040" i="6"/>
  <c r="BC3041" i="6"/>
  <c r="BC3042" i="6"/>
  <c r="BC3043" i="6"/>
  <c r="BC3044" i="6"/>
  <c r="BC3045" i="6"/>
  <c r="BC3046" i="6"/>
  <c r="BC3047" i="6"/>
  <c r="BC3048" i="6"/>
  <c r="BC3049" i="6"/>
  <c r="BC3050" i="6"/>
  <c r="BC3051" i="6"/>
  <c r="BC3052" i="6"/>
  <c r="BC3053" i="6"/>
  <c r="BC3054" i="6"/>
  <c r="BC3055" i="6"/>
  <c r="BC3056" i="6"/>
  <c r="BC3057" i="6"/>
  <c r="BC3058" i="6"/>
  <c r="BC3059" i="6"/>
  <c r="BC3060" i="6"/>
  <c r="BC3061" i="6"/>
  <c r="BC3062" i="6"/>
  <c r="BC3063" i="6"/>
  <c r="BC3064" i="6"/>
  <c r="BC3065" i="6"/>
  <c r="BC3066" i="6"/>
  <c r="BC3067" i="6"/>
  <c r="BC3068" i="6"/>
  <c r="BC3069" i="6"/>
  <c r="BC3070" i="6"/>
  <c r="BC3071" i="6"/>
  <c r="BC3072" i="6"/>
  <c r="BC3073" i="6"/>
  <c r="BC3074" i="6"/>
  <c r="BC3075" i="6"/>
  <c r="BC3076" i="6"/>
  <c r="BC3077" i="6"/>
  <c r="BC3078" i="6"/>
  <c r="BC3079" i="6"/>
  <c r="BC3080" i="6"/>
  <c r="BC3081" i="6"/>
  <c r="BC3082" i="6"/>
  <c r="BC3083" i="6"/>
  <c r="BC3084" i="6"/>
  <c r="BC3085" i="6"/>
  <c r="BC3086" i="6"/>
  <c r="BC3087" i="6"/>
  <c r="BC3088" i="6"/>
  <c r="BC3089" i="6"/>
  <c r="BC3090" i="6"/>
  <c r="BC3091" i="6"/>
  <c r="BC3092" i="6"/>
  <c r="BC3093" i="6"/>
  <c r="BC3094" i="6"/>
  <c r="BC3095" i="6"/>
  <c r="BC3096" i="6"/>
  <c r="BC3097" i="6"/>
  <c r="BC3098" i="6"/>
  <c r="BC3099" i="6"/>
  <c r="BC3100" i="6"/>
  <c r="BC3101" i="6"/>
  <c r="BC3102" i="6"/>
  <c r="BC3103" i="6"/>
  <c r="BC3104" i="6"/>
  <c r="BC3105" i="6"/>
  <c r="BC3106" i="6"/>
  <c r="BC3107" i="6"/>
  <c r="BC3108" i="6"/>
  <c r="BC3109" i="6"/>
  <c r="BC3110" i="6"/>
  <c r="BC3111" i="6"/>
  <c r="BC3112" i="6"/>
  <c r="BC3113" i="6"/>
  <c r="BC3114" i="6"/>
  <c r="BC3115" i="6"/>
  <c r="BC3116" i="6"/>
  <c r="BC3117" i="6"/>
  <c r="BC3118" i="6"/>
  <c r="BC3119" i="6"/>
  <c r="BC3120" i="6"/>
  <c r="BC3121" i="6"/>
  <c r="BC3122" i="6"/>
  <c r="BC3123" i="6"/>
  <c r="BC3124" i="6"/>
  <c r="BC3125" i="6"/>
  <c r="BC3126" i="6"/>
  <c r="BC3127" i="6"/>
  <c r="BC3128" i="6"/>
  <c r="BC3129" i="6"/>
  <c r="BC3130" i="6"/>
  <c r="BC3131" i="6"/>
  <c r="BC3132" i="6"/>
  <c r="BC3133" i="6"/>
  <c r="BC3134" i="6"/>
  <c r="BC3135" i="6"/>
  <c r="BC3136" i="6"/>
  <c r="BC3137" i="6"/>
  <c r="BC3138" i="6"/>
  <c r="BC3139" i="6"/>
  <c r="BC3140" i="6"/>
  <c r="BC3141" i="6"/>
  <c r="BC3142" i="6"/>
  <c r="BC3143" i="6"/>
  <c r="BC3144" i="6"/>
  <c r="BC3145" i="6"/>
  <c r="BC3146" i="6"/>
  <c r="BC3147" i="6"/>
  <c r="BC3148" i="6"/>
  <c r="BC3149" i="6"/>
  <c r="BC3150" i="6"/>
  <c r="BC3151" i="6"/>
  <c r="BC3152" i="6"/>
  <c r="BC3153" i="6"/>
  <c r="BC3154" i="6"/>
  <c r="BC3155" i="6"/>
  <c r="BC3156" i="6"/>
  <c r="BC3157" i="6"/>
  <c r="BC3158" i="6"/>
  <c r="BC3159" i="6"/>
  <c r="BC3160" i="6"/>
  <c r="BC3161" i="6"/>
  <c r="BC3162" i="6"/>
  <c r="BC3163" i="6"/>
  <c r="BC3164" i="6"/>
  <c r="BC3165" i="6"/>
  <c r="BC3166" i="6"/>
  <c r="BC3167" i="6"/>
  <c r="BC3168" i="6"/>
  <c r="BC3169" i="6"/>
  <c r="BC3170" i="6"/>
  <c r="BC3171" i="6"/>
  <c r="BC3172" i="6"/>
  <c r="BC3173" i="6"/>
  <c r="BC3174" i="6"/>
  <c r="BC3175" i="6"/>
  <c r="BC3176" i="6"/>
  <c r="BC3177" i="6"/>
  <c r="BC3178" i="6"/>
  <c r="BC3179" i="6"/>
  <c r="BC3180" i="6"/>
  <c r="BC3181" i="6"/>
  <c r="BC3182" i="6"/>
  <c r="BC3183" i="6"/>
  <c r="BC3184" i="6"/>
  <c r="BC3185" i="6"/>
  <c r="BC3186" i="6"/>
  <c r="BC3187" i="6"/>
  <c r="BC3188" i="6"/>
  <c r="BC3189" i="6"/>
  <c r="BC3190" i="6"/>
  <c r="BC3191" i="6"/>
  <c r="BC3192" i="6"/>
  <c r="BC3193" i="6"/>
  <c r="BC3194" i="6"/>
  <c r="BC3195" i="6"/>
  <c r="BC3196" i="6"/>
  <c r="BC3197" i="6"/>
  <c r="BC3198" i="6"/>
  <c r="BC3199" i="6"/>
  <c r="BC3200" i="6"/>
  <c r="BC3201" i="6"/>
  <c r="BC3202" i="6"/>
  <c r="BC3203" i="6"/>
  <c r="BC3204" i="6"/>
  <c r="BC3205" i="6"/>
  <c r="BC3206" i="6"/>
  <c r="BC3207" i="6"/>
  <c r="BC3208" i="6"/>
  <c r="BC3209" i="6"/>
  <c r="BC3210" i="6"/>
  <c r="BC3211" i="6"/>
  <c r="BC3212" i="6"/>
  <c r="BC3213" i="6"/>
  <c r="BC3214" i="6"/>
  <c r="BC3215" i="6"/>
  <c r="BC3216" i="6"/>
  <c r="BC3217" i="6"/>
  <c r="BC3218" i="6"/>
  <c r="BC3219" i="6"/>
  <c r="BC3220" i="6"/>
  <c r="BC3221" i="6"/>
  <c r="BC3222" i="6"/>
  <c r="BC3223" i="6"/>
  <c r="BC3224" i="6"/>
  <c r="BC3225" i="6"/>
  <c r="BC3226" i="6"/>
  <c r="BC3227" i="6"/>
  <c r="BC3228" i="6"/>
  <c r="BC3229" i="6"/>
  <c r="BC3230" i="6"/>
  <c r="BC3231" i="6"/>
  <c r="BC3232" i="6"/>
  <c r="BC3233" i="6"/>
  <c r="BC3234" i="6"/>
  <c r="BC3235" i="6"/>
  <c r="BC3236" i="6"/>
  <c r="BC3237" i="6"/>
  <c r="BC3238" i="6"/>
  <c r="BC3239" i="6"/>
  <c r="BC3240" i="6"/>
  <c r="BC3241" i="6"/>
  <c r="BC3242" i="6"/>
  <c r="BC3243" i="6"/>
  <c r="BC3244" i="6"/>
  <c r="BC3245" i="6"/>
  <c r="BC3246" i="6"/>
  <c r="BC3247" i="6"/>
  <c r="BC3248" i="6"/>
  <c r="BC3249" i="6"/>
  <c r="BC3250" i="6"/>
  <c r="BC3251" i="6"/>
  <c r="BC3252" i="6"/>
  <c r="BC3253" i="6"/>
  <c r="BC3254" i="6"/>
  <c r="BC3255" i="6"/>
  <c r="BC3256" i="6"/>
  <c r="BC3257" i="6"/>
  <c r="BC3258" i="6"/>
  <c r="BC3259" i="6"/>
  <c r="BC3260" i="6"/>
  <c r="BC3261" i="6"/>
  <c r="BC3262" i="6"/>
  <c r="BC3263" i="6"/>
  <c r="BC3264" i="6"/>
  <c r="BC3265" i="6"/>
  <c r="BC3266" i="6"/>
  <c r="BC3267" i="6"/>
  <c r="BC3268" i="6"/>
  <c r="BC3269" i="6"/>
  <c r="BC3270" i="6"/>
  <c r="BC3271" i="6"/>
  <c r="BC3272" i="6"/>
  <c r="BC3273" i="6"/>
  <c r="BC3274" i="6"/>
  <c r="BC3275" i="6"/>
  <c r="BC3276" i="6"/>
  <c r="BC3277" i="6"/>
  <c r="BC3278" i="6"/>
  <c r="BC3279" i="6"/>
  <c r="BC3280" i="6"/>
  <c r="BC3281" i="6"/>
  <c r="BC3282" i="6"/>
  <c r="BC3283" i="6"/>
  <c r="BC3284" i="6"/>
  <c r="BC3285" i="6"/>
  <c r="BC3286" i="6"/>
  <c r="BC3287" i="6"/>
  <c r="BC3288" i="6"/>
  <c r="BC3289" i="6"/>
  <c r="BC3290" i="6"/>
  <c r="BC3291" i="6"/>
  <c r="BC3292" i="6"/>
  <c r="BC3293" i="6"/>
  <c r="BC3294" i="6"/>
  <c r="BC3295" i="6"/>
  <c r="BC3296" i="6"/>
  <c r="BC3297" i="6"/>
  <c r="BC3298" i="6"/>
  <c r="BC3299" i="6"/>
  <c r="BC3300" i="6"/>
  <c r="BC3301" i="6"/>
  <c r="BC3302" i="6"/>
  <c r="BC3303" i="6"/>
  <c r="BC3304" i="6"/>
  <c r="BC3305" i="6"/>
  <c r="BC3306" i="6"/>
  <c r="BC3307" i="6"/>
  <c r="BC3308" i="6"/>
  <c r="BC3309" i="6"/>
  <c r="BC3310" i="6"/>
  <c r="BC3311" i="6"/>
  <c r="BC3312" i="6"/>
  <c r="BC3313" i="6"/>
  <c r="BC3314" i="6"/>
  <c r="BC3315" i="6"/>
  <c r="BC3316" i="6"/>
  <c r="BC3317" i="6"/>
  <c r="BC3318" i="6"/>
  <c r="BC3319" i="6"/>
  <c r="BC3320" i="6"/>
  <c r="BC3321" i="6"/>
  <c r="BC3322" i="6"/>
  <c r="BC3323" i="6"/>
  <c r="BC3324" i="6"/>
  <c r="BC3325" i="6"/>
  <c r="BC3326" i="6"/>
  <c r="BC3327" i="6"/>
  <c r="BC3328" i="6"/>
  <c r="BC3329" i="6"/>
  <c r="BC3330" i="6"/>
  <c r="BC3331" i="6"/>
  <c r="BC3332" i="6"/>
  <c r="BC3333" i="6"/>
  <c r="BC3334" i="6"/>
  <c r="BC3335" i="6"/>
  <c r="BC3336" i="6"/>
  <c r="BC3337" i="6"/>
  <c r="BC3338" i="6"/>
  <c r="BC3339" i="6"/>
  <c r="BC3340" i="6"/>
  <c r="BC3341" i="6"/>
  <c r="BC3342" i="6"/>
  <c r="BC3343" i="6"/>
  <c r="BC3344" i="6"/>
  <c r="BC3345" i="6"/>
  <c r="BC3346" i="6"/>
  <c r="BC3347" i="6"/>
  <c r="BC3348" i="6"/>
  <c r="BC3349" i="6"/>
  <c r="BC3350" i="6"/>
  <c r="BC3351" i="6"/>
  <c r="BC3352" i="6"/>
  <c r="BC3353" i="6"/>
  <c r="BC3354" i="6"/>
  <c r="BC3355" i="6"/>
  <c r="BC3356" i="6"/>
  <c r="BC3357" i="6"/>
  <c r="BC3358" i="6"/>
  <c r="BC3359" i="6"/>
  <c r="BC3360" i="6"/>
  <c r="BC3361" i="6"/>
  <c r="BC3362" i="6"/>
  <c r="BC3363" i="6"/>
  <c r="BC3364" i="6"/>
  <c r="BC3365" i="6"/>
  <c r="BC3366" i="6"/>
  <c r="BC3367" i="6"/>
  <c r="BC3368" i="6"/>
  <c r="BC3369" i="6"/>
  <c r="BC3370" i="6"/>
  <c r="BC3371" i="6"/>
  <c r="BC3372" i="6"/>
  <c r="BC3373" i="6"/>
  <c r="BC3374" i="6"/>
  <c r="BC3375" i="6"/>
  <c r="BC3376" i="6"/>
  <c r="BC3377" i="6"/>
  <c r="BC3378" i="6"/>
  <c r="BC3379" i="6"/>
  <c r="BC3380" i="6"/>
  <c r="BC3381" i="6"/>
  <c r="BC3382" i="6"/>
  <c r="BC3383" i="6"/>
  <c r="BC3384" i="6"/>
  <c r="BC3385" i="6"/>
  <c r="BC3386" i="6"/>
  <c r="BC3387" i="6"/>
  <c r="BC3388" i="6"/>
  <c r="BC3389" i="6"/>
  <c r="BC3390" i="6"/>
  <c r="BC3391" i="6"/>
  <c r="BC3392" i="6"/>
  <c r="BC3393" i="6"/>
  <c r="BC3394" i="6"/>
  <c r="BC3395" i="6"/>
  <c r="BC3396" i="6"/>
  <c r="BC3397" i="6"/>
  <c r="BC3398" i="6"/>
  <c r="BC3399" i="6"/>
  <c r="BC3400" i="6"/>
  <c r="BC3401" i="6"/>
  <c r="BC3402" i="6"/>
  <c r="BC3403" i="6"/>
  <c r="BC3404" i="6"/>
  <c r="BC3405" i="6"/>
  <c r="BC3406" i="6"/>
  <c r="BC3407" i="6"/>
  <c r="BC3408" i="6"/>
  <c r="BC3409" i="6"/>
  <c r="BC3410" i="6"/>
  <c r="BC3411" i="6"/>
  <c r="BC3412" i="6"/>
  <c r="BC3413" i="6"/>
  <c r="BC3414" i="6"/>
  <c r="BC3415" i="6"/>
  <c r="BC3416" i="6"/>
  <c r="BC3417" i="6"/>
  <c r="BC3418" i="6"/>
  <c r="BC3419" i="6"/>
  <c r="BC3420" i="6"/>
  <c r="BC3421" i="6"/>
  <c r="BC3422" i="6"/>
  <c r="BC3423" i="6"/>
  <c r="BC3424" i="6"/>
  <c r="BC3425" i="6"/>
  <c r="BC3426" i="6"/>
  <c r="BC3427" i="6"/>
  <c r="BC3428" i="6"/>
  <c r="BC3429" i="6"/>
  <c r="BC3430" i="6"/>
  <c r="BC3431" i="6"/>
  <c r="BC3432" i="6"/>
  <c r="BC3433" i="6"/>
  <c r="BC3434" i="6"/>
  <c r="BC3435" i="6"/>
  <c r="BC3436" i="6"/>
  <c r="BC3437" i="6"/>
  <c r="BC3438" i="6"/>
  <c r="BC3439" i="6"/>
  <c r="BC3440" i="6"/>
  <c r="BC3441" i="6"/>
  <c r="BC3442" i="6"/>
  <c r="BC3443" i="6"/>
  <c r="BC3444" i="6"/>
  <c r="BC3445" i="6"/>
  <c r="BC3446" i="6"/>
  <c r="BC3447" i="6"/>
  <c r="BC3448" i="6"/>
  <c r="BC3449" i="6"/>
  <c r="BC3450" i="6"/>
  <c r="BC3451" i="6"/>
  <c r="BC3452" i="6"/>
  <c r="BC3453" i="6"/>
  <c r="BC3454" i="6"/>
  <c r="BC3455" i="6"/>
  <c r="BC3456" i="6"/>
  <c r="BC3457" i="6"/>
  <c r="BC3458" i="6"/>
  <c r="BC3459" i="6"/>
  <c r="BC3460" i="6"/>
  <c r="BC3461" i="6"/>
  <c r="BC3462" i="6"/>
  <c r="BC3463" i="6"/>
  <c r="BC3464" i="6"/>
  <c r="BC3465" i="6"/>
  <c r="BC3466" i="6"/>
  <c r="BC3467" i="6"/>
  <c r="BC3468" i="6"/>
  <c r="BC3469" i="6"/>
  <c r="BC3470" i="6"/>
  <c r="BC3471" i="6"/>
  <c r="BC3472" i="6"/>
  <c r="BC3473" i="6"/>
  <c r="BC3474" i="6"/>
  <c r="BC3475" i="6"/>
  <c r="BC3476" i="6"/>
  <c r="BC3477" i="6"/>
  <c r="BC3478" i="6"/>
  <c r="BC3479" i="6"/>
  <c r="BC3480" i="6"/>
  <c r="BC3481" i="6"/>
  <c r="BC3482" i="6"/>
  <c r="BC3483" i="6"/>
  <c r="BC3484" i="6"/>
  <c r="BC3485" i="6"/>
  <c r="BC3486" i="6"/>
  <c r="BC3487" i="6"/>
  <c r="BC3488" i="6"/>
  <c r="BC3489" i="6"/>
  <c r="BC3490" i="6"/>
  <c r="BC3491" i="6"/>
  <c r="BC3492" i="6"/>
  <c r="BC3493" i="6"/>
  <c r="BC3494" i="6"/>
  <c r="BC3495" i="6"/>
  <c r="BC3496" i="6"/>
  <c r="BC3497" i="6"/>
  <c r="BC3498" i="6"/>
  <c r="BC3499" i="6"/>
  <c r="BC3500" i="6"/>
  <c r="BC3501" i="6"/>
  <c r="BC3502" i="6"/>
  <c r="BC3503" i="6"/>
  <c r="BC3504" i="6"/>
  <c r="BC3505" i="6"/>
  <c r="BC3506" i="6"/>
  <c r="BC3507" i="6"/>
  <c r="BC3508" i="6"/>
  <c r="BC3509" i="6"/>
  <c r="BC3510" i="6"/>
  <c r="BC3511" i="6"/>
  <c r="BC3512" i="6"/>
  <c r="BC3513" i="6"/>
  <c r="BC3514" i="6"/>
  <c r="BC3515" i="6"/>
  <c r="BC3516" i="6"/>
  <c r="BC3517" i="6"/>
  <c r="BC3518" i="6"/>
  <c r="BC3519" i="6"/>
  <c r="BC3520" i="6"/>
  <c r="BC3521" i="6"/>
  <c r="BC3522" i="6"/>
  <c r="BC3523" i="6"/>
  <c r="BC3524" i="6"/>
  <c r="BC3525" i="6"/>
  <c r="BC3526" i="6"/>
  <c r="BC3527" i="6"/>
  <c r="BC3528" i="6"/>
  <c r="BC3529" i="6"/>
  <c r="BC3530" i="6"/>
  <c r="BC3531" i="6"/>
  <c r="BC3532" i="6"/>
  <c r="BC3533" i="6"/>
  <c r="BC3534" i="6"/>
  <c r="BC3535" i="6"/>
  <c r="BC3536" i="6"/>
  <c r="BC3537" i="6"/>
  <c r="BC3538" i="6"/>
  <c r="BC3539" i="6"/>
  <c r="BC3540" i="6"/>
  <c r="BC3541" i="6"/>
  <c r="BC3542" i="6"/>
  <c r="BC3543" i="6"/>
  <c r="BC3544" i="6"/>
  <c r="BC3545" i="6"/>
  <c r="BC3546" i="6"/>
  <c r="BC3547" i="6"/>
  <c r="BC3548" i="6"/>
  <c r="BC3549" i="6"/>
  <c r="BC3550" i="6"/>
  <c r="BC3551" i="6"/>
  <c r="BC3552" i="6"/>
  <c r="BC3553" i="6"/>
  <c r="BC3554" i="6"/>
  <c r="BC3555" i="6"/>
  <c r="BC3556" i="6"/>
  <c r="BC3557" i="6"/>
  <c r="BC3558" i="6"/>
  <c r="BC3559" i="6"/>
  <c r="BC3560" i="6"/>
  <c r="BC3561" i="6"/>
  <c r="BC3562" i="6"/>
  <c r="BC3563" i="6"/>
  <c r="BC3564" i="6"/>
  <c r="BC3565" i="6"/>
  <c r="BC3566" i="6"/>
  <c r="BC3567" i="6"/>
  <c r="BC3568" i="6"/>
  <c r="BC3569" i="6"/>
  <c r="BC3570" i="6"/>
  <c r="BC3571" i="6"/>
  <c r="BC3572" i="6"/>
  <c r="BC3573" i="6"/>
  <c r="BC3574" i="6"/>
  <c r="BC3575" i="6"/>
  <c r="BC3576" i="6"/>
  <c r="BC3577" i="6"/>
  <c r="BC3578" i="6"/>
  <c r="BC3579" i="6"/>
  <c r="BC3580" i="6"/>
  <c r="BC3581" i="6"/>
  <c r="BC3582" i="6"/>
  <c r="BC3583" i="6"/>
  <c r="BC3584" i="6"/>
  <c r="BC3585" i="6"/>
  <c r="BC3586" i="6"/>
  <c r="BC3587" i="6"/>
  <c r="BC3588" i="6"/>
  <c r="BC3589" i="6"/>
  <c r="BC3590" i="6"/>
  <c r="BC3591" i="6"/>
  <c r="BC3592" i="6"/>
  <c r="BC3593" i="6"/>
  <c r="BC3594" i="6"/>
  <c r="BC3595" i="6"/>
  <c r="BC3596" i="6"/>
  <c r="BC3597" i="6"/>
  <c r="BC3598" i="6"/>
  <c r="BC3599" i="6"/>
  <c r="BC3600" i="6"/>
  <c r="BC3601" i="6"/>
  <c r="BC3602" i="6"/>
  <c r="BC3603" i="6"/>
  <c r="BC3604" i="6"/>
  <c r="BC3605" i="6"/>
  <c r="BC3606" i="6"/>
  <c r="BC3607" i="6"/>
  <c r="BC3608" i="6"/>
  <c r="BC3609" i="6"/>
  <c r="BC3610" i="6"/>
  <c r="BC3611" i="6"/>
  <c r="BC3612" i="6"/>
  <c r="BC3613" i="6"/>
  <c r="BC3614" i="6"/>
  <c r="BC3615" i="6"/>
  <c r="BC3616" i="6"/>
  <c r="BC3617" i="6"/>
  <c r="BC3618" i="6"/>
  <c r="BC3619" i="6"/>
  <c r="BC3620" i="6"/>
  <c r="BC3621" i="6"/>
  <c r="BC3622" i="6"/>
  <c r="BC3623" i="6"/>
  <c r="BC3624" i="6"/>
  <c r="BC3625" i="6"/>
  <c r="BC3626" i="6"/>
  <c r="BC3627" i="6"/>
  <c r="BC3628" i="6"/>
  <c r="BC3629" i="6"/>
  <c r="BC3630" i="6"/>
  <c r="BC3631" i="6"/>
  <c r="BC3632" i="6"/>
  <c r="BC3633" i="6"/>
  <c r="BC3634" i="6"/>
  <c r="BC3635" i="6"/>
  <c r="BC3636" i="6"/>
  <c r="BC3637" i="6"/>
  <c r="BC3638" i="6"/>
  <c r="BC3639" i="6"/>
  <c r="BC3640" i="6"/>
  <c r="BC3641" i="6"/>
  <c r="BC3642" i="6"/>
  <c r="BC3643" i="6"/>
  <c r="BC3644" i="6"/>
  <c r="BC3645" i="6"/>
  <c r="BC3646" i="6"/>
  <c r="BC3647" i="6"/>
  <c r="BC3648" i="6"/>
  <c r="BC3649" i="6"/>
  <c r="BC3650" i="6"/>
  <c r="BC3651" i="6"/>
  <c r="BC3652" i="6"/>
  <c r="BC3653" i="6"/>
  <c r="BC3654" i="6"/>
  <c r="BC3655" i="6"/>
  <c r="BC3656" i="6"/>
  <c r="BC3657" i="6"/>
  <c r="BC3658" i="6"/>
  <c r="BC3659" i="6"/>
  <c r="BC3660" i="6"/>
  <c r="BC3661" i="6"/>
  <c r="BC3662" i="6"/>
  <c r="BC3663" i="6"/>
  <c r="BC3664" i="6"/>
  <c r="BC3665" i="6"/>
  <c r="BC3666" i="6"/>
  <c r="BC3667" i="6"/>
  <c r="BC3668" i="6"/>
  <c r="BC3669" i="6"/>
  <c r="BC3670" i="6"/>
  <c r="BC3671" i="6"/>
  <c r="BC3672" i="6"/>
  <c r="BC3673" i="6"/>
  <c r="BC3674" i="6"/>
  <c r="BC3675" i="6"/>
  <c r="BC3676" i="6"/>
  <c r="BC3677" i="6"/>
  <c r="BC3678" i="6"/>
  <c r="BC3679" i="6"/>
  <c r="BC3680" i="6"/>
  <c r="BC3681" i="6"/>
  <c r="BC3682" i="6"/>
  <c r="BC3683" i="6"/>
  <c r="BC3684" i="6"/>
  <c r="BC3685" i="6"/>
  <c r="BC3686" i="6"/>
  <c r="BC3687" i="6"/>
  <c r="BC3688" i="6"/>
  <c r="BC3689" i="6"/>
  <c r="BC3690" i="6"/>
  <c r="BC3691" i="6"/>
  <c r="BC3692" i="6"/>
  <c r="BC3693" i="6"/>
  <c r="BC3694" i="6"/>
  <c r="BC3695" i="6"/>
  <c r="BC3696" i="6"/>
  <c r="BC3697" i="6"/>
  <c r="BC3698" i="6"/>
  <c r="BC3699" i="6"/>
  <c r="BC3700" i="6"/>
  <c r="BC3701" i="6"/>
  <c r="BC3702" i="6"/>
  <c r="BC3703" i="6"/>
  <c r="BC3704" i="6"/>
  <c r="BC3705" i="6"/>
  <c r="BC3706" i="6"/>
  <c r="BC3707" i="6"/>
  <c r="BC3708" i="6"/>
  <c r="BC3709" i="6"/>
  <c r="BC3710" i="6"/>
  <c r="BC3711" i="6"/>
  <c r="BC3712" i="6"/>
  <c r="BC3713" i="6"/>
  <c r="BC3714" i="6"/>
  <c r="BC3715" i="6"/>
  <c r="BC3716" i="6"/>
  <c r="BC3717" i="6"/>
  <c r="BC3718" i="6"/>
  <c r="BC3719" i="6"/>
  <c r="BC3720" i="6"/>
  <c r="BC3721" i="6"/>
  <c r="BC3722" i="6"/>
  <c r="BC3723" i="6"/>
  <c r="BC3724" i="6"/>
  <c r="BC3725" i="6"/>
  <c r="BC3726" i="6"/>
  <c r="BC3727" i="6"/>
  <c r="BC3728" i="6"/>
  <c r="BC3729" i="6"/>
  <c r="BC3730" i="6"/>
  <c r="BC3731" i="6"/>
  <c r="BC3732" i="6"/>
  <c r="BC3733" i="6"/>
  <c r="BC3734" i="6"/>
  <c r="BC3735" i="6"/>
  <c r="BC3736" i="6"/>
  <c r="BC3737" i="6"/>
  <c r="BC3738" i="6"/>
  <c r="BC3739" i="6"/>
  <c r="BC3740" i="6"/>
  <c r="BC3741" i="6"/>
  <c r="BC3742" i="6"/>
  <c r="BC3743" i="6"/>
  <c r="BC3744" i="6"/>
  <c r="BC3745" i="6"/>
  <c r="BC3746" i="6"/>
  <c r="BC3747" i="6"/>
  <c r="BC3748" i="6"/>
  <c r="BC3749" i="6"/>
  <c r="BC3750" i="6"/>
  <c r="BC3751" i="6"/>
  <c r="BC3752" i="6"/>
  <c r="BC3753" i="6"/>
  <c r="BC3754" i="6"/>
  <c r="BC3755" i="6"/>
  <c r="BC3756" i="6"/>
  <c r="BC3757" i="6"/>
  <c r="BC3758" i="6"/>
  <c r="BC3759" i="6"/>
  <c r="BC3760" i="6"/>
  <c r="BC3761" i="6"/>
  <c r="BC3762" i="6"/>
  <c r="BC3763" i="6"/>
  <c r="BC3764" i="6"/>
  <c r="BC3765" i="6"/>
  <c r="BC3766" i="6"/>
  <c r="BC3767" i="6"/>
  <c r="BC3768" i="6"/>
  <c r="BC3769" i="6"/>
  <c r="BC3770" i="6"/>
  <c r="BC3771" i="6"/>
  <c r="BC3772" i="6"/>
  <c r="BC3773" i="6"/>
  <c r="BC3774" i="6"/>
  <c r="BC3775" i="6"/>
  <c r="BC3776" i="6"/>
  <c r="BC3777" i="6"/>
  <c r="BC3778" i="6"/>
  <c r="BC3779" i="6"/>
  <c r="BC3780" i="6"/>
  <c r="BC3781" i="6"/>
  <c r="BC3782" i="6"/>
  <c r="BC3783" i="6"/>
  <c r="BC3784" i="6"/>
  <c r="BC3785" i="6"/>
  <c r="BC3786" i="6"/>
  <c r="BC3787" i="6"/>
  <c r="BC3788" i="6"/>
  <c r="BC3789" i="6"/>
  <c r="BC3790" i="6"/>
  <c r="BC3791" i="6"/>
  <c r="BC3792" i="6"/>
  <c r="BC3793" i="6"/>
  <c r="BC3794" i="6"/>
  <c r="BC3795" i="6"/>
  <c r="BC3796" i="6"/>
  <c r="BC3797" i="6"/>
  <c r="BC3798" i="6"/>
  <c r="BC3799" i="6"/>
  <c r="BC3800" i="6"/>
  <c r="BC3801" i="6"/>
  <c r="BC3802" i="6"/>
  <c r="BC3803" i="6"/>
  <c r="BC3804" i="6"/>
  <c r="BC3805" i="6"/>
  <c r="BC3806" i="6"/>
  <c r="BC3807" i="6"/>
  <c r="BC3808" i="6"/>
  <c r="BC3809" i="6"/>
  <c r="BC3810" i="6"/>
  <c r="BC3811" i="6"/>
  <c r="BC3812" i="6"/>
  <c r="BC3813" i="6"/>
  <c r="BC3814" i="6"/>
  <c r="BC3815" i="6"/>
  <c r="BC3816" i="6"/>
  <c r="BC3817" i="6"/>
  <c r="BC3818" i="6"/>
  <c r="BC3819" i="6"/>
  <c r="BC3820" i="6"/>
  <c r="BC3821" i="6"/>
  <c r="BC3822" i="6"/>
  <c r="BC3823" i="6"/>
  <c r="BC3824" i="6"/>
  <c r="BC3825" i="6"/>
  <c r="BC3826" i="6"/>
  <c r="BC3827" i="6"/>
  <c r="BC3828" i="6"/>
  <c r="BC3829" i="6"/>
  <c r="BC3830" i="6"/>
  <c r="BC3831" i="6"/>
  <c r="BC3832" i="6"/>
  <c r="BC3833" i="6"/>
  <c r="BC3834" i="6"/>
  <c r="BC3835" i="6"/>
  <c r="BC3836" i="6"/>
  <c r="BC3837" i="6"/>
  <c r="BC3838" i="6"/>
  <c r="BC3839" i="6"/>
  <c r="BC3840" i="6"/>
  <c r="BC3841" i="6"/>
  <c r="BC3842" i="6"/>
  <c r="BC3843" i="6"/>
  <c r="BC3844" i="6"/>
  <c r="BC3845" i="6"/>
  <c r="BC3846" i="6"/>
  <c r="BC3847" i="6"/>
  <c r="BC3848" i="6"/>
  <c r="BC3849" i="6"/>
  <c r="BC3850" i="6"/>
  <c r="BC3851" i="6"/>
  <c r="BC3852" i="6"/>
  <c r="BC3853" i="6"/>
  <c r="BC3854" i="6"/>
  <c r="BC3855" i="6"/>
  <c r="BC3856" i="6"/>
  <c r="BC3857" i="6"/>
  <c r="BC3858" i="6"/>
  <c r="BC3859" i="6"/>
  <c r="BC3860" i="6"/>
  <c r="BC3861" i="6"/>
  <c r="BC3862" i="6"/>
  <c r="BC3863" i="6"/>
  <c r="BC3864" i="6"/>
  <c r="BC3865" i="6"/>
  <c r="BC3866" i="6"/>
  <c r="BC3867" i="6"/>
  <c r="BC3868" i="6"/>
  <c r="BC3869" i="6"/>
  <c r="BC3870" i="6"/>
  <c r="BC3871" i="6"/>
  <c r="BC3872" i="6"/>
  <c r="BC3873" i="6"/>
  <c r="BC3874" i="6"/>
  <c r="BC3875" i="6"/>
  <c r="BC3876" i="6"/>
  <c r="BC3877" i="6"/>
  <c r="BC3878" i="6"/>
  <c r="BC3879" i="6"/>
  <c r="BC3880" i="6"/>
  <c r="BC3881" i="6"/>
  <c r="BC3882" i="6"/>
  <c r="BC3883" i="6"/>
  <c r="BC3884" i="6"/>
  <c r="BC3885" i="6"/>
  <c r="BC3886" i="6"/>
  <c r="BC3887" i="6"/>
  <c r="BC3888" i="6"/>
  <c r="BC3889" i="6"/>
  <c r="BC3890" i="6"/>
  <c r="BC3891" i="6"/>
  <c r="BC3892" i="6"/>
  <c r="BC3893" i="6"/>
  <c r="BC3894" i="6"/>
  <c r="BC3895" i="6"/>
  <c r="BC3896" i="6"/>
  <c r="BC3897" i="6"/>
  <c r="BC3898" i="6"/>
  <c r="BC3899" i="6"/>
  <c r="BC3900" i="6"/>
  <c r="BC3901" i="6"/>
  <c r="BC3902" i="6"/>
  <c r="BC3903" i="6"/>
  <c r="BC3904" i="6"/>
  <c r="BC3905" i="6"/>
  <c r="BC3906" i="6"/>
  <c r="BC3907" i="6"/>
  <c r="BC3908" i="6"/>
  <c r="BC3909" i="6"/>
  <c r="BC3910" i="6"/>
  <c r="BC3911" i="6"/>
  <c r="BC3912" i="6"/>
  <c r="BC3913" i="6"/>
  <c r="BC3914" i="6"/>
  <c r="BC3915" i="6"/>
  <c r="BC3916" i="6"/>
  <c r="BC3917" i="6"/>
  <c r="BC3918" i="6"/>
  <c r="BC3919" i="6"/>
  <c r="BC3920" i="6"/>
  <c r="BC3921" i="6"/>
  <c r="BC3922" i="6"/>
  <c r="BC3923" i="6"/>
  <c r="BC3924" i="6"/>
  <c r="BC3925" i="6"/>
  <c r="BC3926" i="6"/>
  <c r="BC3927" i="6"/>
  <c r="BC3928" i="6"/>
  <c r="BC3929" i="6"/>
  <c r="BC3930" i="6"/>
  <c r="BC3931" i="6"/>
  <c r="BC3932" i="6"/>
  <c r="BC3933" i="6"/>
  <c r="BC3934" i="6"/>
  <c r="BC3935" i="6"/>
  <c r="BC3936" i="6"/>
  <c r="BC3937" i="6"/>
  <c r="BC3938" i="6"/>
  <c r="BC3939" i="6"/>
  <c r="BC3940" i="6"/>
  <c r="BC3941" i="6"/>
  <c r="BC3942" i="6"/>
  <c r="BC3943" i="6"/>
  <c r="BC3944" i="6"/>
  <c r="BC3945" i="6"/>
  <c r="BC3946" i="6"/>
  <c r="BC3947" i="6"/>
  <c r="BC3948" i="6"/>
  <c r="BC3949" i="6"/>
  <c r="BC3950" i="6"/>
  <c r="BC3951" i="6"/>
  <c r="BC3952" i="6"/>
  <c r="BC3953" i="6"/>
  <c r="BC3954" i="6"/>
  <c r="BC3955" i="6"/>
  <c r="BC3956" i="6"/>
  <c r="BC3957" i="6"/>
  <c r="BC3958" i="6"/>
  <c r="BC3959" i="6"/>
  <c r="BC3960" i="6"/>
  <c r="BC3961" i="6"/>
  <c r="BC3962" i="6"/>
  <c r="BC3963" i="6"/>
  <c r="BC3964" i="6"/>
  <c r="BC3965" i="6"/>
  <c r="BC3966" i="6"/>
  <c r="BC3967" i="6"/>
  <c r="BC3968" i="6"/>
  <c r="BC3969" i="6"/>
  <c r="BC3970" i="6"/>
  <c r="BC3971" i="6"/>
  <c r="BC3972" i="6"/>
  <c r="BC3973" i="6"/>
  <c r="BC3974" i="6"/>
  <c r="BC3975" i="6"/>
  <c r="BC3976" i="6"/>
  <c r="BC3977" i="6"/>
  <c r="BC3978" i="6"/>
  <c r="BC3979" i="6"/>
  <c r="BC3980" i="6"/>
  <c r="BC3981" i="6"/>
  <c r="BC3982" i="6"/>
  <c r="BC3983" i="6"/>
  <c r="BC3984" i="6"/>
  <c r="BC3985" i="6"/>
  <c r="BC3986" i="6"/>
  <c r="BC3987" i="6"/>
  <c r="BC3988" i="6"/>
  <c r="BC3989" i="6"/>
  <c r="BC3990" i="6"/>
  <c r="BC3991" i="6"/>
  <c r="BC3992" i="6"/>
  <c r="BC3993" i="6"/>
  <c r="BC3994" i="6"/>
  <c r="BC3995" i="6"/>
  <c r="BC3996" i="6"/>
  <c r="BC3997" i="6"/>
  <c r="BC3998" i="6"/>
  <c r="BC3999" i="6"/>
  <c r="BC4000" i="6"/>
  <c r="BC4001" i="6"/>
  <c r="BC4002" i="6"/>
  <c r="BC4003" i="6"/>
  <c r="BC4004" i="6"/>
  <c r="BC4005" i="6"/>
  <c r="BC4006" i="6"/>
  <c r="BC4007" i="6"/>
  <c r="BC4008" i="6"/>
  <c r="BC4009" i="6"/>
  <c r="BC4010" i="6"/>
  <c r="BC4011" i="6"/>
  <c r="BC4012" i="6"/>
  <c r="BC4013" i="6"/>
  <c r="BC4014" i="6"/>
  <c r="BC4015" i="6"/>
  <c r="BC4016" i="6"/>
  <c r="BC4017" i="6"/>
  <c r="BC4018" i="6"/>
  <c r="BC4019" i="6"/>
  <c r="BC4020" i="6"/>
  <c r="BC4021" i="6"/>
  <c r="BC4022" i="6"/>
  <c r="BC4023" i="6"/>
  <c r="BC4024" i="6"/>
  <c r="BC4025" i="6"/>
  <c r="BC4026" i="6"/>
  <c r="BC4027" i="6"/>
  <c r="BC4028" i="6"/>
  <c r="BC4029" i="6"/>
  <c r="BC4030" i="6"/>
  <c r="BC4031" i="6"/>
  <c r="BC4032" i="6"/>
  <c r="BC4033" i="6"/>
  <c r="BC4034" i="6"/>
  <c r="BC4035" i="6"/>
  <c r="BC4036" i="6"/>
  <c r="BC4037" i="6"/>
  <c r="BC4038" i="6"/>
  <c r="BC4039" i="6"/>
  <c r="BC4040" i="6"/>
  <c r="BC4041" i="6"/>
  <c r="BC4042" i="6"/>
  <c r="BC4043" i="6"/>
  <c r="BC4044" i="6"/>
  <c r="BC4045" i="6"/>
  <c r="BC4046" i="6"/>
  <c r="BC4047" i="6"/>
  <c r="BC4048" i="6"/>
  <c r="BC4049" i="6"/>
  <c r="BC4050" i="6"/>
  <c r="BC4051" i="6"/>
  <c r="BC4052" i="6"/>
  <c r="BC4053" i="6"/>
  <c r="BC4054" i="6"/>
  <c r="BC4055" i="6"/>
  <c r="BC4056" i="6"/>
  <c r="BC4057" i="6"/>
  <c r="BC4058" i="6"/>
  <c r="BC4059" i="6"/>
  <c r="BC4060" i="6"/>
  <c r="BC4061" i="6"/>
  <c r="BC4062" i="6"/>
  <c r="BC4063" i="6"/>
  <c r="BC4064" i="6"/>
  <c r="BC4065" i="6"/>
  <c r="BC4066" i="6"/>
  <c r="BC4067" i="6"/>
  <c r="BC4068" i="6"/>
  <c r="BC4069" i="6"/>
  <c r="BC4070" i="6"/>
  <c r="BC4071" i="6"/>
  <c r="BC4072" i="6"/>
  <c r="BC4073" i="6"/>
  <c r="BC4074" i="6"/>
  <c r="BC4075" i="6"/>
  <c r="BC4076" i="6"/>
  <c r="BC4077" i="6"/>
  <c r="BC4078" i="6"/>
  <c r="BC4079" i="6"/>
  <c r="BC4080" i="6"/>
  <c r="BC4081" i="6"/>
  <c r="BC4082" i="6"/>
  <c r="BC4083" i="6"/>
  <c r="BC4084" i="6"/>
  <c r="BC4085" i="6"/>
  <c r="BC4086" i="6"/>
  <c r="BC4087" i="6"/>
  <c r="BC4088" i="6"/>
  <c r="BC4089" i="6"/>
  <c r="BC4090" i="6"/>
  <c r="BC4091" i="6"/>
  <c r="BC4092" i="6"/>
  <c r="BC4093" i="6"/>
  <c r="BC4094" i="6"/>
  <c r="BC4095" i="6"/>
  <c r="BC4096" i="6"/>
  <c r="BC4097" i="6"/>
  <c r="BC4098" i="6"/>
  <c r="BC4099" i="6"/>
  <c r="BC4100" i="6"/>
  <c r="BC4101" i="6"/>
  <c r="BC4102" i="6"/>
  <c r="BC4103" i="6"/>
  <c r="BC4104" i="6"/>
  <c r="BC4105" i="6"/>
  <c r="BC4106" i="6"/>
  <c r="BC4107" i="6"/>
  <c r="BC4108" i="6"/>
  <c r="BC4109" i="6"/>
  <c r="BC4110" i="6"/>
  <c r="BC4111" i="6"/>
  <c r="BC4112" i="6"/>
  <c r="BC4113" i="6"/>
  <c r="BC4114" i="6"/>
  <c r="BC4115" i="6"/>
  <c r="BC4116" i="6"/>
  <c r="BC4117" i="6"/>
  <c r="BC4118" i="6"/>
  <c r="BC4119" i="6"/>
  <c r="BC4120" i="6"/>
  <c r="BC4121" i="6"/>
  <c r="BC4122" i="6"/>
  <c r="BC4123" i="6"/>
  <c r="BC4124" i="6"/>
  <c r="BC4125" i="6"/>
  <c r="BC4126" i="6"/>
  <c r="BC4127" i="6"/>
  <c r="BC4128" i="6"/>
  <c r="BC4129" i="6"/>
  <c r="BC4130" i="6"/>
  <c r="BC4131" i="6"/>
  <c r="BC4132" i="6"/>
  <c r="BC4133" i="6"/>
  <c r="BC4134" i="6"/>
  <c r="BC4135" i="6"/>
  <c r="BC4136" i="6"/>
  <c r="BC4137" i="6"/>
  <c r="BC4138" i="6"/>
  <c r="BC4139" i="6"/>
  <c r="BC4140" i="6"/>
  <c r="BC4141" i="6"/>
  <c r="BC4142" i="6"/>
  <c r="BC4143" i="6"/>
  <c r="BC4144" i="6"/>
  <c r="BC4145" i="6"/>
  <c r="BC4146" i="6"/>
  <c r="BC4147" i="6"/>
  <c r="BC4148" i="6"/>
  <c r="BC4149" i="6"/>
  <c r="BC4150" i="6"/>
  <c r="BC4151" i="6"/>
  <c r="BC4152" i="6"/>
  <c r="BC4153" i="6"/>
  <c r="BC4154" i="6"/>
  <c r="BC4155" i="6"/>
  <c r="BC4156" i="6"/>
  <c r="BC4157" i="6"/>
  <c r="BC4158" i="6"/>
  <c r="BC4159" i="6"/>
  <c r="BC4160" i="6"/>
  <c r="BC4161" i="6"/>
  <c r="BC4162" i="6"/>
  <c r="BC4163" i="6"/>
  <c r="BC4164" i="6"/>
  <c r="BC4165" i="6"/>
  <c r="BC4166" i="6"/>
  <c r="BC4167" i="6"/>
  <c r="BC4168" i="6"/>
  <c r="BC4169" i="6"/>
  <c r="BC4170" i="6"/>
  <c r="BC4171" i="6"/>
  <c r="BC4172" i="6"/>
  <c r="BC4173" i="6"/>
  <c r="BC4174" i="6"/>
  <c r="BC4175" i="6"/>
  <c r="BC4176" i="6"/>
  <c r="BC4177" i="6"/>
  <c r="BC4178" i="6"/>
  <c r="BC4179" i="6"/>
  <c r="BC4180" i="6"/>
  <c r="BC4181" i="6"/>
  <c r="BC4182" i="6"/>
  <c r="BC4183" i="6"/>
  <c r="BC4184" i="6"/>
  <c r="BC4185" i="6"/>
  <c r="BC4186" i="6"/>
  <c r="BC4187" i="6"/>
  <c r="BC4188" i="6"/>
  <c r="BC4189" i="6"/>
  <c r="BC4190" i="6"/>
  <c r="BC4191" i="6"/>
  <c r="BC4192" i="6"/>
  <c r="BC4193" i="6"/>
  <c r="BC4194" i="6"/>
  <c r="BC4195" i="6"/>
  <c r="BC4196" i="6"/>
  <c r="BC4197" i="6"/>
  <c r="BC4198" i="6"/>
  <c r="BC4199" i="6"/>
  <c r="BC4200" i="6"/>
  <c r="BC4201" i="6"/>
  <c r="BC4202" i="6"/>
  <c r="BC4203" i="6"/>
  <c r="BC4204" i="6"/>
  <c r="BC4205" i="6"/>
  <c r="BC4206" i="6"/>
  <c r="BC4207" i="6"/>
  <c r="BC4208" i="6"/>
  <c r="BC4209" i="6"/>
  <c r="BC4210" i="6"/>
  <c r="BC4211" i="6"/>
  <c r="BC4212" i="6"/>
  <c r="BC4213" i="6"/>
  <c r="BC4214" i="6"/>
  <c r="BC4215" i="6"/>
  <c r="BC4216" i="6"/>
  <c r="BC4217" i="6"/>
  <c r="BC4218" i="6"/>
  <c r="BC4219" i="6"/>
  <c r="BC4220" i="6"/>
  <c r="BC4221" i="6"/>
  <c r="BC4222" i="6"/>
  <c r="BC4223" i="6"/>
  <c r="BC4224" i="6"/>
  <c r="BC4225" i="6"/>
  <c r="BC4226" i="6"/>
  <c r="BC4227" i="6"/>
  <c r="BC4228" i="6"/>
  <c r="BC4229" i="6"/>
  <c r="BC4230" i="6"/>
  <c r="BC4231" i="6"/>
  <c r="BC4232" i="6"/>
  <c r="BC4233" i="6"/>
  <c r="BC4234" i="6"/>
  <c r="BC4235" i="6"/>
  <c r="BC4236" i="6"/>
  <c r="BC4237" i="6"/>
  <c r="BC4238" i="6"/>
  <c r="BC4239" i="6"/>
  <c r="BC4240" i="6"/>
  <c r="BC4241" i="6"/>
  <c r="BC4242" i="6"/>
  <c r="BC4243" i="6"/>
  <c r="BC4244" i="6"/>
  <c r="BC4245" i="6"/>
  <c r="BC4246" i="6"/>
  <c r="BC4247" i="6"/>
  <c r="BC4248" i="6"/>
  <c r="BC4249" i="6"/>
  <c r="BC4250" i="6"/>
  <c r="BC4251" i="6"/>
  <c r="BC4252" i="6"/>
  <c r="BC4253" i="6"/>
  <c r="BC4254" i="6"/>
  <c r="BC4255" i="6"/>
  <c r="BC4256" i="6"/>
  <c r="BC4257" i="6"/>
  <c r="BC4258" i="6"/>
  <c r="BC4259" i="6"/>
  <c r="BC4260" i="6"/>
  <c r="BC4261" i="6"/>
  <c r="BC4262" i="6"/>
  <c r="BC4263" i="6"/>
  <c r="BC4264" i="6"/>
  <c r="BC4265" i="6"/>
  <c r="BC4266" i="6"/>
  <c r="BC4267" i="6"/>
  <c r="BC4268" i="6"/>
  <c r="BC4269" i="6"/>
  <c r="BC4270" i="6"/>
  <c r="BC4271" i="6"/>
  <c r="BC4272" i="6"/>
  <c r="BC4273" i="6"/>
  <c r="BC4274" i="6"/>
  <c r="BC4275" i="6"/>
  <c r="BC4276" i="6"/>
  <c r="BC4277" i="6"/>
  <c r="BC4278" i="6"/>
  <c r="BC4279" i="6"/>
  <c r="BC4280" i="6"/>
  <c r="BC4281" i="6"/>
  <c r="BC4282" i="6"/>
  <c r="BC4283" i="6"/>
  <c r="BC4284" i="6"/>
  <c r="BC4285" i="6"/>
  <c r="BC4286" i="6"/>
  <c r="BC4287" i="6"/>
  <c r="BC4288" i="6"/>
  <c r="BC4289" i="6"/>
  <c r="BC4290" i="6"/>
  <c r="BC4291" i="6"/>
  <c r="BC4292" i="6"/>
  <c r="BC4293" i="6"/>
  <c r="BC4294" i="6"/>
  <c r="BC4295" i="6"/>
  <c r="BC4296" i="6"/>
  <c r="BC4297" i="6"/>
  <c r="BC4298" i="6"/>
  <c r="BC4299" i="6"/>
  <c r="BC4300" i="6"/>
  <c r="BC4301" i="6"/>
  <c r="BC4302" i="6"/>
  <c r="BC4303" i="6"/>
  <c r="BC4304" i="6"/>
  <c r="BC4305" i="6"/>
  <c r="BC4306" i="6"/>
  <c r="BC4307" i="6"/>
  <c r="BC4308" i="6"/>
  <c r="BC4309" i="6"/>
  <c r="BC4310" i="6"/>
  <c r="BC4311" i="6"/>
  <c r="BC4312" i="6"/>
  <c r="BC4313" i="6"/>
  <c r="BC4314" i="6"/>
  <c r="BC4315" i="6"/>
  <c r="BC4316" i="6"/>
  <c r="BC4317" i="6"/>
  <c r="BC4318" i="6"/>
  <c r="BC4319" i="6"/>
  <c r="BC4320" i="6"/>
  <c r="BC4321" i="6"/>
  <c r="BC4322" i="6"/>
  <c r="BC4323" i="6"/>
  <c r="BC4324" i="6"/>
  <c r="BC4325" i="6"/>
  <c r="BC4326" i="6"/>
  <c r="BC4327" i="6"/>
  <c r="BC4328" i="6"/>
  <c r="BC4329" i="6"/>
  <c r="BC4330" i="6"/>
  <c r="BC4331" i="6"/>
  <c r="BC4332" i="6"/>
  <c r="BC4333" i="6"/>
  <c r="BC4334" i="6"/>
  <c r="BC4335" i="6"/>
  <c r="BC4336" i="6"/>
  <c r="BC4337" i="6"/>
  <c r="BC4338" i="6"/>
  <c r="BC4339" i="6"/>
  <c r="BC4340" i="6"/>
  <c r="BC4341" i="6"/>
  <c r="BC4342" i="6"/>
  <c r="BC4343" i="6"/>
  <c r="BC4344" i="6"/>
  <c r="BC4345" i="6"/>
  <c r="BC4346" i="6"/>
  <c r="BC4347" i="6"/>
  <c r="BC4348" i="6"/>
  <c r="BC4349" i="6"/>
  <c r="BC4350" i="6"/>
  <c r="BC4351" i="6"/>
  <c r="BC4352" i="6"/>
  <c r="BC4353" i="6"/>
  <c r="BC4354" i="6"/>
  <c r="BC4355" i="6"/>
  <c r="BC4356" i="6"/>
  <c r="BC4357" i="6"/>
  <c r="BC4358" i="6"/>
  <c r="BC4359" i="6"/>
  <c r="BC4360" i="6"/>
  <c r="BC4361" i="6"/>
  <c r="BC4362" i="6"/>
  <c r="BC4363" i="6"/>
  <c r="BC4364" i="6"/>
  <c r="BC4365" i="6"/>
  <c r="BC4366" i="6"/>
  <c r="BC4367" i="6"/>
  <c r="BC4368" i="6"/>
  <c r="BC4369" i="6"/>
  <c r="BC4370" i="6"/>
  <c r="BC4371" i="6"/>
  <c r="BC4372" i="6"/>
  <c r="BC4373" i="6"/>
  <c r="BC4374" i="6"/>
  <c r="BC4375" i="6"/>
  <c r="BC4376" i="6"/>
  <c r="BC4377" i="6"/>
  <c r="BC4378" i="6"/>
  <c r="BC4379" i="6"/>
  <c r="BC4380" i="6"/>
  <c r="BC4381" i="6"/>
  <c r="BC4382" i="6"/>
  <c r="BC4383" i="6"/>
  <c r="BC4384" i="6"/>
  <c r="BC4385" i="6"/>
  <c r="BC4386" i="6"/>
  <c r="BC4387" i="6"/>
  <c r="BC4388" i="6"/>
  <c r="BC4389" i="6"/>
  <c r="BC4390" i="6"/>
  <c r="BC4391" i="6"/>
  <c r="BC4392" i="6"/>
  <c r="BC4393" i="6"/>
  <c r="BC4394" i="6"/>
  <c r="BC4395" i="6"/>
  <c r="BC4396" i="6"/>
  <c r="BC4397" i="6"/>
  <c r="BC4398" i="6"/>
  <c r="BC4399" i="6"/>
  <c r="BC4400" i="6"/>
  <c r="BC4401" i="6"/>
  <c r="BC4402" i="6"/>
  <c r="BC4403" i="6"/>
  <c r="BC4404" i="6"/>
  <c r="BC4405" i="6"/>
  <c r="BC4406" i="6"/>
  <c r="BC4407" i="6"/>
  <c r="BC4408" i="6"/>
  <c r="BC4409" i="6"/>
  <c r="BC4410" i="6"/>
  <c r="BC4411" i="6"/>
  <c r="BC4412" i="6"/>
  <c r="BC4413" i="6"/>
  <c r="BC4414" i="6"/>
  <c r="BC4415" i="6"/>
  <c r="BC4416" i="6"/>
  <c r="BC4417" i="6"/>
  <c r="BC4418" i="6"/>
  <c r="BC4419" i="6"/>
  <c r="BC4420" i="6"/>
  <c r="BC4421" i="6"/>
  <c r="BC4422" i="6"/>
  <c r="BC4423" i="6"/>
  <c r="BC4424" i="6"/>
  <c r="BC4425" i="6"/>
  <c r="BC4426" i="6"/>
  <c r="BC4427" i="6"/>
  <c r="BC4428" i="6"/>
  <c r="BC4429" i="6"/>
  <c r="BC4430" i="6"/>
  <c r="BC4431" i="6"/>
  <c r="BC4432" i="6"/>
  <c r="BC4433" i="6"/>
  <c r="BC4434" i="6"/>
  <c r="BC4435" i="6"/>
  <c r="BC4436" i="6"/>
  <c r="BC4437" i="6"/>
  <c r="BC4438" i="6"/>
  <c r="BC4439" i="6"/>
  <c r="BC4440" i="6"/>
  <c r="BC4441" i="6"/>
  <c r="BC4442" i="6"/>
  <c r="BC4443" i="6"/>
  <c r="BC4444" i="6"/>
  <c r="BC4445" i="6"/>
  <c r="BC4446" i="6"/>
  <c r="BC4447" i="6"/>
  <c r="BC4448" i="6"/>
  <c r="BC4449" i="6"/>
  <c r="BC4450" i="6"/>
  <c r="BC4451" i="6"/>
  <c r="BC4452" i="6"/>
  <c r="BC4453" i="6"/>
  <c r="BC4454" i="6"/>
  <c r="BC4455" i="6"/>
  <c r="BC4456" i="6"/>
  <c r="BC4457" i="6"/>
  <c r="BC4458" i="6"/>
  <c r="BC4459" i="6"/>
  <c r="BC4460" i="6"/>
  <c r="BC4461" i="6"/>
  <c r="BC4462" i="6"/>
  <c r="BC4463" i="6"/>
  <c r="BC4464" i="6"/>
  <c r="BC4465" i="6"/>
  <c r="BC4466" i="6"/>
  <c r="BC4467" i="6"/>
  <c r="BC4468" i="6"/>
  <c r="BC4469" i="6"/>
  <c r="BC4470" i="6"/>
  <c r="BC4471" i="6"/>
  <c r="BC4472" i="6"/>
  <c r="BC4473" i="6"/>
  <c r="BC4474" i="6"/>
  <c r="BC4475" i="6"/>
  <c r="BC4476" i="6"/>
  <c r="BC4477" i="6"/>
  <c r="BC4478" i="6"/>
  <c r="BC4479" i="6"/>
  <c r="BC4480" i="6"/>
  <c r="BC4481" i="6"/>
  <c r="BC4482" i="6"/>
  <c r="BC4483" i="6"/>
  <c r="BC4484" i="6"/>
  <c r="BC4485" i="6"/>
  <c r="BC4486" i="6"/>
  <c r="BC4487" i="6"/>
  <c r="BC4488" i="6"/>
  <c r="BC4489" i="6"/>
  <c r="BC4490" i="6"/>
  <c r="BC4491" i="6"/>
  <c r="BC4492" i="6"/>
  <c r="BC4493" i="6"/>
  <c r="BC4494" i="6"/>
  <c r="BC4495" i="6"/>
  <c r="BC4496" i="6"/>
  <c r="BC4497" i="6"/>
  <c r="BC4498" i="6"/>
  <c r="BC4499" i="6"/>
  <c r="BC4500" i="6"/>
  <c r="BC4501" i="6"/>
  <c r="BC4502" i="6"/>
  <c r="BC4503" i="6"/>
  <c r="BC4504" i="6"/>
  <c r="BC4505" i="6"/>
  <c r="BC4506" i="6"/>
  <c r="BC4507" i="6"/>
  <c r="BC4508" i="6"/>
  <c r="BC4509" i="6"/>
  <c r="BC4510" i="6"/>
  <c r="BC4511" i="6"/>
  <c r="BC4512" i="6"/>
  <c r="BC4513" i="6"/>
  <c r="BC4514" i="6"/>
  <c r="BC4515" i="6"/>
  <c r="BC4516" i="6"/>
  <c r="BC4517" i="6"/>
  <c r="BC4518" i="6"/>
  <c r="BC4519" i="6"/>
  <c r="BC4520" i="6"/>
  <c r="BC4521" i="6"/>
  <c r="BC4522" i="6"/>
  <c r="BC4523" i="6"/>
  <c r="BC4524" i="6"/>
  <c r="BC4525" i="6"/>
  <c r="BC4526" i="6"/>
  <c r="BC4527" i="6"/>
  <c r="BC4528" i="6"/>
  <c r="BC4529" i="6"/>
  <c r="BC4530" i="6"/>
  <c r="BC4531" i="6"/>
  <c r="BC4532" i="6"/>
  <c r="BC4533" i="6"/>
  <c r="BC4534" i="6"/>
  <c r="BC4535" i="6"/>
  <c r="BC4536" i="6"/>
  <c r="BC4537" i="6"/>
  <c r="BC4538" i="6"/>
  <c r="BC4539" i="6"/>
  <c r="BC4540" i="6"/>
  <c r="BC4541" i="6"/>
  <c r="BC4542" i="6"/>
  <c r="BC4543" i="6"/>
  <c r="BC4544" i="6"/>
  <c r="BC4545" i="6"/>
  <c r="BC4546" i="6"/>
  <c r="BC4547" i="6"/>
  <c r="BC4548" i="6"/>
  <c r="BC4549" i="6"/>
  <c r="BC4550" i="6"/>
  <c r="BC4551" i="6"/>
  <c r="BC4552" i="6"/>
  <c r="BC4553" i="6"/>
  <c r="BC4554" i="6"/>
  <c r="BC4555" i="6"/>
  <c r="BC4556" i="6"/>
  <c r="BC4557" i="6"/>
  <c r="BC4558" i="6"/>
  <c r="BC4559" i="6"/>
  <c r="BC4560" i="6"/>
  <c r="BC4561" i="6"/>
  <c r="BC4562" i="6"/>
  <c r="BC4563" i="6"/>
  <c r="BC4564" i="6"/>
  <c r="BC4565" i="6"/>
  <c r="BC4566" i="6"/>
  <c r="BC4567" i="6"/>
  <c r="BC4568" i="6"/>
  <c r="BC4569" i="6"/>
  <c r="BC4570" i="6"/>
  <c r="BC4571" i="6"/>
  <c r="BC4572" i="6"/>
  <c r="BC4573" i="6"/>
  <c r="BC4574" i="6"/>
  <c r="BC4575" i="6"/>
  <c r="BC4576" i="6"/>
  <c r="BC4577" i="6"/>
  <c r="BC4578" i="6"/>
  <c r="BC4579" i="6"/>
  <c r="BC4580" i="6"/>
  <c r="BC4581" i="6"/>
  <c r="BC4582" i="6"/>
  <c r="BC4583" i="6"/>
  <c r="BC4584" i="6"/>
  <c r="BC4585" i="6"/>
  <c r="BC4586" i="6"/>
  <c r="BC4587" i="6"/>
  <c r="BC4588" i="6"/>
  <c r="BC4589" i="6"/>
  <c r="BC4590" i="6"/>
  <c r="BC4591" i="6"/>
  <c r="BC4592" i="6"/>
  <c r="BC4593" i="6"/>
  <c r="BC4594" i="6"/>
  <c r="BC4595" i="6"/>
  <c r="BC4596" i="6"/>
  <c r="BC4597" i="6"/>
  <c r="BC4598" i="6"/>
  <c r="BC4599" i="6"/>
  <c r="BC4600" i="6"/>
  <c r="BC4601" i="6"/>
  <c r="BC4602" i="6"/>
  <c r="BC4603" i="6"/>
  <c r="BC4604" i="6"/>
  <c r="BC4605" i="6"/>
  <c r="BC4606" i="6"/>
  <c r="BC4607" i="6"/>
  <c r="BC4608" i="6"/>
  <c r="BC4609" i="6"/>
  <c r="BC4610" i="6"/>
  <c r="BC4611" i="6"/>
  <c r="BC4612" i="6"/>
  <c r="BC4613" i="6"/>
  <c r="BC4614" i="6"/>
  <c r="BC4615" i="6"/>
  <c r="BC4616" i="6"/>
  <c r="BC4617" i="6"/>
  <c r="BC4618" i="6"/>
  <c r="BC4619" i="6"/>
  <c r="BC4620" i="6"/>
  <c r="BC4621" i="6"/>
  <c r="BC4622" i="6"/>
  <c r="BC4623" i="6"/>
  <c r="BC4624" i="6"/>
  <c r="BC4625" i="6"/>
  <c r="BC4626" i="6"/>
  <c r="BC4627" i="6"/>
  <c r="BC4628" i="6"/>
  <c r="BC4629" i="6"/>
  <c r="BC4630" i="6"/>
  <c r="BC4631" i="6"/>
  <c r="BC4632" i="6"/>
  <c r="BC4633" i="6"/>
  <c r="BC4634" i="6"/>
  <c r="BC4635" i="6"/>
  <c r="BC4636" i="6"/>
  <c r="BC4637" i="6"/>
  <c r="BC4638" i="6"/>
  <c r="BC4639" i="6"/>
  <c r="BC4640" i="6"/>
  <c r="BC4641" i="6"/>
  <c r="BC4642" i="6"/>
  <c r="BC4643" i="6"/>
  <c r="BC4644" i="6"/>
  <c r="BC4645" i="6"/>
  <c r="BC4646" i="6"/>
  <c r="BC4647" i="6"/>
  <c r="BC4648" i="6"/>
  <c r="BC4649" i="6"/>
  <c r="BC4650" i="6"/>
  <c r="BC4651" i="6"/>
  <c r="BC4652" i="6"/>
  <c r="BC4653" i="6"/>
  <c r="BC4654" i="6"/>
  <c r="BC4655" i="6"/>
  <c r="BC4656" i="6"/>
  <c r="BC4657" i="6"/>
  <c r="BC4658" i="6"/>
  <c r="BC4659" i="6"/>
  <c r="BC4660" i="6"/>
  <c r="BC4661" i="6"/>
  <c r="BC4662" i="6"/>
  <c r="BC4663" i="6"/>
  <c r="BC4664" i="6"/>
  <c r="BC4665" i="6"/>
  <c r="BC4666" i="6"/>
  <c r="BC4667" i="6"/>
  <c r="BC4668" i="6"/>
  <c r="BC4669" i="6"/>
  <c r="BC4670" i="6"/>
  <c r="BC4671" i="6"/>
  <c r="BC4672" i="6"/>
  <c r="BC4673" i="6"/>
  <c r="BC4674" i="6"/>
  <c r="BC4675" i="6"/>
  <c r="BC4676" i="6"/>
  <c r="BC4677" i="6"/>
  <c r="BC4678" i="6"/>
  <c r="BC4679" i="6"/>
  <c r="BC4680" i="6"/>
  <c r="BC4681" i="6"/>
  <c r="BC4682" i="6"/>
  <c r="BC4683" i="6"/>
  <c r="BC4684" i="6"/>
  <c r="BC4685" i="6"/>
  <c r="BC4686" i="6"/>
  <c r="BC4687" i="6"/>
  <c r="BC4688" i="6"/>
  <c r="BC4689" i="6"/>
  <c r="BC4690" i="6"/>
  <c r="BC4691" i="6"/>
  <c r="BC4692" i="6"/>
  <c r="BC4693" i="6"/>
  <c r="BC4694" i="6"/>
  <c r="BC4695" i="6"/>
  <c r="BC4696" i="6"/>
  <c r="BC4697" i="6"/>
  <c r="BC4698" i="6"/>
  <c r="BC4699" i="6"/>
  <c r="BC4700" i="6"/>
  <c r="BC4701" i="6"/>
  <c r="BC4702" i="6"/>
  <c r="BC4703" i="6"/>
  <c r="BC4704" i="6"/>
  <c r="BC4705" i="6"/>
  <c r="BC4706" i="6"/>
  <c r="BC4707" i="6"/>
  <c r="BC4708" i="6"/>
  <c r="BC4709" i="6"/>
  <c r="BC4710" i="6"/>
  <c r="BC4711" i="6"/>
  <c r="BC4712" i="6"/>
  <c r="BC4713" i="6"/>
  <c r="BC4714" i="6"/>
  <c r="BC4715" i="6"/>
  <c r="BC4716" i="6"/>
  <c r="BC4717" i="6"/>
  <c r="BC4718" i="6"/>
  <c r="BC4719" i="6"/>
  <c r="BC4720" i="6"/>
  <c r="BC4721" i="6"/>
  <c r="BC4722" i="6"/>
  <c r="BC4723" i="6"/>
  <c r="BC4724" i="6"/>
  <c r="BC4725" i="6"/>
  <c r="BC4726" i="6"/>
  <c r="BC4727" i="6"/>
  <c r="BC4728" i="6"/>
  <c r="BC4729" i="6"/>
  <c r="BC4730" i="6"/>
  <c r="BC4731" i="6"/>
  <c r="BC4732" i="6"/>
  <c r="BC4733" i="6"/>
  <c r="BC4734" i="6"/>
  <c r="BC4735" i="6"/>
  <c r="BC4736" i="6"/>
  <c r="BC4737" i="6"/>
  <c r="BC4738" i="6"/>
  <c r="BC4739" i="6"/>
  <c r="BC4740" i="6"/>
  <c r="BC4741" i="6"/>
  <c r="BC4742" i="6"/>
  <c r="BC4743" i="6"/>
  <c r="BC4744" i="6"/>
  <c r="BC4745" i="6"/>
  <c r="BC4746" i="6"/>
  <c r="BC4747" i="6"/>
  <c r="BC4748" i="6"/>
  <c r="BC4749" i="6"/>
  <c r="BC4750" i="6"/>
  <c r="BC4751" i="6"/>
  <c r="BC4752" i="6"/>
  <c r="BC4753" i="6"/>
  <c r="BC4754" i="6"/>
  <c r="BC4755" i="6"/>
  <c r="BC4756" i="6"/>
  <c r="BC4757" i="6"/>
  <c r="BC4758" i="6"/>
  <c r="BC4759" i="6"/>
  <c r="BC4760" i="6"/>
  <c r="BC4761" i="6"/>
  <c r="BC4762" i="6"/>
  <c r="BC4763" i="6"/>
  <c r="BC4764" i="6"/>
  <c r="BC4765" i="6"/>
  <c r="BC4766" i="6"/>
  <c r="BC4767" i="6"/>
  <c r="BC4768" i="6"/>
  <c r="BC4769" i="6"/>
  <c r="BC4770" i="6"/>
  <c r="BC4771" i="6"/>
  <c r="BC4772" i="6"/>
  <c r="BC4773" i="6"/>
  <c r="BC4774" i="6"/>
  <c r="BC4775" i="6"/>
  <c r="BC4776" i="6"/>
  <c r="BC4777" i="6"/>
  <c r="BC4778" i="6"/>
  <c r="BC4779" i="6"/>
  <c r="BC4780" i="6"/>
  <c r="BC4781" i="6"/>
  <c r="BC4782" i="6"/>
  <c r="BC4783" i="6"/>
  <c r="BC4784" i="6"/>
  <c r="BC4785" i="6"/>
  <c r="BC4786" i="6"/>
  <c r="BC4787" i="6"/>
  <c r="BC4788" i="6"/>
  <c r="BC4789" i="6"/>
  <c r="BC4790" i="6"/>
  <c r="BC4791" i="6"/>
  <c r="BC4792" i="6"/>
  <c r="BC4793" i="6"/>
  <c r="BC4794" i="6"/>
  <c r="BC4795" i="6"/>
  <c r="BC4796" i="6"/>
  <c r="BC4797" i="6"/>
  <c r="BC4798" i="6"/>
  <c r="BC4799" i="6"/>
  <c r="BC4800" i="6"/>
  <c r="BC4801" i="6"/>
  <c r="BC4802" i="6"/>
  <c r="BC4803" i="6"/>
  <c r="BC4804" i="6"/>
  <c r="BC4805" i="6"/>
  <c r="BC4806" i="6"/>
  <c r="BC4807" i="6"/>
  <c r="BC4808" i="6"/>
  <c r="BC4809" i="6"/>
  <c r="BC4810" i="6"/>
  <c r="BC4811" i="6"/>
  <c r="BC4812" i="6"/>
  <c r="BC4813" i="6"/>
  <c r="BC4814" i="6"/>
  <c r="BC4815" i="6"/>
  <c r="BC4816" i="6"/>
  <c r="BC4817" i="6"/>
  <c r="BC4818" i="6"/>
  <c r="BC4819" i="6"/>
  <c r="BC4820" i="6"/>
  <c r="BC4821" i="6"/>
  <c r="BC4822" i="6"/>
  <c r="BC4823" i="6"/>
  <c r="BC4824" i="6"/>
  <c r="BC4825" i="6"/>
  <c r="BC4826" i="6"/>
  <c r="BC4827" i="6"/>
  <c r="BC4828" i="6"/>
  <c r="BC4829" i="6"/>
  <c r="BC4830" i="6"/>
  <c r="BC4831" i="6"/>
  <c r="BC4832" i="6"/>
  <c r="BC4833" i="6"/>
  <c r="BC4834" i="6"/>
  <c r="BC4835" i="6"/>
  <c r="BC4836" i="6"/>
  <c r="BC4837" i="6"/>
  <c r="BC4838" i="6"/>
  <c r="BC4839" i="6"/>
  <c r="BC4840" i="6"/>
  <c r="BC4841" i="6"/>
  <c r="BC4842" i="6"/>
  <c r="BC4843" i="6"/>
  <c r="BC4844" i="6"/>
  <c r="BC4845" i="6"/>
  <c r="BC4846" i="6"/>
  <c r="BC4847" i="6"/>
  <c r="BC4848" i="6"/>
  <c r="BC4849" i="6"/>
  <c r="BC4850" i="6"/>
  <c r="BC4851" i="6"/>
  <c r="BC4852" i="6"/>
  <c r="BC4853" i="6"/>
  <c r="BC4854" i="6"/>
  <c r="BC4855" i="6"/>
  <c r="BC4856" i="6"/>
  <c r="BC4857" i="6"/>
  <c r="BC4858" i="6"/>
  <c r="BC4859" i="6"/>
  <c r="BC4860" i="6"/>
  <c r="BC4861" i="6"/>
  <c r="BC4862" i="6"/>
  <c r="BC4863" i="6"/>
  <c r="BC4864" i="6"/>
  <c r="BC4865" i="6"/>
  <c r="BC4866" i="6"/>
  <c r="BC4867" i="6"/>
  <c r="BC4868" i="6"/>
  <c r="BC4869" i="6"/>
  <c r="BC4870" i="6"/>
  <c r="BC4871" i="6"/>
  <c r="BC4872" i="6"/>
  <c r="BC4873" i="6"/>
  <c r="BC4874" i="6"/>
  <c r="BC4875" i="6"/>
  <c r="BC4876" i="6"/>
  <c r="BC4877" i="6"/>
  <c r="BC4878" i="6"/>
  <c r="BC4879" i="6"/>
  <c r="BC4880" i="6"/>
  <c r="BC4881" i="6"/>
  <c r="BC4882" i="6"/>
  <c r="BC4883" i="6"/>
  <c r="BC4884" i="6"/>
  <c r="BC4885" i="6"/>
  <c r="BC4886" i="6"/>
  <c r="BC4887" i="6"/>
  <c r="BC4888" i="6"/>
  <c r="BC4889" i="6"/>
  <c r="BC4890" i="6"/>
  <c r="BC4891" i="6"/>
  <c r="BC4892" i="6"/>
  <c r="BC4893" i="6"/>
  <c r="BC4894" i="6"/>
  <c r="BC4895" i="6"/>
  <c r="BC4896" i="6"/>
  <c r="BC4897" i="6"/>
  <c r="BC4898" i="6"/>
  <c r="BC4899" i="6"/>
  <c r="BC4900" i="6"/>
  <c r="BC4901" i="6"/>
  <c r="BC4902" i="6"/>
  <c r="BC4903" i="6"/>
  <c r="BC4904" i="6"/>
  <c r="BC4905" i="6"/>
  <c r="BC4906" i="6"/>
  <c r="BC4907" i="6"/>
  <c r="BC4908" i="6"/>
  <c r="BC4909" i="6"/>
  <c r="BC4910" i="6"/>
  <c r="BC4911" i="6"/>
  <c r="BC4912" i="6"/>
  <c r="BC4913" i="6"/>
  <c r="BC4914" i="6"/>
  <c r="BC4915" i="6"/>
  <c r="BC4916" i="6"/>
  <c r="BC4917" i="6"/>
  <c r="BC4918" i="6"/>
  <c r="BC4919" i="6"/>
  <c r="BC4920" i="6"/>
  <c r="BC4921" i="6"/>
  <c r="BC4922" i="6"/>
  <c r="BC4923" i="6"/>
  <c r="BC4924" i="6"/>
  <c r="BC4925" i="6"/>
  <c r="BC4926" i="6"/>
  <c r="BC4927" i="6"/>
  <c r="BC4928" i="6"/>
  <c r="BC4929" i="6"/>
  <c r="BC4930" i="6"/>
  <c r="BC4931" i="6"/>
  <c r="BC4932" i="6"/>
  <c r="BC4933" i="6"/>
  <c r="BC4934" i="6"/>
  <c r="BC4935" i="6"/>
  <c r="BC4936" i="6"/>
  <c r="BC4937" i="6"/>
  <c r="BC4938" i="6"/>
  <c r="BC4939" i="6"/>
  <c r="BC4940" i="6"/>
  <c r="BC4941" i="6"/>
  <c r="BC4942" i="6"/>
  <c r="BC4943" i="6"/>
  <c r="BC4944" i="6"/>
  <c r="BC4945" i="6"/>
  <c r="BC4946" i="6"/>
  <c r="BC4947" i="6"/>
  <c r="BC4948" i="6"/>
  <c r="BC4949" i="6"/>
  <c r="BC4950" i="6"/>
  <c r="BC4951" i="6"/>
  <c r="BC4952" i="6"/>
  <c r="BC4953" i="6"/>
  <c r="BC4954" i="6"/>
  <c r="BC4955" i="6"/>
  <c r="BC4956" i="6"/>
  <c r="BC4957" i="6"/>
  <c r="BC4958" i="6"/>
  <c r="BC4959" i="6"/>
  <c r="BC4960" i="6"/>
  <c r="BC4961" i="6"/>
  <c r="BC4962" i="6"/>
  <c r="BC4963" i="6"/>
  <c r="BC4964" i="6"/>
  <c r="BC4965" i="6"/>
  <c r="BC4966" i="6"/>
  <c r="BC4967" i="6"/>
  <c r="BC4968" i="6"/>
  <c r="BC4969" i="6"/>
  <c r="BC4970" i="6"/>
  <c r="BC4971" i="6"/>
  <c r="BC4972" i="6"/>
  <c r="BC4973" i="6"/>
  <c r="BC4974" i="6"/>
  <c r="BC4975" i="6"/>
  <c r="BC4976" i="6"/>
  <c r="BC4977" i="6"/>
  <c r="BC4978" i="6"/>
  <c r="BC4979" i="6"/>
  <c r="BC4980" i="6"/>
  <c r="BC4981" i="6"/>
  <c r="BC4982" i="6"/>
  <c r="BC4983" i="6"/>
  <c r="BC4984" i="6"/>
  <c r="BC4985" i="6"/>
  <c r="BC4986" i="6"/>
  <c r="BC4987" i="6"/>
  <c r="BC4988" i="6"/>
  <c r="BC4989" i="6"/>
  <c r="BC4990" i="6"/>
  <c r="BC4991" i="6"/>
  <c r="BC4992" i="6"/>
  <c r="BC4993" i="6"/>
  <c r="BC4994" i="6"/>
  <c r="BC4995" i="6"/>
  <c r="BC4996" i="6"/>
  <c r="BC4997" i="6"/>
  <c r="BC4998" i="6"/>
  <c r="BC4999" i="6"/>
  <c r="BC5000" i="6"/>
  <c r="BC5001" i="6"/>
  <c r="BC5002" i="6"/>
  <c r="BC5003" i="6"/>
  <c r="BC5004" i="6"/>
  <c r="BC5005" i="6"/>
  <c r="BC5006" i="6"/>
  <c r="BC5007" i="6"/>
  <c r="BC5008" i="6"/>
  <c r="BC5009" i="6"/>
  <c r="BC5010" i="6"/>
  <c r="BC5011" i="6"/>
  <c r="BC5012" i="6"/>
  <c r="BC5013" i="6"/>
  <c r="BC5014" i="6"/>
  <c r="BC5015" i="6"/>
  <c r="BC5016" i="6"/>
  <c r="BC5017" i="6"/>
  <c r="BC5018" i="6"/>
  <c r="BC5019" i="6"/>
  <c r="BC5020" i="6"/>
  <c r="BC5021" i="6"/>
  <c r="BC5022" i="6"/>
  <c r="BC5023" i="6"/>
  <c r="BC5024" i="6"/>
  <c r="BC5025" i="6"/>
  <c r="BC5026" i="6"/>
  <c r="BC5027" i="6"/>
  <c r="BC5028" i="6"/>
  <c r="BC5029" i="6"/>
  <c r="BC5030" i="6"/>
  <c r="BC5031" i="6"/>
  <c r="BC5032" i="6"/>
  <c r="BC5033" i="6"/>
  <c r="BC5034" i="6"/>
  <c r="BC5035" i="6"/>
  <c r="BC5036" i="6"/>
  <c r="BC5037" i="6"/>
  <c r="BC5038" i="6"/>
  <c r="BC5039" i="6"/>
  <c r="BC5040" i="6"/>
  <c r="BC5041" i="6"/>
  <c r="BC5042" i="6"/>
  <c r="BC5043" i="6"/>
  <c r="BC5044" i="6"/>
  <c r="BC5045" i="6"/>
  <c r="BC5046" i="6"/>
  <c r="BC5047" i="6"/>
  <c r="BC5048" i="6"/>
  <c r="BC5049" i="6"/>
  <c r="BC5050" i="6"/>
  <c r="BC5051" i="6"/>
  <c r="BC5052" i="6"/>
  <c r="BC5053" i="6"/>
  <c r="BC5054" i="6"/>
  <c r="BC5055" i="6"/>
  <c r="BC5056" i="6"/>
  <c r="BC5057" i="6"/>
  <c r="BC5058" i="6"/>
  <c r="BC5059" i="6"/>
  <c r="BC5060" i="6"/>
  <c r="BC5061" i="6"/>
  <c r="BC5062" i="6"/>
  <c r="BC5063" i="6"/>
  <c r="BC5064" i="6"/>
  <c r="BC5065" i="6"/>
  <c r="BC5066" i="6"/>
  <c r="BC5067" i="6"/>
  <c r="BC5068" i="6"/>
  <c r="BC5069" i="6"/>
  <c r="BC5070" i="6"/>
  <c r="BC5071" i="6"/>
  <c r="BC5072" i="6"/>
  <c r="BC5073" i="6"/>
  <c r="BC5074" i="6"/>
  <c r="BC5075" i="6"/>
  <c r="BC5076" i="6"/>
  <c r="BC5077" i="6"/>
  <c r="BC5078" i="6"/>
  <c r="BC5079" i="6"/>
  <c r="BC5080" i="6"/>
  <c r="BC5081" i="6"/>
  <c r="BC5082" i="6"/>
  <c r="BC5083" i="6"/>
  <c r="BC5084" i="6"/>
  <c r="BC5085" i="6"/>
  <c r="BC5086" i="6"/>
  <c r="BC5087" i="6"/>
  <c r="BC5088" i="6"/>
  <c r="BC5089" i="6"/>
  <c r="BC5090" i="6"/>
  <c r="BC5091" i="6"/>
  <c r="BC5092" i="6"/>
  <c r="BC5093" i="6"/>
  <c r="BC5094" i="6"/>
  <c r="BC5095" i="6"/>
  <c r="BC5096" i="6"/>
  <c r="BC5097" i="6"/>
  <c r="BC5098" i="6"/>
  <c r="BC5099" i="6"/>
  <c r="BC5100" i="6"/>
  <c r="BC5101" i="6"/>
  <c r="BC5102" i="6"/>
  <c r="BC5103" i="6"/>
  <c r="BC5104" i="6"/>
  <c r="BC5105" i="6"/>
  <c r="BC5106" i="6"/>
  <c r="BC5107" i="6"/>
  <c r="BC5108" i="6"/>
  <c r="BC5109" i="6"/>
  <c r="BC5110" i="6"/>
  <c r="BC5111" i="6"/>
  <c r="BC5112" i="6"/>
  <c r="BC5113" i="6"/>
  <c r="BC5114" i="6"/>
  <c r="BC5115" i="6"/>
  <c r="BC5116" i="6"/>
  <c r="BC5117" i="6"/>
  <c r="BC5118" i="6"/>
  <c r="BC5119" i="6"/>
  <c r="BC5120" i="6"/>
  <c r="BC5121" i="6"/>
  <c r="BC5122" i="6"/>
  <c r="BC5123" i="6"/>
  <c r="BC5124" i="6"/>
  <c r="BC5125" i="6"/>
  <c r="BC5126" i="6"/>
  <c r="BC5127" i="6"/>
  <c r="BC5128" i="6"/>
  <c r="BC5129" i="6"/>
  <c r="BC5130" i="6"/>
  <c r="BC5131" i="6"/>
  <c r="BC5132" i="6"/>
  <c r="BC5133" i="6"/>
  <c r="BC5134" i="6"/>
  <c r="BC5135" i="6"/>
  <c r="BC5136" i="6"/>
  <c r="BC5137" i="6"/>
  <c r="BC5138" i="6"/>
  <c r="BC5139" i="6"/>
  <c r="BC5140" i="6"/>
  <c r="BC5141" i="6"/>
  <c r="BC5142" i="6"/>
  <c r="BC5143" i="6"/>
  <c r="BC5144" i="6"/>
  <c r="BC5145" i="6"/>
  <c r="BC5146" i="6"/>
  <c r="BC5147" i="6"/>
  <c r="BC5148" i="6"/>
  <c r="BC5149" i="6"/>
  <c r="BC5150" i="6"/>
  <c r="BC5151" i="6"/>
  <c r="BC5152" i="6"/>
  <c r="BC5153" i="6"/>
  <c r="BC5154" i="6"/>
  <c r="BC5155" i="6"/>
  <c r="BC5156" i="6"/>
  <c r="BC5157" i="6"/>
  <c r="BC5158" i="6"/>
  <c r="BC5159" i="6"/>
  <c r="BC5160" i="6"/>
  <c r="BC5161" i="6"/>
  <c r="BC5162" i="6"/>
  <c r="BC5163" i="6"/>
  <c r="BC5164" i="6"/>
  <c r="BC5165" i="6"/>
  <c r="BC5166" i="6"/>
  <c r="BC5167" i="6"/>
  <c r="BC5168" i="6"/>
  <c r="BC5169" i="6"/>
  <c r="BC5170" i="6"/>
  <c r="BC5171" i="6"/>
  <c r="BC5172" i="6"/>
  <c r="BC5173" i="6"/>
  <c r="BC5174" i="6"/>
  <c r="BC5175" i="6"/>
  <c r="BC5176" i="6"/>
  <c r="BC5177" i="6"/>
  <c r="BC5178" i="6"/>
  <c r="BC5179" i="6"/>
  <c r="BC5180" i="6"/>
  <c r="BC5181" i="6"/>
  <c r="BC5182" i="6"/>
  <c r="BC5183" i="6"/>
  <c r="BC5184" i="6"/>
  <c r="BC5185" i="6"/>
  <c r="BC5186" i="6"/>
  <c r="BC5187" i="6"/>
  <c r="BC5188" i="6"/>
  <c r="BC5189" i="6"/>
  <c r="BC5190" i="6"/>
  <c r="BC5191" i="6"/>
  <c r="BC5192" i="6"/>
  <c r="BC5193" i="6"/>
  <c r="BC5194" i="6"/>
  <c r="BC5195" i="6"/>
  <c r="BC5196" i="6"/>
  <c r="BC5197" i="6"/>
  <c r="BC5198" i="6"/>
  <c r="BC5199" i="6"/>
  <c r="BC5200" i="6"/>
  <c r="BC5201" i="6"/>
  <c r="BC5202" i="6"/>
  <c r="BC5203" i="6"/>
  <c r="BC5204" i="6"/>
  <c r="BC5205" i="6"/>
  <c r="BC5206" i="6"/>
  <c r="BC5207" i="6"/>
  <c r="BC5208" i="6"/>
  <c r="BC5209" i="6"/>
  <c r="BC5210" i="6"/>
  <c r="BC5211" i="6"/>
  <c r="BC5212" i="6"/>
  <c r="BC5213" i="6"/>
  <c r="BC5214" i="6"/>
  <c r="BC5215" i="6"/>
  <c r="BC5216" i="6"/>
  <c r="BC5217" i="6"/>
  <c r="BC5218" i="6"/>
  <c r="BC5219" i="6"/>
  <c r="BC5220" i="6"/>
  <c r="BC5221" i="6"/>
  <c r="BC5222" i="6"/>
  <c r="BC5223" i="6"/>
  <c r="BC5224" i="6"/>
  <c r="BC5225" i="6"/>
  <c r="BC5226" i="6"/>
  <c r="BC5227" i="6"/>
  <c r="BC5228" i="6"/>
  <c r="BC5229" i="6"/>
  <c r="BC5230" i="6"/>
  <c r="BC5231" i="6"/>
  <c r="BC5232" i="6"/>
  <c r="BC5233" i="6"/>
  <c r="BC5234" i="6"/>
  <c r="BC5235" i="6"/>
  <c r="BC5236" i="6"/>
  <c r="BC5237" i="6"/>
  <c r="BC5238" i="6"/>
  <c r="BC5239" i="6"/>
  <c r="BC5240" i="6"/>
  <c r="BC5241" i="6"/>
  <c r="BC5242" i="6"/>
  <c r="BC5243" i="6"/>
  <c r="BC5244" i="6"/>
  <c r="BC5245" i="6"/>
  <c r="BC5246" i="6"/>
  <c r="BC5247" i="6"/>
  <c r="BC5248" i="6"/>
  <c r="BC5249" i="6"/>
  <c r="BC5250" i="6"/>
  <c r="BC5251" i="6"/>
  <c r="BC5252" i="6"/>
  <c r="BC5253" i="6"/>
  <c r="BC5254" i="6"/>
  <c r="BC5255" i="6"/>
  <c r="BC5256" i="6"/>
  <c r="BC5257" i="6"/>
  <c r="BC5258" i="6"/>
  <c r="BC5259" i="6"/>
  <c r="BC5260" i="6"/>
  <c r="BC5261" i="6"/>
  <c r="BC5262" i="6"/>
  <c r="BC5263" i="6"/>
  <c r="BC5264" i="6"/>
  <c r="BC5265" i="6"/>
  <c r="BC5266" i="6"/>
  <c r="BC5267" i="6"/>
  <c r="BC5268" i="6"/>
  <c r="BC5269" i="6"/>
  <c r="BC5270" i="6"/>
  <c r="BC5271" i="6"/>
  <c r="BC5272" i="6"/>
  <c r="BC5273" i="6"/>
  <c r="BC5274" i="6"/>
  <c r="BC5275" i="6"/>
  <c r="BC5276" i="6"/>
  <c r="BC5277" i="6"/>
  <c r="BC5278" i="6"/>
  <c r="BC5279" i="6"/>
  <c r="BC5280" i="6"/>
  <c r="BC5281" i="6"/>
  <c r="BC5282" i="6"/>
  <c r="BC5283" i="6"/>
  <c r="BC5284" i="6"/>
  <c r="BC5285" i="6"/>
  <c r="BC5286" i="6"/>
  <c r="BC5287" i="6"/>
  <c r="BC5288" i="6"/>
  <c r="BC5289" i="6"/>
  <c r="BC5290" i="6"/>
  <c r="BC5291" i="6"/>
  <c r="BC5292" i="6"/>
  <c r="BC5293" i="6"/>
  <c r="BC5294" i="6"/>
  <c r="BC5295" i="6"/>
  <c r="BC5296" i="6"/>
  <c r="BC5297" i="6"/>
  <c r="BC5298" i="6"/>
  <c r="BC5299" i="6"/>
  <c r="BC5300" i="6"/>
  <c r="BC5301" i="6"/>
  <c r="BC5302" i="6"/>
  <c r="BC5303" i="6"/>
  <c r="BC5304" i="6"/>
  <c r="BC5305" i="6"/>
  <c r="BC5306" i="6"/>
  <c r="BC5307" i="6"/>
  <c r="BC5308" i="6"/>
  <c r="BC5309" i="6"/>
  <c r="BC5310" i="6"/>
  <c r="BC5311" i="6"/>
  <c r="BC5312" i="6"/>
  <c r="BC5313" i="6"/>
  <c r="BC5314" i="6"/>
  <c r="BC5315" i="6"/>
  <c r="BC5316" i="6"/>
  <c r="BC5317" i="6"/>
  <c r="BC5318" i="6"/>
  <c r="BC5319" i="6"/>
  <c r="BC5320" i="6"/>
  <c r="BC5321" i="6"/>
  <c r="BC5322" i="6"/>
  <c r="BC5323" i="6"/>
  <c r="BC5324" i="6"/>
  <c r="BC5325" i="6"/>
  <c r="BC5326" i="6"/>
  <c r="BC5327" i="6"/>
  <c r="BC5328" i="6"/>
  <c r="BC5329" i="6"/>
  <c r="BC5330" i="6"/>
  <c r="BC5331" i="6"/>
  <c r="BC5332" i="6"/>
  <c r="BC5333" i="6"/>
  <c r="BC5334" i="6"/>
  <c r="BC5335" i="6"/>
  <c r="BC5336" i="6"/>
  <c r="BC5337" i="6"/>
  <c r="BC5338" i="6"/>
  <c r="BC5339" i="6"/>
  <c r="BC5340" i="6"/>
  <c r="BC5341" i="6"/>
  <c r="BC5342" i="6"/>
  <c r="BC5343" i="6"/>
  <c r="BC5344" i="6"/>
  <c r="BC5345" i="6"/>
  <c r="BC5346" i="6"/>
  <c r="BC5347" i="6"/>
  <c r="BC5348" i="6"/>
  <c r="BC5349" i="6"/>
  <c r="BC5350" i="6"/>
  <c r="BC5351" i="6"/>
  <c r="BC5352" i="6"/>
  <c r="BC5353" i="6"/>
  <c r="BC5354" i="6"/>
  <c r="BC5355" i="6"/>
  <c r="BC5356" i="6"/>
  <c r="BC5357" i="6"/>
  <c r="BC5358" i="6"/>
  <c r="BC5359" i="6"/>
  <c r="BC5360" i="6"/>
  <c r="BC5361" i="6"/>
  <c r="BC5362" i="6"/>
  <c r="BC5363" i="6"/>
  <c r="BC5364" i="6"/>
  <c r="BC5365" i="6"/>
  <c r="BC5366" i="6"/>
  <c r="BC5367" i="6"/>
  <c r="BC5368" i="6"/>
  <c r="BC5369" i="6"/>
  <c r="BC5370" i="6"/>
  <c r="BC5371" i="6"/>
  <c r="BC5372" i="6"/>
  <c r="BC5373" i="6"/>
  <c r="BC5374" i="6"/>
  <c r="BC5375" i="6"/>
  <c r="BC5376" i="6"/>
  <c r="BC5377" i="6"/>
  <c r="BC5378" i="6"/>
  <c r="BC5379" i="6"/>
  <c r="BC5380" i="6"/>
  <c r="BC5381" i="6"/>
  <c r="BC5382" i="6"/>
  <c r="BC5383" i="6"/>
  <c r="BC5384" i="6"/>
  <c r="BC5385" i="6"/>
  <c r="BC5386" i="6"/>
  <c r="BC5387" i="6"/>
  <c r="BC5388" i="6"/>
  <c r="BC5389" i="6"/>
  <c r="BC5390" i="6"/>
  <c r="BC5391" i="6"/>
  <c r="BC5392" i="6"/>
  <c r="BC5393" i="6"/>
  <c r="BC5394" i="6"/>
  <c r="BC5395" i="6"/>
  <c r="BC5396" i="6"/>
  <c r="BC5397" i="6"/>
  <c r="BC5398" i="6"/>
  <c r="BC5399" i="6"/>
  <c r="BC5400" i="6"/>
  <c r="BC5401" i="6"/>
  <c r="BC5402" i="6"/>
  <c r="BC5403" i="6"/>
  <c r="BC5404" i="6"/>
  <c r="BC5405" i="6"/>
  <c r="BC5406" i="6"/>
  <c r="BC5407" i="6"/>
  <c r="BC5408" i="6"/>
  <c r="BC5409" i="6"/>
  <c r="BC5410" i="6"/>
  <c r="BC5411" i="6"/>
  <c r="BC5412" i="6"/>
  <c r="BC5413" i="6"/>
  <c r="BC5414" i="6"/>
  <c r="BC5415" i="6"/>
  <c r="BC5416" i="6"/>
  <c r="BC5417" i="6"/>
  <c r="BC5418" i="6"/>
  <c r="BC5419" i="6"/>
  <c r="BC5420" i="6"/>
  <c r="BC5421" i="6"/>
  <c r="BC5422" i="6"/>
  <c r="BC5423" i="6"/>
  <c r="BC5424" i="6"/>
  <c r="BC5425" i="6"/>
  <c r="BC5426" i="6"/>
  <c r="BC5427" i="6"/>
  <c r="BC5428" i="6"/>
  <c r="BC5429" i="6"/>
  <c r="BC5430" i="6"/>
  <c r="BC5431" i="6"/>
  <c r="BC5432" i="6"/>
  <c r="BC5433" i="6"/>
  <c r="BC5434" i="6"/>
  <c r="BC5435" i="6"/>
  <c r="BC5436" i="6"/>
  <c r="BC5437" i="6"/>
  <c r="BC5438" i="6"/>
  <c r="BC5439" i="6"/>
  <c r="BC5440" i="6"/>
  <c r="BC5441" i="6"/>
  <c r="BC5442" i="6"/>
  <c r="BC5443" i="6"/>
  <c r="BC5444" i="6"/>
  <c r="BC5445" i="6"/>
  <c r="BC5446" i="6"/>
  <c r="BC5447" i="6"/>
  <c r="BC5448" i="6"/>
  <c r="BC5449" i="6"/>
  <c r="BC5450" i="6"/>
  <c r="BC5451" i="6"/>
  <c r="BC5452" i="6"/>
  <c r="BC5453" i="6"/>
  <c r="BC5454" i="6"/>
  <c r="BC5455" i="6"/>
  <c r="BC5456" i="6"/>
  <c r="BC5457" i="6"/>
  <c r="BC5458" i="6"/>
  <c r="BC5459" i="6"/>
  <c r="BC5460" i="6"/>
  <c r="BC5461" i="6"/>
  <c r="BC5462" i="6"/>
  <c r="BC5463" i="6"/>
  <c r="BC5464" i="6"/>
  <c r="BC5465" i="6"/>
  <c r="BC5466" i="6"/>
  <c r="BC5467" i="6"/>
  <c r="BC5468" i="6"/>
  <c r="BC5469" i="6"/>
  <c r="BC5470" i="6"/>
  <c r="BC5471" i="6"/>
  <c r="BC5472" i="6"/>
  <c r="BC5473" i="6"/>
  <c r="BC5474" i="6"/>
  <c r="BC5475" i="6"/>
  <c r="BC5476" i="6"/>
  <c r="BC5477" i="6"/>
  <c r="BC5478" i="6"/>
  <c r="BC5479" i="6"/>
  <c r="BC5480" i="6"/>
  <c r="BC5481" i="6"/>
  <c r="BC5482" i="6"/>
  <c r="BC5483" i="6"/>
  <c r="BC5484" i="6"/>
  <c r="BC5485" i="6"/>
  <c r="BC5486" i="6"/>
  <c r="BC5487" i="6"/>
  <c r="BC5488" i="6"/>
  <c r="BC5489" i="6"/>
  <c r="BC5490" i="6"/>
  <c r="BC5491" i="6"/>
  <c r="BC5492" i="6"/>
  <c r="BC5493" i="6"/>
  <c r="BC5494" i="6"/>
  <c r="BC5495" i="6"/>
  <c r="BC5496" i="6"/>
  <c r="BC5497" i="6"/>
  <c r="BC5498" i="6"/>
  <c r="BC5499" i="6"/>
  <c r="BC5500" i="6"/>
  <c r="BC5501" i="6"/>
  <c r="BC5502" i="6"/>
  <c r="BC5503" i="6"/>
  <c r="BC5504" i="6"/>
  <c r="BC5505" i="6"/>
  <c r="BC5506" i="6"/>
  <c r="BC5507" i="6"/>
  <c r="BC5508" i="6"/>
  <c r="BC5509" i="6"/>
  <c r="BC5510" i="6"/>
  <c r="BC5511" i="6"/>
  <c r="BC5512" i="6"/>
  <c r="BC5513" i="6"/>
  <c r="BC5514" i="6"/>
  <c r="BC5515" i="6"/>
  <c r="BC5516" i="6"/>
  <c r="BC5517" i="6"/>
  <c r="BC5518" i="6"/>
  <c r="BC5519" i="6"/>
  <c r="BC5520" i="6"/>
  <c r="BC5521" i="6"/>
  <c r="BC5522" i="6"/>
  <c r="BC5523" i="6"/>
  <c r="BC5524" i="6"/>
  <c r="BC5525" i="6"/>
  <c r="BC5526" i="6"/>
  <c r="BC5527" i="6"/>
  <c r="BC5528" i="6"/>
  <c r="BC5529" i="6"/>
  <c r="BC5530" i="6"/>
  <c r="BC5531" i="6"/>
  <c r="BC5532" i="6"/>
  <c r="BC5533" i="6"/>
  <c r="BC5534" i="6"/>
  <c r="BC5535" i="6"/>
  <c r="BC5536" i="6"/>
  <c r="BC5537" i="6"/>
  <c r="BC5538" i="6"/>
  <c r="BC5539" i="6"/>
  <c r="BC5540" i="6"/>
  <c r="BC5541" i="6"/>
  <c r="BC5542" i="6"/>
  <c r="BC5543" i="6"/>
  <c r="BC5544" i="6"/>
  <c r="BC5545" i="6"/>
  <c r="BC5546" i="6"/>
  <c r="BC5547" i="6"/>
  <c r="BC5548" i="6"/>
  <c r="BC5549" i="6"/>
  <c r="BC5550" i="6"/>
  <c r="BC5551" i="6"/>
  <c r="BC5552" i="6"/>
  <c r="BC5553" i="6"/>
  <c r="BC5554" i="6"/>
  <c r="BC5555" i="6"/>
  <c r="BC5556" i="6"/>
  <c r="BC5557" i="6"/>
  <c r="BC5558" i="6"/>
  <c r="BC5559" i="6"/>
  <c r="BC5560" i="6"/>
  <c r="BC5561" i="6"/>
  <c r="BC5562" i="6"/>
  <c r="BC5563" i="6"/>
  <c r="BC5564" i="6"/>
  <c r="BC5565" i="6"/>
  <c r="BC5566" i="6"/>
  <c r="BC5567" i="6"/>
  <c r="BC5568" i="6"/>
  <c r="BC5569" i="6"/>
  <c r="BC5570" i="6"/>
  <c r="BC5571" i="6"/>
  <c r="BC5572" i="6"/>
  <c r="BC5573" i="6"/>
  <c r="BC5574" i="6"/>
  <c r="BC5575" i="6"/>
  <c r="BC5576" i="6"/>
  <c r="BC5577" i="6"/>
  <c r="BC5578" i="6"/>
  <c r="BC5579" i="6"/>
  <c r="BC5580" i="6"/>
  <c r="BC5581" i="6"/>
  <c r="BC5582" i="6"/>
  <c r="BC5583" i="6"/>
  <c r="BC5584" i="6"/>
  <c r="BC5585" i="6"/>
  <c r="BC5586" i="6"/>
  <c r="BC5587" i="6"/>
  <c r="BC5588" i="6"/>
  <c r="BC5589" i="6"/>
  <c r="BC5590" i="6"/>
  <c r="BC5591" i="6"/>
  <c r="BC5592" i="6"/>
  <c r="BC5593" i="6"/>
  <c r="BC5594" i="6"/>
  <c r="BC5595" i="6"/>
  <c r="BC5596" i="6"/>
  <c r="BC5597" i="6"/>
  <c r="BC5598" i="6"/>
  <c r="BC5599" i="6"/>
  <c r="BC5600" i="6"/>
  <c r="BC5601" i="6"/>
  <c r="BC5602" i="6"/>
  <c r="BC5603" i="6"/>
  <c r="BC5604" i="6"/>
  <c r="BC5605" i="6"/>
  <c r="BC5606" i="6"/>
  <c r="BC5607" i="6"/>
  <c r="BC5608" i="6"/>
  <c r="BC5609" i="6"/>
  <c r="BC5610" i="6"/>
  <c r="BC5611" i="6"/>
  <c r="BC5612" i="6"/>
  <c r="BC5613" i="6"/>
  <c r="BC5614" i="6"/>
  <c r="BC5615" i="6"/>
  <c r="BC5616" i="6"/>
  <c r="BC5617" i="6"/>
  <c r="BC5618" i="6"/>
  <c r="BC5619" i="6"/>
  <c r="BC5620" i="6"/>
  <c r="BC5621" i="6"/>
  <c r="BC5622" i="6"/>
  <c r="BC5623" i="6"/>
  <c r="BC5624" i="6"/>
  <c r="BC5625" i="6"/>
  <c r="BC5626" i="6"/>
  <c r="BC5627" i="6"/>
  <c r="BC5628" i="6"/>
  <c r="BC5629" i="6"/>
  <c r="BC5630" i="6"/>
  <c r="BC5631" i="6"/>
  <c r="BC5632" i="6"/>
  <c r="BC5633" i="6"/>
  <c r="BC5634" i="6"/>
  <c r="BC5635" i="6"/>
  <c r="BC5636" i="6"/>
  <c r="BC5637" i="6"/>
  <c r="BC5638" i="6"/>
  <c r="BC5639" i="6"/>
  <c r="BC5640" i="6"/>
  <c r="BC5641" i="6"/>
  <c r="BC5642" i="6"/>
  <c r="BC5643" i="6"/>
  <c r="BC5644" i="6"/>
  <c r="BC5645" i="6"/>
  <c r="BC5646" i="6"/>
  <c r="BC5647" i="6"/>
  <c r="BC5648" i="6"/>
  <c r="BC5649" i="6"/>
  <c r="BC5650" i="6"/>
  <c r="BC5651" i="6"/>
  <c r="BC5652" i="6"/>
  <c r="BC5653" i="6"/>
  <c r="BC5654" i="6"/>
  <c r="BC5655" i="6"/>
  <c r="BC5656" i="6"/>
  <c r="BC5657" i="6"/>
  <c r="BC5658" i="6"/>
  <c r="BC5659" i="6"/>
  <c r="BC5660" i="6"/>
  <c r="BC5661" i="6"/>
  <c r="BC5662" i="6"/>
  <c r="BC5663" i="6"/>
  <c r="BC5664" i="6"/>
  <c r="BC5665" i="6"/>
  <c r="BC5666" i="6"/>
  <c r="BC5667" i="6"/>
  <c r="BC5668" i="6"/>
  <c r="BC5669" i="6"/>
  <c r="BC5670" i="6"/>
  <c r="BC5671" i="6"/>
  <c r="BC5672" i="6"/>
  <c r="BC5673" i="6"/>
  <c r="BC5674" i="6"/>
  <c r="BC5675" i="6"/>
  <c r="BC5676" i="6"/>
  <c r="BC5677" i="6"/>
  <c r="BC5678" i="6"/>
  <c r="BC5679" i="6"/>
  <c r="BC5680" i="6"/>
  <c r="BC5681" i="6"/>
  <c r="BC5682" i="6"/>
  <c r="BC5683" i="6"/>
  <c r="BC5684" i="6"/>
  <c r="BC5685" i="6"/>
  <c r="BC5686" i="6"/>
  <c r="BC5687" i="6"/>
  <c r="BC5688" i="6"/>
  <c r="BC5689" i="6"/>
  <c r="BC5690" i="6"/>
  <c r="BC5691" i="6"/>
  <c r="BC5692" i="6"/>
  <c r="BC5693" i="6"/>
  <c r="BC5694" i="6"/>
  <c r="BC5695" i="6"/>
  <c r="BC5696" i="6"/>
  <c r="BC5697" i="6"/>
  <c r="BC5698" i="6"/>
  <c r="BC5699" i="6"/>
  <c r="BC5700" i="6"/>
  <c r="BC5701" i="6"/>
  <c r="BC5702" i="6"/>
  <c r="BC5703" i="6"/>
  <c r="BC5704" i="6"/>
  <c r="BC5705" i="6"/>
  <c r="BC5706" i="6"/>
  <c r="BC5707" i="6"/>
  <c r="BC5708" i="6"/>
  <c r="BC5709" i="6"/>
  <c r="BC5710" i="6"/>
  <c r="BC5711" i="6"/>
  <c r="BC5712" i="6"/>
  <c r="BC5713" i="6"/>
  <c r="BC5714" i="6"/>
  <c r="BC5715" i="6"/>
  <c r="BC5716" i="6"/>
  <c r="BC5717" i="6"/>
  <c r="BC5718" i="6"/>
  <c r="BC5719" i="6"/>
  <c r="BC5720" i="6"/>
  <c r="BC5721" i="6"/>
  <c r="BC5722" i="6"/>
  <c r="BC5723" i="6"/>
  <c r="BC5724" i="6"/>
  <c r="BC5725" i="6"/>
  <c r="BC5726" i="6"/>
  <c r="BC5727" i="6"/>
  <c r="BC5728" i="6"/>
  <c r="BC5729" i="6"/>
  <c r="BC5730" i="6"/>
  <c r="BC5731" i="6"/>
  <c r="BC5732" i="6"/>
  <c r="BC5733" i="6"/>
  <c r="BC5734" i="6"/>
  <c r="BC5735" i="6"/>
  <c r="BC5736" i="6"/>
  <c r="BC5737" i="6"/>
  <c r="BC5738" i="6"/>
  <c r="BC5739" i="6"/>
  <c r="BC5740" i="6"/>
  <c r="BC5741" i="6"/>
  <c r="BC5742" i="6"/>
  <c r="BC5743" i="6"/>
  <c r="BC5744" i="6"/>
  <c r="BC5745" i="6"/>
  <c r="BC5746" i="6"/>
  <c r="BC5747" i="6"/>
  <c r="BC5748" i="6"/>
  <c r="BC5749" i="6"/>
  <c r="BC5750" i="6"/>
  <c r="BC5751" i="6"/>
  <c r="BC5752" i="6"/>
  <c r="BC5753" i="6"/>
  <c r="BC5754" i="6"/>
  <c r="BC5755" i="6"/>
  <c r="BC5756" i="6"/>
  <c r="BC5757" i="6"/>
  <c r="BC5758" i="6"/>
  <c r="BC5759" i="6"/>
  <c r="BC5760" i="6"/>
  <c r="BC5761" i="6"/>
  <c r="BC5762" i="6"/>
  <c r="BC5763" i="6"/>
  <c r="BC5764" i="6"/>
  <c r="BC5765" i="6"/>
  <c r="BC5766" i="6"/>
  <c r="BC5767" i="6"/>
  <c r="BC5768" i="6"/>
  <c r="BC5769" i="6"/>
  <c r="BC5770" i="6"/>
  <c r="BC5771" i="6"/>
  <c r="BC5772" i="6"/>
  <c r="BC5773" i="6"/>
  <c r="BC5774" i="6"/>
  <c r="BC5775" i="6"/>
  <c r="BC5776" i="6"/>
  <c r="BC5777" i="6"/>
  <c r="BC5778" i="6"/>
  <c r="BC5779" i="6"/>
  <c r="BC5780" i="6"/>
  <c r="BC5781" i="6"/>
  <c r="BC5782" i="6"/>
  <c r="BC5783" i="6"/>
  <c r="BC5784" i="6"/>
  <c r="BC5785" i="6"/>
  <c r="BC5786" i="6"/>
  <c r="BC5787" i="6"/>
  <c r="BC5788" i="6"/>
  <c r="BC5789" i="6"/>
  <c r="BC5790" i="6"/>
  <c r="BC5791" i="6"/>
  <c r="BC5792" i="6"/>
  <c r="BC5793" i="6"/>
  <c r="BC5794" i="6"/>
  <c r="BC5795" i="6"/>
  <c r="BC5796" i="6"/>
  <c r="BC5797" i="6"/>
  <c r="BC5798" i="6"/>
  <c r="BC5799" i="6"/>
  <c r="BC5800" i="6"/>
  <c r="BC5801" i="6"/>
  <c r="BC5802" i="6"/>
  <c r="BC5803" i="6"/>
  <c r="BC5804" i="6"/>
  <c r="BC5805" i="6"/>
  <c r="BC5806" i="6"/>
  <c r="BC5807" i="6"/>
  <c r="BC5808" i="6"/>
  <c r="BC5809" i="6"/>
  <c r="BC5810" i="6"/>
  <c r="BC5811" i="6"/>
  <c r="BC5812" i="6"/>
  <c r="BC5813" i="6"/>
  <c r="BC5814" i="6"/>
  <c r="BC5815" i="6"/>
  <c r="BC5816" i="6"/>
  <c r="BC5817" i="6"/>
  <c r="BC5818" i="6"/>
  <c r="BC5819" i="6"/>
  <c r="BC5820" i="6"/>
  <c r="BC5821" i="6"/>
  <c r="BC5822" i="6"/>
  <c r="BC5823" i="6"/>
  <c r="BC5824" i="6"/>
  <c r="BC5825" i="6"/>
  <c r="BC5826" i="6"/>
  <c r="BC5827" i="6"/>
  <c r="BC5828" i="6"/>
  <c r="BC5829" i="6"/>
  <c r="BC5830" i="6"/>
  <c r="BC5831" i="6"/>
  <c r="BC5832" i="6"/>
  <c r="BC5833" i="6"/>
  <c r="BC5834" i="6"/>
  <c r="BC5835" i="6"/>
  <c r="BC5836" i="6"/>
  <c r="BC5837" i="6"/>
  <c r="BC5838" i="6"/>
  <c r="BC5839" i="6"/>
  <c r="BC5840" i="6"/>
  <c r="BC5841" i="6"/>
  <c r="BC5842" i="6"/>
  <c r="BC5843" i="6"/>
  <c r="BC5844" i="6"/>
  <c r="BC5845" i="6"/>
  <c r="BC5846" i="6"/>
  <c r="BC5847" i="6"/>
  <c r="BC5848" i="6"/>
  <c r="BC5849" i="6"/>
  <c r="BC5850" i="6"/>
  <c r="BC5851" i="6"/>
  <c r="BC5852" i="6"/>
  <c r="BC5853" i="6"/>
  <c r="BC5854" i="6"/>
  <c r="BC5855" i="6"/>
  <c r="BC5856" i="6"/>
  <c r="BC5857" i="6"/>
  <c r="BC5858" i="6"/>
  <c r="BC5859" i="6"/>
  <c r="BC5860" i="6"/>
  <c r="BC5861" i="6"/>
  <c r="BC5862" i="6"/>
  <c r="BC5863" i="6"/>
  <c r="BC5864" i="6"/>
  <c r="BC5865" i="6"/>
  <c r="BC5866" i="6"/>
  <c r="BC5867" i="6"/>
  <c r="BC5868" i="6"/>
  <c r="BC5869" i="6"/>
  <c r="BC5870" i="6"/>
  <c r="BC5871" i="6"/>
  <c r="BC5872" i="6"/>
  <c r="BC5873" i="6"/>
  <c r="BC5874" i="6"/>
  <c r="BC5875" i="6"/>
  <c r="BC5876" i="6"/>
  <c r="BC5877" i="6"/>
  <c r="BC5878" i="6"/>
  <c r="BC5879" i="6"/>
  <c r="BC5880" i="6"/>
  <c r="BC5881" i="6"/>
  <c r="BC5882" i="6"/>
  <c r="BC5883" i="6"/>
  <c r="BC5884" i="6"/>
  <c r="BC5885" i="6"/>
  <c r="BC5886" i="6"/>
  <c r="BC5887" i="6"/>
  <c r="BC5888" i="6"/>
  <c r="BC5889" i="6"/>
  <c r="BC5890" i="6"/>
  <c r="BC5891" i="6"/>
  <c r="BC5892" i="6"/>
  <c r="BC5893" i="6"/>
  <c r="BC5894" i="6"/>
  <c r="BC5895" i="6"/>
  <c r="BC5896" i="6"/>
  <c r="BC5897" i="6"/>
  <c r="BC5898" i="6"/>
  <c r="BC5899" i="6"/>
  <c r="BC5900" i="6"/>
  <c r="BC5901" i="6"/>
  <c r="BC5902" i="6"/>
  <c r="BC5903" i="6"/>
  <c r="BC5904" i="6"/>
  <c r="BC5905" i="6"/>
  <c r="BC5906" i="6"/>
  <c r="BC5907" i="6"/>
  <c r="BC5908" i="6"/>
  <c r="BC5909" i="6"/>
  <c r="BC5910" i="6"/>
  <c r="BC5911" i="6"/>
  <c r="BC5912" i="6"/>
  <c r="BC5913" i="6"/>
  <c r="BC5914" i="6"/>
  <c r="BC5915" i="6"/>
  <c r="BC5916" i="6"/>
  <c r="BC5917" i="6"/>
  <c r="BC5918" i="6"/>
  <c r="BC5919" i="6"/>
  <c r="BC5920" i="6"/>
  <c r="BC5921" i="6"/>
  <c r="BC5922" i="6"/>
  <c r="BC5923" i="6"/>
  <c r="BC5924" i="6"/>
  <c r="BC5925" i="6"/>
  <c r="BC5926" i="6"/>
  <c r="BC5927" i="6"/>
  <c r="BC5928" i="6"/>
  <c r="BC5929" i="6"/>
  <c r="BC5930" i="6"/>
  <c r="BC5931" i="6"/>
  <c r="BC5932" i="6"/>
  <c r="BC5933" i="6"/>
  <c r="BC5934" i="6"/>
  <c r="BC5935" i="6"/>
  <c r="BC5936" i="6"/>
  <c r="BC5937" i="6"/>
  <c r="BC5938" i="6"/>
  <c r="BC5939" i="6"/>
  <c r="BC5940" i="6"/>
  <c r="BC5941" i="6"/>
  <c r="BC5942" i="6"/>
  <c r="BC5943" i="6"/>
  <c r="BC5944" i="6"/>
  <c r="BC5945" i="6"/>
  <c r="BC5946" i="6"/>
  <c r="BC5947" i="6"/>
  <c r="BC5948" i="6"/>
  <c r="BC5949" i="6"/>
  <c r="BC5950" i="6"/>
  <c r="BC5951" i="6"/>
  <c r="BC5952" i="6"/>
  <c r="BC5953" i="6"/>
  <c r="BC5954" i="6"/>
  <c r="BC5955" i="6"/>
  <c r="BC5956" i="6"/>
  <c r="BC5957" i="6"/>
  <c r="BC5958" i="6"/>
  <c r="BC5959" i="6"/>
  <c r="BC5960" i="6"/>
  <c r="BC5961" i="6"/>
  <c r="BC5962" i="6"/>
  <c r="BC5963" i="6"/>
  <c r="BC5964" i="6"/>
  <c r="BC5965" i="6"/>
  <c r="BC5966" i="6"/>
  <c r="BC5967" i="6"/>
  <c r="BC5968" i="6"/>
  <c r="BC5969" i="6"/>
  <c r="BC5970" i="6"/>
  <c r="BC5971" i="6"/>
  <c r="BC5972" i="6"/>
  <c r="BC5973" i="6"/>
  <c r="BC5974" i="6"/>
  <c r="BC5975" i="6"/>
  <c r="BC5976" i="6"/>
  <c r="BC5977" i="6"/>
  <c r="BC5978" i="6"/>
  <c r="BC5979" i="6"/>
  <c r="BC5980" i="6"/>
  <c r="BC5981" i="6"/>
  <c r="BC5982" i="6"/>
  <c r="BC5983" i="6"/>
  <c r="BC5984" i="6"/>
  <c r="BC5985" i="6"/>
  <c r="BC5986" i="6"/>
  <c r="BC5987" i="6"/>
  <c r="BC5988" i="6"/>
  <c r="BC5989" i="6"/>
  <c r="BC5990" i="6"/>
  <c r="BC5991" i="6"/>
  <c r="BC5992" i="6"/>
  <c r="BC5993" i="6"/>
  <c r="BC5994" i="6"/>
  <c r="BC5995" i="6"/>
  <c r="BC5996" i="6"/>
  <c r="BC5997" i="6"/>
  <c r="BC5998" i="6"/>
  <c r="BC5999" i="6"/>
  <c r="BC6000" i="6"/>
  <c r="BC6001" i="6"/>
  <c r="BC6002" i="6"/>
  <c r="BC6003" i="6"/>
  <c r="BC6004" i="6"/>
  <c r="BC6005" i="6"/>
  <c r="BC6006" i="6"/>
  <c r="BC6007" i="6"/>
  <c r="BC6008" i="6"/>
  <c r="BC6009" i="6"/>
  <c r="BC6010" i="6"/>
  <c r="BC6011" i="6"/>
  <c r="BC6012" i="6"/>
  <c r="BC6013" i="6"/>
  <c r="BC6014" i="6"/>
  <c r="BC6015" i="6"/>
  <c r="BC6016" i="6"/>
  <c r="BC6017" i="6"/>
  <c r="BC6018" i="6"/>
  <c r="BC6019" i="6"/>
  <c r="BC6020" i="6"/>
  <c r="BC6021" i="6"/>
  <c r="BC6022" i="6"/>
  <c r="BC6023" i="6"/>
  <c r="BC6024" i="6"/>
  <c r="BC6025" i="6"/>
  <c r="BC6026" i="6"/>
  <c r="BC6027" i="6"/>
  <c r="BC6028" i="6"/>
  <c r="BC6029" i="6"/>
  <c r="BC6030" i="6"/>
  <c r="BC6031" i="6"/>
  <c r="BC6032" i="6"/>
  <c r="BC6033" i="6"/>
  <c r="BC6034" i="6"/>
  <c r="BC6035" i="6"/>
  <c r="BC6036" i="6"/>
  <c r="BC6037" i="6"/>
  <c r="BC6038" i="6"/>
  <c r="BC6039" i="6"/>
  <c r="BC6040" i="6"/>
  <c r="BC6041" i="6"/>
  <c r="BC6042" i="6"/>
  <c r="BC6043" i="6"/>
  <c r="BC6044" i="6"/>
  <c r="BC6045" i="6"/>
  <c r="BC6046" i="6"/>
  <c r="BC6047" i="6"/>
  <c r="BC6048" i="6"/>
  <c r="BC6049" i="6"/>
  <c r="BC6050" i="6"/>
  <c r="BC6051" i="6"/>
  <c r="BC6052" i="6"/>
  <c r="BC6053" i="6"/>
  <c r="BC6054" i="6"/>
  <c r="BC6055" i="6"/>
  <c r="BC6056" i="6"/>
  <c r="BC6057" i="6"/>
  <c r="BC6058" i="6"/>
  <c r="BC6059" i="6"/>
  <c r="BC6060" i="6"/>
  <c r="BC6061" i="6"/>
  <c r="BC6062" i="6"/>
  <c r="BC6063" i="6"/>
  <c r="BC6064" i="6"/>
  <c r="BC6065" i="6"/>
  <c r="BC6066" i="6"/>
  <c r="BC6067" i="6"/>
  <c r="BC6068" i="6"/>
  <c r="BC6069" i="6"/>
  <c r="BC6070" i="6"/>
  <c r="BC6071" i="6"/>
  <c r="BC6072" i="6"/>
  <c r="BC6073" i="6"/>
  <c r="BC6074" i="6"/>
  <c r="BC6075" i="6"/>
  <c r="BC6076" i="6"/>
  <c r="BC6077" i="6"/>
  <c r="BC6078" i="6"/>
  <c r="BC6079" i="6"/>
  <c r="BC6080" i="6"/>
  <c r="BC6081" i="6"/>
  <c r="BC6082" i="6"/>
  <c r="BC6083" i="6"/>
  <c r="BC6084" i="6"/>
  <c r="BC6085" i="6"/>
  <c r="BC6086" i="6"/>
  <c r="BC6087" i="6"/>
  <c r="BC6088" i="6"/>
  <c r="BC6089" i="6"/>
  <c r="BC6090" i="6"/>
  <c r="BC6091" i="6"/>
  <c r="BC6092" i="6"/>
  <c r="BC6093" i="6"/>
  <c r="BC6094" i="6"/>
  <c r="BC6095" i="6"/>
  <c r="BC6096" i="6"/>
  <c r="BC6097" i="6"/>
  <c r="BC6098" i="6"/>
  <c r="BC6099" i="6"/>
  <c r="BC6100" i="6"/>
  <c r="BC6101" i="6"/>
  <c r="BC6102" i="6"/>
  <c r="BC6103" i="6"/>
  <c r="BC6104" i="6"/>
  <c r="BC6105" i="6"/>
  <c r="BC6106" i="6"/>
  <c r="BC6107" i="6"/>
  <c r="BC6108" i="6"/>
  <c r="BC6109" i="6"/>
  <c r="BC6110" i="6"/>
  <c r="BC6111" i="6"/>
  <c r="BC6112" i="6"/>
  <c r="BC6113" i="6"/>
  <c r="BC6114" i="6"/>
  <c r="BC6115" i="6"/>
  <c r="BC6116" i="6"/>
  <c r="BC6117" i="6"/>
  <c r="BC6118" i="6"/>
  <c r="BC6119" i="6"/>
  <c r="BC6120" i="6"/>
  <c r="BC6121" i="6"/>
  <c r="BC6122" i="6"/>
  <c r="BC6123" i="6"/>
  <c r="BC6124" i="6"/>
  <c r="BC6125" i="6"/>
  <c r="BC6126" i="6"/>
  <c r="BC6127" i="6"/>
  <c r="BC6128" i="6"/>
  <c r="BC6129" i="6"/>
  <c r="BC6130" i="6"/>
  <c r="BC6131" i="6"/>
  <c r="BC6132" i="6"/>
  <c r="BC6133" i="6"/>
  <c r="BC6134" i="6"/>
  <c r="BC6135" i="6"/>
  <c r="BC6136" i="6"/>
  <c r="BC6137" i="6"/>
  <c r="BC6138" i="6"/>
  <c r="BC6139" i="6"/>
  <c r="BC6140" i="6"/>
  <c r="BC6141" i="6"/>
  <c r="BC6142" i="6"/>
  <c r="BC6143" i="6"/>
  <c r="BC6144" i="6"/>
  <c r="BC6145" i="6"/>
  <c r="BC6146" i="6"/>
  <c r="BC6147" i="6"/>
  <c r="BC6148" i="6"/>
  <c r="BC6149" i="6"/>
  <c r="BC6150" i="6"/>
  <c r="BC6151" i="6"/>
  <c r="BC6152" i="6"/>
  <c r="BC6153" i="6"/>
  <c r="BC6154" i="6"/>
  <c r="BC6155" i="6"/>
  <c r="BC6156" i="6"/>
  <c r="BC6157" i="6"/>
  <c r="BC6158" i="6"/>
  <c r="BC6159" i="6"/>
  <c r="BC6160" i="6"/>
  <c r="BC6161" i="6"/>
  <c r="BC6162" i="6"/>
  <c r="BC6163" i="6"/>
  <c r="BC6164" i="6"/>
  <c r="BC6165" i="6"/>
  <c r="BC6166" i="6"/>
  <c r="BC6167" i="6"/>
  <c r="BC6168" i="6"/>
  <c r="BC6169" i="6"/>
  <c r="BC6170" i="6"/>
  <c r="BC6171" i="6"/>
  <c r="BC6172" i="6"/>
  <c r="BC6173" i="6"/>
  <c r="BC6174" i="6"/>
  <c r="BC6175" i="6"/>
  <c r="BC6176" i="6"/>
  <c r="BC6177" i="6"/>
  <c r="BC6178" i="6"/>
  <c r="BC6179" i="6"/>
  <c r="BC6180" i="6"/>
  <c r="BC6181" i="6"/>
  <c r="BC6182" i="6"/>
  <c r="BC6183" i="6"/>
  <c r="BC6184" i="6"/>
  <c r="BC6185" i="6"/>
  <c r="BC6186" i="6"/>
  <c r="BC6187" i="6"/>
  <c r="BC6188" i="6"/>
  <c r="BC6189" i="6"/>
  <c r="BC6190" i="6"/>
  <c r="BC6191" i="6"/>
  <c r="BC6192" i="6"/>
  <c r="BC6193" i="6"/>
  <c r="BC6194" i="6"/>
  <c r="BC6195" i="6"/>
  <c r="BC6196" i="6"/>
  <c r="BC6197" i="6"/>
  <c r="BC6198" i="6"/>
  <c r="BC6199" i="6"/>
  <c r="BC6200" i="6"/>
  <c r="BC6201" i="6"/>
  <c r="BC6202" i="6"/>
  <c r="BC6203" i="6"/>
  <c r="BC6204" i="6"/>
  <c r="BC6205" i="6"/>
  <c r="BC6206" i="6"/>
  <c r="BC6207" i="6"/>
  <c r="BC6208" i="6"/>
  <c r="BC6209" i="6"/>
  <c r="BC6210" i="6"/>
  <c r="BC6211" i="6"/>
  <c r="BC6212" i="6"/>
  <c r="BC6213" i="6"/>
  <c r="BC6214" i="6"/>
  <c r="BC6215" i="6"/>
  <c r="BC6216" i="6"/>
  <c r="BC6217" i="6"/>
  <c r="BC6218" i="6"/>
  <c r="BC6219" i="6"/>
  <c r="BC6220" i="6"/>
  <c r="BC6221" i="6"/>
  <c r="BC6222" i="6"/>
  <c r="BC6223" i="6"/>
  <c r="BC6224" i="6"/>
  <c r="BC6225" i="6"/>
  <c r="BC6226" i="6"/>
  <c r="BC6227" i="6"/>
  <c r="BC6228" i="6"/>
  <c r="BC6229" i="6"/>
  <c r="BC6230" i="6"/>
  <c r="BC6231" i="6"/>
  <c r="BC6232" i="6"/>
  <c r="BC6233" i="6"/>
  <c r="BC6234" i="6"/>
  <c r="BC6235" i="6"/>
  <c r="BC6236" i="6"/>
  <c r="BC6237" i="6"/>
  <c r="BC6238" i="6"/>
  <c r="BC6239" i="6"/>
  <c r="BC6240" i="6"/>
  <c r="BC6241" i="6"/>
  <c r="BC6242" i="6"/>
  <c r="BC6243" i="6"/>
  <c r="BC6244" i="6"/>
  <c r="BC6245" i="6"/>
  <c r="BC6246" i="6"/>
  <c r="BC6247" i="6"/>
  <c r="BC6248" i="6"/>
  <c r="BC6249" i="6"/>
  <c r="BC6250" i="6"/>
  <c r="BC6251" i="6"/>
  <c r="BC6252" i="6"/>
  <c r="BC6253" i="6"/>
  <c r="BC6254" i="6"/>
  <c r="BC6255" i="6"/>
  <c r="BC6256" i="6"/>
  <c r="BC6257" i="6"/>
  <c r="BC6258" i="6"/>
  <c r="BC6259" i="6"/>
  <c r="BC6260" i="6"/>
  <c r="BC6261" i="6"/>
  <c r="BC6262" i="6"/>
  <c r="BC6263" i="6"/>
  <c r="BC6264" i="6"/>
  <c r="BC6265" i="6"/>
  <c r="BC6266" i="6"/>
  <c r="BC6267" i="6"/>
  <c r="BC6268" i="6"/>
  <c r="BC6269" i="6"/>
  <c r="BC6270" i="6"/>
  <c r="BC6271" i="6"/>
  <c r="BC6272" i="6"/>
  <c r="BC6273" i="6"/>
  <c r="BC6274" i="6"/>
  <c r="BC6275" i="6"/>
  <c r="BC6276" i="6"/>
  <c r="BC6277" i="6"/>
  <c r="BC6278" i="6"/>
  <c r="BC6279" i="6"/>
  <c r="BC6280" i="6"/>
  <c r="BC6281" i="6"/>
  <c r="BC6282" i="6"/>
  <c r="BC6283" i="6"/>
  <c r="BC6284" i="6"/>
  <c r="BC6285" i="6"/>
  <c r="BC6286" i="6"/>
  <c r="BC6287" i="6"/>
  <c r="BC6288" i="6"/>
  <c r="BC6289" i="6"/>
  <c r="BC6290" i="6"/>
  <c r="BC6291" i="6"/>
  <c r="BC6292" i="6"/>
  <c r="BC6293" i="6"/>
  <c r="BC6294" i="6"/>
  <c r="BC6295" i="6"/>
  <c r="BC6296" i="6"/>
  <c r="BC6297" i="6"/>
  <c r="BC6298" i="6"/>
  <c r="BC6299" i="6"/>
  <c r="BC6300" i="6"/>
  <c r="BC6301" i="6"/>
  <c r="BC6302" i="6"/>
  <c r="BC6303" i="6"/>
  <c r="BC6304" i="6"/>
  <c r="BC6305" i="6"/>
  <c r="BC6306" i="6"/>
  <c r="BC6307" i="6"/>
  <c r="BC6308" i="6"/>
  <c r="BC6309" i="6"/>
  <c r="BC6310" i="6"/>
  <c r="BC6311" i="6"/>
  <c r="BC6312" i="6"/>
  <c r="BC6313" i="6"/>
  <c r="BC6314" i="6"/>
  <c r="BC6315" i="6"/>
  <c r="BC6316" i="6"/>
  <c r="BC6317" i="6"/>
  <c r="BC6318" i="6"/>
  <c r="BC6319" i="6"/>
  <c r="BC6320" i="6"/>
  <c r="BC6321" i="6"/>
  <c r="BC6322" i="6"/>
  <c r="BC6323" i="6"/>
  <c r="BC6324" i="6"/>
  <c r="BC6325" i="6"/>
  <c r="BC6326" i="6"/>
  <c r="BC6327" i="6"/>
  <c r="BC6328" i="6"/>
  <c r="BC6329" i="6"/>
  <c r="BC6330" i="6"/>
  <c r="BC6331" i="6"/>
  <c r="BC6332" i="6"/>
  <c r="BC6333" i="6"/>
  <c r="BC6334" i="6"/>
  <c r="BC6335" i="6"/>
  <c r="BC6336" i="6"/>
  <c r="BC6337" i="6"/>
  <c r="BC6338" i="6"/>
  <c r="BC6339" i="6"/>
  <c r="BC6340" i="6"/>
  <c r="BC6341" i="6"/>
  <c r="BC6342" i="6"/>
  <c r="BC6343" i="6"/>
  <c r="BC6344" i="6"/>
  <c r="BC6345" i="6"/>
  <c r="BC6346" i="6"/>
  <c r="BC6347" i="6"/>
  <c r="BC6348" i="6"/>
  <c r="BC6349" i="6"/>
  <c r="BC6350" i="6"/>
  <c r="BC6351" i="6"/>
  <c r="BC6352" i="6"/>
  <c r="BC6353" i="6"/>
  <c r="BC6354" i="6"/>
  <c r="BC6355" i="6"/>
  <c r="BC6356" i="6"/>
  <c r="BC6357" i="6"/>
  <c r="BC6358" i="6"/>
  <c r="BC6359" i="6"/>
  <c r="BC6360" i="6"/>
  <c r="BC6361" i="6"/>
  <c r="BC6362" i="6"/>
  <c r="BC6363" i="6"/>
  <c r="BC6364" i="6"/>
  <c r="BC6365" i="6"/>
  <c r="BC6366" i="6"/>
  <c r="BC6367" i="6"/>
  <c r="BC6368" i="6"/>
  <c r="BC6369" i="6"/>
  <c r="BC6370" i="6"/>
  <c r="BC6371" i="6"/>
  <c r="BC6372" i="6"/>
  <c r="BC6373" i="6"/>
  <c r="BC6374" i="6"/>
  <c r="BC6375" i="6"/>
  <c r="BC6376" i="6"/>
  <c r="BC6377" i="6"/>
  <c r="BC6378" i="6"/>
  <c r="BC6379" i="6"/>
  <c r="BC6380" i="6"/>
  <c r="BC6381" i="6"/>
  <c r="BC6382" i="6"/>
  <c r="BC6383" i="6"/>
  <c r="BC6384" i="6"/>
  <c r="BC6385" i="6"/>
  <c r="BC6386" i="6"/>
  <c r="BC6387" i="6"/>
  <c r="BC6388" i="6"/>
  <c r="BC6389" i="6"/>
  <c r="BC6390" i="6"/>
  <c r="BC6391" i="6"/>
  <c r="BC6392" i="6"/>
  <c r="BC6393" i="6"/>
  <c r="BC6394" i="6"/>
  <c r="BC6395" i="6"/>
  <c r="BC6396" i="6"/>
  <c r="BC6397" i="6"/>
  <c r="BC6398" i="6"/>
  <c r="BC6399" i="6"/>
  <c r="BC6400" i="6"/>
  <c r="BC6401" i="6"/>
  <c r="BC6402" i="6"/>
  <c r="BC6403" i="6"/>
  <c r="BC6404" i="6"/>
  <c r="BC6405" i="6"/>
  <c r="BC6406" i="6"/>
  <c r="BC6407" i="6"/>
  <c r="BC6408" i="6"/>
  <c r="BC6409" i="6"/>
  <c r="BC6410" i="6"/>
  <c r="BC6411" i="6"/>
  <c r="BC6412" i="6"/>
  <c r="BC6413" i="6"/>
  <c r="BC6414" i="6"/>
  <c r="BC6415" i="6"/>
  <c r="BC6416" i="6"/>
  <c r="BC6417" i="6"/>
  <c r="BC6418" i="6"/>
  <c r="BC6419" i="6"/>
  <c r="BC6420" i="6"/>
  <c r="BC6421" i="6"/>
  <c r="BC6422" i="6"/>
  <c r="BC6423" i="6"/>
  <c r="BC6424" i="6"/>
  <c r="BC6425" i="6"/>
  <c r="BC6426" i="6"/>
  <c r="BC6427" i="6"/>
  <c r="BC6428" i="6"/>
  <c r="BC6429" i="6"/>
  <c r="BC6430" i="6"/>
  <c r="BC6431" i="6"/>
  <c r="BC6432" i="6"/>
  <c r="BC6433" i="6"/>
  <c r="BC6434" i="6"/>
  <c r="BC6435" i="6"/>
  <c r="BC6436" i="6"/>
  <c r="BC6437" i="6"/>
  <c r="BC6438" i="6"/>
  <c r="BC6439" i="6"/>
  <c r="BC6440" i="6"/>
  <c r="BC6441" i="6"/>
  <c r="BC6442" i="6"/>
  <c r="BC6443" i="6"/>
  <c r="BC6444" i="6"/>
  <c r="BC6445" i="6"/>
  <c r="BC6446" i="6"/>
  <c r="BC6447" i="6"/>
  <c r="BC6448" i="6"/>
  <c r="BC6449" i="6"/>
  <c r="BC6450" i="6"/>
  <c r="BC6451" i="6"/>
  <c r="BC6452" i="6"/>
  <c r="BC6453" i="6"/>
  <c r="BC6454" i="6"/>
  <c r="BC6455" i="6"/>
  <c r="BC6456" i="6"/>
  <c r="BC6457" i="6"/>
  <c r="BC6458" i="6"/>
  <c r="BC6459" i="6"/>
  <c r="BC6460" i="6"/>
  <c r="BC6461" i="6"/>
  <c r="BC6462" i="6"/>
  <c r="BC6463" i="6"/>
  <c r="BC6464" i="6"/>
  <c r="BC6465" i="6"/>
  <c r="BC6466" i="6"/>
  <c r="BC6467" i="6"/>
  <c r="BC6468" i="6"/>
  <c r="BC6469" i="6"/>
  <c r="BC6470" i="6"/>
  <c r="BC6471" i="6"/>
  <c r="BC6472" i="6"/>
  <c r="BC6473" i="6"/>
  <c r="BC6474" i="6"/>
  <c r="BC6475" i="6"/>
  <c r="BC6476" i="6"/>
  <c r="BC6477" i="6"/>
  <c r="BC6478" i="6"/>
  <c r="BC6479" i="6"/>
  <c r="BC6480" i="6"/>
  <c r="BC6481" i="6"/>
  <c r="BC6482" i="6"/>
  <c r="BC6483" i="6"/>
  <c r="BC6484" i="6"/>
  <c r="BC6485" i="6"/>
  <c r="BC6486" i="6"/>
  <c r="BC6487" i="6"/>
  <c r="BC6488" i="6"/>
  <c r="BC6489" i="6"/>
  <c r="BC6490" i="6"/>
  <c r="BC6491" i="6"/>
  <c r="BC6492" i="6"/>
  <c r="BC6493" i="6"/>
  <c r="BC6494" i="6"/>
  <c r="BC6495" i="6"/>
  <c r="BC6496" i="6"/>
  <c r="BC6497" i="6"/>
  <c r="BC6498" i="6"/>
  <c r="BC6499" i="6"/>
  <c r="BC6500" i="6"/>
  <c r="BC6501" i="6"/>
  <c r="BC6502" i="6"/>
  <c r="BC6503" i="6"/>
  <c r="BC6504" i="6"/>
  <c r="BC6505" i="6"/>
  <c r="BC6506" i="6"/>
  <c r="BC6507" i="6"/>
  <c r="BC6508" i="6"/>
  <c r="BC6509" i="6"/>
  <c r="BC6510" i="6"/>
  <c r="BC6511" i="6"/>
  <c r="BC6512" i="6"/>
  <c r="BC6513" i="6"/>
  <c r="BC6514" i="6"/>
  <c r="BC6515" i="6"/>
  <c r="BC6516" i="6"/>
  <c r="BC6517" i="6"/>
  <c r="BC6518" i="6"/>
  <c r="BC6519" i="6"/>
  <c r="BC6520" i="6"/>
  <c r="BC6521" i="6"/>
  <c r="BC6522" i="6"/>
  <c r="BC6523" i="6"/>
  <c r="BC6524" i="6"/>
  <c r="BC6525" i="6"/>
  <c r="BC6526" i="6"/>
  <c r="BC6527" i="6"/>
  <c r="BC6528" i="6"/>
  <c r="BC6529" i="6"/>
  <c r="BC6530" i="6"/>
  <c r="BC6531" i="6"/>
  <c r="BC6532" i="6"/>
  <c r="BC6533" i="6"/>
  <c r="BC6534" i="6"/>
  <c r="BC6535" i="6"/>
  <c r="BC6536" i="6"/>
  <c r="BC6537" i="6"/>
  <c r="BC6538" i="6"/>
  <c r="BC6539" i="6"/>
  <c r="BC6540" i="6"/>
  <c r="BC6541" i="6"/>
  <c r="BC6542" i="6"/>
  <c r="BC6543" i="6"/>
  <c r="BC6544" i="6"/>
  <c r="BC6545" i="6"/>
  <c r="BC6546" i="6"/>
  <c r="BC6547" i="6"/>
  <c r="BC6548" i="6"/>
  <c r="BC6549" i="6"/>
  <c r="BC6550" i="6"/>
  <c r="BC6551" i="6"/>
  <c r="BC6552" i="6"/>
  <c r="BC6553" i="6"/>
  <c r="BC6554" i="6"/>
  <c r="BC6555" i="6"/>
  <c r="BC6556" i="6"/>
  <c r="BC6557" i="6"/>
  <c r="BC6558" i="6"/>
  <c r="BC6559" i="6"/>
  <c r="BC6560" i="6"/>
  <c r="BC6561" i="6"/>
  <c r="BC6562" i="6"/>
  <c r="BC6563" i="6"/>
  <c r="BC6564" i="6"/>
  <c r="BC6565" i="6"/>
  <c r="BC6566" i="6"/>
  <c r="BC6567" i="6"/>
  <c r="BC6568" i="6"/>
  <c r="BC6569" i="6"/>
  <c r="BC6570" i="6"/>
  <c r="BC6571" i="6"/>
  <c r="BC6572" i="6"/>
  <c r="BC6573" i="6"/>
  <c r="BC6574" i="6"/>
  <c r="BC6575" i="6"/>
  <c r="BC6576" i="6"/>
  <c r="BC6577" i="6"/>
  <c r="BC6578" i="6"/>
  <c r="BC6579" i="6"/>
  <c r="BC6580" i="6"/>
  <c r="BC6581" i="6"/>
  <c r="BC6582" i="6"/>
  <c r="BC6583" i="6"/>
  <c r="BC6584" i="6"/>
  <c r="BC6585" i="6"/>
  <c r="BC6586" i="6"/>
  <c r="BC6587" i="6"/>
  <c r="BC6588" i="6"/>
  <c r="BC6589" i="6"/>
  <c r="BC6590" i="6"/>
  <c r="BC6591" i="6"/>
  <c r="BC6592" i="6"/>
  <c r="BC6593" i="6"/>
  <c r="BC6594" i="6"/>
  <c r="BC6595" i="6"/>
  <c r="BC6596" i="6"/>
  <c r="BC6597" i="6"/>
  <c r="BC6598" i="6"/>
  <c r="BC6599" i="6"/>
  <c r="BC6600" i="6"/>
  <c r="BC6601" i="6"/>
  <c r="BC6602" i="6"/>
  <c r="BC6603" i="6"/>
  <c r="BC6604" i="6"/>
  <c r="BC6605" i="6"/>
  <c r="BC6606" i="6"/>
  <c r="BC6607" i="6"/>
  <c r="BC6608" i="6"/>
  <c r="BC6609" i="6"/>
  <c r="BC6610" i="6"/>
  <c r="BC6611" i="6"/>
  <c r="BC6612" i="6"/>
  <c r="BC6613" i="6"/>
  <c r="BC6614" i="6"/>
  <c r="BC6615" i="6"/>
  <c r="BC6616" i="6"/>
  <c r="BC6617" i="6"/>
  <c r="BC6618" i="6"/>
  <c r="BC6619" i="6"/>
  <c r="BC6620" i="6"/>
  <c r="BC6621" i="6"/>
  <c r="BC6622" i="6"/>
  <c r="BC6623" i="6"/>
  <c r="BC6624" i="6"/>
  <c r="BC6625" i="6"/>
  <c r="BC6626" i="6"/>
  <c r="BC6627" i="6"/>
  <c r="BC6628" i="6"/>
  <c r="BC6629" i="6"/>
  <c r="BC6630" i="6"/>
  <c r="BC6631" i="6"/>
  <c r="BC6632" i="6"/>
  <c r="BC6633" i="6"/>
  <c r="BC6634" i="6"/>
  <c r="BC6635" i="6"/>
  <c r="BC6636" i="6"/>
  <c r="BC6637" i="6"/>
  <c r="BC6638" i="6"/>
  <c r="BC6639" i="6"/>
  <c r="BC6640" i="6"/>
  <c r="BC6641" i="6"/>
  <c r="BC6642" i="6"/>
  <c r="BC6643" i="6"/>
  <c r="BC6644" i="6"/>
  <c r="BC6645" i="6"/>
  <c r="BC6646" i="6"/>
  <c r="BC6647" i="6"/>
  <c r="BC6648" i="6"/>
  <c r="BC6649" i="6"/>
  <c r="BC6650" i="6"/>
  <c r="BC6651" i="6"/>
  <c r="BC6652" i="6"/>
  <c r="BC6653" i="6"/>
  <c r="BC6654" i="6"/>
  <c r="BC6655" i="6"/>
  <c r="BC6656" i="6"/>
  <c r="BC6657" i="6"/>
  <c r="BC6658" i="6"/>
  <c r="BC6659" i="6"/>
  <c r="BC6660" i="6"/>
  <c r="BC6661" i="6"/>
  <c r="BC6662" i="6"/>
  <c r="BC6663" i="6"/>
  <c r="BC6664" i="6"/>
  <c r="BC6665" i="6"/>
  <c r="BC6666" i="6"/>
  <c r="BC6667" i="6"/>
  <c r="BC6668" i="6"/>
  <c r="BC6669" i="6"/>
  <c r="BC6670" i="6"/>
  <c r="BC6671" i="6"/>
  <c r="BC6672" i="6"/>
  <c r="BC6673" i="6"/>
  <c r="BC6674" i="6"/>
  <c r="BC6675" i="6"/>
  <c r="BC6676" i="6"/>
  <c r="BC6677" i="6"/>
  <c r="BC6678" i="6"/>
  <c r="BC6679" i="6"/>
  <c r="BC6680" i="6"/>
  <c r="BC6681" i="6"/>
  <c r="BC6682" i="6"/>
  <c r="BC6683" i="6"/>
  <c r="BC6684" i="6"/>
  <c r="BC6685" i="6"/>
  <c r="BC6686" i="6"/>
  <c r="BC6687" i="6"/>
  <c r="BC6688" i="6"/>
  <c r="BC6689" i="6"/>
  <c r="BC6690" i="6"/>
  <c r="BC6691" i="6"/>
  <c r="BC6692" i="6"/>
  <c r="BC6693" i="6"/>
  <c r="BC6694" i="6"/>
  <c r="BC6695" i="6"/>
  <c r="BC6696" i="6"/>
  <c r="BC6697" i="6"/>
  <c r="BC6698" i="6"/>
  <c r="BC6699" i="6"/>
  <c r="BC6700" i="6"/>
  <c r="BC6701" i="6"/>
  <c r="BC6702" i="6"/>
  <c r="BC6703" i="6"/>
  <c r="BC6704" i="6"/>
  <c r="BC6705" i="6"/>
  <c r="BC6706" i="6"/>
  <c r="BC6707" i="6"/>
  <c r="BC6708" i="6"/>
  <c r="BC6709" i="6"/>
  <c r="BC6710" i="6"/>
  <c r="BC6711" i="6"/>
  <c r="BC6712" i="6"/>
  <c r="BC6713" i="6"/>
  <c r="BC6714" i="6"/>
  <c r="BC6715" i="6"/>
  <c r="BC6716" i="6"/>
  <c r="BC6717" i="6"/>
  <c r="BC6718" i="6"/>
  <c r="BC6719" i="6"/>
  <c r="BC6720" i="6"/>
  <c r="BC6721" i="6"/>
  <c r="BC6722" i="6"/>
  <c r="BC6723" i="6"/>
  <c r="BC6724" i="6"/>
  <c r="BC6725" i="6"/>
  <c r="BC6726" i="6"/>
  <c r="BC6727" i="6"/>
  <c r="BC6728" i="6"/>
  <c r="BC6729" i="6"/>
  <c r="BC6730" i="6"/>
  <c r="BC6731" i="6"/>
  <c r="BC6732" i="6"/>
  <c r="BC6733" i="6"/>
  <c r="BC6734" i="6"/>
  <c r="BC6735" i="6"/>
  <c r="BC6736" i="6"/>
  <c r="BC6737" i="6"/>
  <c r="BC6738" i="6"/>
  <c r="BC6739" i="6"/>
  <c r="BC6740" i="6"/>
  <c r="BC6741" i="6"/>
  <c r="BC6742" i="6"/>
  <c r="BC6743" i="6"/>
  <c r="BC6744" i="6"/>
  <c r="BC6745" i="6"/>
  <c r="BC6746" i="6"/>
  <c r="BC6747" i="6"/>
  <c r="BC6748" i="6"/>
  <c r="BC6749" i="6"/>
  <c r="BC6750" i="6"/>
  <c r="BC6751" i="6"/>
  <c r="BC6752" i="6"/>
  <c r="BC6753" i="6"/>
  <c r="BC6754" i="6"/>
  <c r="BC6755" i="6"/>
  <c r="BC6756" i="6"/>
  <c r="BC6757" i="6"/>
  <c r="BC6758" i="6"/>
  <c r="BC6759" i="6"/>
  <c r="BC6760" i="6"/>
  <c r="BC6761" i="6"/>
  <c r="BC6762" i="6"/>
  <c r="BC6763" i="6"/>
  <c r="BC6764" i="6"/>
  <c r="BC6765" i="6"/>
  <c r="BC6766" i="6"/>
  <c r="BC6767" i="6"/>
  <c r="BC6768" i="6"/>
  <c r="BC6769" i="6"/>
  <c r="BC6770" i="6"/>
  <c r="BC6771" i="6"/>
  <c r="BC6772" i="6"/>
  <c r="BC6773" i="6"/>
  <c r="BC6774" i="6"/>
  <c r="BC6775" i="6"/>
  <c r="BC6776" i="6"/>
  <c r="BC6777" i="6"/>
  <c r="BC6778" i="6"/>
  <c r="BC6779" i="6"/>
  <c r="BC6780" i="6"/>
  <c r="BC6781" i="6"/>
  <c r="BC6782" i="6"/>
  <c r="BC6783" i="6"/>
  <c r="BC6784" i="6"/>
  <c r="BC6785" i="6"/>
  <c r="BC6786" i="6"/>
  <c r="BC6787" i="6"/>
  <c r="BC6788" i="6"/>
  <c r="BC6789" i="6"/>
  <c r="BC6790" i="6"/>
  <c r="BC6791" i="6"/>
  <c r="BC6792" i="6"/>
  <c r="BC6793" i="6"/>
  <c r="BC6794" i="6"/>
  <c r="BC6795" i="6"/>
  <c r="BC6796" i="6"/>
  <c r="BC6797" i="6"/>
  <c r="BC6798" i="6"/>
  <c r="BC6799" i="6"/>
  <c r="BC6800" i="6"/>
  <c r="BC6801" i="6"/>
  <c r="BC6802" i="6"/>
  <c r="BC6803" i="6"/>
  <c r="BC6804" i="6"/>
  <c r="BC6805" i="6"/>
  <c r="BC6806" i="6"/>
  <c r="BC6807" i="6"/>
  <c r="BC6808" i="6"/>
  <c r="BC6809" i="6"/>
  <c r="BC6810" i="6"/>
  <c r="BC6811" i="6"/>
  <c r="BC6812" i="6"/>
  <c r="BC6813" i="6"/>
  <c r="BC6814" i="6"/>
  <c r="BC6815" i="6"/>
  <c r="BC6816" i="6"/>
  <c r="BC6817" i="6"/>
  <c r="BC6818" i="6"/>
  <c r="BC6819" i="6"/>
  <c r="BC6820" i="6"/>
  <c r="BC6821" i="6"/>
  <c r="BC6822" i="6"/>
  <c r="BC6823" i="6"/>
  <c r="BC6824" i="6"/>
  <c r="BC6825" i="6"/>
  <c r="BC6826" i="6"/>
  <c r="BC6827" i="6"/>
  <c r="BC6828" i="6"/>
  <c r="BC6829" i="6"/>
  <c r="BC6830" i="6"/>
  <c r="BC6831" i="6"/>
  <c r="BC6832" i="6"/>
  <c r="BC6833" i="6"/>
  <c r="BC6834" i="6"/>
  <c r="BC6835" i="6"/>
  <c r="BC6836" i="6"/>
  <c r="BC6837" i="6"/>
  <c r="BC6838" i="6"/>
  <c r="BC6839" i="6"/>
  <c r="BC6840" i="6"/>
  <c r="BC6841" i="6"/>
  <c r="BC6842" i="6"/>
  <c r="BC6843" i="6"/>
  <c r="BC6844" i="6"/>
  <c r="BC6845" i="6"/>
  <c r="BC6846" i="6"/>
  <c r="BC6847" i="6"/>
  <c r="BC6848" i="6"/>
  <c r="BC6849" i="6"/>
  <c r="BC6850" i="6"/>
  <c r="BC6851" i="6"/>
  <c r="BC6852" i="6"/>
  <c r="BC6853" i="6"/>
  <c r="BC6854" i="6"/>
  <c r="BC6855" i="6"/>
  <c r="BC6856" i="6"/>
  <c r="BC6857" i="6"/>
  <c r="BC6858" i="6"/>
  <c r="BC6859" i="6"/>
  <c r="BC6860" i="6"/>
  <c r="BC6861" i="6"/>
  <c r="BC6862" i="6"/>
  <c r="BC6863" i="6"/>
  <c r="BC6864" i="6"/>
  <c r="BC6865" i="6"/>
  <c r="BC6866" i="6"/>
  <c r="BC6867" i="6"/>
  <c r="BC6868" i="6"/>
  <c r="BC6869" i="6"/>
  <c r="BC6870" i="6"/>
  <c r="BC6871" i="6"/>
  <c r="BC6872" i="6"/>
  <c r="BC6873" i="6"/>
  <c r="BC6874" i="6"/>
  <c r="BC6875" i="6"/>
  <c r="BC6876" i="6"/>
  <c r="BC6877" i="6"/>
  <c r="BC6878" i="6"/>
  <c r="BC6879" i="6"/>
  <c r="BC6880" i="6"/>
  <c r="BC6881" i="6"/>
  <c r="BC6882" i="6"/>
  <c r="BC6883" i="6"/>
  <c r="BC6884" i="6"/>
  <c r="BC6885" i="6"/>
  <c r="BC6886" i="6"/>
  <c r="BC6887" i="6"/>
  <c r="BC6888" i="6"/>
  <c r="BC6889" i="6"/>
  <c r="BC6890" i="6"/>
  <c r="BC6891" i="6"/>
  <c r="BC6892" i="6"/>
  <c r="BC6893" i="6"/>
  <c r="BC6894" i="6"/>
  <c r="BC6895" i="6"/>
  <c r="BC6896" i="6"/>
  <c r="BC6897" i="6"/>
  <c r="BC6898" i="6"/>
  <c r="BC6899" i="6"/>
  <c r="BC6900" i="6"/>
  <c r="BC6901" i="6"/>
  <c r="BC6902" i="6"/>
  <c r="BC6903" i="6"/>
  <c r="BC6904" i="6"/>
  <c r="BC6905" i="6"/>
  <c r="BC6906" i="6"/>
  <c r="BC6907" i="6"/>
  <c r="BC6908" i="6"/>
  <c r="BC6909" i="6"/>
  <c r="BC6910" i="6"/>
  <c r="BC6911" i="6"/>
  <c r="BC6912" i="6"/>
  <c r="BC6913" i="6"/>
  <c r="BC6914" i="6"/>
  <c r="BC6915" i="6"/>
  <c r="BC6916" i="6"/>
  <c r="BC6917" i="6"/>
  <c r="BC6918" i="6"/>
  <c r="BC6919" i="6"/>
  <c r="BC6920" i="6"/>
  <c r="BC6921" i="6"/>
  <c r="BC6922" i="6"/>
  <c r="BC6923" i="6"/>
  <c r="BC6924" i="6"/>
  <c r="BC6925" i="6"/>
  <c r="BC6926" i="6"/>
  <c r="BC6927" i="6"/>
  <c r="BC6928" i="6"/>
  <c r="BC6929" i="6"/>
  <c r="BC6930" i="6"/>
  <c r="BC6931" i="6"/>
  <c r="BC6932" i="6"/>
  <c r="BC6933" i="6"/>
  <c r="BC6934" i="6"/>
  <c r="BC6935" i="6"/>
  <c r="BC6936" i="6"/>
  <c r="BC6937" i="6"/>
  <c r="BC6938" i="6"/>
  <c r="BC6939" i="6"/>
  <c r="BC6940" i="6"/>
  <c r="BC6941" i="6"/>
  <c r="BC6942" i="6"/>
  <c r="BC6943" i="6"/>
  <c r="BC6944" i="6"/>
  <c r="BC6945" i="6"/>
  <c r="BC6946" i="6"/>
  <c r="BC6947" i="6"/>
  <c r="BC6948" i="6"/>
  <c r="BC6949" i="6"/>
  <c r="BC6950" i="6"/>
  <c r="BC6951" i="6"/>
  <c r="BC6952" i="6"/>
  <c r="BC6953" i="6"/>
  <c r="BC6954" i="6"/>
  <c r="BC6955" i="6"/>
  <c r="BC6956" i="6"/>
  <c r="BC6957" i="6"/>
  <c r="BC6958" i="6"/>
  <c r="BC6959" i="6"/>
  <c r="BC6960" i="6"/>
  <c r="BC6961" i="6"/>
  <c r="BC6962" i="6"/>
  <c r="BC6963" i="6"/>
  <c r="BC6964" i="6"/>
  <c r="BC6965" i="6"/>
  <c r="BC6966" i="6"/>
  <c r="BC6967" i="6"/>
  <c r="BC6968" i="6"/>
  <c r="BC6969" i="6"/>
  <c r="BC6970" i="6"/>
  <c r="BC6971" i="6"/>
  <c r="BC6972" i="6"/>
  <c r="BC6973" i="6"/>
  <c r="BC6974" i="6"/>
  <c r="BC6975" i="6"/>
  <c r="BC6976" i="6"/>
  <c r="BC6977" i="6"/>
  <c r="BC6978" i="6"/>
  <c r="BC6979" i="6"/>
  <c r="BC6980" i="6"/>
  <c r="BC6981" i="6"/>
  <c r="BC6982" i="6"/>
  <c r="BC6983" i="6"/>
  <c r="BC6984" i="6"/>
  <c r="BC6985" i="6"/>
  <c r="BC6986" i="6"/>
  <c r="BC6987" i="6"/>
  <c r="BC6988" i="6"/>
  <c r="BC6989" i="6"/>
  <c r="BC6990" i="6"/>
  <c r="BC6991" i="6"/>
  <c r="BC6992" i="6"/>
  <c r="BC6993" i="6"/>
  <c r="BC6994" i="6"/>
  <c r="BC6995" i="6"/>
  <c r="BC6996" i="6"/>
  <c r="BC6997" i="6"/>
  <c r="BC6998" i="6"/>
  <c r="BC6999" i="6"/>
  <c r="BC7000" i="6"/>
  <c r="BC7001" i="6"/>
  <c r="BC7002" i="6"/>
  <c r="BC7003" i="6"/>
  <c r="BC7004" i="6"/>
  <c r="BC7005" i="6"/>
  <c r="BC7006" i="6"/>
  <c r="BC7007" i="6"/>
  <c r="BC7008" i="6"/>
  <c r="BC7009" i="6"/>
  <c r="BC7010" i="6"/>
  <c r="BC7011" i="6"/>
  <c r="BC7012" i="6"/>
  <c r="BC7013" i="6"/>
  <c r="BC7014" i="6"/>
  <c r="BC7015" i="6"/>
  <c r="BC7016" i="6"/>
  <c r="BC7017" i="6"/>
  <c r="BC7018" i="6"/>
  <c r="BC7019" i="6"/>
  <c r="BC7020" i="6"/>
  <c r="BC7021" i="6"/>
  <c r="BC7022" i="6"/>
  <c r="BC7023" i="6"/>
  <c r="BC7024" i="6"/>
  <c r="BC7025" i="6"/>
  <c r="BC7026" i="6"/>
  <c r="BC7027" i="6"/>
  <c r="BC7028" i="6"/>
  <c r="BC7029" i="6"/>
  <c r="BC7030" i="6"/>
  <c r="BC7031" i="6"/>
  <c r="BC7032" i="6"/>
  <c r="BC7033" i="6"/>
  <c r="BC7034" i="6"/>
  <c r="BC7035" i="6"/>
  <c r="BC7036" i="6"/>
  <c r="BC7037" i="6"/>
  <c r="BC7038" i="6"/>
  <c r="BC7039" i="6"/>
  <c r="BC7040" i="6"/>
  <c r="BC7041" i="6"/>
  <c r="BC7042" i="6"/>
  <c r="BC7043" i="6"/>
  <c r="BC7044" i="6"/>
  <c r="BC7045" i="6"/>
  <c r="BC7046" i="6"/>
  <c r="BC7047" i="6"/>
  <c r="BC7048" i="6"/>
  <c r="BC7049" i="6"/>
  <c r="BC7050" i="6"/>
  <c r="BC7051" i="6"/>
  <c r="BC7052" i="6"/>
  <c r="BC7053" i="6"/>
  <c r="BC7054" i="6"/>
  <c r="BC7055" i="6"/>
  <c r="BC7056" i="6"/>
  <c r="BC7057" i="6"/>
  <c r="BC7058" i="6"/>
  <c r="BC7059" i="6"/>
  <c r="BC7060" i="6"/>
  <c r="BC7061" i="6"/>
  <c r="BC7062" i="6"/>
  <c r="BC7063" i="6"/>
  <c r="BC7064" i="6"/>
  <c r="BC7065" i="6"/>
  <c r="BC7066" i="6"/>
  <c r="BC7067" i="6"/>
  <c r="BC7068" i="6"/>
  <c r="BC7069" i="6"/>
  <c r="BC7070" i="6"/>
  <c r="BC7071" i="6"/>
  <c r="BC7072" i="6"/>
  <c r="BC7073" i="6"/>
  <c r="BC7074" i="6"/>
  <c r="BC7075" i="6"/>
  <c r="BC7076" i="6"/>
  <c r="BC7077" i="6"/>
  <c r="BC7078" i="6"/>
  <c r="BC7079" i="6"/>
  <c r="BC7080" i="6"/>
  <c r="BC7081" i="6"/>
  <c r="BC7082" i="6"/>
  <c r="BC7083" i="6"/>
  <c r="BC7084" i="6"/>
  <c r="BC7085" i="6"/>
  <c r="BC7086" i="6"/>
  <c r="BC7087" i="6"/>
  <c r="BC7088" i="6"/>
  <c r="BC7089" i="6"/>
  <c r="BC7090" i="6"/>
  <c r="BC7091" i="6"/>
  <c r="BC7092" i="6"/>
  <c r="BC7093" i="6"/>
  <c r="BC7094" i="6"/>
  <c r="BC7095" i="6"/>
  <c r="BC7096" i="6"/>
  <c r="BC7097" i="6"/>
  <c r="BC7098" i="6"/>
  <c r="BC7099" i="6"/>
  <c r="BC7100" i="6"/>
  <c r="BC7101" i="6"/>
  <c r="BC7102" i="6"/>
  <c r="BC7103" i="6"/>
  <c r="BC7104" i="6"/>
  <c r="BC7105" i="6"/>
  <c r="BC7106" i="6"/>
  <c r="BC7107" i="6"/>
  <c r="BC7108" i="6"/>
  <c r="BC7109" i="6"/>
  <c r="BC7110" i="6"/>
  <c r="BC7111" i="6"/>
  <c r="BC7112" i="6"/>
  <c r="BC7113" i="6"/>
  <c r="BC7114" i="6"/>
  <c r="BC7115" i="6"/>
  <c r="BC7116" i="6"/>
  <c r="BC7117" i="6"/>
  <c r="BC7118" i="6"/>
  <c r="BC7119" i="6"/>
  <c r="BC7120" i="6"/>
  <c r="BC7121" i="6"/>
  <c r="BC7122" i="6"/>
  <c r="BC7123" i="6"/>
  <c r="BC7124" i="6"/>
  <c r="BC7125" i="6"/>
  <c r="BC7126" i="6"/>
  <c r="BC7127" i="6"/>
  <c r="BC7128" i="6"/>
  <c r="BC7129" i="6"/>
  <c r="BC7130" i="6"/>
  <c r="BC7131" i="6"/>
  <c r="BC7132" i="6"/>
  <c r="BC7133" i="6"/>
  <c r="BC7134" i="6"/>
  <c r="BC7135" i="6"/>
  <c r="BC7136" i="6"/>
  <c r="BC7137" i="6"/>
  <c r="BC7138" i="6"/>
  <c r="BC7139" i="6"/>
  <c r="BC7140" i="6"/>
  <c r="BC7141" i="6"/>
  <c r="BC7142" i="6"/>
  <c r="BC7143" i="6"/>
  <c r="BC7144" i="6"/>
  <c r="BC7145" i="6"/>
  <c r="BC7146" i="6"/>
  <c r="BC7147" i="6"/>
  <c r="BC7148" i="6"/>
  <c r="BC7149" i="6"/>
  <c r="BC7150" i="6"/>
  <c r="BC7151" i="6"/>
  <c r="BC7152" i="6"/>
  <c r="BC7153" i="6"/>
  <c r="BC7154" i="6"/>
  <c r="BC7155" i="6"/>
  <c r="BC7156" i="6"/>
  <c r="BC7157" i="6"/>
  <c r="BC7158" i="6"/>
  <c r="BC7159" i="6"/>
  <c r="BC7160" i="6"/>
  <c r="BC7161" i="6"/>
  <c r="BC7162" i="6"/>
  <c r="BC7163" i="6"/>
  <c r="BC7164" i="6"/>
  <c r="BC7165" i="6"/>
  <c r="BC7166" i="6"/>
  <c r="BC7167" i="6"/>
  <c r="BC7168" i="6"/>
  <c r="BC7169" i="6"/>
  <c r="BC7170" i="6"/>
  <c r="BC7171" i="6"/>
  <c r="BC7172" i="6"/>
  <c r="BC7173" i="6"/>
  <c r="BC7174" i="6"/>
  <c r="BC7175" i="6"/>
  <c r="BC7176" i="6"/>
  <c r="BC7177" i="6"/>
  <c r="BC7178" i="6"/>
  <c r="BC7179" i="6"/>
  <c r="BC7180" i="6"/>
  <c r="BC7181" i="6"/>
  <c r="BC7182" i="6"/>
  <c r="BC7183" i="6"/>
  <c r="BC7184" i="6"/>
  <c r="BC7185" i="6"/>
  <c r="BC7186" i="6"/>
  <c r="BC7187" i="6"/>
  <c r="BC7188" i="6"/>
  <c r="BC7189" i="6"/>
  <c r="BC7190" i="6"/>
  <c r="BC7191" i="6"/>
  <c r="BC7192" i="6"/>
  <c r="BC7193" i="6"/>
  <c r="BC7194" i="6"/>
  <c r="BC7195" i="6"/>
  <c r="BC7196" i="6"/>
  <c r="BC7197" i="6"/>
  <c r="BC7198" i="6"/>
  <c r="BC7199" i="6"/>
  <c r="BC7200" i="6"/>
  <c r="BC7201" i="6"/>
  <c r="BC7202" i="6"/>
  <c r="BC7203" i="6"/>
  <c r="BC7204" i="6"/>
  <c r="BC7205" i="6"/>
  <c r="BC7206" i="6"/>
  <c r="BC7207" i="6"/>
  <c r="BC7208" i="6"/>
  <c r="BC7209" i="6"/>
  <c r="BC7210" i="6"/>
  <c r="BC7211" i="6"/>
  <c r="BC7212" i="6"/>
  <c r="BC7213" i="6"/>
  <c r="BC7214" i="6"/>
  <c r="BC7215" i="6"/>
  <c r="BC7216" i="6"/>
  <c r="BC7217" i="6"/>
  <c r="BC7218" i="6"/>
  <c r="BC7219" i="6"/>
  <c r="BC7220" i="6"/>
  <c r="BC7221" i="6"/>
  <c r="BC7222" i="6"/>
  <c r="BC7223" i="6"/>
  <c r="BC7224" i="6"/>
  <c r="BC7225" i="6"/>
  <c r="BC7226" i="6"/>
  <c r="BC7227" i="6"/>
  <c r="BC7228" i="6"/>
  <c r="BC7229" i="6"/>
  <c r="BC7230" i="6"/>
  <c r="BC7231" i="6"/>
  <c r="BC7232" i="6"/>
  <c r="BC7233" i="6"/>
  <c r="BC7234" i="6"/>
  <c r="BC7235" i="6"/>
  <c r="BC7236" i="6"/>
  <c r="BC7237" i="6"/>
  <c r="BC7238" i="6"/>
  <c r="BC7239" i="6"/>
  <c r="BC7240" i="6"/>
  <c r="BC7241" i="6"/>
  <c r="BC7242" i="6"/>
  <c r="BC7243" i="6"/>
  <c r="BC7244" i="6"/>
  <c r="BC7245" i="6"/>
  <c r="BC7246" i="6"/>
  <c r="BC7247" i="6"/>
  <c r="BC7248" i="6"/>
  <c r="BC7249" i="6"/>
  <c r="BC7250" i="6"/>
  <c r="BC7251" i="6"/>
  <c r="BC7252" i="6"/>
  <c r="BC7253" i="6"/>
  <c r="BC7254" i="6"/>
  <c r="BC7255" i="6"/>
  <c r="BC7256" i="6"/>
  <c r="BC7257" i="6"/>
  <c r="BC7258" i="6"/>
  <c r="BC7259" i="6"/>
  <c r="BC7260" i="6"/>
  <c r="BC7261" i="6"/>
  <c r="BC7262" i="6"/>
  <c r="BC7263" i="6"/>
  <c r="BC7264" i="6"/>
  <c r="BC7265" i="6"/>
  <c r="BC7266" i="6"/>
  <c r="BC7267" i="6"/>
  <c r="BC7268" i="6"/>
  <c r="BC7269" i="6"/>
  <c r="BC7270" i="6"/>
  <c r="BC7271" i="6"/>
  <c r="BC7272" i="6"/>
  <c r="BC7273" i="6"/>
  <c r="BC7274" i="6"/>
  <c r="BC7275" i="6"/>
  <c r="BC7276" i="6"/>
  <c r="BC7277" i="6"/>
  <c r="BC7278" i="6"/>
  <c r="BC7279" i="6"/>
  <c r="BC7280" i="6"/>
  <c r="BC7281" i="6"/>
  <c r="BC7282" i="6"/>
  <c r="BC7283" i="6"/>
  <c r="BC7284" i="6"/>
  <c r="BC7285" i="6"/>
  <c r="BC7286" i="6"/>
  <c r="BC7287" i="6"/>
  <c r="BC7288" i="6"/>
  <c r="BC7289" i="6"/>
  <c r="BC7290" i="6"/>
  <c r="BC7291" i="6"/>
  <c r="BC7292" i="6"/>
  <c r="BC7293" i="6"/>
  <c r="BC7294" i="6"/>
  <c r="BC7295" i="6"/>
  <c r="BC7296" i="6"/>
  <c r="BC7297" i="6"/>
  <c r="BC7298" i="6"/>
  <c r="BC7299" i="6"/>
  <c r="BC7300" i="6"/>
  <c r="BC7301" i="6"/>
  <c r="BC7302" i="6"/>
  <c r="BC7303" i="6"/>
  <c r="BC7304" i="6"/>
  <c r="BC7305" i="6"/>
  <c r="BC7306" i="6"/>
  <c r="BC7307" i="6"/>
  <c r="BC7308" i="6"/>
  <c r="BC7309" i="6"/>
  <c r="BC7310" i="6"/>
  <c r="BC7311" i="6"/>
  <c r="BC7312" i="6"/>
  <c r="BC7313" i="6"/>
  <c r="BC7314" i="6"/>
  <c r="BC7315" i="6"/>
  <c r="BC7316" i="6"/>
  <c r="BC7317" i="6"/>
  <c r="BC7318" i="6"/>
  <c r="BC7319" i="6"/>
  <c r="BC7320" i="6"/>
  <c r="BC7321" i="6"/>
  <c r="BC7322" i="6"/>
  <c r="BC7323" i="6"/>
  <c r="BC7324" i="6"/>
  <c r="BC7325" i="6"/>
  <c r="BC7326" i="6"/>
  <c r="BC7327" i="6"/>
  <c r="BC7328" i="6"/>
  <c r="BC7329" i="6"/>
  <c r="BC7330" i="6"/>
  <c r="BC7331" i="6"/>
  <c r="BC7332" i="6"/>
  <c r="BC7333" i="6"/>
  <c r="BC7334" i="6"/>
  <c r="BC7335" i="6"/>
  <c r="BC7336" i="6"/>
  <c r="BC7337" i="6"/>
  <c r="BC7338" i="6"/>
  <c r="BC7339" i="6"/>
  <c r="BC7340" i="6"/>
  <c r="BC7341" i="6"/>
  <c r="BC7342" i="6"/>
  <c r="BC7343" i="6"/>
  <c r="BC7344" i="6"/>
  <c r="BC7345" i="6"/>
  <c r="BC7346" i="6"/>
  <c r="BC7347" i="6"/>
  <c r="BC7348" i="6"/>
  <c r="BC7349" i="6"/>
  <c r="BC7350" i="6"/>
  <c r="BC7351" i="6"/>
  <c r="BC7352" i="6"/>
  <c r="BC7353" i="6"/>
  <c r="BC7354" i="6"/>
  <c r="BC7355" i="6"/>
  <c r="BC7356" i="6"/>
  <c r="BC7357" i="6"/>
  <c r="BC7358" i="6"/>
  <c r="BC7359" i="6"/>
  <c r="BC7360" i="6"/>
  <c r="BC7361" i="6"/>
  <c r="BC7362" i="6"/>
  <c r="BC7363" i="6"/>
  <c r="BC7364" i="6"/>
  <c r="BC7365" i="6"/>
  <c r="BC7366" i="6"/>
  <c r="BC7367" i="6"/>
  <c r="BC7368" i="6"/>
  <c r="BC7369" i="6"/>
  <c r="BC7370" i="6"/>
  <c r="BC7371" i="6"/>
  <c r="BC7372" i="6"/>
  <c r="BC7373" i="6"/>
  <c r="BC7374" i="6"/>
  <c r="BC7375" i="6"/>
  <c r="BC7376" i="6"/>
  <c r="BC7377" i="6"/>
  <c r="BC7378" i="6"/>
  <c r="BC7379" i="6"/>
  <c r="BC7380" i="6"/>
  <c r="BC7381" i="6"/>
  <c r="BC7382" i="6"/>
  <c r="BC7383" i="6"/>
  <c r="BC7384" i="6"/>
  <c r="BC7385" i="6"/>
  <c r="BC7386" i="6"/>
  <c r="BC7387" i="6"/>
  <c r="BC7388" i="6"/>
  <c r="BC7389" i="6"/>
  <c r="BC7390" i="6"/>
  <c r="BC7391" i="6"/>
  <c r="BC7392" i="6"/>
  <c r="BC7393" i="6"/>
  <c r="BC7394" i="6"/>
  <c r="BC7395" i="6"/>
  <c r="BC7396" i="6"/>
  <c r="BC7397" i="6"/>
  <c r="BC7398" i="6"/>
  <c r="BC7399" i="6"/>
  <c r="BC7400" i="6"/>
  <c r="BC7401" i="6"/>
  <c r="BC7402" i="6"/>
  <c r="BC7403" i="6"/>
  <c r="BC7404" i="6"/>
  <c r="BC7405" i="6"/>
  <c r="BC7406" i="6"/>
  <c r="BC7407" i="6"/>
  <c r="BC7408" i="6"/>
  <c r="BC7409" i="6"/>
  <c r="BC7410" i="6"/>
  <c r="BC7411" i="6"/>
  <c r="BC7412" i="6"/>
  <c r="BC7413" i="6"/>
  <c r="BC7414" i="6"/>
  <c r="BC7415" i="6"/>
  <c r="BC7416" i="6"/>
  <c r="BC7417" i="6"/>
  <c r="BC7418" i="6"/>
  <c r="BC7419" i="6"/>
  <c r="BC7420" i="6"/>
  <c r="BC7421" i="6"/>
  <c r="BC7422" i="6"/>
  <c r="BC7423" i="6"/>
  <c r="BC7424" i="6"/>
  <c r="BC7425" i="6"/>
  <c r="BC7426" i="6"/>
  <c r="BC7427" i="6"/>
  <c r="BC7428" i="6"/>
  <c r="BC7429" i="6"/>
  <c r="BC7430" i="6"/>
  <c r="BC7431" i="6"/>
  <c r="BC7432" i="6"/>
  <c r="BC7433" i="6"/>
  <c r="BC7434" i="6"/>
  <c r="BC7435" i="6"/>
  <c r="BC7436" i="6"/>
  <c r="BC7437" i="6"/>
  <c r="BC7438" i="6"/>
  <c r="BC7439" i="6"/>
  <c r="BC7440" i="6"/>
  <c r="BC7441" i="6"/>
  <c r="BC7442" i="6"/>
  <c r="BC7443" i="6"/>
  <c r="BC7444" i="6"/>
  <c r="BC7445" i="6"/>
  <c r="BC7446" i="6"/>
  <c r="BC7447" i="6"/>
  <c r="BC7448" i="6"/>
  <c r="BC7449" i="6"/>
  <c r="BC7450" i="6"/>
  <c r="BC7451" i="6"/>
  <c r="BC7452" i="6"/>
  <c r="BC7453" i="6"/>
  <c r="BC7454" i="6"/>
  <c r="BC7455" i="6"/>
  <c r="BC7456" i="6"/>
  <c r="BC7457" i="6"/>
  <c r="BC7458" i="6"/>
  <c r="BC7459" i="6"/>
  <c r="BC7460" i="6"/>
  <c r="BC7461" i="6"/>
  <c r="BC7462" i="6"/>
  <c r="BC7463" i="6"/>
  <c r="BC7464" i="6"/>
  <c r="BC7465" i="6"/>
  <c r="BC7466" i="6"/>
  <c r="BC7467" i="6"/>
  <c r="BC7468" i="6"/>
  <c r="BC7469" i="6"/>
  <c r="BC7470" i="6"/>
  <c r="BC7471" i="6"/>
  <c r="BC7472" i="6"/>
  <c r="BC7473" i="6"/>
  <c r="BC7474" i="6"/>
  <c r="BC7475" i="6"/>
  <c r="BC7476" i="6"/>
  <c r="BC7477" i="6"/>
  <c r="BC7478" i="6"/>
  <c r="BC7479" i="6"/>
  <c r="BC7480" i="6"/>
  <c r="BC7481" i="6"/>
  <c r="BC7482" i="6"/>
  <c r="BC7483" i="6"/>
  <c r="BC7484" i="6"/>
  <c r="BC7485" i="6"/>
  <c r="BC7486" i="6"/>
  <c r="BC7487" i="6"/>
  <c r="BC7488" i="6"/>
  <c r="BC7489" i="6"/>
  <c r="BC7490" i="6"/>
  <c r="BC7491" i="6"/>
  <c r="BC7492" i="6"/>
  <c r="BC7493" i="6"/>
  <c r="BC7494" i="6"/>
  <c r="BC7495" i="6"/>
  <c r="BC7496" i="6"/>
  <c r="BC7497" i="6"/>
  <c r="BC7498" i="6"/>
  <c r="BC7499" i="6"/>
  <c r="BC7500" i="6"/>
  <c r="BC7501" i="6"/>
  <c r="BC7502" i="6"/>
  <c r="BC7503" i="6"/>
  <c r="BC7504" i="6"/>
  <c r="BC7505" i="6"/>
  <c r="BC7506" i="6"/>
  <c r="BC7507" i="6"/>
  <c r="BC7508" i="6"/>
  <c r="BC7509" i="6"/>
  <c r="BC7510" i="6"/>
  <c r="BC7511" i="6"/>
  <c r="BC7512" i="6"/>
  <c r="BC7513" i="6"/>
  <c r="BC7514" i="6"/>
  <c r="BC7515" i="6"/>
  <c r="BC7516" i="6"/>
  <c r="BC7517" i="6"/>
  <c r="BC7518" i="6"/>
  <c r="BC7519" i="6"/>
  <c r="BC7520" i="6"/>
  <c r="BC7521" i="6"/>
  <c r="BC7522" i="6"/>
  <c r="BC7523" i="6"/>
  <c r="BC7524" i="6"/>
  <c r="BC7525" i="6"/>
  <c r="BC7526" i="6"/>
  <c r="BC7527" i="6"/>
  <c r="BC7528" i="6"/>
  <c r="BC7529" i="6"/>
  <c r="BC7530" i="6"/>
  <c r="BC7531" i="6"/>
  <c r="BC7532" i="6"/>
  <c r="BC7533" i="6"/>
  <c r="BC7534" i="6"/>
  <c r="BC7535" i="6"/>
  <c r="BC7536" i="6"/>
  <c r="BC7537" i="6"/>
  <c r="BC7538" i="6"/>
  <c r="BC7539" i="6"/>
  <c r="BC7540" i="6"/>
  <c r="BC7541" i="6"/>
  <c r="BC7542" i="6"/>
  <c r="BC7543" i="6"/>
  <c r="BC7544" i="6"/>
  <c r="BC7545" i="6"/>
  <c r="BC7546" i="6"/>
  <c r="BC7547" i="6"/>
  <c r="BC7548" i="6"/>
  <c r="BC7549" i="6"/>
  <c r="BC7550" i="6"/>
  <c r="BC7551" i="6"/>
  <c r="BC7552" i="6"/>
  <c r="BC7553" i="6"/>
  <c r="BC7554" i="6"/>
  <c r="BC7555" i="6"/>
  <c r="BC7556" i="6"/>
  <c r="BC7557" i="6"/>
  <c r="BC7558" i="6"/>
  <c r="BC7559" i="6"/>
  <c r="BC7560" i="6"/>
  <c r="BC7561" i="6"/>
  <c r="BC7562" i="6"/>
  <c r="BC7563" i="6"/>
  <c r="BC7564" i="6"/>
  <c r="BC7565" i="6"/>
  <c r="BC7566" i="6"/>
  <c r="BC7567" i="6"/>
  <c r="BC7568" i="6"/>
  <c r="BC7569" i="6"/>
  <c r="BC7570" i="6"/>
  <c r="BC7571" i="6"/>
  <c r="BC7572" i="6"/>
  <c r="BC7573" i="6"/>
  <c r="BC7574" i="6"/>
  <c r="BC7575" i="6"/>
  <c r="BC7576" i="6"/>
  <c r="BC7577" i="6"/>
  <c r="BC7578" i="6"/>
  <c r="BC7579" i="6"/>
  <c r="BC7580" i="6"/>
  <c r="BC7581" i="6"/>
  <c r="BC7582" i="6"/>
  <c r="BC7583" i="6"/>
  <c r="BC7584" i="6"/>
  <c r="BC7585" i="6"/>
  <c r="BC7586" i="6"/>
  <c r="BC7587" i="6"/>
  <c r="BC7588" i="6"/>
  <c r="BC7589" i="6"/>
  <c r="BC7590" i="6"/>
  <c r="BC7591" i="6"/>
  <c r="BC7592" i="6"/>
  <c r="BC7593" i="6"/>
  <c r="BC7594" i="6"/>
  <c r="BC7595" i="6"/>
  <c r="BC7596" i="6"/>
  <c r="BC7597" i="6"/>
  <c r="BC7598" i="6"/>
  <c r="BC7599" i="6"/>
  <c r="BC7600" i="6"/>
  <c r="BC7601" i="6"/>
  <c r="BC7602" i="6"/>
  <c r="BC7603" i="6"/>
  <c r="BC7604" i="6"/>
  <c r="BC7605" i="6"/>
  <c r="BC7606" i="6"/>
  <c r="BC7607" i="6"/>
  <c r="BC7608" i="6"/>
  <c r="BC7609" i="6"/>
  <c r="BC7610" i="6"/>
  <c r="BC7611" i="6"/>
  <c r="BC7612" i="6"/>
  <c r="BC7613" i="6"/>
  <c r="BC7614" i="6"/>
  <c r="BC7615" i="6"/>
  <c r="BC7616" i="6"/>
  <c r="BC7617" i="6"/>
  <c r="BC7618" i="6"/>
  <c r="BC7619" i="6"/>
  <c r="BC7620" i="6"/>
  <c r="BC7621" i="6"/>
  <c r="BC7622" i="6"/>
  <c r="BC7623" i="6"/>
  <c r="BC7624" i="6"/>
  <c r="BC7625" i="6"/>
  <c r="BC7626" i="6"/>
  <c r="BC7627" i="6"/>
  <c r="BC7628" i="6"/>
  <c r="BC7629" i="6"/>
  <c r="BC7630" i="6"/>
  <c r="BC7631" i="6"/>
  <c r="BC7632" i="6"/>
  <c r="BC7633" i="6"/>
  <c r="BC7634" i="6"/>
  <c r="BC7635" i="6"/>
  <c r="BC7636" i="6"/>
  <c r="BC7637" i="6"/>
  <c r="BC7638" i="6"/>
  <c r="BC7639" i="6"/>
  <c r="BC7640" i="6"/>
  <c r="BC7641" i="6"/>
  <c r="BC7642" i="6"/>
  <c r="BC7643" i="6"/>
  <c r="BC7644" i="6"/>
  <c r="BC7645" i="6"/>
  <c r="BC7646" i="6"/>
  <c r="BC7647" i="6"/>
  <c r="BC7648" i="6"/>
  <c r="BC7649" i="6"/>
  <c r="BC7650" i="6"/>
  <c r="BC7651" i="6"/>
  <c r="BC7652" i="6"/>
  <c r="BC7653" i="6"/>
  <c r="BC7654" i="6"/>
  <c r="BC7655" i="6"/>
  <c r="BC7656" i="6"/>
  <c r="BC7657" i="6"/>
  <c r="BC7658" i="6"/>
  <c r="BC7659" i="6"/>
  <c r="BC7660" i="6"/>
  <c r="BC7661" i="6"/>
  <c r="BC7662" i="6"/>
  <c r="BC7663" i="6"/>
  <c r="BC7664" i="6"/>
  <c r="BC7665" i="6"/>
  <c r="BC7666" i="6"/>
  <c r="BC7667" i="6"/>
  <c r="BC7668" i="6"/>
  <c r="BC7669" i="6"/>
  <c r="BC7670" i="6"/>
  <c r="BC7671" i="6"/>
  <c r="BC7672" i="6"/>
  <c r="BC7673" i="6"/>
  <c r="BC7674" i="6"/>
  <c r="BC7675" i="6"/>
  <c r="BC7676" i="6"/>
  <c r="BC7677" i="6"/>
  <c r="BC7678" i="6"/>
  <c r="BC7679" i="6"/>
  <c r="BC7680" i="6"/>
  <c r="BC7681" i="6"/>
  <c r="BC7682" i="6"/>
  <c r="BC7683" i="6"/>
  <c r="BC7684" i="6"/>
  <c r="BC7685" i="6"/>
  <c r="BC7686" i="6"/>
  <c r="BC7687" i="6"/>
  <c r="BC7688" i="6"/>
  <c r="BC7689" i="6"/>
  <c r="BC7690" i="6"/>
  <c r="BC7691" i="6"/>
  <c r="BC7692" i="6"/>
  <c r="BC7693" i="6"/>
  <c r="BC7694" i="6"/>
  <c r="BC7695" i="6"/>
  <c r="BC7696" i="6"/>
  <c r="BC7697" i="6"/>
  <c r="BC7698" i="6"/>
  <c r="BC7699" i="6"/>
  <c r="BC7700" i="6"/>
  <c r="BC7701" i="6"/>
  <c r="BC7702" i="6"/>
  <c r="BC7703" i="6"/>
  <c r="BC7704" i="6"/>
  <c r="BC7705" i="6"/>
  <c r="BC7706" i="6"/>
  <c r="BC7707" i="6"/>
  <c r="BC7708" i="6"/>
  <c r="BC7709" i="6"/>
  <c r="BC7710" i="6"/>
  <c r="BC7711" i="6"/>
  <c r="BC7712" i="6"/>
  <c r="BC7713" i="6"/>
  <c r="BC7714" i="6"/>
  <c r="BC7715" i="6"/>
  <c r="BC7716" i="6"/>
  <c r="BC7717" i="6"/>
  <c r="BC7718" i="6"/>
  <c r="BC7719" i="6"/>
  <c r="BC7720" i="6"/>
  <c r="BC7721" i="6"/>
  <c r="BC7722" i="6"/>
  <c r="BC7723" i="6"/>
  <c r="BC7724" i="6"/>
  <c r="BC7725" i="6"/>
  <c r="BC7726" i="6"/>
  <c r="BC7727" i="6"/>
  <c r="BC7728" i="6"/>
  <c r="BC7729" i="6"/>
  <c r="BC7730" i="6"/>
  <c r="BC7731" i="6"/>
  <c r="BC7732" i="6"/>
  <c r="BC7733" i="6"/>
  <c r="BC7734" i="6"/>
  <c r="BC7735" i="6"/>
  <c r="BC7736" i="6"/>
  <c r="BC7737" i="6"/>
  <c r="BC7738" i="6"/>
  <c r="BC7739" i="6"/>
  <c r="BC7740" i="6"/>
  <c r="BC7741" i="6"/>
  <c r="BC7742" i="6"/>
  <c r="BC7743" i="6"/>
  <c r="BC7744" i="6"/>
  <c r="BC7745" i="6"/>
  <c r="BC7746" i="6"/>
  <c r="BC7747" i="6"/>
  <c r="BC7748" i="6"/>
  <c r="BC7749" i="6"/>
  <c r="BC7750" i="6"/>
  <c r="BC7751" i="6"/>
  <c r="BC7752" i="6"/>
  <c r="BC7753" i="6"/>
  <c r="BC7754" i="6"/>
  <c r="BC7755" i="6"/>
  <c r="BC7756" i="6"/>
  <c r="BC7757" i="6"/>
  <c r="BC7758" i="6"/>
  <c r="BC7759" i="6"/>
  <c r="BC7760" i="6"/>
  <c r="BC7761" i="6"/>
  <c r="BC7762" i="6"/>
  <c r="BC7763" i="6"/>
  <c r="BC7764" i="6"/>
  <c r="BC7765" i="6"/>
  <c r="BC7766" i="6"/>
  <c r="BC7767" i="6"/>
  <c r="BC7768" i="6"/>
  <c r="BC7769" i="6"/>
  <c r="BC7770" i="6"/>
  <c r="BC7771" i="6"/>
  <c r="BC7772" i="6"/>
  <c r="BC7773" i="6"/>
  <c r="BC7774" i="6"/>
  <c r="BC7775" i="6"/>
  <c r="BC7776" i="6"/>
  <c r="BC7777" i="6"/>
  <c r="BC7778" i="6"/>
  <c r="BC7779" i="6"/>
  <c r="BC7780" i="6"/>
  <c r="BC7781" i="6"/>
  <c r="BC7782" i="6"/>
  <c r="BC7783" i="6"/>
  <c r="BC7784" i="6"/>
  <c r="BC7785" i="6"/>
  <c r="BC7786" i="6"/>
  <c r="BC7787" i="6"/>
  <c r="BC7788" i="6"/>
  <c r="BC7789" i="6"/>
  <c r="BC7790" i="6"/>
  <c r="BC7791" i="6"/>
  <c r="BC7792" i="6"/>
  <c r="BC7793" i="6"/>
  <c r="BC7794" i="6"/>
  <c r="BC7795" i="6"/>
  <c r="BC7796" i="6"/>
  <c r="BC7797" i="6"/>
  <c r="BC7798" i="6"/>
  <c r="BC7799" i="6"/>
  <c r="BC7800" i="6"/>
  <c r="BC7801" i="6"/>
  <c r="BC7802" i="6"/>
  <c r="BC7803" i="6"/>
  <c r="BC7804" i="6"/>
  <c r="BC7805" i="6"/>
  <c r="BC7806" i="6"/>
  <c r="BC7807" i="6"/>
  <c r="BC7808" i="6"/>
  <c r="BC7809" i="6"/>
  <c r="BC7810" i="6"/>
  <c r="BC7811" i="6"/>
  <c r="BC7812" i="6"/>
  <c r="BC7813" i="6"/>
  <c r="BC7814" i="6"/>
  <c r="BC7815" i="6"/>
  <c r="BC7816" i="6"/>
  <c r="BC7817" i="6"/>
  <c r="BC7818" i="6"/>
  <c r="BC7819" i="6"/>
  <c r="BC7820" i="6"/>
  <c r="BC7821" i="6"/>
  <c r="BC7822" i="6"/>
  <c r="BC7823" i="6"/>
  <c r="BC7824" i="6"/>
  <c r="BC7825" i="6"/>
  <c r="BC7826" i="6"/>
  <c r="BC7827" i="6"/>
  <c r="BC7828" i="6"/>
  <c r="BC7829" i="6"/>
  <c r="BC7830" i="6"/>
  <c r="BC7831" i="6"/>
  <c r="BC7832" i="6"/>
  <c r="BC7833" i="6"/>
  <c r="BC7834" i="6"/>
  <c r="BC7835" i="6"/>
  <c r="BC7836" i="6"/>
  <c r="BC7837" i="6"/>
  <c r="BC7838" i="6"/>
  <c r="BC7839" i="6"/>
  <c r="BC7840" i="6"/>
  <c r="BC7841" i="6"/>
  <c r="BC7842" i="6"/>
  <c r="BC7843" i="6"/>
  <c r="BC7844" i="6"/>
  <c r="BC7845" i="6"/>
  <c r="BC7846" i="6"/>
  <c r="BC7847" i="6"/>
  <c r="BC7848" i="6"/>
  <c r="BC7849" i="6"/>
  <c r="BC7850" i="6"/>
  <c r="BC7851" i="6"/>
  <c r="BC7852" i="6"/>
  <c r="BC7853" i="6"/>
  <c r="BC7854" i="6"/>
  <c r="BC7855" i="6"/>
  <c r="BC7856" i="6"/>
  <c r="BC7857" i="6"/>
  <c r="BC7858" i="6"/>
  <c r="BC7859" i="6"/>
  <c r="BC7860" i="6"/>
  <c r="BC7861" i="6"/>
  <c r="BC7862" i="6"/>
  <c r="BC7863" i="6"/>
  <c r="BC7864" i="6"/>
  <c r="BC7865" i="6"/>
  <c r="BC7866" i="6"/>
  <c r="BC7867" i="6"/>
  <c r="BC7868" i="6"/>
  <c r="BC7869" i="6"/>
  <c r="BC7870" i="6"/>
  <c r="BC7871" i="6"/>
  <c r="BC7872" i="6"/>
  <c r="BC7873" i="6"/>
  <c r="BC7874" i="6"/>
  <c r="BC7875" i="6"/>
  <c r="BC7876" i="6"/>
  <c r="BC7877" i="6"/>
  <c r="BC7878" i="6"/>
  <c r="BC7879" i="6"/>
  <c r="BC7880" i="6"/>
  <c r="BC7881" i="6"/>
  <c r="BC7882" i="6"/>
  <c r="BC7883" i="6"/>
  <c r="BC7884" i="6"/>
  <c r="BC7885" i="6"/>
  <c r="BC7886" i="6"/>
  <c r="BC7887" i="6"/>
  <c r="BC7888" i="6"/>
  <c r="BC7889" i="6"/>
  <c r="BC7890" i="6"/>
  <c r="BC7891" i="6"/>
  <c r="BC7892" i="6"/>
  <c r="BC7893" i="6"/>
  <c r="BC7894" i="6"/>
  <c r="BC7895" i="6"/>
  <c r="BC7896" i="6"/>
  <c r="BC7897" i="6"/>
  <c r="BC7898" i="6"/>
  <c r="BC7899" i="6"/>
  <c r="BC7900" i="6"/>
  <c r="BC7901" i="6"/>
  <c r="BC7902" i="6"/>
  <c r="BC7903" i="6"/>
  <c r="BC7904" i="6"/>
  <c r="BC7905" i="6"/>
  <c r="BC7906" i="6"/>
  <c r="BC7907" i="6"/>
  <c r="BC7908" i="6"/>
  <c r="BC7909" i="6"/>
  <c r="BC7910" i="6"/>
  <c r="BC7911" i="6"/>
  <c r="BC7912" i="6"/>
  <c r="BC7913" i="6"/>
  <c r="BC7914" i="6"/>
  <c r="BC7915" i="6"/>
  <c r="BC7916" i="6"/>
  <c r="BC7917" i="6"/>
  <c r="BC7918" i="6"/>
  <c r="BC7919" i="6"/>
  <c r="BC7920" i="6"/>
  <c r="BC7921" i="6"/>
  <c r="BC7922" i="6"/>
  <c r="BC7923" i="6"/>
  <c r="BC7924" i="6"/>
  <c r="BC7925" i="6"/>
  <c r="BC7926" i="6"/>
  <c r="BC7927" i="6"/>
  <c r="BC7928" i="6"/>
  <c r="BC7929" i="6"/>
  <c r="BC7930" i="6"/>
  <c r="BC7931" i="6"/>
  <c r="BC7932" i="6"/>
  <c r="BC7933" i="6"/>
  <c r="BC7934" i="6"/>
  <c r="BC7935" i="6"/>
  <c r="BC7936" i="6"/>
  <c r="BC7937" i="6"/>
  <c r="BC7938" i="6"/>
  <c r="BC7939" i="6"/>
  <c r="BC7940" i="6"/>
  <c r="BC7941" i="6"/>
  <c r="BC7942" i="6"/>
  <c r="BC7943" i="6"/>
  <c r="BC7944" i="6"/>
  <c r="BC7945" i="6"/>
  <c r="BC7946" i="6"/>
  <c r="BC7947" i="6"/>
  <c r="BC7948" i="6"/>
  <c r="BC7949" i="6"/>
  <c r="BC7950" i="6"/>
  <c r="BC7951" i="6"/>
  <c r="BC7952" i="6"/>
  <c r="BC7953" i="6"/>
  <c r="BC7954" i="6"/>
  <c r="BC7955" i="6"/>
  <c r="BC7956" i="6"/>
  <c r="BC7957" i="6"/>
  <c r="BC7958" i="6"/>
  <c r="BC7959" i="6"/>
  <c r="BC7960" i="6"/>
  <c r="BC7961" i="6"/>
  <c r="BC7962" i="6"/>
  <c r="BC7963" i="6"/>
  <c r="BC7964" i="6"/>
  <c r="BC7965" i="6"/>
  <c r="BC7966" i="6"/>
  <c r="BC7967" i="6"/>
  <c r="BC7968" i="6"/>
  <c r="BC7969" i="6"/>
  <c r="BC7970" i="6"/>
  <c r="BC7971" i="6"/>
  <c r="BC7972" i="6"/>
  <c r="BC7973" i="6"/>
  <c r="BC7974" i="6"/>
  <c r="BC7975" i="6"/>
  <c r="BC7976" i="6"/>
  <c r="BC7977" i="6"/>
  <c r="BC7978" i="6"/>
  <c r="BC7979" i="6"/>
  <c r="BC7980" i="6"/>
  <c r="BC7981" i="6"/>
  <c r="BC7982" i="6"/>
  <c r="BC7983" i="6"/>
  <c r="BC7984" i="6"/>
  <c r="BC7985" i="6"/>
  <c r="BC7986" i="6"/>
  <c r="BC7987" i="6"/>
  <c r="BC7988" i="6"/>
  <c r="BC7989" i="6"/>
  <c r="BC7990" i="6"/>
  <c r="BC7991" i="6"/>
  <c r="BC7992" i="6"/>
  <c r="BC7993" i="6"/>
  <c r="BC7994" i="6"/>
  <c r="BC7995" i="6"/>
  <c r="BC7996" i="6"/>
  <c r="BC7997" i="6"/>
  <c r="BC7998" i="6"/>
  <c r="BC7999" i="6"/>
  <c r="BC8000" i="6"/>
  <c r="BC8001" i="6"/>
  <c r="BC8002" i="6"/>
  <c r="BC8003" i="6"/>
  <c r="BC8004" i="6"/>
  <c r="BC8005" i="6"/>
  <c r="BC8006" i="6"/>
  <c r="BC8007" i="6"/>
  <c r="BC8008" i="6"/>
  <c r="BC8009" i="6"/>
  <c r="BC8010" i="6"/>
  <c r="BC8011" i="6"/>
  <c r="BC8012" i="6"/>
  <c r="BC8013" i="6"/>
  <c r="BC8014" i="6"/>
  <c r="BC8015" i="6"/>
  <c r="BC8016" i="6"/>
  <c r="BC8017" i="6"/>
  <c r="BC8018" i="6"/>
  <c r="BC8019" i="6"/>
  <c r="BC8020" i="6"/>
  <c r="BC8021" i="6"/>
  <c r="BC8022" i="6"/>
  <c r="BC8023" i="6"/>
  <c r="BC8024" i="6"/>
  <c r="BC8025" i="6"/>
  <c r="BC8026" i="6"/>
  <c r="BC8027" i="6"/>
  <c r="BC8028" i="6"/>
  <c r="BC8029" i="6"/>
  <c r="BC8030" i="6"/>
  <c r="BC8031" i="6"/>
  <c r="BC8032" i="6"/>
  <c r="BC8033" i="6"/>
  <c r="BC8034" i="6"/>
  <c r="BC8035" i="6"/>
  <c r="BC8036" i="6"/>
  <c r="BC8037" i="6"/>
  <c r="BC8038" i="6"/>
  <c r="BC8039" i="6"/>
  <c r="BC8040" i="6"/>
  <c r="BC8041" i="6"/>
  <c r="BC8042" i="6"/>
  <c r="BC8043" i="6"/>
  <c r="BC8044" i="6"/>
  <c r="BC8045" i="6"/>
  <c r="BC8046" i="6"/>
  <c r="BC8047" i="6"/>
  <c r="BC8048" i="6"/>
  <c r="BC8049" i="6"/>
  <c r="BC8050" i="6"/>
  <c r="BC8051" i="6"/>
  <c r="BC8052" i="6"/>
  <c r="BC8053" i="6"/>
  <c r="BC8054" i="6"/>
  <c r="BC8055" i="6"/>
  <c r="BC8056" i="6"/>
  <c r="BC8057" i="6"/>
  <c r="BC8058" i="6"/>
  <c r="BC8059" i="6"/>
  <c r="BC8060" i="6"/>
  <c r="BC8061" i="6"/>
  <c r="BC8062" i="6"/>
  <c r="BC8063" i="6"/>
  <c r="BC8064" i="6"/>
  <c r="BC8065" i="6"/>
  <c r="BC8066" i="6"/>
  <c r="BC8067" i="6"/>
  <c r="BC8068" i="6"/>
  <c r="BC8069" i="6"/>
  <c r="BC8070" i="6"/>
  <c r="BC8071" i="6"/>
  <c r="BC8072" i="6"/>
  <c r="BC8073" i="6"/>
  <c r="BC8074" i="6"/>
  <c r="BC8075" i="6"/>
  <c r="BC8076" i="6"/>
  <c r="BC8077" i="6"/>
  <c r="BC8078" i="6"/>
  <c r="BC8079" i="6"/>
  <c r="BC8080" i="6"/>
  <c r="BC8081" i="6"/>
  <c r="BC8082" i="6"/>
  <c r="BC8083" i="6"/>
  <c r="BC8084" i="6"/>
  <c r="BC8085" i="6"/>
  <c r="BC8086" i="6"/>
  <c r="BC8087" i="6"/>
  <c r="BC8088" i="6"/>
  <c r="BC8089" i="6"/>
  <c r="BC8090" i="6"/>
  <c r="BC8091" i="6"/>
  <c r="BC8092" i="6"/>
  <c r="BC8093" i="6"/>
  <c r="BC8094" i="6"/>
  <c r="BC8095" i="6"/>
  <c r="BC8096" i="6"/>
  <c r="BC8097" i="6"/>
  <c r="BC8098" i="6"/>
  <c r="BC8099" i="6"/>
  <c r="BC8100" i="6"/>
  <c r="BC8101" i="6"/>
  <c r="BC8102" i="6"/>
  <c r="BC8103" i="6"/>
  <c r="BC8104" i="6"/>
  <c r="BC8105" i="6"/>
  <c r="BC8106" i="6"/>
  <c r="BC8107" i="6"/>
  <c r="BC8108" i="6"/>
  <c r="BC8109" i="6"/>
  <c r="BC8110" i="6"/>
  <c r="BC8111" i="6"/>
  <c r="BC8112" i="6"/>
  <c r="BC8113" i="6"/>
  <c r="BC8114" i="6"/>
  <c r="BC8115" i="6"/>
  <c r="BC8116" i="6"/>
  <c r="BC8117" i="6"/>
  <c r="BC8118" i="6"/>
  <c r="BC8119" i="6"/>
  <c r="BC8120" i="6"/>
  <c r="BC8121" i="6"/>
  <c r="BC8122" i="6"/>
  <c r="BC8123" i="6"/>
  <c r="BC8124" i="6"/>
  <c r="BC8125" i="6"/>
  <c r="BC8126" i="6"/>
  <c r="BC8127" i="6"/>
  <c r="BC8128" i="6"/>
  <c r="BC8129" i="6"/>
  <c r="BC8130" i="6"/>
  <c r="BC8131" i="6"/>
  <c r="BC8132" i="6"/>
  <c r="BC8133" i="6"/>
  <c r="BC8134" i="6"/>
  <c r="BC8135" i="6"/>
  <c r="BC8136" i="6"/>
  <c r="BC8137" i="6"/>
  <c r="BC8138" i="6"/>
  <c r="BC8139" i="6"/>
  <c r="BC8140" i="6"/>
  <c r="BC8141" i="6"/>
  <c r="BC8142" i="6"/>
  <c r="BC8143" i="6"/>
  <c r="BC8144" i="6"/>
  <c r="BC8145" i="6"/>
  <c r="BC8146" i="6"/>
  <c r="BC8147" i="6"/>
  <c r="BC8148" i="6"/>
  <c r="BC8149" i="6"/>
  <c r="BC8150" i="6"/>
  <c r="BC8151" i="6"/>
  <c r="BC8152" i="6"/>
  <c r="BC8153" i="6"/>
  <c r="BC8154" i="6"/>
  <c r="BC8155" i="6"/>
  <c r="BC8156" i="6"/>
  <c r="BC8157" i="6"/>
  <c r="BC8158" i="6"/>
  <c r="BC8159" i="6"/>
  <c r="BC8160" i="6"/>
  <c r="BC8161" i="6"/>
  <c r="BC8162" i="6"/>
  <c r="BC8163" i="6"/>
  <c r="BC8164" i="6"/>
  <c r="BC8165" i="6"/>
  <c r="BC8166" i="6"/>
  <c r="BC8167" i="6"/>
  <c r="BC8168" i="6"/>
  <c r="BC8169" i="6"/>
  <c r="BC8170" i="6"/>
  <c r="BC8171" i="6"/>
  <c r="BC8172" i="6"/>
  <c r="BC8173" i="6"/>
  <c r="BC8174" i="6"/>
  <c r="BC8175" i="6"/>
  <c r="BC8176" i="6"/>
  <c r="BC8177" i="6"/>
  <c r="BC8178" i="6"/>
  <c r="BC8179" i="6"/>
  <c r="BC8180" i="6"/>
  <c r="BC8181" i="6"/>
  <c r="BC8182" i="6"/>
  <c r="BC8183" i="6"/>
  <c r="BC8184" i="6"/>
  <c r="BC8185" i="6"/>
  <c r="BC8186" i="6"/>
  <c r="BC8187" i="6"/>
  <c r="BC8188" i="6"/>
  <c r="BC8189" i="6"/>
  <c r="BC8190" i="6"/>
  <c r="BC8191" i="6"/>
  <c r="BC8192" i="6"/>
  <c r="BC8193" i="6"/>
  <c r="BC8194" i="6"/>
  <c r="BC8195" i="6"/>
  <c r="BC8196" i="6"/>
  <c r="BC8197" i="6"/>
  <c r="BC8198" i="6"/>
  <c r="BC8199" i="6"/>
  <c r="BC8200" i="6"/>
  <c r="BC8201" i="6"/>
  <c r="BC8202" i="6"/>
  <c r="BC8203" i="6"/>
  <c r="BC8204" i="6"/>
  <c r="BC8205" i="6"/>
  <c r="BC8206" i="6"/>
  <c r="BC8207" i="6"/>
  <c r="BC8208" i="6"/>
  <c r="BC8209" i="6"/>
  <c r="BC8210" i="6"/>
  <c r="BC8211" i="6"/>
  <c r="BC8212" i="6"/>
  <c r="BC8213" i="6"/>
  <c r="BC8214" i="6"/>
  <c r="BC8215" i="6"/>
  <c r="BC8216" i="6"/>
  <c r="BC8217" i="6"/>
  <c r="BC8218" i="6"/>
  <c r="BC8219" i="6"/>
  <c r="BC8220" i="6"/>
  <c r="BC8221" i="6"/>
  <c r="BC8222" i="6"/>
  <c r="BC8223" i="6"/>
  <c r="BC8224" i="6"/>
  <c r="BC8225" i="6"/>
  <c r="BC8226" i="6"/>
  <c r="BC8227" i="6"/>
  <c r="BC8228" i="6"/>
  <c r="BC8229" i="6"/>
  <c r="BC8230" i="6"/>
  <c r="BC8231" i="6"/>
  <c r="BC8232" i="6"/>
  <c r="BC8233" i="6"/>
  <c r="BC8234" i="6"/>
  <c r="BC8235" i="6"/>
  <c r="BC8236" i="6"/>
  <c r="BC8237" i="6"/>
  <c r="BC8238" i="6"/>
  <c r="BC8239" i="6"/>
  <c r="BC8240" i="6"/>
  <c r="BC8241" i="6"/>
  <c r="BC8242" i="6"/>
  <c r="BC8243" i="6"/>
  <c r="BC8244" i="6"/>
  <c r="BC8245" i="6"/>
  <c r="BC8246" i="6"/>
  <c r="BC8247" i="6"/>
  <c r="BC8248" i="6"/>
  <c r="BC8249" i="6"/>
  <c r="BC8250" i="6"/>
  <c r="BC8251" i="6"/>
  <c r="BC8252" i="6"/>
  <c r="BC8253" i="6"/>
  <c r="BC8254" i="6"/>
  <c r="BC8255" i="6"/>
  <c r="BC8256" i="6"/>
  <c r="BC8257" i="6"/>
  <c r="BC8258" i="6"/>
  <c r="BC8259" i="6"/>
  <c r="BC8260" i="6"/>
  <c r="BC8261" i="6"/>
  <c r="BC8262" i="6"/>
  <c r="BC8263" i="6"/>
  <c r="BC8264" i="6"/>
  <c r="BC8265" i="6"/>
  <c r="BC8266" i="6"/>
  <c r="BC8267" i="6"/>
  <c r="BC8268" i="6"/>
  <c r="BC8269" i="6"/>
  <c r="BC8270" i="6"/>
  <c r="BC8271" i="6"/>
  <c r="BC8272" i="6"/>
  <c r="BC8273" i="6"/>
  <c r="BC8274" i="6"/>
  <c r="BC8275" i="6"/>
  <c r="BC8276" i="6"/>
  <c r="BC8277" i="6"/>
  <c r="BC8278" i="6"/>
  <c r="BC8279" i="6"/>
  <c r="BC8280" i="6"/>
  <c r="BC8281" i="6"/>
  <c r="BC8282" i="6"/>
  <c r="BC8283" i="6"/>
  <c r="BC8284" i="6"/>
  <c r="BC8285" i="6"/>
  <c r="BC8286" i="6"/>
  <c r="BC8287" i="6"/>
  <c r="BC8288" i="6"/>
  <c r="BC8289" i="6"/>
  <c r="BC8290" i="6"/>
  <c r="BC8291" i="6"/>
  <c r="BC8292" i="6"/>
  <c r="BC8293" i="6"/>
  <c r="BC8294" i="6"/>
  <c r="BC8295" i="6"/>
  <c r="BC8296" i="6"/>
  <c r="BC8297" i="6"/>
  <c r="BC8298" i="6"/>
  <c r="BC8299" i="6"/>
  <c r="BC8300" i="6"/>
  <c r="BC8301" i="6"/>
  <c r="BC8302" i="6"/>
  <c r="BC8303" i="6"/>
  <c r="BC8304" i="6"/>
  <c r="BC8305" i="6"/>
  <c r="BC8306" i="6"/>
  <c r="BC8307" i="6"/>
  <c r="BC8308" i="6"/>
  <c r="BC8309" i="6"/>
  <c r="BC8310" i="6"/>
  <c r="BC8311" i="6"/>
  <c r="BC8312" i="6"/>
  <c r="BC8313" i="6"/>
  <c r="BC8314" i="6"/>
  <c r="BC8315" i="6"/>
  <c r="BC8316" i="6"/>
  <c r="BC8317" i="6"/>
  <c r="BC8318" i="6"/>
  <c r="BC8319" i="6"/>
  <c r="BC8320" i="6"/>
  <c r="BC8321" i="6"/>
  <c r="BC8322" i="6"/>
  <c r="BC8323" i="6"/>
  <c r="BC8324" i="6"/>
  <c r="BC8325" i="6"/>
  <c r="BC8326" i="6"/>
  <c r="BC8327" i="6"/>
  <c r="BC8328" i="6"/>
  <c r="BC8329" i="6"/>
  <c r="BC8330" i="6"/>
  <c r="BC8331" i="6"/>
  <c r="BC8332" i="6"/>
  <c r="BC8333" i="6"/>
  <c r="BC8334" i="6"/>
  <c r="BC8335" i="6"/>
  <c r="BC8336" i="6"/>
  <c r="BC8337" i="6"/>
  <c r="BC8338" i="6"/>
  <c r="BC8339" i="6"/>
  <c r="BC8340" i="6"/>
  <c r="BC8341" i="6"/>
  <c r="BC8342" i="6"/>
  <c r="BC8343" i="6"/>
  <c r="BC8344" i="6"/>
  <c r="BC8345" i="6"/>
  <c r="BC8346" i="6"/>
  <c r="BC8347" i="6"/>
  <c r="BC8348" i="6"/>
  <c r="BC8349" i="6"/>
  <c r="BC8350" i="6"/>
  <c r="BC8351" i="6"/>
  <c r="BC8352" i="6"/>
  <c r="BC8353" i="6"/>
  <c r="BC8354" i="6"/>
  <c r="BC8355" i="6"/>
  <c r="BC8356" i="6"/>
  <c r="BC8357" i="6"/>
  <c r="BC8358" i="6"/>
  <c r="BC8359" i="6"/>
  <c r="BC8360" i="6"/>
  <c r="BC8361" i="6"/>
  <c r="BC8362" i="6"/>
  <c r="BC8363" i="6"/>
  <c r="BC8364" i="6"/>
  <c r="BC8365" i="6"/>
  <c r="BC8366" i="6"/>
  <c r="BC8367" i="6"/>
  <c r="BC8368" i="6"/>
  <c r="BC8369" i="6"/>
  <c r="BC8370" i="6"/>
  <c r="BC8371" i="6"/>
  <c r="BC8372" i="6"/>
  <c r="BC8373" i="6"/>
  <c r="BC8374" i="6"/>
  <c r="BC8375" i="6"/>
  <c r="BC8376" i="6"/>
  <c r="BC8377" i="6"/>
  <c r="BC8378" i="6"/>
  <c r="BC8379" i="6"/>
  <c r="BC8380" i="6"/>
  <c r="BC8381" i="6"/>
  <c r="BC8382" i="6"/>
  <c r="BC8383" i="6"/>
  <c r="BC8384" i="6"/>
  <c r="BC8385" i="6"/>
  <c r="BC8386" i="6"/>
  <c r="BC8387" i="6"/>
  <c r="BC8388" i="6"/>
  <c r="BC8389" i="6"/>
  <c r="BC8390" i="6"/>
  <c r="BC8391" i="6"/>
  <c r="BC8392" i="6"/>
  <c r="BC8393" i="6"/>
  <c r="BC8394" i="6"/>
  <c r="BC8395" i="6"/>
  <c r="BC8396" i="6"/>
  <c r="BC8397" i="6"/>
  <c r="BC8398" i="6"/>
  <c r="BC8399" i="6"/>
  <c r="BC8400" i="6"/>
  <c r="BC8401" i="6"/>
  <c r="BC8402" i="6"/>
  <c r="BC8403" i="6"/>
  <c r="BC8404" i="6"/>
  <c r="BC8405" i="6"/>
  <c r="BC8406" i="6"/>
  <c r="BC8407" i="6"/>
  <c r="BC8408" i="6"/>
  <c r="BC8409" i="6"/>
  <c r="BC8410" i="6"/>
  <c r="BC8411" i="6"/>
  <c r="BC8412" i="6"/>
  <c r="BC8413" i="6"/>
  <c r="BC8414" i="6"/>
  <c r="BC8415" i="6"/>
  <c r="BC8416" i="6"/>
  <c r="BC8417" i="6"/>
  <c r="BC8418" i="6"/>
  <c r="BC8419" i="6"/>
  <c r="BC8420" i="6"/>
  <c r="BC8421" i="6"/>
  <c r="BC8422" i="6"/>
  <c r="BC8423" i="6"/>
  <c r="BC8424" i="6"/>
  <c r="BC8425" i="6"/>
  <c r="BC8426" i="6"/>
  <c r="BC8427" i="6"/>
  <c r="BC8428" i="6"/>
  <c r="BC8429" i="6"/>
  <c r="BC8430" i="6"/>
  <c r="BC8431" i="6"/>
  <c r="BC8432" i="6"/>
  <c r="BC8433" i="6"/>
  <c r="BC8434" i="6"/>
  <c r="BC8435" i="6"/>
  <c r="BC8436" i="6"/>
  <c r="BC8437" i="6"/>
  <c r="BC8438" i="6"/>
  <c r="BC8439" i="6"/>
  <c r="BC8440" i="6"/>
  <c r="BC8441" i="6"/>
  <c r="BC8442" i="6"/>
  <c r="BC8443" i="6"/>
  <c r="BC8444" i="6"/>
  <c r="BC8445" i="6"/>
  <c r="BC8446" i="6"/>
  <c r="BC8447" i="6"/>
  <c r="BC8448" i="6"/>
  <c r="BC8449" i="6"/>
  <c r="BC8450" i="6"/>
  <c r="BC8451" i="6"/>
  <c r="BC8452" i="6"/>
  <c r="BC8453" i="6"/>
  <c r="BC8454" i="6"/>
  <c r="BC8455" i="6"/>
  <c r="BC8456" i="6"/>
  <c r="BC8457" i="6"/>
  <c r="BC8458" i="6"/>
  <c r="BC8459" i="6"/>
  <c r="BC8460" i="6"/>
  <c r="BC8461" i="6"/>
  <c r="BC8462" i="6"/>
  <c r="BC8463" i="6"/>
  <c r="BC8464" i="6"/>
  <c r="BC8465" i="6"/>
  <c r="BC8466" i="6"/>
  <c r="BC8467" i="6"/>
  <c r="BC8468" i="6"/>
  <c r="BC8469" i="6"/>
  <c r="BC8470" i="6"/>
  <c r="BC8471" i="6"/>
  <c r="BC8472" i="6"/>
  <c r="BC8473" i="6"/>
  <c r="BC8474" i="6"/>
  <c r="BC8475" i="6"/>
  <c r="BC8476" i="6"/>
  <c r="BC8477" i="6"/>
  <c r="BC8478" i="6"/>
  <c r="BC8479" i="6"/>
  <c r="BC8480" i="6"/>
  <c r="BC8481" i="6"/>
  <c r="BC8482" i="6"/>
  <c r="BC8483" i="6"/>
  <c r="BC8484" i="6"/>
  <c r="BC8485" i="6"/>
  <c r="BC8486" i="6"/>
  <c r="BC8487" i="6"/>
  <c r="BC8488" i="6"/>
  <c r="BC8489" i="6"/>
  <c r="BC8490" i="6"/>
  <c r="BC8491" i="6"/>
  <c r="BC8492" i="6"/>
  <c r="BC8493" i="6"/>
  <c r="BC8494" i="6"/>
  <c r="BC8495" i="6"/>
  <c r="BC8496" i="6"/>
  <c r="BC8497" i="6"/>
  <c r="BC8498" i="6"/>
  <c r="BC8499" i="6"/>
  <c r="BC8500" i="6"/>
  <c r="BC8501" i="6"/>
  <c r="BC8502" i="6"/>
  <c r="BC8503" i="6"/>
  <c r="BC8504" i="6"/>
  <c r="BC8505" i="6"/>
  <c r="BC8506" i="6"/>
  <c r="BC8507" i="6"/>
  <c r="BC8508" i="6"/>
  <c r="BC8509" i="6"/>
  <c r="BC8510" i="6"/>
  <c r="BC8511" i="6"/>
  <c r="BC8512" i="6"/>
  <c r="BC8513" i="6"/>
  <c r="BC8514" i="6"/>
  <c r="BC8515" i="6"/>
  <c r="BC8516" i="6"/>
  <c r="BC8517" i="6"/>
  <c r="BC8518" i="6"/>
  <c r="BC8519" i="6"/>
  <c r="BC8520" i="6"/>
  <c r="BC8521" i="6"/>
  <c r="BC8522" i="6"/>
  <c r="BC8523" i="6"/>
  <c r="BC8524" i="6"/>
  <c r="BC8525" i="6"/>
  <c r="BC8526" i="6"/>
  <c r="BC8527" i="6"/>
  <c r="BC8528" i="6"/>
  <c r="BC8529" i="6"/>
  <c r="BC8530" i="6"/>
  <c r="BC8531" i="6"/>
  <c r="BC8532" i="6"/>
  <c r="BC8533" i="6"/>
  <c r="BC8534" i="6"/>
  <c r="BC8535" i="6"/>
  <c r="BC8536" i="6"/>
  <c r="BC8537" i="6"/>
  <c r="BC8538" i="6"/>
  <c r="BC8539" i="6"/>
  <c r="BC8540" i="6"/>
  <c r="BC8541" i="6"/>
  <c r="BC8542" i="6"/>
  <c r="BC8543" i="6"/>
  <c r="BC8544" i="6"/>
  <c r="BC8545" i="6"/>
  <c r="BC8546" i="6"/>
  <c r="BC8547" i="6"/>
  <c r="BC8548" i="6"/>
  <c r="BC8549" i="6"/>
  <c r="BC8550" i="6"/>
  <c r="BC8551" i="6"/>
  <c r="BC8552" i="6"/>
  <c r="BC8553" i="6"/>
  <c r="BC8554" i="6"/>
  <c r="BC8555" i="6"/>
  <c r="BC8556" i="6"/>
  <c r="BC8557" i="6"/>
  <c r="BC8558" i="6"/>
  <c r="BC8559" i="6"/>
  <c r="BC8560" i="6"/>
  <c r="BC8561" i="6"/>
  <c r="BC8562" i="6"/>
  <c r="BC8563" i="6"/>
  <c r="BC8564" i="6"/>
  <c r="BC8565" i="6"/>
  <c r="BC8566" i="6"/>
  <c r="BC8567" i="6"/>
  <c r="BC8568" i="6"/>
  <c r="BC8569" i="6"/>
  <c r="BC8570" i="6"/>
  <c r="BC8571" i="6"/>
  <c r="BC8572" i="6"/>
  <c r="BC8573" i="6"/>
  <c r="BC8574" i="6"/>
  <c r="BC8575" i="6"/>
  <c r="BC8576" i="6"/>
  <c r="BC8577" i="6"/>
  <c r="BC8578" i="6"/>
  <c r="BC8579" i="6"/>
  <c r="BC8580" i="6"/>
  <c r="BC8581" i="6"/>
  <c r="BC8582" i="6"/>
  <c r="BC8583" i="6"/>
  <c r="BC8584" i="6"/>
  <c r="BC8585" i="6"/>
  <c r="BC8586" i="6"/>
  <c r="BC8587" i="6"/>
  <c r="BC8588" i="6"/>
  <c r="BC8589" i="6"/>
  <c r="BC8590" i="6"/>
  <c r="BC8591" i="6"/>
  <c r="BC8592" i="6"/>
  <c r="BC8593" i="6"/>
  <c r="BC8594" i="6"/>
  <c r="BC8595" i="6"/>
  <c r="BC8596" i="6"/>
  <c r="BC8597" i="6"/>
  <c r="BC8598" i="6"/>
  <c r="BC8599" i="6"/>
  <c r="BC8600" i="6"/>
  <c r="BC8601" i="6"/>
  <c r="BC8602" i="6"/>
  <c r="BC8603" i="6"/>
  <c r="BC8604" i="6"/>
  <c r="BC8605" i="6"/>
  <c r="BC8606" i="6"/>
  <c r="BC8607" i="6"/>
  <c r="BC8608" i="6"/>
  <c r="BC8609" i="6"/>
  <c r="BC8610" i="6"/>
  <c r="BC8611" i="6"/>
  <c r="BC8612" i="6"/>
  <c r="BC8613" i="6"/>
  <c r="BC8614" i="6"/>
  <c r="BC8615" i="6"/>
  <c r="BC8616" i="6"/>
  <c r="BC8617" i="6"/>
  <c r="BC8618" i="6"/>
  <c r="BC8619" i="6"/>
  <c r="BC8620" i="6"/>
  <c r="BC8621" i="6"/>
  <c r="BC8622" i="6"/>
  <c r="BC8623" i="6"/>
  <c r="BC8624" i="6"/>
  <c r="BC8625" i="6"/>
  <c r="BC8626" i="6"/>
  <c r="BC8627" i="6"/>
  <c r="BC8628" i="6"/>
  <c r="BC8629" i="6"/>
  <c r="BC8630" i="6"/>
  <c r="BC8631" i="6"/>
  <c r="BC8632" i="6"/>
  <c r="BC8633" i="6"/>
  <c r="BC8634" i="6"/>
  <c r="BC8635" i="6"/>
  <c r="BC8636" i="6"/>
  <c r="BC8637" i="6"/>
  <c r="BC8638" i="6"/>
  <c r="BC8639" i="6"/>
  <c r="BC8640" i="6"/>
  <c r="BC8641" i="6"/>
  <c r="BC8642" i="6"/>
  <c r="BC8643" i="6"/>
  <c r="BC8644" i="6"/>
  <c r="BC8645" i="6"/>
  <c r="BC8646" i="6"/>
  <c r="BC8647" i="6"/>
  <c r="BC8648" i="6"/>
  <c r="BC8649" i="6"/>
  <c r="BC8650" i="6"/>
  <c r="BC8651" i="6"/>
  <c r="BC8652" i="6"/>
  <c r="BC8653" i="6"/>
  <c r="BC8654" i="6"/>
  <c r="BC8655" i="6"/>
  <c r="BC8656" i="6"/>
  <c r="BC8657" i="6"/>
  <c r="BC8658" i="6"/>
  <c r="BC8659" i="6"/>
  <c r="BC8660" i="6"/>
  <c r="BC8661" i="6"/>
  <c r="BC8662" i="6"/>
  <c r="BC8663" i="6"/>
  <c r="BC8664" i="6"/>
  <c r="BC8665" i="6"/>
  <c r="BC8666" i="6"/>
  <c r="BC8667" i="6"/>
  <c r="BC8668" i="6"/>
  <c r="BC8669" i="6"/>
  <c r="BC8670" i="6"/>
  <c r="BC8671" i="6"/>
  <c r="BC8672" i="6"/>
  <c r="BC8673" i="6"/>
  <c r="BC8674" i="6"/>
  <c r="BC8675" i="6"/>
  <c r="BC8676" i="6"/>
  <c r="BC8677" i="6"/>
  <c r="BC8678" i="6"/>
  <c r="BC8679" i="6"/>
  <c r="BC8680" i="6"/>
  <c r="BC8681" i="6"/>
  <c r="BC8682" i="6"/>
  <c r="BC8683" i="6"/>
  <c r="BC8684" i="6"/>
  <c r="BC8685" i="6"/>
  <c r="BC8686" i="6"/>
  <c r="BC8687" i="6"/>
  <c r="BC8688" i="6"/>
  <c r="BC8689" i="6"/>
  <c r="BC8690" i="6"/>
  <c r="BC8691" i="6"/>
  <c r="BC8692" i="6"/>
  <c r="BC8693" i="6"/>
  <c r="BC8694" i="6"/>
  <c r="BC8695" i="6"/>
  <c r="BC8696" i="6"/>
  <c r="BC8697" i="6"/>
  <c r="BC8698" i="6"/>
  <c r="BC8699" i="6"/>
  <c r="BC8700" i="6"/>
  <c r="BC8701" i="6"/>
  <c r="BC8702" i="6"/>
  <c r="BC8703" i="6"/>
  <c r="BC8704" i="6"/>
  <c r="BC8705" i="6"/>
  <c r="BC8706" i="6"/>
  <c r="BC8707" i="6"/>
  <c r="BC8708" i="6"/>
  <c r="BC8709" i="6"/>
  <c r="BC8710" i="6"/>
  <c r="BC8711" i="6"/>
  <c r="BC8712" i="6"/>
  <c r="BC8713" i="6"/>
  <c r="BC8714" i="6"/>
  <c r="BC8715" i="6"/>
  <c r="BC8716" i="6"/>
  <c r="BC8717" i="6"/>
  <c r="BC8718" i="6"/>
  <c r="BC8719" i="6"/>
  <c r="BC8720" i="6"/>
  <c r="BC8721" i="6"/>
  <c r="BC8722" i="6"/>
  <c r="BC8723" i="6"/>
  <c r="BC8724" i="6"/>
  <c r="BC8725" i="6"/>
  <c r="BC8726" i="6"/>
  <c r="BC8727" i="6"/>
  <c r="BC8728" i="6"/>
  <c r="BC8729" i="6"/>
  <c r="BC8730" i="6"/>
  <c r="BC8731" i="6"/>
  <c r="BC8732" i="6"/>
  <c r="BC8733" i="6"/>
  <c r="BC8734" i="6"/>
  <c r="BC8735" i="6"/>
  <c r="BC8736" i="6"/>
  <c r="BC8737" i="6"/>
  <c r="BC8738" i="6"/>
  <c r="BC8739" i="6"/>
  <c r="BC8740" i="6"/>
  <c r="BC8741" i="6"/>
  <c r="BC8742" i="6"/>
  <c r="BC8743" i="6"/>
  <c r="BC8744" i="6"/>
  <c r="BC8745" i="6"/>
  <c r="BC8746" i="6"/>
  <c r="BC8747" i="6"/>
  <c r="BC8748" i="6"/>
  <c r="BC8749" i="6"/>
  <c r="BC8750" i="6"/>
  <c r="BC8751" i="6"/>
  <c r="BC8752" i="6"/>
  <c r="BC8753" i="6"/>
  <c r="BC8754" i="6"/>
  <c r="BC8755" i="6"/>
  <c r="BC8756" i="6"/>
  <c r="BC8757" i="6"/>
  <c r="BC8758" i="6"/>
  <c r="BC8759" i="6"/>
  <c r="BC8760" i="6"/>
  <c r="BC8761" i="6"/>
  <c r="BC8762" i="6"/>
  <c r="BC8763" i="6"/>
  <c r="BC8764" i="6"/>
  <c r="BC8765" i="6"/>
  <c r="BC8766" i="6"/>
  <c r="BC8767" i="6"/>
  <c r="BC8768" i="6"/>
  <c r="BC8769" i="6"/>
  <c r="BC8770" i="6"/>
  <c r="BC8771" i="6"/>
  <c r="BC8772" i="6"/>
  <c r="BC8773" i="6"/>
  <c r="BC8774" i="6"/>
  <c r="BC8775" i="6"/>
  <c r="BC8776" i="6"/>
  <c r="BC8777" i="6"/>
  <c r="BC8778" i="6"/>
  <c r="BC8779" i="6"/>
  <c r="BC8780" i="6"/>
  <c r="BC8781" i="6"/>
  <c r="BC8782" i="6"/>
  <c r="BC8783" i="6"/>
  <c r="BC8784" i="6"/>
  <c r="BC8785" i="6"/>
  <c r="BC8786" i="6"/>
  <c r="BC8787" i="6"/>
  <c r="BC8788" i="6"/>
  <c r="BC8789" i="6"/>
  <c r="BC8790" i="6"/>
  <c r="BC8791" i="6"/>
  <c r="BC8792" i="6"/>
  <c r="BC8793" i="6"/>
  <c r="BC8794" i="6"/>
  <c r="BC8795" i="6"/>
  <c r="BC8796" i="6"/>
  <c r="BC8797" i="6"/>
  <c r="BC8798" i="6"/>
  <c r="BC8799" i="6"/>
  <c r="BC8800" i="6"/>
  <c r="BC8801" i="6"/>
  <c r="BC8802" i="6"/>
  <c r="BC8803" i="6"/>
  <c r="BC8804" i="6"/>
  <c r="BC8805" i="6"/>
  <c r="BC8806" i="6"/>
  <c r="BC8807" i="6"/>
  <c r="BC8808" i="6"/>
  <c r="BC8809" i="6"/>
  <c r="BC8810" i="6"/>
  <c r="BC8811" i="6"/>
  <c r="BC8812" i="6"/>
  <c r="BC8813" i="6"/>
  <c r="BC8814" i="6"/>
  <c r="BC8815" i="6"/>
  <c r="BC8816" i="6"/>
  <c r="BC8817" i="6"/>
  <c r="BC8818" i="6"/>
  <c r="BC8819" i="6"/>
  <c r="BC8820" i="6"/>
  <c r="BC8821" i="6"/>
  <c r="BC8822" i="6"/>
  <c r="BC8823" i="6"/>
  <c r="BC8824" i="6"/>
  <c r="BC8825" i="6"/>
  <c r="BC8826" i="6"/>
  <c r="BC8827" i="6"/>
  <c r="BC8828" i="6"/>
  <c r="BC8829" i="6"/>
  <c r="BC8830" i="6"/>
  <c r="BC8831" i="6"/>
  <c r="BC8832" i="6"/>
  <c r="BC8833" i="6"/>
  <c r="BC8834" i="6"/>
  <c r="BC8835" i="6"/>
  <c r="BC8836" i="6"/>
  <c r="BC8837" i="6"/>
  <c r="BC8838" i="6"/>
  <c r="BC8839" i="6"/>
  <c r="BC8840" i="6"/>
  <c r="BC8841" i="6"/>
  <c r="BC8842" i="6"/>
  <c r="BC8843" i="6"/>
  <c r="BC8844" i="6"/>
  <c r="BC8845" i="6"/>
  <c r="BC8846" i="6"/>
  <c r="BC8847" i="6"/>
  <c r="BC8848" i="6"/>
  <c r="BC8849" i="6"/>
  <c r="BC8850" i="6"/>
  <c r="BC8851" i="6"/>
  <c r="BC8852" i="6"/>
  <c r="BC8853" i="6"/>
  <c r="BC8854" i="6"/>
  <c r="BC8855" i="6"/>
  <c r="BC8856" i="6"/>
  <c r="BC8857" i="6"/>
  <c r="BC8858" i="6"/>
  <c r="BC8859" i="6"/>
  <c r="BC8860" i="6"/>
  <c r="BC8861" i="6"/>
  <c r="BC8862" i="6"/>
  <c r="BC8863" i="6"/>
  <c r="BC8864" i="6"/>
  <c r="BC8865" i="6"/>
  <c r="BC8866" i="6"/>
  <c r="BC8867" i="6"/>
  <c r="BC8868" i="6"/>
  <c r="BC8869" i="6"/>
  <c r="BC8870" i="6"/>
  <c r="BC8871" i="6"/>
  <c r="BC8872" i="6"/>
  <c r="BC8873" i="6"/>
  <c r="BC8874" i="6"/>
  <c r="BC8875" i="6"/>
  <c r="BC8876" i="6"/>
  <c r="BC8877" i="6"/>
  <c r="BC8878" i="6"/>
  <c r="BC8879" i="6"/>
  <c r="BC8880" i="6"/>
  <c r="BC8881" i="6"/>
  <c r="BC8882" i="6"/>
  <c r="BC8883" i="6"/>
  <c r="BC8884" i="6"/>
  <c r="BC8885" i="6"/>
  <c r="BC8886" i="6"/>
  <c r="BC8887" i="6"/>
  <c r="BC8888" i="6"/>
  <c r="BC8889" i="6"/>
  <c r="BC8890" i="6"/>
  <c r="BC8891" i="6"/>
  <c r="BC8892" i="6"/>
  <c r="BC8893" i="6"/>
  <c r="BC8894" i="6"/>
  <c r="BC8895" i="6"/>
  <c r="BC8896" i="6"/>
  <c r="BC8897" i="6"/>
  <c r="BC8898" i="6"/>
  <c r="BC8899" i="6"/>
  <c r="BC8900" i="6"/>
  <c r="BC8901" i="6"/>
  <c r="BC8902" i="6"/>
  <c r="BC8903" i="6"/>
  <c r="BC8904" i="6"/>
  <c r="BC8905" i="6"/>
  <c r="BC8906" i="6"/>
  <c r="BC8907" i="6"/>
  <c r="BC8908" i="6"/>
  <c r="BC8909" i="6"/>
  <c r="BC8910" i="6"/>
  <c r="BC8911" i="6"/>
  <c r="BC8912" i="6"/>
  <c r="BC8913" i="6"/>
  <c r="BC8914" i="6"/>
  <c r="BC8915" i="6"/>
  <c r="BC8916" i="6"/>
  <c r="BC8917" i="6"/>
  <c r="BC8918" i="6"/>
  <c r="BC8919" i="6"/>
  <c r="BC8920" i="6"/>
  <c r="BC8921" i="6"/>
  <c r="BC8922" i="6"/>
  <c r="BC8923" i="6"/>
  <c r="BC8924" i="6"/>
  <c r="BC8925" i="6"/>
  <c r="BC8926" i="6"/>
  <c r="BC8927" i="6"/>
  <c r="BC8928" i="6"/>
  <c r="BC8929" i="6"/>
  <c r="BC8930" i="6"/>
  <c r="BC8931" i="6"/>
  <c r="BC8932" i="6"/>
  <c r="BC8933" i="6"/>
  <c r="BC8934" i="6"/>
  <c r="BC8935" i="6"/>
  <c r="BC8936" i="6"/>
  <c r="BC8937" i="6"/>
  <c r="BC8938" i="6"/>
  <c r="BC8939" i="6"/>
  <c r="BC8940" i="6"/>
  <c r="BC8941" i="6"/>
  <c r="BC8942" i="6"/>
  <c r="BC8943" i="6"/>
  <c r="BC8944" i="6"/>
  <c r="BC8945" i="6"/>
  <c r="BC8946" i="6"/>
  <c r="BC8947" i="6"/>
  <c r="BC8948" i="6"/>
  <c r="BC8949" i="6"/>
  <c r="BC8950" i="6"/>
  <c r="BC8951" i="6"/>
  <c r="BC8952" i="6"/>
  <c r="BC8953" i="6"/>
  <c r="BC8954" i="6"/>
  <c r="BC8955" i="6"/>
  <c r="BC8956" i="6"/>
  <c r="BC8957" i="6"/>
  <c r="BC8958" i="6"/>
  <c r="BC8959" i="6"/>
  <c r="BC8960" i="6"/>
  <c r="BC8961" i="6"/>
  <c r="BC8962" i="6"/>
  <c r="BC8963" i="6"/>
  <c r="BC8964" i="6"/>
  <c r="BC8965" i="6"/>
  <c r="BC8966" i="6"/>
  <c r="BC8967" i="6"/>
  <c r="BC8968" i="6"/>
  <c r="BC8969" i="6"/>
  <c r="BC8970" i="6"/>
  <c r="BC8971" i="6"/>
  <c r="BC8972" i="6"/>
  <c r="BC8973" i="6"/>
  <c r="BC8974" i="6"/>
  <c r="BC8975" i="6"/>
  <c r="BC8976" i="6"/>
  <c r="BC8977" i="6"/>
  <c r="BC8978" i="6"/>
  <c r="BC8979" i="6"/>
  <c r="BC8980" i="6"/>
  <c r="BC8981" i="6"/>
  <c r="BC8982" i="6"/>
  <c r="BC8983" i="6"/>
  <c r="BC8984" i="6"/>
  <c r="BC8985" i="6"/>
  <c r="BC8986" i="6"/>
  <c r="BC8987" i="6"/>
  <c r="BC8988" i="6"/>
  <c r="BC8989" i="6"/>
  <c r="BC8990" i="6"/>
  <c r="BC8991" i="6"/>
  <c r="BC8992" i="6"/>
  <c r="BC8993" i="6"/>
  <c r="BC8994" i="6"/>
  <c r="BC8995" i="6"/>
  <c r="BC8996" i="6"/>
  <c r="BC8997" i="6"/>
  <c r="BC8998" i="6"/>
  <c r="BC8999" i="6"/>
  <c r="BC9000" i="6"/>
  <c r="BC9001" i="6"/>
  <c r="BC9002" i="6"/>
  <c r="BC9003" i="6"/>
  <c r="BC9004" i="6"/>
  <c r="BC9005" i="6"/>
  <c r="BC9006" i="6"/>
  <c r="BC9007" i="6"/>
  <c r="BC9008" i="6"/>
  <c r="BC9009" i="6"/>
  <c r="BC9010" i="6"/>
  <c r="BC9011" i="6"/>
  <c r="BC9012" i="6"/>
  <c r="BC9013" i="6"/>
  <c r="BC9014" i="6"/>
  <c r="BC9015" i="6"/>
  <c r="BC9016" i="6"/>
  <c r="BC9017" i="6"/>
  <c r="BC9018" i="6"/>
  <c r="BC9019" i="6"/>
  <c r="BC9020" i="6"/>
  <c r="BC9021" i="6"/>
  <c r="BC9022" i="6"/>
  <c r="BC9023" i="6"/>
  <c r="BC9024" i="6"/>
  <c r="BC9025" i="6"/>
  <c r="BC9026" i="6"/>
  <c r="BC9027" i="6"/>
  <c r="BC9028" i="6"/>
  <c r="BC9029" i="6"/>
  <c r="BC9030" i="6"/>
  <c r="BC9031" i="6"/>
  <c r="BC9032" i="6"/>
  <c r="BC9033" i="6"/>
  <c r="BC9034" i="6"/>
  <c r="BC9035" i="6"/>
  <c r="BC9036" i="6"/>
  <c r="BC9037" i="6"/>
  <c r="BC9038" i="6"/>
  <c r="BC9039" i="6"/>
  <c r="BC9040" i="6"/>
  <c r="BC9041" i="6"/>
  <c r="BC9042" i="6"/>
  <c r="BC9043" i="6"/>
  <c r="BC9044" i="6"/>
  <c r="BC9045" i="6"/>
  <c r="BC9046" i="6"/>
  <c r="BC9047" i="6"/>
  <c r="BC9048" i="6"/>
  <c r="BC9049" i="6"/>
  <c r="BC9050" i="6"/>
  <c r="BC9051" i="6"/>
  <c r="BC9052" i="6"/>
  <c r="BC9053" i="6"/>
  <c r="BC9054" i="6"/>
  <c r="BC9055" i="6"/>
  <c r="BC9056" i="6"/>
  <c r="BC9057" i="6"/>
  <c r="BC9058" i="6"/>
  <c r="BC9059" i="6"/>
  <c r="BC9060" i="6"/>
  <c r="BC9061" i="6"/>
  <c r="BC9062" i="6"/>
  <c r="BC9063" i="6"/>
  <c r="BC9064" i="6"/>
  <c r="BC9065" i="6"/>
  <c r="BC9066" i="6"/>
  <c r="BC9067" i="6"/>
  <c r="BC9068" i="6"/>
  <c r="BC9069" i="6"/>
  <c r="BC9070" i="6"/>
  <c r="BC9071" i="6"/>
  <c r="BC9072" i="6"/>
  <c r="BC9073" i="6"/>
  <c r="BC9074" i="6"/>
  <c r="BC9075" i="6"/>
  <c r="BC9076" i="6"/>
  <c r="BC9077" i="6"/>
  <c r="BC9078" i="6"/>
  <c r="BC9079" i="6"/>
  <c r="BC9080" i="6"/>
  <c r="BC9081" i="6"/>
  <c r="BC9082" i="6"/>
  <c r="BC9083" i="6"/>
  <c r="BC9084" i="6"/>
  <c r="BC9085" i="6"/>
  <c r="BC9086" i="6"/>
  <c r="BC9087" i="6"/>
  <c r="BC9088" i="6"/>
  <c r="BC9089" i="6"/>
  <c r="BC9090" i="6"/>
  <c r="BC9091" i="6"/>
  <c r="BC9092" i="6"/>
  <c r="BC9093" i="6"/>
  <c r="BC9094" i="6"/>
  <c r="BC9095" i="6"/>
  <c r="BC9096" i="6"/>
  <c r="BC9097" i="6"/>
  <c r="BC9098" i="6"/>
  <c r="BC9099" i="6"/>
  <c r="BC9100" i="6"/>
  <c r="BC9101" i="6"/>
  <c r="BC9102" i="6"/>
  <c r="BC9103" i="6"/>
  <c r="BC9104" i="6"/>
  <c r="BC9105" i="6"/>
  <c r="BC9106" i="6"/>
  <c r="BC9107" i="6"/>
  <c r="BC9108" i="6"/>
  <c r="BC9109" i="6"/>
  <c r="BC9110" i="6"/>
  <c r="BC9111" i="6"/>
  <c r="BC9112" i="6"/>
  <c r="BC9113" i="6"/>
  <c r="BC9114" i="6"/>
  <c r="BC9115" i="6"/>
  <c r="BC9116" i="6"/>
  <c r="BC9117" i="6"/>
  <c r="BC9118" i="6"/>
  <c r="BC9119" i="6"/>
  <c r="BC9120" i="6"/>
  <c r="BC9121" i="6"/>
  <c r="BC9122" i="6"/>
  <c r="BC9123" i="6"/>
  <c r="BC9124" i="6"/>
  <c r="BC9125" i="6"/>
  <c r="BC9126" i="6"/>
  <c r="BC9127" i="6"/>
  <c r="BC9128" i="6"/>
  <c r="BC9129" i="6"/>
  <c r="BC9130" i="6"/>
  <c r="BC9131" i="6"/>
  <c r="BC9132" i="6"/>
  <c r="BC9133" i="6"/>
  <c r="BC9134" i="6"/>
  <c r="BC9135" i="6"/>
  <c r="BC9136" i="6"/>
  <c r="BC9137" i="6"/>
  <c r="BC9138" i="6"/>
  <c r="BC9139" i="6"/>
  <c r="BC9140" i="6"/>
  <c r="BC9141" i="6"/>
  <c r="BC9142" i="6"/>
  <c r="BC9143" i="6"/>
  <c r="BC9144" i="6"/>
  <c r="BC9145" i="6"/>
  <c r="BC9146" i="6"/>
  <c r="BC9147" i="6"/>
  <c r="BC9148" i="6"/>
  <c r="BC9149" i="6"/>
  <c r="BC9150" i="6"/>
  <c r="BC9151" i="6"/>
  <c r="BC9152" i="6"/>
  <c r="BC9153" i="6"/>
  <c r="BC9154" i="6"/>
  <c r="BC9155" i="6"/>
  <c r="BC9156" i="6"/>
  <c r="BC9157" i="6"/>
  <c r="BC9158" i="6"/>
  <c r="BC9159" i="6"/>
  <c r="BC9160" i="6"/>
  <c r="BC9161" i="6"/>
  <c r="BC9162" i="6"/>
  <c r="BC9163" i="6"/>
  <c r="BC9164" i="6"/>
  <c r="BC9165" i="6"/>
  <c r="BC9166" i="6"/>
  <c r="BC9167" i="6"/>
  <c r="BC9168" i="6"/>
  <c r="BC9169" i="6"/>
  <c r="BC9170" i="6"/>
  <c r="BC9171" i="6"/>
  <c r="BC9172" i="6"/>
  <c r="BC9173" i="6"/>
  <c r="BC9174" i="6"/>
  <c r="BC9175" i="6"/>
  <c r="BC9176" i="6"/>
  <c r="BC9177" i="6"/>
  <c r="BC9178" i="6"/>
  <c r="BC9179" i="6"/>
  <c r="BC9180" i="6"/>
  <c r="BC9181" i="6"/>
  <c r="BC9182" i="6"/>
  <c r="BC9183" i="6"/>
  <c r="BC9184" i="6"/>
  <c r="BC9185" i="6"/>
  <c r="BC9186" i="6"/>
  <c r="BC9187" i="6"/>
  <c r="BC9188" i="6"/>
  <c r="BC9189" i="6"/>
  <c r="BC9190" i="6"/>
  <c r="BC9191" i="6"/>
  <c r="BC9192" i="6"/>
  <c r="BC9193" i="6"/>
  <c r="BC9194" i="6"/>
  <c r="BC9195" i="6"/>
  <c r="BC9196" i="6"/>
  <c r="BC9197" i="6"/>
  <c r="BC9198" i="6"/>
  <c r="BC9199" i="6"/>
  <c r="BC9200" i="6"/>
  <c r="BC9201" i="6"/>
  <c r="BC9202" i="6"/>
  <c r="BC9203" i="6"/>
  <c r="BC9204" i="6"/>
  <c r="BC9205" i="6"/>
  <c r="BC9206" i="6"/>
  <c r="BC9207" i="6"/>
  <c r="BC9208" i="6"/>
  <c r="BC9209" i="6"/>
  <c r="BC9210" i="6"/>
  <c r="BC9211" i="6"/>
  <c r="BC9212" i="6"/>
  <c r="BC9213" i="6"/>
  <c r="BC9214" i="6"/>
  <c r="BC9215" i="6"/>
  <c r="BC9216" i="6"/>
  <c r="BC9217" i="6"/>
  <c r="BC9218" i="6"/>
  <c r="BC9219" i="6"/>
  <c r="BC9220" i="6"/>
  <c r="BC9221" i="6"/>
  <c r="BC9222" i="6"/>
  <c r="BC9223" i="6"/>
  <c r="BC9224" i="6"/>
  <c r="BC9225" i="6"/>
  <c r="BC9226" i="6"/>
  <c r="BC9227" i="6"/>
  <c r="BC9228" i="6"/>
  <c r="BC9229" i="6"/>
  <c r="BC9230" i="6"/>
  <c r="BC9231" i="6"/>
  <c r="BC9232" i="6"/>
  <c r="BC9233" i="6"/>
  <c r="BC9234" i="6"/>
  <c r="BC9235" i="6"/>
  <c r="BC9236" i="6"/>
  <c r="BC9237" i="6"/>
  <c r="BC9238" i="6"/>
  <c r="BC9239" i="6"/>
  <c r="BC9240" i="6"/>
  <c r="BC9241" i="6"/>
  <c r="BC9242" i="6"/>
  <c r="BC9243" i="6"/>
  <c r="BC9244" i="6"/>
  <c r="BC9245" i="6"/>
  <c r="BC9246" i="6"/>
  <c r="BC9247" i="6"/>
  <c r="BC9248" i="6"/>
  <c r="BC9249" i="6"/>
  <c r="BC9250" i="6"/>
  <c r="BC9251" i="6"/>
  <c r="BC9252" i="6"/>
  <c r="BC9253" i="6"/>
  <c r="BC9254" i="6"/>
  <c r="BC9255" i="6"/>
  <c r="BC9256" i="6"/>
  <c r="BC9257" i="6"/>
  <c r="BC9258" i="6"/>
  <c r="BC9259" i="6"/>
  <c r="BC9260" i="6"/>
  <c r="BC9261" i="6"/>
  <c r="BC9262" i="6"/>
  <c r="BC9263" i="6"/>
  <c r="BC9264" i="6"/>
  <c r="BC9265" i="6"/>
  <c r="BC9266" i="6"/>
  <c r="BC9267" i="6"/>
  <c r="BC9268" i="6"/>
  <c r="BC9269" i="6"/>
  <c r="BC9270" i="6"/>
  <c r="BC9271" i="6"/>
  <c r="BC9272" i="6"/>
  <c r="BC9273" i="6"/>
  <c r="BC9274" i="6"/>
  <c r="BC9275" i="6"/>
  <c r="BC9276" i="6"/>
  <c r="BC9277" i="6"/>
  <c r="BC9278" i="6"/>
  <c r="BC9279" i="6"/>
  <c r="BC9280" i="6"/>
  <c r="BC9281" i="6"/>
  <c r="BC9282" i="6"/>
  <c r="BC9283" i="6"/>
  <c r="BC9284" i="6"/>
  <c r="BC9285" i="6"/>
  <c r="BC9286" i="6"/>
  <c r="BC9287" i="6"/>
  <c r="BC9288" i="6"/>
  <c r="BC9289" i="6"/>
  <c r="BC9290" i="6"/>
  <c r="BC9291" i="6"/>
  <c r="BC9292" i="6"/>
  <c r="BC9293" i="6"/>
  <c r="BC9294" i="6"/>
  <c r="BC9295" i="6"/>
  <c r="BC9296" i="6"/>
  <c r="BC9297" i="6"/>
  <c r="BC9298" i="6"/>
  <c r="BC9299" i="6"/>
  <c r="BC9300" i="6"/>
  <c r="BC9301" i="6"/>
  <c r="BC9302" i="6"/>
  <c r="BC9303" i="6"/>
  <c r="BC9304" i="6"/>
  <c r="BC9305" i="6"/>
  <c r="BC9306" i="6"/>
  <c r="BC9307" i="6"/>
  <c r="BC9308" i="6"/>
  <c r="BC9309" i="6"/>
  <c r="BC9310" i="6"/>
  <c r="BC9311" i="6"/>
  <c r="BC9312" i="6"/>
  <c r="BC9313" i="6"/>
  <c r="BC9314" i="6"/>
  <c r="BC9315" i="6"/>
  <c r="BC9316" i="6"/>
  <c r="BC9317" i="6"/>
  <c r="BC9318" i="6"/>
  <c r="BC9319" i="6"/>
  <c r="BC9320" i="6"/>
  <c r="BC9321" i="6"/>
  <c r="BC9322" i="6"/>
  <c r="BC9323" i="6"/>
  <c r="BC9324" i="6"/>
  <c r="BC9325" i="6"/>
  <c r="BC9326" i="6"/>
  <c r="BC9327" i="6"/>
  <c r="BC9328" i="6"/>
  <c r="BC9329" i="6"/>
  <c r="BC9330" i="6"/>
  <c r="BC9331" i="6"/>
  <c r="BC9332" i="6"/>
  <c r="BC9333" i="6"/>
  <c r="BC9334" i="6"/>
  <c r="BC9335" i="6"/>
  <c r="BC9336" i="6"/>
  <c r="BC9337" i="6"/>
  <c r="BC9338" i="6"/>
  <c r="BC9339" i="6"/>
  <c r="BC9340" i="6"/>
  <c r="BC9341" i="6"/>
  <c r="BC9342" i="6"/>
  <c r="BC9343" i="6"/>
  <c r="BC9344" i="6"/>
  <c r="BC9345" i="6"/>
  <c r="BC9346" i="6"/>
  <c r="BC9347" i="6"/>
  <c r="BC9348" i="6"/>
  <c r="BC9349" i="6"/>
  <c r="BC9350" i="6"/>
  <c r="BC9351" i="6"/>
  <c r="BC9352" i="6"/>
  <c r="BC9353" i="6"/>
  <c r="BC9354" i="6"/>
  <c r="BC9355" i="6"/>
  <c r="BC9356" i="6"/>
  <c r="BC9357" i="6"/>
  <c r="BC9358" i="6"/>
  <c r="BC9359" i="6"/>
  <c r="BC9360" i="6"/>
  <c r="BC9361" i="6"/>
  <c r="BC9362" i="6"/>
  <c r="BC9363" i="6"/>
  <c r="BC9364" i="6"/>
  <c r="BC9365" i="6"/>
  <c r="BC9366" i="6"/>
  <c r="BC9367" i="6"/>
  <c r="BC9368" i="6"/>
  <c r="BC9369" i="6"/>
  <c r="BC9370" i="6"/>
  <c r="BC9371" i="6"/>
  <c r="BC9372" i="6"/>
  <c r="BC9373" i="6"/>
  <c r="BC9374" i="6"/>
  <c r="BC9375" i="6"/>
  <c r="BC9376" i="6"/>
  <c r="BC9377" i="6"/>
  <c r="BC9378" i="6"/>
  <c r="BC9379" i="6"/>
  <c r="BC9380" i="6"/>
  <c r="BC9381" i="6"/>
  <c r="BC9382" i="6"/>
  <c r="BC9383" i="6"/>
  <c r="BC9384" i="6"/>
  <c r="BC9385" i="6"/>
  <c r="BC9386" i="6"/>
  <c r="BC9387" i="6"/>
  <c r="BC9388" i="6"/>
  <c r="BC9389" i="6"/>
  <c r="BC9390" i="6"/>
  <c r="BC9391" i="6"/>
  <c r="BC9392" i="6"/>
  <c r="BC9393" i="6"/>
  <c r="BC9394" i="6"/>
  <c r="BC9395" i="6"/>
  <c r="BC9396" i="6"/>
  <c r="BC9397" i="6"/>
  <c r="BC9398" i="6"/>
  <c r="BC9399" i="6"/>
  <c r="BC9400" i="6"/>
  <c r="BC9401" i="6"/>
  <c r="BC9402" i="6"/>
  <c r="BC9403" i="6"/>
  <c r="BC9404" i="6"/>
  <c r="BC9405" i="6"/>
  <c r="BC9406" i="6"/>
  <c r="BC9407" i="6"/>
  <c r="BC9408" i="6"/>
  <c r="BC9409" i="6"/>
  <c r="BC9410" i="6"/>
  <c r="BC9411" i="6"/>
  <c r="BC9412" i="6"/>
  <c r="BC9413" i="6"/>
  <c r="BC9414" i="6"/>
  <c r="BC9415" i="6"/>
  <c r="BC9416" i="6"/>
  <c r="BC9417" i="6"/>
  <c r="BC9418" i="6"/>
  <c r="BC9419" i="6"/>
  <c r="BC9420" i="6"/>
  <c r="BC9421" i="6"/>
  <c r="BC9422" i="6"/>
  <c r="BC9423" i="6"/>
  <c r="BC9424" i="6"/>
  <c r="BC9425" i="6"/>
  <c r="BC9426" i="6"/>
  <c r="BC9427" i="6"/>
  <c r="BC9428" i="6"/>
  <c r="BC9429" i="6"/>
  <c r="BC9430" i="6"/>
  <c r="BC9431" i="6"/>
  <c r="BC9432" i="6"/>
  <c r="BC9433" i="6"/>
  <c r="BC9434" i="6"/>
  <c r="BC9435" i="6"/>
  <c r="BC9436" i="6"/>
  <c r="BC9437" i="6"/>
  <c r="BC9438" i="6"/>
  <c r="BC9439" i="6"/>
  <c r="BC9440" i="6"/>
  <c r="BC9441" i="6"/>
  <c r="BC9442" i="6"/>
  <c r="BC9443" i="6"/>
  <c r="BC9444" i="6"/>
  <c r="BC9445" i="6"/>
  <c r="BC9446" i="6"/>
  <c r="BC9447" i="6"/>
  <c r="BC9448" i="6"/>
  <c r="BC9449" i="6"/>
  <c r="BC9450" i="6"/>
  <c r="BC9451" i="6"/>
  <c r="BC9452" i="6"/>
  <c r="BC9453" i="6"/>
  <c r="BC9454" i="6"/>
  <c r="BC9455" i="6"/>
  <c r="BC9456" i="6"/>
  <c r="BC9457" i="6"/>
  <c r="BC9458" i="6"/>
  <c r="BC9459" i="6"/>
  <c r="BC9460" i="6"/>
  <c r="BC9461" i="6"/>
  <c r="BC9462" i="6"/>
  <c r="BC9463" i="6"/>
  <c r="BC9464" i="6"/>
  <c r="BC9465" i="6"/>
  <c r="BC9466" i="6"/>
  <c r="BC9467" i="6"/>
  <c r="BC9468" i="6"/>
  <c r="BC9469" i="6"/>
  <c r="BC9470" i="6"/>
  <c r="BC9471" i="6"/>
  <c r="BC9472" i="6"/>
  <c r="BC9473" i="6"/>
  <c r="BC9474" i="6"/>
  <c r="BC9475" i="6"/>
  <c r="BC9476" i="6"/>
  <c r="BC9477" i="6"/>
  <c r="BC9478" i="6"/>
  <c r="BC9479" i="6"/>
  <c r="BC9480" i="6"/>
  <c r="BC9481" i="6"/>
  <c r="BC9482" i="6"/>
  <c r="BC9483" i="6"/>
  <c r="BC9484" i="6"/>
  <c r="BC9485" i="6"/>
  <c r="BC9486" i="6"/>
  <c r="BC9487" i="6"/>
  <c r="BC9488" i="6"/>
  <c r="BC9489" i="6"/>
  <c r="BC9490" i="6"/>
  <c r="BC9491" i="6"/>
  <c r="BC9492" i="6"/>
  <c r="BC9493" i="6"/>
  <c r="BC9494" i="6"/>
  <c r="BC9495" i="6"/>
  <c r="BC9496" i="6"/>
  <c r="BC9497" i="6"/>
  <c r="BC9498" i="6"/>
  <c r="BC9499" i="6"/>
  <c r="BC9500" i="6"/>
  <c r="BC9501" i="6"/>
  <c r="BC9502" i="6"/>
  <c r="BC9503" i="6"/>
  <c r="BC9504" i="6"/>
  <c r="BC9505" i="6"/>
  <c r="BC9506" i="6"/>
  <c r="BC9507" i="6"/>
  <c r="BC9508" i="6"/>
  <c r="BC9509" i="6"/>
  <c r="BC9510" i="6"/>
  <c r="BC9511" i="6"/>
  <c r="BC9512" i="6"/>
  <c r="BC9513" i="6"/>
  <c r="BC9514" i="6"/>
  <c r="BC9515" i="6"/>
  <c r="BC9516" i="6"/>
  <c r="BC9517" i="6"/>
  <c r="BC9518" i="6"/>
  <c r="BC9519" i="6"/>
  <c r="BC9520" i="6"/>
  <c r="BC9521" i="6"/>
  <c r="BC9522" i="6"/>
  <c r="BC9523" i="6"/>
  <c r="BC9524" i="6"/>
  <c r="BC9525" i="6"/>
  <c r="BC9526" i="6"/>
  <c r="BC9527" i="6"/>
  <c r="BC9528" i="6"/>
  <c r="BC9529" i="6"/>
  <c r="BC9530" i="6"/>
  <c r="BC9531" i="6"/>
  <c r="BC9532" i="6"/>
  <c r="BC9533" i="6"/>
  <c r="BC9534" i="6"/>
  <c r="BC9535" i="6"/>
  <c r="BC9536" i="6"/>
  <c r="BC9537" i="6"/>
  <c r="BC9538" i="6"/>
  <c r="BC9539" i="6"/>
  <c r="BC9540" i="6"/>
  <c r="BC9541" i="6"/>
  <c r="BC9542" i="6"/>
  <c r="BC9543" i="6"/>
  <c r="BC9544" i="6"/>
  <c r="BC9545" i="6"/>
  <c r="BC9546" i="6"/>
  <c r="BC9547" i="6"/>
  <c r="BC9548" i="6"/>
  <c r="BC9549" i="6"/>
  <c r="BC9550" i="6"/>
  <c r="BC9551" i="6"/>
  <c r="BC9552" i="6"/>
  <c r="BC9553" i="6"/>
  <c r="BC9554" i="6"/>
  <c r="BC9555" i="6"/>
  <c r="BC9556" i="6"/>
  <c r="BC9557" i="6"/>
  <c r="BC9558" i="6"/>
  <c r="BC9559" i="6"/>
  <c r="BC9560" i="6"/>
  <c r="BC9561" i="6"/>
  <c r="BC9562" i="6"/>
  <c r="BC9563" i="6"/>
  <c r="BC9564" i="6"/>
  <c r="BC9565" i="6"/>
  <c r="BC9566" i="6"/>
  <c r="BC9567" i="6"/>
  <c r="BC9568" i="6"/>
  <c r="BC9569" i="6"/>
  <c r="BC9570" i="6"/>
  <c r="BC9571" i="6"/>
  <c r="BC9572" i="6"/>
  <c r="BC9573" i="6"/>
  <c r="BC9574" i="6"/>
  <c r="BC9575" i="6"/>
  <c r="BC9576" i="6"/>
  <c r="BC9577" i="6"/>
  <c r="BC9578" i="6"/>
  <c r="BC9579" i="6"/>
  <c r="BC9580" i="6"/>
  <c r="BC9581" i="6"/>
  <c r="BC9582" i="6"/>
  <c r="BC9583" i="6"/>
  <c r="BC9584" i="6"/>
  <c r="BC9585" i="6"/>
  <c r="BC9586" i="6"/>
  <c r="BC9587" i="6"/>
  <c r="BC9588" i="6"/>
  <c r="BC9589" i="6"/>
  <c r="BC9590" i="6"/>
  <c r="BC9591" i="6"/>
  <c r="BC9592" i="6"/>
  <c r="BC9593" i="6"/>
  <c r="BC9594" i="6"/>
  <c r="BC9595" i="6"/>
  <c r="BC9596" i="6"/>
  <c r="BC9597" i="6"/>
  <c r="BC9598" i="6"/>
  <c r="BC9599" i="6"/>
  <c r="BC9600" i="6"/>
  <c r="BC9601" i="6"/>
  <c r="BC9602" i="6"/>
  <c r="BC9603" i="6"/>
  <c r="BC9604" i="6"/>
  <c r="BC9605" i="6"/>
  <c r="BC9606" i="6"/>
  <c r="BC9607" i="6"/>
  <c r="BC9608" i="6"/>
  <c r="BC9609" i="6"/>
  <c r="BC9610" i="6"/>
  <c r="BC9611" i="6"/>
  <c r="BC9612" i="6"/>
  <c r="BC9613" i="6"/>
  <c r="BC9614" i="6"/>
  <c r="BC9615" i="6"/>
  <c r="BC9616" i="6"/>
  <c r="BC9617" i="6"/>
  <c r="BC9618" i="6"/>
  <c r="BC9619" i="6"/>
  <c r="BC9620" i="6"/>
  <c r="BC9621" i="6"/>
  <c r="BC9622" i="6"/>
  <c r="BC9623" i="6"/>
  <c r="BC9624" i="6"/>
  <c r="BC9625" i="6"/>
  <c r="BC9626" i="6"/>
  <c r="BC9627" i="6"/>
  <c r="BC9628" i="6"/>
  <c r="BC9629" i="6"/>
  <c r="BC9630" i="6"/>
  <c r="BC9631" i="6"/>
  <c r="BC9632" i="6"/>
  <c r="BC9633" i="6"/>
  <c r="BC9634" i="6"/>
  <c r="BC9635" i="6"/>
  <c r="BC9636" i="6"/>
  <c r="BC9637" i="6"/>
  <c r="BC9638" i="6"/>
  <c r="BC9639" i="6"/>
  <c r="BC9640" i="6"/>
  <c r="BC9641" i="6"/>
  <c r="BC9642" i="6"/>
  <c r="BC9643" i="6"/>
  <c r="BC9644" i="6"/>
  <c r="BC9645" i="6"/>
  <c r="BC9646" i="6"/>
  <c r="BC9647" i="6"/>
  <c r="BC9648" i="6"/>
  <c r="BC9649" i="6"/>
  <c r="BC9650" i="6"/>
  <c r="BC9651" i="6"/>
  <c r="BC9652" i="6"/>
  <c r="BC9653" i="6"/>
  <c r="BC9654" i="6"/>
  <c r="BC9655" i="6"/>
  <c r="BC9656" i="6"/>
  <c r="BC9657" i="6"/>
  <c r="BC9658" i="6"/>
  <c r="BC9659" i="6"/>
  <c r="BC9660" i="6"/>
  <c r="BC9661" i="6"/>
  <c r="BC9662" i="6"/>
  <c r="BC9663" i="6"/>
  <c r="BC9664" i="6"/>
  <c r="BC9665" i="6"/>
  <c r="BC9666" i="6"/>
  <c r="BC9667" i="6"/>
  <c r="BC9668" i="6"/>
  <c r="BC9669" i="6"/>
  <c r="BC9670" i="6"/>
  <c r="BC9671" i="6"/>
  <c r="BC9672" i="6"/>
  <c r="BC9673" i="6"/>
  <c r="BC9674" i="6"/>
  <c r="BC9675" i="6"/>
  <c r="BC9676" i="6"/>
  <c r="BC9677" i="6"/>
  <c r="BC9678" i="6"/>
  <c r="BC9679" i="6"/>
  <c r="BC9680" i="6"/>
  <c r="BC9681" i="6"/>
  <c r="BC9682" i="6"/>
  <c r="BC9683" i="6"/>
  <c r="BC9684" i="6"/>
  <c r="BC9685" i="6"/>
  <c r="BC9686" i="6"/>
  <c r="BC9687" i="6"/>
  <c r="BC9688" i="6"/>
  <c r="BC9689" i="6"/>
  <c r="BC9690" i="6"/>
  <c r="BC9691" i="6"/>
  <c r="BC9692" i="6"/>
  <c r="BC9693" i="6"/>
  <c r="BC9694" i="6"/>
  <c r="BC9695" i="6"/>
  <c r="BC9696" i="6"/>
  <c r="BC9697" i="6"/>
  <c r="BC9698" i="6"/>
  <c r="BC9699" i="6"/>
  <c r="BC9700" i="6"/>
  <c r="BC9701" i="6"/>
  <c r="BC9702" i="6"/>
  <c r="BC9703" i="6"/>
  <c r="BC9704" i="6"/>
  <c r="BC9705" i="6"/>
  <c r="BC9706" i="6"/>
  <c r="BC9707" i="6"/>
  <c r="BC9708" i="6"/>
  <c r="BC9709" i="6"/>
  <c r="BC9710" i="6"/>
  <c r="BC9711" i="6"/>
  <c r="BC9712" i="6"/>
  <c r="BC9713" i="6"/>
  <c r="BC9714" i="6"/>
  <c r="BC9715" i="6"/>
  <c r="BC9716" i="6"/>
  <c r="BC9717" i="6"/>
  <c r="BC9718" i="6"/>
  <c r="BC9719" i="6"/>
  <c r="BC9720" i="6"/>
  <c r="BC9721" i="6"/>
  <c r="BC9722" i="6"/>
  <c r="BC9723" i="6"/>
  <c r="BC9724" i="6"/>
  <c r="BC9725" i="6"/>
  <c r="BC9726" i="6"/>
  <c r="BC9727" i="6"/>
  <c r="BC9728" i="6"/>
  <c r="BC9729" i="6"/>
  <c r="BC9730" i="6"/>
  <c r="BC9731" i="6"/>
  <c r="BC9732" i="6"/>
  <c r="BC9733" i="6"/>
  <c r="BC9734" i="6"/>
  <c r="BC9735" i="6"/>
  <c r="BC9736" i="6"/>
  <c r="BC9737" i="6"/>
  <c r="BC9738" i="6"/>
  <c r="BC9739" i="6"/>
  <c r="BC9740" i="6"/>
  <c r="BC9741" i="6"/>
  <c r="BC9742" i="6"/>
  <c r="BC9743" i="6"/>
  <c r="BC9744" i="6"/>
  <c r="BC9745" i="6"/>
  <c r="BC9746" i="6"/>
  <c r="BC9747" i="6"/>
  <c r="BC9748" i="6"/>
  <c r="BC9749" i="6"/>
  <c r="BC9750" i="6"/>
  <c r="BC9751" i="6"/>
  <c r="BC9752" i="6"/>
  <c r="BC9753" i="6"/>
  <c r="BC9754" i="6"/>
  <c r="BC9755" i="6"/>
  <c r="BC9756" i="6"/>
  <c r="BC9757" i="6"/>
  <c r="BC9758" i="6"/>
  <c r="BC9759" i="6"/>
  <c r="BC9760" i="6"/>
  <c r="BC9761" i="6"/>
  <c r="BC9762" i="6"/>
  <c r="BC9763" i="6"/>
  <c r="BC9764" i="6"/>
  <c r="BC9765" i="6"/>
  <c r="BC9766" i="6"/>
  <c r="BC9767" i="6"/>
  <c r="BC9768" i="6"/>
  <c r="BC9769" i="6"/>
  <c r="BC9770" i="6"/>
  <c r="BC9771" i="6"/>
  <c r="BC9772" i="6"/>
  <c r="BC9773" i="6"/>
  <c r="BC9774" i="6"/>
  <c r="BC9775" i="6"/>
  <c r="BC9776" i="6"/>
  <c r="BC9777" i="6"/>
  <c r="BC9778" i="6"/>
  <c r="BC9779" i="6"/>
  <c r="BC9780" i="6"/>
  <c r="BC9781" i="6"/>
  <c r="BC9782" i="6"/>
  <c r="BC9783" i="6"/>
  <c r="BC9784" i="6"/>
  <c r="BC9785" i="6"/>
  <c r="BC9786" i="6"/>
  <c r="BC9787" i="6"/>
  <c r="BC9788" i="6"/>
  <c r="BC9789" i="6"/>
  <c r="BC9790" i="6"/>
  <c r="BC9791" i="6"/>
  <c r="BC9792" i="6"/>
  <c r="BC9793" i="6"/>
  <c r="BC9794" i="6"/>
  <c r="BC9795" i="6"/>
  <c r="BC9796" i="6"/>
  <c r="BC9797" i="6"/>
  <c r="BC9798" i="6"/>
  <c r="BC9799" i="6"/>
  <c r="BC9800" i="6"/>
  <c r="BC9801" i="6"/>
  <c r="BC9802" i="6"/>
  <c r="BC9803" i="6"/>
  <c r="BC9804" i="6"/>
  <c r="BC9805" i="6"/>
  <c r="BC9806" i="6"/>
  <c r="BC9807" i="6"/>
  <c r="BC9808" i="6"/>
  <c r="BC9809" i="6"/>
  <c r="BC9810" i="6"/>
  <c r="BC9811" i="6"/>
  <c r="BC9812" i="6"/>
  <c r="BC9813" i="6"/>
  <c r="BC9814" i="6"/>
  <c r="BC9815" i="6"/>
  <c r="BC9816" i="6"/>
  <c r="BC9817" i="6"/>
  <c r="BC9818" i="6"/>
  <c r="BC9819" i="6"/>
  <c r="BC9820" i="6"/>
  <c r="BC9821" i="6"/>
  <c r="BC9822" i="6"/>
  <c r="BC9823" i="6"/>
  <c r="BC9824" i="6"/>
  <c r="BC9825" i="6"/>
  <c r="BC9826" i="6"/>
  <c r="BC9827" i="6"/>
  <c r="BC9828" i="6"/>
  <c r="BC9829" i="6"/>
  <c r="BC9830" i="6"/>
  <c r="BC9831" i="6"/>
  <c r="BC9832" i="6"/>
  <c r="BC9833" i="6"/>
  <c r="BC9834" i="6"/>
  <c r="BC9835" i="6"/>
  <c r="BC9836" i="6"/>
  <c r="BC9837" i="6"/>
  <c r="BC9838" i="6"/>
  <c r="BC9839" i="6"/>
  <c r="BC9840" i="6"/>
  <c r="BC9841" i="6"/>
  <c r="BC9842" i="6"/>
  <c r="BC9843" i="6"/>
  <c r="BC9844" i="6"/>
  <c r="BC9845" i="6"/>
  <c r="BC9846" i="6"/>
  <c r="BC9847" i="6"/>
  <c r="BC9848" i="6"/>
  <c r="BC9849" i="6"/>
  <c r="BC9850" i="6"/>
  <c r="BC9851" i="6"/>
  <c r="BC9852" i="6"/>
  <c r="BC9853" i="6"/>
  <c r="BC9854" i="6"/>
  <c r="BC9855" i="6"/>
  <c r="BC9856" i="6"/>
  <c r="BC9857" i="6"/>
  <c r="BC9858" i="6"/>
  <c r="BC9859" i="6"/>
  <c r="BC9860" i="6"/>
  <c r="BC9861" i="6"/>
  <c r="BC9862" i="6"/>
  <c r="BC9863" i="6"/>
  <c r="BC9864" i="6"/>
  <c r="BC9865" i="6"/>
  <c r="BC9866" i="6"/>
  <c r="BC9867" i="6"/>
  <c r="BC9868" i="6"/>
  <c r="BC9869" i="6"/>
  <c r="BC9870" i="6"/>
  <c r="BC9871" i="6"/>
  <c r="BC9872" i="6"/>
  <c r="BC9873" i="6"/>
  <c r="BC9874" i="6"/>
  <c r="BC9875" i="6"/>
  <c r="BC9876" i="6"/>
  <c r="BC9877" i="6"/>
  <c r="BC9878" i="6"/>
  <c r="BC9879" i="6"/>
  <c r="BC9880" i="6"/>
  <c r="BC9881" i="6"/>
  <c r="BC9882" i="6"/>
  <c r="BC9883" i="6"/>
  <c r="BC9884" i="6"/>
  <c r="BC9885" i="6"/>
  <c r="BC9886" i="6"/>
  <c r="BC9887" i="6"/>
  <c r="BC9888" i="6"/>
  <c r="BC9889" i="6"/>
  <c r="BC9890" i="6"/>
  <c r="BC9891" i="6"/>
  <c r="BC9892" i="6"/>
  <c r="BC9893" i="6"/>
  <c r="BC9894" i="6"/>
  <c r="BC9895" i="6"/>
  <c r="BC9896" i="6"/>
  <c r="BC9897" i="6"/>
  <c r="BC9898" i="6"/>
  <c r="BC9899" i="6"/>
  <c r="BC9900" i="6"/>
  <c r="BC9901" i="6"/>
  <c r="BC9902" i="6"/>
  <c r="BC9903" i="6"/>
  <c r="BC9904" i="6"/>
  <c r="BC9905" i="6"/>
  <c r="BC9906" i="6"/>
  <c r="BC9907" i="6"/>
  <c r="BC9908" i="6"/>
  <c r="BC9909" i="6"/>
  <c r="BC9910" i="6"/>
  <c r="BC9911" i="6"/>
  <c r="BC9912" i="6"/>
  <c r="BC9913" i="6"/>
  <c r="BC9914" i="6"/>
  <c r="BC9915" i="6"/>
  <c r="BC9916" i="6"/>
  <c r="BC9917" i="6"/>
  <c r="BC9918" i="6"/>
  <c r="BC9919" i="6"/>
  <c r="BC9920" i="6"/>
  <c r="BC9921" i="6"/>
  <c r="BC9922" i="6"/>
  <c r="BC9923" i="6"/>
  <c r="BC9924" i="6"/>
  <c r="BC9925" i="6"/>
  <c r="BC9926" i="6"/>
  <c r="BC9927" i="6"/>
  <c r="BC9928" i="6"/>
  <c r="BC9929" i="6"/>
  <c r="BC9930" i="6"/>
  <c r="BC9931" i="6"/>
  <c r="BC9932" i="6"/>
  <c r="BC9933" i="6"/>
  <c r="BC9934" i="6"/>
  <c r="BC9935" i="6"/>
  <c r="BC9936" i="6"/>
  <c r="BC9937" i="6"/>
  <c r="BC9938" i="6"/>
  <c r="BC9939" i="6"/>
  <c r="BC9940" i="6"/>
  <c r="BC9941" i="6"/>
  <c r="BC9942" i="6"/>
  <c r="BC9943" i="6"/>
  <c r="BC9944" i="6"/>
  <c r="BC9945" i="6"/>
  <c r="BC9946" i="6"/>
  <c r="BC9947" i="6"/>
  <c r="BC9948" i="6"/>
  <c r="BC9949" i="6"/>
  <c r="BC9950" i="6"/>
  <c r="BC9951" i="6"/>
  <c r="BC9952" i="6"/>
  <c r="BC9953" i="6"/>
  <c r="BC9954" i="6"/>
  <c r="BC9955" i="6"/>
  <c r="BC9956" i="6"/>
  <c r="BC9957" i="6"/>
  <c r="BC9958" i="6"/>
  <c r="BC9959" i="6"/>
  <c r="BC9960" i="6"/>
  <c r="BC9961" i="6"/>
  <c r="BC9962" i="6"/>
  <c r="BC9963" i="6"/>
  <c r="BC9964" i="6"/>
  <c r="BC9965" i="6"/>
  <c r="BC9966" i="6"/>
  <c r="BC9967" i="6"/>
  <c r="BC9968" i="6"/>
  <c r="BC9969" i="6"/>
  <c r="BC9970" i="6"/>
  <c r="BC9971" i="6"/>
  <c r="BC9972" i="6"/>
  <c r="BC9973" i="6"/>
  <c r="BC9974" i="6"/>
  <c r="BC9975" i="6"/>
  <c r="BC9976" i="6"/>
  <c r="BC9977" i="6"/>
  <c r="BC9978" i="6"/>
  <c r="BC9979" i="6"/>
  <c r="BC9980" i="6"/>
  <c r="BC9981" i="6"/>
  <c r="BC9982" i="6"/>
  <c r="BC9983" i="6"/>
  <c r="BC9984" i="6"/>
  <c r="BC9985" i="6"/>
  <c r="BC9986" i="6"/>
  <c r="BC9987" i="6"/>
  <c r="BC9988" i="6"/>
  <c r="BC9989" i="6"/>
  <c r="BC9990" i="6"/>
  <c r="BC9991" i="6"/>
  <c r="BC9992" i="6"/>
  <c r="BC9993" i="6"/>
  <c r="BC9994" i="6"/>
  <c r="BC9995" i="6"/>
  <c r="BC9996" i="6"/>
  <c r="BC9997" i="6"/>
  <c r="BC9998" i="6"/>
  <c r="BC9999" i="6"/>
  <c r="BC10000" i="6"/>
  <c r="BC10001" i="6"/>
  <c r="BC10002" i="6"/>
  <c r="BC10003" i="6"/>
  <c r="BC10004" i="6"/>
  <c r="BC10005" i="6"/>
  <c r="BC10006" i="6"/>
  <c r="BC10007" i="6"/>
  <c r="BC10008" i="6"/>
  <c r="BC10009" i="6"/>
  <c r="BC10010" i="6"/>
  <c r="BC10011" i="6"/>
  <c r="BC10012" i="6"/>
  <c r="BC10013" i="6"/>
  <c r="BC10014" i="6"/>
  <c r="BC10015" i="6"/>
  <c r="BC10016" i="6"/>
  <c r="BC10017" i="6"/>
  <c r="BC10018" i="6"/>
  <c r="BC10019" i="6"/>
  <c r="BC10020" i="6"/>
  <c r="BC10021" i="6"/>
  <c r="BC10022" i="6"/>
  <c r="BC10023" i="6"/>
  <c r="BC10024" i="6"/>
  <c r="BC10025" i="6"/>
  <c r="BC10026" i="6"/>
  <c r="BC10027" i="6"/>
  <c r="BC10028" i="6"/>
  <c r="BC10029" i="6"/>
  <c r="BC10030" i="6"/>
  <c r="BC10031" i="6"/>
  <c r="BC10032" i="6"/>
  <c r="BC10033" i="6"/>
  <c r="BC10034" i="6"/>
  <c r="BC10035" i="6"/>
  <c r="BC10036" i="6"/>
  <c r="BC10037" i="6"/>
  <c r="BC10038" i="6"/>
  <c r="BC10039" i="6"/>
  <c r="BC10040" i="6"/>
  <c r="BC10041" i="6"/>
  <c r="BC10042" i="6"/>
  <c r="BC10043" i="6"/>
  <c r="BC10044" i="6"/>
  <c r="BC2" i="6"/>
  <c r="C15" i="28" l="1"/>
  <c r="B10044" i="6" l="1"/>
  <c r="B10043" i="6"/>
  <c r="B10042" i="6"/>
  <c r="B10041" i="6"/>
  <c r="B10040" i="6"/>
  <c r="B10039" i="6"/>
  <c r="B10038" i="6"/>
  <c r="B10037" i="6"/>
  <c r="B10036" i="6"/>
  <c r="B10035" i="6"/>
  <c r="B10034" i="6"/>
  <c r="B10033" i="6"/>
  <c r="B10032" i="6"/>
  <c r="B10031" i="6"/>
  <c r="B10030" i="6"/>
  <c r="B10029" i="6"/>
  <c r="B10028" i="6"/>
  <c r="B10027" i="6"/>
  <c r="B10026" i="6"/>
  <c r="B10025" i="6"/>
  <c r="B10024" i="6"/>
  <c r="B10023" i="6"/>
  <c r="B10022" i="6"/>
  <c r="B10021" i="6"/>
  <c r="B10020" i="6"/>
  <c r="B10019" i="6"/>
  <c r="B10018" i="6"/>
  <c r="B10017" i="6"/>
  <c r="B10016" i="6"/>
  <c r="B10015" i="6"/>
  <c r="B10014" i="6"/>
  <c r="B10013" i="6"/>
  <c r="B10012" i="6"/>
  <c r="B10011" i="6"/>
  <c r="B10010" i="6"/>
  <c r="B10009" i="6"/>
  <c r="B10008" i="6"/>
  <c r="B10007" i="6"/>
  <c r="B10006" i="6"/>
  <c r="B10005" i="6"/>
  <c r="B10004" i="6"/>
  <c r="B10003" i="6"/>
  <c r="B10002" i="6"/>
  <c r="B10001" i="6"/>
  <c r="B10000" i="6"/>
  <c r="B9999" i="6"/>
  <c r="B9998" i="6"/>
  <c r="B9997" i="6"/>
  <c r="B9996" i="6"/>
  <c r="B9995" i="6"/>
  <c r="B9994" i="6"/>
  <c r="B9993" i="6"/>
  <c r="B9992" i="6"/>
  <c r="B9991" i="6"/>
  <c r="B9990" i="6"/>
  <c r="B9989" i="6"/>
  <c r="B9988" i="6"/>
  <c r="B9987" i="6"/>
  <c r="B9986" i="6"/>
  <c r="B9985" i="6"/>
  <c r="B9984" i="6"/>
  <c r="B9983" i="6"/>
  <c r="B9982" i="6"/>
  <c r="B9981" i="6"/>
  <c r="B9980" i="6"/>
  <c r="B9979" i="6"/>
  <c r="B9978" i="6"/>
  <c r="B9977" i="6"/>
  <c r="B9976" i="6"/>
  <c r="B9975" i="6"/>
  <c r="B9974" i="6"/>
  <c r="B9973" i="6"/>
  <c r="B9972" i="6"/>
  <c r="B9971" i="6"/>
  <c r="B9970" i="6"/>
  <c r="B9969" i="6"/>
  <c r="B9968" i="6"/>
  <c r="B9967" i="6"/>
  <c r="B9966" i="6"/>
  <c r="B9965" i="6"/>
  <c r="B9964" i="6"/>
  <c r="B9963" i="6"/>
  <c r="B9962" i="6"/>
  <c r="B9961" i="6"/>
  <c r="B9960" i="6"/>
  <c r="B9959" i="6"/>
  <c r="B9958" i="6"/>
  <c r="B9957" i="6"/>
  <c r="B9956" i="6"/>
  <c r="B9955" i="6"/>
  <c r="B9954" i="6"/>
  <c r="B9953" i="6"/>
  <c r="B9952" i="6"/>
  <c r="B9951" i="6"/>
  <c r="B9950" i="6"/>
  <c r="B9949" i="6"/>
  <c r="B9948" i="6"/>
  <c r="B9947" i="6"/>
  <c r="B9946" i="6"/>
  <c r="B9945" i="6"/>
  <c r="B9944" i="6"/>
  <c r="B9943" i="6"/>
  <c r="B9942" i="6"/>
  <c r="B9941" i="6"/>
  <c r="B9940" i="6"/>
  <c r="B9939" i="6"/>
  <c r="B9938" i="6"/>
  <c r="B9937" i="6"/>
  <c r="B9936" i="6"/>
  <c r="B9935" i="6"/>
  <c r="B9934" i="6"/>
  <c r="B9933" i="6"/>
  <c r="B9932" i="6"/>
  <c r="B9931" i="6"/>
  <c r="B9930" i="6"/>
  <c r="B9929" i="6"/>
  <c r="B9928" i="6"/>
  <c r="B9927" i="6"/>
  <c r="B9926" i="6"/>
  <c r="B9925" i="6"/>
  <c r="B9924" i="6"/>
  <c r="B9923" i="6"/>
  <c r="B9922" i="6"/>
  <c r="B9921" i="6"/>
  <c r="B9920" i="6"/>
  <c r="B9919" i="6"/>
  <c r="B9918" i="6"/>
  <c r="B9917" i="6"/>
  <c r="B9916" i="6"/>
  <c r="B9915" i="6"/>
  <c r="B9914" i="6"/>
  <c r="B9913" i="6"/>
  <c r="B9912" i="6"/>
  <c r="B9911" i="6"/>
  <c r="B9910" i="6"/>
  <c r="B9909" i="6"/>
  <c r="B9908" i="6"/>
  <c r="B9907" i="6"/>
  <c r="B9906" i="6"/>
  <c r="B9905" i="6"/>
  <c r="B9904" i="6"/>
  <c r="B9903" i="6"/>
  <c r="B9902" i="6"/>
  <c r="B9901" i="6"/>
  <c r="B9900" i="6"/>
  <c r="B9899" i="6"/>
  <c r="B9898" i="6"/>
  <c r="B9897" i="6"/>
  <c r="B9896" i="6"/>
  <c r="B9895" i="6"/>
  <c r="B9894" i="6"/>
  <c r="B9893" i="6"/>
  <c r="B9892" i="6"/>
  <c r="B9891" i="6"/>
  <c r="B9890" i="6"/>
  <c r="B9889" i="6"/>
  <c r="B9888" i="6"/>
  <c r="B9887" i="6"/>
  <c r="B9886" i="6"/>
  <c r="B9885" i="6"/>
  <c r="B9884" i="6"/>
  <c r="B9883" i="6"/>
  <c r="B9882" i="6"/>
  <c r="B9881" i="6"/>
  <c r="B9880" i="6"/>
  <c r="B9879" i="6"/>
  <c r="B9878" i="6"/>
  <c r="B9877" i="6"/>
  <c r="B9876" i="6"/>
  <c r="B9875" i="6"/>
  <c r="B9874" i="6"/>
  <c r="B9873" i="6"/>
  <c r="B9872" i="6"/>
  <c r="B9871" i="6"/>
  <c r="B9870" i="6"/>
  <c r="B9869" i="6"/>
  <c r="B9868" i="6"/>
  <c r="B9867" i="6"/>
  <c r="B9866" i="6"/>
  <c r="B9865" i="6"/>
  <c r="B9864" i="6"/>
  <c r="B9863" i="6"/>
  <c r="B9862" i="6"/>
  <c r="B9861" i="6"/>
  <c r="B9860" i="6"/>
  <c r="B9859" i="6"/>
  <c r="B9858" i="6"/>
  <c r="B9857" i="6"/>
  <c r="B9856" i="6"/>
  <c r="B9855" i="6"/>
  <c r="B9854" i="6"/>
  <c r="B9853" i="6"/>
  <c r="B9852" i="6"/>
  <c r="B9851" i="6"/>
  <c r="B9850" i="6"/>
  <c r="B9849" i="6"/>
  <c r="B9848" i="6"/>
  <c r="B9847" i="6"/>
  <c r="B9846" i="6"/>
  <c r="B9845" i="6"/>
  <c r="B9844" i="6"/>
  <c r="B9843" i="6"/>
  <c r="B9842" i="6"/>
  <c r="B9841" i="6"/>
  <c r="B9840" i="6"/>
  <c r="B9839" i="6"/>
  <c r="B9838" i="6"/>
  <c r="B9837" i="6"/>
  <c r="B9836" i="6"/>
  <c r="B9835" i="6"/>
  <c r="B9834" i="6"/>
  <c r="B9833" i="6"/>
  <c r="B9832" i="6"/>
  <c r="B9831" i="6"/>
  <c r="B9830" i="6"/>
  <c r="B9829" i="6"/>
  <c r="B9828" i="6"/>
  <c r="B9827" i="6"/>
  <c r="B9826" i="6"/>
  <c r="B9825" i="6"/>
  <c r="B9824" i="6"/>
  <c r="B9823" i="6"/>
  <c r="B9822" i="6"/>
  <c r="B9821" i="6"/>
  <c r="B9820" i="6"/>
  <c r="B9819" i="6"/>
  <c r="B9818" i="6"/>
  <c r="B9817" i="6"/>
  <c r="B9816" i="6"/>
  <c r="B9815" i="6"/>
  <c r="B9814" i="6"/>
  <c r="B9813" i="6"/>
  <c r="B9812" i="6"/>
  <c r="B9811" i="6"/>
  <c r="B9810" i="6"/>
  <c r="B9809" i="6"/>
  <c r="B9808" i="6"/>
  <c r="B9807" i="6"/>
  <c r="B9806" i="6"/>
  <c r="B9805" i="6"/>
  <c r="B9804" i="6"/>
  <c r="B9803" i="6"/>
  <c r="B9802" i="6"/>
  <c r="B9801" i="6"/>
  <c r="B9800" i="6"/>
  <c r="B9799" i="6"/>
  <c r="B9798" i="6"/>
  <c r="B9797" i="6"/>
  <c r="B9796" i="6"/>
  <c r="B9795" i="6"/>
  <c r="B9794" i="6"/>
  <c r="B9793" i="6"/>
  <c r="B9792" i="6"/>
  <c r="B9791" i="6"/>
  <c r="B9790" i="6"/>
  <c r="B9789" i="6"/>
  <c r="B9788" i="6"/>
  <c r="B9787" i="6"/>
  <c r="B9786" i="6"/>
  <c r="B9785" i="6"/>
  <c r="B9784" i="6"/>
  <c r="B9783" i="6"/>
  <c r="B9782" i="6"/>
  <c r="B9781" i="6"/>
  <c r="B9780" i="6"/>
  <c r="B9779" i="6"/>
  <c r="B9778" i="6"/>
  <c r="B9777" i="6"/>
  <c r="B9776" i="6"/>
  <c r="B9775" i="6"/>
  <c r="B9774" i="6"/>
  <c r="B9773" i="6"/>
  <c r="B9772" i="6"/>
  <c r="B9771" i="6"/>
  <c r="B9770" i="6"/>
  <c r="B9769" i="6"/>
  <c r="B9768" i="6"/>
  <c r="B9767" i="6"/>
  <c r="B9766" i="6"/>
  <c r="B9765" i="6"/>
  <c r="B9764" i="6"/>
  <c r="B9763" i="6"/>
  <c r="B9762" i="6"/>
  <c r="B9761" i="6"/>
  <c r="B9760" i="6"/>
  <c r="B9759" i="6"/>
  <c r="B9758" i="6"/>
  <c r="B9757" i="6"/>
  <c r="B9756" i="6"/>
  <c r="B9755" i="6"/>
  <c r="B9754" i="6"/>
  <c r="B9753" i="6"/>
  <c r="B9752" i="6"/>
  <c r="B9751" i="6"/>
  <c r="B9750" i="6"/>
  <c r="B9749" i="6"/>
  <c r="B9748" i="6"/>
  <c r="B9747" i="6"/>
  <c r="B9746" i="6"/>
  <c r="B9745" i="6"/>
  <c r="B9744" i="6"/>
  <c r="B9743" i="6"/>
  <c r="B9742" i="6"/>
  <c r="B9741" i="6"/>
  <c r="B9740" i="6"/>
  <c r="B9739" i="6"/>
  <c r="B9738" i="6"/>
  <c r="B9737" i="6"/>
  <c r="B9736" i="6"/>
  <c r="B9735" i="6"/>
  <c r="B9734" i="6"/>
  <c r="B9733" i="6"/>
  <c r="B9732" i="6"/>
  <c r="B9731" i="6"/>
  <c r="B9730" i="6"/>
  <c r="B9729" i="6"/>
  <c r="B9728" i="6"/>
  <c r="B9727" i="6"/>
  <c r="B9726" i="6"/>
  <c r="B9725" i="6"/>
  <c r="B9724" i="6"/>
  <c r="B9723" i="6"/>
  <c r="B9722" i="6"/>
  <c r="B9721" i="6"/>
  <c r="B9720" i="6"/>
  <c r="B9719" i="6"/>
  <c r="B9718" i="6"/>
  <c r="B9717" i="6"/>
  <c r="B9716" i="6"/>
  <c r="B9715" i="6"/>
  <c r="B9714" i="6"/>
  <c r="B9713" i="6"/>
  <c r="B9712" i="6"/>
  <c r="B9711" i="6"/>
  <c r="B9710" i="6"/>
  <c r="B9709" i="6"/>
  <c r="B9708" i="6"/>
  <c r="B9707" i="6"/>
  <c r="B9706" i="6"/>
  <c r="B9705" i="6"/>
  <c r="B9704" i="6"/>
  <c r="B9703" i="6"/>
  <c r="B9702" i="6"/>
  <c r="B9701" i="6"/>
  <c r="B9700" i="6"/>
  <c r="B9699" i="6"/>
  <c r="B9698" i="6"/>
  <c r="B9697" i="6"/>
  <c r="B9696" i="6"/>
  <c r="B9695" i="6"/>
  <c r="B9694" i="6"/>
  <c r="B9693" i="6"/>
  <c r="B9692" i="6"/>
  <c r="B9691" i="6"/>
  <c r="B9690" i="6"/>
  <c r="B9689" i="6"/>
  <c r="B9688" i="6"/>
  <c r="B9687" i="6"/>
  <c r="B9686" i="6"/>
  <c r="B9685" i="6"/>
  <c r="B9684" i="6"/>
  <c r="B9683" i="6"/>
  <c r="B9682" i="6"/>
  <c r="B9681" i="6"/>
  <c r="B9680" i="6"/>
  <c r="B9679" i="6"/>
  <c r="B9678" i="6"/>
  <c r="B9677" i="6"/>
  <c r="B9676" i="6"/>
  <c r="B9675" i="6"/>
  <c r="B9674" i="6"/>
  <c r="B9673" i="6"/>
  <c r="B9672" i="6"/>
  <c r="B9671" i="6"/>
  <c r="B9670" i="6"/>
  <c r="B9669" i="6"/>
  <c r="B9668" i="6"/>
  <c r="B9667" i="6"/>
  <c r="B9666" i="6"/>
  <c r="B9665" i="6"/>
  <c r="B9664" i="6"/>
  <c r="B9663" i="6"/>
  <c r="B9662" i="6"/>
  <c r="B9661" i="6"/>
  <c r="B9660" i="6"/>
  <c r="B9659" i="6"/>
  <c r="B9658" i="6"/>
  <c r="B9657" i="6"/>
  <c r="B9656" i="6"/>
  <c r="B9655" i="6"/>
  <c r="B9654" i="6"/>
  <c r="B9653" i="6"/>
  <c r="B9652" i="6"/>
  <c r="B9651" i="6"/>
  <c r="B9650" i="6"/>
  <c r="B9649" i="6"/>
  <c r="B9648" i="6"/>
  <c r="B9647" i="6"/>
  <c r="B9646" i="6"/>
  <c r="B9645" i="6"/>
  <c r="B9644" i="6"/>
  <c r="B9643" i="6"/>
  <c r="B9642" i="6"/>
  <c r="B9641" i="6"/>
  <c r="B9640" i="6"/>
  <c r="B9639" i="6"/>
  <c r="B9638" i="6"/>
  <c r="B9637" i="6"/>
  <c r="B9636" i="6"/>
  <c r="B9635" i="6"/>
  <c r="B9634" i="6"/>
  <c r="B9633" i="6"/>
  <c r="B9632" i="6"/>
  <c r="B9631" i="6"/>
  <c r="B9630" i="6"/>
  <c r="B9629" i="6"/>
  <c r="B9628" i="6"/>
  <c r="B9627" i="6"/>
  <c r="B9626" i="6"/>
  <c r="B9625" i="6"/>
  <c r="B9624" i="6"/>
  <c r="B9623" i="6"/>
  <c r="B9622" i="6"/>
  <c r="B9621" i="6"/>
  <c r="B9620" i="6"/>
  <c r="B9619" i="6"/>
  <c r="B9618" i="6"/>
  <c r="B9617" i="6"/>
  <c r="B9616" i="6"/>
  <c r="B9615" i="6"/>
  <c r="B9614" i="6"/>
  <c r="B9613" i="6"/>
  <c r="B9612" i="6"/>
  <c r="B9611" i="6"/>
  <c r="B9610" i="6"/>
  <c r="B9609" i="6"/>
  <c r="B9608" i="6"/>
  <c r="B9607" i="6"/>
  <c r="B9606" i="6"/>
  <c r="B9605" i="6"/>
  <c r="B9604" i="6"/>
  <c r="B9603" i="6"/>
  <c r="B9602" i="6"/>
  <c r="B9601" i="6"/>
  <c r="B9600" i="6"/>
  <c r="B9599" i="6"/>
  <c r="B9598" i="6"/>
  <c r="B9597" i="6"/>
  <c r="B9596" i="6"/>
  <c r="B9595" i="6"/>
  <c r="B9594" i="6"/>
  <c r="B9593" i="6"/>
  <c r="B9592" i="6"/>
  <c r="B9591" i="6"/>
  <c r="B9590" i="6"/>
  <c r="B9589" i="6"/>
  <c r="B9588" i="6"/>
  <c r="B9587" i="6"/>
  <c r="B9586" i="6"/>
  <c r="B9585" i="6"/>
  <c r="B9584" i="6"/>
  <c r="B9583" i="6"/>
  <c r="B9582" i="6"/>
  <c r="B9581" i="6"/>
  <c r="B9580" i="6"/>
  <c r="B9579" i="6"/>
  <c r="B9578" i="6"/>
  <c r="B9577" i="6"/>
  <c r="B9576" i="6"/>
  <c r="B9575" i="6"/>
  <c r="B9574" i="6"/>
  <c r="B9573" i="6"/>
  <c r="B9572" i="6"/>
  <c r="B9571" i="6"/>
  <c r="B9570" i="6"/>
  <c r="B9569" i="6"/>
  <c r="B9568" i="6"/>
  <c r="B9567" i="6"/>
  <c r="B9566" i="6"/>
  <c r="B9565" i="6"/>
  <c r="B9564" i="6"/>
  <c r="B9563" i="6"/>
  <c r="B9562" i="6"/>
  <c r="B9561" i="6"/>
  <c r="B9560" i="6"/>
  <c r="B9559" i="6"/>
  <c r="B9558" i="6"/>
  <c r="B9557" i="6"/>
  <c r="B9556" i="6"/>
  <c r="B9555" i="6"/>
  <c r="B9554" i="6"/>
  <c r="B9553" i="6"/>
  <c r="B9552" i="6"/>
  <c r="B9551" i="6"/>
  <c r="B9550" i="6"/>
  <c r="B9549" i="6"/>
  <c r="B9548" i="6"/>
  <c r="B9547" i="6"/>
  <c r="B9546" i="6"/>
  <c r="B9545" i="6"/>
  <c r="B9544" i="6"/>
  <c r="B9543" i="6"/>
  <c r="B9542" i="6"/>
  <c r="B9541" i="6"/>
  <c r="B9540" i="6"/>
  <c r="B9539" i="6"/>
  <c r="B9538" i="6"/>
  <c r="B9537" i="6"/>
  <c r="B9536" i="6"/>
  <c r="B9535" i="6"/>
  <c r="B9534" i="6"/>
  <c r="B9533" i="6"/>
  <c r="B9532" i="6"/>
  <c r="B9531" i="6"/>
  <c r="B9530" i="6"/>
  <c r="B9529" i="6"/>
  <c r="B9528" i="6"/>
  <c r="B9527" i="6"/>
  <c r="B9526" i="6"/>
  <c r="B9525" i="6"/>
  <c r="B9524" i="6"/>
  <c r="B9523" i="6"/>
  <c r="B9522" i="6"/>
  <c r="B9521" i="6"/>
  <c r="B9520" i="6"/>
  <c r="B9519" i="6"/>
  <c r="B9518" i="6"/>
  <c r="B9517" i="6"/>
  <c r="B9516" i="6"/>
  <c r="B9515" i="6"/>
  <c r="B9514" i="6"/>
  <c r="B9513" i="6"/>
  <c r="B9512" i="6"/>
  <c r="B9511" i="6"/>
  <c r="B9510" i="6"/>
  <c r="B9509" i="6"/>
  <c r="B9508" i="6"/>
  <c r="B9507" i="6"/>
  <c r="B9506" i="6"/>
  <c r="B9505" i="6"/>
  <c r="B9504" i="6"/>
  <c r="B9503" i="6"/>
  <c r="B9502" i="6"/>
  <c r="B9501" i="6"/>
  <c r="B9500" i="6"/>
  <c r="B9499" i="6"/>
  <c r="B9498" i="6"/>
  <c r="B9497" i="6"/>
  <c r="B9496" i="6"/>
  <c r="B9495" i="6"/>
  <c r="B9494" i="6"/>
  <c r="B9493" i="6"/>
  <c r="B9492" i="6"/>
  <c r="B9491" i="6"/>
  <c r="B9490" i="6"/>
  <c r="B9489" i="6"/>
  <c r="B9488" i="6"/>
  <c r="B9487" i="6"/>
  <c r="B9486" i="6"/>
  <c r="B9485" i="6"/>
  <c r="B9484" i="6"/>
  <c r="B9483" i="6"/>
  <c r="B9482" i="6"/>
  <c r="B9481" i="6"/>
  <c r="B9480" i="6"/>
  <c r="B9479" i="6"/>
  <c r="B9478" i="6"/>
  <c r="B9477" i="6"/>
  <c r="B9476" i="6"/>
  <c r="B9475" i="6"/>
  <c r="B9474" i="6"/>
  <c r="B9473" i="6"/>
  <c r="B9472" i="6"/>
  <c r="B9471" i="6"/>
  <c r="B9470" i="6"/>
  <c r="B9469" i="6"/>
  <c r="B9468" i="6"/>
  <c r="B9467" i="6"/>
  <c r="B9466" i="6"/>
  <c r="B9465" i="6"/>
  <c r="B9464" i="6"/>
  <c r="B9463" i="6"/>
  <c r="B9462" i="6"/>
  <c r="B9461" i="6"/>
  <c r="B9460" i="6"/>
  <c r="B9459" i="6"/>
  <c r="B9458" i="6"/>
  <c r="B9457" i="6"/>
  <c r="B9456" i="6"/>
  <c r="B9455" i="6"/>
  <c r="B9454" i="6"/>
  <c r="B9453" i="6"/>
  <c r="B9452" i="6"/>
  <c r="B9451" i="6"/>
  <c r="B9450" i="6"/>
  <c r="B9449" i="6"/>
  <c r="B9448" i="6"/>
  <c r="B9447" i="6"/>
  <c r="B9446" i="6"/>
  <c r="B9445" i="6"/>
  <c r="B9444" i="6"/>
  <c r="B9443" i="6"/>
  <c r="B9442" i="6"/>
  <c r="B9441" i="6"/>
  <c r="B9440" i="6"/>
  <c r="AI17" i="6" l="1"/>
  <c r="C33" i="28" s="1"/>
  <c r="X17" i="6"/>
  <c r="AG17" i="6" s="1"/>
  <c r="AI16" i="6"/>
  <c r="C32" i="28" s="1"/>
  <c r="X16" i="6"/>
  <c r="AF16" i="6" s="1"/>
  <c r="C34" i="28"/>
  <c r="D34" i="28"/>
  <c r="E34" i="28"/>
  <c r="F34" i="28"/>
  <c r="H72" i="26"/>
  <c r="AG16" i="6" l="1"/>
  <c r="AL16" i="6" s="1"/>
  <c r="F32" i="28" s="1"/>
  <c r="AC16" i="6"/>
  <c r="AB17" i="6"/>
  <c r="AC17" i="6"/>
  <c r="AF17" i="6"/>
  <c r="AL17" i="6" s="1"/>
  <c r="F33" i="28" s="1"/>
  <c r="AB16" i="6"/>
  <c r="H43" i="26"/>
  <c r="AJ17" i="6" l="1"/>
  <c r="D33" i="28" s="1"/>
  <c r="AJ16" i="6"/>
  <c r="D32" i="28" s="1"/>
  <c r="W18" i="30" l="1"/>
  <c r="Y14" i="30"/>
  <c r="W14" i="30"/>
  <c r="W11" i="29" l="1"/>
  <c r="AD34" i="29" l="1"/>
  <c r="Z16" i="29"/>
  <c r="AA16" i="29" s="1"/>
  <c r="AM129" i="29" s="1"/>
  <c r="F36" i="29"/>
  <c r="AM9" i="30"/>
  <c r="C62" i="30"/>
  <c r="B61" i="30"/>
  <c r="C43" i="30"/>
  <c r="AB20" i="30"/>
  <c r="W11" i="30"/>
  <c r="C37" i="30"/>
  <c r="C36" i="30"/>
  <c r="C35" i="30"/>
  <c r="C34" i="30"/>
  <c r="C33" i="30"/>
  <c r="C32" i="30"/>
  <c r="C31" i="30"/>
  <c r="C30" i="30"/>
  <c r="W16" i="30"/>
  <c r="Y10" i="30"/>
  <c r="X10" i="30"/>
  <c r="AB23" i="30" s="1"/>
  <c r="W10" i="30"/>
  <c r="W44" i="30" s="1"/>
  <c r="X44" i="30" s="1"/>
  <c r="V10" i="30"/>
  <c r="F7" i="30" s="1"/>
  <c r="AA26" i="30" s="1"/>
  <c r="F24" i="30" s="1"/>
  <c r="AH146" i="30"/>
  <c r="AH145" i="30"/>
  <c r="AH144" i="30"/>
  <c r="AH143" i="30"/>
  <c r="AH142" i="30"/>
  <c r="AH141" i="30"/>
  <c r="AH140" i="30"/>
  <c r="AH139" i="30"/>
  <c r="AH138" i="30"/>
  <c r="AH137" i="30"/>
  <c r="AH136" i="30"/>
  <c r="AH135" i="30"/>
  <c r="AH134" i="30"/>
  <c r="AH130" i="30"/>
  <c r="AH128" i="30"/>
  <c r="AH127" i="30"/>
  <c r="AH126" i="30"/>
  <c r="AH125" i="30"/>
  <c r="AH124" i="30"/>
  <c r="AH123" i="30"/>
  <c r="AH122" i="30"/>
  <c r="AH121" i="30"/>
  <c r="AH120" i="30"/>
  <c r="AH119" i="30"/>
  <c r="AH118" i="30"/>
  <c r="AH117" i="30"/>
  <c r="AH116" i="30"/>
  <c r="AH115" i="30"/>
  <c r="AH114" i="30"/>
  <c r="AH113" i="30"/>
  <c r="AH112" i="30"/>
  <c r="AH111" i="30"/>
  <c r="AH110" i="30"/>
  <c r="AH109" i="30"/>
  <c r="AH108" i="30"/>
  <c r="AH107" i="30"/>
  <c r="AH106" i="30"/>
  <c r="AH105" i="30"/>
  <c r="AH104" i="30"/>
  <c r="AH103" i="30"/>
  <c r="AH102" i="30"/>
  <c r="AH101" i="30"/>
  <c r="AH100" i="30"/>
  <c r="AH99" i="30"/>
  <c r="AH98" i="30"/>
  <c r="AH97" i="30"/>
  <c r="AH96" i="30"/>
  <c r="AH95" i="30"/>
  <c r="AH94" i="30"/>
  <c r="AH93" i="30"/>
  <c r="AH92" i="30"/>
  <c r="AH91" i="30"/>
  <c r="AH90" i="30"/>
  <c r="AH89" i="30"/>
  <c r="AH88" i="30"/>
  <c r="AH87" i="30"/>
  <c r="AH86" i="30"/>
  <c r="AH85" i="30"/>
  <c r="AH84" i="30"/>
  <c r="AH83" i="30"/>
  <c r="AH82" i="30"/>
  <c r="AH81" i="30"/>
  <c r="AH80" i="30"/>
  <c r="AH79" i="30"/>
  <c r="AH78" i="30"/>
  <c r="AH77" i="30"/>
  <c r="AH76" i="30"/>
  <c r="AH75" i="30"/>
  <c r="AH74" i="30"/>
  <c r="AH73" i="30"/>
  <c r="AH72" i="30"/>
  <c r="AH71" i="30"/>
  <c r="AH70" i="30"/>
  <c r="AH69" i="30"/>
  <c r="AH68" i="30"/>
  <c r="AH67" i="30"/>
  <c r="AH66" i="30"/>
  <c r="AH65" i="30"/>
  <c r="AH64" i="30"/>
  <c r="AH63" i="30"/>
  <c r="AH62" i="30"/>
  <c r="AH61" i="30"/>
  <c r="AH60" i="30"/>
  <c r="AH59" i="30"/>
  <c r="AH58" i="30"/>
  <c r="AH57" i="30"/>
  <c r="AH56" i="30"/>
  <c r="AH55" i="30"/>
  <c r="AH54" i="30"/>
  <c r="AH53" i="30"/>
  <c r="AH52" i="30"/>
  <c r="AH51" i="30"/>
  <c r="AH50" i="30"/>
  <c r="AH49" i="30"/>
  <c r="AH48" i="30"/>
  <c r="AH47" i="30"/>
  <c r="AH46" i="30"/>
  <c r="AH45" i="30"/>
  <c r="AH44" i="30"/>
  <c r="AH43" i="30"/>
  <c r="AH42" i="30"/>
  <c r="AH41" i="30"/>
  <c r="AH40" i="30"/>
  <c r="AH39" i="30"/>
  <c r="AH38" i="30"/>
  <c r="AH37" i="30"/>
  <c r="AH36" i="30"/>
  <c r="AH35" i="30"/>
  <c r="AH34" i="30"/>
  <c r="AH33" i="30"/>
  <c r="AH32" i="30"/>
  <c r="AH31" i="30"/>
  <c r="AH30" i="30"/>
  <c r="AH29" i="30"/>
  <c r="AH28" i="30"/>
  <c r="AH27" i="30"/>
  <c r="AH26" i="30"/>
  <c r="AH25" i="30"/>
  <c r="AH24" i="30"/>
  <c r="AH23" i="30"/>
  <c r="AH22" i="30"/>
  <c r="AH21" i="30"/>
  <c r="AH20" i="30"/>
  <c r="AH19" i="30"/>
  <c r="B17" i="30"/>
  <c r="AH18" i="30"/>
  <c r="AH17" i="30"/>
  <c r="AH16" i="30"/>
  <c r="AH15" i="30"/>
  <c r="AH14" i="30"/>
  <c r="AH13" i="30"/>
  <c r="AH12" i="30"/>
  <c r="AH11" i="30"/>
  <c r="AH10" i="30"/>
  <c r="AO39" i="30"/>
  <c r="AO26" i="30"/>
  <c r="AO82" i="30"/>
  <c r="AO42" i="30"/>
  <c r="AO118" i="30"/>
  <c r="AO53" i="30"/>
  <c r="AO113" i="30"/>
  <c r="AO101" i="30"/>
  <c r="AO32" i="30"/>
  <c r="AO91" i="30"/>
  <c r="AO112" i="30"/>
  <c r="AO50" i="30"/>
  <c r="AO27" i="30"/>
  <c r="AO88" i="30"/>
  <c r="AO61" i="30"/>
  <c r="AO96" i="30"/>
  <c r="AO76" i="30"/>
  <c r="AO22" i="30"/>
  <c r="AO62" i="30"/>
  <c r="AO100" i="30"/>
  <c r="AO28" i="30"/>
  <c r="AO121" i="30"/>
  <c r="AO41" i="30"/>
  <c r="AO120" i="30"/>
  <c r="AO75" i="30"/>
  <c r="AO72" i="30"/>
  <c r="AO123" i="30"/>
  <c r="AO116" i="30"/>
  <c r="AO40" i="30"/>
  <c r="AO18" i="30"/>
  <c r="AO87" i="30"/>
  <c r="AO107" i="30"/>
  <c r="AL133" i="30"/>
  <c r="AO25" i="30"/>
  <c r="AL132" i="30"/>
  <c r="AO122" i="30"/>
  <c r="AO46" i="30"/>
  <c r="AO43" i="30"/>
  <c r="AO106" i="30"/>
  <c r="AO124" i="30"/>
  <c r="AO108" i="30"/>
  <c r="AO74" i="30"/>
  <c r="AO51" i="30"/>
  <c r="AO90" i="30"/>
  <c r="AO14" i="30"/>
  <c r="AO83" i="30"/>
  <c r="AO89" i="30"/>
  <c r="AO73" i="30"/>
  <c r="AO38" i="30"/>
  <c r="AO30" i="30"/>
  <c r="AO70" i="30"/>
  <c r="AO59" i="30"/>
  <c r="AO56" i="30"/>
  <c r="AO23" i="30"/>
  <c r="AO15" i="30"/>
  <c r="AO119" i="30"/>
  <c r="AO47" i="30"/>
  <c r="AO102" i="30"/>
  <c r="AO94" i="30"/>
  <c r="AO54" i="30"/>
  <c r="AO19" i="30"/>
  <c r="AO11" i="30"/>
  <c r="AO45" i="30"/>
  <c r="AO92" i="30"/>
  <c r="AO48" i="30"/>
  <c r="AO110" i="30"/>
  <c r="AO127" i="30"/>
  <c r="AO85" i="30"/>
  <c r="AO31" i="30"/>
  <c r="AO29" i="30"/>
  <c r="AO81" i="30"/>
  <c r="AO128" i="30"/>
  <c r="AO34" i="30"/>
  <c r="AO57" i="30"/>
  <c r="AO115" i="30"/>
  <c r="AO114" i="30"/>
  <c r="AO64" i="30"/>
  <c r="AO111" i="30"/>
  <c r="AO129" i="30"/>
  <c r="AO35" i="30"/>
  <c r="AO104" i="30"/>
  <c r="AO99" i="30"/>
  <c r="AO71" i="30"/>
  <c r="AO65" i="30"/>
  <c r="AO95" i="30"/>
  <c r="AO66" i="30"/>
  <c r="AO130" i="30"/>
  <c r="AO68" i="30"/>
  <c r="AO37" i="30"/>
  <c r="AO69" i="30"/>
  <c r="AO52" i="30"/>
  <c r="AO97" i="30"/>
  <c r="AO84" i="30"/>
  <c r="AO86" i="30"/>
  <c r="AO60" i="30"/>
  <c r="AO105" i="30"/>
  <c r="AO21" i="30"/>
  <c r="AO77" i="30"/>
  <c r="AO33" i="30"/>
  <c r="AO55" i="30"/>
  <c r="AO67" i="30"/>
  <c r="AO12" i="30"/>
  <c r="AO98" i="30"/>
  <c r="AO36" i="30"/>
  <c r="AO93" i="30"/>
  <c r="AO24" i="30"/>
  <c r="AO125" i="30"/>
  <c r="AO109" i="30"/>
  <c r="AO78" i="30"/>
  <c r="AO20" i="30"/>
  <c r="AO58" i="30"/>
  <c r="AO79" i="30"/>
  <c r="AO103" i="30"/>
  <c r="AO126" i="30"/>
  <c r="AO63" i="30"/>
  <c r="AO17" i="30"/>
  <c r="AO80" i="30"/>
  <c r="AO16" i="30"/>
  <c r="AO49" i="30"/>
  <c r="AO13" i="30"/>
  <c r="AO117" i="30"/>
  <c r="AO10" i="30"/>
  <c r="AO44" i="30"/>
  <c r="AP10" i="30" l="1"/>
  <c r="AI10" i="30" s="1"/>
  <c r="AP130" i="30"/>
  <c r="AI130" i="30" s="1"/>
  <c r="AP129" i="30"/>
  <c r="AI129" i="30" s="1"/>
  <c r="W48" i="30"/>
  <c r="X48" i="30" s="1"/>
  <c r="Y48" i="30" s="1"/>
  <c r="AG138" i="30" s="1"/>
  <c r="AM9" i="29"/>
  <c r="AP12" i="30"/>
  <c r="AI12" i="30" s="1"/>
  <c r="AP20" i="30"/>
  <c r="AI20" i="30" s="1"/>
  <c r="AP52" i="30"/>
  <c r="AI52" i="30" s="1"/>
  <c r="AP60" i="30"/>
  <c r="AI60" i="30" s="1"/>
  <c r="AP68" i="30"/>
  <c r="AI68" i="30" s="1"/>
  <c r="AP76" i="30"/>
  <c r="AI76" i="30" s="1"/>
  <c r="AP84" i="30"/>
  <c r="AI84" i="30" s="1"/>
  <c r="AP92" i="30"/>
  <c r="AI92" i="30" s="1"/>
  <c r="AP100" i="30"/>
  <c r="AI100" i="30" s="1"/>
  <c r="AP108" i="30"/>
  <c r="AI108" i="30" s="1"/>
  <c r="AP116" i="30"/>
  <c r="AI116" i="30" s="1"/>
  <c r="AP124" i="30"/>
  <c r="AI124" i="30" s="1"/>
  <c r="AP36" i="30"/>
  <c r="AI36" i="30" s="1"/>
  <c r="AP44" i="30"/>
  <c r="AI44" i="30" s="1"/>
  <c r="AP28" i="30"/>
  <c r="AI28" i="30" s="1"/>
  <c r="AP18" i="30"/>
  <c r="AI18" i="30" s="1"/>
  <c r="AP26" i="30"/>
  <c r="AI26" i="30" s="1"/>
  <c r="AP34" i="30"/>
  <c r="AI34" i="30" s="1"/>
  <c r="AP42" i="30"/>
  <c r="AI42" i="30" s="1"/>
  <c r="AP50" i="30"/>
  <c r="AI50" i="30" s="1"/>
  <c r="AP58" i="30"/>
  <c r="AI58" i="30" s="1"/>
  <c r="AP66" i="30"/>
  <c r="AI66" i="30" s="1"/>
  <c r="AP74" i="30"/>
  <c r="AI74" i="30" s="1"/>
  <c r="AP82" i="30"/>
  <c r="AI82" i="30" s="1"/>
  <c r="AP90" i="30"/>
  <c r="AI90" i="30" s="1"/>
  <c r="AP98" i="30"/>
  <c r="AI98" i="30" s="1"/>
  <c r="AP106" i="30"/>
  <c r="AI106" i="30" s="1"/>
  <c r="AP114" i="30"/>
  <c r="AI114" i="30" s="1"/>
  <c r="AP122" i="30"/>
  <c r="AI122" i="30" s="1"/>
  <c r="AP11" i="30"/>
  <c r="AI11" i="30" s="1"/>
  <c r="AP19" i="30"/>
  <c r="AI19" i="30" s="1"/>
  <c r="AP27" i="30"/>
  <c r="AI27" i="30" s="1"/>
  <c r="AP35" i="30"/>
  <c r="AI35" i="30" s="1"/>
  <c r="AP43" i="30"/>
  <c r="AI43" i="30" s="1"/>
  <c r="AP51" i="30"/>
  <c r="AI51" i="30" s="1"/>
  <c r="AP59" i="30"/>
  <c r="AI59" i="30" s="1"/>
  <c r="AP67" i="30"/>
  <c r="AI67" i="30" s="1"/>
  <c r="AP75" i="30"/>
  <c r="AI75" i="30" s="1"/>
  <c r="AP83" i="30"/>
  <c r="AI83" i="30" s="1"/>
  <c r="AP91" i="30"/>
  <c r="AI91" i="30" s="1"/>
  <c r="AP99" i="30"/>
  <c r="AI99" i="30" s="1"/>
  <c r="AP107" i="30"/>
  <c r="AI107" i="30" s="1"/>
  <c r="AP115" i="30"/>
  <c r="AI115" i="30" s="1"/>
  <c r="AP123" i="30"/>
  <c r="AI123" i="30" s="1"/>
  <c r="AP21" i="30"/>
  <c r="AI21" i="30" s="1"/>
  <c r="AP45" i="30"/>
  <c r="AI45" i="30" s="1"/>
  <c r="AP69" i="30"/>
  <c r="AI69" i="30" s="1"/>
  <c r="AP93" i="30"/>
  <c r="AI93" i="30" s="1"/>
  <c r="AP117" i="30"/>
  <c r="AI117" i="30" s="1"/>
  <c r="AP14" i="30"/>
  <c r="AI14" i="30" s="1"/>
  <c r="AP22" i="30"/>
  <c r="AI22" i="30" s="1"/>
  <c r="AP30" i="30"/>
  <c r="AI30" i="30" s="1"/>
  <c r="AP38" i="30"/>
  <c r="AI38" i="30" s="1"/>
  <c r="AP46" i="30"/>
  <c r="AI46" i="30" s="1"/>
  <c r="AP54" i="30"/>
  <c r="AI54" i="30" s="1"/>
  <c r="AP62" i="30"/>
  <c r="AI62" i="30" s="1"/>
  <c r="AP70" i="30"/>
  <c r="AI70" i="30" s="1"/>
  <c r="AP78" i="30"/>
  <c r="AI78" i="30" s="1"/>
  <c r="AP86" i="30"/>
  <c r="AI86" i="30" s="1"/>
  <c r="AP94" i="30"/>
  <c r="AI94" i="30" s="1"/>
  <c r="AP102" i="30"/>
  <c r="AI102" i="30" s="1"/>
  <c r="AP110" i="30"/>
  <c r="AI110" i="30" s="1"/>
  <c r="AP118" i="30"/>
  <c r="AI118" i="30" s="1"/>
  <c r="AP126" i="30"/>
  <c r="AI126" i="30" s="1"/>
  <c r="AP13" i="30"/>
  <c r="AI13" i="30" s="1"/>
  <c r="AP29" i="30"/>
  <c r="AI29" i="30" s="1"/>
  <c r="AP53" i="30"/>
  <c r="AI53" i="30" s="1"/>
  <c r="AP61" i="30"/>
  <c r="AI61" i="30" s="1"/>
  <c r="AP85" i="30"/>
  <c r="AI85" i="30" s="1"/>
  <c r="AP101" i="30"/>
  <c r="AI101" i="30" s="1"/>
  <c r="AP125" i="30"/>
  <c r="AI125" i="30" s="1"/>
  <c r="AP15" i="30"/>
  <c r="AI15" i="30" s="1"/>
  <c r="AP23" i="30"/>
  <c r="AI23" i="30" s="1"/>
  <c r="AP31" i="30"/>
  <c r="AI31" i="30" s="1"/>
  <c r="AP39" i="30"/>
  <c r="AI39" i="30" s="1"/>
  <c r="AP47" i="30"/>
  <c r="AI47" i="30" s="1"/>
  <c r="AP55" i="30"/>
  <c r="AI55" i="30" s="1"/>
  <c r="AP63" i="30"/>
  <c r="AI63" i="30" s="1"/>
  <c r="AP71" i="30"/>
  <c r="AI71" i="30" s="1"/>
  <c r="AP79" i="30"/>
  <c r="AI79" i="30" s="1"/>
  <c r="AP87" i="30"/>
  <c r="AI87" i="30" s="1"/>
  <c r="AP95" i="30"/>
  <c r="AI95" i="30" s="1"/>
  <c r="AP103" i="30"/>
  <c r="AI103" i="30" s="1"/>
  <c r="AP111" i="30"/>
  <c r="AI111" i="30" s="1"/>
  <c r="AP119" i="30"/>
  <c r="AI119" i="30" s="1"/>
  <c r="AP127" i="30"/>
  <c r="AI127" i="30" s="1"/>
  <c r="AP16" i="30"/>
  <c r="AI16" i="30" s="1"/>
  <c r="AP24" i="30"/>
  <c r="AI24" i="30" s="1"/>
  <c r="AP32" i="30"/>
  <c r="AI32" i="30" s="1"/>
  <c r="AP40" i="30"/>
  <c r="AI40" i="30" s="1"/>
  <c r="AP48" i="30"/>
  <c r="AI48" i="30" s="1"/>
  <c r="AP56" i="30"/>
  <c r="AI56" i="30" s="1"/>
  <c r="AP64" i="30"/>
  <c r="AI64" i="30" s="1"/>
  <c r="AP72" i="30"/>
  <c r="AI72" i="30" s="1"/>
  <c r="AP80" i="30"/>
  <c r="AI80" i="30" s="1"/>
  <c r="AP88" i="30"/>
  <c r="AI88" i="30" s="1"/>
  <c r="AP96" i="30"/>
  <c r="AI96" i="30" s="1"/>
  <c r="AP104" i="30"/>
  <c r="AI104" i="30" s="1"/>
  <c r="AP112" i="30"/>
  <c r="AI112" i="30" s="1"/>
  <c r="AP120" i="30"/>
  <c r="AI120" i="30" s="1"/>
  <c r="AP128" i="30"/>
  <c r="AI128" i="30" s="1"/>
  <c r="AP37" i="30"/>
  <c r="AI37" i="30" s="1"/>
  <c r="AP77" i="30"/>
  <c r="AI77" i="30" s="1"/>
  <c r="AP109" i="30"/>
  <c r="AI109" i="30" s="1"/>
  <c r="AP17" i="30"/>
  <c r="AI17" i="30" s="1"/>
  <c r="AP25" i="30"/>
  <c r="AI25" i="30" s="1"/>
  <c r="AP33" i="30"/>
  <c r="AI33" i="30" s="1"/>
  <c r="AP41" i="30"/>
  <c r="AI41" i="30" s="1"/>
  <c r="AP49" i="30"/>
  <c r="AI49" i="30" s="1"/>
  <c r="AP57" i="30"/>
  <c r="AI57" i="30" s="1"/>
  <c r="AP65" i="30"/>
  <c r="AI65" i="30" s="1"/>
  <c r="AP73" i="30"/>
  <c r="AI73" i="30" s="1"/>
  <c r="AP81" i="30"/>
  <c r="AI81" i="30" s="1"/>
  <c r="AP89" i="30"/>
  <c r="AI89" i="30" s="1"/>
  <c r="AP97" i="30"/>
  <c r="AI97" i="30" s="1"/>
  <c r="AP105" i="30"/>
  <c r="AI105" i="30" s="1"/>
  <c r="AP113" i="30"/>
  <c r="AI113" i="30" s="1"/>
  <c r="AP121" i="30"/>
  <c r="AI121" i="30" s="1"/>
  <c r="AB28" i="30"/>
  <c r="G26" i="30" s="1"/>
  <c r="AB21" i="30"/>
  <c r="G19" i="30" s="1"/>
  <c r="G21" i="30"/>
  <c r="AB26" i="30"/>
  <c r="G24" i="30" s="1"/>
  <c r="Z27" i="30"/>
  <c r="E25" i="30" s="1"/>
  <c r="Y29" i="30"/>
  <c r="D27" i="30" s="1"/>
  <c r="AA29" i="30"/>
  <c r="F27" i="30" s="1"/>
  <c r="Z23" i="30"/>
  <c r="E21" i="30" s="1"/>
  <c r="AB24" i="30"/>
  <c r="G22" i="30" s="1"/>
  <c r="Z25" i="30"/>
  <c r="E23" i="30" s="1"/>
  <c r="AA23" i="30"/>
  <c r="F21" i="30" s="1"/>
  <c r="Y25" i="30"/>
  <c r="D23" i="30" s="1"/>
  <c r="Y27" i="30"/>
  <c r="D25" i="30" s="1"/>
  <c r="Z29" i="30"/>
  <c r="E27" i="30" s="1"/>
  <c r="Y23" i="30"/>
  <c r="D21" i="30" s="1"/>
  <c r="AA25" i="30"/>
  <c r="F23" i="30" s="1"/>
  <c r="AB27" i="30"/>
  <c r="G25" i="30" s="1"/>
  <c r="AB29" i="30"/>
  <c r="G27" i="30" s="1"/>
  <c r="AB25" i="30"/>
  <c r="G23" i="30" s="1"/>
  <c r="Y28" i="30"/>
  <c r="D26" i="30" s="1"/>
  <c r="Y24" i="30"/>
  <c r="D22" i="30" s="1"/>
  <c r="Y26" i="30"/>
  <c r="D24" i="30" s="1"/>
  <c r="Z28" i="30"/>
  <c r="E26" i="30" s="1"/>
  <c r="Y21" i="30"/>
  <c r="D19" i="30" s="1"/>
  <c r="Z24" i="30"/>
  <c r="E22" i="30" s="1"/>
  <c r="Z26" i="30"/>
  <c r="E24" i="30" s="1"/>
  <c r="AA28" i="30"/>
  <c r="F26" i="30" s="1"/>
  <c r="Z21" i="30"/>
  <c r="E19" i="30" s="1"/>
  <c r="AA24" i="30"/>
  <c r="F22" i="30" s="1"/>
  <c r="Y22" i="30"/>
  <c r="D20" i="30" s="1"/>
  <c r="Z22" i="30"/>
  <c r="E20" i="30" s="1"/>
  <c r="AB22" i="30"/>
  <c r="G20" i="30" s="1"/>
  <c r="D9" i="30"/>
  <c r="Y44" i="30"/>
  <c r="W55" i="30"/>
  <c r="X55" i="30" s="1"/>
  <c r="W51" i="30"/>
  <c r="X51" i="30" s="1"/>
  <c r="Y51" i="30" s="1"/>
  <c r="W56" i="30"/>
  <c r="X56" i="30" s="1"/>
  <c r="W50" i="30"/>
  <c r="X50" i="30" s="1"/>
  <c r="Y50" i="30" s="1"/>
  <c r="W52" i="30"/>
  <c r="X52" i="30" s="1"/>
  <c r="Y52" i="30" s="1"/>
  <c r="W49" i="30"/>
  <c r="X49" i="30" s="1"/>
  <c r="Y49" i="30" s="1"/>
  <c r="W12" i="30"/>
  <c r="B42" i="30" s="1"/>
  <c r="G18" i="30"/>
  <c r="C9" i="30"/>
  <c r="W45" i="30"/>
  <c r="X45" i="30" s="1"/>
  <c r="W53" i="30"/>
  <c r="X53" i="30" s="1"/>
  <c r="AG147" i="30"/>
  <c r="X14" i="30"/>
  <c r="W46" i="30"/>
  <c r="X46" i="30" s="1"/>
  <c r="Y46" i="30" s="1"/>
  <c r="W54" i="30"/>
  <c r="X54" i="30" s="1"/>
  <c r="W47" i="30"/>
  <c r="X47" i="30" s="1"/>
  <c r="Y47" i="30" s="1"/>
  <c r="AB48" i="30"/>
  <c r="AB50" i="30"/>
  <c r="AB46" i="30"/>
  <c r="AB49" i="30"/>
  <c r="AB47" i="30"/>
  <c r="AB51" i="30"/>
  <c r="AB44" i="30"/>
  <c r="AB52" i="30"/>
  <c r="AM108" i="30"/>
  <c r="AM14" i="30"/>
  <c r="AM76" i="30"/>
  <c r="AM107" i="30"/>
  <c r="AM85" i="30"/>
  <c r="AM65" i="30"/>
  <c r="AA48" i="30"/>
  <c r="AM35" i="30"/>
  <c r="AM93" i="30"/>
  <c r="AM88" i="30"/>
  <c r="AM51" i="30"/>
  <c r="AM102" i="30"/>
  <c r="AM86" i="30"/>
  <c r="AM60" i="30"/>
  <c r="AM56" i="30"/>
  <c r="AM31" i="30"/>
  <c r="AM117" i="30"/>
  <c r="AM84" i="30"/>
  <c r="AM116" i="30"/>
  <c r="AM38" i="30"/>
  <c r="AM40" i="30"/>
  <c r="AM89" i="30"/>
  <c r="AM19" i="30"/>
  <c r="AM23" i="30"/>
  <c r="AM61" i="30"/>
  <c r="AM64" i="30"/>
  <c r="AM24" i="30"/>
  <c r="AM30" i="30"/>
  <c r="AM123" i="30"/>
  <c r="AM33" i="30"/>
  <c r="AM71" i="30"/>
  <c r="AM120" i="30"/>
  <c r="AM13" i="30"/>
  <c r="AM78" i="30"/>
  <c r="AM28" i="30"/>
  <c r="AM46" i="30"/>
  <c r="AM10" i="30"/>
  <c r="AM83" i="30"/>
  <c r="AM12" i="30"/>
  <c r="AM62" i="30"/>
  <c r="AM81" i="30"/>
  <c r="AM29" i="30"/>
  <c r="AM43" i="30"/>
  <c r="AM74" i="30"/>
  <c r="AM73" i="30"/>
  <c r="AM70" i="30"/>
  <c r="AM94" i="30"/>
  <c r="AM27" i="30"/>
  <c r="AM105" i="30"/>
  <c r="AM21" i="30"/>
  <c r="AM67" i="30"/>
  <c r="AM26" i="30"/>
  <c r="AM45" i="30"/>
  <c r="AM77" i="30"/>
  <c r="AM18" i="30"/>
  <c r="AM72" i="30"/>
  <c r="AM114" i="30"/>
  <c r="AM122" i="30"/>
  <c r="AM79" i="30"/>
  <c r="AM48" i="30"/>
  <c r="AM39" i="30"/>
  <c r="AM101" i="30"/>
  <c r="AM54" i="30"/>
  <c r="AM125" i="30"/>
  <c r="AM80" i="30"/>
  <c r="AM92" i="30"/>
  <c r="AM49" i="30"/>
  <c r="Z48" i="30"/>
  <c r="AM118" i="30"/>
  <c r="AM104" i="30"/>
  <c r="AM42" i="30"/>
  <c r="AM57" i="30"/>
  <c r="AM111" i="30"/>
  <c r="AM130" i="30"/>
  <c r="AM115" i="30"/>
  <c r="AM112" i="30"/>
  <c r="AM97" i="30"/>
  <c r="AM66" i="30"/>
  <c r="AM91" i="30"/>
  <c r="AM36" i="30"/>
  <c r="AM32" i="30"/>
  <c r="AM25" i="30"/>
  <c r="AM44" i="30"/>
  <c r="AM90" i="30"/>
  <c r="AM126" i="30"/>
  <c r="AM119" i="30"/>
  <c r="AM87" i="30"/>
  <c r="AM11" i="30"/>
  <c r="AM17" i="30"/>
  <c r="AM20" i="30"/>
  <c r="AM68" i="30"/>
  <c r="AM99" i="30"/>
  <c r="AM124" i="30"/>
  <c r="AM22" i="30"/>
  <c r="AM128" i="30"/>
  <c r="AM121" i="30"/>
  <c r="AM52" i="30"/>
  <c r="AM103" i="30"/>
  <c r="AM34" i="30"/>
  <c r="AM37" i="30"/>
  <c r="AM75" i="30"/>
  <c r="AM59" i="30"/>
  <c r="AM16" i="30"/>
  <c r="AM106" i="30"/>
  <c r="AM109" i="30"/>
  <c r="AM55" i="30"/>
  <c r="AM47" i="30"/>
  <c r="AM129" i="30"/>
  <c r="AM58" i="30"/>
  <c r="AM127" i="30"/>
  <c r="AM82" i="30"/>
  <c r="AM15" i="30"/>
  <c r="AM50" i="30"/>
  <c r="AM95" i="30"/>
  <c r="AM98" i="30"/>
  <c r="AM110" i="30"/>
  <c r="AM100" i="30"/>
  <c r="AM96" i="30"/>
  <c r="AM63" i="30"/>
  <c r="AM113" i="30"/>
  <c r="AM69" i="30"/>
  <c r="AM41" i="30"/>
  <c r="AM53" i="30"/>
  <c r="Y45" i="30" l="1"/>
  <c r="C47" i="30"/>
  <c r="C50" i="30"/>
  <c r="Y55" i="30"/>
  <c r="C57" i="30"/>
  <c r="Y54" i="30"/>
  <c r="C56" i="30"/>
  <c r="Y53" i="30"/>
  <c r="C55" i="30"/>
  <c r="Y56" i="30"/>
  <c r="C58" i="30"/>
  <c r="B50" i="30"/>
  <c r="AJ138" i="30"/>
  <c r="E50" i="30"/>
  <c r="AK147" i="30"/>
  <c r="E80" i="30" s="1"/>
  <c r="C53" i="30"/>
  <c r="C48" i="30"/>
  <c r="C46" i="30"/>
  <c r="C51" i="30"/>
  <c r="C49" i="30"/>
  <c r="C54" i="30"/>
  <c r="C52" i="30"/>
  <c r="G50" i="30"/>
  <c r="F50" i="30"/>
  <c r="AB45" i="30"/>
  <c r="AB55" i="30"/>
  <c r="AB56" i="30"/>
  <c r="AB54" i="30"/>
  <c r="AB53" i="30"/>
  <c r="AA46" i="30"/>
  <c r="AA44" i="30"/>
  <c r="AA51" i="30"/>
  <c r="Z44" i="30"/>
  <c r="AL138" i="30"/>
  <c r="Z46" i="30"/>
  <c r="Z50" i="30"/>
  <c r="Z56" i="30"/>
  <c r="AA54" i="30"/>
  <c r="AA49" i="30"/>
  <c r="Z52" i="30"/>
  <c r="Z49" i="30"/>
  <c r="Z55" i="30"/>
  <c r="Z45" i="30"/>
  <c r="AA45" i="30"/>
  <c r="AA50" i="30"/>
  <c r="Z47" i="30"/>
  <c r="Z51" i="30"/>
  <c r="AA53" i="30"/>
  <c r="AA55" i="30"/>
  <c r="Z54" i="30"/>
  <c r="AA47" i="30"/>
  <c r="AA52" i="30"/>
  <c r="AA56" i="30"/>
  <c r="Z53" i="30"/>
  <c r="F55" i="30" l="1"/>
  <c r="G55" i="30"/>
  <c r="E55" i="30"/>
  <c r="E58" i="30"/>
  <c r="G58" i="30"/>
  <c r="F58" i="30"/>
  <c r="G56" i="30"/>
  <c r="F56" i="30"/>
  <c r="E56" i="30"/>
  <c r="E57" i="30"/>
  <c r="G57" i="30"/>
  <c r="F57" i="30"/>
  <c r="B55" i="30"/>
  <c r="B58" i="30"/>
  <c r="AG146" i="30"/>
  <c r="AJ146" i="30" s="1"/>
  <c r="B56" i="30"/>
  <c r="B57" i="30"/>
  <c r="G54" i="30"/>
  <c r="F54" i="30"/>
  <c r="E54" i="30"/>
  <c r="E53" i="30"/>
  <c r="G53" i="30"/>
  <c r="F53" i="30"/>
  <c r="G47" i="30"/>
  <c r="F47" i="30"/>
  <c r="E47" i="30"/>
  <c r="E46" i="30"/>
  <c r="F46" i="30"/>
  <c r="G46" i="30"/>
  <c r="E52" i="30"/>
  <c r="G52" i="30"/>
  <c r="F52" i="30"/>
  <c r="E48" i="30"/>
  <c r="G48" i="30"/>
  <c r="F48" i="30"/>
  <c r="E49" i="30"/>
  <c r="F49" i="30"/>
  <c r="G49" i="30"/>
  <c r="E51" i="30"/>
  <c r="F51" i="30"/>
  <c r="G51" i="30"/>
  <c r="AG143" i="30"/>
  <c r="AJ143" i="30" s="1"/>
  <c r="AG145" i="30"/>
  <c r="AJ145" i="30" s="1"/>
  <c r="B54" i="30"/>
  <c r="AG142" i="30"/>
  <c r="AJ142" i="30" s="1"/>
  <c r="AG141" i="30"/>
  <c r="AJ141" i="30" s="1"/>
  <c r="B53" i="30"/>
  <c r="AG135" i="30"/>
  <c r="B47" i="30"/>
  <c r="B46" i="30"/>
  <c r="AG134" i="30"/>
  <c r="AJ134" i="30" s="1"/>
  <c r="AG144" i="30"/>
  <c r="AJ144" i="30" s="1"/>
  <c r="AG140" i="30"/>
  <c r="AJ140" i="30" s="1"/>
  <c r="B52" i="30"/>
  <c r="B48" i="30"/>
  <c r="AG136" i="30"/>
  <c r="B49" i="30"/>
  <c r="AG137" i="30"/>
  <c r="AG139" i="30"/>
  <c r="B51" i="30"/>
  <c r="AL136" i="30"/>
  <c r="AL134" i="30"/>
  <c r="AL146" i="30"/>
  <c r="AL137" i="30"/>
  <c r="AL139" i="30"/>
  <c r="AL135" i="30"/>
  <c r="AJ137" i="30" l="1"/>
  <c r="AJ139" i="30"/>
  <c r="AJ136" i="30"/>
  <c r="AJ135" i="30"/>
  <c r="AH147" i="30"/>
  <c r="B52" i="29"/>
  <c r="AC49" i="29"/>
  <c r="AC48" i="29"/>
  <c r="AC47" i="29"/>
  <c r="AC46" i="29"/>
  <c r="AC45" i="29"/>
  <c r="AC44" i="29"/>
  <c r="AC43" i="29"/>
  <c r="AC42" i="29"/>
  <c r="AC41" i="29"/>
  <c r="AC40" i="29"/>
  <c r="AC39" i="29"/>
  <c r="AC38" i="29"/>
  <c r="AB49" i="29"/>
  <c r="AB48" i="29"/>
  <c r="AB47" i="29"/>
  <c r="AB46" i="29"/>
  <c r="AB45" i="29"/>
  <c r="AB44" i="29"/>
  <c r="AB43" i="29"/>
  <c r="AB42" i="29"/>
  <c r="AB41" i="29"/>
  <c r="AB40" i="29"/>
  <c r="AB39" i="29"/>
  <c r="AB38" i="29"/>
  <c r="AB37" i="29"/>
  <c r="W14" i="29"/>
  <c r="Y10" i="29"/>
  <c r="X10" i="29"/>
  <c r="W10" i="29"/>
  <c r="V10" i="29"/>
  <c r="D23" i="29" s="1"/>
  <c r="AH146" i="29"/>
  <c r="AH145" i="29"/>
  <c r="AH144" i="29"/>
  <c r="AH143" i="29"/>
  <c r="AH142" i="29"/>
  <c r="AH141" i="29"/>
  <c r="AH140" i="29"/>
  <c r="AH139" i="29"/>
  <c r="AH138" i="29"/>
  <c r="AH137" i="29"/>
  <c r="AH136" i="29"/>
  <c r="AH135" i="29"/>
  <c r="AH134" i="29"/>
  <c r="AH130" i="29"/>
  <c r="AH128" i="29"/>
  <c r="AH127" i="29"/>
  <c r="AH126" i="29"/>
  <c r="AH125" i="29"/>
  <c r="AH124" i="29"/>
  <c r="AH123" i="29"/>
  <c r="AH122" i="29"/>
  <c r="AH121" i="29"/>
  <c r="AH120" i="29"/>
  <c r="AH119" i="29"/>
  <c r="AH118" i="29"/>
  <c r="AH117" i="29"/>
  <c r="AH116" i="29"/>
  <c r="AH115" i="29"/>
  <c r="AH114" i="29"/>
  <c r="AH113" i="29"/>
  <c r="AH112" i="29"/>
  <c r="AH111" i="29"/>
  <c r="AH110" i="29"/>
  <c r="AH109" i="29"/>
  <c r="AH108" i="29"/>
  <c r="AH107" i="29"/>
  <c r="AH106" i="29"/>
  <c r="AH105" i="29"/>
  <c r="AH104" i="29"/>
  <c r="AH103" i="29"/>
  <c r="AH102" i="29"/>
  <c r="AH101" i="29"/>
  <c r="AH100" i="29"/>
  <c r="AH99" i="29"/>
  <c r="AH98" i="29"/>
  <c r="AH97" i="29"/>
  <c r="AH96" i="29"/>
  <c r="AH95" i="29"/>
  <c r="AH94" i="29"/>
  <c r="AH93" i="29"/>
  <c r="AH92" i="29"/>
  <c r="AH91" i="29"/>
  <c r="AH90" i="29"/>
  <c r="AH89" i="29"/>
  <c r="AH88" i="29"/>
  <c r="AH87" i="29"/>
  <c r="AH86" i="29"/>
  <c r="AH85" i="29"/>
  <c r="AH84" i="29"/>
  <c r="AH83" i="29"/>
  <c r="AH82" i="29"/>
  <c r="AH81" i="29"/>
  <c r="AH80" i="29"/>
  <c r="AH79" i="29"/>
  <c r="AH78" i="29"/>
  <c r="AH77" i="29"/>
  <c r="AH76" i="29"/>
  <c r="AH75" i="29"/>
  <c r="AH74" i="29"/>
  <c r="AH73" i="29"/>
  <c r="AH72" i="29"/>
  <c r="AH71" i="29"/>
  <c r="AH70" i="29"/>
  <c r="AH69" i="29"/>
  <c r="AH68" i="29"/>
  <c r="AH67" i="29"/>
  <c r="AH66" i="29"/>
  <c r="AH65" i="29"/>
  <c r="AH64" i="29"/>
  <c r="AH63" i="29"/>
  <c r="AH62" i="29"/>
  <c r="AH61" i="29"/>
  <c r="AH60" i="29"/>
  <c r="AH59" i="29"/>
  <c r="AH58" i="29"/>
  <c r="AH57" i="29"/>
  <c r="AH56" i="29"/>
  <c r="AH55" i="29"/>
  <c r="AH54" i="29"/>
  <c r="AH53" i="29"/>
  <c r="AH52" i="29"/>
  <c r="AH51" i="29"/>
  <c r="AH50" i="29"/>
  <c r="AH49" i="29"/>
  <c r="AH48" i="29"/>
  <c r="AH47" i="29"/>
  <c r="AH46" i="29"/>
  <c r="AH45" i="29"/>
  <c r="AH44" i="29"/>
  <c r="AH43" i="29"/>
  <c r="AH42" i="29"/>
  <c r="AH41" i="29"/>
  <c r="C34" i="29"/>
  <c r="AH40" i="29"/>
  <c r="AH39" i="29"/>
  <c r="AH38" i="29"/>
  <c r="AH37" i="29"/>
  <c r="AH36" i="29"/>
  <c r="AH35" i="29"/>
  <c r="AH34" i="29"/>
  <c r="AH33" i="29"/>
  <c r="AH32" i="29"/>
  <c r="AH31" i="29"/>
  <c r="AH30" i="29"/>
  <c r="AH29" i="29"/>
  <c r="AH28" i="29"/>
  <c r="AH27" i="29"/>
  <c r="AH26" i="29"/>
  <c r="AH25" i="29"/>
  <c r="AH24" i="29"/>
  <c r="AH23" i="29"/>
  <c r="AH22" i="29"/>
  <c r="AH21" i="29"/>
  <c r="AH20" i="29"/>
  <c r="AH19" i="29"/>
  <c r="B19" i="29"/>
  <c r="AH18" i="29"/>
  <c r="AH17" i="29"/>
  <c r="AH16" i="29"/>
  <c r="AH15" i="29"/>
  <c r="AH14" i="29"/>
  <c r="AH13" i="29"/>
  <c r="AH12" i="29"/>
  <c r="AH11" i="29"/>
  <c r="AH10" i="29"/>
  <c r="AI102" i="6"/>
  <c r="X102" i="6"/>
  <c r="AG102" i="6" s="1"/>
  <c r="AI101" i="6"/>
  <c r="X101" i="6"/>
  <c r="AF101" i="6" s="1"/>
  <c r="AI100" i="6"/>
  <c r="X100" i="6"/>
  <c r="AG100" i="6" s="1"/>
  <c r="AI99" i="6"/>
  <c r="X99" i="6"/>
  <c r="AB99" i="6" s="1"/>
  <c r="AI98" i="6"/>
  <c r="X98" i="6"/>
  <c r="AG98" i="6" s="1"/>
  <c r="AL97" i="6"/>
  <c r="AK97" i="6"/>
  <c r="AJ97" i="6"/>
  <c r="AI97" i="6"/>
  <c r="AI96" i="6"/>
  <c r="C105" i="28" s="1"/>
  <c r="X96" i="6"/>
  <c r="AI95" i="6"/>
  <c r="C104" i="28" s="1"/>
  <c r="X95" i="6"/>
  <c r="AI94" i="6"/>
  <c r="C103" i="28" s="1"/>
  <c r="X94" i="6"/>
  <c r="AI93" i="6"/>
  <c r="C102" i="28" s="1"/>
  <c r="X93" i="6"/>
  <c r="AI92" i="6"/>
  <c r="C101" i="28" s="1"/>
  <c r="X92" i="6"/>
  <c r="AI91" i="6"/>
  <c r="C100" i="28" s="1"/>
  <c r="X91" i="6"/>
  <c r="AL90" i="6"/>
  <c r="F99" i="28" s="1"/>
  <c r="AK90" i="6"/>
  <c r="E99" i="28" s="1"/>
  <c r="AJ90" i="6"/>
  <c r="D99" i="28" s="1"/>
  <c r="AI90" i="6"/>
  <c r="C99" i="28" s="1"/>
  <c r="AI89" i="6"/>
  <c r="C98" i="28" s="1"/>
  <c r="X89" i="6"/>
  <c r="AC89" i="6" s="1"/>
  <c r="AI88" i="6"/>
  <c r="C97" i="28" s="1"/>
  <c r="X88" i="6"/>
  <c r="AG88" i="6" s="1"/>
  <c r="AL87" i="6"/>
  <c r="F96" i="28" s="1"/>
  <c r="AK87" i="6"/>
  <c r="E96" i="28" s="1"/>
  <c r="AJ87" i="6"/>
  <c r="D96" i="28" s="1"/>
  <c r="AI87" i="6"/>
  <c r="C96" i="28" s="1"/>
  <c r="AI86" i="6"/>
  <c r="C95" i="28" s="1"/>
  <c r="X86" i="6"/>
  <c r="AF86" i="6" s="1"/>
  <c r="AI85" i="6"/>
  <c r="C94" i="28" s="1"/>
  <c r="X85" i="6"/>
  <c r="AF85" i="6" s="1"/>
  <c r="AI84" i="6"/>
  <c r="C93" i="28" s="1"/>
  <c r="X84" i="6"/>
  <c r="AF84" i="6" s="1"/>
  <c r="AI83" i="6"/>
  <c r="C92" i="28" s="1"/>
  <c r="X83" i="6"/>
  <c r="AG83" i="6" s="1"/>
  <c r="AI82" i="6"/>
  <c r="C91" i="28" s="1"/>
  <c r="X82" i="6"/>
  <c r="AG82" i="6" s="1"/>
  <c r="AI81" i="6"/>
  <c r="C90" i="28" s="1"/>
  <c r="X81" i="6"/>
  <c r="AB81" i="6" s="1"/>
  <c r="AI80" i="6"/>
  <c r="C89" i="28" s="1"/>
  <c r="X80" i="6"/>
  <c r="AG80" i="6" s="1"/>
  <c r="AL79" i="6"/>
  <c r="F88" i="28" s="1"/>
  <c r="AK79" i="6"/>
  <c r="E88" i="28" s="1"/>
  <c r="AJ79" i="6"/>
  <c r="D88" i="28" s="1"/>
  <c r="AI79" i="6"/>
  <c r="C88" i="28" s="1"/>
  <c r="AI78" i="6"/>
  <c r="C87" i="28" s="1"/>
  <c r="X78" i="6"/>
  <c r="AG78" i="6" s="1"/>
  <c r="AI77" i="6"/>
  <c r="C86" i="28" s="1"/>
  <c r="X77" i="6"/>
  <c r="AG77" i="6" s="1"/>
  <c r="AI76" i="6"/>
  <c r="C85" i="28" s="1"/>
  <c r="X76" i="6"/>
  <c r="AB76" i="6" s="1"/>
  <c r="AL75" i="6"/>
  <c r="F84" i="28" s="1"/>
  <c r="AK75" i="6"/>
  <c r="E84" i="28" s="1"/>
  <c r="AJ75" i="6"/>
  <c r="D84" i="28" s="1"/>
  <c r="AI75" i="6"/>
  <c r="C84" i="28" s="1"/>
  <c r="X74" i="6"/>
  <c r="AD74" i="6" s="1"/>
  <c r="AL15" i="6"/>
  <c r="F31" i="28" s="1"/>
  <c r="AK15" i="6"/>
  <c r="E31" i="28" s="1"/>
  <c r="AJ15" i="6"/>
  <c r="D31" i="28" s="1"/>
  <c r="AI15" i="6"/>
  <c r="C31" i="28" s="1"/>
  <c r="AI14" i="6"/>
  <c r="C30" i="28" s="1"/>
  <c r="X14" i="6"/>
  <c r="AI13" i="6"/>
  <c r="C29" i="28" s="1"/>
  <c r="X13" i="6"/>
  <c r="AG13" i="6" s="1"/>
  <c r="AI12" i="6"/>
  <c r="C28" i="28" s="1"/>
  <c r="X12" i="6"/>
  <c r="AC12" i="6" s="1"/>
  <c r="AI11" i="6"/>
  <c r="C27" i="28" s="1"/>
  <c r="X11" i="6"/>
  <c r="AF11" i="6" s="1"/>
  <c r="AI10" i="6"/>
  <c r="C26" i="28" s="1"/>
  <c r="X10" i="6"/>
  <c r="AC10" i="6" s="1"/>
  <c r="AI9" i="6"/>
  <c r="C25" i="28" s="1"/>
  <c r="X9" i="6"/>
  <c r="AI8" i="6"/>
  <c r="C24" i="28" s="1"/>
  <c r="X8" i="6"/>
  <c r="AL7" i="6"/>
  <c r="F23" i="28" s="1"/>
  <c r="AK7" i="6"/>
  <c r="E23" i="28" s="1"/>
  <c r="AJ7" i="6"/>
  <c r="D23" i="28" s="1"/>
  <c r="AI7" i="6"/>
  <c r="C23" i="28" s="1"/>
  <c r="AI6" i="6"/>
  <c r="C22" i="28" s="1"/>
  <c r="X6" i="6"/>
  <c r="AF6" i="6" s="1"/>
  <c r="AI5" i="6"/>
  <c r="C21" i="28" s="1"/>
  <c r="X5" i="6"/>
  <c r="AG5" i="6" s="1"/>
  <c r="AI4" i="6"/>
  <c r="C20" i="28" s="1"/>
  <c r="X4" i="6"/>
  <c r="AF4" i="6" s="1"/>
  <c r="X2" i="6"/>
  <c r="V2" i="6" s="1"/>
  <c r="B13" i="28"/>
  <c r="C73" i="28"/>
  <c r="C78" i="28"/>
  <c r="AL144" i="30"/>
  <c r="AL143" i="30"/>
  <c r="AL141" i="30"/>
  <c r="AL145" i="30"/>
  <c r="AL140" i="30"/>
  <c r="AL142" i="30"/>
  <c r="AL31" i="6" l="1"/>
  <c r="F47" i="28" s="1"/>
  <c r="AJ28" i="6"/>
  <c r="D44" i="28" s="1"/>
  <c r="AL30" i="6"/>
  <c r="F46" i="28" s="1"/>
  <c r="AJ29" i="6"/>
  <c r="AJ26" i="6"/>
  <c r="AL29" i="6"/>
  <c r="F45" i="28" s="1"/>
  <c r="AL26" i="6"/>
  <c r="F42" i="28" s="1"/>
  <c r="AJ27" i="6"/>
  <c r="D43" i="28" s="1"/>
  <c r="AL28" i="6"/>
  <c r="F44" i="28" s="1"/>
  <c r="AJ30" i="6"/>
  <c r="D46" i="28" s="1"/>
  <c r="AL27" i="6"/>
  <c r="F43" i="28" s="1"/>
  <c r="D47" i="28"/>
  <c r="D45" i="28"/>
  <c r="D42" i="28"/>
  <c r="AE54" i="6"/>
  <c r="AE53" i="6"/>
  <c r="AE52" i="6"/>
  <c r="AD52" i="6"/>
  <c r="AE50" i="6"/>
  <c r="AE41" i="6"/>
  <c r="AD36" i="6"/>
  <c r="AE23" i="6"/>
  <c r="AB22" i="6"/>
  <c r="AG19" i="6"/>
  <c r="AG24" i="6"/>
  <c r="AD23" i="6"/>
  <c r="AF19" i="6"/>
  <c r="AD45" i="6"/>
  <c r="AK45" i="6" s="1"/>
  <c r="AE31" i="6"/>
  <c r="AF24" i="6"/>
  <c r="AL24" i="6" s="1"/>
  <c r="F40" i="28" s="1"/>
  <c r="AC23" i="6"/>
  <c r="AE19" i="6"/>
  <c r="AE47" i="6"/>
  <c r="AE35" i="6"/>
  <c r="AE33" i="6"/>
  <c r="AD50" i="6"/>
  <c r="AK50" i="6" s="1"/>
  <c r="AE45" i="6"/>
  <c r="AD41" i="6"/>
  <c r="AD28" i="6"/>
  <c r="AD26" i="6"/>
  <c r="AD24" i="6"/>
  <c r="AK24" i="6" s="1"/>
  <c r="E40" i="28" s="1"/>
  <c r="AF20" i="6"/>
  <c r="AC19" i="6"/>
  <c r="AE42" i="6"/>
  <c r="AD42" i="6"/>
  <c r="AK42" i="6" s="1"/>
  <c r="E58" i="28" s="1"/>
  <c r="AE40" i="6"/>
  <c r="AE37" i="6"/>
  <c r="AD31" i="6"/>
  <c r="AK31" i="6" s="1"/>
  <c r="E47" i="28" s="1"/>
  <c r="AE28" i="6"/>
  <c r="AE26" i="6"/>
  <c r="AE24" i="6"/>
  <c r="AB23" i="6"/>
  <c r="AJ23" i="6" s="1"/>
  <c r="AG20" i="6"/>
  <c r="AD19" i="6"/>
  <c r="AD47" i="6"/>
  <c r="AK47" i="6" s="1"/>
  <c r="AD35" i="6"/>
  <c r="AD33" i="6"/>
  <c r="AB24" i="6"/>
  <c r="AJ24" i="6" s="1"/>
  <c r="D40" i="28" s="1"/>
  <c r="AG21" i="6"/>
  <c r="AD20" i="6"/>
  <c r="AD54" i="6"/>
  <c r="AE49" i="6"/>
  <c r="AE30" i="6"/>
  <c r="AF21" i="6"/>
  <c r="AC20" i="6"/>
  <c r="AE39" i="6"/>
  <c r="AD34" i="6"/>
  <c r="AE29" i="6"/>
  <c r="AC24" i="6"/>
  <c r="AE20" i="6"/>
  <c r="AB19" i="6"/>
  <c r="AJ19" i="6" s="1"/>
  <c r="AD49" i="6"/>
  <c r="AK49" i="6" s="1"/>
  <c r="AE46" i="6"/>
  <c r="AE44" i="6"/>
  <c r="AA42" i="6"/>
  <c r="AI42" i="6" s="1"/>
  <c r="C58" i="28" s="1"/>
  <c r="AD40" i="6"/>
  <c r="AD37" i="6"/>
  <c r="AK37" i="6" s="1"/>
  <c r="E53" i="28" s="1"/>
  <c r="AD30" i="6"/>
  <c r="AE21" i="6"/>
  <c r="AB20" i="6"/>
  <c r="AJ20" i="6" s="1"/>
  <c r="AD46" i="6"/>
  <c r="AD44" i="6"/>
  <c r="AA37" i="6"/>
  <c r="AI37" i="6" s="1"/>
  <c r="C53" i="28" s="1"/>
  <c r="AG22" i="6"/>
  <c r="AD21" i="6"/>
  <c r="AE27" i="6"/>
  <c r="AF22" i="6"/>
  <c r="AC21" i="6"/>
  <c r="AE34" i="6"/>
  <c r="AD27" i="6"/>
  <c r="AE22" i="6"/>
  <c r="AB21" i="6"/>
  <c r="AJ21" i="6" s="1"/>
  <c r="AD53" i="6"/>
  <c r="AE48" i="6"/>
  <c r="AG23" i="6"/>
  <c r="AD22" i="6"/>
  <c r="AD48" i="6"/>
  <c r="AE36" i="6"/>
  <c r="AD29" i="6"/>
  <c r="AD39" i="6"/>
  <c r="AF23" i="6"/>
  <c r="AC22" i="6"/>
  <c r="AK65" i="6"/>
  <c r="AK64" i="6"/>
  <c r="AI129" i="29" a="1"/>
  <c r="AI129" i="29" s="1"/>
  <c r="AI128" i="29" a="1"/>
  <c r="AI128" i="29" s="1"/>
  <c r="AI130" i="29" a="1"/>
  <c r="AI130" i="29" s="1"/>
  <c r="D29" i="29"/>
  <c r="D27" i="29"/>
  <c r="D26" i="29"/>
  <c r="D28" i="29"/>
  <c r="D25" i="29"/>
  <c r="D24" i="29"/>
  <c r="AI82" i="29" a="1"/>
  <c r="AI82" i="29" s="1"/>
  <c r="AI81" i="29" a="1"/>
  <c r="AI81" i="29" s="1"/>
  <c r="AI80" i="29" a="1"/>
  <c r="AI80" i="29" s="1"/>
  <c r="AI102" i="29" a="1"/>
  <c r="AI102" i="29" s="1"/>
  <c r="AI97" i="29" a="1"/>
  <c r="AI97" i="29" s="1"/>
  <c r="AI13" i="29" a="1"/>
  <c r="AI13" i="29" s="1"/>
  <c r="AI77" i="29" a="1"/>
  <c r="AI77" i="29" s="1"/>
  <c r="AI96" i="29" a="1"/>
  <c r="AI96" i="29" s="1"/>
  <c r="AI12" i="29" a="1"/>
  <c r="AI12" i="29" s="1"/>
  <c r="AI95" i="29" a="1"/>
  <c r="AI95" i="29" s="1"/>
  <c r="AI94" i="29" a="1"/>
  <c r="AI94" i="29" s="1"/>
  <c r="AI50" i="29" a="1"/>
  <c r="AI50" i="29" s="1"/>
  <c r="AI79" i="29" a="1"/>
  <c r="AI79" i="29" s="1"/>
  <c r="AI64" i="29" a="1"/>
  <c r="AI64" i="29" s="1"/>
  <c r="AI11" i="29" a="1"/>
  <c r="AI11" i="29" s="1"/>
  <c r="AI93" i="29" a="1"/>
  <c r="AI93" i="29" s="1"/>
  <c r="AI92" i="29" a="1"/>
  <c r="AI92" i="29" s="1"/>
  <c r="AI88" i="29" a="1"/>
  <c r="AI88" i="29" s="1"/>
  <c r="AI83" i="29" a="1"/>
  <c r="AI83" i="29" s="1"/>
  <c r="AI57" i="29" a="1"/>
  <c r="AI57" i="29" s="1"/>
  <c r="AI46" i="29" a="1"/>
  <c r="AI46" i="29" s="1"/>
  <c r="AI118" i="29" a="1"/>
  <c r="AI118" i="29" s="1"/>
  <c r="AI107" i="29" a="1"/>
  <c r="AI107" i="29" s="1"/>
  <c r="AI104" i="29" a="1"/>
  <c r="AI104" i="29" s="1"/>
  <c r="AI37" i="29" a="1"/>
  <c r="AI37" i="29" s="1"/>
  <c r="AI75" i="29" a="1"/>
  <c r="AI75" i="29" s="1"/>
  <c r="AI56" i="29" a="1"/>
  <c r="AI56" i="29" s="1"/>
  <c r="AI87" i="29" a="1"/>
  <c r="AI87" i="29" s="1"/>
  <c r="AI33" i="29" a="1"/>
  <c r="AI33" i="29" s="1"/>
  <c r="AI34" i="29" a="1"/>
  <c r="AI34" i="29" s="1"/>
  <c r="AI62" i="29" a="1"/>
  <c r="AI62" i="29" s="1"/>
  <c r="AI90" i="29" a="1"/>
  <c r="AI90" i="29" s="1"/>
  <c r="AI63" i="29" a="1"/>
  <c r="AI63" i="29" s="1"/>
  <c r="AI71" i="29" a="1"/>
  <c r="AI71" i="29" s="1"/>
  <c r="AI74" i="29" a="1"/>
  <c r="AI74" i="29" s="1"/>
  <c r="AI36" i="29" a="1"/>
  <c r="AI36" i="29" s="1"/>
  <c r="AI121" i="29" a="1"/>
  <c r="AI121" i="29" s="1"/>
  <c r="AI54" i="29" a="1"/>
  <c r="AI54" i="29" s="1"/>
  <c r="AI55" i="29" a="1"/>
  <c r="AI55" i="29" s="1"/>
  <c r="AI20" i="29" a="1"/>
  <c r="AI20" i="29" s="1"/>
  <c r="AI70" i="29" a="1"/>
  <c r="AI70" i="29" s="1"/>
  <c r="AI84" i="29" a="1"/>
  <c r="AI84" i="29" s="1"/>
  <c r="AI91" i="29" a="1"/>
  <c r="AI91" i="29" s="1"/>
  <c r="AI25" i="29" a="1"/>
  <c r="AI25" i="29" s="1"/>
  <c r="AI68" i="29" a="1"/>
  <c r="AI68" i="29" s="1"/>
  <c r="AI110" i="29" a="1"/>
  <c r="AI110" i="29" s="1"/>
  <c r="AI89" i="29" a="1"/>
  <c r="AI89" i="29" s="1"/>
  <c r="AI111" i="29" a="1"/>
  <c r="AI111" i="29" s="1"/>
  <c r="AI126" i="29" a="1"/>
  <c r="AI126" i="29" s="1"/>
  <c r="AI119" i="29" a="1"/>
  <c r="AI119" i="29" s="1"/>
  <c r="AI39" i="29" a="1"/>
  <c r="AI39" i="29" s="1"/>
  <c r="AI109" i="29" a="1"/>
  <c r="AI109" i="29" s="1"/>
  <c r="AI124" i="29" a="1"/>
  <c r="AI124" i="29" s="1"/>
  <c r="AI49" i="29" a="1"/>
  <c r="AI49" i="29" s="1"/>
  <c r="AI125" i="29" a="1"/>
  <c r="AI125" i="29" s="1"/>
  <c r="AI30" i="29" a="1"/>
  <c r="AI30" i="29" s="1"/>
  <c r="AI23" i="29" a="1"/>
  <c r="AI23" i="29" s="1"/>
  <c r="AI53" i="29" a="1"/>
  <c r="AI53" i="29" s="1"/>
  <c r="AI123" i="29" a="1"/>
  <c r="AI123" i="29" s="1"/>
  <c r="AI43" i="29" a="1"/>
  <c r="AI43" i="29" s="1"/>
  <c r="AI105" i="29" a="1"/>
  <c r="AI105" i="29" s="1"/>
  <c r="AI72" i="29" a="1"/>
  <c r="AI72" i="29" s="1"/>
  <c r="AI61" i="29" a="1"/>
  <c r="AI61" i="29" s="1"/>
  <c r="AI65" i="29" a="1"/>
  <c r="AI65" i="29" s="1"/>
  <c r="AI67" i="29" a="1"/>
  <c r="AI67" i="29" s="1"/>
  <c r="AI29" i="29" a="1"/>
  <c r="AI29" i="29" s="1"/>
  <c r="AI112" i="29" a="1"/>
  <c r="AI112" i="29" s="1"/>
  <c r="AI51" i="29" a="1"/>
  <c r="AI51" i="29" s="1"/>
  <c r="AI113" i="29" a="1"/>
  <c r="AI113" i="29" s="1"/>
  <c r="AI116" i="29" a="1"/>
  <c r="AI116" i="29" s="1"/>
  <c r="AI78" i="29" a="1"/>
  <c r="AI78" i="29" s="1"/>
  <c r="AI108" i="29" a="1"/>
  <c r="AI108" i="29" s="1"/>
  <c r="AI98" i="29" a="1"/>
  <c r="AI98" i="29" s="1"/>
  <c r="AI16" i="29" a="1"/>
  <c r="AI16" i="29" s="1"/>
  <c r="AI26" i="29" a="1"/>
  <c r="AI26" i="29" s="1"/>
  <c r="AI127" i="29" a="1"/>
  <c r="AI127" i="29" s="1"/>
  <c r="AI106" i="29" a="1"/>
  <c r="AI106" i="29" s="1"/>
  <c r="AI122" i="29" a="1"/>
  <c r="AI122" i="29" s="1"/>
  <c r="AI85" i="29" a="1"/>
  <c r="AI85" i="29" s="1"/>
  <c r="AI58" i="29" a="1"/>
  <c r="AI58" i="29" s="1"/>
  <c r="AI40" i="29" a="1"/>
  <c r="AI40" i="29" s="1"/>
  <c r="AI17" i="29" a="1"/>
  <c r="AI17" i="29" s="1"/>
  <c r="AI120" i="29" a="1"/>
  <c r="AI120" i="29" s="1"/>
  <c r="AI15" i="29" a="1"/>
  <c r="AI15" i="29" s="1"/>
  <c r="AI86" i="29" a="1"/>
  <c r="AI86" i="29" s="1"/>
  <c r="AI99" i="29" a="1"/>
  <c r="AI99" i="29" s="1"/>
  <c r="AI27" i="29" a="1"/>
  <c r="AI27" i="29" s="1"/>
  <c r="AI52" i="29" a="1"/>
  <c r="AI52" i="29" s="1"/>
  <c r="AI115" i="29" a="1"/>
  <c r="AI115" i="29" s="1"/>
  <c r="AI28" i="29" a="1"/>
  <c r="AI28" i="29" s="1"/>
  <c r="AI66" i="29" a="1"/>
  <c r="AI66" i="29" s="1"/>
  <c r="AI76" i="29" a="1"/>
  <c r="AI76" i="29" s="1"/>
  <c r="AI22" i="29" a="1"/>
  <c r="AI22" i="29" s="1"/>
  <c r="AI19" i="29" a="1"/>
  <c r="AI19" i="29" s="1"/>
  <c r="AI42" i="29" a="1"/>
  <c r="AI42" i="29" s="1"/>
  <c r="AI45" i="29" a="1"/>
  <c r="AI45" i="29" s="1"/>
  <c r="AI103" i="29" a="1"/>
  <c r="AI103" i="29" s="1"/>
  <c r="AI10" i="29" a="1"/>
  <c r="AI10" i="29" s="1"/>
  <c r="AI44" i="29" a="1"/>
  <c r="AI44" i="29" s="1"/>
  <c r="AI18" i="29" a="1"/>
  <c r="AI18" i="29" s="1"/>
  <c r="AI31" i="29" a="1"/>
  <c r="AI31" i="29" s="1"/>
  <c r="AI41" i="29" a="1"/>
  <c r="AI41" i="29" s="1"/>
  <c r="AI100" i="29" a="1"/>
  <c r="AI100" i="29" s="1"/>
  <c r="AI35" i="29" a="1"/>
  <c r="AI35" i="29" s="1"/>
  <c r="AI59" i="29" a="1"/>
  <c r="AI59" i="29" s="1"/>
  <c r="AI117" i="29" a="1"/>
  <c r="AI117" i="29" s="1"/>
  <c r="AI24" i="29" a="1"/>
  <c r="AI24" i="29" s="1"/>
  <c r="AI73" i="29" a="1"/>
  <c r="AI73" i="29" s="1"/>
  <c r="AI47" i="29" a="1"/>
  <c r="AI47" i="29" s="1"/>
  <c r="AI114" i="29" a="1"/>
  <c r="AI114" i="29" s="1"/>
  <c r="AI69" i="29" a="1"/>
  <c r="AI69" i="29" s="1"/>
  <c r="AI21" i="29" a="1"/>
  <c r="AI21" i="29" s="1"/>
  <c r="AI101" i="29" a="1"/>
  <c r="AI101" i="29" s="1"/>
  <c r="AI38" i="29" a="1"/>
  <c r="AI38" i="29" s="1"/>
  <c r="AI60" i="29" a="1"/>
  <c r="AI60" i="29" s="1"/>
  <c r="AI48" i="29" a="1"/>
  <c r="AI48" i="29" s="1"/>
  <c r="AI32" i="29" a="1"/>
  <c r="AI32" i="29" s="1"/>
  <c r="AI14" i="29" a="1"/>
  <c r="AI14" i="29" s="1"/>
  <c r="D21" i="29"/>
  <c r="X28" i="29"/>
  <c r="E28" i="29" s="1"/>
  <c r="X23" i="29"/>
  <c r="E23" i="29" s="1"/>
  <c r="X27" i="29"/>
  <c r="E27" i="29" s="1"/>
  <c r="X26" i="29"/>
  <c r="E26" i="29" s="1"/>
  <c r="X25" i="29"/>
  <c r="E25" i="29" s="1"/>
  <c r="X29" i="29"/>
  <c r="E29" i="29" s="1"/>
  <c r="X24" i="29"/>
  <c r="E24" i="29" s="1"/>
  <c r="X21" i="29"/>
  <c r="E21" i="29" s="1"/>
  <c r="F29" i="29"/>
  <c r="F28" i="29"/>
  <c r="F27" i="29"/>
  <c r="F26" i="29"/>
  <c r="F25" i="29"/>
  <c r="F24" i="29"/>
  <c r="F23" i="29"/>
  <c r="F21" i="29"/>
  <c r="AE16" i="6"/>
  <c r="AD16" i="6"/>
  <c r="AE17" i="6"/>
  <c r="AD17" i="6"/>
  <c r="AD5" i="6"/>
  <c r="AD9" i="6"/>
  <c r="AD14" i="6"/>
  <c r="AD4" i="6"/>
  <c r="AD6" i="6"/>
  <c r="AD8" i="6"/>
  <c r="AD10" i="6"/>
  <c r="AD13" i="6"/>
  <c r="AD11" i="6"/>
  <c r="AD12" i="6"/>
  <c r="AI74" i="6"/>
  <c r="C75" i="28" s="1"/>
  <c r="AN146" i="29"/>
  <c r="AL146" i="29" s="1" a="1"/>
  <c r="AL146" i="29" s="1"/>
  <c r="AN145" i="29"/>
  <c r="AL145" i="29" s="1" a="1"/>
  <c r="AL145" i="29" s="1"/>
  <c r="AN137" i="29"/>
  <c r="AL137" i="29" s="1" a="1"/>
  <c r="AL137" i="29" s="1"/>
  <c r="AN144" i="29"/>
  <c r="AL144" i="29" s="1" a="1"/>
  <c r="AL144" i="29" s="1"/>
  <c r="AN136" i="29"/>
  <c r="AL136" i="29" s="1" a="1"/>
  <c r="AL136" i="29" s="1"/>
  <c r="AN133" i="29"/>
  <c r="AL133" i="29" s="1" a="1"/>
  <c r="AL133" i="29" s="1"/>
  <c r="AN143" i="29"/>
  <c r="AL143" i="29" s="1" a="1"/>
  <c r="AL143" i="29" s="1"/>
  <c r="AN135" i="29"/>
  <c r="AL135" i="29" s="1" a="1"/>
  <c r="AL135" i="29" s="1"/>
  <c r="AN142" i="29"/>
  <c r="AL142" i="29" s="1" a="1"/>
  <c r="AL142" i="29" s="1"/>
  <c r="AN134" i="29"/>
  <c r="AL134" i="29" s="1" a="1"/>
  <c r="AL134" i="29" s="1"/>
  <c r="AN141" i="29"/>
  <c r="AL141" i="29" s="1" a="1"/>
  <c r="AL141" i="29" s="1"/>
  <c r="AN140" i="29"/>
  <c r="AL140" i="29" s="1" a="1"/>
  <c r="AL140" i="29" s="1"/>
  <c r="AN132" i="29"/>
  <c r="AL132" i="29" s="1" a="1"/>
  <c r="AL132" i="29" s="1"/>
  <c r="AN139" i="29"/>
  <c r="AL139" i="29" s="1" a="1"/>
  <c r="AL139" i="29" s="1"/>
  <c r="AN138" i="29"/>
  <c r="AL138" i="29" s="1" a="1"/>
  <c r="AL138" i="29" s="1"/>
  <c r="AM28" i="29"/>
  <c r="AM20" i="29"/>
  <c r="AM34" i="29"/>
  <c r="AM84" i="29"/>
  <c r="AM42" i="29"/>
  <c r="AM58" i="29"/>
  <c r="AM44" i="29"/>
  <c r="AM50" i="29"/>
  <c r="AM36" i="29"/>
  <c r="AM12" i="29"/>
  <c r="AM26" i="29"/>
  <c r="AM10" i="29"/>
  <c r="AM98" i="29"/>
  <c r="AM90" i="29"/>
  <c r="AM82" i="29"/>
  <c r="AM74" i="29"/>
  <c r="AM66" i="29"/>
  <c r="AM18" i="29"/>
  <c r="AM130" i="29"/>
  <c r="AM43" i="29"/>
  <c r="AM107" i="29"/>
  <c r="AM21" i="29"/>
  <c r="AM85" i="29"/>
  <c r="AM100" i="29"/>
  <c r="AM62" i="29"/>
  <c r="AM126" i="29"/>
  <c r="AM71" i="29"/>
  <c r="AM16" i="29"/>
  <c r="AM80" i="29"/>
  <c r="AM73" i="29"/>
  <c r="AM106" i="29"/>
  <c r="AM51" i="29"/>
  <c r="AM115" i="29"/>
  <c r="AM29" i="29"/>
  <c r="AM93" i="29"/>
  <c r="AM116" i="29"/>
  <c r="AM70" i="29"/>
  <c r="AM15" i="29"/>
  <c r="AM79" i="29"/>
  <c r="AM24" i="29"/>
  <c r="AM88" i="29"/>
  <c r="AM17" i="29"/>
  <c r="AM81" i="29"/>
  <c r="AM114" i="29"/>
  <c r="AM59" i="29"/>
  <c r="AM123" i="29"/>
  <c r="AM37" i="29"/>
  <c r="AM101" i="29"/>
  <c r="AM14" i="29"/>
  <c r="AM78" i="29"/>
  <c r="AM23" i="29"/>
  <c r="AM87" i="29"/>
  <c r="AM32" i="29"/>
  <c r="AM96" i="29"/>
  <c r="AM25" i="29"/>
  <c r="AM89" i="29"/>
  <c r="AM19" i="29"/>
  <c r="AM125" i="29"/>
  <c r="AM102" i="29"/>
  <c r="AM111" i="29"/>
  <c r="AM49" i="29"/>
  <c r="AM122" i="29"/>
  <c r="AM67" i="29"/>
  <c r="AM52" i="29"/>
  <c r="AM45" i="29"/>
  <c r="AM109" i="29"/>
  <c r="AM22" i="29"/>
  <c r="AM86" i="29"/>
  <c r="AM31" i="29"/>
  <c r="AM95" i="29"/>
  <c r="AM40" i="29"/>
  <c r="AM104" i="29"/>
  <c r="AM33" i="29"/>
  <c r="AM97" i="29"/>
  <c r="AM83" i="29"/>
  <c r="AM61" i="29"/>
  <c r="AM38" i="29"/>
  <c r="AM47" i="29"/>
  <c r="AM56" i="29"/>
  <c r="AM113" i="29"/>
  <c r="AM11" i="29"/>
  <c r="AM75" i="29"/>
  <c r="AM76" i="29"/>
  <c r="AM53" i="29"/>
  <c r="AM117" i="29"/>
  <c r="AM30" i="29"/>
  <c r="AM94" i="29"/>
  <c r="AM39" i="29"/>
  <c r="AM103" i="29"/>
  <c r="AM48" i="29"/>
  <c r="AM112" i="29"/>
  <c r="AM41" i="29"/>
  <c r="AM105" i="29"/>
  <c r="AM108" i="29"/>
  <c r="AM120" i="29"/>
  <c r="AM27" i="29"/>
  <c r="AM91" i="29"/>
  <c r="AM124" i="29"/>
  <c r="AM69" i="29"/>
  <c r="AM60" i="29"/>
  <c r="AM46" i="29"/>
  <c r="AM110" i="29"/>
  <c r="AM55" i="29"/>
  <c r="AM119" i="29"/>
  <c r="AM64" i="29"/>
  <c r="AM128" i="29"/>
  <c r="AM57" i="29"/>
  <c r="AM121" i="29"/>
  <c r="AM35" i="29"/>
  <c r="AM99" i="29"/>
  <c r="AM13" i="29"/>
  <c r="AM77" i="29"/>
  <c r="AM68" i="29"/>
  <c r="AM54" i="29"/>
  <c r="AM118" i="29"/>
  <c r="AM63" i="29"/>
  <c r="AM127" i="29"/>
  <c r="AM72" i="29"/>
  <c r="AM92" i="29"/>
  <c r="AM65" i="29"/>
  <c r="AH132" i="30"/>
  <c r="AH133" i="30"/>
  <c r="W12" i="29"/>
  <c r="B33" i="29" s="1"/>
  <c r="C11" i="29"/>
  <c r="W48" i="29"/>
  <c r="W46" i="29"/>
  <c r="W44" i="29"/>
  <c r="W42" i="29"/>
  <c r="W40" i="29"/>
  <c r="W38" i="29"/>
  <c r="W47" i="29"/>
  <c r="W49" i="29"/>
  <c r="X14" i="29"/>
  <c r="W37" i="29"/>
  <c r="W43" i="29"/>
  <c r="X43" i="29" s="1"/>
  <c r="F20" i="29"/>
  <c r="W39" i="29"/>
  <c r="W45" i="29"/>
  <c r="W41" i="29"/>
  <c r="F9" i="29"/>
  <c r="AG147" i="29" s="1"/>
  <c r="D11" i="29"/>
  <c r="AE91" i="6"/>
  <c r="AF94" i="6"/>
  <c r="AF95" i="6"/>
  <c r="AF96" i="6"/>
  <c r="AB91" i="6"/>
  <c r="AC92" i="6"/>
  <c r="AC93" i="6"/>
  <c r="AB92" i="6"/>
  <c r="AC96" i="6"/>
  <c r="AB93" i="6"/>
  <c r="AC91" i="6"/>
  <c r="AB94" i="6"/>
  <c r="AG91" i="6"/>
  <c r="AC94" i="6"/>
  <c r="AB95" i="6"/>
  <c r="AG92" i="6"/>
  <c r="AD91" i="6"/>
  <c r="AC95" i="6"/>
  <c r="AE84" i="6"/>
  <c r="AB96" i="6"/>
  <c r="AG93" i="6"/>
  <c r="AE85" i="6"/>
  <c r="AF91" i="6"/>
  <c r="AG94" i="6"/>
  <c r="AF92" i="6"/>
  <c r="AG95" i="6"/>
  <c r="AF93" i="6"/>
  <c r="AG96" i="6"/>
  <c r="AD76" i="6"/>
  <c r="AE101" i="6"/>
  <c r="AE76" i="6"/>
  <c r="AE102" i="6"/>
  <c r="AE86" i="6"/>
  <c r="AE98" i="6"/>
  <c r="AE100" i="6"/>
  <c r="AE77" i="6"/>
  <c r="AE96" i="6"/>
  <c r="AE78" i="6"/>
  <c r="AE95" i="6"/>
  <c r="AE88" i="6"/>
  <c r="AE99" i="6"/>
  <c r="AE80" i="6"/>
  <c r="AE94" i="6"/>
  <c r="AE81" i="6"/>
  <c r="AE93" i="6"/>
  <c r="AE82" i="6"/>
  <c r="AE92" i="6"/>
  <c r="AE89" i="6"/>
  <c r="AE83" i="6"/>
  <c r="AD84" i="6"/>
  <c r="AE13" i="6"/>
  <c r="AD89" i="6"/>
  <c r="AE6" i="6"/>
  <c r="AD88" i="6"/>
  <c r="AD85" i="6"/>
  <c r="AD102" i="6"/>
  <c r="AD83" i="6"/>
  <c r="AE4" i="6"/>
  <c r="AD86" i="6"/>
  <c r="AE14" i="6"/>
  <c r="AE5" i="6"/>
  <c r="AD101" i="6"/>
  <c r="AD82" i="6"/>
  <c r="AE12" i="6"/>
  <c r="AD100" i="6"/>
  <c r="AD81" i="6"/>
  <c r="AD99" i="6"/>
  <c r="AD80" i="6"/>
  <c r="AE11" i="6"/>
  <c r="AD98" i="6"/>
  <c r="AD78" i="6"/>
  <c r="AD93" i="6"/>
  <c r="AD96" i="6"/>
  <c r="AK96" i="6" s="1"/>
  <c r="AD77" i="6"/>
  <c r="AE10" i="6"/>
  <c r="AD95" i="6"/>
  <c r="AD94" i="6"/>
  <c r="AE9" i="6"/>
  <c r="AD92" i="6"/>
  <c r="AE8" i="6"/>
  <c r="AC4" i="6"/>
  <c r="AC5" i="6"/>
  <c r="AB89" i="6"/>
  <c r="AJ89" i="6" s="1"/>
  <c r="D98" i="28" s="1"/>
  <c r="AC77" i="6"/>
  <c r="AF89" i="6"/>
  <c r="AG89" i="6"/>
  <c r="AG84" i="6"/>
  <c r="AL84" i="6" s="1"/>
  <c r="F93" i="28" s="1"/>
  <c r="AF14" i="6"/>
  <c r="AB5" i="6"/>
  <c r="AB85" i="6"/>
  <c r="AC99" i="6"/>
  <c r="AJ99" i="6" s="1"/>
  <c r="AG85" i="6"/>
  <c r="AL85" i="6" s="1"/>
  <c r="F94" i="28" s="1"/>
  <c r="AF99" i="6"/>
  <c r="AG99" i="6"/>
  <c r="AB12" i="6"/>
  <c r="AJ12" i="6" s="1"/>
  <c r="D28" i="28" s="1"/>
  <c r="AF12" i="6"/>
  <c r="AG12" i="6"/>
  <c r="AG14" i="6"/>
  <c r="AF81" i="6"/>
  <c r="AG81" i="6"/>
  <c r="AF5" i="6"/>
  <c r="AL5" i="6" s="1"/>
  <c r="F21" i="28" s="1"/>
  <c r="AG86" i="6"/>
  <c r="AL86" i="6" s="1"/>
  <c r="F95" i="28" s="1"/>
  <c r="AF9" i="6"/>
  <c r="AG9" i="6"/>
  <c r="AB13" i="6"/>
  <c r="AG76" i="6"/>
  <c r="AB102" i="6"/>
  <c r="AC13" i="6"/>
  <c r="AC102" i="6"/>
  <c r="AC6" i="6"/>
  <c r="AB84" i="6"/>
  <c r="AC76" i="6"/>
  <c r="AJ76" i="6" s="1"/>
  <c r="D85" i="28" s="1"/>
  <c r="AC9" i="6"/>
  <c r="AC82" i="6"/>
  <c r="AF76" i="6"/>
  <c r="AC84" i="6"/>
  <c r="AF102" i="6"/>
  <c r="AL102" i="6" s="1"/>
  <c r="AC81" i="6"/>
  <c r="AJ81" i="6" s="1"/>
  <c r="D90" i="28" s="1"/>
  <c r="AB100" i="6"/>
  <c r="AB82" i="6"/>
  <c r="AG101" i="6"/>
  <c r="AL101" i="6" s="1"/>
  <c r="AC85" i="6"/>
  <c r="AC100" i="6"/>
  <c r="AF82" i="6"/>
  <c r="AL82" i="6" s="1"/>
  <c r="F91" i="28" s="1"/>
  <c r="AF100" i="6"/>
  <c r="AL100" i="6" s="1"/>
  <c r="AB80" i="6"/>
  <c r="AC80" i="6"/>
  <c r="AB83" i="6"/>
  <c r="AB98" i="6"/>
  <c r="AC83" i="6"/>
  <c r="AB86" i="6"/>
  <c r="AC88" i="6"/>
  <c r="AC98" i="6"/>
  <c r="AB101" i="6"/>
  <c r="AC86" i="6"/>
  <c r="AC101" i="6"/>
  <c r="AF80" i="6"/>
  <c r="AL80" i="6" s="1"/>
  <c r="F89" i="28" s="1"/>
  <c r="AB88" i="6"/>
  <c r="AF83" i="6"/>
  <c r="AL83" i="6" s="1"/>
  <c r="F92" i="28" s="1"/>
  <c r="AF88" i="6"/>
  <c r="AL88" i="6" s="1"/>
  <c r="F97" i="28" s="1"/>
  <c r="AF98" i="6"/>
  <c r="AL98" i="6" s="1"/>
  <c r="AB78" i="6"/>
  <c r="AC78" i="6"/>
  <c r="AF78" i="6"/>
  <c r="AL78" i="6" s="1"/>
  <c r="F87" i="28" s="1"/>
  <c r="AB77" i="6"/>
  <c r="AF77" i="6"/>
  <c r="AL77" i="6" s="1"/>
  <c r="F86" i="28" s="1"/>
  <c r="AG8" i="6"/>
  <c r="AC11" i="6"/>
  <c r="AB11" i="6"/>
  <c r="AF13" i="6"/>
  <c r="AL13" i="6" s="1"/>
  <c r="F29" i="28" s="1"/>
  <c r="AG11" i="6"/>
  <c r="AL11" i="6" s="1"/>
  <c r="F27" i="28" s="1"/>
  <c r="AB8" i="6"/>
  <c r="AB10" i="6"/>
  <c r="AJ10" i="6" s="1"/>
  <c r="D26" i="28" s="1"/>
  <c r="AC8" i="6"/>
  <c r="AG10" i="6"/>
  <c r="AF10" i="6"/>
  <c r="AC14" i="6"/>
  <c r="AB14" i="6"/>
  <c r="AF8" i="6"/>
  <c r="AB9" i="6"/>
  <c r="AG4" i="6"/>
  <c r="AL4" i="6" s="1"/>
  <c r="F20" i="28" s="1"/>
  <c r="AB4" i="6"/>
  <c r="AB6" i="6"/>
  <c r="AG6" i="6"/>
  <c r="AL6" i="6" s="1"/>
  <c r="F22" i="28" s="1"/>
  <c r="AJ22" i="6" l="1"/>
  <c r="AL20" i="6"/>
  <c r="F36" i="28" s="1"/>
  <c r="AK35" i="6"/>
  <c r="E51" i="28" s="1"/>
  <c r="AK36" i="6"/>
  <c r="E52" i="28" s="1"/>
  <c r="AK33" i="6"/>
  <c r="E49" i="28" s="1"/>
  <c r="AK41" i="6"/>
  <c r="E57" i="28" s="1"/>
  <c r="D36" i="28"/>
  <c r="D35" i="28"/>
  <c r="AK19" i="6"/>
  <c r="E35" i="28" s="1"/>
  <c r="D37" i="28"/>
  <c r="AL21" i="6"/>
  <c r="F37" i="28" s="1"/>
  <c r="AK22" i="6"/>
  <c r="E38" i="28" s="1"/>
  <c r="AK40" i="6"/>
  <c r="E56" i="28" s="1"/>
  <c r="AK30" i="6"/>
  <c r="E46" i="28" s="1"/>
  <c r="D38" i="28"/>
  <c r="AK39" i="6"/>
  <c r="E55" i="28" s="1"/>
  <c r="AK29" i="6"/>
  <c r="E45" i="28" s="1"/>
  <c r="AK54" i="6"/>
  <c r="E62" i="28" s="1"/>
  <c r="AK46" i="6"/>
  <c r="D17" i="29"/>
  <c r="AJ93" i="6"/>
  <c r="D102" i="28" s="1"/>
  <c r="AL19" i="6"/>
  <c r="F35" i="28" s="1"/>
  <c r="D39" i="28"/>
  <c r="AK28" i="6"/>
  <c r="E44" i="28" s="1"/>
  <c r="AK23" i="6"/>
  <c r="E39" i="28" s="1"/>
  <c r="AK53" i="6"/>
  <c r="E61" i="28" s="1"/>
  <c r="AK48" i="6"/>
  <c r="AK21" i="6"/>
  <c r="E37" i="28" s="1"/>
  <c r="AK26" i="6"/>
  <c r="E42" i="28" s="1"/>
  <c r="AL22" i="6"/>
  <c r="F38" i="28" s="1"/>
  <c r="AK20" i="6"/>
  <c r="E36" i="28" s="1"/>
  <c r="AL23" i="6"/>
  <c r="F39" i="28" s="1"/>
  <c r="AK44" i="6"/>
  <c r="AK27" i="6"/>
  <c r="E43" i="28" s="1"/>
  <c r="AK34" i="6"/>
  <c r="E50" i="28" s="1"/>
  <c r="AK52" i="6"/>
  <c r="E60" i="28" s="1"/>
  <c r="AK17" i="6"/>
  <c r="E33" i="28" s="1"/>
  <c r="AK93" i="6"/>
  <c r="E102" i="28" s="1"/>
  <c r="AJ92" i="6"/>
  <c r="D101" i="28" s="1"/>
  <c r="AK100" i="6"/>
  <c r="AK88" i="6"/>
  <c r="E97" i="28" s="1"/>
  <c r="AL91" i="6"/>
  <c r="F100" i="28" s="1"/>
  <c r="AK16" i="6"/>
  <c r="E32" i="28" s="1"/>
  <c r="AK82" i="6"/>
  <c r="E91" i="28" s="1"/>
  <c r="AK85" i="6"/>
  <c r="E94" i="28" s="1"/>
  <c r="AJ80" i="6"/>
  <c r="D89" i="28" s="1"/>
  <c r="AK95" i="6"/>
  <c r="E104" i="28" s="1"/>
  <c r="AK11" i="6"/>
  <c r="E27" i="28" s="1"/>
  <c r="AK92" i="6"/>
  <c r="E101" i="28" s="1"/>
  <c r="AK10" i="6"/>
  <c r="E26" i="28" s="1"/>
  <c r="AJ91" i="6"/>
  <c r="D100" i="28" s="1"/>
  <c r="AK83" i="6"/>
  <c r="E92" i="28" s="1"/>
  <c r="AL92" i="6"/>
  <c r="F101" i="28" s="1"/>
  <c r="AK5" i="6"/>
  <c r="E21" i="28" s="1"/>
  <c r="AK12" i="6"/>
  <c r="E28" i="28" s="1"/>
  <c r="AK14" i="6"/>
  <c r="E30" i="28" s="1"/>
  <c r="AK99" i="6"/>
  <c r="AK84" i="6"/>
  <c r="E93" i="28" s="1"/>
  <c r="AK6" i="6"/>
  <c r="E22" i="28" s="1"/>
  <c r="AK102" i="6"/>
  <c r="AK9" i="6"/>
  <c r="E25" i="28" s="1"/>
  <c r="AK81" i="6"/>
  <c r="E90" i="28" s="1"/>
  <c r="AJ94" i="6"/>
  <c r="D103" i="28" s="1"/>
  <c r="AK94" i="6"/>
  <c r="E103" i="28" s="1"/>
  <c r="AL95" i="6"/>
  <c r="F104" i="28" s="1"/>
  <c r="AK77" i="6"/>
  <c r="E86" i="28" s="1"/>
  <c r="AL94" i="6"/>
  <c r="F103" i="28" s="1"/>
  <c r="AK8" i="6"/>
  <c r="E24" i="28" s="1"/>
  <c r="AK4" i="6"/>
  <c r="E20" i="28" s="1"/>
  <c r="AK101" i="6"/>
  <c r="AK76" i="6"/>
  <c r="E85" i="28" s="1"/>
  <c r="AL93" i="6"/>
  <c r="F102" i="28" s="1"/>
  <c r="AK78" i="6"/>
  <c r="E87" i="28" s="1"/>
  <c r="AK80" i="6"/>
  <c r="E89" i="28" s="1"/>
  <c r="AK98" i="6"/>
  <c r="AK86" i="6"/>
  <c r="E95" i="28" s="1"/>
  <c r="AK89" i="6"/>
  <c r="E98" i="28" s="1"/>
  <c r="AJ95" i="6"/>
  <c r="D104" i="28" s="1"/>
  <c r="AK13" i="6"/>
  <c r="E29" i="28" s="1"/>
  <c r="E105" i="28"/>
  <c r="AK91" i="6"/>
  <c r="E100" i="28" s="1"/>
  <c r="AJ96" i="6"/>
  <c r="D105" i="28" s="1"/>
  <c r="AL96" i="6"/>
  <c r="F105" i="28" s="1"/>
  <c r="X42" i="29"/>
  <c r="C42" i="29" s="1"/>
  <c r="Y42" i="29"/>
  <c r="AD42" i="29" s="1"/>
  <c r="Y45" i="29"/>
  <c r="AD45" i="29" s="1"/>
  <c r="X45" i="29"/>
  <c r="C45" i="29" s="1"/>
  <c r="X39" i="29"/>
  <c r="C39" i="29" s="1"/>
  <c r="Y39" i="29"/>
  <c r="AD39" i="29" s="1"/>
  <c r="Y43" i="29"/>
  <c r="AD43" i="29" s="1"/>
  <c r="Z43" i="29" s="1" a="1"/>
  <c r="Z43" i="29" s="1"/>
  <c r="C43" i="29"/>
  <c r="X40" i="29"/>
  <c r="C40" i="29" s="1"/>
  <c r="Y40" i="29"/>
  <c r="AD40" i="29" s="1"/>
  <c r="X44" i="29"/>
  <c r="C44" i="29" s="1"/>
  <c r="Y44" i="29"/>
  <c r="AD44" i="29" s="1"/>
  <c r="Y37" i="29"/>
  <c r="X37" i="29"/>
  <c r="C37" i="29" s="1"/>
  <c r="X41" i="29"/>
  <c r="C41" i="29" s="1"/>
  <c r="Y41" i="29"/>
  <c r="AD41" i="29" s="1"/>
  <c r="X46" i="29"/>
  <c r="C46" i="29" s="1"/>
  <c r="Y46" i="29"/>
  <c r="AD46" i="29" s="1"/>
  <c r="X48" i="29"/>
  <c r="C48" i="29" s="1"/>
  <c r="Y48" i="29"/>
  <c r="AD48" i="29" s="1"/>
  <c r="Y49" i="29"/>
  <c r="AD49" i="29" s="1"/>
  <c r="X49" i="29"/>
  <c r="C49" i="29" s="1"/>
  <c r="Y47" i="29"/>
  <c r="AD47" i="29" s="1"/>
  <c r="X47" i="29"/>
  <c r="C47" i="29" s="1"/>
  <c r="Y38" i="29"/>
  <c r="AD38" i="29" s="1"/>
  <c r="X38" i="29"/>
  <c r="C38" i="29" s="1"/>
  <c r="AK147" i="29"/>
  <c r="AJ5" i="6"/>
  <c r="D21" i="28" s="1"/>
  <c r="AJ85" i="6"/>
  <c r="D94" i="28" s="1"/>
  <c r="AJ9" i="6"/>
  <c r="D25" i="28" s="1"/>
  <c r="AL81" i="6"/>
  <c r="F90" i="28" s="1"/>
  <c r="AJ77" i="6"/>
  <c r="D86" i="28" s="1"/>
  <c r="AJ13" i="6"/>
  <c r="D29" i="28" s="1"/>
  <c r="AL99" i="6"/>
  <c r="AL89" i="6"/>
  <c r="F98" i="28" s="1"/>
  <c r="AL76" i="6"/>
  <c r="F85" i="28" s="1"/>
  <c r="AL14" i="6"/>
  <c r="F30" i="28" s="1"/>
  <c r="AL12" i="6"/>
  <c r="F28" i="28" s="1"/>
  <c r="AL9" i="6"/>
  <c r="F25" i="28" s="1"/>
  <c r="AJ84" i="6"/>
  <c r="D93" i="28" s="1"/>
  <c r="AJ6" i="6"/>
  <c r="D22" i="28" s="1"/>
  <c r="AJ82" i="6"/>
  <c r="D91" i="28" s="1"/>
  <c r="AJ100" i="6"/>
  <c r="AJ102" i="6"/>
  <c r="AJ86" i="6"/>
  <c r="D95" i="28" s="1"/>
  <c r="AL10" i="6"/>
  <c r="F26" i="28" s="1"/>
  <c r="AL8" i="6"/>
  <c r="F24" i="28" s="1"/>
  <c r="AJ78" i="6"/>
  <c r="D87" i="28" s="1"/>
  <c r="AJ88" i="6"/>
  <c r="D97" i="28" s="1"/>
  <c r="AJ101" i="6"/>
  <c r="AJ98" i="6"/>
  <c r="AJ83" i="6"/>
  <c r="D92" i="28" s="1"/>
  <c r="AJ14" i="6"/>
  <c r="D30" i="28" s="1"/>
  <c r="AJ11" i="6"/>
  <c r="D27" i="28" s="1"/>
  <c r="AJ8" i="6"/>
  <c r="D24" i="28" s="1"/>
  <c r="AJ4" i="6"/>
  <c r="D20" i="28" s="1"/>
  <c r="AD37" i="29" l="1"/>
  <c r="Z37" i="29" s="1" a="1"/>
  <c r="Z37" i="29" s="1"/>
  <c r="E37" i="29" s="1"/>
  <c r="AG134" i="29"/>
  <c r="Z44" i="29" a="1"/>
  <c r="Z44" i="29" s="1"/>
  <c r="E44" i="29" s="1"/>
  <c r="AA44" i="29" a="1"/>
  <c r="AA44" i="29" s="1"/>
  <c r="AJ141" i="29" s="1"/>
  <c r="AA39" i="29" a="1"/>
  <c r="AA39" i="29" s="1"/>
  <c r="AJ136" i="29" s="1"/>
  <c r="Z39" i="29" a="1"/>
  <c r="Z39" i="29" s="1"/>
  <c r="E39" i="29" s="1"/>
  <c r="AA41" i="29" a="1"/>
  <c r="AA41" i="29" s="1"/>
  <c r="AJ138" i="29" s="1"/>
  <c r="Z41" i="29" a="1"/>
  <c r="Z41" i="29" s="1"/>
  <c r="E41" i="29" s="1"/>
  <c r="AA40" i="29" a="1"/>
  <c r="AA40" i="29" s="1"/>
  <c r="AJ137" i="29" s="1"/>
  <c r="Z40" i="29" a="1"/>
  <c r="Z40" i="29" s="1"/>
  <c r="E40" i="29" s="1"/>
  <c r="E43" i="29"/>
  <c r="AA43" i="29" a="1"/>
  <c r="AA43" i="29" s="1"/>
  <c r="AJ140" i="29" s="1"/>
  <c r="AA46" i="29" a="1"/>
  <c r="AA46" i="29" s="1"/>
  <c r="AJ143" i="29" s="1"/>
  <c r="Z46" i="29" a="1"/>
  <c r="Z46" i="29" s="1"/>
  <c r="E46" i="29" s="1"/>
  <c r="AA42" i="29" a="1"/>
  <c r="AA42" i="29" s="1"/>
  <c r="AJ139" i="29" s="1"/>
  <c r="Z42" i="29" a="1"/>
  <c r="Z42" i="29" s="1"/>
  <c r="E42" i="29" s="1"/>
  <c r="Z38" i="29" a="1"/>
  <c r="Z38" i="29" s="1"/>
  <c r="E38" i="29" s="1"/>
  <c r="AA38" i="29" a="1"/>
  <c r="AA38" i="29" s="1"/>
  <c r="AJ135" i="29" s="1"/>
  <c r="Z45" i="29" a="1"/>
  <c r="Z45" i="29" s="1"/>
  <c r="E45" i="29" s="1"/>
  <c r="AA45" i="29" a="1"/>
  <c r="AA45" i="29" s="1"/>
  <c r="AJ142" i="29" s="1"/>
  <c r="B48" i="29"/>
  <c r="B47" i="29"/>
  <c r="B49" i="29"/>
  <c r="AG146" i="29"/>
  <c r="AA37" i="29" l="1" a="1"/>
  <c r="AA37" i="29" s="1"/>
  <c r="AJ134" i="29" s="1"/>
  <c r="AA49" i="29" a="1"/>
  <c r="AA49" i="29" s="1"/>
  <c r="AJ146" i="29" s="1"/>
  <c r="Z49" i="29" a="1"/>
  <c r="Z49" i="29" s="1"/>
  <c r="E49" i="29" s="1"/>
  <c r="AA47" i="29" a="1"/>
  <c r="AA47" i="29" s="1"/>
  <c r="F47" i="29" s="1"/>
  <c r="Z47" i="29" a="1"/>
  <c r="Z47" i="29" s="1"/>
  <c r="E47" i="29" s="1"/>
  <c r="Z48" i="29" a="1"/>
  <c r="Z48" i="29" s="1"/>
  <c r="E48" i="29" s="1"/>
  <c r="AA48" i="29" a="1"/>
  <c r="AA48" i="29" s="1"/>
  <c r="AJ145" i="29" s="1"/>
  <c r="AG144" i="29"/>
  <c r="F44" i="29"/>
  <c r="F45" i="29"/>
  <c r="B43" i="29"/>
  <c r="AG140" i="29"/>
  <c r="B44" i="29"/>
  <c r="AG141" i="29"/>
  <c r="F43" i="29"/>
  <c r="F39" i="29"/>
  <c r="B41" i="29"/>
  <c r="AG138" i="29"/>
  <c r="B37" i="29"/>
  <c r="F40" i="29"/>
  <c r="F38" i="29"/>
  <c r="F46" i="29"/>
  <c r="B39" i="29"/>
  <c r="AG136" i="29"/>
  <c r="F42" i="29"/>
  <c r="AG139" i="29"/>
  <c r="B42" i="29"/>
  <c r="AG142" i="29"/>
  <c r="B45" i="29"/>
  <c r="B40" i="29"/>
  <c r="AG137" i="29"/>
  <c r="F41" i="29"/>
  <c r="AG143" i="29"/>
  <c r="B46" i="29"/>
  <c r="AG145" i="29"/>
  <c r="B38" i="29"/>
  <c r="AG135" i="29"/>
  <c r="H3" i="26"/>
  <c r="H5" i="26"/>
  <c r="H6" i="26"/>
  <c r="H7" i="26"/>
  <c r="H8" i="26"/>
  <c r="H9" i="26"/>
  <c r="H11" i="26"/>
  <c r="H12" i="26"/>
  <c r="H13" i="26"/>
  <c r="H14" i="26"/>
  <c r="H15" i="26"/>
  <c r="H16" i="26"/>
  <c r="H18" i="26"/>
  <c r="H19" i="26"/>
  <c r="H20" i="26"/>
  <c r="H21" i="26"/>
  <c r="H22" i="26"/>
  <c r="H24" i="26"/>
  <c r="H25" i="26"/>
  <c r="H26" i="26"/>
  <c r="H27" i="26"/>
  <c r="H28" i="26"/>
  <c r="H29" i="26"/>
  <c r="H30" i="26"/>
  <c r="H31" i="26"/>
  <c r="H32" i="26"/>
  <c r="H33" i="26"/>
  <c r="H34" i="26"/>
  <c r="H35" i="26"/>
  <c r="H36" i="26"/>
  <c r="H37" i="26"/>
  <c r="H38" i="26"/>
  <c r="H39" i="26"/>
  <c r="H40" i="26"/>
  <c r="H41" i="26"/>
  <c r="H42" i="26"/>
  <c r="H44" i="26"/>
  <c r="H46" i="26"/>
  <c r="H47" i="26"/>
  <c r="H48" i="26"/>
  <c r="H49" i="26"/>
  <c r="H50" i="26"/>
  <c r="H51" i="26"/>
  <c r="H52" i="26"/>
  <c r="H53" i="26"/>
  <c r="H54" i="26"/>
  <c r="H55" i="26"/>
  <c r="H56" i="26"/>
  <c r="H57" i="26"/>
  <c r="H58" i="26"/>
  <c r="H59" i="26"/>
  <c r="H60" i="26"/>
  <c r="H61" i="26"/>
  <c r="H62" i="26"/>
  <c r="H63" i="26"/>
  <c r="H64" i="26"/>
  <c r="H65" i="26"/>
  <c r="H66" i="26"/>
  <c r="H67" i="26"/>
  <c r="H68" i="26"/>
  <c r="H69" i="26"/>
  <c r="H70" i="26"/>
  <c r="H71" i="26"/>
  <c r="H73" i="26"/>
  <c r="H74" i="26"/>
  <c r="H75" i="26"/>
  <c r="H76" i="26"/>
  <c r="H77" i="26"/>
  <c r="H78" i="26"/>
  <c r="H79" i="26"/>
  <c r="H80" i="26"/>
  <c r="H81" i="26"/>
  <c r="H82" i="26"/>
  <c r="H83" i="26"/>
  <c r="H84" i="26"/>
  <c r="H85" i="26"/>
  <c r="H86" i="26"/>
  <c r="H87" i="26"/>
  <c r="H88" i="26"/>
  <c r="H89" i="26"/>
  <c r="H90" i="26"/>
  <c r="H91" i="26"/>
  <c r="H92" i="26"/>
  <c r="H93" i="26"/>
  <c r="H94" i="26"/>
  <c r="H95" i="26"/>
  <c r="H96" i="26"/>
  <c r="H97" i="26"/>
  <c r="H98" i="26"/>
  <c r="H100" i="26"/>
  <c r="H101" i="26"/>
  <c r="H102" i="26"/>
  <c r="H103" i="26"/>
  <c r="H104" i="26"/>
  <c r="H105" i="26"/>
  <c r="H106" i="26"/>
  <c r="H107" i="26"/>
  <c r="H108" i="26"/>
  <c r="H109" i="26"/>
  <c r="H110" i="26"/>
  <c r="H111" i="26"/>
  <c r="H112" i="26"/>
  <c r="H113" i="26"/>
  <c r="H114" i="26"/>
  <c r="H115" i="26"/>
  <c r="H116" i="26"/>
  <c r="H117" i="26"/>
  <c r="H118" i="26"/>
  <c r="H119" i="26"/>
  <c r="H120" i="26"/>
  <c r="H121" i="26"/>
  <c r="H122" i="26"/>
  <c r="H123" i="26"/>
  <c r="F37" i="29" l="1"/>
  <c r="F48" i="29"/>
  <c r="AJ144" i="29"/>
  <c r="F49" i="29"/>
  <c r="AH147" i="29"/>
  <c r="AD2" i="6"/>
  <c r="AL3" i="6"/>
  <c r="F19" i="28" s="1"/>
  <c r="AK3" i="6"/>
  <c r="E19" i="28" s="1"/>
  <c r="AJ3" i="6"/>
  <c r="D19" i="28" s="1"/>
  <c r="AI3" i="6"/>
  <c r="C19" i="28" s="1"/>
  <c r="AH132" i="29" l="1"/>
  <c r="AH133" i="29"/>
  <c r="AI2" i="6"/>
  <c r="C11"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<sst xmlns="http://schemas.openxmlformats.org/spreadsheetml/2006/main" count="129239" uniqueCount="1014">
  <si>
    <t>TrustName</t>
  </si>
  <si>
    <t>Target</t>
  </si>
  <si>
    <t>Indicator</t>
  </si>
  <si>
    <t>TrustCode</t>
  </si>
  <si>
    <t>Trust comes from dashboard page, Cell C10</t>
  </si>
  <si>
    <t>PS</t>
  </si>
  <si>
    <t>NR</t>
  </si>
  <si>
    <t>NHS</t>
  </si>
  <si>
    <t>COSD</t>
  </si>
  <si>
    <t>Description</t>
  </si>
  <si>
    <t>Acronym</t>
  </si>
  <si>
    <t>The Royal College of Surgeons of England is an independent professional body committed to enabling surgeons to achieve and maintain the highest standards of surgical practice and patient care. As part of this it supports Audit and the evaluation of clinical effectiveness for surgery. Registered Charity no: 212808</t>
  </si>
  <si>
    <t>No</t>
  </si>
  <si>
    <t>0</t>
  </si>
  <si>
    <t>1</t>
  </si>
  <si>
    <t>2</t>
  </si>
  <si>
    <t>3</t>
  </si>
  <si>
    <t>4</t>
  </si>
  <si>
    <t>NAoMe</t>
  </si>
  <si>
    <t>User Guide</t>
  </si>
  <si>
    <t>Year-Qtr</t>
  </si>
  <si>
    <t>WHO Performance Status</t>
  </si>
  <si>
    <t>National Audit of Metastatic Breast Cancer</t>
  </si>
  <si>
    <t>National Health Service</t>
  </si>
  <si>
    <t>Table of contents</t>
  </si>
  <si>
    <t>Acknowledgements</t>
  </si>
  <si>
    <t>Cohort</t>
  </si>
  <si>
    <t>NAoMe_initial_cohort</t>
  </si>
  <si>
    <t>RCF</t>
  </si>
  <si>
    <t>Airedale NHS Foundation Trust</t>
  </si>
  <si>
    <t>RTK</t>
  </si>
  <si>
    <t>RF4</t>
  </si>
  <si>
    <t>Barking, Havering and Redbridge University Hospitals NHS Trust</t>
  </si>
  <si>
    <t>RFF</t>
  </si>
  <si>
    <t>Barnsley Hospital NHS Foundation Trust</t>
  </si>
  <si>
    <t>R1H</t>
  </si>
  <si>
    <t>Barts Health NHS Trust</t>
  </si>
  <si>
    <t>RC9</t>
  </si>
  <si>
    <t>Bedfordshire Hospitals NHS Foundation Trust</t>
  </si>
  <si>
    <t>RXL</t>
  </si>
  <si>
    <t>Blackpool Teaching Hospitals NHS Foundation Trust</t>
  </si>
  <si>
    <t>RMC</t>
  </si>
  <si>
    <t>Bolton NHS Foundation Trust</t>
  </si>
  <si>
    <t>RAE</t>
  </si>
  <si>
    <t>Bradford Teaching Hospitals NHS Foundation Trust</t>
  </si>
  <si>
    <t>RXQ</t>
  </si>
  <si>
    <t>Buckinghamshire Healthcare NHS Trust</t>
  </si>
  <si>
    <t>RWY</t>
  </si>
  <si>
    <t>Calderdale and Huddersfield NHS Foundation Trust</t>
  </si>
  <si>
    <t>RGT</t>
  </si>
  <si>
    <t>Cambridge University Hospitals NHS Foundation Trust</t>
  </si>
  <si>
    <t>RQM</t>
  </si>
  <si>
    <t>Chelsea and Westminster Hospital NHS Foundation Trust</t>
  </si>
  <si>
    <t>RFS</t>
  </si>
  <si>
    <t>Chesterfield Royal Hospital NHS Foundation Trust</t>
  </si>
  <si>
    <t>RJR</t>
  </si>
  <si>
    <t>Countess Of Chester Hospital NHS Foundation Trust</t>
  </si>
  <si>
    <t>RXP</t>
  </si>
  <si>
    <t>County Durham and Darlington NHS Foundation Trust</t>
  </si>
  <si>
    <t>RJ6</t>
  </si>
  <si>
    <t>Croydon Health Services NHS Trust</t>
  </si>
  <si>
    <t>RN7</t>
  </si>
  <si>
    <t>Dartford and Gravesham NHS Trust</t>
  </si>
  <si>
    <t>RP5</t>
  </si>
  <si>
    <t>Doncaster and Bassetlaw Teaching Hospitals NHS Foundation Trust</t>
  </si>
  <si>
    <t>RBD</t>
  </si>
  <si>
    <t>Dorset County Hospital NHS Foundation Trust</t>
  </si>
  <si>
    <t>RJN</t>
  </si>
  <si>
    <t>East Cheshire NHS Trust</t>
  </si>
  <si>
    <t>RVV</t>
  </si>
  <si>
    <t>East Kent Hospitals University NHS Foundation Trust</t>
  </si>
  <si>
    <t>RXR</t>
  </si>
  <si>
    <t>East Lancashire Hospitals NHS Trust</t>
  </si>
  <si>
    <t>RDE</t>
  </si>
  <si>
    <t>East Suffolk and North Essex NHS Foundation Trust</t>
  </si>
  <si>
    <t>RXC</t>
  </si>
  <si>
    <t>East Sussex Healthcare NHS Trust</t>
  </si>
  <si>
    <t>RWH</t>
  </si>
  <si>
    <t>East and North Hertfordshire NHS Trust</t>
  </si>
  <si>
    <t>RDU</t>
  </si>
  <si>
    <t>Frimley Health NHS Foundation Trust</t>
  </si>
  <si>
    <t>RR7</t>
  </si>
  <si>
    <t>Gateshead Health NHS Foundation Trust</t>
  </si>
  <si>
    <t>RLT</t>
  </si>
  <si>
    <t>George Eliot Hospital NHS Trust</t>
  </si>
  <si>
    <t>RTE</t>
  </si>
  <si>
    <t>Gloucestershire Hospitals NHS Foundation Trust</t>
  </si>
  <si>
    <t>RN3</t>
  </si>
  <si>
    <t>Great Western Hospitals NHS Foundation Trust</t>
  </si>
  <si>
    <t>RJ1</t>
  </si>
  <si>
    <t>RN5</t>
  </si>
  <si>
    <t>Hampshire Hospitals NHS Foundation Trust</t>
  </si>
  <si>
    <t>RCD</t>
  </si>
  <si>
    <t>Harrogate and District NHS Foundation Trust</t>
  </si>
  <si>
    <t>RWA</t>
  </si>
  <si>
    <t>Hull University Teaching Hospitals NHS Trust</t>
  </si>
  <si>
    <t>RYJ</t>
  </si>
  <si>
    <t>Imperial College Healthcare NHS Trust</t>
  </si>
  <si>
    <t>R1F</t>
  </si>
  <si>
    <t>Isle Of Wight NHS Trust</t>
  </si>
  <si>
    <t>RGP</t>
  </si>
  <si>
    <t>James Paget University Hospitals NHS Foundation Trust</t>
  </si>
  <si>
    <t>RNQ</t>
  </si>
  <si>
    <t>Kettering General Hospital NHS Foundation Trust</t>
  </si>
  <si>
    <t>RJZ</t>
  </si>
  <si>
    <t>RAX</t>
  </si>
  <si>
    <t>Kingston Hospital NHS Foundation Trust</t>
  </si>
  <si>
    <t>RXN</t>
  </si>
  <si>
    <t>Lancashire Teaching Hospitals NHS Foundation Trust</t>
  </si>
  <si>
    <t>RR8</t>
  </si>
  <si>
    <t>Leeds Teaching Hospitals NHS Trust</t>
  </si>
  <si>
    <t>RJ2</t>
  </si>
  <si>
    <t>Lewisham and Greenwich NHS Trust</t>
  </si>
  <si>
    <t>REM</t>
  </si>
  <si>
    <t>Liverpool University Hospitals NHS Foundation Trust</t>
  </si>
  <si>
    <t>R1K</t>
  </si>
  <si>
    <t>London North West University Healthcare NHS Trust</t>
  </si>
  <si>
    <t>RWF</t>
  </si>
  <si>
    <t>Maidstone and Tunbridge Wells NHS Trust</t>
  </si>
  <si>
    <t>R0A</t>
  </si>
  <si>
    <t>Manchester University NHS Foundation Trust</t>
  </si>
  <si>
    <t>RPA</t>
  </si>
  <si>
    <t>Medway NHS Foundation Trust</t>
  </si>
  <si>
    <t>RBN</t>
  </si>
  <si>
    <t>Mersey and West Lancashire Teaching Hospitals NHS Trust</t>
  </si>
  <si>
    <t>RBT</t>
  </si>
  <si>
    <t>Mid Cheshire Hospitals NHS Foundation Trust</t>
  </si>
  <si>
    <t>RXF</t>
  </si>
  <si>
    <t>Mid Yorkshire Teaching NHS Trust</t>
  </si>
  <si>
    <t>RAJ</t>
  </si>
  <si>
    <t>Mid and South Essex NHS Foundation Trust</t>
  </si>
  <si>
    <t>RD8</t>
  </si>
  <si>
    <t>Milton Keynes University Hospital NHS Foundation Trust</t>
  </si>
  <si>
    <t>RM1</t>
  </si>
  <si>
    <t>Norfolk and Norwich University Hospitals NHS Foundation Trust</t>
  </si>
  <si>
    <t>RVJ</t>
  </si>
  <si>
    <t>North Bristol NHS Trust</t>
  </si>
  <si>
    <t>RNN</t>
  </si>
  <si>
    <t>North Cumbria Integrated Care NHS Foundation Trust</t>
  </si>
  <si>
    <t>RVW</t>
  </si>
  <si>
    <t>North Tees and Hartlepool NHS Foundation Trust</t>
  </si>
  <si>
    <t>RGN</t>
  </si>
  <si>
    <t>North West Anglia NHS Foundation Trust</t>
  </si>
  <si>
    <t>RNS</t>
  </si>
  <si>
    <t>Northampton General Hospital NHS Trust</t>
  </si>
  <si>
    <t>RJL</t>
  </si>
  <si>
    <t>Northern Lincolnshire and Goole NHS Foundation Trust</t>
  </si>
  <si>
    <t>RTF</t>
  </si>
  <si>
    <t>Northumbria Healthcare NHS Foundation Trust</t>
  </si>
  <si>
    <t>RX1</t>
  </si>
  <si>
    <t>Nottingham University Hospitals NHS Trust</t>
  </si>
  <si>
    <t>RTH</t>
  </si>
  <si>
    <t>Oxford University Hospitals NHS Foundation Trust</t>
  </si>
  <si>
    <t>RHU</t>
  </si>
  <si>
    <t>Portsmouth Hospitals University NHS Trust</t>
  </si>
  <si>
    <t>RHW</t>
  </si>
  <si>
    <t>Royal Berkshire NHS Foundation Trust</t>
  </si>
  <si>
    <t>REF</t>
  </si>
  <si>
    <t>Royal Cornwall Hospitals NHS Trust</t>
  </si>
  <si>
    <t>RH8</t>
  </si>
  <si>
    <t>Royal Devon University Healthcare NHS Foundation Trust</t>
  </si>
  <si>
    <t>RAL</t>
  </si>
  <si>
    <t>Royal Free London NHS Foundation Trust</t>
  </si>
  <si>
    <t>RA2</t>
  </si>
  <si>
    <t>Royal Surrey County Hospital NHS Foundation Trust</t>
  </si>
  <si>
    <t>RD1</t>
  </si>
  <si>
    <t>Royal United Hospitals Bath NHS Foundation Trust</t>
  </si>
  <si>
    <t>RNZ</t>
  </si>
  <si>
    <t>Salisbury NHS Foundation Trust</t>
  </si>
  <si>
    <t>RXK</t>
  </si>
  <si>
    <t>Sandwell and West Birmingham Hospitals NHS Trust</t>
  </si>
  <si>
    <t>RHQ</t>
  </si>
  <si>
    <t>Sheffield Teaching Hospitals NHS Foundation Trust</t>
  </si>
  <si>
    <t>RK5</t>
  </si>
  <si>
    <t>Sherwood Forest Hospitals NHS Foundation Trust</t>
  </si>
  <si>
    <t>RH5</t>
  </si>
  <si>
    <t>Somerset NHS Foundation Trust</t>
  </si>
  <si>
    <t>RTR</t>
  </si>
  <si>
    <t>South Tees Hospitals NHS Foundation Trust</t>
  </si>
  <si>
    <t>RJC</t>
  </si>
  <si>
    <t>South Warwickshire University NHS Foundation Trust</t>
  </si>
  <si>
    <t>RJ7</t>
  </si>
  <si>
    <t>RTP</t>
  </si>
  <si>
    <t>Surrey and Sussex Healthcare NHS Trust</t>
  </si>
  <si>
    <t>RMP</t>
  </si>
  <si>
    <t>Tameside and Glossop Integrated Care NHS Foundation Trust</t>
  </si>
  <si>
    <t>RNA</t>
  </si>
  <si>
    <t>RAS</t>
  </si>
  <si>
    <t>RTD</t>
  </si>
  <si>
    <t>RQW</t>
  </si>
  <si>
    <t>RCX</t>
  </si>
  <si>
    <t>RFR</t>
  </si>
  <si>
    <t>RPY</t>
  </si>
  <si>
    <t>RL4</t>
  </si>
  <si>
    <t>RXW</t>
  </si>
  <si>
    <t>RA9</t>
  </si>
  <si>
    <t>Torbay and South Devon NHS Foundation Trust</t>
  </si>
  <si>
    <t>RWD</t>
  </si>
  <si>
    <t>United Lincolnshire Hospitals NHS Trust</t>
  </si>
  <si>
    <t>RRV</t>
  </si>
  <si>
    <t>University College London Hospitals NHS Foundation Trust</t>
  </si>
  <si>
    <t>RHM</t>
  </si>
  <si>
    <t>University Hospital Southampton NHS Foundation Trust</t>
  </si>
  <si>
    <t>RRK</t>
  </si>
  <si>
    <t>University Hospitals Birmingham NHS Foundation Trust</t>
  </si>
  <si>
    <t>RKB</t>
  </si>
  <si>
    <t>University Hospitals Coventry and Warwickshire NHS Trust</t>
  </si>
  <si>
    <t>R0D</t>
  </si>
  <si>
    <t>University Hospitals Dorset NHS Foundation Trust</t>
  </si>
  <si>
    <t>RTG</t>
  </si>
  <si>
    <t>University Hospitals Of Derby and Burton NHS Foundation Trust</t>
  </si>
  <si>
    <t>RWE</t>
  </si>
  <si>
    <t>University Hospitals Of Leicester NHS Trust</t>
  </si>
  <si>
    <t>RTX</t>
  </si>
  <si>
    <t>University Hospitals Of Morecambe Bay NHS Foundation Trust</t>
  </si>
  <si>
    <t>RJE</t>
  </si>
  <si>
    <t>University Hospitals Of North Midlands NHS Trust</t>
  </si>
  <si>
    <t>RK9</t>
  </si>
  <si>
    <t>University Hospitals Plymouth NHS Trust</t>
  </si>
  <si>
    <t>RYR</t>
  </si>
  <si>
    <t>University Hospitals Sussex NHS Foundation Trust</t>
  </si>
  <si>
    <t>RBK</t>
  </si>
  <si>
    <t>Walsall Healthcare NHS Trust</t>
  </si>
  <si>
    <t>RWW</t>
  </si>
  <si>
    <t>Warrington and Halton Teaching Hospitals NHS Foundation Trust</t>
  </si>
  <si>
    <t>RWG</t>
  </si>
  <si>
    <t>West Hertfordshire Teaching Hospitals NHS Trust</t>
  </si>
  <si>
    <t>RGR</t>
  </si>
  <si>
    <t>West Suffolk NHS Foundation Trust</t>
  </si>
  <si>
    <t>RKE</t>
  </si>
  <si>
    <t>Whittington Health NHS Trust</t>
  </si>
  <si>
    <t>RBL</t>
  </si>
  <si>
    <t>Wirral University Teaching Hospital NHS Foundation Trust</t>
  </si>
  <si>
    <t>RWP</t>
  </si>
  <si>
    <t>Worcestershire Acute Hospitals NHS Trust</t>
  </si>
  <si>
    <t>RRF</t>
  </si>
  <si>
    <t>Wrightington, Wigan and Leigh NHS Foundation Trust</t>
  </si>
  <si>
    <t>RLQ</t>
  </si>
  <si>
    <t>Wye Valley NHS Trust</t>
  </si>
  <si>
    <t>RCB</t>
  </si>
  <si>
    <t>York and Scarborough Teaching Hospitals NHS Foundation Trust</t>
  </si>
  <si>
    <t>CancerAllianceCode</t>
  </si>
  <si>
    <t>CancerAllianceName</t>
  </si>
  <si>
    <t>indicator</t>
  </si>
  <si>
    <t>indicator_items</t>
  </si>
  <si>
    <t>Number</t>
  </si>
  <si>
    <t>% incuding unknown</t>
  </si>
  <si>
    <t>CA Number</t>
  </si>
  <si>
    <t>CA % incuding unknown</t>
  </si>
  <si>
    <t>National Number</t>
  </si>
  <si>
    <t>Table1</t>
  </si>
  <si>
    <t>Trust</t>
  </si>
  <si>
    <t>Trust %</t>
  </si>
  <si>
    <t>CA</t>
  </si>
  <si>
    <t>CA %</t>
  </si>
  <si>
    <t>NA</t>
  </si>
  <si>
    <t>NA %</t>
  </si>
  <si>
    <t>National</t>
  </si>
  <si>
    <t>White</t>
  </si>
  <si>
    <t>Mixed</t>
  </si>
  <si>
    <t>Unknown</t>
  </si>
  <si>
    <t>INDEX OF MULTIPLE DEPRIVATION QUINTILE</t>
  </si>
  <si>
    <t>NAoMe_initial</t>
  </si>
  <si>
    <t>Countess of Chester Hospital NHS Foundation Trust</t>
  </si>
  <si>
    <t>Dudley Group NHS Foundation Trust</t>
  </si>
  <si>
    <t>Hillingdon Hospitals NHS Foundation Trust</t>
  </si>
  <si>
    <t>Isle of Wight NHS Trust</t>
  </si>
  <si>
    <t>Newcastle Upon Tyne Hospitals NHS Foundation Trust</t>
  </si>
  <si>
    <t>Princess Alexandra Hospital NHS Trust</t>
  </si>
  <si>
    <t>Rotherham NHS Foundation Trust</t>
  </si>
  <si>
    <t>Royal Marsden NHS Foundation Trust</t>
  </si>
  <si>
    <t>Royal Wolverhampton NHS Trust</t>
  </si>
  <si>
    <t>Shrewsbury and Telford Hospital NHS Trust</t>
  </si>
  <si>
    <t>University Hospitals of Derby and Burton NHS Foundation Trust</t>
  </si>
  <si>
    <t>University Hospitals of Leicester NHS Trust</t>
  </si>
  <si>
    <t>University Hospitals of Morecambe Bay NHS Foundation Trust</t>
  </si>
  <si>
    <t>University Hospitals of North Midlands NHS Trust</t>
  </si>
  <si>
    <t>18-29 yrs</t>
  </si>
  <si>
    <t>30-39 yrs</t>
  </si>
  <si>
    <t>40-49 yrs</t>
  </si>
  <si>
    <t>50-59 yrs</t>
  </si>
  <si>
    <t>60-69 yrs</t>
  </si>
  <si>
    <t>70-79 yrs</t>
  </si>
  <si>
    <t>80+ yrs</t>
  </si>
  <si>
    <t>YEAR OF DIAGNOSIS</t>
  </si>
  <si>
    <t>ETHNIC GROUP</t>
  </si>
  <si>
    <t>Asian or Asian British</t>
  </si>
  <si>
    <t>Black or Black British</t>
  </si>
  <si>
    <t>Other Ethnic Group</t>
  </si>
  <si>
    <t>2021</t>
  </si>
  <si>
    <t>Table2</t>
  </si>
  <si>
    <t>gender</t>
  </si>
  <si>
    <t>male</t>
  </si>
  <si>
    <t>Male</t>
  </si>
  <si>
    <t>1 - most deprived</t>
  </si>
  <si>
    <t>5 - least deprived</t>
  </si>
  <si>
    <t>scarf_731_grp</t>
  </si>
  <si>
    <t>Fit</t>
  </si>
  <si>
    <t>Mild frailty</t>
  </si>
  <si>
    <t>Moderate frailty</t>
  </si>
  <si>
    <t>Severe frailty</t>
  </si>
  <si>
    <t>2+</t>
  </si>
  <si>
    <t>STAGE</t>
  </si>
  <si>
    <t>final_stage_tum</t>
  </si>
  <si>
    <t>Stage 0</t>
  </si>
  <si>
    <t>Stage 1</t>
  </si>
  <si>
    <t>Stage 2</t>
  </si>
  <si>
    <t>Stage 3</t>
  </si>
  <si>
    <t>Not staged/Unstated</t>
  </si>
  <si>
    <t>diagnosis_year</t>
  </si>
  <si>
    <t>age_decades_80cap</t>
  </si>
  <si>
    <t>GENDER</t>
  </si>
  <si>
    <t>female</t>
  </si>
  <si>
    <t>Female</t>
  </si>
  <si>
    <t/>
  </si>
  <si>
    <t>Greater Manchester</t>
  </si>
  <si>
    <t>Wessex</t>
  </si>
  <si>
    <t>North East London</t>
  </si>
  <si>
    <t>Surrey and Sussex</t>
  </si>
  <si>
    <t>Peninsula</t>
  </si>
  <si>
    <t>West Yorkshire and Harrogate</t>
  </si>
  <si>
    <t>North Central London</t>
  </si>
  <si>
    <t>West Midlands</t>
  </si>
  <si>
    <t>Cheshire and Merseyside</t>
  </si>
  <si>
    <t>South Yorkshire and Bassetlaw</t>
  </si>
  <si>
    <t>Thames Valley</t>
  </si>
  <si>
    <t>South East London</t>
  </si>
  <si>
    <t>East Midlands</t>
  </si>
  <si>
    <t>Kent and Medway</t>
  </si>
  <si>
    <t>Northern</t>
  </si>
  <si>
    <t>Lancashire and South Cumbria</t>
  </si>
  <si>
    <t>disease_group</t>
  </si>
  <si>
    <t>Advanced M0</t>
  </si>
  <si>
    <t>Advanced M1</t>
  </si>
  <si>
    <t>DCIS</t>
  </si>
  <si>
    <t>Early invasive</t>
  </si>
  <si>
    <t>Stage 4</t>
  </si>
  <si>
    <t>Unknown stage</t>
  </si>
  <si>
    <t>NAoMe_recurrent_cohort</t>
  </si>
  <si>
    <t>Brain</t>
  </si>
  <si>
    <t>Lung</t>
  </si>
  <si>
    <t>ch_score_2cap</t>
  </si>
  <si>
    <t>final_stage_tum_grp</t>
  </si>
  <si>
    <t>MBC in HESAPC</t>
  </si>
  <si>
    <t>Stage 0-3</t>
  </si>
  <si>
    <t>Not recorded</t>
  </si>
  <si>
    <t>WHO PS 0</t>
  </si>
  <si>
    <t>WHO PS 1</t>
  </si>
  <si>
    <t>WHO PS 2</t>
  </si>
  <si>
    <t>WHO PS 3</t>
  </si>
  <si>
    <t>WHO PS 4</t>
  </si>
  <si>
    <t>WHO PS 5</t>
  </si>
  <si>
    <t>Screening</t>
  </si>
  <si>
    <t>Not in HESAPC</t>
  </si>
  <si>
    <t>age_mbc_hes_decades_80cap</t>
  </si>
  <si>
    <t>mbc_hes_year</t>
  </si>
  <si>
    <t xml:space="preserve">NAoMe is part of the National Cancer Audit Collaborating Centre (NATCAN), the home of the ten national cancer audits in England and Wales. This national centre of excellence was established to strengthen cancer services by evaluating the process of diagnosis and treatment, and patient outcomes in multiple cancer sites. </t>
  </si>
  <si>
    <t>Yes</t>
  </si>
  <si>
    <t>Bone</t>
  </si>
  <si>
    <t>Liver</t>
  </si>
  <si>
    <t>Other site</t>
  </si>
  <si>
    <t>IMD</t>
  </si>
  <si>
    <t>Index of Multiple Deprivation</t>
  </si>
  <si>
    <t>Explanations</t>
  </si>
  <si>
    <t>HESAPC</t>
  </si>
  <si>
    <t>Hospital Episode Statistics Admitted Patient Care data</t>
  </si>
  <si>
    <t>Not reported (data missing)</t>
  </si>
  <si>
    <t>NDRS Data Improvement Leads</t>
  </si>
  <si>
    <t>AGE AT DIAGNOSIS</t>
  </si>
  <si>
    <t>Humber and North Yorkshire</t>
  </si>
  <si>
    <t>Somerset, Wiltshire, Avon and Gloucestershire</t>
  </si>
  <si>
    <t>Cohort exclusions</t>
  </si>
  <si>
    <t xml:space="preserve">For individuals at NHS trusts, the local Data Improvement Lead at NDRS for your geographical region will be able to help you find out information about the Cancer Outcomes and Services Dataset (COSD) submissions for your NHS trust. </t>
  </si>
  <si>
    <t>https://www.natcan.org.uk/audits/metastatic-breast/</t>
  </si>
  <si>
    <t>breastcanceraudits@rcseng.ac.uk</t>
  </si>
  <si>
    <t xml:space="preserve">The purpose of the National Audit of Metastatic Breast Cancer (NAoMe) is to evaluate the patterns of care and outcomes for people diagnosed with metastatic breast cancer in England and Wales, and to support services to improve the quality of care for these people. </t>
  </si>
  <si>
    <t>CHARLSON COMORBIDITY SCORE</t>
  </si>
  <si>
    <t>SCARF INDEX*</t>
  </si>
  <si>
    <t>SITE OF METASTASES**</t>
  </si>
  <si>
    <t xml:space="preserve">The National Cancer Audit Collaborating Centre (NATCAN) is commissioned by the Healthcare Quality Improvement Partnership (HQIP) as part of the National Clinical Audit and Patient Outcomes Programme (NCAPOP). NATCAN delivers national cancer audits in non-Hodgkin lymphoma, bowel, breast-primary, breast-metastatic, oesophago-gastric, ovarian, kidney, lung, pancreatic and prostate cancers. HQIP is led by a consortium of the Academy of Medical Royal Colleges, and the Royal College of Nursing. Its aim is to promote quality improvement in patient outcomes, and in particular, to increase the impact that clinical audit, outcome review programmes and registries have on healthcare quality in England and Wales. HQIP holds the contract to commission, manage and develop the National Clinical Audit and Patient Outcomes Programme (NCAPOP), comprising around 40 projects covering care provided to people with a wide range of medical, surgical and mental health conditions. The programme is funded by NHS England, the Welsh Government and, with some individual projects, other devolved administrations and crown dependencies. https://www.hqip.org.uk/national-programmes </t>
  </si>
  <si>
    <t>England</t>
  </si>
  <si>
    <t>Programme</t>
  </si>
  <si>
    <t>Workstream</t>
  </si>
  <si>
    <t>Output title</t>
  </si>
  <si>
    <t>Geographical coverage</t>
  </si>
  <si>
    <t>Patient cohort*</t>
  </si>
  <si>
    <t xml:space="preserve">Publication date </t>
  </si>
  <si>
    <t>Publication type</t>
  </si>
  <si>
    <t>Intended audience</t>
  </si>
  <si>
    <t>Prepared by</t>
  </si>
  <si>
    <t>National Cancer Audit Collaborating Centre (NATCAN)</t>
  </si>
  <si>
    <t>*Please see further information within the ‘Introduction’ tab.</t>
  </si>
  <si>
    <t>National Audit of Metastatic Breast Cancer (NAoMe)</t>
  </si>
  <si>
    <t>NAoMe team</t>
  </si>
  <si>
    <t>Date</t>
  </si>
  <si>
    <t>Country</t>
  </si>
  <si>
    <t>Cancer Alliance Code</t>
  </si>
  <si>
    <t>Cancer Alliance Name</t>
  </si>
  <si>
    <t>NHS Organisation Code</t>
  </si>
  <si>
    <t>NHS Organisation Name</t>
  </si>
  <si>
    <t>England and Wales</t>
  </si>
  <si>
    <t>Wales</t>
  </si>
  <si>
    <t>Aneurin Bevan University Health Board</t>
  </si>
  <si>
    <t>Betsi Cadwaladr University Health Board</t>
  </si>
  <si>
    <t>Cardiff and Vale University Health Board</t>
  </si>
  <si>
    <t>Cwm Taf Morgannwg University Health Board</t>
  </si>
  <si>
    <t>Hywel Dda University Health Board</t>
  </si>
  <si>
    <t>Swansea Bay University Health Board</t>
  </si>
  <si>
    <t>7A6</t>
  </si>
  <si>
    <t>7A1</t>
  </si>
  <si>
    <t>7A4</t>
  </si>
  <si>
    <t>7A5</t>
  </si>
  <si>
    <t>7A2</t>
  </si>
  <si>
    <t>7A3</t>
  </si>
  <si>
    <t>n</t>
  </si>
  <si>
    <t>CNS</t>
  </si>
  <si>
    <t>ER Status</t>
  </si>
  <si>
    <t>HER2 Status</t>
  </si>
  <si>
    <t>Stage</t>
  </si>
  <si>
    <t>Grade</t>
  </si>
  <si>
    <t>Indicator 1</t>
  </si>
  <si>
    <t>Numerator</t>
  </si>
  <si>
    <t>Denominator</t>
  </si>
  <si>
    <t>Time period</t>
  </si>
  <si>
    <t>Data completeness</t>
  </si>
  <si>
    <t>Number of people with data</t>
  </si>
  <si>
    <t>W92000004</t>
  </si>
  <si>
    <t>E92000001</t>
  </si>
  <si>
    <t>K04000001</t>
  </si>
  <si>
    <t>E56000005</t>
  </si>
  <si>
    <t>E56000031</t>
  </si>
  <si>
    <t>E56000035</t>
  </si>
  <si>
    <t>East of England</t>
  </si>
  <si>
    <t>E56000032</t>
  </si>
  <si>
    <t>E56000026</t>
  </si>
  <si>
    <t>E56000011</t>
  </si>
  <si>
    <t>E56000018</t>
  </si>
  <si>
    <t>E56000027</t>
  </si>
  <si>
    <t>E56000028</t>
  </si>
  <si>
    <t>E56000029</t>
  </si>
  <si>
    <t>E56000014</t>
  </si>
  <si>
    <t>E56000033</t>
  </si>
  <si>
    <t>E56000010</t>
  </si>
  <si>
    <t>E56000025</t>
  </si>
  <si>
    <t>E56000012</t>
  </si>
  <si>
    <t>E56000034</t>
  </si>
  <si>
    <t>E56000016</t>
  </si>
  <si>
    <t>E56000021</t>
  </si>
  <si>
    <t>E56000007</t>
  </si>
  <si>
    <t>E56000030</t>
  </si>
  <si>
    <t>NAoMe-recurrent</t>
  </si>
  <si>
    <t>Indicator 2</t>
  </si>
  <si>
    <t>NHS /ONS Organisation Code</t>
  </si>
  <si>
    <t>N/A</t>
  </si>
  <si>
    <t>Age</t>
  </si>
  <si>
    <t>Indicator 3</t>
  </si>
  <si>
    <t>Sex</t>
  </si>
  <si>
    <t>Indicator 8</t>
  </si>
  <si>
    <t>Number of people with invasive breast cancer and evidence of recurrent metastatic disease.</t>
  </si>
  <si>
    <t>England only</t>
  </si>
  <si>
    <t>Indicator 4</t>
  </si>
  <si>
    <t>Indicator 5</t>
  </si>
  <si>
    <t>Percentage of people who received chemotherapy.</t>
  </si>
  <si>
    <t>Percentage of people with Clinical Nurse Specialist (CNS) contact recorded as "Yes".</t>
  </si>
  <si>
    <t>Indicator 9</t>
  </si>
  <si>
    <t>Indicator 10</t>
  </si>
  <si>
    <t>18-49 yrs</t>
  </si>
  <si>
    <t>50-69 yrs</t>
  </si>
  <si>
    <t>-</t>
  </si>
  <si>
    <t>1 year Survival</t>
  </si>
  <si>
    <t>3 year Survival</t>
  </si>
  <si>
    <t>Code</t>
  </si>
  <si>
    <t>NAoMe recurrent</t>
  </si>
  <si>
    <t>Breakdown</t>
  </si>
  <si>
    <t>Indicator Percent</t>
  </si>
  <si>
    <t>Indicator Percent un-adjusted</t>
  </si>
  <si>
    <t>Indicator Percent Risk adjusted</t>
  </si>
  <si>
    <t>All ages</t>
  </si>
  <si>
    <t>Person</t>
  </si>
  <si>
    <t>18+</t>
  </si>
  <si>
    <t>HER2+, ER-</t>
  </si>
  <si>
    <t>Molecular status</t>
  </si>
  <si>
    <t>HER2+, ER+</t>
  </si>
  <si>
    <t>HER2-, ER-</t>
  </si>
  <si>
    <t>HER2-, ER+</t>
  </si>
  <si>
    <t>NAoMe State of the Nation Data tables</t>
  </si>
  <si>
    <t>State of the Nation Report</t>
  </si>
  <si>
    <t>Cover sheet</t>
  </si>
  <si>
    <t>Indicator 9: Mortality after chemotherapy - 
recurrent population</t>
  </si>
  <si>
    <t>Indicator 1: MDT</t>
  </si>
  <si>
    <t>Indicator 2: Biopsy</t>
  </si>
  <si>
    <t>Indicator 3: CDK4 inhibitor</t>
  </si>
  <si>
    <t>Indicator 4: anti-HER2 therapy</t>
  </si>
  <si>
    <t>Indicator 5: Chemotherapy - 
recurrent population</t>
  </si>
  <si>
    <t>Indicator 8: CNS</t>
  </si>
  <si>
    <t>Risk adjustment</t>
  </si>
  <si>
    <t>NHS trusts and NHS health boards providing breast cancer care; Multidisciplinary team (MDT)-nominated data lead, responsible for data entry and data quality</t>
  </si>
  <si>
    <t>SCARF</t>
  </si>
  <si>
    <t>Secondary Care Administrative Records Frailty Index</t>
  </si>
  <si>
    <t>Age, SCARF index, grade, ER-status, HER2-status, diagnosis year</t>
  </si>
  <si>
    <t>Progesterone receptor (PR) status</t>
  </si>
  <si>
    <t>HER2 Status**</t>
  </si>
  <si>
    <t>Data completeness for HER2 status</t>
  </si>
  <si>
    <t>Oestrogen receptor (ER) Status</t>
  </si>
  <si>
    <t>Data completeness for oestrogen receptor (ER) status</t>
  </si>
  <si>
    <t>Overall stage</t>
  </si>
  <si>
    <t xml:space="preserve">Data completeness for overall stage  </t>
  </si>
  <si>
    <t>Tumour grade</t>
  </si>
  <si>
    <t>Data completeness for tumour grade</t>
  </si>
  <si>
    <t>Clinical nurse specialist</t>
  </si>
  <si>
    <t>[BLANK]</t>
  </si>
  <si>
    <t>Short name</t>
  </si>
  <si>
    <t>Denominator col</t>
  </si>
  <si>
    <t>Value Column</t>
  </si>
  <si>
    <t>Completeness Metric</t>
  </si>
  <si>
    <t>3x026</t>
  </si>
  <si>
    <t>12x007</t>
  </si>
  <si>
    <t>4x032</t>
  </si>
  <si>
    <t>11x007</t>
  </si>
  <si>
    <t>7x005</t>
  </si>
  <si>
    <t>13x035</t>
  </si>
  <si>
    <t>12x035</t>
  </si>
  <si>
    <t>6x005</t>
  </si>
  <si>
    <t>10x007</t>
  </si>
  <si>
    <t>6x012</t>
  </si>
  <si>
    <t>4x014</t>
  </si>
  <si>
    <t>9x007</t>
  </si>
  <si>
    <t>4x018</t>
  </si>
  <si>
    <t>7x031</t>
  </si>
  <si>
    <t>6x031</t>
  </si>
  <si>
    <t>6x016</t>
  </si>
  <si>
    <t>8x007</t>
  </si>
  <si>
    <t>7x007</t>
  </si>
  <si>
    <t>5x016</t>
  </si>
  <si>
    <t>3x027</t>
  </si>
  <si>
    <t>5x031</t>
  </si>
  <si>
    <t>3x014</t>
  </si>
  <si>
    <t>3x032</t>
  </si>
  <si>
    <t>W92</t>
  </si>
  <si>
    <t>3xW92</t>
  </si>
  <si>
    <t>St George's University Hospitals NHS Foundation Trust</t>
  </si>
  <si>
    <t>5x012</t>
  </si>
  <si>
    <t>8x021</t>
  </si>
  <si>
    <t>6x007</t>
  </si>
  <si>
    <t>7x029</t>
  </si>
  <si>
    <t>5x033</t>
  </si>
  <si>
    <t>5x007</t>
  </si>
  <si>
    <t>4x031</t>
  </si>
  <si>
    <t>4x007</t>
  </si>
  <si>
    <t>4x033</t>
  </si>
  <si>
    <t>3x007</t>
  </si>
  <si>
    <t>3x033</t>
  </si>
  <si>
    <t>4x012</t>
  </si>
  <si>
    <t>7x021</t>
  </si>
  <si>
    <t>2x027</t>
  </si>
  <si>
    <t>2x014</t>
  </si>
  <si>
    <t>1x014</t>
  </si>
  <si>
    <t>4x034</t>
  </si>
  <si>
    <t>Queen Elizabeth Hospital, King's Lynn, NHS Foundation Trust</t>
  </si>
  <si>
    <t>4x025</t>
  </si>
  <si>
    <t>11x035</t>
  </si>
  <si>
    <t>10x035</t>
  </si>
  <si>
    <t>4x016</t>
  </si>
  <si>
    <t>3x034</t>
  </si>
  <si>
    <t>3x031</t>
  </si>
  <si>
    <t>6x029</t>
  </si>
  <si>
    <t>2x026</t>
  </si>
  <si>
    <t>2x031</t>
  </si>
  <si>
    <t>9x035</t>
  </si>
  <si>
    <t>5x029</t>
  </si>
  <si>
    <t>1x027</t>
  </si>
  <si>
    <t>4x029</t>
  </si>
  <si>
    <t>2x033</t>
  </si>
  <si>
    <t>8x035</t>
  </si>
  <si>
    <t>3x029</t>
  </si>
  <si>
    <t>7x035</t>
  </si>
  <si>
    <t>6x030</t>
  </si>
  <si>
    <t>5x005</t>
  </si>
  <si>
    <t>Mersey And West Lancashire Teaching Hospitals NHS Trust</t>
  </si>
  <si>
    <t>6x035</t>
  </si>
  <si>
    <t>4x005</t>
  </si>
  <si>
    <t>4x011</t>
  </si>
  <si>
    <t>2x032</t>
  </si>
  <si>
    <t>3x011</t>
  </si>
  <si>
    <t>6x021</t>
  </si>
  <si>
    <t>3x005</t>
  </si>
  <si>
    <t>3x010</t>
  </si>
  <si>
    <t>5x030</t>
  </si>
  <si>
    <t>3x018</t>
  </si>
  <si>
    <t>King's College Hospital NHS Foundation Trust</t>
  </si>
  <si>
    <t>5x021</t>
  </si>
  <si>
    <t>2x010</t>
  </si>
  <si>
    <t>1x031</t>
  </si>
  <si>
    <t>5x035</t>
  </si>
  <si>
    <t>3x016</t>
  </si>
  <si>
    <t>4x021</t>
  </si>
  <si>
    <t>2xW92</t>
  </si>
  <si>
    <t>1x026</t>
  </si>
  <si>
    <t>3x021</t>
  </si>
  <si>
    <t>Guy's and St Thomas' NHS Foundation Trust</t>
  </si>
  <si>
    <t>4x030</t>
  </si>
  <si>
    <t>2x016</t>
  </si>
  <si>
    <t>1x010</t>
  </si>
  <si>
    <t>2x034</t>
  </si>
  <si>
    <t>1x033</t>
  </si>
  <si>
    <t>2x007</t>
  </si>
  <si>
    <t>2x029</t>
  </si>
  <si>
    <t>3x012</t>
  </si>
  <si>
    <t>2x012</t>
  </si>
  <si>
    <t>4x035</t>
  </si>
  <si>
    <t>2x018</t>
  </si>
  <si>
    <t>2x011</t>
  </si>
  <si>
    <t>2x005</t>
  </si>
  <si>
    <t>3x035</t>
  </si>
  <si>
    <t>1x007</t>
  </si>
  <si>
    <t>1x016</t>
  </si>
  <si>
    <t>3x025</t>
  </si>
  <si>
    <t>1x011</t>
  </si>
  <si>
    <t>5xW92</t>
  </si>
  <si>
    <t>2x021</t>
  </si>
  <si>
    <t>1x029</t>
  </si>
  <si>
    <t>1x005</t>
  </si>
  <si>
    <t>2x025</t>
  </si>
  <si>
    <t>1x021</t>
  </si>
  <si>
    <t>4xW92</t>
  </si>
  <si>
    <t>2x035</t>
  </si>
  <si>
    <t>3x030</t>
  </si>
  <si>
    <t>1x034</t>
  </si>
  <si>
    <t>2x030</t>
  </si>
  <si>
    <t>1x032</t>
  </si>
  <si>
    <t>1x018</t>
  </si>
  <si>
    <t>Ashford and St Peter's Hospitals NHS Foundation Trust</t>
  </si>
  <si>
    <t>1xW92</t>
  </si>
  <si>
    <t>1x035</t>
  </si>
  <si>
    <t>2x028</t>
  </si>
  <si>
    <t>1x025</t>
  </si>
  <si>
    <t>1x028</t>
  </si>
  <si>
    <t>1x012</t>
  </si>
  <si>
    <t>6xW92</t>
  </si>
  <si>
    <t>1x030</t>
  </si>
  <si>
    <t>Dropdown, trusts only, Wales then England</t>
  </si>
  <si>
    <t>Group_label</t>
  </si>
  <si>
    <t>Row_label</t>
  </si>
  <si>
    <t>country_code</t>
  </si>
  <si>
    <t>alliance_code</t>
  </si>
  <si>
    <t>alliance_name</t>
  </si>
  <si>
    <t>trust_code</t>
  </si>
  <si>
    <t>trust_name</t>
  </si>
  <si>
    <t>Number 
(% among known)</t>
  </si>
  <si>
    <t>CANCER ALLIANCE</t>
  </si>
  <si>
    <t>Table 2:</t>
  </si>
  <si>
    <t xml:space="preserve">The NHS organisation chosen above is: </t>
  </si>
  <si>
    <t xml:space="preserve">Small numbers: see below Table 2. </t>
  </si>
  <si>
    <t>Key: SCARF INDEX = Secondary Care Administrative Records Frailty Index.</t>
  </si>
  <si>
    <t>PATIENT CHARACTERISTIC</t>
  </si>
  <si>
    <t>Click in the cell below to scroll &amp; select an NHS ORGANISATION:</t>
  </si>
  <si>
    <t>ethnicity_grp</t>
  </si>
  <si>
    <t>final_route</t>
  </si>
  <si>
    <t>final_who_ps</t>
  </si>
  <si>
    <t>imd_2019</t>
  </si>
  <si>
    <t>Time Period</t>
  </si>
  <si>
    <t>NHS organisation</t>
  </si>
  <si>
    <t>Material to hide in columns right of here</t>
  </si>
  <si>
    <t>Offset All trusts</t>
  </si>
  <si>
    <t>Offset Alliance</t>
  </si>
  <si>
    <t>Organisation Code</t>
  </si>
  <si>
    <t>Trust code</t>
  </si>
  <si>
    <t>Alliance code</t>
  </si>
  <si>
    <t>National Code</t>
  </si>
  <si>
    <t>National Name</t>
  </si>
  <si>
    <t>Rand scatter</t>
  </si>
  <si>
    <t>X-value</t>
  </si>
  <si>
    <t xml:space="preserve">Y-value </t>
  </si>
  <si>
    <t>Alliance</t>
  </si>
  <si>
    <t>Alliance Avg</t>
  </si>
  <si>
    <t>Row</t>
  </si>
  <si>
    <t xml:space="preserve">This selected NHS breast unit is within the </t>
  </si>
  <si>
    <t>Please select a DATA QUALITY metric from the dropdown box for further exploration</t>
  </si>
  <si>
    <t>Short-metric name</t>
  </si>
  <si>
    <t>Data quality metrics are reported as proportion of records with complete values</t>
  </si>
  <si>
    <t>Target for data completeness:</t>
  </si>
  <si>
    <t>(90% recommended)</t>
  </si>
  <si>
    <t>Data items on which data completeness target is met:</t>
  </si>
  <si>
    <t>Breast Unit</t>
  </si>
  <si>
    <t>Col</t>
  </si>
  <si>
    <t xml:space="preserve">    **HER2 status = human epidermal growth factor receptor 2 status</t>
  </si>
  <si>
    <t>Proportion complete (%)</t>
  </si>
  <si>
    <t>Lookup</t>
  </si>
  <si>
    <t>Denom value</t>
  </si>
  <si>
    <t>Value</t>
  </si>
  <si>
    <t>Denom col</t>
  </si>
  <si>
    <t>Metric col</t>
  </si>
  <si>
    <t>Gap</t>
  </si>
  <si>
    <t>Start</t>
  </si>
  <si>
    <t>End</t>
  </si>
  <si>
    <t>Data completeness for clinical nurse specialist (CNS)</t>
  </si>
  <si>
    <t>out of 6 (excludes PR status)</t>
  </si>
  <si>
    <t>Please select a NHS ORGANISATION from the dropdown box below:</t>
  </si>
  <si>
    <t>Table Name</t>
  </si>
  <si>
    <t>Label</t>
  </si>
  <si>
    <t>Sheet Name</t>
  </si>
  <si>
    <t>Contact with a Clinical Nurse Specialist after DX</t>
  </si>
  <si>
    <t>Ind8_CNS</t>
  </si>
  <si>
    <t>Ind1_MDT</t>
  </si>
  <si>
    <t>Ind2_Biopsy</t>
  </si>
  <si>
    <t>Ind3_CDK4_inhib</t>
  </si>
  <si>
    <t>Ind4_aHER2_ther</t>
  </si>
  <si>
    <t>Ind9_Chem_Mort_denovo</t>
  </si>
  <si>
    <t>Ind9_Chem_Mort_recurrent</t>
  </si>
  <si>
    <t>CX mort (D)</t>
  </si>
  <si>
    <t>CX mort (R)</t>
  </si>
  <si>
    <t>HER2 CX (D)</t>
  </si>
  <si>
    <t>Any CX (D)</t>
  </si>
  <si>
    <t>Any CX (R)</t>
  </si>
  <si>
    <t>CNS contact (D)</t>
  </si>
  <si>
    <t>CDK 4/6 (D)</t>
  </si>
  <si>
    <t>Dicussed MDT (D)</t>
  </si>
  <si>
    <t>Had biopsy (R)</t>
  </si>
  <si>
    <t>Metastatic lesion biopsied after recurrent diagnosis</t>
  </si>
  <si>
    <t xml:space="preserve">People with ER+ve MBC who had CDK 4/6 inhibitors </t>
  </si>
  <si>
    <t xml:space="preserve">People with HER2+ MBC who had anti-HER2 therapy </t>
  </si>
  <si>
    <t>People with de novo MBC who had chemotherapy</t>
  </si>
  <si>
    <t>Death within 30 days of CX cycle (de novo)</t>
  </si>
  <si>
    <t>Death within 30 days of CX cycle (recurrent)</t>
  </si>
  <si>
    <t>People with de novo MBC discussed at MDT</t>
  </si>
  <si>
    <t xml:space="preserve">Please select which type of indicator value the graph should display </t>
  </si>
  <si>
    <t>Type of indicator value</t>
  </si>
  <si>
    <t>Unadjusted</t>
  </si>
  <si>
    <t>table Name</t>
  </si>
  <si>
    <t>Performance indicator name</t>
  </si>
  <si>
    <t>Adjusted</t>
  </si>
  <si>
    <t>n/a</t>
  </si>
  <si>
    <t xml:space="preserve">Denominators of indicators </t>
  </si>
  <si>
    <t>[Blank]</t>
  </si>
  <si>
    <t>Value selector</t>
  </si>
  <si>
    <t>Adjusted for case-mix</t>
  </si>
  <si>
    <t>People with recurrent MBC who had chemotherapy</t>
  </si>
  <si>
    <t>MDT</t>
  </si>
  <si>
    <t>Biop</t>
  </si>
  <si>
    <t>HER2</t>
  </si>
  <si>
    <t>CDK46</t>
  </si>
  <si>
    <t>CX (D)</t>
  </si>
  <si>
    <t>CX (R)</t>
  </si>
  <si>
    <t>CX-M (D)</t>
  </si>
  <si>
    <t>CX-M (R)</t>
  </si>
  <si>
    <t>Ind5_Chem_denovo</t>
  </si>
  <si>
    <t>Ind5_Chem_recurrent</t>
  </si>
  <si>
    <t>N denom</t>
  </si>
  <si>
    <t>PI name</t>
  </si>
  <si>
    <t>Time-period</t>
  </si>
  <si>
    <t>Risk adjustment factors</t>
  </si>
  <si>
    <t xml:space="preserve">KEY: </t>
  </si>
  <si>
    <t>Risk adjust</t>
  </si>
  <si>
    <t>Data Viewer : data completeness</t>
  </si>
  <si>
    <t>Data Viewer : Performance indicators</t>
  </si>
  <si>
    <t>(D) MDT</t>
  </si>
  <si>
    <t>(R) Biop</t>
  </si>
  <si>
    <t>(D) CDK46</t>
  </si>
  <si>
    <t>(D) HER2</t>
  </si>
  <si>
    <t>(D) CX</t>
  </si>
  <si>
    <t xml:space="preserve">(R) CX </t>
  </si>
  <si>
    <t>(D) CNS</t>
  </si>
  <si>
    <t>(D) CX-M</t>
  </si>
  <si>
    <t>(R) CX-M</t>
  </si>
  <si>
    <t>ER = Oestrogen receptor, HER2 status = human epidermal growth factor receptor 2 status</t>
  </si>
  <si>
    <t xml:space="preserve">(D) = De novo cohort, (R) = recurrent cohort, DX = diagnosis, CX = chemotherapy, MBC = metastatic breast cancer, </t>
  </si>
  <si>
    <t>Indicator coverage</t>
  </si>
  <si>
    <t>Denom Code</t>
  </si>
  <si>
    <t>Y-value (initial)</t>
  </si>
  <si>
    <t>Y-value(casmix)</t>
  </si>
  <si>
    <t>(used for conditional formating)</t>
  </si>
  <si>
    <t>YEAR OF RECURRENCE*</t>
  </si>
  <si>
    <t>Data completeness data table</t>
  </si>
  <si>
    <t>Introduction</t>
  </si>
  <si>
    <t>View_Completeness</t>
  </si>
  <si>
    <t>View_Indicators</t>
  </si>
  <si>
    <t>Data viewer for data completeness</t>
  </si>
  <si>
    <t>Data viewer for indicators</t>
  </si>
  <si>
    <t>Data viewer for patient characteristics</t>
  </si>
  <si>
    <t>This cell is located on each of the "View_Completeness", "View_Indicators" and "Patient Characteristics" worksheets and contains a dropdown menu where the user can select an NHS organisation or indicator</t>
  </si>
  <si>
    <t>AGE AT FIRST METASTASES RECORDED IN HESAPC or PEDW</t>
  </si>
  <si>
    <t>Small numbers: 
For categories with small numbers (1-4) the number has been supressed by converting it to 2 and editing the numbers of a larger group to maintain the overall total. Therefore the percentage provided for &lt;5 is similar to the real value and the other numbers in the indicator group may contain a small amount of ‘jitter’.
Where the category value is ‘Unknown’, 'Not in HESAPC', 'Not in PEDW' or 'Not Recorded', i.e. it represents missing data, we have not suppressed small numbers.</t>
  </si>
  <si>
    <t>Note: The method used to identify these people requires metastatic breast cancer to be recorded in HESAPC or PEDW data. As such additional people with recurrent breast cancer are likely to exist. Therefore the distributions shown below may not be representative of the full population of people living with recurrent metastatic breast cancer</t>
  </si>
  <si>
    <t>Please select an NHS ORGANISATION from the dropdown box below:</t>
  </si>
  <si>
    <t>Please select an Indicator metric from the dropdown box for further exploration</t>
  </si>
  <si>
    <t>Figures available for</t>
  </si>
  <si>
    <t>View_Patient_Characteristics</t>
  </si>
  <si>
    <t>The information found in these tables can be accessed at the Unit/ Alliance level from the View_ Indicators worksheet.</t>
  </si>
  <si>
    <t>See View_ Completeness</t>
  </si>
  <si>
    <t>NATIONAL</t>
  </si>
  <si>
    <t>NHS ORGANISATION</t>
  </si>
  <si>
    <t>PERFORMANCE STATUS (PS)</t>
  </si>
  <si>
    <t>PEDW</t>
  </si>
  <si>
    <t>Patient Episode Database for Wales</t>
  </si>
  <si>
    <t>The Association of Breast Surgery is a registered charity dedicated to advancing the practice of breast surgery and the management of breast conditions for the benefit of the public. It is a multi-professional membership association which promotes training, education, clinical trials and guideline composition and adoption. For further information, please refer to the website www.associationofbreastsurgery.org.uk. Registered charity no: 1135699
The UK Breast Cancer Group (UKBCG) is a forum for Clinical and Medical Oncologists. The UKBCG acts as a stakeholder to NICE, NHS England and other organisations; and undertakes key pieces of work, at times in collaboration with other bodies, with the overriding endpoint of improving patient care. The Group’s objectives include advancing the education of clinical and medical oncologists in the subject of breast cancer, concerning its  identification, diagnosis and treatment; promoting research for the public benefit in all aspects of breast cancer and publishing the results; and assisting in the treatment and care of persons suffering from breast cancer, or in need of rehabilitation, by the provision of education for healthcare professionals. Further information on the work of the UKBCG is communicated via this website on a regular basis https://ukbcg.org/. Registered charity no: 1177296</t>
  </si>
  <si>
    <t>Number of people who have treatment with a CDK 4/6 inhibitor initiated</t>
  </si>
  <si>
    <t>Number of people who have treatment with an anti-HER2 therapy initiated</t>
  </si>
  <si>
    <t>Number of people who have treatment with chemotherapy initiated</t>
  </si>
  <si>
    <t>Number of people who have contact with a breast CNS</t>
  </si>
  <si>
    <t>% excluding unknown</t>
  </si>
  <si>
    <t>CA % excluding unknown</t>
  </si>
  <si>
    <t>National % including unknown</t>
  </si>
  <si>
    <t>National % excluding unknown</t>
  </si>
  <si>
    <t>HER2+</t>
  </si>
  <si>
    <t>HER2-</t>
  </si>
  <si>
    <t>Other</t>
  </si>
  <si>
    <t>Percent CNS Yes where known</t>
  </si>
  <si>
    <t>18-69 yrs</t>
  </si>
  <si>
    <t>Data completeness for progesterone receptor (PR) status</t>
  </si>
  <si>
    <t>Homerton Healthcare NHS Foundation Trust</t>
  </si>
  <si>
    <t>RQX</t>
  </si>
  <si>
    <t>RM Partners</t>
  </si>
  <si>
    <t>3x028</t>
  </si>
  <si>
    <t>Northern Care Alliance NHS Foundation Trust</t>
  </si>
  <si>
    <t>RM3</t>
  </si>
  <si>
    <t>5x032</t>
  </si>
  <si>
    <t>2022</t>
  </si>
  <si>
    <t>Not screened</t>
  </si>
  <si>
    <t>Screened</t>
  </si>
  <si>
    <t>SCREENED</t>
  </si>
  <si>
    <t>Not Screened</t>
  </si>
  <si>
    <t>Molecular Status</t>
  </si>
  <si>
    <t>All</t>
  </si>
  <si>
    <t xml:space="preserve">*Numbers are omitted to prevent residual disclosure of small numbers </t>
  </si>
  <si>
    <t>tag_bonemets</t>
  </si>
  <si>
    <t>tag_brainmets</t>
  </si>
  <si>
    <t>tag_livermets</t>
  </si>
  <si>
    <t>tag_lungmets</t>
  </si>
  <si>
    <t>tag_othermets</t>
  </si>
  <si>
    <t>NAoMe recurrent cohort</t>
  </si>
  <si>
    <t>People</t>
  </si>
  <si>
    <r>
      <t xml:space="preserve">NAoMe </t>
    </r>
    <r>
      <rPr>
        <i/>
        <sz val="11"/>
        <color theme="1"/>
        <rFont val="Calibri"/>
        <family val="2"/>
        <scheme val="minor"/>
      </rPr>
      <t>de novo</t>
    </r>
  </si>
  <si>
    <t>*Numbers are omitted to prevent residual disclosure of small numbers</t>
  </si>
  <si>
    <t>Percentage of people with death recorded within 30 days of a chemotherapy cycle.</t>
  </si>
  <si>
    <t>The NAoMe recurrent cohort is those people who were initially diagnosed with primary breast cancer (with stage recorded as 0-3, or missing, and no metastatic breast cancer recorded in HESAPC (England) or PEDW (Wales) data within six months of diagnosis) for whom metastatic breast cancer was then recorded in HESAPC or PEDW data six months or more after the date of diagnosis.</t>
  </si>
  <si>
    <t>* Year of recurrence is calculated based on the date metastatic breast cancer is first recorded in HESAPC or PEDW data (six months or more after the initial breast cancer diagnosis); age at first metastases recorded is calculated based on the date metastatic breast cancer is first recorded in HESAPC or PEDW data; site of metastases is defined based on the ICD-10 codes for metastases recorded for the date metastatic breast cancer is first recorded in HESAPC or PEDW data.</t>
  </si>
  <si>
    <r>
      <t xml:space="preserve">NAoMe </t>
    </r>
    <r>
      <rPr>
        <i/>
        <sz val="10"/>
        <rFont val="Arial"/>
        <family val="2"/>
      </rPr>
      <t>de novo</t>
    </r>
  </si>
  <si>
    <r>
      <t xml:space="preserve">Number of people with invasive breast cancer and evidence of </t>
    </r>
    <r>
      <rPr>
        <i/>
        <sz val="10"/>
        <rFont val="Arial"/>
        <family val="2"/>
      </rPr>
      <t>de novo</t>
    </r>
    <r>
      <rPr>
        <sz val="10"/>
        <rFont val="Arial"/>
        <family val="2"/>
      </rPr>
      <t xml:space="preserve"> metastatic disease.</t>
    </r>
  </si>
  <si>
    <t>Number of people who survive for at least 1 or 3 years from the date of diagnosis.</t>
  </si>
  <si>
    <r>
      <t xml:space="preserve">Indicator 9: Mortality after chemotherapy - 
</t>
    </r>
    <r>
      <rPr>
        <i/>
        <u/>
        <sz val="11"/>
        <color theme="10"/>
        <rFont val="Calibri"/>
        <family val="2"/>
        <scheme val="minor"/>
      </rPr>
      <t>de novo</t>
    </r>
    <r>
      <rPr>
        <u/>
        <sz val="11"/>
        <color theme="10"/>
        <rFont val="Calibri"/>
        <family val="2"/>
        <scheme val="minor"/>
      </rPr>
      <t xml:space="preserve"> population</t>
    </r>
  </si>
  <si>
    <r>
      <t xml:space="preserve">Indicator 5: Chemotherapy - 
</t>
    </r>
    <r>
      <rPr>
        <i/>
        <u/>
        <sz val="11"/>
        <color theme="10"/>
        <rFont val="Calibri"/>
        <family val="2"/>
        <scheme val="minor"/>
      </rPr>
      <t>de novo</t>
    </r>
    <r>
      <rPr>
        <u/>
        <sz val="11"/>
        <color theme="10"/>
        <rFont val="Calibri"/>
        <family val="2"/>
        <scheme val="minor"/>
      </rPr>
      <t xml:space="preserve"> population</t>
    </r>
  </si>
  <si>
    <r>
      <t xml:space="preserve">NAoMe </t>
    </r>
    <r>
      <rPr>
        <b/>
        <i/>
        <sz val="11"/>
        <color theme="1"/>
        <rFont val="Calibri"/>
        <family val="2"/>
        <scheme val="minor"/>
      </rPr>
      <t>de novo</t>
    </r>
    <r>
      <rPr>
        <b/>
        <sz val="11"/>
        <color theme="1"/>
        <rFont val="Calibri"/>
        <family val="2"/>
        <scheme val="minor"/>
      </rPr>
      <t xml:space="preserve"> cohort</t>
    </r>
  </si>
  <si>
    <r>
      <t>No. of people diagnosed with metastatic disease (</t>
    </r>
    <r>
      <rPr>
        <b/>
        <i/>
        <sz val="11"/>
        <color theme="1"/>
        <rFont val="Calibri"/>
        <family val="2"/>
        <scheme val="minor"/>
      </rPr>
      <t>de novo</t>
    </r>
    <r>
      <rPr>
        <b/>
        <sz val="11"/>
        <color theme="1"/>
        <rFont val="Calibri"/>
        <family val="2"/>
        <scheme val="minor"/>
      </rPr>
      <t>)</t>
    </r>
  </si>
  <si>
    <r>
      <t xml:space="preserve">Data items covering all people with </t>
    </r>
    <r>
      <rPr>
        <b/>
        <sz val="11"/>
        <color theme="1"/>
        <rFont val="Calibri"/>
        <family val="2"/>
        <scheme val="minor"/>
      </rPr>
      <t>de novo</t>
    </r>
    <r>
      <rPr>
        <b/>
        <i/>
        <sz val="11"/>
        <color theme="1"/>
        <rFont val="Calibri"/>
        <family val="2"/>
        <scheme val="minor"/>
      </rPr>
      <t xml:space="preserve"> diagnosis of metastatic breast cancer</t>
    </r>
  </si>
  <si>
    <r>
      <t xml:space="preserve">NAoMe </t>
    </r>
    <r>
      <rPr>
        <b/>
        <i/>
        <sz val="14"/>
        <rFont val="Calibri"/>
        <family val="2"/>
        <scheme val="minor"/>
      </rPr>
      <t>de novo</t>
    </r>
    <r>
      <rPr>
        <b/>
        <sz val="14"/>
        <rFont val="Calibri"/>
        <family val="2"/>
        <scheme val="minor"/>
      </rPr>
      <t xml:space="preserve"> cohort</t>
    </r>
  </si>
  <si>
    <r>
      <t xml:space="preserve">The NAoMe </t>
    </r>
    <r>
      <rPr>
        <i/>
        <sz val="11"/>
        <color theme="1"/>
        <rFont val="Calibri"/>
        <family val="2"/>
        <scheme val="minor"/>
      </rPr>
      <t>de novo</t>
    </r>
    <r>
      <rPr>
        <sz val="11"/>
        <color theme="1"/>
        <rFont val="Calibri"/>
        <family val="2"/>
        <scheme val="minor"/>
      </rPr>
      <t xml:space="preserve"> cohort is all people diagnosed with breast cancer with either stage recorded as 4, or with metastatic breast cancer recorded in HESAPC (England) or PEDW (Wales) data within six months of diagnosis. This defined two routes by which patients could be identified.</t>
    </r>
  </si>
  <si>
    <t>annual_report</t>
  </si>
  <si>
    <t>chart_id</t>
  </si>
  <si>
    <t>hcs_id</t>
  </si>
  <si>
    <t>indicator_id</t>
  </si>
  <si>
    <t>timeperiod_id</t>
  </si>
  <si>
    <t>stratum_id</t>
  </si>
  <si>
    <t>denominator</t>
  </si>
  <si>
    <t>proportion</t>
  </si>
  <si>
    <t>mav</t>
  </si>
  <si>
    <t>lcl95</t>
  </si>
  <si>
    <t>ucl95</t>
  </si>
  <si>
    <t>lcl99</t>
  </si>
  <si>
    <t>ucl99</t>
  </si>
  <si>
    <t>sn_suppression</t>
  </si>
  <si>
    <t>comment</t>
  </si>
  <si>
    <t>strata</t>
  </si>
  <si>
    <t>20-22</t>
  </si>
  <si>
    <t>Percentage of people with recurrent metastatic breast cancer who had a biopsy to inform care.</t>
  </si>
  <si>
    <t>Number of people who have a biopsy</t>
  </si>
  <si>
    <t>Number of people who die within 30 days of a chemotherapy cycle.</t>
  </si>
  <si>
    <r>
      <t xml:space="preserve">Number of people with invasive breast cancer and evidence of </t>
    </r>
    <r>
      <rPr>
        <i/>
        <sz val="10"/>
        <rFont val="Arial"/>
        <family val="2"/>
      </rPr>
      <t>de novo</t>
    </r>
    <r>
      <rPr>
        <sz val="10"/>
        <rFont val="Arial"/>
        <family val="2"/>
      </rPr>
      <t xml:space="preserve"> metastatic disease who have received chemotherapy.</t>
    </r>
  </si>
  <si>
    <t>Number of people with invasive breast cancer and evidence of recurrent metastatic disease who have received chemotherapy after the date of recurrence</t>
  </si>
  <si>
    <t>2020-22</t>
  </si>
  <si>
    <r>
      <t xml:space="preserve">People with </t>
    </r>
    <r>
      <rPr>
        <i/>
        <sz val="11"/>
        <color theme="1"/>
        <rFont val="Calibri"/>
        <family val="2"/>
        <scheme val="minor"/>
      </rPr>
      <t>de novo</t>
    </r>
    <r>
      <rPr>
        <sz val="11"/>
        <color theme="1"/>
        <rFont val="Calibri"/>
        <family val="2"/>
        <scheme val="minor"/>
      </rPr>
      <t xml:space="preserve"> MBC who had chemotherapy</t>
    </r>
  </si>
  <si>
    <r>
      <t xml:space="preserve">People with </t>
    </r>
    <r>
      <rPr>
        <i/>
        <sz val="11"/>
        <color theme="1"/>
        <rFont val="Calibri"/>
        <family val="2"/>
        <scheme val="minor"/>
      </rPr>
      <t>de novo</t>
    </r>
    <r>
      <rPr>
        <sz val="11"/>
        <color theme="1"/>
        <rFont val="Calibri"/>
        <family val="2"/>
        <scheme val="minor"/>
      </rPr>
      <t xml:space="preserve"> MBC diagnosis who had chemotherapy</t>
    </r>
  </si>
  <si>
    <t>see col F</t>
  </si>
  <si>
    <t>Age, Charlson co-morbidity score, SCARF index, grade, source of metastases, diagnosis year</t>
  </si>
  <si>
    <t>Age, Charlson co-morbidity score, SCARF index, grade, source of metastases, ER-status, diagnosis year</t>
  </si>
  <si>
    <t>Age, Charlson co-morbidity score, SCARF index, grade, source of metastases, ER-status, HER2-status, diagnosis year</t>
  </si>
  <si>
    <t>Age, Charlson co-morbidity score, SCARF index, grade, ER-status, HER2-status, diagnosis year</t>
  </si>
  <si>
    <t>Table1 omitted</t>
  </si>
  <si>
    <t>Number of people who were discussed in an MDT</t>
  </si>
  <si>
    <t>People with recurrent MBC who had a biopsy to inform care</t>
  </si>
  <si>
    <r>
      <t xml:space="preserve">Percentage of people with ER positive </t>
    </r>
    <r>
      <rPr>
        <i/>
        <sz val="11"/>
        <color theme="1"/>
        <rFont val="Calibri"/>
        <family val="2"/>
        <scheme val="minor"/>
      </rPr>
      <t>de novo</t>
    </r>
    <r>
      <rPr>
        <sz val="11"/>
        <color theme="1"/>
        <rFont val="Calibri"/>
        <family val="2"/>
        <scheme val="minor"/>
      </rPr>
      <t xml:space="preserve"> metastatic breast cancer who received CDK 4/6 inhibitors.</t>
    </r>
  </si>
  <si>
    <r>
      <t xml:space="preserve">Percentage of people with HER2 positive </t>
    </r>
    <r>
      <rPr>
        <i/>
        <sz val="11"/>
        <color theme="1"/>
        <rFont val="Calibri"/>
        <family val="2"/>
        <scheme val="minor"/>
      </rPr>
      <t>de novo</t>
    </r>
    <r>
      <rPr>
        <sz val="11"/>
        <color theme="1"/>
        <rFont val="Calibri"/>
        <family val="2"/>
        <scheme val="minor"/>
      </rPr>
      <t xml:space="preserve"> metastatic breast cancer who received anti-HER2 therapy.</t>
    </r>
  </si>
  <si>
    <r>
      <t xml:space="preserve">Number of people with invasive breast cancer and evidence of </t>
    </r>
    <r>
      <rPr>
        <i/>
        <sz val="11"/>
        <color theme="1"/>
        <rFont val="Calibri"/>
        <family val="2"/>
        <scheme val="minor"/>
      </rPr>
      <t>de novo</t>
    </r>
    <r>
      <rPr>
        <sz val="11"/>
        <color theme="1"/>
        <rFont val="Calibri"/>
        <family val="2"/>
        <scheme val="minor"/>
      </rPr>
      <t xml:space="preserve"> metastatic disease.</t>
    </r>
  </si>
  <si>
    <r>
      <t xml:space="preserve">Number of people diagnosed with ER positive (HER2 negative/unknown) </t>
    </r>
    <r>
      <rPr>
        <i/>
        <sz val="11"/>
        <color theme="1"/>
        <rFont val="Calibri"/>
        <family val="2"/>
        <scheme val="minor"/>
      </rPr>
      <t>de novo</t>
    </r>
    <r>
      <rPr>
        <sz val="11"/>
        <color theme="1"/>
        <rFont val="Calibri"/>
        <family val="2"/>
        <scheme val="minor"/>
      </rPr>
      <t xml:space="preserve"> MBC (excl. deaths within 30 days of diagnosis).</t>
    </r>
  </si>
  <si>
    <r>
      <t xml:space="preserve">Number of people diagnosed with HER2 positive </t>
    </r>
    <r>
      <rPr>
        <i/>
        <sz val="11"/>
        <color theme="1"/>
        <rFont val="Calibri"/>
        <family val="2"/>
        <scheme val="minor"/>
      </rPr>
      <t>de novo</t>
    </r>
    <r>
      <rPr>
        <sz val="11"/>
        <color theme="1"/>
        <rFont val="Calibri"/>
        <family val="2"/>
        <scheme val="minor"/>
      </rPr>
      <t xml:space="preserve"> MBC (excl. deaths within 30 days of diagnosis).</t>
    </r>
  </si>
  <si>
    <r>
      <t xml:space="preserve">Number of people with invasive breast cancer and evidence of </t>
    </r>
    <r>
      <rPr>
        <i/>
        <sz val="11"/>
        <color theme="1"/>
        <rFont val="Calibri"/>
        <family val="2"/>
        <scheme val="minor"/>
      </rPr>
      <t>de novo</t>
    </r>
    <r>
      <rPr>
        <sz val="11"/>
        <color theme="1"/>
        <rFont val="Calibri"/>
        <family val="2"/>
        <scheme val="minor"/>
      </rPr>
      <t xml:space="preserve"> metastatic disease who have received chemotherapy.</t>
    </r>
  </si>
  <si>
    <t>Number of people who die within 30 days of a chemotherapy cycle</t>
  </si>
  <si>
    <t>Percentage of people who survived for at least 1 or 3 years after diagnosis.</t>
  </si>
  <si>
    <t>Number of people with invasive breast cancer and evidence of recurrent metastatic disease who have received chemotherapy after the date of recurrence.</t>
  </si>
  <si>
    <t>Methods</t>
  </si>
  <si>
    <t>Please see the State of the Nation Methodology document.</t>
  </si>
  <si>
    <r>
      <t xml:space="preserve">Percentage of people with newly diagnosed metastatic </t>
    </r>
    <r>
      <rPr>
        <i/>
        <sz val="11"/>
        <color theme="1"/>
        <rFont val="Calibri"/>
        <family val="2"/>
        <scheme val="minor"/>
      </rPr>
      <t>de novo</t>
    </r>
    <r>
      <rPr>
        <sz val="11"/>
        <color theme="1"/>
        <rFont val="Calibri"/>
        <family val="2"/>
        <scheme val="minor"/>
      </rPr>
      <t xml:space="preserve"> breast cancer discussed in a multidisciplinary team (MDT).</t>
    </r>
  </si>
  <si>
    <r>
      <t xml:space="preserve">People with </t>
    </r>
    <r>
      <rPr>
        <i/>
        <sz val="11"/>
        <color theme="1"/>
        <rFont val="Calibri"/>
        <family val="2"/>
        <scheme val="minor"/>
      </rPr>
      <t>de novo</t>
    </r>
    <r>
      <rPr>
        <sz val="11"/>
        <color theme="1"/>
        <rFont val="Calibri"/>
        <family val="2"/>
        <scheme val="minor"/>
      </rPr>
      <t xml:space="preserve"> MBC with clinical nurse specialist contact recorded as "Yes"</t>
    </r>
  </si>
  <si>
    <r>
      <t xml:space="preserve">People with </t>
    </r>
    <r>
      <rPr>
        <i/>
        <sz val="11"/>
        <color theme="1"/>
        <rFont val="Calibri"/>
        <family val="2"/>
        <scheme val="minor"/>
      </rPr>
      <t>de novo</t>
    </r>
    <r>
      <rPr>
        <sz val="11"/>
        <color theme="1"/>
        <rFont val="Calibri"/>
        <family val="2"/>
        <scheme val="minor"/>
      </rPr>
      <t xml:space="preserve"> MBC with clinical nurse specialist (CNS) contact recorded as "Yes"</t>
    </r>
  </si>
  <si>
    <t>People with recurrent MBC who had a biopsy</t>
  </si>
  <si>
    <r>
      <t xml:space="preserve">People with newly diagnosed </t>
    </r>
    <r>
      <rPr>
        <i/>
        <sz val="11"/>
        <color theme="1"/>
        <rFont val="Calibri"/>
        <family val="2"/>
        <scheme val="minor"/>
      </rPr>
      <t>de novo</t>
    </r>
    <r>
      <rPr>
        <sz val="11"/>
        <color theme="1"/>
        <rFont val="Calibri"/>
        <family val="2"/>
        <scheme val="minor"/>
      </rPr>
      <t xml:space="preserve"> metastatic breast cancer (MBC) discussed in an MDT</t>
    </r>
  </si>
  <si>
    <r>
      <t xml:space="preserve">People with </t>
    </r>
    <r>
      <rPr>
        <i/>
        <sz val="11"/>
        <color theme="1"/>
        <rFont val="Calibri"/>
        <family val="2"/>
        <scheme val="minor"/>
      </rPr>
      <t>de novo</t>
    </r>
    <r>
      <rPr>
        <sz val="11"/>
        <color theme="1"/>
        <rFont val="Calibri"/>
        <family val="2"/>
        <scheme val="minor"/>
      </rPr>
      <t xml:space="preserve"> metastatic breast cancer (MBC) discussed in an MDT</t>
    </r>
  </si>
  <si>
    <t>People with recurrent MBC who died within 30 days of a chemotherapy cycle</t>
  </si>
  <si>
    <r>
      <t xml:space="preserve">People with </t>
    </r>
    <r>
      <rPr>
        <i/>
        <sz val="11"/>
        <color theme="1"/>
        <rFont val="Calibri"/>
        <family val="2"/>
        <scheme val="minor"/>
      </rPr>
      <t>de novo</t>
    </r>
    <r>
      <rPr>
        <sz val="11"/>
        <color theme="1"/>
        <rFont val="Calibri"/>
        <family val="2"/>
        <scheme val="minor"/>
      </rPr>
      <t xml:space="preserve"> MBC who died within 30 days of a chemotherapy cycle</t>
    </r>
  </si>
  <si>
    <t>People with newly diagnosed de novo metastatic breast cancer (MBC) discussed in an MDT</t>
  </si>
  <si>
    <r>
      <t xml:space="preserve">People with </t>
    </r>
    <r>
      <rPr>
        <i/>
        <sz val="11"/>
        <color theme="1"/>
        <rFont val="Calibri"/>
        <family val="2"/>
        <scheme val="minor"/>
      </rPr>
      <t>de novo metastatic breast cancer</t>
    </r>
    <r>
      <rPr>
        <sz val="11"/>
        <color theme="1"/>
        <rFont val="Calibri"/>
        <family val="2"/>
        <scheme val="minor"/>
      </rPr>
      <t xml:space="preserve"> (MBC) discussed in an MDT</t>
    </r>
  </si>
  <si>
    <r>
      <t xml:space="preserve">People with ER positive </t>
    </r>
    <r>
      <rPr>
        <i/>
        <sz val="11"/>
        <color theme="1"/>
        <rFont val="Calibri"/>
        <family val="2"/>
        <scheme val="minor"/>
      </rPr>
      <t>de novo</t>
    </r>
    <r>
      <rPr>
        <sz val="11"/>
        <color theme="1"/>
        <rFont val="Calibri"/>
        <family val="2"/>
        <scheme val="minor"/>
      </rPr>
      <t xml:space="preserve"> MBC who received CDK 4/6 inhibitors</t>
    </r>
  </si>
  <si>
    <r>
      <t xml:space="preserve">People with HER2 positive </t>
    </r>
    <r>
      <rPr>
        <i/>
        <sz val="11"/>
        <color theme="1"/>
        <rFont val="Calibri"/>
        <family val="2"/>
        <scheme val="minor"/>
      </rPr>
      <t>de novo</t>
    </r>
    <r>
      <rPr>
        <sz val="11"/>
        <color theme="1"/>
        <rFont val="Calibri"/>
        <family val="2"/>
        <scheme val="minor"/>
      </rPr>
      <t xml:space="preserve"> MBC who had anti-HER2 therapy</t>
    </r>
  </si>
  <si>
    <r>
      <t xml:space="preserve">People with HER2 positive </t>
    </r>
    <r>
      <rPr>
        <i/>
        <sz val="11"/>
        <color theme="1"/>
        <rFont val="Calibri"/>
        <family val="2"/>
        <scheme val="minor"/>
      </rPr>
      <t>de novo</t>
    </r>
    <r>
      <rPr>
        <sz val="11"/>
        <color theme="1"/>
        <rFont val="Calibri"/>
        <family val="2"/>
        <scheme val="minor"/>
      </rPr>
      <t xml:space="preserve"> MBC who received anti-HER2 therapy </t>
    </r>
  </si>
  <si>
    <r>
      <t xml:space="preserve">People with ER positive </t>
    </r>
    <r>
      <rPr>
        <i/>
        <sz val="11"/>
        <color theme="1"/>
        <rFont val="Calibri"/>
        <family val="2"/>
        <scheme val="minor"/>
      </rPr>
      <t>de novo</t>
    </r>
    <r>
      <rPr>
        <sz val="11"/>
        <color theme="1"/>
        <rFont val="Calibri"/>
        <family val="2"/>
        <scheme val="minor"/>
      </rPr>
      <t xml:space="preserve"> MBC who received CDK 4/6 inhibitors </t>
    </r>
  </si>
  <si>
    <t>Percentage of people with recurrent metastatic breast cancer who received chemotherapy.</t>
  </si>
  <si>
    <r>
      <t xml:space="preserve">Percentage of people with </t>
    </r>
    <r>
      <rPr>
        <i/>
        <sz val="10"/>
        <rFont val="Arial"/>
        <family val="2"/>
      </rPr>
      <t>de novo</t>
    </r>
    <r>
      <rPr>
        <sz val="10"/>
        <rFont val="Arial"/>
        <family val="2"/>
      </rPr>
      <t xml:space="preserve"> metastatic breast cancer with death recorded within 30 days of a chemotherapy cycle.</t>
    </r>
  </si>
  <si>
    <t>Percentage of people with recurrent breast cancer with death recorded within 30 days of a chemotherapy cycle.</t>
  </si>
  <si>
    <t>Stage 0-3, with metastases in HESAPC/PEDW</t>
  </si>
  <si>
    <t>Missing stage, with metastases in HESAPC/PEDW</t>
  </si>
  <si>
    <r>
      <t xml:space="preserve">Percentage of people with </t>
    </r>
    <r>
      <rPr>
        <i/>
        <sz val="10"/>
        <rFont val="Arial"/>
        <family val="2"/>
      </rPr>
      <t>de novo</t>
    </r>
    <r>
      <rPr>
        <sz val="10"/>
        <rFont val="Arial"/>
        <family val="2"/>
      </rPr>
      <t xml:space="preserve"> metastatic breast cancer who survived at least 1 or 3 years after diagnosis.</t>
    </r>
  </si>
  <si>
    <t>2021-2023</t>
  </si>
  <si>
    <t>United Lincolnshire Teaching Hospitals NHS Trust</t>
  </si>
  <si>
    <t>East and North Hertfordshire Teaching NHS Trust</t>
  </si>
  <si>
    <t>The Princess Alexandra Hospital NHS Trust</t>
  </si>
  <si>
    <t>The Queen Elizabeth Hospital, King's Lynn, NHS Foundation Trust</t>
  </si>
  <si>
    <t>The Newcastle Upon Tyne Hospitals NHS Foundation Trust</t>
  </si>
  <si>
    <t>Kingston and Richmond NHS Foundation Trust</t>
  </si>
  <si>
    <t>The Hillingdon Hospitals NHS Foundation Trust</t>
  </si>
  <si>
    <t>The Royal Marsden NHS Foundation Trust</t>
  </si>
  <si>
    <t>The Rotherham NHS Foundation Trust</t>
  </si>
  <si>
    <t>Royal Surrey NHS Foundation Trust</t>
  </si>
  <si>
    <t>The Dudley Group NHS Foundation Trust</t>
  </si>
  <si>
    <t>The Royal Wolverhampton NHS Trust</t>
  </si>
  <si>
    <t>The Shrewsbury and Telford Hospital NHS Trust</t>
  </si>
  <si>
    <t>NAoMe 2026 State of the Nation Annual Report</t>
  </si>
  <si>
    <r>
      <t xml:space="preserve">People diagnosed with </t>
    </r>
    <r>
      <rPr>
        <i/>
        <sz val="10"/>
        <rFont val="Arial"/>
        <family val="2"/>
      </rPr>
      <t>de novo</t>
    </r>
    <r>
      <rPr>
        <sz val="10"/>
        <rFont val="Arial"/>
        <family val="2"/>
      </rPr>
      <t xml:space="preserve"> metastatic breast cancer between 2021 and 2023.</t>
    </r>
  </si>
  <si>
    <t>People diagnosed with recurrent metastatic breast cancer between 2021 and 2023.</t>
  </si>
  <si>
    <t>Triple negative, ER- HER2-</t>
  </si>
  <si>
    <t>ER+ HER2+</t>
  </si>
  <si>
    <t>ER- HER2+</t>
  </si>
  <si>
    <t>ER+ HER2-</t>
  </si>
  <si>
    <t>-*</t>
  </si>
  <si>
    <t>Cardiff &amp; Vale University Health Board</t>
  </si>
  <si>
    <t>n where known</t>
  </si>
  <si>
    <t>North Cheshire and Mersey NHS Foundation Trust</t>
  </si>
  <si>
    <t>Wrightington, Wigan and Leigh Teaching Hospitals NHS Foundation Trust</t>
  </si>
  <si>
    <t>18-79 yrs</t>
  </si>
  <si>
    <t>Age, gender, Charlson co-morbidity score, SCARF index, grade, source of metastases, diagnosis year</t>
  </si>
  <si>
    <t>Number of people who have treatment with an anti-HER2 therapy initiated within one year</t>
  </si>
  <si>
    <t>&lt;10</t>
  </si>
  <si>
    <t>Age at recurrence</t>
  </si>
  <si>
    <t>PR Status</t>
  </si>
  <si>
    <r>
      <t xml:space="preserve">n
</t>
    </r>
    <r>
      <rPr>
        <b/>
        <i/>
        <sz val="11"/>
        <color rgb="FF4A97A2"/>
        <rFont val="Calibri"/>
        <family val="2"/>
        <scheme val="minor"/>
      </rPr>
      <t>de novo</t>
    </r>
  </si>
  <si>
    <t>n
recurrent</t>
  </si>
  <si>
    <r>
      <t xml:space="preserve">NAoMe </t>
    </r>
    <r>
      <rPr>
        <i/>
        <sz val="10"/>
        <rFont val="Arial"/>
        <family val="2"/>
      </rPr>
      <t>de novo</t>
    </r>
    <r>
      <rPr>
        <sz val="10"/>
        <rFont val="Arial"/>
        <family val="2"/>
      </rPr>
      <t xml:space="preserve"> and NAoMe recurrent</t>
    </r>
  </si>
  <si>
    <t xml:space="preserve">* </t>
  </si>
  <si>
    <t>2023</t>
  </si>
  <si>
    <t>Indicator Item as in column J</t>
  </si>
  <si>
    <t>Front end indicator and indicator item, hand written to show what we ant</t>
  </si>
  <si>
    <t>@naome-natcan.bsky.social</t>
  </si>
  <si>
    <t>Annual Overview</t>
  </si>
  <si>
    <t>See indicator page</t>
  </si>
  <si>
    <t>2021, 2022, 2023</t>
  </si>
  <si>
    <t>5A</t>
  </si>
  <si>
    <t>5B</t>
  </si>
  <si>
    <t>NAoMe, see indicator page</t>
  </si>
  <si>
    <r>
      <t xml:space="preserve">Percentage of people with newly diagnosed </t>
    </r>
    <r>
      <rPr>
        <i/>
        <sz val="11"/>
        <color theme="1"/>
        <rFont val="Calibri"/>
        <family val="2"/>
        <scheme val="minor"/>
      </rPr>
      <t>de novo</t>
    </r>
    <r>
      <rPr>
        <sz val="11"/>
        <color theme="1"/>
        <rFont val="Calibri"/>
        <family val="2"/>
        <scheme val="minor"/>
      </rPr>
      <t xml:space="preserve"> metastatic breast cancer discussed in a multidisciplinary team (MDT).</t>
    </r>
  </si>
  <si>
    <r>
      <t xml:space="preserve">Percentage of people with </t>
    </r>
    <r>
      <rPr>
        <i/>
        <sz val="11"/>
        <color theme="1"/>
        <rFont val="Calibri"/>
        <family val="2"/>
        <scheme val="minor"/>
      </rPr>
      <t>de novo</t>
    </r>
    <r>
      <rPr>
        <sz val="11"/>
        <color theme="1"/>
        <rFont val="Calibri"/>
        <family val="2"/>
        <scheme val="minor"/>
      </rPr>
      <t xml:space="preserve"> metastatic breast cancer who received chemotherapy.</t>
    </r>
  </si>
  <si>
    <r>
      <t xml:space="preserve">Percentage of people with </t>
    </r>
    <r>
      <rPr>
        <i/>
        <sz val="11"/>
        <color theme="1"/>
        <rFont val="Calibri"/>
        <family val="2"/>
        <scheme val="minor"/>
      </rPr>
      <t>de novo</t>
    </r>
    <r>
      <rPr>
        <sz val="11"/>
        <color theme="1"/>
        <rFont val="Calibri"/>
        <family val="2"/>
        <scheme val="minor"/>
      </rPr>
      <t xml:space="preserve"> metastatic breast cancer with Clinical Nurse Specialist (CNS) contact recorded as "Yes".</t>
    </r>
  </si>
  <si>
    <t>9A</t>
  </si>
  <si>
    <t>9B</t>
  </si>
  <si>
    <r>
      <t xml:space="preserve">Percentage of people with </t>
    </r>
    <r>
      <rPr>
        <i/>
        <sz val="11"/>
        <color theme="1"/>
        <rFont val="Calibri"/>
        <family val="2"/>
        <scheme val="minor"/>
      </rPr>
      <t>de novo</t>
    </r>
    <r>
      <rPr>
        <sz val="11"/>
        <color theme="1"/>
        <rFont val="Calibri"/>
        <family val="2"/>
        <scheme val="minor"/>
      </rPr>
      <t xml:space="preserve"> metastatic breast cancer with death recorded within 30 days of a chemotherapy cycle.</t>
    </r>
  </si>
  <si>
    <t>The new CDF datasets for Wales had disrupted data flows for chemotherapy and the rates in Wales therefore appear lower in 2023</t>
  </si>
  <si>
    <t>Percentage of people with de novo metastatic breast cancer who survived at least 1 or 3 years after diagnosis.</t>
  </si>
  <si>
    <r>
      <t xml:space="preserve">Percentage of people with newly diagnosed </t>
    </r>
    <r>
      <rPr>
        <i/>
        <sz val="10"/>
        <rFont val="Arial"/>
        <family val="2"/>
      </rPr>
      <t>de novo</t>
    </r>
    <r>
      <rPr>
        <sz val="10"/>
        <rFont val="Arial"/>
        <family val="2"/>
      </rPr>
      <t xml:space="preserve"> metastatic breast cancer discussed in a multidisciplinary team (MDT)</t>
    </r>
  </si>
  <si>
    <r>
      <t xml:space="preserve">Number of people with invasive breast cancer and evidence of </t>
    </r>
    <r>
      <rPr>
        <i/>
        <sz val="10"/>
        <rFont val="Arial"/>
        <family val="2"/>
      </rPr>
      <t>de novo</t>
    </r>
    <r>
      <rPr>
        <sz val="10"/>
        <rFont val="Arial"/>
        <family val="2"/>
      </rPr>
      <t xml:space="preserve"> metastatic disease</t>
    </r>
  </si>
  <si>
    <t>People are allocated to the trust that completed their first cancer waiting time record</t>
  </si>
  <si>
    <r>
      <t xml:space="preserve">People diagnosed with </t>
    </r>
    <r>
      <rPr>
        <i/>
        <sz val="10"/>
        <rFont val="Arial"/>
        <family val="2"/>
      </rPr>
      <t>de novo</t>
    </r>
    <r>
      <rPr>
        <sz val="10"/>
        <rFont val="Arial"/>
        <family val="2"/>
      </rPr>
      <t xml:space="preserve"> metastatic breast cancer between 2021 and 2023</t>
    </r>
  </si>
  <si>
    <t>Percentage of people with recurrent metastatic breast cancer who had a biopsy to inform care</t>
  </si>
  <si>
    <t>Number of people with invasive breast cancer and evidence of recurrent metastatic disease</t>
  </si>
  <si>
    <t>People diagnosed with recurrent metastatic breast cancer between 2021 and 2023</t>
  </si>
  <si>
    <r>
      <t xml:space="preserve">Percentage of people with ER positive </t>
    </r>
    <r>
      <rPr>
        <i/>
        <sz val="10"/>
        <rFont val="Arial"/>
        <family val="2"/>
      </rPr>
      <t>de novo</t>
    </r>
    <r>
      <rPr>
        <sz val="10"/>
        <rFont val="Arial"/>
        <family val="2"/>
      </rPr>
      <t xml:space="preserve"> metastatic breast cancer who received CDK 4/6 inhibitors</t>
    </r>
  </si>
  <si>
    <r>
      <t xml:space="preserve">Number of people with ER positive, HER2 negative or HER2 "unknown", invasive breast cancer with evidence of </t>
    </r>
    <r>
      <rPr>
        <i/>
        <sz val="10"/>
        <rFont val="Arial"/>
        <family val="2"/>
      </rPr>
      <t>de novo</t>
    </r>
    <r>
      <rPr>
        <sz val="10"/>
        <rFont val="Arial"/>
        <family val="2"/>
      </rPr>
      <t xml:space="preserve"> metastatic disease (excluding those who die within 30 days of diagnosis)</t>
    </r>
  </si>
  <si>
    <r>
      <t xml:space="preserve">Percentage of people with HER2 positive </t>
    </r>
    <r>
      <rPr>
        <i/>
        <sz val="10"/>
        <rFont val="Arial"/>
        <family val="2"/>
      </rPr>
      <t>de novo</t>
    </r>
    <r>
      <rPr>
        <sz val="10"/>
        <rFont val="Arial"/>
        <family val="2"/>
      </rPr>
      <t xml:space="preserve"> metastatic breast cancer who received anti-HER2 therapy</t>
    </r>
  </si>
  <si>
    <r>
      <t xml:space="preserve">Number of people with HER2-positive invasive breast cancer and evidence of </t>
    </r>
    <r>
      <rPr>
        <i/>
        <sz val="10"/>
        <rFont val="Arial"/>
        <family val="2"/>
      </rPr>
      <t>de novo</t>
    </r>
    <r>
      <rPr>
        <sz val="10"/>
        <rFont val="Arial"/>
        <family val="2"/>
      </rPr>
      <t xml:space="preserve"> metastatic disease (excluding those who die within 30 days of diagnosis)</t>
    </r>
  </si>
  <si>
    <r>
      <t xml:space="preserve">Percentage of people with </t>
    </r>
    <r>
      <rPr>
        <i/>
        <sz val="10"/>
        <rFont val="Arial"/>
        <family val="2"/>
      </rPr>
      <t>de novo</t>
    </r>
    <r>
      <rPr>
        <sz val="10"/>
        <rFont val="Arial"/>
        <family val="2"/>
      </rPr>
      <t xml:space="preserve"> metastatic breast cancer who received chemotherapy</t>
    </r>
  </si>
  <si>
    <t>Percentage of people with recurrent metastatic breast cancer who received chemotherapy</t>
  </si>
  <si>
    <r>
      <t xml:space="preserve">Percentage of people with </t>
    </r>
    <r>
      <rPr>
        <i/>
        <sz val="10"/>
        <rFont val="Arial"/>
        <family val="2"/>
      </rPr>
      <t>de novo</t>
    </r>
    <r>
      <rPr>
        <sz val="10"/>
        <rFont val="Arial"/>
        <family val="2"/>
      </rPr>
      <t xml:space="preserve"> metastatic breast cancer with Clinical Nurse Specialist (CNS) contact recorded as "Yes"</t>
    </r>
  </si>
  <si>
    <t>Number of people with Clinical Nurse Specialist (CNS) contact recorded as "Yes" within one month of diagnosis</t>
  </si>
  <si>
    <t>People are allocated to the trust that recorded their metastases in HES-APC</t>
  </si>
  <si>
    <t>10,052*</t>
  </si>
  <si>
    <t>442*</t>
  </si>
  <si>
    <t>10,494*</t>
  </si>
  <si>
    <t>14,250*</t>
  </si>
  <si>
    <t>13,650*</t>
  </si>
  <si>
    <t>600*</t>
  </si>
  <si>
    <t>People diagnosed with metastatic breast cancer in England and Wales between 
1st January 2021 and 31st December 2023</t>
  </si>
  <si>
    <r>
      <t xml:space="preserve">The </t>
    </r>
    <r>
      <rPr>
        <b/>
        <sz val="11"/>
        <color theme="1"/>
        <rFont val="Calibri"/>
        <family val="2"/>
        <scheme val="minor"/>
      </rPr>
      <t xml:space="preserve">NAoMe </t>
    </r>
    <r>
      <rPr>
        <b/>
        <i/>
        <sz val="11"/>
        <color theme="1"/>
        <rFont val="Calibri"/>
        <family val="2"/>
        <scheme val="minor"/>
      </rPr>
      <t>de novo</t>
    </r>
    <r>
      <rPr>
        <sz val="11"/>
        <color theme="1"/>
        <rFont val="Calibri"/>
        <family val="2"/>
        <scheme val="minor"/>
      </rPr>
      <t xml:space="preserve"> </t>
    </r>
    <r>
      <rPr>
        <b/>
        <sz val="11"/>
        <color theme="1"/>
        <rFont val="Calibri"/>
        <family val="2"/>
        <scheme val="minor"/>
      </rPr>
      <t>cohort</t>
    </r>
    <r>
      <rPr>
        <sz val="11"/>
        <color theme="1"/>
        <rFont val="Calibri"/>
        <family val="2"/>
        <scheme val="minor"/>
      </rPr>
      <t xml:space="preserve"> is all people diagnosed with breast cancer from 1st January 2021 to 31st December 2023 with either stage 4 recorded at diagnosis or metastatic breast cancer recor</t>
    </r>
    <r>
      <rPr>
        <sz val="11"/>
        <rFont val="Calibri"/>
        <family val="2"/>
        <scheme val="minor"/>
      </rPr>
      <t xml:space="preserve">ded in HESAPC data within six months of diagnosis.
The </t>
    </r>
    <r>
      <rPr>
        <b/>
        <sz val="11"/>
        <rFont val="Calibri"/>
        <family val="2"/>
        <scheme val="minor"/>
      </rPr>
      <t xml:space="preserve">NAoMe recurrent cohort </t>
    </r>
    <r>
      <rPr>
        <sz val="11"/>
        <rFont val="Calibri"/>
        <family val="2"/>
        <scheme val="minor"/>
      </rPr>
      <t>is those people who were initially diagnosed with primary breast cancer (recorded as stage 0-3, or missing, and no evidence of metastatic breast cancer within six months of diagnosis in HESAPC data) from 1st January 2015 to 31st July 2023, for whom metastatic breast cancer was then recorded in HESAPC data, six months or more after diagnosis from 1st Janary 2021 to 31st December 2023.</t>
    </r>
  </si>
  <si>
    <r>
      <rPr>
        <b/>
        <sz val="11"/>
        <rFont val="Calibri"/>
        <family val="2"/>
        <scheme val="minor"/>
      </rPr>
      <t>This report was prepared by members of the NAoMe project team:</t>
    </r>
    <r>
      <rPr>
        <sz val="11"/>
        <rFont val="Calibri"/>
        <family val="2"/>
        <scheme val="minor"/>
      </rPr>
      <t xml:space="preserve">
• David Dodwell, Clinical Oncology Lead
• Mark Verrill, Medical Oncology Lead
• Kieran Horgan, Surgical Lead
Team members in the Clinical Effectiveness Unit, RCS England:
• Georgina Hanbury, NAoMe Clinical Research Fellow
• Sarah Blacker, NAoMe Clinical Research Fellow
• Jemma Boyle, NAoMe Senior Clinical Research Fellow
• Liyang Wang, NAoMe Clinical Research Fellow
• Christine Delon, NAoMe Data Scientist
• Diana Withrow, NAoMe Methodologist
• David Cromwell, NAoMe Senior Methodologist
• Robert Douce, NAoMe Project Manager</t>
    </r>
  </si>
  <si>
    <r>
      <rPr>
        <b/>
        <sz val="11"/>
        <rFont val="Calibri"/>
        <family val="2"/>
        <scheme val="minor"/>
      </rPr>
      <t>Citation for this document:</t>
    </r>
    <r>
      <rPr>
        <sz val="11"/>
        <rFont val="Calibri"/>
        <family val="2"/>
        <scheme val="minor"/>
      </rPr>
      <t xml:space="preserve">
National Audit of Metastatic Breast Cancer: State of the Nation Data Table September 2026. London: Royal College of Surgeons of England, 2026.
© 2026 Healthcare Quality Improvement Partnership (HQIP)
Copyright All rights reserved. No part of this publication may be reproduced in any form (including photocopying or storing it in any medium by electronic means and whether or not transiently or incidentally to some other use of this publication) without the written permission of the copyright owner. Applications for the copyright owner’s written permission to reproduce any part of this publication should be addressed to the publisher.</t>
    </r>
  </si>
  <si>
    <t>For people treated in England, NATCAN receives information from the National Cancer Registration and Analysis Service (NCRAS), part of the National Disease Registration Service (NDRS) within NHS England (digital.nhs.uk). NDRS collects patient-level data from all NHS organisations on people with cancer using a range of national data-feeds. This includes the Cancer Registration datasets and the Cancer Outcomes and Services Dataset (COSD). COSD data are submitted to the NDRS on a monthly basis via Multidisciplinary Team (MDT) electronic data collection systems. Clinical sign- off of data submitted to NDRS is not mandated in England. The information held in the Cancer Registration dataset is compiled from a number of sources.
For people treated in Wales, NATCAN receives the data from the NHS Wales Performance &amp; Improvement Team in Public Health Wales. They provide patient-level data from the Cancer Network Information System Cymru (CaNISC) electronic patient record system and from the Cancer Dataset Form (CDF).</t>
  </si>
  <si>
    <t>CDF</t>
  </si>
  <si>
    <t>CaNISC</t>
  </si>
  <si>
    <t>Cancer Outcomes and Services Dataset (for England)</t>
  </si>
  <si>
    <t>Cancer Network Information System Cymru (Wales)</t>
  </si>
  <si>
    <t>Cancer Dataset Forms (Wales)</t>
  </si>
  <si>
    <t>Please refer to our FAQ #23 for current NDRS regional contacts - https://www.natcan.org.uk/faqs/#trust-and-he</t>
  </si>
  <si>
    <t>Please find the list of NAoMe key COSD data items here - https://www.natcan.org.uk/library/naome-key-data-items/</t>
  </si>
  <si>
    <t>This is the third state of the nation published for the NAoMe. Data available to the audit for this report were based on patient-level records from the England cancer registry and from the NHS Wales Performance and Improvement Team  ("Gold standard" data).</t>
  </si>
  <si>
    <t>Cancer Registration
This work uses data that has been provided by patients and collected by the NHS as part of their care and support, including data that is collated, maintained and quality assured by the National Disease Registration Service (NDRS), which is part of NHS England, and the NHS Wales Performance and Improvement Team in Public Health Wales.</t>
  </si>
  <si>
    <t>See indicator column</t>
  </si>
  <si>
    <t>ER and HER2 status combined</t>
  </si>
  <si>
    <t>Summary level national figures do include people with no place of diagnosis. However, people are excluded from data completeness if no place of diagnosis is recorded as it is not clear where they would be placed.</t>
  </si>
  <si>
    <t>People are excluded from NAoMe if: place of diagnosis is a non-NHS organisation, the NHS organisation diagnosed less than 30 people with breast cancer annually (primary and metastatic breast cancer combined) or the NHS-organisation is a tertiary treatment centre. Summary level national figures do include people with no place of diagnosis. However, people are excluded from indicators if no place of diagnosis is recorded as it is not clear where they would be placed.</t>
  </si>
  <si>
    <t>People in denominator</t>
  </si>
  <si>
    <t>Indicator 10: 1 and 3 year survival</t>
  </si>
  <si>
    <t>Data completeness for ER status and HER2 status</t>
  </si>
  <si>
    <t>ER status and HER2 status both complete</t>
  </si>
  <si>
    <t>Alive</t>
  </si>
  <si>
    <t>Death from other causes</t>
  </si>
  <si>
    <r>
      <t>NAoMe</t>
    </r>
    <r>
      <rPr>
        <i/>
        <sz val="11"/>
        <color theme="1"/>
        <rFont val="Calibri"/>
        <family val="2"/>
        <scheme val="minor"/>
      </rPr>
      <t xml:space="preserve"> de novo</t>
    </r>
  </si>
  <si>
    <t>Gender</t>
  </si>
  <si>
    <t>Date of primary diagnosis</t>
  </si>
  <si>
    <t>Death from Breast 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</si>
</sst>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000"/>
    <numFmt numFmtId="166" formatCode="0.000"/>
    <numFmt numFmtId="167" formatCode="0.0"/>
    <numFmt numFmtId="168" formatCode="#,##0_ ;\-#,##0\ "/>
    <numFmt numFmtId="169" formatCode="0.000%"/>
    <numFmt numFmtId="170" formatCode="0.00000%"/>
  </numFmts>
  <fonts count="40">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sz val="10"/>
      <color theme="1"/>
      <name val="Calibri"/>
      <family val="2"/>
      <scheme val="minor"/>
    </font>
    <font>
      <sz val="10"/>
      <color rgb="FFB63C88"/>
      <name val="Calibri"/>
      <family val="2"/>
      <scheme val="minor"/>
    </font>
    <font>
      <b/>
      <sz val="10"/>
      <color theme="1"/>
      <name val="Calibri"/>
      <family val="2"/>
      <scheme val="minor"/>
    </font>
    <font>
      <sz val="8"/>
      <name val="Calibri"/>
      <family val="2"/>
      <scheme val="minor"/>
    </font>
    <font>
      <sz val="11"/>
      <color theme="0"/>
      <name val="Calibri"/>
      <family val="2"/>
      <scheme val="minor"/>
    </font>
    <font>
      <sz val="11"/>
      <color rgb="FFFF0000"/>
      <name val="Calibri"/>
      <family val="2"/>
      <scheme val="minor"/>
    </font>
    <font>
      <b/>
      <sz val="11"/>
      <color rgb="FF4A97A2"/>
      <name val="Calibri"/>
      <family val="2"/>
      <scheme val="minor"/>
    </font>
    <font>
      <sz val="10"/>
      <name val="Arial"/>
      <family val="2"/>
    </font>
    <font>
      <b/>
      <sz val="10"/>
      <name val="Arial"/>
      <family val="2"/>
    </font>
    <font>
      <b/>
      <sz val="11"/>
      <color rgb="FFFF0000"/>
      <name val="Calibri"/>
      <family val="2"/>
      <scheme val="minor"/>
    </font>
    <font>
      <b/>
      <sz val="12"/>
      <name val="Arial"/>
      <family val="2"/>
    </font>
    <font>
      <sz val="11"/>
      <name val="Calibri"/>
      <family val="2"/>
    </font>
    <font>
      <u/>
      <sz val="11"/>
      <color theme="1"/>
      <name val="Calibri"/>
      <family val="2"/>
      <scheme val="minor"/>
    </font>
    <font>
      <b/>
      <sz val="14"/>
      <name val="Calibri"/>
      <family val="2"/>
      <scheme val="minor"/>
    </font>
    <font>
      <sz val="11"/>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16"/>
      <name val="Arial"/>
      <family val="2"/>
    </font>
    <font>
      <b/>
      <sz val="16"/>
      <color theme="1"/>
      <name val="Calibri"/>
      <family val="2"/>
      <scheme val="minor"/>
    </font>
    <font>
      <b/>
      <sz val="16"/>
      <name val="`"/>
    </font>
    <font>
      <b/>
      <sz val="11"/>
      <color theme="0"/>
      <name val="Calibri"/>
      <family val="2"/>
      <scheme val="minor"/>
    </font>
    <font>
      <b/>
      <sz val="11"/>
      <color rgb="FF479198"/>
      <name val="Calibri"/>
      <family val="2"/>
      <scheme val="minor"/>
    </font>
    <font>
      <sz val="11"/>
      <color rgb="FF4A97A2"/>
      <name val="Calibri"/>
      <family val="2"/>
      <scheme val="minor"/>
    </font>
    <font>
      <i/>
      <sz val="11"/>
      <color theme="1"/>
      <name val="Calibri"/>
      <family val="2"/>
      <scheme val="minor"/>
    </font>
    <font>
      <i/>
      <sz val="10"/>
      <name val="Arial"/>
      <family val="2"/>
    </font>
    <font>
      <sz val="10"/>
      <name val="Calibri"/>
      <family val="2"/>
      <scheme val="minor"/>
    </font>
    <font>
      <i/>
      <u/>
      <sz val="11"/>
      <color theme="10"/>
      <name val="Calibri"/>
      <family val="2"/>
      <scheme val="minor"/>
    </font>
    <font>
      <b/>
      <i/>
      <sz val="14"/>
      <name val="Calibri"/>
      <family val="2"/>
      <scheme val="minor"/>
    </font>
    <font>
      <b/>
      <sz val="11"/>
      <name val="Calibri"/>
      <family val="2"/>
      <charset val="1"/>
    </font>
    <font>
      <sz val="11"/>
      <color theme="0" tint="-0.249977111117893"/>
      <name val="Calibri"/>
      <family val="2"/>
      <scheme val="minor"/>
    </font>
    <font>
      <sz val="11"/>
      <color theme="0" tint="-0.34998626667073579"/>
      <name val="Calibri"/>
      <family val="2"/>
      <scheme val="minor"/>
    </font>
    <font>
      <b/>
      <i/>
      <sz val="11"/>
      <color rgb="FF4A97A2"/>
      <name val="Calibri"/>
      <family val="2"/>
      <scheme val="minor"/>
    </font>
  </fonts>
  <fills count="17">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B63C88"/>
        <bgColor indexed="64"/>
      </patternFill>
    </fill>
    <fill>
      <patternFill patternType="solid">
        <fgColor theme="0"/>
        <bgColor indexed="64"/>
      </patternFill>
    </fill>
    <fill>
      <patternFill patternType="solid">
        <fgColor rgb="FF70B5BE"/>
        <bgColor indexed="64"/>
      </patternFill>
    </fill>
    <fill>
      <patternFill patternType="solid">
        <fgColor theme="0" tint="-4.9989318521683403E-2"/>
        <bgColor indexed="64"/>
      </patternFill>
    </fill>
    <fill>
      <patternFill patternType="solid">
        <fgColor rgb="FFFBEBF0"/>
        <bgColor indexed="64"/>
      </patternFill>
    </fill>
    <fill>
      <patternFill patternType="solid">
        <fgColor rgb="FFF7DDED"/>
        <bgColor indexed="64"/>
      </patternFill>
    </fill>
    <fill>
      <patternFill patternType="solid">
        <fgColor rgb="FFFEF9FC"/>
        <bgColor indexed="64"/>
      </patternFill>
    </fill>
    <fill>
      <patternFill patternType="solid">
        <fgColor rgb="FFD785B7"/>
        <bgColor indexed="64"/>
      </patternFill>
    </fill>
    <fill>
      <patternFill patternType="solid">
        <fgColor rgb="FF4A97A2"/>
        <bgColor indexed="64"/>
      </patternFill>
    </fill>
    <fill>
      <patternFill patternType="solid">
        <fgColor rgb="FFEAB6D6"/>
        <bgColor indexed="64"/>
      </patternFill>
    </fill>
    <fill>
      <patternFill patternType="solid">
        <fgColor rgb="FFDEF4F7"/>
        <bgColor indexed="64"/>
      </patternFill>
    </fill>
    <fill>
      <patternFill patternType="solid">
        <fgColor theme="5" tint="0.79998168889431442"/>
        <bgColor indexed="64"/>
      </patternFill>
    </fill>
  </fills>
  <borders count="4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rgb="FFD785B7"/>
      </left>
      <right/>
      <top style="medium">
        <color rgb="FFD785B7"/>
      </top>
      <bottom style="medium">
        <color rgb="FFD785B7"/>
      </bottom>
      <diagonal/>
    </border>
    <border>
      <left/>
      <right style="medium">
        <color rgb="FFD785B7"/>
      </right>
      <top style="medium">
        <color rgb="FFD785B7"/>
      </top>
      <bottom style="medium">
        <color rgb="FFD785B7"/>
      </bottom>
      <diagonal/>
    </border>
    <border>
      <left/>
      <right/>
      <top style="medium">
        <color rgb="FFD785B7"/>
      </top>
      <bottom style="medium">
        <color rgb="FFD785B7"/>
      </bottom>
      <diagonal/>
    </border>
    <border>
      <left style="medium">
        <color rgb="FF4A97A2"/>
      </left>
      <right/>
      <top style="medium">
        <color rgb="FF4A97A2"/>
      </top>
      <bottom style="medium">
        <color rgb="FF4A97A2"/>
      </bottom>
      <diagonal/>
    </border>
    <border>
      <left/>
      <right/>
      <top style="medium">
        <color rgb="FF4A97A2"/>
      </top>
      <bottom style="medium">
        <color rgb="FF4A97A2"/>
      </bottom>
      <diagonal/>
    </border>
    <border>
      <left/>
      <right style="medium">
        <color rgb="FF4A97A2"/>
      </right>
      <top style="medium">
        <color rgb="FF4A97A2"/>
      </top>
      <bottom style="medium">
        <color rgb="FF4A97A2"/>
      </bottom>
      <diagonal/>
    </border>
    <border>
      <left style="medium">
        <color rgb="FFB63C88"/>
      </left>
      <right/>
      <top style="medium">
        <color rgb="FFB63C88"/>
      </top>
      <bottom style="medium">
        <color rgb="FFB63C88"/>
      </bottom>
      <diagonal/>
    </border>
    <border>
      <left/>
      <right/>
      <top style="medium">
        <color rgb="FFB63C88"/>
      </top>
      <bottom style="medium">
        <color rgb="FFB63C88"/>
      </bottom>
      <diagonal/>
    </border>
    <border>
      <left/>
      <right style="medium">
        <color rgb="FFB63C88"/>
      </right>
      <top style="medium">
        <color rgb="FFB63C88"/>
      </top>
      <bottom style="medium">
        <color rgb="FFB63C88"/>
      </bottom>
      <diagonal/>
    </border>
    <border>
      <left/>
      <right/>
      <top style="medium">
        <color rgb="FFD785B7"/>
      </top>
      <bottom/>
      <diagonal/>
    </border>
    <border>
      <left/>
      <right/>
      <top/>
      <bottom style="medium">
        <color indexed="64"/>
      </bottom>
      <diagonal/>
    </border>
    <border>
      <left/>
      <right/>
      <top style="medium">
        <color indexed="64"/>
      </top>
      <bottom style="medium">
        <color indexed="64"/>
      </bottom>
      <diagonal/>
    </border>
    <border>
      <left/>
      <right style="medium">
        <color rgb="FFB63C88"/>
      </right>
      <top/>
      <bottom style="medium">
        <color rgb="FFB63C88"/>
      </bottom>
      <diagonal/>
    </border>
    <border>
      <left/>
      <right/>
      <top/>
      <bottom style="medium">
        <color rgb="FFB63C88"/>
      </bottom>
      <diagonal/>
    </border>
    <border>
      <left style="medium">
        <color rgb="FFB63C88"/>
      </left>
      <right/>
      <top/>
      <bottom style="medium">
        <color rgb="FFB63C88"/>
      </bottom>
      <diagonal/>
    </border>
    <border>
      <left/>
      <right style="medium">
        <color rgb="FFB63C88"/>
      </right>
      <top/>
      <bottom/>
      <diagonal/>
    </border>
    <border>
      <left style="medium">
        <color rgb="FFB63C88"/>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rgb="FFB63C88"/>
      </right>
      <top style="medium">
        <color rgb="FFB63C88"/>
      </top>
      <bottom/>
      <diagonal/>
    </border>
    <border>
      <left/>
      <right/>
      <top style="medium">
        <color rgb="FFB63C88"/>
      </top>
      <bottom/>
      <diagonal/>
    </border>
    <border>
      <left style="medium">
        <color rgb="FFB63C88"/>
      </left>
      <right/>
      <top style="medium">
        <color rgb="FFB63C88"/>
      </top>
      <bottom/>
      <diagonal/>
    </border>
    <border>
      <left/>
      <right style="medium">
        <color rgb="FF4A97A2"/>
      </right>
      <top/>
      <bottom style="medium">
        <color rgb="FF4A97A2"/>
      </bottom>
      <diagonal/>
    </border>
    <border>
      <left/>
      <right/>
      <top/>
      <bottom style="medium">
        <color rgb="FF4A97A2"/>
      </bottom>
      <diagonal/>
    </border>
    <border>
      <left style="medium">
        <color rgb="FF4A97A2"/>
      </left>
      <right/>
      <top/>
      <bottom style="medium">
        <color rgb="FF4A97A2"/>
      </bottom>
      <diagonal/>
    </border>
    <border>
      <left/>
      <right style="medium">
        <color rgb="FF4A97A2"/>
      </right>
      <top/>
      <bottom/>
      <diagonal/>
    </border>
    <border>
      <left style="medium">
        <color rgb="FF4A97A2"/>
      </left>
      <right/>
      <top/>
      <bottom/>
      <diagonal/>
    </border>
    <border>
      <left/>
      <right style="medium">
        <color rgb="FF4A97A2"/>
      </right>
      <top style="medium">
        <color rgb="FF4A97A2"/>
      </top>
      <bottom/>
      <diagonal/>
    </border>
    <border>
      <left/>
      <right/>
      <top style="medium">
        <color rgb="FF4A97A2"/>
      </top>
      <bottom/>
      <diagonal/>
    </border>
    <border>
      <left style="medium">
        <color rgb="FF4A97A2"/>
      </left>
      <right/>
      <top style="medium">
        <color rgb="FF4A97A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16">
    <xf numFmtId="0" fontId="0" fillId="0" borderId="0"/>
    <xf numFmtId="0" fontId="4" fillId="0" borderId="0" applyNumberFormat="0" applyFill="0" applyBorder="0" applyAlignment="0" applyProtection="0"/>
    <xf numFmtId="0" fontId="12" fillId="0" borderId="0"/>
    <xf numFmtId="0" fontId="16" fillId="0" borderId="0"/>
    <xf numFmtId="9" fontId="16"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0" fontId="19" fillId="0" borderId="0"/>
    <xf numFmtId="0" fontId="4" fillId="0" borderId="0" applyNumberForma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9" fontId="16" fillId="0" borderId="0" applyFont="0" applyFill="0" applyBorder="0" applyAlignment="0" applyProtection="0"/>
    <xf numFmtId="0" fontId="19" fillId="0" borderId="0"/>
    <xf numFmtId="0" fontId="4" fillId="0" borderId="0" applyNumberFormat="0" applyFill="0" applyBorder="0" applyAlignment="0" applyProtection="0"/>
    <xf numFmtId="9" fontId="19" fillId="0" borderId="0" applyFont="0" applyFill="0" applyBorder="0" applyAlignment="0" applyProtection="0"/>
    <xf numFmtId="43" fontId="19" fillId="0" borderId="0" applyFont="0" applyFill="0" applyBorder="0" applyAlignment="0" applyProtection="0"/>
  </cellStyleXfs>
  <cellXfs count="527">
    <xf numFmtId="0" fontId="0" fillId="0" borderId="0" xfId="0"/>
    <xf numFmtId="0" fontId="0" fillId="0" borderId="0" xfId="0" applyAlignment="1">
      <alignment horizontal="left"/>
    </xf>
    <xf numFmtId="0" fontId="2" fillId="0" borderId="0" xfId="0" applyFont="1"/>
    <xf numFmtId="0" fontId="1" fillId="0" borderId="0" xfId="0" applyFont="1" applyAlignment="1">
      <alignment horizontal="left" vertical="center" wrapText="1"/>
    </xf>
    <xf numFmtId="9" fontId="2" fillId="0" borderId="1" xfId="0" applyNumberFormat="1" applyFont="1" applyBorder="1"/>
    <xf numFmtId="9" fontId="2" fillId="0" borderId="2" xfId="0" applyNumberFormat="1" applyFont="1" applyBorder="1"/>
    <xf numFmtId="1" fontId="2" fillId="0" borderId="2" xfId="0" applyNumberFormat="1" applyFont="1" applyBorder="1"/>
    <xf numFmtId="9" fontId="2" fillId="0" borderId="4" xfId="0" applyNumberFormat="1" applyFont="1" applyBorder="1"/>
    <xf numFmtId="9" fontId="2" fillId="0" borderId="0" xfId="0" applyNumberFormat="1" applyFont="1"/>
    <xf numFmtId="1" fontId="2" fillId="0" borderId="0" xfId="0" applyNumberFormat="1" applyFont="1"/>
    <xf numFmtId="0" fontId="1" fillId="0" borderId="0" xfId="0" applyFont="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left" vertical="center" wrapText="1"/>
    </xf>
    <xf numFmtId="0" fontId="0" fillId="0" borderId="0" xfId="0" applyAlignment="1">
      <alignment horizontal="left" vertical="center"/>
    </xf>
    <xf numFmtId="0" fontId="5" fillId="0" borderId="0" xfId="0" applyFont="1"/>
    <xf numFmtId="0" fontId="5" fillId="0" borderId="0" xfId="0" applyFont="1" applyAlignment="1">
      <alignment horizontal="right"/>
    </xf>
    <xf numFmtId="0" fontId="5" fillId="0" borderId="0" xfId="0" applyFont="1" applyAlignment="1">
      <alignment wrapText="1"/>
    </xf>
    <xf numFmtId="0" fontId="5" fillId="0" borderId="0" xfId="0" applyFont="1" applyAlignment="1">
      <alignment vertical="center"/>
    </xf>
    <xf numFmtId="0" fontId="2" fillId="0" borderId="0" xfId="0" applyFont="1" applyAlignment="1">
      <alignment vertical="center" wrapText="1"/>
    </xf>
    <xf numFmtId="0" fontId="0" fillId="0" borderId="4" xfId="0" applyBorder="1" applyAlignment="1">
      <alignment horizontal="right"/>
    </xf>
    <xf numFmtId="0" fontId="0" fillId="0" borderId="2" xfId="0" applyBorder="1" applyAlignment="1">
      <alignment horizontal="right"/>
    </xf>
    <xf numFmtId="0" fontId="0" fillId="0" borderId="1" xfId="0" applyBorder="1" applyAlignment="1">
      <alignment horizontal="right"/>
    </xf>
    <xf numFmtId="0" fontId="0" fillId="0" borderId="0" xfId="0" applyAlignment="1">
      <alignment horizontal="center"/>
    </xf>
    <xf numFmtId="0" fontId="3" fillId="3" borderId="8" xfId="0" applyFont="1" applyFill="1" applyBorder="1" applyAlignment="1">
      <alignment horizontal="center" vertical="center" wrapText="1"/>
    </xf>
    <xf numFmtId="1" fontId="2" fillId="0" borderId="5" xfId="0" applyNumberFormat="1" applyFont="1" applyBorder="1"/>
    <xf numFmtId="1" fontId="2" fillId="0" borderId="3" xfId="0" applyNumberFormat="1" applyFont="1" applyBorder="1"/>
    <xf numFmtId="0" fontId="0" fillId="0" borderId="5" xfId="0" applyBorder="1"/>
    <xf numFmtId="0" fontId="0" fillId="0" borderId="4" xfId="0" applyBorder="1"/>
    <xf numFmtId="0" fontId="0" fillId="3" borderId="8" xfId="0" applyFill="1" applyBorder="1"/>
    <xf numFmtId="0" fontId="0" fillId="8" borderId="5" xfId="0" applyFill="1" applyBorder="1"/>
    <xf numFmtId="0" fontId="0" fillId="2" borderId="0" xfId="0" applyFill="1" applyAlignment="1">
      <alignment horizontal="right"/>
    </xf>
    <xf numFmtId="0" fontId="0" fillId="2" borderId="4" xfId="0" applyFill="1" applyBorder="1" applyAlignment="1">
      <alignment horizontal="right"/>
    </xf>
    <xf numFmtId="1" fontId="0" fillId="4" borderId="0" xfId="0" applyNumberFormat="1" applyFill="1" applyAlignment="1">
      <alignment horizontal="right"/>
    </xf>
    <xf numFmtId="1" fontId="0" fillId="4" borderId="4" xfId="0" applyNumberFormat="1" applyFill="1" applyBorder="1" applyAlignment="1">
      <alignment horizontal="right"/>
    </xf>
    <xf numFmtId="0" fontId="0" fillId="8" borderId="3" xfId="0" applyFill="1" applyBorder="1"/>
    <xf numFmtId="0" fontId="1" fillId="7" borderId="0" xfId="0" applyFont="1" applyFill="1" applyAlignment="1">
      <alignment horizontal="left" vertical="center" wrapText="1"/>
    </xf>
    <xf numFmtId="0" fontId="0" fillId="7" borderId="0" xfId="0" applyFill="1"/>
    <xf numFmtId="0" fontId="1" fillId="9" borderId="0" xfId="0" applyFont="1" applyFill="1" applyAlignment="1">
      <alignment horizontal="left" vertical="center" wrapText="1"/>
    </xf>
    <xf numFmtId="0" fontId="0" fillId="9" borderId="0" xfId="0" applyFill="1"/>
    <xf numFmtId="0" fontId="1" fillId="9" borderId="0" xfId="0" applyFont="1" applyFill="1" applyAlignment="1">
      <alignment horizontal="center" vertical="center" wrapText="1"/>
    </xf>
    <xf numFmtId="0" fontId="0" fillId="0" borderId="8" xfId="0" applyBorder="1"/>
    <xf numFmtId="9" fontId="2" fillId="7" borderId="0" xfId="0" applyNumberFormat="1" applyFont="1" applyFill="1"/>
    <xf numFmtId="9" fontId="2" fillId="7" borderId="4" xfId="0" applyNumberFormat="1" applyFont="1" applyFill="1" applyBorder="1"/>
    <xf numFmtId="0" fontId="7" fillId="0" borderId="0" xfId="0" applyFont="1" applyAlignment="1">
      <alignment horizontal="left" vertical="center" wrapText="1"/>
    </xf>
    <xf numFmtId="0" fontId="7" fillId="0" borderId="0" xfId="0" applyFont="1" applyAlignment="1">
      <alignment horizontal="center" vertical="center" wrapText="1"/>
    </xf>
    <xf numFmtId="164" fontId="7" fillId="0" borderId="0" xfId="0" applyNumberFormat="1" applyFont="1" applyAlignment="1">
      <alignment horizontal="center" vertical="center" wrapText="1"/>
    </xf>
    <xf numFmtId="164" fontId="0" fillId="0" borderId="0" xfId="0" applyNumberFormat="1"/>
    <xf numFmtId="0" fontId="1" fillId="0" borderId="0" xfId="0" applyFont="1"/>
    <xf numFmtId="0" fontId="5" fillId="0" borderId="0" xfId="0" applyFont="1" applyAlignment="1">
      <alignment horizontal="center" vertical="center"/>
    </xf>
    <xf numFmtId="0" fontId="6" fillId="0" borderId="0" xfId="1" applyFont="1" applyAlignment="1">
      <alignment horizontal="center" vertical="center"/>
    </xf>
    <xf numFmtId="0" fontId="6" fillId="0" borderId="0" xfId="0" quotePrefix="1" applyFont="1" applyAlignment="1">
      <alignment horizontal="center" vertical="center"/>
    </xf>
    <xf numFmtId="0" fontId="0" fillId="0" borderId="0" xfId="0" applyAlignment="1">
      <alignment horizontal="center" vertical="center" wrapText="1"/>
    </xf>
    <xf numFmtId="0" fontId="4" fillId="0" borderId="0" xfId="1" applyAlignment="1">
      <alignment horizontal="left"/>
    </xf>
    <xf numFmtId="0" fontId="0" fillId="6" borderId="0" xfId="0" applyFill="1"/>
    <xf numFmtId="0" fontId="2" fillId="0" borderId="0" xfId="0" applyFont="1" applyAlignment="1">
      <alignment horizontal="left" vertical="center" wrapText="1"/>
    </xf>
    <xf numFmtId="0" fontId="0" fillId="6" borderId="0" xfId="0" applyFill="1" applyAlignment="1">
      <alignment horizontal="left" vertical="center" wrapText="1"/>
    </xf>
    <xf numFmtId="0" fontId="0" fillId="6" borderId="0" xfId="0" applyFill="1" applyAlignment="1">
      <alignment vertical="center" wrapText="1"/>
    </xf>
    <xf numFmtId="0" fontId="1" fillId="0" borderId="0" xfId="0" applyFont="1" applyAlignment="1">
      <alignment vertical="center"/>
    </xf>
    <xf numFmtId="0" fontId="4" fillId="0" borderId="0" xfId="1" applyAlignment="1">
      <alignment vertical="center"/>
    </xf>
    <xf numFmtId="0" fontId="4" fillId="0" borderId="0" xfId="1" applyAlignment="1">
      <alignment wrapText="1"/>
    </xf>
    <xf numFmtId="0" fontId="2" fillId="0" borderId="9" xfId="0" applyFont="1" applyBorder="1" applyAlignment="1">
      <alignment vertical="center" wrapText="1"/>
    </xf>
    <xf numFmtId="0" fontId="11" fillId="0" borderId="0" xfId="0" applyFont="1" applyAlignment="1">
      <alignment horizontal="center" vertical="center" wrapText="1"/>
    </xf>
    <xf numFmtId="164" fontId="0" fillId="7" borderId="0" xfId="0" applyNumberFormat="1" applyFill="1"/>
    <xf numFmtId="0" fontId="6" fillId="0" borderId="0" xfId="1" applyFont="1" applyAlignment="1">
      <alignment vertical="center"/>
    </xf>
    <xf numFmtId="0" fontId="6" fillId="0" borderId="0" xfId="0" quotePrefix="1" applyFont="1" applyAlignment="1">
      <alignment vertical="center"/>
    </xf>
    <xf numFmtId="0" fontId="13" fillId="0" borderId="0" xfId="2" applyFont="1" applyAlignment="1">
      <alignment horizontal="left" vertical="center"/>
    </xf>
    <xf numFmtId="0" fontId="12" fillId="0" borderId="0" xfId="2" applyAlignment="1">
      <alignment horizontal="left" vertical="center"/>
    </xf>
    <xf numFmtId="0" fontId="13" fillId="0" borderId="0" xfId="2" applyFont="1" applyAlignment="1">
      <alignment horizontal="left" vertical="center" wrapText="1"/>
    </xf>
    <xf numFmtId="0" fontId="11" fillId="0" borderId="19" xfId="0" applyFont="1" applyBorder="1" applyAlignment="1">
      <alignment horizontal="center" vertical="center" wrapText="1"/>
    </xf>
    <xf numFmtId="0" fontId="0" fillId="10" borderId="20" xfId="0" applyFill="1" applyBorder="1"/>
    <xf numFmtId="164" fontId="0" fillId="10" borderId="20" xfId="0" applyNumberFormat="1" applyFill="1" applyBorder="1"/>
    <xf numFmtId="0" fontId="0" fillId="7" borderId="19" xfId="0" applyFill="1" applyBorder="1"/>
    <xf numFmtId="164" fontId="0" fillId="7" borderId="19" xfId="0" applyNumberFormat="1" applyFill="1" applyBorder="1"/>
    <xf numFmtId="0" fontId="0" fillId="0" borderId="19" xfId="0" applyBorder="1"/>
    <xf numFmtId="164" fontId="0" fillId="0" borderId="19" xfId="0" applyNumberFormat="1" applyBorder="1"/>
    <xf numFmtId="164" fontId="1" fillId="0" borderId="0" xfId="0" applyNumberFormat="1" applyFont="1"/>
    <xf numFmtId="164" fontId="14" fillId="0" borderId="0" xfId="0" applyNumberFormat="1" applyFont="1"/>
    <xf numFmtId="164" fontId="10" fillId="0" borderId="0" xfId="0" applyNumberFormat="1" applyFont="1"/>
    <xf numFmtId="0" fontId="0" fillId="10" borderId="0" xfId="0" applyFill="1"/>
    <xf numFmtId="164" fontId="0" fillId="10" borderId="0" xfId="0" applyNumberFormat="1" applyFill="1"/>
    <xf numFmtId="0" fontId="0" fillId="10" borderId="19" xfId="0" applyFill="1" applyBorder="1"/>
    <xf numFmtId="164" fontId="0" fillId="10" borderId="19" xfId="0" applyNumberFormat="1" applyFill="1" applyBorder="1"/>
    <xf numFmtId="0" fontId="15" fillId="0" borderId="0" xfId="2" applyFont="1" applyAlignment="1">
      <alignment horizontal="left" vertical="center"/>
    </xf>
    <xf numFmtId="3" fontId="5" fillId="0" borderId="0" xfId="0" applyNumberFormat="1" applyFont="1"/>
    <xf numFmtId="3" fontId="0" fillId="0" borderId="0" xfId="0" applyNumberFormat="1"/>
    <xf numFmtId="3" fontId="11" fillId="0" borderId="19" xfId="0" applyNumberFormat="1" applyFont="1" applyBorder="1" applyAlignment="1">
      <alignment horizontal="center" vertical="center" wrapText="1"/>
    </xf>
    <xf numFmtId="164" fontId="2" fillId="7" borderId="0" xfId="0" applyNumberFormat="1" applyFont="1" applyFill="1"/>
    <xf numFmtId="164" fontId="2" fillId="7" borderId="19" xfId="0" applyNumberFormat="1" applyFont="1" applyFill="1" applyBorder="1"/>
    <xf numFmtId="0" fontId="2" fillId="7" borderId="0" xfId="0" applyFont="1" applyFill="1"/>
    <xf numFmtId="0" fontId="2" fillId="7" borderId="19" xfId="0" applyFont="1" applyFill="1" applyBorder="1"/>
    <xf numFmtId="164" fontId="0" fillId="10" borderId="0" xfId="0" applyNumberFormat="1" applyFill="1" applyAlignment="1">
      <alignment horizontal="right"/>
    </xf>
    <xf numFmtId="164" fontId="0" fillId="10" borderId="19" xfId="0" applyNumberFormat="1" applyFill="1" applyBorder="1" applyAlignment="1">
      <alignment horizontal="right"/>
    </xf>
    <xf numFmtId="164" fontId="0" fillId="7" borderId="0" xfId="0" applyNumberFormat="1" applyFill="1" applyAlignment="1">
      <alignment horizontal="right"/>
    </xf>
    <xf numFmtId="164" fontId="0" fillId="7" borderId="19" xfId="0" applyNumberFormat="1" applyFill="1" applyBorder="1" applyAlignment="1">
      <alignment horizontal="right"/>
    </xf>
    <xf numFmtId="164" fontId="2" fillId="7" borderId="19" xfId="0" applyNumberFormat="1" applyFont="1" applyFill="1" applyBorder="1" applyAlignment="1">
      <alignment horizontal="right"/>
    </xf>
    <xf numFmtId="1" fontId="0" fillId="0" borderId="0" xfId="0" applyNumberFormat="1"/>
    <xf numFmtId="0" fontId="1" fillId="7" borderId="0" xfId="0" applyFont="1" applyFill="1"/>
    <xf numFmtId="164" fontId="1" fillId="7" borderId="0" xfId="0" applyNumberFormat="1" applyFont="1" applyFill="1" applyAlignment="1">
      <alignment horizontal="right"/>
    </xf>
    <xf numFmtId="0" fontId="4" fillId="0" borderId="0" xfId="1" applyAlignment="1">
      <alignment vertical="center" wrapText="1"/>
    </xf>
    <xf numFmtId="0" fontId="0" fillId="0" borderId="3" xfId="0" applyBorder="1" applyAlignment="1">
      <alignment vertical="center"/>
    </xf>
    <xf numFmtId="0" fontId="0" fillId="0" borderId="5" xfId="0" applyBorder="1" applyAlignment="1">
      <alignment vertical="center"/>
    </xf>
    <xf numFmtId="0" fontId="1" fillId="0" borderId="0" xfId="0" applyFont="1" applyAlignment="1">
      <alignment horizontal="right"/>
    </xf>
    <xf numFmtId="0" fontId="2" fillId="0" borderId="0" xfId="0" applyFont="1" applyAlignment="1">
      <alignment vertical="center"/>
    </xf>
    <xf numFmtId="0" fontId="2" fillId="0" borderId="21" xfId="0" applyFont="1" applyBorder="1" applyAlignment="1">
      <alignment vertical="center" wrapText="1"/>
    </xf>
    <xf numFmtId="0" fontId="2" fillId="0" borderId="22" xfId="0" applyFont="1" applyBorder="1" applyAlignment="1">
      <alignment vertical="center"/>
    </xf>
    <xf numFmtId="0" fontId="2" fillId="0" borderId="23" xfId="0" applyFont="1" applyBorder="1" applyAlignment="1">
      <alignment vertical="center"/>
    </xf>
    <xf numFmtId="0" fontId="17" fillId="0" borderId="0" xfId="0" applyFont="1"/>
    <xf numFmtId="0" fontId="2" fillId="0" borderId="24" xfId="0" applyFont="1" applyBorder="1" applyAlignment="1">
      <alignment horizontal="left" vertical="center"/>
    </xf>
    <xf numFmtId="0" fontId="2" fillId="0" borderId="25" xfId="0" applyFont="1" applyBorder="1" applyAlignment="1">
      <alignment horizontal="left" vertical="center"/>
    </xf>
    <xf numFmtId="0" fontId="0" fillId="0" borderId="0" xfId="0" applyAlignment="1">
      <alignment horizontal="left" indent="2"/>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left" indent="2"/>
    </xf>
    <xf numFmtId="0" fontId="0" fillId="0" borderId="4" xfId="0" applyBorder="1" applyAlignment="1">
      <alignment horizontal="center"/>
    </xf>
    <xf numFmtId="0" fontId="0" fillId="0" borderId="5" xfId="0" applyBorder="1" applyAlignment="1">
      <alignment horizontal="left" indent="2"/>
    </xf>
    <xf numFmtId="0" fontId="1" fillId="0" borderId="5" xfId="0" applyFont="1" applyBorder="1"/>
    <xf numFmtId="0" fontId="0" fillId="0" borderId="5" xfId="0" quotePrefix="1" applyBorder="1" applyAlignment="1">
      <alignment horizontal="left" indent="2"/>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left" vertical="center"/>
    </xf>
    <xf numFmtId="0" fontId="2" fillId="12" borderId="0" xfId="0" applyFont="1" applyFill="1" applyAlignment="1">
      <alignment horizontal="left" vertical="center"/>
    </xf>
    <xf numFmtId="0" fontId="18" fillId="12" borderId="0" xfId="0" applyFont="1" applyFill="1" applyAlignment="1">
      <alignment horizontal="left" vertical="center"/>
    </xf>
    <xf numFmtId="0" fontId="3" fillId="0" borderId="25" xfId="0" applyFont="1" applyBorder="1" applyAlignment="1">
      <alignment horizontal="left" vertical="center"/>
    </xf>
    <xf numFmtId="0" fontId="2" fillId="0" borderId="24" xfId="0" applyFont="1" applyBorder="1" applyAlignment="1">
      <alignment horizontal="left" vertical="center" wrapText="1"/>
    </xf>
    <xf numFmtId="0" fontId="3" fillId="0" borderId="25" xfId="0" applyFont="1" applyBorder="1" applyAlignment="1">
      <alignment horizontal="left" vertical="top"/>
    </xf>
    <xf numFmtId="0" fontId="3" fillId="0" borderId="0" xfId="0" applyFont="1" applyAlignment="1">
      <alignment horizontal="left" vertical="center"/>
    </xf>
    <xf numFmtId="0" fontId="2" fillId="0" borderId="28" xfId="0" applyFont="1" applyBorder="1" applyAlignment="1">
      <alignment horizontal="left" vertical="center" wrapText="1"/>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2" fillId="0" borderId="31" xfId="0" applyFont="1" applyBorder="1" applyAlignment="1">
      <alignment vertical="center" wrapText="1"/>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0" fillId="0" borderId="0" xfId="0" applyAlignment="1">
      <alignment horizontal="right" wrapText="1"/>
    </xf>
    <xf numFmtId="0" fontId="0" fillId="0" borderId="0" xfId="0" applyAlignment="1">
      <alignment horizontal="left" wrapText="1" indent="2"/>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left" wrapText="1" indent="2"/>
    </xf>
    <xf numFmtId="0" fontId="0" fillId="0" borderId="4" xfId="0" applyBorder="1" applyAlignment="1">
      <alignment horizontal="center" vertical="center" wrapText="1"/>
    </xf>
    <xf numFmtId="0" fontId="0" fillId="0" borderId="5" xfId="0" applyBorder="1" applyAlignment="1">
      <alignment horizontal="left" wrapText="1" indent="2"/>
    </xf>
    <xf numFmtId="0" fontId="1" fillId="0" borderId="5" xfId="0" applyFont="1" applyBorder="1" applyAlignment="1">
      <alignment wrapText="1"/>
    </xf>
    <xf numFmtId="0" fontId="0" fillId="0" borderId="1" xfId="0" applyBorder="1" applyAlignment="1">
      <alignment horizontal="center" vertical="center"/>
    </xf>
    <xf numFmtId="0" fontId="0" fillId="0" borderId="2" xfId="0" applyBorder="1" applyAlignment="1">
      <alignment horizontal="center" vertical="center"/>
    </xf>
    <xf numFmtId="0" fontId="3" fillId="0" borderId="35" xfId="0" applyFont="1" applyBorder="1" applyAlignment="1">
      <alignment horizontal="left" vertical="center"/>
    </xf>
    <xf numFmtId="0" fontId="2" fillId="0" borderId="34" xfId="0" applyFont="1" applyBorder="1" applyAlignment="1">
      <alignment horizontal="left" vertical="center"/>
    </xf>
    <xf numFmtId="0" fontId="0" fillId="0" borderId="4" xfId="0" applyBorder="1" applyAlignment="1">
      <alignment horizontal="center" vertical="center"/>
    </xf>
    <xf numFmtId="0" fontId="2" fillId="0" borderId="36" xfId="0" applyFont="1" applyBorder="1" applyAlignment="1">
      <alignment horizontal="left" vertical="center" wrapText="1"/>
    </xf>
    <xf numFmtId="0" fontId="3" fillId="0" borderId="37" xfId="0" applyFont="1" applyBorder="1" applyAlignment="1">
      <alignment horizontal="left" vertical="center"/>
    </xf>
    <xf numFmtId="0" fontId="3" fillId="0" borderId="38" xfId="0" applyFont="1" applyBorder="1" applyAlignment="1">
      <alignment horizontal="left" vertical="center"/>
    </xf>
    <xf numFmtId="1" fontId="0" fillId="0" borderId="2" xfId="0" applyNumberFormat="1" applyBorder="1" applyAlignment="1">
      <alignment horizontal="right"/>
    </xf>
    <xf numFmtId="1" fontId="0" fillId="0" borderId="1" xfId="0" applyNumberFormat="1" applyBorder="1" applyAlignment="1">
      <alignment horizontal="right"/>
    </xf>
    <xf numFmtId="0" fontId="0" fillId="10" borderId="20" xfId="0" applyFill="1" applyBorder="1" applyAlignment="1">
      <alignment vertical="center"/>
    </xf>
    <xf numFmtId="164" fontId="0" fillId="10" borderId="20" xfId="0" applyNumberFormat="1" applyFill="1" applyBorder="1" applyAlignment="1">
      <alignment horizontal="center" vertical="center"/>
    </xf>
    <xf numFmtId="164" fontId="0" fillId="0" borderId="0" xfId="0" applyNumberFormat="1" applyAlignment="1">
      <alignment vertical="center"/>
    </xf>
    <xf numFmtId="0" fontId="0" fillId="7" borderId="0" xfId="0" applyFill="1" applyAlignment="1">
      <alignment vertical="center"/>
    </xf>
    <xf numFmtId="164" fontId="0" fillId="7" borderId="0" xfId="0" applyNumberFormat="1" applyFill="1" applyAlignment="1">
      <alignment horizontal="right" vertical="center"/>
    </xf>
    <xf numFmtId="164" fontId="0" fillId="7" borderId="0" xfId="0" applyNumberFormat="1" applyFill="1" applyAlignment="1">
      <alignment vertical="center"/>
    </xf>
    <xf numFmtId="164" fontId="2" fillId="7" borderId="0" xfId="0" applyNumberFormat="1" applyFont="1" applyFill="1" applyAlignment="1">
      <alignment horizontal="center" vertical="center"/>
    </xf>
    <xf numFmtId="0" fontId="0" fillId="7" borderId="19" xfId="0" applyFill="1" applyBorder="1" applyAlignment="1">
      <alignment vertical="center"/>
    </xf>
    <xf numFmtId="164" fontId="2" fillId="7" borderId="19" xfId="0" applyNumberFormat="1" applyFont="1" applyFill="1" applyBorder="1" applyAlignment="1">
      <alignment horizontal="center" vertical="center"/>
    </xf>
    <xf numFmtId="164" fontId="1" fillId="0" borderId="0" xfId="0" applyNumberFormat="1" applyFont="1" applyAlignment="1">
      <alignment vertical="center"/>
    </xf>
    <xf numFmtId="164" fontId="0" fillId="7" borderId="19" xfId="0" applyNumberFormat="1" applyFill="1" applyBorder="1" applyAlignment="1">
      <alignment horizontal="right" vertical="center"/>
    </xf>
    <xf numFmtId="164" fontId="0" fillId="10" borderId="20" xfId="0" applyNumberFormat="1" applyFill="1" applyBorder="1" applyAlignment="1">
      <alignment horizontal="right" vertical="center"/>
    </xf>
    <xf numFmtId="164" fontId="2" fillId="7" borderId="19" xfId="0" applyNumberFormat="1" applyFont="1" applyFill="1" applyBorder="1" applyAlignment="1">
      <alignment horizontal="right" vertical="center"/>
    </xf>
    <xf numFmtId="164" fontId="1" fillId="0" borderId="0" xfId="0" applyNumberFormat="1" applyFont="1" applyAlignment="1">
      <alignment horizontal="right" vertical="center"/>
    </xf>
    <xf numFmtId="164" fontId="0" fillId="10" borderId="20" xfId="0" applyNumberFormat="1" applyFill="1" applyBorder="1" applyAlignment="1">
      <alignment vertical="center"/>
    </xf>
    <xf numFmtId="9" fontId="2" fillId="10" borderId="20" xfId="0" applyNumberFormat="1" applyFont="1" applyFill="1" applyBorder="1" applyAlignment="1">
      <alignment horizontal="right" vertical="center"/>
    </xf>
    <xf numFmtId="164" fontId="2" fillId="7" borderId="0" xfId="0" applyNumberFormat="1" applyFont="1" applyFill="1" applyAlignment="1">
      <alignment vertical="center"/>
    </xf>
    <xf numFmtId="9" fontId="2" fillId="7" borderId="0" xfId="0" applyNumberFormat="1" applyFont="1" applyFill="1" applyAlignment="1">
      <alignment horizontal="right" vertical="center"/>
    </xf>
    <xf numFmtId="164" fontId="2" fillId="7" borderId="19" xfId="0" applyNumberFormat="1" applyFont="1" applyFill="1" applyBorder="1" applyAlignment="1">
      <alignment vertical="center"/>
    </xf>
    <xf numFmtId="164" fontId="3" fillId="0" borderId="0" xfId="0" applyNumberFormat="1" applyFont="1" applyAlignment="1">
      <alignment vertical="center"/>
    </xf>
    <xf numFmtId="164" fontId="2" fillId="0" borderId="0" xfId="0" applyNumberFormat="1" applyFont="1" applyAlignment="1">
      <alignment vertical="center"/>
    </xf>
    <xf numFmtId="0" fontId="0" fillId="0" borderId="19" xfId="0" applyBorder="1" applyAlignment="1">
      <alignment vertical="center"/>
    </xf>
    <xf numFmtId="164" fontId="2" fillId="0" borderId="19" xfId="0" applyNumberFormat="1" applyFont="1" applyBorder="1" applyAlignment="1">
      <alignment vertical="center"/>
    </xf>
    <xf numFmtId="3" fontId="0" fillId="10" borderId="20" xfId="0" applyNumberFormat="1" applyFill="1" applyBorder="1" applyAlignment="1">
      <alignment vertical="center"/>
    </xf>
    <xf numFmtId="3" fontId="0" fillId="7" borderId="0" xfId="0" applyNumberFormat="1" applyFill="1" applyAlignment="1">
      <alignment vertical="center"/>
    </xf>
    <xf numFmtId="3" fontId="0" fillId="7" borderId="19" xfId="0" applyNumberFormat="1" applyFill="1" applyBorder="1" applyAlignment="1">
      <alignment vertical="center"/>
    </xf>
    <xf numFmtId="3" fontId="1" fillId="0" borderId="0" xfId="0" applyNumberFormat="1" applyFont="1" applyAlignment="1">
      <alignment vertical="center"/>
    </xf>
    <xf numFmtId="3" fontId="0" fillId="0" borderId="0" xfId="0" applyNumberFormat="1" applyAlignment="1">
      <alignment vertical="center"/>
    </xf>
    <xf numFmtId="3" fontId="0" fillId="0" borderId="19" xfId="0" applyNumberFormat="1" applyBorder="1" applyAlignment="1">
      <alignment vertical="center"/>
    </xf>
    <xf numFmtId="0" fontId="0" fillId="14" borderId="0" xfId="0" applyFill="1"/>
    <xf numFmtId="1" fontId="2" fillId="9" borderId="0" xfId="0" applyNumberFormat="1" applyFont="1" applyFill="1"/>
    <xf numFmtId="9" fontId="2" fillId="10" borderId="0" xfId="0" applyNumberFormat="1" applyFont="1" applyFill="1"/>
    <xf numFmtId="1" fontId="2" fillId="9" borderId="2" xfId="0" applyNumberFormat="1" applyFont="1" applyFill="1" applyBorder="1"/>
    <xf numFmtId="9" fontId="2" fillId="13" borderId="0" xfId="0" applyNumberFormat="1" applyFont="1" applyFill="1"/>
    <xf numFmtId="9" fontId="2" fillId="13" borderId="2" xfId="0" applyNumberFormat="1" applyFont="1" applyFill="1" applyBorder="1"/>
    <xf numFmtId="0" fontId="0" fillId="0" borderId="3" xfId="0" quotePrefix="1" applyBorder="1" applyAlignment="1">
      <alignment horizontal="left" indent="2"/>
    </xf>
    <xf numFmtId="1" fontId="2" fillId="9" borderId="5" xfId="0" applyNumberFormat="1" applyFont="1" applyFill="1" applyBorder="1"/>
    <xf numFmtId="0" fontId="0" fillId="0" borderId="7" xfId="0" applyBorder="1"/>
    <xf numFmtId="9" fontId="0" fillId="0" borderId="4" xfId="5" applyFont="1" applyBorder="1" applyAlignment="1">
      <alignment vertical="center"/>
    </xf>
    <xf numFmtId="0" fontId="1"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left"/>
    </xf>
    <xf numFmtId="0" fontId="20" fillId="0" borderId="0" xfId="0" applyFont="1" applyAlignment="1">
      <alignment horizontal="left"/>
    </xf>
    <xf numFmtId="0" fontId="0" fillId="0" borderId="39" xfId="0" applyBorder="1"/>
    <xf numFmtId="0" fontId="0" fillId="0" borderId="27" xfId="0" applyBorder="1"/>
    <xf numFmtId="0" fontId="1" fillId="0" borderId="27" xfId="0" applyFont="1" applyBorder="1" applyAlignment="1">
      <alignment horizontal="right" vertical="center"/>
    </xf>
    <xf numFmtId="0" fontId="1" fillId="0" borderId="26" xfId="0" applyFont="1" applyBorder="1" applyAlignment="1">
      <alignment horizontal="right" vertical="center"/>
    </xf>
    <xf numFmtId="0" fontId="1" fillId="0" borderId="5" xfId="0" applyFont="1" applyBorder="1" applyAlignment="1">
      <alignment vertical="center"/>
    </xf>
    <xf numFmtId="0" fontId="0" fillId="0" borderId="4" xfId="0" applyBorder="1" applyAlignment="1">
      <alignment vertical="center"/>
    </xf>
    <xf numFmtId="0" fontId="21" fillId="0" borderId="5" xfId="0" applyFont="1" applyBorder="1" applyAlignment="1">
      <alignment vertical="center"/>
    </xf>
    <xf numFmtId="0" fontId="21" fillId="0" borderId="0" xfId="0" applyFont="1" applyAlignment="1">
      <alignment vertical="center"/>
    </xf>
    <xf numFmtId="9" fontId="0" fillId="0" borderId="0" xfId="5" applyFont="1" applyBorder="1" applyAlignment="1">
      <alignment vertical="center"/>
    </xf>
    <xf numFmtId="9" fontId="0" fillId="0" borderId="0" xfId="5" applyFont="1" applyBorder="1" applyAlignment="1">
      <alignment horizontal="right" vertical="center"/>
    </xf>
    <xf numFmtId="0" fontId="0" fillId="0" borderId="2" xfId="0" applyBorder="1" applyAlignment="1">
      <alignment vertical="center"/>
    </xf>
    <xf numFmtId="9" fontId="0" fillId="0" borderId="2" xfId="5" applyFont="1" applyBorder="1" applyAlignment="1">
      <alignment vertical="center"/>
    </xf>
    <xf numFmtId="9" fontId="0" fillId="0" borderId="2" xfId="5" applyFont="1" applyBorder="1" applyAlignment="1">
      <alignment horizontal="right" vertical="center"/>
    </xf>
    <xf numFmtId="9" fontId="0" fillId="0" borderId="1" xfId="5" applyFont="1" applyBorder="1" applyAlignment="1">
      <alignment vertical="center"/>
    </xf>
    <xf numFmtId="0" fontId="22" fillId="0" borderId="0" xfId="0" applyFont="1" applyAlignment="1">
      <alignment horizontal="left" vertical="center" wrapText="1"/>
    </xf>
    <xf numFmtId="0" fontId="20" fillId="0" borderId="0" xfId="0" applyFont="1" applyAlignment="1">
      <alignment horizontal="left" wrapText="1"/>
    </xf>
    <xf numFmtId="0" fontId="23" fillId="0" borderId="0" xfId="0" applyFont="1"/>
    <xf numFmtId="0" fontId="20" fillId="0" borderId="0" xfId="0" applyFont="1"/>
    <xf numFmtId="0" fontId="24" fillId="0" borderId="0" xfId="0" applyFont="1"/>
    <xf numFmtId="0" fontId="1" fillId="0" borderId="6" xfId="0" applyFont="1" applyBorder="1" applyAlignment="1">
      <alignment horizontal="left" vertical="top" wrapText="1"/>
    </xf>
    <xf numFmtId="0" fontId="0" fillId="0" borderId="1" xfId="0" applyBorder="1" applyAlignment="1">
      <alignment vertical="top"/>
    </xf>
    <xf numFmtId="3" fontId="0" fillId="0" borderId="5" xfId="0" applyNumberFormat="1" applyBorder="1" applyAlignment="1">
      <alignment horizontal="center" vertical="center"/>
    </xf>
    <xf numFmtId="3" fontId="0" fillId="0" borderId="0" xfId="0" applyNumberFormat="1" applyAlignment="1">
      <alignment horizontal="right" vertical="center" indent="2"/>
    </xf>
    <xf numFmtId="9" fontId="0" fillId="0" borderId="4" xfId="5" applyFont="1" applyBorder="1" applyAlignment="1">
      <alignment horizontal="center" vertical="center"/>
    </xf>
    <xf numFmtId="3" fontId="0" fillId="0" borderId="3" xfId="0" applyNumberFormat="1" applyBorder="1" applyAlignment="1">
      <alignment horizontal="center" vertical="center"/>
    </xf>
    <xf numFmtId="3" fontId="0" fillId="0" borderId="2" xfId="0" applyNumberFormat="1" applyBorder="1" applyAlignment="1">
      <alignment horizontal="right" vertical="center" indent="2"/>
    </xf>
    <xf numFmtId="0" fontId="20" fillId="0" borderId="0" xfId="0" applyFont="1" applyAlignment="1">
      <alignment horizontal="left" vertical="center"/>
    </xf>
    <xf numFmtId="0" fontId="0" fillId="0" borderId="3" xfId="0" applyBorder="1"/>
    <xf numFmtId="0" fontId="0" fillId="0" borderId="2" xfId="0" applyBorder="1"/>
    <xf numFmtId="9" fontId="0" fillId="0" borderId="7" xfId="5" applyFont="1" applyBorder="1" applyAlignment="1">
      <alignment horizontal="right" vertical="center"/>
    </xf>
    <xf numFmtId="9" fontId="0" fillId="0" borderId="4" xfId="5" applyFont="1" applyBorder="1" applyAlignment="1">
      <alignment horizontal="right"/>
    </xf>
    <xf numFmtId="0" fontId="1" fillId="0" borderId="8" xfId="0" applyFont="1" applyBorder="1" applyAlignment="1">
      <alignment vertical="center"/>
    </xf>
    <xf numFmtId="0" fontId="1" fillId="0" borderId="7" xfId="0" applyFont="1" applyBorder="1" applyAlignment="1">
      <alignment horizontal="right" vertical="center" wrapText="1"/>
    </xf>
    <xf numFmtId="0" fontId="1" fillId="0" borderId="7" xfId="0" applyFont="1" applyBorder="1" applyAlignment="1">
      <alignment horizontal="right" vertical="center"/>
    </xf>
    <xf numFmtId="0" fontId="1" fillId="0" borderId="6" xfId="0" applyFont="1" applyBorder="1" applyAlignment="1">
      <alignment horizontal="right" vertical="center"/>
    </xf>
    <xf numFmtId="9" fontId="0" fillId="0" borderId="0" xfId="5" applyFont="1" applyBorder="1" applyAlignment="1">
      <alignment horizontal="right"/>
    </xf>
    <xf numFmtId="0" fontId="1" fillId="0" borderId="7" xfId="0" applyFont="1" applyBorder="1" applyAlignment="1">
      <alignment vertical="center"/>
    </xf>
    <xf numFmtId="9" fontId="0" fillId="0" borderId="2" xfId="5" applyFont="1" applyBorder="1" applyAlignment="1">
      <alignment horizontal="right"/>
    </xf>
    <xf numFmtId="9" fontId="0" fillId="0" borderId="1" xfId="5" applyFont="1" applyBorder="1" applyAlignment="1">
      <alignment horizontal="right"/>
    </xf>
    <xf numFmtId="9" fontId="0" fillId="0" borderId="7" xfId="5" applyFont="1" applyBorder="1" applyAlignment="1">
      <alignment vertical="center"/>
    </xf>
    <xf numFmtId="3" fontId="0" fillId="0" borderId="8" xfId="0" applyNumberFormat="1" applyBorder="1" applyAlignment="1">
      <alignment horizontal="center" vertical="center"/>
    </xf>
    <xf numFmtId="0" fontId="25" fillId="0" borderId="0" xfId="2" applyFont="1" applyAlignment="1">
      <alignment horizontal="left" vertical="center"/>
    </xf>
    <xf numFmtId="0" fontId="26" fillId="0" borderId="0" xfId="0" applyFont="1"/>
    <xf numFmtId="9" fontId="1" fillId="0" borderId="6" xfId="5" applyFont="1" applyBorder="1" applyAlignment="1">
      <alignment horizontal="center" vertical="center"/>
    </xf>
    <xf numFmtId="9" fontId="19" fillId="0" borderId="0" xfId="5" applyFont="1" applyBorder="1" applyAlignment="1">
      <alignment horizontal="right"/>
    </xf>
    <xf numFmtId="3" fontId="0" fillId="0" borderId="7" xfId="0" applyNumberFormat="1" applyBorder="1" applyAlignment="1">
      <alignment horizontal="center" vertical="center"/>
    </xf>
    <xf numFmtId="9" fontId="19" fillId="0" borderId="7" xfId="5" applyFont="1" applyBorder="1" applyAlignment="1">
      <alignment horizontal="right" vertical="center"/>
    </xf>
    <xf numFmtId="9" fontId="19" fillId="0" borderId="0" xfId="5" applyFont="1" applyBorder="1" applyAlignment="1">
      <alignment horizontal="right" vertical="center"/>
    </xf>
    <xf numFmtId="9" fontId="19" fillId="0" borderId="6" xfId="5" applyFont="1" applyBorder="1" applyAlignment="1">
      <alignment horizontal="right" vertical="center"/>
    </xf>
    <xf numFmtId="9" fontId="19" fillId="0" borderId="4" xfId="5" applyFont="1" applyBorder="1" applyAlignment="1">
      <alignment horizontal="right" vertical="center"/>
    </xf>
    <xf numFmtId="9" fontId="19" fillId="0" borderId="1" xfId="5" applyFont="1" applyBorder="1" applyAlignment="1">
      <alignment horizontal="right" vertical="center"/>
    </xf>
    <xf numFmtId="3" fontId="0" fillId="0" borderId="0" xfId="0" applyNumberFormat="1" applyAlignment="1">
      <alignment horizontal="center" vertical="center"/>
    </xf>
    <xf numFmtId="0" fontId="1" fillId="0" borderId="39" xfId="0" applyFont="1" applyBorder="1" applyAlignment="1">
      <alignment horizontal="center" vertical="center"/>
    </xf>
    <xf numFmtId="0" fontId="1" fillId="0" borderId="27" xfId="0" applyFont="1" applyBorder="1" applyAlignment="1">
      <alignment horizontal="left" vertical="center"/>
    </xf>
    <xf numFmtId="0" fontId="1" fillId="0" borderId="27" xfId="0" applyFont="1" applyBorder="1" applyAlignment="1">
      <alignment horizontal="center" vertical="center"/>
    </xf>
    <xf numFmtId="0" fontId="1" fillId="0" borderId="27" xfId="0" applyFont="1" applyBorder="1" applyAlignment="1">
      <alignment horizontal="center" vertical="center" wrapText="1"/>
    </xf>
    <xf numFmtId="9" fontId="0" fillId="0" borderId="1" xfId="5" applyFont="1" applyBorder="1" applyAlignment="1">
      <alignment horizontal="center" vertical="center"/>
    </xf>
    <xf numFmtId="0" fontId="27" fillId="0" borderId="0" xfId="2" applyFont="1" applyAlignment="1">
      <alignment horizontal="left" vertical="center"/>
    </xf>
    <xf numFmtId="0" fontId="6" fillId="0" borderId="0" xfId="1" applyFont="1" applyAlignment="1">
      <alignment horizontal="left" vertical="center"/>
    </xf>
    <xf numFmtId="2" fontId="0" fillId="0" borderId="0" xfId="0" applyNumberFormat="1" applyAlignment="1">
      <alignment horizontal="left"/>
    </xf>
    <xf numFmtId="0" fontId="0" fillId="7" borderId="0" xfId="0" applyFill="1" applyAlignment="1">
      <alignment horizontal="center" vertical="center"/>
    </xf>
    <xf numFmtId="0" fontId="0" fillId="12" borderId="5" xfId="0" applyFill="1" applyBorder="1"/>
    <xf numFmtId="1" fontId="2" fillId="12" borderId="0" xfId="0" applyNumberFormat="1" applyFont="1" applyFill="1"/>
    <xf numFmtId="0" fontId="1" fillId="0" borderId="27" xfId="0" applyFont="1" applyBorder="1" applyAlignment="1">
      <alignment horizontal="center"/>
    </xf>
    <xf numFmtId="0" fontId="1" fillId="0" borderId="26" xfId="0" applyFont="1" applyBorder="1" applyAlignment="1">
      <alignment horizontal="center"/>
    </xf>
    <xf numFmtId="9" fontId="0" fillId="0" borderId="0" xfId="5" applyFont="1" applyBorder="1" applyAlignment="1">
      <alignment horizontal="center" vertical="center"/>
    </xf>
    <xf numFmtId="0" fontId="24" fillId="0" borderId="7" xfId="0" applyFont="1" applyBorder="1"/>
    <xf numFmtId="167" fontId="24" fillId="0" borderId="6" xfId="0" applyNumberFormat="1" applyFont="1" applyBorder="1"/>
    <xf numFmtId="0" fontId="0" fillId="0" borderId="1" xfId="0" applyBorder="1"/>
    <xf numFmtId="0" fontId="0" fillId="15" borderId="0" xfId="0" applyFill="1"/>
    <xf numFmtId="0" fontId="0" fillId="15" borderId="0" xfId="0" applyFill="1" applyAlignment="1">
      <alignment horizontal="center" vertical="center"/>
    </xf>
    <xf numFmtId="9" fontId="0" fillId="14" borderId="0" xfId="0" applyNumberFormat="1" applyFill="1" applyAlignment="1">
      <alignment vertical="center"/>
    </xf>
    <xf numFmtId="9" fontId="0" fillId="14" borderId="0" xfId="0" applyNumberFormat="1" applyFill="1" applyAlignment="1">
      <alignment horizontal="center" vertical="center"/>
    </xf>
    <xf numFmtId="0" fontId="0" fillId="0" borderId="3" xfId="0" applyBorder="1" applyAlignment="1">
      <alignment horizontal="center"/>
    </xf>
    <xf numFmtId="9" fontId="0" fillId="13" borderId="40" xfId="0" applyNumberFormat="1" applyFill="1" applyBorder="1" applyAlignment="1">
      <alignment horizontal="center" vertical="center"/>
    </xf>
    <xf numFmtId="0" fontId="0" fillId="15" borderId="0" xfId="0" applyFill="1" applyAlignment="1">
      <alignment vertical="center"/>
    </xf>
    <xf numFmtId="9" fontId="9" fillId="13" borderId="40" xfId="0" applyNumberFormat="1" applyFont="1" applyFill="1" applyBorder="1" applyAlignment="1">
      <alignment horizontal="center" vertical="center"/>
    </xf>
    <xf numFmtId="9" fontId="9" fillId="0" borderId="0" xfId="5" applyFont="1" applyFill="1" applyBorder="1" applyAlignment="1">
      <alignment vertical="center"/>
    </xf>
    <xf numFmtId="0" fontId="9" fillId="0" borderId="0" xfId="0" applyFont="1"/>
    <xf numFmtId="0" fontId="9" fillId="0" borderId="0" xfId="0" applyFont="1" applyAlignment="1">
      <alignment horizontal="right"/>
    </xf>
    <xf numFmtId="0" fontId="28" fillId="0" borderId="0" xfId="0" applyFont="1"/>
    <xf numFmtId="165" fontId="9" fillId="0" borderId="0" xfId="0" applyNumberFormat="1" applyFont="1"/>
    <xf numFmtId="166" fontId="9" fillId="0" borderId="0" xfId="0" applyNumberFormat="1" applyFont="1"/>
    <xf numFmtId="0" fontId="28" fillId="0" borderId="0" xfId="0" applyFont="1" applyAlignment="1">
      <alignment horizontal="left"/>
    </xf>
    <xf numFmtId="0" fontId="28" fillId="0" borderId="0" xfId="0" applyFont="1" applyAlignment="1">
      <alignment horizontal="center"/>
    </xf>
    <xf numFmtId="0" fontId="9" fillId="0" borderId="0" xfId="0" applyFont="1" applyAlignment="1">
      <alignment vertical="center"/>
    </xf>
    <xf numFmtId="0" fontId="28" fillId="0" borderId="0" xfId="0" applyFont="1" applyAlignment="1">
      <alignment horizontal="right"/>
    </xf>
    <xf numFmtId="9" fontId="9" fillId="0" borderId="0" xfId="0" applyNumberFormat="1" applyFont="1"/>
    <xf numFmtId="164" fontId="9" fillId="0" borderId="0" xfId="0" applyNumberFormat="1" applyFont="1"/>
    <xf numFmtId="166" fontId="28" fillId="0" borderId="0" xfId="0" applyNumberFormat="1" applyFont="1"/>
    <xf numFmtId="9" fontId="9" fillId="0" borderId="0" xfId="5" applyFont="1" applyFill="1" applyBorder="1"/>
    <xf numFmtId="9" fontId="9" fillId="0" borderId="0" xfId="5" applyFont="1" applyFill="1" applyBorder="1" applyAlignment="1">
      <alignment horizontal="right" vertical="center"/>
    </xf>
    <xf numFmtId="0" fontId="28" fillId="0" borderId="0" xfId="0" applyFont="1" applyAlignment="1">
      <alignment vertical="center"/>
    </xf>
    <xf numFmtId="0" fontId="28" fillId="0" borderId="0" xfId="0" applyFont="1" applyAlignment="1">
      <alignment horizontal="right" vertical="center" wrapText="1"/>
    </xf>
    <xf numFmtId="0" fontId="28" fillId="0" borderId="0" xfId="0" applyFont="1" applyAlignment="1">
      <alignment horizontal="right" vertical="center"/>
    </xf>
    <xf numFmtId="0" fontId="0" fillId="5" borderId="0" xfId="0" applyFill="1"/>
    <xf numFmtId="0" fontId="3" fillId="0" borderId="35" xfId="0" applyFont="1" applyBorder="1" applyAlignment="1">
      <alignment horizontal="left" vertical="top"/>
    </xf>
    <xf numFmtId="0" fontId="5" fillId="0" borderId="0" xfId="0" applyFont="1" applyAlignment="1">
      <alignment horizontal="center" vertical="center" wrapText="1"/>
    </xf>
    <xf numFmtId="168" fontId="0" fillId="0" borderId="0" xfId="6" applyNumberFormat="1" applyFont="1" applyBorder="1" applyAlignment="1">
      <alignment vertical="center"/>
    </xf>
    <xf numFmtId="168" fontId="0" fillId="0" borderId="0" xfId="6" applyNumberFormat="1" applyFont="1" applyAlignment="1">
      <alignment horizontal="right" vertical="center"/>
    </xf>
    <xf numFmtId="168" fontId="0" fillId="0" borderId="4" xfId="6" applyNumberFormat="1" applyFont="1" applyBorder="1" applyAlignment="1">
      <alignment vertical="center"/>
    </xf>
    <xf numFmtId="3" fontId="0" fillId="0" borderId="0" xfId="5" applyNumberFormat="1" applyFont="1" applyBorder="1" applyAlignment="1">
      <alignment horizontal="right"/>
    </xf>
    <xf numFmtId="3" fontId="0" fillId="0" borderId="2" xfId="0" applyNumberFormat="1" applyBorder="1" applyAlignment="1">
      <alignment horizontal="center" vertical="center"/>
    </xf>
    <xf numFmtId="164" fontId="0" fillId="0" borderId="0" xfId="0" applyNumberFormat="1" applyAlignment="1">
      <alignment horizontal="right"/>
    </xf>
    <xf numFmtId="164" fontId="0" fillId="4" borderId="0" xfId="0" applyNumberFormat="1" applyFill="1" applyAlignment="1">
      <alignment horizontal="right"/>
    </xf>
    <xf numFmtId="9" fontId="0" fillId="0" borderId="0" xfId="0" applyNumberFormat="1"/>
    <xf numFmtId="0" fontId="1" fillId="10" borderId="0" xfId="0" applyFont="1" applyFill="1"/>
    <xf numFmtId="164" fontId="1" fillId="10" borderId="0" xfId="0" applyNumberFormat="1" applyFont="1" applyFill="1" applyAlignment="1">
      <alignment horizontal="right"/>
    </xf>
    <xf numFmtId="0" fontId="29" fillId="0" borderId="19" xfId="0" applyFont="1" applyBorder="1" applyAlignment="1">
      <alignment horizontal="center" vertical="center" wrapText="1"/>
    </xf>
    <xf numFmtId="164" fontId="1" fillId="0" borderId="0" xfId="0" quotePrefix="1" applyNumberFormat="1" applyFont="1"/>
    <xf numFmtId="164" fontId="1" fillId="14" borderId="0" xfId="0" applyNumberFormat="1" applyFont="1" applyFill="1"/>
    <xf numFmtId="164" fontId="1" fillId="14" borderId="0" xfId="0" quotePrefix="1" applyNumberFormat="1" applyFont="1" applyFill="1"/>
    <xf numFmtId="164" fontId="0" fillId="14" borderId="0" xfId="0" applyNumberFormat="1" applyFill="1"/>
    <xf numFmtId="164" fontId="30" fillId="0" borderId="0" xfId="0" applyNumberFormat="1" applyFont="1"/>
    <xf numFmtId="0" fontId="30" fillId="0" borderId="0" xfId="0" applyFont="1"/>
    <xf numFmtId="0" fontId="0" fillId="2" borderId="0" xfId="0" applyFill="1"/>
    <xf numFmtId="164" fontId="0" fillId="2" borderId="0" xfId="0" applyNumberFormat="1" applyFill="1" applyAlignment="1">
      <alignment horizontal="right"/>
    </xf>
    <xf numFmtId="0" fontId="0" fillId="2" borderId="0" xfId="0" applyFill="1" applyAlignment="1">
      <alignment horizontal="left"/>
    </xf>
    <xf numFmtId="0" fontId="0" fillId="2" borderId="0" xfId="0" applyFill="1" applyAlignment="1">
      <alignment horizontal="center"/>
    </xf>
    <xf numFmtId="0" fontId="0" fillId="4" borderId="0" xfId="0" applyFill="1"/>
    <xf numFmtId="0" fontId="0" fillId="4" borderId="0" xfId="0" applyFill="1" applyAlignment="1">
      <alignment horizontal="right"/>
    </xf>
    <xf numFmtId="0" fontId="0" fillId="4" borderId="0" xfId="0" applyFill="1" applyAlignment="1">
      <alignment horizontal="left"/>
    </xf>
    <xf numFmtId="1" fontId="0" fillId="4" borderId="0" xfId="0" applyNumberFormat="1" applyFill="1"/>
    <xf numFmtId="3" fontId="0" fillId="10" borderId="20" xfId="0" applyNumberFormat="1" applyFill="1" applyBorder="1"/>
    <xf numFmtId="3" fontId="0" fillId="7" borderId="0" xfId="0" applyNumberFormat="1" applyFill="1"/>
    <xf numFmtId="3" fontId="0" fillId="7" borderId="19" xfId="0" applyNumberFormat="1" applyFill="1" applyBorder="1"/>
    <xf numFmtId="3" fontId="0" fillId="0" borderId="19" xfId="0" applyNumberFormat="1" applyBorder="1"/>
    <xf numFmtId="3" fontId="1" fillId="0" borderId="0" xfId="0" applyNumberFormat="1" applyFont="1"/>
    <xf numFmtId="3" fontId="0" fillId="10" borderId="0" xfId="0" applyNumberFormat="1" applyFill="1"/>
    <xf numFmtId="3" fontId="0" fillId="10" borderId="19" xfId="0" applyNumberFormat="1" applyFill="1" applyBorder="1"/>
    <xf numFmtId="3" fontId="1" fillId="10" borderId="0" xfId="0" applyNumberFormat="1" applyFont="1" applyFill="1"/>
    <xf numFmtId="3" fontId="1" fillId="14" borderId="0" xfId="0" applyNumberFormat="1" applyFont="1" applyFill="1"/>
    <xf numFmtId="3" fontId="0" fillId="14" borderId="0" xfId="0" applyNumberFormat="1" applyFill="1"/>
    <xf numFmtId="3" fontId="0" fillId="0" borderId="0" xfId="0" quotePrefix="1" applyNumberFormat="1" applyAlignment="1">
      <alignment horizontal="right" vertical="center"/>
    </xf>
    <xf numFmtId="164" fontId="0" fillId="0" borderId="0" xfId="0" quotePrefix="1" applyNumberFormat="1" applyAlignment="1">
      <alignment horizontal="right" vertical="center"/>
    </xf>
    <xf numFmtId="164" fontId="0" fillId="0" borderId="0" xfId="0" applyNumberFormat="1" applyAlignment="1">
      <alignment horizontal="right" vertical="center"/>
    </xf>
    <xf numFmtId="3" fontId="5" fillId="0" borderId="0" xfId="0" applyNumberFormat="1" applyFont="1" applyAlignment="1">
      <alignment vertical="center"/>
    </xf>
    <xf numFmtId="3" fontId="0" fillId="7" borderId="0" xfId="0" quotePrefix="1" applyNumberFormat="1" applyFill="1" applyAlignment="1">
      <alignment horizontal="right" vertical="center"/>
    </xf>
    <xf numFmtId="3" fontId="0" fillId="7" borderId="0" xfId="0" applyNumberFormat="1" applyFill="1" applyAlignment="1">
      <alignment horizontal="right" vertical="center"/>
    </xf>
    <xf numFmtId="3" fontId="0" fillId="7" borderId="19" xfId="0" applyNumberFormat="1" applyFill="1" applyBorder="1" applyAlignment="1">
      <alignment horizontal="right" vertical="center"/>
    </xf>
    <xf numFmtId="3" fontId="0" fillId="7" borderId="0" xfId="0" quotePrefix="1" applyNumberFormat="1" applyFill="1" applyAlignment="1">
      <alignment horizontal="right"/>
    </xf>
    <xf numFmtId="3" fontId="0" fillId="7" borderId="0" xfId="0" applyNumberFormat="1" applyFill="1" applyAlignment="1">
      <alignment horizontal="right"/>
    </xf>
    <xf numFmtId="3" fontId="0" fillId="7" borderId="19" xfId="0" applyNumberFormat="1" applyFill="1" applyBorder="1" applyAlignment="1">
      <alignment horizontal="right"/>
    </xf>
    <xf numFmtId="3" fontId="30" fillId="0" borderId="0" xfId="0" applyNumberFormat="1" applyFont="1"/>
    <xf numFmtId="3" fontId="1" fillId="7" borderId="0" xfId="0" applyNumberFormat="1" applyFont="1" applyFill="1"/>
    <xf numFmtId="3" fontId="12" fillId="0" borderId="0" xfId="2" applyNumberFormat="1" applyAlignment="1">
      <alignment horizontal="left" vertical="center"/>
    </xf>
    <xf numFmtId="3" fontId="0" fillId="0" borderId="0" xfId="0" applyNumberFormat="1" applyAlignment="1">
      <alignment horizontal="right" vertical="center"/>
    </xf>
    <xf numFmtId="3" fontId="1" fillId="0" borderId="0" xfId="0" applyNumberFormat="1" applyFont="1" applyAlignment="1">
      <alignment horizontal="right" vertical="center"/>
    </xf>
    <xf numFmtId="0" fontId="0" fillId="10" borderId="41" xfId="0" applyFill="1" applyBorder="1"/>
    <xf numFmtId="164" fontId="0" fillId="10" borderId="41" xfId="0" applyNumberFormat="1" applyFill="1" applyBorder="1"/>
    <xf numFmtId="0" fontId="0" fillId="10" borderId="41" xfId="0" applyFill="1" applyBorder="1" applyAlignment="1">
      <alignment horizontal="center"/>
    </xf>
    <xf numFmtId="0" fontId="0" fillId="10" borderId="0" xfId="0" applyFill="1" applyAlignment="1">
      <alignment horizontal="center"/>
    </xf>
    <xf numFmtId="0" fontId="0" fillId="10" borderId="19" xfId="0" applyFill="1" applyBorder="1" applyAlignment="1">
      <alignment horizontal="center"/>
    </xf>
    <xf numFmtId="0" fontId="0" fillId="7" borderId="0" xfId="0" applyFill="1" applyAlignment="1">
      <alignment horizontal="center"/>
    </xf>
    <xf numFmtId="0" fontId="0" fillId="7" borderId="19" xfId="0" applyFill="1" applyBorder="1" applyAlignment="1">
      <alignment horizontal="center"/>
    </xf>
    <xf numFmtId="164" fontId="0" fillId="10" borderId="41" xfId="0" quotePrefix="1" applyNumberFormat="1" applyFill="1" applyBorder="1"/>
    <xf numFmtId="169" fontId="0" fillId="0" borderId="0" xfId="0" applyNumberFormat="1"/>
    <xf numFmtId="170" fontId="0" fillId="0" borderId="0" xfId="0" applyNumberFormat="1"/>
    <xf numFmtId="9" fontId="2" fillId="7" borderId="19" xfId="0" applyNumberFormat="1" applyFont="1" applyFill="1" applyBorder="1" applyAlignment="1">
      <alignment horizontal="right" vertical="center"/>
    </xf>
    <xf numFmtId="9" fontId="1" fillId="14" borderId="0" xfId="0" quotePrefix="1" applyNumberFormat="1" applyFont="1" applyFill="1" applyAlignment="1">
      <alignment horizontal="right"/>
    </xf>
    <xf numFmtId="164" fontId="1" fillId="7" borderId="0" xfId="0" quotePrefix="1" applyNumberFormat="1" applyFont="1" applyFill="1" applyAlignment="1">
      <alignment horizontal="right"/>
    </xf>
    <xf numFmtId="164" fontId="0" fillId="7" borderId="0" xfId="0" quotePrefix="1" applyNumberFormat="1" applyFill="1" applyAlignment="1">
      <alignment horizontal="right"/>
    </xf>
    <xf numFmtId="0" fontId="1" fillId="10" borderId="19" xfId="0" applyFont="1" applyFill="1" applyBorder="1"/>
    <xf numFmtId="3" fontId="1" fillId="10" borderId="19" xfId="0" applyNumberFormat="1" applyFont="1" applyFill="1" applyBorder="1"/>
    <xf numFmtId="164" fontId="1" fillId="10" borderId="19" xfId="0" quotePrefix="1" applyNumberFormat="1" applyFont="1" applyFill="1" applyBorder="1" applyAlignment="1">
      <alignment horizontal="right"/>
    </xf>
    <xf numFmtId="164" fontId="0" fillId="0" borderId="0" xfId="0" applyNumberFormat="1" applyAlignment="1">
      <alignment horizontal="center"/>
    </xf>
    <xf numFmtId="0" fontId="1" fillId="10" borderId="0" xfId="0" applyFont="1" applyFill="1" applyAlignment="1">
      <alignment horizontal="center"/>
    </xf>
    <xf numFmtId="164" fontId="1" fillId="0" borderId="0" xfId="0" applyNumberFormat="1" applyFont="1" applyAlignment="1">
      <alignment horizontal="center"/>
    </xf>
    <xf numFmtId="0" fontId="1" fillId="10" borderId="19" xfId="0" applyFont="1" applyFill="1" applyBorder="1" applyAlignment="1">
      <alignment horizontal="center"/>
    </xf>
    <xf numFmtId="164" fontId="1" fillId="14" borderId="0" xfId="0" applyNumberFormat="1" applyFont="1" applyFill="1" applyAlignment="1">
      <alignment horizontal="center"/>
    </xf>
    <xf numFmtId="164" fontId="0" fillId="14" borderId="0" xfId="0" applyNumberFormat="1" applyFill="1" applyAlignment="1">
      <alignment horizontal="center"/>
    </xf>
    <xf numFmtId="0" fontId="0" fillId="7" borderId="19" xfId="0" applyFill="1" applyBorder="1" applyAlignment="1">
      <alignment horizontal="center" vertic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0" fillId="10" borderId="0" xfId="0" applyFill="1" applyAlignment="1">
      <alignment horizontal="center" vertical="center"/>
    </xf>
    <xf numFmtId="0" fontId="0" fillId="10" borderId="19" xfId="0" applyFill="1" applyBorder="1" applyAlignment="1">
      <alignment horizontal="center" vertical="center"/>
    </xf>
    <xf numFmtId="0" fontId="2" fillId="7" borderId="0" xfId="0" applyFont="1" applyFill="1" applyAlignment="1">
      <alignment horizontal="center" vertical="center"/>
    </xf>
    <xf numFmtId="0" fontId="2" fillId="7" borderId="19" xfId="0" applyFont="1" applyFill="1" applyBorder="1" applyAlignment="1">
      <alignment horizontal="center" vertical="center"/>
    </xf>
    <xf numFmtId="3" fontId="2" fillId="7" borderId="0" xfId="0" quotePrefix="1" applyNumberFormat="1" applyFont="1" applyFill="1" applyAlignment="1">
      <alignment horizontal="right"/>
    </xf>
    <xf numFmtId="3" fontId="2" fillId="7" borderId="19" xfId="0" quotePrefix="1" applyNumberFormat="1" applyFont="1" applyFill="1" applyBorder="1" applyAlignment="1">
      <alignment horizontal="right"/>
    </xf>
    <xf numFmtId="3" fontId="0" fillId="7" borderId="19" xfId="0" quotePrefix="1" applyNumberFormat="1" applyFill="1" applyBorder="1" applyAlignment="1">
      <alignment horizontal="right"/>
    </xf>
    <xf numFmtId="3" fontId="1" fillId="0" borderId="0" xfId="0" quotePrefix="1" applyNumberFormat="1" applyFont="1" applyAlignment="1">
      <alignment horizontal="right" vertical="center"/>
    </xf>
    <xf numFmtId="3" fontId="0" fillId="7" borderId="19" xfId="0" quotePrefix="1" applyNumberFormat="1" applyFill="1" applyBorder="1" applyAlignment="1">
      <alignment horizontal="right" vertical="center"/>
    </xf>
    <xf numFmtId="3" fontId="0" fillId="10" borderId="41" xfId="0" applyNumberFormat="1" applyFill="1" applyBorder="1"/>
    <xf numFmtId="0" fontId="12" fillId="0" borderId="0" xfId="2" applyAlignment="1">
      <alignment horizontal="left" vertical="center" wrapText="1"/>
    </xf>
    <xf numFmtId="0" fontId="29" fillId="0" borderId="0" xfId="0" applyFont="1" applyAlignment="1">
      <alignment horizontal="center" vertical="center" wrapText="1"/>
    </xf>
    <xf numFmtId="0" fontId="6" fillId="0" borderId="0" xfId="1" applyFont="1" applyFill="1" applyAlignment="1">
      <alignment horizontal="center" vertical="center"/>
    </xf>
    <xf numFmtId="0" fontId="4" fillId="0" borderId="0" xfId="1" applyFill="1" applyAlignment="1">
      <alignment horizontal="left"/>
    </xf>
    <xf numFmtId="0" fontId="12" fillId="0" borderId="0" xfId="2" applyAlignment="1">
      <alignment vertical="center" wrapText="1"/>
    </xf>
    <xf numFmtId="0" fontId="16" fillId="7" borderId="0" xfId="0" applyFont="1" applyFill="1"/>
    <xf numFmtId="0" fontId="33" fillId="0" borderId="0" xfId="0" applyFont="1"/>
    <xf numFmtId="0" fontId="36" fillId="0" borderId="8" xfId="0" applyFont="1" applyBorder="1"/>
    <xf numFmtId="0" fontId="36" fillId="0" borderId="7" xfId="0" applyFont="1" applyBorder="1" applyAlignment="1">
      <alignment horizontal="left"/>
    </xf>
    <xf numFmtId="0" fontId="1" fillId="0" borderId="6" xfId="0" applyFont="1" applyBorder="1"/>
    <xf numFmtId="0" fontId="37" fillId="0" borderId="5" xfId="0" applyFont="1" applyBorder="1"/>
    <xf numFmtId="0" fontId="37" fillId="0" borderId="0" xfId="0" applyFont="1"/>
    <xf numFmtId="0" fontId="38" fillId="0" borderId="0" xfId="0" applyFont="1" applyAlignment="1">
      <alignment horizontal="center"/>
    </xf>
    <xf numFmtId="10" fontId="0" fillId="0" borderId="0" xfId="0" applyNumberFormat="1"/>
    <xf numFmtId="0" fontId="37" fillId="0" borderId="3" xfId="0" applyFont="1" applyBorder="1"/>
    <xf numFmtId="0" fontId="37" fillId="0" borderId="2" xfId="0" applyFont="1" applyBorder="1"/>
    <xf numFmtId="0" fontId="38" fillId="0" borderId="2" xfId="0" applyFont="1" applyBorder="1" applyAlignment="1">
      <alignment horizontal="center"/>
    </xf>
    <xf numFmtId="10" fontId="0" fillId="0" borderId="2" xfId="0" applyNumberFormat="1" applyBorder="1"/>
    <xf numFmtId="164" fontId="2" fillId="7" borderId="19" xfId="0" quotePrefix="1" applyNumberFormat="1" applyFont="1" applyFill="1" applyBorder="1" applyAlignment="1">
      <alignment horizontal="right"/>
    </xf>
    <xf numFmtId="164" fontId="0" fillId="7" borderId="19" xfId="0" quotePrefix="1" applyNumberFormat="1" applyFill="1" applyBorder="1" applyAlignment="1">
      <alignment horizontal="right"/>
    </xf>
    <xf numFmtId="3" fontId="33" fillId="0" borderId="0" xfId="0" applyNumberFormat="1" applyFont="1"/>
    <xf numFmtId="0" fontId="9" fillId="0" borderId="0" xfId="0" applyFont="1" applyAlignment="1">
      <alignment horizontal="center" vertical="center"/>
    </xf>
    <xf numFmtId="166" fontId="9" fillId="0" borderId="0" xfId="0" applyNumberFormat="1" applyFont="1" applyAlignment="1">
      <alignment horizontal="center"/>
    </xf>
    <xf numFmtId="9" fontId="9" fillId="0" borderId="0" xfId="5" applyFont="1" applyFill="1" applyBorder="1" applyAlignment="1">
      <alignment horizontal="center" vertical="center"/>
    </xf>
    <xf numFmtId="0" fontId="9" fillId="0" borderId="0" xfId="0" applyFont="1" applyAlignment="1">
      <alignment horizontal="center"/>
    </xf>
    <xf numFmtId="166" fontId="9" fillId="0" borderId="0" xfId="0" applyNumberFormat="1" applyFont="1" applyAlignment="1">
      <alignment horizontal="center" vertical="center"/>
    </xf>
    <xf numFmtId="166" fontId="28" fillId="0" borderId="0" xfId="0" applyNumberFormat="1" applyFont="1" applyAlignment="1">
      <alignment horizontal="center"/>
    </xf>
    <xf numFmtId="0" fontId="28" fillId="0" borderId="0" xfId="0" applyFont="1" applyAlignment="1">
      <alignment horizontal="center" vertical="center"/>
    </xf>
    <xf numFmtId="0" fontId="0" fillId="0" borderId="0" xfId="0" applyAlignment="1">
      <alignment horizontal="left" wrapText="1"/>
    </xf>
    <xf numFmtId="0" fontId="4" fillId="0" borderId="0" xfId="1" applyAlignment="1">
      <alignment horizontal="left" vertical="center" wrapText="1"/>
    </xf>
    <xf numFmtId="0" fontId="1" fillId="7" borderId="0" xfId="0" applyFont="1" applyFill="1" applyAlignment="1">
      <alignment horizontal="left" vertical="center"/>
    </xf>
    <xf numFmtId="9" fontId="0" fillId="10" borderId="0" xfId="0" applyNumberFormat="1" applyFill="1"/>
    <xf numFmtId="9" fontId="0" fillId="10" borderId="20" xfId="0" applyNumberFormat="1" applyFill="1" applyBorder="1"/>
    <xf numFmtId="9" fontId="2" fillId="7" borderId="19" xfId="0" applyNumberFormat="1" applyFont="1" applyFill="1" applyBorder="1"/>
    <xf numFmtId="9" fontId="0" fillId="10" borderId="41" xfId="0" applyNumberFormat="1" applyFill="1" applyBorder="1"/>
    <xf numFmtId="0" fontId="10" fillId="0" borderId="0" xfId="0" applyFont="1"/>
    <xf numFmtId="164" fontId="2" fillId="10" borderId="20" xfId="0" applyNumberFormat="1" applyFont="1" applyFill="1" applyBorder="1" applyAlignment="1">
      <alignment horizontal="right" vertical="center"/>
    </xf>
    <xf numFmtId="164" fontId="2" fillId="7" borderId="0" xfId="0" applyNumberFormat="1" applyFont="1" applyFill="1" applyAlignment="1">
      <alignment horizontal="right" vertical="center"/>
    </xf>
    <xf numFmtId="3" fontId="2" fillId="10" borderId="0" xfId="0" applyNumberFormat="1" applyFont="1" applyFill="1"/>
    <xf numFmtId="164" fontId="2" fillId="10" borderId="0" xfId="0" applyNumberFormat="1" applyFont="1" applyFill="1"/>
    <xf numFmtId="3" fontId="2" fillId="10" borderId="19" xfId="0" applyNumberFormat="1" applyFont="1" applyFill="1" applyBorder="1"/>
    <xf numFmtId="164" fontId="2" fillId="10" borderId="19" xfId="0" applyNumberFormat="1" applyFont="1" applyFill="1" applyBorder="1"/>
    <xf numFmtId="2" fontId="0" fillId="0" borderId="0" xfId="0" applyNumberFormat="1" applyAlignment="1">
      <alignment vertical="center"/>
    </xf>
    <xf numFmtId="169" fontId="1" fillId="0" borderId="0" xfId="0" applyNumberFormat="1" applyFont="1"/>
    <xf numFmtId="164" fontId="16" fillId="0" borderId="0" xfId="3" applyNumberFormat="1"/>
    <xf numFmtId="1" fontId="16" fillId="0" borderId="0" xfId="3" applyNumberFormat="1"/>
    <xf numFmtId="1" fontId="16" fillId="0" borderId="0" xfId="3" applyNumberFormat="1" applyAlignment="1">
      <alignment horizontal="right" indent="1"/>
    </xf>
    <xf numFmtId="164" fontId="16" fillId="0" borderId="0" xfId="3" applyNumberFormat="1" applyAlignment="1">
      <alignment horizontal="right" indent="1"/>
    </xf>
    <xf numFmtId="1" fontId="0" fillId="0" borderId="0" xfId="0" applyNumberFormat="1" applyAlignment="1">
      <alignment vertical="center"/>
    </xf>
    <xf numFmtId="0" fontId="0" fillId="7" borderId="20" xfId="0" applyFill="1" applyBorder="1" applyAlignment="1">
      <alignment vertical="center"/>
    </xf>
    <xf numFmtId="3" fontId="0" fillId="7" borderId="20" xfId="0" applyNumberFormat="1" applyFill="1" applyBorder="1" applyAlignment="1">
      <alignment vertical="center"/>
    </xf>
    <xf numFmtId="10" fontId="0" fillId="7" borderId="20" xfId="0" applyNumberFormat="1" applyFill="1" applyBorder="1" applyAlignment="1">
      <alignment vertical="center"/>
    </xf>
    <xf numFmtId="164" fontId="0" fillId="7" borderId="20" xfId="0" applyNumberFormat="1" applyFill="1" applyBorder="1" applyAlignment="1">
      <alignment horizontal="right" vertical="center"/>
    </xf>
    <xf numFmtId="164" fontId="0" fillId="7" borderId="20" xfId="0" applyNumberFormat="1" applyFill="1" applyBorder="1" applyAlignment="1">
      <alignment vertical="center"/>
    </xf>
    <xf numFmtId="9" fontId="0" fillId="10" borderId="20" xfId="0" quotePrefix="1" applyNumberFormat="1" applyFill="1" applyBorder="1" applyAlignment="1">
      <alignment horizontal="right"/>
    </xf>
    <xf numFmtId="9" fontId="0" fillId="7" borderId="0" xfId="0" quotePrefix="1" applyNumberFormat="1" applyFill="1" applyAlignment="1">
      <alignment horizontal="right"/>
    </xf>
    <xf numFmtId="9" fontId="0" fillId="7" borderId="19" xfId="0" quotePrefix="1" applyNumberFormat="1" applyFill="1" applyBorder="1" applyAlignment="1">
      <alignment horizontal="right"/>
    </xf>
    <xf numFmtId="9" fontId="2" fillId="10" borderId="2" xfId="0" applyNumberFormat="1" applyFont="1" applyFill="1" applyBorder="1"/>
    <xf numFmtId="0" fontId="0" fillId="0" borderId="0" xfId="0" applyAlignment="1">
      <alignment wrapText="1"/>
    </xf>
    <xf numFmtId="0" fontId="12" fillId="0" borderId="0" xfId="2" applyAlignment="1">
      <alignment vertical="center"/>
    </xf>
    <xf numFmtId="164" fontId="19" fillId="0" borderId="0" xfId="5" applyNumberFormat="1" applyFont="1" applyFill="1" applyBorder="1" applyAlignment="1">
      <alignment horizontal="center" vertical="center" wrapText="1"/>
    </xf>
    <xf numFmtId="164" fontId="19" fillId="0" borderId="0" xfId="5" applyNumberFormat="1" applyFont="1" applyFill="1" applyBorder="1" applyAlignment="1">
      <alignment horizontal="center" vertical="center"/>
    </xf>
    <xf numFmtId="9" fontId="0" fillId="0" borderId="0" xfId="5" applyFont="1"/>
    <xf numFmtId="0" fontId="0" fillId="0" borderId="0" xfId="0" applyAlignment="1">
      <alignment horizontal="right" vertical="center"/>
    </xf>
    <xf numFmtId="164" fontId="19" fillId="0" borderId="0" xfId="5" quotePrefix="1" applyNumberFormat="1" applyFont="1" applyFill="1" applyBorder="1" applyAlignment="1">
      <alignment horizontal="center" vertical="center"/>
    </xf>
    <xf numFmtId="0" fontId="0" fillId="7" borderId="0" xfId="0" applyFill="1" applyAlignment="1">
      <alignment vertical="center" wrapText="1"/>
    </xf>
    <xf numFmtId="0" fontId="0" fillId="7" borderId="0" xfId="0" applyFill="1" applyAlignment="1">
      <alignment horizontal="right" vertical="center"/>
    </xf>
    <xf numFmtId="0" fontId="5" fillId="0" borderId="0" xfId="0" applyFont="1" applyAlignment="1">
      <alignment horizontal="center"/>
    </xf>
    <xf numFmtId="0" fontId="0" fillId="10" borderId="20" xfId="0" applyFill="1" applyBorder="1" applyAlignment="1">
      <alignment horizontal="center"/>
    </xf>
    <xf numFmtId="9" fontId="2" fillId="7" borderId="0" xfId="0" applyNumberFormat="1" applyFont="1" applyFill="1" applyAlignment="1">
      <alignment horizontal="right"/>
    </xf>
    <xf numFmtId="9" fontId="2" fillId="7" borderId="19" xfId="0" applyNumberFormat="1" applyFont="1" applyFill="1" applyBorder="1" applyAlignment="1">
      <alignment horizontal="right"/>
    </xf>
    <xf numFmtId="3" fontId="0" fillId="10" borderId="20" xfId="0" applyNumberFormat="1" applyFill="1" applyBorder="1" applyAlignment="1">
      <alignment horizontal="right"/>
    </xf>
    <xf numFmtId="49" fontId="13" fillId="0" borderId="0" xfId="2" applyNumberFormat="1" applyFont="1" applyAlignment="1">
      <alignment horizontal="left" vertical="center" wrapText="1"/>
    </xf>
    <xf numFmtId="49" fontId="12" fillId="0" borderId="0" xfId="2" applyNumberFormat="1" applyAlignment="1">
      <alignment horizontal="left" vertical="center"/>
    </xf>
    <xf numFmtId="0" fontId="12" fillId="0" borderId="0" xfId="2"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5" fillId="0" borderId="18" xfId="0" applyFont="1" applyBorder="1" applyAlignment="1">
      <alignment horizontal="left"/>
    </xf>
    <xf numFmtId="14" fontId="2" fillId="0" borderId="9" xfId="0" applyNumberFormat="1" applyFont="1" applyBorder="1" applyAlignment="1">
      <alignment horizontal="left" vertical="center" wrapText="1"/>
    </xf>
    <xf numFmtId="14" fontId="2" fillId="0" borderId="10" xfId="0" applyNumberFormat="1" applyFont="1" applyBorder="1" applyAlignment="1">
      <alignment horizontal="left" vertical="center" wrapText="1"/>
    </xf>
    <xf numFmtId="0" fontId="0" fillId="6" borderId="12" xfId="0" applyFill="1" applyBorder="1" applyAlignment="1">
      <alignment horizontal="left" vertical="center" wrapText="1"/>
    </xf>
    <xf numFmtId="0" fontId="0" fillId="6" borderId="13" xfId="0" applyFill="1" applyBorder="1" applyAlignment="1">
      <alignment horizontal="left" vertical="center" wrapText="1"/>
    </xf>
    <xf numFmtId="0" fontId="0" fillId="6" borderId="14" xfId="0" applyFill="1" applyBorder="1" applyAlignment="1">
      <alignment horizontal="left" vertical="center" wrapText="1"/>
    </xf>
    <xf numFmtId="0" fontId="2" fillId="0" borderId="11" xfId="0" applyFont="1" applyBorder="1" applyAlignment="1">
      <alignment horizontal="left" vertical="center" wrapText="1"/>
    </xf>
    <xf numFmtId="0" fontId="0" fillId="0" borderId="0" xfId="0" applyAlignment="1">
      <alignment horizontal="left" vertical="center" wrapText="1"/>
    </xf>
    <xf numFmtId="0" fontId="9" fillId="5" borderId="0" xfId="0" applyFont="1" applyFill="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5" fillId="0" borderId="0" xfId="0" applyFont="1" applyAlignment="1">
      <alignment horizontal="center" vertical="center" wrapText="1"/>
    </xf>
    <xf numFmtId="0" fontId="0" fillId="0" borderId="5" xfId="0" applyBorder="1" applyAlignment="1">
      <alignment horizontal="left" vertical="center" wrapText="1"/>
    </xf>
    <xf numFmtId="0" fontId="0" fillId="0" borderId="0" xfId="0" applyAlignment="1">
      <alignment horizontal="left" wrapText="1"/>
    </xf>
    <xf numFmtId="0" fontId="0" fillId="0" borderId="0" xfId="0"/>
    <xf numFmtId="0" fontId="2" fillId="0" borderId="0" xfId="0" applyFont="1" applyAlignment="1">
      <alignment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9" fillId="13" borderId="39" xfId="0" applyFont="1" applyFill="1" applyBorder="1" applyAlignment="1">
      <alignment horizontal="left" vertical="center"/>
    </xf>
    <xf numFmtId="0" fontId="9" fillId="13" borderId="27" xfId="0" applyFont="1" applyFill="1" applyBorder="1" applyAlignment="1">
      <alignment horizontal="left" vertical="center"/>
    </xf>
    <xf numFmtId="0" fontId="9" fillId="13" borderId="26" xfId="0" applyFont="1" applyFill="1" applyBorder="1" applyAlignment="1">
      <alignment horizontal="left" vertical="center"/>
    </xf>
    <xf numFmtId="0" fontId="28" fillId="0" borderId="0" xfId="0" applyFont="1" applyAlignment="1">
      <alignment horizontal="left"/>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20" fillId="0" borderId="5" xfId="0" applyFont="1" applyBorder="1" applyAlignment="1">
      <alignment horizontal="left" vertical="center" wrapText="1"/>
    </xf>
    <xf numFmtId="0" fontId="20" fillId="0" borderId="0" xfId="0" applyFont="1" applyAlignment="1">
      <alignment horizontal="left" vertical="center" wrapText="1"/>
    </xf>
    <xf numFmtId="0" fontId="20" fillId="0" borderId="4" xfId="0" applyFont="1" applyBorder="1" applyAlignment="1">
      <alignment horizontal="left" vertical="center" wrapText="1"/>
    </xf>
    <xf numFmtId="2" fontId="0" fillId="0" borderId="2" xfId="0" applyNumberFormat="1" applyBorder="1" applyAlignment="1">
      <alignment horizontal="left"/>
    </xf>
    <xf numFmtId="2" fontId="0" fillId="0" borderId="7" xfId="0" applyNumberFormat="1" applyBorder="1" applyAlignment="1">
      <alignment horizontal="left"/>
    </xf>
    <xf numFmtId="2" fontId="0" fillId="0" borderId="0" xfId="0" applyNumberFormat="1" applyAlignment="1">
      <alignment horizontal="left"/>
    </xf>
    <xf numFmtId="0" fontId="9" fillId="13" borderId="0" xfId="0" applyFont="1" applyFill="1" applyAlignment="1">
      <alignment horizontal="left" vertical="center"/>
    </xf>
    <xf numFmtId="9" fontId="0" fillId="14" borderId="0" xfId="0" applyNumberFormat="1" applyFill="1" applyAlignment="1">
      <alignment horizontal="center" vertical="center"/>
    </xf>
    <xf numFmtId="0" fontId="1" fillId="0" borderId="0" xfId="0" applyFont="1" applyAlignment="1">
      <alignment horizontal="left" vertical="center"/>
    </xf>
    <xf numFmtId="0" fontId="20" fillId="0" borderId="8" xfId="0" applyFont="1" applyBorder="1" applyAlignment="1">
      <alignment horizontal="left" vertical="center"/>
    </xf>
    <xf numFmtId="0" fontId="20" fillId="0" borderId="7" xfId="0" applyFont="1" applyBorder="1" applyAlignment="1">
      <alignment horizontal="left" vertical="center"/>
    </xf>
    <xf numFmtId="0" fontId="20" fillId="0" borderId="6" xfId="0" applyFont="1" applyBorder="1" applyAlignment="1">
      <alignment horizontal="left" vertical="center"/>
    </xf>
    <xf numFmtId="0" fontId="0" fillId="0" borderId="2" xfId="0" applyBorder="1" applyAlignment="1">
      <alignment horizontal="left"/>
    </xf>
    <xf numFmtId="0" fontId="0" fillId="0" borderId="0" xfId="0" applyAlignment="1">
      <alignment horizontal="left"/>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3" fillId="11" borderId="0" xfId="0" applyFont="1" applyFill="1" applyAlignment="1">
      <alignment horizontal="left" vertical="center" wrapText="1"/>
    </xf>
    <xf numFmtId="0" fontId="18" fillId="12" borderId="0" xfId="0" applyFont="1" applyFill="1" applyAlignment="1">
      <alignment horizontal="left" vertical="center" wrapText="1"/>
    </xf>
    <xf numFmtId="0" fontId="3" fillId="12" borderId="0" xfId="0" applyFont="1" applyFill="1" applyAlignment="1">
      <alignment horizontal="left" vertical="center" wrapText="1"/>
    </xf>
    <xf numFmtId="0" fontId="3" fillId="0" borderId="0" xfId="0" applyFont="1" applyAlignment="1">
      <alignment horizontal="left" vertical="center" wrapText="1"/>
    </xf>
    <xf numFmtId="0" fontId="12" fillId="0" borderId="0" xfId="2" applyAlignment="1">
      <alignment horizontal="left" vertical="center"/>
    </xf>
    <xf numFmtId="0" fontId="12" fillId="0" borderId="0" xfId="2" applyAlignment="1">
      <alignment vertical="center"/>
    </xf>
    <xf numFmtId="0" fontId="0" fillId="0" borderId="0" xfId="0" applyFont="1"/>
    <xf numFmtId="0" fontId="0" fillId="16" borderId="0" xfId="0" applyFill="1" applyAlignment="1">
      <alignment horizontal="right"/>
    </xf>
    <xf numFmtId="0" fontId="0" fillId="0" borderId="0" xfId="0" applyBorder="1"/>
    <xf numFmtId="0" fontId="0" fillId="0" borderId="0" xfId="0" applyBorder="1" applyAlignment="1">
      <alignment horizontal="center"/>
    </xf>
    <xf numFmtId="3" fontId="0" fillId="0" borderId="0" xfId="0" applyNumberFormat="1" applyBorder="1"/>
    <xf numFmtId="0" fontId="11" fillId="0" borderId="0" xfId="0" applyFont="1" applyBorder="1" applyAlignment="1">
      <alignment horizontal="center" vertical="center" wrapText="1"/>
    </xf>
    <xf numFmtId="3" fontId="11" fillId="0" borderId="0" xfId="0" applyNumberFormat="1" applyFont="1" applyBorder="1" applyAlignment="1">
      <alignment horizontal="center" vertical="center" wrapText="1"/>
    </xf>
    <xf numFmtId="3" fontId="0" fillId="7" borderId="0" xfId="0" applyNumberFormat="1" applyFill="1" applyAlignment="1"/>
  </cellXfs>
  <cellStyles count="16">
    <cellStyle name="Comma" xfId="6" builtinId="3"/>
    <cellStyle name="Comma 2" xfId="10" xr:uid="{3600CF65-6FD9-4392-97BD-9BC6A22A41E1}"/>
    <cellStyle name="Comma 3" xfId="15" xr:uid="{EC3C0834-6524-4E62-B724-A06B875C24C3}"/>
    <cellStyle name="Hyperlink" xfId="1" builtinId="8"/>
    <cellStyle name="Hyperlink 2" xfId="8" xr:uid="{260F5980-4178-422B-A9EF-367A90EAEE43}"/>
    <cellStyle name="Hyperlink 3" xfId="13" xr:uid="{0D5ACE21-306E-4D9B-9E7A-1C8DC4261A71}"/>
    <cellStyle name="Normal" xfId="0" builtinId="0"/>
    <cellStyle name="Normal 2" xfId="2" xr:uid="{E4B74195-B99B-42A8-8A5C-CCD024DA23DC}"/>
    <cellStyle name="Normal 3" xfId="3" xr:uid="{8CDEDF4F-38BA-43E2-8DB9-93CC6C259638}"/>
    <cellStyle name="Normal 4" xfId="7" xr:uid="{99BC027D-36F0-47A5-9E6D-3514F9D9C96A}"/>
    <cellStyle name="Normal 5" xfId="12" xr:uid="{8D6F8026-330E-4E84-94F1-E8018124BDA5}"/>
    <cellStyle name="Per cent" xfId="5" builtinId="5"/>
    <cellStyle name="Per cent 2" xfId="9" xr:uid="{80117EFF-3570-43D2-BF0E-27FD354C480C}"/>
    <cellStyle name="Per cent 3" xfId="14" xr:uid="{CF50EEFD-7CF0-4B7A-ADC9-4C3789EC73AD}"/>
    <cellStyle name="Per cent 4" xfId="11" xr:uid="{9F36114B-2074-4FE6-B6AC-89620E35451A}"/>
    <cellStyle name="Percent 2" xfId="4" xr:uid="{7AD5551B-88FD-46F7-94EC-CF23464B3668}"/>
  </cellStyles>
  <dxfs count="23">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rgb="FFDEF4F7"/>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rgb="FFDEF4F7"/>
        </patternFill>
      </fill>
    </dxf>
    <dxf>
      <fill>
        <patternFill>
          <bgColor rgb="FFDEF4F7"/>
        </patternFill>
      </fill>
    </dxf>
    <dxf>
      <fill>
        <patternFill>
          <bgColor rgb="FFDEF4F7"/>
        </patternFill>
      </fill>
    </dxf>
    <dxf>
      <fill>
        <patternFill>
          <bgColor rgb="FFDEF4F7"/>
        </patternFill>
      </fill>
    </dxf>
    <dxf>
      <fill>
        <patternFill>
          <bgColor rgb="FFDEF4F7"/>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0"/>
        </patternFill>
      </fill>
    </dxf>
    <dxf>
      <font>
        <color auto="1"/>
      </font>
      <fill>
        <patternFill>
          <bgColor theme="0"/>
        </patternFill>
      </fill>
    </dxf>
    <dxf>
      <fill>
        <patternFill>
          <bgColor rgb="FFDEF4F7"/>
        </patternFill>
      </fill>
    </dxf>
    <dxf>
      <fill>
        <patternFill>
          <bgColor rgb="FFDEF4F7"/>
        </patternFill>
      </fill>
    </dxf>
    <dxf>
      <fill>
        <patternFill>
          <bgColor rgb="FFDEF4F7"/>
        </patternFill>
      </fill>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70B5BE"/>
      <color rgb="FFEAB6D6"/>
      <color rgb="FF4A97A2"/>
      <color rgb="FFDEF4F7"/>
      <color rgb="FFF7DDED"/>
      <color rgb="FFB63C88"/>
      <color rgb="FFD785B7"/>
      <color rgb="FF7ABDC6"/>
      <color rgb="FFFBEBF0"/>
      <color rgb="FFFEF9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tx>
            <c:v>All NHS Breast Units</c:v>
          </c:tx>
          <c:spPr>
            <a:ln w="25400" cap="rnd">
              <a:noFill/>
              <a:round/>
            </a:ln>
            <a:effectLst/>
          </c:spPr>
          <c:marker>
            <c:symbol val="circle"/>
            <c:size val="5"/>
            <c:spPr>
              <a:noFill/>
              <a:ln w="9525">
                <a:solidFill>
                  <a:srgbClr val="4A97A2"/>
                </a:solidFill>
              </a:ln>
              <a:effectLst/>
            </c:spPr>
          </c:marker>
          <c:xVal>
            <c:numRef>
              <c:f>View_Completeness!$AH$10:$AH$147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1.7127514728903566</c:v>
                </c:pt>
                <c:pt idx="120">
                  <c:v>1.7009619553533508</c:v>
                </c:pt>
                <c:pt idx="122">
                  <c:v>3.5</c:v>
                </c:pt>
                <c:pt idx="123">
                  <c:v>4.5</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View_Completeness!$AI$10:$AI$147</c:f>
              <c:numCache>
                <c:formatCode>0.000</c:formatCode>
                <c:ptCount val="138"/>
                <c:pt idx="0">
                  <c:v>0.90756000000000003</c:v>
                </c:pt>
                <c:pt idx="1">
                  <c:v>0.96364000000000005</c:v>
                </c:pt>
                <c:pt idx="2">
                  <c:v>0.88888999999999996</c:v>
                </c:pt>
                <c:pt idx="3">
                  <c:v>0.93547999999999998</c:v>
                </c:pt>
                <c:pt idx="4">
                  <c:v>0.91303999999999996</c:v>
                </c:pt>
                <c:pt idx="5">
                  <c:v>0.93589999999999995</c:v>
                </c:pt>
                <c:pt idx="6">
                  <c:v>0.90908999999999995</c:v>
                </c:pt>
                <c:pt idx="7">
                  <c:v>0.89473999999999998</c:v>
                </c:pt>
                <c:pt idx="8">
                  <c:v>0.91488999999999998</c:v>
                </c:pt>
                <c:pt idx="9">
                  <c:v>0.84057999999999999</c:v>
                </c:pt>
                <c:pt idx="10">
                  <c:v>0.85416999999999998</c:v>
                </c:pt>
                <c:pt idx="11">
                  <c:v>0.90908999999999995</c:v>
                </c:pt>
                <c:pt idx="12">
                  <c:v>0.83721000000000001</c:v>
                </c:pt>
                <c:pt idx="13">
                  <c:v>0.72221999999999997</c:v>
                </c:pt>
                <c:pt idx="14">
                  <c:v>0.75439000000000001</c:v>
                </c:pt>
                <c:pt idx="15">
                  <c:v>0.83562000000000003</c:v>
                </c:pt>
                <c:pt idx="16">
                  <c:v>0.75693999999999995</c:v>
                </c:pt>
                <c:pt idx="17">
                  <c:v>0.75556000000000001</c:v>
                </c:pt>
                <c:pt idx="18">
                  <c:v>0.89231000000000005</c:v>
                </c:pt>
                <c:pt idx="19">
                  <c:v>0.89524000000000004</c:v>
                </c:pt>
                <c:pt idx="20">
                  <c:v>0.77703</c:v>
                </c:pt>
                <c:pt idx="21">
                  <c:v>0.84465999999999997</c:v>
                </c:pt>
                <c:pt idx="22">
                  <c:v>0.81176000000000004</c:v>
                </c:pt>
                <c:pt idx="23">
                  <c:v>0.8</c:v>
                </c:pt>
                <c:pt idx="24">
                  <c:v>0.9</c:v>
                </c:pt>
                <c:pt idx="25">
                  <c:v>0.77273000000000003</c:v>
                </c:pt>
                <c:pt idx="26">
                  <c:v>0.88034000000000001</c:v>
                </c:pt>
                <c:pt idx="27">
                  <c:v>0.84126999999999996</c:v>
                </c:pt>
                <c:pt idx="28">
                  <c:v>0.83969000000000005</c:v>
                </c:pt>
                <c:pt idx="29">
                  <c:v>0.83516000000000001</c:v>
                </c:pt>
                <c:pt idx="30">
                  <c:v>0.88678999999999997</c:v>
                </c:pt>
                <c:pt idx="31">
                  <c:v>0.93332999999999999</c:v>
                </c:pt>
                <c:pt idx="32">
                  <c:v>0.84126999999999996</c:v>
                </c:pt>
                <c:pt idx="33">
                  <c:v>0.88371999999999995</c:v>
                </c:pt>
                <c:pt idx="34">
                  <c:v>0.87719000000000003</c:v>
                </c:pt>
                <c:pt idx="35">
                  <c:v>0.70806999999999998</c:v>
                </c:pt>
                <c:pt idx="36">
                  <c:v>0.66264999999999996</c:v>
                </c:pt>
                <c:pt idx="37">
                  <c:v>0.85106000000000004</c:v>
                </c:pt>
                <c:pt idx="38">
                  <c:v>0.88888999999999996</c:v>
                </c:pt>
                <c:pt idx="39">
                  <c:v>0.89109000000000005</c:v>
                </c:pt>
                <c:pt idx="40">
                  <c:v>0.87692000000000003</c:v>
                </c:pt>
                <c:pt idx="41">
                  <c:v>0.89129999999999998</c:v>
                </c:pt>
                <c:pt idx="42">
                  <c:v>0.86667000000000005</c:v>
                </c:pt>
                <c:pt idx="43">
                  <c:v>0.81196999999999997</c:v>
                </c:pt>
                <c:pt idx="44">
                  <c:v>0.89795999999999998</c:v>
                </c:pt>
                <c:pt idx="45">
                  <c:v>0.90151999999999999</c:v>
                </c:pt>
                <c:pt idx="46">
                  <c:v>0.89473999999999998</c:v>
                </c:pt>
                <c:pt idx="47">
                  <c:v>0.78261000000000003</c:v>
                </c:pt>
                <c:pt idx="48">
                  <c:v>0.91666999999999998</c:v>
                </c:pt>
                <c:pt idx="49">
                  <c:v>0.84375</c:v>
                </c:pt>
                <c:pt idx="50">
                  <c:v>0.84343000000000001</c:v>
                </c:pt>
                <c:pt idx="51">
                  <c:v>0.64407000000000003</c:v>
                </c:pt>
                <c:pt idx="52">
                  <c:v>0.9375</c:v>
                </c:pt>
                <c:pt idx="53">
                  <c:v>0.86597999999999997</c:v>
                </c:pt>
                <c:pt idx="54">
                  <c:v>0.87097000000000002</c:v>
                </c:pt>
                <c:pt idx="55">
                  <c:v>0.75</c:v>
                </c:pt>
                <c:pt idx="56">
                  <c:v>0.83870999999999996</c:v>
                </c:pt>
                <c:pt idx="57">
                  <c:v>0.93547999999999998</c:v>
                </c:pt>
                <c:pt idx="58">
                  <c:v>0.88332999999999995</c:v>
                </c:pt>
                <c:pt idx="59">
                  <c:v>0.84</c:v>
                </c:pt>
                <c:pt idx="60">
                  <c:v>0.90741000000000005</c:v>
                </c:pt>
                <c:pt idx="61">
                  <c:v>0.85333000000000003</c:v>
                </c:pt>
                <c:pt idx="62">
                  <c:v>0.84848000000000001</c:v>
                </c:pt>
                <c:pt idx="63">
                  <c:v>0.74712999999999996</c:v>
                </c:pt>
                <c:pt idx="64">
                  <c:v>0.90908999999999995</c:v>
                </c:pt>
                <c:pt idx="65">
                  <c:v>0.77049000000000001</c:v>
                </c:pt>
                <c:pt idx="66">
                  <c:v>0.86301000000000005</c:v>
                </c:pt>
                <c:pt idx="67">
                  <c:v>0.87692000000000003</c:v>
                </c:pt>
                <c:pt idx="68">
                  <c:v>0.7</c:v>
                </c:pt>
                <c:pt idx="69">
                  <c:v>0.96</c:v>
                </c:pt>
                <c:pt idx="70">
                  <c:v>0.78400000000000003</c:v>
                </c:pt>
                <c:pt idx="71">
                  <c:v>0.78571000000000002</c:v>
                </c:pt>
                <c:pt idx="72">
                  <c:v>0.83516000000000001</c:v>
                </c:pt>
                <c:pt idx="73">
                  <c:v>0.77124000000000004</c:v>
                </c:pt>
                <c:pt idx="74">
                  <c:v>0.82352999999999998</c:v>
                </c:pt>
                <c:pt idx="75">
                  <c:v>0.88549999999999995</c:v>
                </c:pt>
                <c:pt idx="76">
                  <c:v>0.84733000000000003</c:v>
                </c:pt>
                <c:pt idx="77">
                  <c:v>0.83099000000000001</c:v>
                </c:pt>
                <c:pt idx="78">
                  <c:v>0.83672999999999997</c:v>
                </c:pt>
                <c:pt idx="79">
                  <c:v>0.87287999999999999</c:v>
                </c:pt>
                <c:pt idx="80">
                  <c:v>0.74107000000000001</c:v>
                </c:pt>
                <c:pt idx="81">
                  <c:v>0.80645</c:v>
                </c:pt>
                <c:pt idx="82">
                  <c:v>0.86765000000000003</c:v>
                </c:pt>
                <c:pt idx="83">
                  <c:v>0.89654999999999996</c:v>
                </c:pt>
                <c:pt idx="84">
                  <c:v>0.74419000000000002</c:v>
                </c:pt>
                <c:pt idx="85">
                  <c:v>0.76666999999999996</c:v>
                </c:pt>
                <c:pt idx="86">
                  <c:v>0.83494999999999997</c:v>
                </c:pt>
                <c:pt idx="87">
                  <c:v>0.66666999999999998</c:v>
                </c:pt>
                <c:pt idx="88">
                  <c:v>0.75609999999999999</c:v>
                </c:pt>
                <c:pt idx="89">
                  <c:v>0.85436999999999996</c:v>
                </c:pt>
                <c:pt idx="90">
                  <c:v>0.81481000000000003</c:v>
                </c:pt>
                <c:pt idx="91">
                  <c:v>0.96470999999999996</c:v>
                </c:pt>
                <c:pt idx="92">
                  <c:v>0.86875000000000002</c:v>
                </c:pt>
                <c:pt idx="93">
                  <c:v>0.84506999999999999</c:v>
                </c:pt>
                <c:pt idx="94">
                  <c:v>0.77419000000000004</c:v>
                </c:pt>
                <c:pt idx="95">
                  <c:v>0.87597000000000003</c:v>
                </c:pt>
                <c:pt idx="96">
                  <c:v>0.86585000000000001</c:v>
                </c:pt>
                <c:pt idx="97">
                  <c:v>0.82352999999999998</c:v>
                </c:pt>
                <c:pt idx="98">
                  <c:v>0.8</c:v>
                </c:pt>
                <c:pt idx="99">
                  <c:v>0.87878999999999996</c:v>
                </c:pt>
                <c:pt idx="100">
                  <c:v>0.88148000000000004</c:v>
                </c:pt>
                <c:pt idx="101">
                  <c:v>0.76841999999999999</c:v>
                </c:pt>
                <c:pt idx="102">
                  <c:v>0.76785999999999999</c:v>
                </c:pt>
                <c:pt idx="103">
                  <c:v>0.79710000000000003</c:v>
                </c:pt>
                <c:pt idx="104">
                  <c:v>0.85294000000000003</c:v>
                </c:pt>
                <c:pt idx="105">
                  <c:v>0.85555999999999999</c:v>
                </c:pt>
                <c:pt idx="106">
                  <c:v>0.61111000000000004</c:v>
                </c:pt>
                <c:pt idx="107">
                  <c:v>0.85436999999999996</c:v>
                </c:pt>
                <c:pt idx="108">
                  <c:v>0.75</c:v>
                </c:pt>
                <c:pt idx="109">
                  <c:v>0.83699999999999997</c:v>
                </c:pt>
                <c:pt idx="110">
                  <c:v>0.80232999999999999</c:v>
                </c:pt>
                <c:pt idx="111">
                  <c:v>0.80357000000000001</c:v>
                </c:pt>
                <c:pt idx="112">
                  <c:v>0.88060000000000005</c:v>
                </c:pt>
                <c:pt idx="113">
                  <c:v>0.84070999999999996</c:v>
                </c:pt>
                <c:pt idx="114">
                  <c:v>0.66666999999999998</c:v>
                </c:pt>
                <c:pt idx="115">
                  <c:v>0.96</c:v>
                </c:pt>
                <c:pt idx="116">
                  <c:v>0.84091000000000005</c:v>
                </c:pt>
                <c:pt idx="117">
                  <c:v>0.79452</c:v>
                </c:pt>
                <c:pt idx="118">
                  <c:v>0.76666999999999996</c:v>
                </c:pt>
                <c:pt idx="119">
                  <c:v>0.78029999999999999</c:v>
                </c:pt>
                <c:pt idx="120">
                  <c:v>0.69118000000000002</c:v>
                </c:pt>
              </c:numCache>
            </c:numRef>
          </c:yVal>
          <c:smooth val="0"/>
          <c:extLst>
            <c:ext xmlns:c16="http://schemas.microsoft.com/office/drawing/2014/chart" uri="{C3380CC4-5D6E-409C-BE32-E72D297353CC}">
              <c16:uniqueId val="{00000000-415E-4D64-81EC-BD3E3050885F}"/>
            </c:ext>
          </c:extLst>
        </c:ser>
        <c:ser>
          <c:idx val="2"/>
          <c:order val="1"/>
          <c:tx>
            <c:v>Trusts within Region</c:v>
          </c:tx>
          <c:spPr>
            <a:ln w="25400" cap="rnd">
              <a:noFill/>
              <a:round/>
            </a:ln>
            <a:effectLst/>
          </c:spPr>
          <c:marker>
            <c:symbol val="circle"/>
            <c:size val="5"/>
            <c:spPr>
              <a:solidFill>
                <a:srgbClr val="D785B7"/>
              </a:solidFill>
              <a:ln w="9525">
                <a:solidFill>
                  <a:srgbClr val="B63C88"/>
                </a:solidFill>
              </a:ln>
              <a:effectLst/>
            </c:spPr>
          </c:marker>
          <c:xVal>
            <c:numRef>
              <c:f>View_Completeness!$AH$10:$AH$147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1.7127514728903566</c:v>
                </c:pt>
                <c:pt idx="120">
                  <c:v>1.7009619553533508</c:v>
                </c:pt>
                <c:pt idx="122">
                  <c:v>3.5</c:v>
                </c:pt>
                <c:pt idx="123">
                  <c:v>4.5</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View_Completeness!$AJ$10:$AJ$147</c:f>
              <c:numCache>
                <c:formatCode>General</c:formatCode>
                <c:ptCount val="138"/>
                <c:pt idx="124" formatCode="0.000">
                  <c:v>0.90908999999999995</c:v>
                </c:pt>
                <c:pt idx="125" formatCode="0.000">
                  <c:v>0.89473999999999998</c:v>
                </c:pt>
                <c:pt idx="126" formatCode="0.000">
                  <c:v>0.91488999999999998</c:v>
                </c:pt>
                <c:pt idx="127" formatCode="0.000">
                  <c:v>0.84057999999999999</c:v>
                </c:pt>
                <c:pt idx="128" formatCode="0.000">
                  <c:v>0.85416999999999998</c:v>
                </c:pt>
                <c:pt idx="129" formatCode="0.000">
                  <c:v>0.90908999999999995</c:v>
                </c:pt>
                <c:pt idx="130" formatCode="0.000">
                  <c:v>0.83721000000000001</c:v>
                </c:pt>
                <c:pt idx="131" formatCode="0.000">
                  <c:v>#N/A</c:v>
                </c:pt>
                <c:pt idx="132" formatCode="0.000">
                  <c:v>#N/A</c:v>
                </c:pt>
                <c:pt idx="133" formatCode="0.000">
                  <c:v>#N/A</c:v>
                </c:pt>
                <c:pt idx="134" formatCode="0.000">
                  <c:v>#N/A</c:v>
                </c:pt>
                <c:pt idx="135" formatCode="0.000">
                  <c:v>#N/A</c:v>
                </c:pt>
                <c:pt idx="136" formatCode="0.000">
                  <c:v>#N/A</c:v>
                </c:pt>
              </c:numCache>
            </c:numRef>
          </c:yVal>
          <c:smooth val="0"/>
          <c:extLst>
            <c:ext xmlns:c16="http://schemas.microsoft.com/office/drawing/2014/chart" uri="{C3380CC4-5D6E-409C-BE32-E72D297353CC}">
              <c16:uniqueId val="{00000001-415E-4D64-81EC-BD3E3050885F}"/>
            </c:ext>
          </c:extLst>
        </c:ser>
        <c:ser>
          <c:idx val="3"/>
          <c:order val="2"/>
          <c:tx>
            <c:v>Selected Breast Unit</c:v>
          </c:tx>
          <c:spPr>
            <a:ln w="25400" cap="rnd">
              <a:noFill/>
              <a:round/>
            </a:ln>
            <a:effectLst/>
          </c:spPr>
          <c:marker>
            <c:symbol val="diamond"/>
            <c:size val="7"/>
            <c:spPr>
              <a:solidFill>
                <a:schemeClr val="tx1"/>
              </a:solidFill>
              <a:ln w="9525">
                <a:solidFill>
                  <a:schemeClr val="tx1"/>
                </a:solidFill>
              </a:ln>
              <a:effectLst/>
            </c:spPr>
          </c:marker>
          <c:xVal>
            <c:numRef>
              <c:f>View_Completeness!$AH$10:$AH$147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1.7127514728903566</c:v>
                </c:pt>
                <c:pt idx="120">
                  <c:v>1.7009619553533508</c:v>
                </c:pt>
                <c:pt idx="122">
                  <c:v>3.5</c:v>
                </c:pt>
                <c:pt idx="123">
                  <c:v>4.5</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View_Completeness!$AK$10:$AK$147</c:f>
              <c:numCache>
                <c:formatCode>General</c:formatCode>
                <c:ptCount val="138"/>
                <c:pt idx="137">
                  <c:v>0.90908999999999995</c:v>
                </c:pt>
              </c:numCache>
            </c:numRef>
          </c:yVal>
          <c:smooth val="0"/>
          <c:extLst>
            <c:ext xmlns:c16="http://schemas.microsoft.com/office/drawing/2014/chart" uri="{C3380CC4-5D6E-409C-BE32-E72D297353CC}">
              <c16:uniqueId val="{00000002-415E-4D64-81EC-BD3E3050885F}"/>
            </c:ext>
          </c:extLst>
        </c:ser>
        <c:ser>
          <c:idx val="0"/>
          <c:order val="3"/>
          <c:tx>
            <c:strRef>
              <c:f>View_Completeness!$AM$9</c:f>
              <c:strCache>
                <c:ptCount val="1"/>
                <c:pt idx="0">
                  <c:v>England and Wales</c:v>
                </c:pt>
              </c:strCache>
            </c:strRef>
          </c:tx>
          <c:spPr>
            <a:ln w="19050" cap="rnd">
              <a:solidFill>
                <a:schemeClr val="tx1"/>
              </a:solidFill>
              <a:prstDash val="solid"/>
              <a:round/>
            </a:ln>
            <a:effectLst/>
          </c:spPr>
          <c:marker>
            <c:symbol val="none"/>
          </c:marker>
          <c:xVal>
            <c:numRef>
              <c:f>View_Completeness!$AH$10:$AH$147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1.7127514728903566</c:v>
                </c:pt>
                <c:pt idx="120">
                  <c:v>1.7009619553533508</c:v>
                </c:pt>
                <c:pt idx="122">
                  <c:v>3.5</c:v>
                </c:pt>
                <c:pt idx="123">
                  <c:v>4.5</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View_Completeness!$AM$10:$AM$147</c:f>
              <c:numCache>
                <c:formatCode>0%</c:formatCode>
                <c:ptCount val="138"/>
                <c:pt idx="0">
                  <c:v>0.84080999999999995</c:v>
                </c:pt>
                <c:pt idx="1">
                  <c:v>0.84080999999999995</c:v>
                </c:pt>
                <c:pt idx="2">
                  <c:v>0.84080999999999995</c:v>
                </c:pt>
                <c:pt idx="3">
                  <c:v>0.84080999999999995</c:v>
                </c:pt>
                <c:pt idx="4">
                  <c:v>0.84080999999999995</c:v>
                </c:pt>
                <c:pt idx="5">
                  <c:v>0.84080999999999995</c:v>
                </c:pt>
                <c:pt idx="6">
                  <c:v>0.84080999999999995</c:v>
                </c:pt>
                <c:pt idx="7">
                  <c:v>0.84080999999999995</c:v>
                </c:pt>
                <c:pt idx="8">
                  <c:v>0.84080999999999995</c:v>
                </c:pt>
                <c:pt idx="9">
                  <c:v>0.84080999999999995</c:v>
                </c:pt>
                <c:pt idx="10">
                  <c:v>0.84080999999999995</c:v>
                </c:pt>
                <c:pt idx="11">
                  <c:v>0.84080999999999995</c:v>
                </c:pt>
                <c:pt idx="12">
                  <c:v>0.84080999999999995</c:v>
                </c:pt>
                <c:pt idx="13">
                  <c:v>0.84080999999999995</c:v>
                </c:pt>
                <c:pt idx="14">
                  <c:v>0.84080999999999995</c:v>
                </c:pt>
                <c:pt idx="15">
                  <c:v>0.84080999999999995</c:v>
                </c:pt>
                <c:pt idx="16">
                  <c:v>0.84080999999999995</c:v>
                </c:pt>
                <c:pt idx="17">
                  <c:v>0.84080999999999995</c:v>
                </c:pt>
                <c:pt idx="18">
                  <c:v>0.84080999999999995</c:v>
                </c:pt>
                <c:pt idx="19">
                  <c:v>0.84080999999999995</c:v>
                </c:pt>
                <c:pt idx="20">
                  <c:v>0.84080999999999995</c:v>
                </c:pt>
                <c:pt idx="21">
                  <c:v>0.84080999999999995</c:v>
                </c:pt>
                <c:pt idx="22">
                  <c:v>0.84080999999999995</c:v>
                </c:pt>
                <c:pt idx="23">
                  <c:v>0.84080999999999995</c:v>
                </c:pt>
                <c:pt idx="24">
                  <c:v>0.84080999999999995</c:v>
                </c:pt>
                <c:pt idx="25">
                  <c:v>0.84080999999999995</c:v>
                </c:pt>
                <c:pt idx="26">
                  <c:v>0.84080999999999995</c:v>
                </c:pt>
                <c:pt idx="27">
                  <c:v>0.84080999999999995</c:v>
                </c:pt>
                <c:pt idx="28">
                  <c:v>0.84080999999999995</c:v>
                </c:pt>
                <c:pt idx="29">
                  <c:v>0.84080999999999995</c:v>
                </c:pt>
                <c:pt idx="30">
                  <c:v>0.84080999999999995</c:v>
                </c:pt>
                <c:pt idx="31">
                  <c:v>0.84080999999999995</c:v>
                </c:pt>
                <c:pt idx="32">
                  <c:v>0.84080999999999995</c:v>
                </c:pt>
                <c:pt idx="33">
                  <c:v>0.84080999999999995</c:v>
                </c:pt>
                <c:pt idx="34">
                  <c:v>0.84080999999999995</c:v>
                </c:pt>
                <c:pt idx="35">
                  <c:v>0.84080999999999995</c:v>
                </c:pt>
                <c:pt idx="36">
                  <c:v>0.84080999999999995</c:v>
                </c:pt>
                <c:pt idx="37">
                  <c:v>0.84080999999999995</c:v>
                </c:pt>
                <c:pt idx="38">
                  <c:v>0.84080999999999995</c:v>
                </c:pt>
                <c:pt idx="39">
                  <c:v>0.84080999999999995</c:v>
                </c:pt>
                <c:pt idx="40">
                  <c:v>0.84080999999999995</c:v>
                </c:pt>
                <c:pt idx="41">
                  <c:v>0.84080999999999995</c:v>
                </c:pt>
                <c:pt idx="42">
                  <c:v>0.84080999999999995</c:v>
                </c:pt>
                <c:pt idx="43">
                  <c:v>0.84080999999999995</c:v>
                </c:pt>
                <c:pt idx="44">
                  <c:v>0.84080999999999995</c:v>
                </c:pt>
                <c:pt idx="45">
                  <c:v>0.84080999999999995</c:v>
                </c:pt>
                <c:pt idx="46">
                  <c:v>0.84080999999999995</c:v>
                </c:pt>
                <c:pt idx="47">
                  <c:v>0.84080999999999995</c:v>
                </c:pt>
                <c:pt idx="48">
                  <c:v>0.84080999999999995</c:v>
                </c:pt>
                <c:pt idx="49">
                  <c:v>0.84080999999999995</c:v>
                </c:pt>
                <c:pt idx="50">
                  <c:v>0.84080999999999995</c:v>
                </c:pt>
                <c:pt idx="51">
                  <c:v>0.84080999999999995</c:v>
                </c:pt>
                <c:pt idx="52">
                  <c:v>0.84080999999999995</c:v>
                </c:pt>
                <c:pt idx="53">
                  <c:v>0.84080999999999995</c:v>
                </c:pt>
                <c:pt idx="54">
                  <c:v>0.84080999999999995</c:v>
                </c:pt>
                <c:pt idx="55">
                  <c:v>0.84080999999999995</c:v>
                </c:pt>
                <c:pt idx="56">
                  <c:v>0.84080999999999995</c:v>
                </c:pt>
                <c:pt idx="57">
                  <c:v>0.84080999999999995</c:v>
                </c:pt>
                <c:pt idx="58">
                  <c:v>0.84080999999999995</c:v>
                </c:pt>
                <c:pt idx="59">
                  <c:v>0.84080999999999995</c:v>
                </c:pt>
                <c:pt idx="60">
                  <c:v>0.84080999999999995</c:v>
                </c:pt>
                <c:pt idx="61">
                  <c:v>0.84080999999999995</c:v>
                </c:pt>
                <c:pt idx="62">
                  <c:v>0.84080999999999995</c:v>
                </c:pt>
                <c:pt idx="63">
                  <c:v>0.84080999999999995</c:v>
                </c:pt>
                <c:pt idx="64">
                  <c:v>0.84080999999999995</c:v>
                </c:pt>
                <c:pt idx="65">
                  <c:v>0.84080999999999995</c:v>
                </c:pt>
                <c:pt idx="66">
                  <c:v>0.84080999999999995</c:v>
                </c:pt>
                <c:pt idx="67">
                  <c:v>0.84080999999999995</c:v>
                </c:pt>
                <c:pt idx="68">
                  <c:v>0.84080999999999995</c:v>
                </c:pt>
                <c:pt idx="69">
                  <c:v>0.84080999999999995</c:v>
                </c:pt>
                <c:pt idx="70">
                  <c:v>0.84080999999999995</c:v>
                </c:pt>
                <c:pt idx="71">
                  <c:v>0.84080999999999995</c:v>
                </c:pt>
                <c:pt idx="72">
                  <c:v>0.84080999999999995</c:v>
                </c:pt>
                <c:pt idx="73">
                  <c:v>0.84080999999999995</c:v>
                </c:pt>
                <c:pt idx="74">
                  <c:v>0.84080999999999995</c:v>
                </c:pt>
                <c:pt idx="75">
                  <c:v>0.84080999999999995</c:v>
                </c:pt>
                <c:pt idx="76">
                  <c:v>0.84080999999999995</c:v>
                </c:pt>
                <c:pt idx="77">
                  <c:v>0.84080999999999995</c:v>
                </c:pt>
                <c:pt idx="78">
                  <c:v>0.84080999999999995</c:v>
                </c:pt>
                <c:pt idx="79">
                  <c:v>0.84080999999999995</c:v>
                </c:pt>
                <c:pt idx="80">
                  <c:v>0.84080999999999995</c:v>
                </c:pt>
                <c:pt idx="81">
                  <c:v>0.84080999999999995</c:v>
                </c:pt>
                <c:pt idx="82">
                  <c:v>0.84080999999999995</c:v>
                </c:pt>
                <c:pt idx="83">
                  <c:v>0.84080999999999995</c:v>
                </c:pt>
                <c:pt idx="84">
                  <c:v>0.84080999999999995</c:v>
                </c:pt>
                <c:pt idx="85">
                  <c:v>0.84080999999999995</c:v>
                </c:pt>
                <c:pt idx="86">
                  <c:v>0.84080999999999995</c:v>
                </c:pt>
                <c:pt idx="87">
                  <c:v>0.84080999999999995</c:v>
                </c:pt>
                <c:pt idx="88">
                  <c:v>0.84080999999999995</c:v>
                </c:pt>
                <c:pt idx="89">
                  <c:v>0.84080999999999995</c:v>
                </c:pt>
                <c:pt idx="90">
                  <c:v>0.84080999999999995</c:v>
                </c:pt>
                <c:pt idx="91">
                  <c:v>0.84080999999999995</c:v>
                </c:pt>
                <c:pt idx="92">
                  <c:v>0.84080999999999995</c:v>
                </c:pt>
                <c:pt idx="93">
                  <c:v>0.84080999999999995</c:v>
                </c:pt>
                <c:pt idx="94">
                  <c:v>0.84080999999999995</c:v>
                </c:pt>
                <c:pt idx="95">
                  <c:v>0.84080999999999995</c:v>
                </c:pt>
                <c:pt idx="96">
                  <c:v>0.84080999999999995</c:v>
                </c:pt>
                <c:pt idx="97">
                  <c:v>0.84080999999999995</c:v>
                </c:pt>
                <c:pt idx="98">
                  <c:v>0.84080999999999995</c:v>
                </c:pt>
                <c:pt idx="99">
                  <c:v>0.84080999999999995</c:v>
                </c:pt>
                <c:pt idx="100">
                  <c:v>0.84080999999999995</c:v>
                </c:pt>
                <c:pt idx="101">
                  <c:v>0.84080999999999995</c:v>
                </c:pt>
                <c:pt idx="102">
                  <c:v>0.84080999999999995</c:v>
                </c:pt>
                <c:pt idx="103">
                  <c:v>0.84080999999999995</c:v>
                </c:pt>
                <c:pt idx="104">
                  <c:v>0.84080999999999995</c:v>
                </c:pt>
                <c:pt idx="105">
                  <c:v>0.84080999999999995</c:v>
                </c:pt>
                <c:pt idx="106">
                  <c:v>0.84080999999999995</c:v>
                </c:pt>
                <c:pt idx="107">
                  <c:v>0.84080999999999995</c:v>
                </c:pt>
                <c:pt idx="108">
                  <c:v>0.84080999999999995</c:v>
                </c:pt>
                <c:pt idx="109">
                  <c:v>0.84080999999999995</c:v>
                </c:pt>
                <c:pt idx="110">
                  <c:v>0.84080999999999995</c:v>
                </c:pt>
                <c:pt idx="111">
                  <c:v>0.84080999999999995</c:v>
                </c:pt>
                <c:pt idx="112">
                  <c:v>0.84080999999999995</c:v>
                </c:pt>
                <c:pt idx="113">
                  <c:v>0.84080999999999995</c:v>
                </c:pt>
                <c:pt idx="114">
                  <c:v>0.84080999999999995</c:v>
                </c:pt>
                <c:pt idx="115">
                  <c:v>0.84080999999999995</c:v>
                </c:pt>
                <c:pt idx="116">
                  <c:v>0.84080999999999995</c:v>
                </c:pt>
                <c:pt idx="117">
                  <c:v>0.84080999999999995</c:v>
                </c:pt>
                <c:pt idx="118">
                  <c:v>0.84080999999999995</c:v>
                </c:pt>
                <c:pt idx="119">
                  <c:v>0.84080999999999995</c:v>
                </c:pt>
                <c:pt idx="120">
                  <c:v>0.84080999999999995</c:v>
                </c:pt>
              </c:numCache>
            </c:numRef>
          </c:yVal>
          <c:smooth val="0"/>
          <c:extLst>
            <c:ext xmlns:c16="http://schemas.microsoft.com/office/drawing/2014/chart" uri="{C3380CC4-5D6E-409C-BE32-E72D297353CC}">
              <c16:uniqueId val="{00000003-415E-4D64-81EC-BD3E3050885F}"/>
            </c:ext>
          </c:extLst>
        </c:ser>
        <c:ser>
          <c:idx val="4"/>
          <c:order val="4"/>
          <c:tx>
            <c:v>Alliance Average</c:v>
          </c:tx>
          <c:spPr>
            <a:ln w="19050" cap="rnd">
              <a:solidFill>
                <a:srgbClr val="D785B7"/>
              </a:solidFill>
              <a:round/>
            </a:ln>
            <a:effectLst/>
          </c:spPr>
          <c:marker>
            <c:symbol val="none"/>
          </c:marker>
          <c:xVal>
            <c:numRef>
              <c:f>View_Completeness!$AH$10:$AH$147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1.7127514728903566</c:v>
                </c:pt>
                <c:pt idx="120">
                  <c:v>1.7009619553533508</c:v>
                </c:pt>
                <c:pt idx="122">
                  <c:v>3.5</c:v>
                </c:pt>
                <c:pt idx="123">
                  <c:v>4.5</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View_Completeness!$AL$10:$AL$147</c:f>
              <c:numCache>
                <c:formatCode>General</c:formatCode>
                <c:ptCount val="138"/>
                <c:pt idx="122" formatCode="0.000">
                  <c:v>0.88324999999999998</c:v>
                </c:pt>
                <c:pt idx="123" formatCode="0.000">
                  <c:v>0.88324999999999998</c:v>
                </c:pt>
                <c:pt idx="124" formatCode="0.000">
                  <c:v>0.88324999999999998</c:v>
                </c:pt>
                <c:pt idx="125" formatCode="0.000">
                  <c:v>0.88324999999999998</c:v>
                </c:pt>
                <c:pt idx="126" formatCode="0.000">
                  <c:v>0.88324999999999998</c:v>
                </c:pt>
                <c:pt idx="127" formatCode="0.000">
                  <c:v>0.88324999999999998</c:v>
                </c:pt>
                <c:pt idx="128" formatCode="0.000">
                  <c:v>0.88324999999999998</c:v>
                </c:pt>
                <c:pt idx="129" formatCode="0.000">
                  <c:v>0.88324999999999998</c:v>
                </c:pt>
                <c:pt idx="130" formatCode="0.000">
                  <c:v>0.88324999999999998</c:v>
                </c:pt>
                <c:pt idx="131" formatCode="0.000">
                  <c:v>0.88324999999999998</c:v>
                </c:pt>
                <c:pt idx="132" formatCode="0.000">
                  <c:v>0.88324999999999998</c:v>
                </c:pt>
                <c:pt idx="133" formatCode="0.000">
                  <c:v>0.88324999999999998</c:v>
                </c:pt>
                <c:pt idx="134" formatCode="0.000">
                  <c:v>0.88324999999999998</c:v>
                </c:pt>
                <c:pt idx="135" formatCode="0.000">
                  <c:v>0.88324999999999998</c:v>
                </c:pt>
                <c:pt idx="136" formatCode="0.000">
                  <c:v>0.88324999999999998</c:v>
                </c:pt>
              </c:numCache>
            </c:numRef>
          </c:yVal>
          <c:smooth val="0"/>
          <c:extLst>
            <c:ext xmlns:c16="http://schemas.microsoft.com/office/drawing/2014/chart" uri="{C3380CC4-5D6E-409C-BE32-E72D297353CC}">
              <c16:uniqueId val="{00000004-415E-4D64-81EC-BD3E3050885F}"/>
            </c:ext>
          </c:extLst>
        </c:ser>
        <c:dLbls>
          <c:showLegendKey val="0"/>
          <c:showVal val="0"/>
          <c:showCatName val="0"/>
          <c:showSerName val="0"/>
          <c:showPercent val="0"/>
          <c:showBubbleSize val="0"/>
        </c:dLbls>
        <c:axId val="1245940239"/>
        <c:axId val="1245944079"/>
      </c:scatterChart>
      <c:valAx>
        <c:axId val="1245940239"/>
        <c:scaling>
          <c:orientation val="minMax"/>
          <c:max val="6"/>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45944079"/>
        <c:crosses val="autoZero"/>
        <c:crossBetween val="midCat"/>
        <c:majorUnit val="6"/>
      </c:valAx>
      <c:valAx>
        <c:axId val="1245944079"/>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45940239"/>
        <c:crosses val="autoZero"/>
        <c:crossBetween val="midCat"/>
      </c:valAx>
      <c:spPr>
        <a:noFill/>
        <a:ln>
          <a:noFill/>
        </a:ln>
        <a:effectLst/>
      </c:spPr>
    </c:plotArea>
    <c:legend>
      <c:legendPos val="b"/>
      <c:layout>
        <c:manualLayout>
          <c:xMode val="edge"/>
          <c:yMode val="edge"/>
          <c:x val="0.11588920134983127"/>
          <c:y val="0.82465223097112861"/>
          <c:w val="0.85467060367454073"/>
          <c:h val="0.1493066491688538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tx>
            <c:v>All NHS Breast Units</c:v>
          </c:tx>
          <c:spPr>
            <a:ln w="25400" cap="rnd">
              <a:noFill/>
              <a:round/>
            </a:ln>
            <a:effectLst/>
          </c:spPr>
          <c:marker>
            <c:symbol val="circle"/>
            <c:size val="5"/>
            <c:spPr>
              <a:noFill/>
              <a:ln w="9525">
                <a:solidFill>
                  <a:srgbClr val="4A97A2"/>
                </a:solidFill>
              </a:ln>
              <a:effectLst/>
            </c:spPr>
          </c:marker>
          <c:xVal>
            <c:numRef>
              <c:f>View_Indicators!$AH$10:$AH$147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1.7245409904273625</c:v>
                </c:pt>
                <c:pt idx="120">
                  <c:v>1.7009619553533508</c:v>
                </c:pt>
                <c:pt idx="122">
                  <c:v>3.6</c:v>
                </c:pt>
                <c:pt idx="123">
                  <c:v>4.4000000000000004</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View_Indicators!$AI$10:$AI$147</c:f>
              <c:numCache>
                <c:formatCode>General</c:formatCode>
                <c:ptCount val="138"/>
                <c:pt idx="0">
                  <c:v>0.82352999999999998</c:v>
                </c:pt>
                <c:pt idx="1">
                  <c:v>0.70909</c:v>
                </c:pt>
                <c:pt idx="2">
                  <c:v>0.70369999999999999</c:v>
                </c:pt>
                <c:pt idx="3">
                  <c:v>0.83870999999999996</c:v>
                </c:pt>
                <c:pt idx="4">
                  <c:v>0.36231999999999998</c:v>
                </c:pt>
                <c:pt idx="5">
                  <c:v>0.56410000000000005</c:v>
                </c:pt>
                <c:pt idx="6">
                  <c:v>0.95455000000000001</c:v>
                </c:pt>
                <c:pt idx="7">
                  <c:v>0.81579000000000002</c:v>
                </c:pt>
                <c:pt idx="8">
                  <c:v>0.82269999999999999</c:v>
                </c:pt>
                <c:pt idx="9">
                  <c:v>0.79710000000000003</c:v>
                </c:pt>
                <c:pt idx="10">
                  <c:v>0.8125</c:v>
                </c:pt>
                <c:pt idx="11">
                  <c:v>0.96970000000000001</c:v>
                </c:pt>
                <c:pt idx="12">
                  <c:v>0.90698000000000001</c:v>
                </c:pt>
                <c:pt idx="13">
                  <c:v>0.80556000000000005</c:v>
                </c:pt>
                <c:pt idx="14">
                  <c:v>0.91227999999999998</c:v>
                </c:pt>
                <c:pt idx="15">
                  <c:v>0.84931999999999996</c:v>
                </c:pt>
                <c:pt idx="16">
                  <c:v>0.76388999999999996</c:v>
                </c:pt>
                <c:pt idx="17">
                  <c:v>0.35555999999999999</c:v>
                </c:pt>
                <c:pt idx="18">
                  <c:v>0.89231000000000005</c:v>
                </c:pt>
                <c:pt idx="19">
                  <c:v>0.76190000000000002</c:v>
                </c:pt>
                <c:pt idx="20">
                  <c:v>0.86485999999999996</c:v>
                </c:pt>
                <c:pt idx="21">
                  <c:v>0.75727999999999995</c:v>
                </c:pt>
                <c:pt idx="22">
                  <c:v>0.77646999999999999</c:v>
                </c:pt>
                <c:pt idx="23">
                  <c:v>0.83845999999999998</c:v>
                </c:pt>
                <c:pt idx="24">
                  <c:v>0.67142999999999997</c:v>
                </c:pt>
                <c:pt idx="25">
                  <c:v>0.88636000000000004</c:v>
                </c:pt>
                <c:pt idx="26">
                  <c:v>0.91025999999999996</c:v>
                </c:pt>
                <c:pt idx="27">
                  <c:v>0.85714000000000001</c:v>
                </c:pt>
                <c:pt idx="28">
                  <c:v>0.85496000000000005</c:v>
                </c:pt>
                <c:pt idx="29">
                  <c:v>0.82418000000000002</c:v>
                </c:pt>
                <c:pt idx="30">
                  <c:v>0.77358000000000005</c:v>
                </c:pt>
                <c:pt idx="31">
                  <c:v>0.92666999999999999</c:v>
                </c:pt>
                <c:pt idx="32">
                  <c:v>0.92062999999999995</c:v>
                </c:pt>
                <c:pt idx="33">
                  <c:v>0.88371999999999995</c:v>
                </c:pt>
                <c:pt idx="34">
                  <c:v>0.85965000000000003</c:v>
                </c:pt>
                <c:pt idx="35">
                  <c:v>0.58384999999999998</c:v>
                </c:pt>
                <c:pt idx="36">
                  <c:v>0.50602000000000003</c:v>
                </c:pt>
                <c:pt idx="37">
                  <c:v>0.76595999999999997</c:v>
                </c:pt>
                <c:pt idx="38">
                  <c:v>0.90741000000000005</c:v>
                </c:pt>
                <c:pt idx="39">
                  <c:v>0.80198000000000003</c:v>
                </c:pt>
                <c:pt idx="40">
                  <c:v>0.8</c:v>
                </c:pt>
                <c:pt idx="41">
                  <c:v>0.92391000000000001</c:v>
                </c:pt>
                <c:pt idx="42">
                  <c:v>0.85</c:v>
                </c:pt>
                <c:pt idx="43">
                  <c:v>0.67520999999999998</c:v>
                </c:pt>
                <c:pt idx="44">
                  <c:v>0.71428999999999998</c:v>
                </c:pt>
                <c:pt idx="45">
                  <c:v>0.73485</c:v>
                </c:pt>
                <c:pt idx="46">
                  <c:v>0.85965000000000003</c:v>
                </c:pt>
                <c:pt idx="47">
                  <c:v>0.93478000000000006</c:v>
                </c:pt>
                <c:pt idx="48">
                  <c:v>0.97221999999999997</c:v>
                </c:pt>
                <c:pt idx="49">
                  <c:v>0.92186999999999997</c:v>
                </c:pt>
                <c:pt idx="50">
                  <c:v>0.81818000000000002</c:v>
                </c:pt>
                <c:pt idx="51">
                  <c:v>0.25424000000000002</c:v>
                </c:pt>
                <c:pt idx="52">
                  <c:v>0.90625</c:v>
                </c:pt>
                <c:pt idx="53">
                  <c:v>0.86597999999999997</c:v>
                </c:pt>
                <c:pt idx="54">
                  <c:v>0.87097000000000002</c:v>
                </c:pt>
                <c:pt idx="55">
                  <c:v>0.78571000000000002</c:v>
                </c:pt>
                <c:pt idx="56">
                  <c:v>0.79032000000000002</c:v>
                </c:pt>
                <c:pt idx="57">
                  <c:v>0.89246999999999999</c:v>
                </c:pt>
                <c:pt idx="58">
                  <c:v>0.84167000000000003</c:v>
                </c:pt>
                <c:pt idx="59">
                  <c:v>0.6</c:v>
                </c:pt>
                <c:pt idx="60">
                  <c:v>0.90741000000000005</c:v>
                </c:pt>
                <c:pt idx="61">
                  <c:v>0.88</c:v>
                </c:pt>
                <c:pt idx="62">
                  <c:v>0.74746999999999997</c:v>
                </c:pt>
                <c:pt idx="63">
                  <c:v>0.83908000000000005</c:v>
                </c:pt>
                <c:pt idx="64">
                  <c:v>0.84297999999999995</c:v>
                </c:pt>
                <c:pt idx="65">
                  <c:v>0.68852000000000002</c:v>
                </c:pt>
                <c:pt idx="66">
                  <c:v>0.86301000000000005</c:v>
                </c:pt>
                <c:pt idx="67">
                  <c:v>0.89231000000000005</c:v>
                </c:pt>
                <c:pt idx="68">
                  <c:v>0.75</c:v>
                </c:pt>
                <c:pt idx="69">
                  <c:v>0.84</c:v>
                </c:pt>
                <c:pt idx="70">
                  <c:v>0.76</c:v>
                </c:pt>
                <c:pt idx="71">
                  <c:v>0.57142999999999999</c:v>
                </c:pt>
                <c:pt idx="72">
                  <c:v>0.85714000000000001</c:v>
                </c:pt>
                <c:pt idx="73">
                  <c:v>0.79739000000000004</c:v>
                </c:pt>
                <c:pt idx="74">
                  <c:v>0.45588000000000001</c:v>
                </c:pt>
                <c:pt idx="75">
                  <c:v>0.79388999999999998</c:v>
                </c:pt>
                <c:pt idx="76">
                  <c:v>0.93130000000000002</c:v>
                </c:pt>
                <c:pt idx="77">
                  <c:v>0.88732</c:v>
                </c:pt>
                <c:pt idx="78">
                  <c:v>0.89795999999999998</c:v>
                </c:pt>
                <c:pt idx="79">
                  <c:v>0.92373000000000005</c:v>
                </c:pt>
                <c:pt idx="80">
                  <c:v>0.74107000000000001</c:v>
                </c:pt>
                <c:pt idx="81">
                  <c:v>0.80645</c:v>
                </c:pt>
                <c:pt idx="82">
                  <c:v>0.92647000000000002</c:v>
                </c:pt>
                <c:pt idx="83">
                  <c:v>0.96552000000000004</c:v>
                </c:pt>
                <c:pt idx="84">
                  <c:v>0.83721000000000001</c:v>
                </c:pt>
                <c:pt idx="85">
                  <c:v>0.86667000000000005</c:v>
                </c:pt>
                <c:pt idx="86">
                  <c:v>0.73785999999999996</c:v>
                </c:pt>
                <c:pt idx="87">
                  <c:v>0.70587999999999995</c:v>
                </c:pt>
                <c:pt idx="88">
                  <c:v>0.76829000000000003</c:v>
                </c:pt>
                <c:pt idx="89">
                  <c:v>0.86407999999999996</c:v>
                </c:pt>
                <c:pt idx="90">
                  <c:v>0.66666999999999998</c:v>
                </c:pt>
                <c:pt idx="91">
                  <c:v>0.94118000000000002</c:v>
                </c:pt>
                <c:pt idx="92">
                  <c:v>0.88124999999999998</c:v>
                </c:pt>
                <c:pt idx="93">
                  <c:v>0.71831</c:v>
                </c:pt>
                <c:pt idx="94">
                  <c:v>0.66129000000000004</c:v>
                </c:pt>
                <c:pt idx="95">
                  <c:v>0.67442000000000002</c:v>
                </c:pt>
                <c:pt idx="96">
                  <c:v>0.89024000000000003</c:v>
                </c:pt>
                <c:pt idx="97">
                  <c:v>0.91176000000000001</c:v>
                </c:pt>
                <c:pt idx="98">
                  <c:v>0.82857000000000003</c:v>
                </c:pt>
                <c:pt idx="99">
                  <c:v>0.84848000000000001</c:v>
                </c:pt>
                <c:pt idx="100">
                  <c:v>0.87407000000000001</c:v>
                </c:pt>
                <c:pt idx="101">
                  <c:v>0.92632000000000003</c:v>
                </c:pt>
                <c:pt idx="102">
                  <c:v>0.85714000000000001</c:v>
                </c:pt>
                <c:pt idx="103">
                  <c:v>0.82608999999999999</c:v>
                </c:pt>
                <c:pt idx="104">
                  <c:v>0.85294000000000003</c:v>
                </c:pt>
                <c:pt idx="105">
                  <c:v>0.81111</c:v>
                </c:pt>
                <c:pt idx="106">
                  <c:v>0.77778000000000003</c:v>
                </c:pt>
                <c:pt idx="107">
                  <c:v>0.89319999999999999</c:v>
                </c:pt>
                <c:pt idx="108">
                  <c:v>0.77273000000000003</c:v>
                </c:pt>
                <c:pt idx="109">
                  <c:v>0.83260000000000001</c:v>
                </c:pt>
                <c:pt idx="110">
                  <c:v>0.87209000000000003</c:v>
                </c:pt>
                <c:pt idx="111">
                  <c:v>0.83035999999999999</c:v>
                </c:pt>
                <c:pt idx="112">
                  <c:v>0.92537000000000003</c:v>
                </c:pt>
                <c:pt idx="113">
                  <c:v>0.86726000000000003</c:v>
                </c:pt>
                <c:pt idx="114">
                  <c:v>0.28571000000000002</c:v>
                </c:pt>
                <c:pt idx="115">
                  <c:v>0.92</c:v>
                </c:pt>
                <c:pt idx="116">
                  <c:v>0.84091000000000005</c:v>
                </c:pt>
                <c:pt idx="117">
                  <c:v>0.79452</c:v>
                </c:pt>
                <c:pt idx="118">
                  <c:v>0.96667000000000003</c:v>
                </c:pt>
                <c:pt idx="119">
                  <c:v>0.81061000000000005</c:v>
                </c:pt>
                <c:pt idx="120">
                  <c:v>#N/A</c:v>
                </c:pt>
              </c:numCache>
            </c:numRef>
          </c:yVal>
          <c:smooth val="0"/>
          <c:extLst>
            <c:ext xmlns:c16="http://schemas.microsoft.com/office/drawing/2014/chart" uri="{C3380CC4-5D6E-409C-BE32-E72D297353CC}">
              <c16:uniqueId val="{00000000-B4F5-495E-8DD3-F23DC8D358A3}"/>
            </c:ext>
          </c:extLst>
        </c:ser>
        <c:ser>
          <c:idx val="2"/>
          <c:order val="1"/>
          <c:tx>
            <c:v>Units within Region</c:v>
          </c:tx>
          <c:spPr>
            <a:ln w="25400" cap="rnd">
              <a:noFill/>
              <a:round/>
            </a:ln>
            <a:effectLst/>
          </c:spPr>
          <c:marker>
            <c:symbol val="circle"/>
            <c:size val="5"/>
            <c:spPr>
              <a:solidFill>
                <a:srgbClr val="B63C88"/>
              </a:solidFill>
              <a:ln w="9525">
                <a:solidFill>
                  <a:srgbClr val="D785B7"/>
                </a:solidFill>
              </a:ln>
              <a:effectLst/>
            </c:spPr>
          </c:marker>
          <c:xVal>
            <c:numRef>
              <c:f>View_Indicators!$AH$10:$AH$147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1.7245409904273625</c:v>
                </c:pt>
                <c:pt idx="120">
                  <c:v>1.7009619553533508</c:v>
                </c:pt>
                <c:pt idx="122">
                  <c:v>3.6</c:v>
                </c:pt>
                <c:pt idx="123">
                  <c:v>4.4000000000000004</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View_Indicators!$AJ$10:$AJ$147</c:f>
              <c:numCache>
                <c:formatCode>General</c:formatCode>
                <c:ptCount val="138"/>
                <c:pt idx="124">
                  <c:v>0.92</c:v>
                </c:pt>
                <c:pt idx="125">
                  <c:v>0.84091000000000005</c:v>
                </c:pt>
                <c:pt idx="126">
                  <c:v>0.79452</c:v>
                </c:pt>
                <c:pt idx="127">
                  <c:v>0.96667000000000003</c:v>
                </c:pt>
                <c:pt idx="128">
                  <c:v>0.81061000000000005</c:v>
                </c:pt>
                <c:pt idx="129">
                  <c:v>#N/A</c:v>
                </c:pt>
                <c:pt idx="130">
                  <c:v>#N/A</c:v>
                </c:pt>
                <c:pt idx="131">
                  <c:v>#N/A</c:v>
                </c:pt>
                <c:pt idx="132">
                  <c:v>#N/A</c:v>
                </c:pt>
                <c:pt idx="133">
                  <c:v>#N/A</c:v>
                </c:pt>
                <c:pt idx="134">
                  <c:v>#N/A</c:v>
                </c:pt>
                <c:pt idx="135">
                  <c:v>#N/A</c:v>
                </c:pt>
                <c:pt idx="136">
                  <c:v>#N/A</c:v>
                </c:pt>
              </c:numCache>
            </c:numRef>
          </c:yVal>
          <c:smooth val="0"/>
          <c:extLst>
            <c:ext xmlns:c16="http://schemas.microsoft.com/office/drawing/2014/chart" uri="{C3380CC4-5D6E-409C-BE32-E72D297353CC}">
              <c16:uniqueId val="{00000001-B4F5-495E-8DD3-F23DC8D358A3}"/>
            </c:ext>
          </c:extLst>
        </c:ser>
        <c:ser>
          <c:idx val="3"/>
          <c:order val="2"/>
          <c:tx>
            <c:v>Selected Breast Unit</c:v>
          </c:tx>
          <c:spPr>
            <a:ln w="25400" cap="rnd">
              <a:noFill/>
              <a:round/>
            </a:ln>
            <a:effectLst/>
          </c:spPr>
          <c:marker>
            <c:symbol val="diamond"/>
            <c:size val="7"/>
            <c:spPr>
              <a:solidFill>
                <a:schemeClr val="tx1"/>
              </a:solidFill>
              <a:ln w="9525">
                <a:solidFill>
                  <a:schemeClr val="tx1"/>
                </a:solidFill>
              </a:ln>
              <a:effectLst/>
            </c:spPr>
          </c:marker>
          <c:xVal>
            <c:numRef>
              <c:f>View_Indicators!$AH$10:$AH$147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1.7245409904273625</c:v>
                </c:pt>
                <c:pt idx="120">
                  <c:v>1.7009619553533508</c:v>
                </c:pt>
                <c:pt idx="122">
                  <c:v>3.6</c:v>
                </c:pt>
                <c:pt idx="123">
                  <c:v>4.4000000000000004</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View_Indicators!$AK$10:$AK$147</c:f>
              <c:numCache>
                <c:formatCode>General</c:formatCode>
                <c:ptCount val="138"/>
                <c:pt idx="137">
                  <c:v>0.92</c:v>
                </c:pt>
              </c:numCache>
            </c:numRef>
          </c:yVal>
          <c:smooth val="0"/>
          <c:extLst>
            <c:ext xmlns:c16="http://schemas.microsoft.com/office/drawing/2014/chart" uri="{C3380CC4-5D6E-409C-BE32-E72D297353CC}">
              <c16:uniqueId val="{00000002-B4F5-495E-8DD3-F23DC8D358A3}"/>
            </c:ext>
          </c:extLst>
        </c:ser>
        <c:ser>
          <c:idx val="0"/>
          <c:order val="3"/>
          <c:tx>
            <c:strRef>
              <c:f>View_Indicators!$AM$9</c:f>
              <c:strCache>
                <c:ptCount val="1"/>
                <c:pt idx="0">
                  <c:v>England and Wales</c:v>
                </c:pt>
              </c:strCache>
            </c:strRef>
          </c:tx>
          <c:spPr>
            <a:ln w="19050" cap="rnd">
              <a:solidFill>
                <a:schemeClr val="tx1"/>
              </a:solidFill>
              <a:prstDash val="solid"/>
              <a:round/>
            </a:ln>
            <a:effectLst/>
          </c:spPr>
          <c:marker>
            <c:symbol val="none"/>
          </c:marker>
          <c:xVal>
            <c:numRef>
              <c:f>View_Indicators!$AH$10:$AH$147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1.7245409904273625</c:v>
                </c:pt>
                <c:pt idx="120">
                  <c:v>1.7009619553533508</c:v>
                </c:pt>
                <c:pt idx="122">
                  <c:v>3.6</c:v>
                </c:pt>
                <c:pt idx="123">
                  <c:v>4.4000000000000004</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View_Indicators!$AM$10:$AM$147</c:f>
              <c:numCache>
                <c:formatCode>General</c:formatCode>
                <c:ptCount val="138"/>
                <c:pt idx="0">
                  <c:v>0.80910000000000004</c:v>
                </c:pt>
                <c:pt idx="1">
                  <c:v>0.80910000000000004</c:v>
                </c:pt>
                <c:pt idx="2">
                  <c:v>0.80910000000000004</c:v>
                </c:pt>
                <c:pt idx="3">
                  <c:v>0.80910000000000004</c:v>
                </c:pt>
                <c:pt idx="4">
                  <c:v>0.80910000000000004</c:v>
                </c:pt>
                <c:pt idx="5">
                  <c:v>0.80910000000000004</c:v>
                </c:pt>
                <c:pt idx="6">
                  <c:v>0.80910000000000004</c:v>
                </c:pt>
                <c:pt idx="7">
                  <c:v>0.80910000000000004</c:v>
                </c:pt>
                <c:pt idx="8">
                  <c:v>0.80910000000000004</c:v>
                </c:pt>
                <c:pt idx="9">
                  <c:v>0.80910000000000004</c:v>
                </c:pt>
                <c:pt idx="10">
                  <c:v>0.80910000000000004</c:v>
                </c:pt>
                <c:pt idx="11">
                  <c:v>0.80910000000000004</c:v>
                </c:pt>
                <c:pt idx="12">
                  <c:v>0.80910000000000004</c:v>
                </c:pt>
                <c:pt idx="13">
                  <c:v>0.80910000000000004</c:v>
                </c:pt>
                <c:pt idx="14">
                  <c:v>0.80910000000000004</c:v>
                </c:pt>
                <c:pt idx="15">
                  <c:v>0.80910000000000004</c:v>
                </c:pt>
                <c:pt idx="16">
                  <c:v>0.80910000000000004</c:v>
                </c:pt>
                <c:pt idx="17">
                  <c:v>0.80910000000000004</c:v>
                </c:pt>
                <c:pt idx="18">
                  <c:v>0.80910000000000004</c:v>
                </c:pt>
                <c:pt idx="19">
                  <c:v>0.80910000000000004</c:v>
                </c:pt>
                <c:pt idx="20">
                  <c:v>0.80910000000000004</c:v>
                </c:pt>
                <c:pt idx="21">
                  <c:v>0.80910000000000004</c:v>
                </c:pt>
                <c:pt idx="22">
                  <c:v>0.80910000000000004</c:v>
                </c:pt>
                <c:pt idx="23">
                  <c:v>0.80910000000000004</c:v>
                </c:pt>
                <c:pt idx="24">
                  <c:v>0.80910000000000004</c:v>
                </c:pt>
                <c:pt idx="25">
                  <c:v>0.80910000000000004</c:v>
                </c:pt>
                <c:pt idx="26">
                  <c:v>0.80910000000000004</c:v>
                </c:pt>
                <c:pt idx="27">
                  <c:v>0.80910000000000004</c:v>
                </c:pt>
                <c:pt idx="28">
                  <c:v>0.80910000000000004</c:v>
                </c:pt>
                <c:pt idx="29">
                  <c:v>0.80910000000000004</c:v>
                </c:pt>
                <c:pt idx="30">
                  <c:v>0.80910000000000004</c:v>
                </c:pt>
                <c:pt idx="31">
                  <c:v>0.80910000000000004</c:v>
                </c:pt>
                <c:pt idx="32">
                  <c:v>0.80910000000000004</c:v>
                </c:pt>
                <c:pt idx="33">
                  <c:v>0.80910000000000004</c:v>
                </c:pt>
                <c:pt idx="34">
                  <c:v>0.80910000000000004</c:v>
                </c:pt>
                <c:pt idx="35">
                  <c:v>0.80910000000000004</c:v>
                </c:pt>
                <c:pt idx="36">
                  <c:v>0.80910000000000004</c:v>
                </c:pt>
                <c:pt idx="37">
                  <c:v>0.80910000000000004</c:v>
                </c:pt>
                <c:pt idx="38">
                  <c:v>0.80910000000000004</c:v>
                </c:pt>
                <c:pt idx="39">
                  <c:v>0.80910000000000004</c:v>
                </c:pt>
                <c:pt idx="40">
                  <c:v>0.80910000000000004</c:v>
                </c:pt>
                <c:pt idx="41">
                  <c:v>0.80910000000000004</c:v>
                </c:pt>
                <c:pt idx="42">
                  <c:v>0.80910000000000004</c:v>
                </c:pt>
                <c:pt idx="43">
                  <c:v>0.80910000000000004</c:v>
                </c:pt>
                <c:pt idx="44">
                  <c:v>0.80910000000000004</c:v>
                </c:pt>
                <c:pt idx="45">
                  <c:v>0.80910000000000004</c:v>
                </c:pt>
                <c:pt idx="46">
                  <c:v>0.80910000000000004</c:v>
                </c:pt>
                <c:pt idx="47">
                  <c:v>0.80910000000000004</c:v>
                </c:pt>
                <c:pt idx="48">
                  <c:v>0.80910000000000004</c:v>
                </c:pt>
                <c:pt idx="49">
                  <c:v>0.80910000000000004</c:v>
                </c:pt>
                <c:pt idx="50">
                  <c:v>0.80910000000000004</c:v>
                </c:pt>
                <c:pt idx="51">
                  <c:v>0.80910000000000004</c:v>
                </c:pt>
                <c:pt idx="52">
                  <c:v>0.80910000000000004</c:v>
                </c:pt>
                <c:pt idx="53">
                  <c:v>0.80910000000000004</c:v>
                </c:pt>
                <c:pt idx="54">
                  <c:v>0.80910000000000004</c:v>
                </c:pt>
                <c:pt idx="55">
                  <c:v>0.80910000000000004</c:v>
                </c:pt>
                <c:pt idx="56">
                  <c:v>0.80910000000000004</c:v>
                </c:pt>
                <c:pt idx="57">
                  <c:v>0.80910000000000004</c:v>
                </c:pt>
                <c:pt idx="58">
                  <c:v>0.80910000000000004</c:v>
                </c:pt>
                <c:pt idx="59">
                  <c:v>0.80910000000000004</c:v>
                </c:pt>
                <c:pt idx="60">
                  <c:v>0.80910000000000004</c:v>
                </c:pt>
                <c:pt idx="61">
                  <c:v>0.80910000000000004</c:v>
                </c:pt>
                <c:pt idx="62">
                  <c:v>0.80910000000000004</c:v>
                </c:pt>
                <c:pt idx="63">
                  <c:v>0.80910000000000004</c:v>
                </c:pt>
                <c:pt idx="64">
                  <c:v>0.80910000000000004</c:v>
                </c:pt>
                <c:pt idx="65">
                  <c:v>0.80910000000000004</c:v>
                </c:pt>
                <c:pt idx="66">
                  <c:v>0.80910000000000004</c:v>
                </c:pt>
                <c:pt idx="67">
                  <c:v>0.80910000000000004</c:v>
                </c:pt>
                <c:pt idx="68">
                  <c:v>0.80910000000000004</c:v>
                </c:pt>
                <c:pt idx="69">
                  <c:v>0.80910000000000004</c:v>
                </c:pt>
                <c:pt idx="70">
                  <c:v>0.80910000000000004</c:v>
                </c:pt>
                <c:pt idx="71">
                  <c:v>0.80910000000000004</c:v>
                </c:pt>
                <c:pt idx="72">
                  <c:v>0.80910000000000004</c:v>
                </c:pt>
                <c:pt idx="73">
                  <c:v>0.80910000000000004</c:v>
                </c:pt>
                <c:pt idx="74">
                  <c:v>0.80910000000000004</c:v>
                </c:pt>
                <c:pt idx="75">
                  <c:v>0.80910000000000004</c:v>
                </c:pt>
                <c:pt idx="76">
                  <c:v>0.80910000000000004</c:v>
                </c:pt>
                <c:pt idx="77">
                  <c:v>0.80910000000000004</c:v>
                </c:pt>
                <c:pt idx="78">
                  <c:v>0.80910000000000004</c:v>
                </c:pt>
                <c:pt idx="79">
                  <c:v>0.80910000000000004</c:v>
                </c:pt>
                <c:pt idx="80">
                  <c:v>0.80910000000000004</c:v>
                </c:pt>
                <c:pt idx="81">
                  <c:v>0.80910000000000004</c:v>
                </c:pt>
                <c:pt idx="82">
                  <c:v>0.80910000000000004</c:v>
                </c:pt>
                <c:pt idx="83">
                  <c:v>0.80910000000000004</c:v>
                </c:pt>
                <c:pt idx="84">
                  <c:v>0.80910000000000004</c:v>
                </c:pt>
                <c:pt idx="85">
                  <c:v>0.80910000000000004</c:v>
                </c:pt>
                <c:pt idx="86">
                  <c:v>0.80910000000000004</c:v>
                </c:pt>
                <c:pt idx="87">
                  <c:v>0.80910000000000004</c:v>
                </c:pt>
                <c:pt idx="88">
                  <c:v>0.80910000000000004</c:v>
                </c:pt>
                <c:pt idx="89">
                  <c:v>0.80910000000000004</c:v>
                </c:pt>
                <c:pt idx="90">
                  <c:v>0.80910000000000004</c:v>
                </c:pt>
                <c:pt idx="91">
                  <c:v>0.80910000000000004</c:v>
                </c:pt>
                <c:pt idx="92">
                  <c:v>0.80910000000000004</c:v>
                </c:pt>
                <c:pt idx="93">
                  <c:v>0.80910000000000004</c:v>
                </c:pt>
                <c:pt idx="94">
                  <c:v>0.80910000000000004</c:v>
                </c:pt>
                <c:pt idx="95">
                  <c:v>0.80910000000000004</c:v>
                </c:pt>
                <c:pt idx="96">
                  <c:v>0.80910000000000004</c:v>
                </c:pt>
                <c:pt idx="97">
                  <c:v>0.80910000000000004</c:v>
                </c:pt>
                <c:pt idx="98">
                  <c:v>0.80910000000000004</c:v>
                </c:pt>
                <c:pt idx="99">
                  <c:v>0.80910000000000004</c:v>
                </c:pt>
                <c:pt idx="100">
                  <c:v>0.80910000000000004</c:v>
                </c:pt>
                <c:pt idx="101">
                  <c:v>0.80910000000000004</c:v>
                </c:pt>
                <c:pt idx="102">
                  <c:v>0.80910000000000004</c:v>
                </c:pt>
                <c:pt idx="103">
                  <c:v>0.80910000000000004</c:v>
                </c:pt>
                <c:pt idx="104">
                  <c:v>0.80910000000000004</c:v>
                </c:pt>
                <c:pt idx="105">
                  <c:v>0.80910000000000004</c:v>
                </c:pt>
                <c:pt idx="106">
                  <c:v>0.80910000000000004</c:v>
                </c:pt>
                <c:pt idx="107">
                  <c:v>0.80910000000000004</c:v>
                </c:pt>
                <c:pt idx="108">
                  <c:v>0.80910000000000004</c:v>
                </c:pt>
                <c:pt idx="109">
                  <c:v>0.80910000000000004</c:v>
                </c:pt>
                <c:pt idx="110">
                  <c:v>0.80910000000000004</c:v>
                </c:pt>
                <c:pt idx="111">
                  <c:v>0.80910000000000004</c:v>
                </c:pt>
                <c:pt idx="112">
                  <c:v>0.80910000000000004</c:v>
                </c:pt>
                <c:pt idx="113">
                  <c:v>0.80910000000000004</c:v>
                </c:pt>
                <c:pt idx="114">
                  <c:v>0.80910000000000004</c:v>
                </c:pt>
                <c:pt idx="115">
                  <c:v>0.80910000000000004</c:v>
                </c:pt>
                <c:pt idx="116">
                  <c:v>0.80910000000000004</c:v>
                </c:pt>
                <c:pt idx="117">
                  <c:v>0.80910000000000004</c:v>
                </c:pt>
                <c:pt idx="118">
                  <c:v>0.80910000000000004</c:v>
                </c:pt>
                <c:pt idx="119">
                  <c:v>0.80910000000000004</c:v>
                </c:pt>
                <c:pt idx="120">
                  <c:v>0.80910000000000004</c:v>
                </c:pt>
              </c:numCache>
            </c:numRef>
          </c:yVal>
          <c:smooth val="0"/>
          <c:extLst>
            <c:ext xmlns:c16="http://schemas.microsoft.com/office/drawing/2014/chart" uri="{C3380CC4-5D6E-409C-BE32-E72D297353CC}">
              <c16:uniqueId val="{00000003-B4F5-495E-8DD3-F23DC8D358A3}"/>
            </c:ext>
          </c:extLst>
        </c:ser>
        <c:ser>
          <c:idx val="4"/>
          <c:order val="4"/>
          <c:tx>
            <c:v>Alliance Average</c:v>
          </c:tx>
          <c:spPr>
            <a:ln w="19050" cap="rnd">
              <a:solidFill>
                <a:srgbClr val="B63C88"/>
              </a:solidFill>
              <a:round/>
            </a:ln>
            <a:effectLst/>
          </c:spPr>
          <c:marker>
            <c:symbol val="none"/>
          </c:marker>
          <c:xVal>
            <c:numRef>
              <c:f>View_Indicators!$AH$10:$AH$147</c:f>
              <c:numCache>
                <c:formatCode>0.000</c:formatCode>
                <c:ptCount val="138"/>
                <c:pt idx="0">
                  <c:v>1.7108986919214182</c:v>
                </c:pt>
                <c:pt idx="1">
                  <c:v>1.6206121209411997</c:v>
                </c:pt>
                <c:pt idx="2">
                  <c:v>1.8463814512610868</c:v>
                </c:pt>
                <c:pt idx="3">
                  <c:v>1.2305286965399047</c:v>
                </c:pt>
                <c:pt idx="4">
                  <c:v>1.8801061684714779</c:v>
                </c:pt>
                <c:pt idx="5">
                  <c:v>1.6512032487043773</c:v>
                </c:pt>
                <c:pt idx="6">
                  <c:v>1.1481481028533032</c:v>
                </c:pt>
                <c:pt idx="7">
                  <c:v>1.1602554631175497</c:v>
                </c:pt>
                <c:pt idx="8">
                  <c:v>1.5937223182586693</c:v>
                </c:pt>
                <c:pt idx="9">
                  <c:v>1.354358888915131</c:v>
                </c:pt>
                <c:pt idx="10">
                  <c:v>1.3551705314065705</c:v>
                </c:pt>
                <c:pt idx="11">
                  <c:v>1.2896313308277829</c:v>
                </c:pt>
                <c:pt idx="12">
                  <c:v>1.9498524463821936</c:v>
                </c:pt>
                <c:pt idx="13">
                  <c:v>1.7572914088348737</c:v>
                </c:pt>
                <c:pt idx="14">
                  <c:v>1.544918870257155</c:v>
                </c:pt>
                <c:pt idx="15">
                  <c:v>1.5520442781204817</c:v>
                </c:pt>
                <c:pt idx="16">
                  <c:v>1.0398671941550113</c:v>
                </c:pt>
                <c:pt idx="17">
                  <c:v>1.7972873138253234</c:v>
                </c:pt>
                <c:pt idx="18">
                  <c:v>1.1824741888412154</c:v>
                </c:pt>
                <c:pt idx="19">
                  <c:v>1.9927296646302834</c:v>
                </c:pt>
                <c:pt idx="20">
                  <c:v>1.1857894156438933</c:v>
                </c:pt>
                <c:pt idx="21">
                  <c:v>1.0846238972643532</c:v>
                </c:pt>
                <c:pt idx="22">
                  <c:v>1.0027406959239857</c:v>
                </c:pt>
                <c:pt idx="23">
                  <c:v>1.2006692748964349</c:v>
                </c:pt>
                <c:pt idx="24">
                  <c:v>1.6045533266589587</c:v>
                </c:pt>
                <c:pt idx="25">
                  <c:v>1.0603078478242223</c:v>
                </c:pt>
                <c:pt idx="26">
                  <c:v>1.6222778407410683</c:v>
                </c:pt>
                <c:pt idx="27">
                  <c:v>1.246800906472977</c:v>
                </c:pt>
                <c:pt idx="28">
                  <c:v>1.9769963169562241</c:v>
                </c:pt>
                <c:pt idx="29">
                  <c:v>1.9895026240888942</c:v>
                </c:pt>
                <c:pt idx="30">
                  <c:v>1.0919657504512754</c:v>
                </c:pt>
                <c:pt idx="31">
                  <c:v>1.5598302793714081</c:v>
                </c:pt>
                <c:pt idx="32">
                  <c:v>1.6381085359089584</c:v>
                </c:pt>
                <c:pt idx="33">
                  <c:v>1.0262264126451213</c:v>
                </c:pt>
                <c:pt idx="34">
                  <c:v>1.1032991266099286</c:v>
                </c:pt>
                <c:pt idx="35">
                  <c:v>1.098646219815544</c:v>
                </c:pt>
                <c:pt idx="36">
                  <c:v>1.9454777131514298</c:v>
                </c:pt>
                <c:pt idx="37">
                  <c:v>1.1832458393654708</c:v>
                </c:pt>
                <c:pt idx="38">
                  <c:v>1.5984322014512591</c:v>
                </c:pt>
                <c:pt idx="39">
                  <c:v>1.2151644535150794</c:v>
                </c:pt>
                <c:pt idx="40">
                  <c:v>1.8115876215517077</c:v>
                </c:pt>
                <c:pt idx="41">
                  <c:v>1.0998617139093985</c:v>
                </c:pt>
                <c:pt idx="42">
                  <c:v>1.285958316942728</c:v>
                </c:pt>
                <c:pt idx="43">
                  <c:v>1.0151376110620787</c:v>
                </c:pt>
                <c:pt idx="44">
                  <c:v>1.5365693702638152</c:v>
                </c:pt>
                <c:pt idx="45">
                  <c:v>1.1909313085756752</c:v>
                </c:pt>
                <c:pt idx="46">
                  <c:v>1.7710572584667827</c:v>
                </c:pt>
                <c:pt idx="47">
                  <c:v>1.2724359228638766</c:v>
                </c:pt>
                <c:pt idx="48">
                  <c:v>1.4284104572804095</c:v>
                </c:pt>
                <c:pt idx="49">
                  <c:v>1.1281275654939344</c:v>
                </c:pt>
                <c:pt idx="50">
                  <c:v>1.2422159690457746</c:v>
                </c:pt>
                <c:pt idx="51">
                  <c:v>1.4604022192407697</c:v>
                </c:pt>
                <c:pt idx="52">
                  <c:v>1.1952588573115874</c:v>
                </c:pt>
                <c:pt idx="53">
                  <c:v>1.268565306602023</c:v>
                </c:pt>
                <c:pt idx="54">
                  <c:v>1.1629252819500007</c:v>
                </c:pt>
                <c:pt idx="55">
                  <c:v>1.6302627516502617</c:v>
                </c:pt>
                <c:pt idx="56">
                  <c:v>1.8283087805142988</c:v>
                </c:pt>
                <c:pt idx="57">
                  <c:v>1.2764008510632538</c:v>
                </c:pt>
                <c:pt idx="58">
                  <c:v>1.6110521946205982</c:v>
                </c:pt>
                <c:pt idx="59">
                  <c:v>1.491149414158657</c:v>
                </c:pt>
                <c:pt idx="60">
                  <c:v>1.7177771254971621</c:v>
                </c:pt>
                <c:pt idx="61">
                  <c:v>1.4424349323440622</c:v>
                </c:pt>
                <c:pt idx="62">
                  <c:v>1.6076234225099049</c:v>
                </c:pt>
                <c:pt idx="63">
                  <c:v>1.1972615356239804</c:v>
                </c:pt>
                <c:pt idx="64">
                  <c:v>1.4087411808487764</c:v>
                </c:pt>
                <c:pt idx="65">
                  <c:v>1.4339367650872259</c:v>
                </c:pt>
                <c:pt idx="66">
                  <c:v>1.7131510519305677</c:v>
                </c:pt>
                <c:pt idx="67">
                  <c:v>1.3867316932342462</c:v>
                </c:pt>
                <c:pt idx="68">
                  <c:v>1.4508970145823428</c:v>
                </c:pt>
                <c:pt idx="69">
                  <c:v>1.072975840552004</c:v>
                </c:pt>
                <c:pt idx="70">
                  <c:v>1.5258993089163775</c:v>
                </c:pt>
                <c:pt idx="71">
                  <c:v>1.2521290170682429</c:v>
                </c:pt>
                <c:pt idx="72">
                  <c:v>1.2456450485862787</c:v>
                </c:pt>
                <c:pt idx="73">
                  <c:v>1.4387607985035311</c:v>
                </c:pt>
                <c:pt idx="74">
                  <c:v>1.8217301120261844</c:v>
                </c:pt>
                <c:pt idx="75">
                  <c:v>1.8316890258301046</c:v>
                </c:pt>
                <c:pt idx="76">
                  <c:v>1.2968635797412373</c:v>
                </c:pt>
                <c:pt idx="77">
                  <c:v>1.9428111815394109</c:v>
                </c:pt>
                <c:pt idx="78">
                  <c:v>1.0883919809516969</c:v>
                </c:pt>
                <c:pt idx="79">
                  <c:v>1.0940724441206284</c:v>
                </c:pt>
                <c:pt idx="80">
                  <c:v>1.4875495947381565</c:v>
                </c:pt>
                <c:pt idx="81">
                  <c:v>1.9732366633304061</c:v>
                </c:pt>
                <c:pt idx="82">
                  <c:v>1.753861419481844</c:v>
                </c:pt>
                <c:pt idx="83">
                  <c:v>1.4361950256733131</c:v>
                </c:pt>
                <c:pt idx="84">
                  <c:v>1.1488415449026887</c:v>
                </c:pt>
                <c:pt idx="85">
                  <c:v>1.797344090036592</c:v>
                </c:pt>
                <c:pt idx="86">
                  <c:v>1.4547910130399084</c:v>
                </c:pt>
                <c:pt idx="87">
                  <c:v>1.4023364158215363</c:v>
                </c:pt>
                <c:pt idx="88">
                  <c:v>1.7391193925890882</c:v>
                </c:pt>
                <c:pt idx="89">
                  <c:v>1.9549914548166427</c:v>
                </c:pt>
                <c:pt idx="90">
                  <c:v>1.159115107210416</c:v>
                </c:pt>
                <c:pt idx="91">
                  <c:v>1.2959579458672228</c:v>
                </c:pt>
                <c:pt idx="92">
                  <c:v>1.6280594057203577</c:v>
                </c:pt>
                <c:pt idx="93">
                  <c:v>1.8646742661420033</c:v>
                </c:pt>
                <c:pt idx="94">
                  <c:v>1.326726216886378</c:v>
                </c:pt>
                <c:pt idx="95">
                  <c:v>1.8260368392094966</c:v>
                </c:pt>
                <c:pt idx="96">
                  <c:v>1.4216060309965139</c:v>
                </c:pt>
                <c:pt idx="97">
                  <c:v>1.720890093692367</c:v>
                </c:pt>
                <c:pt idx="98">
                  <c:v>1.2793707404104215</c:v>
                </c:pt>
                <c:pt idx="99">
                  <c:v>1.8379350647351353</c:v>
                </c:pt>
                <c:pt idx="100">
                  <c:v>1.4242291006621477</c:v>
                </c:pt>
                <c:pt idx="101">
                  <c:v>1.2260838451995033</c:v>
                </c:pt>
                <c:pt idx="102">
                  <c:v>1.6422265262022786</c:v>
                </c:pt>
                <c:pt idx="103">
                  <c:v>1.2092410138010576</c:v>
                </c:pt>
                <c:pt idx="104">
                  <c:v>1.2200324641022431</c:v>
                </c:pt>
                <c:pt idx="105">
                  <c:v>1.3740451590405647</c:v>
                </c:pt>
                <c:pt idx="106">
                  <c:v>1.279384765042614</c:v>
                </c:pt>
                <c:pt idx="107">
                  <c:v>1.9865098971925412</c:v>
                </c:pt>
                <c:pt idx="108">
                  <c:v>1.1799401904211679</c:v>
                </c:pt>
                <c:pt idx="109">
                  <c:v>1.2100149285922208</c:v>
                </c:pt>
                <c:pt idx="110">
                  <c:v>1.6391348856860593</c:v>
                </c:pt>
                <c:pt idx="111">
                  <c:v>1.9484987828017695</c:v>
                </c:pt>
                <c:pt idx="112">
                  <c:v>1.7804991878998311</c:v>
                </c:pt>
                <c:pt idx="113">
                  <c:v>1.3188450945676413</c:v>
                </c:pt>
                <c:pt idx="114">
                  <c:v>1.670973114137519</c:v>
                </c:pt>
                <c:pt idx="115">
                  <c:v>1.3543001618220283</c:v>
                </c:pt>
                <c:pt idx="116">
                  <c:v>1.4729510057779818</c:v>
                </c:pt>
                <c:pt idx="117">
                  <c:v>1.8107055825533904</c:v>
                </c:pt>
                <c:pt idx="118">
                  <c:v>1.7245409904273625</c:v>
                </c:pt>
                <c:pt idx="119">
                  <c:v>1.7245409904273625</c:v>
                </c:pt>
                <c:pt idx="120">
                  <c:v>1.7009619553533508</c:v>
                </c:pt>
                <c:pt idx="122">
                  <c:v>3.6</c:v>
                </c:pt>
                <c:pt idx="123">
                  <c:v>4.4000000000000004</c:v>
                </c:pt>
                <c:pt idx="124">
                  <c:v>4</c:v>
                </c:pt>
                <c:pt idx="125">
                  <c:v>4.0999999999999996</c:v>
                </c:pt>
                <c:pt idx="126">
                  <c:v>3.9</c:v>
                </c:pt>
                <c:pt idx="127">
                  <c:v>4.2</c:v>
                </c:pt>
                <c:pt idx="128">
                  <c:v>3.8</c:v>
                </c:pt>
                <c:pt idx="129">
                  <c:v>4.3</c:v>
                </c:pt>
                <c:pt idx="130">
                  <c:v>3.7</c:v>
                </c:pt>
                <c:pt idx="131">
                  <c:v>4.4000000000000004</c:v>
                </c:pt>
                <c:pt idx="132">
                  <c:v>3.6</c:v>
                </c:pt>
                <c:pt idx="133">
                  <c:v>4.5</c:v>
                </c:pt>
                <c:pt idx="134">
                  <c:v>3.5</c:v>
                </c:pt>
                <c:pt idx="135">
                  <c:v>4.5999999999999996</c:v>
                </c:pt>
                <c:pt idx="136">
                  <c:v>3.4</c:v>
                </c:pt>
                <c:pt idx="137">
                  <c:v>4</c:v>
                </c:pt>
              </c:numCache>
            </c:numRef>
          </c:xVal>
          <c:yVal>
            <c:numRef>
              <c:f>View_Indicators!$AL$10:$AL$147</c:f>
              <c:numCache>
                <c:formatCode>General</c:formatCode>
                <c:ptCount val="138"/>
                <c:pt idx="122" formatCode="0%">
                  <c:v>0.80913999999999997</c:v>
                </c:pt>
                <c:pt idx="123" formatCode="0%">
                  <c:v>0.80913999999999997</c:v>
                </c:pt>
                <c:pt idx="124" formatCode="0%">
                  <c:v>0.80913999999999997</c:v>
                </c:pt>
                <c:pt idx="125" formatCode="0%">
                  <c:v>0.80913999999999997</c:v>
                </c:pt>
                <c:pt idx="126" formatCode="0%">
                  <c:v>0.80913999999999997</c:v>
                </c:pt>
                <c:pt idx="127" formatCode="0%">
                  <c:v>0.80913999999999997</c:v>
                </c:pt>
                <c:pt idx="128" formatCode="0%">
                  <c:v>0.80913999999999997</c:v>
                </c:pt>
                <c:pt idx="129" formatCode="0%">
                  <c:v>0.80913999999999997</c:v>
                </c:pt>
                <c:pt idx="130" formatCode="0%">
                  <c:v>0.80913999999999997</c:v>
                </c:pt>
                <c:pt idx="131" formatCode="0%">
                  <c:v>0.80913999999999997</c:v>
                </c:pt>
                <c:pt idx="132" formatCode="0%">
                  <c:v>0.80913999999999997</c:v>
                </c:pt>
                <c:pt idx="133" formatCode="0%">
                  <c:v>0.80913999999999997</c:v>
                </c:pt>
                <c:pt idx="134" formatCode="0%">
                  <c:v>0.80913999999999997</c:v>
                </c:pt>
                <c:pt idx="135" formatCode="0%">
                  <c:v>0.80913999999999997</c:v>
                </c:pt>
                <c:pt idx="136" formatCode="0%">
                  <c:v>0.80913999999999997</c:v>
                </c:pt>
              </c:numCache>
            </c:numRef>
          </c:yVal>
          <c:smooth val="0"/>
          <c:extLst>
            <c:ext xmlns:c16="http://schemas.microsoft.com/office/drawing/2014/chart" uri="{C3380CC4-5D6E-409C-BE32-E72D297353CC}">
              <c16:uniqueId val="{00000004-B4F5-495E-8DD3-F23DC8D358A3}"/>
            </c:ext>
          </c:extLst>
        </c:ser>
        <c:dLbls>
          <c:showLegendKey val="0"/>
          <c:showVal val="0"/>
          <c:showCatName val="0"/>
          <c:showSerName val="0"/>
          <c:showPercent val="0"/>
          <c:showBubbleSize val="0"/>
        </c:dLbls>
        <c:axId val="1245940239"/>
        <c:axId val="1245944079"/>
      </c:scatterChart>
      <c:valAx>
        <c:axId val="1245940239"/>
        <c:scaling>
          <c:orientation val="minMax"/>
          <c:max val="6"/>
        </c:scaling>
        <c:delete val="0"/>
        <c:axPos val="b"/>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45944079"/>
        <c:crosses val="autoZero"/>
        <c:crossBetween val="midCat"/>
        <c:majorUnit val="6"/>
      </c:valAx>
      <c:valAx>
        <c:axId val="1245944079"/>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45940239"/>
        <c:crosses val="autoZero"/>
        <c:crossBetween val="midCat"/>
      </c:valAx>
      <c:spPr>
        <a:noFill/>
        <a:ln>
          <a:noFill/>
        </a:ln>
        <a:effectLst/>
      </c:spPr>
    </c:plotArea>
    <c:legend>
      <c:legendPos val="b"/>
      <c:layout>
        <c:manualLayout>
          <c:xMode val="edge"/>
          <c:yMode val="edge"/>
          <c:x val="0.11588920134983127"/>
          <c:y val="0.82465223097112861"/>
          <c:w val="0.85467060367454073"/>
          <c:h val="0.1493066491688538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'Annual overview'!$D$12</c:f>
              <c:strCache>
                <c:ptCount val="1"/>
                <c:pt idx="0">
                  <c:v>England</c:v>
                </c:pt>
              </c:strCache>
            </c:strRef>
          </c:tx>
          <c:spPr>
            <a:solidFill>
              <a:srgbClr val="70B5BE"/>
            </a:solidFill>
            <a:ln>
              <a:solidFill>
                <a:srgbClr val="70B5BE"/>
              </a:solidFill>
            </a:ln>
            <a:effectLst/>
          </c:spPr>
          <c:invertIfNegative val="0"/>
          <c:cat>
            <c:multiLvlStrRef>
              <c:f>'Annual overview'!$B$13:$C$49</c:f>
              <c:multiLvlStrCache>
                <c:ptCount val="37"/>
                <c:lvl>
                  <c:pt idx="0">
                    <c:v>2021</c:v>
                  </c:pt>
                  <c:pt idx="1">
                    <c:v>2022</c:v>
                  </c:pt>
                  <c:pt idx="2">
                    <c:v>2023</c:v>
                  </c:pt>
                  <c:pt idx="4">
                    <c:v>2021</c:v>
                  </c:pt>
                  <c:pt idx="5">
                    <c:v>2022</c:v>
                  </c:pt>
                  <c:pt idx="6">
                    <c:v>2023</c:v>
                  </c:pt>
                  <c:pt idx="8">
                    <c:v>2021</c:v>
                  </c:pt>
                  <c:pt idx="9">
                    <c:v>2022</c:v>
                  </c:pt>
                  <c:pt idx="10">
                    <c:v>2023</c:v>
                  </c:pt>
                  <c:pt idx="12">
                    <c:v>2021</c:v>
                  </c:pt>
                  <c:pt idx="13">
                    <c:v>2022</c:v>
                  </c:pt>
                  <c:pt idx="14">
                    <c:v>2023</c:v>
                  </c:pt>
                  <c:pt idx="16">
                    <c:v>2021</c:v>
                  </c:pt>
                  <c:pt idx="17">
                    <c:v>2022</c:v>
                  </c:pt>
                  <c:pt idx="18">
                    <c:v>2023</c:v>
                  </c:pt>
                  <c:pt idx="20">
                    <c:v>2021</c:v>
                  </c:pt>
                  <c:pt idx="21">
                    <c:v>2022</c:v>
                  </c:pt>
                  <c:pt idx="22">
                    <c:v>2023</c:v>
                  </c:pt>
                  <c:pt idx="24">
                    <c:v>2021</c:v>
                  </c:pt>
                  <c:pt idx="25">
                    <c:v>2022</c:v>
                  </c:pt>
                  <c:pt idx="26">
                    <c:v>2023</c:v>
                  </c:pt>
                  <c:pt idx="28">
                    <c:v>2021</c:v>
                  </c:pt>
                  <c:pt idx="29">
                    <c:v>2022</c:v>
                  </c:pt>
                  <c:pt idx="30">
                    <c:v>2023</c:v>
                  </c:pt>
                  <c:pt idx="32">
                    <c:v>2021</c:v>
                  </c:pt>
                  <c:pt idx="33">
                    <c:v>2022</c:v>
                  </c:pt>
                  <c:pt idx="34">
                    <c:v>2023</c:v>
                  </c:pt>
                  <c:pt idx="36">
                    <c:v>2021-2023</c:v>
                  </c:pt>
                </c:lvl>
                <c:lvl>
                  <c:pt idx="0">
                    <c:v>1</c:v>
                  </c:pt>
                  <c:pt idx="4">
                    <c:v>2</c:v>
                  </c:pt>
                  <c:pt idx="8">
                    <c:v>3</c:v>
                  </c:pt>
                  <c:pt idx="12">
                    <c:v>4</c:v>
                  </c:pt>
                  <c:pt idx="16">
                    <c:v>5A</c:v>
                  </c:pt>
                  <c:pt idx="20">
                    <c:v>5B</c:v>
                  </c:pt>
                  <c:pt idx="24">
                    <c:v>8</c:v>
                  </c:pt>
                  <c:pt idx="28">
                    <c:v>9A</c:v>
                  </c:pt>
                  <c:pt idx="32">
                    <c:v>9B</c:v>
                  </c:pt>
                  <c:pt idx="36">
                    <c:v>10</c:v>
                  </c:pt>
                </c:lvl>
              </c:multiLvlStrCache>
            </c:multiLvlStrRef>
          </c:cat>
          <c:val>
            <c:numRef>
              <c:f>'Annual overview'!$D$13:$D$49</c:f>
              <c:numCache>
                <c:formatCode>0.0%</c:formatCode>
                <c:ptCount val="37"/>
                <c:pt idx="0">
                  <c:v>0.82028999999999996</c:v>
                </c:pt>
                <c:pt idx="1">
                  <c:v>0.80754000000000004</c:v>
                </c:pt>
                <c:pt idx="2">
                  <c:v>0.81682999999999995</c:v>
                </c:pt>
                <c:pt idx="4">
                  <c:v>0.3322</c:v>
                </c:pt>
                <c:pt idx="5">
                  <c:v>0.31261</c:v>
                </c:pt>
                <c:pt idx="6">
                  <c:v>0.30758999999999997</c:v>
                </c:pt>
                <c:pt idx="8">
                  <c:v>0.39111000000000001</c:v>
                </c:pt>
                <c:pt idx="9">
                  <c:v>0.40872000000000003</c:v>
                </c:pt>
                <c:pt idx="10">
                  <c:v>0.41882000000000003</c:v>
                </c:pt>
                <c:pt idx="12">
                  <c:v>0.71845000000000003</c:v>
                </c:pt>
                <c:pt idx="13">
                  <c:v>0.74156999999999995</c:v>
                </c:pt>
                <c:pt idx="14">
                  <c:v>0.75378000000000001</c:v>
                </c:pt>
                <c:pt idx="16">
                  <c:v>0.54127000000000003</c:v>
                </c:pt>
                <c:pt idx="17">
                  <c:v>0.52800000000000002</c:v>
                </c:pt>
                <c:pt idx="18">
                  <c:v>0.52900000000000003</c:v>
                </c:pt>
                <c:pt idx="20">
                  <c:v>0.44561000000000001</c:v>
                </c:pt>
                <c:pt idx="21">
                  <c:v>0.45361000000000001</c:v>
                </c:pt>
                <c:pt idx="22">
                  <c:v>0.45796999999999999</c:v>
                </c:pt>
                <c:pt idx="24">
                  <c:v>0.58787999999999996</c:v>
                </c:pt>
                <c:pt idx="25">
                  <c:v>0.61146</c:v>
                </c:pt>
                <c:pt idx="26">
                  <c:v>0.66864000000000001</c:v>
                </c:pt>
                <c:pt idx="28">
                  <c:v>0.11649</c:v>
                </c:pt>
                <c:pt idx="29">
                  <c:v>9.7140000000000004E-2</c:v>
                </c:pt>
                <c:pt idx="30">
                  <c:v>7.1190000000000003E-2</c:v>
                </c:pt>
                <c:pt idx="32">
                  <c:v>0.18132000000000001</c:v>
                </c:pt>
                <c:pt idx="33">
                  <c:v>0.16725000000000001</c:v>
                </c:pt>
                <c:pt idx="34">
                  <c:v>0.13969000000000001</c:v>
                </c:pt>
                <c:pt idx="36">
                  <c:v>0.65659999999999996</c:v>
                </c:pt>
              </c:numCache>
            </c:numRef>
          </c:val>
          <c:extLst>
            <c:ext xmlns:c16="http://schemas.microsoft.com/office/drawing/2014/chart" uri="{C3380CC4-5D6E-409C-BE32-E72D297353CC}">
              <c16:uniqueId val="{00000000-F6E9-45C3-9934-8980E378F75D}"/>
            </c:ext>
          </c:extLst>
        </c:ser>
        <c:dLbls>
          <c:showLegendKey val="0"/>
          <c:showVal val="0"/>
          <c:showCatName val="0"/>
          <c:showSerName val="0"/>
          <c:showPercent val="0"/>
          <c:showBubbleSize val="0"/>
        </c:dLbls>
        <c:gapWidth val="182"/>
        <c:axId val="1324853200"/>
        <c:axId val="958069744"/>
      </c:barChart>
      <c:catAx>
        <c:axId val="13248532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069744"/>
        <c:crosses val="autoZero"/>
        <c:auto val="1"/>
        <c:lblAlgn val="ctr"/>
        <c:lblOffset val="100"/>
        <c:noMultiLvlLbl val="0"/>
      </c:catAx>
      <c:valAx>
        <c:axId val="95806974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48532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'Annual overview'!$E$12</c:f>
              <c:strCache>
                <c:ptCount val="1"/>
                <c:pt idx="0">
                  <c:v>Wales</c:v>
                </c:pt>
              </c:strCache>
            </c:strRef>
          </c:tx>
          <c:spPr>
            <a:solidFill>
              <a:srgbClr val="70B5BE"/>
            </a:solidFill>
            <a:ln>
              <a:solidFill>
                <a:srgbClr val="70B5BE"/>
              </a:solidFill>
            </a:ln>
            <a:effectLst/>
          </c:spPr>
          <c:invertIfNegative val="0"/>
          <c:dPt>
            <c:idx val="3"/>
            <c:invertIfNegative val="0"/>
            <c:bubble3D val="0"/>
            <c:spPr>
              <a:solidFill>
                <a:srgbClr val="70B5BE"/>
              </a:solidFill>
              <a:ln>
                <a:solidFill>
                  <a:srgbClr val="70B5BE"/>
                </a:solidFill>
              </a:ln>
              <a:effectLst/>
            </c:spPr>
            <c:extLst>
              <c:ext xmlns:c16="http://schemas.microsoft.com/office/drawing/2014/chart" uri="{C3380CC4-5D6E-409C-BE32-E72D297353CC}">
                <c16:uniqueId val="{00000001-AF51-413E-A025-4EBA7C937BF5}"/>
              </c:ext>
            </c:extLst>
          </c:dPt>
          <c:dPt>
            <c:idx val="18"/>
            <c:invertIfNegative val="0"/>
            <c:bubble3D val="0"/>
            <c:spPr>
              <a:solidFill>
                <a:srgbClr val="EAB6D6"/>
              </a:solidFill>
              <a:ln>
                <a:solidFill>
                  <a:srgbClr val="70B5BE"/>
                </a:solidFill>
              </a:ln>
              <a:effectLst/>
            </c:spPr>
            <c:extLst>
              <c:ext xmlns:c16="http://schemas.microsoft.com/office/drawing/2014/chart" uri="{C3380CC4-5D6E-409C-BE32-E72D297353CC}">
                <c16:uniqueId val="{00000003-AF51-413E-A025-4EBA7C937BF5}"/>
              </c:ext>
            </c:extLst>
          </c:dPt>
          <c:cat>
            <c:multiLvlStrRef>
              <c:f>'Annual overview'!$B$13:$C$49</c:f>
              <c:multiLvlStrCache>
                <c:ptCount val="37"/>
                <c:lvl>
                  <c:pt idx="0">
                    <c:v>2021</c:v>
                  </c:pt>
                  <c:pt idx="1">
                    <c:v>2022</c:v>
                  </c:pt>
                  <c:pt idx="2">
                    <c:v>2023</c:v>
                  </c:pt>
                  <c:pt idx="4">
                    <c:v>2021</c:v>
                  </c:pt>
                  <c:pt idx="5">
                    <c:v>2022</c:v>
                  </c:pt>
                  <c:pt idx="6">
                    <c:v>2023</c:v>
                  </c:pt>
                  <c:pt idx="8">
                    <c:v>2021</c:v>
                  </c:pt>
                  <c:pt idx="9">
                    <c:v>2022</c:v>
                  </c:pt>
                  <c:pt idx="10">
                    <c:v>2023</c:v>
                  </c:pt>
                  <c:pt idx="12">
                    <c:v>2021</c:v>
                  </c:pt>
                  <c:pt idx="13">
                    <c:v>2022</c:v>
                  </c:pt>
                  <c:pt idx="14">
                    <c:v>2023</c:v>
                  </c:pt>
                  <c:pt idx="16">
                    <c:v>2021</c:v>
                  </c:pt>
                  <c:pt idx="17">
                    <c:v>2022</c:v>
                  </c:pt>
                  <c:pt idx="18">
                    <c:v>2023</c:v>
                  </c:pt>
                  <c:pt idx="20">
                    <c:v>2021</c:v>
                  </c:pt>
                  <c:pt idx="21">
                    <c:v>2022</c:v>
                  </c:pt>
                  <c:pt idx="22">
                    <c:v>2023</c:v>
                  </c:pt>
                  <c:pt idx="24">
                    <c:v>2021</c:v>
                  </c:pt>
                  <c:pt idx="25">
                    <c:v>2022</c:v>
                  </c:pt>
                  <c:pt idx="26">
                    <c:v>2023</c:v>
                  </c:pt>
                  <c:pt idx="28">
                    <c:v>2021</c:v>
                  </c:pt>
                  <c:pt idx="29">
                    <c:v>2022</c:v>
                  </c:pt>
                  <c:pt idx="30">
                    <c:v>2023</c:v>
                  </c:pt>
                  <c:pt idx="32">
                    <c:v>2021</c:v>
                  </c:pt>
                  <c:pt idx="33">
                    <c:v>2022</c:v>
                  </c:pt>
                  <c:pt idx="34">
                    <c:v>2023</c:v>
                  </c:pt>
                  <c:pt idx="36">
                    <c:v>2021-2023</c:v>
                  </c:pt>
                </c:lvl>
                <c:lvl>
                  <c:pt idx="0">
                    <c:v>1</c:v>
                  </c:pt>
                  <c:pt idx="4">
                    <c:v>2</c:v>
                  </c:pt>
                  <c:pt idx="8">
                    <c:v>3</c:v>
                  </c:pt>
                  <c:pt idx="12">
                    <c:v>4</c:v>
                  </c:pt>
                  <c:pt idx="16">
                    <c:v>5A</c:v>
                  </c:pt>
                  <c:pt idx="20">
                    <c:v>5B</c:v>
                  </c:pt>
                  <c:pt idx="24">
                    <c:v>8</c:v>
                  </c:pt>
                  <c:pt idx="28">
                    <c:v>9A</c:v>
                  </c:pt>
                  <c:pt idx="32">
                    <c:v>9B</c:v>
                  </c:pt>
                  <c:pt idx="36">
                    <c:v>10</c:v>
                  </c:pt>
                </c:lvl>
              </c:multiLvlStrCache>
            </c:multiLvlStrRef>
          </c:cat>
          <c:val>
            <c:numRef>
              <c:f>'Annual overview'!$E$13:$E$49</c:f>
              <c:numCache>
                <c:formatCode>0.0%</c:formatCode>
                <c:ptCount val="37"/>
                <c:pt idx="0">
                  <c:v>0.6875</c:v>
                </c:pt>
                <c:pt idx="1">
                  <c:v>0.62744999999999995</c:v>
                </c:pt>
                <c:pt idx="2">
                  <c:v>0.72143000000000002</c:v>
                </c:pt>
                <c:pt idx="4">
                  <c:v>0</c:v>
                </c:pt>
                <c:pt idx="5">
                  <c:v>0</c:v>
                </c:pt>
                <c:pt idx="6">
                  <c:v>0</c:v>
                </c:pt>
                <c:pt idx="8">
                  <c:v>0</c:v>
                </c:pt>
                <c:pt idx="9">
                  <c:v>0</c:v>
                </c:pt>
                <c:pt idx="10">
                  <c:v>0</c:v>
                </c:pt>
                <c:pt idx="12">
                  <c:v>0</c:v>
                </c:pt>
                <c:pt idx="13">
                  <c:v>0</c:v>
                </c:pt>
                <c:pt idx="14">
                  <c:v>0</c:v>
                </c:pt>
                <c:pt idx="16">
                  <c:v>0.5</c:v>
                </c:pt>
                <c:pt idx="17">
                  <c:v>0.35299999999999998</c:v>
                </c:pt>
                <c:pt idx="18">
                  <c:v>0.157</c:v>
                </c:pt>
                <c:pt idx="20">
                  <c:v>0</c:v>
                </c:pt>
                <c:pt idx="21">
                  <c:v>0</c:v>
                </c:pt>
                <c:pt idx="22">
                  <c:v>0</c:v>
                </c:pt>
                <c:pt idx="24">
                  <c:v>0.79166999999999998</c:v>
                </c:pt>
                <c:pt idx="25">
                  <c:v>0.77778000000000003</c:v>
                </c:pt>
                <c:pt idx="26">
                  <c:v>0.77856999999999998</c:v>
                </c:pt>
                <c:pt idx="28">
                  <c:v>0</c:v>
                </c:pt>
                <c:pt idx="29">
                  <c:v>0</c:v>
                </c:pt>
                <c:pt idx="30">
                  <c:v>0</c:v>
                </c:pt>
                <c:pt idx="32">
                  <c:v>0</c:v>
                </c:pt>
                <c:pt idx="33">
                  <c:v>0</c:v>
                </c:pt>
                <c:pt idx="34">
                  <c:v>0</c:v>
                </c:pt>
                <c:pt idx="36">
                  <c:v>0.69110000000000005</c:v>
                </c:pt>
              </c:numCache>
            </c:numRef>
          </c:val>
          <c:extLst>
            <c:ext xmlns:c16="http://schemas.microsoft.com/office/drawing/2014/chart" uri="{C3380CC4-5D6E-409C-BE32-E72D297353CC}">
              <c16:uniqueId val="{00000002-AF51-413E-A025-4EBA7C937BF5}"/>
            </c:ext>
          </c:extLst>
        </c:ser>
        <c:dLbls>
          <c:showLegendKey val="0"/>
          <c:showVal val="0"/>
          <c:showCatName val="0"/>
          <c:showSerName val="0"/>
          <c:showPercent val="0"/>
          <c:showBubbleSize val="0"/>
        </c:dLbls>
        <c:gapWidth val="182"/>
        <c:axId val="1324853200"/>
        <c:axId val="958069744"/>
      </c:barChart>
      <c:catAx>
        <c:axId val="13248532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8069744"/>
        <c:crosses val="autoZero"/>
        <c:auto val="1"/>
        <c:lblAlgn val="ctr"/>
        <c:lblOffset val="100"/>
        <c:noMultiLvlLbl val="0"/>
      </c:catAx>
      <c:valAx>
        <c:axId val="95806974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48532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chart" Target="../charts/chart4.xml"/><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4</xdr:col>
      <xdr:colOff>492125</xdr:colOff>
      <xdr:row>0</xdr:row>
      <xdr:rowOff>95250</xdr:rowOff>
    </xdr:from>
    <xdr:to>
      <xdr:col>6</xdr:col>
      <xdr:colOff>293187</xdr:colOff>
      <xdr:row>6</xdr:row>
      <xdr:rowOff>55500</xdr:rowOff>
    </xdr:to>
    <xdr:pic>
      <xdr:nvPicPr>
        <xdr:cNvPr id="5" name="Picture 4">
          <a:extLst>
            <a:ext uri="{FF2B5EF4-FFF2-40B4-BE49-F238E27FC236}">
              <a16:creationId xmlns:a16="http://schemas.microsoft.com/office/drawing/2014/main" id="{EAECA8AD-1F64-4AB1-A431-7806A20D69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6175" y="95250"/>
          <a:ext cx="2791912" cy="101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238125</xdr:colOff>
      <xdr:row>0</xdr:row>
      <xdr:rowOff>104775</xdr:rowOff>
    </xdr:from>
    <xdr:to>
      <xdr:col>2</xdr:col>
      <xdr:colOff>1931516</xdr:colOff>
      <xdr:row>6</xdr:row>
      <xdr:rowOff>66612</xdr:rowOff>
    </xdr:to>
    <xdr:pic>
      <xdr:nvPicPr>
        <xdr:cNvPr id="6" name="Picture 5">
          <a:extLst>
            <a:ext uri="{FF2B5EF4-FFF2-40B4-BE49-F238E27FC236}">
              <a16:creationId xmlns:a16="http://schemas.microsoft.com/office/drawing/2014/main" id="{8D1068E8-742D-44FD-8472-83E415ACA5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25" y="104775"/>
          <a:ext cx="2860204" cy="10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276765</xdr:colOff>
      <xdr:row>3</xdr:row>
      <xdr:rowOff>292939</xdr:rowOff>
    </xdr:to>
    <xdr:pic>
      <xdr:nvPicPr>
        <xdr:cNvPr id="2" name="Picture 1">
          <a:extLst>
            <a:ext uri="{FF2B5EF4-FFF2-40B4-BE49-F238E27FC236}">
              <a16:creationId xmlns:a16="http://schemas.microsoft.com/office/drawing/2014/main" id="{C338B9F3-785F-4C44-8071-69D50C9B7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276765</xdr:colOff>
      <xdr:row>4</xdr:row>
      <xdr:rowOff>86564</xdr:rowOff>
    </xdr:to>
    <xdr:pic>
      <xdr:nvPicPr>
        <xdr:cNvPr id="2" name="Picture 1">
          <a:extLst>
            <a:ext uri="{FF2B5EF4-FFF2-40B4-BE49-F238E27FC236}">
              <a16:creationId xmlns:a16="http://schemas.microsoft.com/office/drawing/2014/main" id="{4BD0213E-0F81-4167-884F-3E94665124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285916</xdr:colOff>
      <xdr:row>4</xdr:row>
      <xdr:rowOff>103279</xdr:rowOff>
    </xdr:to>
    <xdr:pic>
      <xdr:nvPicPr>
        <xdr:cNvPr id="2" name="Picture 1">
          <a:extLst>
            <a:ext uri="{FF2B5EF4-FFF2-40B4-BE49-F238E27FC236}">
              <a16:creationId xmlns:a16="http://schemas.microsoft.com/office/drawing/2014/main" id="{45CA04DD-BF3D-486B-96A7-F8542C154B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276765</xdr:colOff>
      <xdr:row>5</xdr:row>
      <xdr:rowOff>123871</xdr:rowOff>
    </xdr:to>
    <xdr:pic>
      <xdr:nvPicPr>
        <xdr:cNvPr id="2" name="Picture 1">
          <a:extLst>
            <a:ext uri="{FF2B5EF4-FFF2-40B4-BE49-F238E27FC236}">
              <a16:creationId xmlns:a16="http://schemas.microsoft.com/office/drawing/2014/main" id="{7B5276B5-A219-42C5-A2F0-B2B3B32D10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276765</xdr:colOff>
      <xdr:row>5</xdr:row>
      <xdr:rowOff>140538</xdr:rowOff>
    </xdr:to>
    <xdr:pic>
      <xdr:nvPicPr>
        <xdr:cNvPr id="2" name="Picture 1">
          <a:extLst>
            <a:ext uri="{FF2B5EF4-FFF2-40B4-BE49-F238E27FC236}">
              <a16:creationId xmlns:a16="http://schemas.microsoft.com/office/drawing/2014/main" id="{58D55114-7852-4F14-BF89-05FDEE2689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276765</xdr:colOff>
      <xdr:row>3</xdr:row>
      <xdr:rowOff>292939</xdr:rowOff>
    </xdr:to>
    <xdr:pic>
      <xdr:nvPicPr>
        <xdr:cNvPr id="2" name="Picture 1">
          <a:extLst>
            <a:ext uri="{FF2B5EF4-FFF2-40B4-BE49-F238E27FC236}">
              <a16:creationId xmlns:a16="http://schemas.microsoft.com/office/drawing/2014/main" id="{FED4762A-8D67-4EF6-AF0C-7F0BCDFC45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154781</xdr:colOff>
      <xdr:row>0</xdr:row>
      <xdr:rowOff>121443</xdr:rowOff>
    </xdr:from>
    <xdr:to>
      <xdr:col>3</xdr:col>
      <xdr:colOff>255333</xdr:colOff>
      <xdr:row>4</xdr:row>
      <xdr:rowOff>142920</xdr:rowOff>
    </xdr:to>
    <xdr:pic>
      <xdr:nvPicPr>
        <xdr:cNvPr id="2" name="Picture 1">
          <a:extLst>
            <a:ext uri="{FF2B5EF4-FFF2-40B4-BE49-F238E27FC236}">
              <a16:creationId xmlns:a16="http://schemas.microsoft.com/office/drawing/2014/main" id="{587DAC60-604C-4588-83AB-CA24ECED3A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781" y="121443"/>
          <a:ext cx="2846134" cy="1033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276765</xdr:colOff>
      <xdr:row>4</xdr:row>
      <xdr:rowOff>102439</xdr:rowOff>
    </xdr:to>
    <xdr:pic>
      <xdr:nvPicPr>
        <xdr:cNvPr id="2" name="Picture 1">
          <a:extLst>
            <a:ext uri="{FF2B5EF4-FFF2-40B4-BE49-F238E27FC236}">
              <a16:creationId xmlns:a16="http://schemas.microsoft.com/office/drawing/2014/main" id="{C188E28D-7E09-4241-AA7D-F165A469B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152940</xdr:colOff>
      <xdr:row>4</xdr:row>
      <xdr:rowOff>102439</xdr:rowOff>
    </xdr:to>
    <xdr:pic>
      <xdr:nvPicPr>
        <xdr:cNvPr id="2" name="Picture 1">
          <a:extLst>
            <a:ext uri="{FF2B5EF4-FFF2-40B4-BE49-F238E27FC236}">
              <a16:creationId xmlns:a16="http://schemas.microsoft.com/office/drawing/2014/main" id="{DCC7EDC8-7970-4A0A-B47C-5158DB9410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5</xdr:col>
      <xdr:colOff>723900</xdr:colOff>
      <xdr:row>8</xdr:row>
      <xdr:rowOff>142875</xdr:rowOff>
    </xdr:from>
    <xdr:to>
      <xdr:col>13</xdr:col>
      <xdr:colOff>209551</xdr:colOff>
      <xdr:row>51</xdr:row>
      <xdr:rowOff>133350</xdr:rowOff>
    </xdr:to>
    <xdr:graphicFrame macro="">
      <xdr:nvGraphicFramePr>
        <xdr:cNvPr id="3" name="Chart 2">
          <a:extLst>
            <a:ext uri="{FF2B5EF4-FFF2-40B4-BE49-F238E27FC236}">
              <a16:creationId xmlns:a16="http://schemas.microsoft.com/office/drawing/2014/main" id="{F65630E7-7C07-45F6-883A-AA1498659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8</xdr:row>
      <xdr:rowOff>142875</xdr:rowOff>
    </xdr:from>
    <xdr:to>
      <xdr:col>20</xdr:col>
      <xdr:colOff>571501</xdr:colOff>
      <xdr:row>51</xdr:row>
      <xdr:rowOff>142870</xdr:rowOff>
    </xdr:to>
    <xdr:graphicFrame macro="">
      <xdr:nvGraphicFramePr>
        <xdr:cNvPr id="4" name="Chart 3">
          <a:extLst>
            <a:ext uri="{FF2B5EF4-FFF2-40B4-BE49-F238E27FC236}">
              <a16:creationId xmlns:a16="http://schemas.microsoft.com/office/drawing/2014/main" id="{9A0B4F83-EB18-4075-A370-8538D5A13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228600</xdr:colOff>
      <xdr:row>0</xdr:row>
      <xdr:rowOff>180975</xdr:rowOff>
    </xdr:from>
    <xdr:to>
      <xdr:col>0</xdr:col>
      <xdr:colOff>3296190</xdr:colOff>
      <xdr:row>5</xdr:row>
      <xdr:rowOff>26239</xdr:rowOff>
    </xdr:to>
    <xdr:pic>
      <xdr:nvPicPr>
        <xdr:cNvPr id="5" name="Picture 4">
          <a:extLst>
            <a:ext uri="{FF2B5EF4-FFF2-40B4-BE49-F238E27FC236}">
              <a16:creationId xmlns:a16="http://schemas.microsoft.com/office/drawing/2014/main" id="{B936786B-9704-4E4C-9A36-353C27FB2E0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80975"/>
          <a:ext cx="3067590" cy="1035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492125</xdr:colOff>
      <xdr:row>0</xdr:row>
      <xdr:rowOff>95250</xdr:rowOff>
    </xdr:from>
    <xdr:to>
      <xdr:col>6</xdr:col>
      <xdr:colOff>321762</xdr:colOff>
      <xdr:row>6</xdr:row>
      <xdr:rowOff>55500</xdr:rowOff>
    </xdr:to>
    <xdr:pic>
      <xdr:nvPicPr>
        <xdr:cNvPr id="3" name="Picture 2">
          <a:extLst>
            <a:ext uri="{FF2B5EF4-FFF2-40B4-BE49-F238E27FC236}">
              <a16:creationId xmlns:a16="http://schemas.microsoft.com/office/drawing/2014/main" id="{477586DA-E498-3F81-0E0C-12A846ED3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7125" y="95250"/>
          <a:ext cx="2779212" cy="10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238125</xdr:colOff>
      <xdr:row>0</xdr:row>
      <xdr:rowOff>104775</xdr:rowOff>
    </xdr:from>
    <xdr:to>
      <xdr:col>2</xdr:col>
      <xdr:colOff>1931516</xdr:colOff>
      <xdr:row>6</xdr:row>
      <xdr:rowOff>66612</xdr:rowOff>
    </xdr:to>
    <xdr:pic>
      <xdr:nvPicPr>
        <xdr:cNvPr id="6" name="Picture 5">
          <a:extLst>
            <a:ext uri="{FF2B5EF4-FFF2-40B4-BE49-F238E27FC236}">
              <a16:creationId xmlns:a16="http://schemas.microsoft.com/office/drawing/2014/main" id="{BA907FC2-676D-EF5D-1903-5AAF29FECE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25" y="104775"/>
          <a:ext cx="2860204" cy="10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552520</xdr:colOff>
      <xdr:row>0</xdr:row>
      <xdr:rowOff>47625</xdr:rowOff>
    </xdr:from>
    <xdr:to>
      <xdr:col>6</xdr:col>
      <xdr:colOff>353582</xdr:colOff>
      <xdr:row>6</xdr:row>
      <xdr:rowOff>16858</xdr:rowOff>
    </xdr:to>
    <xdr:pic>
      <xdr:nvPicPr>
        <xdr:cNvPr id="2" name="Picture 1">
          <a:extLst>
            <a:ext uri="{FF2B5EF4-FFF2-40B4-BE49-F238E27FC236}">
              <a16:creationId xmlns:a16="http://schemas.microsoft.com/office/drawing/2014/main" id="{27CF9FF2-B6E3-4DCE-B129-4DD38B3E09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5838" y="47625"/>
          <a:ext cx="2783687" cy="1029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209550</xdr:colOff>
      <xdr:row>0</xdr:row>
      <xdr:rowOff>57150</xdr:rowOff>
    </xdr:from>
    <xdr:to>
      <xdr:col>2</xdr:col>
      <xdr:colOff>1845792</xdr:colOff>
      <xdr:row>6</xdr:row>
      <xdr:rowOff>18446</xdr:rowOff>
    </xdr:to>
    <xdr:pic>
      <xdr:nvPicPr>
        <xdr:cNvPr id="3" name="Picture 2">
          <a:extLst>
            <a:ext uri="{FF2B5EF4-FFF2-40B4-BE49-F238E27FC236}">
              <a16:creationId xmlns:a16="http://schemas.microsoft.com/office/drawing/2014/main" id="{2EA5CFFA-61F4-4D23-B771-6B4222A632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57150"/>
          <a:ext cx="2855442" cy="1010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531738</xdr:colOff>
      <xdr:row>0</xdr:row>
      <xdr:rowOff>57150</xdr:rowOff>
    </xdr:from>
    <xdr:to>
      <xdr:col>6</xdr:col>
      <xdr:colOff>524600</xdr:colOff>
      <xdr:row>6</xdr:row>
      <xdr:rowOff>29414</xdr:rowOff>
    </xdr:to>
    <xdr:pic>
      <xdr:nvPicPr>
        <xdr:cNvPr id="9" name="Picture 8">
          <a:extLst>
            <a:ext uri="{FF2B5EF4-FFF2-40B4-BE49-F238E27FC236}">
              <a16:creationId xmlns:a16="http://schemas.microsoft.com/office/drawing/2014/main" id="{01D48B59-1DF5-4580-A659-42AC49D013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5788" y="57150"/>
          <a:ext cx="2783687" cy="1029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0</xdr:row>
      <xdr:rowOff>66675</xdr:rowOff>
    </xdr:from>
    <xdr:to>
      <xdr:col>2</xdr:col>
      <xdr:colOff>1800765</xdr:colOff>
      <xdr:row>6</xdr:row>
      <xdr:rowOff>35764</xdr:rowOff>
    </xdr:to>
    <xdr:pic>
      <xdr:nvPicPr>
        <xdr:cNvPr id="10" name="Picture 9">
          <a:extLst>
            <a:ext uri="{FF2B5EF4-FFF2-40B4-BE49-F238E27FC236}">
              <a16:creationId xmlns:a16="http://schemas.microsoft.com/office/drawing/2014/main" id="{0D3C03DE-25B8-4DE5-A7FB-6F3D231424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825" y="6667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47626</xdr:colOff>
      <xdr:row>0</xdr:row>
      <xdr:rowOff>57152</xdr:rowOff>
    </xdr:from>
    <xdr:ext cx="2562224" cy="916210"/>
    <xdr:pic>
      <xdr:nvPicPr>
        <xdr:cNvPr id="3" name="Picture 2">
          <a:extLst>
            <a:ext uri="{FF2B5EF4-FFF2-40B4-BE49-F238E27FC236}">
              <a16:creationId xmlns:a16="http://schemas.microsoft.com/office/drawing/2014/main" id="{A9920D3A-523E-4467-B07F-6ED0DC1FC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1" y="57152"/>
          <a:ext cx="2562224" cy="9162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228600</xdr:colOff>
      <xdr:row>52</xdr:row>
      <xdr:rowOff>95249</xdr:rowOff>
    </xdr:from>
    <xdr:to>
      <xdr:col>5</xdr:col>
      <xdr:colOff>628650</xdr:colOff>
      <xdr:row>67</xdr:row>
      <xdr:rowOff>66674</xdr:rowOff>
    </xdr:to>
    <xdr:graphicFrame macro="">
      <xdr:nvGraphicFramePr>
        <xdr:cNvPr id="4" name="Chart 3">
          <a:extLst>
            <a:ext uri="{FF2B5EF4-FFF2-40B4-BE49-F238E27FC236}">
              <a16:creationId xmlns:a16="http://schemas.microsoft.com/office/drawing/2014/main" id="{73D2ECFD-3B5F-4420-9BFF-6C0008E7B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209550</xdr:colOff>
      <xdr:row>62</xdr:row>
      <xdr:rowOff>57149</xdr:rowOff>
    </xdr:from>
    <xdr:to>
      <xdr:col>5</xdr:col>
      <xdr:colOff>781050</xdr:colOff>
      <xdr:row>78</xdr:row>
      <xdr:rowOff>85724</xdr:rowOff>
    </xdr:to>
    <xdr:graphicFrame macro="">
      <xdr:nvGraphicFramePr>
        <xdr:cNvPr id="3" name="Chart 2">
          <a:extLst>
            <a:ext uri="{FF2B5EF4-FFF2-40B4-BE49-F238E27FC236}">
              <a16:creationId xmlns:a16="http://schemas.microsoft.com/office/drawing/2014/main" id="{4D86EEE0-134B-43D0-AF0D-B72839F37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0</xdr:row>
      <xdr:rowOff>47625</xdr:rowOff>
    </xdr:from>
    <xdr:ext cx="2562224" cy="916210"/>
    <xdr:pic>
      <xdr:nvPicPr>
        <xdr:cNvPr id="2" name="Picture 1">
          <a:extLst>
            <a:ext uri="{FF2B5EF4-FFF2-40B4-BE49-F238E27FC236}">
              <a16:creationId xmlns:a16="http://schemas.microsoft.com/office/drawing/2014/main" id="{3FF80E93-6E9E-43DD-8529-CBC826EF1C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47625"/>
          <a:ext cx="2562224" cy="9162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85991</xdr:colOff>
      <xdr:row>0</xdr:row>
      <xdr:rowOff>52919</xdr:rowOff>
    </xdr:from>
    <xdr:ext cx="2333359" cy="859124"/>
    <xdr:pic>
      <xdr:nvPicPr>
        <xdr:cNvPr id="5" name="Picture 4">
          <a:extLst>
            <a:ext uri="{FF2B5EF4-FFF2-40B4-BE49-F238E27FC236}">
              <a16:creationId xmlns:a16="http://schemas.microsoft.com/office/drawing/2014/main" id="{62130371-B807-47D5-B13F-0E2CA24B2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266" y="52919"/>
          <a:ext cx="2333359" cy="8591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179918</xdr:colOff>
      <xdr:row>0</xdr:row>
      <xdr:rowOff>62444</xdr:rowOff>
    </xdr:from>
    <xdr:ext cx="2344208" cy="838251"/>
    <xdr:pic>
      <xdr:nvPicPr>
        <xdr:cNvPr id="6" name="Picture 5">
          <a:extLst>
            <a:ext uri="{FF2B5EF4-FFF2-40B4-BE49-F238E27FC236}">
              <a16:creationId xmlns:a16="http://schemas.microsoft.com/office/drawing/2014/main" id="{17B5EC7C-A7A9-429D-AC06-07D045F51A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9918" y="62444"/>
          <a:ext cx="2344208" cy="8382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217234</xdr:colOff>
      <xdr:row>5</xdr:row>
      <xdr:rowOff>131014</xdr:rowOff>
    </xdr:to>
    <xdr:pic>
      <xdr:nvPicPr>
        <xdr:cNvPr id="8" name="Picture 7">
          <a:extLst>
            <a:ext uri="{FF2B5EF4-FFF2-40B4-BE49-F238E27FC236}">
              <a16:creationId xmlns:a16="http://schemas.microsoft.com/office/drawing/2014/main" id="{546B0A71-CFF3-4F45-9E7B-FA3D3CB3C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3</xdr:col>
      <xdr:colOff>276765</xdr:colOff>
      <xdr:row>4</xdr:row>
      <xdr:rowOff>102439</xdr:rowOff>
    </xdr:to>
    <xdr:pic>
      <xdr:nvPicPr>
        <xdr:cNvPr id="2" name="Picture 1">
          <a:extLst>
            <a:ext uri="{FF2B5EF4-FFF2-40B4-BE49-F238E27FC236}">
              <a16:creationId xmlns:a16="http://schemas.microsoft.com/office/drawing/2014/main" id="{2A62110E-DF08-4934-9579-0935E41B1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85725"/>
          <a:ext cx="2848515" cy="102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W:\Breast%20Cancer\2026_Reports\Output_Indicator_Tables\NAoPri-2026-SotN-Report_Data-Viewer_dv_2026-08-25.xlsx" TargetMode="External"/><Relationship Id="rId1" Type="http://schemas.openxmlformats.org/officeDocument/2006/relationships/externalLinkPath" Target="NAoPri-2026-SotN-Report_Data-Viewer_dv_2026-08-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Introduction"/>
      <sheetName val="Explanations"/>
      <sheetName val="Acknowledgments"/>
      <sheetName val="View_Completeness"/>
      <sheetName val="View_Indicators"/>
      <sheetName val="Lists"/>
      <sheetName val="View_Patient_Characteristics"/>
      <sheetName val="Data_completeness"/>
      <sheetName val="DataPatientCharacteristics"/>
      <sheetName val="Ind1_TDA"/>
      <sheetName val="Ind2_CNS"/>
      <sheetName val="Ind3_Surgery"/>
      <sheetName val="Ind4_NACT Allages"/>
      <sheetName val="Ind4_NACT Appendix U70"/>
      <sheetName val="Ind5_RTX"/>
      <sheetName val="Ind5_RTX Appendix Stage 0"/>
      <sheetName val="Ind6_SACT"/>
      <sheetName val="Ind7_Immed_Recon"/>
      <sheetName val="Ind8_ReOp"/>
      <sheetName val="Ind10_Survival"/>
      <sheetName val="Annual overview"/>
    </sheetNames>
    <sheetDataSet>
      <sheetData sheetId="0" refreshError="1"/>
      <sheetData sheetId="1" refreshError="1"/>
      <sheetData sheetId="2" refreshError="1"/>
      <sheetData sheetId="3" refreshError="1"/>
      <sheetData sheetId="4" refreshError="1"/>
      <sheetData sheetId="5" refreshError="1"/>
      <sheetData sheetId="6">
        <row r="3">
          <cell r="K3" t="str">
            <v>Aneurin Bevan University Health Board</v>
          </cell>
        </row>
        <row r="4">
          <cell r="K4" t="str">
            <v>Betsi Cadwaladr University Health Board</v>
          </cell>
        </row>
        <row r="5">
          <cell r="K5" t="str">
            <v>Cardiff and Vale University Health Board</v>
          </cell>
        </row>
        <row r="6">
          <cell r="K6" t="str">
            <v>Cwm Taf Morgannwg University Health Board</v>
          </cell>
        </row>
        <row r="7">
          <cell r="K7" t="str">
            <v>Hywel Dda University Health Board</v>
          </cell>
        </row>
        <row r="8">
          <cell r="K8" t="str">
            <v>Swansea Bay University Health Board</v>
          </cell>
        </row>
        <row r="9">
          <cell r="K9" t="str">
            <v>Airedale NHS Foundation Trust</v>
          </cell>
        </row>
        <row r="10">
          <cell r="K10" t="str">
            <v>Ashford and St Peters Hospitals NHS Foundation Trust</v>
          </cell>
        </row>
        <row r="11">
          <cell r="K11" t="str">
            <v>Barking, Havering and Redbridge University Hospitals NHS Trust</v>
          </cell>
        </row>
        <row r="12">
          <cell r="K12" t="str">
            <v>Barnsley Hospital NHS Foundation Trust</v>
          </cell>
        </row>
        <row r="13">
          <cell r="K13" t="str">
            <v>Barts Health NHS Trust</v>
          </cell>
        </row>
        <row r="14">
          <cell r="K14" t="str">
            <v>Bedfordshire Hospitals NHS Foundation Trust</v>
          </cell>
        </row>
        <row r="15">
          <cell r="K15" t="str">
            <v>Blackpool Teaching Hospitals NHS Foundation Trust</v>
          </cell>
        </row>
        <row r="16">
          <cell r="K16" t="str">
            <v>Bolton NHS Foundation Trust</v>
          </cell>
        </row>
        <row r="17">
          <cell r="K17" t="str">
            <v>Bradford Teaching Hospitals NHS Foundation Trust</v>
          </cell>
        </row>
        <row r="18">
          <cell r="K18" t="str">
            <v>Buckinghamshire Healthcare NHS Trust</v>
          </cell>
        </row>
        <row r="19">
          <cell r="K19" t="str">
            <v>Calderdale and Huddersfield NHS Foundation Trust</v>
          </cell>
        </row>
        <row r="20">
          <cell r="K20" t="str">
            <v>Cambridge University Hospitals NHS Foundation Trust</v>
          </cell>
        </row>
        <row r="21">
          <cell r="K21" t="str">
            <v>Chelsea and Westminster Hospital NHS Foundation Trust</v>
          </cell>
        </row>
        <row r="22">
          <cell r="K22" t="str">
            <v>Chesterfield Royal Hospital NHS Foundation Trust</v>
          </cell>
        </row>
        <row r="23">
          <cell r="K23" t="str">
            <v>Countess Of Chester Hospital NHS Foundation Trust</v>
          </cell>
        </row>
        <row r="24">
          <cell r="K24" t="str">
            <v>County Durham and Darlington NHS Foundation Trust</v>
          </cell>
        </row>
        <row r="25">
          <cell r="K25" t="str">
            <v>Croydon Health Services NHS Trust</v>
          </cell>
        </row>
        <row r="26">
          <cell r="K26" t="str">
            <v>Dartford and Gravesham NHS Trust</v>
          </cell>
        </row>
        <row r="27">
          <cell r="K27" t="str">
            <v>Doncaster and Bassetlaw Teaching Hospitals NHS Foundation Trust</v>
          </cell>
        </row>
        <row r="28">
          <cell r="K28" t="str">
            <v>Dorset County Hospital NHS Foundation Trust</v>
          </cell>
        </row>
        <row r="29">
          <cell r="K29" t="str">
            <v>Dudley Group NHS Foundation Trust</v>
          </cell>
        </row>
        <row r="30">
          <cell r="K30" t="str">
            <v>East and North Hertfordshire NHS Trust</v>
          </cell>
        </row>
        <row r="31">
          <cell r="K31" t="str">
            <v>East Cheshire NHS Trust</v>
          </cell>
        </row>
        <row r="32">
          <cell r="K32" t="str">
            <v>East Kent Hospitals University NHS Foundation Trust</v>
          </cell>
        </row>
        <row r="33">
          <cell r="K33" t="str">
            <v>East Lancashire Hospitals NHS Trust</v>
          </cell>
        </row>
        <row r="34">
          <cell r="K34" t="str">
            <v>East Suffolk and North Essex NHS Foundation Trust</v>
          </cell>
        </row>
        <row r="35">
          <cell r="K35" t="str">
            <v>East Sussex Healthcare NHS Trust</v>
          </cell>
        </row>
        <row r="36">
          <cell r="K36" t="str">
            <v>Frimley Health NHS Foundation Trust</v>
          </cell>
        </row>
        <row r="37">
          <cell r="K37" t="str">
            <v>Gateshead Health NHS Foundation Trust</v>
          </cell>
        </row>
        <row r="38">
          <cell r="K38" t="str">
            <v>George Eliot Hospital NHS Trust</v>
          </cell>
        </row>
        <row r="39">
          <cell r="K39" t="str">
            <v>Gloucestershire Hospitals NHS Foundation Trust</v>
          </cell>
        </row>
        <row r="40">
          <cell r="K40" t="str">
            <v>Great Western Hospitals NHS Foundation Trust</v>
          </cell>
        </row>
        <row r="41">
          <cell r="K41" t="str">
            <v>Guy's and St Thomas' NHS Foundation Trust</v>
          </cell>
        </row>
        <row r="42">
          <cell r="K42" t="str">
            <v>Hampshire Hospitals NHS Foundation Trust</v>
          </cell>
        </row>
        <row r="43">
          <cell r="K43" t="str">
            <v>Harrogate and District NHS Foundation Trust</v>
          </cell>
        </row>
        <row r="44">
          <cell r="K44" t="str">
            <v>Hillingdon Hospitals NHS Foundation Trust</v>
          </cell>
        </row>
        <row r="45">
          <cell r="K45" t="str">
            <v>Homerton Healthcare NHS Foundation Trust</v>
          </cell>
        </row>
        <row r="46">
          <cell r="K46" t="str">
            <v>Hull University Teaching Hospitals NHS Trust</v>
          </cell>
        </row>
        <row r="47">
          <cell r="K47" t="str">
            <v>Imperial College Healthcare NHS Trust</v>
          </cell>
        </row>
        <row r="48">
          <cell r="K48" t="str">
            <v>Isle Of Wight NHS Trust</v>
          </cell>
        </row>
        <row r="49">
          <cell r="K49" t="str">
            <v>James Paget University Hospitals NHS Foundation Trust</v>
          </cell>
        </row>
        <row r="50">
          <cell r="K50" t="str">
            <v>Kettering General Hospital NHS Foundation Trust</v>
          </cell>
        </row>
        <row r="51">
          <cell r="K51" t="str">
            <v>King's College Hospital NHS Foundation Trust</v>
          </cell>
        </row>
        <row r="52">
          <cell r="K52" t="str">
            <v>Kingston Hospital NHS Foundation Trust</v>
          </cell>
        </row>
        <row r="53">
          <cell r="K53" t="str">
            <v>Lancashire Teaching Hospitals NHS Foundation Trust</v>
          </cell>
        </row>
        <row r="54">
          <cell r="K54" t="str">
            <v>Leeds Teaching Hospitals NHS Trust</v>
          </cell>
        </row>
        <row r="55">
          <cell r="K55" t="str">
            <v>Lewisham and Greenwich NHS Trust</v>
          </cell>
        </row>
        <row r="56">
          <cell r="K56" t="str">
            <v>Liverpool University Hospitals NHS Foundation Trust</v>
          </cell>
        </row>
        <row r="57">
          <cell r="K57" t="str">
            <v>London North West University Healthcare NHS Trust</v>
          </cell>
        </row>
        <row r="58">
          <cell r="K58" t="str">
            <v>Maidstone and Tunbridge Wells NHS Trust</v>
          </cell>
        </row>
        <row r="59">
          <cell r="K59" t="str">
            <v>Manchester University NHS Foundation Trust</v>
          </cell>
        </row>
        <row r="60">
          <cell r="K60" t="str">
            <v>Medway NHS Foundation Trust</v>
          </cell>
        </row>
        <row r="61">
          <cell r="K61" t="str">
            <v>Mersey And West Lancashire Teaching Hospitals NHS Trust</v>
          </cell>
        </row>
        <row r="62">
          <cell r="K62" t="str">
            <v>Mid and South Essex NHS Foundation Trust</v>
          </cell>
        </row>
        <row r="63">
          <cell r="K63" t="str">
            <v>Mid Cheshire Hospitals NHS Foundation Trust</v>
          </cell>
        </row>
        <row r="64">
          <cell r="K64" t="str">
            <v>Mid Yorkshire Teaching NHS Trust</v>
          </cell>
        </row>
        <row r="65">
          <cell r="K65" t="str">
            <v>Milton Keynes University Hospital NHS Foundation Trust</v>
          </cell>
        </row>
        <row r="66">
          <cell r="K66" t="str">
            <v>Newcastle Upon Tyne Hospitals NHS Foundation Trust</v>
          </cell>
        </row>
        <row r="67">
          <cell r="K67" t="str">
            <v>Norfolk and Norwich University Hospitals NHS Foundation Trust</v>
          </cell>
        </row>
        <row r="68">
          <cell r="K68" t="str">
            <v>North Bristol NHS Trust</v>
          </cell>
        </row>
        <row r="69">
          <cell r="K69" t="str">
            <v>North Cumbria Integrated Care NHS Foundation Trust</v>
          </cell>
        </row>
        <row r="70">
          <cell r="K70" t="str">
            <v>North Tees and Hartlepool NHS Foundation Trust</v>
          </cell>
        </row>
        <row r="71">
          <cell r="K71" t="str">
            <v>North West Anglia NHS Foundation Trust</v>
          </cell>
        </row>
        <row r="72">
          <cell r="K72" t="str">
            <v>Northampton General Hospital NHS Trust</v>
          </cell>
        </row>
        <row r="73">
          <cell r="K73" t="str">
            <v>Northern Care Alliance NHS Foundation Trust</v>
          </cell>
        </row>
        <row r="74">
          <cell r="K74" t="str">
            <v>Northern Lincolnshire and Goole NHS Foundation Trust</v>
          </cell>
        </row>
        <row r="75">
          <cell r="K75" t="str">
            <v>Northumbria Healthcare NHS Foundation Trust</v>
          </cell>
        </row>
        <row r="76">
          <cell r="K76" t="str">
            <v>Nottingham University Hospitals NHS Trust</v>
          </cell>
        </row>
        <row r="77">
          <cell r="K77" t="str">
            <v>Oxford University Hospitals NHS Foundation Trust</v>
          </cell>
        </row>
        <row r="78">
          <cell r="K78" t="str">
            <v>Portsmouth Hospitals University NHS Trust</v>
          </cell>
        </row>
        <row r="79">
          <cell r="K79" t="str">
            <v>Princess Alexandra Hospital NHS Trust</v>
          </cell>
        </row>
        <row r="80">
          <cell r="K80" t="str">
            <v>Queen Elizabeth Hospital, King's Lynn, NHS Foundation Trust</v>
          </cell>
        </row>
        <row r="81">
          <cell r="K81" t="str">
            <v>Rotherham NHS Foundation Trust</v>
          </cell>
        </row>
        <row r="82">
          <cell r="K82" t="str">
            <v>Royal Berkshire NHS Foundation Trust</v>
          </cell>
        </row>
        <row r="83">
          <cell r="K83" t="str">
            <v>Royal Cornwall Hospitals NHS Trust</v>
          </cell>
        </row>
        <row r="84">
          <cell r="K84" t="str">
            <v>Royal Devon University Healthcare NHS Foundation Trust</v>
          </cell>
        </row>
        <row r="85">
          <cell r="K85" t="str">
            <v>Royal Free London NHS Foundation Trust</v>
          </cell>
        </row>
        <row r="86">
          <cell r="K86" t="str">
            <v>Royal Marsden NHS Foundation Trust</v>
          </cell>
        </row>
        <row r="87">
          <cell r="K87" t="str">
            <v>Royal Surrey County Hospital NHS Foundation Trust</v>
          </cell>
        </row>
        <row r="88">
          <cell r="K88" t="str">
            <v>Royal United Hospitals Bath NHS Foundation Trust</v>
          </cell>
        </row>
        <row r="89">
          <cell r="K89" t="str">
            <v>Royal Wolverhampton NHS Trust</v>
          </cell>
        </row>
        <row r="90">
          <cell r="K90" t="str">
            <v>Salisbury NHS Foundation Trust</v>
          </cell>
        </row>
        <row r="91">
          <cell r="K91" t="str">
            <v>Sandwell and West Birmingham Hospitals NHS Trust</v>
          </cell>
        </row>
        <row r="92">
          <cell r="K92" t="str">
            <v>Sheffield Teaching Hospitals NHS Foundation Trust</v>
          </cell>
        </row>
        <row r="93">
          <cell r="K93" t="str">
            <v>Sherwood Forest Hospitals NHS Foundation Trust</v>
          </cell>
        </row>
        <row r="94">
          <cell r="K94" t="str">
            <v>Shrewsbury and Telford Hospital NHS Trust</v>
          </cell>
        </row>
        <row r="95">
          <cell r="K95" t="str">
            <v>Somerset NHS Foundation Trust</v>
          </cell>
        </row>
        <row r="96">
          <cell r="K96" t="str">
            <v>South Tees Hospitals NHS Foundation Trust</v>
          </cell>
        </row>
        <row r="97">
          <cell r="K97" t="str">
            <v>South Warwickshire University NHS Foundation Trust</v>
          </cell>
        </row>
        <row r="98">
          <cell r="K98" t="str">
            <v>St George's University Hospitals NHS Foundation Trust</v>
          </cell>
        </row>
        <row r="99">
          <cell r="K99" t="str">
            <v>Surrey and Sussex Healthcare NHS Trust</v>
          </cell>
        </row>
        <row r="100">
          <cell r="K100" t="str">
            <v>Tameside and Glossop Integrated Care NHS Foundation Trust</v>
          </cell>
        </row>
        <row r="101">
          <cell r="K101" t="str">
            <v>Torbay and South Devon NHS Foundation Trust</v>
          </cell>
        </row>
        <row r="102">
          <cell r="K102" t="str">
            <v>United Lincolnshire Hospitals NHS Trust</v>
          </cell>
        </row>
        <row r="103">
          <cell r="K103" t="str">
            <v>University College London Hospitals NHS Foundation Trust</v>
          </cell>
        </row>
        <row r="104">
          <cell r="K104" t="str">
            <v>University Hospital Southampton NHS Foundation Trust</v>
          </cell>
        </row>
        <row r="105">
          <cell r="K105" t="str">
            <v>University Hospitals Birmingham NHS Foundation Trust</v>
          </cell>
        </row>
        <row r="106">
          <cell r="K106" t="str">
            <v>University Hospitals Coventry and Warwickshire NHS Trust</v>
          </cell>
        </row>
        <row r="107">
          <cell r="K107" t="str">
            <v>University Hospitals Dorset NHS Foundation Trust</v>
          </cell>
        </row>
        <row r="108">
          <cell r="K108" t="str">
            <v>University Hospitals Of Derby and Burton NHS Foundation Trust</v>
          </cell>
        </row>
        <row r="109">
          <cell r="K109" t="str">
            <v>University Hospitals Of Leicester NHS Trust</v>
          </cell>
        </row>
        <row r="110">
          <cell r="K110" t="str">
            <v>University Hospitals Of Morecambe Bay NHS Foundation Trust</v>
          </cell>
        </row>
        <row r="111">
          <cell r="K111" t="str">
            <v>University Hospitals Of North Midlands NHS Trust</v>
          </cell>
        </row>
        <row r="112">
          <cell r="K112" t="str">
            <v>University Hospitals Plymouth NHS Trust</v>
          </cell>
        </row>
        <row r="113">
          <cell r="K113" t="str">
            <v>University Hospitals Sussex NHS Foundation Trust</v>
          </cell>
        </row>
        <row r="114">
          <cell r="K114" t="str">
            <v>Walsall Healthcare NHS Trust</v>
          </cell>
        </row>
        <row r="115">
          <cell r="K115" t="str">
            <v>Warrington and Halton Teaching Hospitals NHS Foundation Trust</v>
          </cell>
        </row>
        <row r="116">
          <cell r="K116" t="str">
            <v>West Hertfordshire Teaching Hospitals NHS Trust</v>
          </cell>
        </row>
        <row r="117">
          <cell r="K117" t="str">
            <v>West Suffolk NHS Foundation Trust</v>
          </cell>
        </row>
        <row r="118">
          <cell r="K118" t="str">
            <v>Whittington Health NHS Trust</v>
          </cell>
        </row>
        <row r="119">
          <cell r="K119" t="str">
            <v>Wirral University Teaching Hospital NHS Foundation Trust</v>
          </cell>
        </row>
        <row r="120">
          <cell r="K120" t="str">
            <v>Worcestershire Acute Hospitals NHS Trust</v>
          </cell>
        </row>
        <row r="121">
          <cell r="K121" t="str">
            <v>Wrightington, Wigan and Leigh NHS Foundation Trust</v>
          </cell>
        </row>
        <row r="122">
          <cell r="K122" t="str">
            <v>Wye Valley NHS Trust</v>
          </cell>
        </row>
        <row r="123">
          <cell r="K123" t="str">
            <v>York and Scarborough Teaching Hospitals NHS Foundation Trust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2A67BA-31DC-4B58-BE58-1234A4E1070B}" name="Table1" displayName="Table1" ref="K2:K123" totalsRowShown="0" headerRowDxfId="22">
  <autoFilter ref="K2:K123" xr:uid="{7D4352B6-9D79-4B5B-A9DA-380E9700C3A2}"/>
  <tableColumns count="1">
    <tableColumn id="1" xr3:uid="{9C11F059-8F3E-4B71-AAA6-722B82FD3716}" name="Dropdown, trusts only, Wales then England"/>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sky.app/profile/naome-natcan.bsky.social" TargetMode="External"/><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hyperlink" Target="https://bsky.app/profile/naome-natcan.bsky.social" TargetMode="External"/><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4"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hyperlink" Target="https://bsky.app/profile/naome-natcan.bsky.social" TargetMode="External"/><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bsky.app/profile/naome-natcan.bsky.social" TargetMode="External"/><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3" Type="http://schemas.openxmlformats.org/officeDocument/2006/relationships/hyperlink" Target="https://bsky.app/profile/naome-natcan.bsky.social" TargetMode="External"/><Relationship Id="rId2" Type="http://schemas.openxmlformats.org/officeDocument/2006/relationships/hyperlink" Target="mailto:breastcanceraudits@rcseng.ac.uk" TargetMode="External"/><Relationship Id="rId1" Type="http://schemas.openxmlformats.org/officeDocument/2006/relationships/hyperlink" Target="https://www.natcan.org.uk/audits/metastatic-breast/"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56B8-91EE-4551-A42F-08AB9F66E54C}">
  <sheetPr codeName="Sheet1"/>
  <dimension ref="C1:E17"/>
  <sheetViews>
    <sheetView showGridLines="0" tabSelected="1" zoomScaleNormal="100" zoomScaleSheetLayoutView="100" workbookViewId="0">
      <selection activeCell="D9" sqref="D9:E9"/>
    </sheetView>
  </sheetViews>
  <sheetFormatPr defaultColWidth="9.1328125" defaultRowHeight="13.15"/>
  <cols>
    <col min="1" max="1" width="9.1328125" style="20"/>
    <col min="2" max="2" width="8.3984375" style="20" customWidth="1"/>
    <col min="3" max="3" width="32.73046875" style="20" customWidth="1"/>
    <col min="4" max="5" width="35.73046875" style="20" customWidth="1"/>
    <col min="6" max="16384" width="9.1328125" style="20"/>
  </cols>
  <sheetData>
    <row r="1" spans="3:5">
      <c r="C1" s="21"/>
      <c r="D1" s="54"/>
    </row>
    <row r="2" spans="3:5" ht="15" customHeight="1">
      <c r="C2"/>
      <c r="D2" s="55" t="s">
        <v>374</v>
      </c>
    </row>
    <row r="3" spans="3:5" ht="15" customHeight="1">
      <c r="C3" s="21"/>
      <c r="D3" s="55" t="s">
        <v>373</v>
      </c>
      <c r="E3"/>
    </row>
    <row r="4" spans="3:5" ht="15" customHeight="1">
      <c r="C4" s="21"/>
      <c r="D4" s="55" t="s">
        <v>949</v>
      </c>
    </row>
    <row r="5" spans="3:5">
      <c r="D5" s="54"/>
    </row>
    <row r="7" spans="3:5" ht="13.5" thickBot="1"/>
    <row r="8" spans="3:5" ht="17.100000000000001" customHeight="1" thickBot="1">
      <c r="C8" s="66" t="s">
        <v>381</v>
      </c>
      <c r="D8" s="460" t="s">
        <v>390</v>
      </c>
      <c r="E8" s="461"/>
    </row>
    <row r="9" spans="3:5" ht="17.100000000000001" customHeight="1" thickBot="1">
      <c r="C9" s="66" t="s">
        <v>382</v>
      </c>
      <c r="D9" s="460" t="s">
        <v>392</v>
      </c>
      <c r="E9" s="461"/>
    </row>
    <row r="10" spans="3:5" ht="17.100000000000001" customHeight="1" thickBot="1">
      <c r="C10" s="66" t="s">
        <v>383</v>
      </c>
      <c r="D10" s="460" t="s">
        <v>485</v>
      </c>
      <c r="E10" s="461"/>
    </row>
    <row r="11" spans="3:5" ht="17.100000000000001" customHeight="1" thickBot="1">
      <c r="C11" s="66" t="s">
        <v>384</v>
      </c>
      <c r="D11" s="460" t="s">
        <v>400</v>
      </c>
      <c r="E11" s="461"/>
    </row>
    <row r="12" spans="3:5" ht="32.1" customHeight="1" thickBot="1">
      <c r="C12" s="66" t="s">
        <v>385</v>
      </c>
      <c r="D12" s="460" t="s">
        <v>986</v>
      </c>
      <c r="E12" s="461"/>
    </row>
    <row r="13" spans="3:5" ht="17.100000000000001" customHeight="1" thickBot="1">
      <c r="C13" s="66" t="s">
        <v>386</v>
      </c>
      <c r="D13" s="463">
        <v>46275</v>
      </c>
      <c r="E13" s="464"/>
    </row>
    <row r="14" spans="3:5" ht="17.100000000000001" customHeight="1" thickBot="1">
      <c r="C14" s="66" t="s">
        <v>387</v>
      </c>
      <c r="D14" s="460" t="s">
        <v>486</v>
      </c>
      <c r="E14" s="461"/>
    </row>
    <row r="15" spans="3:5" ht="45" customHeight="1" thickBot="1">
      <c r="C15" s="66" t="s">
        <v>388</v>
      </c>
      <c r="D15" s="460" t="s">
        <v>496</v>
      </c>
      <c r="E15" s="461"/>
    </row>
    <row r="16" spans="3:5" ht="17.100000000000001" customHeight="1" thickBot="1">
      <c r="C16" s="66" t="s">
        <v>389</v>
      </c>
      <c r="D16" s="460" t="s">
        <v>393</v>
      </c>
      <c r="E16" s="461"/>
    </row>
    <row r="17" spans="3:5">
      <c r="C17" s="462" t="s">
        <v>391</v>
      </c>
      <c r="D17" s="462"/>
      <c r="E17" s="462"/>
    </row>
  </sheetData>
  <mergeCells count="10">
    <mergeCell ref="D16:E16"/>
    <mergeCell ref="C17:E17"/>
    <mergeCell ref="D8:E8"/>
    <mergeCell ref="D9:E9"/>
    <mergeCell ref="D10:E10"/>
    <mergeCell ref="D11:E11"/>
    <mergeCell ref="D12:E12"/>
    <mergeCell ref="D13:E13"/>
    <mergeCell ref="D14:E14"/>
    <mergeCell ref="D15:E15"/>
  </mergeCells>
  <hyperlinks>
    <hyperlink ref="D3" r:id="rId1" display="https://www.natcan.org.uk/audits/metastatic-breast/           " xr:uid="{A37BEB07-E667-4F84-A5CD-60A1072435FA}"/>
    <hyperlink ref="D2" r:id="rId2" display="breastcanceraudits@rcseng.ac.uk           " xr:uid="{722F5B4A-291C-4198-B27C-0E19B9647829}"/>
    <hyperlink ref="D4" r:id="rId3" xr:uid="{ACC0BFE1-4138-4E41-AB8B-B2DD1BAD8167}"/>
  </hyperlinks>
  <printOptions horizontalCentered="1"/>
  <pageMargins left="0.70866141732283472" right="0.70866141732283472" top="0.74803149606299213" bottom="0.74803149606299213" header="0.31496062992125984" footer="0.31496062992125984"/>
  <pageSetup paperSize="9" scale="58" orientation="portrait" r:id="rId4"/>
  <headerFooter>
    <oddFooter>&amp;C&amp;F | &amp;A&amp;R&amp;P of &amp;N</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54FB5-21EA-4DE6-869F-13037A177AAF}">
  <sheetPr codeName="Sheet10"/>
  <dimension ref="A1:P170"/>
  <sheetViews>
    <sheetView showGridLines="0" zoomScale="80" zoomScaleNormal="80" zoomScaleSheetLayoutView="100" workbookViewId="0">
      <pane ySplit="17" topLeftCell="A18" activePane="bottomLeft" state="frozen"/>
      <selection pane="bottomLeft" activeCell="F2" sqref="F2"/>
    </sheetView>
  </sheetViews>
  <sheetFormatPr defaultRowHeight="14.25"/>
  <cols>
    <col min="1" max="1" width="10.73046875" customWidth="1"/>
    <col min="2" max="2" width="20.59765625" bestFit="1" customWidth="1"/>
    <col min="3" max="3" width="10.86328125" customWidth="1"/>
    <col min="4" max="4" width="41.73046875" bestFit="1" customWidth="1"/>
    <col min="5" max="5" width="14.73046875" customWidth="1"/>
    <col min="6" max="6" width="41.73046875" bestFit="1" customWidth="1"/>
    <col min="7" max="7" width="8.73046875" style="90" customWidth="1"/>
    <col min="8" max="11" width="8.73046875" customWidth="1"/>
    <col min="12" max="12" width="9.265625" customWidth="1"/>
    <col min="13" max="14" width="8.73046875" customWidth="1"/>
    <col min="15" max="15" width="10.06640625" bestFit="1" customWidth="1"/>
  </cols>
  <sheetData>
    <row r="1" spans="1:15" ht="20.100000000000001" customHeight="1">
      <c r="A1" s="20"/>
      <c r="B1" s="20"/>
      <c r="C1" s="21"/>
      <c r="D1" s="54"/>
      <c r="E1" s="88" t="s">
        <v>924</v>
      </c>
      <c r="F1" s="72"/>
      <c r="G1" s="89"/>
      <c r="H1" s="20"/>
      <c r="I1" s="20"/>
    </row>
    <row r="2" spans="1:15" ht="15" customHeight="1">
      <c r="A2" s="20"/>
      <c r="B2" s="20"/>
      <c r="C2" s="69"/>
      <c r="D2" s="69"/>
      <c r="E2" s="71" t="s">
        <v>2</v>
      </c>
      <c r="F2" s="72" t="s">
        <v>424</v>
      </c>
      <c r="G2" s="89"/>
      <c r="H2" s="20"/>
      <c r="I2" s="20"/>
    </row>
    <row r="3" spans="1:15" ht="15" customHeight="1">
      <c r="A3" s="20"/>
      <c r="B3" s="20"/>
      <c r="C3" s="69"/>
      <c r="D3" s="69"/>
      <c r="E3" s="71" t="s">
        <v>26</v>
      </c>
      <c r="F3" s="72" t="s">
        <v>944</v>
      </c>
      <c r="G3" s="89"/>
      <c r="H3" s="20"/>
      <c r="I3" s="20"/>
    </row>
    <row r="4" spans="1:15" ht="15" customHeight="1">
      <c r="A4" s="20"/>
      <c r="B4" s="20"/>
      <c r="C4" s="70"/>
      <c r="D4" s="70"/>
      <c r="E4" s="71" t="s">
        <v>421</v>
      </c>
      <c r="F4" s="72" t="s">
        <v>425</v>
      </c>
      <c r="G4" s="89"/>
      <c r="H4" s="20"/>
      <c r="I4" s="20"/>
    </row>
    <row r="5" spans="1:15" ht="12.75" customHeight="1">
      <c r="A5" s="20"/>
      <c r="B5" s="20"/>
      <c r="C5" s="20"/>
      <c r="D5" s="54"/>
      <c r="E5" s="71" t="s">
        <v>422</v>
      </c>
      <c r="F5" s="72" t="s">
        <v>837</v>
      </c>
      <c r="G5" s="89"/>
      <c r="H5" s="20"/>
      <c r="I5" s="20"/>
    </row>
    <row r="6" spans="1:15">
      <c r="A6" s="20"/>
      <c r="B6" s="20"/>
      <c r="C6" s="20"/>
      <c r="D6" s="20"/>
      <c r="E6" s="73" t="s">
        <v>395</v>
      </c>
      <c r="F6" s="72" t="s">
        <v>400</v>
      </c>
      <c r="G6" s="89"/>
      <c r="H6" s="20"/>
      <c r="I6" s="20"/>
    </row>
    <row r="7" spans="1:15" ht="15" customHeight="1">
      <c r="D7" s="16"/>
      <c r="E7" s="73" t="s">
        <v>423</v>
      </c>
      <c r="F7" s="72" t="s">
        <v>910</v>
      </c>
    </row>
    <row r="8" spans="1:15" ht="45" customHeight="1">
      <c r="D8" s="16"/>
      <c r="E8" s="16" t="s">
        <v>945</v>
      </c>
      <c r="F8" s="476" t="s">
        <v>1002</v>
      </c>
      <c r="G8" s="476"/>
      <c r="H8" s="476"/>
      <c r="I8" s="476"/>
      <c r="J8" s="476"/>
      <c r="K8" s="476"/>
    </row>
    <row r="9" spans="1:15">
      <c r="D9" s="16"/>
      <c r="E9" s="443"/>
      <c r="F9" s="443"/>
      <c r="G9" s="443"/>
      <c r="H9" s="443"/>
      <c r="I9" s="443"/>
      <c r="J9" s="443"/>
      <c r="K9" s="443"/>
    </row>
    <row r="10" spans="1:15">
      <c r="F10" s="72"/>
    </row>
    <row r="11" spans="1:15" ht="57.4" thickBot="1">
      <c r="A11" s="74" t="s">
        <v>660</v>
      </c>
      <c r="B11" s="74" t="s">
        <v>395</v>
      </c>
      <c r="C11" s="74" t="s">
        <v>396</v>
      </c>
      <c r="D11" s="74" t="s">
        <v>397</v>
      </c>
      <c r="E11" s="74" t="s">
        <v>398</v>
      </c>
      <c r="F11" s="74" t="s">
        <v>399</v>
      </c>
      <c r="G11" s="91" t="s">
        <v>942</v>
      </c>
      <c r="H11" s="74" t="s">
        <v>415</v>
      </c>
      <c r="I11" s="74" t="s">
        <v>416</v>
      </c>
      <c r="J11" s="74" t="s">
        <v>417</v>
      </c>
      <c r="K11" s="74" t="s">
        <v>941</v>
      </c>
      <c r="L11" s="74" t="s">
        <v>1001</v>
      </c>
      <c r="M11" s="74" t="s">
        <v>418</v>
      </c>
      <c r="N11" s="74" t="s">
        <v>419</v>
      </c>
      <c r="O11" s="74" t="s">
        <v>943</v>
      </c>
    </row>
    <row r="12" spans="1:15" ht="14.65" thickBot="1">
      <c r="A12" s="75" t="s">
        <v>910</v>
      </c>
      <c r="B12" s="75" t="s">
        <v>400</v>
      </c>
      <c r="C12" s="75" t="s">
        <v>428</v>
      </c>
      <c r="D12" s="75" t="s">
        <v>400</v>
      </c>
      <c r="E12" s="75" t="s">
        <v>428</v>
      </c>
      <c r="F12" s="75" t="s">
        <v>400</v>
      </c>
      <c r="G12" s="456" t="s">
        <v>982</v>
      </c>
      <c r="H12" s="439" t="s">
        <v>468</v>
      </c>
      <c r="I12" s="439" t="s">
        <v>468</v>
      </c>
      <c r="J12" s="439" t="s">
        <v>468</v>
      </c>
      <c r="K12" s="439" t="s">
        <v>468</v>
      </c>
      <c r="L12" s="439" t="s">
        <v>468</v>
      </c>
      <c r="M12" s="439" t="s">
        <v>468</v>
      </c>
      <c r="N12" s="439" t="s">
        <v>468</v>
      </c>
      <c r="O12" s="456" t="s">
        <v>983</v>
      </c>
    </row>
    <row r="13" spans="1:15">
      <c r="A13" s="42" t="s">
        <v>910</v>
      </c>
      <c r="B13" s="42" t="s">
        <v>380</v>
      </c>
      <c r="C13" s="42" t="s">
        <v>427</v>
      </c>
      <c r="D13" s="42" t="s">
        <v>380</v>
      </c>
      <c r="E13" s="42" t="s">
        <v>427</v>
      </c>
      <c r="F13" s="42" t="s">
        <v>380</v>
      </c>
      <c r="G13" s="342" t="s">
        <v>980</v>
      </c>
      <c r="H13" s="440" t="s">
        <v>468</v>
      </c>
      <c r="I13" s="440" t="s">
        <v>468</v>
      </c>
      <c r="J13" s="440" t="s">
        <v>468</v>
      </c>
      <c r="K13" s="440" t="s">
        <v>468</v>
      </c>
      <c r="L13" s="440" t="s">
        <v>468</v>
      </c>
      <c r="M13" s="440" t="s">
        <v>468</v>
      </c>
      <c r="N13" s="440" t="s">
        <v>468</v>
      </c>
      <c r="O13" s="342" t="s">
        <v>984</v>
      </c>
    </row>
    <row r="14" spans="1:15" s="67" customFormat="1" ht="14.65" thickBot="1">
      <c r="A14" s="77" t="s">
        <v>910</v>
      </c>
      <c r="B14" s="77" t="s">
        <v>401</v>
      </c>
      <c r="C14" s="77" t="s">
        <v>426</v>
      </c>
      <c r="D14" s="77" t="s">
        <v>401</v>
      </c>
      <c r="E14" s="77" t="s">
        <v>426</v>
      </c>
      <c r="F14" s="77" t="s">
        <v>401</v>
      </c>
      <c r="G14" s="343" t="s">
        <v>981</v>
      </c>
      <c r="H14" s="441" t="s">
        <v>468</v>
      </c>
      <c r="I14" s="441" t="s">
        <v>468</v>
      </c>
      <c r="J14" s="441" t="s">
        <v>468</v>
      </c>
      <c r="K14" s="441" t="s">
        <v>468</v>
      </c>
      <c r="L14" s="441" t="s">
        <v>468</v>
      </c>
      <c r="M14" s="441" t="s">
        <v>468</v>
      </c>
      <c r="N14" s="441" t="s">
        <v>468</v>
      </c>
      <c r="O14" s="343" t="s">
        <v>985</v>
      </c>
    </row>
    <row r="15" spans="1:15" ht="14.65" thickBot="1">
      <c r="A15" s="75" t="s">
        <v>910</v>
      </c>
      <c r="B15" s="75" t="s">
        <v>400</v>
      </c>
      <c r="C15" s="75" t="s">
        <v>428</v>
      </c>
      <c r="D15" s="75" t="s">
        <v>400</v>
      </c>
      <c r="E15" s="75" t="s">
        <v>428</v>
      </c>
      <c r="F15" s="75" t="s">
        <v>400</v>
      </c>
      <c r="G15" s="324">
        <v>10409</v>
      </c>
      <c r="H15" s="76">
        <v>0.68498000000000003</v>
      </c>
      <c r="I15" s="76">
        <v>0.78652999999999995</v>
      </c>
      <c r="J15" s="76">
        <v>0.73033000000000003</v>
      </c>
      <c r="K15" s="76">
        <v>0.66173999999999999</v>
      </c>
      <c r="L15" s="76">
        <v>0.70755999999999997</v>
      </c>
      <c r="M15" s="76">
        <v>0.60880000000000001</v>
      </c>
      <c r="N15" s="76">
        <v>0.84080999999999995</v>
      </c>
      <c r="O15" s="324">
        <v>14212</v>
      </c>
    </row>
    <row r="16" spans="1:15">
      <c r="A16" s="42" t="s">
        <v>910</v>
      </c>
      <c r="B16" s="42" t="s">
        <v>380</v>
      </c>
      <c r="C16" s="42" t="s">
        <v>427</v>
      </c>
      <c r="D16" s="42" t="s">
        <v>380</v>
      </c>
      <c r="E16" s="42" t="s">
        <v>427</v>
      </c>
      <c r="F16" s="42" t="s">
        <v>380</v>
      </c>
      <c r="G16" s="325">
        <v>9972</v>
      </c>
      <c r="H16" s="68">
        <v>0.67569000000000001</v>
      </c>
      <c r="I16" s="68">
        <v>0.78298999999999996</v>
      </c>
      <c r="J16" s="68">
        <v>0.72623000000000004</v>
      </c>
      <c r="K16" s="68">
        <v>0.65564</v>
      </c>
      <c r="L16" s="68">
        <v>0.70286999999999999</v>
      </c>
      <c r="M16" s="68">
        <v>0.61763000000000001</v>
      </c>
      <c r="N16" s="68">
        <v>0.83723999999999998</v>
      </c>
      <c r="O16" s="325">
        <v>13612</v>
      </c>
    </row>
    <row r="17" spans="1:15" ht="14.65" thickBot="1">
      <c r="A17" s="77" t="s">
        <v>910</v>
      </c>
      <c r="B17" s="77" t="s">
        <v>401</v>
      </c>
      <c r="C17" s="77" t="s">
        <v>426</v>
      </c>
      <c r="D17" s="77" t="s">
        <v>401</v>
      </c>
      <c r="E17" s="77" t="s">
        <v>426</v>
      </c>
      <c r="F17" s="77" t="s">
        <v>401</v>
      </c>
      <c r="G17" s="326">
        <v>437</v>
      </c>
      <c r="H17" s="78">
        <v>0.89702999999999999</v>
      </c>
      <c r="I17" s="78">
        <v>0.86728000000000005</v>
      </c>
      <c r="J17" s="78">
        <v>0.82379999999999998</v>
      </c>
      <c r="K17" s="78">
        <v>0.80091999999999997</v>
      </c>
      <c r="L17" s="78">
        <v>0.81464999999999999</v>
      </c>
      <c r="M17" s="78">
        <v>0.40732000000000002</v>
      </c>
      <c r="N17" s="78">
        <v>0.92220000000000002</v>
      </c>
      <c r="O17" s="326">
        <v>600</v>
      </c>
    </row>
    <row r="18" spans="1:15">
      <c r="A18" t="s">
        <v>910</v>
      </c>
      <c r="B18" t="s">
        <v>401</v>
      </c>
      <c r="C18" t="s">
        <v>426</v>
      </c>
      <c r="D18" t="s">
        <v>401</v>
      </c>
      <c r="E18" t="s">
        <v>408</v>
      </c>
      <c r="F18" t="s">
        <v>402</v>
      </c>
      <c r="G18" s="90">
        <v>78</v>
      </c>
      <c r="H18" s="52">
        <v>0.79486999999999997</v>
      </c>
      <c r="I18" s="52">
        <v>0.78205000000000002</v>
      </c>
      <c r="J18" s="52">
        <v>0.70513000000000003</v>
      </c>
      <c r="K18" s="52">
        <v>0.48718</v>
      </c>
      <c r="L18" s="52">
        <v>0.65385000000000004</v>
      </c>
      <c r="M18" s="52">
        <v>0.34615000000000001</v>
      </c>
      <c r="N18" s="52">
        <v>0.93589999999999995</v>
      </c>
      <c r="O18" s="90">
        <v>106</v>
      </c>
    </row>
    <row r="19" spans="1:15">
      <c r="A19" t="s">
        <v>910</v>
      </c>
      <c r="B19" t="s">
        <v>401</v>
      </c>
      <c r="C19" t="s">
        <v>426</v>
      </c>
      <c r="D19" t="s">
        <v>401</v>
      </c>
      <c r="E19" t="s">
        <v>409</v>
      </c>
      <c r="F19" t="s">
        <v>403</v>
      </c>
      <c r="G19" s="90">
        <v>119</v>
      </c>
      <c r="H19" s="52">
        <v>0.88234999999999997</v>
      </c>
      <c r="I19" s="52">
        <v>0.83192999999999995</v>
      </c>
      <c r="J19" s="52">
        <v>0.80671999999999999</v>
      </c>
      <c r="K19" s="52">
        <v>0.81513000000000002</v>
      </c>
      <c r="L19" s="52">
        <v>0.80671999999999999</v>
      </c>
      <c r="M19" s="52">
        <v>0.33612999999999998</v>
      </c>
      <c r="N19" s="52">
        <v>0.90756000000000003</v>
      </c>
      <c r="O19" s="90">
        <v>146</v>
      </c>
    </row>
    <row r="20" spans="1:15">
      <c r="A20" t="s">
        <v>910</v>
      </c>
      <c r="B20" t="s">
        <v>401</v>
      </c>
      <c r="C20" t="s">
        <v>426</v>
      </c>
      <c r="D20" t="s">
        <v>401</v>
      </c>
      <c r="E20" t="s">
        <v>410</v>
      </c>
      <c r="F20" t="s">
        <v>404</v>
      </c>
      <c r="G20" s="90">
        <v>62</v>
      </c>
      <c r="H20" s="52">
        <v>0.93547999999999998</v>
      </c>
      <c r="I20" s="52">
        <v>0.90322999999999998</v>
      </c>
      <c r="J20" s="52">
        <v>0.87097000000000002</v>
      </c>
      <c r="K20" s="52">
        <v>0.87097000000000002</v>
      </c>
      <c r="L20" s="52">
        <v>0.87097000000000002</v>
      </c>
      <c r="M20" s="52">
        <v>0.40322999999999998</v>
      </c>
      <c r="N20" s="52">
        <v>0.93547999999999998</v>
      </c>
      <c r="O20" s="90">
        <v>73</v>
      </c>
    </row>
    <row r="21" spans="1:15">
      <c r="A21" t="s">
        <v>910</v>
      </c>
      <c r="B21" t="s">
        <v>401</v>
      </c>
      <c r="C21" t="s">
        <v>426</v>
      </c>
      <c r="D21" t="s">
        <v>401</v>
      </c>
      <c r="E21" t="s">
        <v>411</v>
      </c>
      <c r="F21" t="s">
        <v>405</v>
      </c>
      <c r="G21" s="90">
        <v>69</v>
      </c>
      <c r="H21" s="52">
        <v>0.97101000000000004</v>
      </c>
      <c r="I21" s="52">
        <v>0.95652000000000004</v>
      </c>
      <c r="J21" s="52">
        <v>0.92754000000000003</v>
      </c>
      <c r="K21" s="52">
        <v>0.95652000000000004</v>
      </c>
      <c r="L21" s="52">
        <v>0.92754000000000003</v>
      </c>
      <c r="M21" s="52">
        <v>0.56521999999999994</v>
      </c>
      <c r="N21" s="52">
        <v>0.91303999999999996</v>
      </c>
      <c r="O21" s="90">
        <v>98</v>
      </c>
    </row>
    <row r="22" spans="1:15">
      <c r="A22" t="s">
        <v>910</v>
      </c>
      <c r="B22" t="s">
        <v>401</v>
      </c>
      <c r="C22" t="s">
        <v>426</v>
      </c>
      <c r="D22" t="s">
        <v>401</v>
      </c>
      <c r="E22" t="s">
        <v>412</v>
      </c>
      <c r="F22" t="s">
        <v>406</v>
      </c>
      <c r="G22" s="90">
        <v>55</v>
      </c>
      <c r="H22" s="52">
        <v>0.94545000000000001</v>
      </c>
      <c r="I22" s="52">
        <v>0.92727000000000004</v>
      </c>
      <c r="J22" s="52">
        <v>0.83635999999999999</v>
      </c>
      <c r="K22" s="52">
        <v>0.90908999999999995</v>
      </c>
      <c r="L22" s="52">
        <v>0.83635999999999999</v>
      </c>
      <c r="M22" s="52">
        <v>0.36364000000000002</v>
      </c>
      <c r="N22" s="52">
        <v>0.96364000000000005</v>
      </c>
      <c r="O22" s="90">
        <v>90</v>
      </c>
    </row>
    <row r="23" spans="1:15" ht="14.65" thickBot="1">
      <c r="A23" s="79" t="s">
        <v>910</v>
      </c>
      <c r="B23" s="79" t="s">
        <v>401</v>
      </c>
      <c r="C23" s="79" t="s">
        <v>426</v>
      </c>
      <c r="D23" s="79" t="s">
        <v>401</v>
      </c>
      <c r="E23" s="79" t="s">
        <v>413</v>
      </c>
      <c r="F23" s="79" t="s">
        <v>407</v>
      </c>
      <c r="G23" s="327">
        <v>54</v>
      </c>
      <c r="H23" s="80">
        <v>0.88888999999999996</v>
      </c>
      <c r="I23" s="80">
        <v>0.85185</v>
      </c>
      <c r="J23" s="80">
        <v>0.83333000000000002</v>
      </c>
      <c r="K23" s="80">
        <v>0.83333000000000002</v>
      </c>
      <c r="L23" s="80">
        <v>0.83333000000000002</v>
      </c>
      <c r="M23" s="80">
        <v>0.5</v>
      </c>
      <c r="N23" s="80">
        <v>0.88888999999999996</v>
      </c>
      <c r="O23" s="327">
        <v>87</v>
      </c>
    </row>
    <row r="24" spans="1:15">
      <c r="A24" t="s">
        <v>910</v>
      </c>
      <c r="B24" t="s">
        <v>380</v>
      </c>
      <c r="C24" s="53" t="s">
        <v>429</v>
      </c>
      <c r="D24" s="53" t="s">
        <v>323</v>
      </c>
      <c r="E24" s="53" t="s">
        <v>429</v>
      </c>
      <c r="F24" s="53" t="s">
        <v>323</v>
      </c>
      <c r="G24" s="328">
        <v>394</v>
      </c>
      <c r="H24" s="81">
        <v>0.77156999999999998</v>
      </c>
      <c r="I24" s="81">
        <v>0.77919000000000005</v>
      </c>
      <c r="J24" s="81">
        <v>0.73858000000000001</v>
      </c>
      <c r="K24" s="81">
        <v>0.77919000000000005</v>
      </c>
      <c r="L24" s="81">
        <v>0.69796999999999998</v>
      </c>
      <c r="M24" s="81">
        <v>0.69542999999999999</v>
      </c>
      <c r="N24" s="81">
        <v>0.88324999999999998</v>
      </c>
      <c r="O24" s="328">
        <v>662</v>
      </c>
    </row>
    <row r="25" spans="1:15">
      <c r="A25" t="s">
        <v>910</v>
      </c>
      <c r="B25" t="s">
        <v>380</v>
      </c>
      <c r="C25" t="s">
        <v>429</v>
      </c>
      <c r="D25" t="s">
        <v>323</v>
      </c>
      <c r="E25" t="s">
        <v>55</v>
      </c>
      <c r="F25" t="s">
        <v>263</v>
      </c>
      <c r="G25" s="90">
        <v>22</v>
      </c>
      <c r="H25" s="52">
        <v>0.77273000000000003</v>
      </c>
      <c r="I25" s="52">
        <v>0.36364000000000002</v>
      </c>
      <c r="J25" s="52">
        <v>0.45455000000000001</v>
      </c>
      <c r="K25" s="52">
        <v>0.40909000000000001</v>
      </c>
      <c r="L25" s="52">
        <v>0.22727</v>
      </c>
      <c r="M25" s="52">
        <v>0.59091000000000005</v>
      </c>
      <c r="N25" s="52">
        <v>0.90908999999999995</v>
      </c>
      <c r="O25" s="90">
        <v>70</v>
      </c>
    </row>
    <row r="26" spans="1:15">
      <c r="A26" t="s">
        <v>910</v>
      </c>
      <c r="B26" t="s">
        <v>380</v>
      </c>
      <c r="C26" t="s">
        <v>429</v>
      </c>
      <c r="D26" t="s">
        <v>323</v>
      </c>
      <c r="E26" t="s">
        <v>67</v>
      </c>
      <c r="F26" t="s">
        <v>68</v>
      </c>
      <c r="G26" s="90">
        <v>38</v>
      </c>
      <c r="H26" s="52">
        <v>0.73684000000000005</v>
      </c>
      <c r="I26" s="52">
        <v>0.63158000000000003</v>
      </c>
      <c r="J26" s="52">
        <v>0.65788999999999997</v>
      </c>
      <c r="K26" s="52">
        <v>0.63158000000000003</v>
      </c>
      <c r="L26" s="52">
        <v>0.63158000000000003</v>
      </c>
      <c r="M26" s="52">
        <v>0.68420999999999998</v>
      </c>
      <c r="N26" s="52">
        <v>0.89473999999999998</v>
      </c>
      <c r="O26" s="90">
        <v>54</v>
      </c>
    </row>
    <row r="27" spans="1:15">
      <c r="A27" t="s">
        <v>910</v>
      </c>
      <c r="B27" t="s">
        <v>380</v>
      </c>
      <c r="C27" t="s">
        <v>429</v>
      </c>
      <c r="D27" t="s">
        <v>323</v>
      </c>
      <c r="E27" t="s">
        <v>113</v>
      </c>
      <c r="F27" t="s">
        <v>114</v>
      </c>
      <c r="G27" s="90">
        <v>141</v>
      </c>
      <c r="H27" s="52">
        <v>0.70213000000000003</v>
      </c>
      <c r="I27" s="52">
        <v>0.91488999999999998</v>
      </c>
      <c r="J27" s="52">
        <v>0.89361999999999997</v>
      </c>
      <c r="K27" s="52">
        <v>0.91488999999999998</v>
      </c>
      <c r="L27" s="52">
        <v>0.88651999999999997</v>
      </c>
      <c r="M27" s="52">
        <v>0.73050000000000004</v>
      </c>
      <c r="N27" s="52">
        <v>0.91488999999999998</v>
      </c>
      <c r="O27" s="90">
        <v>199</v>
      </c>
    </row>
    <row r="28" spans="1:15">
      <c r="A28" t="s">
        <v>910</v>
      </c>
      <c r="B28" t="s">
        <v>380</v>
      </c>
      <c r="C28" t="s">
        <v>429</v>
      </c>
      <c r="D28" t="s">
        <v>323</v>
      </c>
      <c r="E28" t="s">
        <v>123</v>
      </c>
      <c r="F28" t="s">
        <v>124</v>
      </c>
      <c r="G28" s="90">
        <v>69</v>
      </c>
      <c r="H28" s="52">
        <v>0.78261000000000003</v>
      </c>
      <c r="I28" s="52">
        <v>0.81159000000000003</v>
      </c>
      <c r="J28" s="52">
        <v>0.82608999999999999</v>
      </c>
      <c r="K28" s="52">
        <v>0.79710000000000003</v>
      </c>
      <c r="L28" s="52">
        <v>0.76812000000000002</v>
      </c>
      <c r="M28" s="52">
        <v>0.72463999999999995</v>
      </c>
      <c r="N28" s="52">
        <v>0.84057999999999999</v>
      </c>
      <c r="O28" s="90">
        <v>124</v>
      </c>
    </row>
    <row r="29" spans="1:15">
      <c r="A29" t="s">
        <v>910</v>
      </c>
      <c r="B29" t="s">
        <v>380</v>
      </c>
      <c r="C29" t="s">
        <v>429</v>
      </c>
      <c r="D29" t="s">
        <v>323</v>
      </c>
      <c r="E29" t="s">
        <v>125</v>
      </c>
      <c r="F29" t="s">
        <v>126</v>
      </c>
      <c r="G29" s="90">
        <v>48</v>
      </c>
      <c r="H29" s="52">
        <v>0.79166999999999998</v>
      </c>
      <c r="I29" s="52">
        <v>0.875</v>
      </c>
      <c r="J29" s="52">
        <v>0.77083000000000002</v>
      </c>
      <c r="K29" s="52">
        <v>0.89583000000000002</v>
      </c>
      <c r="L29" s="52">
        <v>0.72916999999999998</v>
      </c>
      <c r="M29" s="52">
        <v>0.72916999999999998</v>
      </c>
      <c r="N29" s="52">
        <v>0.85416999999999998</v>
      </c>
      <c r="O29" s="90">
        <v>82</v>
      </c>
    </row>
    <row r="30" spans="1:15">
      <c r="A30" t="s">
        <v>910</v>
      </c>
      <c r="B30" t="s">
        <v>380</v>
      </c>
      <c r="C30" t="s">
        <v>429</v>
      </c>
      <c r="D30" t="s">
        <v>323</v>
      </c>
      <c r="E30" t="s">
        <v>223</v>
      </c>
      <c r="F30" t="s">
        <v>934</v>
      </c>
      <c r="G30" s="90">
        <v>33</v>
      </c>
      <c r="H30" s="52">
        <v>0.87878999999999996</v>
      </c>
      <c r="I30" s="52">
        <v>0.87878999999999996</v>
      </c>
      <c r="J30" s="52">
        <v>0.84848000000000001</v>
      </c>
      <c r="K30" s="52">
        <v>0.84848000000000001</v>
      </c>
      <c r="L30" s="52">
        <v>0.84848000000000001</v>
      </c>
      <c r="M30" s="52">
        <v>0.51515</v>
      </c>
      <c r="N30" s="52">
        <v>0.90908999999999995</v>
      </c>
      <c r="O30" s="90">
        <v>56</v>
      </c>
    </row>
    <row r="31" spans="1:15">
      <c r="A31" t="s">
        <v>910</v>
      </c>
      <c r="B31" t="s">
        <v>380</v>
      </c>
      <c r="C31" t="s">
        <v>429</v>
      </c>
      <c r="D31" t="s">
        <v>323</v>
      </c>
      <c r="E31" t="s">
        <v>231</v>
      </c>
      <c r="F31" t="s">
        <v>232</v>
      </c>
      <c r="G31" s="90">
        <v>43</v>
      </c>
      <c r="H31" s="52">
        <v>0.90698000000000001</v>
      </c>
      <c r="I31" s="52">
        <v>0.44185999999999998</v>
      </c>
      <c r="J31" s="52">
        <v>0.18604999999999999</v>
      </c>
      <c r="K31" s="52">
        <v>0.44185999999999998</v>
      </c>
      <c r="L31" s="52">
        <v>0.11627999999999999</v>
      </c>
      <c r="M31" s="52">
        <v>0.69767000000000001</v>
      </c>
      <c r="N31" s="52">
        <v>0.83721000000000001</v>
      </c>
      <c r="O31" s="90">
        <v>77</v>
      </c>
    </row>
    <row r="32" spans="1:15">
      <c r="A32" t="s">
        <v>910</v>
      </c>
      <c r="B32" t="s">
        <v>380</v>
      </c>
      <c r="C32" s="53" t="s">
        <v>430</v>
      </c>
      <c r="D32" s="53" t="s">
        <v>327</v>
      </c>
      <c r="E32" s="53" t="s">
        <v>430</v>
      </c>
      <c r="F32" s="53" t="s">
        <v>327</v>
      </c>
      <c r="G32" s="328">
        <v>908</v>
      </c>
      <c r="H32" s="81">
        <v>0.67510999999999999</v>
      </c>
      <c r="I32" s="81">
        <v>0.70814999999999995</v>
      </c>
      <c r="J32" s="81">
        <v>0.68501999999999996</v>
      </c>
      <c r="K32" s="81">
        <v>0.52532999999999996</v>
      </c>
      <c r="L32" s="81">
        <v>0.67181000000000002</v>
      </c>
      <c r="M32" s="81">
        <v>0.66739999999999999</v>
      </c>
      <c r="N32" s="81">
        <v>0.82599</v>
      </c>
      <c r="O32" s="328">
        <v>1146</v>
      </c>
    </row>
    <row r="33" spans="1:15">
      <c r="A33" t="s">
        <v>910</v>
      </c>
      <c r="B33" t="s">
        <v>380</v>
      </c>
      <c r="C33" t="s">
        <v>430</v>
      </c>
      <c r="D33" t="s">
        <v>327</v>
      </c>
      <c r="E33" t="s">
        <v>53</v>
      </c>
      <c r="F33" t="s">
        <v>54</v>
      </c>
      <c r="G33" s="90">
        <v>36</v>
      </c>
      <c r="H33" s="52">
        <v>0.72221999999999997</v>
      </c>
      <c r="I33" s="52">
        <v>0.72221999999999997</v>
      </c>
      <c r="J33" s="52">
        <v>0.58333000000000002</v>
      </c>
      <c r="K33" s="52">
        <v>0.47221999999999997</v>
      </c>
      <c r="L33" s="52">
        <v>0.55556000000000005</v>
      </c>
      <c r="M33" s="52">
        <v>0.5</v>
      </c>
      <c r="N33" s="52">
        <v>0.72221999999999997</v>
      </c>
      <c r="O33" s="90">
        <v>72</v>
      </c>
    </row>
    <row r="34" spans="1:15">
      <c r="A34" t="s">
        <v>910</v>
      </c>
      <c r="B34" t="s">
        <v>380</v>
      </c>
      <c r="C34" t="s">
        <v>430</v>
      </c>
      <c r="D34" t="s">
        <v>327</v>
      </c>
      <c r="E34" t="s">
        <v>102</v>
      </c>
      <c r="F34" t="s">
        <v>103</v>
      </c>
      <c r="G34" s="90">
        <v>57</v>
      </c>
      <c r="H34" s="52">
        <v>0.75439000000000001</v>
      </c>
      <c r="I34" s="52">
        <v>0.70174999999999998</v>
      </c>
      <c r="J34" s="52">
        <v>0.68420999999999998</v>
      </c>
      <c r="K34" s="52">
        <v>0.17544000000000001</v>
      </c>
      <c r="L34" s="52">
        <v>0.66666999999999998</v>
      </c>
      <c r="M34" s="52">
        <v>0.68420999999999998</v>
      </c>
      <c r="N34" s="52">
        <v>0.75439000000000001</v>
      </c>
      <c r="O34" s="90">
        <v>83</v>
      </c>
    </row>
    <row r="35" spans="1:15">
      <c r="A35" t="s">
        <v>910</v>
      </c>
      <c r="B35" t="s">
        <v>380</v>
      </c>
      <c r="C35" t="s">
        <v>430</v>
      </c>
      <c r="D35" t="s">
        <v>327</v>
      </c>
      <c r="E35" t="s">
        <v>143</v>
      </c>
      <c r="F35" t="s">
        <v>144</v>
      </c>
      <c r="G35" s="90">
        <v>73</v>
      </c>
      <c r="H35" s="52">
        <v>0.76712000000000002</v>
      </c>
      <c r="I35" s="52">
        <v>0.84931999999999996</v>
      </c>
      <c r="J35" s="52">
        <v>0.83562000000000003</v>
      </c>
      <c r="K35" s="52">
        <v>0.82191999999999998</v>
      </c>
      <c r="L35" s="52">
        <v>0.80822000000000005</v>
      </c>
      <c r="M35" s="52">
        <v>0.71233000000000002</v>
      </c>
      <c r="N35" s="52">
        <v>0.83562000000000003</v>
      </c>
      <c r="O35" s="90">
        <v>102</v>
      </c>
    </row>
    <row r="36" spans="1:15">
      <c r="A36" t="s">
        <v>910</v>
      </c>
      <c r="B36" t="s">
        <v>380</v>
      </c>
      <c r="C36" t="s">
        <v>430</v>
      </c>
      <c r="D36" t="s">
        <v>327</v>
      </c>
      <c r="E36" t="s">
        <v>149</v>
      </c>
      <c r="F36" t="s">
        <v>150</v>
      </c>
      <c r="G36" s="90">
        <v>144</v>
      </c>
      <c r="H36" s="52">
        <v>0.8125</v>
      </c>
      <c r="I36" s="52">
        <v>0.47221999999999997</v>
      </c>
      <c r="J36" s="52">
        <v>0.4375</v>
      </c>
      <c r="K36" s="52">
        <v>0.45833000000000002</v>
      </c>
      <c r="L36" s="52">
        <v>0.43056</v>
      </c>
      <c r="M36" s="52">
        <v>0.66666999999999998</v>
      </c>
      <c r="N36" s="52">
        <v>0.75693999999999995</v>
      </c>
      <c r="O36" s="90">
        <v>254</v>
      </c>
    </row>
    <row r="37" spans="1:15">
      <c r="A37" t="s">
        <v>910</v>
      </c>
      <c r="B37" t="s">
        <v>380</v>
      </c>
      <c r="C37" t="s">
        <v>430</v>
      </c>
      <c r="D37" t="s">
        <v>327</v>
      </c>
      <c r="E37" t="s">
        <v>173</v>
      </c>
      <c r="F37" t="s">
        <v>174</v>
      </c>
      <c r="G37" s="90">
        <v>45</v>
      </c>
      <c r="H37" s="52">
        <v>0.53332999999999997</v>
      </c>
      <c r="I37" s="52">
        <v>0.75556000000000001</v>
      </c>
      <c r="J37" s="52">
        <v>0.73333000000000004</v>
      </c>
      <c r="K37" s="52">
        <v>0.75556000000000001</v>
      </c>
      <c r="L37" s="52">
        <v>0.73333000000000004</v>
      </c>
      <c r="M37" s="52">
        <v>0.51110999999999995</v>
      </c>
      <c r="N37" s="52">
        <v>0.75556000000000001</v>
      </c>
      <c r="O37" s="90">
        <v>72</v>
      </c>
    </row>
    <row r="38" spans="1:15">
      <c r="A38" t="s">
        <v>910</v>
      </c>
      <c r="B38" t="s">
        <v>380</v>
      </c>
      <c r="C38" t="s">
        <v>430</v>
      </c>
      <c r="D38" t="s">
        <v>327</v>
      </c>
      <c r="E38" t="s">
        <v>197</v>
      </c>
      <c r="F38" t="s">
        <v>911</v>
      </c>
      <c r="G38" s="90">
        <v>195</v>
      </c>
      <c r="H38" s="52">
        <v>0.41538000000000003</v>
      </c>
      <c r="I38" s="52">
        <v>0.89231000000000005</v>
      </c>
      <c r="J38" s="52">
        <v>0.87178999999999995</v>
      </c>
      <c r="K38" s="52">
        <v>0.88717999999999997</v>
      </c>
      <c r="L38" s="52">
        <v>0.86667000000000005</v>
      </c>
      <c r="M38" s="52">
        <v>0.84103000000000006</v>
      </c>
      <c r="N38" s="52">
        <v>0.89231000000000005</v>
      </c>
      <c r="O38" s="90">
        <v>119</v>
      </c>
    </row>
    <row r="39" spans="1:15">
      <c r="A39" t="s">
        <v>910</v>
      </c>
      <c r="B39" t="s">
        <v>380</v>
      </c>
      <c r="C39" t="s">
        <v>430</v>
      </c>
      <c r="D39" t="s">
        <v>327</v>
      </c>
      <c r="E39" t="s">
        <v>209</v>
      </c>
      <c r="F39" t="s">
        <v>273</v>
      </c>
      <c r="G39" s="90">
        <v>210</v>
      </c>
      <c r="H39" s="52">
        <v>0.71904999999999997</v>
      </c>
      <c r="I39" s="52">
        <v>0.52381</v>
      </c>
      <c r="J39" s="52">
        <v>0.52381</v>
      </c>
      <c r="K39" s="52">
        <v>0.51905000000000001</v>
      </c>
      <c r="L39" s="52">
        <v>0.50951999999999997</v>
      </c>
      <c r="M39" s="52">
        <v>0.60475999999999996</v>
      </c>
      <c r="N39" s="52">
        <v>0.89524000000000004</v>
      </c>
      <c r="O39" s="90">
        <v>241</v>
      </c>
    </row>
    <row r="40" spans="1:15">
      <c r="A40" t="s">
        <v>910</v>
      </c>
      <c r="B40" t="s">
        <v>380</v>
      </c>
      <c r="C40" t="s">
        <v>430</v>
      </c>
      <c r="D40" t="s">
        <v>327</v>
      </c>
      <c r="E40" t="s">
        <v>211</v>
      </c>
      <c r="F40" t="s">
        <v>274</v>
      </c>
      <c r="G40" s="90">
        <v>148</v>
      </c>
      <c r="H40" s="52">
        <v>0.77703</v>
      </c>
      <c r="I40" s="52">
        <v>0.87161999999999995</v>
      </c>
      <c r="J40" s="52">
        <v>0.84458999999999995</v>
      </c>
      <c r="K40" s="52">
        <v>5.4050000000000001E-2</v>
      </c>
      <c r="L40" s="52">
        <v>0.82432000000000005</v>
      </c>
      <c r="M40" s="52">
        <v>0.58784000000000003</v>
      </c>
      <c r="N40" s="52">
        <v>0.77703</v>
      </c>
      <c r="O40" s="90">
        <v>203</v>
      </c>
    </row>
    <row r="41" spans="1:15">
      <c r="A41" t="s">
        <v>910</v>
      </c>
      <c r="B41" t="s">
        <v>380</v>
      </c>
      <c r="C41" s="53" t="s">
        <v>431</v>
      </c>
      <c r="D41" s="53" t="s">
        <v>432</v>
      </c>
      <c r="E41" s="53" t="s">
        <v>431</v>
      </c>
      <c r="F41" s="53" t="s">
        <v>432</v>
      </c>
      <c r="G41" s="328">
        <v>1260</v>
      </c>
      <c r="H41" s="81">
        <v>0.71348999999999996</v>
      </c>
      <c r="I41" s="81">
        <v>0.86983999999999995</v>
      </c>
      <c r="J41" s="81">
        <v>0.82142999999999999</v>
      </c>
      <c r="K41" s="81">
        <v>0.73094999999999999</v>
      </c>
      <c r="L41" s="81">
        <v>0.80556000000000005</v>
      </c>
      <c r="M41" s="81">
        <v>0.69603000000000004</v>
      </c>
      <c r="N41" s="81">
        <v>0.8619</v>
      </c>
      <c r="O41" s="328">
        <v>1573</v>
      </c>
    </row>
    <row r="42" spans="1:15">
      <c r="A42" t="s">
        <v>910</v>
      </c>
      <c r="B42" t="s">
        <v>380</v>
      </c>
      <c r="C42" t="s">
        <v>431</v>
      </c>
      <c r="D42" t="s">
        <v>432</v>
      </c>
      <c r="E42" t="s">
        <v>37</v>
      </c>
      <c r="F42" t="s">
        <v>38</v>
      </c>
      <c r="G42" s="90">
        <v>103</v>
      </c>
      <c r="H42" s="52">
        <v>0.75727999999999995</v>
      </c>
      <c r="I42" s="52">
        <v>0.84465999999999997</v>
      </c>
      <c r="J42" s="52">
        <v>0.88349999999999995</v>
      </c>
      <c r="K42" s="52">
        <v>0.83494999999999997</v>
      </c>
      <c r="L42" s="52">
        <v>0.84465999999999997</v>
      </c>
      <c r="M42" s="52">
        <v>0.63107000000000002</v>
      </c>
      <c r="N42" s="52">
        <v>0.84465999999999997</v>
      </c>
      <c r="O42" s="90">
        <v>153</v>
      </c>
    </row>
    <row r="43" spans="1:15">
      <c r="A43" t="s">
        <v>910</v>
      </c>
      <c r="B43" t="s">
        <v>380</v>
      </c>
      <c r="C43" t="s">
        <v>431</v>
      </c>
      <c r="D43" t="s">
        <v>432</v>
      </c>
      <c r="E43" t="s">
        <v>49</v>
      </c>
      <c r="F43" t="s">
        <v>50</v>
      </c>
      <c r="G43" s="90">
        <v>85</v>
      </c>
      <c r="H43" s="52">
        <v>0.75294000000000005</v>
      </c>
      <c r="I43" s="52">
        <v>0.87058999999999997</v>
      </c>
      <c r="J43" s="52">
        <v>0.83528999999999998</v>
      </c>
      <c r="K43" s="52">
        <v>0.84706000000000004</v>
      </c>
      <c r="L43" s="52">
        <v>0.83528999999999998</v>
      </c>
      <c r="M43" s="52">
        <v>0.71765000000000001</v>
      </c>
      <c r="N43" s="52">
        <v>0.81176000000000004</v>
      </c>
      <c r="O43" s="90">
        <v>162</v>
      </c>
    </row>
    <row r="44" spans="1:15">
      <c r="A44" t="s">
        <v>910</v>
      </c>
      <c r="B44" t="s">
        <v>380</v>
      </c>
      <c r="C44" t="s">
        <v>431</v>
      </c>
      <c r="D44" t="s">
        <v>432</v>
      </c>
      <c r="E44" t="s">
        <v>77</v>
      </c>
      <c r="F44" t="s">
        <v>912</v>
      </c>
      <c r="G44" s="90">
        <v>70</v>
      </c>
      <c r="H44" s="52">
        <v>0.54286000000000001</v>
      </c>
      <c r="I44" s="52">
        <v>0.58570999999999995</v>
      </c>
      <c r="J44" s="52">
        <v>0.52856999999999998</v>
      </c>
      <c r="K44" s="52">
        <v>0.57142999999999999</v>
      </c>
      <c r="L44" s="52">
        <v>0.51429000000000002</v>
      </c>
      <c r="M44" s="52">
        <v>0.51429000000000002</v>
      </c>
      <c r="N44" s="52">
        <v>0.8</v>
      </c>
      <c r="O44" s="90">
        <v>144</v>
      </c>
    </row>
    <row r="45" spans="1:15">
      <c r="A45" t="s">
        <v>910</v>
      </c>
      <c r="B45" t="s">
        <v>380</v>
      </c>
      <c r="C45" t="s">
        <v>431</v>
      </c>
      <c r="D45" t="s">
        <v>432</v>
      </c>
      <c r="E45" t="s">
        <v>73</v>
      </c>
      <c r="F45" t="s">
        <v>74</v>
      </c>
      <c r="G45" s="90">
        <v>130</v>
      </c>
      <c r="H45" s="52">
        <v>0.84614999999999996</v>
      </c>
      <c r="I45" s="52">
        <v>0.92308000000000001</v>
      </c>
      <c r="J45" s="52">
        <v>0.89231000000000005</v>
      </c>
      <c r="K45" s="52">
        <v>0.89231000000000005</v>
      </c>
      <c r="L45" s="52">
        <v>0.88461999999999996</v>
      </c>
      <c r="M45" s="52">
        <v>0.71538000000000002</v>
      </c>
      <c r="N45" s="52">
        <v>0.9</v>
      </c>
      <c r="O45" s="90">
        <v>166</v>
      </c>
    </row>
    <row r="46" spans="1:15">
      <c r="A46" t="s">
        <v>910</v>
      </c>
      <c r="B46" t="s">
        <v>380</v>
      </c>
      <c r="C46" t="s">
        <v>431</v>
      </c>
      <c r="D46" t="s">
        <v>432</v>
      </c>
      <c r="E46" t="s">
        <v>100</v>
      </c>
      <c r="F46" t="s">
        <v>101</v>
      </c>
      <c r="G46" s="90">
        <v>44</v>
      </c>
      <c r="H46" s="52">
        <v>0.77273000000000003</v>
      </c>
      <c r="I46" s="52">
        <v>0.81818000000000002</v>
      </c>
      <c r="J46" s="52">
        <v>0.61363999999999996</v>
      </c>
      <c r="K46" s="52">
        <v>4.5449999999999997E-2</v>
      </c>
      <c r="L46" s="52">
        <v>0.59091000000000005</v>
      </c>
      <c r="M46" s="52">
        <v>0.68181999999999998</v>
      </c>
      <c r="N46" s="52">
        <v>0.77273000000000003</v>
      </c>
      <c r="O46" s="90">
        <v>56</v>
      </c>
    </row>
    <row r="47" spans="1:15">
      <c r="A47" t="s">
        <v>910</v>
      </c>
      <c r="B47" t="s">
        <v>380</v>
      </c>
      <c r="C47" t="s">
        <v>431</v>
      </c>
      <c r="D47" t="s">
        <v>432</v>
      </c>
      <c r="E47" t="s">
        <v>129</v>
      </c>
      <c r="F47" t="s">
        <v>130</v>
      </c>
      <c r="G47" s="90">
        <v>234</v>
      </c>
      <c r="H47" s="52">
        <v>0.44872000000000001</v>
      </c>
      <c r="I47" s="52">
        <v>0.89315999999999995</v>
      </c>
      <c r="J47" s="52">
        <v>0.84614999999999996</v>
      </c>
      <c r="K47" s="52">
        <v>0.86324999999999996</v>
      </c>
      <c r="L47" s="52">
        <v>0.84187999999999996</v>
      </c>
      <c r="M47" s="52">
        <v>0.75641000000000003</v>
      </c>
      <c r="N47" s="52">
        <v>0.88034000000000001</v>
      </c>
      <c r="O47" s="90">
        <v>257</v>
      </c>
    </row>
    <row r="48" spans="1:15">
      <c r="A48" t="s">
        <v>910</v>
      </c>
      <c r="B48" t="s">
        <v>380</v>
      </c>
      <c r="C48" t="s">
        <v>431</v>
      </c>
      <c r="D48" t="s">
        <v>432</v>
      </c>
      <c r="E48" t="s">
        <v>131</v>
      </c>
      <c r="F48" t="s">
        <v>132</v>
      </c>
      <c r="G48" s="90">
        <v>63</v>
      </c>
      <c r="H48" s="52">
        <v>0.82540000000000002</v>
      </c>
      <c r="I48" s="52">
        <v>0.80952000000000002</v>
      </c>
      <c r="J48" s="52">
        <v>0.84126999999999996</v>
      </c>
      <c r="K48" s="52">
        <v>0.46032000000000001</v>
      </c>
      <c r="L48" s="52">
        <v>0.79364999999999997</v>
      </c>
      <c r="M48" s="52">
        <v>0.50793999999999995</v>
      </c>
      <c r="N48" s="52">
        <v>0.84126999999999996</v>
      </c>
      <c r="O48" s="90">
        <v>76</v>
      </c>
    </row>
    <row r="49" spans="1:15">
      <c r="A49" t="s">
        <v>910</v>
      </c>
      <c r="B49" t="s">
        <v>380</v>
      </c>
      <c r="C49" t="s">
        <v>431</v>
      </c>
      <c r="D49" t="s">
        <v>432</v>
      </c>
      <c r="E49" t="s">
        <v>133</v>
      </c>
      <c r="F49" t="s">
        <v>134</v>
      </c>
      <c r="G49" s="90">
        <v>131</v>
      </c>
      <c r="H49" s="52">
        <v>0.71755999999999998</v>
      </c>
      <c r="I49" s="52">
        <v>0.86260000000000003</v>
      </c>
      <c r="J49" s="52">
        <v>0.70992</v>
      </c>
      <c r="K49" s="52">
        <v>9.1600000000000001E-2</v>
      </c>
      <c r="L49" s="52">
        <v>0.69466000000000006</v>
      </c>
      <c r="M49" s="52">
        <v>0.70992</v>
      </c>
      <c r="N49" s="52">
        <v>0.83969000000000005</v>
      </c>
      <c r="O49" s="90">
        <v>160</v>
      </c>
    </row>
    <row r="50" spans="1:15">
      <c r="A50" t="s">
        <v>910</v>
      </c>
      <c r="B50" t="s">
        <v>380</v>
      </c>
      <c r="C50" t="s">
        <v>431</v>
      </c>
      <c r="D50" t="s">
        <v>432</v>
      </c>
      <c r="E50" t="s">
        <v>141</v>
      </c>
      <c r="F50" t="s">
        <v>142</v>
      </c>
      <c r="G50" s="90">
        <v>91</v>
      </c>
      <c r="H50" s="52">
        <v>0.72526999999999997</v>
      </c>
      <c r="I50" s="52">
        <v>0.86812999999999996</v>
      </c>
      <c r="J50" s="52">
        <v>0.75824000000000003</v>
      </c>
      <c r="K50" s="52">
        <v>0.86812999999999996</v>
      </c>
      <c r="L50" s="52">
        <v>0.74724999999999997</v>
      </c>
      <c r="M50" s="52">
        <v>0.70330000000000004</v>
      </c>
      <c r="N50" s="52">
        <v>0.83516000000000001</v>
      </c>
      <c r="O50" s="90">
        <v>144</v>
      </c>
    </row>
    <row r="51" spans="1:15">
      <c r="A51" t="s">
        <v>910</v>
      </c>
      <c r="B51" t="s">
        <v>380</v>
      </c>
      <c r="C51" t="s">
        <v>431</v>
      </c>
      <c r="D51" t="s">
        <v>432</v>
      </c>
      <c r="E51" t="s">
        <v>189</v>
      </c>
      <c r="F51" t="s">
        <v>913</v>
      </c>
      <c r="G51" s="90">
        <v>53</v>
      </c>
      <c r="H51" s="52">
        <v>0.69811000000000001</v>
      </c>
      <c r="I51" s="52">
        <v>0.96226</v>
      </c>
      <c r="J51" s="52">
        <v>0.90566000000000002</v>
      </c>
      <c r="K51" s="52">
        <v>0.96226</v>
      </c>
      <c r="L51" s="52">
        <v>0.90566000000000002</v>
      </c>
      <c r="M51" s="52">
        <v>0.69811000000000001</v>
      </c>
      <c r="N51" s="52">
        <v>0.88678999999999997</v>
      </c>
      <c r="O51" s="90">
        <v>62</v>
      </c>
    </row>
    <row r="52" spans="1:15">
      <c r="A52" t="s">
        <v>910</v>
      </c>
      <c r="B52" t="s">
        <v>380</v>
      </c>
      <c r="C52" t="s">
        <v>431</v>
      </c>
      <c r="D52" t="s">
        <v>432</v>
      </c>
      <c r="E52" t="s">
        <v>190</v>
      </c>
      <c r="F52" t="s">
        <v>914</v>
      </c>
      <c r="G52" s="90">
        <v>150</v>
      </c>
      <c r="H52" s="52">
        <v>0.94</v>
      </c>
      <c r="I52" s="52">
        <v>0.96</v>
      </c>
      <c r="J52" s="52">
        <v>0.95333000000000001</v>
      </c>
      <c r="K52" s="52">
        <v>0.95333000000000001</v>
      </c>
      <c r="L52" s="52">
        <v>0.94</v>
      </c>
      <c r="M52" s="52">
        <v>0.91332999999999998</v>
      </c>
      <c r="N52" s="52">
        <v>0.93332999999999999</v>
      </c>
      <c r="O52" s="90">
        <v>58</v>
      </c>
    </row>
    <row r="53" spans="1:15">
      <c r="A53" t="s">
        <v>910</v>
      </c>
      <c r="B53" t="s">
        <v>380</v>
      </c>
      <c r="C53" t="s">
        <v>431</v>
      </c>
      <c r="D53" t="s">
        <v>432</v>
      </c>
      <c r="E53" t="s">
        <v>225</v>
      </c>
      <c r="F53" t="s">
        <v>226</v>
      </c>
      <c r="G53" s="90">
        <v>63</v>
      </c>
      <c r="H53" s="52">
        <v>0.66666999999999998</v>
      </c>
      <c r="I53" s="52">
        <v>0.84126999999999996</v>
      </c>
      <c r="J53" s="52">
        <v>0.82540000000000002</v>
      </c>
      <c r="K53" s="52">
        <v>0.82540000000000002</v>
      </c>
      <c r="L53" s="52">
        <v>0.77778000000000003</v>
      </c>
      <c r="M53" s="52">
        <v>0.63492000000000004</v>
      </c>
      <c r="N53" s="52">
        <v>0.84126999999999996</v>
      </c>
      <c r="O53" s="90">
        <v>73</v>
      </c>
    </row>
    <row r="54" spans="1:15">
      <c r="A54" t="s">
        <v>910</v>
      </c>
      <c r="B54" t="s">
        <v>380</v>
      </c>
      <c r="C54" t="s">
        <v>431</v>
      </c>
      <c r="D54" t="s">
        <v>432</v>
      </c>
      <c r="E54" t="s">
        <v>227</v>
      </c>
      <c r="F54" t="s">
        <v>228</v>
      </c>
      <c r="G54" s="90">
        <v>43</v>
      </c>
      <c r="H54" s="52">
        <v>0.88371999999999995</v>
      </c>
      <c r="I54" s="52">
        <v>0.88371999999999995</v>
      </c>
      <c r="J54" s="52">
        <v>0.86046999999999996</v>
      </c>
      <c r="K54" s="52">
        <v>0.86046999999999996</v>
      </c>
      <c r="L54" s="52">
        <v>0.83721000000000001</v>
      </c>
      <c r="M54" s="52">
        <v>0.27906999999999998</v>
      </c>
      <c r="N54" s="52">
        <v>0.88371999999999995</v>
      </c>
      <c r="O54" s="90">
        <v>62</v>
      </c>
    </row>
    <row r="55" spans="1:15">
      <c r="A55" t="s">
        <v>910</v>
      </c>
      <c r="B55" t="s">
        <v>380</v>
      </c>
      <c r="C55" s="53" t="s">
        <v>433</v>
      </c>
      <c r="D55" s="53" t="s">
        <v>315</v>
      </c>
      <c r="E55" s="53" t="s">
        <v>433</v>
      </c>
      <c r="F55" s="53" t="s">
        <v>315</v>
      </c>
      <c r="G55" s="328">
        <v>402</v>
      </c>
      <c r="H55" s="81">
        <v>0.38307999999999998</v>
      </c>
      <c r="I55" s="81">
        <v>0.72387999999999997</v>
      </c>
      <c r="J55" s="81">
        <v>0.70148999999999995</v>
      </c>
      <c r="K55" s="81">
        <v>0.71641999999999995</v>
      </c>
      <c r="L55" s="81">
        <v>0.68905000000000005</v>
      </c>
      <c r="M55" s="81">
        <v>0.63929999999999998</v>
      </c>
      <c r="N55" s="81">
        <v>0.76368000000000003</v>
      </c>
      <c r="O55" s="328">
        <v>614</v>
      </c>
    </row>
    <row r="56" spans="1:15">
      <c r="A56" t="s">
        <v>910</v>
      </c>
      <c r="B56" t="s">
        <v>380</v>
      </c>
      <c r="C56" t="s">
        <v>433</v>
      </c>
      <c r="D56" t="s">
        <v>315</v>
      </c>
      <c r="E56" t="s">
        <v>41</v>
      </c>
      <c r="F56" t="s">
        <v>42</v>
      </c>
      <c r="G56" s="90">
        <v>57</v>
      </c>
      <c r="H56" s="52">
        <v>0.68420999999999998</v>
      </c>
      <c r="I56" s="52">
        <v>0.84211000000000003</v>
      </c>
      <c r="J56" s="52">
        <v>0.82455999999999996</v>
      </c>
      <c r="K56" s="52">
        <v>0.84211000000000003</v>
      </c>
      <c r="L56" s="52">
        <v>0.80701999999999996</v>
      </c>
      <c r="M56" s="52">
        <v>0.59648999999999996</v>
      </c>
      <c r="N56" s="52">
        <v>0.87719000000000003</v>
      </c>
      <c r="O56" s="90">
        <v>121</v>
      </c>
    </row>
    <row r="57" spans="1:15">
      <c r="A57" t="s">
        <v>910</v>
      </c>
      <c r="B57" t="s">
        <v>380</v>
      </c>
      <c r="C57" t="s">
        <v>433</v>
      </c>
      <c r="D57" t="s">
        <v>315</v>
      </c>
      <c r="E57" t="s">
        <v>119</v>
      </c>
      <c r="F57" t="s">
        <v>120</v>
      </c>
      <c r="G57" s="90">
        <v>161</v>
      </c>
      <c r="H57" s="52">
        <v>0.25466</v>
      </c>
      <c r="I57" s="52">
        <v>0.73912999999999995</v>
      </c>
      <c r="J57" s="52">
        <v>0.71428999999999998</v>
      </c>
      <c r="K57" s="52">
        <v>0.72050000000000003</v>
      </c>
      <c r="L57" s="52">
        <v>0.70806999999999998</v>
      </c>
      <c r="M57" s="52">
        <v>0.63975000000000004</v>
      </c>
      <c r="N57" s="52">
        <v>0.70806999999999998</v>
      </c>
      <c r="O57" s="90">
        <v>241</v>
      </c>
    </row>
    <row r="58" spans="1:15">
      <c r="A58" t="s">
        <v>910</v>
      </c>
      <c r="B58" t="s">
        <v>380</v>
      </c>
      <c r="C58" t="s">
        <v>433</v>
      </c>
      <c r="D58" t="s">
        <v>315</v>
      </c>
      <c r="E58" t="s">
        <v>814</v>
      </c>
      <c r="F58" t="s">
        <v>813</v>
      </c>
      <c r="G58" s="90">
        <v>83</v>
      </c>
      <c r="H58" s="52">
        <v>0.14457999999999999</v>
      </c>
      <c r="I58" s="52">
        <v>0.72289000000000003</v>
      </c>
      <c r="J58" s="52">
        <v>0.67469999999999997</v>
      </c>
      <c r="K58" s="52">
        <v>0.72289000000000003</v>
      </c>
      <c r="L58" s="52">
        <v>0.65059999999999996</v>
      </c>
      <c r="M58" s="52">
        <v>0.59036</v>
      </c>
      <c r="N58" s="52">
        <v>0.66264999999999996</v>
      </c>
      <c r="O58" s="90">
        <v>139</v>
      </c>
    </row>
    <row r="59" spans="1:15">
      <c r="A59" t="s">
        <v>910</v>
      </c>
      <c r="B59" t="s">
        <v>380</v>
      </c>
      <c r="C59" t="s">
        <v>433</v>
      </c>
      <c r="D59" t="s">
        <v>315</v>
      </c>
      <c r="E59" t="s">
        <v>184</v>
      </c>
      <c r="F59" t="s">
        <v>185</v>
      </c>
      <c r="G59" s="90">
        <v>47</v>
      </c>
      <c r="H59" s="52">
        <v>0.65956999999999999</v>
      </c>
      <c r="I59" s="52">
        <v>0.40426000000000001</v>
      </c>
      <c r="J59" s="52">
        <v>0.40426000000000001</v>
      </c>
      <c r="K59" s="52">
        <v>0.40426000000000001</v>
      </c>
      <c r="L59" s="52">
        <v>0.40426000000000001</v>
      </c>
      <c r="M59" s="52">
        <v>0.63829999999999998</v>
      </c>
      <c r="N59" s="52">
        <v>0.85106000000000004</v>
      </c>
      <c r="O59" s="90">
        <v>55</v>
      </c>
    </row>
    <row r="60" spans="1:15">
      <c r="A60" t="s">
        <v>910</v>
      </c>
      <c r="B60" t="s">
        <v>380</v>
      </c>
      <c r="C60" t="s">
        <v>433</v>
      </c>
      <c r="D60" t="s">
        <v>315</v>
      </c>
      <c r="E60" t="s">
        <v>235</v>
      </c>
      <c r="F60" t="s">
        <v>935</v>
      </c>
      <c r="G60" s="90">
        <v>54</v>
      </c>
      <c r="H60" s="52">
        <v>0.57406999999999997</v>
      </c>
      <c r="I60" s="52">
        <v>0.83333000000000002</v>
      </c>
      <c r="J60" s="52">
        <v>0.83333000000000002</v>
      </c>
      <c r="K60" s="52">
        <v>0.83333000000000002</v>
      </c>
      <c r="L60" s="52">
        <v>0.81481000000000003</v>
      </c>
      <c r="M60" s="52">
        <v>0.75926000000000005</v>
      </c>
      <c r="N60" s="52">
        <v>0.88888999999999996</v>
      </c>
      <c r="O60" s="90">
        <v>58</v>
      </c>
    </row>
    <row r="61" spans="1:15">
      <c r="A61" t="s">
        <v>910</v>
      </c>
      <c r="B61" t="s">
        <v>380</v>
      </c>
      <c r="C61" s="53" t="s">
        <v>434</v>
      </c>
      <c r="D61" s="53" t="s">
        <v>369</v>
      </c>
      <c r="E61" s="53" t="s">
        <v>434</v>
      </c>
      <c r="F61" s="53" t="s">
        <v>369</v>
      </c>
      <c r="G61" s="328">
        <v>258</v>
      </c>
      <c r="H61" s="81">
        <v>0.70155000000000001</v>
      </c>
      <c r="I61" s="81">
        <v>0.88759999999999994</v>
      </c>
      <c r="J61" s="81">
        <v>0.86821999999999999</v>
      </c>
      <c r="K61" s="81">
        <v>0.86046999999999996</v>
      </c>
      <c r="L61" s="81">
        <v>0.86046999999999996</v>
      </c>
      <c r="M61" s="81">
        <v>0.64341000000000004</v>
      </c>
      <c r="N61" s="81">
        <v>0.88759999999999994</v>
      </c>
      <c r="O61" s="328">
        <v>361</v>
      </c>
    </row>
    <row r="62" spans="1:15">
      <c r="A62" t="s">
        <v>910</v>
      </c>
      <c r="B62" t="s">
        <v>380</v>
      </c>
      <c r="C62" t="s">
        <v>434</v>
      </c>
      <c r="D62" t="s">
        <v>369</v>
      </c>
      <c r="E62" t="s">
        <v>94</v>
      </c>
      <c r="F62" t="s">
        <v>95</v>
      </c>
      <c r="G62" s="90">
        <v>101</v>
      </c>
      <c r="H62" s="52">
        <v>0.84157999999999999</v>
      </c>
      <c r="I62" s="52">
        <v>0.88119000000000003</v>
      </c>
      <c r="J62" s="52">
        <v>0.88119000000000003</v>
      </c>
      <c r="K62" s="52">
        <v>0.84157999999999999</v>
      </c>
      <c r="L62" s="52">
        <v>0.87129000000000001</v>
      </c>
      <c r="M62" s="52">
        <v>0.68317000000000005</v>
      </c>
      <c r="N62" s="52">
        <v>0.89109000000000005</v>
      </c>
      <c r="O62" s="90">
        <v>138</v>
      </c>
    </row>
    <row r="63" spans="1:15">
      <c r="A63" t="s">
        <v>910</v>
      </c>
      <c r="B63" t="s">
        <v>380</v>
      </c>
      <c r="C63" t="s">
        <v>434</v>
      </c>
      <c r="D63" t="s">
        <v>369</v>
      </c>
      <c r="E63" t="s">
        <v>145</v>
      </c>
      <c r="F63" t="s">
        <v>146</v>
      </c>
      <c r="G63" s="90">
        <v>65</v>
      </c>
      <c r="H63" s="52">
        <v>0.87692000000000003</v>
      </c>
      <c r="I63" s="52">
        <v>0.89231000000000005</v>
      </c>
      <c r="J63" s="52">
        <v>0.84614999999999996</v>
      </c>
      <c r="K63" s="52">
        <v>0.87692000000000003</v>
      </c>
      <c r="L63" s="52">
        <v>0.84614999999999996</v>
      </c>
      <c r="M63" s="52">
        <v>0.76922999999999997</v>
      </c>
      <c r="N63" s="52">
        <v>0.87692000000000003</v>
      </c>
      <c r="O63" s="90">
        <v>96</v>
      </c>
    </row>
    <row r="64" spans="1:15">
      <c r="A64" t="s">
        <v>910</v>
      </c>
      <c r="B64" t="s">
        <v>380</v>
      </c>
      <c r="C64" t="s">
        <v>434</v>
      </c>
      <c r="D64" t="s">
        <v>369</v>
      </c>
      <c r="E64" t="s">
        <v>239</v>
      </c>
      <c r="F64" t="s">
        <v>240</v>
      </c>
      <c r="G64" s="90">
        <v>92</v>
      </c>
      <c r="H64" s="52">
        <v>0.42391000000000001</v>
      </c>
      <c r="I64" s="52">
        <v>0.89129999999999998</v>
      </c>
      <c r="J64" s="52">
        <v>0.86956999999999995</v>
      </c>
      <c r="K64" s="52">
        <v>0.86956999999999995</v>
      </c>
      <c r="L64" s="52">
        <v>0.85870000000000002</v>
      </c>
      <c r="M64" s="52">
        <v>0.51087000000000005</v>
      </c>
      <c r="N64" s="52">
        <v>0.89129999999999998</v>
      </c>
      <c r="O64" s="90">
        <v>127</v>
      </c>
    </row>
    <row r="65" spans="1:15">
      <c r="A65" t="s">
        <v>910</v>
      </c>
      <c r="B65" t="s">
        <v>380</v>
      </c>
      <c r="C65" s="53" t="s">
        <v>435</v>
      </c>
      <c r="D65" s="53" t="s">
        <v>328</v>
      </c>
      <c r="E65" s="53" t="s">
        <v>435</v>
      </c>
      <c r="F65" s="53" t="s">
        <v>328</v>
      </c>
      <c r="G65" s="328">
        <v>456</v>
      </c>
      <c r="H65" s="81">
        <v>0.73684000000000005</v>
      </c>
      <c r="I65" s="81">
        <v>0.88376999999999994</v>
      </c>
      <c r="J65" s="81">
        <v>0.42104999999999998</v>
      </c>
      <c r="K65" s="81">
        <v>0.875</v>
      </c>
      <c r="L65" s="81">
        <v>0.41447000000000001</v>
      </c>
      <c r="M65" s="81">
        <v>0.62939000000000001</v>
      </c>
      <c r="N65" s="81">
        <v>0.87280999999999997</v>
      </c>
      <c r="O65" s="328">
        <v>460</v>
      </c>
    </row>
    <row r="66" spans="1:15">
      <c r="A66" t="s">
        <v>910</v>
      </c>
      <c r="B66" t="s">
        <v>380</v>
      </c>
      <c r="C66" t="s">
        <v>435</v>
      </c>
      <c r="D66" t="s">
        <v>328</v>
      </c>
      <c r="E66" t="s">
        <v>61</v>
      </c>
      <c r="F66" t="s">
        <v>62</v>
      </c>
      <c r="G66" s="90">
        <v>60</v>
      </c>
      <c r="H66" s="52">
        <v>0.8</v>
      </c>
      <c r="I66" s="52">
        <v>0.86667000000000005</v>
      </c>
      <c r="J66" s="52">
        <v>0.15</v>
      </c>
      <c r="K66" s="52">
        <v>0.85</v>
      </c>
      <c r="L66" s="52">
        <v>0.13333</v>
      </c>
      <c r="M66" s="52">
        <v>0.71667000000000003</v>
      </c>
      <c r="N66" s="52">
        <v>0.86667000000000005</v>
      </c>
      <c r="O66" s="90">
        <v>60</v>
      </c>
    </row>
    <row r="67" spans="1:15">
      <c r="A67" t="s">
        <v>910</v>
      </c>
      <c r="B67" t="s">
        <v>380</v>
      </c>
      <c r="C67" t="s">
        <v>435</v>
      </c>
      <c r="D67" t="s">
        <v>328</v>
      </c>
      <c r="E67" t="s">
        <v>69</v>
      </c>
      <c r="F67" t="s">
        <v>70</v>
      </c>
      <c r="G67" s="90">
        <v>117</v>
      </c>
      <c r="H67" s="52">
        <v>0.77778000000000003</v>
      </c>
      <c r="I67" s="52">
        <v>0.83760999999999997</v>
      </c>
      <c r="J67" s="52">
        <v>0.82906000000000002</v>
      </c>
      <c r="K67" s="52">
        <v>0.82906000000000002</v>
      </c>
      <c r="L67" s="52">
        <v>0.81196999999999997</v>
      </c>
      <c r="M67" s="52">
        <v>0.51282000000000005</v>
      </c>
      <c r="N67" s="52">
        <v>0.81196999999999997</v>
      </c>
      <c r="O67" s="90">
        <v>165</v>
      </c>
    </row>
    <row r="68" spans="1:15">
      <c r="A68" t="s">
        <v>910</v>
      </c>
      <c r="B68" t="s">
        <v>380</v>
      </c>
      <c r="C68" t="s">
        <v>435</v>
      </c>
      <c r="D68" t="s">
        <v>328</v>
      </c>
      <c r="E68" t="s">
        <v>117</v>
      </c>
      <c r="F68" t="s">
        <v>118</v>
      </c>
      <c r="G68" s="90">
        <v>147</v>
      </c>
      <c r="H68" s="52">
        <v>0.59184000000000003</v>
      </c>
      <c r="I68" s="52">
        <v>0.91156000000000004</v>
      </c>
      <c r="J68" s="52">
        <v>0.27211000000000002</v>
      </c>
      <c r="K68" s="52">
        <v>0.91156000000000004</v>
      </c>
      <c r="L68" s="52">
        <v>0.27211000000000002</v>
      </c>
      <c r="M68" s="52">
        <v>0.66666999999999998</v>
      </c>
      <c r="N68" s="52">
        <v>0.89795999999999998</v>
      </c>
      <c r="O68" s="90">
        <v>141</v>
      </c>
    </row>
    <row r="69" spans="1:15">
      <c r="A69" t="s">
        <v>910</v>
      </c>
      <c r="B69" t="s">
        <v>380</v>
      </c>
      <c r="C69" t="s">
        <v>435</v>
      </c>
      <c r="D69" t="s">
        <v>328</v>
      </c>
      <c r="E69" t="s">
        <v>121</v>
      </c>
      <c r="F69" t="s">
        <v>122</v>
      </c>
      <c r="G69" s="90">
        <v>132</v>
      </c>
      <c r="H69" s="52">
        <v>0.83333000000000002</v>
      </c>
      <c r="I69" s="52">
        <v>0.90151999999999999</v>
      </c>
      <c r="J69" s="52">
        <v>0.34848000000000001</v>
      </c>
      <c r="K69" s="52">
        <v>0.88636000000000004</v>
      </c>
      <c r="L69" s="52">
        <v>0.34848000000000001</v>
      </c>
      <c r="M69" s="52">
        <v>0.65151999999999999</v>
      </c>
      <c r="N69" s="52">
        <v>0.90151999999999999</v>
      </c>
      <c r="O69" s="90">
        <v>94</v>
      </c>
    </row>
    <row r="70" spans="1:15">
      <c r="A70" t="s">
        <v>910</v>
      </c>
      <c r="B70" t="s">
        <v>380</v>
      </c>
      <c r="C70" s="53" t="s">
        <v>436</v>
      </c>
      <c r="D70" s="53" t="s">
        <v>330</v>
      </c>
      <c r="E70" s="53" t="s">
        <v>436</v>
      </c>
      <c r="F70" s="53" t="s">
        <v>330</v>
      </c>
      <c r="G70" s="328">
        <v>285</v>
      </c>
      <c r="H70" s="81">
        <v>0.89122999999999997</v>
      </c>
      <c r="I70" s="81">
        <v>0.86316000000000004</v>
      </c>
      <c r="J70" s="81">
        <v>0.83860000000000001</v>
      </c>
      <c r="K70" s="81">
        <v>0.85965000000000003</v>
      </c>
      <c r="L70" s="81">
        <v>0.83157999999999999</v>
      </c>
      <c r="M70" s="81">
        <v>0.61404000000000003</v>
      </c>
      <c r="N70" s="81">
        <v>0.85263</v>
      </c>
      <c r="O70" s="328">
        <v>409</v>
      </c>
    </row>
    <row r="71" spans="1:15">
      <c r="A71" t="s">
        <v>910</v>
      </c>
      <c r="B71" t="s">
        <v>380</v>
      </c>
      <c r="C71" t="s">
        <v>436</v>
      </c>
      <c r="D71" t="s">
        <v>330</v>
      </c>
      <c r="E71" t="s">
        <v>39</v>
      </c>
      <c r="F71" t="s">
        <v>40</v>
      </c>
      <c r="G71" s="90">
        <v>57</v>
      </c>
      <c r="H71" s="52">
        <v>0.75439000000000001</v>
      </c>
      <c r="I71" s="52">
        <v>0.92981999999999998</v>
      </c>
      <c r="J71" s="52">
        <v>0.91227999999999998</v>
      </c>
      <c r="K71" s="52">
        <v>0.92981999999999998</v>
      </c>
      <c r="L71" s="52">
        <v>0.89473999999999998</v>
      </c>
      <c r="M71" s="52">
        <v>0.29825000000000002</v>
      </c>
      <c r="N71" s="52">
        <v>0.89473999999999998</v>
      </c>
      <c r="O71" s="90">
        <v>62</v>
      </c>
    </row>
    <row r="72" spans="1:15">
      <c r="A72" t="s">
        <v>910</v>
      </c>
      <c r="B72" t="s">
        <v>380</v>
      </c>
      <c r="C72" t="s">
        <v>436</v>
      </c>
      <c r="D72" t="s">
        <v>330</v>
      </c>
      <c r="E72" t="s">
        <v>71</v>
      </c>
      <c r="F72" t="s">
        <v>72</v>
      </c>
      <c r="G72" s="90">
        <v>92</v>
      </c>
      <c r="H72" s="52">
        <v>0.94564999999999999</v>
      </c>
      <c r="I72" s="52">
        <v>0.79347999999999996</v>
      </c>
      <c r="J72" s="52">
        <v>0.79347999999999996</v>
      </c>
      <c r="K72" s="52">
        <v>0.78261000000000003</v>
      </c>
      <c r="L72" s="52">
        <v>0.78261000000000003</v>
      </c>
      <c r="M72" s="52">
        <v>0.82608999999999999</v>
      </c>
      <c r="N72" s="52">
        <v>0.78261000000000003</v>
      </c>
      <c r="O72" s="90">
        <v>125</v>
      </c>
    </row>
    <row r="73" spans="1:15">
      <c r="A73" t="s">
        <v>910</v>
      </c>
      <c r="B73" t="s">
        <v>380</v>
      </c>
      <c r="C73" t="s">
        <v>436</v>
      </c>
      <c r="D73" t="s">
        <v>330</v>
      </c>
      <c r="E73" t="s">
        <v>107</v>
      </c>
      <c r="F73" t="s">
        <v>108</v>
      </c>
      <c r="G73" s="90">
        <v>72</v>
      </c>
      <c r="H73" s="52">
        <v>0.91666999999999998</v>
      </c>
      <c r="I73" s="52">
        <v>0.91666999999999998</v>
      </c>
      <c r="J73" s="52">
        <v>0.88888999999999996</v>
      </c>
      <c r="K73" s="52">
        <v>0.91666999999999998</v>
      </c>
      <c r="L73" s="52">
        <v>0.88888999999999996</v>
      </c>
      <c r="M73" s="52">
        <v>0.72221999999999997</v>
      </c>
      <c r="N73" s="52">
        <v>0.91666999999999998</v>
      </c>
      <c r="O73" s="90">
        <v>126</v>
      </c>
    </row>
    <row r="74" spans="1:15">
      <c r="A74" t="s">
        <v>910</v>
      </c>
      <c r="B74" t="s">
        <v>380</v>
      </c>
      <c r="C74" t="s">
        <v>436</v>
      </c>
      <c r="D74" t="s">
        <v>330</v>
      </c>
      <c r="E74" t="s">
        <v>213</v>
      </c>
      <c r="F74" t="s">
        <v>275</v>
      </c>
      <c r="G74" s="90">
        <v>64</v>
      </c>
      <c r="H74" s="52">
        <v>0.90625</v>
      </c>
      <c r="I74" s="52">
        <v>0.84375</v>
      </c>
      <c r="J74" s="52">
        <v>0.78125</v>
      </c>
      <c r="K74" s="52">
        <v>0.84375</v>
      </c>
      <c r="L74" s="52">
        <v>0.78125</v>
      </c>
      <c r="M74" s="52">
        <v>0.46875</v>
      </c>
      <c r="N74" s="52">
        <v>0.84375</v>
      </c>
      <c r="O74" s="90">
        <v>96</v>
      </c>
    </row>
    <row r="75" spans="1:15">
      <c r="A75" t="s">
        <v>910</v>
      </c>
      <c r="B75" t="s">
        <v>380</v>
      </c>
      <c r="C75" s="53" t="s">
        <v>437</v>
      </c>
      <c r="D75" s="53" t="s">
        <v>321</v>
      </c>
      <c r="E75" s="53" t="s">
        <v>437</v>
      </c>
      <c r="F75" s="53" t="s">
        <v>321</v>
      </c>
      <c r="G75" s="328">
        <v>289</v>
      </c>
      <c r="H75" s="81">
        <v>0.58823999999999999</v>
      </c>
      <c r="I75" s="81">
        <v>0.73009999999999997</v>
      </c>
      <c r="J75" s="81">
        <v>0.68511999999999995</v>
      </c>
      <c r="K75" s="81">
        <v>0.70587999999999995</v>
      </c>
      <c r="L75" s="81">
        <v>0.68166000000000004</v>
      </c>
      <c r="M75" s="81">
        <v>0.50865000000000005</v>
      </c>
      <c r="N75" s="81">
        <v>0.81315000000000004</v>
      </c>
      <c r="O75" s="328">
        <v>354</v>
      </c>
    </row>
    <row r="76" spans="1:15">
      <c r="A76" t="s">
        <v>910</v>
      </c>
      <c r="B76" t="s">
        <v>380</v>
      </c>
      <c r="C76" t="s">
        <v>437</v>
      </c>
      <c r="D76" t="s">
        <v>321</v>
      </c>
      <c r="E76" t="s">
        <v>161</v>
      </c>
      <c r="F76" t="s">
        <v>162</v>
      </c>
      <c r="G76" s="90">
        <v>198</v>
      </c>
      <c r="H76" s="52">
        <v>0.59091000000000005</v>
      </c>
      <c r="I76" s="52">
        <v>0.85353999999999997</v>
      </c>
      <c r="J76" s="52">
        <v>0.82828000000000002</v>
      </c>
      <c r="K76" s="52">
        <v>0.82828000000000002</v>
      </c>
      <c r="L76" s="52">
        <v>0.82323000000000002</v>
      </c>
      <c r="M76" s="52">
        <v>0.4798</v>
      </c>
      <c r="N76" s="52">
        <v>0.84343000000000001</v>
      </c>
      <c r="O76" s="90">
        <v>223</v>
      </c>
    </row>
    <row r="77" spans="1:15">
      <c r="A77" t="s">
        <v>910</v>
      </c>
      <c r="B77" t="s">
        <v>380</v>
      </c>
      <c r="C77" t="s">
        <v>437</v>
      </c>
      <c r="D77" t="s">
        <v>321</v>
      </c>
      <c r="E77" t="s">
        <v>199</v>
      </c>
      <c r="F77" t="s">
        <v>200</v>
      </c>
      <c r="G77" s="90">
        <v>59</v>
      </c>
      <c r="H77" s="52">
        <v>0.49153000000000002</v>
      </c>
      <c r="I77" s="52">
        <v>0.33898</v>
      </c>
      <c r="J77" s="52">
        <v>0.30508000000000002</v>
      </c>
      <c r="K77" s="52">
        <v>0.30508000000000002</v>
      </c>
      <c r="L77" s="52">
        <v>0.30508000000000002</v>
      </c>
      <c r="M77" s="52">
        <v>0.50846999999999998</v>
      </c>
      <c r="N77" s="52">
        <v>0.64407000000000003</v>
      </c>
      <c r="O77" s="90">
        <v>108</v>
      </c>
    </row>
    <row r="78" spans="1:15">
      <c r="A78" t="s">
        <v>910</v>
      </c>
      <c r="B78" t="s">
        <v>380</v>
      </c>
      <c r="C78" t="s">
        <v>437</v>
      </c>
      <c r="D78" t="s">
        <v>321</v>
      </c>
      <c r="E78" t="s">
        <v>229</v>
      </c>
      <c r="F78" t="s">
        <v>230</v>
      </c>
      <c r="G78" s="90">
        <v>32</v>
      </c>
      <c r="H78" s="52">
        <v>0.75</v>
      </c>
      <c r="I78" s="52">
        <v>0.6875</v>
      </c>
      <c r="J78" s="52">
        <v>0.5</v>
      </c>
      <c r="K78" s="52">
        <v>0.6875</v>
      </c>
      <c r="L78" s="52">
        <v>0.5</v>
      </c>
      <c r="M78" s="52">
        <v>0.6875</v>
      </c>
      <c r="N78" s="52">
        <v>0.9375</v>
      </c>
      <c r="O78" s="90">
        <v>23</v>
      </c>
    </row>
    <row r="79" spans="1:15">
      <c r="A79" t="s">
        <v>910</v>
      </c>
      <c r="B79" t="s">
        <v>380</v>
      </c>
      <c r="C79" s="53" t="s">
        <v>438</v>
      </c>
      <c r="D79" s="53" t="s">
        <v>317</v>
      </c>
      <c r="E79" s="53" t="s">
        <v>438</v>
      </c>
      <c r="F79" s="53" t="s">
        <v>317</v>
      </c>
      <c r="G79" s="328">
        <v>404</v>
      </c>
      <c r="H79" s="81">
        <v>0.37375999999999998</v>
      </c>
      <c r="I79" s="81">
        <v>0.79949999999999999</v>
      </c>
      <c r="J79" s="81">
        <v>0.78713</v>
      </c>
      <c r="K79" s="81">
        <v>0.38613999999999998</v>
      </c>
      <c r="L79" s="81">
        <v>0.78217999999999999</v>
      </c>
      <c r="M79" s="81">
        <v>0.61880999999999997</v>
      </c>
      <c r="N79" s="81">
        <v>0.86138999999999999</v>
      </c>
      <c r="O79" s="328">
        <v>307</v>
      </c>
    </row>
    <row r="80" spans="1:15">
      <c r="A80" t="s">
        <v>910</v>
      </c>
      <c r="B80" t="s">
        <v>380</v>
      </c>
      <c r="C80" t="s">
        <v>438</v>
      </c>
      <c r="D80" t="s">
        <v>317</v>
      </c>
      <c r="E80" t="s">
        <v>31</v>
      </c>
      <c r="F80" t="s">
        <v>32</v>
      </c>
      <c r="G80" s="90">
        <v>97</v>
      </c>
      <c r="H80" s="52">
        <v>0.78351000000000004</v>
      </c>
      <c r="I80" s="52">
        <v>0.71133999999999997</v>
      </c>
      <c r="J80" s="52">
        <v>0.71133999999999997</v>
      </c>
      <c r="K80" s="52">
        <v>0.70103000000000004</v>
      </c>
      <c r="L80" s="52">
        <v>0.69072</v>
      </c>
      <c r="M80" s="52">
        <v>0.35052</v>
      </c>
      <c r="N80" s="52">
        <v>0.86597999999999997</v>
      </c>
      <c r="O80" s="90">
        <v>108</v>
      </c>
    </row>
    <row r="81" spans="1:15">
      <c r="A81" t="s">
        <v>910</v>
      </c>
      <c r="B81" t="s">
        <v>380</v>
      </c>
      <c r="C81" t="s">
        <v>438</v>
      </c>
      <c r="D81" t="s">
        <v>317</v>
      </c>
      <c r="E81" t="s">
        <v>35</v>
      </c>
      <c r="F81" t="s">
        <v>36</v>
      </c>
      <c r="G81" s="90">
        <v>279</v>
      </c>
      <c r="H81" s="52">
        <v>0.22581000000000001</v>
      </c>
      <c r="I81" s="52">
        <v>0.82437000000000005</v>
      </c>
      <c r="J81" s="52">
        <v>0.81003999999999998</v>
      </c>
      <c r="K81" s="52">
        <v>0.27956999999999999</v>
      </c>
      <c r="L81" s="52">
        <v>0.81003999999999998</v>
      </c>
      <c r="M81" s="52">
        <v>0.72401000000000004</v>
      </c>
      <c r="N81" s="52">
        <v>0.87097000000000002</v>
      </c>
      <c r="O81" s="90">
        <v>183</v>
      </c>
    </row>
    <row r="82" spans="1:15">
      <c r="A82" t="s">
        <v>910</v>
      </c>
      <c r="B82" t="s">
        <v>380</v>
      </c>
      <c r="C82" t="s">
        <v>438</v>
      </c>
      <c r="D82" t="s">
        <v>317</v>
      </c>
      <c r="E82" t="s">
        <v>810</v>
      </c>
      <c r="F82" t="s">
        <v>809</v>
      </c>
      <c r="G82" s="90">
        <v>28</v>
      </c>
      <c r="H82" s="52">
        <v>0.42857000000000001</v>
      </c>
      <c r="I82" s="52">
        <v>0.85714000000000001</v>
      </c>
      <c r="J82" s="52">
        <v>0.82142999999999999</v>
      </c>
      <c r="K82" s="52">
        <v>0.35714000000000001</v>
      </c>
      <c r="L82" s="52">
        <v>0.82142999999999999</v>
      </c>
      <c r="M82" s="52">
        <v>0.5</v>
      </c>
      <c r="N82" s="52">
        <v>0.75</v>
      </c>
      <c r="O82" s="90">
        <v>16</v>
      </c>
    </row>
    <row r="83" spans="1:15">
      <c r="A83" t="s">
        <v>910</v>
      </c>
      <c r="B83" t="s">
        <v>380</v>
      </c>
      <c r="C83" s="53" t="s">
        <v>439</v>
      </c>
      <c r="D83" s="53" t="s">
        <v>329</v>
      </c>
      <c r="E83" s="53" t="s">
        <v>439</v>
      </c>
      <c r="F83" s="53" t="s">
        <v>329</v>
      </c>
      <c r="G83" s="328">
        <v>528</v>
      </c>
      <c r="H83" s="81">
        <v>0.70455000000000001</v>
      </c>
      <c r="I83" s="81">
        <v>0.83901999999999999</v>
      </c>
      <c r="J83" s="81">
        <v>0.83523000000000003</v>
      </c>
      <c r="K83" s="81">
        <v>0.40529999999999999</v>
      </c>
      <c r="L83" s="81">
        <v>0.81628999999999996</v>
      </c>
      <c r="M83" s="81">
        <v>0.5</v>
      </c>
      <c r="N83" s="81">
        <v>0.87688999999999995</v>
      </c>
      <c r="O83" s="328">
        <v>944</v>
      </c>
    </row>
    <row r="84" spans="1:15">
      <c r="A84" t="s">
        <v>910</v>
      </c>
      <c r="B84" t="s">
        <v>380</v>
      </c>
      <c r="C84" t="s">
        <v>439</v>
      </c>
      <c r="D84" t="s">
        <v>329</v>
      </c>
      <c r="E84" t="s">
        <v>57</v>
      </c>
      <c r="F84" t="s">
        <v>58</v>
      </c>
      <c r="G84" s="90">
        <v>62</v>
      </c>
      <c r="H84" s="52">
        <v>0.77419000000000004</v>
      </c>
      <c r="I84" s="52">
        <v>0.85484000000000004</v>
      </c>
      <c r="J84" s="52">
        <v>0.85484000000000004</v>
      </c>
      <c r="K84" s="52">
        <v>0.41935</v>
      </c>
      <c r="L84" s="52">
        <v>0.85484000000000004</v>
      </c>
      <c r="M84" s="52">
        <v>0.27418999999999999</v>
      </c>
      <c r="N84" s="52">
        <v>0.83870999999999996</v>
      </c>
      <c r="O84" s="90">
        <v>145</v>
      </c>
    </row>
    <row r="85" spans="1:15">
      <c r="A85" t="s">
        <v>910</v>
      </c>
      <c r="B85" t="s">
        <v>380</v>
      </c>
      <c r="C85" t="s">
        <v>439</v>
      </c>
      <c r="D85" t="s">
        <v>329</v>
      </c>
      <c r="E85" t="s">
        <v>81</v>
      </c>
      <c r="F85" t="s">
        <v>82</v>
      </c>
      <c r="G85" s="90">
        <v>93</v>
      </c>
      <c r="H85" s="52">
        <v>0.82796000000000003</v>
      </c>
      <c r="I85" s="52">
        <v>0.76344000000000001</v>
      </c>
      <c r="J85" s="52">
        <v>0.72043000000000001</v>
      </c>
      <c r="K85" s="52">
        <v>0.20430000000000001</v>
      </c>
      <c r="L85" s="52">
        <v>0.72043000000000001</v>
      </c>
      <c r="M85" s="52">
        <v>0.48387000000000002</v>
      </c>
      <c r="N85" s="52">
        <v>0.93547999999999998</v>
      </c>
      <c r="O85" s="90">
        <v>160</v>
      </c>
    </row>
    <row r="86" spans="1:15">
      <c r="A86" t="s">
        <v>910</v>
      </c>
      <c r="B86" t="s">
        <v>380</v>
      </c>
      <c r="C86" t="s">
        <v>439</v>
      </c>
      <c r="D86" t="s">
        <v>329</v>
      </c>
      <c r="E86" t="s">
        <v>137</v>
      </c>
      <c r="F86" t="s">
        <v>138</v>
      </c>
      <c r="G86" s="90">
        <v>25</v>
      </c>
      <c r="H86" s="52">
        <v>0.04</v>
      </c>
      <c r="I86" s="52">
        <v>0.84</v>
      </c>
      <c r="J86" s="52">
        <v>0.76</v>
      </c>
      <c r="K86" s="52">
        <v>0.08</v>
      </c>
      <c r="L86" s="52">
        <v>0.76</v>
      </c>
      <c r="M86" s="52">
        <v>0.32</v>
      </c>
      <c r="N86" s="52">
        <v>0.84</v>
      </c>
      <c r="O86" s="90">
        <v>49</v>
      </c>
    </row>
    <row r="87" spans="1:15">
      <c r="A87" t="s">
        <v>910</v>
      </c>
      <c r="B87" t="s">
        <v>380</v>
      </c>
      <c r="C87" t="s">
        <v>439</v>
      </c>
      <c r="D87" t="s">
        <v>329</v>
      </c>
      <c r="E87" t="s">
        <v>139</v>
      </c>
      <c r="F87" t="s">
        <v>140</v>
      </c>
      <c r="G87" s="90">
        <v>54</v>
      </c>
      <c r="H87" s="52">
        <v>0.81481000000000003</v>
      </c>
      <c r="I87" s="52">
        <v>0.90741000000000005</v>
      </c>
      <c r="J87" s="52">
        <v>0.85185</v>
      </c>
      <c r="K87" s="52">
        <v>0.46295999999999998</v>
      </c>
      <c r="L87" s="52">
        <v>0.85185</v>
      </c>
      <c r="M87" s="52">
        <v>0.66666999999999998</v>
      </c>
      <c r="N87" s="52">
        <v>0.90741000000000005</v>
      </c>
      <c r="O87" s="90">
        <v>101</v>
      </c>
    </row>
    <row r="88" spans="1:15">
      <c r="A88" t="s">
        <v>910</v>
      </c>
      <c r="B88" t="s">
        <v>380</v>
      </c>
      <c r="C88" t="s">
        <v>439</v>
      </c>
      <c r="D88" t="s">
        <v>329</v>
      </c>
      <c r="E88" t="s">
        <v>147</v>
      </c>
      <c r="F88" t="s">
        <v>148</v>
      </c>
      <c r="G88" s="90">
        <v>75</v>
      </c>
      <c r="H88" s="52">
        <v>0.77332999999999996</v>
      </c>
      <c r="I88" s="52">
        <v>0.89332999999999996</v>
      </c>
      <c r="J88" s="52">
        <v>0.90666999999999998</v>
      </c>
      <c r="K88" s="52">
        <v>0.44</v>
      </c>
      <c r="L88" s="52">
        <v>0.89332999999999996</v>
      </c>
      <c r="M88" s="52">
        <v>0.52</v>
      </c>
      <c r="N88" s="52">
        <v>0.85333000000000003</v>
      </c>
      <c r="O88" s="90">
        <v>120</v>
      </c>
    </row>
    <row r="89" spans="1:15">
      <c r="A89" t="s">
        <v>910</v>
      </c>
      <c r="B89" t="s">
        <v>380</v>
      </c>
      <c r="C89" t="s">
        <v>439</v>
      </c>
      <c r="D89" t="s">
        <v>329</v>
      </c>
      <c r="E89" t="s">
        <v>177</v>
      </c>
      <c r="F89" t="s">
        <v>178</v>
      </c>
      <c r="G89" s="90">
        <v>99</v>
      </c>
      <c r="H89" s="52">
        <v>0.67676999999999998</v>
      </c>
      <c r="I89" s="52">
        <v>0.79798000000000002</v>
      </c>
      <c r="J89" s="52">
        <v>0.84848000000000001</v>
      </c>
      <c r="K89" s="52">
        <v>0.39394000000000001</v>
      </c>
      <c r="L89" s="52">
        <v>0.77778000000000003</v>
      </c>
      <c r="M89" s="52">
        <v>0.64646000000000003</v>
      </c>
      <c r="N89" s="52">
        <v>0.84848000000000001</v>
      </c>
      <c r="O89" s="90">
        <v>139</v>
      </c>
    </row>
    <row r="90" spans="1:15">
      <c r="A90" t="s">
        <v>910</v>
      </c>
      <c r="B90" t="s">
        <v>380</v>
      </c>
      <c r="C90" t="s">
        <v>439</v>
      </c>
      <c r="D90" t="s">
        <v>329</v>
      </c>
      <c r="E90" t="s">
        <v>188</v>
      </c>
      <c r="F90" t="s">
        <v>915</v>
      </c>
      <c r="G90" s="90">
        <v>120</v>
      </c>
      <c r="H90" s="52">
        <v>0.64166999999999996</v>
      </c>
      <c r="I90" s="52">
        <v>0.85833000000000004</v>
      </c>
      <c r="J90" s="52">
        <v>0.86667000000000005</v>
      </c>
      <c r="K90" s="52">
        <v>0.58333000000000002</v>
      </c>
      <c r="L90" s="52">
        <v>0.85</v>
      </c>
      <c r="M90" s="52">
        <v>0.45833000000000002</v>
      </c>
      <c r="N90" s="52">
        <v>0.88332999999999995</v>
      </c>
      <c r="O90" s="90">
        <v>230</v>
      </c>
    </row>
    <row r="91" spans="1:15">
      <c r="A91" t="s">
        <v>910</v>
      </c>
      <c r="B91" t="s">
        <v>380</v>
      </c>
      <c r="C91" s="53" t="s">
        <v>440</v>
      </c>
      <c r="D91" s="53" t="s">
        <v>319</v>
      </c>
      <c r="E91" s="53" t="s">
        <v>440</v>
      </c>
      <c r="F91" s="53" t="s">
        <v>319</v>
      </c>
      <c r="G91" s="328">
        <v>342</v>
      </c>
      <c r="H91" s="81">
        <v>0.67251000000000005</v>
      </c>
      <c r="I91" s="81">
        <v>0.75146000000000002</v>
      </c>
      <c r="J91" s="81">
        <v>0.61404000000000003</v>
      </c>
      <c r="K91" s="81">
        <v>0.4269</v>
      </c>
      <c r="L91" s="81">
        <v>0.55847999999999998</v>
      </c>
      <c r="M91" s="81">
        <v>0.59357000000000004</v>
      </c>
      <c r="N91" s="81">
        <v>0.83333000000000002</v>
      </c>
      <c r="O91" s="328">
        <v>510</v>
      </c>
    </row>
    <row r="92" spans="1:15">
      <c r="A92" t="s">
        <v>910</v>
      </c>
      <c r="B92" t="s">
        <v>380</v>
      </c>
      <c r="C92" t="s">
        <v>440</v>
      </c>
      <c r="D92" t="s">
        <v>319</v>
      </c>
      <c r="E92" t="s">
        <v>157</v>
      </c>
      <c r="F92" t="s">
        <v>158</v>
      </c>
      <c r="G92" s="90">
        <v>87</v>
      </c>
      <c r="H92" s="52">
        <v>0.81608999999999998</v>
      </c>
      <c r="I92" s="52">
        <v>0.70115000000000005</v>
      </c>
      <c r="J92" s="52">
        <v>5.747E-2</v>
      </c>
      <c r="K92" s="52">
        <v>0.71264000000000005</v>
      </c>
      <c r="L92" s="52">
        <v>5.747E-2</v>
      </c>
      <c r="M92" s="52">
        <v>0.68966000000000005</v>
      </c>
      <c r="N92" s="52">
        <v>0.74712999999999996</v>
      </c>
      <c r="O92" s="90">
        <v>121</v>
      </c>
    </row>
    <row r="93" spans="1:15">
      <c r="A93" t="s">
        <v>910</v>
      </c>
      <c r="B93" t="s">
        <v>380</v>
      </c>
      <c r="C93" t="s">
        <v>440</v>
      </c>
      <c r="D93" t="s">
        <v>319</v>
      </c>
      <c r="E93" t="s">
        <v>159</v>
      </c>
      <c r="F93" t="s">
        <v>160</v>
      </c>
      <c r="G93" s="90">
        <v>121</v>
      </c>
      <c r="H93" s="52">
        <v>0.71901000000000004</v>
      </c>
      <c r="I93" s="52">
        <v>0.76032999999999995</v>
      </c>
      <c r="J93" s="52">
        <v>0.79339000000000004</v>
      </c>
      <c r="K93" s="52">
        <v>0.45455000000000001</v>
      </c>
      <c r="L93" s="52">
        <v>0.70247999999999999</v>
      </c>
      <c r="M93" s="52">
        <v>0.52893000000000001</v>
      </c>
      <c r="N93" s="52">
        <v>0.90908999999999995</v>
      </c>
      <c r="O93" s="90">
        <v>190</v>
      </c>
    </row>
    <row r="94" spans="1:15">
      <c r="A94" t="s">
        <v>910</v>
      </c>
      <c r="B94" t="s">
        <v>380</v>
      </c>
      <c r="C94" t="s">
        <v>440</v>
      </c>
      <c r="D94" t="s">
        <v>319</v>
      </c>
      <c r="E94" t="s">
        <v>195</v>
      </c>
      <c r="F94" t="s">
        <v>196</v>
      </c>
      <c r="G94" s="90">
        <v>61</v>
      </c>
      <c r="H94" s="52">
        <v>0.60655999999999999</v>
      </c>
      <c r="I94" s="52">
        <v>0.63934000000000002</v>
      </c>
      <c r="J94" s="52">
        <v>0.72131000000000001</v>
      </c>
      <c r="K94" s="52">
        <v>0.40983999999999998</v>
      </c>
      <c r="L94" s="52">
        <v>0.63934000000000002</v>
      </c>
      <c r="M94" s="52">
        <v>0.63934000000000002</v>
      </c>
      <c r="N94" s="52">
        <v>0.77049000000000001</v>
      </c>
      <c r="O94" s="90">
        <v>65</v>
      </c>
    </row>
    <row r="95" spans="1:15">
      <c r="A95" t="s">
        <v>910</v>
      </c>
      <c r="B95" t="s">
        <v>380</v>
      </c>
      <c r="C95" t="s">
        <v>440</v>
      </c>
      <c r="D95" t="s">
        <v>319</v>
      </c>
      <c r="E95" t="s">
        <v>217</v>
      </c>
      <c r="F95" t="s">
        <v>218</v>
      </c>
      <c r="G95" s="90">
        <v>73</v>
      </c>
      <c r="H95" s="52">
        <v>0.47944999999999999</v>
      </c>
      <c r="I95" s="52">
        <v>0.89041000000000003</v>
      </c>
      <c r="J95" s="52">
        <v>0.89041000000000003</v>
      </c>
      <c r="K95" s="52">
        <v>5.4789999999999998E-2</v>
      </c>
      <c r="L95" s="52">
        <v>0.84931999999999996</v>
      </c>
      <c r="M95" s="52">
        <v>0.54795000000000005</v>
      </c>
      <c r="N95" s="52">
        <v>0.86301000000000005</v>
      </c>
      <c r="O95" s="90">
        <v>134</v>
      </c>
    </row>
    <row r="96" spans="1:15">
      <c r="A96" t="s">
        <v>910</v>
      </c>
      <c r="B96" t="s">
        <v>380</v>
      </c>
      <c r="C96" s="53" t="s">
        <v>447</v>
      </c>
      <c r="D96" s="53" t="s">
        <v>811</v>
      </c>
      <c r="E96" s="53" t="s">
        <v>447</v>
      </c>
      <c r="F96" s="53" t="s">
        <v>811</v>
      </c>
      <c r="G96" s="328">
        <v>575</v>
      </c>
      <c r="H96" s="81">
        <v>0.49913000000000002</v>
      </c>
      <c r="I96" s="81">
        <v>0.47652</v>
      </c>
      <c r="J96" s="81">
        <v>0.48521999999999998</v>
      </c>
      <c r="K96" s="81">
        <v>0.45912999999999998</v>
      </c>
      <c r="L96" s="81">
        <v>0.42260999999999999</v>
      </c>
      <c r="M96" s="81">
        <v>0.54957</v>
      </c>
      <c r="N96" s="81">
        <v>0.80869999999999997</v>
      </c>
      <c r="O96" s="328">
        <v>729</v>
      </c>
    </row>
    <row r="97" spans="1:15">
      <c r="A97" t="s">
        <v>910</v>
      </c>
      <c r="B97" t="s">
        <v>380</v>
      </c>
      <c r="C97" t="s">
        <v>447</v>
      </c>
      <c r="D97" t="s">
        <v>811</v>
      </c>
      <c r="E97" t="s">
        <v>51</v>
      </c>
      <c r="F97" t="s">
        <v>52</v>
      </c>
      <c r="G97" s="90">
        <v>65</v>
      </c>
      <c r="H97" s="52">
        <v>0.63077000000000005</v>
      </c>
      <c r="I97" s="52">
        <v>0.30769000000000002</v>
      </c>
      <c r="J97" s="52">
        <v>0.30769000000000002</v>
      </c>
      <c r="K97" s="52">
        <v>0.29231000000000001</v>
      </c>
      <c r="L97" s="52">
        <v>0.30769000000000002</v>
      </c>
      <c r="M97" s="52">
        <v>0.63077000000000005</v>
      </c>
      <c r="N97" s="52">
        <v>0.87692000000000003</v>
      </c>
      <c r="O97" s="90">
        <v>71</v>
      </c>
    </row>
    <row r="98" spans="1:15">
      <c r="A98" t="s">
        <v>910</v>
      </c>
      <c r="B98" t="s">
        <v>380</v>
      </c>
      <c r="C98" t="s">
        <v>447</v>
      </c>
      <c r="D98" t="s">
        <v>811</v>
      </c>
      <c r="E98" t="s">
        <v>59</v>
      </c>
      <c r="F98" t="s">
        <v>60</v>
      </c>
      <c r="G98" s="90">
        <v>20</v>
      </c>
      <c r="H98" s="52">
        <v>0.6</v>
      </c>
      <c r="I98" s="52">
        <v>0.65</v>
      </c>
      <c r="J98" s="52">
        <v>0.5</v>
      </c>
      <c r="K98" s="52">
        <v>0.65</v>
      </c>
      <c r="L98" s="52">
        <v>0.45</v>
      </c>
      <c r="M98" s="52">
        <v>0.35</v>
      </c>
      <c r="N98" s="52">
        <v>0.7</v>
      </c>
      <c r="O98" s="90">
        <v>57</v>
      </c>
    </row>
    <row r="99" spans="1:15">
      <c r="A99" t="s">
        <v>910</v>
      </c>
      <c r="B99" t="s">
        <v>380</v>
      </c>
      <c r="C99" t="s">
        <v>447</v>
      </c>
      <c r="D99" t="s">
        <v>811</v>
      </c>
      <c r="E99" t="s">
        <v>96</v>
      </c>
      <c r="F99" t="s">
        <v>97</v>
      </c>
      <c r="G99" s="90">
        <v>125</v>
      </c>
      <c r="H99" s="52">
        <v>0.63200000000000001</v>
      </c>
      <c r="I99" s="52">
        <v>0.33600000000000002</v>
      </c>
      <c r="J99" s="52">
        <v>0.34399999999999997</v>
      </c>
      <c r="K99" s="52">
        <v>0.34399999999999997</v>
      </c>
      <c r="L99" s="52">
        <v>0.32800000000000001</v>
      </c>
      <c r="M99" s="52">
        <v>0.504</v>
      </c>
      <c r="N99" s="52">
        <v>0.78400000000000003</v>
      </c>
      <c r="O99" s="90">
        <v>121</v>
      </c>
    </row>
    <row r="100" spans="1:15">
      <c r="A100" t="s">
        <v>910</v>
      </c>
      <c r="B100" t="s">
        <v>380</v>
      </c>
      <c r="C100" t="s">
        <v>447</v>
      </c>
      <c r="D100" t="s">
        <v>811</v>
      </c>
      <c r="E100" t="s">
        <v>105</v>
      </c>
      <c r="F100" t="s">
        <v>916</v>
      </c>
      <c r="G100" s="90">
        <v>28</v>
      </c>
      <c r="H100" s="52">
        <v>0.57142999999999999</v>
      </c>
      <c r="I100" s="52">
        <v>0.21429000000000001</v>
      </c>
      <c r="J100" s="52">
        <v>0.17857000000000001</v>
      </c>
      <c r="K100" s="52">
        <v>0.25</v>
      </c>
      <c r="L100" s="52">
        <v>0.17857000000000001</v>
      </c>
      <c r="M100" s="52">
        <v>0.39285999999999999</v>
      </c>
      <c r="N100" s="52">
        <v>0.78571000000000002</v>
      </c>
      <c r="O100" s="90">
        <v>44</v>
      </c>
    </row>
    <row r="101" spans="1:15">
      <c r="A101" t="s">
        <v>910</v>
      </c>
      <c r="B101" t="s">
        <v>380</v>
      </c>
      <c r="C101" t="s">
        <v>447</v>
      </c>
      <c r="D101" t="s">
        <v>811</v>
      </c>
      <c r="E101" t="s">
        <v>115</v>
      </c>
      <c r="F101" t="s">
        <v>116</v>
      </c>
      <c r="G101" s="90">
        <v>91</v>
      </c>
      <c r="H101" s="52">
        <v>0.71428999999999998</v>
      </c>
      <c r="I101" s="52">
        <v>0.80220000000000002</v>
      </c>
      <c r="J101" s="52">
        <v>0.76922999999999997</v>
      </c>
      <c r="K101" s="52">
        <v>0.78022000000000002</v>
      </c>
      <c r="L101" s="52">
        <v>0.76922999999999997</v>
      </c>
      <c r="M101" s="52">
        <v>0.57142999999999999</v>
      </c>
      <c r="N101" s="52">
        <v>0.83516000000000001</v>
      </c>
      <c r="O101" s="90">
        <v>93</v>
      </c>
    </row>
    <row r="102" spans="1:15">
      <c r="A102" t="s">
        <v>910</v>
      </c>
      <c r="B102" t="s">
        <v>380</v>
      </c>
      <c r="C102" t="s">
        <v>447</v>
      </c>
      <c r="D102" t="s">
        <v>811</v>
      </c>
      <c r="E102" t="s">
        <v>181</v>
      </c>
      <c r="F102" t="s">
        <v>540</v>
      </c>
      <c r="G102" s="90">
        <v>68</v>
      </c>
      <c r="H102" s="52">
        <v>0.16175999999999999</v>
      </c>
      <c r="I102" s="52">
        <v>0.80881999999999998</v>
      </c>
      <c r="J102" s="52">
        <v>0.69118000000000002</v>
      </c>
      <c r="K102" s="52">
        <v>0.75</v>
      </c>
      <c r="L102" s="52">
        <v>0.67647000000000002</v>
      </c>
      <c r="M102" s="52">
        <v>0.47059000000000001</v>
      </c>
      <c r="N102" s="52">
        <v>0.82352999999999998</v>
      </c>
      <c r="O102" s="90">
        <v>97</v>
      </c>
    </row>
    <row r="103" spans="1:15">
      <c r="A103" t="s">
        <v>910</v>
      </c>
      <c r="B103" t="s">
        <v>380</v>
      </c>
      <c r="C103" t="s">
        <v>447</v>
      </c>
      <c r="D103" t="s">
        <v>811</v>
      </c>
      <c r="E103" t="s">
        <v>187</v>
      </c>
      <c r="F103" t="s">
        <v>917</v>
      </c>
      <c r="G103" s="90">
        <v>25</v>
      </c>
      <c r="H103" s="52">
        <v>0.8</v>
      </c>
      <c r="I103" s="52">
        <v>0.24</v>
      </c>
      <c r="J103" s="52">
        <v>0.2</v>
      </c>
      <c r="K103" s="52">
        <v>0.24</v>
      </c>
      <c r="L103" s="52">
        <v>0.2</v>
      </c>
      <c r="M103" s="52">
        <v>0.32</v>
      </c>
      <c r="N103" s="52">
        <v>0.96</v>
      </c>
      <c r="O103" s="90">
        <v>37</v>
      </c>
    </row>
    <row r="104" spans="1:15">
      <c r="A104" t="s">
        <v>910</v>
      </c>
      <c r="B104" t="s">
        <v>380</v>
      </c>
      <c r="C104" t="s">
        <v>447</v>
      </c>
      <c r="D104" t="s">
        <v>811</v>
      </c>
      <c r="E104" t="s">
        <v>192</v>
      </c>
      <c r="F104" t="s">
        <v>918</v>
      </c>
      <c r="G104" s="90">
        <v>153</v>
      </c>
      <c r="H104" s="52">
        <v>0.28105000000000002</v>
      </c>
      <c r="I104" s="52">
        <v>0.38562000000000002</v>
      </c>
      <c r="J104" s="52">
        <v>0.51634000000000002</v>
      </c>
      <c r="K104" s="52">
        <v>0.35293999999999998</v>
      </c>
      <c r="L104" s="52">
        <v>0.30719000000000002</v>
      </c>
      <c r="M104" s="52">
        <v>0.66666999999999998</v>
      </c>
      <c r="N104" s="52">
        <v>0.77124000000000004</v>
      </c>
      <c r="O104" s="90">
        <v>209</v>
      </c>
    </row>
    <row r="105" spans="1:15">
      <c r="A105" t="s">
        <v>910</v>
      </c>
      <c r="B105" t="s">
        <v>380</v>
      </c>
      <c r="C105" s="53" t="s">
        <v>441</v>
      </c>
      <c r="D105" s="53" t="s">
        <v>370</v>
      </c>
      <c r="E105" s="53" t="s">
        <v>441</v>
      </c>
      <c r="F105" s="53" t="s">
        <v>370</v>
      </c>
      <c r="G105" s="328">
        <v>500</v>
      </c>
      <c r="H105" s="81">
        <v>0.67400000000000004</v>
      </c>
      <c r="I105" s="81">
        <v>0.878</v>
      </c>
      <c r="J105" s="81">
        <v>0.84199999999999997</v>
      </c>
      <c r="K105" s="81">
        <v>0.64200000000000002</v>
      </c>
      <c r="L105" s="81">
        <v>0.81599999999999995</v>
      </c>
      <c r="M105" s="81">
        <v>0.63</v>
      </c>
      <c r="N105" s="81">
        <v>0.86</v>
      </c>
      <c r="O105" s="328">
        <v>714</v>
      </c>
    </row>
    <row r="106" spans="1:15">
      <c r="A106" t="s">
        <v>910</v>
      </c>
      <c r="B106" t="s">
        <v>380</v>
      </c>
      <c r="C106" t="s">
        <v>441</v>
      </c>
      <c r="D106" t="s">
        <v>370</v>
      </c>
      <c r="E106" t="s">
        <v>85</v>
      </c>
      <c r="F106" t="s">
        <v>86</v>
      </c>
      <c r="G106" s="90">
        <v>131</v>
      </c>
      <c r="H106" s="52">
        <v>0.70992</v>
      </c>
      <c r="I106" s="52">
        <v>0.83206000000000002</v>
      </c>
      <c r="J106" s="52">
        <v>0.75573000000000001</v>
      </c>
      <c r="K106" s="52">
        <v>0.37404999999999999</v>
      </c>
      <c r="L106" s="52">
        <v>0.67176000000000002</v>
      </c>
      <c r="M106" s="52">
        <v>0.62595000000000001</v>
      </c>
      <c r="N106" s="52">
        <v>0.88549999999999995</v>
      </c>
      <c r="O106" s="90">
        <v>171</v>
      </c>
    </row>
    <row r="107" spans="1:15">
      <c r="A107" t="s">
        <v>910</v>
      </c>
      <c r="B107" t="s">
        <v>380</v>
      </c>
      <c r="C107" t="s">
        <v>441</v>
      </c>
      <c r="D107" t="s">
        <v>370</v>
      </c>
      <c r="E107" t="s">
        <v>135</v>
      </c>
      <c r="F107" t="s">
        <v>136</v>
      </c>
      <c r="G107" s="90">
        <v>131</v>
      </c>
      <c r="H107" s="52">
        <v>0.54198000000000002</v>
      </c>
      <c r="I107" s="52">
        <v>0.89312999999999998</v>
      </c>
      <c r="J107" s="52">
        <v>0.87022999999999995</v>
      </c>
      <c r="K107" s="52">
        <v>0.87022999999999995</v>
      </c>
      <c r="L107" s="52">
        <v>0.87022999999999995</v>
      </c>
      <c r="M107" s="52">
        <v>0.58779000000000003</v>
      </c>
      <c r="N107" s="52">
        <v>0.84733000000000003</v>
      </c>
      <c r="O107" s="90">
        <v>208</v>
      </c>
    </row>
    <row r="108" spans="1:15">
      <c r="A108" t="s">
        <v>910</v>
      </c>
      <c r="B108" t="s">
        <v>380</v>
      </c>
      <c r="C108" t="s">
        <v>441</v>
      </c>
      <c r="D108" t="s">
        <v>370</v>
      </c>
      <c r="E108" t="s">
        <v>165</v>
      </c>
      <c r="F108" t="s">
        <v>166</v>
      </c>
      <c r="G108" s="90">
        <v>71</v>
      </c>
      <c r="H108" s="52">
        <v>0.78873000000000004</v>
      </c>
      <c r="I108" s="52">
        <v>0.88732</v>
      </c>
      <c r="J108" s="52">
        <v>0.84506999999999999</v>
      </c>
      <c r="K108" s="52">
        <v>0.18310000000000001</v>
      </c>
      <c r="L108" s="52">
        <v>0.83099000000000001</v>
      </c>
      <c r="M108" s="52">
        <v>0.63380000000000003</v>
      </c>
      <c r="N108" s="52">
        <v>0.83099000000000001</v>
      </c>
      <c r="O108" s="90">
        <v>133</v>
      </c>
    </row>
    <row r="109" spans="1:15">
      <c r="A109" t="s">
        <v>910</v>
      </c>
      <c r="B109" t="s">
        <v>380</v>
      </c>
      <c r="C109" t="s">
        <v>441</v>
      </c>
      <c r="D109" t="s">
        <v>370</v>
      </c>
      <c r="E109" t="s">
        <v>167</v>
      </c>
      <c r="F109" t="s">
        <v>168</v>
      </c>
      <c r="G109" s="90">
        <v>49</v>
      </c>
      <c r="H109" s="52">
        <v>0.69388000000000005</v>
      </c>
      <c r="I109" s="52">
        <v>0.89795999999999998</v>
      </c>
      <c r="J109" s="52">
        <v>0.89795999999999998</v>
      </c>
      <c r="K109" s="52">
        <v>0.81633</v>
      </c>
      <c r="L109" s="52">
        <v>0.89795999999999998</v>
      </c>
      <c r="M109" s="52">
        <v>0.57142999999999999</v>
      </c>
      <c r="N109" s="52">
        <v>0.83672999999999997</v>
      </c>
      <c r="O109" s="90">
        <v>61</v>
      </c>
    </row>
    <row r="110" spans="1:15">
      <c r="A110" t="s">
        <v>910</v>
      </c>
      <c r="B110" t="s">
        <v>380</v>
      </c>
      <c r="C110" t="s">
        <v>441</v>
      </c>
      <c r="D110" t="s">
        <v>370</v>
      </c>
      <c r="E110" t="s">
        <v>175</v>
      </c>
      <c r="F110" t="s">
        <v>176</v>
      </c>
      <c r="G110" s="90">
        <v>118</v>
      </c>
      <c r="H110" s="52">
        <v>0.70338999999999996</v>
      </c>
      <c r="I110" s="52">
        <v>0.89831000000000005</v>
      </c>
      <c r="J110" s="52">
        <v>0.88136000000000003</v>
      </c>
      <c r="K110" s="52">
        <v>0.88983000000000001</v>
      </c>
      <c r="L110" s="52">
        <v>0.87287999999999999</v>
      </c>
      <c r="M110" s="52">
        <v>0.70338999999999996</v>
      </c>
      <c r="N110" s="52">
        <v>0.87287999999999999</v>
      </c>
      <c r="O110" s="90">
        <v>141</v>
      </c>
    </row>
    <row r="111" spans="1:15">
      <c r="A111" t="s">
        <v>910</v>
      </c>
      <c r="B111" t="s">
        <v>380</v>
      </c>
      <c r="C111" s="53" t="s">
        <v>442</v>
      </c>
      <c r="D111" s="53" t="s">
        <v>326</v>
      </c>
      <c r="E111" s="53" t="s">
        <v>442</v>
      </c>
      <c r="F111" s="53" t="s">
        <v>326</v>
      </c>
      <c r="G111" s="328">
        <v>304</v>
      </c>
      <c r="H111" s="81">
        <v>0.69737000000000005</v>
      </c>
      <c r="I111" s="81">
        <v>0.75329000000000002</v>
      </c>
      <c r="J111" s="81">
        <v>0.71382000000000001</v>
      </c>
      <c r="K111" s="81">
        <v>0.73355000000000004</v>
      </c>
      <c r="L111" s="81">
        <v>0.67762999999999995</v>
      </c>
      <c r="M111" s="81">
        <v>0.6875</v>
      </c>
      <c r="N111" s="81">
        <v>0.79605000000000004</v>
      </c>
      <c r="O111" s="328">
        <v>385</v>
      </c>
    </row>
    <row r="112" spans="1:15">
      <c r="A112" t="s">
        <v>910</v>
      </c>
      <c r="B112" t="s">
        <v>380</v>
      </c>
      <c r="C112" t="s">
        <v>442</v>
      </c>
      <c r="D112" t="s">
        <v>326</v>
      </c>
      <c r="E112" t="s">
        <v>89</v>
      </c>
      <c r="F112" t="s">
        <v>599</v>
      </c>
      <c r="G112" s="90">
        <v>112</v>
      </c>
      <c r="H112" s="52">
        <v>0.59821000000000002</v>
      </c>
      <c r="I112" s="52">
        <v>0.58928999999999998</v>
      </c>
      <c r="J112" s="52">
        <v>0.52678999999999998</v>
      </c>
      <c r="K112" s="52">
        <v>0.55357000000000001</v>
      </c>
      <c r="L112" s="52">
        <v>0.50892999999999999</v>
      </c>
      <c r="M112" s="52">
        <v>0.77678999999999998</v>
      </c>
      <c r="N112" s="52">
        <v>0.74107000000000001</v>
      </c>
      <c r="O112" s="90">
        <v>152</v>
      </c>
    </row>
    <row r="113" spans="1:15">
      <c r="A113" t="s">
        <v>910</v>
      </c>
      <c r="B113" t="s">
        <v>380</v>
      </c>
      <c r="C113" t="s">
        <v>442</v>
      </c>
      <c r="D113" t="s">
        <v>326</v>
      </c>
      <c r="E113" t="s">
        <v>104</v>
      </c>
      <c r="F113" t="s">
        <v>589</v>
      </c>
      <c r="G113" s="90">
        <v>124</v>
      </c>
      <c r="H113" s="52">
        <v>0.74194000000000004</v>
      </c>
      <c r="I113" s="52">
        <v>0.83065</v>
      </c>
      <c r="J113" s="52">
        <v>0.87097000000000002</v>
      </c>
      <c r="K113" s="52">
        <v>0.83065</v>
      </c>
      <c r="L113" s="52">
        <v>0.81452000000000002</v>
      </c>
      <c r="M113" s="52">
        <v>0.59677000000000002</v>
      </c>
      <c r="N113" s="52">
        <v>0.80645</v>
      </c>
      <c r="O113" s="90">
        <v>143</v>
      </c>
    </row>
    <row r="114" spans="1:15">
      <c r="A114" t="s">
        <v>910</v>
      </c>
      <c r="B114" t="s">
        <v>380</v>
      </c>
      <c r="C114" t="s">
        <v>442</v>
      </c>
      <c r="D114" t="s">
        <v>326</v>
      </c>
      <c r="E114" t="s">
        <v>111</v>
      </c>
      <c r="F114" t="s">
        <v>112</v>
      </c>
      <c r="G114" s="90">
        <v>68</v>
      </c>
      <c r="H114" s="52">
        <v>0.77941000000000005</v>
      </c>
      <c r="I114" s="52">
        <v>0.88234999999999997</v>
      </c>
      <c r="J114" s="52">
        <v>0.73529</v>
      </c>
      <c r="K114" s="52">
        <v>0.85294000000000003</v>
      </c>
      <c r="L114" s="52">
        <v>0.70587999999999995</v>
      </c>
      <c r="M114" s="52">
        <v>0.70587999999999995</v>
      </c>
      <c r="N114" s="52">
        <v>0.86765000000000003</v>
      </c>
      <c r="O114" s="90">
        <v>90</v>
      </c>
    </row>
    <row r="115" spans="1:15">
      <c r="A115" t="s">
        <v>910</v>
      </c>
      <c r="B115" t="s">
        <v>380</v>
      </c>
      <c r="C115" s="53" t="s">
        <v>443</v>
      </c>
      <c r="D115" s="53" t="s">
        <v>324</v>
      </c>
      <c r="E115" s="53" t="s">
        <v>443</v>
      </c>
      <c r="F115" s="53" t="s">
        <v>324</v>
      </c>
      <c r="G115" s="328">
        <v>308</v>
      </c>
      <c r="H115" s="81">
        <v>0.76948000000000005</v>
      </c>
      <c r="I115" s="81">
        <v>0.86038999999999999</v>
      </c>
      <c r="J115" s="81">
        <v>0.81169000000000002</v>
      </c>
      <c r="K115" s="81">
        <v>0.36687999999999998</v>
      </c>
      <c r="L115" s="81">
        <v>0.77273000000000003</v>
      </c>
      <c r="M115" s="81">
        <v>0.59416000000000002</v>
      </c>
      <c r="N115" s="81">
        <v>0.82142999999999999</v>
      </c>
      <c r="O115" s="328">
        <v>422</v>
      </c>
    </row>
    <row r="116" spans="1:15">
      <c r="A116" t="s">
        <v>910</v>
      </c>
      <c r="B116" t="s">
        <v>380</v>
      </c>
      <c r="C116" t="s">
        <v>443</v>
      </c>
      <c r="D116" t="s">
        <v>324</v>
      </c>
      <c r="E116" t="s">
        <v>33</v>
      </c>
      <c r="F116" t="s">
        <v>34</v>
      </c>
      <c r="G116" s="90">
        <v>29</v>
      </c>
      <c r="H116" s="52">
        <v>0.86207</v>
      </c>
      <c r="I116" s="52">
        <v>0.68966000000000005</v>
      </c>
      <c r="J116" s="52">
        <v>0.75861999999999996</v>
      </c>
      <c r="K116" s="52">
        <v>6.8970000000000004E-2</v>
      </c>
      <c r="L116" s="52">
        <v>0.58621000000000001</v>
      </c>
      <c r="M116" s="52">
        <v>0.55171999999999999</v>
      </c>
      <c r="N116" s="52">
        <v>0.89654999999999996</v>
      </c>
      <c r="O116" s="90">
        <v>51</v>
      </c>
    </row>
    <row r="117" spans="1:15">
      <c r="A117" t="s">
        <v>910</v>
      </c>
      <c r="B117" t="s">
        <v>380</v>
      </c>
      <c r="C117" t="s">
        <v>443</v>
      </c>
      <c r="D117" t="s">
        <v>324</v>
      </c>
      <c r="E117" t="s">
        <v>63</v>
      </c>
      <c r="F117" t="s">
        <v>64</v>
      </c>
      <c r="G117" s="90">
        <v>43</v>
      </c>
      <c r="H117" s="52">
        <v>0.65115999999999996</v>
      </c>
      <c r="I117" s="52">
        <v>0.81394999999999995</v>
      </c>
      <c r="J117" s="52">
        <v>0.51163000000000003</v>
      </c>
      <c r="K117" s="52">
        <v>0.74419000000000002</v>
      </c>
      <c r="L117" s="52">
        <v>0.51163000000000003</v>
      </c>
      <c r="M117" s="52">
        <v>0.48837000000000003</v>
      </c>
      <c r="N117" s="52">
        <v>0.74419000000000002</v>
      </c>
      <c r="O117" s="90">
        <v>110</v>
      </c>
    </row>
    <row r="118" spans="1:15">
      <c r="A118" t="s">
        <v>910</v>
      </c>
      <c r="B118" t="s">
        <v>380</v>
      </c>
      <c r="C118" t="s">
        <v>443</v>
      </c>
      <c r="D118" t="s">
        <v>324</v>
      </c>
      <c r="E118" t="s">
        <v>171</v>
      </c>
      <c r="F118" t="s">
        <v>172</v>
      </c>
      <c r="G118" s="90">
        <v>206</v>
      </c>
      <c r="H118" s="52">
        <v>0.77183999999999997</v>
      </c>
      <c r="I118" s="52">
        <v>0.90776999999999997</v>
      </c>
      <c r="J118" s="52">
        <v>0.89805999999999997</v>
      </c>
      <c r="K118" s="52">
        <v>0.35437000000000002</v>
      </c>
      <c r="L118" s="52">
        <v>0.86892999999999998</v>
      </c>
      <c r="M118" s="52">
        <v>0.65534000000000003</v>
      </c>
      <c r="N118" s="52">
        <v>0.83494999999999997</v>
      </c>
      <c r="O118" s="90">
        <v>195</v>
      </c>
    </row>
    <row r="119" spans="1:15">
      <c r="A119" t="s">
        <v>910</v>
      </c>
      <c r="B119" t="s">
        <v>380</v>
      </c>
      <c r="C119" t="s">
        <v>443</v>
      </c>
      <c r="D119" t="s">
        <v>324</v>
      </c>
      <c r="E119" t="s">
        <v>191</v>
      </c>
      <c r="F119" t="s">
        <v>919</v>
      </c>
      <c r="G119" s="90">
        <v>30</v>
      </c>
      <c r="H119" s="52">
        <v>0.83333000000000002</v>
      </c>
      <c r="I119" s="52">
        <v>0.76666999999999996</v>
      </c>
      <c r="J119" s="52">
        <v>0.7</v>
      </c>
      <c r="K119" s="52">
        <v>0.2</v>
      </c>
      <c r="L119" s="52">
        <v>0.66666999999999998</v>
      </c>
      <c r="M119" s="52">
        <v>0.36667</v>
      </c>
      <c r="N119" s="52">
        <v>0.76666999999999996</v>
      </c>
      <c r="O119" s="90">
        <v>66</v>
      </c>
    </row>
    <row r="120" spans="1:15">
      <c r="A120" t="s">
        <v>910</v>
      </c>
      <c r="B120" t="s">
        <v>380</v>
      </c>
      <c r="C120" s="53" t="s">
        <v>444</v>
      </c>
      <c r="D120" s="53" t="s">
        <v>318</v>
      </c>
      <c r="E120" s="53" t="s">
        <v>444</v>
      </c>
      <c r="F120" s="53" t="s">
        <v>318</v>
      </c>
      <c r="G120" s="328">
        <v>459</v>
      </c>
      <c r="H120" s="81">
        <v>0.61219999999999997</v>
      </c>
      <c r="I120" s="81">
        <v>0.80610000000000004</v>
      </c>
      <c r="J120" s="81">
        <v>0.79085000000000005</v>
      </c>
      <c r="K120" s="81">
        <v>0.78213999999999995</v>
      </c>
      <c r="L120" s="81">
        <v>0.78213999999999995</v>
      </c>
      <c r="M120" s="81">
        <v>0.60565999999999998</v>
      </c>
      <c r="N120" s="81">
        <v>0.83442000000000005</v>
      </c>
      <c r="O120" s="328">
        <v>659</v>
      </c>
    </row>
    <row r="121" spans="1:15">
      <c r="A121" t="s">
        <v>910</v>
      </c>
      <c r="B121" t="s">
        <v>380</v>
      </c>
      <c r="C121" t="s">
        <v>444</v>
      </c>
      <c r="D121" t="s">
        <v>318</v>
      </c>
      <c r="E121" t="s">
        <v>30</v>
      </c>
      <c r="F121" t="s">
        <v>631</v>
      </c>
      <c r="G121" s="90">
        <v>51</v>
      </c>
      <c r="H121" s="52">
        <v>0.64705999999999997</v>
      </c>
      <c r="I121" s="52">
        <v>0.68627000000000005</v>
      </c>
      <c r="J121" s="52">
        <v>0.64705999999999997</v>
      </c>
      <c r="K121" s="52">
        <v>0.64705999999999997</v>
      </c>
      <c r="L121" s="52">
        <v>0.64705999999999997</v>
      </c>
      <c r="M121" s="52">
        <v>0.64705999999999997</v>
      </c>
      <c r="N121" s="52">
        <v>0.66666999999999998</v>
      </c>
      <c r="O121" s="90">
        <v>63</v>
      </c>
    </row>
    <row r="122" spans="1:15">
      <c r="A122" t="s">
        <v>910</v>
      </c>
      <c r="B122" t="s">
        <v>380</v>
      </c>
      <c r="C122" t="s">
        <v>444</v>
      </c>
      <c r="D122" t="s">
        <v>318</v>
      </c>
      <c r="E122" t="s">
        <v>75</v>
      </c>
      <c r="F122" t="s">
        <v>76</v>
      </c>
      <c r="G122" s="90">
        <v>82</v>
      </c>
      <c r="H122" s="52">
        <v>0.5</v>
      </c>
      <c r="I122" s="52">
        <v>0.81706999999999996</v>
      </c>
      <c r="J122" s="52">
        <v>0.79268000000000005</v>
      </c>
      <c r="K122" s="52">
        <v>0.74390000000000001</v>
      </c>
      <c r="L122" s="52">
        <v>0.79268000000000005</v>
      </c>
      <c r="M122" s="52">
        <v>0.46340999999999999</v>
      </c>
      <c r="N122" s="52">
        <v>0.75609999999999999</v>
      </c>
      <c r="O122" s="90">
        <v>137</v>
      </c>
    </row>
    <row r="123" spans="1:15">
      <c r="A123" t="s">
        <v>910</v>
      </c>
      <c r="B123" t="s">
        <v>380</v>
      </c>
      <c r="C123" t="s">
        <v>444</v>
      </c>
      <c r="D123" t="s">
        <v>318</v>
      </c>
      <c r="E123" t="s">
        <v>163</v>
      </c>
      <c r="F123" t="s">
        <v>920</v>
      </c>
      <c r="G123" s="90">
        <v>81</v>
      </c>
      <c r="H123" s="52">
        <v>0.67901</v>
      </c>
      <c r="I123" s="52">
        <v>0.83950999999999998</v>
      </c>
      <c r="J123" s="52">
        <v>0.82716000000000001</v>
      </c>
      <c r="K123" s="52">
        <v>0.82716000000000001</v>
      </c>
      <c r="L123" s="52">
        <v>0.81481000000000003</v>
      </c>
      <c r="M123" s="52">
        <v>0.62963000000000002</v>
      </c>
      <c r="N123" s="52">
        <v>0.81481000000000003</v>
      </c>
      <c r="O123" s="90">
        <v>96</v>
      </c>
    </row>
    <row r="124" spans="1:15">
      <c r="A124" t="s">
        <v>910</v>
      </c>
      <c r="B124" t="s">
        <v>380</v>
      </c>
      <c r="C124" t="s">
        <v>444</v>
      </c>
      <c r="D124" t="s">
        <v>318</v>
      </c>
      <c r="E124" t="s">
        <v>182</v>
      </c>
      <c r="F124" t="s">
        <v>183</v>
      </c>
      <c r="G124" s="90">
        <v>85</v>
      </c>
      <c r="H124" s="52">
        <v>0.75294000000000005</v>
      </c>
      <c r="I124" s="52">
        <v>0.96470999999999996</v>
      </c>
      <c r="J124" s="52">
        <v>0.96470999999999996</v>
      </c>
      <c r="K124" s="52">
        <v>0.96470999999999996</v>
      </c>
      <c r="L124" s="52">
        <v>0.96470999999999996</v>
      </c>
      <c r="M124" s="52">
        <v>0.57647000000000004</v>
      </c>
      <c r="N124" s="52">
        <v>0.96470999999999996</v>
      </c>
      <c r="O124" s="90">
        <v>97</v>
      </c>
    </row>
    <row r="125" spans="1:15">
      <c r="A125" t="s">
        <v>910</v>
      </c>
      <c r="B125" t="s">
        <v>380</v>
      </c>
      <c r="C125" t="s">
        <v>444</v>
      </c>
      <c r="D125" t="s">
        <v>318</v>
      </c>
      <c r="E125" t="s">
        <v>219</v>
      </c>
      <c r="F125" t="s">
        <v>220</v>
      </c>
      <c r="G125" s="90">
        <v>160</v>
      </c>
      <c r="H125" s="52">
        <v>0.55000000000000004</v>
      </c>
      <c r="I125" s="52">
        <v>0.73750000000000004</v>
      </c>
      <c r="J125" s="52">
        <v>0.72499999999999998</v>
      </c>
      <c r="K125" s="52">
        <v>0.72499999999999998</v>
      </c>
      <c r="L125" s="52">
        <v>0.70625000000000004</v>
      </c>
      <c r="M125" s="52">
        <v>0.66874999999999996</v>
      </c>
      <c r="N125" s="52">
        <v>0.86875000000000002</v>
      </c>
      <c r="O125" s="90">
        <v>266</v>
      </c>
    </row>
    <row r="126" spans="1:15">
      <c r="A126" t="s">
        <v>910</v>
      </c>
      <c r="B126" t="s">
        <v>380</v>
      </c>
      <c r="C126" t="s">
        <v>445</v>
      </c>
      <c r="D126" t="s">
        <v>325</v>
      </c>
      <c r="E126" t="s">
        <v>445</v>
      </c>
      <c r="F126" t="s">
        <v>325</v>
      </c>
      <c r="G126" s="90">
        <v>447</v>
      </c>
      <c r="H126" s="52">
        <v>0.77181</v>
      </c>
      <c r="I126" s="52">
        <v>0.80313000000000001</v>
      </c>
      <c r="J126" s="52">
        <v>0.75614999999999999</v>
      </c>
      <c r="K126" s="52">
        <v>0.74048999999999998</v>
      </c>
      <c r="L126" s="52">
        <v>0.71587999999999996</v>
      </c>
      <c r="M126" s="52">
        <v>0.60850000000000004</v>
      </c>
      <c r="N126" s="52">
        <v>0.85011000000000003</v>
      </c>
      <c r="O126" s="90">
        <v>650</v>
      </c>
    </row>
    <row r="127" spans="1:15">
      <c r="A127" t="s">
        <v>910</v>
      </c>
      <c r="B127" t="s">
        <v>380</v>
      </c>
      <c r="C127" s="53" t="s">
        <v>445</v>
      </c>
      <c r="D127" s="53" t="s">
        <v>325</v>
      </c>
      <c r="E127" s="53" t="s">
        <v>45</v>
      </c>
      <c r="F127" s="53" t="s">
        <v>46</v>
      </c>
      <c r="G127" s="328">
        <v>71</v>
      </c>
      <c r="H127" s="81">
        <v>0.88732</v>
      </c>
      <c r="I127" s="81">
        <v>0.87324000000000002</v>
      </c>
      <c r="J127" s="81">
        <v>0.88732</v>
      </c>
      <c r="K127" s="81">
        <v>0.87324000000000002</v>
      </c>
      <c r="L127" s="81">
        <v>0.85914999999999997</v>
      </c>
      <c r="M127" s="81">
        <v>0.54930000000000001</v>
      </c>
      <c r="N127" s="81">
        <v>0.84506999999999999</v>
      </c>
      <c r="O127" s="328">
        <v>114</v>
      </c>
    </row>
    <row r="128" spans="1:15">
      <c r="A128" t="s">
        <v>910</v>
      </c>
      <c r="B128" t="s">
        <v>380</v>
      </c>
      <c r="C128" t="s">
        <v>445</v>
      </c>
      <c r="D128" t="s">
        <v>325</v>
      </c>
      <c r="E128" t="s">
        <v>79</v>
      </c>
      <c r="F128" t="s">
        <v>80</v>
      </c>
      <c r="G128" s="90">
        <v>103</v>
      </c>
      <c r="H128" s="52">
        <v>0.76698999999999995</v>
      </c>
      <c r="I128" s="52">
        <v>0.87378999999999996</v>
      </c>
      <c r="J128" s="52">
        <v>0.85436999999999996</v>
      </c>
      <c r="K128" s="52">
        <v>0.87378999999999996</v>
      </c>
      <c r="L128" s="52">
        <v>0.82523999999999997</v>
      </c>
      <c r="M128" s="52">
        <v>0.68932000000000004</v>
      </c>
      <c r="N128" s="52">
        <v>0.85436999999999996</v>
      </c>
      <c r="O128" s="90">
        <v>124</v>
      </c>
    </row>
    <row r="129" spans="1:15">
      <c r="A129" t="s">
        <v>910</v>
      </c>
      <c r="B129" t="s">
        <v>380</v>
      </c>
      <c r="C129" t="s">
        <v>445</v>
      </c>
      <c r="D129" t="s">
        <v>325</v>
      </c>
      <c r="E129" t="s">
        <v>87</v>
      </c>
      <c r="F129" t="s">
        <v>88</v>
      </c>
      <c r="G129" s="90">
        <v>62</v>
      </c>
      <c r="H129" s="52">
        <v>0.59677000000000002</v>
      </c>
      <c r="I129" s="52">
        <v>0.48387000000000002</v>
      </c>
      <c r="J129" s="52">
        <v>0.14516000000000001</v>
      </c>
      <c r="K129" s="52">
        <v>0.16128999999999999</v>
      </c>
      <c r="L129" s="52">
        <v>0.14516000000000001</v>
      </c>
      <c r="M129" s="52">
        <v>0.56452000000000002</v>
      </c>
      <c r="N129" s="52">
        <v>0.77419000000000004</v>
      </c>
      <c r="O129" s="90">
        <v>107</v>
      </c>
    </row>
    <row r="130" spans="1:15">
      <c r="A130" t="s">
        <v>910</v>
      </c>
      <c r="B130" t="s">
        <v>380</v>
      </c>
      <c r="C130" t="s">
        <v>445</v>
      </c>
      <c r="D130" t="s">
        <v>325</v>
      </c>
      <c r="E130" t="s">
        <v>151</v>
      </c>
      <c r="F130" t="s">
        <v>152</v>
      </c>
      <c r="G130" s="90">
        <v>129</v>
      </c>
      <c r="H130" s="52">
        <v>0.75194000000000005</v>
      </c>
      <c r="I130" s="52">
        <v>0.85270999999999997</v>
      </c>
      <c r="J130" s="52">
        <v>0.80620000000000003</v>
      </c>
      <c r="K130" s="52">
        <v>0.81394999999999995</v>
      </c>
      <c r="L130" s="52">
        <v>0.77519000000000005</v>
      </c>
      <c r="M130" s="52">
        <v>0.57364000000000004</v>
      </c>
      <c r="N130" s="52">
        <v>0.87597000000000003</v>
      </c>
      <c r="O130" s="90">
        <v>168</v>
      </c>
    </row>
    <row r="131" spans="1:15">
      <c r="A131" t="s">
        <v>910</v>
      </c>
      <c r="B131" t="s">
        <v>380</v>
      </c>
      <c r="C131" t="s">
        <v>445</v>
      </c>
      <c r="D131" t="s">
        <v>325</v>
      </c>
      <c r="E131" t="s">
        <v>155</v>
      </c>
      <c r="F131" t="s">
        <v>156</v>
      </c>
      <c r="G131" s="90">
        <v>82</v>
      </c>
      <c r="H131" s="52">
        <v>0.84145999999999999</v>
      </c>
      <c r="I131" s="52">
        <v>0.81706999999999996</v>
      </c>
      <c r="J131" s="52">
        <v>0.90244000000000002</v>
      </c>
      <c r="K131" s="52">
        <v>0.78049000000000002</v>
      </c>
      <c r="L131" s="52">
        <v>0.79268000000000005</v>
      </c>
      <c r="M131" s="52">
        <v>0.64634000000000003</v>
      </c>
      <c r="N131" s="52">
        <v>0.86585000000000001</v>
      </c>
      <c r="O131" s="90">
        <v>137</v>
      </c>
    </row>
    <row r="132" spans="1:15">
      <c r="A132" t="s">
        <v>910</v>
      </c>
      <c r="B132" t="s">
        <v>380</v>
      </c>
      <c r="C132" s="53" t="s">
        <v>446</v>
      </c>
      <c r="D132" s="53" t="s">
        <v>316</v>
      </c>
      <c r="E132" s="53" t="s">
        <v>446</v>
      </c>
      <c r="F132" s="53" t="s">
        <v>316</v>
      </c>
      <c r="G132" s="328">
        <v>479</v>
      </c>
      <c r="H132" s="81">
        <v>0.68267</v>
      </c>
      <c r="I132" s="81">
        <v>0.74739</v>
      </c>
      <c r="J132" s="81">
        <v>0.65136000000000005</v>
      </c>
      <c r="K132" s="81">
        <v>0.64092000000000005</v>
      </c>
      <c r="L132" s="81">
        <v>0.63466</v>
      </c>
      <c r="M132" s="81">
        <v>0.64509000000000005</v>
      </c>
      <c r="N132" s="81">
        <v>0.81628000000000001</v>
      </c>
      <c r="O132" s="328">
        <v>730</v>
      </c>
    </row>
    <row r="133" spans="1:15">
      <c r="A133" t="s">
        <v>910</v>
      </c>
      <c r="B133" t="s">
        <v>380</v>
      </c>
      <c r="C133" t="s">
        <v>446</v>
      </c>
      <c r="D133" t="s">
        <v>316</v>
      </c>
      <c r="E133" t="s">
        <v>65</v>
      </c>
      <c r="F133" t="s">
        <v>66</v>
      </c>
      <c r="G133" s="90">
        <v>34</v>
      </c>
      <c r="H133" s="52">
        <v>0.70587999999999995</v>
      </c>
      <c r="I133" s="52">
        <v>0.91176000000000001</v>
      </c>
      <c r="J133" s="52">
        <v>0.79412000000000005</v>
      </c>
      <c r="K133" s="52">
        <v>0.85294000000000003</v>
      </c>
      <c r="L133" s="52">
        <v>0.79412000000000005</v>
      </c>
      <c r="M133" s="52">
        <v>0.76471</v>
      </c>
      <c r="N133" s="52">
        <v>0.82352999999999998</v>
      </c>
      <c r="O133" s="90">
        <v>47</v>
      </c>
    </row>
    <row r="134" spans="1:15">
      <c r="A134" t="s">
        <v>910</v>
      </c>
      <c r="B134" t="s">
        <v>380</v>
      </c>
      <c r="C134" t="s">
        <v>446</v>
      </c>
      <c r="D134" t="s">
        <v>316</v>
      </c>
      <c r="E134" t="s">
        <v>90</v>
      </c>
      <c r="F134" t="s">
        <v>91</v>
      </c>
      <c r="G134" s="90">
        <v>70</v>
      </c>
      <c r="H134" s="52">
        <v>0.65713999999999995</v>
      </c>
      <c r="I134" s="52">
        <v>0.71428999999999998</v>
      </c>
      <c r="J134" s="52">
        <v>0.7</v>
      </c>
      <c r="K134" s="52">
        <v>0.68571000000000004</v>
      </c>
      <c r="L134" s="52">
        <v>0.68571000000000004</v>
      </c>
      <c r="M134" s="52">
        <v>0.57142999999999999</v>
      </c>
      <c r="N134" s="52">
        <v>0.8</v>
      </c>
      <c r="O134" s="90">
        <v>140</v>
      </c>
    </row>
    <row r="135" spans="1:15">
      <c r="A135" t="s">
        <v>910</v>
      </c>
      <c r="B135" t="s">
        <v>380</v>
      </c>
      <c r="C135" t="s">
        <v>446</v>
      </c>
      <c r="D135" t="s">
        <v>316</v>
      </c>
      <c r="E135" t="s">
        <v>98</v>
      </c>
      <c r="F135" t="s">
        <v>266</v>
      </c>
      <c r="G135" s="90">
        <v>33</v>
      </c>
      <c r="H135" s="52">
        <v>0.90908999999999995</v>
      </c>
      <c r="I135" s="52">
        <v>0.72726999999999997</v>
      </c>
      <c r="J135" s="52">
        <v>0.69696999999999998</v>
      </c>
      <c r="K135" s="52">
        <v>0.72726999999999997</v>
      </c>
      <c r="L135" s="52">
        <v>0.63636000000000004</v>
      </c>
      <c r="M135" s="52">
        <v>0.57576000000000005</v>
      </c>
      <c r="N135" s="52">
        <v>0.87878999999999996</v>
      </c>
      <c r="O135" s="90">
        <v>39</v>
      </c>
    </row>
    <row r="136" spans="1:15">
      <c r="A136" t="s">
        <v>910</v>
      </c>
      <c r="B136" t="s">
        <v>380</v>
      </c>
      <c r="C136" t="s">
        <v>446</v>
      </c>
      <c r="D136" t="s">
        <v>316</v>
      </c>
      <c r="E136" t="s">
        <v>153</v>
      </c>
      <c r="F136" t="s">
        <v>154</v>
      </c>
      <c r="G136" s="90">
        <v>135</v>
      </c>
      <c r="H136" s="52">
        <v>0.76295999999999997</v>
      </c>
      <c r="I136" s="52">
        <v>0.81481000000000003</v>
      </c>
      <c r="J136" s="52">
        <v>0.54074</v>
      </c>
      <c r="K136" s="52">
        <v>0.80740999999999996</v>
      </c>
      <c r="L136" s="52">
        <v>0.53332999999999997</v>
      </c>
      <c r="M136" s="52">
        <v>0.65925999999999996</v>
      </c>
      <c r="N136" s="52">
        <v>0.88148000000000004</v>
      </c>
      <c r="O136" s="90">
        <v>176</v>
      </c>
    </row>
    <row r="137" spans="1:15">
      <c r="A137" t="s">
        <v>910</v>
      </c>
      <c r="B137" t="s">
        <v>380</v>
      </c>
      <c r="C137" t="s">
        <v>446</v>
      </c>
      <c r="D137" t="s">
        <v>316</v>
      </c>
      <c r="E137" t="s">
        <v>201</v>
      </c>
      <c r="F137" t="s">
        <v>202</v>
      </c>
      <c r="G137" s="90">
        <v>95</v>
      </c>
      <c r="H137" s="52">
        <v>0.88421000000000005</v>
      </c>
      <c r="I137" s="52">
        <v>0.73684000000000005</v>
      </c>
      <c r="J137" s="52">
        <v>0.74736999999999998</v>
      </c>
      <c r="K137" s="52">
        <v>0.28421000000000002</v>
      </c>
      <c r="L137" s="52">
        <v>0.70526</v>
      </c>
      <c r="M137" s="52">
        <v>0.66315999999999997</v>
      </c>
      <c r="N137" s="52">
        <v>0.76841999999999999</v>
      </c>
      <c r="O137" s="90">
        <v>164</v>
      </c>
    </row>
    <row r="138" spans="1:15">
      <c r="A138" t="s">
        <v>910</v>
      </c>
      <c r="B138" t="s">
        <v>380</v>
      </c>
      <c r="C138" t="s">
        <v>446</v>
      </c>
      <c r="D138" t="s">
        <v>316</v>
      </c>
      <c r="E138" t="s">
        <v>207</v>
      </c>
      <c r="F138" t="s">
        <v>208</v>
      </c>
      <c r="G138" s="90">
        <v>112</v>
      </c>
      <c r="H138" s="52">
        <v>0.35714000000000001</v>
      </c>
      <c r="I138" s="52">
        <v>0.65178999999999998</v>
      </c>
      <c r="J138" s="52">
        <v>0.61607000000000001</v>
      </c>
      <c r="K138" s="52">
        <v>0.625</v>
      </c>
      <c r="L138" s="52">
        <v>0.61607000000000001</v>
      </c>
      <c r="M138" s="52">
        <v>0.64285999999999999</v>
      </c>
      <c r="N138" s="52">
        <v>0.76785999999999999</v>
      </c>
      <c r="O138" s="90">
        <v>164</v>
      </c>
    </row>
    <row r="139" spans="1:15">
      <c r="A139" t="s">
        <v>910</v>
      </c>
      <c r="B139" t="s">
        <v>380</v>
      </c>
      <c r="C139" s="53" t="s">
        <v>448</v>
      </c>
      <c r="D139" s="53" t="s">
        <v>322</v>
      </c>
      <c r="E139" s="53" t="s">
        <v>448</v>
      </c>
      <c r="F139" s="53" t="s">
        <v>322</v>
      </c>
      <c r="G139" s="328">
        <v>1002</v>
      </c>
      <c r="H139" s="81">
        <v>0.73751999999999995</v>
      </c>
      <c r="I139" s="81">
        <v>0.82135999999999998</v>
      </c>
      <c r="J139" s="81">
        <v>0.79440999999999995</v>
      </c>
      <c r="K139" s="81">
        <v>0.80739000000000005</v>
      </c>
      <c r="L139" s="81">
        <v>0.77246000000000004</v>
      </c>
      <c r="M139" s="81">
        <v>0.55988000000000004</v>
      </c>
      <c r="N139" s="81">
        <v>0.81935999999999998</v>
      </c>
      <c r="O139" s="328">
        <v>1392</v>
      </c>
    </row>
    <row r="140" spans="1:15">
      <c r="A140" t="s">
        <v>910</v>
      </c>
      <c r="B140" t="s">
        <v>380</v>
      </c>
      <c r="C140" t="s">
        <v>448</v>
      </c>
      <c r="D140" t="s">
        <v>322</v>
      </c>
      <c r="E140" t="s">
        <v>83</v>
      </c>
      <c r="F140" t="s">
        <v>84</v>
      </c>
      <c r="G140" s="90">
        <v>34</v>
      </c>
      <c r="H140" s="52">
        <v>0.88234999999999997</v>
      </c>
      <c r="I140" s="52">
        <v>0.85294000000000003</v>
      </c>
      <c r="J140" s="52">
        <v>0.82352999999999998</v>
      </c>
      <c r="K140" s="52">
        <v>0.85294000000000003</v>
      </c>
      <c r="L140" s="52">
        <v>0.76471</v>
      </c>
      <c r="M140" s="52">
        <v>0.35293999999999998</v>
      </c>
      <c r="N140" s="52">
        <v>0.85294000000000003</v>
      </c>
      <c r="O140" s="90">
        <v>39</v>
      </c>
    </row>
    <row r="141" spans="1:15">
      <c r="A141" t="s">
        <v>910</v>
      </c>
      <c r="B141" t="s">
        <v>380</v>
      </c>
      <c r="C141" t="s">
        <v>448</v>
      </c>
      <c r="D141" t="s">
        <v>322</v>
      </c>
      <c r="E141" t="s">
        <v>169</v>
      </c>
      <c r="F141" t="s">
        <v>170</v>
      </c>
      <c r="G141" s="90">
        <v>36</v>
      </c>
      <c r="H141" s="52">
        <v>0.58333000000000002</v>
      </c>
      <c r="I141" s="52">
        <v>0.72221999999999997</v>
      </c>
      <c r="J141" s="52">
        <v>0.69443999999999995</v>
      </c>
      <c r="K141" s="52">
        <v>0.69443999999999995</v>
      </c>
      <c r="L141" s="52">
        <v>0.69443999999999995</v>
      </c>
      <c r="M141" s="52">
        <v>0.72221999999999997</v>
      </c>
      <c r="N141" s="52">
        <v>0.61111000000000004</v>
      </c>
      <c r="O141" s="90">
        <v>57</v>
      </c>
    </row>
    <row r="142" spans="1:15">
      <c r="A142" t="s">
        <v>910</v>
      </c>
      <c r="B142" t="s">
        <v>380</v>
      </c>
      <c r="C142" t="s">
        <v>448</v>
      </c>
      <c r="D142" t="s">
        <v>322</v>
      </c>
      <c r="E142" t="s">
        <v>179</v>
      </c>
      <c r="F142" t="s">
        <v>180</v>
      </c>
      <c r="G142" s="90">
        <v>44</v>
      </c>
      <c r="H142" s="52">
        <v>0.68181999999999998</v>
      </c>
      <c r="I142" s="52">
        <v>0.68181999999999998</v>
      </c>
      <c r="J142" s="52">
        <v>0.65908999999999995</v>
      </c>
      <c r="K142" s="52">
        <v>0.65908999999999995</v>
      </c>
      <c r="L142" s="52">
        <v>0.65908999999999995</v>
      </c>
      <c r="M142" s="52">
        <v>0.59091000000000005</v>
      </c>
      <c r="N142" s="52">
        <v>0.75</v>
      </c>
      <c r="O142" s="90">
        <v>70</v>
      </c>
    </row>
    <row r="143" spans="1:15">
      <c r="A143" t="s">
        <v>910</v>
      </c>
      <c r="B143" t="s">
        <v>380</v>
      </c>
      <c r="C143" t="s">
        <v>448</v>
      </c>
      <c r="D143" t="s">
        <v>322</v>
      </c>
      <c r="E143" t="s">
        <v>186</v>
      </c>
      <c r="F143" t="s">
        <v>921</v>
      </c>
      <c r="G143" s="90">
        <v>69</v>
      </c>
      <c r="H143" s="52">
        <v>0.59419999999999995</v>
      </c>
      <c r="I143" s="52">
        <v>0.78261000000000003</v>
      </c>
      <c r="J143" s="52">
        <v>0.78261000000000003</v>
      </c>
      <c r="K143" s="52">
        <v>0.75361999999999996</v>
      </c>
      <c r="L143" s="52">
        <v>0.76812000000000002</v>
      </c>
      <c r="M143" s="52">
        <v>0.62319000000000002</v>
      </c>
      <c r="N143" s="52">
        <v>0.79710000000000003</v>
      </c>
      <c r="O143" s="90">
        <v>94</v>
      </c>
    </row>
    <row r="144" spans="1:15">
      <c r="A144" t="s">
        <v>910</v>
      </c>
      <c r="B144" t="s">
        <v>380</v>
      </c>
      <c r="C144" t="s">
        <v>448</v>
      </c>
      <c r="D144" t="s">
        <v>322</v>
      </c>
      <c r="E144" t="s">
        <v>193</v>
      </c>
      <c r="F144" t="s">
        <v>922</v>
      </c>
      <c r="G144" s="90">
        <v>90</v>
      </c>
      <c r="H144" s="52">
        <v>0.67778000000000005</v>
      </c>
      <c r="I144" s="52">
        <v>0.81111</v>
      </c>
      <c r="J144" s="52">
        <v>0.83333000000000002</v>
      </c>
      <c r="K144" s="52">
        <v>0.8</v>
      </c>
      <c r="L144" s="52">
        <v>0.78888999999999998</v>
      </c>
      <c r="M144" s="52">
        <v>0.48888999999999999</v>
      </c>
      <c r="N144" s="52">
        <v>0.85555999999999999</v>
      </c>
      <c r="O144" s="90">
        <v>117</v>
      </c>
    </row>
    <row r="145" spans="1:16">
      <c r="A145" t="s">
        <v>910</v>
      </c>
      <c r="B145" t="s">
        <v>380</v>
      </c>
      <c r="C145" t="s">
        <v>448</v>
      </c>
      <c r="D145" t="s">
        <v>322</v>
      </c>
      <c r="E145" t="s">
        <v>194</v>
      </c>
      <c r="F145" t="s">
        <v>923</v>
      </c>
      <c r="G145" s="90">
        <v>103</v>
      </c>
      <c r="H145" s="52">
        <v>0.83494999999999997</v>
      </c>
      <c r="I145" s="52">
        <v>0.85436999999999996</v>
      </c>
      <c r="J145" s="52">
        <v>0.81552999999999998</v>
      </c>
      <c r="K145" s="52">
        <v>0.80583000000000005</v>
      </c>
      <c r="L145" s="52">
        <v>0.78641000000000005</v>
      </c>
      <c r="M145" s="52">
        <v>0.57282</v>
      </c>
      <c r="N145" s="52">
        <v>0.85436999999999996</v>
      </c>
      <c r="O145" s="90">
        <v>114</v>
      </c>
    </row>
    <row r="146" spans="1:16">
      <c r="A146" t="s">
        <v>910</v>
      </c>
      <c r="B146" t="s">
        <v>380</v>
      </c>
      <c r="C146" t="s">
        <v>448</v>
      </c>
      <c r="D146" t="s">
        <v>322</v>
      </c>
      <c r="E146" t="s">
        <v>203</v>
      </c>
      <c r="F146" t="s">
        <v>204</v>
      </c>
      <c r="G146" s="90">
        <v>227</v>
      </c>
      <c r="H146" s="52">
        <v>0.69603999999999999</v>
      </c>
      <c r="I146" s="52">
        <v>0.85902999999999996</v>
      </c>
      <c r="J146" s="52">
        <v>0.86343999999999999</v>
      </c>
      <c r="K146" s="52">
        <v>0.85463</v>
      </c>
      <c r="L146" s="52">
        <v>0.84140999999999999</v>
      </c>
      <c r="M146" s="52">
        <v>0.68281999999999998</v>
      </c>
      <c r="N146" s="52">
        <v>0.83699999999999997</v>
      </c>
      <c r="O146" s="90">
        <v>340</v>
      </c>
    </row>
    <row r="147" spans="1:16">
      <c r="A147" t="s">
        <v>910</v>
      </c>
      <c r="B147" t="s">
        <v>380</v>
      </c>
      <c r="C147" t="s">
        <v>448</v>
      </c>
      <c r="D147" t="s">
        <v>322</v>
      </c>
      <c r="E147" t="s">
        <v>205</v>
      </c>
      <c r="F147" t="s">
        <v>206</v>
      </c>
      <c r="G147" s="90">
        <v>86</v>
      </c>
      <c r="H147" s="52">
        <v>0.76744000000000001</v>
      </c>
      <c r="I147" s="52">
        <v>0.80232999999999999</v>
      </c>
      <c r="J147" s="52">
        <v>0.68605000000000005</v>
      </c>
      <c r="K147" s="52">
        <v>0.79069999999999996</v>
      </c>
      <c r="L147" s="52">
        <v>0.65115999999999996</v>
      </c>
      <c r="M147" s="52">
        <v>0.39534999999999998</v>
      </c>
      <c r="N147" s="52">
        <v>0.80232999999999999</v>
      </c>
      <c r="O147" s="90">
        <v>150</v>
      </c>
    </row>
    <row r="148" spans="1:16">
      <c r="A148" t="s">
        <v>910</v>
      </c>
      <c r="B148" t="s">
        <v>380</v>
      </c>
      <c r="C148" t="s">
        <v>448</v>
      </c>
      <c r="D148" t="s">
        <v>322</v>
      </c>
      <c r="E148" t="s">
        <v>215</v>
      </c>
      <c r="F148" t="s">
        <v>276</v>
      </c>
      <c r="G148" s="90">
        <v>112</v>
      </c>
      <c r="H148" s="52">
        <v>0.70535999999999999</v>
      </c>
      <c r="I148" s="52">
        <v>0.79464000000000001</v>
      </c>
      <c r="J148" s="52">
        <v>0.78571000000000002</v>
      </c>
      <c r="K148" s="52">
        <v>0.79464000000000001</v>
      </c>
      <c r="L148" s="52">
        <v>0.77678999999999998</v>
      </c>
      <c r="M148" s="52">
        <v>0.44642999999999999</v>
      </c>
      <c r="N148" s="52">
        <v>0.80357000000000001</v>
      </c>
      <c r="O148" s="90">
        <v>184</v>
      </c>
    </row>
    <row r="149" spans="1:16">
      <c r="A149" t="s">
        <v>910</v>
      </c>
      <c r="B149" t="s">
        <v>380</v>
      </c>
      <c r="C149" t="s">
        <v>448</v>
      </c>
      <c r="D149" t="s">
        <v>322</v>
      </c>
      <c r="E149" t="s">
        <v>221</v>
      </c>
      <c r="F149" t="s">
        <v>222</v>
      </c>
      <c r="G149" s="90">
        <v>67</v>
      </c>
      <c r="H149" s="52">
        <v>0.79103999999999997</v>
      </c>
      <c r="I149" s="52">
        <v>0.86567000000000005</v>
      </c>
      <c r="J149" s="52">
        <v>0.82089999999999996</v>
      </c>
      <c r="K149" s="52">
        <v>0.86567000000000005</v>
      </c>
      <c r="L149" s="52">
        <v>0.82089999999999996</v>
      </c>
      <c r="M149" s="52">
        <v>0.59701000000000004</v>
      </c>
      <c r="N149" s="52">
        <v>0.88060000000000005</v>
      </c>
      <c r="O149" s="90">
        <v>61</v>
      </c>
    </row>
    <row r="150" spans="1:16">
      <c r="A150" t="s">
        <v>910</v>
      </c>
      <c r="B150" t="s">
        <v>380</v>
      </c>
      <c r="C150" t="s">
        <v>448</v>
      </c>
      <c r="D150" t="s">
        <v>322</v>
      </c>
      <c r="E150" t="s">
        <v>233</v>
      </c>
      <c r="F150" t="s">
        <v>234</v>
      </c>
      <c r="G150" s="90">
        <v>113</v>
      </c>
      <c r="H150" s="52">
        <v>0.90264999999999995</v>
      </c>
      <c r="I150" s="52">
        <v>0.85841000000000001</v>
      </c>
      <c r="J150" s="52">
        <v>0.81415999999999999</v>
      </c>
      <c r="K150" s="52">
        <v>0.84070999999999996</v>
      </c>
      <c r="L150" s="52">
        <v>0.78761000000000003</v>
      </c>
      <c r="M150" s="52">
        <v>0.57521999999999995</v>
      </c>
      <c r="N150" s="52">
        <v>0.84070999999999996</v>
      </c>
      <c r="O150" s="90">
        <v>134</v>
      </c>
    </row>
    <row r="151" spans="1:16">
      <c r="A151" t="s">
        <v>910</v>
      </c>
      <c r="B151" t="s">
        <v>380</v>
      </c>
      <c r="C151" t="s">
        <v>448</v>
      </c>
      <c r="D151" t="s">
        <v>322</v>
      </c>
      <c r="E151" t="s">
        <v>237</v>
      </c>
      <c r="F151" t="s">
        <v>238</v>
      </c>
      <c r="G151" s="90">
        <v>21</v>
      </c>
      <c r="H151" s="52">
        <v>0.57142999999999999</v>
      </c>
      <c r="I151" s="52">
        <v>0.71428999999999998</v>
      </c>
      <c r="J151" s="52">
        <v>0.52381</v>
      </c>
      <c r="K151" s="52">
        <v>0.71428999999999998</v>
      </c>
      <c r="L151" s="52">
        <v>0.52381</v>
      </c>
      <c r="M151" s="52">
        <v>0.33333000000000002</v>
      </c>
      <c r="N151" s="52">
        <v>0.66666999999999998</v>
      </c>
      <c r="O151" s="90">
        <v>32</v>
      </c>
    </row>
    <row r="152" spans="1:16">
      <c r="A152" t="s">
        <v>910</v>
      </c>
      <c r="B152" t="s">
        <v>380</v>
      </c>
      <c r="C152" s="53" t="s">
        <v>449</v>
      </c>
      <c r="D152" s="53" t="s">
        <v>320</v>
      </c>
      <c r="E152" s="53" t="s">
        <v>449</v>
      </c>
      <c r="F152" s="53" t="s">
        <v>320</v>
      </c>
      <c r="G152" s="328">
        <v>372</v>
      </c>
      <c r="H152" s="81">
        <v>0.83065</v>
      </c>
      <c r="I152" s="81">
        <v>0.65054000000000001</v>
      </c>
      <c r="J152" s="81">
        <v>0.57526999999999995</v>
      </c>
      <c r="K152" s="81">
        <v>0.62365999999999999</v>
      </c>
      <c r="L152" s="81">
        <v>0.52956999999999999</v>
      </c>
      <c r="M152" s="81">
        <v>0.56452000000000002</v>
      </c>
      <c r="N152" s="81">
        <v>0.78495000000000004</v>
      </c>
      <c r="O152" s="328">
        <v>591</v>
      </c>
    </row>
    <row r="153" spans="1:16">
      <c r="A153" t="s">
        <v>910</v>
      </c>
      <c r="B153" t="s">
        <v>380</v>
      </c>
      <c r="C153" t="s">
        <v>449</v>
      </c>
      <c r="D153" t="s">
        <v>320</v>
      </c>
      <c r="E153" t="s">
        <v>28</v>
      </c>
      <c r="F153" t="s">
        <v>29</v>
      </c>
      <c r="G153" s="90">
        <v>25</v>
      </c>
      <c r="H153" s="52">
        <v>0.92</v>
      </c>
      <c r="I153" s="52">
        <v>0.96</v>
      </c>
      <c r="J153" s="52">
        <v>1</v>
      </c>
      <c r="K153" s="52">
        <v>0.96</v>
      </c>
      <c r="L153" s="52">
        <v>0.96</v>
      </c>
      <c r="M153" s="52">
        <v>0.56000000000000005</v>
      </c>
      <c r="N153" s="52">
        <v>0.96</v>
      </c>
      <c r="O153" s="90">
        <v>36</v>
      </c>
    </row>
    <row r="154" spans="1:16">
      <c r="A154" t="s">
        <v>910</v>
      </c>
      <c r="B154" t="s">
        <v>380</v>
      </c>
      <c r="C154" t="s">
        <v>449</v>
      </c>
      <c r="D154" t="s">
        <v>320</v>
      </c>
      <c r="E154" t="s">
        <v>43</v>
      </c>
      <c r="F154" t="s">
        <v>44</v>
      </c>
      <c r="G154" s="90">
        <v>44</v>
      </c>
      <c r="H154" s="52">
        <v>0.86363999999999996</v>
      </c>
      <c r="I154" s="52">
        <v>0.77273000000000003</v>
      </c>
      <c r="J154" s="52">
        <v>0.54544999999999999</v>
      </c>
      <c r="K154" s="52">
        <v>0.75</v>
      </c>
      <c r="L154" s="52">
        <v>0.52273000000000003</v>
      </c>
      <c r="M154" s="52">
        <v>0.36364000000000002</v>
      </c>
      <c r="N154" s="52">
        <v>0.84091000000000005</v>
      </c>
      <c r="O154" s="90">
        <v>82</v>
      </c>
    </row>
    <row r="155" spans="1:16">
      <c r="A155" t="s">
        <v>910</v>
      </c>
      <c r="B155" t="s">
        <v>380</v>
      </c>
      <c r="C155" t="s">
        <v>449</v>
      </c>
      <c r="D155" t="s">
        <v>320</v>
      </c>
      <c r="E155" t="s">
        <v>47</v>
      </c>
      <c r="F155" t="s">
        <v>48</v>
      </c>
      <c r="G155" s="90">
        <v>73</v>
      </c>
      <c r="H155" s="52">
        <v>0.79452</v>
      </c>
      <c r="I155" s="52">
        <v>0.79452</v>
      </c>
      <c r="J155" s="52">
        <v>0.76712000000000002</v>
      </c>
      <c r="K155" s="52">
        <v>0.76712000000000002</v>
      </c>
      <c r="L155" s="52">
        <v>0.75341999999999998</v>
      </c>
      <c r="M155" s="52">
        <v>0.36986000000000002</v>
      </c>
      <c r="N155" s="52">
        <v>0.79452</v>
      </c>
      <c r="O155" s="90">
        <v>110</v>
      </c>
    </row>
    <row r="156" spans="1:16">
      <c r="A156" t="s">
        <v>910</v>
      </c>
      <c r="B156" t="s">
        <v>380</v>
      </c>
      <c r="C156" t="s">
        <v>449</v>
      </c>
      <c r="D156" t="s">
        <v>320</v>
      </c>
      <c r="E156" t="s">
        <v>92</v>
      </c>
      <c r="F156" t="s">
        <v>93</v>
      </c>
      <c r="G156" s="90">
        <v>30</v>
      </c>
      <c r="H156" s="52">
        <v>0.83333000000000002</v>
      </c>
      <c r="I156" s="52">
        <v>0.7</v>
      </c>
      <c r="J156" s="52">
        <v>0.7</v>
      </c>
      <c r="K156" s="52">
        <v>0.6</v>
      </c>
      <c r="L156" s="52">
        <v>0.7</v>
      </c>
      <c r="M156" s="52">
        <v>0.73333000000000004</v>
      </c>
      <c r="N156" s="52">
        <v>0.76666999999999996</v>
      </c>
      <c r="O156" s="90">
        <v>52</v>
      </c>
    </row>
    <row r="157" spans="1:16">
      <c r="A157" t="s">
        <v>910</v>
      </c>
      <c r="B157" t="s">
        <v>380</v>
      </c>
      <c r="C157" t="s">
        <v>449</v>
      </c>
      <c r="D157" t="s">
        <v>320</v>
      </c>
      <c r="E157" t="s">
        <v>109</v>
      </c>
      <c r="F157" t="s">
        <v>110</v>
      </c>
      <c r="G157" s="90">
        <v>132</v>
      </c>
      <c r="H157" s="52">
        <v>0.87121000000000004</v>
      </c>
      <c r="I157" s="52">
        <v>0.44696999999999998</v>
      </c>
      <c r="J157" s="52">
        <v>0.50758000000000003</v>
      </c>
      <c r="K157" s="52">
        <v>0.43181999999999998</v>
      </c>
      <c r="L157" s="52">
        <v>0.40151999999999999</v>
      </c>
      <c r="M157" s="52">
        <v>0.73485</v>
      </c>
      <c r="N157" s="52">
        <v>0.78029999999999999</v>
      </c>
      <c r="O157" s="90">
        <v>203</v>
      </c>
    </row>
    <row r="158" spans="1:16" ht="14.65" thickBot="1">
      <c r="A158" t="s">
        <v>910</v>
      </c>
      <c r="B158" t="s">
        <v>380</v>
      </c>
      <c r="C158" t="s">
        <v>449</v>
      </c>
      <c r="D158" t="s">
        <v>320</v>
      </c>
      <c r="E158" t="s">
        <v>127</v>
      </c>
      <c r="F158" t="s">
        <v>128</v>
      </c>
      <c r="G158" s="90">
        <v>68</v>
      </c>
      <c r="H158" s="52">
        <v>0.73529</v>
      </c>
      <c r="I158" s="52">
        <v>0.67647000000000002</v>
      </c>
      <c r="J158" s="52">
        <v>0.30881999999999998</v>
      </c>
      <c r="K158" s="52">
        <v>0.64705999999999997</v>
      </c>
      <c r="L158" s="52">
        <v>0.30881999999999998</v>
      </c>
      <c r="M158" s="52">
        <v>0.5</v>
      </c>
      <c r="N158" s="52">
        <v>0.69118000000000002</v>
      </c>
      <c r="O158" s="90">
        <v>108</v>
      </c>
    </row>
    <row r="159" spans="1:16">
      <c r="A159" s="351">
        <v>2021</v>
      </c>
      <c r="B159" s="349" t="s">
        <v>400</v>
      </c>
      <c r="C159" s="349" t="s">
        <v>428</v>
      </c>
      <c r="D159" s="349" t="s">
        <v>400</v>
      </c>
      <c r="E159" s="349" t="s">
        <v>428</v>
      </c>
      <c r="F159" s="349" t="s">
        <v>400</v>
      </c>
      <c r="G159" s="384">
        <v>3427</v>
      </c>
      <c r="H159" s="350">
        <v>0.64400000000000002</v>
      </c>
      <c r="I159" s="356">
        <v>0.79249999999999998</v>
      </c>
      <c r="J159" s="350">
        <v>0.73909999999999998</v>
      </c>
      <c r="K159" s="350">
        <v>0.66010000000000002</v>
      </c>
      <c r="L159" s="350">
        <v>0.71050000000000002</v>
      </c>
      <c r="M159" s="350">
        <v>0.64629999999999999</v>
      </c>
      <c r="N159" s="350">
        <v>0.84740000000000004</v>
      </c>
      <c r="O159" s="384">
        <v>4343</v>
      </c>
      <c r="P159" s="357"/>
    </row>
    <row r="160" spans="1:16">
      <c r="A160" s="352">
        <v>2022</v>
      </c>
      <c r="B160" s="84" t="s">
        <v>400</v>
      </c>
      <c r="C160" s="84" t="s">
        <v>428</v>
      </c>
      <c r="D160" s="84" t="s">
        <v>400</v>
      </c>
      <c r="E160" s="84" t="s">
        <v>428</v>
      </c>
      <c r="F160" s="84" t="s">
        <v>400</v>
      </c>
      <c r="G160" s="329">
        <v>3468</v>
      </c>
      <c r="H160" s="85">
        <v>0.67503000000000002</v>
      </c>
      <c r="I160" s="85">
        <v>0.77880000000000005</v>
      </c>
      <c r="J160" s="85">
        <v>0.72489999999999999</v>
      </c>
      <c r="K160" s="85">
        <v>0.64329999999999998</v>
      </c>
      <c r="L160" s="85">
        <v>0.70440000000000003</v>
      </c>
      <c r="M160" s="85">
        <v>0.57869999999999999</v>
      </c>
      <c r="N160" s="85">
        <v>0.83879999999999999</v>
      </c>
      <c r="O160" s="329">
        <v>4623</v>
      </c>
      <c r="P160" s="357"/>
    </row>
    <row r="161" spans="1:16" ht="14.65" thickBot="1">
      <c r="A161" s="353">
        <v>2023</v>
      </c>
      <c r="B161" s="86" t="s">
        <v>400</v>
      </c>
      <c r="C161" s="86" t="s">
        <v>428</v>
      </c>
      <c r="D161" s="86" t="s">
        <v>400</v>
      </c>
      <c r="E161" s="86" t="s">
        <v>428</v>
      </c>
      <c r="F161" s="86" t="s">
        <v>400</v>
      </c>
      <c r="G161" s="330">
        <v>3514</v>
      </c>
      <c r="H161" s="87">
        <v>0.73477999999999999</v>
      </c>
      <c r="I161" s="87">
        <v>0.7883</v>
      </c>
      <c r="J161" s="87">
        <v>0.72709999999999997</v>
      </c>
      <c r="K161" s="87">
        <v>0.68159999999999998</v>
      </c>
      <c r="L161" s="87">
        <v>0.7077</v>
      </c>
      <c r="M161" s="87">
        <v>0.60189999999999999</v>
      </c>
      <c r="N161" s="87">
        <v>0.83640000000000003</v>
      </c>
      <c r="O161" s="330">
        <v>5246</v>
      </c>
      <c r="P161" s="357"/>
    </row>
    <row r="162" spans="1:16">
      <c r="A162" s="354">
        <v>2021</v>
      </c>
      <c r="B162" s="42" t="s">
        <v>380</v>
      </c>
      <c r="C162" s="42" t="s">
        <v>427</v>
      </c>
      <c r="D162" s="42" t="s">
        <v>380</v>
      </c>
      <c r="E162" s="42" t="s">
        <v>427</v>
      </c>
      <c r="F162" s="42" t="s">
        <v>380</v>
      </c>
      <c r="G162" s="325">
        <v>3283</v>
      </c>
      <c r="H162" s="68">
        <v>0.63356999999999997</v>
      </c>
      <c r="I162" s="68">
        <v>0.78979999999999995</v>
      </c>
      <c r="J162" s="68">
        <v>0.73650000000000004</v>
      </c>
      <c r="K162" s="68">
        <v>0.65369999999999995</v>
      </c>
      <c r="L162" s="68">
        <v>0.70699999999999996</v>
      </c>
      <c r="M162" s="68">
        <v>0.66039999999999999</v>
      </c>
      <c r="N162" s="68">
        <v>0.84530000000000005</v>
      </c>
      <c r="O162" s="325">
        <v>4109</v>
      </c>
      <c r="P162" s="357"/>
    </row>
    <row r="163" spans="1:16">
      <c r="A163" s="354">
        <v>2022</v>
      </c>
      <c r="B163" s="42" t="s">
        <v>380</v>
      </c>
      <c r="C163" s="42" t="s">
        <v>427</v>
      </c>
      <c r="D163" s="42" t="s">
        <v>380</v>
      </c>
      <c r="E163" s="42" t="s">
        <v>427</v>
      </c>
      <c r="F163" s="42" t="s">
        <v>380</v>
      </c>
      <c r="G163" s="325">
        <v>3315</v>
      </c>
      <c r="H163" s="68">
        <v>0.66183999999999998</v>
      </c>
      <c r="I163" s="68">
        <v>0.77380000000000004</v>
      </c>
      <c r="J163" s="68">
        <v>0.71860000000000002</v>
      </c>
      <c r="K163" s="68">
        <v>0.63560000000000005</v>
      </c>
      <c r="L163" s="68">
        <v>0.69740000000000002</v>
      </c>
      <c r="M163" s="68">
        <v>0.58250000000000002</v>
      </c>
      <c r="N163" s="68">
        <v>0.83409999999999995</v>
      </c>
      <c r="O163" s="325">
        <v>4376</v>
      </c>
      <c r="P163" s="357"/>
    </row>
    <row r="164" spans="1:16">
      <c r="A164" s="354">
        <v>2023</v>
      </c>
      <c r="B164" s="42" t="s">
        <v>380</v>
      </c>
      <c r="C164" s="42" t="s">
        <v>427</v>
      </c>
      <c r="D164" s="42" t="s">
        <v>380</v>
      </c>
      <c r="E164" s="42" t="s">
        <v>427</v>
      </c>
      <c r="F164" s="42" t="s">
        <v>380</v>
      </c>
      <c r="G164" s="325">
        <v>3374</v>
      </c>
      <c r="H164" s="68">
        <v>0.73028999999999999</v>
      </c>
      <c r="I164" s="68">
        <v>0.78539999999999999</v>
      </c>
      <c r="J164" s="68">
        <v>0.7238</v>
      </c>
      <c r="K164" s="68">
        <v>0.67720000000000002</v>
      </c>
      <c r="L164" s="68">
        <v>0.70420000000000005</v>
      </c>
      <c r="M164" s="68">
        <v>0.61060000000000003</v>
      </c>
      <c r="N164" s="68">
        <v>0.83253999999999995</v>
      </c>
      <c r="O164" s="325">
        <v>5127</v>
      </c>
      <c r="P164" s="357"/>
    </row>
    <row r="165" spans="1:16">
      <c r="A165" s="354">
        <v>2021</v>
      </c>
      <c r="B165" s="42" t="s">
        <v>401</v>
      </c>
      <c r="C165" s="42" t="s">
        <v>426</v>
      </c>
      <c r="D165" s="42" t="s">
        <v>401</v>
      </c>
      <c r="E165" s="42" t="s">
        <v>426</v>
      </c>
      <c r="F165" s="42" t="s">
        <v>401</v>
      </c>
      <c r="G165" s="325">
        <v>144</v>
      </c>
      <c r="H165" s="68">
        <v>0.88193999999999995</v>
      </c>
      <c r="I165" s="68">
        <v>0.85419999999999996</v>
      </c>
      <c r="J165" s="68">
        <v>0.79859999999999998</v>
      </c>
      <c r="K165" s="68">
        <v>0.80559999999999998</v>
      </c>
      <c r="L165" s="68">
        <v>0.79169999999999996</v>
      </c>
      <c r="M165" s="68">
        <v>0.32640000000000002</v>
      </c>
      <c r="N165" s="68">
        <v>0.89583000000000002</v>
      </c>
      <c r="O165" s="325">
        <v>234</v>
      </c>
      <c r="P165" s="357"/>
    </row>
    <row r="166" spans="1:16">
      <c r="A166" s="354">
        <v>2022</v>
      </c>
      <c r="B166" s="42" t="s">
        <v>401</v>
      </c>
      <c r="C166" s="42" t="s">
        <v>426</v>
      </c>
      <c r="D166" s="42" t="s">
        <v>401</v>
      </c>
      <c r="E166" s="42" t="s">
        <v>426</v>
      </c>
      <c r="F166" s="42" t="s">
        <v>401</v>
      </c>
      <c r="G166" s="325">
        <v>153</v>
      </c>
      <c r="H166" s="68">
        <v>0.96077999999999997</v>
      </c>
      <c r="I166" s="68">
        <v>0.88890000000000002</v>
      </c>
      <c r="J166" s="68">
        <v>0.86270000000000002</v>
      </c>
      <c r="K166" s="68">
        <v>0.8105</v>
      </c>
      <c r="L166" s="68">
        <v>0.85619999999999996</v>
      </c>
      <c r="M166" s="68">
        <v>0.49669999999999997</v>
      </c>
      <c r="N166" s="68">
        <v>0.94118000000000002</v>
      </c>
      <c r="O166" s="325">
        <v>247</v>
      </c>
      <c r="P166" s="357"/>
    </row>
    <row r="167" spans="1:16" ht="14.65" thickBot="1">
      <c r="A167" s="355">
        <v>2023</v>
      </c>
      <c r="B167" s="77" t="s">
        <v>401</v>
      </c>
      <c r="C167" s="77" t="s">
        <v>426</v>
      </c>
      <c r="D167" s="77" t="s">
        <v>401</v>
      </c>
      <c r="E167" s="77" t="s">
        <v>426</v>
      </c>
      <c r="F167" s="77" t="s">
        <v>401</v>
      </c>
      <c r="G167" s="326">
        <v>140</v>
      </c>
      <c r="H167" s="78">
        <v>0.84286000000000005</v>
      </c>
      <c r="I167" s="78">
        <v>0.85709999999999997</v>
      </c>
      <c r="J167" s="78">
        <v>0.80710000000000004</v>
      </c>
      <c r="K167" s="78">
        <v>0.78569999999999995</v>
      </c>
      <c r="L167" s="78">
        <v>0.79290000000000005</v>
      </c>
      <c r="M167" s="78">
        <v>0.39290000000000003</v>
      </c>
      <c r="N167" s="78">
        <v>0.92857000000000001</v>
      </c>
      <c r="O167" s="326">
        <v>119</v>
      </c>
      <c r="P167" s="357"/>
    </row>
    <row r="169" spans="1:16">
      <c r="F169" s="357"/>
    </row>
    <row r="170" spans="1:16">
      <c r="F170" s="358"/>
    </row>
  </sheetData>
  <mergeCells count="1">
    <mergeCell ref="F8:K8"/>
  </mergeCells>
  <hyperlinks>
    <hyperlink ref="C3" r:id="rId1" display="https://www.natcan.org.uk/audits/metastatic-breast/           " xr:uid="{19007435-9B81-4FC9-825A-FD9966A3D2DD}"/>
    <hyperlink ref="C2" r:id="rId2" display="breastcanceraudits@rcseng.ac.uk           " xr:uid="{19A296C3-DA0E-4C17-8AB9-ADC2CC035CB6}"/>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570A6-E751-4BD7-862B-09CA89F8981F}">
  <sheetPr codeName="Sheet11"/>
  <dimension ref="A1:S157"/>
  <sheetViews>
    <sheetView showGridLines="0" zoomScale="80" zoomScaleNormal="80" zoomScaleSheetLayoutView="100" workbookViewId="0">
      <pane ySplit="12" topLeftCell="A13" activePane="bottomLeft" state="frozen"/>
      <selection pane="bottomLeft" activeCell="F2" sqref="F2:H2"/>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49.53125" customWidth="1"/>
    <col min="7" max="8" width="9.73046875" customWidth="1"/>
    <col min="12" max="12" width="10.73046875" customWidth="1"/>
    <col min="13" max="13" width="20.73046875" customWidth="1"/>
    <col min="14" max="15" width="10.73046875" customWidth="1"/>
    <col min="16" max="17" width="9.73046875" customWidth="1"/>
  </cols>
  <sheetData>
    <row r="1" spans="1:19" ht="20.100000000000001" customHeight="1">
      <c r="A1" s="20"/>
      <c r="B1" s="20"/>
      <c r="C1" s="21"/>
      <c r="D1" s="54"/>
      <c r="E1" s="88" t="s">
        <v>924</v>
      </c>
      <c r="F1" s="72"/>
      <c r="G1" s="23"/>
      <c r="H1" s="23"/>
      <c r="I1" s="20"/>
    </row>
    <row r="2" spans="1:19" ht="30" customHeight="1">
      <c r="A2" s="20"/>
      <c r="B2" s="20"/>
      <c r="C2" s="69"/>
      <c r="D2" s="69"/>
      <c r="E2" s="71" t="s">
        <v>420</v>
      </c>
      <c r="F2" s="459" t="s">
        <v>964</v>
      </c>
      <c r="G2" s="459"/>
      <c r="H2" s="459"/>
      <c r="I2" s="20"/>
    </row>
    <row r="3" spans="1:19" ht="15" customHeight="1">
      <c r="A3" s="20"/>
      <c r="B3" s="20"/>
      <c r="C3" s="69"/>
      <c r="D3" s="69"/>
      <c r="E3" s="71" t="s">
        <v>26</v>
      </c>
      <c r="F3" s="72" t="s">
        <v>836</v>
      </c>
      <c r="G3" s="23"/>
      <c r="H3" s="23"/>
      <c r="I3" s="20"/>
    </row>
    <row r="4" spans="1:19" ht="15" customHeight="1">
      <c r="A4" s="20"/>
      <c r="B4" s="20"/>
      <c r="C4" s="70"/>
      <c r="D4" s="70"/>
      <c r="E4" s="71" t="s">
        <v>421</v>
      </c>
      <c r="F4" s="459" t="s">
        <v>877</v>
      </c>
      <c r="G4" s="459"/>
      <c r="H4" s="459"/>
      <c r="I4" s="20"/>
    </row>
    <row r="5" spans="1:19" ht="30" customHeight="1">
      <c r="A5" s="20"/>
      <c r="B5" s="20"/>
      <c r="C5" s="20"/>
      <c r="D5" s="54"/>
      <c r="E5" s="71" t="s">
        <v>422</v>
      </c>
      <c r="F5" s="459" t="s">
        <v>965</v>
      </c>
      <c r="G5" s="459"/>
      <c r="H5" s="459"/>
      <c r="I5" s="389"/>
    </row>
    <row r="6" spans="1:19" ht="15" customHeight="1">
      <c r="A6" s="20"/>
      <c r="B6" s="20"/>
      <c r="C6" s="20"/>
      <c r="D6" s="54"/>
      <c r="E6" s="71" t="s">
        <v>251</v>
      </c>
      <c r="F6" s="459" t="s">
        <v>966</v>
      </c>
      <c r="G6" s="459"/>
      <c r="H6" s="459"/>
      <c r="I6" s="389"/>
    </row>
    <row r="7" spans="1:19" ht="26.25">
      <c r="A7" s="20"/>
      <c r="B7" s="20"/>
      <c r="C7" s="20"/>
      <c r="D7" s="20"/>
      <c r="E7" s="73" t="s">
        <v>495</v>
      </c>
      <c r="F7" s="72" t="s">
        <v>453</v>
      </c>
      <c r="G7" s="23"/>
      <c r="H7" s="23"/>
      <c r="I7" s="20"/>
    </row>
    <row r="8" spans="1:19">
      <c r="D8" s="16"/>
      <c r="E8" s="73" t="s">
        <v>395</v>
      </c>
      <c r="F8" s="72" t="s">
        <v>400</v>
      </c>
      <c r="G8" s="23"/>
      <c r="H8" s="23"/>
    </row>
    <row r="9" spans="1:19" ht="25.5" customHeight="1">
      <c r="D9" s="16"/>
      <c r="E9" s="73" t="s">
        <v>423</v>
      </c>
      <c r="F9" s="459" t="s">
        <v>967</v>
      </c>
      <c r="G9" s="459"/>
      <c r="H9" s="459"/>
    </row>
    <row r="10" spans="1:19">
      <c r="D10" s="16"/>
      <c r="E10" s="73"/>
      <c r="F10" s="72"/>
      <c r="J10" s="517"/>
      <c r="K10" s="517"/>
      <c r="L10" s="517"/>
    </row>
    <row r="12" spans="1:19" s="67" customFormat="1" ht="43.15" thickBot="1">
      <c r="A12" s="74" t="s">
        <v>660</v>
      </c>
      <c r="B12" s="74" t="s">
        <v>395</v>
      </c>
      <c r="C12" s="74" t="s">
        <v>396</v>
      </c>
      <c r="D12" s="74" t="s">
        <v>397</v>
      </c>
      <c r="E12" s="74" t="s">
        <v>398</v>
      </c>
      <c r="F12" s="74" t="s">
        <v>399</v>
      </c>
      <c r="G12" s="74" t="s">
        <v>414</v>
      </c>
      <c r="H12" s="74" t="s">
        <v>474</v>
      </c>
      <c r="I12"/>
      <c r="J12"/>
      <c r="K12"/>
      <c r="L12" s="74" t="s">
        <v>660</v>
      </c>
      <c r="M12" s="74" t="s">
        <v>395</v>
      </c>
      <c r="N12" s="74" t="s">
        <v>456</v>
      </c>
      <c r="O12" s="74" t="s">
        <v>454</v>
      </c>
      <c r="P12" s="74" t="s">
        <v>414</v>
      </c>
      <c r="Q12" s="74" t="s">
        <v>474</v>
      </c>
      <c r="R12"/>
    </row>
    <row r="13" spans="1:19" ht="14.65" thickBot="1">
      <c r="A13" s="75" t="s">
        <v>910</v>
      </c>
      <c r="B13" s="75" t="s">
        <v>400</v>
      </c>
      <c r="C13" s="75" t="s">
        <v>428</v>
      </c>
      <c r="D13" s="75" t="s">
        <v>400</v>
      </c>
      <c r="E13" s="75" t="s">
        <v>428</v>
      </c>
      <c r="F13" s="75" t="s">
        <v>400</v>
      </c>
      <c r="G13" s="324">
        <v>10409</v>
      </c>
      <c r="H13" s="76">
        <v>0.80910000000000004</v>
      </c>
      <c r="I13" s="52"/>
      <c r="J13" s="52"/>
      <c r="L13" s="84" t="s">
        <v>910</v>
      </c>
      <c r="M13" s="84" t="s">
        <v>400</v>
      </c>
      <c r="N13" s="84" t="s">
        <v>313</v>
      </c>
      <c r="O13" s="84" t="s">
        <v>477</v>
      </c>
      <c r="P13" s="329">
        <v>10282</v>
      </c>
      <c r="Q13" s="85">
        <v>0.80928</v>
      </c>
      <c r="R13" s="52"/>
      <c r="S13" s="52"/>
    </row>
    <row r="14" spans="1:19" ht="14.65" thickBot="1">
      <c r="A14" s="42" t="s">
        <v>910</v>
      </c>
      <c r="B14" s="42" t="s">
        <v>380</v>
      </c>
      <c r="C14" s="42" t="s">
        <v>427</v>
      </c>
      <c r="D14" s="42" t="s">
        <v>380</v>
      </c>
      <c r="E14" s="42" t="s">
        <v>427</v>
      </c>
      <c r="F14" s="42" t="s">
        <v>380</v>
      </c>
      <c r="G14" s="325">
        <v>9972</v>
      </c>
      <c r="H14" s="68">
        <v>0.81488000000000005</v>
      </c>
      <c r="I14" s="52"/>
      <c r="J14" s="52"/>
      <c r="L14" s="86" t="s">
        <v>910</v>
      </c>
      <c r="M14" s="86" t="s">
        <v>400</v>
      </c>
      <c r="N14" s="86" t="s">
        <v>293</v>
      </c>
      <c r="O14" s="86" t="s">
        <v>477</v>
      </c>
      <c r="P14" s="330">
        <v>127</v>
      </c>
      <c r="Q14" s="87">
        <v>0.79527999999999999</v>
      </c>
      <c r="S14" s="52"/>
    </row>
    <row r="15" spans="1:19" ht="14.65" thickBot="1">
      <c r="A15" s="77" t="s">
        <v>910</v>
      </c>
      <c r="B15" s="77" t="s">
        <v>401</v>
      </c>
      <c r="C15" s="77" t="s">
        <v>426</v>
      </c>
      <c r="D15" s="77" t="s">
        <v>401</v>
      </c>
      <c r="E15" s="77" t="s">
        <v>426</v>
      </c>
      <c r="F15" s="77" t="s">
        <v>401</v>
      </c>
      <c r="G15" s="326">
        <v>437</v>
      </c>
      <c r="H15" s="78">
        <v>0.67734989999999995</v>
      </c>
      <c r="I15" s="52"/>
      <c r="J15" s="52"/>
      <c r="L15" s="42" t="s">
        <v>910</v>
      </c>
      <c r="M15" s="42" t="s">
        <v>380</v>
      </c>
      <c r="N15" s="42" t="s">
        <v>313</v>
      </c>
      <c r="O15" s="42" t="s">
        <v>477</v>
      </c>
      <c r="P15" s="341" t="s">
        <v>468</v>
      </c>
      <c r="Q15" s="68">
        <v>0.81515000000000004</v>
      </c>
      <c r="S15" s="52"/>
    </row>
    <row r="16" spans="1:19">
      <c r="A16" t="s">
        <v>910</v>
      </c>
      <c r="B16" t="s">
        <v>401</v>
      </c>
      <c r="C16" t="s">
        <v>426</v>
      </c>
      <c r="D16" t="s">
        <v>401</v>
      </c>
      <c r="E16" t="s">
        <v>408</v>
      </c>
      <c r="F16" t="s">
        <v>402</v>
      </c>
      <c r="G16" s="90">
        <v>78</v>
      </c>
      <c r="H16" s="52">
        <v>0.56410000000000005</v>
      </c>
      <c r="I16" s="52"/>
      <c r="J16" s="52"/>
      <c r="L16" s="42" t="s">
        <v>910</v>
      </c>
      <c r="M16" s="42" t="s">
        <v>380</v>
      </c>
      <c r="N16" s="42" t="s">
        <v>293</v>
      </c>
      <c r="O16" s="42" t="s">
        <v>477</v>
      </c>
      <c r="P16" s="341" t="s">
        <v>468</v>
      </c>
      <c r="Q16" s="92">
        <v>0.79364999999999997</v>
      </c>
      <c r="S16" s="52"/>
    </row>
    <row r="17" spans="1:19">
      <c r="A17" t="s">
        <v>910</v>
      </c>
      <c r="B17" t="s">
        <v>401</v>
      </c>
      <c r="C17" t="s">
        <v>426</v>
      </c>
      <c r="D17" t="s">
        <v>401</v>
      </c>
      <c r="E17" t="s">
        <v>409</v>
      </c>
      <c r="F17" t="s">
        <v>403</v>
      </c>
      <c r="G17" s="90">
        <v>119</v>
      </c>
      <c r="H17" s="52">
        <v>0.82352999999999998</v>
      </c>
      <c r="I17" s="52"/>
      <c r="J17" s="52"/>
      <c r="L17" s="42" t="s">
        <v>910</v>
      </c>
      <c r="M17" s="42" t="s">
        <v>401</v>
      </c>
      <c r="N17" s="42" t="s">
        <v>313</v>
      </c>
      <c r="O17" s="42" t="s">
        <v>477</v>
      </c>
      <c r="P17" s="341" t="s">
        <v>468</v>
      </c>
      <c r="Q17" s="92">
        <v>0.67661000000000004</v>
      </c>
      <c r="S17" s="52"/>
    </row>
    <row r="18" spans="1:19" ht="14.65" thickBot="1">
      <c r="A18" t="s">
        <v>910</v>
      </c>
      <c r="B18" t="s">
        <v>401</v>
      </c>
      <c r="C18" t="s">
        <v>426</v>
      </c>
      <c r="D18" t="s">
        <v>401</v>
      </c>
      <c r="E18" t="s">
        <v>410</v>
      </c>
      <c r="F18" t="s">
        <v>404</v>
      </c>
      <c r="G18" s="90">
        <v>62</v>
      </c>
      <c r="H18" s="52">
        <v>0.83870999999999996</v>
      </c>
      <c r="I18" s="52"/>
      <c r="J18" s="52"/>
      <c r="L18" s="77" t="s">
        <v>910</v>
      </c>
      <c r="M18" s="77" t="s">
        <v>401</v>
      </c>
      <c r="N18" s="77" t="s">
        <v>293</v>
      </c>
      <c r="O18" s="77" t="s">
        <v>477</v>
      </c>
      <c r="P18" s="381" t="s">
        <v>468</v>
      </c>
      <c r="Q18" s="403" t="s">
        <v>468</v>
      </c>
      <c r="S18" s="52"/>
    </row>
    <row r="19" spans="1:19">
      <c r="A19" t="s">
        <v>910</v>
      </c>
      <c r="B19" t="s">
        <v>401</v>
      </c>
      <c r="C19" t="s">
        <v>426</v>
      </c>
      <c r="D19" t="s">
        <v>401</v>
      </c>
      <c r="E19" t="s">
        <v>411</v>
      </c>
      <c r="F19" t="s">
        <v>405</v>
      </c>
      <c r="G19" s="90">
        <v>69</v>
      </c>
      <c r="H19" s="52">
        <v>0.36231999999999998</v>
      </c>
      <c r="I19" s="52"/>
      <c r="J19" s="52"/>
      <c r="P19" s="328"/>
      <c r="Q19" s="82"/>
      <c r="S19" s="52"/>
    </row>
    <row r="20" spans="1:19">
      <c r="A20" t="s">
        <v>910</v>
      </c>
      <c r="B20" t="s">
        <v>401</v>
      </c>
      <c r="C20" t="s">
        <v>426</v>
      </c>
      <c r="D20" t="s">
        <v>401</v>
      </c>
      <c r="E20" t="s">
        <v>412</v>
      </c>
      <c r="F20" t="s">
        <v>406</v>
      </c>
      <c r="G20" s="90">
        <v>55</v>
      </c>
      <c r="H20" s="52">
        <v>0.70909</v>
      </c>
      <c r="I20" s="52"/>
      <c r="J20" s="52"/>
      <c r="L20" s="314" t="s">
        <v>832</v>
      </c>
      <c r="P20" s="90"/>
      <c r="Q20" s="67"/>
      <c r="S20" s="52"/>
    </row>
    <row r="21" spans="1:19" ht="14.65" thickBot="1">
      <c r="A21" s="79" t="s">
        <v>910</v>
      </c>
      <c r="B21" s="79" t="s">
        <v>401</v>
      </c>
      <c r="C21" s="79" t="s">
        <v>426</v>
      </c>
      <c r="D21" s="79" t="s">
        <v>401</v>
      </c>
      <c r="E21" s="79" t="s">
        <v>413</v>
      </c>
      <c r="F21" s="79" t="s">
        <v>407</v>
      </c>
      <c r="G21" s="327">
        <v>54</v>
      </c>
      <c r="H21" s="80">
        <v>0.70369999999999999</v>
      </c>
      <c r="I21" s="52"/>
      <c r="J21" s="52"/>
      <c r="L21" s="314"/>
      <c r="P21" s="90"/>
      <c r="Q21" s="67"/>
      <c r="R21" s="52"/>
      <c r="S21" s="52"/>
    </row>
    <row r="22" spans="1:19">
      <c r="A22" t="s">
        <v>910</v>
      </c>
      <c r="B22" t="s">
        <v>380</v>
      </c>
      <c r="C22" s="53" t="s">
        <v>429</v>
      </c>
      <c r="D22" s="53" t="s">
        <v>323</v>
      </c>
      <c r="E22" s="53" t="s">
        <v>429</v>
      </c>
      <c r="F22" s="53" t="s">
        <v>323</v>
      </c>
      <c r="G22" s="328">
        <v>394</v>
      </c>
      <c r="H22" s="81">
        <v>0.84518000000000004</v>
      </c>
      <c r="I22" s="52"/>
      <c r="J22" s="52"/>
      <c r="L22" s="314"/>
      <c r="P22" s="90"/>
      <c r="Q22" s="67"/>
      <c r="S22" s="52"/>
    </row>
    <row r="23" spans="1:19" ht="28.9" thickBot="1">
      <c r="A23" t="s">
        <v>910</v>
      </c>
      <c r="B23" t="s">
        <v>380</v>
      </c>
      <c r="C23" t="s">
        <v>429</v>
      </c>
      <c r="D23" t="s">
        <v>323</v>
      </c>
      <c r="E23" t="s">
        <v>55</v>
      </c>
      <c r="F23" t="s">
        <v>263</v>
      </c>
      <c r="G23" s="90">
        <v>22</v>
      </c>
      <c r="H23" s="52">
        <v>0.95455000000000001</v>
      </c>
      <c r="I23" s="52"/>
      <c r="J23" s="52"/>
      <c r="L23" s="74" t="s">
        <v>660</v>
      </c>
      <c r="M23" s="74" t="s">
        <v>395</v>
      </c>
      <c r="N23" s="74" t="s">
        <v>456</v>
      </c>
      <c r="O23" s="74" t="s">
        <v>454</v>
      </c>
      <c r="P23" s="91" t="s">
        <v>414</v>
      </c>
      <c r="Q23" s="74" t="s">
        <v>474</v>
      </c>
      <c r="S23" s="52"/>
    </row>
    <row r="24" spans="1:19">
      <c r="A24" t="s">
        <v>910</v>
      </c>
      <c r="B24" t="s">
        <v>380</v>
      </c>
      <c r="C24" t="s">
        <v>429</v>
      </c>
      <c r="D24" t="s">
        <v>323</v>
      </c>
      <c r="E24" t="s">
        <v>67</v>
      </c>
      <c r="F24" t="s">
        <v>68</v>
      </c>
      <c r="G24" s="90">
        <v>38</v>
      </c>
      <c r="H24" s="52">
        <v>0.81579000000000002</v>
      </c>
      <c r="I24" s="52"/>
      <c r="J24" s="52"/>
      <c r="L24" s="84" t="s">
        <v>910</v>
      </c>
      <c r="M24" s="84" t="s">
        <v>400</v>
      </c>
      <c r="N24" s="84" t="s">
        <v>830</v>
      </c>
      <c r="O24" s="84" t="s">
        <v>466</v>
      </c>
      <c r="P24" s="329">
        <v>1573</v>
      </c>
      <c r="Q24" s="85">
        <v>0.86014000000000002</v>
      </c>
      <c r="S24" s="52"/>
    </row>
    <row r="25" spans="1:19">
      <c r="A25" t="s">
        <v>910</v>
      </c>
      <c r="B25" t="s">
        <v>380</v>
      </c>
      <c r="C25" t="s">
        <v>429</v>
      </c>
      <c r="D25" t="s">
        <v>323</v>
      </c>
      <c r="E25" t="s">
        <v>113</v>
      </c>
      <c r="F25" t="s">
        <v>114</v>
      </c>
      <c r="G25" s="90">
        <v>141</v>
      </c>
      <c r="H25" s="52">
        <v>0.82269999999999999</v>
      </c>
      <c r="I25" s="52"/>
      <c r="J25" s="52"/>
      <c r="K25" s="52"/>
      <c r="L25" s="84" t="s">
        <v>910</v>
      </c>
      <c r="M25" s="84" t="s">
        <v>400</v>
      </c>
      <c r="N25" s="84" t="s">
        <v>830</v>
      </c>
      <c r="O25" s="84" t="s">
        <v>467</v>
      </c>
      <c r="P25" s="329">
        <v>3825</v>
      </c>
      <c r="Q25" s="85">
        <v>0.82430999999999999</v>
      </c>
      <c r="R25" s="52"/>
      <c r="S25" s="52"/>
    </row>
    <row r="26" spans="1:19">
      <c r="A26" t="s">
        <v>910</v>
      </c>
      <c r="B26" t="s">
        <v>380</v>
      </c>
      <c r="C26" t="s">
        <v>429</v>
      </c>
      <c r="D26" t="s">
        <v>323</v>
      </c>
      <c r="E26" t="s">
        <v>123</v>
      </c>
      <c r="F26" t="s">
        <v>124</v>
      </c>
      <c r="G26" s="90">
        <v>69</v>
      </c>
      <c r="H26" s="52">
        <v>0.79710000000000003</v>
      </c>
      <c r="I26" s="52"/>
      <c r="J26" s="52"/>
      <c r="K26" s="52"/>
      <c r="L26" s="84" t="s">
        <v>910</v>
      </c>
      <c r="M26" s="84" t="s">
        <v>400</v>
      </c>
      <c r="N26" s="84" t="s">
        <v>830</v>
      </c>
      <c r="O26" s="84" t="s">
        <v>282</v>
      </c>
      <c r="P26" s="329">
        <v>2620</v>
      </c>
      <c r="Q26" s="85">
        <v>0.79274999999999995</v>
      </c>
      <c r="S26" s="52"/>
    </row>
    <row r="27" spans="1:19" ht="14.65" thickBot="1">
      <c r="A27" t="s">
        <v>910</v>
      </c>
      <c r="B27" t="s">
        <v>380</v>
      </c>
      <c r="C27" t="s">
        <v>429</v>
      </c>
      <c r="D27" t="s">
        <v>323</v>
      </c>
      <c r="E27" t="s">
        <v>125</v>
      </c>
      <c r="F27" t="s">
        <v>126</v>
      </c>
      <c r="G27" s="90">
        <v>48</v>
      </c>
      <c r="H27" s="52">
        <v>0.8125</v>
      </c>
      <c r="I27" s="52"/>
      <c r="J27" s="52"/>
      <c r="K27" s="52"/>
      <c r="L27" s="86" t="s">
        <v>910</v>
      </c>
      <c r="M27" s="86" t="s">
        <v>400</v>
      </c>
      <c r="N27" s="86" t="s">
        <v>830</v>
      </c>
      <c r="O27" s="86" t="s">
        <v>283</v>
      </c>
      <c r="P27" s="330">
        <v>2391</v>
      </c>
      <c r="Q27" s="87">
        <v>0.76912999999999998</v>
      </c>
      <c r="S27" s="52"/>
    </row>
    <row r="28" spans="1:19">
      <c r="A28" t="s">
        <v>910</v>
      </c>
      <c r="B28" t="s">
        <v>380</v>
      </c>
      <c r="C28" t="s">
        <v>429</v>
      </c>
      <c r="D28" t="s">
        <v>323</v>
      </c>
      <c r="E28" t="s">
        <v>223</v>
      </c>
      <c r="F28" t="s">
        <v>224</v>
      </c>
      <c r="G28" s="90">
        <v>33</v>
      </c>
      <c r="H28" s="52">
        <v>0.96970000000000001</v>
      </c>
      <c r="I28" s="52"/>
      <c r="J28" s="52"/>
      <c r="K28" s="52"/>
      <c r="L28" s="42" t="s">
        <v>910</v>
      </c>
      <c r="M28" s="42" t="s">
        <v>380</v>
      </c>
      <c r="N28" s="42" t="s">
        <v>830</v>
      </c>
      <c r="O28" s="42" t="s">
        <v>466</v>
      </c>
      <c r="P28" s="325">
        <v>1523</v>
      </c>
      <c r="Q28" s="92">
        <v>0.86802000000000001</v>
      </c>
      <c r="S28" s="52"/>
    </row>
    <row r="29" spans="1:19">
      <c r="A29" t="s">
        <v>910</v>
      </c>
      <c r="B29" t="s">
        <v>380</v>
      </c>
      <c r="C29" t="s">
        <v>429</v>
      </c>
      <c r="D29" t="s">
        <v>323</v>
      </c>
      <c r="E29" t="s">
        <v>231</v>
      </c>
      <c r="F29" t="s">
        <v>232</v>
      </c>
      <c r="G29" s="90">
        <v>43</v>
      </c>
      <c r="H29" s="52">
        <v>0.90698000000000001</v>
      </c>
      <c r="I29" s="52"/>
      <c r="J29" s="52"/>
      <c r="K29" s="52"/>
      <c r="L29" s="42" t="s">
        <v>910</v>
      </c>
      <c r="M29" s="42" t="s">
        <v>380</v>
      </c>
      <c r="N29" s="42" t="s">
        <v>830</v>
      </c>
      <c r="O29" s="42" t="s">
        <v>467</v>
      </c>
      <c r="P29" s="325">
        <v>3664</v>
      </c>
      <c r="Q29" s="92">
        <v>0.83379000000000003</v>
      </c>
      <c r="R29" s="52"/>
      <c r="S29" s="52"/>
    </row>
    <row r="30" spans="1:19">
      <c r="A30" t="s">
        <v>910</v>
      </c>
      <c r="B30" t="s">
        <v>380</v>
      </c>
      <c r="C30" s="53" t="s">
        <v>430</v>
      </c>
      <c r="D30" s="53" t="s">
        <v>327</v>
      </c>
      <c r="E30" s="53" t="s">
        <v>430</v>
      </c>
      <c r="F30" s="53" t="s">
        <v>327</v>
      </c>
      <c r="G30" s="328">
        <v>908</v>
      </c>
      <c r="H30" s="81">
        <v>0.80506999999999995</v>
      </c>
      <c r="I30" s="52"/>
      <c r="J30" s="52"/>
      <c r="K30" s="52"/>
      <c r="L30" s="42" t="s">
        <v>910</v>
      </c>
      <c r="M30" s="42" t="s">
        <v>380</v>
      </c>
      <c r="N30" s="42" t="s">
        <v>830</v>
      </c>
      <c r="O30" s="42" t="s">
        <v>282</v>
      </c>
      <c r="P30" s="325">
        <v>2493</v>
      </c>
      <c r="Q30" s="92">
        <v>0.79662999999999995</v>
      </c>
      <c r="S30" s="52"/>
    </row>
    <row r="31" spans="1:19">
      <c r="A31" t="s">
        <v>910</v>
      </c>
      <c r="B31" t="s">
        <v>380</v>
      </c>
      <c r="C31" t="s">
        <v>430</v>
      </c>
      <c r="D31" t="s">
        <v>327</v>
      </c>
      <c r="E31" t="s">
        <v>53</v>
      </c>
      <c r="F31" t="s">
        <v>54</v>
      </c>
      <c r="G31" s="90">
        <v>36</v>
      </c>
      <c r="H31" s="52">
        <v>0.80556000000000005</v>
      </c>
      <c r="I31" s="52"/>
      <c r="J31" s="52"/>
      <c r="K31" s="81"/>
      <c r="L31" s="42" t="s">
        <v>910</v>
      </c>
      <c r="M31" s="42" t="s">
        <v>380</v>
      </c>
      <c r="N31" s="42" t="s">
        <v>830</v>
      </c>
      <c r="O31" s="42" t="s">
        <v>283</v>
      </c>
      <c r="P31" s="325">
        <v>2292</v>
      </c>
      <c r="Q31" s="92">
        <v>0.76919999999999999</v>
      </c>
      <c r="S31" s="52"/>
    </row>
    <row r="32" spans="1:19">
      <c r="A32" t="s">
        <v>910</v>
      </c>
      <c r="B32" t="s">
        <v>380</v>
      </c>
      <c r="C32" t="s">
        <v>430</v>
      </c>
      <c r="D32" t="s">
        <v>327</v>
      </c>
      <c r="E32" t="s">
        <v>102</v>
      </c>
      <c r="F32" t="s">
        <v>103</v>
      </c>
      <c r="G32" s="90">
        <v>57</v>
      </c>
      <c r="H32" s="52">
        <v>0.91227999999999998</v>
      </c>
      <c r="I32" s="52"/>
      <c r="J32" s="52"/>
      <c r="K32" s="52"/>
      <c r="L32" s="42" t="s">
        <v>910</v>
      </c>
      <c r="M32" s="42" t="s">
        <v>401</v>
      </c>
      <c r="N32" s="42" t="s">
        <v>830</v>
      </c>
      <c r="O32" s="42" t="s">
        <v>466</v>
      </c>
      <c r="P32" s="325">
        <v>50</v>
      </c>
      <c r="Q32" s="92">
        <v>0.62</v>
      </c>
      <c r="S32" s="52"/>
    </row>
    <row r="33" spans="1:19">
      <c r="A33" t="s">
        <v>910</v>
      </c>
      <c r="B33" t="s">
        <v>380</v>
      </c>
      <c r="C33" t="s">
        <v>430</v>
      </c>
      <c r="D33" t="s">
        <v>327</v>
      </c>
      <c r="E33" t="s">
        <v>143</v>
      </c>
      <c r="F33" t="s">
        <v>144</v>
      </c>
      <c r="G33" s="90">
        <v>73</v>
      </c>
      <c r="H33" s="52">
        <v>0.84931999999999996</v>
      </c>
      <c r="I33" s="52"/>
      <c r="J33" s="52"/>
      <c r="K33" s="52"/>
      <c r="L33" s="42" t="s">
        <v>910</v>
      </c>
      <c r="M33" s="42" t="s">
        <v>401</v>
      </c>
      <c r="N33" s="42" t="s">
        <v>830</v>
      </c>
      <c r="O33" s="42" t="s">
        <v>467</v>
      </c>
      <c r="P33" s="325">
        <v>161</v>
      </c>
      <c r="Q33" s="92">
        <v>0.60870000000000002</v>
      </c>
      <c r="S33" s="52"/>
    </row>
    <row r="34" spans="1:19">
      <c r="A34" t="s">
        <v>910</v>
      </c>
      <c r="B34" t="s">
        <v>380</v>
      </c>
      <c r="C34" t="s">
        <v>430</v>
      </c>
      <c r="D34" t="s">
        <v>327</v>
      </c>
      <c r="E34" t="s">
        <v>149</v>
      </c>
      <c r="F34" t="s">
        <v>150</v>
      </c>
      <c r="G34" s="90">
        <v>144</v>
      </c>
      <c r="H34" s="52">
        <v>0.76388999999999996</v>
      </c>
      <c r="I34" s="52"/>
      <c r="J34" s="52"/>
      <c r="K34" s="52"/>
      <c r="L34" s="42" t="s">
        <v>910</v>
      </c>
      <c r="M34" s="42" t="s">
        <v>401</v>
      </c>
      <c r="N34" s="42" t="s">
        <v>830</v>
      </c>
      <c r="O34" s="42" t="s">
        <v>282</v>
      </c>
      <c r="P34" s="325">
        <v>127</v>
      </c>
      <c r="Q34" s="92">
        <v>0.71653999999999995</v>
      </c>
    </row>
    <row r="35" spans="1:19" ht="14.65" thickBot="1">
      <c r="A35" t="s">
        <v>910</v>
      </c>
      <c r="B35" t="s">
        <v>380</v>
      </c>
      <c r="C35" t="s">
        <v>430</v>
      </c>
      <c r="D35" t="s">
        <v>327</v>
      </c>
      <c r="E35" t="s">
        <v>173</v>
      </c>
      <c r="F35" t="s">
        <v>174</v>
      </c>
      <c r="G35" s="90">
        <v>45</v>
      </c>
      <c r="H35" s="52">
        <v>0.35555999999999999</v>
      </c>
      <c r="I35" s="52"/>
      <c r="J35" s="52"/>
      <c r="K35" s="52"/>
      <c r="L35" s="77" t="s">
        <v>910</v>
      </c>
      <c r="M35" s="77" t="s">
        <v>401</v>
      </c>
      <c r="N35" s="77" t="s">
        <v>830</v>
      </c>
      <c r="O35" s="77" t="s">
        <v>283</v>
      </c>
      <c r="P35" s="326">
        <v>99</v>
      </c>
      <c r="Q35" s="93">
        <v>0.76768000000000003</v>
      </c>
    </row>
    <row r="36" spans="1:19">
      <c r="A36" t="s">
        <v>910</v>
      </c>
      <c r="B36" t="s">
        <v>380</v>
      </c>
      <c r="C36" t="s">
        <v>430</v>
      </c>
      <c r="D36" t="s">
        <v>327</v>
      </c>
      <c r="E36" t="s">
        <v>197</v>
      </c>
      <c r="F36" t="s">
        <v>911</v>
      </c>
      <c r="G36" s="90">
        <v>195</v>
      </c>
      <c r="H36" s="52">
        <v>0.89231000000000005</v>
      </c>
      <c r="I36" s="52"/>
      <c r="J36" s="52"/>
      <c r="K36" s="52"/>
      <c r="L36" s="52"/>
      <c r="M36" s="52"/>
      <c r="N36" s="52"/>
      <c r="O36" s="52"/>
      <c r="P36" s="52"/>
      <c r="Q36" s="52"/>
      <c r="R36" s="52"/>
    </row>
    <row r="37" spans="1:19">
      <c r="A37" t="s">
        <v>910</v>
      </c>
      <c r="B37" t="s">
        <v>380</v>
      </c>
      <c r="C37" t="s">
        <v>430</v>
      </c>
      <c r="D37" t="s">
        <v>327</v>
      </c>
      <c r="E37" t="s">
        <v>209</v>
      </c>
      <c r="F37" t="s">
        <v>273</v>
      </c>
      <c r="G37" s="90">
        <v>210</v>
      </c>
      <c r="H37" s="52">
        <v>0.76190000000000002</v>
      </c>
      <c r="I37" s="52"/>
      <c r="J37" s="52"/>
      <c r="K37" s="52"/>
      <c r="L37" s="52"/>
      <c r="M37" s="52"/>
      <c r="N37" s="52"/>
      <c r="O37" s="52"/>
      <c r="P37" s="52"/>
      <c r="Q37" s="52"/>
      <c r="R37" s="52"/>
    </row>
    <row r="38" spans="1:19">
      <c r="A38" t="s">
        <v>910</v>
      </c>
      <c r="B38" t="s">
        <v>380</v>
      </c>
      <c r="C38" t="s">
        <v>430</v>
      </c>
      <c r="D38" t="s">
        <v>327</v>
      </c>
      <c r="E38" t="s">
        <v>211</v>
      </c>
      <c r="F38" t="s">
        <v>274</v>
      </c>
      <c r="G38" s="90">
        <v>148</v>
      </c>
      <c r="H38" s="52">
        <v>0.86485999999999996</v>
      </c>
      <c r="I38" s="52"/>
      <c r="J38" s="52"/>
      <c r="K38" s="52"/>
      <c r="L38" s="81"/>
      <c r="M38" s="81"/>
      <c r="N38" s="81"/>
      <c r="O38" s="81"/>
      <c r="P38" s="81"/>
      <c r="Q38" s="81"/>
    </row>
    <row r="39" spans="1:19" ht="28.9" thickBot="1">
      <c r="A39" t="s">
        <v>910</v>
      </c>
      <c r="B39" t="s">
        <v>380</v>
      </c>
      <c r="C39" s="53" t="s">
        <v>431</v>
      </c>
      <c r="D39" s="53" t="s">
        <v>432</v>
      </c>
      <c r="E39" s="53" t="s">
        <v>431</v>
      </c>
      <c r="F39" s="53" t="s">
        <v>432</v>
      </c>
      <c r="G39" s="328">
        <v>1260</v>
      </c>
      <c r="H39" s="81">
        <v>0.84841</v>
      </c>
      <c r="I39" s="52"/>
      <c r="J39" s="52"/>
      <c r="K39" s="81"/>
      <c r="L39" s="74" t="s">
        <v>660</v>
      </c>
      <c r="M39" s="74" t="s">
        <v>395</v>
      </c>
      <c r="N39" s="74" t="s">
        <v>456</v>
      </c>
      <c r="O39" s="74" t="s">
        <v>454</v>
      </c>
      <c r="P39" s="91" t="s">
        <v>414</v>
      </c>
      <c r="Q39" s="74" t="s">
        <v>474</v>
      </c>
    </row>
    <row r="40" spans="1:19">
      <c r="A40" t="s">
        <v>910</v>
      </c>
      <c r="B40" t="s">
        <v>380</v>
      </c>
      <c r="C40" t="s">
        <v>431</v>
      </c>
      <c r="D40" t="s">
        <v>432</v>
      </c>
      <c r="E40" t="s">
        <v>37</v>
      </c>
      <c r="F40" t="s">
        <v>38</v>
      </c>
      <c r="G40" s="90">
        <v>103</v>
      </c>
      <c r="H40" s="52">
        <v>0.75727999999999995</v>
      </c>
      <c r="I40" s="52"/>
      <c r="J40" s="52"/>
      <c r="K40" s="52"/>
      <c r="L40" s="354">
        <v>2021</v>
      </c>
      <c r="M40" s="42" t="s">
        <v>380</v>
      </c>
      <c r="N40" s="42" t="s">
        <v>830</v>
      </c>
      <c r="O40" s="42" t="s">
        <v>477</v>
      </c>
      <c r="P40" s="325">
        <v>3283</v>
      </c>
      <c r="Q40" s="92">
        <v>0.82028999999999996</v>
      </c>
      <c r="R40" s="52"/>
    </row>
    <row r="41" spans="1:19">
      <c r="A41" t="s">
        <v>910</v>
      </c>
      <c r="B41" t="s">
        <v>380</v>
      </c>
      <c r="C41" t="s">
        <v>431</v>
      </c>
      <c r="D41" t="s">
        <v>432</v>
      </c>
      <c r="E41" t="s">
        <v>49</v>
      </c>
      <c r="F41" t="s">
        <v>50</v>
      </c>
      <c r="G41" s="90">
        <v>85</v>
      </c>
      <c r="H41" s="52">
        <v>0.77646999999999999</v>
      </c>
      <c r="I41" s="52"/>
      <c r="J41" s="52"/>
      <c r="K41" s="52"/>
      <c r="L41" s="354">
        <v>2022</v>
      </c>
      <c r="M41" s="42" t="s">
        <v>380</v>
      </c>
      <c r="N41" s="42" t="s">
        <v>830</v>
      </c>
      <c r="O41" s="42" t="s">
        <v>477</v>
      </c>
      <c r="P41" s="325">
        <v>3315</v>
      </c>
      <c r="Q41" s="92">
        <v>0.80754000000000004</v>
      </c>
    </row>
    <row r="42" spans="1:19">
      <c r="A42" t="s">
        <v>910</v>
      </c>
      <c r="B42" t="s">
        <v>380</v>
      </c>
      <c r="C42" t="s">
        <v>431</v>
      </c>
      <c r="D42" t="s">
        <v>432</v>
      </c>
      <c r="E42" t="s">
        <v>73</v>
      </c>
      <c r="F42" t="s">
        <v>74</v>
      </c>
      <c r="G42" s="90">
        <v>130</v>
      </c>
      <c r="H42" s="52">
        <v>0.83845999999999998</v>
      </c>
      <c r="I42" s="52"/>
      <c r="J42" s="52"/>
      <c r="K42" s="52"/>
      <c r="L42" s="354">
        <v>2023</v>
      </c>
      <c r="M42" s="42" t="s">
        <v>380</v>
      </c>
      <c r="N42" s="42" t="s">
        <v>830</v>
      </c>
      <c r="O42" s="42" t="s">
        <v>477</v>
      </c>
      <c r="P42" s="325">
        <v>3374</v>
      </c>
      <c r="Q42" s="92">
        <v>0.81682999999999995</v>
      </c>
    </row>
    <row r="43" spans="1:19">
      <c r="A43" t="s">
        <v>910</v>
      </c>
      <c r="B43" t="s">
        <v>380</v>
      </c>
      <c r="C43" t="s">
        <v>431</v>
      </c>
      <c r="D43" t="s">
        <v>432</v>
      </c>
      <c r="E43" t="s">
        <v>77</v>
      </c>
      <c r="F43" t="s">
        <v>912</v>
      </c>
      <c r="G43" s="90">
        <v>70</v>
      </c>
      <c r="H43" s="52">
        <v>0.67142999999999997</v>
      </c>
      <c r="I43" s="52"/>
      <c r="J43" s="52"/>
      <c r="K43" s="52"/>
      <c r="L43" s="354">
        <v>2021</v>
      </c>
      <c r="M43" s="42" t="s">
        <v>401</v>
      </c>
      <c r="N43" s="42" t="s">
        <v>830</v>
      </c>
      <c r="O43" s="42" t="s">
        <v>477</v>
      </c>
      <c r="P43" s="325">
        <v>144</v>
      </c>
      <c r="Q43" s="92">
        <v>0.6875</v>
      </c>
    </row>
    <row r="44" spans="1:19">
      <c r="A44" t="s">
        <v>910</v>
      </c>
      <c r="B44" t="s">
        <v>380</v>
      </c>
      <c r="C44" t="s">
        <v>431</v>
      </c>
      <c r="D44" t="s">
        <v>432</v>
      </c>
      <c r="E44" t="s">
        <v>100</v>
      </c>
      <c r="F44" t="s">
        <v>101</v>
      </c>
      <c r="G44" s="90">
        <v>44</v>
      </c>
      <c r="H44" s="52">
        <v>0.88636000000000004</v>
      </c>
      <c r="I44" s="52"/>
      <c r="J44" s="52"/>
      <c r="K44" s="52"/>
      <c r="L44" s="354">
        <v>2022</v>
      </c>
      <c r="M44" s="42" t="s">
        <v>401</v>
      </c>
      <c r="N44" s="42" t="s">
        <v>830</v>
      </c>
      <c r="O44" s="42" t="s">
        <v>477</v>
      </c>
      <c r="P44" s="325">
        <v>153</v>
      </c>
      <c r="Q44" s="92">
        <v>0.62744999999999995</v>
      </c>
    </row>
    <row r="45" spans="1:19" ht="14.65" thickBot="1">
      <c r="A45" t="s">
        <v>910</v>
      </c>
      <c r="B45" t="s">
        <v>380</v>
      </c>
      <c r="C45" t="s">
        <v>431</v>
      </c>
      <c r="D45" t="s">
        <v>432</v>
      </c>
      <c r="E45" t="s">
        <v>129</v>
      </c>
      <c r="F45" t="s">
        <v>130</v>
      </c>
      <c r="G45" s="90">
        <v>234</v>
      </c>
      <c r="H45" s="52">
        <v>0.91025999999999996</v>
      </c>
      <c r="I45" s="52"/>
      <c r="J45" s="52"/>
      <c r="K45" s="52"/>
      <c r="L45" s="355">
        <v>2023</v>
      </c>
      <c r="M45" s="77" t="s">
        <v>401</v>
      </c>
      <c r="N45" s="77" t="s">
        <v>830</v>
      </c>
      <c r="O45" s="77" t="s">
        <v>477</v>
      </c>
      <c r="P45" s="326">
        <v>140</v>
      </c>
      <c r="Q45" s="93">
        <v>0.72143000000000002</v>
      </c>
    </row>
    <row r="46" spans="1:19">
      <c r="A46" t="s">
        <v>910</v>
      </c>
      <c r="B46" t="s">
        <v>380</v>
      </c>
      <c r="C46" t="s">
        <v>431</v>
      </c>
      <c r="D46" t="s">
        <v>432</v>
      </c>
      <c r="E46" t="s">
        <v>131</v>
      </c>
      <c r="F46" t="s">
        <v>132</v>
      </c>
      <c r="G46" s="90">
        <v>63</v>
      </c>
      <c r="H46" s="52">
        <v>0.85714000000000001</v>
      </c>
      <c r="I46" s="52"/>
      <c r="J46" s="52"/>
      <c r="K46" s="52"/>
      <c r="L46" s="52"/>
      <c r="M46" s="52"/>
      <c r="N46" s="52"/>
      <c r="O46" s="52"/>
      <c r="P46" s="52"/>
      <c r="Q46" s="52"/>
    </row>
    <row r="47" spans="1:19">
      <c r="A47" t="s">
        <v>910</v>
      </c>
      <c r="B47" t="s">
        <v>380</v>
      </c>
      <c r="C47" t="s">
        <v>431</v>
      </c>
      <c r="D47" t="s">
        <v>432</v>
      </c>
      <c r="E47" t="s">
        <v>133</v>
      </c>
      <c r="F47" t="s">
        <v>134</v>
      </c>
      <c r="G47" s="90">
        <v>131</v>
      </c>
      <c r="H47" s="52">
        <v>0.85496000000000005</v>
      </c>
      <c r="I47" s="52"/>
      <c r="J47" s="52"/>
      <c r="K47" s="81"/>
      <c r="L47" s="52"/>
      <c r="M47" s="52"/>
      <c r="N47" s="52"/>
      <c r="O47" s="52"/>
      <c r="P47" s="52"/>
      <c r="Q47" s="52"/>
    </row>
    <row r="48" spans="1:19">
      <c r="A48" t="s">
        <v>910</v>
      </c>
      <c r="B48" t="s">
        <v>380</v>
      </c>
      <c r="C48" t="s">
        <v>431</v>
      </c>
      <c r="D48" t="s">
        <v>432</v>
      </c>
      <c r="E48" t="s">
        <v>141</v>
      </c>
      <c r="F48" t="s">
        <v>142</v>
      </c>
      <c r="G48" s="90">
        <v>91</v>
      </c>
      <c r="H48" s="52">
        <v>0.82418000000000002</v>
      </c>
      <c r="I48" s="52"/>
      <c r="J48" s="52"/>
      <c r="K48" s="52"/>
      <c r="L48" s="52"/>
      <c r="M48" s="52"/>
      <c r="N48" s="52"/>
      <c r="O48" s="52"/>
      <c r="P48" s="52"/>
      <c r="Q48" s="52"/>
    </row>
    <row r="49" spans="1:17">
      <c r="A49" t="s">
        <v>910</v>
      </c>
      <c r="B49" t="s">
        <v>380</v>
      </c>
      <c r="C49" t="s">
        <v>431</v>
      </c>
      <c r="D49" t="s">
        <v>432</v>
      </c>
      <c r="E49" t="s">
        <v>189</v>
      </c>
      <c r="F49" t="s">
        <v>913</v>
      </c>
      <c r="G49" s="90">
        <v>53</v>
      </c>
      <c r="H49" s="52">
        <v>0.77358000000000005</v>
      </c>
      <c r="I49" s="52"/>
      <c r="J49" s="52"/>
      <c r="K49" s="52"/>
      <c r="L49" s="52"/>
      <c r="M49" s="52"/>
      <c r="N49" s="52"/>
      <c r="O49" s="52"/>
      <c r="P49" s="52"/>
      <c r="Q49" s="52"/>
    </row>
    <row r="50" spans="1:17">
      <c r="A50" t="s">
        <v>910</v>
      </c>
      <c r="B50" t="s">
        <v>380</v>
      </c>
      <c r="C50" t="s">
        <v>431</v>
      </c>
      <c r="D50" t="s">
        <v>432</v>
      </c>
      <c r="E50" t="s">
        <v>190</v>
      </c>
      <c r="F50" t="s">
        <v>914</v>
      </c>
      <c r="G50" s="90">
        <v>150</v>
      </c>
      <c r="H50" s="52">
        <v>0.92666999999999999</v>
      </c>
      <c r="I50" s="52"/>
      <c r="J50" s="52"/>
      <c r="K50" s="52"/>
      <c r="L50" s="81"/>
      <c r="M50" s="81"/>
      <c r="N50" s="81"/>
      <c r="O50" s="81"/>
      <c r="P50" s="81"/>
      <c r="Q50" s="81"/>
    </row>
    <row r="51" spans="1:17">
      <c r="A51" t="s">
        <v>910</v>
      </c>
      <c r="B51" t="s">
        <v>380</v>
      </c>
      <c r="C51" t="s">
        <v>431</v>
      </c>
      <c r="D51" t="s">
        <v>432</v>
      </c>
      <c r="E51" t="s">
        <v>225</v>
      </c>
      <c r="F51" t="s">
        <v>226</v>
      </c>
      <c r="G51" s="90">
        <v>63</v>
      </c>
      <c r="H51" s="52">
        <v>0.92062999999999995</v>
      </c>
      <c r="I51" s="52"/>
      <c r="J51" s="52"/>
      <c r="K51" s="52"/>
      <c r="L51" s="52"/>
      <c r="M51" s="52"/>
      <c r="N51" s="52"/>
      <c r="O51" s="52"/>
      <c r="P51" s="52"/>
      <c r="Q51" s="52"/>
    </row>
    <row r="52" spans="1:17">
      <c r="A52" t="s">
        <v>910</v>
      </c>
      <c r="B52" t="s">
        <v>380</v>
      </c>
      <c r="C52" t="s">
        <v>431</v>
      </c>
      <c r="D52" t="s">
        <v>432</v>
      </c>
      <c r="E52" t="s">
        <v>227</v>
      </c>
      <c r="F52" t="s">
        <v>228</v>
      </c>
      <c r="G52" s="90">
        <v>43</v>
      </c>
      <c r="H52" s="52">
        <v>0.88371999999999995</v>
      </c>
      <c r="I52" s="52"/>
      <c r="J52" s="52"/>
      <c r="K52" s="52"/>
      <c r="L52" s="52"/>
      <c r="M52" s="52"/>
      <c r="N52" s="52"/>
      <c r="O52" s="52"/>
      <c r="P52" s="52"/>
      <c r="Q52" s="52"/>
    </row>
    <row r="53" spans="1:17">
      <c r="A53" t="s">
        <v>910</v>
      </c>
      <c r="B53" t="s">
        <v>380</v>
      </c>
      <c r="C53" s="53" t="s">
        <v>433</v>
      </c>
      <c r="D53" s="53" t="s">
        <v>315</v>
      </c>
      <c r="E53" s="53" t="s">
        <v>433</v>
      </c>
      <c r="F53" s="53" t="s">
        <v>315</v>
      </c>
      <c r="G53" s="328">
        <v>402</v>
      </c>
      <c r="H53" s="81">
        <v>0.67164000000000001</v>
      </c>
      <c r="I53" s="52"/>
      <c r="J53" s="52"/>
      <c r="K53" s="52"/>
      <c r="L53" s="52"/>
      <c r="M53" s="52"/>
      <c r="N53" s="52"/>
      <c r="O53" s="52"/>
      <c r="P53" s="52"/>
      <c r="Q53" s="52"/>
    </row>
    <row r="54" spans="1:17">
      <c r="A54" t="s">
        <v>910</v>
      </c>
      <c r="B54" t="s">
        <v>380</v>
      </c>
      <c r="C54" t="s">
        <v>433</v>
      </c>
      <c r="D54" t="s">
        <v>315</v>
      </c>
      <c r="E54" t="s">
        <v>41</v>
      </c>
      <c r="F54" t="s">
        <v>42</v>
      </c>
      <c r="G54" s="90">
        <v>57</v>
      </c>
      <c r="H54" s="52">
        <v>0.85965000000000003</v>
      </c>
      <c r="I54" s="52"/>
      <c r="J54" s="52"/>
      <c r="K54" s="81"/>
      <c r="L54" s="52"/>
      <c r="M54" s="52"/>
      <c r="N54" s="52"/>
      <c r="O54" s="52"/>
      <c r="P54" s="52"/>
      <c r="Q54" s="52"/>
    </row>
    <row r="55" spans="1:17">
      <c r="A55" t="s">
        <v>910</v>
      </c>
      <c r="B55" t="s">
        <v>380</v>
      </c>
      <c r="C55" t="s">
        <v>433</v>
      </c>
      <c r="D55" t="s">
        <v>315</v>
      </c>
      <c r="E55" t="s">
        <v>119</v>
      </c>
      <c r="F55" t="s">
        <v>120</v>
      </c>
      <c r="G55" s="90">
        <v>161</v>
      </c>
      <c r="H55" s="52">
        <v>0.58384999999999998</v>
      </c>
      <c r="I55" s="52"/>
      <c r="J55" s="52"/>
      <c r="K55" s="52"/>
      <c r="L55" s="81"/>
      <c r="M55" s="81"/>
      <c r="N55" s="81"/>
      <c r="O55" s="81"/>
      <c r="P55" s="81"/>
      <c r="Q55" s="81"/>
    </row>
    <row r="56" spans="1:17">
      <c r="A56" t="s">
        <v>910</v>
      </c>
      <c r="B56" t="s">
        <v>380</v>
      </c>
      <c r="C56" t="s">
        <v>433</v>
      </c>
      <c r="D56" t="s">
        <v>315</v>
      </c>
      <c r="E56" t="s">
        <v>814</v>
      </c>
      <c r="F56" t="s">
        <v>813</v>
      </c>
      <c r="G56" s="90">
        <v>83</v>
      </c>
      <c r="H56" s="52">
        <v>0.50602000000000003</v>
      </c>
      <c r="I56" s="52"/>
      <c r="J56" s="52"/>
      <c r="K56" s="52"/>
      <c r="L56" s="52"/>
      <c r="M56" s="52"/>
      <c r="N56" s="52"/>
      <c r="O56" s="52"/>
      <c r="P56" s="52"/>
      <c r="Q56" s="52"/>
    </row>
    <row r="57" spans="1:17">
      <c r="A57" t="s">
        <v>910</v>
      </c>
      <c r="B57" t="s">
        <v>380</v>
      </c>
      <c r="C57" t="s">
        <v>433</v>
      </c>
      <c r="D57" t="s">
        <v>315</v>
      </c>
      <c r="E57" t="s">
        <v>184</v>
      </c>
      <c r="F57" t="s">
        <v>185</v>
      </c>
      <c r="G57" s="90">
        <v>47</v>
      </c>
      <c r="H57" s="52">
        <v>0.76595999999999997</v>
      </c>
      <c r="I57" s="52"/>
      <c r="J57" s="52"/>
      <c r="K57" s="52"/>
      <c r="L57" s="52"/>
      <c r="M57" s="52"/>
      <c r="N57" s="52"/>
      <c r="O57" s="52"/>
      <c r="P57" s="52"/>
      <c r="Q57" s="52"/>
    </row>
    <row r="58" spans="1:17">
      <c r="A58" t="s">
        <v>910</v>
      </c>
      <c r="B58" t="s">
        <v>380</v>
      </c>
      <c r="C58" t="s">
        <v>433</v>
      </c>
      <c r="D58" t="s">
        <v>315</v>
      </c>
      <c r="E58" t="s">
        <v>235</v>
      </c>
      <c r="F58" t="s">
        <v>236</v>
      </c>
      <c r="G58" s="90">
        <v>54</v>
      </c>
      <c r="H58" s="52">
        <v>0.90741000000000005</v>
      </c>
      <c r="I58" s="52"/>
      <c r="J58" s="52"/>
      <c r="K58" s="52"/>
      <c r="L58" s="52"/>
      <c r="M58" s="52"/>
      <c r="N58" s="52"/>
      <c r="O58" s="52"/>
      <c r="P58" s="52"/>
      <c r="Q58" s="52"/>
    </row>
    <row r="59" spans="1:17">
      <c r="A59" t="s">
        <v>910</v>
      </c>
      <c r="B59" t="s">
        <v>380</v>
      </c>
      <c r="C59" s="53" t="s">
        <v>434</v>
      </c>
      <c r="D59" s="53" t="s">
        <v>369</v>
      </c>
      <c r="E59" s="53" t="s">
        <v>434</v>
      </c>
      <c r="F59" s="53" t="s">
        <v>369</v>
      </c>
      <c r="G59" s="328">
        <v>258</v>
      </c>
      <c r="H59" s="81">
        <v>0.84496000000000004</v>
      </c>
      <c r="I59" s="52"/>
      <c r="J59" s="52"/>
      <c r="K59" s="81"/>
      <c r="L59" s="81"/>
      <c r="M59" s="81"/>
      <c r="N59" s="81"/>
      <c r="O59" s="81"/>
      <c r="P59" s="81"/>
      <c r="Q59" s="81"/>
    </row>
    <row r="60" spans="1:17">
      <c r="A60" t="s">
        <v>910</v>
      </c>
      <c r="B60" t="s">
        <v>380</v>
      </c>
      <c r="C60" t="s">
        <v>434</v>
      </c>
      <c r="D60" t="s">
        <v>369</v>
      </c>
      <c r="E60" t="s">
        <v>94</v>
      </c>
      <c r="F60" t="s">
        <v>95</v>
      </c>
      <c r="G60" s="90">
        <v>101</v>
      </c>
      <c r="H60" s="52">
        <v>0.80198000000000003</v>
      </c>
      <c r="I60" s="52"/>
      <c r="J60" s="52"/>
      <c r="K60" s="52"/>
      <c r="L60" s="52"/>
      <c r="M60" s="52"/>
      <c r="N60" s="52"/>
      <c r="O60" s="52"/>
      <c r="P60" s="52"/>
      <c r="Q60" s="52"/>
    </row>
    <row r="61" spans="1:17">
      <c r="A61" t="s">
        <v>910</v>
      </c>
      <c r="B61" t="s">
        <v>380</v>
      </c>
      <c r="C61" t="s">
        <v>434</v>
      </c>
      <c r="D61" t="s">
        <v>369</v>
      </c>
      <c r="E61" t="s">
        <v>145</v>
      </c>
      <c r="F61" t="s">
        <v>146</v>
      </c>
      <c r="G61" s="90">
        <v>65</v>
      </c>
      <c r="H61" s="52">
        <v>0.8</v>
      </c>
      <c r="I61" s="52"/>
      <c r="J61" s="52"/>
      <c r="K61" s="52"/>
      <c r="L61" s="52"/>
      <c r="M61" s="52"/>
      <c r="N61" s="52"/>
      <c r="O61" s="52"/>
      <c r="P61" s="52"/>
      <c r="Q61" s="52"/>
    </row>
    <row r="62" spans="1:17">
      <c r="A62" t="s">
        <v>910</v>
      </c>
      <c r="B62" t="s">
        <v>380</v>
      </c>
      <c r="C62" t="s">
        <v>434</v>
      </c>
      <c r="D62" t="s">
        <v>369</v>
      </c>
      <c r="E62" t="s">
        <v>239</v>
      </c>
      <c r="F62" t="s">
        <v>240</v>
      </c>
      <c r="G62" s="90">
        <v>92</v>
      </c>
      <c r="H62" s="52">
        <v>0.92391000000000001</v>
      </c>
      <c r="I62" s="52"/>
      <c r="J62" s="52"/>
      <c r="K62" s="52"/>
      <c r="L62" s="52"/>
      <c r="M62" s="52"/>
      <c r="N62" s="52"/>
      <c r="O62" s="52"/>
      <c r="P62" s="52"/>
      <c r="Q62" s="52"/>
    </row>
    <row r="63" spans="1:17">
      <c r="A63" t="s">
        <v>910</v>
      </c>
      <c r="B63" t="s">
        <v>380</v>
      </c>
      <c r="C63" s="53" t="s">
        <v>435</v>
      </c>
      <c r="D63" s="53" t="s">
        <v>328</v>
      </c>
      <c r="E63" s="53" t="s">
        <v>435</v>
      </c>
      <c r="F63" s="53" t="s">
        <v>328</v>
      </c>
      <c r="G63" s="328">
        <v>456</v>
      </c>
      <c r="H63" s="81">
        <v>0.72806999999999999</v>
      </c>
      <c r="I63" s="52"/>
      <c r="J63" s="52"/>
      <c r="K63" s="81"/>
      <c r="L63" s="52"/>
      <c r="M63" s="52"/>
      <c r="N63" s="52"/>
      <c r="O63" s="52"/>
      <c r="P63" s="52"/>
      <c r="Q63" s="52"/>
    </row>
    <row r="64" spans="1:17">
      <c r="A64" t="s">
        <v>910</v>
      </c>
      <c r="B64" t="s">
        <v>380</v>
      </c>
      <c r="C64" t="s">
        <v>435</v>
      </c>
      <c r="D64" t="s">
        <v>328</v>
      </c>
      <c r="E64" t="s">
        <v>61</v>
      </c>
      <c r="F64" t="s">
        <v>62</v>
      </c>
      <c r="G64" s="90">
        <v>60</v>
      </c>
      <c r="H64" s="52">
        <v>0.85</v>
      </c>
      <c r="I64" s="52"/>
      <c r="J64" s="52"/>
      <c r="K64" s="52"/>
      <c r="L64" s="81"/>
      <c r="M64" s="81"/>
      <c r="N64" s="81"/>
      <c r="O64" s="81"/>
      <c r="P64" s="81"/>
      <c r="Q64" s="81"/>
    </row>
    <row r="65" spans="1:17">
      <c r="A65" t="s">
        <v>910</v>
      </c>
      <c r="B65" t="s">
        <v>380</v>
      </c>
      <c r="C65" t="s">
        <v>435</v>
      </c>
      <c r="D65" t="s">
        <v>328</v>
      </c>
      <c r="E65" t="s">
        <v>69</v>
      </c>
      <c r="F65" t="s">
        <v>70</v>
      </c>
      <c r="G65" s="90">
        <v>117</v>
      </c>
      <c r="H65" s="52">
        <v>0.67520999999999998</v>
      </c>
      <c r="I65" s="52"/>
      <c r="J65" s="52"/>
      <c r="K65" s="52"/>
      <c r="L65" s="52"/>
      <c r="M65" s="52"/>
      <c r="N65" s="52"/>
      <c r="O65" s="52"/>
      <c r="P65" s="52"/>
      <c r="Q65" s="52"/>
    </row>
    <row r="66" spans="1:17">
      <c r="A66" t="s">
        <v>910</v>
      </c>
      <c r="B66" t="s">
        <v>380</v>
      </c>
      <c r="C66" t="s">
        <v>435</v>
      </c>
      <c r="D66" t="s">
        <v>328</v>
      </c>
      <c r="E66" t="s">
        <v>117</v>
      </c>
      <c r="F66" t="s">
        <v>118</v>
      </c>
      <c r="G66" s="90">
        <v>147</v>
      </c>
      <c r="H66" s="52">
        <v>0.71428999999999998</v>
      </c>
      <c r="I66" s="52"/>
      <c r="J66" s="52"/>
      <c r="K66" s="52"/>
      <c r="L66" s="52"/>
      <c r="M66" s="52"/>
      <c r="N66" s="52"/>
      <c r="O66" s="52"/>
      <c r="P66" s="52"/>
      <c r="Q66" s="52"/>
    </row>
    <row r="67" spans="1:17">
      <c r="A67" t="s">
        <v>910</v>
      </c>
      <c r="B67" t="s">
        <v>380</v>
      </c>
      <c r="C67" t="s">
        <v>435</v>
      </c>
      <c r="D67" t="s">
        <v>328</v>
      </c>
      <c r="E67" t="s">
        <v>121</v>
      </c>
      <c r="F67" t="s">
        <v>122</v>
      </c>
      <c r="G67" s="90">
        <v>132</v>
      </c>
      <c r="H67" s="52">
        <v>0.73485</v>
      </c>
      <c r="I67" s="52"/>
      <c r="J67" s="52"/>
      <c r="K67" s="52"/>
      <c r="L67" s="52"/>
      <c r="M67" s="52"/>
      <c r="N67" s="52"/>
      <c r="O67" s="52"/>
      <c r="P67" s="52"/>
      <c r="Q67" s="52"/>
    </row>
    <row r="68" spans="1:17">
      <c r="A68" t="s">
        <v>910</v>
      </c>
      <c r="B68" t="s">
        <v>380</v>
      </c>
      <c r="C68" s="53" t="s">
        <v>436</v>
      </c>
      <c r="D68" s="53" t="s">
        <v>330</v>
      </c>
      <c r="E68" s="53" t="s">
        <v>436</v>
      </c>
      <c r="F68" s="53" t="s">
        <v>330</v>
      </c>
      <c r="G68" s="328">
        <v>285</v>
      </c>
      <c r="H68" s="81">
        <v>0.92632000000000003</v>
      </c>
      <c r="I68" s="52"/>
      <c r="J68" s="52"/>
      <c r="K68" s="81"/>
      <c r="L68" s="52"/>
      <c r="M68" s="52"/>
      <c r="N68" s="52"/>
      <c r="O68" s="52"/>
      <c r="P68" s="52"/>
      <c r="Q68" s="52"/>
    </row>
    <row r="69" spans="1:17">
      <c r="A69" t="s">
        <v>910</v>
      </c>
      <c r="B69" t="s">
        <v>380</v>
      </c>
      <c r="C69" t="s">
        <v>436</v>
      </c>
      <c r="D69" t="s">
        <v>330</v>
      </c>
      <c r="E69" t="s">
        <v>39</v>
      </c>
      <c r="F69" t="s">
        <v>40</v>
      </c>
      <c r="G69" s="90">
        <v>57</v>
      </c>
      <c r="H69" s="52">
        <v>0.85965000000000003</v>
      </c>
      <c r="I69" s="52"/>
      <c r="J69" s="52"/>
      <c r="K69" s="52"/>
      <c r="L69" s="81"/>
      <c r="M69" s="81"/>
      <c r="N69" s="81"/>
      <c r="O69" s="81"/>
      <c r="P69" s="81"/>
      <c r="Q69" s="81"/>
    </row>
    <row r="70" spans="1:17">
      <c r="A70" t="s">
        <v>910</v>
      </c>
      <c r="B70" t="s">
        <v>380</v>
      </c>
      <c r="C70" t="s">
        <v>436</v>
      </c>
      <c r="D70" t="s">
        <v>330</v>
      </c>
      <c r="E70" t="s">
        <v>71</v>
      </c>
      <c r="F70" t="s">
        <v>72</v>
      </c>
      <c r="G70" s="90">
        <v>92</v>
      </c>
      <c r="H70" s="52">
        <v>0.93478000000000006</v>
      </c>
      <c r="I70" s="52"/>
      <c r="J70" s="52"/>
      <c r="K70" s="52"/>
      <c r="L70" s="52"/>
      <c r="M70" s="52"/>
      <c r="N70" s="52"/>
      <c r="O70" s="52"/>
      <c r="P70" s="52"/>
      <c r="Q70" s="52"/>
    </row>
    <row r="71" spans="1:17">
      <c r="A71" t="s">
        <v>910</v>
      </c>
      <c r="B71" t="s">
        <v>380</v>
      </c>
      <c r="C71" t="s">
        <v>436</v>
      </c>
      <c r="D71" t="s">
        <v>330</v>
      </c>
      <c r="E71" t="s">
        <v>107</v>
      </c>
      <c r="F71" t="s">
        <v>108</v>
      </c>
      <c r="G71" s="90">
        <v>72</v>
      </c>
      <c r="H71" s="52">
        <v>0.97221999999999997</v>
      </c>
      <c r="I71" s="52"/>
      <c r="J71" s="52"/>
      <c r="K71" s="52"/>
      <c r="L71" s="52"/>
      <c r="M71" s="52"/>
      <c r="N71" s="52"/>
      <c r="O71" s="52"/>
      <c r="P71" s="52"/>
      <c r="Q71" s="52"/>
    </row>
    <row r="72" spans="1:17">
      <c r="A72" t="s">
        <v>910</v>
      </c>
      <c r="B72" t="s">
        <v>380</v>
      </c>
      <c r="C72" t="s">
        <v>436</v>
      </c>
      <c r="D72" t="s">
        <v>330</v>
      </c>
      <c r="E72" t="s">
        <v>213</v>
      </c>
      <c r="F72" t="s">
        <v>275</v>
      </c>
      <c r="G72" s="90">
        <v>64</v>
      </c>
      <c r="H72" s="52">
        <v>0.92186999999999997</v>
      </c>
      <c r="I72" s="52"/>
      <c r="J72" s="52"/>
      <c r="K72" s="52"/>
      <c r="L72" s="52"/>
      <c r="M72" s="52"/>
      <c r="N72" s="52"/>
      <c r="O72" s="52"/>
      <c r="P72" s="52"/>
      <c r="Q72" s="52"/>
    </row>
    <row r="73" spans="1:17">
      <c r="A73" t="s">
        <v>910</v>
      </c>
      <c r="B73" t="s">
        <v>380</v>
      </c>
      <c r="C73" s="53" t="s">
        <v>437</v>
      </c>
      <c r="D73" s="53" t="s">
        <v>321</v>
      </c>
      <c r="E73" s="53" t="s">
        <v>437</v>
      </c>
      <c r="F73" s="53" t="s">
        <v>321</v>
      </c>
      <c r="G73" s="328">
        <v>289</v>
      </c>
      <c r="H73" s="81">
        <v>0.71279999999999999</v>
      </c>
      <c r="I73" s="52"/>
      <c r="J73" s="52"/>
      <c r="K73" s="81"/>
      <c r="L73" s="52"/>
      <c r="M73" s="52"/>
      <c r="N73" s="52"/>
      <c r="O73" s="52"/>
      <c r="P73" s="52"/>
      <c r="Q73" s="52"/>
    </row>
    <row r="74" spans="1:17">
      <c r="A74" t="s">
        <v>910</v>
      </c>
      <c r="B74" t="s">
        <v>380</v>
      </c>
      <c r="C74" t="s">
        <v>437</v>
      </c>
      <c r="D74" t="s">
        <v>321</v>
      </c>
      <c r="E74" t="s">
        <v>161</v>
      </c>
      <c r="F74" t="s">
        <v>162</v>
      </c>
      <c r="G74" s="90">
        <v>198</v>
      </c>
      <c r="H74" s="52">
        <v>0.81818000000000002</v>
      </c>
      <c r="I74" s="52"/>
      <c r="J74" s="52"/>
      <c r="K74" s="52"/>
      <c r="L74" s="81"/>
      <c r="M74" s="81"/>
      <c r="N74" s="81"/>
      <c r="O74" s="81"/>
      <c r="P74" s="81"/>
      <c r="Q74" s="81"/>
    </row>
    <row r="75" spans="1:17">
      <c r="A75" t="s">
        <v>910</v>
      </c>
      <c r="B75" t="s">
        <v>380</v>
      </c>
      <c r="C75" t="s">
        <v>437</v>
      </c>
      <c r="D75" t="s">
        <v>321</v>
      </c>
      <c r="E75" t="s">
        <v>199</v>
      </c>
      <c r="F75" t="s">
        <v>200</v>
      </c>
      <c r="G75" s="90">
        <v>59</v>
      </c>
      <c r="H75" s="52">
        <v>0.25424000000000002</v>
      </c>
      <c r="I75" s="52"/>
      <c r="J75" s="52"/>
      <c r="K75" s="52"/>
      <c r="L75" s="52"/>
      <c r="M75" s="52"/>
      <c r="N75" s="52"/>
      <c r="O75" s="52"/>
      <c r="P75" s="52"/>
      <c r="Q75" s="52"/>
    </row>
    <row r="76" spans="1:17">
      <c r="A76" t="s">
        <v>910</v>
      </c>
      <c r="B76" t="s">
        <v>380</v>
      </c>
      <c r="C76" t="s">
        <v>437</v>
      </c>
      <c r="D76" t="s">
        <v>321</v>
      </c>
      <c r="E76" t="s">
        <v>229</v>
      </c>
      <c r="F76" t="s">
        <v>230</v>
      </c>
      <c r="G76" s="90">
        <v>32</v>
      </c>
      <c r="H76" s="52">
        <v>0.90625</v>
      </c>
      <c r="I76" s="52"/>
      <c r="J76" s="52"/>
      <c r="K76" s="52"/>
      <c r="L76" s="52"/>
      <c r="M76" s="52"/>
      <c r="N76" s="52"/>
      <c r="O76" s="52"/>
      <c r="P76" s="52"/>
      <c r="Q76" s="52"/>
    </row>
    <row r="77" spans="1:17">
      <c r="A77" t="s">
        <v>910</v>
      </c>
      <c r="B77" t="s">
        <v>380</v>
      </c>
      <c r="C77" s="53" t="s">
        <v>438</v>
      </c>
      <c r="D77" s="53" t="s">
        <v>317</v>
      </c>
      <c r="E77" s="53" t="s">
        <v>438</v>
      </c>
      <c r="F77" s="53" t="s">
        <v>317</v>
      </c>
      <c r="G77" s="328">
        <v>404</v>
      </c>
      <c r="H77" s="81">
        <v>0.86385999999999996</v>
      </c>
      <c r="I77" s="52"/>
      <c r="J77" s="52"/>
      <c r="K77" s="52"/>
      <c r="L77" s="81"/>
      <c r="M77" s="81"/>
      <c r="N77" s="81"/>
      <c r="O77" s="81"/>
      <c r="P77" s="81"/>
      <c r="Q77" s="81"/>
    </row>
    <row r="78" spans="1:17">
      <c r="A78" t="s">
        <v>910</v>
      </c>
      <c r="B78" t="s">
        <v>380</v>
      </c>
      <c r="C78" t="s">
        <v>438</v>
      </c>
      <c r="D78" t="s">
        <v>317</v>
      </c>
      <c r="E78" t="s">
        <v>31</v>
      </c>
      <c r="F78" t="s">
        <v>32</v>
      </c>
      <c r="G78" s="90">
        <v>97</v>
      </c>
      <c r="H78" s="52">
        <v>0.86597999999999997</v>
      </c>
      <c r="I78" s="52"/>
      <c r="J78" s="52"/>
      <c r="K78" s="81"/>
      <c r="L78" s="52"/>
      <c r="M78" s="52"/>
      <c r="N78" s="52"/>
      <c r="O78" s="52"/>
      <c r="P78" s="52"/>
      <c r="Q78" s="52"/>
    </row>
    <row r="79" spans="1:17">
      <c r="A79" t="s">
        <v>910</v>
      </c>
      <c r="B79" t="s">
        <v>380</v>
      </c>
      <c r="C79" t="s">
        <v>438</v>
      </c>
      <c r="D79" t="s">
        <v>317</v>
      </c>
      <c r="E79" t="s">
        <v>35</v>
      </c>
      <c r="F79" t="s">
        <v>36</v>
      </c>
      <c r="G79" s="90">
        <v>279</v>
      </c>
      <c r="H79" s="52">
        <v>0.87097000000000002</v>
      </c>
      <c r="I79" s="52"/>
      <c r="J79" s="52"/>
      <c r="K79" s="52"/>
      <c r="L79" s="52"/>
      <c r="M79" s="52"/>
      <c r="N79" s="52"/>
      <c r="O79" s="52"/>
      <c r="P79" s="52"/>
      <c r="Q79" s="52"/>
    </row>
    <row r="80" spans="1:17">
      <c r="A80" t="s">
        <v>910</v>
      </c>
      <c r="B80" t="s">
        <v>380</v>
      </c>
      <c r="C80" t="s">
        <v>438</v>
      </c>
      <c r="D80" t="s">
        <v>317</v>
      </c>
      <c r="E80" t="s">
        <v>810</v>
      </c>
      <c r="F80" t="s">
        <v>809</v>
      </c>
      <c r="G80" s="90">
        <v>28</v>
      </c>
      <c r="H80" s="52">
        <v>0.78571000000000002</v>
      </c>
      <c r="I80" s="52"/>
      <c r="J80" s="52"/>
      <c r="K80" s="52"/>
      <c r="L80" s="52"/>
      <c r="M80" s="52"/>
      <c r="N80" s="52"/>
      <c r="O80" s="52"/>
      <c r="P80" s="52"/>
      <c r="Q80" s="52"/>
    </row>
    <row r="81" spans="1:17">
      <c r="A81" t="s">
        <v>910</v>
      </c>
      <c r="B81" t="s">
        <v>380</v>
      </c>
      <c r="C81" s="53" t="s">
        <v>439</v>
      </c>
      <c r="D81" s="53" t="s">
        <v>329</v>
      </c>
      <c r="E81" s="53" t="s">
        <v>439</v>
      </c>
      <c r="F81" s="53" t="s">
        <v>329</v>
      </c>
      <c r="G81" s="328">
        <v>528</v>
      </c>
      <c r="H81" s="81">
        <v>0.82765</v>
      </c>
      <c r="I81" s="52"/>
      <c r="J81" s="52"/>
      <c r="K81" s="81"/>
      <c r="L81" s="52"/>
      <c r="M81" s="52"/>
      <c r="N81" s="52"/>
      <c r="O81" s="52"/>
      <c r="P81" s="52"/>
      <c r="Q81" s="52"/>
    </row>
    <row r="82" spans="1:17">
      <c r="A82" t="s">
        <v>910</v>
      </c>
      <c r="B82" t="s">
        <v>380</v>
      </c>
      <c r="C82" t="s">
        <v>439</v>
      </c>
      <c r="D82" t="s">
        <v>329</v>
      </c>
      <c r="E82" t="s">
        <v>57</v>
      </c>
      <c r="F82" t="s">
        <v>58</v>
      </c>
      <c r="G82" s="90">
        <v>62</v>
      </c>
      <c r="H82" s="52">
        <v>0.79032000000000002</v>
      </c>
      <c r="I82" s="52"/>
      <c r="J82" s="52"/>
      <c r="K82" s="52"/>
      <c r="L82" s="52"/>
      <c r="M82" s="52"/>
      <c r="N82" s="52"/>
      <c r="O82" s="52"/>
      <c r="P82" s="52"/>
      <c r="Q82" s="52"/>
    </row>
    <row r="83" spans="1:17">
      <c r="A83" t="s">
        <v>910</v>
      </c>
      <c r="B83" t="s">
        <v>380</v>
      </c>
      <c r="C83" t="s">
        <v>439</v>
      </c>
      <c r="D83" t="s">
        <v>329</v>
      </c>
      <c r="E83" t="s">
        <v>81</v>
      </c>
      <c r="F83" t="s">
        <v>82</v>
      </c>
      <c r="G83" s="90">
        <v>93</v>
      </c>
      <c r="H83" s="52">
        <v>0.89246999999999999</v>
      </c>
      <c r="I83" s="52"/>
      <c r="J83" s="52"/>
      <c r="K83" s="52"/>
      <c r="L83" s="52"/>
      <c r="M83" s="52"/>
      <c r="N83" s="52"/>
      <c r="O83" s="52"/>
      <c r="P83" s="52"/>
      <c r="Q83" s="52"/>
    </row>
    <row r="84" spans="1:17">
      <c r="A84" t="s">
        <v>910</v>
      </c>
      <c r="B84" t="s">
        <v>380</v>
      </c>
      <c r="C84" t="s">
        <v>439</v>
      </c>
      <c r="D84" t="s">
        <v>329</v>
      </c>
      <c r="E84" t="s">
        <v>137</v>
      </c>
      <c r="F84" t="s">
        <v>138</v>
      </c>
      <c r="G84" s="90">
        <v>25</v>
      </c>
      <c r="H84" s="52">
        <v>0.6</v>
      </c>
      <c r="I84" s="52"/>
      <c r="J84" s="52"/>
      <c r="K84" s="52"/>
      <c r="L84" s="52"/>
      <c r="M84" s="52"/>
      <c r="N84" s="52"/>
      <c r="O84" s="52"/>
      <c r="P84" s="52"/>
      <c r="Q84" s="52"/>
    </row>
    <row r="85" spans="1:17">
      <c r="A85" t="s">
        <v>910</v>
      </c>
      <c r="B85" t="s">
        <v>380</v>
      </c>
      <c r="C85" t="s">
        <v>439</v>
      </c>
      <c r="D85" t="s">
        <v>329</v>
      </c>
      <c r="E85" t="s">
        <v>139</v>
      </c>
      <c r="F85" t="s">
        <v>140</v>
      </c>
      <c r="G85" s="90">
        <v>54</v>
      </c>
      <c r="H85" s="52">
        <v>0.90741000000000005</v>
      </c>
      <c r="I85" s="52"/>
      <c r="J85" s="52"/>
      <c r="K85" s="52"/>
      <c r="L85" s="81"/>
      <c r="M85" s="81"/>
      <c r="N85" s="81"/>
      <c r="O85" s="81"/>
      <c r="P85" s="81"/>
      <c r="Q85" s="81"/>
    </row>
    <row r="86" spans="1:17">
      <c r="A86" t="s">
        <v>910</v>
      </c>
      <c r="B86" t="s">
        <v>380</v>
      </c>
      <c r="C86" t="s">
        <v>439</v>
      </c>
      <c r="D86" t="s">
        <v>329</v>
      </c>
      <c r="E86" t="s">
        <v>147</v>
      </c>
      <c r="F86" t="s">
        <v>148</v>
      </c>
      <c r="G86" s="90">
        <v>75</v>
      </c>
      <c r="H86" s="52">
        <v>0.88</v>
      </c>
      <c r="I86" s="52"/>
      <c r="J86" s="52"/>
      <c r="K86" s="52"/>
      <c r="L86" s="52"/>
      <c r="M86" s="52"/>
      <c r="N86" s="52"/>
      <c r="O86" s="52"/>
      <c r="P86" s="52"/>
      <c r="Q86" s="52"/>
    </row>
    <row r="87" spans="1:17">
      <c r="A87" t="s">
        <v>910</v>
      </c>
      <c r="B87" t="s">
        <v>380</v>
      </c>
      <c r="C87" t="s">
        <v>439</v>
      </c>
      <c r="D87" t="s">
        <v>329</v>
      </c>
      <c r="E87" t="s">
        <v>177</v>
      </c>
      <c r="F87" t="s">
        <v>178</v>
      </c>
      <c r="G87" s="90">
        <v>99</v>
      </c>
      <c r="H87" s="52">
        <v>0.74746999999999997</v>
      </c>
      <c r="I87" s="52"/>
      <c r="J87" s="52"/>
      <c r="K87" s="52"/>
      <c r="L87" s="52"/>
      <c r="M87" s="52"/>
      <c r="N87" s="52"/>
      <c r="O87" s="52"/>
      <c r="P87" s="52"/>
      <c r="Q87" s="52"/>
    </row>
    <row r="88" spans="1:17">
      <c r="A88" t="s">
        <v>910</v>
      </c>
      <c r="B88" t="s">
        <v>380</v>
      </c>
      <c r="C88" t="s">
        <v>439</v>
      </c>
      <c r="D88" t="s">
        <v>329</v>
      </c>
      <c r="E88" t="s">
        <v>188</v>
      </c>
      <c r="F88" t="s">
        <v>915</v>
      </c>
      <c r="G88" s="90">
        <v>120</v>
      </c>
      <c r="H88" s="52">
        <v>0.84167000000000003</v>
      </c>
      <c r="I88" s="52"/>
      <c r="J88" s="52"/>
      <c r="K88" s="52"/>
      <c r="L88" s="52"/>
      <c r="M88" s="52"/>
      <c r="N88" s="52"/>
      <c r="O88" s="52"/>
      <c r="P88" s="52"/>
      <c r="Q88" s="52"/>
    </row>
    <row r="89" spans="1:17">
      <c r="A89" t="s">
        <v>910</v>
      </c>
      <c r="B89" t="s">
        <v>380</v>
      </c>
      <c r="C89" s="53" t="s">
        <v>440</v>
      </c>
      <c r="D89" s="53" t="s">
        <v>319</v>
      </c>
      <c r="E89" s="53" t="s">
        <v>440</v>
      </c>
      <c r="F89" s="53" t="s">
        <v>319</v>
      </c>
      <c r="G89" s="328">
        <v>342</v>
      </c>
      <c r="H89" s="81">
        <v>0.81871000000000005</v>
      </c>
      <c r="I89" s="52"/>
      <c r="J89" s="52"/>
      <c r="K89" s="81"/>
      <c r="L89" s="52"/>
      <c r="M89" s="52"/>
      <c r="N89" s="52"/>
      <c r="O89" s="52"/>
      <c r="P89" s="52"/>
      <c r="Q89" s="52"/>
    </row>
    <row r="90" spans="1:17">
      <c r="A90" t="s">
        <v>910</v>
      </c>
      <c r="B90" t="s">
        <v>380</v>
      </c>
      <c r="C90" t="s">
        <v>440</v>
      </c>
      <c r="D90" t="s">
        <v>319</v>
      </c>
      <c r="E90" t="s">
        <v>157</v>
      </c>
      <c r="F90" t="s">
        <v>158</v>
      </c>
      <c r="G90" s="90">
        <v>87</v>
      </c>
      <c r="H90" s="52">
        <v>0.83908000000000005</v>
      </c>
      <c r="I90" s="52"/>
      <c r="J90" s="52"/>
      <c r="K90" s="52"/>
      <c r="L90" s="81"/>
      <c r="M90" s="81"/>
      <c r="N90" s="81"/>
      <c r="O90" s="81"/>
      <c r="P90" s="81"/>
      <c r="Q90" s="81"/>
    </row>
    <row r="91" spans="1:17">
      <c r="A91" t="s">
        <v>910</v>
      </c>
      <c r="B91" t="s">
        <v>380</v>
      </c>
      <c r="C91" t="s">
        <v>440</v>
      </c>
      <c r="D91" t="s">
        <v>319</v>
      </c>
      <c r="E91" t="s">
        <v>159</v>
      </c>
      <c r="F91" t="s">
        <v>160</v>
      </c>
      <c r="G91" s="90">
        <v>121</v>
      </c>
      <c r="H91" s="52">
        <v>0.84297999999999995</v>
      </c>
      <c r="I91" s="52"/>
      <c r="J91" s="52"/>
      <c r="K91" s="52"/>
      <c r="L91" s="52"/>
      <c r="M91" s="52"/>
      <c r="N91" s="52"/>
      <c r="O91" s="52"/>
      <c r="P91" s="52"/>
      <c r="Q91" s="52"/>
    </row>
    <row r="92" spans="1:17">
      <c r="A92" t="s">
        <v>910</v>
      </c>
      <c r="B92" t="s">
        <v>380</v>
      </c>
      <c r="C92" t="s">
        <v>440</v>
      </c>
      <c r="D92" t="s">
        <v>319</v>
      </c>
      <c r="E92" t="s">
        <v>195</v>
      </c>
      <c r="F92" t="s">
        <v>196</v>
      </c>
      <c r="G92" s="90">
        <v>61</v>
      </c>
      <c r="H92" s="52">
        <v>0.68852000000000002</v>
      </c>
      <c r="I92" s="52"/>
      <c r="J92" s="52"/>
      <c r="K92" s="52"/>
      <c r="L92" s="52"/>
      <c r="M92" s="52"/>
      <c r="N92" s="52"/>
      <c r="O92" s="52"/>
      <c r="P92" s="52"/>
      <c r="Q92" s="52"/>
    </row>
    <row r="93" spans="1:17">
      <c r="A93" t="s">
        <v>910</v>
      </c>
      <c r="B93" t="s">
        <v>380</v>
      </c>
      <c r="C93" t="s">
        <v>440</v>
      </c>
      <c r="D93" t="s">
        <v>319</v>
      </c>
      <c r="E93" t="s">
        <v>217</v>
      </c>
      <c r="F93" t="s">
        <v>218</v>
      </c>
      <c r="G93" s="90">
        <v>73</v>
      </c>
      <c r="H93" s="52">
        <v>0.86301000000000005</v>
      </c>
      <c r="I93" s="52"/>
      <c r="J93" s="52"/>
      <c r="K93" s="52"/>
      <c r="L93" s="52"/>
      <c r="M93" s="52"/>
      <c r="N93" s="52"/>
      <c r="O93" s="52"/>
      <c r="P93" s="52"/>
      <c r="Q93" s="52"/>
    </row>
    <row r="94" spans="1:17">
      <c r="A94" t="s">
        <v>910</v>
      </c>
      <c r="B94" t="s">
        <v>380</v>
      </c>
      <c r="C94" s="53" t="s">
        <v>447</v>
      </c>
      <c r="D94" s="53" t="s">
        <v>811</v>
      </c>
      <c r="E94" s="53" t="s">
        <v>447</v>
      </c>
      <c r="F94" s="53" t="s">
        <v>811</v>
      </c>
      <c r="G94" s="328">
        <v>575</v>
      </c>
      <c r="H94" s="81">
        <v>0.75826000000000005</v>
      </c>
      <c r="I94" s="52"/>
      <c r="J94" s="52"/>
      <c r="K94" s="52"/>
      <c r="L94" s="52"/>
      <c r="M94" s="52"/>
      <c r="N94" s="52"/>
      <c r="O94" s="52"/>
      <c r="P94" s="52"/>
      <c r="Q94" s="52"/>
    </row>
    <row r="95" spans="1:17">
      <c r="A95" t="s">
        <v>910</v>
      </c>
      <c r="B95" t="s">
        <v>380</v>
      </c>
      <c r="C95" t="s">
        <v>447</v>
      </c>
      <c r="D95" t="s">
        <v>811</v>
      </c>
      <c r="E95" t="s">
        <v>51</v>
      </c>
      <c r="F95" t="s">
        <v>52</v>
      </c>
      <c r="G95" s="90">
        <v>65</v>
      </c>
      <c r="H95" s="52">
        <v>0.89231000000000005</v>
      </c>
      <c r="I95" s="52"/>
      <c r="J95" s="52"/>
      <c r="K95" s="52"/>
      <c r="L95" s="52"/>
      <c r="M95" s="52"/>
      <c r="N95" s="52"/>
      <c r="O95" s="52"/>
      <c r="P95" s="52"/>
      <c r="Q95" s="52"/>
    </row>
    <row r="96" spans="1:17">
      <c r="A96" t="s">
        <v>910</v>
      </c>
      <c r="B96" t="s">
        <v>380</v>
      </c>
      <c r="C96" t="s">
        <v>447</v>
      </c>
      <c r="D96" t="s">
        <v>811</v>
      </c>
      <c r="E96" t="s">
        <v>59</v>
      </c>
      <c r="F96" t="s">
        <v>60</v>
      </c>
      <c r="G96" s="90">
        <v>20</v>
      </c>
      <c r="H96" s="52">
        <v>0.75</v>
      </c>
      <c r="I96" s="52"/>
      <c r="J96" s="52"/>
      <c r="K96" s="52"/>
      <c r="L96" s="52"/>
      <c r="M96" s="52"/>
      <c r="N96" s="52"/>
      <c r="O96" s="52"/>
      <c r="P96" s="52"/>
      <c r="Q96" s="52"/>
    </row>
    <row r="97" spans="1:17">
      <c r="A97" t="s">
        <v>910</v>
      </c>
      <c r="B97" t="s">
        <v>380</v>
      </c>
      <c r="C97" t="s">
        <v>447</v>
      </c>
      <c r="D97" t="s">
        <v>811</v>
      </c>
      <c r="E97" t="s">
        <v>96</v>
      </c>
      <c r="F97" t="s">
        <v>97</v>
      </c>
      <c r="G97" s="90">
        <v>125</v>
      </c>
      <c r="H97" s="52">
        <v>0.76</v>
      </c>
      <c r="I97" s="52"/>
      <c r="J97" s="52"/>
      <c r="K97" s="52"/>
      <c r="L97" s="52"/>
      <c r="M97" s="52"/>
      <c r="N97" s="52"/>
      <c r="O97" s="52"/>
      <c r="P97" s="52"/>
      <c r="Q97" s="52"/>
    </row>
    <row r="98" spans="1:17">
      <c r="A98" t="s">
        <v>910</v>
      </c>
      <c r="B98" t="s">
        <v>380</v>
      </c>
      <c r="C98" t="s">
        <v>447</v>
      </c>
      <c r="D98" t="s">
        <v>811</v>
      </c>
      <c r="E98" t="s">
        <v>105</v>
      </c>
      <c r="F98" t="s">
        <v>916</v>
      </c>
      <c r="G98" s="90">
        <v>28</v>
      </c>
      <c r="H98" s="52">
        <v>0.57142999999999999</v>
      </c>
      <c r="I98" s="52"/>
      <c r="J98" s="52"/>
      <c r="K98" s="52"/>
      <c r="L98" s="52"/>
      <c r="M98" s="52"/>
      <c r="N98" s="52"/>
      <c r="O98" s="52"/>
      <c r="P98" s="52"/>
      <c r="Q98" s="52"/>
    </row>
    <row r="99" spans="1:17">
      <c r="A99" t="s">
        <v>910</v>
      </c>
      <c r="B99" t="s">
        <v>380</v>
      </c>
      <c r="C99" t="s">
        <v>447</v>
      </c>
      <c r="D99" t="s">
        <v>811</v>
      </c>
      <c r="E99" t="s">
        <v>115</v>
      </c>
      <c r="F99" t="s">
        <v>116</v>
      </c>
      <c r="G99" s="90">
        <v>91</v>
      </c>
      <c r="H99" s="52">
        <v>0.85714000000000001</v>
      </c>
      <c r="I99" s="52"/>
      <c r="J99" s="52"/>
      <c r="K99" s="52"/>
      <c r="L99" s="52"/>
      <c r="M99" s="52"/>
      <c r="N99" s="52"/>
      <c r="O99" s="52"/>
      <c r="P99" s="52"/>
      <c r="Q99" s="52"/>
    </row>
    <row r="100" spans="1:17">
      <c r="A100" t="s">
        <v>910</v>
      </c>
      <c r="B100" t="s">
        <v>380</v>
      </c>
      <c r="C100" t="s">
        <v>447</v>
      </c>
      <c r="D100" t="s">
        <v>811</v>
      </c>
      <c r="E100" t="s">
        <v>181</v>
      </c>
      <c r="F100" t="s">
        <v>540</v>
      </c>
      <c r="G100" s="90">
        <v>68</v>
      </c>
      <c r="H100" s="52">
        <v>0.45588000000000001</v>
      </c>
      <c r="I100" s="52"/>
      <c r="J100" s="52"/>
      <c r="K100" s="52"/>
      <c r="L100" s="52"/>
      <c r="M100" s="52"/>
      <c r="N100" s="52"/>
      <c r="O100" s="52"/>
      <c r="P100" s="52"/>
      <c r="Q100" s="52"/>
    </row>
    <row r="101" spans="1:17">
      <c r="A101" t="s">
        <v>910</v>
      </c>
      <c r="B101" t="s">
        <v>380</v>
      </c>
      <c r="C101" t="s">
        <v>447</v>
      </c>
      <c r="D101" t="s">
        <v>811</v>
      </c>
      <c r="E101" t="s">
        <v>187</v>
      </c>
      <c r="F101" t="s">
        <v>917</v>
      </c>
      <c r="G101" s="90">
        <v>25</v>
      </c>
      <c r="H101" s="52">
        <v>0.84</v>
      </c>
      <c r="I101" s="52"/>
      <c r="J101" s="52"/>
      <c r="K101" s="52"/>
      <c r="L101" s="52"/>
      <c r="M101" s="52"/>
      <c r="N101" s="52"/>
      <c r="O101" s="52"/>
      <c r="P101" s="52"/>
      <c r="Q101" s="52"/>
    </row>
    <row r="102" spans="1:17">
      <c r="A102" t="s">
        <v>910</v>
      </c>
      <c r="B102" t="s">
        <v>380</v>
      </c>
      <c r="C102" t="s">
        <v>447</v>
      </c>
      <c r="D102" t="s">
        <v>811</v>
      </c>
      <c r="E102" t="s">
        <v>192</v>
      </c>
      <c r="F102" t="s">
        <v>918</v>
      </c>
      <c r="G102" s="90">
        <v>153</v>
      </c>
      <c r="H102" s="52">
        <v>0.79739000000000004</v>
      </c>
      <c r="I102" s="52"/>
      <c r="J102" s="52"/>
      <c r="K102" s="52"/>
      <c r="L102" s="52"/>
      <c r="M102" s="52"/>
      <c r="N102" s="52"/>
      <c r="O102" s="52"/>
      <c r="P102" s="52"/>
      <c r="Q102" s="52"/>
    </row>
    <row r="103" spans="1:17">
      <c r="A103" t="s">
        <v>910</v>
      </c>
      <c r="B103" t="s">
        <v>380</v>
      </c>
      <c r="C103" s="53" t="s">
        <v>441</v>
      </c>
      <c r="D103" s="53" t="s">
        <v>370</v>
      </c>
      <c r="E103" s="53" t="s">
        <v>441</v>
      </c>
      <c r="F103" s="53" t="s">
        <v>370</v>
      </c>
      <c r="G103" s="328">
        <v>500</v>
      </c>
      <c r="H103" s="81">
        <v>0.88400000000000001</v>
      </c>
      <c r="I103" s="52"/>
      <c r="J103" s="52"/>
      <c r="K103" s="81"/>
      <c r="L103" s="52"/>
      <c r="M103" s="52"/>
      <c r="N103" s="52"/>
      <c r="O103" s="52"/>
      <c r="P103" s="52"/>
      <c r="Q103" s="52"/>
    </row>
    <row r="104" spans="1:17">
      <c r="A104" t="s">
        <v>910</v>
      </c>
      <c r="B104" t="s">
        <v>380</v>
      </c>
      <c r="C104" t="s">
        <v>441</v>
      </c>
      <c r="D104" t="s">
        <v>370</v>
      </c>
      <c r="E104" t="s">
        <v>85</v>
      </c>
      <c r="F104" t="s">
        <v>86</v>
      </c>
      <c r="G104" s="90">
        <v>131</v>
      </c>
      <c r="H104" s="52">
        <v>0.79388999999999998</v>
      </c>
      <c r="I104" s="52"/>
      <c r="J104" s="52"/>
      <c r="K104" s="52"/>
      <c r="L104" s="52"/>
      <c r="M104" s="52"/>
      <c r="N104" s="52"/>
      <c r="O104" s="52"/>
      <c r="P104" s="52"/>
      <c r="Q104" s="52"/>
    </row>
    <row r="105" spans="1:17">
      <c r="A105" t="s">
        <v>910</v>
      </c>
      <c r="B105" t="s">
        <v>380</v>
      </c>
      <c r="C105" t="s">
        <v>441</v>
      </c>
      <c r="D105" t="s">
        <v>370</v>
      </c>
      <c r="E105" t="s">
        <v>135</v>
      </c>
      <c r="F105" t="s">
        <v>136</v>
      </c>
      <c r="G105" s="90">
        <v>131</v>
      </c>
      <c r="H105" s="52">
        <v>0.93130000000000002</v>
      </c>
      <c r="I105" s="52"/>
      <c r="J105" s="52"/>
      <c r="K105" s="52"/>
      <c r="L105" s="81"/>
      <c r="M105" s="81"/>
      <c r="N105" s="81"/>
      <c r="O105" s="81"/>
      <c r="P105" s="81"/>
      <c r="Q105" s="81"/>
    </row>
    <row r="106" spans="1:17">
      <c r="A106" t="s">
        <v>910</v>
      </c>
      <c r="B106" t="s">
        <v>380</v>
      </c>
      <c r="C106" t="s">
        <v>441</v>
      </c>
      <c r="D106" t="s">
        <v>370</v>
      </c>
      <c r="E106" t="s">
        <v>165</v>
      </c>
      <c r="F106" t="s">
        <v>166</v>
      </c>
      <c r="G106" s="90">
        <v>71</v>
      </c>
      <c r="H106" s="52">
        <v>0.88732</v>
      </c>
      <c r="I106" s="52"/>
      <c r="J106" s="52"/>
      <c r="K106" s="52"/>
      <c r="L106" s="52"/>
      <c r="M106" s="52"/>
      <c r="N106" s="52"/>
      <c r="O106" s="52"/>
      <c r="P106" s="52"/>
      <c r="Q106" s="52"/>
    </row>
    <row r="107" spans="1:17">
      <c r="A107" t="s">
        <v>910</v>
      </c>
      <c r="B107" t="s">
        <v>380</v>
      </c>
      <c r="C107" t="s">
        <v>441</v>
      </c>
      <c r="D107" t="s">
        <v>370</v>
      </c>
      <c r="E107" t="s">
        <v>167</v>
      </c>
      <c r="F107" t="s">
        <v>168</v>
      </c>
      <c r="G107" s="90">
        <v>49</v>
      </c>
      <c r="H107" s="52">
        <v>0.89795999999999998</v>
      </c>
      <c r="I107" s="52"/>
      <c r="J107" s="52"/>
      <c r="K107" s="52"/>
      <c r="L107" s="52"/>
      <c r="M107" s="52"/>
      <c r="N107" s="52"/>
      <c r="O107" s="52"/>
      <c r="P107" s="52"/>
      <c r="Q107" s="52"/>
    </row>
    <row r="108" spans="1:17">
      <c r="A108" t="s">
        <v>910</v>
      </c>
      <c r="B108" t="s">
        <v>380</v>
      </c>
      <c r="C108" t="s">
        <v>441</v>
      </c>
      <c r="D108" t="s">
        <v>370</v>
      </c>
      <c r="E108" t="s">
        <v>175</v>
      </c>
      <c r="F108" t="s">
        <v>176</v>
      </c>
      <c r="G108" s="90">
        <v>118</v>
      </c>
      <c r="H108" s="52">
        <v>0.92373000000000005</v>
      </c>
      <c r="I108" s="52"/>
      <c r="J108" s="52"/>
      <c r="K108" s="52"/>
      <c r="L108" s="52"/>
      <c r="M108" s="52"/>
      <c r="N108" s="52"/>
      <c r="O108" s="52"/>
      <c r="P108" s="52"/>
      <c r="Q108" s="52"/>
    </row>
    <row r="109" spans="1:17">
      <c r="A109" t="s">
        <v>910</v>
      </c>
      <c r="B109" t="s">
        <v>380</v>
      </c>
      <c r="C109" s="53" t="s">
        <v>442</v>
      </c>
      <c r="D109" s="53" t="s">
        <v>326</v>
      </c>
      <c r="E109" s="53" t="s">
        <v>442</v>
      </c>
      <c r="F109" s="53" t="s">
        <v>326</v>
      </c>
      <c r="G109" s="328">
        <v>304</v>
      </c>
      <c r="H109" s="81">
        <v>0.80920999999999998</v>
      </c>
      <c r="I109" s="52"/>
      <c r="J109" s="52"/>
      <c r="K109" s="81"/>
      <c r="L109" s="81"/>
      <c r="M109" s="81"/>
      <c r="N109" s="81"/>
      <c r="O109" s="81"/>
      <c r="P109" s="81"/>
      <c r="Q109" s="81"/>
    </row>
    <row r="110" spans="1:17">
      <c r="A110" t="s">
        <v>910</v>
      </c>
      <c r="B110" t="s">
        <v>380</v>
      </c>
      <c r="C110" t="s">
        <v>442</v>
      </c>
      <c r="D110" t="s">
        <v>326</v>
      </c>
      <c r="E110" t="s">
        <v>89</v>
      </c>
      <c r="F110" t="s">
        <v>599</v>
      </c>
      <c r="G110" s="90">
        <v>112</v>
      </c>
      <c r="H110" s="52">
        <v>0.74107000000000001</v>
      </c>
      <c r="I110" s="52"/>
      <c r="J110" s="52"/>
      <c r="K110" s="52"/>
      <c r="L110" s="52"/>
      <c r="M110" s="52"/>
      <c r="N110" s="52"/>
      <c r="O110" s="52"/>
      <c r="P110" s="52"/>
      <c r="Q110" s="52"/>
    </row>
    <row r="111" spans="1:17">
      <c r="A111" t="s">
        <v>910</v>
      </c>
      <c r="B111" t="s">
        <v>380</v>
      </c>
      <c r="C111" t="s">
        <v>442</v>
      </c>
      <c r="D111" t="s">
        <v>326</v>
      </c>
      <c r="E111" t="s">
        <v>104</v>
      </c>
      <c r="F111" t="s">
        <v>589</v>
      </c>
      <c r="G111" s="90">
        <v>124</v>
      </c>
      <c r="H111" s="52">
        <v>0.80645</v>
      </c>
      <c r="I111" s="52"/>
      <c r="J111" s="52"/>
      <c r="K111" s="52"/>
      <c r="L111" s="52"/>
      <c r="M111" s="52"/>
      <c r="N111" s="52"/>
      <c r="O111" s="52"/>
      <c r="P111" s="52"/>
      <c r="Q111" s="52"/>
    </row>
    <row r="112" spans="1:17">
      <c r="A112" t="s">
        <v>910</v>
      </c>
      <c r="B112" t="s">
        <v>380</v>
      </c>
      <c r="C112" t="s">
        <v>442</v>
      </c>
      <c r="D112" t="s">
        <v>326</v>
      </c>
      <c r="E112" t="s">
        <v>111</v>
      </c>
      <c r="F112" t="s">
        <v>112</v>
      </c>
      <c r="G112" s="90">
        <v>68</v>
      </c>
      <c r="H112" s="52">
        <v>0.92647000000000002</v>
      </c>
      <c r="I112" s="52"/>
      <c r="J112" s="52"/>
      <c r="K112" s="52"/>
      <c r="L112" s="52"/>
      <c r="M112" s="52"/>
      <c r="N112" s="52"/>
      <c r="O112" s="52"/>
      <c r="P112" s="52"/>
      <c r="Q112" s="52"/>
    </row>
    <row r="113" spans="1:17">
      <c r="A113" t="s">
        <v>910</v>
      </c>
      <c r="B113" t="s">
        <v>380</v>
      </c>
      <c r="C113" s="53" t="s">
        <v>443</v>
      </c>
      <c r="D113" s="53" t="s">
        <v>324</v>
      </c>
      <c r="E113" s="53" t="s">
        <v>443</v>
      </c>
      <c r="F113" s="53" t="s">
        <v>324</v>
      </c>
      <c r="G113" s="328">
        <v>308</v>
      </c>
      <c r="H113" s="81">
        <v>0.78571000000000002</v>
      </c>
      <c r="I113" s="52"/>
      <c r="J113" s="52"/>
      <c r="K113" s="81"/>
      <c r="L113" s="52"/>
      <c r="M113" s="52"/>
      <c r="N113" s="52"/>
      <c r="O113" s="52"/>
      <c r="P113" s="52"/>
      <c r="Q113" s="52"/>
    </row>
    <row r="114" spans="1:17">
      <c r="A114" t="s">
        <v>910</v>
      </c>
      <c r="B114" t="s">
        <v>380</v>
      </c>
      <c r="C114" t="s">
        <v>443</v>
      </c>
      <c r="D114" t="s">
        <v>324</v>
      </c>
      <c r="E114" t="s">
        <v>33</v>
      </c>
      <c r="F114" t="s">
        <v>34</v>
      </c>
      <c r="G114" s="90">
        <v>29</v>
      </c>
      <c r="H114" s="52">
        <v>0.96552000000000004</v>
      </c>
      <c r="I114" s="52"/>
      <c r="J114" s="52"/>
      <c r="K114" s="52"/>
      <c r="L114" s="52"/>
      <c r="M114" s="52"/>
      <c r="N114" s="52"/>
      <c r="O114" s="52"/>
      <c r="P114" s="52"/>
      <c r="Q114" s="52"/>
    </row>
    <row r="115" spans="1:17">
      <c r="A115" t="s">
        <v>910</v>
      </c>
      <c r="B115" t="s">
        <v>380</v>
      </c>
      <c r="C115" t="s">
        <v>443</v>
      </c>
      <c r="D115" t="s">
        <v>324</v>
      </c>
      <c r="E115" t="s">
        <v>63</v>
      </c>
      <c r="F115" t="s">
        <v>64</v>
      </c>
      <c r="G115" s="90">
        <v>43</v>
      </c>
      <c r="H115" s="52">
        <v>0.83721000000000001</v>
      </c>
      <c r="I115" s="52"/>
      <c r="J115" s="52"/>
      <c r="K115" s="52"/>
      <c r="L115" s="81"/>
      <c r="M115" s="81"/>
      <c r="N115" s="81"/>
      <c r="O115" s="81"/>
      <c r="P115" s="81"/>
      <c r="Q115" s="81"/>
    </row>
    <row r="116" spans="1:17">
      <c r="A116" t="s">
        <v>910</v>
      </c>
      <c r="B116" t="s">
        <v>380</v>
      </c>
      <c r="C116" t="s">
        <v>443</v>
      </c>
      <c r="D116" t="s">
        <v>324</v>
      </c>
      <c r="E116" t="s">
        <v>171</v>
      </c>
      <c r="F116" t="s">
        <v>172</v>
      </c>
      <c r="G116" s="90">
        <v>206</v>
      </c>
      <c r="H116" s="52">
        <v>0.73785999999999996</v>
      </c>
      <c r="I116" s="52"/>
      <c r="J116" s="52"/>
      <c r="K116" s="52"/>
      <c r="L116" s="52"/>
      <c r="M116" s="52"/>
      <c r="N116" s="52"/>
      <c r="O116" s="52"/>
      <c r="P116" s="52"/>
      <c r="Q116" s="52"/>
    </row>
    <row r="117" spans="1:17">
      <c r="A117" t="s">
        <v>910</v>
      </c>
      <c r="B117" t="s">
        <v>380</v>
      </c>
      <c r="C117" t="s">
        <v>443</v>
      </c>
      <c r="D117" t="s">
        <v>324</v>
      </c>
      <c r="E117" t="s">
        <v>191</v>
      </c>
      <c r="F117" t="s">
        <v>919</v>
      </c>
      <c r="G117" s="90">
        <v>30</v>
      </c>
      <c r="H117" s="52">
        <v>0.86667000000000005</v>
      </c>
      <c r="I117" s="52"/>
      <c r="J117" s="52"/>
      <c r="K117" s="52"/>
      <c r="L117" s="52"/>
      <c r="M117" s="52"/>
      <c r="N117" s="52"/>
      <c r="O117" s="52"/>
      <c r="P117" s="52"/>
      <c r="Q117" s="52"/>
    </row>
    <row r="118" spans="1:17">
      <c r="A118" t="s">
        <v>910</v>
      </c>
      <c r="B118" t="s">
        <v>380</v>
      </c>
      <c r="C118" s="53" t="s">
        <v>444</v>
      </c>
      <c r="D118" s="53" t="s">
        <v>318</v>
      </c>
      <c r="E118" s="53" t="s">
        <v>444</v>
      </c>
      <c r="F118" s="53" t="s">
        <v>318</v>
      </c>
      <c r="G118" s="328">
        <v>459</v>
      </c>
      <c r="H118" s="81">
        <v>0.81481000000000003</v>
      </c>
      <c r="I118" s="52"/>
      <c r="J118" s="52"/>
      <c r="K118" s="81"/>
      <c r="L118" s="52"/>
      <c r="M118" s="52"/>
      <c r="N118" s="52"/>
      <c r="O118" s="52"/>
      <c r="P118" s="52"/>
      <c r="Q118" s="52"/>
    </row>
    <row r="119" spans="1:17">
      <c r="A119" t="s">
        <v>910</v>
      </c>
      <c r="B119" t="s">
        <v>380</v>
      </c>
      <c r="C119" t="s">
        <v>444</v>
      </c>
      <c r="D119" t="s">
        <v>318</v>
      </c>
      <c r="E119" t="s">
        <v>30</v>
      </c>
      <c r="F119" t="s">
        <v>631</v>
      </c>
      <c r="G119" s="90">
        <v>51</v>
      </c>
      <c r="H119" s="52">
        <v>0.70587999999999995</v>
      </c>
      <c r="I119" s="52"/>
      <c r="J119" s="52"/>
      <c r="K119" s="52"/>
      <c r="L119" s="52"/>
      <c r="M119" s="52"/>
      <c r="N119" s="52"/>
      <c r="O119" s="52"/>
      <c r="P119" s="52"/>
      <c r="Q119" s="52"/>
    </row>
    <row r="120" spans="1:17">
      <c r="A120" t="s">
        <v>910</v>
      </c>
      <c r="B120" t="s">
        <v>380</v>
      </c>
      <c r="C120" t="s">
        <v>444</v>
      </c>
      <c r="D120" t="s">
        <v>318</v>
      </c>
      <c r="E120" t="s">
        <v>75</v>
      </c>
      <c r="F120" t="s">
        <v>76</v>
      </c>
      <c r="G120" s="90">
        <v>82</v>
      </c>
      <c r="H120" s="52">
        <v>0.76829000000000003</v>
      </c>
      <c r="I120" s="52"/>
      <c r="J120" s="52"/>
      <c r="K120" s="52"/>
      <c r="L120" s="52"/>
      <c r="M120" s="52"/>
      <c r="N120" s="52"/>
      <c r="O120" s="52"/>
      <c r="P120" s="52"/>
      <c r="Q120" s="52"/>
    </row>
    <row r="121" spans="1:17">
      <c r="A121" t="s">
        <v>910</v>
      </c>
      <c r="B121" t="s">
        <v>380</v>
      </c>
      <c r="C121" t="s">
        <v>444</v>
      </c>
      <c r="D121" t="s">
        <v>318</v>
      </c>
      <c r="E121" t="s">
        <v>163</v>
      </c>
      <c r="F121" t="s">
        <v>920</v>
      </c>
      <c r="G121" s="90">
        <v>81</v>
      </c>
      <c r="H121" s="52">
        <v>0.66666999999999998</v>
      </c>
      <c r="I121" s="52"/>
      <c r="J121" s="52"/>
      <c r="K121" s="52"/>
      <c r="L121" s="52"/>
      <c r="M121" s="52"/>
      <c r="N121" s="52"/>
      <c r="O121" s="52"/>
      <c r="P121" s="52"/>
      <c r="Q121" s="52"/>
    </row>
    <row r="122" spans="1:17">
      <c r="A122" t="s">
        <v>910</v>
      </c>
      <c r="B122" t="s">
        <v>380</v>
      </c>
      <c r="C122" t="s">
        <v>444</v>
      </c>
      <c r="D122" t="s">
        <v>318</v>
      </c>
      <c r="E122" t="s">
        <v>182</v>
      </c>
      <c r="F122" t="s">
        <v>183</v>
      </c>
      <c r="G122" s="90">
        <v>85</v>
      </c>
      <c r="H122" s="52">
        <v>0.94118000000000002</v>
      </c>
      <c r="I122" s="52"/>
      <c r="J122" s="52"/>
      <c r="K122" s="52"/>
      <c r="L122" s="52"/>
      <c r="M122" s="52"/>
      <c r="N122" s="52"/>
      <c r="O122" s="52"/>
      <c r="P122" s="52"/>
      <c r="Q122" s="52"/>
    </row>
    <row r="123" spans="1:17">
      <c r="A123" t="s">
        <v>910</v>
      </c>
      <c r="B123" t="s">
        <v>380</v>
      </c>
      <c r="C123" t="s">
        <v>444</v>
      </c>
      <c r="D123" t="s">
        <v>318</v>
      </c>
      <c r="E123" t="s">
        <v>219</v>
      </c>
      <c r="F123" t="s">
        <v>220</v>
      </c>
      <c r="G123" s="90">
        <v>160</v>
      </c>
      <c r="H123" s="52">
        <v>0.88124999999999998</v>
      </c>
      <c r="I123" s="52"/>
      <c r="J123" s="52"/>
      <c r="K123" s="52"/>
      <c r="L123" s="52"/>
      <c r="M123" s="52"/>
      <c r="N123" s="52"/>
      <c r="O123" s="52"/>
      <c r="P123" s="52"/>
      <c r="Q123" s="52"/>
    </row>
    <row r="124" spans="1:17">
      <c r="A124" t="s">
        <v>910</v>
      </c>
      <c r="B124" t="s">
        <v>380</v>
      </c>
      <c r="C124" s="53" t="s">
        <v>445</v>
      </c>
      <c r="D124" s="53" t="s">
        <v>325</v>
      </c>
      <c r="E124" s="53" t="s">
        <v>445</v>
      </c>
      <c r="F124" s="53" t="s">
        <v>325</v>
      </c>
      <c r="G124" s="328">
        <v>447</v>
      </c>
      <c r="H124" s="81">
        <v>0.76285999999999998</v>
      </c>
      <c r="I124" s="52"/>
      <c r="J124" s="52"/>
      <c r="K124" s="81"/>
      <c r="L124" s="52"/>
      <c r="M124" s="52"/>
      <c r="N124" s="52"/>
      <c r="O124" s="52"/>
      <c r="P124" s="52"/>
      <c r="Q124" s="52"/>
    </row>
    <row r="125" spans="1:17">
      <c r="A125" t="s">
        <v>910</v>
      </c>
      <c r="B125" t="s">
        <v>380</v>
      </c>
      <c r="C125" t="s">
        <v>445</v>
      </c>
      <c r="D125" t="s">
        <v>325</v>
      </c>
      <c r="E125" t="s">
        <v>45</v>
      </c>
      <c r="F125" t="s">
        <v>46</v>
      </c>
      <c r="G125" s="90">
        <v>71</v>
      </c>
      <c r="H125" s="52">
        <v>0.71831</v>
      </c>
      <c r="I125" s="52"/>
      <c r="J125" s="52"/>
      <c r="K125" s="52"/>
      <c r="L125" s="81"/>
      <c r="M125" s="81"/>
      <c r="N125" s="81"/>
      <c r="O125" s="81"/>
      <c r="P125" s="81"/>
      <c r="Q125" s="81"/>
    </row>
    <row r="126" spans="1:17">
      <c r="A126" t="s">
        <v>910</v>
      </c>
      <c r="B126" t="s">
        <v>380</v>
      </c>
      <c r="C126" t="s">
        <v>445</v>
      </c>
      <c r="D126" t="s">
        <v>325</v>
      </c>
      <c r="E126" t="s">
        <v>79</v>
      </c>
      <c r="F126" t="s">
        <v>80</v>
      </c>
      <c r="G126" s="90">
        <v>103</v>
      </c>
      <c r="H126" s="52">
        <v>0.86407999999999996</v>
      </c>
      <c r="I126" s="52"/>
      <c r="J126" s="52"/>
      <c r="K126" s="52"/>
      <c r="L126" s="81"/>
      <c r="M126" s="81"/>
      <c r="N126" s="81"/>
      <c r="O126" s="81"/>
      <c r="P126" s="81"/>
      <c r="Q126" s="81"/>
    </row>
    <row r="127" spans="1:17">
      <c r="A127" t="s">
        <v>910</v>
      </c>
      <c r="B127" t="s">
        <v>380</v>
      </c>
      <c r="C127" t="s">
        <v>445</v>
      </c>
      <c r="D127" t="s">
        <v>325</v>
      </c>
      <c r="E127" t="s">
        <v>87</v>
      </c>
      <c r="F127" t="s">
        <v>88</v>
      </c>
      <c r="G127" s="90">
        <v>62</v>
      </c>
      <c r="H127" s="52">
        <v>0.66129000000000004</v>
      </c>
      <c r="I127" s="52"/>
      <c r="J127" s="52"/>
      <c r="K127" s="52"/>
      <c r="L127" s="52"/>
      <c r="M127" s="52"/>
      <c r="N127" s="52"/>
      <c r="O127" s="52"/>
      <c r="P127" s="52"/>
      <c r="Q127" s="52"/>
    </row>
    <row r="128" spans="1:17">
      <c r="A128" t="s">
        <v>910</v>
      </c>
      <c r="B128" t="s">
        <v>380</v>
      </c>
      <c r="C128" t="s">
        <v>445</v>
      </c>
      <c r="D128" t="s">
        <v>325</v>
      </c>
      <c r="E128" t="s">
        <v>151</v>
      </c>
      <c r="F128" t="s">
        <v>152</v>
      </c>
      <c r="G128" s="90">
        <v>129</v>
      </c>
      <c r="H128" s="52">
        <v>0.67442000000000002</v>
      </c>
      <c r="I128" s="52"/>
      <c r="J128" s="52"/>
      <c r="K128" s="52"/>
      <c r="L128" s="52"/>
      <c r="M128" s="52"/>
      <c r="N128" s="52"/>
      <c r="O128" s="52"/>
      <c r="P128" s="52"/>
      <c r="Q128" s="52"/>
    </row>
    <row r="129" spans="1:17">
      <c r="A129" t="s">
        <v>910</v>
      </c>
      <c r="B129" t="s">
        <v>380</v>
      </c>
      <c r="C129" t="s">
        <v>445</v>
      </c>
      <c r="D129" t="s">
        <v>325</v>
      </c>
      <c r="E129" t="s">
        <v>155</v>
      </c>
      <c r="F129" t="s">
        <v>156</v>
      </c>
      <c r="G129" s="90">
        <v>82</v>
      </c>
      <c r="H129" s="52">
        <v>0.89024000000000003</v>
      </c>
      <c r="I129" s="52"/>
      <c r="J129" s="52"/>
      <c r="K129" s="52"/>
      <c r="L129" s="52"/>
      <c r="M129" s="52"/>
      <c r="N129" s="52"/>
      <c r="O129" s="52"/>
      <c r="P129" s="52"/>
      <c r="Q129" s="52"/>
    </row>
    <row r="130" spans="1:17">
      <c r="A130" t="s">
        <v>910</v>
      </c>
      <c r="B130" t="s">
        <v>380</v>
      </c>
      <c r="C130" s="53" t="s">
        <v>446</v>
      </c>
      <c r="D130" s="53" t="s">
        <v>316</v>
      </c>
      <c r="E130" s="53" t="s">
        <v>446</v>
      </c>
      <c r="F130" s="53" t="s">
        <v>316</v>
      </c>
      <c r="G130" s="328">
        <v>479</v>
      </c>
      <c r="H130" s="81">
        <v>0.87473999999999996</v>
      </c>
      <c r="I130" s="52"/>
      <c r="J130" s="52"/>
      <c r="K130" s="81"/>
      <c r="L130" s="52"/>
      <c r="M130" s="52"/>
      <c r="N130" s="52"/>
      <c r="O130" s="52"/>
      <c r="P130" s="52"/>
      <c r="Q130" s="52"/>
    </row>
    <row r="131" spans="1:17">
      <c r="A131" t="s">
        <v>910</v>
      </c>
      <c r="B131" t="s">
        <v>380</v>
      </c>
      <c r="C131" t="s">
        <v>446</v>
      </c>
      <c r="D131" t="s">
        <v>316</v>
      </c>
      <c r="E131" t="s">
        <v>65</v>
      </c>
      <c r="F131" t="s">
        <v>66</v>
      </c>
      <c r="G131" s="90">
        <v>34</v>
      </c>
      <c r="H131" s="52">
        <v>0.91176000000000001</v>
      </c>
      <c r="I131" s="52"/>
      <c r="J131" s="52"/>
      <c r="K131" s="52"/>
      <c r="L131" s="52"/>
      <c r="M131" s="52"/>
      <c r="N131" s="52"/>
      <c r="O131" s="52"/>
      <c r="P131" s="52"/>
      <c r="Q131" s="52"/>
    </row>
    <row r="132" spans="1:17">
      <c r="A132" t="s">
        <v>910</v>
      </c>
      <c r="B132" t="s">
        <v>380</v>
      </c>
      <c r="C132" t="s">
        <v>446</v>
      </c>
      <c r="D132" t="s">
        <v>316</v>
      </c>
      <c r="E132" t="s">
        <v>90</v>
      </c>
      <c r="F132" t="s">
        <v>91</v>
      </c>
      <c r="G132" s="90">
        <v>70</v>
      </c>
      <c r="H132" s="52">
        <v>0.82857000000000003</v>
      </c>
      <c r="I132" s="52"/>
      <c r="J132" s="52"/>
      <c r="K132" s="52"/>
      <c r="L132" s="52"/>
      <c r="M132" s="52"/>
      <c r="N132" s="52"/>
      <c r="O132" s="52"/>
      <c r="P132" s="52"/>
      <c r="Q132" s="52"/>
    </row>
    <row r="133" spans="1:17">
      <c r="A133" t="s">
        <v>910</v>
      </c>
      <c r="B133" t="s">
        <v>380</v>
      </c>
      <c r="C133" t="s">
        <v>446</v>
      </c>
      <c r="D133" t="s">
        <v>316</v>
      </c>
      <c r="E133" t="s">
        <v>98</v>
      </c>
      <c r="F133" t="s">
        <v>266</v>
      </c>
      <c r="G133" s="90">
        <v>33</v>
      </c>
      <c r="H133" s="52">
        <v>0.84848000000000001</v>
      </c>
      <c r="I133" s="52"/>
      <c r="J133" s="52"/>
      <c r="K133" s="52"/>
      <c r="L133" s="81"/>
      <c r="M133" s="81"/>
      <c r="N133" s="81"/>
      <c r="O133" s="81"/>
      <c r="P133" s="81"/>
      <c r="Q133" s="81"/>
    </row>
    <row r="134" spans="1:17">
      <c r="A134" t="s">
        <v>910</v>
      </c>
      <c r="B134" t="s">
        <v>380</v>
      </c>
      <c r="C134" t="s">
        <v>446</v>
      </c>
      <c r="D134" t="s">
        <v>316</v>
      </c>
      <c r="E134" t="s">
        <v>153</v>
      </c>
      <c r="F134" t="s">
        <v>154</v>
      </c>
      <c r="G134" s="90">
        <v>135</v>
      </c>
      <c r="H134" s="52">
        <v>0.87407000000000001</v>
      </c>
      <c r="I134" s="52"/>
      <c r="J134" s="52"/>
      <c r="K134" s="52"/>
      <c r="L134" s="52"/>
      <c r="M134" s="52"/>
      <c r="N134" s="52"/>
      <c r="O134" s="52"/>
      <c r="P134" s="52"/>
      <c r="Q134" s="52"/>
    </row>
    <row r="135" spans="1:17">
      <c r="A135" t="s">
        <v>910</v>
      </c>
      <c r="B135" t="s">
        <v>380</v>
      </c>
      <c r="C135" t="s">
        <v>446</v>
      </c>
      <c r="D135" t="s">
        <v>316</v>
      </c>
      <c r="E135" t="s">
        <v>201</v>
      </c>
      <c r="F135" t="s">
        <v>202</v>
      </c>
      <c r="G135" s="90">
        <v>95</v>
      </c>
      <c r="H135" s="52">
        <v>0.92632000000000003</v>
      </c>
      <c r="I135" s="52"/>
      <c r="J135" s="52"/>
      <c r="K135" s="52"/>
      <c r="L135" s="52"/>
      <c r="M135" s="52"/>
      <c r="N135" s="52"/>
      <c r="O135" s="52"/>
      <c r="P135" s="52"/>
      <c r="Q135" s="52"/>
    </row>
    <row r="136" spans="1:17">
      <c r="A136" t="s">
        <v>910</v>
      </c>
      <c r="B136" t="s">
        <v>380</v>
      </c>
      <c r="C136" t="s">
        <v>446</v>
      </c>
      <c r="D136" t="s">
        <v>316</v>
      </c>
      <c r="E136" t="s">
        <v>207</v>
      </c>
      <c r="F136" t="s">
        <v>208</v>
      </c>
      <c r="G136" s="90">
        <v>112</v>
      </c>
      <c r="H136" s="52">
        <v>0.85714000000000001</v>
      </c>
      <c r="I136" s="52"/>
      <c r="J136" s="52"/>
      <c r="K136" s="52"/>
      <c r="L136" s="52"/>
      <c r="M136" s="52"/>
      <c r="N136" s="52"/>
      <c r="O136" s="52"/>
      <c r="P136" s="52"/>
      <c r="Q136" s="52"/>
    </row>
    <row r="137" spans="1:17">
      <c r="A137" t="s">
        <v>910</v>
      </c>
      <c r="B137" t="s">
        <v>380</v>
      </c>
      <c r="C137" s="53" t="s">
        <v>448</v>
      </c>
      <c r="D137" s="53" t="s">
        <v>322</v>
      </c>
      <c r="E137" s="53" t="s">
        <v>448</v>
      </c>
      <c r="F137" s="53" t="s">
        <v>322</v>
      </c>
      <c r="G137" s="328">
        <v>1002</v>
      </c>
      <c r="H137" s="81">
        <v>0.83433000000000002</v>
      </c>
      <c r="I137" s="52"/>
      <c r="J137" s="52"/>
      <c r="K137" s="81"/>
      <c r="L137" s="52"/>
      <c r="M137" s="52"/>
      <c r="N137" s="52"/>
      <c r="O137" s="52"/>
      <c r="P137" s="52"/>
      <c r="Q137" s="52"/>
    </row>
    <row r="138" spans="1:17">
      <c r="A138" t="s">
        <v>910</v>
      </c>
      <c r="B138" t="s">
        <v>380</v>
      </c>
      <c r="C138" t="s">
        <v>448</v>
      </c>
      <c r="D138" t="s">
        <v>322</v>
      </c>
      <c r="E138" t="s">
        <v>83</v>
      </c>
      <c r="F138" t="s">
        <v>84</v>
      </c>
      <c r="G138" s="90">
        <v>34</v>
      </c>
      <c r="H138" s="52">
        <v>0.85294000000000003</v>
      </c>
      <c r="I138" s="52"/>
      <c r="J138" s="52"/>
      <c r="K138" s="52"/>
      <c r="L138" s="52"/>
      <c r="M138" s="52"/>
      <c r="N138" s="52"/>
      <c r="O138" s="52"/>
      <c r="P138" s="52"/>
      <c r="Q138" s="52"/>
    </row>
    <row r="139" spans="1:17">
      <c r="A139" t="s">
        <v>910</v>
      </c>
      <c r="B139" t="s">
        <v>380</v>
      </c>
      <c r="C139" t="s">
        <v>448</v>
      </c>
      <c r="D139" t="s">
        <v>322</v>
      </c>
      <c r="E139" t="s">
        <v>169</v>
      </c>
      <c r="F139" t="s">
        <v>170</v>
      </c>
      <c r="G139" s="90">
        <v>36</v>
      </c>
      <c r="H139" s="52">
        <v>0.77778000000000003</v>
      </c>
      <c r="I139" s="52"/>
      <c r="J139" s="52"/>
      <c r="K139" s="52"/>
      <c r="L139" s="52"/>
      <c r="M139" s="52"/>
      <c r="N139" s="52"/>
      <c r="O139" s="52"/>
      <c r="P139" s="52"/>
      <c r="Q139" s="52"/>
    </row>
    <row r="140" spans="1:17">
      <c r="A140" t="s">
        <v>910</v>
      </c>
      <c r="B140" t="s">
        <v>380</v>
      </c>
      <c r="C140" t="s">
        <v>448</v>
      </c>
      <c r="D140" t="s">
        <v>322</v>
      </c>
      <c r="E140" t="s">
        <v>179</v>
      </c>
      <c r="F140" t="s">
        <v>180</v>
      </c>
      <c r="G140" s="90">
        <v>44</v>
      </c>
      <c r="H140" s="52">
        <v>0.77273000000000003</v>
      </c>
      <c r="I140" s="52"/>
      <c r="J140" s="52"/>
      <c r="K140" s="52"/>
      <c r="L140" s="52"/>
      <c r="M140" s="52"/>
      <c r="N140" s="52"/>
      <c r="O140" s="52"/>
      <c r="P140" s="52"/>
      <c r="Q140" s="52"/>
    </row>
    <row r="141" spans="1:17">
      <c r="A141" t="s">
        <v>910</v>
      </c>
      <c r="B141" t="s">
        <v>380</v>
      </c>
      <c r="C141" t="s">
        <v>448</v>
      </c>
      <c r="D141" t="s">
        <v>322</v>
      </c>
      <c r="E141" t="s">
        <v>186</v>
      </c>
      <c r="F141" t="s">
        <v>921</v>
      </c>
      <c r="G141" s="90">
        <v>69</v>
      </c>
      <c r="H141" s="52">
        <v>0.82608999999999999</v>
      </c>
      <c r="I141" s="52"/>
      <c r="J141" s="52"/>
      <c r="K141" s="52"/>
      <c r="L141" s="52"/>
      <c r="M141" s="52"/>
      <c r="N141" s="52"/>
      <c r="O141" s="52"/>
      <c r="P141" s="52"/>
      <c r="Q141" s="52"/>
    </row>
    <row r="142" spans="1:17">
      <c r="A142" t="s">
        <v>910</v>
      </c>
      <c r="B142" t="s">
        <v>380</v>
      </c>
      <c r="C142" t="s">
        <v>448</v>
      </c>
      <c r="D142" t="s">
        <v>322</v>
      </c>
      <c r="E142" t="s">
        <v>193</v>
      </c>
      <c r="F142" t="s">
        <v>922</v>
      </c>
      <c r="G142" s="90">
        <v>90</v>
      </c>
      <c r="H142" s="52">
        <v>0.81111</v>
      </c>
      <c r="I142" s="52"/>
      <c r="J142" s="52"/>
      <c r="K142" s="52"/>
      <c r="L142" s="52"/>
      <c r="M142" s="52"/>
      <c r="N142" s="52"/>
      <c r="O142" s="52"/>
      <c r="P142" s="52"/>
      <c r="Q142" s="52"/>
    </row>
    <row r="143" spans="1:17">
      <c r="A143" t="s">
        <v>910</v>
      </c>
      <c r="B143" t="s">
        <v>380</v>
      </c>
      <c r="C143" t="s">
        <v>448</v>
      </c>
      <c r="D143" t="s">
        <v>322</v>
      </c>
      <c r="E143" t="s">
        <v>194</v>
      </c>
      <c r="F143" t="s">
        <v>923</v>
      </c>
      <c r="G143" s="90">
        <v>103</v>
      </c>
      <c r="H143" s="52">
        <v>0.89319999999999999</v>
      </c>
      <c r="I143" s="52"/>
      <c r="J143" s="52"/>
      <c r="K143" s="52"/>
      <c r="L143" s="52"/>
      <c r="M143" s="52"/>
      <c r="N143" s="52"/>
      <c r="O143" s="52"/>
      <c r="P143" s="52"/>
      <c r="Q143" s="52"/>
    </row>
    <row r="144" spans="1:17">
      <c r="A144" t="s">
        <v>910</v>
      </c>
      <c r="B144" t="s">
        <v>380</v>
      </c>
      <c r="C144" t="s">
        <v>448</v>
      </c>
      <c r="D144" t="s">
        <v>322</v>
      </c>
      <c r="E144" t="s">
        <v>203</v>
      </c>
      <c r="F144" t="s">
        <v>204</v>
      </c>
      <c r="G144" s="90">
        <v>227</v>
      </c>
      <c r="H144" s="52">
        <v>0.83260000000000001</v>
      </c>
      <c r="I144" s="52"/>
      <c r="J144" s="52"/>
      <c r="K144" s="52"/>
      <c r="L144" s="52"/>
      <c r="M144" s="52"/>
      <c r="N144" s="52"/>
      <c r="O144" s="52"/>
      <c r="P144" s="52"/>
      <c r="Q144" s="52"/>
    </row>
    <row r="145" spans="1:17">
      <c r="A145" t="s">
        <v>910</v>
      </c>
      <c r="B145" t="s">
        <v>380</v>
      </c>
      <c r="C145" t="s">
        <v>448</v>
      </c>
      <c r="D145" t="s">
        <v>322</v>
      </c>
      <c r="E145" t="s">
        <v>205</v>
      </c>
      <c r="F145" t="s">
        <v>206</v>
      </c>
      <c r="G145" s="90">
        <v>86</v>
      </c>
      <c r="H145" s="52">
        <v>0.87209000000000003</v>
      </c>
      <c r="I145" s="52"/>
      <c r="J145" s="52"/>
      <c r="K145" s="52"/>
      <c r="L145" s="52"/>
      <c r="M145" s="52"/>
      <c r="N145" s="52"/>
      <c r="O145" s="52"/>
      <c r="P145" s="52"/>
      <c r="Q145" s="52"/>
    </row>
    <row r="146" spans="1:17">
      <c r="A146" t="s">
        <v>910</v>
      </c>
      <c r="B146" t="s">
        <v>380</v>
      </c>
      <c r="C146" t="s">
        <v>448</v>
      </c>
      <c r="D146" t="s">
        <v>322</v>
      </c>
      <c r="E146" t="s">
        <v>215</v>
      </c>
      <c r="F146" t="s">
        <v>276</v>
      </c>
      <c r="G146" s="90">
        <v>112</v>
      </c>
      <c r="H146" s="52">
        <v>0.83035999999999999</v>
      </c>
      <c r="I146" s="52"/>
      <c r="J146" s="52"/>
      <c r="K146" s="52"/>
      <c r="L146" s="81"/>
      <c r="M146" s="81"/>
      <c r="N146" s="81"/>
      <c r="O146" s="81"/>
      <c r="P146" s="81"/>
      <c r="Q146" s="81"/>
    </row>
    <row r="147" spans="1:17">
      <c r="A147" t="s">
        <v>910</v>
      </c>
      <c r="B147" t="s">
        <v>380</v>
      </c>
      <c r="C147" t="s">
        <v>448</v>
      </c>
      <c r="D147" t="s">
        <v>322</v>
      </c>
      <c r="E147" t="s">
        <v>221</v>
      </c>
      <c r="F147" t="s">
        <v>222</v>
      </c>
      <c r="G147" s="90">
        <v>67</v>
      </c>
      <c r="H147" s="52">
        <v>0.92537000000000003</v>
      </c>
      <c r="I147" s="52"/>
      <c r="J147" s="52"/>
      <c r="K147" s="52"/>
      <c r="L147" s="52"/>
      <c r="M147" s="52"/>
      <c r="N147" s="52"/>
      <c r="O147" s="52"/>
      <c r="P147" s="52"/>
      <c r="Q147" s="52"/>
    </row>
    <row r="148" spans="1:17">
      <c r="A148" t="s">
        <v>910</v>
      </c>
      <c r="B148" t="s">
        <v>380</v>
      </c>
      <c r="C148" t="s">
        <v>448</v>
      </c>
      <c r="D148" t="s">
        <v>322</v>
      </c>
      <c r="E148" t="s">
        <v>233</v>
      </c>
      <c r="F148" t="s">
        <v>234</v>
      </c>
      <c r="G148" s="90">
        <v>113</v>
      </c>
      <c r="H148" s="52">
        <v>0.86726000000000003</v>
      </c>
      <c r="I148" s="52"/>
      <c r="J148" s="52"/>
      <c r="K148" s="52"/>
      <c r="L148" s="52"/>
      <c r="M148" s="52"/>
      <c r="N148" s="52"/>
      <c r="O148" s="52"/>
      <c r="P148" s="52"/>
      <c r="Q148" s="52"/>
    </row>
    <row r="149" spans="1:17">
      <c r="A149" t="s">
        <v>910</v>
      </c>
      <c r="B149" t="s">
        <v>380</v>
      </c>
      <c r="C149" t="s">
        <v>448</v>
      </c>
      <c r="D149" t="s">
        <v>322</v>
      </c>
      <c r="E149" t="s">
        <v>237</v>
      </c>
      <c r="F149" t="s">
        <v>238</v>
      </c>
      <c r="G149" s="90">
        <v>21</v>
      </c>
      <c r="H149" s="52">
        <v>0.28571000000000002</v>
      </c>
      <c r="I149" s="52"/>
      <c r="J149" s="52"/>
      <c r="K149" s="52"/>
      <c r="L149" s="52"/>
      <c r="M149" s="52"/>
      <c r="N149" s="52"/>
      <c r="O149" s="52"/>
      <c r="P149" s="52"/>
      <c r="Q149" s="52"/>
    </row>
    <row r="150" spans="1:17">
      <c r="A150" t="s">
        <v>910</v>
      </c>
      <c r="B150" t="s">
        <v>380</v>
      </c>
      <c r="C150" s="53" t="s">
        <v>449</v>
      </c>
      <c r="D150" s="53" t="s">
        <v>320</v>
      </c>
      <c r="E150" s="53" t="s">
        <v>449</v>
      </c>
      <c r="F150" s="53" t="s">
        <v>320</v>
      </c>
      <c r="G150" s="328">
        <v>372</v>
      </c>
      <c r="H150" s="81">
        <v>0.80913999999999997</v>
      </c>
      <c r="I150" s="52"/>
      <c r="J150" s="52"/>
      <c r="K150" s="81"/>
      <c r="L150" s="52"/>
      <c r="M150" s="52"/>
      <c r="N150" s="52"/>
      <c r="O150" s="52"/>
      <c r="P150" s="52"/>
      <c r="Q150" s="52"/>
    </row>
    <row r="151" spans="1:17">
      <c r="A151" t="s">
        <v>910</v>
      </c>
      <c r="B151" t="s">
        <v>380</v>
      </c>
      <c r="C151" t="s">
        <v>449</v>
      </c>
      <c r="D151" t="s">
        <v>320</v>
      </c>
      <c r="E151" t="s">
        <v>28</v>
      </c>
      <c r="F151" t="s">
        <v>29</v>
      </c>
      <c r="G151" s="90">
        <v>25</v>
      </c>
      <c r="H151" s="52">
        <v>0.92</v>
      </c>
      <c r="I151" s="52"/>
      <c r="J151" s="52"/>
      <c r="K151" s="52"/>
      <c r="L151" s="52"/>
      <c r="M151" s="52"/>
      <c r="N151" s="52"/>
      <c r="O151" s="52"/>
      <c r="P151" s="52"/>
      <c r="Q151" s="52"/>
    </row>
    <row r="152" spans="1:17">
      <c r="A152" t="s">
        <v>910</v>
      </c>
      <c r="B152" t="s">
        <v>380</v>
      </c>
      <c r="C152" t="s">
        <v>449</v>
      </c>
      <c r="D152" t="s">
        <v>320</v>
      </c>
      <c r="E152" t="s">
        <v>43</v>
      </c>
      <c r="F152" t="s">
        <v>44</v>
      </c>
      <c r="G152" s="90">
        <v>44</v>
      </c>
      <c r="H152" s="52">
        <v>0.84091000000000005</v>
      </c>
      <c r="I152" s="52"/>
      <c r="J152" s="52"/>
      <c r="K152" s="52"/>
      <c r="L152" s="52"/>
      <c r="M152" s="52"/>
      <c r="N152" s="52"/>
      <c r="O152" s="52"/>
      <c r="P152" s="52"/>
      <c r="Q152" s="52"/>
    </row>
    <row r="153" spans="1:17">
      <c r="A153" t="s">
        <v>910</v>
      </c>
      <c r="B153" t="s">
        <v>380</v>
      </c>
      <c r="C153" t="s">
        <v>449</v>
      </c>
      <c r="D153" t="s">
        <v>320</v>
      </c>
      <c r="E153" t="s">
        <v>47</v>
      </c>
      <c r="F153" t="s">
        <v>48</v>
      </c>
      <c r="G153" s="90">
        <v>73</v>
      </c>
      <c r="H153" s="52">
        <v>0.79452</v>
      </c>
      <c r="I153" s="52"/>
      <c r="J153" s="52"/>
      <c r="K153" s="52"/>
    </row>
    <row r="154" spans="1:17">
      <c r="A154" t="s">
        <v>910</v>
      </c>
      <c r="B154" t="s">
        <v>380</v>
      </c>
      <c r="C154" t="s">
        <v>449</v>
      </c>
      <c r="D154" t="s">
        <v>320</v>
      </c>
      <c r="E154" t="s">
        <v>92</v>
      </c>
      <c r="F154" t="s">
        <v>93</v>
      </c>
      <c r="G154" s="90">
        <v>30</v>
      </c>
      <c r="H154" s="52">
        <v>0.96667000000000003</v>
      </c>
      <c r="I154" s="52"/>
      <c r="J154" s="52"/>
      <c r="K154" s="52"/>
    </row>
    <row r="155" spans="1:17">
      <c r="A155" t="s">
        <v>910</v>
      </c>
      <c r="B155" t="s">
        <v>380</v>
      </c>
      <c r="C155" t="s">
        <v>449</v>
      </c>
      <c r="D155" t="s">
        <v>320</v>
      </c>
      <c r="E155" t="s">
        <v>109</v>
      </c>
      <c r="F155" t="s">
        <v>110</v>
      </c>
      <c r="G155" s="90">
        <v>132</v>
      </c>
      <c r="H155" s="52">
        <v>0.81061000000000005</v>
      </c>
      <c r="I155" s="52"/>
      <c r="J155" s="52"/>
      <c r="K155" s="52"/>
    </row>
    <row r="156" spans="1:17">
      <c r="A156" t="s">
        <v>910</v>
      </c>
      <c r="B156" t="s">
        <v>380</v>
      </c>
      <c r="C156" t="s">
        <v>449</v>
      </c>
      <c r="D156" t="s">
        <v>320</v>
      </c>
      <c r="E156" t="s">
        <v>127</v>
      </c>
      <c r="F156" t="s">
        <v>128</v>
      </c>
      <c r="G156" s="90">
        <v>68</v>
      </c>
      <c r="H156" s="52">
        <v>0.69118000000000002</v>
      </c>
      <c r="I156" s="52"/>
      <c r="J156" s="52"/>
      <c r="K156" s="52"/>
    </row>
    <row r="157" spans="1:17">
      <c r="J157" s="52"/>
    </row>
  </sheetData>
  <mergeCells count="6">
    <mergeCell ref="F4:H4"/>
    <mergeCell ref="F2:H2"/>
    <mergeCell ref="F9:H9"/>
    <mergeCell ref="F5:H5"/>
    <mergeCell ref="J10:L10"/>
    <mergeCell ref="F6:H6"/>
  </mergeCells>
  <hyperlinks>
    <hyperlink ref="C3" r:id="rId1" display="https://www.natcan.org.uk/audits/metastatic-breast/           " xr:uid="{BB600823-54E7-43AD-ABB2-7C76CE2F56F2}"/>
    <hyperlink ref="C2" r:id="rId2" display="breastcanceraudits@rcseng.ac.uk           " xr:uid="{8428EADD-9DF3-485C-9BD0-3CC9834562BC}"/>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67D8A-0D55-47AC-B9C6-3A2326E74198}">
  <sheetPr codeName="Sheet12"/>
  <dimension ref="A1:R157"/>
  <sheetViews>
    <sheetView showGridLines="0" zoomScale="80" zoomScaleNormal="80" zoomScaleSheetLayoutView="100" workbookViewId="0">
      <pane ySplit="12" topLeftCell="A13" activePane="bottomLeft" state="frozen"/>
      <selection pane="bottomLeft" activeCell="F2" sqref="F2:H2"/>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42.73046875" customWidth="1"/>
    <col min="7" max="7" width="9.73046875" style="90" customWidth="1"/>
    <col min="8" max="8" width="9.73046875" customWidth="1"/>
    <col min="12" max="12" width="10.73046875" style="28" customWidth="1"/>
    <col min="13" max="13" width="20.73046875" customWidth="1"/>
    <col min="14" max="15" width="10.73046875" customWidth="1"/>
    <col min="16" max="16" width="9.73046875" style="90" customWidth="1"/>
    <col min="17" max="17" width="9.73046875" customWidth="1"/>
  </cols>
  <sheetData>
    <row r="1" spans="1:18" ht="20.100000000000001" customHeight="1">
      <c r="A1" s="20"/>
      <c r="B1" s="20"/>
      <c r="C1" s="21"/>
      <c r="D1" s="54"/>
      <c r="E1" s="88" t="s">
        <v>924</v>
      </c>
      <c r="F1" s="72"/>
      <c r="G1" s="89"/>
      <c r="H1" s="20"/>
      <c r="I1" s="20"/>
    </row>
    <row r="2" spans="1:18" ht="30" customHeight="1">
      <c r="A2" s="20"/>
      <c r="B2" s="20"/>
      <c r="C2" s="69"/>
      <c r="D2" s="69"/>
      <c r="E2" s="71" t="s">
        <v>451</v>
      </c>
      <c r="F2" s="459" t="s">
        <v>968</v>
      </c>
      <c r="G2" s="459"/>
      <c r="H2" s="459"/>
      <c r="I2" s="20"/>
    </row>
    <row r="3" spans="1:18" ht="15" customHeight="1">
      <c r="A3" s="20"/>
      <c r="B3" s="20"/>
      <c r="C3" s="69"/>
      <c r="D3" s="69"/>
      <c r="E3" s="71" t="s">
        <v>26</v>
      </c>
      <c r="F3" s="72" t="s">
        <v>472</v>
      </c>
      <c r="G3" s="337"/>
      <c r="H3" s="23"/>
      <c r="I3" s="20"/>
    </row>
    <row r="4" spans="1:18" ht="30" customHeight="1">
      <c r="A4" s="20"/>
      <c r="B4" s="20"/>
      <c r="C4" s="70"/>
      <c r="D4" s="70"/>
      <c r="E4" s="71" t="s">
        <v>421</v>
      </c>
      <c r="F4" s="459" t="s">
        <v>864</v>
      </c>
      <c r="G4" s="459"/>
      <c r="H4" s="459"/>
      <c r="I4" s="20"/>
    </row>
    <row r="5" spans="1:18" ht="30" customHeight="1">
      <c r="A5" s="20"/>
      <c r="B5" s="20"/>
      <c r="C5" s="20"/>
      <c r="D5" s="54"/>
      <c r="E5" s="71" t="s">
        <v>422</v>
      </c>
      <c r="F5" s="459" t="s">
        <v>969</v>
      </c>
      <c r="G5" s="459"/>
      <c r="H5" s="459"/>
      <c r="I5" s="20"/>
    </row>
    <row r="6" spans="1:18" ht="15" customHeight="1">
      <c r="A6" s="20"/>
      <c r="B6" s="20"/>
      <c r="C6" s="20"/>
      <c r="D6" s="54"/>
      <c r="E6" s="71" t="s">
        <v>251</v>
      </c>
      <c r="F6" s="459" t="s">
        <v>979</v>
      </c>
      <c r="G6" s="459"/>
      <c r="H6" s="459"/>
      <c r="I6" s="20"/>
    </row>
    <row r="7" spans="1:18" ht="26.25">
      <c r="A7" s="20"/>
      <c r="B7" s="20"/>
      <c r="C7" s="20"/>
      <c r="D7" s="20"/>
      <c r="E7" s="73" t="s">
        <v>495</v>
      </c>
      <c r="F7" s="72" t="s">
        <v>453</v>
      </c>
      <c r="G7" s="337"/>
      <c r="H7" s="23"/>
      <c r="I7" s="20"/>
    </row>
    <row r="8" spans="1:18" ht="23.25" customHeight="1">
      <c r="D8" s="16"/>
      <c r="E8" s="73" t="s">
        <v>395</v>
      </c>
      <c r="F8" s="72" t="s">
        <v>459</v>
      </c>
      <c r="G8" s="337"/>
      <c r="H8" s="23"/>
    </row>
    <row r="9" spans="1:18" ht="30" customHeight="1">
      <c r="D9" s="16"/>
      <c r="E9" s="73" t="s">
        <v>423</v>
      </c>
      <c r="F9" s="459" t="s">
        <v>970</v>
      </c>
      <c r="G9" s="459"/>
      <c r="H9" s="459"/>
    </row>
    <row r="10" spans="1:18">
      <c r="D10" s="16"/>
      <c r="E10" s="73"/>
      <c r="F10" s="72"/>
      <c r="G10" s="185"/>
      <c r="H10" s="14"/>
    </row>
    <row r="12" spans="1:18" s="67" customFormat="1" ht="43.15" thickBot="1">
      <c r="A12" s="74" t="s">
        <v>660</v>
      </c>
      <c r="B12" s="74" t="s">
        <v>395</v>
      </c>
      <c r="C12" s="74" t="s">
        <v>396</v>
      </c>
      <c r="D12" s="74" t="s">
        <v>397</v>
      </c>
      <c r="E12" s="74" t="s">
        <v>452</v>
      </c>
      <c r="F12" s="74" t="s">
        <v>399</v>
      </c>
      <c r="G12" s="91" t="s">
        <v>414</v>
      </c>
      <c r="H12" s="74" t="s">
        <v>474</v>
      </c>
      <c r="I12"/>
      <c r="J12"/>
      <c r="K12"/>
      <c r="L12" s="74" t="s">
        <v>660</v>
      </c>
      <c r="M12" s="74" t="s">
        <v>395</v>
      </c>
      <c r="N12" s="74" t="s">
        <v>456</v>
      </c>
      <c r="O12" s="74" t="s">
        <v>454</v>
      </c>
      <c r="P12" s="91" t="s">
        <v>414</v>
      </c>
      <c r="Q12" s="74" t="s">
        <v>474</v>
      </c>
      <c r="R12"/>
    </row>
    <row r="13" spans="1:18" ht="14.65" thickBot="1">
      <c r="A13" s="158" t="s">
        <v>910</v>
      </c>
      <c r="B13" s="158" t="s">
        <v>400</v>
      </c>
      <c r="C13" s="158" t="s">
        <v>428</v>
      </c>
      <c r="D13" s="158" t="s">
        <v>400</v>
      </c>
      <c r="E13" s="158" t="s">
        <v>428</v>
      </c>
      <c r="F13" s="158" t="s">
        <v>400</v>
      </c>
      <c r="G13" s="181">
        <v>14212</v>
      </c>
      <c r="H13" s="169" t="s">
        <v>453</v>
      </c>
      <c r="I13" s="52"/>
      <c r="J13" s="52"/>
      <c r="L13" s="354" t="s">
        <v>910</v>
      </c>
      <c r="M13" s="42" t="s">
        <v>380</v>
      </c>
      <c r="N13" s="42" t="s">
        <v>313</v>
      </c>
      <c r="O13" s="42" t="s">
        <v>477</v>
      </c>
      <c r="P13" s="325">
        <v>13492</v>
      </c>
      <c r="Q13" s="68">
        <v>0.31692999999999999</v>
      </c>
    </row>
    <row r="14" spans="1:18" ht="14.65" thickBot="1">
      <c r="A14" s="161" t="s">
        <v>910</v>
      </c>
      <c r="B14" s="161" t="s">
        <v>380</v>
      </c>
      <c r="C14" s="161" t="s">
        <v>427</v>
      </c>
      <c r="D14" s="161" t="s">
        <v>380</v>
      </c>
      <c r="E14" s="161" t="s">
        <v>427</v>
      </c>
      <c r="F14" s="161" t="s">
        <v>380</v>
      </c>
      <c r="G14" s="182">
        <v>13612</v>
      </c>
      <c r="H14" s="163">
        <v>0.31663000583648682</v>
      </c>
      <c r="I14" s="52"/>
      <c r="J14" s="52"/>
      <c r="L14" s="355" t="s">
        <v>910</v>
      </c>
      <c r="M14" s="77" t="s">
        <v>380</v>
      </c>
      <c r="N14" s="77" t="s">
        <v>293</v>
      </c>
      <c r="O14" s="77" t="s">
        <v>477</v>
      </c>
      <c r="P14" s="326">
        <v>120</v>
      </c>
      <c r="Q14" s="100">
        <v>0.28333000000000003</v>
      </c>
    </row>
    <row r="15" spans="1:18" ht="14.65" thickBot="1">
      <c r="A15" s="165" t="s">
        <v>910</v>
      </c>
      <c r="B15" s="165" t="s">
        <v>401</v>
      </c>
      <c r="C15" s="165" t="s">
        <v>426</v>
      </c>
      <c r="D15" s="165" t="s">
        <v>401</v>
      </c>
      <c r="E15" s="165" t="s">
        <v>426</v>
      </c>
      <c r="F15" s="165" t="s">
        <v>401</v>
      </c>
      <c r="G15" s="183">
        <v>600</v>
      </c>
      <c r="H15" s="170" t="s">
        <v>453</v>
      </c>
      <c r="J15" s="52"/>
      <c r="P15" s="328"/>
      <c r="Q15" s="82"/>
    </row>
    <row r="16" spans="1:18">
      <c r="A16" s="14" t="s">
        <v>910</v>
      </c>
      <c r="B16" s="14" t="s">
        <v>380</v>
      </c>
      <c r="C16" s="63" t="s">
        <v>429</v>
      </c>
      <c r="D16" s="63" t="s">
        <v>323</v>
      </c>
      <c r="E16" s="63" t="s">
        <v>429</v>
      </c>
      <c r="F16" s="63" t="s">
        <v>323</v>
      </c>
      <c r="G16" s="184">
        <v>662</v>
      </c>
      <c r="H16" s="167">
        <v>0.31268998980522161</v>
      </c>
      <c r="I16" s="52"/>
      <c r="J16" s="52"/>
      <c r="Q16" s="83"/>
    </row>
    <row r="17" spans="1:17">
      <c r="A17" s="14" t="s">
        <v>910</v>
      </c>
      <c r="B17" s="14" t="s">
        <v>380</v>
      </c>
      <c r="C17" s="14" t="s">
        <v>429</v>
      </c>
      <c r="D17" s="14" t="s">
        <v>323</v>
      </c>
      <c r="E17" s="14" t="s">
        <v>55</v>
      </c>
      <c r="F17" s="14" t="s">
        <v>263</v>
      </c>
      <c r="G17" s="185">
        <v>70</v>
      </c>
      <c r="H17" s="160">
        <v>0.32857000827789312</v>
      </c>
      <c r="I17" s="52"/>
      <c r="J17" s="52"/>
      <c r="Q17" s="83"/>
    </row>
    <row r="18" spans="1:17" ht="28.9" thickBot="1">
      <c r="A18" s="14" t="s">
        <v>910</v>
      </c>
      <c r="B18" s="14" t="s">
        <v>380</v>
      </c>
      <c r="C18" s="14" t="s">
        <v>429</v>
      </c>
      <c r="D18" s="14" t="s">
        <v>323</v>
      </c>
      <c r="E18" s="14" t="s">
        <v>67</v>
      </c>
      <c r="F18" s="14" t="s">
        <v>68</v>
      </c>
      <c r="G18" s="185">
        <v>54</v>
      </c>
      <c r="H18" s="160">
        <v>0.22222000360488889</v>
      </c>
      <c r="I18" s="52"/>
      <c r="J18" s="52"/>
      <c r="L18" s="74" t="s">
        <v>660</v>
      </c>
      <c r="M18" s="74" t="s">
        <v>395</v>
      </c>
      <c r="N18" s="74" t="s">
        <v>456</v>
      </c>
      <c r="O18" s="74" t="s">
        <v>454</v>
      </c>
      <c r="P18" s="91" t="s">
        <v>414</v>
      </c>
      <c r="Q18" s="74" t="s">
        <v>474</v>
      </c>
    </row>
    <row r="19" spans="1:17">
      <c r="A19" s="14" t="s">
        <v>910</v>
      </c>
      <c r="B19" s="14" t="s">
        <v>380</v>
      </c>
      <c r="C19" s="14" t="s">
        <v>429</v>
      </c>
      <c r="D19" s="14" t="s">
        <v>323</v>
      </c>
      <c r="E19" s="14" t="s">
        <v>113</v>
      </c>
      <c r="F19" s="14" t="s">
        <v>114</v>
      </c>
      <c r="G19" s="185">
        <v>199</v>
      </c>
      <c r="H19" s="160">
        <v>0.34672999382019037</v>
      </c>
      <c r="I19" s="52"/>
      <c r="J19" s="52"/>
      <c r="L19" s="354" t="s">
        <v>910</v>
      </c>
      <c r="M19" s="42" t="s">
        <v>380</v>
      </c>
      <c r="N19" s="42" t="s">
        <v>478</v>
      </c>
      <c r="O19" s="42" t="s">
        <v>466</v>
      </c>
      <c r="P19" s="325">
        <v>2011</v>
      </c>
      <c r="Q19" s="92">
        <v>0.47388999999999998</v>
      </c>
    </row>
    <row r="20" spans="1:17">
      <c r="A20" s="14" t="s">
        <v>910</v>
      </c>
      <c r="B20" s="14" t="s">
        <v>380</v>
      </c>
      <c r="C20" s="14" t="s">
        <v>429</v>
      </c>
      <c r="D20" s="14" t="s">
        <v>323</v>
      </c>
      <c r="E20" s="14" t="s">
        <v>123</v>
      </c>
      <c r="F20" s="14" t="s">
        <v>124</v>
      </c>
      <c r="G20" s="185">
        <v>124</v>
      </c>
      <c r="H20" s="160">
        <v>0.2903200089931488</v>
      </c>
      <c r="I20" s="52"/>
      <c r="J20" s="52"/>
      <c r="L20" s="354" t="s">
        <v>910</v>
      </c>
      <c r="M20" s="42" t="s">
        <v>380</v>
      </c>
      <c r="N20" s="42" t="s">
        <v>478</v>
      </c>
      <c r="O20" s="42" t="s">
        <v>467</v>
      </c>
      <c r="P20" s="325">
        <v>5234</v>
      </c>
      <c r="Q20" s="92">
        <v>0.38173000000000001</v>
      </c>
    </row>
    <row r="21" spans="1:17">
      <c r="A21" s="14" t="s">
        <v>910</v>
      </c>
      <c r="B21" s="14" t="s">
        <v>380</v>
      </c>
      <c r="C21" s="14" t="s">
        <v>429</v>
      </c>
      <c r="D21" s="14" t="s">
        <v>323</v>
      </c>
      <c r="E21" s="14" t="s">
        <v>125</v>
      </c>
      <c r="F21" s="14" t="s">
        <v>126</v>
      </c>
      <c r="G21" s="185">
        <v>82</v>
      </c>
      <c r="H21" s="160">
        <v>0.31707000732421881</v>
      </c>
      <c r="I21" s="52"/>
      <c r="J21" s="52"/>
      <c r="L21" s="354" t="s">
        <v>910</v>
      </c>
      <c r="M21" s="42" t="s">
        <v>380</v>
      </c>
      <c r="N21" s="42" t="s">
        <v>478</v>
      </c>
      <c r="O21" s="42" t="s">
        <v>282</v>
      </c>
      <c r="P21" s="325">
        <v>3284</v>
      </c>
      <c r="Q21" s="92">
        <v>0.25883</v>
      </c>
    </row>
    <row r="22" spans="1:17" ht="14.65" thickBot="1">
      <c r="A22" s="14" t="s">
        <v>910</v>
      </c>
      <c r="B22" s="14" t="s">
        <v>380</v>
      </c>
      <c r="C22" s="14" t="s">
        <v>429</v>
      </c>
      <c r="D22" s="14" t="s">
        <v>323</v>
      </c>
      <c r="E22" s="14" t="s">
        <v>223</v>
      </c>
      <c r="F22" s="14" t="s">
        <v>934</v>
      </c>
      <c r="G22" s="185">
        <v>56</v>
      </c>
      <c r="H22" s="160">
        <v>0.25</v>
      </c>
      <c r="I22" s="52"/>
      <c r="J22" s="52"/>
      <c r="L22" s="355" t="s">
        <v>910</v>
      </c>
      <c r="M22" s="77" t="s">
        <v>380</v>
      </c>
      <c r="N22" s="77" t="s">
        <v>478</v>
      </c>
      <c r="O22" s="77" t="s">
        <v>283</v>
      </c>
      <c r="P22" s="326">
        <v>3083</v>
      </c>
      <c r="Q22" s="100">
        <v>0.1651</v>
      </c>
    </row>
    <row r="23" spans="1:17">
      <c r="A23" s="14" t="s">
        <v>910</v>
      </c>
      <c r="B23" s="14" t="s">
        <v>380</v>
      </c>
      <c r="C23" s="14" t="s">
        <v>429</v>
      </c>
      <c r="D23" s="14" t="s">
        <v>323</v>
      </c>
      <c r="E23" s="14" t="s">
        <v>231</v>
      </c>
      <c r="F23" s="14" t="s">
        <v>232</v>
      </c>
      <c r="G23" s="185">
        <v>77</v>
      </c>
      <c r="H23" s="160">
        <v>0.35065001249313349</v>
      </c>
      <c r="I23" s="52"/>
      <c r="J23" s="52"/>
      <c r="L23" s="366"/>
      <c r="M23" s="52"/>
      <c r="N23" s="52"/>
      <c r="O23" s="52"/>
      <c r="Q23" s="2"/>
    </row>
    <row r="24" spans="1:17">
      <c r="A24" s="14" t="s">
        <v>910</v>
      </c>
      <c r="B24" s="14" t="s">
        <v>380</v>
      </c>
      <c r="C24" s="63" t="s">
        <v>430</v>
      </c>
      <c r="D24" s="63" t="s">
        <v>327</v>
      </c>
      <c r="E24" s="63" t="s">
        <v>430</v>
      </c>
      <c r="F24" s="63" t="s">
        <v>327</v>
      </c>
      <c r="G24" s="184">
        <v>1146</v>
      </c>
      <c r="H24" s="167">
        <v>0.29493999481201172</v>
      </c>
      <c r="I24" s="52"/>
      <c r="J24" s="52"/>
      <c r="L24" s="366"/>
      <c r="M24" s="52"/>
      <c r="N24" s="52"/>
      <c r="O24" s="52"/>
      <c r="Q24" s="2"/>
    </row>
    <row r="25" spans="1:17">
      <c r="A25" s="14" t="s">
        <v>910</v>
      </c>
      <c r="B25" s="14" t="s">
        <v>380</v>
      </c>
      <c r="C25" s="14" t="s">
        <v>430</v>
      </c>
      <c r="D25" s="14" t="s">
        <v>327</v>
      </c>
      <c r="E25" s="14" t="s">
        <v>53</v>
      </c>
      <c r="F25" s="14" t="s">
        <v>54</v>
      </c>
      <c r="G25" s="185">
        <v>72</v>
      </c>
      <c r="H25" s="160">
        <v>0.40277999639511108</v>
      </c>
      <c r="I25" s="52"/>
      <c r="J25" s="52"/>
      <c r="K25" s="52"/>
      <c r="L25" s="366"/>
      <c r="M25" s="52"/>
      <c r="N25" s="52"/>
      <c r="O25" s="52"/>
    </row>
    <row r="26" spans="1:17" ht="28.9" thickBot="1">
      <c r="A26" s="14" t="s">
        <v>910</v>
      </c>
      <c r="B26" s="14" t="s">
        <v>380</v>
      </c>
      <c r="C26" s="14" t="s">
        <v>430</v>
      </c>
      <c r="D26" s="14" t="s">
        <v>327</v>
      </c>
      <c r="E26" s="14" t="s">
        <v>102</v>
      </c>
      <c r="F26" s="14" t="s">
        <v>103</v>
      </c>
      <c r="G26" s="185">
        <v>83</v>
      </c>
      <c r="H26" s="160">
        <v>0.28916001319885248</v>
      </c>
      <c r="I26" s="52"/>
      <c r="J26" s="52"/>
      <c r="K26" s="52"/>
      <c r="L26" s="74" t="s">
        <v>660</v>
      </c>
      <c r="M26" s="74" t="s">
        <v>395</v>
      </c>
      <c r="N26" s="74" t="s">
        <v>456</v>
      </c>
      <c r="O26" s="74" t="s">
        <v>454</v>
      </c>
      <c r="P26" s="91" t="s">
        <v>414</v>
      </c>
      <c r="Q26" s="74" t="s">
        <v>474</v>
      </c>
    </row>
    <row r="27" spans="1:17">
      <c r="A27" s="14" t="s">
        <v>910</v>
      </c>
      <c r="B27" s="14" t="s">
        <v>380</v>
      </c>
      <c r="C27" s="14" t="s">
        <v>430</v>
      </c>
      <c r="D27" s="14" t="s">
        <v>327</v>
      </c>
      <c r="E27" s="14" t="s">
        <v>143</v>
      </c>
      <c r="F27" s="14" t="s">
        <v>144</v>
      </c>
      <c r="G27" s="185">
        <v>102</v>
      </c>
      <c r="H27" s="160">
        <v>0.30392000079154968</v>
      </c>
      <c r="I27" s="52"/>
      <c r="J27" s="52"/>
      <c r="K27" s="52"/>
      <c r="L27" s="354">
        <v>2021</v>
      </c>
      <c r="M27" s="42" t="s">
        <v>380</v>
      </c>
      <c r="N27" s="42" t="s">
        <v>478</v>
      </c>
      <c r="O27" s="42" t="s">
        <v>477</v>
      </c>
      <c r="P27" s="325">
        <v>4109</v>
      </c>
      <c r="Q27" s="92">
        <v>0.3322</v>
      </c>
    </row>
    <row r="28" spans="1:17">
      <c r="A28" s="14" t="s">
        <v>910</v>
      </c>
      <c r="B28" s="14" t="s">
        <v>380</v>
      </c>
      <c r="C28" s="14" t="s">
        <v>430</v>
      </c>
      <c r="D28" s="14" t="s">
        <v>327</v>
      </c>
      <c r="E28" s="14" t="s">
        <v>149</v>
      </c>
      <c r="F28" s="14" t="s">
        <v>150</v>
      </c>
      <c r="G28" s="185">
        <v>254</v>
      </c>
      <c r="H28" s="160">
        <v>0.31101998686790472</v>
      </c>
      <c r="I28" s="52"/>
      <c r="J28" s="52"/>
      <c r="K28" s="52"/>
      <c r="L28" s="354">
        <v>2022</v>
      </c>
      <c r="M28" s="42" t="s">
        <v>380</v>
      </c>
      <c r="N28" s="42" t="s">
        <v>478</v>
      </c>
      <c r="O28" s="42" t="s">
        <v>477</v>
      </c>
      <c r="P28" s="325">
        <v>4376</v>
      </c>
      <c r="Q28" s="92">
        <v>0.31261</v>
      </c>
    </row>
    <row r="29" spans="1:17" ht="14.65" thickBot="1">
      <c r="A29" s="14" t="s">
        <v>910</v>
      </c>
      <c r="B29" s="14" t="s">
        <v>380</v>
      </c>
      <c r="C29" s="14" t="s">
        <v>430</v>
      </c>
      <c r="D29" s="14" t="s">
        <v>327</v>
      </c>
      <c r="E29" s="14" t="s">
        <v>173</v>
      </c>
      <c r="F29" s="14" t="s">
        <v>174</v>
      </c>
      <c r="G29" s="185">
        <v>72</v>
      </c>
      <c r="H29" s="160">
        <v>0.23611000180244451</v>
      </c>
      <c r="I29" s="52"/>
      <c r="J29" s="52"/>
      <c r="K29" s="52"/>
      <c r="L29" s="355">
        <v>2023</v>
      </c>
      <c r="M29" s="77" t="s">
        <v>380</v>
      </c>
      <c r="N29" s="77" t="s">
        <v>478</v>
      </c>
      <c r="O29" s="77" t="s">
        <v>477</v>
      </c>
      <c r="P29" s="326">
        <v>5127</v>
      </c>
      <c r="Q29" s="100">
        <v>0.30758999999999997</v>
      </c>
    </row>
    <row r="30" spans="1:17">
      <c r="A30" s="14" t="s">
        <v>910</v>
      </c>
      <c r="B30" s="14" t="s">
        <v>380</v>
      </c>
      <c r="C30" s="14" t="s">
        <v>430</v>
      </c>
      <c r="D30" s="14" t="s">
        <v>327</v>
      </c>
      <c r="E30" s="14" t="s">
        <v>197</v>
      </c>
      <c r="F30" s="14" t="s">
        <v>911</v>
      </c>
      <c r="G30" s="185">
        <v>119</v>
      </c>
      <c r="H30" s="160">
        <v>0.23529000580310819</v>
      </c>
      <c r="I30" s="52"/>
      <c r="J30" s="52"/>
      <c r="K30" s="52"/>
      <c r="L30" s="368"/>
      <c r="M30" s="81"/>
      <c r="N30" s="81"/>
      <c r="O30" s="81"/>
    </row>
    <row r="31" spans="1:17">
      <c r="A31" s="14" t="s">
        <v>910</v>
      </c>
      <c r="B31" s="14" t="s">
        <v>380</v>
      </c>
      <c r="C31" s="14" t="s">
        <v>430</v>
      </c>
      <c r="D31" s="14" t="s">
        <v>327</v>
      </c>
      <c r="E31" s="14" t="s">
        <v>209</v>
      </c>
      <c r="F31" s="14" t="s">
        <v>273</v>
      </c>
      <c r="G31" s="185">
        <v>241</v>
      </c>
      <c r="H31" s="160">
        <v>0.2697100043296814</v>
      </c>
      <c r="I31" s="52"/>
      <c r="J31" s="52"/>
      <c r="K31" s="52"/>
      <c r="L31" s="368"/>
      <c r="M31" s="81"/>
      <c r="N31" s="81"/>
      <c r="O31" s="81"/>
    </row>
    <row r="32" spans="1:17">
      <c r="A32" s="14" t="s">
        <v>910</v>
      </c>
      <c r="B32" s="14" t="s">
        <v>380</v>
      </c>
      <c r="C32" s="14" t="s">
        <v>430</v>
      </c>
      <c r="D32" s="14" t="s">
        <v>327</v>
      </c>
      <c r="E32" s="14" t="s">
        <v>211</v>
      </c>
      <c r="F32" s="14" t="s">
        <v>274</v>
      </c>
      <c r="G32" s="185">
        <v>203</v>
      </c>
      <c r="H32" s="160">
        <v>0.32019999623298651</v>
      </c>
      <c r="I32" s="52"/>
      <c r="J32" s="52"/>
      <c r="K32" s="81"/>
      <c r="L32" s="366"/>
      <c r="M32" s="52"/>
      <c r="N32" s="52"/>
      <c r="O32" s="52"/>
    </row>
    <row r="33" spans="1:15">
      <c r="A33" s="14" t="s">
        <v>910</v>
      </c>
      <c r="B33" s="14" t="s">
        <v>380</v>
      </c>
      <c r="C33" s="63" t="s">
        <v>431</v>
      </c>
      <c r="D33" s="63" t="s">
        <v>432</v>
      </c>
      <c r="E33" s="63" t="s">
        <v>431</v>
      </c>
      <c r="F33" s="63" t="s">
        <v>432</v>
      </c>
      <c r="G33" s="184">
        <v>1573</v>
      </c>
      <c r="H33" s="167">
        <v>0.35155999660491938</v>
      </c>
      <c r="I33" s="52"/>
      <c r="J33" s="52"/>
      <c r="K33" s="52"/>
      <c r="L33" s="366"/>
      <c r="M33" s="52"/>
      <c r="N33" s="52"/>
      <c r="O33" s="52"/>
    </row>
    <row r="34" spans="1:15">
      <c r="A34" s="14" t="s">
        <v>910</v>
      </c>
      <c r="B34" s="14" t="s">
        <v>380</v>
      </c>
      <c r="C34" s="14" t="s">
        <v>431</v>
      </c>
      <c r="D34" s="14" t="s">
        <v>432</v>
      </c>
      <c r="E34" s="14" t="s">
        <v>37</v>
      </c>
      <c r="F34" s="14" t="s">
        <v>38</v>
      </c>
      <c r="G34" s="185">
        <v>153</v>
      </c>
      <c r="H34" s="160">
        <v>0.39868998527526861</v>
      </c>
      <c r="I34" s="52"/>
      <c r="J34" s="52"/>
      <c r="K34" s="52"/>
      <c r="L34" s="366"/>
      <c r="M34" s="52"/>
      <c r="N34" s="52"/>
      <c r="O34" s="52"/>
    </row>
    <row r="35" spans="1:15">
      <c r="A35" s="14" t="s">
        <v>910</v>
      </c>
      <c r="B35" s="14" t="s">
        <v>380</v>
      </c>
      <c r="C35" s="14" t="s">
        <v>431</v>
      </c>
      <c r="D35" s="14" t="s">
        <v>432</v>
      </c>
      <c r="E35" s="14" t="s">
        <v>49</v>
      </c>
      <c r="F35" s="14" t="s">
        <v>50</v>
      </c>
      <c r="G35" s="185">
        <v>162</v>
      </c>
      <c r="H35" s="160">
        <v>0.38271999359130859</v>
      </c>
      <c r="I35" s="52"/>
      <c r="J35" s="52"/>
      <c r="K35" s="52"/>
      <c r="L35" s="366"/>
      <c r="M35" s="52"/>
      <c r="N35" s="52"/>
      <c r="O35" s="52"/>
    </row>
    <row r="36" spans="1:15">
      <c r="A36" s="14" t="s">
        <v>910</v>
      </c>
      <c r="B36" s="14" t="s">
        <v>380</v>
      </c>
      <c r="C36" s="14" t="s">
        <v>431</v>
      </c>
      <c r="D36" s="14" t="s">
        <v>432</v>
      </c>
      <c r="E36" s="14" t="s">
        <v>73</v>
      </c>
      <c r="F36" s="14" t="s">
        <v>74</v>
      </c>
      <c r="G36" s="185">
        <v>166</v>
      </c>
      <c r="H36" s="160">
        <v>0.33133000135421747</v>
      </c>
      <c r="I36" s="52"/>
      <c r="J36" s="52"/>
      <c r="K36" s="52"/>
      <c r="L36" s="366"/>
      <c r="M36" s="52"/>
      <c r="N36" s="52"/>
      <c r="O36" s="52"/>
    </row>
    <row r="37" spans="1:15">
      <c r="A37" s="14" t="s">
        <v>910</v>
      </c>
      <c r="B37" s="14" t="s">
        <v>380</v>
      </c>
      <c r="C37" s="14" t="s">
        <v>431</v>
      </c>
      <c r="D37" s="14" t="s">
        <v>432</v>
      </c>
      <c r="E37" s="14" t="s">
        <v>77</v>
      </c>
      <c r="F37" s="14" t="s">
        <v>912</v>
      </c>
      <c r="G37" s="185">
        <v>144</v>
      </c>
      <c r="H37" s="160">
        <v>0.25</v>
      </c>
      <c r="I37" s="52"/>
      <c r="J37" s="52"/>
      <c r="K37" s="52"/>
      <c r="L37" s="366"/>
      <c r="M37" s="52"/>
      <c r="N37" s="52"/>
      <c r="O37" s="52"/>
    </row>
    <row r="38" spans="1:15">
      <c r="A38" s="14" t="s">
        <v>910</v>
      </c>
      <c r="B38" s="14" t="s">
        <v>380</v>
      </c>
      <c r="C38" s="14" t="s">
        <v>431</v>
      </c>
      <c r="D38" s="14" t="s">
        <v>432</v>
      </c>
      <c r="E38" s="14" t="s">
        <v>100</v>
      </c>
      <c r="F38" s="14" t="s">
        <v>101</v>
      </c>
      <c r="G38" s="185">
        <v>56</v>
      </c>
      <c r="H38" s="160">
        <v>0.41071000695228582</v>
      </c>
      <c r="I38" s="52"/>
      <c r="J38" s="52"/>
      <c r="K38" s="52"/>
      <c r="L38" s="366"/>
      <c r="M38" s="52"/>
      <c r="N38" s="52"/>
      <c r="O38" s="52"/>
    </row>
    <row r="39" spans="1:15">
      <c r="A39" s="14" t="s">
        <v>910</v>
      </c>
      <c r="B39" s="14" t="s">
        <v>380</v>
      </c>
      <c r="C39" s="14" t="s">
        <v>431</v>
      </c>
      <c r="D39" s="14" t="s">
        <v>432</v>
      </c>
      <c r="E39" s="14" t="s">
        <v>129</v>
      </c>
      <c r="F39" s="14" t="s">
        <v>130</v>
      </c>
      <c r="G39" s="185">
        <v>257</v>
      </c>
      <c r="H39" s="160">
        <v>0.34630000591278082</v>
      </c>
      <c r="I39" s="52"/>
      <c r="J39" s="52"/>
      <c r="K39" s="52"/>
      <c r="L39" s="366"/>
      <c r="M39" s="52"/>
      <c r="N39" s="52"/>
      <c r="O39" s="52"/>
    </row>
    <row r="40" spans="1:15">
      <c r="A40" s="14" t="s">
        <v>910</v>
      </c>
      <c r="B40" s="14" t="s">
        <v>380</v>
      </c>
      <c r="C40" s="14" t="s">
        <v>431</v>
      </c>
      <c r="D40" s="14" t="s">
        <v>432</v>
      </c>
      <c r="E40" s="14" t="s">
        <v>131</v>
      </c>
      <c r="F40" s="14" t="s">
        <v>132</v>
      </c>
      <c r="G40" s="185">
        <v>76</v>
      </c>
      <c r="H40" s="160">
        <v>0.38157999515533447</v>
      </c>
      <c r="I40" s="52"/>
      <c r="J40" s="52"/>
      <c r="K40" s="81"/>
      <c r="L40" s="366"/>
      <c r="M40" s="52"/>
      <c r="N40" s="52"/>
      <c r="O40" s="52"/>
    </row>
    <row r="41" spans="1:15">
      <c r="A41" s="14" t="s">
        <v>910</v>
      </c>
      <c r="B41" s="14" t="s">
        <v>380</v>
      </c>
      <c r="C41" s="14" t="s">
        <v>431</v>
      </c>
      <c r="D41" s="14" t="s">
        <v>432</v>
      </c>
      <c r="E41" s="14" t="s">
        <v>133</v>
      </c>
      <c r="F41" s="14" t="s">
        <v>134</v>
      </c>
      <c r="G41" s="185">
        <v>160</v>
      </c>
      <c r="H41" s="160">
        <v>0.375</v>
      </c>
      <c r="I41" s="52"/>
      <c r="J41" s="52"/>
      <c r="K41" s="52"/>
      <c r="L41" s="366"/>
      <c r="M41" s="52"/>
      <c r="N41" s="52"/>
      <c r="O41" s="52"/>
    </row>
    <row r="42" spans="1:15">
      <c r="A42" s="14" t="s">
        <v>910</v>
      </c>
      <c r="B42" s="14" t="s">
        <v>380</v>
      </c>
      <c r="C42" s="14" t="s">
        <v>431</v>
      </c>
      <c r="D42" s="14" t="s">
        <v>432</v>
      </c>
      <c r="E42" s="14" t="s">
        <v>141</v>
      </c>
      <c r="F42" s="14" t="s">
        <v>142</v>
      </c>
      <c r="G42" s="185">
        <v>144</v>
      </c>
      <c r="H42" s="160">
        <v>0.31944000720977778</v>
      </c>
      <c r="I42" s="52"/>
      <c r="J42" s="52"/>
      <c r="K42" s="52"/>
      <c r="L42" s="368"/>
      <c r="M42" s="81"/>
      <c r="N42" s="81"/>
      <c r="O42" s="81"/>
    </row>
    <row r="43" spans="1:15">
      <c r="A43" s="14" t="s">
        <v>910</v>
      </c>
      <c r="B43" s="14" t="s">
        <v>380</v>
      </c>
      <c r="C43" s="14" t="s">
        <v>431</v>
      </c>
      <c r="D43" s="14" t="s">
        <v>432</v>
      </c>
      <c r="E43" s="14" t="s">
        <v>189</v>
      </c>
      <c r="F43" s="14" t="s">
        <v>913</v>
      </c>
      <c r="G43" s="185">
        <v>62</v>
      </c>
      <c r="H43" s="160">
        <v>0.45160999894142151</v>
      </c>
      <c r="I43" s="52"/>
      <c r="J43" s="52"/>
      <c r="K43" s="52"/>
      <c r="L43" s="366"/>
      <c r="M43" s="52"/>
      <c r="N43" s="52"/>
      <c r="O43" s="52"/>
    </row>
    <row r="44" spans="1:15">
      <c r="A44" s="14" t="s">
        <v>910</v>
      </c>
      <c r="B44" s="14" t="s">
        <v>380</v>
      </c>
      <c r="C44" s="14" t="s">
        <v>431</v>
      </c>
      <c r="D44" s="14" t="s">
        <v>432</v>
      </c>
      <c r="E44" s="14" t="s">
        <v>190</v>
      </c>
      <c r="F44" s="14" t="s">
        <v>914</v>
      </c>
      <c r="G44" s="185">
        <v>58</v>
      </c>
      <c r="H44" s="160">
        <v>0.41378998756408691</v>
      </c>
      <c r="I44" s="52"/>
      <c r="J44" s="52"/>
      <c r="K44" s="52"/>
      <c r="L44" s="366"/>
      <c r="M44" s="52"/>
      <c r="N44" s="52"/>
      <c r="O44" s="52"/>
    </row>
    <row r="45" spans="1:15">
      <c r="A45" s="14" t="s">
        <v>910</v>
      </c>
      <c r="B45" s="14" t="s">
        <v>380</v>
      </c>
      <c r="C45" s="14" t="s">
        <v>431</v>
      </c>
      <c r="D45" s="14" t="s">
        <v>432</v>
      </c>
      <c r="E45" s="14" t="s">
        <v>225</v>
      </c>
      <c r="F45" s="14" t="s">
        <v>226</v>
      </c>
      <c r="G45" s="185">
        <v>73</v>
      </c>
      <c r="H45" s="160">
        <v>0.32877001166343689</v>
      </c>
      <c r="I45" s="52"/>
      <c r="J45" s="52"/>
      <c r="K45" s="52"/>
      <c r="L45" s="366"/>
      <c r="M45" s="52"/>
      <c r="N45" s="52"/>
      <c r="O45" s="52"/>
    </row>
    <row r="46" spans="1:15">
      <c r="A46" s="14" t="s">
        <v>910</v>
      </c>
      <c r="B46" s="14" t="s">
        <v>380</v>
      </c>
      <c r="C46" s="14" t="s">
        <v>431</v>
      </c>
      <c r="D46" s="14" t="s">
        <v>432</v>
      </c>
      <c r="E46" s="14" t="s">
        <v>227</v>
      </c>
      <c r="F46" s="14" t="s">
        <v>228</v>
      </c>
      <c r="G46" s="185">
        <v>62</v>
      </c>
      <c r="H46" s="160">
        <v>0.25806000828742981</v>
      </c>
      <c r="I46" s="52"/>
      <c r="J46" s="52"/>
      <c r="K46" s="52"/>
      <c r="L46" s="366"/>
      <c r="M46" s="52"/>
      <c r="N46" s="52"/>
      <c r="O46" s="52"/>
    </row>
    <row r="47" spans="1:15">
      <c r="A47" s="14" t="s">
        <v>910</v>
      </c>
      <c r="B47" s="14" t="s">
        <v>380</v>
      </c>
      <c r="C47" s="63" t="s">
        <v>433</v>
      </c>
      <c r="D47" s="63" t="s">
        <v>315</v>
      </c>
      <c r="E47" s="63" t="s">
        <v>433</v>
      </c>
      <c r="F47" s="63" t="s">
        <v>315</v>
      </c>
      <c r="G47" s="184">
        <v>614</v>
      </c>
      <c r="H47" s="167">
        <v>0.25244000554084778</v>
      </c>
      <c r="I47" s="52"/>
      <c r="J47" s="52"/>
      <c r="K47" s="52"/>
      <c r="L47" s="366"/>
      <c r="M47" s="52"/>
      <c r="N47" s="52"/>
      <c r="O47" s="52"/>
    </row>
    <row r="48" spans="1:15">
      <c r="A48" s="14" t="s">
        <v>910</v>
      </c>
      <c r="B48" s="14" t="s">
        <v>380</v>
      </c>
      <c r="C48" s="14" t="s">
        <v>433</v>
      </c>
      <c r="D48" s="14" t="s">
        <v>315</v>
      </c>
      <c r="E48" s="14" t="s">
        <v>41</v>
      </c>
      <c r="F48" s="14" t="s">
        <v>42</v>
      </c>
      <c r="G48" s="185">
        <v>121</v>
      </c>
      <c r="H48" s="160">
        <v>0.28099000453948969</v>
      </c>
      <c r="I48" s="52"/>
      <c r="J48" s="52"/>
      <c r="K48" s="81"/>
      <c r="L48" s="366"/>
      <c r="M48" s="52"/>
      <c r="N48" s="52"/>
      <c r="O48" s="52"/>
    </row>
    <row r="49" spans="1:15">
      <c r="A49" s="14" t="s">
        <v>910</v>
      </c>
      <c r="B49" s="14" t="s">
        <v>380</v>
      </c>
      <c r="C49" s="14" t="s">
        <v>433</v>
      </c>
      <c r="D49" s="14" t="s">
        <v>315</v>
      </c>
      <c r="E49" s="14" t="s">
        <v>119</v>
      </c>
      <c r="F49" s="14" t="s">
        <v>120</v>
      </c>
      <c r="G49" s="185">
        <v>241</v>
      </c>
      <c r="H49" s="160">
        <v>0.2697100043296814</v>
      </c>
      <c r="I49" s="52"/>
      <c r="J49" s="52"/>
      <c r="K49" s="52"/>
      <c r="L49" s="368"/>
      <c r="M49" s="81"/>
      <c r="N49" s="81"/>
      <c r="O49" s="81"/>
    </row>
    <row r="50" spans="1:15">
      <c r="A50" s="14" t="s">
        <v>910</v>
      </c>
      <c r="B50" s="14" t="s">
        <v>380</v>
      </c>
      <c r="C50" s="14" t="s">
        <v>433</v>
      </c>
      <c r="D50" s="14" t="s">
        <v>315</v>
      </c>
      <c r="E50" s="14" t="s">
        <v>814</v>
      </c>
      <c r="F50" s="14" t="s">
        <v>813</v>
      </c>
      <c r="G50" s="185">
        <v>139</v>
      </c>
      <c r="H50" s="160">
        <v>0.27338001132011408</v>
      </c>
      <c r="I50" s="52"/>
      <c r="J50" s="52"/>
      <c r="K50" s="52"/>
      <c r="L50" s="366"/>
      <c r="M50" s="52"/>
      <c r="N50" s="52"/>
      <c r="O50" s="52"/>
    </row>
    <row r="51" spans="1:15">
      <c r="A51" s="14" t="s">
        <v>910</v>
      </c>
      <c r="B51" s="14" t="s">
        <v>380</v>
      </c>
      <c r="C51" s="14" t="s">
        <v>433</v>
      </c>
      <c r="D51" s="14" t="s">
        <v>315</v>
      </c>
      <c r="E51" s="14" t="s">
        <v>184</v>
      </c>
      <c r="F51" s="14" t="s">
        <v>185</v>
      </c>
      <c r="G51" s="185">
        <v>55</v>
      </c>
      <c r="H51" s="160">
        <v>0.18182000517845151</v>
      </c>
      <c r="I51" s="52"/>
      <c r="J51" s="52"/>
      <c r="K51" s="52"/>
      <c r="L51" s="366"/>
      <c r="M51" s="52"/>
      <c r="N51" s="52"/>
      <c r="O51" s="52"/>
    </row>
    <row r="52" spans="1:15">
      <c r="A52" s="14" t="s">
        <v>910</v>
      </c>
      <c r="B52" s="14" t="s">
        <v>380</v>
      </c>
      <c r="C52" s="14" t="s">
        <v>433</v>
      </c>
      <c r="D52" s="14" t="s">
        <v>315</v>
      </c>
      <c r="E52" s="14" t="s">
        <v>235</v>
      </c>
      <c r="F52" s="14" t="s">
        <v>935</v>
      </c>
      <c r="G52" s="185">
        <v>58</v>
      </c>
      <c r="H52" s="160">
        <v>0.1379300057888031</v>
      </c>
      <c r="I52" s="52"/>
      <c r="J52" s="52"/>
      <c r="K52" s="52"/>
      <c r="L52" s="366"/>
      <c r="M52" s="52"/>
      <c r="N52" s="52"/>
      <c r="O52" s="52"/>
    </row>
    <row r="53" spans="1:15">
      <c r="A53" s="14" t="s">
        <v>910</v>
      </c>
      <c r="B53" s="14" t="s">
        <v>380</v>
      </c>
      <c r="C53" s="63" t="s">
        <v>434</v>
      </c>
      <c r="D53" s="63" t="s">
        <v>369</v>
      </c>
      <c r="E53" s="63" t="s">
        <v>434</v>
      </c>
      <c r="F53" s="63" t="s">
        <v>369</v>
      </c>
      <c r="G53" s="184">
        <v>361</v>
      </c>
      <c r="H53" s="167">
        <v>0.28808999061584473</v>
      </c>
      <c r="I53" s="52"/>
      <c r="J53" s="52"/>
      <c r="K53" s="52"/>
      <c r="L53" s="366"/>
      <c r="M53" s="52"/>
      <c r="N53" s="52"/>
      <c r="O53" s="52"/>
    </row>
    <row r="54" spans="1:15">
      <c r="A54" s="14" t="s">
        <v>910</v>
      </c>
      <c r="B54" s="14" t="s">
        <v>380</v>
      </c>
      <c r="C54" s="14" t="s">
        <v>434</v>
      </c>
      <c r="D54" s="14" t="s">
        <v>369</v>
      </c>
      <c r="E54" s="14" t="s">
        <v>94</v>
      </c>
      <c r="F54" s="14" t="s">
        <v>95</v>
      </c>
      <c r="G54" s="185">
        <v>138</v>
      </c>
      <c r="H54" s="160">
        <v>0.2391300052404404</v>
      </c>
      <c r="I54" s="52"/>
      <c r="J54" s="52"/>
      <c r="K54" s="52"/>
      <c r="L54" s="368"/>
      <c r="M54" s="81"/>
      <c r="N54" s="81"/>
      <c r="O54" s="81"/>
    </row>
    <row r="55" spans="1:15">
      <c r="A55" s="14" t="s">
        <v>910</v>
      </c>
      <c r="B55" s="14" t="s">
        <v>380</v>
      </c>
      <c r="C55" s="14" t="s">
        <v>434</v>
      </c>
      <c r="D55" s="14" t="s">
        <v>369</v>
      </c>
      <c r="E55" s="14" t="s">
        <v>145</v>
      </c>
      <c r="F55" s="14" t="s">
        <v>146</v>
      </c>
      <c r="G55" s="185">
        <v>96</v>
      </c>
      <c r="H55" s="160">
        <v>0.25</v>
      </c>
      <c r="I55" s="52"/>
      <c r="J55" s="52"/>
      <c r="K55" s="81"/>
      <c r="L55" s="366"/>
      <c r="M55" s="52"/>
      <c r="N55" s="52"/>
      <c r="O55" s="52"/>
    </row>
    <row r="56" spans="1:15">
      <c r="A56" s="14" t="s">
        <v>910</v>
      </c>
      <c r="B56" s="14" t="s">
        <v>380</v>
      </c>
      <c r="C56" s="14" t="s">
        <v>434</v>
      </c>
      <c r="D56" s="14" t="s">
        <v>369</v>
      </c>
      <c r="E56" s="14" t="s">
        <v>239</v>
      </c>
      <c r="F56" s="14" t="s">
        <v>240</v>
      </c>
      <c r="G56" s="185">
        <v>127</v>
      </c>
      <c r="H56" s="160">
        <v>0.37007999420166021</v>
      </c>
      <c r="I56" s="52"/>
      <c r="J56" s="52"/>
      <c r="K56" s="52"/>
      <c r="L56" s="366"/>
      <c r="M56" s="52"/>
      <c r="N56" s="52"/>
      <c r="O56" s="52"/>
    </row>
    <row r="57" spans="1:15">
      <c r="A57" s="14" t="s">
        <v>910</v>
      </c>
      <c r="B57" s="14" t="s">
        <v>380</v>
      </c>
      <c r="C57" s="63" t="s">
        <v>435</v>
      </c>
      <c r="D57" s="63" t="s">
        <v>328</v>
      </c>
      <c r="E57" s="63" t="s">
        <v>435</v>
      </c>
      <c r="F57" s="63" t="s">
        <v>328</v>
      </c>
      <c r="G57" s="184">
        <v>460</v>
      </c>
      <c r="H57" s="167">
        <v>0.39783000946044922</v>
      </c>
      <c r="I57" s="52"/>
      <c r="J57" s="52"/>
      <c r="K57" s="52"/>
      <c r="L57" s="366"/>
      <c r="M57" s="52"/>
      <c r="N57" s="52"/>
      <c r="O57" s="52"/>
    </row>
    <row r="58" spans="1:15">
      <c r="A58" s="14" t="s">
        <v>910</v>
      </c>
      <c r="B58" s="14" t="s">
        <v>380</v>
      </c>
      <c r="C58" s="14" t="s">
        <v>435</v>
      </c>
      <c r="D58" s="14" t="s">
        <v>328</v>
      </c>
      <c r="E58" s="14" t="s">
        <v>61</v>
      </c>
      <c r="F58" s="14" t="s">
        <v>62</v>
      </c>
      <c r="G58" s="185">
        <v>60</v>
      </c>
      <c r="H58" s="160">
        <v>0.51666998863220215</v>
      </c>
      <c r="I58" s="52"/>
      <c r="J58" s="52"/>
      <c r="K58" s="52"/>
      <c r="L58" s="368"/>
      <c r="M58" s="81"/>
      <c r="N58" s="81"/>
      <c r="O58" s="81"/>
    </row>
    <row r="59" spans="1:15">
      <c r="A59" s="14" t="s">
        <v>910</v>
      </c>
      <c r="B59" s="14" t="s">
        <v>380</v>
      </c>
      <c r="C59" s="14" t="s">
        <v>435</v>
      </c>
      <c r="D59" s="14" t="s">
        <v>328</v>
      </c>
      <c r="E59" s="14" t="s">
        <v>69</v>
      </c>
      <c r="F59" s="14" t="s">
        <v>70</v>
      </c>
      <c r="G59" s="185">
        <v>165</v>
      </c>
      <c r="H59" s="160">
        <v>0.30303001403808588</v>
      </c>
      <c r="I59" s="52"/>
      <c r="J59" s="52"/>
      <c r="K59" s="52"/>
      <c r="L59" s="366"/>
      <c r="M59" s="52"/>
      <c r="N59" s="52"/>
      <c r="O59" s="52"/>
    </row>
    <row r="60" spans="1:15">
      <c r="A60" s="14" t="s">
        <v>910</v>
      </c>
      <c r="B60" s="14" t="s">
        <v>380</v>
      </c>
      <c r="C60" s="14" t="s">
        <v>435</v>
      </c>
      <c r="D60" s="14" t="s">
        <v>328</v>
      </c>
      <c r="E60" s="14" t="s">
        <v>117</v>
      </c>
      <c r="F60" s="14" t="s">
        <v>118</v>
      </c>
      <c r="G60" s="185">
        <v>141</v>
      </c>
      <c r="H60" s="160">
        <v>0.43972000479698181</v>
      </c>
      <c r="I60" s="52"/>
      <c r="J60" s="52"/>
      <c r="K60" s="81"/>
      <c r="L60" s="366"/>
      <c r="M60" s="52"/>
      <c r="N60" s="52"/>
      <c r="O60" s="52"/>
    </row>
    <row r="61" spans="1:15">
      <c r="A61" s="14" t="s">
        <v>910</v>
      </c>
      <c r="B61" s="14" t="s">
        <v>380</v>
      </c>
      <c r="C61" s="14" t="s">
        <v>435</v>
      </c>
      <c r="D61" s="14" t="s">
        <v>328</v>
      </c>
      <c r="E61" s="14" t="s">
        <v>121</v>
      </c>
      <c r="F61" s="14" t="s">
        <v>122</v>
      </c>
      <c r="G61" s="185">
        <v>94</v>
      </c>
      <c r="H61" s="160">
        <v>0.42552998661994929</v>
      </c>
      <c r="I61" s="52"/>
      <c r="J61" s="52"/>
      <c r="K61" s="52"/>
      <c r="L61" s="366"/>
      <c r="M61" s="52"/>
      <c r="N61" s="52"/>
      <c r="O61" s="52"/>
    </row>
    <row r="62" spans="1:15">
      <c r="A62" s="14" t="s">
        <v>910</v>
      </c>
      <c r="B62" s="14" t="s">
        <v>380</v>
      </c>
      <c r="C62" s="63" t="s">
        <v>436</v>
      </c>
      <c r="D62" s="63" t="s">
        <v>330</v>
      </c>
      <c r="E62" s="63" t="s">
        <v>436</v>
      </c>
      <c r="F62" s="63" t="s">
        <v>330</v>
      </c>
      <c r="G62" s="184">
        <v>409</v>
      </c>
      <c r="H62" s="167">
        <v>0.2762799859046936</v>
      </c>
      <c r="I62" s="52"/>
      <c r="J62" s="52"/>
      <c r="K62" s="52"/>
      <c r="L62" s="366"/>
      <c r="M62" s="52"/>
      <c r="N62" s="52"/>
      <c r="O62" s="52"/>
    </row>
    <row r="63" spans="1:15">
      <c r="A63" s="14" t="s">
        <v>910</v>
      </c>
      <c r="B63" s="14" t="s">
        <v>380</v>
      </c>
      <c r="C63" s="14" t="s">
        <v>436</v>
      </c>
      <c r="D63" s="14" t="s">
        <v>330</v>
      </c>
      <c r="E63" s="14" t="s">
        <v>39</v>
      </c>
      <c r="F63" s="14" t="s">
        <v>40</v>
      </c>
      <c r="G63" s="185">
        <v>62</v>
      </c>
      <c r="H63" s="160">
        <v>0.3225800096988678</v>
      </c>
      <c r="I63" s="52"/>
      <c r="J63" s="52"/>
      <c r="K63" s="52"/>
      <c r="L63" s="368"/>
      <c r="M63" s="81"/>
      <c r="N63" s="81"/>
      <c r="O63" s="81"/>
    </row>
    <row r="64" spans="1:15">
      <c r="A64" s="14" t="s">
        <v>910</v>
      </c>
      <c r="B64" s="14" t="s">
        <v>380</v>
      </c>
      <c r="C64" s="14" t="s">
        <v>436</v>
      </c>
      <c r="D64" s="14" t="s">
        <v>330</v>
      </c>
      <c r="E64" s="14" t="s">
        <v>71</v>
      </c>
      <c r="F64" s="14" t="s">
        <v>72</v>
      </c>
      <c r="G64" s="185">
        <v>125</v>
      </c>
      <c r="H64" s="160">
        <v>0.28799998760223389</v>
      </c>
      <c r="I64" s="52"/>
      <c r="J64" s="52"/>
      <c r="K64" s="81"/>
      <c r="L64" s="366"/>
      <c r="M64" s="52"/>
      <c r="N64" s="52"/>
      <c r="O64" s="52"/>
    </row>
    <row r="65" spans="1:15">
      <c r="A65" s="14" t="s">
        <v>910</v>
      </c>
      <c r="B65" s="14" t="s">
        <v>380</v>
      </c>
      <c r="C65" s="14" t="s">
        <v>436</v>
      </c>
      <c r="D65" s="14" t="s">
        <v>330</v>
      </c>
      <c r="E65" s="14" t="s">
        <v>107</v>
      </c>
      <c r="F65" s="14" t="s">
        <v>108</v>
      </c>
      <c r="G65" s="185">
        <v>126</v>
      </c>
      <c r="H65" s="160">
        <v>0.25396999716758728</v>
      </c>
      <c r="I65" s="52"/>
      <c r="J65" s="52"/>
      <c r="K65" s="52"/>
      <c r="L65" s="366"/>
      <c r="M65" s="52"/>
      <c r="N65" s="52"/>
      <c r="O65" s="52"/>
    </row>
    <row r="66" spans="1:15">
      <c r="A66" s="14" t="s">
        <v>910</v>
      </c>
      <c r="B66" s="14" t="s">
        <v>380</v>
      </c>
      <c r="C66" s="14" t="s">
        <v>436</v>
      </c>
      <c r="D66" s="14" t="s">
        <v>330</v>
      </c>
      <c r="E66" s="14" t="s">
        <v>213</v>
      </c>
      <c r="F66" s="14" t="s">
        <v>275</v>
      </c>
      <c r="G66" s="185">
        <v>96</v>
      </c>
      <c r="H66" s="160">
        <v>0.26041999459266663</v>
      </c>
      <c r="I66" s="52"/>
      <c r="J66" s="52"/>
      <c r="K66" s="52"/>
      <c r="L66" s="366"/>
      <c r="M66" s="52"/>
      <c r="N66" s="52"/>
      <c r="O66" s="52"/>
    </row>
    <row r="67" spans="1:15">
      <c r="A67" s="14" t="s">
        <v>910</v>
      </c>
      <c r="B67" s="14" t="s">
        <v>380</v>
      </c>
      <c r="C67" s="63" t="s">
        <v>437</v>
      </c>
      <c r="D67" s="63" t="s">
        <v>321</v>
      </c>
      <c r="E67" s="63" t="s">
        <v>437</v>
      </c>
      <c r="F67" s="63" t="s">
        <v>321</v>
      </c>
      <c r="G67" s="184">
        <v>354</v>
      </c>
      <c r="H67" s="167">
        <v>0.40112999081611628</v>
      </c>
      <c r="I67" s="52"/>
      <c r="J67" s="52"/>
      <c r="K67" s="52"/>
      <c r="L67" s="366"/>
      <c r="M67" s="52"/>
      <c r="N67" s="52"/>
      <c r="O67" s="52"/>
    </row>
    <row r="68" spans="1:15">
      <c r="A68" s="14" t="s">
        <v>910</v>
      </c>
      <c r="B68" s="14" t="s">
        <v>380</v>
      </c>
      <c r="C68" s="14" t="s">
        <v>437</v>
      </c>
      <c r="D68" s="14" t="s">
        <v>321</v>
      </c>
      <c r="E68" s="14" t="s">
        <v>161</v>
      </c>
      <c r="F68" s="14" t="s">
        <v>162</v>
      </c>
      <c r="G68" s="185">
        <v>223</v>
      </c>
      <c r="H68" s="160">
        <v>0.40358999371528631</v>
      </c>
      <c r="I68" s="52"/>
      <c r="J68" s="52"/>
      <c r="K68" s="52"/>
      <c r="L68" s="368"/>
      <c r="M68" s="81"/>
      <c r="N68" s="81"/>
      <c r="O68" s="81"/>
    </row>
    <row r="69" spans="1:15">
      <c r="A69" s="14" t="s">
        <v>910</v>
      </c>
      <c r="B69" s="14" t="s">
        <v>380</v>
      </c>
      <c r="C69" s="14" t="s">
        <v>437</v>
      </c>
      <c r="D69" s="14" t="s">
        <v>321</v>
      </c>
      <c r="E69" s="14" t="s">
        <v>199</v>
      </c>
      <c r="F69" s="14" t="s">
        <v>200</v>
      </c>
      <c r="G69" s="185">
        <v>108</v>
      </c>
      <c r="H69" s="160">
        <v>0.43518999218940729</v>
      </c>
      <c r="I69" s="52"/>
      <c r="J69" s="52"/>
      <c r="K69" s="81"/>
      <c r="L69" s="366"/>
      <c r="M69" s="52"/>
      <c r="N69" s="52"/>
      <c r="O69" s="52"/>
    </row>
    <row r="70" spans="1:15">
      <c r="A70" s="14" t="s">
        <v>910</v>
      </c>
      <c r="B70" s="14" t="s">
        <v>380</v>
      </c>
      <c r="C70" s="14" t="s">
        <v>437</v>
      </c>
      <c r="D70" s="14" t="s">
        <v>321</v>
      </c>
      <c r="E70" s="14" t="s">
        <v>229</v>
      </c>
      <c r="F70" s="14" t="s">
        <v>230</v>
      </c>
      <c r="G70" s="185">
        <v>23</v>
      </c>
      <c r="H70" s="160">
        <v>0.21739000082015991</v>
      </c>
      <c r="I70" s="52"/>
      <c r="J70" s="52"/>
      <c r="K70" s="52"/>
      <c r="L70" s="366"/>
      <c r="M70" s="52"/>
      <c r="N70" s="52"/>
      <c r="O70" s="52"/>
    </row>
    <row r="71" spans="1:15">
      <c r="A71" s="14" t="s">
        <v>910</v>
      </c>
      <c r="B71" s="14" t="s">
        <v>380</v>
      </c>
      <c r="C71" s="63" t="s">
        <v>438</v>
      </c>
      <c r="D71" s="63" t="s">
        <v>317</v>
      </c>
      <c r="E71" s="63" t="s">
        <v>438</v>
      </c>
      <c r="F71" s="63" t="s">
        <v>317</v>
      </c>
      <c r="G71" s="185">
        <v>307</v>
      </c>
      <c r="H71" s="160">
        <v>0.42019999027252197</v>
      </c>
      <c r="I71" s="52"/>
      <c r="J71" s="52"/>
      <c r="K71" s="52"/>
      <c r="L71" s="366"/>
      <c r="M71" s="52"/>
      <c r="N71" s="52"/>
      <c r="O71" s="52"/>
    </row>
    <row r="72" spans="1:15">
      <c r="A72" s="14" t="s">
        <v>910</v>
      </c>
      <c r="B72" s="14" t="s">
        <v>380</v>
      </c>
      <c r="C72" s="14" t="s">
        <v>438</v>
      </c>
      <c r="D72" s="14" t="s">
        <v>317</v>
      </c>
      <c r="E72" s="14" t="s">
        <v>31</v>
      </c>
      <c r="F72" s="14" t="s">
        <v>32</v>
      </c>
      <c r="G72" s="185">
        <v>108</v>
      </c>
      <c r="H72" s="167">
        <v>0.3518500030040741</v>
      </c>
      <c r="I72" s="52"/>
      <c r="J72" s="52"/>
      <c r="K72" s="52"/>
      <c r="L72" s="366"/>
      <c r="M72" s="52"/>
      <c r="N72" s="52"/>
      <c r="O72" s="52"/>
    </row>
    <row r="73" spans="1:15">
      <c r="A73" s="14" t="s">
        <v>910</v>
      </c>
      <c r="B73" s="14" t="s">
        <v>380</v>
      </c>
      <c r="C73" s="14" t="s">
        <v>438</v>
      </c>
      <c r="D73" s="14" t="s">
        <v>317</v>
      </c>
      <c r="E73" s="14" t="s">
        <v>35</v>
      </c>
      <c r="F73" s="14" t="s">
        <v>36</v>
      </c>
      <c r="G73" s="185">
        <v>183</v>
      </c>
      <c r="H73" s="160">
        <v>0.4590199887752533</v>
      </c>
      <c r="I73" s="52"/>
      <c r="J73" s="52"/>
      <c r="K73" s="52"/>
      <c r="L73" s="368"/>
      <c r="M73" s="81"/>
      <c r="N73" s="81"/>
      <c r="O73" s="81"/>
    </row>
    <row r="74" spans="1:15">
      <c r="A74" s="14" t="s">
        <v>910</v>
      </c>
      <c r="B74" s="14" t="s">
        <v>380</v>
      </c>
      <c r="C74" s="14" t="s">
        <v>438</v>
      </c>
      <c r="D74" s="14" t="s">
        <v>317</v>
      </c>
      <c r="E74" s="14" t="s">
        <v>810</v>
      </c>
      <c r="F74" s="14" t="s">
        <v>809</v>
      </c>
      <c r="G74" s="185">
        <v>16</v>
      </c>
      <c r="H74" s="160">
        <v>0.4375</v>
      </c>
      <c r="I74" s="52"/>
      <c r="J74" s="52"/>
      <c r="K74" s="81"/>
      <c r="L74" s="366"/>
      <c r="M74" s="52"/>
      <c r="N74" s="52"/>
      <c r="O74" s="52"/>
    </row>
    <row r="75" spans="1:15">
      <c r="A75" s="14" t="s">
        <v>910</v>
      </c>
      <c r="B75" s="14" t="s">
        <v>380</v>
      </c>
      <c r="C75" s="63" t="s">
        <v>439</v>
      </c>
      <c r="D75" s="63" t="s">
        <v>329</v>
      </c>
      <c r="E75" s="63" t="s">
        <v>439</v>
      </c>
      <c r="F75" s="63" t="s">
        <v>329</v>
      </c>
      <c r="G75" s="184">
        <v>944</v>
      </c>
      <c r="H75" s="167">
        <v>0.33156999945640558</v>
      </c>
      <c r="I75" s="52"/>
      <c r="J75" s="52"/>
      <c r="K75" s="52"/>
      <c r="L75" s="366"/>
      <c r="M75" s="52"/>
      <c r="N75" s="52"/>
      <c r="O75" s="52"/>
    </row>
    <row r="76" spans="1:15">
      <c r="A76" s="14" t="s">
        <v>910</v>
      </c>
      <c r="B76" s="14" t="s">
        <v>380</v>
      </c>
      <c r="C76" s="14" t="s">
        <v>439</v>
      </c>
      <c r="D76" s="14" t="s">
        <v>329</v>
      </c>
      <c r="E76" s="14" t="s">
        <v>57</v>
      </c>
      <c r="F76" s="14" t="s">
        <v>58</v>
      </c>
      <c r="G76" s="185">
        <v>145</v>
      </c>
      <c r="H76" s="160">
        <v>0.32414001226425171</v>
      </c>
      <c r="I76" s="52"/>
      <c r="J76" s="52"/>
      <c r="K76" s="52"/>
      <c r="L76" s="368"/>
      <c r="M76" s="81"/>
      <c r="N76" s="81"/>
      <c r="O76" s="81"/>
    </row>
    <row r="77" spans="1:15">
      <c r="A77" s="14" t="s">
        <v>910</v>
      </c>
      <c r="B77" s="14" t="s">
        <v>380</v>
      </c>
      <c r="C77" s="14" t="s">
        <v>439</v>
      </c>
      <c r="D77" s="14" t="s">
        <v>329</v>
      </c>
      <c r="E77" s="14" t="s">
        <v>81</v>
      </c>
      <c r="F77" s="14" t="s">
        <v>82</v>
      </c>
      <c r="G77" s="185">
        <v>160</v>
      </c>
      <c r="H77" s="160">
        <v>0.38749998807907099</v>
      </c>
      <c r="I77" s="52"/>
      <c r="J77" s="52"/>
      <c r="K77" s="52"/>
      <c r="L77" s="366"/>
      <c r="M77" s="52"/>
      <c r="N77" s="52"/>
      <c r="O77" s="52"/>
    </row>
    <row r="78" spans="1:15">
      <c r="A78" s="14" t="s">
        <v>910</v>
      </c>
      <c r="B78" s="14" t="s">
        <v>380</v>
      </c>
      <c r="C78" s="14" t="s">
        <v>439</v>
      </c>
      <c r="D78" s="14" t="s">
        <v>329</v>
      </c>
      <c r="E78" s="14" t="s">
        <v>137</v>
      </c>
      <c r="F78" s="14" t="s">
        <v>138</v>
      </c>
      <c r="G78" s="185">
        <v>49</v>
      </c>
      <c r="H78" s="160">
        <v>0.3673500120639801</v>
      </c>
      <c r="I78" s="52"/>
      <c r="J78" s="52"/>
      <c r="K78" s="52"/>
      <c r="L78" s="366"/>
      <c r="M78" s="52"/>
      <c r="N78" s="52"/>
      <c r="O78" s="52"/>
    </row>
    <row r="79" spans="1:15">
      <c r="A79" s="14" t="s">
        <v>910</v>
      </c>
      <c r="B79" s="14" t="s">
        <v>380</v>
      </c>
      <c r="C79" s="14" t="s">
        <v>439</v>
      </c>
      <c r="D79" s="14" t="s">
        <v>329</v>
      </c>
      <c r="E79" s="14" t="s">
        <v>139</v>
      </c>
      <c r="F79" s="14" t="s">
        <v>140</v>
      </c>
      <c r="G79" s="185">
        <v>101</v>
      </c>
      <c r="H79" s="160">
        <v>0.37623998522758478</v>
      </c>
      <c r="I79" s="52"/>
      <c r="J79" s="52"/>
      <c r="K79" s="81"/>
      <c r="L79" s="366"/>
      <c r="M79" s="52"/>
      <c r="N79" s="52"/>
      <c r="O79" s="52"/>
    </row>
    <row r="80" spans="1:15">
      <c r="A80" s="14" t="s">
        <v>910</v>
      </c>
      <c r="B80" s="14" t="s">
        <v>380</v>
      </c>
      <c r="C80" s="14" t="s">
        <v>439</v>
      </c>
      <c r="D80" s="14" t="s">
        <v>329</v>
      </c>
      <c r="E80" s="14" t="s">
        <v>147</v>
      </c>
      <c r="F80" s="14" t="s">
        <v>148</v>
      </c>
      <c r="G80" s="185">
        <v>120</v>
      </c>
      <c r="H80" s="160">
        <v>0.27500000596046448</v>
      </c>
      <c r="I80" s="52"/>
      <c r="J80" s="52"/>
      <c r="K80" s="52"/>
      <c r="L80" s="366"/>
      <c r="M80" s="52"/>
      <c r="N80" s="52"/>
      <c r="O80" s="52"/>
    </row>
    <row r="81" spans="1:15">
      <c r="A81" s="14" t="s">
        <v>910</v>
      </c>
      <c r="B81" s="14" t="s">
        <v>380</v>
      </c>
      <c r="C81" s="14" t="s">
        <v>439</v>
      </c>
      <c r="D81" s="14" t="s">
        <v>329</v>
      </c>
      <c r="E81" s="14" t="s">
        <v>177</v>
      </c>
      <c r="F81" s="14" t="s">
        <v>178</v>
      </c>
      <c r="G81" s="185">
        <v>139</v>
      </c>
      <c r="H81" s="160">
        <v>0.34531998634338379</v>
      </c>
      <c r="I81" s="52"/>
      <c r="J81" s="52"/>
      <c r="K81" s="52"/>
      <c r="L81" s="366"/>
      <c r="M81" s="52"/>
      <c r="N81" s="52"/>
      <c r="O81" s="52"/>
    </row>
    <row r="82" spans="1:15">
      <c r="A82" s="14" t="s">
        <v>910</v>
      </c>
      <c r="B82" s="14" t="s">
        <v>380</v>
      </c>
      <c r="C82" s="14" t="s">
        <v>439</v>
      </c>
      <c r="D82" s="14" t="s">
        <v>329</v>
      </c>
      <c r="E82" s="14" t="s">
        <v>188</v>
      </c>
      <c r="F82" s="14" t="s">
        <v>915</v>
      </c>
      <c r="G82" s="185">
        <v>230</v>
      </c>
      <c r="H82" s="160">
        <v>0.29129999876022339</v>
      </c>
      <c r="I82" s="52"/>
      <c r="J82" s="52"/>
      <c r="K82" s="81"/>
      <c r="L82" s="366"/>
      <c r="M82" s="52"/>
      <c r="N82" s="52"/>
      <c r="O82" s="52"/>
    </row>
    <row r="83" spans="1:15">
      <c r="A83" s="14" t="s">
        <v>910</v>
      </c>
      <c r="B83" s="14" t="s">
        <v>380</v>
      </c>
      <c r="C83" s="63" t="s">
        <v>440</v>
      </c>
      <c r="D83" s="63" t="s">
        <v>319</v>
      </c>
      <c r="E83" s="63" t="s">
        <v>440</v>
      </c>
      <c r="F83" s="63" t="s">
        <v>319</v>
      </c>
      <c r="G83" s="184">
        <v>510</v>
      </c>
      <c r="H83" s="167">
        <v>0.31373000144958502</v>
      </c>
      <c r="I83" s="52"/>
      <c r="J83" s="52"/>
      <c r="K83" s="52"/>
      <c r="L83" s="366"/>
      <c r="M83" s="52"/>
      <c r="N83" s="52"/>
      <c r="O83" s="52"/>
    </row>
    <row r="84" spans="1:15">
      <c r="A84" s="14" t="s">
        <v>910</v>
      </c>
      <c r="B84" s="14" t="s">
        <v>380</v>
      </c>
      <c r="C84" s="14" t="s">
        <v>440</v>
      </c>
      <c r="D84" s="14" t="s">
        <v>319</v>
      </c>
      <c r="E84" s="14" t="s">
        <v>157</v>
      </c>
      <c r="F84" s="14" t="s">
        <v>158</v>
      </c>
      <c r="G84" s="185">
        <v>121</v>
      </c>
      <c r="H84" s="160">
        <v>0.27272999286651611</v>
      </c>
      <c r="I84" s="52"/>
      <c r="J84" s="52"/>
      <c r="K84" s="52"/>
      <c r="L84" s="368"/>
      <c r="M84" s="81"/>
      <c r="N84" s="81"/>
      <c r="O84" s="81"/>
    </row>
    <row r="85" spans="1:15">
      <c r="A85" s="14" t="s">
        <v>910</v>
      </c>
      <c r="B85" s="14" t="s">
        <v>380</v>
      </c>
      <c r="C85" s="14" t="s">
        <v>440</v>
      </c>
      <c r="D85" s="14" t="s">
        <v>319</v>
      </c>
      <c r="E85" s="14" t="s">
        <v>159</v>
      </c>
      <c r="F85" s="14" t="s">
        <v>160</v>
      </c>
      <c r="G85" s="185">
        <v>190</v>
      </c>
      <c r="H85" s="160">
        <v>0.38420999050140381</v>
      </c>
      <c r="I85" s="52"/>
      <c r="J85" s="52"/>
      <c r="K85" s="52"/>
      <c r="L85" s="366"/>
      <c r="M85" s="52"/>
      <c r="N85" s="52"/>
      <c r="O85" s="52"/>
    </row>
    <row r="86" spans="1:15">
      <c r="A86" s="14" t="s">
        <v>910</v>
      </c>
      <c r="B86" s="14" t="s">
        <v>380</v>
      </c>
      <c r="C86" s="14" t="s">
        <v>440</v>
      </c>
      <c r="D86" s="14" t="s">
        <v>319</v>
      </c>
      <c r="E86" s="14" t="s">
        <v>195</v>
      </c>
      <c r="F86" s="14" t="s">
        <v>196</v>
      </c>
      <c r="G86" s="185">
        <v>65</v>
      </c>
      <c r="H86" s="160">
        <v>0.23077000677585599</v>
      </c>
      <c r="I86" s="52"/>
      <c r="J86" s="52"/>
      <c r="K86" s="52"/>
      <c r="L86" s="366"/>
      <c r="M86" s="52"/>
      <c r="N86" s="52"/>
      <c r="O86" s="52"/>
    </row>
    <row r="87" spans="1:15">
      <c r="A87" s="14" t="s">
        <v>910</v>
      </c>
      <c r="B87" s="14" t="s">
        <v>380</v>
      </c>
      <c r="C87" s="14" t="s">
        <v>440</v>
      </c>
      <c r="D87" s="14" t="s">
        <v>319</v>
      </c>
      <c r="E87" s="14" t="s">
        <v>217</v>
      </c>
      <c r="F87" s="14" t="s">
        <v>218</v>
      </c>
      <c r="G87" s="185">
        <v>134</v>
      </c>
      <c r="H87" s="160">
        <v>0.29104000329971308</v>
      </c>
      <c r="I87" s="52"/>
      <c r="J87" s="52"/>
      <c r="K87" s="52"/>
      <c r="L87" s="366"/>
      <c r="M87" s="52"/>
      <c r="N87" s="52"/>
      <c r="O87" s="52"/>
    </row>
    <row r="88" spans="1:15">
      <c r="A88" s="14" t="s">
        <v>910</v>
      </c>
      <c r="B88" s="14" t="s">
        <v>380</v>
      </c>
      <c r="C88" s="63" t="s">
        <v>447</v>
      </c>
      <c r="D88" s="63" t="s">
        <v>811</v>
      </c>
      <c r="E88" s="63" t="s">
        <v>447</v>
      </c>
      <c r="F88" s="63" t="s">
        <v>811</v>
      </c>
      <c r="G88" s="184">
        <v>729</v>
      </c>
      <c r="H88" s="167">
        <v>0.34979000687599182</v>
      </c>
      <c r="I88" s="52"/>
      <c r="J88" s="52"/>
      <c r="K88" s="52"/>
      <c r="L88" s="366"/>
      <c r="M88" s="52"/>
      <c r="N88" s="52"/>
      <c r="O88" s="52"/>
    </row>
    <row r="89" spans="1:15">
      <c r="A89" s="14" t="s">
        <v>910</v>
      </c>
      <c r="B89" s="14" t="s">
        <v>380</v>
      </c>
      <c r="C89" s="14" t="s">
        <v>447</v>
      </c>
      <c r="D89" s="14" t="s">
        <v>811</v>
      </c>
      <c r="E89" s="14" t="s">
        <v>51</v>
      </c>
      <c r="F89" s="14" t="s">
        <v>52</v>
      </c>
      <c r="G89" s="185">
        <v>71</v>
      </c>
      <c r="H89" s="160">
        <v>0.35210999846458441</v>
      </c>
      <c r="I89" s="52"/>
      <c r="J89" s="52"/>
      <c r="K89" s="52"/>
      <c r="L89" s="368"/>
      <c r="M89" s="81"/>
      <c r="N89" s="81"/>
      <c r="O89" s="81"/>
    </row>
    <row r="90" spans="1:15">
      <c r="A90" s="14" t="s">
        <v>910</v>
      </c>
      <c r="B90" s="14" t="s">
        <v>380</v>
      </c>
      <c r="C90" s="14" t="s">
        <v>447</v>
      </c>
      <c r="D90" s="14" t="s">
        <v>811</v>
      </c>
      <c r="E90" s="14" t="s">
        <v>59</v>
      </c>
      <c r="F90" s="14" t="s">
        <v>60</v>
      </c>
      <c r="G90" s="185">
        <v>57</v>
      </c>
      <c r="H90" s="160">
        <v>0.42105001211166382</v>
      </c>
      <c r="I90" s="52"/>
      <c r="J90" s="52"/>
      <c r="K90" s="81"/>
      <c r="L90" s="366"/>
      <c r="M90" s="52"/>
      <c r="N90" s="52"/>
      <c r="O90" s="52"/>
    </row>
    <row r="91" spans="1:15">
      <c r="A91" s="14" t="s">
        <v>910</v>
      </c>
      <c r="B91" s="14" t="s">
        <v>380</v>
      </c>
      <c r="C91" s="14" t="s">
        <v>447</v>
      </c>
      <c r="D91" s="14" t="s">
        <v>811</v>
      </c>
      <c r="E91" s="14" t="s">
        <v>96</v>
      </c>
      <c r="F91" s="14" t="s">
        <v>97</v>
      </c>
      <c r="G91" s="185">
        <v>121</v>
      </c>
      <c r="H91" s="160">
        <v>0.36364001035690308</v>
      </c>
      <c r="I91" s="52"/>
      <c r="J91" s="52"/>
      <c r="K91" s="52"/>
      <c r="L91" s="366"/>
      <c r="M91" s="52"/>
      <c r="N91" s="52"/>
      <c r="O91" s="52"/>
    </row>
    <row r="92" spans="1:15">
      <c r="A92" s="14" t="s">
        <v>910</v>
      </c>
      <c r="B92" s="14" t="s">
        <v>380</v>
      </c>
      <c r="C92" s="14" t="s">
        <v>447</v>
      </c>
      <c r="D92" s="14" t="s">
        <v>811</v>
      </c>
      <c r="E92" s="14" t="s">
        <v>105</v>
      </c>
      <c r="F92" s="14" t="s">
        <v>916</v>
      </c>
      <c r="G92" s="185">
        <v>44</v>
      </c>
      <c r="H92" s="160">
        <v>0.29545000195503229</v>
      </c>
      <c r="I92" s="52"/>
      <c r="J92" s="52"/>
      <c r="K92" s="52"/>
      <c r="L92" s="366"/>
      <c r="M92" s="52"/>
      <c r="N92" s="52"/>
      <c r="O92" s="52"/>
    </row>
    <row r="93" spans="1:15">
      <c r="A93" s="14" t="s">
        <v>910</v>
      </c>
      <c r="B93" s="14" t="s">
        <v>380</v>
      </c>
      <c r="C93" s="14" t="s">
        <v>447</v>
      </c>
      <c r="D93" s="14" t="s">
        <v>811</v>
      </c>
      <c r="E93" s="14" t="s">
        <v>115</v>
      </c>
      <c r="F93" s="14" t="s">
        <v>116</v>
      </c>
      <c r="G93" s="185">
        <v>93</v>
      </c>
      <c r="H93" s="160">
        <v>0.3225800096988678</v>
      </c>
      <c r="I93" s="52"/>
      <c r="J93" s="52"/>
      <c r="K93" s="52"/>
      <c r="L93" s="366"/>
      <c r="M93" s="52"/>
      <c r="N93" s="52"/>
      <c r="O93" s="52"/>
    </row>
    <row r="94" spans="1:15">
      <c r="A94" s="14" t="s">
        <v>910</v>
      </c>
      <c r="B94" s="14" t="s">
        <v>380</v>
      </c>
      <c r="C94" s="14" t="s">
        <v>447</v>
      </c>
      <c r="D94" s="14" t="s">
        <v>811</v>
      </c>
      <c r="E94" s="14" t="s">
        <v>181</v>
      </c>
      <c r="F94" s="14" t="s">
        <v>540</v>
      </c>
      <c r="G94" s="185">
        <v>97</v>
      </c>
      <c r="H94" s="160">
        <v>0.39175000786781311</v>
      </c>
      <c r="I94" s="52"/>
      <c r="J94" s="52"/>
      <c r="K94" s="52"/>
      <c r="L94" s="366"/>
      <c r="M94" s="52"/>
      <c r="N94" s="52"/>
      <c r="O94" s="52"/>
    </row>
    <row r="95" spans="1:15">
      <c r="A95" s="14" t="s">
        <v>910</v>
      </c>
      <c r="B95" s="14" t="s">
        <v>380</v>
      </c>
      <c r="C95" s="14" t="s">
        <v>447</v>
      </c>
      <c r="D95" s="14" t="s">
        <v>811</v>
      </c>
      <c r="E95" s="14" t="s">
        <v>187</v>
      </c>
      <c r="F95" s="14" t="s">
        <v>917</v>
      </c>
      <c r="G95" s="185">
        <v>37</v>
      </c>
      <c r="H95" s="160">
        <v>0.29730001091957092</v>
      </c>
      <c r="I95" s="52"/>
      <c r="J95" s="52"/>
      <c r="K95" s="52"/>
      <c r="L95" s="366"/>
      <c r="M95" s="52"/>
      <c r="N95" s="52"/>
      <c r="O95" s="52"/>
    </row>
    <row r="96" spans="1:15">
      <c r="A96" s="14" t="s">
        <v>910</v>
      </c>
      <c r="B96" s="14" t="s">
        <v>380</v>
      </c>
      <c r="C96" s="14" t="s">
        <v>447</v>
      </c>
      <c r="D96" s="14" t="s">
        <v>811</v>
      </c>
      <c r="E96" s="14" t="s">
        <v>192</v>
      </c>
      <c r="F96" s="14" t="s">
        <v>918</v>
      </c>
      <c r="G96" s="185">
        <v>209</v>
      </c>
      <c r="H96" s="160">
        <v>0.33493000268936157</v>
      </c>
      <c r="I96" s="52"/>
      <c r="J96" s="52"/>
      <c r="K96" s="52"/>
      <c r="L96" s="366"/>
      <c r="M96" s="52"/>
      <c r="N96" s="52"/>
      <c r="O96" s="52"/>
    </row>
    <row r="97" spans="1:15">
      <c r="A97" s="14" t="s">
        <v>910</v>
      </c>
      <c r="B97" s="14" t="s">
        <v>380</v>
      </c>
      <c r="C97" s="63" t="s">
        <v>441</v>
      </c>
      <c r="D97" s="63" t="s">
        <v>370</v>
      </c>
      <c r="E97" s="63" t="s">
        <v>441</v>
      </c>
      <c r="F97" s="63" t="s">
        <v>370</v>
      </c>
      <c r="G97" s="184">
        <v>714</v>
      </c>
      <c r="H97" s="167">
        <v>0.36834999918937678</v>
      </c>
      <c r="I97" s="52"/>
      <c r="J97" s="52"/>
      <c r="K97" s="52"/>
      <c r="L97" s="366"/>
      <c r="M97" s="52"/>
      <c r="N97" s="52"/>
      <c r="O97" s="52"/>
    </row>
    <row r="98" spans="1:15">
      <c r="A98" s="14" t="s">
        <v>910</v>
      </c>
      <c r="B98" s="14" t="s">
        <v>380</v>
      </c>
      <c r="C98" s="14" t="s">
        <v>441</v>
      </c>
      <c r="D98" s="14" t="s">
        <v>370</v>
      </c>
      <c r="E98" s="14" t="s">
        <v>85</v>
      </c>
      <c r="F98" s="14" t="s">
        <v>86</v>
      </c>
      <c r="G98" s="185">
        <v>171</v>
      </c>
      <c r="H98" s="160">
        <v>0.31578999757766718</v>
      </c>
      <c r="I98" s="52"/>
      <c r="J98" s="52"/>
      <c r="K98" s="52"/>
      <c r="L98" s="366"/>
      <c r="M98" s="52"/>
      <c r="N98" s="52"/>
      <c r="O98" s="52"/>
    </row>
    <row r="99" spans="1:15">
      <c r="A99" s="14" t="s">
        <v>910</v>
      </c>
      <c r="B99" s="14" t="s">
        <v>380</v>
      </c>
      <c r="C99" s="14" t="s">
        <v>441</v>
      </c>
      <c r="D99" s="14" t="s">
        <v>370</v>
      </c>
      <c r="E99" s="14" t="s">
        <v>135</v>
      </c>
      <c r="F99" s="14" t="s">
        <v>136</v>
      </c>
      <c r="G99" s="185">
        <v>208</v>
      </c>
      <c r="H99" s="160">
        <v>0.42307999730110168</v>
      </c>
      <c r="I99" s="52"/>
      <c r="J99" s="52"/>
      <c r="K99" s="52"/>
      <c r="L99" s="366"/>
      <c r="M99" s="52"/>
      <c r="N99" s="52"/>
      <c r="O99" s="52"/>
    </row>
    <row r="100" spans="1:15">
      <c r="A100" s="14" t="s">
        <v>910</v>
      </c>
      <c r="B100" s="14" t="s">
        <v>380</v>
      </c>
      <c r="C100" s="14" t="s">
        <v>441</v>
      </c>
      <c r="D100" s="14" t="s">
        <v>370</v>
      </c>
      <c r="E100" s="14" t="s">
        <v>165</v>
      </c>
      <c r="F100" s="14" t="s">
        <v>166</v>
      </c>
      <c r="G100" s="185">
        <v>133</v>
      </c>
      <c r="H100" s="160">
        <v>0.44361001253128052</v>
      </c>
      <c r="I100" s="52"/>
      <c r="J100" s="52"/>
      <c r="K100" s="52"/>
      <c r="L100" s="366"/>
      <c r="M100" s="52"/>
      <c r="N100" s="52"/>
      <c r="O100" s="52"/>
    </row>
    <row r="101" spans="1:15">
      <c r="A101" s="14" t="s">
        <v>910</v>
      </c>
      <c r="B101" s="14" t="s">
        <v>380</v>
      </c>
      <c r="C101" s="14" t="s">
        <v>441</v>
      </c>
      <c r="D101" s="14" t="s">
        <v>370</v>
      </c>
      <c r="E101" s="14" t="s">
        <v>167</v>
      </c>
      <c r="F101" s="14" t="s">
        <v>168</v>
      </c>
      <c r="G101" s="185">
        <v>61</v>
      </c>
      <c r="H101" s="160">
        <v>0.39344000816345209</v>
      </c>
      <c r="I101" s="52"/>
      <c r="J101" s="52"/>
      <c r="K101" s="52"/>
      <c r="L101" s="366"/>
      <c r="M101" s="52"/>
      <c r="N101" s="52"/>
      <c r="O101" s="52"/>
    </row>
    <row r="102" spans="1:15">
      <c r="A102" s="14" t="s">
        <v>910</v>
      </c>
      <c r="B102" s="14" t="s">
        <v>380</v>
      </c>
      <c r="C102" s="14" t="s">
        <v>441</v>
      </c>
      <c r="D102" s="14" t="s">
        <v>370</v>
      </c>
      <c r="E102" s="14" t="s">
        <v>175</v>
      </c>
      <c r="F102" s="14" t="s">
        <v>176</v>
      </c>
      <c r="G102" s="185">
        <v>141</v>
      </c>
      <c r="H102" s="160">
        <v>0.26949998736381531</v>
      </c>
      <c r="I102" s="52"/>
      <c r="J102" s="52"/>
      <c r="K102" s="52"/>
      <c r="L102" s="366"/>
      <c r="M102" s="52"/>
      <c r="N102" s="52"/>
      <c r="O102" s="52"/>
    </row>
    <row r="103" spans="1:15">
      <c r="A103" s="14" t="s">
        <v>910</v>
      </c>
      <c r="B103" s="14" t="s">
        <v>380</v>
      </c>
      <c r="C103" s="63" t="s">
        <v>442</v>
      </c>
      <c r="D103" s="63" t="s">
        <v>326</v>
      </c>
      <c r="E103" s="63" t="s">
        <v>442</v>
      </c>
      <c r="F103" s="63" t="s">
        <v>326</v>
      </c>
      <c r="G103" s="184">
        <v>385</v>
      </c>
      <c r="H103" s="167">
        <v>0.28571000695228582</v>
      </c>
      <c r="I103" s="52"/>
      <c r="J103" s="52"/>
      <c r="K103" s="52"/>
      <c r="L103" s="366"/>
      <c r="M103" s="52"/>
      <c r="N103" s="52"/>
      <c r="O103" s="52"/>
    </row>
    <row r="104" spans="1:15">
      <c r="A104" s="14" t="s">
        <v>910</v>
      </c>
      <c r="B104" s="14" t="s">
        <v>380</v>
      </c>
      <c r="C104" s="14" t="s">
        <v>442</v>
      </c>
      <c r="D104" s="14" t="s">
        <v>326</v>
      </c>
      <c r="E104" s="14" t="s">
        <v>89</v>
      </c>
      <c r="F104" s="14" t="s">
        <v>599</v>
      </c>
      <c r="G104" s="185">
        <v>152</v>
      </c>
      <c r="H104" s="160">
        <v>0.25657999515533447</v>
      </c>
      <c r="I104" s="52"/>
      <c r="J104" s="52"/>
      <c r="K104" s="81"/>
      <c r="L104" s="368"/>
      <c r="M104" s="81"/>
      <c r="N104" s="81"/>
      <c r="O104" s="81"/>
    </row>
    <row r="105" spans="1:15">
      <c r="A105" s="14" t="s">
        <v>910</v>
      </c>
      <c r="B105" s="14" t="s">
        <v>380</v>
      </c>
      <c r="C105" s="14" t="s">
        <v>442</v>
      </c>
      <c r="D105" s="14" t="s">
        <v>326</v>
      </c>
      <c r="E105" s="14" t="s">
        <v>104</v>
      </c>
      <c r="F105" s="14" t="s">
        <v>589</v>
      </c>
      <c r="G105" s="185">
        <v>143</v>
      </c>
      <c r="H105" s="160">
        <v>0.3146899938583374</v>
      </c>
      <c r="I105" s="52"/>
      <c r="J105" s="52"/>
      <c r="K105" s="52"/>
      <c r="L105" s="366"/>
      <c r="M105" s="52"/>
      <c r="N105" s="52"/>
      <c r="O105" s="52"/>
    </row>
    <row r="106" spans="1:15">
      <c r="A106" s="14" t="s">
        <v>910</v>
      </c>
      <c r="B106" s="14" t="s">
        <v>380</v>
      </c>
      <c r="C106" s="14" t="s">
        <v>442</v>
      </c>
      <c r="D106" s="14" t="s">
        <v>326</v>
      </c>
      <c r="E106" s="14" t="s">
        <v>111</v>
      </c>
      <c r="F106" s="14" t="s">
        <v>112</v>
      </c>
      <c r="G106" s="185">
        <v>90</v>
      </c>
      <c r="H106" s="160">
        <v>0.28889000415802002</v>
      </c>
      <c r="I106" s="52"/>
      <c r="J106" s="52"/>
      <c r="K106" s="52"/>
      <c r="L106" s="366"/>
      <c r="M106" s="52"/>
      <c r="N106" s="52"/>
      <c r="O106" s="52"/>
    </row>
    <row r="107" spans="1:15">
      <c r="A107" s="14" t="s">
        <v>910</v>
      </c>
      <c r="B107" s="14" t="s">
        <v>380</v>
      </c>
      <c r="C107" s="63" t="s">
        <v>443</v>
      </c>
      <c r="D107" s="63" t="s">
        <v>324</v>
      </c>
      <c r="E107" s="63" t="s">
        <v>443</v>
      </c>
      <c r="F107" s="63" t="s">
        <v>324</v>
      </c>
      <c r="G107" s="184">
        <v>422</v>
      </c>
      <c r="H107" s="167">
        <v>0.30568999052047729</v>
      </c>
      <c r="I107" s="52"/>
      <c r="J107" s="52"/>
      <c r="K107" s="52"/>
      <c r="L107" s="366"/>
      <c r="M107" s="52"/>
      <c r="N107" s="52"/>
      <c r="O107" s="52"/>
    </row>
    <row r="108" spans="1:15">
      <c r="A108" s="14" t="s">
        <v>910</v>
      </c>
      <c r="B108" s="14" t="s">
        <v>380</v>
      </c>
      <c r="C108" s="14" t="s">
        <v>443</v>
      </c>
      <c r="D108" s="14" t="s">
        <v>324</v>
      </c>
      <c r="E108" s="14" t="s">
        <v>33</v>
      </c>
      <c r="F108" s="14" t="s">
        <v>34</v>
      </c>
      <c r="G108" s="185">
        <v>51</v>
      </c>
      <c r="H108" s="160">
        <v>0.29412001371383673</v>
      </c>
      <c r="I108" s="52"/>
      <c r="J108" s="52"/>
      <c r="K108" s="52"/>
      <c r="L108" s="368"/>
      <c r="M108" s="81"/>
      <c r="N108" s="81"/>
      <c r="O108" s="81"/>
    </row>
    <row r="109" spans="1:15">
      <c r="A109" s="14" t="s">
        <v>910</v>
      </c>
      <c r="B109" s="14" t="s">
        <v>380</v>
      </c>
      <c r="C109" s="14" t="s">
        <v>443</v>
      </c>
      <c r="D109" s="14" t="s">
        <v>324</v>
      </c>
      <c r="E109" s="14" t="s">
        <v>63</v>
      </c>
      <c r="F109" s="14" t="s">
        <v>64</v>
      </c>
      <c r="G109" s="185">
        <v>110</v>
      </c>
      <c r="H109" s="160">
        <v>0.25455000996589661</v>
      </c>
      <c r="I109" s="52"/>
      <c r="J109" s="52"/>
      <c r="K109" s="52"/>
      <c r="L109" s="366"/>
      <c r="M109" s="52"/>
      <c r="N109" s="52"/>
      <c r="O109" s="52"/>
    </row>
    <row r="110" spans="1:15">
      <c r="A110" s="14" t="s">
        <v>910</v>
      </c>
      <c r="B110" s="14" t="s">
        <v>380</v>
      </c>
      <c r="C110" s="14" t="s">
        <v>443</v>
      </c>
      <c r="D110" s="14" t="s">
        <v>324</v>
      </c>
      <c r="E110" s="14" t="s">
        <v>171</v>
      </c>
      <c r="F110" s="14" t="s">
        <v>172</v>
      </c>
      <c r="G110" s="185">
        <v>195</v>
      </c>
      <c r="H110" s="160">
        <v>0.32820999622344971</v>
      </c>
      <c r="I110" s="52"/>
      <c r="J110" s="52"/>
      <c r="K110" s="81"/>
      <c r="L110" s="366"/>
      <c r="M110" s="52"/>
      <c r="N110" s="52"/>
      <c r="O110" s="52"/>
    </row>
    <row r="111" spans="1:15">
      <c r="A111" s="14" t="s">
        <v>910</v>
      </c>
      <c r="B111" s="14" t="s">
        <v>380</v>
      </c>
      <c r="C111" s="14" t="s">
        <v>443</v>
      </c>
      <c r="D111" s="14" t="s">
        <v>324</v>
      </c>
      <c r="E111" s="14" t="s">
        <v>191</v>
      </c>
      <c r="F111" s="14" t="s">
        <v>919</v>
      </c>
      <c r="G111" s="185">
        <v>66</v>
      </c>
      <c r="H111" s="160">
        <v>0.33333000540733337</v>
      </c>
      <c r="I111" s="52"/>
      <c r="J111" s="52"/>
      <c r="K111" s="52"/>
      <c r="L111" s="366"/>
      <c r="M111" s="52"/>
      <c r="N111" s="52"/>
      <c r="O111" s="52"/>
    </row>
    <row r="112" spans="1:15">
      <c r="A112" s="14" t="s">
        <v>910</v>
      </c>
      <c r="B112" s="14" t="s">
        <v>380</v>
      </c>
      <c r="C112" s="63" t="s">
        <v>444</v>
      </c>
      <c r="D112" s="63" t="s">
        <v>318</v>
      </c>
      <c r="E112" s="63" t="s">
        <v>444</v>
      </c>
      <c r="F112" s="63" t="s">
        <v>318</v>
      </c>
      <c r="G112" s="184">
        <v>659</v>
      </c>
      <c r="H112" s="167">
        <v>0.25189998745918268</v>
      </c>
      <c r="I112" s="52"/>
      <c r="J112" s="52"/>
      <c r="K112" s="52"/>
      <c r="L112" s="366"/>
      <c r="M112" s="52"/>
      <c r="N112" s="52"/>
      <c r="O112" s="52"/>
    </row>
    <row r="113" spans="1:15">
      <c r="A113" s="14" t="s">
        <v>910</v>
      </c>
      <c r="B113" s="14" t="s">
        <v>380</v>
      </c>
      <c r="C113" s="14" t="s">
        <v>444</v>
      </c>
      <c r="D113" s="14" t="s">
        <v>318</v>
      </c>
      <c r="E113" s="14" t="s">
        <v>30</v>
      </c>
      <c r="F113" s="14" t="s">
        <v>631</v>
      </c>
      <c r="G113" s="185">
        <v>63</v>
      </c>
      <c r="H113" s="160">
        <v>0.3492099940776825</v>
      </c>
      <c r="I113" s="52"/>
      <c r="J113" s="52"/>
      <c r="K113" s="52"/>
      <c r="L113" s="366"/>
      <c r="M113" s="52"/>
      <c r="N113" s="52"/>
      <c r="O113" s="52"/>
    </row>
    <row r="114" spans="1:15">
      <c r="A114" s="14" t="s">
        <v>910</v>
      </c>
      <c r="B114" s="14" t="s">
        <v>380</v>
      </c>
      <c r="C114" s="14" t="s">
        <v>444</v>
      </c>
      <c r="D114" s="14" t="s">
        <v>318</v>
      </c>
      <c r="E114" s="14" t="s">
        <v>75</v>
      </c>
      <c r="F114" s="14" t="s">
        <v>76</v>
      </c>
      <c r="G114" s="185">
        <v>137</v>
      </c>
      <c r="H114" s="160">
        <v>0.25547000765800482</v>
      </c>
      <c r="I114" s="52"/>
      <c r="J114" s="52"/>
      <c r="K114" s="81"/>
      <c r="L114" s="368"/>
      <c r="M114" s="81"/>
      <c r="N114" s="81"/>
      <c r="O114" s="81"/>
    </row>
    <row r="115" spans="1:15">
      <c r="A115" s="14" t="s">
        <v>910</v>
      </c>
      <c r="B115" s="14" t="s">
        <v>380</v>
      </c>
      <c r="C115" s="14" t="s">
        <v>444</v>
      </c>
      <c r="D115" s="14" t="s">
        <v>318</v>
      </c>
      <c r="E115" s="14" t="s">
        <v>163</v>
      </c>
      <c r="F115" s="14" t="s">
        <v>920</v>
      </c>
      <c r="G115" s="185">
        <v>96</v>
      </c>
      <c r="H115" s="160">
        <v>0.30208000540733337</v>
      </c>
      <c r="I115" s="52"/>
      <c r="J115" s="52"/>
      <c r="K115" s="52"/>
      <c r="L115" s="366"/>
      <c r="M115" s="52"/>
      <c r="N115" s="52"/>
      <c r="O115" s="52"/>
    </row>
    <row r="116" spans="1:15">
      <c r="A116" s="14" t="s">
        <v>910</v>
      </c>
      <c r="B116" s="14" t="s">
        <v>380</v>
      </c>
      <c r="C116" s="14" t="s">
        <v>444</v>
      </c>
      <c r="D116" s="14" t="s">
        <v>318</v>
      </c>
      <c r="E116" s="14" t="s">
        <v>182</v>
      </c>
      <c r="F116" s="14" t="s">
        <v>183</v>
      </c>
      <c r="G116" s="185">
        <v>97</v>
      </c>
      <c r="H116" s="160">
        <v>0.27834999561309809</v>
      </c>
      <c r="I116" s="52"/>
      <c r="J116" s="52"/>
      <c r="K116" s="52"/>
      <c r="L116" s="366"/>
      <c r="M116" s="52"/>
      <c r="N116" s="52"/>
      <c r="O116" s="52"/>
    </row>
    <row r="117" spans="1:15">
      <c r="A117" s="14" t="s">
        <v>910</v>
      </c>
      <c r="B117" s="14" t="s">
        <v>380</v>
      </c>
      <c r="C117" s="14" t="s">
        <v>444</v>
      </c>
      <c r="D117" s="14" t="s">
        <v>318</v>
      </c>
      <c r="E117" s="14" t="s">
        <v>219</v>
      </c>
      <c r="F117" s="14" t="s">
        <v>220</v>
      </c>
      <c r="G117" s="185">
        <v>266</v>
      </c>
      <c r="H117" s="160">
        <v>0.1992499977350235</v>
      </c>
      <c r="I117" s="52"/>
      <c r="J117" s="52"/>
      <c r="K117" s="52"/>
      <c r="L117" s="366"/>
      <c r="M117" s="52"/>
      <c r="N117" s="52"/>
      <c r="O117" s="52"/>
    </row>
    <row r="118" spans="1:15">
      <c r="A118" s="14" t="s">
        <v>910</v>
      </c>
      <c r="B118" s="14" t="s">
        <v>380</v>
      </c>
      <c r="C118" s="63" t="s">
        <v>445</v>
      </c>
      <c r="D118" s="63" t="s">
        <v>325</v>
      </c>
      <c r="E118" s="63" t="s">
        <v>445</v>
      </c>
      <c r="F118" s="63" t="s">
        <v>325</v>
      </c>
      <c r="G118" s="184">
        <v>650</v>
      </c>
      <c r="H118" s="167">
        <v>0.30153998732566828</v>
      </c>
      <c r="I118" s="52"/>
      <c r="J118" s="52"/>
      <c r="K118" s="52"/>
      <c r="L118" s="366"/>
      <c r="M118" s="52"/>
      <c r="N118" s="52"/>
      <c r="O118" s="52"/>
    </row>
    <row r="119" spans="1:15">
      <c r="A119" s="14" t="s">
        <v>910</v>
      </c>
      <c r="B119" s="14" t="s">
        <v>380</v>
      </c>
      <c r="C119" s="14" t="s">
        <v>445</v>
      </c>
      <c r="D119" s="14" t="s">
        <v>325</v>
      </c>
      <c r="E119" s="14" t="s">
        <v>45</v>
      </c>
      <c r="F119" s="14" t="s">
        <v>46</v>
      </c>
      <c r="G119" s="185">
        <v>114</v>
      </c>
      <c r="H119" s="160">
        <v>0.41227999329566961</v>
      </c>
      <c r="I119" s="52"/>
      <c r="J119" s="52"/>
      <c r="K119" s="81"/>
      <c r="L119" s="366"/>
      <c r="M119" s="52"/>
      <c r="N119" s="52"/>
      <c r="O119" s="52"/>
    </row>
    <row r="120" spans="1:15">
      <c r="A120" s="14" t="s">
        <v>910</v>
      </c>
      <c r="B120" s="14" t="s">
        <v>380</v>
      </c>
      <c r="C120" s="14" t="s">
        <v>445</v>
      </c>
      <c r="D120" s="14" t="s">
        <v>325</v>
      </c>
      <c r="E120" s="14" t="s">
        <v>79</v>
      </c>
      <c r="F120" s="14" t="s">
        <v>80</v>
      </c>
      <c r="G120" s="185">
        <v>124</v>
      </c>
      <c r="H120" s="160">
        <v>0.3064500093460083</v>
      </c>
      <c r="I120" s="52"/>
      <c r="J120" s="52"/>
      <c r="K120" s="52"/>
      <c r="L120" s="368"/>
      <c r="M120" s="81"/>
      <c r="N120" s="81"/>
      <c r="O120" s="81"/>
    </row>
    <row r="121" spans="1:15">
      <c r="A121" s="14" t="s">
        <v>910</v>
      </c>
      <c r="B121" s="14" t="s">
        <v>380</v>
      </c>
      <c r="C121" s="14" t="s">
        <v>445</v>
      </c>
      <c r="D121" s="14" t="s">
        <v>325</v>
      </c>
      <c r="E121" s="14" t="s">
        <v>87</v>
      </c>
      <c r="F121" s="14" t="s">
        <v>88</v>
      </c>
      <c r="G121" s="185">
        <v>107</v>
      </c>
      <c r="H121" s="160">
        <v>0.21494999527931211</v>
      </c>
      <c r="I121" s="52"/>
      <c r="J121" s="52"/>
      <c r="K121" s="52"/>
      <c r="L121" s="366"/>
      <c r="M121" s="52"/>
      <c r="N121" s="52"/>
      <c r="O121" s="52"/>
    </row>
    <row r="122" spans="1:15">
      <c r="A122" s="14" t="s">
        <v>910</v>
      </c>
      <c r="B122" s="14" t="s">
        <v>380</v>
      </c>
      <c r="C122" s="14" t="s">
        <v>445</v>
      </c>
      <c r="D122" s="14" t="s">
        <v>325</v>
      </c>
      <c r="E122" s="14" t="s">
        <v>151</v>
      </c>
      <c r="F122" s="14" t="s">
        <v>152</v>
      </c>
      <c r="G122" s="185">
        <v>168</v>
      </c>
      <c r="H122" s="160">
        <v>0.25595000386238098</v>
      </c>
      <c r="I122" s="52"/>
      <c r="J122" s="52"/>
      <c r="K122" s="52"/>
      <c r="L122" s="366"/>
      <c r="M122" s="52"/>
      <c r="N122" s="52"/>
      <c r="O122" s="52"/>
    </row>
    <row r="123" spans="1:15">
      <c r="A123" s="14" t="s">
        <v>910</v>
      </c>
      <c r="B123" s="14" t="s">
        <v>380</v>
      </c>
      <c r="C123" s="14" t="s">
        <v>445</v>
      </c>
      <c r="D123" s="14" t="s">
        <v>325</v>
      </c>
      <c r="E123" s="14" t="s">
        <v>155</v>
      </c>
      <c r="F123" s="14" t="s">
        <v>156</v>
      </c>
      <c r="G123" s="185">
        <v>137</v>
      </c>
      <c r="H123" s="160">
        <v>0.32846999168396002</v>
      </c>
      <c r="I123" s="52"/>
      <c r="J123" s="52"/>
      <c r="K123" s="52"/>
      <c r="L123" s="366"/>
      <c r="M123" s="52"/>
      <c r="N123" s="52"/>
      <c r="O123" s="52"/>
    </row>
    <row r="124" spans="1:15">
      <c r="A124" s="14" t="s">
        <v>910</v>
      </c>
      <c r="B124" s="14" t="s">
        <v>380</v>
      </c>
      <c r="C124" s="63" t="s">
        <v>446</v>
      </c>
      <c r="D124" s="63" t="s">
        <v>316</v>
      </c>
      <c r="E124" s="63" t="s">
        <v>446</v>
      </c>
      <c r="F124" s="63" t="s">
        <v>316</v>
      </c>
      <c r="G124" s="184">
        <v>730</v>
      </c>
      <c r="H124" s="167">
        <v>0.28766998648643488</v>
      </c>
      <c r="I124" s="52"/>
      <c r="J124" s="52"/>
      <c r="K124" s="52"/>
      <c r="L124" s="366"/>
      <c r="M124" s="52"/>
      <c r="N124" s="52"/>
      <c r="O124" s="52"/>
    </row>
    <row r="125" spans="1:15">
      <c r="A125" s="14" t="s">
        <v>910</v>
      </c>
      <c r="B125" s="14" t="s">
        <v>380</v>
      </c>
      <c r="C125" s="14" t="s">
        <v>446</v>
      </c>
      <c r="D125" s="14" t="s">
        <v>316</v>
      </c>
      <c r="E125" s="14" t="s">
        <v>65</v>
      </c>
      <c r="F125" s="14" t="s">
        <v>66</v>
      </c>
      <c r="G125" s="185">
        <v>47</v>
      </c>
      <c r="H125" s="160">
        <v>0.23404000699520111</v>
      </c>
      <c r="I125" s="52"/>
      <c r="J125" s="52"/>
      <c r="K125" s="52"/>
      <c r="L125" s="368"/>
      <c r="M125" s="81"/>
      <c r="N125" s="81"/>
      <c r="O125" s="81"/>
    </row>
    <row r="126" spans="1:15">
      <c r="A126" s="14" t="s">
        <v>910</v>
      </c>
      <c r="B126" s="14" t="s">
        <v>380</v>
      </c>
      <c r="C126" s="14" t="s">
        <v>446</v>
      </c>
      <c r="D126" s="14" t="s">
        <v>316</v>
      </c>
      <c r="E126" s="14" t="s">
        <v>90</v>
      </c>
      <c r="F126" s="14" t="s">
        <v>91</v>
      </c>
      <c r="G126" s="185">
        <v>140</v>
      </c>
      <c r="H126" s="160">
        <v>0.2071399986743927</v>
      </c>
      <c r="I126" s="52"/>
      <c r="J126" s="52"/>
      <c r="K126" s="81"/>
      <c r="L126" s="366"/>
      <c r="M126" s="52"/>
      <c r="N126" s="52"/>
      <c r="O126" s="52"/>
    </row>
    <row r="127" spans="1:15">
      <c r="A127" s="14" t="s">
        <v>910</v>
      </c>
      <c r="B127" s="14" t="s">
        <v>380</v>
      </c>
      <c r="C127" s="14" t="s">
        <v>446</v>
      </c>
      <c r="D127" s="14" t="s">
        <v>316</v>
      </c>
      <c r="E127" s="14" t="s">
        <v>98</v>
      </c>
      <c r="F127" s="14" t="s">
        <v>266</v>
      </c>
      <c r="G127" s="185">
        <v>39</v>
      </c>
      <c r="H127" s="160">
        <v>0.4359000027179718</v>
      </c>
      <c r="I127" s="52"/>
      <c r="J127" s="52"/>
      <c r="K127" s="52"/>
      <c r="L127" s="366"/>
      <c r="M127" s="52"/>
      <c r="N127" s="52"/>
      <c r="O127" s="52"/>
    </row>
    <row r="128" spans="1:15">
      <c r="A128" s="14" t="s">
        <v>910</v>
      </c>
      <c r="B128" s="14" t="s">
        <v>380</v>
      </c>
      <c r="C128" s="14" t="s">
        <v>446</v>
      </c>
      <c r="D128" s="14" t="s">
        <v>316</v>
      </c>
      <c r="E128" s="14" t="s">
        <v>153</v>
      </c>
      <c r="F128" s="14" t="s">
        <v>154</v>
      </c>
      <c r="G128" s="185">
        <v>176</v>
      </c>
      <c r="H128" s="160">
        <v>0.375</v>
      </c>
      <c r="I128" s="52"/>
      <c r="J128" s="52"/>
      <c r="K128" s="52"/>
      <c r="L128" s="366"/>
      <c r="M128" s="52"/>
      <c r="N128" s="52"/>
      <c r="O128" s="52"/>
    </row>
    <row r="129" spans="1:15">
      <c r="A129" s="14" t="s">
        <v>910</v>
      </c>
      <c r="B129" s="14" t="s">
        <v>380</v>
      </c>
      <c r="C129" s="14" t="s">
        <v>446</v>
      </c>
      <c r="D129" s="14" t="s">
        <v>316</v>
      </c>
      <c r="E129" s="14" t="s">
        <v>201</v>
      </c>
      <c r="F129" s="14" t="s">
        <v>202</v>
      </c>
      <c r="G129" s="185">
        <v>164</v>
      </c>
      <c r="H129" s="160">
        <v>0.32927000522613531</v>
      </c>
      <c r="I129" s="52"/>
      <c r="J129" s="52"/>
      <c r="K129" s="52"/>
      <c r="L129" s="366"/>
      <c r="M129" s="52"/>
      <c r="N129" s="52"/>
      <c r="O129" s="52"/>
    </row>
    <row r="130" spans="1:15">
      <c r="A130" s="14" t="s">
        <v>910</v>
      </c>
      <c r="B130" s="14" t="s">
        <v>380</v>
      </c>
      <c r="C130" s="14" t="s">
        <v>446</v>
      </c>
      <c r="D130" s="14" t="s">
        <v>316</v>
      </c>
      <c r="E130" s="14" t="s">
        <v>207</v>
      </c>
      <c r="F130" s="14" t="s">
        <v>208</v>
      </c>
      <c r="G130" s="185">
        <v>164</v>
      </c>
      <c r="H130" s="160">
        <v>0.2012200057506561</v>
      </c>
      <c r="I130" s="52"/>
      <c r="J130" s="52"/>
      <c r="K130" s="52"/>
      <c r="L130" s="366"/>
      <c r="M130" s="52"/>
      <c r="N130" s="52"/>
      <c r="O130" s="52"/>
    </row>
    <row r="131" spans="1:15">
      <c r="A131" s="14" t="s">
        <v>910</v>
      </c>
      <c r="B131" s="14" t="s">
        <v>380</v>
      </c>
      <c r="C131" s="63" t="s">
        <v>448</v>
      </c>
      <c r="D131" s="63" t="s">
        <v>322</v>
      </c>
      <c r="E131" s="63" t="s">
        <v>448</v>
      </c>
      <c r="F131" s="63" t="s">
        <v>322</v>
      </c>
      <c r="G131" s="184">
        <v>1392</v>
      </c>
      <c r="H131" s="167">
        <v>0.3038800060749054</v>
      </c>
      <c r="I131" s="52"/>
      <c r="J131" s="52"/>
      <c r="K131" s="52"/>
      <c r="L131" s="366"/>
      <c r="M131" s="52"/>
      <c r="N131" s="52"/>
      <c r="O131" s="52"/>
    </row>
    <row r="132" spans="1:15">
      <c r="A132" s="14" t="s">
        <v>910</v>
      </c>
      <c r="B132" s="14" t="s">
        <v>380</v>
      </c>
      <c r="C132" s="14" t="s">
        <v>448</v>
      </c>
      <c r="D132" s="14" t="s">
        <v>322</v>
      </c>
      <c r="E132" s="14" t="s">
        <v>83</v>
      </c>
      <c r="F132" s="14" t="s">
        <v>84</v>
      </c>
      <c r="G132" s="185">
        <v>39</v>
      </c>
      <c r="H132" s="160">
        <v>0.23077000677585599</v>
      </c>
      <c r="I132" s="52"/>
      <c r="J132" s="52"/>
      <c r="K132" s="52"/>
      <c r="L132" s="368"/>
      <c r="M132" s="81"/>
      <c r="N132" s="81"/>
      <c r="O132" s="81"/>
    </row>
    <row r="133" spans="1:15">
      <c r="A133" s="14" t="s">
        <v>910</v>
      </c>
      <c r="B133" s="14" t="s">
        <v>380</v>
      </c>
      <c r="C133" s="14" t="s">
        <v>448</v>
      </c>
      <c r="D133" s="14" t="s">
        <v>322</v>
      </c>
      <c r="E133" s="14" t="s">
        <v>169</v>
      </c>
      <c r="F133" s="14" t="s">
        <v>170</v>
      </c>
      <c r="G133" s="185">
        <v>57</v>
      </c>
      <c r="H133" s="160">
        <v>0.35087999701499939</v>
      </c>
      <c r="I133" s="52"/>
      <c r="J133" s="52"/>
      <c r="K133" s="52"/>
      <c r="L133" s="366"/>
      <c r="M133" s="52"/>
      <c r="N133" s="52"/>
      <c r="O133" s="52"/>
    </row>
    <row r="134" spans="1:15">
      <c r="A134" s="14" t="s">
        <v>910</v>
      </c>
      <c r="B134" s="14" t="s">
        <v>380</v>
      </c>
      <c r="C134" s="14" t="s">
        <v>448</v>
      </c>
      <c r="D134" s="14" t="s">
        <v>322</v>
      </c>
      <c r="E134" s="14" t="s">
        <v>179</v>
      </c>
      <c r="F134" s="14" t="s">
        <v>180</v>
      </c>
      <c r="G134" s="185">
        <v>70</v>
      </c>
      <c r="H134" s="160">
        <v>0.18570999801158911</v>
      </c>
      <c r="I134" s="52"/>
      <c r="J134" s="52"/>
      <c r="K134" s="52"/>
      <c r="L134" s="366"/>
      <c r="M134" s="52"/>
      <c r="N134" s="52"/>
      <c r="O134" s="52"/>
    </row>
    <row r="135" spans="1:15">
      <c r="A135" s="14" t="s">
        <v>910</v>
      </c>
      <c r="B135" s="14" t="s">
        <v>380</v>
      </c>
      <c r="C135" s="14" t="s">
        <v>448</v>
      </c>
      <c r="D135" s="14" t="s">
        <v>322</v>
      </c>
      <c r="E135" s="14" t="s">
        <v>186</v>
      </c>
      <c r="F135" s="14" t="s">
        <v>921</v>
      </c>
      <c r="G135" s="185">
        <v>94</v>
      </c>
      <c r="H135" s="160">
        <v>0.2446800023317337</v>
      </c>
      <c r="I135" s="52"/>
      <c r="J135" s="52"/>
      <c r="K135" s="52"/>
      <c r="L135" s="366"/>
      <c r="M135" s="52"/>
      <c r="N135" s="52"/>
      <c r="O135" s="52"/>
    </row>
    <row r="136" spans="1:15">
      <c r="A136" s="14" t="s">
        <v>910</v>
      </c>
      <c r="B136" s="14" t="s">
        <v>380</v>
      </c>
      <c r="C136" s="14" t="s">
        <v>448</v>
      </c>
      <c r="D136" s="14" t="s">
        <v>322</v>
      </c>
      <c r="E136" s="14" t="s">
        <v>193</v>
      </c>
      <c r="F136" s="14" t="s">
        <v>922</v>
      </c>
      <c r="G136" s="185">
        <v>117</v>
      </c>
      <c r="H136" s="160">
        <v>0.20512999594211581</v>
      </c>
      <c r="I136" s="52"/>
      <c r="J136" s="52"/>
      <c r="K136" s="52"/>
      <c r="L136" s="366"/>
      <c r="M136" s="52"/>
      <c r="N136" s="52"/>
      <c r="O136" s="52"/>
    </row>
    <row r="137" spans="1:15">
      <c r="A137" s="14" t="s">
        <v>910</v>
      </c>
      <c r="B137" s="14" t="s">
        <v>380</v>
      </c>
      <c r="C137" s="14" t="s">
        <v>448</v>
      </c>
      <c r="D137" s="14" t="s">
        <v>322</v>
      </c>
      <c r="E137" s="14" t="s">
        <v>194</v>
      </c>
      <c r="F137" s="14" t="s">
        <v>923</v>
      </c>
      <c r="G137" s="185">
        <v>114</v>
      </c>
      <c r="H137" s="160">
        <v>0.31578999757766718</v>
      </c>
      <c r="I137" s="52"/>
      <c r="J137" s="52"/>
      <c r="K137" s="52"/>
      <c r="L137" s="366"/>
      <c r="M137" s="52"/>
      <c r="N137" s="52"/>
      <c r="O137" s="52"/>
    </row>
    <row r="138" spans="1:15">
      <c r="A138" s="14" t="s">
        <v>910</v>
      </c>
      <c r="B138" s="14" t="s">
        <v>380</v>
      </c>
      <c r="C138" s="14" t="s">
        <v>448</v>
      </c>
      <c r="D138" s="14" t="s">
        <v>322</v>
      </c>
      <c r="E138" s="14" t="s">
        <v>203</v>
      </c>
      <c r="F138" s="14" t="s">
        <v>204</v>
      </c>
      <c r="G138" s="185">
        <v>340</v>
      </c>
      <c r="H138" s="160">
        <v>0.36765000224113459</v>
      </c>
      <c r="I138" s="52"/>
      <c r="J138" s="52"/>
      <c r="K138" s="81"/>
      <c r="L138" s="366"/>
      <c r="M138" s="52"/>
      <c r="N138" s="52"/>
      <c r="O138" s="52"/>
    </row>
    <row r="139" spans="1:15">
      <c r="A139" s="14" t="s">
        <v>910</v>
      </c>
      <c r="B139" s="14" t="s">
        <v>380</v>
      </c>
      <c r="C139" s="14" t="s">
        <v>448</v>
      </c>
      <c r="D139" s="14" t="s">
        <v>322</v>
      </c>
      <c r="E139" s="14" t="s">
        <v>205</v>
      </c>
      <c r="F139" s="14" t="s">
        <v>206</v>
      </c>
      <c r="G139" s="185">
        <v>150</v>
      </c>
      <c r="H139" s="160">
        <v>0.36000001430511469</v>
      </c>
      <c r="I139" s="52"/>
      <c r="J139" s="52"/>
      <c r="K139" s="52"/>
      <c r="L139" s="366"/>
      <c r="M139" s="52"/>
      <c r="N139" s="52"/>
      <c r="O139" s="52"/>
    </row>
    <row r="140" spans="1:15">
      <c r="A140" s="14" t="s">
        <v>910</v>
      </c>
      <c r="B140" s="14" t="s">
        <v>380</v>
      </c>
      <c r="C140" s="14" t="s">
        <v>448</v>
      </c>
      <c r="D140" s="14" t="s">
        <v>322</v>
      </c>
      <c r="E140" s="14" t="s">
        <v>215</v>
      </c>
      <c r="F140" s="14" t="s">
        <v>276</v>
      </c>
      <c r="G140" s="185">
        <v>184</v>
      </c>
      <c r="H140" s="160">
        <v>0.31521999835968018</v>
      </c>
      <c r="I140" s="52"/>
      <c r="J140" s="52"/>
      <c r="K140" s="52"/>
      <c r="L140" s="366"/>
      <c r="M140" s="52"/>
      <c r="N140" s="52"/>
      <c r="O140" s="52"/>
    </row>
    <row r="141" spans="1:15">
      <c r="A141" s="14" t="s">
        <v>910</v>
      </c>
      <c r="B141" s="14" t="s">
        <v>380</v>
      </c>
      <c r="C141" s="14" t="s">
        <v>448</v>
      </c>
      <c r="D141" s="14" t="s">
        <v>322</v>
      </c>
      <c r="E141" s="14" t="s">
        <v>221</v>
      </c>
      <c r="F141" s="14" t="s">
        <v>222</v>
      </c>
      <c r="G141" s="185">
        <v>61</v>
      </c>
      <c r="H141" s="160">
        <v>0.24590000510215759</v>
      </c>
      <c r="I141" s="52"/>
      <c r="J141" s="52"/>
      <c r="K141" s="52"/>
      <c r="L141" s="366"/>
      <c r="M141" s="52"/>
      <c r="N141" s="52"/>
      <c r="O141" s="52"/>
    </row>
    <row r="142" spans="1:15">
      <c r="A142" s="14" t="s">
        <v>910</v>
      </c>
      <c r="B142" s="14" t="s">
        <v>380</v>
      </c>
      <c r="C142" s="14" t="s">
        <v>448</v>
      </c>
      <c r="D142" s="14" t="s">
        <v>322</v>
      </c>
      <c r="E142" s="14" t="s">
        <v>233</v>
      </c>
      <c r="F142" s="14" t="s">
        <v>234</v>
      </c>
      <c r="G142" s="185">
        <v>134</v>
      </c>
      <c r="H142" s="160">
        <v>0.25372999906539923</v>
      </c>
      <c r="I142" s="52"/>
      <c r="J142" s="52"/>
      <c r="K142" s="52"/>
      <c r="L142" s="366"/>
      <c r="M142" s="52"/>
      <c r="N142" s="52"/>
      <c r="O142" s="52"/>
    </row>
    <row r="143" spans="1:15">
      <c r="A143" s="14" t="s">
        <v>910</v>
      </c>
      <c r="B143" s="14" t="s">
        <v>380</v>
      </c>
      <c r="C143" s="14" t="s">
        <v>448</v>
      </c>
      <c r="D143" s="14" t="s">
        <v>322</v>
      </c>
      <c r="E143" s="14" t="s">
        <v>237</v>
      </c>
      <c r="F143" s="14" t="s">
        <v>238</v>
      </c>
      <c r="G143" s="185">
        <v>32</v>
      </c>
      <c r="H143" s="160">
        <v>0.375</v>
      </c>
      <c r="I143" s="52"/>
      <c r="J143" s="52"/>
      <c r="K143" s="52"/>
      <c r="L143" s="366"/>
      <c r="M143" s="52"/>
      <c r="N143" s="52"/>
      <c r="O143" s="52"/>
    </row>
    <row r="144" spans="1:15">
      <c r="A144" s="14" t="s">
        <v>910</v>
      </c>
      <c r="B144" s="14" t="s">
        <v>380</v>
      </c>
      <c r="C144" s="63" t="s">
        <v>449</v>
      </c>
      <c r="D144" s="63" t="s">
        <v>320</v>
      </c>
      <c r="E144" s="63" t="s">
        <v>449</v>
      </c>
      <c r="F144" s="63" t="s">
        <v>320</v>
      </c>
      <c r="G144" s="184">
        <v>591</v>
      </c>
      <c r="H144" s="167">
        <v>0.27241998910903931</v>
      </c>
      <c r="I144" s="52"/>
      <c r="J144" s="52"/>
      <c r="K144" s="52"/>
      <c r="L144" s="366"/>
      <c r="M144" s="52"/>
      <c r="N144" s="52"/>
      <c r="O144" s="52"/>
    </row>
    <row r="145" spans="1:15">
      <c r="A145" s="14" t="s">
        <v>910</v>
      </c>
      <c r="B145" s="14" t="s">
        <v>380</v>
      </c>
      <c r="C145" s="14" t="s">
        <v>449</v>
      </c>
      <c r="D145" s="14" t="s">
        <v>320</v>
      </c>
      <c r="E145" s="14" t="s">
        <v>28</v>
      </c>
      <c r="F145" s="14" t="s">
        <v>29</v>
      </c>
      <c r="G145" s="185">
        <v>36</v>
      </c>
      <c r="H145" s="160">
        <v>0.27777999639511108</v>
      </c>
      <c r="I145" s="52"/>
      <c r="J145" s="52"/>
      <c r="K145" s="52"/>
      <c r="L145" s="368"/>
      <c r="M145" s="81"/>
      <c r="N145" s="81"/>
      <c r="O145" s="81"/>
    </row>
    <row r="146" spans="1:15">
      <c r="A146" s="14" t="s">
        <v>910</v>
      </c>
      <c r="B146" s="14" t="s">
        <v>380</v>
      </c>
      <c r="C146" s="14" t="s">
        <v>449</v>
      </c>
      <c r="D146" s="14" t="s">
        <v>320</v>
      </c>
      <c r="E146" s="14" t="s">
        <v>43</v>
      </c>
      <c r="F146" s="14" t="s">
        <v>44</v>
      </c>
      <c r="G146" s="185">
        <v>82</v>
      </c>
      <c r="H146" s="160">
        <v>0.32927000522613531</v>
      </c>
      <c r="I146" s="52"/>
      <c r="J146" s="52"/>
      <c r="K146" s="52"/>
      <c r="L146" s="366"/>
      <c r="M146" s="52"/>
      <c r="N146" s="52"/>
      <c r="O146" s="52"/>
    </row>
    <row r="147" spans="1:15">
      <c r="A147" s="14" t="s">
        <v>910</v>
      </c>
      <c r="B147" s="14" t="s">
        <v>380</v>
      </c>
      <c r="C147" s="14" t="s">
        <v>449</v>
      </c>
      <c r="D147" s="14" t="s">
        <v>320</v>
      </c>
      <c r="E147" s="14" t="s">
        <v>47</v>
      </c>
      <c r="F147" s="14" t="s">
        <v>48</v>
      </c>
      <c r="G147" s="185">
        <v>110</v>
      </c>
      <c r="H147" s="160">
        <v>0.32727000117301941</v>
      </c>
      <c r="I147" s="52"/>
      <c r="J147" s="52"/>
      <c r="K147" s="52"/>
      <c r="L147" s="366"/>
      <c r="M147" s="52"/>
      <c r="N147" s="52"/>
      <c r="O147" s="52"/>
    </row>
    <row r="148" spans="1:15">
      <c r="A148" s="14" t="s">
        <v>910</v>
      </c>
      <c r="B148" s="14" t="s">
        <v>380</v>
      </c>
      <c r="C148" s="14" t="s">
        <v>449</v>
      </c>
      <c r="D148" s="14" t="s">
        <v>320</v>
      </c>
      <c r="E148" s="14" t="s">
        <v>92</v>
      </c>
      <c r="F148" s="14" t="s">
        <v>93</v>
      </c>
      <c r="G148" s="185">
        <v>52</v>
      </c>
      <c r="H148" s="160">
        <v>0.32692000269889832</v>
      </c>
      <c r="I148" s="52"/>
      <c r="J148" s="52"/>
      <c r="K148" s="52"/>
      <c r="L148" s="366"/>
      <c r="M148" s="52"/>
      <c r="N148" s="52"/>
      <c r="O148" s="52"/>
    </row>
    <row r="149" spans="1:15">
      <c r="A149" s="14" t="s">
        <v>910</v>
      </c>
      <c r="B149" s="14" t="s">
        <v>380</v>
      </c>
      <c r="C149" s="14" t="s">
        <v>449</v>
      </c>
      <c r="D149" s="14" t="s">
        <v>320</v>
      </c>
      <c r="E149" s="14" t="s">
        <v>109</v>
      </c>
      <c r="F149" s="14" t="s">
        <v>110</v>
      </c>
      <c r="G149" s="185">
        <v>203</v>
      </c>
      <c r="H149" s="160">
        <v>0.21674999594688421</v>
      </c>
      <c r="I149" s="52"/>
      <c r="J149" s="52"/>
      <c r="K149" s="52"/>
      <c r="L149" s="366"/>
      <c r="M149" s="52"/>
      <c r="N149" s="52"/>
      <c r="O149" s="52"/>
    </row>
    <row r="150" spans="1:15">
      <c r="A150" s="14" t="s">
        <v>910</v>
      </c>
      <c r="B150" s="14" t="s">
        <v>380</v>
      </c>
      <c r="C150" s="14" t="s">
        <v>449</v>
      </c>
      <c r="D150" s="14" t="s">
        <v>320</v>
      </c>
      <c r="E150" s="14" t="s">
        <v>127</v>
      </c>
      <c r="F150" s="14" t="s">
        <v>128</v>
      </c>
      <c r="G150" s="185">
        <v>108</v>
      </c>
      <c r="H150" s="160">
        <v>0.25</v>
      </c>
      <c r="I150" s="52"/>
      <c r="J150" s="52"/>
      <c r="K150" s="52"/>
      <c r="L150" s="366"/>
      <c r="M150" s="52"/>
      <c r="N150" s="52"/>
      <c r="O150" s="52"/>
    </row>
    <row r="151" spans="1:15">
      <c r="B151" s="14"/>
      <c r="C151" s="14"/>
      <c r="D151" s="14"/>
      <c r="E151" s="14"/>
      <c r="F151" s="14"/>
      <c r="G151" s="185"/>
      <c r="H151" s="160"/>
      <c r="J151" s="81"/>
      <c r="K151" s="81"/>
      <c r="L151" s="366"/>
      <c r="M151" s="52"/>
      <c r="N151" s="52"/>
      <c r="O151" s="52"/>
    </row>
    <row r="152" spans="1:15">
      <c r="J152" s="52"/>
      <c r="K152" s="52"/>
    </row>
    <row r="153" spans="1:15">
      <c r="J153" s="52"/>
      <c r="K153" s="52"/>
    </row>
    <row r="154" spans="1:15">
      <c r="J154" s="52"/>
      <c r="K154" s="52"/>
    </row>
    <row r="155" spans="1:15">
      <c r="J155" s="52"/>
      <c r="K155" s="52"/>
    </row>
    <row r="156" spans="1:15">
      <c r="J156" s="52"/>
      <c r="K156" s="52"/>
    </row>
    <row r="157" spans="1:15">
      <c r="J157" s="52"/>
      <c r="K157" s="52"/>
    </row>
  </sheetData>
  <mergeCells count="5">
    <mergeCell ref="F2:H2"/>
    <mergeCell ref="F4:H4"/>
    <mergeCell ref="F5:H5"/>
    <mergeCell ref="F9:H9"/>
    <mergeCell ref="F6:H6"/>
  </mergeCells>
  <hyperlinks>
    <hyperlink ref="C3" r:id="rId1" display="https://www.natcan.org.uk/audits/metastatic-breast/           " xr:uid="{FECB9359-5640-4125-8DFB-9C8FC39E62C4}"/>
    <hyperlink ref="C2" r:id="rId2" display="breastcanceraudits@rcseng.ac.uk           " xr:uid="{F4EC4D50-96A5-40B2-8AB7-E3097F5BA8E9}"/>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D5D7-1DF5-491E-A2E4-9C95E696EE7B}">
  <sheetPr codeName="Sheet13"/>
  <dimension ref="A1:V150"/>
  <sheetViews>
    <sheetView showGridLines="0" zoomScale="80" zoomScaleNormal="80" zoomScaleSheetLayoutView="100" workbookViewId="0">
      <pane ySplit="12" topLeftCell="A13" activePane="bottomLeft" state="frozen"/>
      <selection pane="bottomLeft" activeCell="F2" sqref="F2:I2"/>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42.73046875" customWidth="1"/>
    <col min="7" max="7" width="9.73046875" style="90" customWidth="1"/>
    <col min="8" max="9" width="9.73046875" customWidth="1"/>
    <col min="12" max="12" width="10.73046875" customWidth="1"/>
    <col min="13" max="13" width="20.73046875" customWidth="1"/>
    <col min="14" max="15" width="10.73046875" customWidth="1"/>
    <col min="16" max="16" width="10.73046875" style="90" customWidth="1"/>
    <col min="17" max="17" width="10.73046875" customWidth="1"/>
    <col min="19" max="19" width="10.06640625" bestFit="1" customWidth="1"/>
    <col min="20" max="20" width="9.06640625" customWidth="1"/>
  </cols>
  <sheetData>
    <row r="1" spans="1:22" ht="20.100000000000001" customHeight="1">
      <c r="A1" s="20"/>
      <c r="B1" s="20"/>
      <c r="C1" s="21"/>
      <c r="D1" s="54"/>
      <c r="E1" s="88" t="s">
        <v>924</v>
      </c>
      <c r="F1" s="72"/>
      <c r="G1" s="89"/>
      <c r="H1" s="20"/>
      <c r="I1" s="20"/>
    </row>
    <row r="2" spans="1:22" ht="30" customHeight="1">
      <c r="A2" s="20"/>
      <c r="B2" s="20"/>
      <c r="C2" s="69"/>
      <c r="D2" s="69"/>
      <c r="E2" s="71" t="s">
        <v>455</v>
      </c>
      <c r="F2" s="459" t="s">
        <v>971</v>
      </c>
      <c r="G2" s="459"/>
      <c r="H2" s="459"/>
      <c r="I2" s="459"/>
    </row>
    <row r="3" spans="1:22">
      <c r="A3" s="20"/>
      <c r="B3" s="20"/>
      <c r="C3" s="69"/>
      <c r="D3" s="69"/>
      <c r="E3" s="71" t="s">
        <v>26</v>
      </c>
      <c r="F3" s="517" t="s">
        <v>836</v>
      </c>
      <c r="G3" s="517"/>
      <c r="H3" s="517"/>
      <c r="I3" s="517"/>
    </row>
    <row r="4" spans="1:22" ht="15" customHeight="1">
      <c r="A4" s="20"/>
      <c r="B4" s="20"/>
      <c r="C4" s="70"/>
      <c r="D4" s="70"/>
      <c r="E4" s="71" t="s">
        <v>421</v>
      </c>
      <c r="F4" s="459" t="s">
        <v>795</v>
      </c>
      <c r="G4" s="459"/>
      <c r="H4" s="459"/>
      <c r="I4" s="459"/>
    </row>
    <row r="5" spans="1:22" ht="45" customHeight="1">
      <c r="A5" s="20"/>
      <c r="B5" s="20"/>
      <c r="C5" s="20"/>
      <c r="D5" s="54"/>
      <c r="E5" s="71" t="s">
        <v>422</v>
      </c>
      <c r="F5" s="459" t="s">
        <v>972</v>
      </c>
      <c r="G5" s="459"/>
      <c r="H5" s="459"/>
      <c r="I5" s="459"/>
    </row>
    <row r="6" spans="1:22" ht="15" customHeight="1">
      <c r="A6" s="20"/>
      <c r="B6" s="20"/>
      <c r="C6" s="20"/>
      <c r="D6" s="54"/>
      <c r="E6" s="71" t="s">
        <v>251</v>
      </c>
      <c r="F6" s="518" t="s">
        <v>966</v>
      </c>
      <c r="G6" s="518"/>
      <c r="H6" s="518"/>
      <c r="I6" s="444"/>
    </row>
    <row r="7" spans="1:22" ht="26.25">
      <c r="A7" s="20"/>
      <c r="B7" s="20"/>
      <c r="C7" s="20"/>
      <c r="D7" s="20"/>
      <c r="E7" s="73" t="s">
        <v>495</v>
      </c>
      <c r="F7" s="459" t="s">
        <v>937</v>
      </c>
      <c r="G7" s="459"/>
      <c r="H7" s="459"/>
      <c r="I7" s="459"/>
    </row>
    <row r="8" spans="1:22">
      <c r="D8" s="16"/>
      <c r="E8" s="73" t="s">
        <v>395</v>
      </c>
      <c r="F8" s="72" t="s">
        <v>459</v>
      </c>
      <c r="G8" s="89"/>
      <c r="H8" s="20"/>
      <c r="I8" s="20"/>
    </row>
    <row r="9" spans="1:22">
      <c r="D9" s="16"/>
      <c r="E9" s="73" t="s">
        <v>423</v>
      </c>
      <c r="F9" s="517" t="s">
        <v>967</v>
      </c>
      <c r="G9" s="517"/>
      <c r="H9" s="517"/>
      <c r="I9" s="517"/>
    </row>
    <row r="10" spans="1:22">
      <c r="D10" s="16"/>
      <c r="E10" s="73"/>
      <c r="F10" s="385"/>
      <c r="G10" s="385"/>
      <c r="H10" s="385"/>
      <c r="I10" s="385"/>
    </row>
    <row r="12" spans="1:22" s="67" customFormat="1" ht="57.4" thickBot="1">
      <c r="A12" s="74" t="s">
        <v>660</v>
      </c>
      <c r="B12" s="74" t="s">
        <v>395</v>
      </c>
      <c r="C12" s="74" t="s">
        <v>396</v>
      </c>
      <c r="D12" s="74" t="s">
        <v>397</v>
      </c>
      <c r="E12" s="74" t="s">
        <v>452</v>
      </c>
      <c r="F12" s="74" t="s">
        <v>399</v>
      </c>
      <c r="G12" s="91" t="s">
        <v>414</v>
      </c>
      <c r="H12" s="74" t="s">
        <v>475</v>
      </c>
      <c r="I12" s="74" t="s">
        <v>476</v>
      </c>
      <c r="J12"/>
      <c r="K12" s="14"/>
      <c r="L12" s="74" t="s">
        <v>660</v>
      </c>
      <c r="M12" s="74" t="s">
        <v>395</v>
      </c>
      <c r="N12" s="74" t="s">
        <v>454</v>
      </c>
      <c r="O12" s="74" t="s">
        <v>456</v>
      </c>
      <c r="P12" s="91" t="s">
        <v>414</v>
      </c>
      <c r="Q12" s="74" t="s">
        <v>474</v>
      </c>
      <c r="S12"/>
    </row>
    <row r="13" spans="1:22" ht="14.65" thickBot="1">
      <c r="A13" s="158" t="s">
        <v>910</v>
      </c>
      <c r="B13" s="158" t="s">
        <v>400</v>
      </c>
      <c r="C13" s="158" t="s">
        <v>428</v>
      </c>
      <c r="D13" s="158" t="s">
        <v>400</v>
      </c>
      <c r="E13" s="158" t="s">
        <v>428</v>
      </c>
      <c r="F13" s="158" t="s">
        <v>400</v>
      </c>
      <c r="G13" s="181">
        <v>6013</v>
      </c>
      <c r="H13" s="159" t="s">
        <v>453</v>
      </c>
      <c r="I13" s="159" t="s">
        <v>453</v>
      </c>
      <c r="J13" s="160"/>
      <c r="K13" s="14"/>
      <c r="L13" s="261" t="s">
        <v>910</v>
      </c>
      <c r="M13" s="161" t="s">
        <v>380</v>
      </c>
      <c r="N13" s="161" t="s">
        <v>479</v>
      </c>
      <c r="O13" s="161" t="s">
        <v>313</v>
      </c>
      <c r="P13" s="182">
        <v>5719</v>
      </c>
      <c r="Q13" s="162">
        <v>0.40740999999999999</v>
      </c>
      <c r="R13" s="160"/>
      <c r="S13" s="160"/>
      <c r="U13" s="52"/>
      <c r="V13" s="52"/>
    </row>
    <row r="14" spans="1:22" ht="14.65" thickBot="1">
      <c r="A14" s="161" t="s">
        <v>910</v>
      </c>
      <c r="B14" s="161" t="s">
        <v>380</v>
      </c>
      <c r="C14" s="161" t="s">
        <v>427</v>
      </c>
      <c r="D14" s="161" t="s">
        <v>380</v>
      </c>
      <c r="E14" s="161" t="s">
        <v>427</v>
      </c>
      <c r="F14" s="161" t="s">
        <v>380</v>
      </c>
      <c r="G14" s="182">
        <v>5803</v>
      </c>
      <c r="H14" s="163">
        <v>0.40669</v>
      </c>
      <c r="I14" s="164" t="s">
        <v>453</v>
      </c>
      <c r="J14" s="160"/>
      <c r="K14" s="14"/>
      <c r="L14" s="372" t="s">
        <v>910</v>
      </c>
      <c r="M14" s="165" t="s">
        <v>380</v>
      </c>
      <c r="N14" s="165" t="s">
        <v>479</v>
      </c>
      <c r="O14" s="165" t="s">
        <v>293</v>
      </c>
      <c r="P14" s="183">
        <v>84</v>
      </c>
      <c r="Q14" s="168">
        <v>0.35714000000000001</v>
      </c>
      <c r="R14" s="160"/>
      <c r="S14" s="160"/>
      <c r="U14" s="52"/>
      <c r="V14" s="52"/>
    </row>
    <row r="15" spans="1:22" ht="14.65" thickBot="1">
      <c r="A15" s="165" t="s">
        <v>910</v>
      </c>
      <c r="B15" s="165" t="s">
        <v>401</v>
      </c>
      <c r="C15" s="165" t="s">
        <v>426</v>
      </c>
      <c r="D15" s="165" t="s">
        <v>401</v>
      </c>
      <c r="E15" s="165" t="s">
        <v>426</v>
      </c>
      <c r="F15" s="165" t="s">
        <v>401</v>
      </c>
      <c r="G15" s="183">
        <v>210</v>
      </c>
      <c r="H15" s="166" t="s">
        <v>453</v>
      </c>
      <c r="I15" s="166" t="s">
        <v>453</v>
      </c>
      <c r="J15" s="14"/>
      <c r="K15" s="14"/>
      <c r="L15" s="373"/>
      <c r="M15" s="160"/>
      <c r="N15" s="160"/>
      <c r="O15" s="160"/>
      <c r="P15" s="185"/>
      <c r="Q15" s="160"/>
      <c r="R15" s="160"/>
      <c r="S15" s="160"/>
      <c r="U15" s="52"/>
      <c r="V15" s="52"/>
    </row>
    <row r="16" spans="1:22">
      <c r="A16" s="14" t="s">
        <v>910</v>
      </c>
      <c r="B16" s="14" t="s">
        <v>380</v>
      </c>
      <c r="C16" s="63" t="s">
        <v>429</v>
      </c>
      <c r="D16" s="63" t="s">
        <v>323</v>
      </c>
      <c r="E16" s="63" t="s">
        <v>429</v>
      </c>
      <c r="F16" s="63" t="s">
        <v>323</v>
      </c>
      <c r="G16" s="184">
        <v>243</v>
      </c>
      <c r="H16" s="167">
        <v>0.4526</v>
      </c>
      <c r="I16" s="167">
        <v>0.48864999999999997</v>
      </c>
      <c r="J16" s="160"/>
      <c r="K16" s="160"/>
      <c r="L16" s="373"/>
      <c r="M16" s="160"/>
      <c r="N16" s="160"/>
      <c r="O16" s="160"/>
      <c r="P16" s="185"/>
      <c r="Q16" s="160"/>
      <c r="R16" s="160"/>
      <c r="S16" s="160"/>
      <c r="U16" s="52"/>
      <c r="V16" s="52"/>
    </row>
    <row r="17" spans="1:22">
      <c r="A17" s="14" t="s">
        <v>910</v>
      </c>
      <c r="B17" s="14" t="s">
        <v>380</v>
      </c>
      <c r="C17" s="14" t="s">
        <v>429</v>
      </c>
      <c r="D17" s="14" t="s">
        <v>323</v>
      </c>
      <c r="E17" s="14" t="s">
        <v>55</v>
      </c>
      <c r="F17" s="14" t="s">
        <v>263</v>
      </c>
      <c r="G17" s="334">
        <v>13</v>
      </c>
      <c r="H17" s="160">
        <v>0.53839999999999999</v>
      </c>
      <c r="I17" s="160">
        <v>0.63356999999999997</v>
      </c>
      <c r="J17" s="160"/>
      <c r="K17" s="160"/>
      <c r="L17" s="373"/>
      <c r="M17" s="160"/>
      <c r="N17" s="160"/>
      <c r="O17" s="160"/>
      <c r="P17" s="185"/>
      <c r="Q17" s="160"/>
      <c r="R17" s="160"/>
      <c r="S17" s="160"/>
      <c r="U17" s="52"/>
      <c r="V17" s="52"/>
    </row>
    <row r="18" spans="1:22" ht="28.9" thickBot="1">
      <c r="A18" s="14" t="s">
        <v>910</v>
      </c>
      <c r="B18" s="14" t="s">
        <v>380</v>
      </c>
      <c r="C18" s="14" t="s">
        <v>429</v>
      </c>
      <c r="D18" s="14" t="s">
        <v>323</v>
      </c>
      <c r="E18" s="14" t="s">
        <v>67</v>
      </c>
      <c r="F18" s="14" t="s">
        <v>68</v>
      </c>
      <c r="G18" s="334">
        <v>21</v>
      </c>
      <c r="H18" s="160">
        <v>0.42849999999999999</v>
      </c>
      <c r="I18" s="160">
        <v>0.42707000000000001</v>
      </c>
      <c r="J18" s="160"/>
      <c r="K18" s="160"/>
      <c r="L18" s="74" t="s">
        <v>660</v>
      </c>
      <c r="M18" s="74" t="s">
        <v>395</v>
      </c>
      <c r="N18" s="74" t="s">
        <v>454</v>
      </c>
      <c r="O18" s="74" t="s">
        <v>456</v>
      </c>
      <c r="P18" s="91" t="s">
        <v>414</v>
      </c>
      <c r="Q18" s="74" t="s">
        <v>474</v>
      </c>
      <c r="R18" s="160"/>
      <c r="S18" s="160"/>
      <c r="U18" s="52"/>
      <c r="V18" s="52"/>
    </row>
    <row r="19" spans="1:22">
      <c r="A19" s="14" t="s">
        <v>910</v>
      </c>
      <c r="B19" s="14" t="s">
        <v>380</v>
      </c>
      <c r="C19" s="14" t="s">
        <v>429</v>
      </c>
      <c r="D19" s="14" t="s">
        <v>323</v>
      </c>
      <c r="E19" s="14" t="s">
        <v>113</v>
      </c>
      <c r="F19" s="14" t="s">
        <v>114</v>
      </c>
      <c r="G19" s="185">
        <v>89</v>
      </c>
      <c r="H19" s="160">
        <v>0.50560000000000005</v>
      </c>
      <c r="I19" s="160">
        <v>0.51073999999999997</v>
      </c>
      <c r="J19" s="160"/>
      <c r="K19" s="160"/>
      <c r="L19" s="261" t="s">
        <v>910</v>
      </c>
      <c r="M19" s="161" t="s">
        <v>380</v>
      </c>
      <c r="N19" s="161" t="s">
        <v>466</v>
      </c>
      <c r="O19" s="161" t="s">
        <v>478</v>
      </c>
      <c r="P19" s="182">
        <v>805</v>
      </c>
      <c r="Q19" s="162">
        <v>0.57267000000000001</v>
      </c>
      <c r="R19" s="160"/>
      <c r="S19" s="160"/>
      <c r="U19" s="52"/>
      <c r="V19" s="52"/>
    </row>
    <row r="20" spans="1:22">
      <c r="A20" s="14" t="s">
        <v>910</v>
      </c>
      <c r="B20" s="14" t="s">
        <v>380</v>
      </c>
      <c r="C20" s="14" t="s">
        <v>429</v>
      </c>
      <c r="D20" s="14" t="s">
        <v>323</v>
      </c>
      <c r="E20" s="14" t="s">
        <v>123</v>
      </c>
      <c r="F20" s="14" t="s">
        <v>124</v>
      </c>
      <c r="G20" s="185">
        <v>37</v>
      </c>
      <c r="H20" s="160">
        <v>0.43240000000000001</v>
      </c>
      <c r="I20" s="160">
        <v>0.50070999999999999</v>
      </c>
      <c r="J20" s="160"/>
      <c r="K20" s="160"/>
      <c r="L20" s="261" t="s">
        <v>910</v>
      </c>
      <c r="M20" s="161" t="s">
        <v>380</v>
      </c>
      <c r="N20" s="161" t="s">
        <v>467</v>
      </c>
      <c r="O20" s="161" t="s">
        <v>478</v>
      </c>
      <c r="P20" s="182">
        <v>2162</v>
      </c>
      <c r="Q20" s="162">
        <v>0.49630000000000002</v>
      </c>
      <c r="R20" s="160"/>
      <c r="S20" s="160"/>
      <c r="U20" s="52"/>
      <c r="V20" s="52"/>
    </row>
    <row r="21" spans="1:22">
      <c r="A21" s="14" t="s">
        <v>910</v>
      </c>
      <c r="B21" s="14" t="s">
        <v>380</v>
      </c>
      <c r="C21" s="14" t="s">
        <v>429</v>
      </c>
      <c r="D21" s="14" t="s">
        <v>323</v>
      </c>
      <c r="E21" s="14" t="s">
        <v>125</v>
      </c>
      <c r="F21" s="14" t="s">
        <v>126</v>
      </c>
      <c r="G21" s="185">
        <v>32</v>
      </c>
      <c r="H21" s="160">
        <v>0.3125</v>
      </c>
      <c r="I21" s="160">
        <v>0.35670000000000002</v>
      </c>
      <c r="J21" s="160"/>
      <c r="K21" s="160"/>
      <c r="L21" s="261" t="s">
        <v>910</v>
      </c>
      <c r="M21" s="161" t="s">
        <v>380</v>
      </c>
      <c r="N21" s="161" t="s">
        <v>282</v>
      </c>
      <c r="O21" s="161" t="s">
        <v>478</v>
      </c>
      <c r="P21" s="182">
        <v>1514</v>
      </c>
      <c r="Q21" s="162">
        <v>0.39563999999999999</v>
      </c>
      <c r="R21" s="160"/>
      <c r="S21" s="160"/>
      <c r="U21" s="52"/>
      <c r="V21" s="52"/>
    </row>
    <row r="22" spans="1:22">
      <c r="A22" s="14" t="s">
        <v>910</v>
      </c>
      <c r="B22" s="14" t="s">
        <v>380</v>
      </c>
      <c r="C22" s="14" t="s">
        <v>429</v>
      </c>
      <c r="D22" s="14" t="s">
        <v>323</v>
      </c>
      <c r="E22" s="14" t="s">
        <v>223</v>
      </c>
      <c r="F22" s="14" t="s">
        <v>934</v>
      </c>
      <c r="G22" s="334">
        <v>23</v>
      </c>
      <c r="H22" s="160">
        <v>0.39129999999999998</v>
      </c>
      <c r="I22" s="160">
        <v>0.42819000000000002</v>
      </c>
      <c r="J22" s="160"/>
      <c r="K22" s="160"/>
      <c r="L22" s="261" t="s">
        <v>910</v>
      </c>
      <c r="M22" s="161" t="s">
        <v>380</v>
      </c>
      <c r="N22" s="161" t="s">
        <v>283</v>
      </c>
      <c r="O22" s="161" t="s">
        <v>478</v>
      </c>
      <c r="P22" s="182">
        <v>1322</v>
      </c>
      <c r="Q22" s="162">
        <v>0.17171</v>
      </c>
      <c r="R22" s="160"/>
      <c r="S22" s="160"/>
      <c r="U22" s="52"/>
      <c r="V22" s="52"/>
    </row>
    <row r="23" spans="1:22" ht="14.65" thickBot="1">
      <c r="A23" s="14" t="s">
        <v>910</v>
      </c>
      <c r="B23" s="14" t="s">
        <v>380</v>
      </c>
      <c r="C23" s="14" t="s">
        <v>429</v>
      </c>
      <c r="D23" s="14" t="s">
        <v>323</v>
      </c>
      <c r="E23" s="14" t="s">
        <v>231</v>
      </c>
      <c r="F23" s="14" t="s">
        <v>232</v>
      </c>
      <c r="G23" s="185">
        <v>28</v>
      </c>
      <c r="H23" s="160">
        <v>0.5</v>
      </c>
      <c r="I23" s="160">
        <v>0.58653</v>
      </c>
      <c r="J23" s="160"/>
      <c r="K23" s="160"/>
      <c r="L23" s="372" t="s">
        <v>910</v>
      </c>
      <c r="M23" s="165" t="s">
        <v>380</v>
      </c>
      <c r="N23" s="165" t="s">
        <v>936</v>
      </c>
      <c r="O23" s="165" t="s">
        <v>478</v>
      </c>
      <c r="P23" s="340">
        <v>4481</v>
      </c>
      <c r="Q23" s="168">
        <v>0.47600957598750282</v>
      </c>
      <c r="R23" s="160"/>
      <c r="S23" s="160"/>
      <c r="U23" s="52"/>
      <c r="V23" s="52"/>
    </row>
    <row r="24" spans="1:22">
      <c r="A24" s="14" t="s">
        <v>910</v>
      </c>
      <c r="B24" s="14" t="s">
        <v>380</v>
      </c>
      <c r="C24" s="63" t="s">
        <v>430</v>
      </c>
      <c r="D24" s="63" t="s">
        <v>327</v>
      </c>
      <c r="E24" s="63" t="s">
        <v>430</v>
      </c>
      <c r="F24" s="63" t="s">
        <v>327</v>
      </c>
      <c r="G24" s="184">
        <v>533</v>
      </c>
      <c r="H24" s="167">
        <v>0.4052</v>
      </c>
      <c r="I24" s="167">
        <v>0.40417999999999998</v>
      </c>
      <c r="J24" s="160"/>
      <c r="K24" s="160"/>
      <c r="L24" s="261" t="s">
        <v>910</v>
      </c>
      <c r="M24" s="161" t="s">
        <v>380</v>
      </c>
      <c r="N24" s="161" t="s">
        <v>466</v>
      </c>
      <c r="O24" s="161" t="s">
        <v>313</v>
      </c>
      <c r="P24" s="338" t="s">
        <v>468</v>
      </c>
      <c r="Q24" s="162">
        <v>0.57125000000000004</v>
      </c>
      <c r="R24" s="160"/>
      <c r="S24" s="160"/>
      <c r="U24" s="52"/>
      <c r="V24" s="52"/>
    </row>
    <row r="25" spans="1:22">
      <c r="A25" s="14" t="s">
        <v>910</v>
      </c>
      <c r="B25" s="14" t="s">
        <v>380</v>
      </c>
      <c r="C25" s="14" t="s">
        <v>430</v>
      </c>
      <c r="D25" s="14" t="s">
        <v>327</v>
      </c>
      <c r="E25" s="14" t="s">
        <v>53</v>
      </c>
      <c r="F25" s="14" t="s">
        <v>54</v>
      </c>
      <c r="G25" s="185">
        <v>23</v>
      </c>
      <c r="H25" s="160">
        <v>0.30430000000000001</v>
      </c>
      <c r="I25" s="160">
        <v>0.38968000000000003</v>
      </c>
      <c r="J25" s="160"/>
      <c r="K25" s="160"/>
      <c r="L25" s="261" t="s">
        <v>910</v>
      </c>
      <c r="M25" s="161" t="s">
        <v>380</v>
      </c>
      <c r="N25" s="161" t="s">
        <v>467</v>
      </c>
      <c r="O25" s="161" t="s">
        <v>313</v>
      </c>
      <c r="P25" s="339" t="s">
        <v>468</v>
      </c>
      <c r="Q25" s="162">
        <v>0.49764999999999998</v>
      </c>
      <c r="R25" s="160"/>
      <c r="S25" s="160"/>
      <c r="U25" s="52"/>
      <c r="V25" s="52"/>
    </row>
    <row r="26" spans="1:22">
      <c r="A26" s="14" t="s">
        <v>910</v>
      </c>
      <c r="B26" s="14" t="s">
        <v>380</v>
      </c>
      <c r="C26" s="14" t="s">
        <v>430</v>
      </c>
      <c r="D26" s="14" t="s">
        <v>327</v>
      </c>
      <c r="E26" s="14" t="s">
        <v>102</v>
      </c>
      <c r="F26" s="14" t="s">
        <v>103</v>
      </c>
      <c r="G26" s="334">
        <v>29</v>
      </c>
      <c r="H26" s="160">
        <v>0.41370000000000001</v>
      </c>
      <c r="I26" s="160">
        <v>0.43530000000000002</v>
      </c>
      <c r="J26" s="160"/>
      <c r="K26" s="160"/>
      <c r="L26" s="261" t="s">
        <v>910</v>
      </c>
      <c r="M26" s="161" t="s">
        <v>380</v>
      </c>
      <c r="N26" s="161" t="s">
        <v>282</v>
      </c>
      <c r="O26" s="161" t="s">
        <v>313</v>
      </c>
      <c r="P26" s="339" t="s">
        <v>468</v>
      </c>
      <c r="Q26" s="162">
        <v>0.39637</v>
      </c>
      <c r="R26" s="160"/>
      <c r="S26" s="160"/>
      <c r="U26" s="52"/>
      <c r="V26" s="52"/>
    </row>
    <row r="27" spans="1:22">
      <c r="A27" s="14" t="s">
        <v>910</v>
      </c>
      <c r="B27" s="14" t="s">
        <v>380</v>
      </c>
      <c r="C27" s="14" t="s">
        <v>430</v>
      </c>
      <c r="D27" s="14" t="s">
        <v>327</v>
      </c>
      <c r="E27" s="14" t="s">
        <v>143</v>
      </c>
      <c r="F27" s="14" t="s">
        <v>144</v>
      </c>
      <c r="G27" s="185">
        <v>45</v>
      </c>
      <c r="H27" s="160">
        <v>0.35549999999999998</v>
      </c>
      <c r="I27" s="160">
        <v>0.34839999999999999</v>
      </c>
      <c r="J27" s="160"/>
      <c r="K27" s="160"/>
      <c r="L27" s="261" t="s">
        <v>910</v>
      </c>
      <c r="M27" s="161" t="s">
        <v>380</v>
      </c>
      <c r="N27" s="161" t="s">
        <v>283</v>
      </c>
      <c r="O27" s="161" t="s">
        <v>313</v>
      </c>
      <c r="P27" s="339" t="s">
        <v>468</v>
      </c>
      <c r="Q27" s="162">
        <v>0.17141000000000001</v>
      </c>
      <c r="R27" s="160"/>
      <c r="S27" s="160"/>
      <c r="U27" s="52"/>
      <c r="V27" s="52"/>
    </row>
    <row r="28" spans="1:22" ht="14.65" thickBot="1">
      <c r="A28" s="14" t="s">
        <v>910</v>
      </c>
      <c r="B28" s="14" t="s">
        <v>380</v>
      </c>
      <c r="C28" s="14" t="s">
        <v>430</v>
      </c>
      <c r="D28" s="14" t="s">
        <v>327</v>
      </c>
      <c r="E28" s="14" t="s">
        <v>149</v>
      </c>
      <c r="F28" s="14" t="s">
        <v>150</v>
      </c>
      <c r="G28" s="185">
        <v>75</v>
      </c>
      <c r="H28" s="160">
        <v>0.42659999999999998</v>
      </c>
      <c r="I28" s="160">
        <v>0.47619</v>
      </c>
      <c r="J28" s="160"/>
      <c r="K28" s="160"/>
      <c r="L28" s="372" t="s">
        <v>910</v>
      </c>
      <c r="M28" s="165" t="s">
        <v>380</v>
      </c>
      <c r="N28" s="165" t="s">
        <v>936</v>
      </c>
      <c r="O28" s="165" t="s">
        <v>313</v>
      </c>
      <c r="P28" s="340" t="s">
        <v>468</v>
      </c>
      <c r="Q28" s="168">
        <v>0.47691</v>
      </c>
      <c r="R28" s="160"/>
      <c r="S28" s="160"/>
      <c r="U28" s="52"/>
      <c r="V28" s="52"/>
    </row>
    <row r="29" spans="1:22">
      <c r="A29" s="14" t="s">
        <v>910</v>
      </c>
      <c r="B29" s="14" t="s">
        <v>380</v>
      </c>
      <c r="C29" s="14" t="s">
        <v>430</v>
      </c>
      <c r="D29" s="14" t="s">
        <v>327</v>
      </c>
      <c r="E29" s="14" t="s">
        <v>173</v>
      </c>
      <c r="F29" s="14" t="s">
        <v>174</v>
      </c>
      <c r="G29" s="185">
        <v>22</v>
      </c>
      <c r="H29" s="160">
        <v>0.5454</v>
      </c>
      <c r="I29" s="160">
        <v>0.55939000000000005</v>
      </c>
      <c r="J29" s="160"/>
      <c r="K29" s="160"/>
      <c r="L29" s="373"/>
      <c r="M29" s="160"/>
      <c r="N29" s="160"/>
      <c r="O29" s="160"/>
      <c r="P29" s="185"/>
      <c r="Q29" s="160"/>
      <c r="R29" s="160"/>
      <c r="S29" s="160"/>
      <c r="U29" s="52"/>
      <c r="V29" s="52"/>
    </row>
    <row r="30" spans="1:22">
      <c r="A30" s="14" t="s">
        <v>910</v>
      </c>
      <c r="B30" s="14" t="s">
        <v>380</v>
      </c>
      <c r="C30" s="14" t="s">
        <v>430</v>
      </c>
      <c r="D30" s="14" t="s">
        <v>327</v>
      </c>
      <c r="E30" s="14" t="s">
        <v>197</v>
      </c>
      <c r="F30" s="14" t="s">
        <v>911</v>
      </c>
      <c r="G30" s="185">
        <v>112</v>
      </c>
      <c r="H30" s="160">
        <v>0.375</v>
      </c>
      <c r="I30" s="160">
        <v>0.36681999999999998</v>
      </c>
      <c r="J30" s="160"/>
      <c r="K30" s="160"/>
      <c r="L30" s="314" t="s">
        <v>832</v>
      </c>
      <c r="M30" s="160"/>
      <c r="N30" s="160"/>
      <c r="O30" s="160"/>
      <c r="P30" s="185"/>
      <c r="Q30" s="160"/>
      <c r="R30" s="160"/>
      <c r="S30" s="160"/>
      <c r="U30" s="52"/>
      <c r="V30" s="52"/>
    </row>
    <row r="31" spans="1:22">
      <c r="A31" s="14" t="s">
        <v>910</v>
      </c>
      <c r="B31" s="14" t="s">
        <v>380</v>
      </c>
      <c r="C31" s="14" t="s">
        <v>430</v>
      </c>
      <c r="D31" s="14" t="s">
        <v>327</v>
      </c>
      <c r="E31" s="14" t="s">
        <v>209</v>
      </c>
      <c r="F31" s="14" t="s">
        <v>273</v>
      </c>
      <c r="G31" s="185">
        <v>142</v>
      </c>
      <c r="H31" s="160">
        <v>0.37319999999999998</v>
      </c>
      <c r="I31" s="160">
        <v>0.34172000000000002</v>
      </c>
      <c r="J31" s="160"/>
      <c r="K31" s="160"/>
      <c r="L31" s="373"/>
      <c r="M31" s="160"/>
      <c r="N31" s="160"/>
      <c r="O31" s="160"/>
      <c r="P31" s="185"/>
      <c r="Q31" s="160"/>
      <c r="R31" s="160"/>
      <c r="S31" s="160"/>
      <c r="U31" s="52"/>
      <c r="V31" s="52"/>
    </row>
    <row r="32" spans="1:22">
      <c r="A32" s="14" t="s">
        <v>910</v>
      </c>
      <c r="B32" s="14" t="s">
        <v>380</v>
      </c>
      <c r="C32" s="14" t="s">
        <v>430</v>
      </c>
      <c r="D32" s="14" t="s">
        <v>327</v>
      </c>
      <c r="E32" s="14" t="s">
        <v>211</v>
      </c>
      <c r="F32" s="14" t="s">
        <v>274</v>
      </c>
      <c r="G32" s="334">
        <v>85</v>
      </c>
      <c r="H32" s="160">
        <v>0.49409999999999998</v>
      </c>
      <c r="I32" s="160">
        <v>0.49580999999999997</v>
      </c>
      <c r="J32" s="160"/>
      <c r="K32" s="160"/>
      <c r="L32" s="373"/>
      <c r="M32" s="160"/>
      <c r="N32" s="160"/>
      <c r="O32" s="160"/>
      <c r="P32" s="185"/>
      <c r="Q32" s="160"/>
      <c r="R32" s="160"/>
      <c r="S32" s="160"/>
      <c r="U32" s="52"/>
      <c r="V32" s="52"/>
    </row>
    <row r="33" spans="1:22" ht="28.9" thickBot="1">
      <c r="A33" s="14" t="s">
        <v>910</v>
      </c>
      <c r="B33" s="14" t="s">
        <v>380</v>
      </c>
      <c r="C33" s="63" t="s">
        <v>431</v>
      </c>
      <c r="D33" s="63" t="s">
        <v>432</v>
      </c>
      <c r="E33" s="63" t="s">
        <v>431</v>
      </c>
      <c r="F33" s="63" t="s">
        <v>432</v>
      </c>
      <c r="G33" s="184">
        <v>741</v>
      </c>
      <c r="H33" s="167">
        <v>0.36159999999999998</v>
      </c>
      <c r="I33" s="167">
        <v>0.35392000000000001</v>
      </c>
      <c r="J33" s="160"/>
      <c r="K33" s="160"/>
      <c r="L33" s="74" t="s">
        <v>660</v>
      </c>
      <c r="M33" s="74" t="s">
        <v>395</v>
      </c>
      <c r="N33" s="74" t="s">
        <v>454</v>
      </c>
      <c r="O33" s="74" t="s">
        <v>456</v>
      </c>
      <c r="P33" s="91" t="s">
        <v>414</v>
      </c>
      <c r="Q33" s="74" t="s">
        <v>474</v>
      </c>
      <c r="R33" s="160"/>
      <c r="S33" s="160"/>
      <c r="U33" s="52"/>
      <c r="V33" s="52"/>
    </row>
    <row r="34" spans="1:22">
      <c r="A34" s="14" t="s">
        <v>910</v>
      </c>
      <c r="B34" s="14" t="s">
        <v>380</v>
      </c>
      <c r="C34" s="14" t="s">
        <v>431</v>
      </c>
      <c r="D34" s="14" t="s">
        <v>432</v>
      </c>
      <c r="E34" s="14" t="s">
        <v>37</v>
      </c>
      <c r="F34" s="14" t="s">
        <v>38</v>
      </c>
      <c r="G34" s="185">
        <v>54</v>
      </c>
      <c r="H34" s="160">
        <v>0.38879999999999998</v>
      </c>
      <c r="I34" s="160">
        <v>0.41091</v>
      </c>
      <c r="J34" s="160"/>
      <c r="K34" s="160"/>
      <c r="L34" s="261">
        <v>2021</v>
      </c>
      <c r="M34" s="161" t="s">
        <v>380</v>
      </c>
      <c r="N34" s="161" t="s">
        <v>479</v>
      </c>
      <c r="O34" s="161" t="s">
        <v>478</v>
      </c>
      <c r="P34" s="182">
        <v>1823</v>
      </c>
      <c r="Q34" s="162">
        <v>0.39111000000000001</v>
      </c>
      <c r="R34" s="160"/>
      <c r="S34" s="160"/>
      <c r="U34" s="52"/>
      <c r="V34" s="52"/>
    </row>
    <row r="35" spans="1:22">
      <c r="A35" s="14" t="s">
        <v>910</v>
      </c>
      <c r="B35" s="14" t="s">
        <v>380</v>
      </c>
      <c r="C35" s="14" t="s">
        <v>431</v>
      </c>
      <c r="D35" s="14" t="s">
        <v>432</v>
      </c>
      <c r="E35" s="14" t="s">
        <v>49</v>
      </c>
      <c r="F35" s="14" t="s">
        <v>50</v>
      </c>
      <c r="G35" s="185">
        <v>52</v>
      </c>
      <c r="H35" s="160">
        <v>0.40379999999999999</v>
      </c>
      <c r="I35" s="160">
        <v>0.39187</v>
      </c>
      <c r="J35" s="160"/>
      <c r="K35" s="160"/>
      <c r="L35" s="261">
        <v>2022</v>
      </c>
      <c r="M35" s="161" t="s">
        <v>380</v>
      </c>
      <c r="N35" s="161" t="s">
        <v>479</v>
      </c>
      <c r="O35" s="161" t="s">
        <v>478</v>
      </c>
      <c r="P35" s="339">
        <v>1972</v>
      </c>
      <c r="Q35" s="162">
        <v>0.40872000000000003</v>
      </c>
      <c r="S35" s="160"/>
      <c r="U35" s="52"/>
      <c r="V35" s="52"/>
    </row>
    <row r="36" spans="1:22" ht="14.65" thickBot="1">
      <c r="A36" s="14" t="s">
        <v>910</v>
      </c>
      <c r="B36" s="14" t="s">
        <v>380</v>
      </c>
      <c r="C36" s="14" t="s">
        <v>431</v>
      </c>
      <c r="D36" s="14" t="s">
        <v>432</v>
      </c>
      <c r="E36" s="14" t="s">
        <v>73</v>
      </c>
      <c r="F36" s="14" t="s">
        <v>74</v>
      </c>
      <c r="G36" s="185">
        <v>83</v>
      </c>
      <c r="H36" s="160">
        <v>0.43369999999999997</v>
      </c>
      <c r="I36" s="160">
        <v>0.42254999999999998</v>
      </c>
      <c r="J36" s="160"/>
      <c r="K36" s="160"/>
      <c r="L36" s="372">
        <v>2023</v>
      </c>
      <c r="M36" s="165" t="s">
        <v>380</v>
      </c>
      <c r="N36" s="165" t="s">
        <v>479</v>
      </c>
      <c r="O36" s="165" t="s">
        <v>478</v>
      </c>
      <c r="P36" s="340">
        <v>2008</v>
      </c>
      <c r="Q36" s="168">
        <v>0.41882000000000003</v>
      </c>
      <c r="U36" s="52"/>
      <c r="V36" s="52"/>
    </row>
    <row r="37" spans="1:22">
      <c r="A37" s="14" t="s">
        <v>910</v>
      </c>
      <c r="B37" s="14" t="s">
        <v>380</v>
      </c>
      <c r="C37" s="14" t="s">
        <v>431</v>
      </c>
      <c r="D37" s="14" t="s">
        <v>432</v>
      </c>
      <c r="E37" s="14" t="s">
        <v>77</v>
      </c>
      <c r="F37" s="14" t="s">
        <v>912</v>
      </c>
      <c r="G37" s="334">
        <v>36</v>
      </c>
      <c r="H37" s="160">
        <v>0.41660000000000003</v>
      </c>
      <c r="I37" s="160">
        <v>0.45911999999999997</v>
      </c>
      <c r="J37" s="160"/>
      <c r="K37" s="160"/>
      <c r="L37" s="373"/>
      <c r="M37" s="160"/>
      <c r="N37" s="160"/>
      <c r="O37" s="160"/>
      <c r="P37" s="185"/>
      <c r="Q37" s="160"/>
      <c r="U37" s="52"/>
      <c r="V37" s="52"/>
    </row>
    <row r="38" spans="1:22">
      <c r="A38" s="14" t="s">
        <v>910</v>
      </c>
      <c r="B38" s="14" t="s">
        <v>380</v>
      </c>
      <c r="C38" s="14" t="s">
        <v>431</v>
      </c>
      <c r="D38" s="14" t="s">
        <v>432</v>
      </c>
      <c r="E38" s="14" t="s">
        <v>100</v>
      </c>
      <c r="F38" s="14" t="s">
        <v>101</v>
      </c>
      <c r="G38" s="185">
        <v>27</v>
      </c>
      <c r="H38" s="160">
        <v>0.1111</v>
      </c>
      <c r="I38" s="160">
        <v>0.1241</v>
      </c>
      <c r="J38" s="160"/>
      <c r="K38" s="160"/>
      <c r="L38" s="373"/>
      <c r="M38" s="160"/>
      <c r="N38" s="160"/>
      <c r="O38" s="160"/>
      <c r="P38" s="185"/>
      <c r="Q38" s="160"/>
      <c r="U38" s="52"/>
      <c r="V38" s="52"/>
    </row>
    <row r="39" spans="1:22">
      <c r="A39" s="14" t="s">
        <v>910</v>
      </c>
      <c r="B39" s="14" t="s">
        <v>380</v>
      </c>
      <c r="C39" s="14" t="s">
        <v>431</v>
      </c>
      <c r="D39" s="14" t="s">
        <v>432</v>
      </c>
      <c r="E39" s="14" t="s">
        <v>129</v>
      </c>
      <c r="F39" s="14" t="s">
        <v>130</v>
      </c>
      <c r="G39" s="185">
        <v>147</v>
      </c>
      <c r="H39" s="160">
        <v>0.43530000000000002</v>
      </c>
      <c r="I39" s="160">
        <v>0.43872</v>
      </c>
      <c r="J39" s="160"/>
      <c r="K39" s="160"/>
      <c r="L39" s="374"/>
      <c r="M39" s="167"/>
      <c r="N39" s="167"/>
      <c r="O39" s="167"/>
      <c r="P39" s="184"/>
      <c r="Q39" s="167"/>
      <c r="U39" s="52"/>
      <c r="V39" s="52"/>
    </row>
    <row r="40" spans="1:22">
      <c r="A40" s="14" t="s">
        <v>910</v>
      </c>
      <c r="B40" s="14" t="s">
        <v>380</v>
      </c>
      <c r="C40" s="14" t="s">
        <v>431</v>
      </c>
      <c r="D40" s="14" t="s">
        <v>432</v>
      </c>
      <c r="E40" s="14" t="s">
        <v>131</v>
      </c>
      <c r="F40" s="14" t="s">
        <v>132</v>
      </c>
      <c r="G40" s="185">
        <v>38</v>
      </c>
      <c r="H40" s="160">
        <v>0.44729999999999998</v>
      </c>
      <c r="I40" s="160">
        <v>0.43293999999999999</v>
      </c>
      <c r="J40" s="160"/>
      <c r="K40" s="160"/>
      <c r="L40" s="373"/>
      <c r="M40" s="160"/>
      <c r="N40" s="160"/>
      <c r="O40" s="160"/>
      <c r="P40" s="185"/>
      <c r="Q40" s="160"/>
      <c r="U40" s="52"/>
      <c r="V40" s="52"/>
    </row>
    <row r="41" spans="1:22">
      <c r="A41" s="14" t="s">
        <v>910</v>
      </c>
      <c r="B41" s="14" t="s">
        <v>380</v>
      </c>
      <c r="C41" s="14" t="s">
        <v>431</v>
      </c>
      <c r="D41" s="14" t="s">
        <v>432</v>
      </c>
      <c r="E41" s="14" t="s">
        <v>133</v>
      </c>
      <c r="F41" s="14" t="s">
        <v>134</v>
      </c>
      <c r="G41" s="185">
        <v>79</v>
      </c>
      <c r="H41" s="160">
        <v>0.29110000000000003</v>
      </c>
      <c r="I41" s="160">
        <v>0.26445000000000002</v>
      </c>
      <c r="J41" s="160"/>
      <c r="K41" s="160"/>
      <c r="L41" s="373"/>
      <c r="M41" s="160"/>
      <c r="N41" s="160"/>
      <c r="O41" s="160"/>
      <c r="P41" s="185"/>
      <c r="Q41" s="160"/>
      <c r="U41" s="52"/>
      <c r="V41" s="52"/>
    </row>
    <row r="42" spans="1:22">
      <c r="A42" s="14" t="s">
        <v>910</v>
      </c>
      <c r="B42" s="14" t="s">
        <v>380</v>
      </c>
      <c r="C42" s="14" t="s">
        <v>431</v>
      </c>
      <c r="D42" s="14" t="s">
        <v>432</v>
      </c>
      <c r="E42" s="14" t="s">
        <v>141</v>
      </c>
      <c r="F42" s="14" t="s">
        <v>142</v>
      </c>
      <c r="G42" s="185">
        <v>40</v>
      </c>
      <c r="H42" s="160">
        <v>0.47489999999999999</v>
      </c>
      <c r="I42" s="160">
        <v>0.43680000000000002</v>
      </c>
      <c r="J42" s="160"/>
      <c r="K42" s="160"/>
      <c r="L42" s="374"/>
      <c r="M42" s="167"/>
      <c r="N42" s="167"/>
      <c r="O42" s="167"/>
      <c r="P42" s="184"/>
      <c r="Q42" s="167"/>
      <c r="U42" s="52"/>
      <c r="V42" s="52"/>
    </row>
    <row r="43" spans="1:22">
      <c r="A43" s="14" t="s">
        <v>910</v>
      </c>
      <c r="B43" s="14" t="s">
        <v>380</v>
      </c>
      <c r="C43" s="14" t="s">
        <v>431</v>
      </c>
      <c r="D43" s="14" t="s">
        <v>432</v>
      </c>
      <c r="E43" s="14" t="s">
        <v>189</v>
      </c>
      <c r="F43" s="14" t="s">
        <v>913</v>
      </c>
      <c r="G43" s="185">
        <v>31</v>
      </c>
      <c r="H43" s="160">
        <v>0.48380000000000001</v>
      </c>
      <c r="I43" s="160">
        <v>0.52753000000000005</v>
      </c>
      <c r="J43" s="160"/>
      <c r="K43" s="160"/>
      <c r="L43" s="373"/>
      <c r="M43" s="160"/>
      <c r="N43" s="160"/>
      <c r="O43" s="160"/>
      <c r="P43" s="185"/>
      <c r="Q43" s="160"/>
      <c r="U43" s="52"/>
      <c r="V43" s="52"/>
    </row>
    <row r="44" spans="1:22">
      <c r="A44" s="14" t="s">
        <v>910</v>
      </c>
      <c r="B44" s="14" t="s">
        <v>380</v>
      </c>
      <c r="C44" s="14" t="s">
        <v>431</v>
      </c>
      <c r="D44" s="14" t="s">
        <v>432</v>
      </c>
      <c r="E44" s="14" t="s">
        <v>190</v>
      </c>
      <c r="F44" s="14" t="s">
        <v>914</v>
      </c>
      <c r="G44" s="185">
        <v>102</v>
      </c>
      <c r="H44" s="160">
        <v>0.12740000000000001</v>
      </c>
      <c r="I44" s="160">
        <v>0.10911999999999999</v>
      </c>
      <c r="J44" s="160"/>
      <c r="K44" s="160"/>
      <c r="L44" s="373"/>
      <c r="M44" s="160"/>
      <c r="N44" s="160"/>
      <c r="O44" s="160"/>
      <c r="P44" s="185"/>
      <c r="Q44" s="160"/>
      <c r="U44" s="52"/>
      <c r="V44" s="52"/>
    </row>
    <row r="45" spans="1:22">
      <c r="A45" s="14" t="s">
        <v>910</v>
      </c>
      <c r="B45" s="14" t="s">
        <v>380</v>
      </c>
      <c r="C45" s="14" t="s">
        <v>431</v>
      </c>
      <c r="D45" s="14" t="s">
        <v>432</v>
      </c>
      <c r="E45" s="14" t="s">
        <v>225</v>
      </c>
      <c r="F45" s="14" t="s">
        <v>226</v>
      </c>
      <c r="G45" s="334">
        <v>28</v>
      </c>
      <c r="H45" s="160">
        <v>0.39279999999999998</v>
      </c>
      <c r="I45" s="160">
        <v>0.41115000000000002</v>
      </c>
      <c r="J45" s="160"/>
      <c r="K45" s="160"/>
      <c r="L45" s="374"/>
      <c r="M45" s="167"/>
      <c r="N45" s="167"/>
      <c r="O45" s="167"/>
      <c r="P45" s="184"/>
      <c r="Q45" s="167"/>
      <c r="U45" s="52"/>
      <c r="V45" s="52"/>
    </row>
    <row r="46" spans="1:22">
      <c r="A46" s="14" t="s">
        <v>910</v>
      </c>
      <c r="B46" s="14" t="s">
        <v>380</v>
      </c>
      <c r="C46" s="14" t="s">
        <v>431</v>
      </c>
      <c r="D46" s="14" t="s">
        <v>432</v>
      </c>
      <c r="E46" s="14" t="s">
        <v>227</v>
      </c>
      <c r="F46" s="14" t="s">
        <v>228</v>
      </c>
      <c r="G46" s="185">
        <v>24</v>
      </c>
      <c r="H46" s="160">
        <v>0.41660000000000003</v>
      </c>
      <c r="I46" s="160">
        <v>0.48637999999999998</v>
      </c>
      <c r="J46" s="160"/>
      <c r="K46" s="160"/>
      <c r="L46" s="373"/>
      <c r="M46" s="160"/>
      <c r="N46" s="160"/>
      <c r="O46" s="160"/>
      <c r="P46" s="185"/>
      <c r="Q46" s="160"/>
      <c r="U46" s="52"/>
      <c r="V46" s="52"/>
    </row>
    <row r="47" spans="1:22">
      <c r="A47" s="14" t="s">
        <v>910</v>
      </c>
      <c r="B47" s="14" t="s">
        <v>380</v>
      </c>
      <c r="C47" s="63" t="s">
        <v>433</v>
      </c>
      <c r="D47" s="63" t="s">
        <v>315</v>
      </c>
      <c r="E47" s="63" t="s">
        <v>433</v>
      </c>
      <c r="F47" s="63" t="s">
        <v>315</v>
      </c>
      <c r="G47" s="184">
        <v>244</v>
      </c>
      <c r="H47" s="167">
        <v>0.34420000000000001</v>
      </c>
      <c r="I47" s="167">
        <v>0.36903999999999998</v>
      </c>
      <c r="J47" s="160"/>
      <c r="K47" s="160"/>
      <c r="L47" s="373"/>
      <c r="M47" s="160"/>
      <c r="N47" s="160"/>
      <c r="O47" s="160"/>
      <c r="P47" s="185"/>
      <c r="Q47" s="160"/>
      <c r="U47" s="52"/>
      <c r="V47" s="52"/>
    </row>
    <row r="48" spans="1:22">
      <c r="A48" s="14" t="s">
        <v>910</v>
      </c>
      <c r="B48" s="14" t="s">
        <v>380</v>
      </c>
      <c r="C48" s="14" t="s">
        <v>433</v>
      </c>
      <c r="D48" s="14" t="s">
        <v>315</v>
      </c>
      <c r="E48" s="14" t="s">
        <v>41</v>
      </c>
      <c r="F48" s="14" t="s">
        <v>42</v>
      </c>
      <c r="G48" s="185">
        <v>33</v>
      </c>
      <c r="H48" s="160">
        <v>0.1515</v>
      </c>
      <c r="I48" s="160">
        <v>0.15581</v>
      </c>
      <c r="J48" s="160"/>
      <c r="K48" s="160"/>
      <c r="L48" s="373"/>
      <c r="M48" s="160"/>
      <c r="N48" s="160"/>
      <c r="O48" s="160"/>
      <c r="P48" s="185"/>
      <c r="Q48" s="160"/>
      <c r="U48" s="52"/>
      <c r="V48" s="52"/>
    </row>
    <row r="49" spans="1:22">
      <c r="A49" s="14" t="s">
        <v>910</v>
      </c>
      <c r="B49" s="14" t="s">
        <v>380</v>
      </c>
      <c r="C49" s="14" t="s">
        <v>433</v>
      </c>
      <c r="D49" s="14" t="s">
        <v>315</v>
      </c>
      <c r="E49" s="14" t="s">
        <v>119</v>
      </c>
      <c r="F49" s="14" t="s">
        <v>120</v>
      </c>
      <c r="G49" s="185">
        <v>103</v>
      </c>
      <c r="H49" s="160">
        <v>0.33</v>
      </c>
      <c r="I49" s="160">
        <v>0.36043999999999998</v>
      </c>
      <c r="J49" s="160"/>
      <c r="K49" s="160"/>
      <c r="L49" s="374"/>
      <c r="M49" s="167"/>
      <c r="N49" s="167"/>
      <c r="O49" s="167"/>
      <c r="P49" s="184"/>
      <c r="Q49" s="167"/>
      <c r="U49" s="52"/>
      <c r="V49" s="52"/>
    </row>
    <row r="50" spans="1:22">
      <c r="A50" s="14" t="s">
        <v>910</v>
      </c>
      <c r="B50" s="14" t="s">
        <v>380</v>
      </c>
      <c r="C50" s="14" t="s">
        <v>433</v>
      </c>
      <c r="D50" s="14" t="s">
        <v>315</v>
      </c>
      <c r="E50" s="14" t="s">
        <v>814</v>
      </c>
      <c r="F50" s="14" t="s">
        <v>813</v>
      </c>
      <c r="G50" s="185">
        <v>40</v>
      </c>
      <c r="H50" s="160">
        <v>0.4</v>
      </c>
      <c r="I50" s="160">
        <v>0.49386999999999998</v>
      </c>
      <c r="J50" s="160"/>
      <c r="K50" s="160"/>
      <c r="L50" s="373"/>
      <c r="M50" s="160"/>
      <c r="N50" s="160"/>
      <c r="O50" s="160"/>
      <c r="P50" s="185"/>
      <c r="Q50" s="160"/>
      <c r="U50" s="52"/>
      <c r="V50" s="52"/>
    </row>
    <row r="51" spans="1:22">
      <c r="A51" s="14" t="s">
        <v>910</v>
      </c>
      <c r="B51" s="14" t="s">
        <v>380</v>
      </c>
      <c r="C51" s="14" t="s">
        <v>433</v>
      </c>
      <c r="D51" s="14" t="s">
        <v>315</v>
      </c>
      <c r="E51" s="14" t="s">
        <v>184</v>
      </c>
      <c r="F51" s="14" t="s">
        <v>185</v>
      </c>
      <c r="G51" s="185">
        <v>30</v>
      </c>
      <c r="H51" s="160">
        <v>0.2666</v>
      </c>
      <c r="I51" s="160">
        <v>0.26960000000000001</v>
      </c>
      <c r="J51" s="160"/>
      <c r="K51" s="160"/>
      <c r="L51" s="373"/>
      <c r="M51" s="160"/>
      <c r="N51" s="160"/>
      <c r="O51" s="160"/>
      <c r="P51" s="185"/>
      <c r="Q51" s="160"/>
      <c r="U51" s="52"/>
      <c r="V51" s="52"/>
    </row>
    <row r="52" spans="1:22">
      <c r="A52" s="14" t="s">
        <v>910</v>
      </c>
      <c r="B52" s="14" t="s">
        <v>380</v>
      </c>
      <c r="C52" s="14" t="s">
        <v>433</v>
      </c>
      <c r="D52" s="14" t="s">
        <v>315</v>
      </c>
      <c r="E52" s="14" t="s">
        <v>235</v>
      </c>
      <c r="F52" s="14" t="s">
        <v>935</v>
      </c>
      <c r="G52" s="185">
        <v>38</v>
      </c>
      <c r="H52" s="160">
        <v>0.55259999999999998</v>
      </c>
      <c r="I52" s="160">
        <v>0.53669999999999995</v>
      </c>
      <c r="J52" s="160"/>
      <c r="K52" s="160"/>
      <c r="L52" s="373"/>
      <c r="M52" s="160"/>
      <c r="N52" s="160"/>
      <c r="O52" s="160"/>
      <c r="P52" s="185"/>
      <c r="Q52" s="160"/>
      <c r="U52" s="52"/>
      <c r="V52" s="52"/>
    </row>
    <row r="53" spans="1:22">
      <c r="A53" s="14" t="s">
        <v>910</v>
      </c>
      <c r="B53" s="14" t="s">
        <v>380</v>
      </c>
      <c r="C53" s="63" t="s">
        <v>434</v>
      </c>
      <c r="D53" s="63" t="s">
        <v>369</v>
      </c>
      <c r="E53" s="63" t="s">
        <v>434</v>
      </c>
      <c r="F53" s="63" t="s">
        <v>369</v>
      </c>
      <c r="G53" s="184">
        <v>125</v>
      </c>
      <c r="H53" s="167">
        <v>0.4</v>
      </c>
      <c r="I53" s="167">
        <v>0.40551999999999999</v>
      </c>
      <c r="J53" s="160"/>
      <c r="K53" s="160"/>
      <c r="L53" s="373"/>
      <c r="M53" s="160"/>
      <c r="N53" s="160"/>
      <c r="O53" s="160"/>
      <c r="P53" s="185"/>
      <c r="Q53" s="160"/>
      <c r="U53" s="52"/>
      <c r="V53" s="52"/>
    </row>
    <row r="54" spans="1:22">
      <c r="A54" s="14" t="s">
        <v>910</v>
      </c>
      <c r="B54" s="14" t="s">
        <v>380</v>
      </c>
      <c r="C54" s="14" t="s">
        <v>434</v>
      </c>
      <c r="D54" s="14" t="s">
        <v>369</v>
      </c>
      <c r="E54" s="14" t="s">
        <v>94</v>
      </c>
      <c r="F54" s="14" t="s">
        <v>95</v>
      </c>
      <c r="G54" s="185">
        <v>47</v>
      </c>
      <c r="H54" s="160">
        <v>0.36170000000000002</v>
      </c>
      <c r="I54" s="160">
        <v>0.34240999999999999</v>
      </c>
      <c r="J54" s="160"/>
      <c r="K54" s="160"/>
      <c r="L54" s="374"/>
      <c r="M54" s="167"/>
      <c r="N54" s="167"/>
      <c r="O54" s="167"/>
      <c r="P54" s="184"/>
      <c r="Q54" s="167"/>
      <c r="U54" s="52"/>
      <c r="V54" s="52"/>
    </row>
    <row r="55" spans="1:22">
      <c r="A55" s="14" t="s">
        <v>910</v>
      </c>
      <c r="B55" s="14" t="s">
        <v>380</v>
      </c>
      <c r="C55" s="14" t="s">
        <v>434</v>
      </c>
      <c r="D55" s="14" t="s">
        <v>369</v>
      </c>
      <c r="E55" s="14" t="s">
        <v>145</v>
      </c>
      <c r="F55" s="14" t="s">
        <v>146</v>
      </c>
      <c r="G55" s="185">
        <v>30</v>
      </c>
      <c r="H55" s="160">
        <v>0.33329999999999999</v>
      </c>
      <c r="I55" s="160">
        <v>0.39337</v>
      </c>
      <c r="J55" s="160"/>
      <c r="K55" s="160"/>
      <c r="L55" s="373"/>
      <c r="M55" s="160"/>
      <c r="N55" s="160"/>
      <c r="O55" s="160"/>
      <c r="P55" s="185"/>
      <c r="Q55" s="160"/>
      <c r="U55" s="52"/>
      <c r="V55" s="52"/>
    </row>
    <row r="56" spans="1:22">
      <c r="A56" s="14" t="s">
        <v>910</v>
      </c>
      <c r="B56" s="14" t="s">
        <v>380</v>
      </c>
      <c r="C56" s="14" t="s">
        <v>434</v>
      </c>
      <c r="D56" s="14" t="s">
        <v>369</v>
      </c>
      <c r="E56" s="14" t="s">
        <v>239</v>
      </c>
      <c r="F56" s="14" t="s">
        <v>240</v>
      </c>
      <c r="G56" s="185">
        <v>48</v>
      </c>
      <c r="H56" s="160">
        <v>0.47910000000000003</v>
      </c>
      <c r="I56" s="160">
        <v>0.47688000000000003</v>
      </c>
      <c r="J56" s="160"/>
      <c r="K56" s="160"/>
      <c r="L56" s="373"/>
      <c r="M56" s="160"/>
      <c r="N56" s="160"/>
      <c r="O56" s="160"/>
      <c r="P56" s="185"/>
      <c r="Q56" s="160"/>
      <c r="U56" s="52"/>
      <c r="V56" s="52"/>
    </row>
    <row r="57" spans="1:22">
      <c r="A57" s="14" t="s">
        <v>910</v>
      </c>
      <c r="B57" s="14" t="s">
        <v>380</v>
      </c>
      <c r="C57" s="63" t="s">
        <v>435</v>
      </c>
      <c r="D57" s="63" t="s">
        <v>328</v>
      </c>
      <c r="E57" s="63" t="s">
        <v>435</v>
      </c>
      <c r="F57" s="63" t="s">
        <v>328</v>
      </c>
      <c r="G57" s="184">
        <v>308</v>
      </c>
      <c r="H57" s="167">
        <v>0.37009999999999998</v>
      </c>
      <c r="I57" s="167">
        <v>0.34967999999999999</v>
      </c>
      <c r="J57" s="160"/>
      <c r="K57" s="160"/>
      <c r="L57" s="373"/>
      <c r="M57" s="160"/>
      <c r="N57" s="160"/>
      <c r="O57" s="160"/>
      <c r="P57" s="185"/>
      <c r="Q57" s="160"/>
      <c r="U57" s="52"/>
      <c r="V57" s="52"/>
    </row>
    <row r="58" spans="1:22">
      <c r="A58" s="14" t="s">
        <v>910</v>
      </c>
      <c r="B58" s="14" t="s">
        <v>380</v>
      </c>
      <c r="C58" s="14" t="s">
        <v>435</v>
      </c>
      <c r="D58" s="14" t="s">
        <v>328</v>
      </c>
      <c r="E58" s="14" t="s">
        <v>61</v>
      </c>
      <c r="F58" s="14" t="s">
        <v>62</v>
      </c>
      <c r="G58" s="185">
        <v>34</v>
      </c>
      <c r="H58" s="160">
        <v>0.38229999999999997</v>
      </c>
      <c r="I58" s="160">
        <v>0.41356999999999999</v>
      </c>
      <c r="J58" s="160"/>
      <c r="K58" s="160"/>
      <c r="L58" s="373"/>
      <c r="M58" s="160"/>
      <c r="N58" s="160"/>
      <c r="O58" s="160"/>
      <c r="P58" s="185"/>
      <c r="Q58" s="160"/>
      <c r="U58" s="52"/>
      <c r="V58" s="52"/>
    </row>
    <row r="59" spans="1:22">
      <c r="A59" s="14" t="s">
        <v>910</v>
      </c>
      <c r="B59" s="14" t="s">
        <v>380</v>
      </c>
      <c r="C59" s="14" t="s">
        <v>435</v>
      </c>
      <c r="D59" s="14" t="s">
        <v>328</v>
      </c>
      <c r="E59" s="14" t="s">
        <v>69</v>
      </c>
      <c r="F59" s="14" t="s">
        <v>70</v>
      </c>
      <c r="G59" s="185">
        <v>74</v>
      </c>
      <c r="H59" s="160">
        <v>0.4864</v>
      </c>
      <c r="I59" s="160">
        <v>0.48399999999999999</v>
      </c>
      <c r="J59" s="160"/>
      <c r="K59" s="160"/>
      <c r="L59" s="374"/>
      <c r="M59" s="167"/>
      <c r="N59" s="167"/>
      <c r="O59" s="167"/>
      <c r="P59" s="184"/>
      <c r="Q59" s="167"/>
      <c r="U59" s="52"/>
      <c r="V59" s="52"/>
    </row>
    <row r="60" spans="1:22">
      <c r="A60" s="14" t="s">
        <v>910</v>
      </c>
      <c r="B60" s="14" t="s">
        <v>380</v>
      </c>
      <c r="C60" s="14" t="s">
        <v>435</v>
      </c>
      <c r="D60" s="14" t="s">
        <v>328</v>
      </c>
      <c r="E60" s="14" t="s">
        <v>117</v>
      </c>
      <c r="F60" s="14" t="s">
        <v>118</v>
      </c>
      <c r="G60" s="185">
        <v>104</v>
      </c>
      <c r="H60" s="160">
        <v>0.3846</v>
      </c>
      <c r="I60" s="160">
        <v>0.34577000000000002</v>
      </c>
      <c r="J60" s="160"/>
      <c r="K60" s="160"/>
      <c r="L60" s="373"/>
      <c r="M60" s="160"/>
      <c r="N60" s="160"/>
      <c r="O60" s="160"/>
      <c r="P60" s="185"/>
      <c r="Q60" s="160"/>
      <c r="U60" s="52"/>
      <c r="V60" s="52"/>
    </row>
    <row r="61" spans="1:22">
      <c r="A61" s="14" t="s">
        <v>910</v>
      </c>
      <c r="B61" s="14" t="s">
        <v>380</v>
      </c>
      <c r="C61" s="14" t="s">
        <v>435</v>
      </c>
      <c r="D61" s="14" t="s">
        <v>328</v>
      </c>
      <c r="E61" s="14" t="s">
        <v>121</v>
      </c>
      <c r="F61" s="14" t="s">
        <v>122</v>
      </c>
      <c r="G61" s="185">
        <v>96</v>
      </c>
      <c r="H61" s="160">
        <v>0.26040000000000002</v>
      </c>
      <c r="I61" s="160">
        <v>0.23919000000000001</v>
      </c>
      <c r="J61" s="160"/>
      <c r="K61" s="160"/>
      <c r="L61" s="373"/>
      <c r="M61" s="160"/>
      <c r="N61" s="160"/>
      <c r="O61" s="160"/>
      <c r="P61" s="185"/>
      <c r="Q61" s="160"/>
      <c r="U61" s="52"/>
      <c r="V61" s="52"/>
    </row>
    <row r="62" spans="1:22">
      <c r="A62" s="14" t="s">
        <v>910</v>
      </c>
      <c r="B62" s="14" t="s">
        <v>380</v>
      </c>
      <c r="C62" s="63" t="s">
        <v>436</v>
      </c>
      <c r="D62" s="63" t="s">
        <v>330</v>
      </c>
      <c r="E62" s="63" t="s">
        <v>436</v>
      </c>
      <c r="F62" s="63" t="s">
        <v>330</v>
      </c>
      <c r="G62" s="184">
        <v>170</v>
      </c>
      <c r="H62" s="167">
        <v>0.62939999999999996</v>
      </c>
      <c r="I62" s="167">
        <v>0.64161000000000001</v>
      </c>
      <c r="J62" s="160"/>
      <c r="K62" s="160"/>
      <c r="L62" s="373"/>
      <c r="M62" s="160"/>
      <c r="N62" s="160"/>
      <c r="O62" s="160"/>
      <c r="P62" s="185"/>
      <c r="Q62" s="160"/>
      <c r="U62" s="52"/>
      <c r="V62" s="52"/>
    </row>
    <row r="63" spans="1:22">
      <c r="A63" s="14" t="s">
        <v>910</v>
      </c>
      <c r="B63" s="14" t="s">
        <v>380</v>
      </c>
      <c r="C63" s="14" t="s">
        <v>436</v>
      </c>
      <c r="D63" s="14" t="s">
        <v>330</v>
      </c>
      <c r="E63" s="14" t="s">
        <v>39</v>
      </c>
      <c r="F63" s="14" t="s">
        <v>40</v>
      </c>
      <c r="G63" s="334">
        <v>34</v>
      </c>
      <c r="H63" s="160">
        <v>0.58819999999999995</v>
      </c>
      <c r="I63" s="160">
        <v>0.67493999999999998</v>
      </c>
      <c r="J63" s="160"/>
      <c r="K63" s="160"/>
      <c r="L63" s="373"/>
      <c r="M63" s="160"/>
      <c r="N63" s="160"/>
      <c r="O63" s="160"/>
      <c r="P63" s="185"/>
      <c r="Q63" s="160"/>
      <c r="U63" s="52"/>
      <c r="V63" s="52"/>
    </row>
    <row r="64" spans="1:22">
      <c r="A64" s="14" t="s">
        <v>910</v>
      </c>
      <c r="B64" s="14" t="s">
        <v>380</v>
      </c>
      <c r="C64" s="14" t="s">
        <v>436</v>
      </c>
      <c r="D64" s="14" t="s">
        <v>330</v>
      </c>
      <c r="E64" s="14" t="s">
        <v>71</v>
      </c>
      <c r="F64" s="14" t="s">
        <v>72</v>
      </c>
      <c r="G64" s="185">
        <v>40</v>
      </c>
      <c r="H64" s="160">
        <v>0.75</v>
      </c>
      <c r="I64" s="160">
        <v>0.69081000000000004</v>
      </c>
      <c r="J64" s="160"/>
      <c r="K64" s="160"/>
      <c r="L64" s="374"/>
      <c r="M64" s="167"/>
      <c r="N64" s="167"/>
      <c r="O64" s="167"/>
      <c r="P64" s="184"/>
      <c r="Q64" s="167"/>
      <c r="U64" s="52"/>
      <c r="V64" s="52"/>
    </row>
    <row r="65" spans="1:22">
      <c r="A65" s="14" t="s">
        <v>910</v>
      </c>
      <c r="B65" s="14" t="s">
        <v>380</v>
      </c>
      <c r="C65" s="14" t="s">
        <v>436</v>
      </c>
      <c r="D65" s="14" t="s">
        <v>330</v>
      </c>
      <c r="E65" s="14" t="s">
        <v>107</v>
      </c>
      <c r="F65" s="14" t="s">
        <v>108</v>
      </c>
      <c r="G65" s="334">
        <v>50</v>
      </c>
      <c r="H65" s="160">
        <v>0.57989999999999997</v>
      </c>
      <c r="I65" s="160">
        <v>0.58877999999999997</v>
      </c>
      <c r="J65" s="160"/>
      <c r="K65" s="160"/>
      <c r="L65" s="373"/>
      <c r="M65" s="160"/>
      <c r="N65" s="160"/>
      <c r="O65" s="160"/>
      <c r="P65" s="185"/>
      <c r="Q65" s="160"/>
      <c r="U65" s="52"/>
      <c r="V65" s="52"/>
    </row>
    <row r="66" spans="1:22">
      <c r="A66" s="14" t="s">
        <v>910</v>
      </c>
      <c r="B66" s="14" t="s">
        <v>380</v>
      </c>
      <c r="C66" s="14" t="s">
        <v>436</v>
      </c>
      <c r="D66" s="14" t="s">
        <v>330</v>
      </c>
      <c r="E66" s="14" t="s">
        <v>213</v>
      </c>
      <c r="F66" s="14" t="s">
        <v>275</v>
      </c>
      <c r="G66" s="185">
        <v>46</v>
      </c>
      <c r="H66" s="160">
        <v>0.60860000000000003</v>
      </c>
      <c r="I66" s="160">
        <v>0.62987000000000004</v>
      </c>
      <c r="J66" s="160"/>
      <c r="K66" s="160"/>
      <c r="L66" s="373"/>
      <c r="M66" s="160"/>
      <c r="N66" s="160"/>
      <c r="O66" s="160"/>
      <c r="P66" s="185"/>
      <c r="Q66" s="160"/>
      <c r="U66" s="52"/>
      <c r="V66" s="52"/>
    </row>
    <row r="67" spans="1:22">
      <c r="A67" s="14" t="s">
        <v>910</v>
      </c>
      <c r="B67" s="14" t="s">
        <v>380</v>
      </c>
      <c r="C67" s="63" t="s">
        <v>437</v>
      </c>
      <c r="D67" s="63" t="s">
        <v>321</v>
      </c>
      <c r="E67" s="63" t="s">
        <v>437</v>
      </c>
      <c r="F67" s="63" t="s">
        <v>321</v>
      </c>
      <c r="G67" s="184">
        <v>175</v>
      </c>
      <c r="H67" s="167">
        <v>0.38850000000000001</v>
      </c>
      <c r="I67" s="167">
        <v>0.38668000000000002</v>
      </c>
      <c r="J67" s="160"/>
      <c r="K67" s="160"/>
      <c r="L67" s="374"/>
      <c r="M67" s="167"/>
      <c r="N67" s="167"/>
      <c r="O67" s="167"/>
      <c r="P67" s="184"/>
      <c r="Q67" s="167"/>
      <c r="U67" s="52"/>
      <c r="V67" s="52"/>
    </row>
    <row r="68" spans="1:22">
      <c r="A68" s="14" t="s">
        <v>910</v>
      </c>
      <c r="B68" s="14" t="s">
        <v>380</v>
      </c>
      <c r="C68" s="14" t="s">
        <v>437</v>
      </c>
      <c r="D68" s="14" t="s">
        <v>321</v>
      </c>
      <c r="E68" s="14" t="s">
        <v>161</v>
      </c>
      <c r="F68" s="14" t="s">
        <v>162</v>
      </c>
      <c r="G68" s="185">
        <v>125</v>
      </c>
      <c r="H68" s="160">
        <v>0.34399999999999997</v>
      </c>
      <c r="I68" s="160">
        <v>0.36542999999999998</v>
      </c>
      <c r="J68" s="160"/>
      <c r="K68" s="160"/>
      <c r="L68" s="373"/>
      <c r="M68" s="160"/>
      <c r="N68" s="160"/>
      <c r="O68" s="160"/>
      <c r="P68" s="185"/>
      <c r="Q68" s="160"/>
      <c r="U68" s="52"/>
      <c r="V68" s="52"/>
    </row>
    <row r="69" spans="1:22">
      <c r="A69" s="14" t="s">
        <v>910</v>
      </c>
      <c r="B69" s="14" t="s">
        <v>380</v>
      </c>
      <c r="C69" s="14" t="s">
        <v>437</v>
      </c>
      <c r="D69" s="14" t="s">
        <v>321</v>
      </c>
      <c r="E69" s="14" t="s">
        <v>199</v>
      </c>
      <c r="F69" s="14" t="s">
        <v>200</v>
      </c>
      <c r="G69" s="185">
        <v>32</v>
      </c>
      <c r="H69" s="160">
        <v>0.53120000000000001</v>
      </c>
      <c r="I69" s="160">
        <v>0.45207999999999998</v>
      </c>
      <c r="J69" s="160"/>
      <c r="K69" s="160"/>
      <c r="L69" s="373"/>
      <c r="M69" s="160"/>
      <c r="N69" s="160"/>
      <c r="O69" s="160"/>
      <c r="P69" s="185"/>
      <c r="Q69" s="160"/>
      <c r="U69" s="52"/>
      <c r="V69" s="52"/>
    </row>
    <row r="70" spans="1:22">
      <c r="A70" s="14" t="s">
        <v>910</v>
      </c>
      <c r="B70" s="14" t="s">
        <v>380</v>
      </c>
      <c r="C70" s="14" t="s">
        <v>437</v>
      </c>
      <c r="D70" s="14" t="s">
        <v>321</v>
      </c>
      <c r="E70" s="14" t="s">
        <v>229</v>
      </c>
      <c r="F70" s="14" t="s">
        <v>230</v>
      </c>
      <c r="G70" s="334">
        <v>18</v>
      </c>
      <c r="H70" s="160">
        <v>0.44440000000000002</v>
      </c>
      <c r="I70" s="160">
        <v>0.38869999999999999</v>
      </c>
      <c r="J70" s="160"/>
      <c r="K70" s="160"/>
      <c r="L70" s="373"/>
      <c r="M70" s="160"/>
      <c r="N70" s="160"/>
      <c r="O70" s="160"/>
      <c r="P70" s="185"/>
      <c r="Q70" s="160"/>
      <c r="U70" s="52"/>
      <c r="V70" s="52"/>
    </row>
    <row r="71" spans="1:22">
      <c r="A71" s="14" t="s">
        <v>910</v>
      </c>
      <c r="B71" s="14" t="s">
        <v>380</v>
      </c>
      <c r="C71" s="63" t="s">
        <v>438</v>
      </c>
      <c r="D71" s="63" t="s">
        <v>317</v>
      </c>
      <c r="E71" s="63" t="s">
        <v>438</v>
      </c>
      <c r="F71" s="63" t="s">
        <v>317</v>
      </c>
      <c r="G71" s="184">
        <v>230</v>
      </c>
      <c r="H71" s="167">
        <v>0.28260000000000002</v>
      </c>
      <c r="I71" s="167">
        <v>0.26377</v>
      </c>
      <c r="J71" s="160"/>
      <c r="K71" s="160"/>
      <c r="L71" s="373"/>
      <c r="M71" s="160"/>
      <c r="N71" s="160"/>
      <c r="O71" s="160"/>
      <c r="P71" s="185"/>
      <c r="Q71" s="160"/>
      <c r="U71" s="52"/>
      <c r="V71" s="52"/>
    </row>
    <row r="72" spans="1:22">
      <c r="A72" s="14" t="s">
        <v>910</v>
      </c>
      <c r="B72" s="14" t="s">
        <v>380</v>
      </c>
      <c r="C72" s="14" t="s">
        <v>438</v>
      </c>
      <c r="D72" s="14" t="s">
        <v>317</v>
      </c>
      <c r="E72" s="14" t="s">
        <v>31</v>
      </c>
      <c r="F72" s="14" t="s">
        <v>32</v>
      </c>
      <c r="G72" s="185">
        <v>50</v>
      </c>
      <c r="H72" s="160">
        <v>0.36</v>
      </c>
      <c r="I72" s="160">
        <v>0.38505</v>
      </c>
      <c r="J72" s="160"/>
      <c r="K72" s="160"/>
      <c r="L72" s="373"/>
      <c r="M72" s="160"/>
      <c r="N72" s="160"/>
      <c r="O72" s="160"/>
      <c r="P72" s="185"/>
      <c r="Q72" s="160"/>
      <c r="U72" s="52"/>
      <c r="V72" s="52"/>
    </row>
    <row r="73" spans="1:22">
      <c r="A73" s="14" t="s">
        <v>910</v>
      </c>
      <c r="B73" s="14" t="s">
        <v>380</v>
      </c>
      <c r="C73" s="14" t="s">
        <v>438</v>
      </c>
      <c r="D73" s="14" t="s">
        <v>317</v>
      </c>
      <c r="E73" s="14" t="s">
        <v>35</v>
      </c>
      <c r="F73" s="14" t="s">
        <v>36</v>
      </c>
      <c r="G73" s="185">
        <v>164</v>
      </c>
      <c r="H73" s="160">
        <v>0.2621</v>
      </c>
      <c r="I73" s="160">
        <v>0.23588000000000001</v>
      </c>
      <c r="J73" s="160"/>
      <c r="K73" s="160"/>
      <c r="L73" s="373"/>
      <c r="M73" s="160"/>
      <c r="N73" s="160"/>
      <c r="O73" s="160"/>
      <c r="P73" s="185"/>
      <c r="Q73" s="160"/>
      <c r="U73" s="52"/>
      <c r="V73" s="52"/>
    </row>
    <row r="74" spans="1:22">
      <c r="A74" s="14" t="s">
        <v>910</v>
      </c>
      <c r="B74" s="14" t="s">
        <v>380</v>
      </c>
      <c r="C74" s="14" t="s">
        <v>438</v>
      </c>
      <c r="D74" s="14" t="s">
        <v>317</v>
      </c>
      <c r="E74" s="14" t="s">
        <v>810</v>
      </c>
      <c r="F74" s="14" t="s">
        <v>809</v>
      </c>
      <c r="G74" s="185">
        <v>16</v>
      </c>
      <c r="H74" s="160">
        <v>0.25</v>
      </c>
      <c r="I74" s="160">
        <v>0.23017000000000001</v>
      </c>
      <c r="J74" s="160"/>
      <c r="K74" s="160"/>
      <c r="L74" s="373"/>
      <c r="M74" s="160"/>
      <c r="N74" s="160"/>
      <c r="O74" s="160"/>
      <c r="P74" s="185"/>
      <c r="Q74" s="160"/>
      <c r="U74" s="52"/>
      <c r="V74" s="52"/>
    </row>
    <row r="75" spans="1:22">
      <c r="A75" s="14" t="s">
        <v>910</v>
      </c>
      <c r="B75" s="14" t="s">
        <v>380</v>
      </c>
      <c r="C75" s="63" t="s">
        <v>439</v>
      </c>
      <c r="D75" s="63" t="s">
        <v>329</v>
      </c>
      <c r="E75" s="63" t="s">
        <v>439</v>
      </c>
      <c r="F75" s="63" t="s">
        <v>329</v>
      </c>
      <c r="G75" s="184">
        <v>290</v>
      </c>
      <c r="H75" s="167">
        <v>0.46550000000000002</v>
      </c>
      <c r="I75" s="167">
        <v>0.47916999999999998</v>
      </c>
      <c r="J75" s="160"/>
      <c r="K75" s="160"/>
      <c r="L75" s="374"/>
      <c r="M75" s="167"/>
      <c r="N75" s="167"/>
      <c r="O75" s="167"/>
      <c r="P75" s="184"/>
      <c r="Q75" s="167"/>
      <c r="U75" s="52"/>
      <c r="V75" s="52"/>
    </row>
    <row r="76" spans="1:22">
      <c r="A76" s="14" t="s">
        <v>910</v>
      </c>
      <c r="B76" s="14" t="s">
        <v>380</v>
      </c>
      <c r="C76" s="14" t="s">
        <v>439</v>
      </c>
      <c r="D76" s="14" t="s">
        <v>329</v>
      </c>
      <c r="E76" s="14" t="s">
        <v>57</v>
      </c>
      <c r="F76" s="14" t="s">
        <v>58</v>
      </c>
      <c r="G76" s="185">
        <v>34</v>
      </c>
      <c r="H76" s="160">
        <v>0.32350000000000001</v>
      </c>
      <c r="I76" s="160">
        <v>0.4098</v>
      </c>
      <c r="J76" s="160"/>
      <c r="K76" s="160"/>
      <c r="L76" s="373"/>
      <c r="M76" s="160"/>
      <c r="N76" s="160"/>
      <c r="O76" s="160"/>
      <c r="P76" s="185"/>
      <c r="Q76" s="160"/>
      <c r="U76" s="52"/>
      <c r="V76" s="52"/>
    </row>
    <row r="77" spans="1:22">
      <c r="A77" s="14" t="s">
        <v>910</v>
      </c>
      <c r="B77" s="14" t="s">
        <v>380</v>
      </c>
      <c r="C77" s="14" t="s">
        <v>439</v>
      </c>
      <c r="D77" s="14" t="s">
        <v>329</v>
      </c>
      <c r="E77" s="14" t="s">
        <v>81</v>
      </c>
      <c r="F77" s="14" t="s">
        <v>82</v>
      </c>
      <c r="G77" s="185">
        <v>55</v>
      </c>
      <c r="H77" s="160">
        <v>0.4909</v>
      </c>
      <c r="I77" s="160">
        <v>0.48070000000000002</v>
      </c>
      <c r="J77" s="160"/>
      <c r="K77" s="160"/>
      <c r="L77" s="373"/>
      <c r="M77" s="160"/>
      <c r="N77" s="160"/>
      <c r="O77" s="160"/>
      <c r="P77" s="185"/>
      <c r="Q77" s="160"/>
      <c r="U77" s="52"/>
      <c r="V77" s="52"/>
    </row>
    <row r="78" spans="1:22">
      <c r="A78" s="14" t="s">
        <v>910</v>
      </c>
      <c r="B78" s="14" t="s">
        <v>380</v>
      </c>
      <c r="C78" s="14" t="s">
        <v>439</v>
      </c>
      <c r="D78" s="14" t="s">
        <v>329</v>
      </c>
      <c r="E78" s="14" t="s">
        <v>137</v>
      </c>
      <c r="F78" s="14" t="s">
        <v>138</v>
      </c>
      <c r="G78" s="185">
        <v>13</v>
      </c>
      <c r="H78" s="160">
        <v>0.61529999999999996</v>
      </c>
      <c r="I78" s="160">
        <v>0.55232000000000003</v>
      </c>
      <c r="J78" s="160"/>
      <c r="K78" s="160"/>
      <c r="L78" s="373"/>
      <c r="M78" s="160"/>
      <c r="N78" s="160"/>
      <c r="O78" s="160"/>
      <c r="P78" s="185"/>
      <c r="Q78" s="160"/>
      <c r="U78" s="52"/>
      <c r="V78" s="52"/>
    </row>
    <row r="79" spans="1:22">
      <c r="A79" s="14" t="s">
        <v>910</v>
      </c>
      <c r="B79" s="14" t="s">
        <v>380</v>
      </c>
      <c r="C79" s="14" t="s">
        <v>439</v>
      </c>
      <c r="D79" s="14" t="s">
        <v>329</v>
      </c>
      <c r="E79" s="14" t="s">
        <v>139</v>
      </c>
      <c r="F79" s="14" t="s">
        <v>140</v>
      </c>
      <c r="G79" s="185">
        <v>30</v>
      </c>
      <c r="H79" s="160">
        <v>0.46660000000000001</v>
      </c>
      <c r="I79" s="160">
        <v>0.45047999999999999</v>
      </c>
      <c r="J79" s="160"/>
      <c r="K79" s="160"/>
      <c r="L79" s="373"/>
      <c r="M79" s="160"/>
      <c r="N79" s="160"/>
      <c r="O79" s="160"/>
      <c r="P79" s="185"/>
      <c r="Q79" s="160"/>
      <c r="U79" s="52"/>
      <c r="V79" s="52"/>
    </row>
    <row r="80" spans="1:22">
      <c r="A80" s="14" t="s">
        <v>910</v>
      </c>
      <c r="B80" s="14" t="s">
        <v>380</v>
      </c>
      <c r="C80" s="14" t="s">
        <v>439</v>
      </c>
      <c r="D80" s="14" t="s">
        <v>329</v>
      </c>
      <c r="E80" s="14" t="s">
        <v>147</v>
      </c>
      <c r="F80" s="14" t="s">
        <v>148</v>
      </c>
      <c r="G80" s="185">
        <v>39</v>
      </c>
      <c r="H80" s="160">
        <v>0.41020000000000001</v>
      </c>
      <c r="I80" s="160">
        <v>0.43246000000000001</v>
      </c>
      <c r="J80" s="160"/>
      <c r="K80" s="160"/>
      <c r="L80" s="374"/>
      <c r="M80" s="167"/>
      <c r="N80" s="167"/>
      <c r="O80" s="167"/>
      <c r="P80" s="184"/>
      <c r="Q80" s="167"/>
      <c r="U80" s="52"/>
      <c r="V80" s="52"/>
    </row>
    <row r="81" spans="1:22">
      <c r="A81" s="14" t="s">
        <v>910</v>
      </c>
      <c r="B81" s="14" t="s">
        <v>380</v>
      </c>
      <c r="C81" s="14" t="s">
        <v>439</v>
      </c>
      <c r="D81" s="14" t="s">
        <v>329</v>
      </c>
      <c r="E81" s="14" t="s">
        <v>177</v>
      </c>
      <c r="F81" s="14" t="s">
        <v>178</v>
      </c>
      <c r="G81" s="185">
        <v>51</v>
      </c>
      <c r="H81" s="160">
        <v>0.58819999999999995</v>
      </c>
      <c r="I81" s="160">
        <v>0.54847000000000001</v>
      </c>
      <c r="J81" s="160"/>
      <c r="K81" s="160"/>
      <c r="L81" s="373"/>
      <c r="M81" s="160"/>
      <c r="N81" s="160"/>
      <c r="O81" s="160"/>
      <c r="P81" s="185"/>
      <c r="Q81" s="160"/>
      <c r="U81" s="52"/>
      <c r="V81" s="52"/>
    </row>
    <row r="82" spans="1:22">
      <c r="A82" s="14" t="s">
        <v>910</v>
      </c>
      <c r="B82" s="14" t="s">
        <v>380</v>
      </c>
      <c r="C82" s="14" t="s">
        <v>439</v>
      </c>
      <c r="D82" s="14" t="s">
        <v>329</v>
      </c>
      <c r="E82" s="14" t="s">
        <v>188</v>
      </c>
      <c r="F82" s="14" t="s">
        <v>915</v>
      </c>
      <c r="G82" s="185">
        <v>68</v>
      </c>
      <c r="H82" s="160">
        <v>0.4264</v>
      </c>
      <c r="I82" s="160">
        <v>0.4718</v>
      </c>
      <c r="J82" s="160"/>
      <c r="K82" s="160"/>
      <c r="L82" s="373"/>
      <c r="M82" s="160"/>
      <c r="N82" s="160"/>
      <c r="O82" s="160"/>
      <c r="P82" s="185"/>
      <c r="Q82" s="160"/>
      <c r="U82" s="52"/>
      <c r="V82" s="52"/>
    </row>
    <row r="83" spans="1:22">
      <c r="A83" s="14" t="s">
        <v>910</v>
      </c>
      <c r="B83" s="14" t="s">
        <v>380</v>
      </c>
      <c r="C83" s="63" t="s">
        <v>440</v>
      </c>
      <c r="D83" s="63" t="s">
        <v>319</v>
      </c>
      <c r="E83" s="63" t="s">
        <v>440</v>
      </c>
      <c r="F83" s="63" t="s">
        <v>319</v>
      </c>
      <c r="G83" s="184">
        <v>195</v>
      </c>
      <c r="H83" s="167">
        <v>0.49230000000000002</v>
      </c>
      <c r="I83" s="167">
        <v>0.49262</v>
      </c>
      <c r="J83" s="160"/>
      <c r="K83" s="160"/>
      <c r="L83" s="373"/>
      <c r="M83" s="160"/>
      <c r="N83" s="160"/>
      <c r="O83" s="160"/>
      <c r="P83" s="185"/>
      <c r="Q83" s="160"/>
      <c r="U83" s="52"/>
      <c r="V83" s="52"/>
    </row>
    <row r="84" spans="1:22">
      <c r="A84" s="14" t="s">
        <v>910</v>
      </c>
      <c r="B84" s="14" t="s">
        <v>380</v>
      </c>
      <c r="C84" s="14" t="s">
        <v>440</v>
      </c>
      <c r="D84" s="14" t="s">
        <v>319</v>
      </c>
      <c r="E84" s="14" t="s">
        <v>157</v>
      </c>
      <c r="F84" s="14" t="s">
        <v>158</v>
      </c>
      <c r="G84" s="334">
        <v>51</v>
      </c>
      <c r="H84" s="160">
        <v>0.56859999999999999</v>
      </c>
      <c r="I84" s="160">
        <v>0.54091</v>
      </c>
      <c r="J84" s="160"/>
      <c r="K84" s="160"/>
      <c r="L84" s="373"/>
      <c r="M84" s="160"/>
      <c r="N84" s="160"/>
      <c r="O84" s="160"/>
      <c r="P84" s="185"/>
      <c r="Q84" s="160"/>
      <c r="U84" s="52"/>
      <c r="V84" s="52"/>
    </row>
    <row r="85" spans="1:22">
      <c r="A85" s="14" t="s">
        <v>910</v>
      </c>
      <c r="B85" s="14" t="s">
        <v>380</v>
      </c>
      <c r="C85" s="14" t="s">
        <v>440</v>
      </c>
      <c r="D85" s="14" t="s">
        <v>319</v>
      </c>
      <c r="E85" s="14" t="s">
        <v>159</v>
      </c>
      <c r="F85" s="14" t="s">
        <v>160</v>
      </c>
      <c r="G85" s="185">
        <v>62</v>
      </c>
      <c r="H85" s="160">
        <v>0.53220000000000001</v>
      </c>
      <c r="I85" s="160">
        <v>0.52529000000000003</v>
      </c>
      <c r="J85" s="160"/>
      <c r="K85" s="160"/>
      <c r="L85" s="373"/>
      <c r="M85" s="160"/>
      <c r="N85" s="160"/>
      <c r="O85" s="160"/>
      <c r="P85" s="185"/>
      <c r="Q85" s="160"/>
      <c r="U85" s="52"/>
      <c r="V85" s="52"/>
    </row>
    <row r="86" spans="1:22">
      <c r="A86" s="14" t="s">
        <v>910</v>
      </c>
      <c r="B86" s="14" t="s">
        <v>380</v>
      </c>
      <c r="C86" s="14" t="s">
        <v>440</v>
      </c>
      <c r="D86" s="14" t="s">
        <v>319</v>
      </c>
      <c r="E86" s="14" t="s">
        <v>195</v>
      </c>
      <c r="F86" s="14" t="s">
        <v>196</v>
      </c>
      <c r="G86" s="334">
        <v>41</v>
      </c>
      <c r="H86" s="160">
        <v>0.41460000000000002</v>
      </c>
      <c r="I86" s="160">
        <v>0.44690000000000002</v>
      </c>
      <c r="J86" s="160"/>
      <c r="K86" s="160"/>
      <c r="L86" s="374"/>
      <c r="M86" s="167"/>
      <c r="N86" s="167"/>
      <c r="O86" s="167"/>
      <c r="P86" s="184"/>
      <c r="Q86" s="167"/>
      <c r="U86" s="52"/>
      <c r="V86" s="52"/>
    </row>
    <row r="87" spans="1:22">
      <c r="A87" s="14" t="s">
        <v>910</v>
      </c>
      <c r="B87" s="14" t="s">
        <v>380</v>
      </c>
      <c r="C87" s="14" t="s">
        <v>440</v>
      </c>
      <c r="D87" s="14" t="s">
        <v>319</v>
      </c>
      <c r="E87" s="14" t="s">
        <v>217</v>
      </c>
      <c r="F87" s="14" t="s">
        <v>218</v>
      </c>
      <c r="G87" s="185">
        <v>41</v>
      </c>
      <c r="H87" s="160">
        <v>0.41460000000000002</v>
      </c>
      <c r="I87" s="160">
        <v>0.42077999999999999</v>
      </c>
      <c r="J87" s="160"/>
      <c r="K87" s="160"/>
      <c r="L87" s="373"/>
      <c r="M87" s="160"/>
      <c r="N87" s="160"/>
      <c r="O87" s="160"/>
      <c r="P87" s="185"/>
      <c r="Q87" s="160"/>
      <c r="U87" s="52"/>
      <c r="V87" s="52"/>
    </row>
    <row r="88" spans="1:22">
      <c r="A88" s="14" t="s">
        <v>910</v>
      </c>
      <c r="B88" s="14" t="s">
        <v>380</v>
      </c>
      <c r="C88" s="63" t="s">
        <v>447</v>
      </c>
      <c r="D88" s="63" t="s">
        <v>811</v>
      </c>
      <c r="E88" s="63" t="s">
        <v>447</v>
      </c>
      <c r="F88" s="63" t="s">
        <v>811</v>
      </c>
      <c r="G88" s="184">
        <v>340</v>
      </c>
      <c r="H88" s="167">
        <v>0.4294</v>
      </c>
      <c r="I88" s="167">
        <v>0.41204000000000002</v>
      </c>
      <c r="J88" s="160"/>
      <c r="K88" s="160"/>
      <c r="L88" s="160"/>
      <c r="M88" s="160"/>
      <c r="N88" s="160"/>
      <c r="O88" s="160"/>
      <c r="P88" s="185"/>
      <c r="Q88" s="160"/>
      <c r="U88" s="52"/>
      <c r="V88" s="52"/>
    </row>
    <row r="89" spans="1:22">
      <c r="A89" s="14" t="s">
        <v>910</v>
      </c>
      <c r="B89" s="14" t="s">
        <v>380</v>
      </c>
      <c r="C89" s="14" t="s">
        <v>447</v>
      </c>
      <c r="D89" s="14" t="s">
        <v>811</v>
      </c>
      <c r="E89" s="14" t="s">
        <v>51</v>
      </c>
      <c r="F89" s="14" t="s">
        <v>52</v>
      </c>
      <c r="G89" s="185">
        <v>34</v>
      </c>
      <c r="H89" s="160">
        <v>0.38229999999999997</v>
      </c>
      <c r="I89" s="160">
        <v>0.37235000000000001</v>
      </c>
      <c r="J89" s="160"/>
      <c r="K89" s="160"/>
      <c r="L89" s="160"/>
      <c r="M89" s="160"/>
      <c r="N89" s="160"/>
      <c r="O89" s="160"/>
      <c r="P89" s="185"/>
      <c r="Q89" s="160"/>
      <c r="U89" s="52"/>
      <c r="V89" s="52"/>
    </row>
    <row r="90" spans="1:22">
      <c r="A90" s="14" t="s">
        <v>910</v>
      </c>
      <c r="B90" s="14" t="s">
        <v>380</v>
      </c>
      <c r="C90" s="14" t="s">
        <v>447</v>
      </c>
      <c r="D90" s="14" t="s">
        <v>811</v>
      </c>
      <c r="E90" s="14" t="s">
        <v>59</v>
      </c>
      <c r="F90" s="14" t="s">
        <v>60</v>
      </c>
      <c r="G90" s="185">
        <v>12</v>
      </c>
      <c r="H90" s="160">
        <v>0.1666</v>
      </c>
      <c r="I90" s="160">
        <v>0.19758999999999999</v>
      </c>
      <c r="J90" s="160"/>
      <c r="K90" s="160"/>
      <c r="L90" s="167"/>
      <c r="M90" s="167"/>
      <c r="N90" s="167"/>
      <c r="O90" s="167"/>
      <c r="P90" s="184"/>
      <c r="Q90" s="167"/>
      <c r="U90" s="52"/>
      <c r="V90" s="52"/>
    </row>
    <row r="91" spans="1:22">
      <c r="A91" s="14" t="s">
        <v>910</v>
      </c>
      <c r="B91" s="14" t="s">
        <v>380</v>
      </c>
      <c r="C91" s="14" t="s">
        <v>447</v>
      </c>
      <c r="D91" s="14" t="s">
        <v>811</v>
      </c>
      <c r="E91" s="14" t="s">
        <v>96</v>
      </c>
      <c r="F91" s="14" t="s">
        <v>97</v>
      </c>
      <c r="G91" s="185">
        <v>67</v>
      </c>
      <c r="H91" s="160">
        <v>0.40289999999999998</v>
      </c>
      <c r="I91" s="160">
        <v>0.36808999999999997</v>
      </c>
      <c r="J91" s="160"/>
      <c r="K91" s="160"/>
      <c r="L91" s="160"/>
      <c r="M91" s="160"/>
      <c r="N91" s="160"/>
      <c r="O91" s="160"/>
      <c r="P91" s="185"/>
      <c r="Q91" s="160"/>
      <c r="U91" s="52"/>
      <c r="V91" s="52"/>
    </row>
    <row r="92" spans="1:22">
      <c r="A92" s="14" t="s">
        <v>910</v>
      </c>
      <c r="B92" s="14" t="s">
        <v>380</v>
      </c>
      <c r="C92" s="14" t="s">
        <v>447</v>
      </c>
      <c r="D92" s="14" t="s">
        <v>811</v>
      </c>
      <c r="E92" s="14" t="s">
        <v>105</v>
      </c>
      <c r="F92" s="14" t="s">
        <v>916</v>
      </c>
      <c r="G92" s="185">
        <v>19</v>
      </c>
      <c r="H92" s="160">
        <v>0.57889999999999997</v>
      </c>
      <c r="I92" s="160">
        <v>0.66927999999999999</v>
      </c>
      <c r="J92" s="160"/>
      <c r="K92" s="160"/>
      <c r="L92" s="160"/>
      <c r="M92" s="160"/>
      <c r="N92" s="160"/>
      <c r="O92" s="160"/>
      <c r="P92" s="185"/>
      <c r="Q92" s="160"/>
      <c r="U92" s="52"/>
      <c r="V92" s="52"/>
    </row>
    <row r="93" spans="1:22">
      <c r="A93" s="14" t="s">
        <v>910</v>
      </c>
      <c r="B93" s="14" t="s">
        <v>380</v>
      </c>
      <c r="C93" s="14" t="s">
        <v>447</v>
      </c>
      <c r="D93" s="14" t="s">
        <v>811</v>
      </c>
      <c r="E93" s="14" t="s">
        <v>115</v>
      </c>
      <c r="F93" s="14" t="s">
        <v>116</v>
      </c>
      <c r="G93" s="185">
        <v>53</v>
      </c>
      <c r="H93" s="160">
        <v>0.30180000000000001</v>
      </c>
      <c r="I93" s="160">
        <v>0.33710000000000001</v>
      </c>
      <c r="J93" s="160"/>
      <c r="K93" s="160"/>
      <c r="L93" s="160"/>
      <c r="M93" s="160"/>
      <c r="N93" s="160"/>
      <c r="O93" s="160"/>
      <c r="P93" s="185"/>
      <c r="Q93" s="160"/>
      <c r="U93" s="52"/>
      <c r="V93" s="52"/>
    </row>
    <row r="94" spans="1:22">
      <c r="A94" s="14" t="s">
        <v>910</v>
      </c>
      <c r="B94" s="14" t="s">
        <v>380</v>
      </c>
      <c r="C94" s="14" t="s">
        <v>447</v>
      </c>
      <c r="D94" s="14" t="s">
        <v>811</v>
      </c>
      <c r="E94" s="14" t="s">
        <v>181</v>
      </c>
      <c r="F94" s="14" t="s">
        <v>540</v>
      </c>
      <c r="G94" s="185">
        <v>41</v>
      </c>
      <c r="H94" s="160">
        <v>0.65849999999999997</v>
      </c>
      <c r="I94" s="160">
        <v>0.62814999999999999</v>
      </c>
      <c r="J94" s="160"/>
      <c r="K94" s="160"/>
      <c r="L94" s="160"/>
      <c r="M94" s="160"/>
      <c r="N94" s="160"/>
      <c r="O94" s="160"/>
      <c r="P94" s="185"/>
      <c r="Q94" s="160"/>
      <c r="U94" s="52"/>
      <c r="V94" s="52"/>
    </row>
    <row r="95" spans="1:22">
      <c r="A95" s="14" t="s">
        <v>910</v>
      </c>
      <c r="B95" s="14" t="s">
        <v>380</v>
      </c>
      <c r="C95" s="14" t="s">
        <v>447</v>
      </c>
      <c r="D95" s="14" t="s">
        <v>811</v>
      </c>
      <c r="E95" s="14" t="s">
        <v>187</v>
      </c>
      <c r="F95" s="14" t="s">
        <v>917</v>
      </c>
      <c r="G95" s="185">
        <v>18</v>
      </c>
      <c r="H95" s="160">
        <v>0.38879999999999998</v>
      </c>
      <c r="I95" s="160">
        <v>0.40699000000000002</v>
      </c>
      <c r="J95" s="160"/>
      <c r="K95" s="160"/>
      <c r="L95" s="160"/>
      <c r="M95" s="160"/>
      <c r="N95" s="160"/>
      <c r="O95" s="160"/>
      <c r="P95" s="185"/>
      <c r="Q95" s="160"/>
      <c r="U95" s="52"/>
      <c r="V95" s="52"/>
    </row>
    <row r="96" spans="1:22">
      <c r="A96" s="14" t="s">
        <v>910</v>
      </c>
      <c r="B96" s="14" t="s">
        <v>380</v>
      </c>
      <c r="C96" s="14" t="s">
        <v>447</v>
      </c>
      <c r="D96" s="14" t="s">
        <v>811</v>
      </c>
      <c r="E96" s="14" t="s">
        <v>192</v>
      </c>
      <c r="F96" s="14" t="s">
        <v>918</v>
      </c>
      <c r="G96" s="185">
        <v>96</v>
      </c>
      <c r="H96" s="160">
        <v>0.44790000000000002</v>
      </c>
      <c r="I96" s="160">
        <v>0.38439000000000001</v>
      </c>
      <c r="J96" s="160"/>
      <c r="K96" s="160"/>
      <c r="L96" s="167"/>
      <c r="M96" s="167"/>
      <c r="N96" s="167"/>
      <c r="O96" s="167"/>
      <c r="P96" s="184"/>
      <c r="Q96" s="167"/>
      <c r="U96" s="52"/>
      <c r="V96" s="52"/>
    </row>
    <row r="97" spans="1:22">
      <c r="A97" s="14" t="s">
        <v>910</v>
      </c>
      <c r="B97" s="14" t="s">
        <v>380</v>
      </c>
      <c r="C97" s="63" t="s">
        <v>441</v>
      </c>
      <c r="D97" s="63" t="s">
        <v>370</v>
      </c>
      <c r="E97" s="63" t="s">
        <v>441</v>
      </c>
      <c r="F97" s="63" t="s">
        <v>370</v>
      </c>
      <c r="G97" s="184">
        <v>280</v>
      </c>
      <c r="H97" s="167">
        <v>0.42849999999999999</v>
      </c>
      <c r="I97" s="167">
        <v>0.44072</v>
      </c>
      <c r="J97" s="160"/>
      <c r="K97" s="160"/>
      <c r="L97" s="160"/>
      <c r="M97" s="160"/>
      <c r="N97" s="160"/>
      <c r="O97" s="160"/>
      <c r="P97" s="185"/>
      <c r="Q97" s="160"/>
      <c r="U97" s="52"/>
      <c r="V97" s="52"/>
    </row>
    <row r="98" spans="1:22">
      <c r="A98" s="14" t="s">
        <v>910</v>
      </c>
      <c r="B98" s="14" t="s">
        <v>380</v>
      </c>
      <c r="C98" s="14" t="s">
        <v>441</v>
      </c>
      <c r="D98" s="14" t="s">
        <v>370</v>
      </c>
      <c r="E98" s="14" t="s">
        <v>85</v>
      </c>
      <c r="F98" s="14" t="s">
        <v>86</v>
      </c>
      <c r="G98" s="185">
        <v>63</v>
      </c>
      <c r="H98" s="160">
        <v>0.57140000000000002</v>
      </c>
      <c r="I98" s="160">
        <v>0.54913999999999996</v>
      </c>
      <c r="J98" s="160"/>
      <c r="K98" s="160"/>
      <c r="L98" s="160"/>
      <c r="M98" s="160"/>
      <c r="N98" s="160"/>
      <c r="O98" s="160"/>
      <c r="P98" s="185"/>
      <c r="Q98" s="160"/>
      <c r="U98" s="52"/>
      <c r="V98" s="52"/>
    </row>
    <row r="99" spans="1:22">
      <c r="A99" s="14" t="s">
        <v>910</v>
      </c>
      <c r="B99" s="14" t="s">
        <v>380</v>
      </c>
      <c r="C99" s="14" t="s">
        <v>441</v>
      </c>
      <c r="D99" s="14" t="s">
        <v>370</v>
      </c>
      <c r="E99" s="14" t="s">
        <v>135</v>
      </c>
      <c r="F99" s="14" t="s">
        <v>136</v>
      </c>
      <c r="G99" s="185">
        <v>78</v>
      </c>
      <c r="H99" s="160">
        <v>0.39739999999999998</v>
      </c>
      <c r="I99" s="160">
        <v>0.40229999999999999</v>
      </c>
      <c r="J99" s="160"/>
      <c r="K99" s="160"/>
      <c r="L99" s="160"/>
      <c r="M99" s="160"/>
      <c r="N99" s="160"/>
      <c r="O99" s="160"/>
      <c r="P99" s="185"/>
      <c r="Q99" s="160"/>
      <c r="U99" s="52"/>
      <c r="V99" s="52"/>
    </row>
    <row r="100" spans="1:22">
      <c r="A100" s="14" t="s">
        <v>910</v>
      </c>
      <c r="B100" s="14" t="s">
        <v>380</v>
      </c>
      <c r="C100" s="14" t="s">
        <v>441</v>
      </c>
      <c r="D100" s="14" t="s">
        <v>370</v>
      </c>
      <c r="E100" s="14" t="s">
        <v>165</v>
      </c>
      <c r="F100" s="14" t="s">
        <v>166</v>
      </c>
      <c r="G100" s="185">
        <v>36</v>
      </c>
      <c r="H100" s="160">
        <v>0.36109999999999998</v>
      </c>
      <c r="I100" s="160">
        <v>0.4224</v>
      </c>
      <c r="J100" s="160"/>
      <c r="K100" s="160"/>
      <c r="L100" s="160"/>
      <c r="M100" s="160"/>
      <c r="N100" s="160"/>
      <c r="O100" s="160"/>
      <c r="P100" s="185"/>
      <c r="Q100" s="160"/>
      <c r="U100" s="52"/>
      <c r="V100" s="52"/>
    </row>
    <row r="101" spans="1:22">
      <c r="A101" s="14" t="s">
        <v>910</v>
      </c>
      <c r="B101" s="14" t="s">
        <v>380</v>
      </c>
      <c r="C101" s="14" t="s">
        <v>441</v>
      </c>
      <c r="D101" s="14" t="s">
        <v>370</v>
      </c>
      <c r="E101" s="14" t="s">
        <v>167</v>
      </c>
      <c r="F101" s="14" t="s">
        <v>168</v>
      </c>
      <c r="G101" s="185">
        <v>31</v>
      </c>
      <c r="H101" s="160">
        <v>0.38700000000000001</v>
      </c>
      <c r="I101" s="160">
        <v>0.3841</v>
      </c>
      <c r="J101" s="160"/>
      <c r="K101" s="160"/>
      <c r="L101" s="160"/>
      <c r="M101" s="160"/>
      <c r="N101" s="160"/>
      <c r="O101" s="160"/>
      <c r="P101" s="185"/>
      <c r="Q101" s="160"/>
      <c r="U101" s="52"/>
      <c r="V101" s="52"/>
    </row>
    <row r="102" spans="1:22">
      <c r="A102" s="14" t="s">
        <v>910</v>
      </c>
      <c r="B102" s="14" t="s">
        <v>380</v>
      </c>
      <c r="C102" s="14" t="s">
        <v>441</v>
      </c>
      <c r="D102" s="14" t="s">
        <v>370</v>
      </c>
      <c r="E102" s="14" t="s">
        <v>175</v>
      </c>
      <c r="F102" s="14" t="s">
        <v>176</v>
      </c>
      <c r="G102" s="185">
        <v>72</v>
      </c>
      <c r="H102" s="160">
        <v>0.38879999999999998</v>
      </c>
      <c r="I102" s="160">
        <v>0.41389999999999999</v>
      </c>
      <c r="J102" s="160"/>
      <c r="K102" s="160"/>
      <c r="L102" s="160"/>
      <c r="M102" s="160"/>
      <c r="N102" s="160"/>
      <c r="O102" s="160"/>
      <c r="P102" s="185"/>
      <c r="Q102" s="160"/>
      <c r="U102" s="52"/>
      <c r="V102" s="52"/>
    </row>
    <row r="103" spans="1:22">
      <c r="A103" s="14" t="s">
        <v>910</v>
      </c>
      <c r="B103" s="14" t="s">
        <v>380</v>
      </c>
      <c r="C103" s="63" t="s">
        <v>442</v>
      </c>
      <c r="D103" s="63" t="s">
        <v>326</v>
      </c>
      <c r="E103" s="63" t="s">
        <v>442</v>
      </c>
      <c r="F103" s="63" t="s">
        <v>326</v>
      </c>
      <c r="G103" s="184">
        <v>162</v>
      </c>
      <c r="H103" s="167">
        <v>0.58020000000000005</v>
      </c>
      <c r="I103" s="167">
        <v>0.52017000000000002</v>
      </c>
      <c r="J103" s="160"/>
      <c r="K103" s="160"/>
      <c r="L103" s="167"/>
      <c r="M103" s="167"/>
      <c r="N103" s="167"/>
      <c r="O103" s="167"/>
      <c r="P103" s="184"/>
      <c r="Q103" s="167"/>
      <c r="U103" s="52"/>
      <c r="V103" s="52"/>
    </row>
    <row r="104" spans="1:22">
      <c r="A104" s="14" t="s">
        <v>910</v>
      </c>
      <c r="B104" s="14" t="s">
        <v>380</v>
      </c>
      <c r="C104" s="14" t="s">
        <v>442</v>
      </c>
      <c r="D104" s="14" t="s">
        <v>326</v>
      </c>
      <c r="E104" s="14" t="s">
        <v>89</v>
      </c>
      <c r="F104" s="14" t="s">
        <v>599</v>
      </c>
      <c r="G104" s="185">
        <v>56</v>
      </c>
      <c r="H104" s="160">
        <v>0.71419999999999995</v>
      </c>
      <c r="I104" s="160">
        <v>0.60811000000000004</v>
      </c>
      <c r="J104" s="160"/>
      <c r="K104" s="160"/>
      <c r="L104" s="160"/>
      <c r="M104" s="160"/>
      <c r="N104" s="160"/>
      <c r="O104" s="160"/>
      <c r="P104" s="185"/>
      <c r="Q104" s="160"/>
      <c r="U104" s="52"/>
      <c r="V104" s="52"/>
    </row>
    <row r="105" spans="1:22">
      <c r="A105" s="14" t="s">
        <v>910</v>
      </c>
      <c r="B105" s="14" t="s">
        <v>380</v>
      </c>
      <c r="C105" s="14" t="s">
        <v>442</v>
      </c>
      <c r="D105" s="14" t="s">
        <v>326</v>
      </c>
      <c r="E105" s="14" t="s">
        <v>104</v>
      </c>
      <c r="F105" s="14" t="s">
        <v>589</v>
      </c>
      <c r="G105" s="334">
        <v>73</v>
      </c>
      <c r="H105" s="160">
        <v>0.45200000000000001</v>
      </c>
      <c r="I105" s="160">
        <v>0.43794</v>
      </c>
      <c r="J105" s="160"/>
      <c r="K105" s="160"/>
      <c r="L105" s="160"/>
      <c r="M105" s="160"/>
      <c r="N105" s="160"/>
      <c r="O105" s="160"/>
      <c r="P105" s="185"/>
      <c r="Q105" s="160"/>
      <c r="U105" s="52"/>
      <c r="V105" s="52"/>
    </row>
    <row r="106" spans="1:22">
      <c r="A106" s="14" t="s">
        <v>910</v>
      </c>
      <c r="B106" s="14" t="s">
        <v>380</v>
      </c>
      <c r="C106" s="14" t="s">
        <v>442</v>
      </c>
      <c r="D106" s="14" t="s">
        <v>326</v>
      </c>
      <c r="E106" s="14" t="s">
        <v>111</v>
      </c>
      <c r="F106" s="14" t="s">
        <v>112</v>
      </c>
      <c r="G106" s="185">
        <v>33</v>
      </c>
      <c r="H106" s="160">
        <v>0.63629999999999998</v>
      </c>
      <c r="I106" s="160">
        <v>0.53054999999999997</v>
      </c>
      <c r="J106" s="160"/>
      <c r="K106" s="160"/>
      <c r="L106" s="160"/>
      <c r="M106" s="160"/>
      <c r="N106" s="160"/>
      <c r="O106" s="160"/>
      <c r="P106" s="185"/>
      <c r="Q106" s="160"/>
      <c r="U106" s="52"/>
      <c r="V106" s="52"/>
    </row>
    <row r="107" spans="1:22">
      <c r="A107" s="14" t="s">
        <v>910</v>
      </c>
      <c r="B107" s="14" t="s">
        <v>380</v>
      </c>
      <c r="C107" s="63" t="s">
        <v>443</v>
      </c>
      <c r="D107" s="63" t="s">
        <v>324</v>
      </c>
      <c r="E107" s="63" t="s">
        <v>443</v>
      </c>
      <c r="F107" s="63" t="s">
        <v>324</v>
      </c>
      <c r="G107" s="184">
        <v>169</v>
      </c>
      <c r="H107" s="167">
        <v>0.4733</v>
      </c>
      <c r="I107" s="167">
        <v>0.49154999999999999</v>
      </c>
      <c r="J107" s="160"/>
      <c r="K107" s="160"/>
      <c r="L107" s="160"/>
      <c r="M107" s="160"/>
      <c r="N107" s="160"/>
      <c r="O107" s="160"/>
      <c r="P107" s="185"/>
      <c r="Q107" s="160"/>
      <c r="U107" s="52"/>
      <c r="V107" s="52"/>
    </row>
    <row r="108" spans="1:22">
      <c r="A108" s="14" t="s">
        <v>910</v>
      </c>
      <c r="B108" s="14" t="s">
        <v>380</v>
      </c>
      <c r="C108" s="14" t="s">
        <v>443</v>
      </c>
      <c r="D108" s="14" t="s">
        <v>324</v>
      </c>
      <c r="E108" s="14" t="s">
        <v>33</v>
      </c>
      <c r="F108" s="14" t="s">
        <v>34</v>
      </c>
      <c r="G108" s="185">
        <v>18</v>
      </c>
      <c r="H108" s="160">
        <v>0.38879999999999998</v>
      </c>
      <c r="I108" s="160">
        <v>0.46472000000000002</v>
      </c>
      <c r="J108" s="160"/>
      <c r="K108" s="160"/>
      <c r="L108" s="167"/>
      <c r="M108" s="167"/>
      <c r="N108" s="167"/>
      <c r="O108" s="167"/>
      <c r="P108" s="184"/>
      <c r="Q108" s="167"/>
      <c r="U108" s="52"/>
      <c r="V108" s="52"/>
    </row>
    <row r="109" spans="1:22">
      <c r="A109" s="14" t="s">
        <v>910</v>
      </c>
      <c r="B109" s="14" t="s">
        <v>380</v>
      </c>
      <c r="C109" s="14" t="s">
        <v>443</v>
      </c>
      <c r="D109" s="14" t="s">
        <v>324</v>
      </c>
      <c r="E109" s="14" t="s">
        <v>63</v>
      </c>
      <c r="F109" s="14" t="s">
        <v>64</v>
      </c>
      <c r="G109" s="185">
        <v>23</v>
      </c>
      <c r="H109" s="160">
        <v>0.21729999999999999</v>
      </c>
      <c r="I109" s="160">
        <v>0.26967000000000002</v>
      </c>
      <c r="J109" s="160"/>
      <c r="K109" s="160"/>
      <c r="L109" s="160"/>
      <c r="M109" s="160"/>
      <c r="N109" s="160"/>
      <c r="O109" s="160"/>
      <c r="P109" s="185"/>
      <c r="Q109" s="160"/>
      <c r="U109" s="52"/>
      <c r="V109" s="52"/>
    </row>
    <row r="110" spans="1:22">
      <c r="A110" s="14" t="s">
        <v>910</v>
      </c>
      <c r="B110" s="14" t="s">
        <v>380</v>
      </c>
      <c r="C110" s="14" t="s">
        <v>443</v>
      </c>
      <c r="D110" s="14" t="s">
        <v>324</v>
      </c>
      <c r="E110" s="14" t="s">
        <v>171</v>
      </c>
      <c r="F110" s="14" t="s">
        <v>172</v>
      </c>
      <c r="G110" s="185">
        <v>111</v>
      </c>
      <c r="H110" s="160">
        <v>0.59450000000000003</v>
      </c>
      <c r="I110" s="160">
        <v>0.56681999999999999</v>
      </c>
      <c r="J110" s="160"/>
      <c r="K110" s="160"/>
      <c r="L110" s="160"/>
      <c r="M110" s="160"/>
      <c r="N110" s="160"/>
      <c r="O110" s="160"/>
      <c r="P110" s="185"/>
      <c r="Q110" s="160"/>
      <c r="U110" s="52"/>
      <c r="V110" s="52"/>
    </row>
    <row r="111" spans="1:22">
      <c r="A111" s="14" t="s">
        <v>910</v>
      </c>
      <c r="B111" s="14" t="s">
        <v>380</v>
      </c>
      <c r="C111" s="14" t="s">
        <v>443</v>
      </c>
      <c r="D111" s="14" t="s">
        <v>324</v>
      </c>
      <c r="E111" s="14" t="s">
        <v>191</v>
      </c>
      <c r="F111" s="14" t="s">
        <v>919</v>
      </c>
      <c r="G111" s="185">
        <v>17</v>
      </c>
      <c r="H111" s="160">
        <v>0.1176</v>
      </c>
      <c r="I111" s="160">
        <v>0.15739</v>
      </c>
      <c r="J111" s="160"/>
      <c r="K111" s="160"/>
      <c r="L111" s="160"/>
      <c r="M111" s="160"/>
      <c r="N111" s="160"/>
      <c r="O111" s="160"/>
      <c r="P111" s="185"/>
      <c r="Q111" s="160"/>
      <c r="U111" s="52"/>
      <c r="V111" s="52"/>
    </row>
    <row r="112" spans="1:22">
      <c r="A112" s="14" t="s">
        <v>910</v>
      </c>
      <c r="B112" s="14" t="s">
        <v>380</v>
      </c>
      <c r="C112" s="63" t="s">
        <v>444</v>
      </c>
      <c r="D112" s="63" t="s">
        <v>318</v>
      </c>
      <c r="E112" s="63" t="s">
        <v>444</v>
      </c>
      <c r="F112" s="63" t="s">
        <v>318</v>
      </c>
      <c r="G112" s="184">
        <v>272</v>
      </c>
      <c r="H112" s="167">
        <v>0.38600000000000001</v>
      </c>
      <c r="I112" s="167">
        <v>0.40776000000000001</v>
      </c>
      <c r="J112" s="160"/>
      <c r="K112" s="160"/>
      <c r="L112" s="160"/>
      <c r="M112" s="160"/>
      <c r="N112" s="160"/>
      <c r="O112" s="160"/>
      <c r="P112" s="185"/>
      <c r="Q112" s="160"/>
      <c r="U112" s="52"/>
      <c r="V112" s="52"/>
    </row>
    <row r="113" spans="1:22">
      <c r="A113" s="14" t="s">
        <v>910</v>
      </c>
      <c r="B113" s="14" t="s">
        <v>380</v>
      </c>
      <c r="C113" s="14" t="s">
        <v>444</v>
      </c>
      <c r="D113" s="14" t="s">
        <v>318</v>
      </c>
      <c r="E113" s="14" t="s">
        <v>30</v>
      </c>
      <c r="F113" s="14" t="s">
        <v>631</v>
      </c>
      <c r="G113" s="185">
        <v>28</v>
      </c>
      <c r="H113" s="160">
        <v>0.28570000000000001</v>
      </c>
      <c r="I113" s="160">
        <v>0.29487999999999998</v>
      </c>
      <c r="J113" s="160"/>
      <c r="K113" s="160"/>
      <c r="L113" s="160"/>
      <c r="M113" s="160"/>
      <c r="N113" s="160"/>
      <c r="O113" s="160"/>
      <c r="P113" s="185"/>
      <c r="Q113" s="160"/>
      <c r="U113" s="52"/>
      <c r="V113" s="52"/>
    </row>
    <row r="114" spans="1:22">
      <c r="A114" s="14" t="s">
        <v>910</v>
      </c>
      <c r="B114" s="14" t="s">
        <v>380</v>
      </c>
      <c r="C114" s="14" t="s">
        <v>444</v>
      </c>
      <c r="D114" s="14" t="s">
        <v>318</v>
      </c>
      <c r="E114" s="14" t="s">
        <v>75</v>
      </c>
      <c r="F114" s="14" t="s">
        <v>76</v>
      </c>
      <c r="G114" s="185">
        <v>49</v>
      </c>
      <c r="H114" s="160">
        <v>0.46929999999999999</v>
      </c>
      <c r="I114" s="160">
        <v>0.50897000000000003</v>
      </c>
      <c r="J114" s="160"/>
      <c r="K114" s="160"/>
      <c r="L114" s="167"/>
      <c r="M114" s="167"/>
      <c r="N114" s="167"/>
      <c r="O114" s="167"/>
      <c r="P114" s="184"/>
      <c r="Q114" s="167"/>
      <c r="U114" s="52"/>
      <c r="V114" s="52"/>
    </row>
    <row r="115" spans="1:22">
      <c r="A115" s="14" t="s">
        <v>910</v>
      </c>
      <c r="B115" s="14" t="s">
        <v>380</v>
      </c>
      <c r="C115" s="14" t="s">
        <v>444</v>
      </c>
      <c r="D115" s="14" t="s">
        <v>318</v>
      </c>
      <c r="E115" s="14" t="s">
        <v>163</v>
      </c>
      <c r="F115" s="14" t="s">
        <v>920</v>
      </c>
      <c r="G115" s="185">
        <v>43</v>
      </c>
      <c r="H115" s="160">
        <v>0.30230000000000001</v>
      </c>
      <c r="I115" s="160">
        <v>0.32645000000000002</v>
      </c>
      <c r="J115" s="160"/>
      <c r="K115" s="160"/>
      <c r="L115" s="160"/>
      <c r="M115" s="160"/>
      <c r="N115" s="160"/>
      <c r="O115" s="160"/>
      <c r="P115" s="185"/>
      <c r="Q115" s="160"/>
      <c r="U115" s="52"/>
      <c r="V115" s="52"/>
    </row>
    <row r="116" spans="1:22">
      <c r="A116" s="14" t="s">
        <v>910</v>
      </c>
      <c r="B116" s="14" t="s">
        <v>380</v>
      </c>
      <c r="C116" s="14" t="s">
        <v>444</v>
      </c>
      <c r="D116" s="14" t="s">
        <v>318</v>
      </c>
      <c r="E116" s="14" t="s">
        <v>182</v>
      </c>
      <c r="F116" s="14" t="s">
        <v>183</v>
      </c>
      <c r="G116" s="185">
        <v>53</v>
      </c>
      <c r="H116" s="160">
        <v>0.43390000000000001</v>
      </c>
      <c r="I116" s="160">
        <v>0.46759000000000001</v>
      </c>
      <c r="J116" s="160"/>
      <c r="K116" s="160"/>
      <c r="L116" s="160"/>
      <c r="M116" s="160"/>
      <c r="N116" s="160"/>
      <c r="O116" s="160"/>
      <c r="P116" s="185"/>
      <c r="Q116" s="160"/>
      <c r="U116" s="52"/>
      <c r="V116" s="52"/>
    </row>
    <row r="117" spans="1:22">
      <c r="A117" s="14" t="s">
        <v>910</v>
      </c>
      <c r="B117" s="14" t="s">
        <v>380</v>
      </c>
      <c r="C117" s="14" t="s">
        <v>444</v>
      </c>
      <c r="D117" s="14" t="s">
        <v>318</v>
      </c>
      <c r="E117" s="14" t="s">
        <v>219</v>
      </c>
      <c r="F117" s="14" t="s">
        <v>220</v>
      </c>
      <c r="G117" s="185">
        <v>99</v>
      </c>
      <c r="H117" s="160">
        <v>0.38379999999999997</v>
      </c>
      <c r="I117" s="160">
        <v>0.39512000000000003</v>
      </c>
      <c r="J117" s="160"/>
      <c r="K117" s="160"/>
      <c r="L117" s="160"/>
      <c r="M117" s="160"/>
      <c r="N117" s="160"/>
      <c r="O117" s="160"/>
      <c r="P117" s="185"/>
      <c r="Q117" s="160"/>
      <c r="U117" s="52"/>
      <c r="V117" s="52"/>
    </row>
    <row r="118" spans="1:22">
      <c r="A118" s="14" t="s">
        <v>910</v>
      </c>
      <c r="B118" s="14" t="s">
        <v>380</v>
      </c>
      <c r="C118" s="14" t="s">
        <v>445</v>
      </c>
      <c r="D118" s="14" t="s">
        <v>325</v>
      </c>
      <c r="E118" s="14" t="s">
        <v>45</v>
      </c>
      <c r="F118" s="14" t="s">
        <v>46</v>
      </c>
      <c r="G118" s="185">
        <v>44</v>
      </c>
      <c r="H118" s="160">
        <v>0.2954</v>
      </c>
      <c r="I118" s="160">
        <v>0.29006999999999999</v>
      </c>
      <c r="J118" s="160"/>
      <c r="K118" s="160"/>
      <c r="L118" s="160"/>
      <c r="M118" s="160"/>
      <c r="N118" s="160"/>
      <c r="O118" s="160"/>
      <c r="P118" s="185"/>
      <c r="Q118" s="160"/>
      <c r="U118" s="52"/>
      <c r="V118" s="52"/>
    </row>
    <row r="119" spans="1:22">
      <c r="A119" s="14" t="s">
        <v>910</v>
      </c>
      <c r="B119" s="14" t="s">
        <v>380</v>
      </c>
      <c r="C119" s="63" t="s">
        <v>445</v>
      </c>
      <c r="D119" s="63" t="s">
        <v>325</v>
      </c>
      <c r="E119" s="63" t="s">
        <v>79</v>
      </c>
      <c r="F119" s="63" t="s">
        <v>80</v>
      </c>
      <c r="G119" s="184">
        <v>57</v>
      </c>
      <c r="H119" s="167">
        <v>0.29820000000000002</v>
      </c>
      <c r="I119" s="167">
        <v>0.28721999999999998</v>
      </c>
      <c r="J119" s="160"/>
      <c r="K119" s="160"/>
      <c r="L119" s="160"/>
      <c r="M119" s="160"/>
      <c r="N119" s="160"/>
      <c r="O119" s="160"/>
      <c r="P119" s="185"/>
      <c r="Q119" s="160"/>
      <c r="U119" s="52"/>
      <c r="V119" s="52"/>
    </row>
    <row r="120" spans="1:22">
      <c r="A120" s="14" t="s">
        <v>910</v>
      </c>
      <c r="B120" s="14" t="s">
        <v>380</v>
      </c>
      <c r="C120" s="14" t="s">
        <v>445</v>
      </c>
      <c r="D120" s="14" t="s">
        <v>325</v>
      </c>
      <c r="E120" s="14" t="s">
        <v>87</v>
      </c>
      <c r="F120" s="14" t="s">
        <v>88</v>
      </c>
      <c r="G120" s="185">
        <v>30</v>
      </c>
      <c r="H120" s="160">
        <v>0.56659999999999999</v>
      </c>
      <c r="I120" s="160">
        <v>0.54849999999999999</v>
      </c>
      <c r="J120" s="160"/>
      <c r="K120" s="160"/>
      <c r="L120" s="160"/>
      <c r="M120" s="160"/>
      <c r="N120" s="160"/>
      <c r="O120" s="160"/>
      <c r="P120" s="185"/>
      <c r="Q120" s="160"/>
      <c r="U120" s="52"/>
      <c r="V120" s="52"/>
    </row>
    <row r="121" spans="1:22">
      <c r="A121" s="14" t="s">
        <v>910</v>
      </c>
      <c r="B121" s="14" t="s">
        <v>380</v>
      </c>
      <c r="C121" s="14" t="s">
        <v>445</v>
      </c>
      <c r="D121" s="14" t="s">
        <v>325</v>
      </c>
      <c r="E121" s="14" t="s">
        <v>87</v>
      </c>
      <c r="F121" s="14" t="s">
        <v>88</v>
      </c>
      <c r="G121" s="185">
        <v>30</v>
      </c>
      <c r="H121" s="160">
        <v>0.56659999999999999</v>
      </c>
      <c r="I121" s="160">
        <v>0.54849999999999999</v>
      </c>
      <c r="J121" s="160"/>
      <c r="K121" s="160"/>
      <c r="L121" s="160"/>
      <c r="M121" s="160"/>
      <c r="N121" s="160"/>
      <c r="O121" s="160"/>
      <c r="P121" s="185"/>
      <c r="Q121" s="160"/>
      <c r="U121" s="52"/>
      <c r="V121" s="52"/>
    </row>
    <row r="122" spans="1:22">
      <c r="A122" s="14" t="s">
        <v>910</v>
      </c>
      <c r="B122" s="14" t="s">
        <v>380</v>
      </c>
      <c r="C122" s="14" t="s">
        <v>445</v>
      </c>
      <c r="D122" s="14" t="s">
        <v>325</v>
      </c>
      <c r="E122" s="14" t="s">
        <v>151</v>
      </c>
      <c r="F122" s="14" t="s">
        <v>152</v>
      </c>
      <c r="G122" s="185">
        <v>79</v>
      </c>
      <c r="H122" s="160">
        <v>0.55689999999999995</v>
      </c>
      <c r="I122" s="160">
        <v>0.51595999999999997</v>
      </c>
      <c r="J122" s="160"/>
      <c r="K122" s="160"/>
      <c r="L122" s="160"/>
      <c r="M122" s="160"/>
      <c r="N122" s="160"/>
      <c r="O122" s="160"/>
      <c r="P122" s="185"/>
      <c r="Q122" s="160"/>
      <c r="U122" s="52"/>
      <c r="V122" s="52"/>
    </row>
    <row r="123" spans="1:22">
      <c r="A123" s="14" t="s">
        <v>910</v>
      </c>
      <c r="B123" s="14" t="s">
        <v>380</v>
      </c>
      <c r="C123" s="14" t="s">
        <v>445</v>
      </c>
      <c r="D123" s="14" t="s">
        <v>325</v>
      </c>
      <c r="E123" s="14" t="s">
        <v>155</v>
      </c>
      <c r="F123" s="14" t="s">
        <v>156</v>
      </c>
      <c r="G123" s="185">
        <v>47</v>
      </c>
      <c r="H123" s="160">
        <v>0.27650000000000002</v>
      </c>
      <c r="I123" s="160">
        <v>0.27450999999999998</v>
      </c>
      <c r="J123" s="160"/>
      <c r="K123" s="160"/>
      <c r="L123" s="167"/>
      <c r="M123" s="167"/>
      <c r="N123" s="167"/>
      <c r="O123" s="167"/>
      <c r="P123" s="184"/>
      <c r="Q123" s="167"/>
      <c r="U123" s="52"/>
      <c r="V123" s="52"/>
    </row>
    <row r="124" spans="1:22">
      <c r="A124" s="14" t="s">
        <v>910</v>
      </c>
      <c r="B124" s="14" t="s">
        <v>380</v>
      </c>
      <c r="C124" s="63" t="s">
        <v>446</v>
      </c>
      <c r="D124" s="63" t="s">
        <v>316</v>
      </c>
      <c r="E124" s="63" t="s">
        <v>446</v>
      </c>
      <c r="F124" s="63" t="s">
        <v>316</v>
      </c>
      <c r="G124" s="184">
        <v>272</v>
      </c>
      <c r="H124" s="167">
        <v>0.33079999999999998</v>
      </c>
      <c r="I124" s="167">
        <v>0.33402999999999999</v>
      </c>
      <c r="J124" s="160"/>
      <c r="K124" s="160"/>
      <c r="L124" s="160"/>
      <c r="M124" s="160"/>
      <c r="N124" s="160"/>
      <c r="O124" s="160"/>
      <c r="P124" s="185"/>
      <c r="Q124" s="160"/>
      <c r="U124" s="52"/>
      <c r="V124" s="52"/>
    </row>
    <row r="125" spans="1:22">
      <c r="A125" s="14" t="s">
        <v>910</v>
      </c>
      <c r="B125" s="14" t="s">
        <v>380</v>
      </c>
      <c r="C125" s="14" t="s">
        <v>446</v>
      </c>
      <c r="D125" s="14" t="s">
        <v>316</v>
      </c>
      <c r="E125" s="14" t="s">
        <v>65</v>
      </c>
      <c r="F125" s="14" t="s">
        <v>66</v>
      </c>
      <c r="G125" s="185">
        <v>24</v>
      </c>
      <c r="H125" s="52">
        <v>0.25</v>
      </c>
      <c r="I125" s="52">
        <v>0.28301999999999999</v>
      </c>
      <c r="J125" s="160"/>
      <c r="K125" s="160"/>
      <c r="L125" s="160"/>
      <c r="M125" s="160"/>
      <c r="N125" s="160"/>
      <c r="O125" s="160"/>
      <c r="P125" s="185"/>
      <c r="Q125" s="160"/>
      <c r="U125" s="52"/>
      <c r="V125" s="52"/>
    </row>
    <row r="126" spans="1:22">
      <c r="A126" s="14" t="s">
        <v>910</v>
      </c>
      <c r="B126" s="14" t="s">
        <v>380</v>
      </c>
      <c r="C126" s="14" t="s">
        <v>446</v>
      </c>
      <c r="D126" s="14" t="s">
        <v>316</v>
      </c>
      <c r="E126" s="14" t="s">
        <v>90</v>
      </c>
      <c r="F126" s="14" t="s">
        <v>91</v>
      </c>
      <c r="G126" s="185">
        <v>44</v>
      </c>
      <c r="H126" s="52">
        <v>0.5</v>
      </c>
      <c r="I126" s="52">
        <v>0.49014000000000002</v>
      </c>
      <c r="J126" s="160"/>
      <c r="K126" s="160"/>
      <c r="L126" s="160"/>
      <c r="M126" s="160"/>
      <c r="N126" s="160"/>
      <c r="O126" s="160"/>
      <c r="P126" s="185"/>
      <c r="Q126" s="160"/>
      <c r="U126" s="52"/>
      <c r="V126" s="52"/>
    </row>
    <row r="127" spans="1:22">
      <c r="A127" s="14" t="s">
        <v>910</v>
      </c>
      <c r="B127" s="14" t="s">
        <v>380</v>
      </c>
      <c r="C127" s="14" t="s">
        <v>446</v>
      </c>
      <c r="D127" s="14" t="s">
        <v>316</v>
      </c>
      <c r="E127" s="14" t="s">
        <v>98</v>
      </c>
      <c r="F127" s="14" t="s">
        <v>266</v>
      </c>
      <c r="G127" s="334">
        <v>19</v>
      </c>
      <c r="H127" s="52">
        <v>0.31569999999999998</v>
      </c>
      <c r="I127" s="52">
        <v>0.29582999999999998</v>
      </c>
      <c r="J127" s="160"/>
      <c r="K127" s="160"/>
      <c r="L127" s="160"/>
      <c r="M127" s="160"/>
      <c r="N127" s="160"/>
      <c r="O127" s="160"/>
      <c r="P127" s="185"/>
      <c r="Q127" s="160"/>
      <c r="U127" s="52"/>
      <c r="V127" s="52"/>
    </row>
    <row r="128" spans="1:22">
      <c r="A128" s="14" t="s">
        <v>910</v>
      </c>
      <c r="B128" s="14" t="s">
        <v>380</v>
      </c>
      <c r="C128" s="14" t="s">
        <v>446</v>
      </c>
      <c r="D128" s="14" t="s">
        <v>316</v>
      </c>
      <c r="E128" s="14" t="s">
        <v>153</v>
      </c>
      <c r="F128" s="14" t="s">
        <v>154</v>
      </c>
      <c r="G128" s="334">
        <v>79</v>
      </c>
      <c r="H128" s="52">
        <v>0.24049999999999999</v>
      </c>
      <c r="I128" s="52">
        <v>0.23693</v>
      </c>
      <c r="J128" s="160"/>
      <c r="K128" s="160"/>
      <c r="L128" s="160"/>
      <c r="M128" s="160"/>
      <c r="N128" s="160"/>
      <c r="O128" s="160"/>
      <c r="P128" s="185"/>
      <c r="Q128" s="160"/>
      <c r="U128" s="52"/>
      <c r="V128" s="52"/>
    </row>
    <row r="129" spans="1:22">
      <c r="A129" s="14" t="s">
        <v>910</v>
      </c>
      <c r="B129" s="14" t="s">
        <v>380</v>
      </c>
      <c r="C129" s="14" t="s">
        <v>446</v>
      </c>
      <c r="D129" s="14" t="s">
        <v>316</v>
      </c>
      <c r="E129" s="14" t="s">
        <v>201</v>
      </c>
      <c r="F129" s="14" t="s">
        <v>202</v>
      </c>
      <c r="G129" s="334">
        <v>47</v>
      </c>
      <c r="H129" s="52">
        <v>0.27650000000000002</v>
      </c>
      <c r="I129" s="52">
        <v>0.28655999999999998</v>
      </c>
      <c r="J129" s="160"/>
      <c r="K129" s="160"/>
      <c r="L129" s="160"/>
      <c r="M129" s="160"/>
      <c r="N129" s="160"/>
      <c r="O129" s="160"/>
      <c r="P129" s="185"/>
      <c r="Q129" s="160"/>
      <c r="U129" s="52"/>
      <c r="V129" s="52"/>
    </row>
    <row r="130" spans="1:22">
      <c r="A130" s="14" t="s">
        <v>910</v>
      </c>
      <c r="B130" s="14" t="s">
        <v>380</v>
      </c>
      <c r="C130" s="14" t="s">
        <v>446</v>
      </c>
      <c r="D130" s="14" t="s">
        <v>316</v>
      </c>
      <c r="E130" s="14" t="s">
        <v>207</v>
      </c>
      <c r="F130" s="14" t="s">
        <v>208</v>
      </c>
      <c r="G130" s="185">
        <v>59</v>
      </c>
      <c r="H130" s="52">
        <v>0.40670000000000001</v>
      </c>
      <c r="I130" s="52">
        <v>0.41732000000000002</v>
      </c>
      <c r="J130" s="160"/>
      <c r="K130" s="160"/>
      <c r="L130" s="160"/>
      <c r="M130" s="160"/>
      <c r="N130" s="160"/>
      <c r="O130" s="160"/>
      <c r="P130" s="185"/>
      <c r="Q130" s="160"/>
      <c r="U130" s="52"/>
      <c r="V130" s="52"/>
    </row>
    <row r="131" spans="1:22">
      <c r="A131" s="14" t="s">
        <v>910</v>
      </c>
      <c r="B131" s="14" t="s">
        <v>380</v>
      </c>
      <c r="C131" s="63" t="s">
        <v>448</v>
      </c>
      <c r="D131" s="63" t="s">
        <v>322</v>
      </c>
      <c r="E131" s="63" t="s">
        <v>448</v>
      </c>
      <c r="F131" s="63" t="s">
        <v>322</v>
      </c>
      <c r="G131" s="184">
        <v>577</v>
      </c>
      <c r="H131" s="167">
        <v>0.36909999999999998</v>
      </c>
      <c r="I131" s="167">
        <v>0.37790000000000001</v>
      </c>
      <c r="J131" s="160"/>
      <c r="K131" s="160"/>
      <c r="L131" s="160"/>
      <c r="M131" s="160"/>
      <c r="N131" s="160"/>
      <c r="O131" s="160"/>
      <c r="P131" s="185"/>
      <c r="Q131" s="160"/>
      <c r="U131" s="52"/>
      <c r="V131" s="52"/>
    </row>
    <row r="132" spans="1:22">
      <c r="A132" s="14" t="s">
        <v>910</v>
      </c>
      <c r="B132" s="14" t="s">
        <v>380</v>
      </c>
      <c r="C132" s="14" t="s">
        <v>448</v>
      </c>
      <c r="D132" s="14" t="s">
        <v>322</v>
      </c>
      <c r="E132" s="14" t="s">
        <v>83</v>
      </c>
      <c r="F132" s="14" t="s">
        <v>84</v>
      </c>
      <c r="G132" s="334">
        <v>19</v>
      </c>
      <c r="H132" s="52">
        <v>0.47360000000000002</v>
      </c>
      <c r="I132" s="52">
        <v>0.55101</v>
      </c>
      <c r="J132" s="160"/>
      <c r="K132" s="160"/>
      <c r="L132" s="160"/>
      <c r="M132" s="160"/>
      <c r="N132" s="160"/>
      <c r="O132" s="160"/>
      <c r="P132" s="185"/>
      <c r="Q132" s="160"/>
      <c r="U132" s="52"/>
      <c r="V132" s="52"/>
    </row>
    <row r="133" spans="1:22">
      <c r="A133" s="14" t="s">
        <v>910</v>
      </c>
      <c r="B133" s="14" t="s">
        <v>380</v>
      </c>
      <c r="C133" s="14" t="s">
        <v>448</v>
      </c>
      <c r="D133" s="14" t="s">
        <v>322</v>
      </c>
      <c r="E133" s="14" t="s">
        <v>169</v>
      </c>
      <c r="F133" s="14" t="s">
        <v>170</v>
      </c>
      <c r="G133" s="185">
        <v>17</v>
      </c>
      <c r="H133" s="52">
        <v>0</v>
      </c>
      <c r="I133" s="52">
        <v>0</v>
      </c>
      <c r="J133" s="160"/>
      <c r="K133" s="160"/>
      <c r="L133" s="160"/>
      <c r="M133" s="160"/>
      <c r="N133" s="160"/>
      <c r="O133" s="160"/>
      <c r="P133" s="185"/>
      <c r="Q133" s="160"/>
      <c r="U133" s="52"/>
      <c r="V133" s="52"/>
    </row>
    <row r="134" spans="1:22">
      <c r="A134" s="14" t="s">
        <v>910</v>
      </c>
      <c r="B134" s="14" t="s">
        <v>380</v>
      </c>
      <c r="C134" s="14" t="s">
        <v>448</v>
      </c>
      <c r="D134" s="14" t="s">
        <v>322</v>
      </c>
      <c r="E134" s="14" t="s">
        <v>179</v>
      </c>
      <c r="F134" s="14" t="s">
        <v>180</v>
      </c>
      <c r="G134" s="185">
        <v>27</v>
      </c>
      <c r="H134" s="52">
        <v>0.44440000000000002</v>
      </c>
      <c r="I134" s="52">
        <v>0.47087000000000001</v>
      </c>
      <c r="J134" s="160"/>
      <c r="K134" s="160"/>
      <c r="L134" s="160"/>
      <c r="M134" s="160"/>
      <c r="N134" s="160"/>
      <c r="O134" s="160"/>
      <c r="P134" s="185"/>
      <c r="Q134" s="160"/>
      <c r="U134" s="52"/>
      <c r="V134" s="52"/>
    </row>
    <row r="135" spans="1:22">
      <c r="A135" s="14" t="s">
        <v>910</v>
      </c>
      <c r="B135" s="14" t="s">
        <v>380</v>
      </c>
      <c r="C135" s="14" t="s">
        <v>448</v>
      </c>
      <c r="D135" s="14" t="s">
        <v>322</v>
      </c>
      <c r="E135" s="14" t="s">
        <v>186</v>
      </c>
      <c r="F135" s="14" t="s">
        <v>921</v>
      </c>
      <c r="G135" s="185">
        <v>32</v>
      </c>
      <c r="H135" s="52">
        <v>0.375</v>
      </c>
      <c r="I135" s="52">
        <v>0.44068000000000002</v>
      </c>
      <c r="J135" s="160"/>
      <c r="K135" s="160"/>
      <c r="L135" s="160"/>
      <c r="M135" s="160"/>
      <c r="N135" s="160"/>
      <c r="O135" s="160"/>
      <c r="P135" s="185"/>
      <c r="Q135" s="160"/>
      <c r="U135" s="52"/>
      <c r="V135" s="52"/>
    </row>
    <row r="136" spans="1:22">
      <c r="A136" s="14" t="s">
        <v>910</v>
      </c>
      <c r="B136" s="14" t="s">
        <v>380</v>
      </c>
      <c r="C136" s="14" t="s">
        <v>448</v>
      </c>
      <c r="D136" s="14" t="s">
        <v>322</v>
      </c>
      <c r="E136" s="14" t="s">
        <v>193</v>
      </c>
      <c r="F136" s="14" t="s">
        <v>922</v>
      </c>
      <c r="G136" s="334">
        <v>54</v>
      </c>
      <c r="H136" s="52">
        <v>0.53700000000000003</v>
      </c>
      <c r="I136" s="52">
        <v>0.58128999999999997</v>
      </c>
      <c r="J136" s="160"/>
      <c r="K136" s="160"/>
      <c r="L136" s="167"/>
      <c r="M136" s="167"/>
      <c r="N136" s="167"/>
      <c r="O136" s="167"/>
      <c r="P136" s="184"/>
      <c r="Q136" s="167"/>
      <c r="U136" s="52"/>
      <c r="V136" s="52"/>
    </row>
    <row r="137" spans="1:22">
      <c r="A137" s="14" t="s">
        <v>910</v>
      </c>
      <c r="B137" s="14" t="s">
        <v>380</v>
      </c>
      <c r="C137" s="14" t="s">
        <v>448</v>
      </c>
      <c r="D137" s="14" t="s">
        <v>322</v>
      </c>
      <c r="E137" s="14" t="s">
        <v>194</v>
      </c>
      <c r="F137" s="14" t="s">
        <v>923</v>
      </c>
      <c r="G137" s="185">
        <v>59</v>
      </c>
      <c r="H137" s="52">
        <v>0.47449999999999998</v>
      </c>
      <c r="I137" s="52">
        <v>0.46475</v>
      </c>
      <c r="J137" s="160"/>
      <c r="K137" s="160"/>
      <c r="L137" s="160"/>
      <c r="M137" s="160"/>
      <c r="N137" s="160"/>
      <c r="O137" s="160"/>
      <c r="P137" s="185"/>
      <c r="Q137" s="160"/>
      <c r="U137" s="52"/>
      <c r="V137" s="52"/>
    </row>
    <row r="138" spans="1:22">
      <c r="A138" s="14" t="s">
        <v>910</v>
      </c>
      <c r="B138" s="14" t="s">
        <v>380</v>
      </c>
      <c r="C138" s="14" t="s">
        <v>448</v>
      </c>
      <c r="D138" s="14" t="s">
        <v>322</v>
      </c>
      <c r="E138" s="14" t="s">
        <v>203</v>
      </c>
      <c r="F138" s="14" t="s">
        <v>204</v>
      </c>
      <c r="G138" s="185">
        <v>128</v>
      </c>
      <c r="H138" s="52">
        <v>9.3700000000000006E-2</v>
      </c>
      <c r="I138" s="52">
        <v>9.3109999999999998E-2</v>
      </c>
      <c r="J138" s="160"/>
      <c r="K138" s="160"/>
      <c r="L138" s="160"/>
      <c r="M138" s="160"/>
      <c r="N138" s="160"/>
      <c r="O138" s="160"/>
      <c r="P138" s="185"/>
      <c r="Q138" s="160"/>
      <c r="U138" s="52"/>
      <c r="V138" s="52"/>
    </row>
    <row r="139" spans="1:22">
      <c r="A139" s="14" t="s">
        <v>910</v>
      </c>
      <c r="B139" s="14" t="s">
        <v>380</v>
      </c>
      <c r="C139" s="14" t="s">
        <v>448</v>
      </c>
      <c r="D139" s="14" t="s">
        <v>322</v>
      </c>
      <c r="E139" s="14" t="s">
        <v>205</v>
      </c>
      <c r="F139" s="14" t="s">
        <v>206</v>
      </c>
      <c r="G139" s="185">
        <v>55</v>
      </c>
      <c r="H139" s="52">
        <v>0.41810000000000003</v>
      </c>
      <c r="I139" s="52">
        <v>0.42275000000000001</v>
      </c>
      <c r="J139" s="160"/>
      <c r="K139" s="160"/>
      <c r="L139" s="160"/>
      <c r="M139" s="160"/>
      <c r="N139" s="160"/>
      <c r="O139" s="160"/>
      <c r="P139" s="185"/>
      <c r="Q139" s="160"/>
      <c r="U139" s="52"/>
      <c r="V139" s="52"/>
    </row>
    <row r="140" spans="1:22">
      <c r="A140" s="14" t="s">
        <v>910</v>
      </c>
      <c r="B140" s="14" t="s">
        <v>380</v>
      </c>
      <c r="C140" s="14" t="s">
        <v>448</v>
      </c>
      <c r="D140" s="14" t="s">
        <v>322</v>
      </c>
      <c r="E140" s="14" t="s">
        <v>215</v>
      </c>
      <c r="F140" s="14" t="s">
        <v>276</v>
      </c>
      <c r="G140" s="185">
        <v>60</v>
      </c>
      <c r="H140" s="52">
        <v>0.5333</v>
      </c>
      <c r="I140" s="52">
        <v>0.50895999999999997</v>
      </c>
      <c r="J140" s="160"/>
      <c r="K140" s="160"/>
      <c r="L140" s="160"/>
      <c r="M140" s="160"/>
      <c r="N140" s="160"/>
      <c r="O140" s="160"/>
      <c r="P140" s="185"/>
      <c r="Q140" s="160"/>
      <c r="U140" s="52"/>
      <c r="V140" s="52"/>
    </row>
    <row r="141" spans="1:22">
      <c r="A141" s="14" t="s">
        <v>910</v>
      </c>
      <c r="B141" s="14" t="s">
        <v>380</v>
      </c>
      <c r="C141" s="14" t="s">
        <v>448</v>
      </c>
      <c r="D141" s="14" t="s">
        <v>322</v>
      </c>
      <c r="E141" s="14" t="s">
        <v>221</v>
      </c>
      <c r="F141" s="14" t="s">
        <v>222</v>
      </c>
      <c r="G141" s="334">
        <v>36</v>
      </c>
      <c r="H141" s="52">
        <v>0.44440000000000002</v>
      </c>
      <c r="I141" s="52">
        <v>0.42631000000000002</v>
      </c>
      <c r="J141" s="160"/>
      <c r="K141" s="160"/>
      <c r="L141" s="160"/>
      <c r="M141" s="160"/>
      <c r="N141" s="160"/>
      <c r="O141" s="160"/>
      <c r="P141" s="185"/>
      <c r="Q141" s="160"/>
      <c r="U141" s="52"/>
      <c r="V141" s="52"/>
    </row>
    <row r="142" spans="1:22">
      <c r="A142" s="14" t="s">
        <v>910</v>
      </c>
      <c r="B142" s="14" t="s">
        <v>380</v>
      </c>
      <c r="C142" s="14" t="s">
        <v>448</v>
      </c>
      <c r="D142" s="14" t="s">
        <v>322</v>
      </c>
      <c r="E142" s="14" t="s">
        <v>233</v>
      </c>
      <c r="F142" s="14" t="s">
        <v>234</v>
      </c>
      <c r="G142" s="185">
        <v>76</v>
      </c>
      <c r="H142" s="52">
        <v>0.44729999999999998</v>
      </c>
      <c r="I142" s="52">
        <v>0.45617999999999997</v>
      </c>
      <c r="J142" s="160"/>
      <c r="K142" s="160"/>
      <c r="L142" s="160"/>
      <c r="M142" s="160"/>
      <c r="N142" s="160"/>
      <c r="O142" s="160"/>
      <c r="P142" s="185"/>
      <c r="Q142" s="160"/>
      <c r="U142" s="52"/>
      <c r="V142" s="52"/>
    </row>
    <row r="143" spans="1:22">
      <c r="A143" s="14" t="s">
        <v>910</v>
      </c>
      <c r="B143" s="14" t="s">
        <v>380</v>
      </c>
      <c r="C143" s="14" t="s">
        <v>448</v>
      </c>
      <c r="D143" s="14" t="s">
        <v>322</v>
      </c>
      <c r="E143" s="14" t="s">
        <v>237</v>
      </c>
      <c r="F143" s="14" t="s">
        <v>238</v>
      </c>
      <c r="G143" s="185">
        <v>14</v>
      </c>
      <c r="H143" s="52">
        <v>0.42849999999999999</v>
      </c>
      <c r="I143" s="52">
        <v>0.48200999999999999</v>
      </c>
      <c r="J143" s="160"/>
      <c r="K143" s="160"/>
      <c r="L143" s="14"/>
      <c r="M143" s="14"/>
      <c r="N143" s="14"/>
      <c r="O143" s="14"/>
      <c r="P143" s="185"/>
      <c r="Q143" s="14"/>
      <c r="U143" s="52"/>
      <c r="V143" s="52"/>
    </row>
    <row r="144" spans="1:22">
      <c r="A144" s="14" t="s">
        <v>910</v>
      </c>
      <c r="B144" s="14" t="s">
        <v>380</v>
      </c>
      <c r="C144" s="63" t="s">
        <v>449</v>
      </c>
      <c r="D144" s="63" t="s">
        <v>320</v>
      </c>
      <c r="E144" s="63" t="s">
        <v>449</v>
      </c>
      <c r="F144" s="63" t="s">
        <v>320</v>
      </c>
      <c r="G144" s="184">
        <v>220</v>
      </c>
      <c r="H144" s="167">
        <v>0.43180000000000002</v>
      </c>
      <c r="I144" s="167">
        <v>0.44546999999999998</v>
      </c>
      <c r="J144" s="160"/>
      <c r="K144" s="160"/>
      <c r="L144" s="14"/>
      <c r="M144" s="14"/>
      <c r="N144" s="14"/>
      <c r="O144" s="14"/>
      <c r="P144" s="185"/>
      <c r="Q144" s="14"/>
      <c r="U144" s="52"/>
      <c r="V144" s="52"/>
    </row>
    <row r="145" spans="1:22">
      <c r="A145" s="14" t="s">
        <v>910</v>
      </c>
      <c r="B145" s="14" t="s">
        <v>380</v>
      </c>
      <c r="C145" s="14" t="s">
        <v>449</v>
      </c>
      <c r="D145" s="14" t="s">
        <v>320</v>
      </c>
      <c r="E145" s="14" t="s">
        <v>28</v>
      </c>
      <c r="F145" s="14" t="s">
        <v>29</v>
      </c>
      <c r="G145" s="334">
        <v>17</v>
      </c>
      <c r="H145" s="52">
        <v>0.70579999999999998</v>
      </c>
      <c r="I145" s="52">
        <v>0.71062999999999998</v>
      </c>
      <c r="J145" s="160"/>
      <c r="K145" s="160"/>
      <c r="L145" s="14"/>
      <c r="M145" s="14"/>
      <c r="N145" s="14"/>
      <c r="O145" s="14"/>
      <c r="P145" s="185"/>
      <c r="Q145" s="14"/>
      <c r="U145" s="52"/>
      <c r="V145" s="52"/>
    </row>
    <row r="146" spans="1:22">
      <c r="A146" s="14" t="s">
        <v>910</v>
      </c>
      <c r="B146" s="14" t="s">
        <v>380</v>
      </c>
      <c r="C146" s="14" t="s">
        <v>449</v>
      </c>
      <c r="D146" s="14" t="s">
        <v>320</v>
      </c>
      <c r="E146" s="14" t="s">
        <v>43</v>
      </c>
      <c r="F146" s="14" t="s">
        <v>44</v>
      </c>
      <c r="G146" s="185">
        <v>25</v>
      </c>
      <c r="H146" s="52">
        <v>0.47989999999999999</v>
      </c>
      <c r="I146" s="52">
        <v>0.52451999999999999</v>
      </c>
      <c r="J146" s="160"/>
      <c r="K146" s="160"/>
      <c r="L146" s="14"/>
      <c r="M146" s="14"/>
      <c r="N146" s="14"/>
      <c r="O146" s="14"/>
      <c r="P146" s="185"/>
      <c r="Q146" s="14"/>
      <c r="U146" s="52"/>
      <c r="V146" s="52"/>
    </row>
    <row r="147" spans="1:22">
      <c r="A147" s="14" t="s">
        <v>910</v>
      </c>
      <c r="B147" s="14" t="s">
        <v>380</v>
      </c>
      <c r="C147" s="14" t="s">
        <v>449</v>
      </c>
      <c r="D147" s="14" t="s">
        <v>320</v>
      </c>
      <c r="E147" s="14" t="s">
        <v>47</v>
      </c>
      <c r="F147" s="14" t="s">
        <v>48</v>
      </c>
      <c r="G147" s="185">
        <v>42</v>
      </c>
      <c r="H147" s="52">
        <v>0.4047</v>
      </c>
      <c r="I147" s="52">
        <v>0.42956</v>
      </c>
      <c r="J147" s="160"/>
      <c r="K147" s="160"/>
      <c r="L147" s="14"/>
      <c r="M147" s="14"/>
      <c r="N147" s="14"/>
      <c r="O147" s="14"/>
      <c r="P147" s="185"/>
      <c r="Q147" s="14"/>
      <c r="U147" s="52"/>
      <c r="V147" s="52"/>
    </row>
    <row r="148" spans="1:22">
      <c r="A148" s="14" t="s">
        <v>910</v>
      </c>
      <c r="B148" s="14" t="s">
        <v>380</v>
      </c>
      <c r="C148" s="14" t="s">
        <v>449</v>
      </c>
      <c r="D148" s="14" t="s">
        <v>320</v>
      </c>
      <c r="E148" s="14" t="s">
        <v>92</v>
      </c>
      <c r="F148" s="14" t="s">
        <v>93</v>
      </c>
      <c r="G148" s="185">
        <v>18</v>
      </c>
      <c r="H148" s="52">
        <v>0.38879999999999998</v>
      </c>
      <c r="I148" s="52">
        <v>0.44208999999999998</v>
      </c>
      <c r="J148" s="160"/>
      <c r="K148" s="160"/>
      <c r="U148" s="52"/>
      <c r="V148" s="52"/>
    </row>
    <row r="149" spans="1:22">
      <c r="A149" s="14" t="s">
        <v>910</v>
      </c>
      <c r="B149" s="14" t="s">
        <v>380</v>
      </c>
      <c r="C149" s="14" t="s">
        <v>449</v>
      </c>
      <c r="D149" s="14" t="s">
        <v>320</v>
      </c>
      <c r="E149" s="14" t="s">
        <v>109</v>
      </c>
      <c r="F149" s="14" t="s">
        <v>110</v>
      </c>
      <c r="G149" s="185">
        <v>78</v>
      </c>
      <c r="H149" s="52">
        <v>0.46150000000000002</v>
      </c>
      <c r="I149" s="52">
        <v>0.44146999999999997</v>
      </c>
      <c r="J149" s="160"/>
      <c r="K149" s="160"/>
      <c r="U149" s="52"/>
      <c r="V149" s="52"/>
    </row>
    <row r="150" spans="1:22">
      <c r="A150" t="s">
        <v>910</v>
      </c>
      <c r="B150" t="s">
        <v>380</v>
      </c>
      <c r="C150" t="s">
        <v>449</v>
      </c>
      <c r="D150" t="s">
        <v>320</v>
      </c>
      <c r="E150" t="s">
        <v>127</v>
      </c>
      <c r="F150" t="s">
        <v>128</v>
      </c>
      <c r="G150" s="90">
        <v>40</v>
      </c>
      <c r="H150" s="52">
        <v>0.27500000000000002</v>
      </c>
      <c r="I150" s="52">
        <v>0.30105999999999999</v>
      </c>
      <c r="J150" s="160"/>
      <c r="K150" s="160"/>
      <c r="U150" s="52"/>
      <c r="V150" s="52"/>
    </row>
  </sheetData>
  <mergeCells count="7">
    <mergeCell ref="F2:I2"/>
    <mergeCell ref="F4:I4"/>
    <mergeCell ref="F5:I5"/>
    <mergeCell ref="F9:I9"/>
    <mergeCell ref="F3:I3"/>
    <mergeCell ref="F7:I7"/>
    <mergeCell ref="F6:H6"/>
  </mergeCells>
  <hyperlinks>
    <hyperlink ref="C3" r:id="rId1" display="https://www.natcan.org.uk/audits/metastatic-breast/           " xr:uid="{C0E11F2B-5D35-4BF2-84E4-5AA3307DD388}"/>
    <hyperlink ref="C2" r:id="rId2" display="breastcanceraudits@rcseng.ac.uk           " xr:uid="{6109C221-53E5-4C62-936A-42469462AD95}"/>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D914A-9D7B-41BC-B1B4-B5F71289A211}">
  <sheetPr codeName="Sheet14"/>
  <dimension ref="A1:S153"/>
  <sheetViews>
    <sheetView showGridLines="0" zoomScale="80" zoomScaleNormal="80" zoomScaleSheetLayoutView="100" workbookViewId="0">
      <selection activeCell="F2" sqref="F2:I2"/>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42.73046875" customWidth="1"/>
    <col min="7" max="7" width="9.73046875" style="90" customWidth="1"/>
    <col min="8" max="9" width="9.73046875" customWidth="1"/>
    <col min="12" max="12" width="10.73046875" customWidth="1"/>
    <col min="13" max="13" width="20.73046875" customWidth="1"/>
    <col min="14" max="14" width="8.73046875" bestFit="1" customWidth="1"/>
    <col min="15" max="15" width="10.73046875" customWidth="1"/>
    <col min="16" max="16" width="10.73046875" style="90" customWidth="1"/>
    <col min="17" max="17" width="10.73046875" customWidth="1"/>
  </cols>
  <sheetData>
    <row r="1" spans="1:19" ht="20.100000000000001" customHeight="1">
      <c r="A1" s="20"/>
      <c r="B1" s="20"/>
      <c r="C1" s="21"/>
      <c r="D1" s="54"/>
      <c r="E1" s="88" t="s">
        <v>924</v>
      </c>
      <c r="F1" s="72"/>
      <c r="G1" s="89"/>
      <c r="H1" s="20"/>
      <c r="I1" s="20"/>
    </row>
    <row r="2" spans="1:19" ht="30" customHeight="1">
      <c r="A2" s="20"/>
      <c r="B2" s="20"/>
      <c r="C2" s="69"/>
      <c r="D2" s="69"/>
      <c r="E2" s="71" t="s">
        <v>460</v>
      </c>
      <c r="F2" s="459" t="s">
        <v>973</v>
      </c>
      <c r="G2" s="459"/>
      <c r="H2" s="459"/>
      <c r="I2" s="459"/>
    </row>
    <row r="3" spans="1:19" ht="15" customHeight="1">
      <c r="A3" s="20"/>
      <c r="B3" s="20"/>
      <c r="C3" s="69"/>
      <c r="D3" s="69"/>
      <c r="E3" s="71" t="s">
        <v>26</v>
      </c>
      <c r="F3" s="72" t="s">
        <v>836</v>
      </c>
      <c r="G3" s="89"/>
      <c r="H3" s="20"/>
      <c r="I3" s="20"/>
    </row>
    <row r="4" spans="1:19" ht="15" customHeight="1">
      <c r="A4" s="20"/>
      <c r="B4" s="20"/>
      <c r="C4" s="70"/>
      <c r="D4" s="70"/>
      <c r="E4" s="71" t="s">
        <v>421</v>
      </c>
      <c r="F4" s="517" t="s">
        <v>938</v>
      </c>
      <c r="G4" s="517"/>
      <c r="H4" s="517"/>
      <c r="I4" s="517"/>
      <c r="N4" s="420"/>
    </row>
    <row r="5" spans="1:19" ht="30" customHeight="1">
      <c r="A5" s="20"/>
      <c r="B5" s="20"/>
      <c r="C5" s="20"/>
      <c r="D5" s="54"/>
      <c r="E5" s="71" t="s">
        <v>422</v>
      </c>
      <c r="F5" s="459" t="s">
        <v>974</v>
      </c>
      <c r="G5" s="459"/>
      <c r="H5" s="459"/>
      <c r="I5" s="459"/>
      <c r="N5" s="420"/>
    </row>
    <row r="6" spans="1:19" ht="15" customHeight="1">
      <c r="A6" s="20"/>
      <c r="B6" s="20"/>
      <c r="C6" s="20"/>
      <c r="D6" s="54"/>
      <c r="E6" s="71" t="s">
        <v>251</v>
      </c>
      <c r="F6" s="518" t="s">
        <v>966</v>
      </c>
      <c r="G6" s="518"/>
      <c r="H6" s="518"/>
      <c r="I6" s="385"/>
    </row>
    <row r="7" spans="1:19" ht="38.25" customHeight="1">
      <c r="A7" s="20"/>
      <c r="B7" s="20"/>
      <c r="C7" s="20"/>
      <c r="D7" s="20"/>
      <c r="E7" s="73" t="s">
        <v>495</v>
      </c>
      <c r="F7" s="459" t="s">
        <v>873</v>
      </c>
      <c r="G7" s="459"/>
      <c r="H7" s="459"/>
      <c r="I7" s="459"/>
    </row>
    <row r="8" spans="1:19" ht="15" customHeight="1">
      <c r="D8" s="16"/>
      <c r="E8" s="73" t="s">
        <v>395</v>
      </c>
      <c r="F8" s="72" t="s">
        <v>459</v>
      </c>
      <c r="G8" s="89"/>
      <c r="H8" s="20"/>
      <c r="I8" s="20"/>
    </row>
    <row r="9" spans="1:19" ht="30" customHeight="1">
      <c r="D9" s="16"/>
      <c r="E9" s="73" t="s">
        <v>423</v>
      </c>
      <c r="F9" s="517" t="s">
        <v>967</v>
      </c>
      <c r="G9" s="517"/>
      <c r="H9" s="517"/>
      <c r="I9" s="517"/>
    </row>
    <row r="12" spans="1:19" s="67" customFormat="1" ht="57.4" thickBot="1">
      <c r="A12" s="74" t="s">
        <v>660</v>
      </c>
      <c r="B12" s="74" t="s">
        <v>395</v>
      </c>
      <c r="C12" s="74" t="s">
        <v>396</v>
      </c>
      <c r="D12" s="74" t="s">
        <v>397</v>
      </c>
      <c r="E12" s="74" t="s">
        <v>452</v>
      </c>
      <c r="F12" s="74" t="s">
        <v>399</v>
      </c>
      <c r="G12" s="91" t="s">
        <v>414</v>
      </c>
      <c r="H12" s="74" t="s">
        <v>475</v>
      </c>
      <c r="I12" s="74" t="s">
        <v>476</v>
      </c>
      <c r="J12"/>
      <c r="K12"/>
      <c r="L12" s="74" t="s">
        <v>660</v>
      </c>
      <c r="M12" s="74" t="s">
        <v>395</v>
      </c>
      <c r="N12" s="74" t="s">
        <v>456</v>
      </c>
      <c r="O12" s="74" t="s">
        <v>454</v>
      </c>
      <c r="P12" s="91" t="s">
        <v>414</v>
      </c>
      <c r="Q12" s="74" t="s">
        <v>474</v>
      </c>
    </row>
    <row r="13" spans="1:19" ht="14.65" thickBot="1">
      <c r="A13" s="158" t="s">
        <v>910</v>
      </c>
      <c r="B13" s="158" t="s">
        <v>400</v>
      </c>
      <c r="C13" s="158" t="s">
        <v>428</v>
      </c>
      <c r="D13" s="158" t="s">
        <v>400</v>
      </c>
      <c r="E13" s="158" t="s">
        <v>428</v>
      </c>
      <c r="F13" s="158" t="s">
        <v>400</v>
      </c>
      <c r="G13" s="181">
        <v>1513</v>
      </c>
      <c r="H13" s="169" t="s">
        <v>453</v>
      </c>
      <c r="I13" s="169" t="s">
        <v>453</v>
      </c>
      <c r="L13" s="42" t="s">
        <v>910</v>
      </c>
      <c r="M13" s="42" t="s">
        <v>380</v>
      </c>
      <c r="N13" s="42" t="s">
        <v>313</v>
      </c>
      <c r="O13" s="354" t="s">
        <v>479</v>
      </c>
      <c r="P13" s="325">
        <v>1413</v>
      </c>
      <c r="Q13" s="98">
        <v>0.73885000000000001</v>
      </c>
      <c r="R13" s="160"/>
      <c r="S13" s="160"/>
    </row>
    <row r="14" spans="1:19" ht="14.65" thickBot="1">
      <c r="A14" s="161" t="s">
        <v>910</v>
      </c>
      <c r="B14" s="161" t="s">
        <v>380</v>
      </c>
      <c r="C14" s="161" t="s">
        <v>427</v>
      </c>
      <c r="D14" s="161" t="s">
        <v>380</v>
      </c>
      <c r="E14" s="161" t="s">
        <v>427</v>
      </c>
      <c r="F14" s="161" t="s">
        <v>380</v>
      </c>
      <c r="G14" s="182">
        <v>1423</v>
      </c>
      <c r="H14" s="162">
        <v>0.73716999999999999</v>
      </c>
      <c r="I14" s="162" t="s">
        <v>453</v>
      </c>
      <c r="J14" s="52"/>
      <c r="L14" s="77" t="s">
        <v>910</v>
      </c>
      <c r="M14" s="77" t="s">
        <v>380</v>
      </c>
      <c r="N14" s="77" t="s">
        <v>293</v>
      </c>
      <c r="O14" s="355" t="s">
        <v>479</v>
      </c>
      <c r="P14" s="326">
        <v>10</v>
      </c>
      <c r="Q14" s="99">
        <v>0.5</v>
      </c>
      <c r="R14" s="160"/>
      <c r="S14" s="160"/>
    </row>
    <row r="15" spans="1:19" ht="14.65" thickBot="1">
      <c r="A15" s="165" t="s">
        <v>910</v>
      </c>
      <c r="B15" s="165" t="s">
        <v>401</v>
      </c>
      <c r="C15" s="165" t="s">
        <v>426</v>
      </c>
      <c r="D15" s="165" t="s">
        <v>401</v>
      </c>
      <c r="E15" s="165" t="s">
        <v>426</v>
      </c>
      <c r="F15" s="165" t="s">
        <v>401</v>
      </c>
      <c r="G15" s="183">
        <v>90</v>
      </c>
      <c r="H15" s="170" t="s">
        <v>453</v>
      </c>
      <c r="I15" s="170" t="s">
        <v>453</v>
      </c>
      <c r="L15" s="52"/>
      <c r="M15" s="52"/>
      <c r="N15" s="52"/>
      <c r="O15" s="52"/>
      <c r="Q15" s="52"/>
    </row>
    <row r="16" spans="1:19">
      <c r="A16" s="14" t="s">
        <v>910</v>
      </c>
      <c r="B16" s="14" t="s">
        <v>380</v>
      </c>
      <c r="C16" s="63" t="s">
        <v>429</v>
      </c>
      <c r="D16" s="63" t="s">
        <v>323</v>
      </c>
      <c r="E16" s="63" t="s">
        <v>429</v>
      </c>
      <c r="F16" s="63" t="s">
        <v>323</v>
      </c>
      <c r="G16" s="184">
        <v>45</v>
      </c>
      <c r="H16" s="171">
        <v>0.64400000000000002</v>
      </c>
      <c r="I16" s="171">
        <v>0.70099999999999996</v>
      </c>
      <c r="J16" s="160"/>
      <c r="K16" s="160"/>
      <c r="L16" s="52"/>
      <c r="M16" s="52"/>
      <c r="N16" s="52"/>
      <c r="O16" s="52"/>
      <c r="Q16" s="52"/>
    </row>
    <row r="17" spans="1:19">
      <c r="A17" s="14" t="s">
        <v>910</v>
      </c>
      <c r="B17" s="14" t="s">
        <v>380</v>
      </c>
      <c r="C17" s="14" t="s">
        <v>429</v>
      </c>
      <c r="D17" s="14" t="s">
        <v>323</v>
      </c>
      <c r="E17" s="14" t="s">
        <v>55</v>
      </c>
      <c r="F17" s="14" t="s">
        <v>263</v>
      </c>
      <c r="G17" s="334" t="s">
        <v>468</v>
      </c>
      <c r="H17" s="334" t="s">
        <v>468</v>
      </c>
      <c r="I17" s="335">
        <v>0.73099999999999998</v>
      </c>
      <c r="J17" s="160"/>
      <c r="K17" s="160"/>
      <c r="L17" s="52"/>
      <c r="M17" s="52"/>
      <c r="N17" s="52"/>
      <c r="O17" s="52"/>
      <c r="Q17" s="52"/>
    </row>
    <row r="18" spans="1:19" ht="28.9" thickBot="1">
      <c r="A18" s="14" t="s">
        <v>910</v>
      </c>
      <c r="B18" s="14" t="s">
        <v>380</v>
      </c>
      <c r="C18" s="14" t="s">
        <v>429</v>
      </c>
      <c r="D18" s="14" t="s">
        <v>323</v>
      </c>
      <c r="E18" s="14" t="s">
        <v>67</v>
      </c>
      <c r="F18" s="14" t="s">
        <v>68</v>
      </c>
      <c r="G18" s="334" t="s">
        <v>468</v>
      </c>
      <c r="H18" s="334" t="s">
        <v>468</v>
      </c>
      <c r="I18" s="335">
        <v>0.35299999999999998</v>
      </c>
      <c r="J18" s="160"/>
      <c r="K18" s="160"/>
      <c r="L18" s="74" t="s">
        <v>660</v>
      </c>
      <c r="M18" s="74" t="s">
        <v>395</v>
      </c>
      <c r="N18" s="74" t="s">
        <v>456</v>
      </c>
      <c r="O18" s="74" t="s">
        <v>454</v>
      </c>
      <c r="P18" s="91" t="s">
        <v>414</v>
      </c>
      <c r="Q18" s="74" t="s">
        <v>474</v>
      </c>
    </row>
    <row r="19" spans="1:19">
      <c r="A19" s="14" t="s">
        <v>910</v>
      </c>
      <c r="B19" s="14" t="s">
        <v>380</v>
      </c>
      <c r="C19" s="14" t="s">
        <v>429</v>
      </c>
      <c r="D19" s="14" t="s">
        <v>323</v>
      </c>
      <c r="E19" s="14" t="s">
        <v>113</v>
      </c>
      <c r="F19" s="14" t="s">
        <v>114</v>
      </c>
      <c r="G19" s="185">
        <v>15</v>
      </c>
      <c r="H19" s="160">
        <v>0.8</v>
      </c>
      <c r="I19" s="160">
        <v>0.78800000000000003</v>
      </c>
      <c r="J19" s="160"/>
      <c r="K19" s="160"/>
      <c r="L19" s="42" t="s">
        <v>910</v>
      </c>
      <c r="M19" s="42" t="s">
        <v>380</v>
      </c>
      <c r="N19" s="42" t="s">
        <v>478</v>
      </c>
      <c r="O19" s="42" t="s">
        <v>466</v>
      </c>
      <c r="P19" s="325">
        <v>343</v>
      </c>
      <c r="Q19" s="98">
        <v>0.89503999999999995</v>
      </c>
      <c r="S19" s="160"/>
    </row>
    <row r="20" spans="1:19">
      <c r="A20" s="14" t="s">
        <v>910</v>
      </c>
      <c r="B20" s="14" t="s">
        <v>380</v>
      </c>
      <c r="C20" s="14" t="s">
        <v>429</v>
      </c>
      <c r="D20" s="14" t="s">
        <v>323</v>
      </c>
      <c r="E20" s="14" t="s">
        <v>123</v>
      </c>
      <c r="F20" s="14" t="s">
        <v>124</v>
      </c>
      <c r="G20" s="334" t="s">
        <v>468</v>
      </c>
      <c r="H20" s="334" t="s">
        <v>468</v>
      </c>
      <c r="I20" s="335">
        <v>0.78700000000000003</v>
      </c>
      <c r="J20" s="160"/>
      <c r="K20" s="160"/>
      <c r="L20" s="42" t="s">
        <v>910</v>
      </c>
      <c r="M20" s="42" t="s">
        <v>380</v>
      </c>
      <c r="N20" s="42" t="s">
        <v>478</v>
      </c>
      <c r="O20" s="42" t="s">
        <v>467</v>
      </c>
      <c r="P20" s="325">
        <v>594</v>
      </c>
      <c r="Q20" s="98">
        <v>0.80640000000000001</v>
      </c>
      <c r="S20" s="160"/>
    </row>
    <row r="21" spans="1:19">
      <c r="A21" s="14" t="s">
        <v>910</v>
      </c>
      <c r="B21" s="14" t="s">
        <v>380</v>
      </c>
      <c r="C21" s="14" t="s">
        <v>429</v>
      </c>
      <c r="D21" s="14" t="s">
        <v>323</v>
      </c>
      <c r="E21" s="14" t="s">
        <v>125</v>
      </c>
      <c r="F21" s="14" t="s">
        <v>126</v>
      </c>
      <c r="G21" s="334" t="s">
        <v>468</v>
      </c>
      <c r="H21" s="334" t="s">
        <v>468</v>
      </c>
      <c r="I21" s="335">
        <v>0.51600000000000001</v>
      </c>
      <c r="J21" s="160"/>
      <c r="K21" s="160"/>
      <c r="L21" s="42" t="s">
        <v>910</v>
      </c>
      <c r="M21" s="42" t="s">
        <v>380</v>
      </c>
      <c r="N21" s="42" t="s">
        <v>478</v>
      </c>
      <c r="O21" s="42" t="s">
        <v>282</v>
      </c>
      <c r="P21" s="325">
        <v>306</v>
      </c>
      <c r="Q21" s="98">
        <v>0.64051999999999998</v>
      </c>
      <c r="S21" s="160"/>
    </row>
    <row r="22" spans="1:19">
      <c r="A22" s="14" t="s">
        <v>910</v>
      </c>
      <c r="B22" s="14" t="s">
        <v>380</v>
      </c>
      <c r="C22" s="14" t="s">
        <v>429</v>
      </c>
      <c r="D22" s="14" t="s">
        <v>323</v>
      </c>
      <c r="E22" s="14" t="s">
        <v>223</v>
      </c>
      <c r="F22" s="14" t="s">
        <v>934</v>
      </c>
      <c r="G22" s="334" t="s">
        <v>468</v>
      </c>
      <c r="H22" s="334" t="s">
        <v>468</v>
      </c>
      <c r="I22" s="335">
        <v>0.73099999999999998</v>
      </c>
      <c r="J22" s="160"/>
      <c r="K22" s="160"/>
      <c r="L22" s="42" t="s">
        <v>910</v>
      </c>
      <c r="M22" s="42" t="s">
        <v>380</v>
      </c>
      <c r="N22" s="42" t="s">
        <v>478</v>
      </c>
      <c r="O22" s="42" t="s">
        <v>283</v>
      </c>
      <c r="P22" s="325">
        <v>180</v>
      </c>
      <c r="Q22" s="98">
        <v>0.37222</v>
      </c>
      <c r="S22" s="160"/>
    </row>
    <row r="23" spans="1:19">
      <c r="A23" s="14" t="s">
        <v>910</v>
      </c>
      <c r="B23" s="14" t="s">
        <v>380</v>
      </c>
      <c r="C23" s="14" t="s">
        <v>429</v>
      </c>
      <c r="D23" s="14" t="s">
        <v>323</v>
      </c>
      <c r="E23" s="14" t="s">
        <v>231</v>
      </c>
      <c r="F23" s="14" t="s">
        <v>232</v>
      </c>
      <c r="G23" s="334" t="s">
        <v>468</v>
      </c>
      <c r="H23" s="334" t="s">
        <v>468</v>
      </c>
      <c r="I23" s="335">
        <v>0.55900000000000005</v>
      </c>
      <c r="J23" s="160"/>
      <c r="K23" s="160"/>
      <c r="L23" s="42" t="s">
        <v>910</v>
      </c>
      <c r="M23" s="42" t="s">
        <v>380</v>
      </c>
      <c r="N23" s="42" t="s">
        <v>313</v>
      </c>
      <c r="O23" s="42" t="s">
        <v>466</v>
      </c>
      <c r="P23" s="341" t="s">
        <v>468</v>
      </c>
      <c r="Q23" s="98">
        <v>0.87392999999999998</v>
      </c>
      <c r="R23" s="52"/>
      <c r="S23" s="160"/>
    </row>
    <row r="24" spans="1:19">
      <c r="A24" s="14" t="s">
        <v>910</v>
      </c>
      <c r="B24" s="14" t="s">
        <v>380</v>
      </c>
      <c r="C24" s="63" t="s">
        <v>430</v>
      </c>
      <c r="D24" s="63" t="s">
        <v>327</v>
      </c>
      <c r="E24" s="63" t="s">
        <v>430</v>
      </c>
      <c r="F24" s="63" t="s">
        <v>327</v>
      </c>
      <c r="G24" s="184">
        <v>96</v>
      </c>
      <c r="H24" s="167">
        <v>0.78100000000000003</v>
      </c>
      <c r="I24" s="167">
        <v>0.78100000000000003</v>
      </c>
      <c r="J24" s="160"/>
      <c r="K24" s="160"/>
      <c r="L24" s="42" t="s">
        <v>910</v>
      </c>
      <c r="M24" s="42" t="s">
        <v>380</v>
      </c>
      <c r="N24" s="42" t="s">
        <v>313</v>
      </c>
      <c r="O24" s="42" t="s">
        <v>467</v>
      </c>
      <c r="P24" s="342" t="s">
        <v>468</v>
      </c>
      <c r="Q24" s="98">
        <v>0.77561000000000002</v>
      </c>
      <c r="R24" s="52"/>
      <c r="S24" s="160"/>
    </row>
    <row r="25" spans="1:19">
      <c r="A25" s="14" t="s">
        <v>910</v>
      </c>
      <c r="B25" s="14" t="s">
        <v>380</v>
      </c>
      <c r="C25" s="14" t="s">
        <v>430</v>
      </c>
      <c r="D25" s="14" t="s">
        <v>327</v>
      </c>
      <c r="E25" s="14" t="s">
        <v>53</v>
      </c>
      <c r="F25" s="14" t="s">
        <v>54</v>
      </c>
      <c r="G25" s="334" t="s">
        <v>468</v>
      </c>
      <c r="H25" s="334" t="s">
        <v>468</v>
      </c>
      <c r="I25" s="335">
        <v>0.53</v>
      </c>
      <c r="J25" s="160"/>
      <c r="K25" s="160"/>
      <c r="L25" s="42" t="s">
        <v>910</v>
      </c>
      <c r="M25" s="42" t="s">
        <v>380</v>
      </c>
      <c r="N25" s="42" t="s">
        <v>313</v>
      </c>
      <c r="O25" s="42" t="s">
        <v>282</v>
      </c>
      <c r="P25" s="342" t="s">
        <v>468</v>
      </c>
      <c r="Q25" s="98">
        <v>0.61634999999999995</v>
      </c>
      <c r="R25" s="52"/>
      <c r="S25" s="160"/>
    </row>
    <row r="26" spans="1:19" ht="14.65" thickBot="1">
      <c r="A26" s="14" t="s">
        <v>910</v>
      </c>
      <c r="B26" s="14" t="s">
        <v>380</v>
      </c>
      <c r="C26" s="14" t="s">
        <v>430</v>
      </c>
      <c r="D26" s="14" t="s">
        <v>327</v>
      </c>
      <c r="E26" s="14" t="s">
        <v>102</v>
      </c>
      <c r="F26" s="14" t="s">
        <v>103</v>
      </c>
      <c r="G26" s="334">
        <v>11</v>
      </c>
      <c r="H26" s="336">
        <v>0.72699999999999998</v>
      </c>
      <c r="I26" s="160">
        <v>0.65300000000000002</v>
      </c>
      <c r="J26" s="160"/>
      <c r="K26" s="160"/>
      <c r="L26" s="77" t="s">
        <v>910</v>
      </c>
      <c r="M26" s="77" t="s">
        <v>380</v>
      </c>
      <c r="N26" s="77" t="s">
        <v>313</v>
      </c>
      <c r="O26" s="77" t="s">
        <v>283</v>
      </c>
      <c r="P26" s="343" t="s">
        <v>468</v>
      </c>
      <c r="Q26" s="99">
        <v>0.35105999999999998</v>
      </c>
      <c r="R26" s="52"/>
      <c r="S26" s="160"/>
    </row>
    <row r="27" spans="1:19">
      <c r="A27" s="14" t="s">
        <v>910</v>
      </c>
      <c r="B27" s="14" t="s">
        <v>380</v>
      </c>
      <c r="C27" s="14" t="s">
        <v>430</v>
      </c>
      <c r="D27" s="14" t="s">
        <v>327</v>
      </c>
      <c r="E27" s="14" t="s">
        <v>143</v>
      </c>
      <c r="F27" s="14" t="s">
        <v>144</v>
      </c>
      <c r="G27" s="334" t="s">
        <v>468</v>
      </c>
      <c r="H27" s="334" t="s">
        <v>468</v>
      </c>
      <c r="I27" s="335">
        <v>0.60099999999999998</v>
      </c>
      <c r="J27" s="160"/>
      <c r="K27" s="160"/>
      <c r="L27" s="52"/>
      <c r="M27" s="52"/>
      <c r="N27" s="52"/>
      <c r="O27" s="52"/>
      <c r="Q27" s="52"/>
      <c r="S27" s="160"/>
    </row>
    <row r="28" spans="1:19">
      <c r="A28" s="14" t="s">
        <v>910</v>
      </c>
      <c r="B28" s="14" t="s">
        <v>380</v>
      </c>
      <c r="C28" s="14" t="s">
        <v>430</v>
      </c>
      <c r="D28" s="14" t="s">
        <v>327</v>
      </c>
      <c r="E28" s="14" t="s">
        <v>149</v>
      </c>
      <c r="F28" s="14" t="s">
        <v>150</v>
      </c>
      <c r="G28" s="334">
        <v>11</v>
      </c>
      <c r="H28" s="336">
        <v>0.90900000000000003</v>
      </c>
      <c r="I28" s="160">
        <v>0.83399999999999996</v>
      </c>
      <c r="J28" s="160"/>
      <c r="K28" s="160"/>
      <c r="L28" s="314" t="s">
        <v>832</v>
      </c>
      <c r="M28" s="314"/>
      <c r="N28" s="314"/>
      <c r="O28" s="314"/>
      <c r="P28" s="344"/>
      <c r="Q28" s="314"/>
      <c r="R28" s="315"/>
    </row>
    <row r="29" spans="1:19">
      <c r="A29" s="14" t="s">
        <v>910</v>
      </c>
      <c r="B29" s="14" t="s">
        <v>380</v>
      </c>
      <c r="C29" s="14" t="s">
        <v>430</v>
      </c>
      <c r="D29" s="14" t="s">
        <v>327</v>
      </c>
      <c r="E29" s="14" t="s">
        <v>173</v>
      </c>
      <c r="F29" s="14" t="s">
        <v>174</v>
      </c>
      <c r="G29" s="334" t="s">
        <v>468</v>
      </c>
      <c r="H29" s="334" t="s">
        <v>468</v>
      </c>
      <c r="I29" s="335">
        <v>0.95199999999999996</v>
      </c>
      <c r="J29" s="160"/>
      <c r="K29" s="160"/>
      <c r="L29" s="52"/>
      <c r="M29" s="52"/>
      <c r="N29" s="52"/>
      <c r="O29" s="52"/>
      <c r="Q29" s="52"/>
      <c r="S29" s="315"/>
    </row>
    <row r="30" spans="1:19">
      <c r="A30" s="14" t="s">
        <v>910</v>
      </c>
      <c r="B30" s="14" t="s">
        <v>380</v>
      </c>
      <c r="C30" s="14" t="s">
        <v>430</v>
      </c>
      <c r="D30" s="14" t="s">
        <v>327</v>
      </c>
      <c r="E30" s="14" t="s">
        <v>197</v>
      </c>
      <c r="F30" s="14" t="s">
        <v>911</v>
      </c>
      <c r="G30" s="334">
        <v>29</v>
      </c>
      <c r="H30" s="336">
        <v>0.86199999999999999</v>
      </c>
      <c r="I30" s="160">
        <v>0.84</v>
      </c>
      <c r="J30" s="160"/>
      <c r="K30" s="160"/>
      <c r="L30" s="52"/>
      <c r="M30" s="52"/>
      <c r="N30" s="52"/>
      <c r="O30" s="52"/>
      <c r="Q30" s="52"/>
    </row>
    <row r="31" spans="1:19" ht="28.9" thickBot="1">
      <c r="A31" s="14" t="s">
        <v>910</v>
      </c>
      <c r="B31" s="14" t="s">
        <v>380</v>
      </c>
      <c r="C31" s="14" t="s">
        <v>430</v>
      </c>
      <c r="D31" s="14" t="s">
        <v>327</v>
      </c>
      <c r="E31" s="14" t="s">
        <v>209</v>
      </c>
      <c r="F31" s="14" t="s">
        <v>273</v>
      </c>
      <c r="G31" s="334">
        <v>12</v>
      </c>
      <c r="H31" s="336">
        <v>0.91700000000000004</v>
      </c>
      <c r="I31" s="335">
        <v>0.89200000000000002</v>
      </c>
      <c r="J31" s="160"/>
      <c r="K31" s="160"/>
      <c r="L31" s="74" t="s">
        <v>660</v>
      </c>
      <c r="M31" s="74" t="s">
        <v>395</v>
      </c>
      <c r="N31" s="74" t="s">
        <v>456</v>
      </c>
      <c r="O31" s="74" t="s">
        <v>454</v>
      </c>
      <c r="P31" s="91" t="s">
        <v>414</v>
      </c>
      <c r="Q31" s="74" t="s">
        <v>474</v>
      </c>
    </row>
    <row r="32" spans="1:19">
      <c r="A32" s="14" t="s">
        <v>910</v>
      </c>
      <c r="B32" s="14" t="s">
        <v>380</v>
      </c>
      <c r="C32" s="14" t="s">
        <v>430</v>
      </c>
      <c r="D32" s="14" t="s">
        <v>327</v>
      </c>
      <c r="E32" s="14" t="s">
        <v>211</v>
      </c>
      <c r="F32" s="14" t="s">
        <v>274</v>
      </c>
      <c r="G32" s="334">
        <v>18</v>
      </c>
      <c r="H32" s="336">
        <v>0.61099999999999999</v>
      </c>
      <c r="I32" s="160">
        <v>0.69299999999999995</v>
      </c>
      <c r="J32" s="160"/>
      <c r="K32" s="160"/>
      <c r="L32" s="354">
        <v>2021</v>
      </c>
      <c r="M32" s="42" t="s">
        <v>380</v>
      </c>
      <c r="N32" s="42" t="s">
        <v>478</v>
      </c>
      <c r="O32" s="354" t="s">
        <v>479</v>
      </c>
      <c r="P32" s="325">
        <v>515</v>
      </c>
      <c r="Q32" s="98">
        <v>0.71845000000000003</v>
      </c>
      <c r="S32" s="160"/>
    </row>
    <row r="33" spans="1:19">
      <c r="A33" s="14" t="s">
        <v>910</v>
      </c>
      <c r="B33" s="14" t="s">
        <v>380</v>
      </c>
      <c r="C33" s="63" t="s">
        <v>431</v>
      </c>
      <c r="D33" s="63" t="s">
        <v>432</v>
      </c>
      <c r="E33" s="63" t="s">
        <v>431</v>
      </c>
      <c r="F33" s="63" t="s">
        <v>432</v>
      </c>
      <c r="G33" s="348">
        <v>192</v>
      </c>
      <c r="H33" s="171">
        <v>0.70299999999999996</v>
      </c>
      <c r="I33" s="167">
        <v>0.69599999999999995</v>
      </c>
      <c r="J33" s="160"/>
      <c r="K33" s="160"/>
      <c r="L33" s="354">
        <v>2022</v>
      </c>
      <c r="M33" s="42" t="s">
        <v>380</v>
      </c>
      <c r="N33" s="42" t="s">
        <v>478</v>
      </c>
      <c r="O33" s="354" t="s">
        <v>479</v>
      </c>
      <c r="P33" s="342">
        <v>445</v>
      </c>
      <c r="Q33" s="98">
        <v>0.74156999999999995</v>
      </c>
      <c r="S33" s="160"/>
    </row>
    <row r="34" spans="1:19" ht="14.65" thickBot="1">
      <c r="A34" s="14" t="s">
        <v>910</v>
      </c>
      <c r="B34" s="14" t="s">
        <v>380</v>
      </c>
      <c r="C34" s="14" t="s">
        <v>431</v>
      </c>
      <c r="D34" s="14" t="s">
        <v>432</v>
      </c>
      <c r="E34" s="14" t="s">
        <v>37</v>
      </c>
      <c r="F34" s="14" t="s">
        <v>38</v>
      </c>
      <c r="G34" s="334">
        <v>22</v>
      </c>
      <c r="H34" s="336">
        <v>0.77300000000000002</v>
      </c>
      <c r="I34" s="160">
        <v>0.76700000000000002</v>
      </c>
      <c r="J34" s="160"/>
      <c r="K34" s="160"/>
      <c r="L34" s="355">
        <v>2023</v>
      </c>
      <c r="M34" s="77" t="s">
        <v>380</v>
      </c>
      <c r="N34" s="77" t="s">
        <v>478</v>
      </c>
      <c r="O34" s="355" t="s">
        <v>479</v>
      </c>
      <c r="P34" s="343">
        <v>463</v>
      </c>
      <c r="Q34" s="99">
        <v>0.75378000000000001</v>
      </c>
      <c r="S34" s="160"/>
    </row>
    <row r="35" spans="1:19">
      <c r="A35" s="14" t="s">
        <v>910</v>
      </c>
      <c r="B35" s="14" t="s">
        <v>380</v>
      </c>
      <c r="C35" s="14" t="s">
        <v>431</v>
      </c>
      <c r="D35" s="14" t="s">
        <v>432</v>
      </c>
      <c r="E35" s="14" t="s">
        <v>49</v>
      </c>
      <c r="F35" s="14" t="s">
        <v>50</v>
      </c>
      <c r="G35" s="334" t="s">
        <v>468</v>
      </c>
      <c r="H35" s="334" t="s">
        <v>468</v>
      </c>
      <c r="I35" s="335">
        <v>0.82</v>
      </c>
      <c r="J35" s="160"/>
      <c r="K35" s="160"/>
      <c r="L35" s="81"/>
      <c r="M35" s="81"/>
      <c r="N35" s="81"/>
      <c r="O35" s="81"/>
      <c r="P35" s="328"/>
      <c r="Q35" s="81"/>
    </row>
    <row r="36" spans="1:19">
      <c r="A36" s="14" t="s">
        <v>910</v>
      </c>
      <c r="B36" s="14" t="s">
        <v>380</v>
      </c>
      <c r="C36" s="14" t="s">
        <v>431</v>
      </c>
      <c r="D36" s="14" t="s">
        <v>432</v>
      </c>
      <c r="E36" s="14" t="s">
        <v>73</v>
      </c>
      <c r="F36" s="14" t="s">
        <v>74</v>
      </c>
      <c r="G36" s="334">
        <v>22</v>
      </c>
      <c r="H36" s="336">
        <v>0.72699999999999998</v>
      </c>
      <c r="I36" s="160">
        <v>0.67500000000000004</v>
      </c>
      <c r="J36" s="160"/>
      <c r="K36" s="160"/>
      <c r="L36" s="52"/>
      <c r="M36" s="52"/>
      <c r="N36" s="52"/>
      <c r="O36" s="52"/>
      <c r="Q36" s="52"/>
    </row>
    <row r="37" spans="1:19">
      <c r="A37" s="14" t="s">
        <v>910</v>
      </c>
      <c r="B37" s="14" t="s">
        <v>380</v>
      </c>
      <c r="C37" s="14" t="s">
        <v>431</v>
      </c>
      <c r="D37" s="14" t="s">
        <v>432</v>
      </c>
      <c r="E37" s="14" t="s">
        <v>77</v>
      </c>
      <c r="F37" s="14" t="s">
        <v>912</v>
      </c>
      <c r="G37" s="334" t="s">
        <v>468</v>
      </c>
      <c r="H37" s="334" t="s">
        <v>468</v>
      </c>
      <c r="I37" s="335">
        <v>0.67200000000000004</v>
      </c>
      <c r="J37" s="160"/>
      <c r="K37" s="160"/>
      <c r="L37" s="52"/>
      <c r="M37" s="52"/>
      <c r="N37" s="52"/>
      <c r="O37" s="52"/>
      <c r="Q37" s="52"/>
    </row>
    <row r="38" spans="1:19">
      <c r="A38" s="14" t="s">
        <v>910</v>
      </c>
      <c r="B38" s="14" t="s">
        <v>380</v>
      </c>
      <c r="C38" s="14" t="s">
        <v>431</v>
      </c>
      <c r="D38" s="14" t="s">
        <v>432</v>
      </c>
      <c r="E38" s="14" t="s">
        <v>100</v>
      </c>
      <c r="F38" s="14" t="s">
        <v>101</v>
      </c>
      <c r="G38" s="334" t="s">
        <v>468</v>
      </c>
      <c r="H38" s="334" t="s">
        <v>468</v>
      </c>
      <c r="I38" s="335">
        <v>0.76200000000000001</v>
      </c>
      <c r="J38" s="160"/>
      <c r="K38" s="160"/>
      <c r="L38" s="52"/>
      <c r="M38" s="52"/>
      <c r="N38" s="52"/>
      <c r="O38" s="52"/>
      <c r="Q38" s="52"/>
    </row>
    <row r="39" spans="1:19">
      <c r="A39" s="14" t="s">
        <v>910</v>
      </c>
      <c r="B39" s="14" t="s">
        <v>380</v>
      </c>
      <c r="C39" s="14" t="s">
        <v>431</v>
      </c>
      <c r="D39" s="14" t="s">
        <v>432</v>
      </c>
      <c r="E39" s="14" t="s">
        <v>129</v>
      </c>
      <c r="F39" s="14" t="s">
        <v>130</v>
      </c>
      <c r="G39" s="334">
        <v>24</v>
      </c>
      <c r="H39" s="336">
        <v>0.5</v>
      </c>
      <c r="I39" s="160">
        <v>0.55700000000000005</v>
      </c>
      <c r="J39" s="160"/>
      <c r="K39" s="160"/>
      <c r="L39" s="52"/>
      <c r="M39" s="52"/>
      <c r="N39" s="52"/>
      <c r="O39" s="52"/>
      <c r="Q39" s="52"/>
    </row>
    <row r="40" spans="1:19">
      <c r="A40" s="14" t="s">
        <v>910</v>
      </c>
      <c r="B40" s="14" t="s">
        <v>380</v>
      </c>
      <c r="C40" s="14" t="s">
        <v>431</v>
      </c>
      <c r="D40" s="14" t="s">
        <v>432</v>
      </c>
      <c r="E40" s="14" t="s">
        <v>131</v>
      </c>
      <c r="F40" s="14" t="s">
        <v>132</v>
      </c>
      <c r="G40" s="347">
        <v>11</v>
      </c>
      <c r="H40" s="336">
        <v>0.90900000000000003</v>
      </c>
      <c r="I40" s="335">
        <v>0.878</v>
      </c>
      <c r="J40" s="160"/>
      <c r="K40" s="160"/>
      <c r="L40" s="52"/>
      <c r="M40" s="52"/>
      <c r="N40" s="52"/>
      <c r="O40" s="52"/>
      <c r="Q40" s="52"/>
    </row>
    <row r="41" spans="1:19">
      <c r="A41" s="14" t="s">
        <v>910</v>
      </c>
      <c r="B41" s="14" t="s">
        <v>380</v>
      </c>
      <c r="C41" s="14" t="s">
        <v>431</v>
      </c>
      <c r="D41" s="14" t="s">
        <v>432</v>
      </c>
      <c r="E41" s="14" t="s">
        <v>133</v>
      </c>
      <c r="F41" s="14" t="s">
        <v>134</v>
      </c>
      <c r="G41" s="347">
        <v>19</v>
      </c>
      <c r="H41" s="336">
        <v>0.42099999999999999</v>
      </c>
      <c r="I41" s="160">
        <v>0.41899999999999998</v>
      </c>
      <c r="J41" s="160"/>
      <c r="K41" s="160"/>
      <c r="L41" s="52"/>
      <c r="M41" s="52"/>
      <c r="N41" s="52"/>
      <c r="O41" s="52"/>
      <c r="Q41" s="52"/>
    </row>
    <row r="42" spans="1:19">
      <c r="A42" s="14" t="s">
        <v>910</v>
      </c>
      <c r="B42" s="14" t="s">
        <v>380</v>
      </c>
      <c r="C42" s="14" t="s">
        <v>431</v>
      </c>
      <c r="D42" s="14" t="s">
        <v>432</v>
      </c>
      <c r="E42" s="14" t="s">
        <v>141</v>
      </c>
      <c r="F42" s="14" t="s">
        <v>142</v>
      </c>
      <c r="G42" s="347">
        <v>21</v>
      </c>
      <c r="H42" s="336">
        <v>0.80900000000000005</v>
      </c>
      <c r="I42" s="160">
        <v>0.78500000000000003</v>
      </c>
      <c r="J42" s="160"/>
      <c r="K42" s="160"/>
      <c r="L42" s="52"/>
      <c r="M42" s="52"/>
      <c r="N42" s="52"/>
      <c r="O42" s="52"/>
      <c r="Q42" s="52"/>
    </row>
    <row r="43" spans="1:19">
      <c r="A43" s="14" t="s">
        <v>910</v>
      </c>
      <c r="B43" s="14" t="s">
        <v>380</v>
      </c>
      <c r="C43" s="14" t="s">
        <v>431</v>
      </c>
      <c r="D43" s="14" t="s">
        <v>432</v>
      </c>
      <c r="E43" s="14" t="s">
        <v>189</v>
      </c>
      <c r="F43" s="14" t="s">
        <v>913</v>
      </c>
      <c r="G43" s="334" t="s">
        <v>468</v>
      </c>
      <c r="H43" s="334" t="s">
        <v>468</v>
      </c>
      <c r="I43" s="160">
        <v>0.501</v>
      </c>
      <c r="J43" s="160"/>
      <c r="K43" s="160"/>
      <c r="L43" s="52"/>
      <c r="M43" s="52"/>
      <c r="N43" s="52"/>
      <c r="O43" s="52"/>
      <c r="Q43" s="52"/>
    </row>
    <row r="44" spans="1:19">
      <c r="A44" s="14" t="s">
        <v>910</v>
      </c>
      <c r="B44" s="14" t="s">
        <v>380</v>
      </c>
      <c r="C44" s="14" t="s">
        <v>431</v>
      </c>
      <c r="D44" s="14" t="s">
        <v>432</v>
      </c>
      <c r="E44" s="14" t="s">
        <v>190</v>
      </c>
      <c r="F44" s="14" t="s">
        <v>914</v>
      </c>
      <c r="G44" s="347">
        <v>28</v>
      </c>
      <c r="H44" s="336">
        <v>0.75</v>
      </c>
      <c r="I44" s="160">
        <v>0.70699999999999996</v>
      </c>
      <c r="J44" s="160"/>
      <c r="K44" s="160"/>
      <c r="L44" s="52"/>
      <c r="M44" s="52"/>
      <c r="N44" s="52"/>
      <c r="O44" s="52"/>
      <c r="Q44" s="52"/>
    </row>
    <row r="45" spans="1:19">
      <c r="A45" s="14" t="s">
        <v>910</v>
      </c>
      <c r="B45" s="14" t="s">
        <v>380</v>
      </c>
      <c r="C45" s="14" t="s">
        <v>431</v>
      </c>
      <c r="D45" s="14" t="s">
        <v>432</v>
      </c>
      <c r="E45" s="14" t="s">
        <v>225</v>
      </c>
      <c r="F45" s="14" t="s">
        <v>226</v>
      </c>
      <c r="G45" s="347">
        <v>11</v>
      </c>
      <c r="H45" s="336">
        <v>0.90900000000000003</v>
      </c>
      <c r="I45" s="160">
        <v>0.89900000000000002</v>
      </c>
      <c r="J45" s="160"/>
      <c r="K45" s="160"/>
      <c r="L45" s="52"/>
      <c r="M45" s="52"/>
      <c r="N45" s="52"/>
      <c r="O45" s="52"/>
      <c r="Q45" s="52"/>
    </row>
    <row r="46" spans="1:19">
      <c r="A46" s="14" t="s">
        <v>910</v>
      </c>
      <c r="B46" s="14" t="s">
        <v>380</v>
      </c>
      <c r="C46" s="14" t="s">
        <v>431</v>
      </c>
      <c r="D46" s="14" t="s">
        <v>432</v>
      </c>
      <c r="E46" s="14" t="s">
        <v>227</v>
      </c>
      <c r="F46" s="14" t="s">
        <v>228</v>
      </c>
      <c r="G46" s="334" t="s">
        <v>468</v>
      </c>
      <c r="H46" s="334" t="s">
        <v>468</v>
      </c>
      <c r="I46" s="160">
        <v>0.80700000000000005</v>
      </c>
      <c r="J46" s="160"/>
      <c r="K46" s="160"/>
      <c r="L46" s="81"/>
      <c r="M46" s="81"/>
      <c r="N46" s="81"/>
      <c r="O46" s="81"/>
      <c r="P46" s="328"/>
      <c r="Q46" s="81"/>
    </row>
    <row r="47" spans="1:19">
      <c r="A47" s="14" t="s">
        <v>910</v>
      </c>
      <c r="B47" s="14" t="s">
        <v>380</v>
      </c>
      <c r="C47" s="63" t="s">
        <v>433</v>
      </c>
      <c r="D47" s="63" t="s">
        <v>315</v>
      </c>
      <c r="E47" s="63" t="s">
        <v>433</v>
      </c>
      <c r="F47" s="63" t="s">
        <v>315</v>
      </c>
      <c r="G47" s="348">
        <v>54</v>
      </c>
      <c r="H47" s="171">
        <v>0.81499999999999995</v>
      </c>
      <c r="I47" s="167">
        <v>0.80700000000000005</v>
      </c>
      <c r="J47" s="160"/>
      <c r="K47" s="160"/>
      <c r="L47" s="52"/>
      <c r="M47" s="52"/>
      <c r="N47" s="52"/>
      <c r="O47" s="52"/>
      <c r="Q47" s="52"/>
    </row>
    <row r="48" spans="1:19">
      <c r="A48" s="14" t="s">
        <v>910</v>
      </c>
      <c r="B48" s="14" t="s">
        <v>380</v>
      </c>
      <c r="C48" s="14" t="s">
        <v>433</v>
      </c>
      <c r="D48" s="14" t="s">
        <v>315</v>
      </c>
      <c r="E48" s="14" t="s">
        <v>41</v>
      </c>
      <c r="F48" s="14" t="s">
        <v>42</v>
      </c>
      <c r="G48" s="347">
        <v>15</v>
      </c>
      <c r="H48" s="336">
        <v>0.73299999999999998</v>
      </c>
      <c r="I48" s="160">
        <v>0.71699999999999997</v>
      </c>
      <c r="J48" s="160"/>
      <c r="K48" s="160"/>
      <c r="L48" s="52"/>
      <c r="M48" s="52"/>
      <c r="N48" s="52"/>
      <c r="O48" s="52"/>
      <c r="Q48" s="52"/>
    </row>
    <row r="49" spans="1:17">
      <c r="A49" s="14" t="s">
        <v>910</v>
      </c>
      <c r="B49" s="14" t="s">
        <v>380</v>
      </c>
      <c r="C49" s="14" t="s">
        <v>433</v>
      </c>
      <c r="D49" s="14" t="s">
        <v>315</v>
      </c>
      <c r="E49" s="14" t="s">
        <v>119</v>
      </c>
      <c r="F49" s="14" t="s">
        <v>120</v>
      </c>
      <c r="G49" s="347">
        <v>21</v>
      </c>
      <c r="H49" s="336">
        <v>0.95199999999999996</v>
      </c>
      <c r="I49" s="160">
        <v>0.93400000000000005</v>
      </c>
      <c r="J49" s="160"/>
      <c r="K49" s="160"/>
      <c r="L49" s="52"/>
      <c r="M49" s="52"/>
      <c r="N49" s="52"/>
      <c r="O49" s="52"/>
      <c r="Q49" s="52"/>
    </row>
    <row r="50" spans="1:17">
      <c r="A50" s="14" t="s">
        <v>910</v>
      </c>
      <c r="B50" s="14" t="s">
        <v>380</v>
      </c>
      <c r="C50" s="14" t="s">
        <v>433</v>
      </c>
      <c r="D50" s="14" t="s">
        <v>315</v>
      </c>
      <c r="E50" s="14" t="s">
        <v>814</v>
      </c>
      <c r="F50" s="14" t="s">
        <v>813</v>
      </c>
      <c r="G50" s="334">
        <v>12</v>
      </c>
      <c r="H50" s="336">
        <v>0.75</v>
      </c>
      <c r="I50" s="160">
        <v>0.77300000000000002</v>
      </c>
      <c r="J50" s="160"/>
      <c r="K50" s="160"/>
      <c r="L50" s="81"/>
      <c r="M50" s="81"/>
      <c r="N50" s="81"/>
      <c r="O50" s="81"/>
      <c r="P50" s="328"/>
      <c r="Q50" s="81"/>
    </row>
    <row r="51" spans="1:17">
      <c r="A51" s="14" t="s">
        <v>910</v>
      </c>
      <c r="B51" s="14" t="s">
        <v>380</v>
      </c>
      <c r="C51" s="14" t="s">
        <v>433</v>
      </c>
      <c r="D51" s="14" t="s">
        <v>315</v>
      </c>
      <c r="E51" s="14" t="s">
        <v>184</v>
      </c>
      <c r="F51" s="14" t="s">
        <v>185</v>
      </c>
      <c r="G51" s="334" t="s">
        <v>468</v>
      </c>
      <c r="H51" s="334" t="s">
        <v>468</v>
      </c>
      <c r="I51" s="335">
        <v>0.60499999999999998</v>
      </c>
      <c r="J51" s="160"/>
      <c r="K51" s="160"/>
      <c r="L51" s="52"/>
      <c r="M51" s="52"/>
      <c r="N51" s="52"/>
      <c r="O51" s="52"/>
      <c r="Q51" s="52"/>
    </row>
    <row r="52" spans="1:17">
      <c r="A52" s="14" t="s">
        <v>910</v>
      </c>
      <c r="B52" s="14" t="s">
        <v>380</v>
      </c>
      <c r="C52" s="14" t="s">
        <v>433</v>
      </c>
      <c r="D52" s="14" t="s">
        <v>315</v>
      </c>
      <c r="E52" s="14" t="s">
        <v>235</v>
      </c>
      <c r="F52" s="14" t="s">
        <v>935</v>
      </c>
      <c r="G52" s="334" t="s">
        <v>468</v>
      </c>
      <c r="H52" s="334" t="s">
        <v>468</v>
      </c>
      <c r="I52" s="335">
        <v>0.71099999999999997</v>
      </c>
      <c r="J52" s="160"/>
      <c r="K52" s="160"/>
      <c r="L52" s="52"/>
      <c r="M52" s="52"/>
      <c r="N52" s="52"/>
      <c r="O52" s="52"/>
      <c r="Q52" s="52"/>
    </row>
    <row r="53" spans="1:17">
      <c r="A53" s="14" t="s">
        <v>910</v>
      </c>
      <c r="B53" s="14" t="s">
        <v>380</v>
      </c>
      <c r="C53" s="63" t="s">
        <v>434</v>
      </c>
      <c r="D53" s="63" t="s">
        <v>369</v>
      </c>
      <c r="E53" s="63" t="s">
        <v>434</v>
      </c>
      <c r="F53" s="63" t="s">
        <v>369</v>
      </c>
      <c r="G53" s="348">
        <v>51</v>
      </c>
      <c r="H53" s="336">
        <v>0.72499999999999998</v>
      </c>
      <c r="I53" s="160">
        <v>0.69199999999999995</v>
      </c>
      <c r="J53" s="160"/>
      <c r="K53" s="160"/>
      <c r="L53" s="52"/>
      <c r="M53" s="52"/>
      <c r="N53" s="52"/>
      <c r="O53" s="52"/>
      <c r="Q53" s="52"/>
    </row>
    <row r="54" spans="1:17">
      <c r="A54" s="14" t="s">
        <v>910</v>
      </c>
      <c r="B54" s="14" t="s">
        <v>380</v>
      </c>
      <c r="C54" s="14" t="s">
        <v>434</v>
      </c>
      <c r="D54" s="14" t="s">
        <v>369</v>
      </c>
      <c r="E54" s="14" t="s">
        <v>94</v>
      </c>
      <c r="F54" s="14" t="s">
        <v>95</v>
      </c>
      <c r="G54" s="347">
        <v>24</v>
      </c>
      <c r="H54" s="336">
        <v>0.70799999999999996</v>
      </c>
      <c r="I54" s="160">
        <v>0.68600000000000005</v>
      </c>
      <c r="J54" s="160"/>
      <c r="K54" s="160"/>
      <c r="L54" s="52"/>
      <c r="M54" s="52"/>
      <c r="N54" s="52"/>
      <c r="O54" s="52"/>
      <c r="Q54" s="52"/>
    </row>
    <row r="55" spans="1:17">
      <c r="A55" s="14" t="s">
        <v>910</v>
      </c>
      <c r="B55" s="14" t="s">
        <v>380</v>
      </c>
      <c r="C55" s="14" t="s">
        <v>434</v>
      </c>
      <c r="D55" s="14" t="s">
        <v>369</v>
      </c>
      <c r="E55" s="14" t="s">
        <v>145</v>
      </c>
      <c r="F55" s="14" t="s">
        <v>146</v>
      </c>
      <c r="G55" s="347">
        <v>13</v>
      </c>
      <c r="H55" s="336">
        <v>0.76900000000000002</v>
      </c>
      <c r="I55" s="160">
        <v>0.71799999999999997</v>
      </c>
      <c r="J55" s="160"/>
      <c r="K55" s="160"/>
      <c r="L55" s="81"/>
      <c r="M55" s="81"/>
      <c r="N55" s="81"/>
      <c r="O55" s="81"/>
      <c r="P55" s="328"/>
      <c r="Q55" s="81"/>
    </row>
    <row r="56" spans="1:17">
      <c r="A56" s="14" t="s">
        <v>910</v>
      </c>
      <c r="B56" s="14" t="s">
        <v>380</v>
      </c>
      <c r="C56" s="14" t="s">
        <v>434</v>
      </c>
      <c r="D56" s="14" t="s">
        <v>369</v>
      </c>
      <c r="E56" s="14" t="s">
        <v>239</v>
      </c>
      <c r="F56" s="14" t="s">
        <v>240</v>
      </c>
      <c r="G56" s="347">
        <v>14</v>
      </c>
      <c r="H56" s="336">
        <v>0.71399999999999997</v>
      </c>
      <c r="I56" s="160">
        <v>0.67800000000000005</v>
      </c>
      <c r="J56" s="160"/>
      <c r="K56" s="160"/>
      <c r="L56" s="52"/>
      <c r="M56" s="52"/>
      <c r="N56" s="52"/>
      <c r="O56" s="52"/>
      <c r="Q56" s="52"/>
    </row>
    <row r="57" spans="1:17">
      <c r="A57" s="14" t="s">
        <v>910</v>
      </c>
      <c r="B57" s="14" t="s">
        <v>380</v>
      </c>
      <c r="C57" s="63" t="s">
        <v>435</v>
      </c>
      <c r="D57" s="63" t="s">
        <v>328</v>
      </c>
      <c r="E57" s="63" t="s">
        <v>435</v>
      </c>
      <c r="F57" s="63" t="s">
        <v>328</v>
      </c>
      <c r="G57" s="382">
        <v>32</v>
      </c>
      <c r="H57" s="171">
        <v>0.78100000000000003</v>
      </c>
      <c r="I57" s="167">
        <v>0.77</v>
      </c>
      <c r="J57" s="160"/>
      <c r="K57" s="160"/>
      <c r="L57" s="52"/>
      <c r="M57" s="52"/>
      <c r="N57" s="52"/>
      <c r="O57" s="52"/>
      <c r="Q57" s="52"/>
    </row>
    <row r="58" spans="1:17">
      <c r="A58" s="14" t="s">
        <v>910</v>
      </c>
      <c r="B58" s="14" t="s">
        <v>380</v>
      </c>
      <c r="C58" s="14" t="s">
        <v>435</v>
      </c>
      <c r="D58" s="14" t="s">
        <v>328</v>
      </c>
      <c r="E58" s="14" t="s">
        <v>61</v>
      </c>
      <c r="F58" s="14" t="s">
        <v>62</v>
      </c>
      <c r="G58" s="334" t="s">
        <v>468</v>
      </c>
      <c r="H58" s="334" t="s">
        <v>468</v>
      </c>
      <c r="I58" s="335">
        <v>0.81200000000000006</v>
      </c>
      <c r="J58" s="160"/>
      <c r="K58" s="160"/>
      <c r="L58" s="52"/>
      <c r="M58" s="52"/>
      <c r="N58" s="52"/>
      <c r="O58" s="52"/>
      <c r="Q58" s="52"/>
    </row>
    <row r="59" spans="1:17">
      <c r="A59" s="14" t="s">
        <v>910</v>
      </c>
      <c r="B59" s="14" t="s">
        <v>380</v>
      </c>
      <c r="C59" s="14" t="s">
        <v>435</v>
      </c>
      <c r="D59" s="14" t="s">
        <v>328</v>
      </c>
      <c r="E59" s="14" t="s">
        <v>69</v>
      </c>
      <c r="F59" s="14" t="s">
        <v>70</v>
      </c>
      <c r="G59" s="334">
        <v>19</v>
      </c>
      <c r="H59" s="336">
        <v>0.78900000000000003</v>
      </c>
      <c r="I59" s="160">
        <v>0.752</v>
      </c>
      <c r="J59" s="160"/>
      <c r="K59" s="160"/>
      <c r="L59" s="52"/>
      <c r="M59" s="52"/>
      <c r="N59" s="52"/>
      <c r="O59" s="52"/>
      <c r="Q59" s="52"/>
    </row>
    <row r="60" spans="1:17">
      <c r="A60" s="14" t="s">
        <v>910</v>
      </c>
      <c r="B60" s="14" t="s">
        <v>380</v>
      </c>
      <c r="C60" s="14" t="s">
        <v>435</v>
      </c>
      <c r="D60" s="14" t="s">
        <v>328</v>
      </c>
      <c r="E60" s="14" t="s">
        <v>117</v>
      </c>
      <c r="F60" s="14" t="s">
        <v>118</v>
      </c>
      <c r="G60" s="334" t="s">
        <v>468</v>
      </c>
      <c r="H60" s="334" t="s">
        <v>468</v>
      </c>
      <c r="I60" s="335">
        <v>0.83399999999999996</v>
      </c>
      <c r="J60" s="160"/>
      <c r="K60" s="160"/>
      <c r="L60" s="81"/>
      <c r="M60" s="81"/>
      <c r="N60" s="81"/>
      <c r="O60" s="81"/>
      <c r="P60" s="328"/>
      <c r="Q60" s="81"/>
    </row>
    <row r="61" spans="1:17">
      <c r="A61" s="14" t="s">
        <v>910</v>
      </c>
      <c r="B61" s="14" t="s">
        <v>380</v>
      </c>
      <c r="C61" s="14" t="s">
        <v>435</v>
      </c>
      <c r="D61" s="14" t="s">
        <v>328</v>
      </c>
      <c r="E61" s="14" t="s">
        <v>121</v>
      </c>
      <c r="F61" s="14" t="s">
        <v>122</v>
      </c>
      <c r="G61" s="334" t="s">
        <v>468</v>
      </c>
      <c r="H61" s="334" t="s">
        <v>468</v>
      </c>
      <c r="I61" s="335">
        <v>0.77</v>
      </c>
      <c r="J61" s="160"/>
      <c r="K61" s="160"/>
      <c r="L61" s="52"/>
      <c r="M61" s="52"/>
      <c r="N61" s="52"/>
      <c r="O61" s="52"/>
      <c r="Q61" s="52"/>
    </row>
    <row r="62" spans="1:17">
      <c r="A62" s="14" t="s">
        <v>910</v>
      </c>
      <c r="B62" s="14" t="s">
        <v>380</v>
      </c>
      <c r="C62" s="63" t="s">
        <v>436</v>
      </c>
      <c r="D62" s="63" t="s">
        <v>330</v>
      </c>
      <c r="E62" s="63" t="s">
        <v>436</v>
      </c>
      <c r="F62" s="63" t="s">
        <v>330</v>
      </c>
      <c r="G62" s="382">
        <v>43</v>
      </c>
      <c r="H62" s="171">
        <v>0.628</v>
      </c>
      <c r="I62" s="167">
        <v>0.63700000000000001</v>
      </c>
      <c r="J62" s="160"/>
      <c r="K62" s="160"/>
      <c r="L62" s="52"/>
      <c r="M62" s="52"/>
      <c r="N62" s="52"/>
      <c r="O62" s="52"/>
      <c r="Q62" s="52"/>
    </row>
    <row r="63" spans="1:17">
      <c r="A63" s="14" t="s">
        <v>910</v>
      </c>
      <c r="B63" s="14" t="s">
        <v>380</v>
      </c>
      <c r="C63" s="14" t="s">
        <v>436</v>
      </c>
      <c r="D63" s="14" t="s">
        <v>330</v>
      </c>
      <c r="E63" s="14" t="s">
        <v>39</v>
      </c>
      <c r="F63" s="14" t="s">
        <v>40</v>
      </c>
      <c r="G63" s="334" t="s">
        <v>468</v>
      </c>
      <c r="H63" s="334" t="s">
        <v>468</v>
      </c>
      <c r="I63" s="335">
        <v>0.48499999999999999</v>
      </c>
      <c r="J63" s="160"/>
      <c r="K63" s="160"/>
      <c r="L63" s="52"/>
      <c r="M63" s="52"/>
      <c r="N63" s="52"/>
      <c r="O63" s="52"/>
      <c r="Q63" s="52"/>
    </row>
    <row r="64" spans="1:17">
      <c r="A64" s="14" t="s">
        <v>910</v>
      </c>
      <c r="B64" s="14" t="s">
        <v>380</v>
      </c>
      <c r="C64" s="14" t="s">
        <v>436</v>
      </c>
      <c r="D64" s="14" t="s">
        <v>330</v>
      </c>
      <c r="E64" s="14" t="s">
        <v>71</v>
      </c>
      <c r="F64" s="14" t="s">
        <v>72</v>
      </c>
      <c r="G64" s="334">
        <v>20</v>
      </c>
      <c r="H64" s="336">
        <v>0.75</v>
      </c>
      <c r="I64" s="160">
        <v>0.70899999999999996</v>
      </c>
      <c r="J64" s="160"/>
      <c r="K64" s="160"/>
      <c r="L64" s="52"/>
      <c r="M64" s="52"/>
      <c r="N64" s="52"/>
      <c r="O64" s="52"/>
      <c r="Q64" s="52"/>
    </row>
    <row r="65" spans="1:17">
      <c r="A65" s="14" t="s">
        <v>910</v>
      </c>
      <c r="B65" s="14" t="s">
        <v>380</v>
      </c>
      <c r="C65" s="14" t="s">
        <v>436</v>
      </c>
      <c r="D65" s="14" t="s">
        <v>330</v>
      </c>
      <c r="E65" s="14" t="s">
        <v>107</v>
      </c>
      <c r="F65" s="14" t="s">
        <v>108</v>
      </c>
      <c r="G65" s="334" t="s">
        <v>468</v>
      </c>
      <c r="H65" s="334" t="s">
        <v>468</v>
      </c>
      <c r="I65" s="335">
        <v>0.64700000000000002</v>
      </c>
      <c r="J65" s="160"/>
      <c r="K65" s="160"/>
      <c r="L65" s="81"/>
      <c r="M65" s="81"/>
      <c r="N65" s="81"/>
      <c r="O65" s="81"/>
      <c r="P65" s="328"/>
      <c r="Q65" s="81"/>
    </row>
    <row r="66" spans="1:17">
      <c r="A66" s="14" t="s">
        <v>910</v>
      </c>
      <c r="B66" s="14" t="s">
        <v>380</v>
      </c>
      <c r="C66" s="14" t="s">
        <v>436</v>
      </c>
      <c r="D66" s="14" t="s">
        <v>330</v>
      </c>
      <c r="E66" s="14" t="s">
        <v>213</v>
      </c>
      <c r="F66" s="14" t="s">
        <v>275</v>
      </c>
      <c r="G66" s="334" t="s">
        <v>468</v>
      </c>
      <c r="H66" s="334" t="s">
        <v>468</v>
      </c>
      <c r="I66" s="335">
        <v>0.54800000000000004</v>
      </c>
      <c r="J66" s="160"/>
      <c r="K66" s="160"/>
      <c r="L66" s="52"/>
      <c r="M66" s="52"/>
      <c r="N66" s="52"/>
      <c r="O66" s="52"/>
      <c r="Q66" s="52"/>
    </row>
    <row r="67" spans="1:17">
      <c r="A67" s="14" t="s">
        <v>910</v>
      </c>
      <c r="B67" s="14" t="s">
        <v>380</v>
      </c>
      <c r="C67" s="63" t="s">
        <v>437</v>
      </c>
      <c r="D67" s="63" t="s">
        <v>321</v>
      </c>
      <c r="E67" s="63" t="s">
        <v>437</v>
      </c>
      <c r="F67" s="63" t="s">
        <v>321</v>
      </c>
      <c r="G67" s="348">
        <v>45</v>
      </c>
      <c r="H67" s="171">
        <v>0.86699999999999999</v>
      </c>
      <c r="I67" s="167">
        <v>0.83</v>
      </c>
      <c r="J67" s="160"/>
      <c r="K67" s="160"/>
      <c r="L67" s="52"/>
      <c r="M67" s="52"/>
      <c r="N67" s="52"/>
      <c r="O67" s="52"/>
      <c r="Q67" s="52"/>
    </row>
    <row r="68" spans="1:17">
      <c r="A68" s="14" t="s">
        <v>910</v>
      </c>
      <c r="B68" s="14" t="s">
        <v>380</v>
      </c>
      <c r="C68" s="14" t="s">
        <v>437</v>
      </c>
      <c r="D68" s="14" t="s">
        <v>321</v>
      </c>
      <c r="E68" s="14" t="s">
        <v>161</v>
      </c>
      <c r="F68" s="14" t="s">
        <v>162</v>
      </c>
      <c r="G68" s="334">
        <v>35</v>
      </c>
      <c r="H68" s="336">
        <v>0.85699999999999998</v>
      </c>
      <c r="I68" s="160">
        <v>0.79900000000000004</v>
      </c>
      <c r="J68" s="160"/>
      <c r="K68" s="160"/>
      <c r="L68" s="81"/>
      <c r="M68" s="81"/>
      <c r="N68" s="81"/>
      <c r="O68" s="81"/>
      <c r="P68" s="328"/>
      <c r="Q68" s="81"/>
    </row>
    <row r="69" spans="1:17">
      <c r="A69" s="14" t="s">
        <v>910</v>
      </c>
      <c r="B69" s="14" t="s">
        <v>380</v>
      </c>
      <c r="C69" s="14" t="s">
        <v>437</v>
      </c>
      <c r="D69" s="14" t="s">
        <v>321</v>
      </c>
      <c r="E69" s="14" t="s">
        <v>199</v>
      </c>
      <c r="F69" s="14" t="s">
        <v>200</v>
      </c>
      <c r="G69" s="334" t="s">
        <v>468</v>
      </c>
      <c r="H69" s="334" t="s">
        <v>468</v>
      </c>
      <c r="I69" s="335">
        <v>0.95199999999999996</v>
      </c>
      <c r="J69" s="160"/>
      <c r="K69" s="160"/>
      <c r="L69" s="52"/>
      <c r="M69" s="52"/>
      <c r="N69" s="52"/>
      <c r="O69" s="52"/>
      <c r="Q69" s="52"/>
    </row>
    <row r="70" spans="1:17">
      <c r="A70" s="14" t="s">
        <v>910</v>
      </c>
      <c r="B70" s="14" t="s">
        <v>380</v>
      </c>
      <c r="C70" s="14" t="s">
        <v>437</v>
      </c>
      <c r="D70" s="14" t="s">
        <v>321</v>
      </c>
      <c r="E70" s="14" t="s">
        <v>229</v>
      </c>
      <c r="F70" s="14" t="s">
        <v>230</v>
      </c>
      <c r="G70" s="334" t="s">
        <v>468</v>
      </c>
      <c r="H70" s="334" t="s">
        <v>468</v>
      </c>
      <c r="I70" s="335">
        <v>0.95399999999999996</v>
      </c>
      <c r="J70" s="160"/>
      <c r="K70" s="160"/>
      <c r="L70" s="52"/>
      <c r="M70" s="52"/>
      <c r="N70" s="52"/>
      <c r="O70" s="52"/>
      <c r="Q70" s="52"/>
    </row>
    <row r="71" spans="1:17">
      <c r="A71" s="14" t="s">
        <v>910</v>
      </c>
      <c r="B71" s="14" t="s">
        <v>380</v>
      </c>
      <c r="C71" s="63" t="s">
        <v>438</v>
      </c>
      <c r="D71" s="63" t="s">
        <v>317</v>
      </c>
      <c r="E71" s="63" t="s">
        <v>438</v>
      </c>
      <c r="F71" s="63" t="s">
        <v>317</v>
      </c>
      <c r="G71" s="348">
        <v>64</v>
      </c>
      <c r="H71" s="171">
        <v>0.76100000000000001</v>
      </c>
      <c r="I71" s="167">
        <v>0.71799999999999997</v>
      </c>
      <c r="J71" s="160"/>
      <c r="K71" s="160"/>
      <c r="L71" s="52"/>
      <c r="M71" s="52"/>
      <c r="N71" s="52"/>
      <c r="O71" s="52"/>
      <c r="Q71" s="52"/>
    </row>
    <row r="72" spans="1:17">
      <c r="A72" s="14" t="s">
        <v>910</v>
      </c>
      <c r="B72" s="14" t="s">
        <v>380</v>
      </c>
      <c r="C72" s="14" t="s">
        <v>438</v>
      </c>
      <c r="D72" s="14" t="s">
        <v>317</v>
      </c>
      <c r="E72" s="14" t="s">
        <v>31</v>
      </c>
      <c r="F72" s="14" t="s">
        <v>32</v>
      </c>
      <c r="G72" s="347">
        <v>15</v>
      </c>
      <c r="H72" s="336">
        <v>0.86699999999999999</v>
      </c>
      <c r="I72" s="160">
        <v>0.871</v>
      </c>
      <c r="J72" s="160"/>
      <c r="K72" s="160"/>
      <c r="L72" s="52"/>
      <c r="M72" s="52"/>
      <c r="N72" s="52"/>
      <c r="O72" s="52"/>
      <c r="Q72" s="52"/>
    </row>
    <row r="73" spans="1:17">
      <c r="A73" s="14" t="s">
        <v>910</v>
      </c>
      <c r="B73" s="14" t="s">
        <v>380</v>
      </c>
      <c r="C73" s="14" t="s">
        <v>438</v>
      </c>
      <c r="D73" s="14" t="s">
        <v>317</v>
      </c>
      <c r="E73" s="14" t="s">
        <v>35</v>
      </c>
      <c r="F73" s="14" t="s">
        <v>36</v>
      </c>
      <c r="G73" s="334">
        <v>49</v>
      </c>
      <c r="H73" s="336">
        <v>0.71399999999999997</v>
      </c>
      <c r="I73" s="160">
        <v>0.66500000000000004</v>
      </c>
      <c r="J73" s="160"/>
      <c r="K73" s="160"/>
      <c r="L73" s="52"/>
      <c r="M73" s="52"/>
      <c r="N73" s="52"/>
      <c r="O73" s="52"/>
      <c r="Q73" s="52"/>
    </row>
    <row r="74" spans="1:17">
      <c r="A74" s="14" t="s">
        <v>910</v>
      </c>
      <c r="B74" s="14" t="s">
        <v>380</v>
      </c>
      <c r="C74" s="14" t="s">
        <v>438</v>
      </c>
      <c r="D74" s="14" t="s">
        <v>317</v>
      </c>
      <c r="E74" s="14" t="s">
        <v>810</v>
      </c>
      <c r="F74" s="14" t="s">
        <v>809</v>
      </c>
      <c r="G74" s="334" t="s">
        <v>468</v>
      </c>
      <c r="H74" s="334" t="s">
        <v>468</v>
      </c>
      <c r="I74" s="335">
        <v>0.87</v>
      </c>
      <c r="J74" s="160"/>
      <c r="K74" s="160"/>
      <c r="L74" s="52"/>
      <c r="M74" s="52"/>
      <c r="N74" s="52"/>
      <c r="O74" s="52"/>
      <c r="Q74" s="52"/>
    </row>
    <row r="75" spans="1:17">
      <c r="A75" s="14" t="s">
        <v>910</v>
      </c>
      <c r="B75" s="14" t="s">
        <v>380</v>
      </c>
      <c r="C75" s="63" t="s">
        <v>439</v>
      </c>
      <c r="D75" s="63" t="s">
        <v>329</v>
      </c>
      <c r="E75" s="63" t="s">
        <v>439</v>
      </c>
      <c r="F75" s="63" t="s">
        <v>329</v>
      </c>
      <c r="G75" s="348">
        <v>96</v>
      </c>
      <c r="H75" s="171">
        <v>0.69799999999999995</v>
      </c>
      <c r="I75" s="167">
        <v>0.70099999999999996</v>
      </c>
      <c r="J75" s="160"/>
      <c r="K75" s="160"/>
      <c r="L75" s="52"/>
      <c r="M75" s="52"/>
      <c r="N75" s="52"/>
      <c r="O75" s="52"/>
      <c r="Q75" s="52"/>
    </row>
    <row r="76" spans="1:17">
      <c r="A76" s="14" t="s">
        <v>910</v>
      </c>
      <c r="B76" s="14" t="s">
        <v>380</v>
      </c>
      <c r="C76" s="14" t="s">
        <v>439</v>
      </c>
      <c r="D76" s="14" t="s">
        <v>329</v>
      </c>
      <c r="E76" s="14" t="s">
        <v>57</v>
      </c>
      <c r="F76" s="14" t="s">
        <v>58</v>
      </c>
      <c r="G76" s="347">
        <v>13</v>
      </c>
      <c r="H76" s="336">
        <v>0.69199999999999995</v>
      </c>
      <c r="I76" s="160">
        <v>0.71399999999999997</v>
      </c>
      <c r="J76" s="160"/>
      <c r="K76" s="160"/>
      <c r="L76" s="52"/>
      <c r="M76" s="81"/>
      <c r="N76" s="81"/>
      <c r="O76" s="81"/>
      <c r="P76" s="328"/>
      <c r="Q76" s="81"/>
    </row>
    <row r="77" spans="1:17">
      <c r="A77" s="14" t="s">
        <v>910</v>
      </c>
      <c r="B77" s="14" t="s">
        <v>380</v>
      </c>
      <c r="C77" s="14" t="s">
        <v>439</v>
      </c>
      <c r="D77" s="14" t="s">
        <v>329</v>
      </c>
      <c r="E77" s="14" t="s">
        <v>81</v>
      </c>
      <c r="F77" s="14" t="s">
        <v>82</v>
      </c>
      <c r="G77" s="347">
        <v>16</v>
      </c>
      <c r="H77" s="336">
        <v>0.5</v>
      </c>
      <c r="I77" s="160">
        <v>0.56399999999999995</v>
      </c>
      <c r="J77" s="160"/>
      <c r="K77" s="160"/>
      <c r="L77" s="52"/>
      <c r="M77" s="52"/>
      <c r="N77" s="52"/>
      <c r="O77" s="52"/>
      <c r="Q77" s="52"/>
    </row>
    <row r="78" spans="1:17">
      <c r="A78" s="14" t="s">
        <v>910</v>
      </c>
      <c r="B78" s="14" t="s">
        <v>380</v>
      </c>
      <c r="C78" s="14" t="s">
        <v>439</v>
      </c>
      <c r="D78" s="14" t="s">
        <v>329</v>
      </c>
      <c r="E78" s="14" t="s">
        <v>137</v>
      </c>
      <c r="F78" s="14" t="s">
        <v>138</v>
      </c>
      <c r="G78" s="334" t="s">
        <v>468</v>
      </c>
      <c r="H78" s="336" t="s">
        <v>468</v>
      </c>
      <c r="I78" s="160">
        <v>0</v>
      </c>
      <c r="J78" s="160"/>
      <c r="K78" s="160"/>
      <c r="L78" s="52"/>
      <c r="M78" s="52"/>
      <c r="N78" s="52"/>
      <c r="O78" s="52"/>
      <c r="Q78" s="52"/>
    </row>
    <row r="79" spans="1:17">
      <c r="A79" s="14" t="s">
        <v>910</v>
      </c>
      <c r="B79" s="14" t="s">
        <v>380</v>
      </c>
      <c r="C79" s="14" t="s">
        <v>439</v>
      </c>
      <c r="D79" s="14" t="s">
        <v>329</v>
      </c>
      <c r="E79" s="14" t="s">
        <v>139</v>
      </c>
      <c r="F79" s="14" t="s">
        <v>140</v>
      </c>
      <c r="G79" s="334" t="s">
        <v>468</v>
      </c>
      <c r="H79" s="334" t="s">
        <v>468</v>
      </c>
      <c r="I79" s="335">
        <v>0.7</v>
      </c>
      <c r="J79" s="160"/>
      <c r="K79" s="160"/>
      <c r="L79" s="52"/>
      <c r="M79" s="52"/>
      <c r="N79" s="52"/>
      <c r="O79" s="52"/>
      <c r="Q79" s="52"/>
    </row>
    <row r="80" spans="1:17">
      <c r="A80" s="14" t="s">
        <v>910</v>
      </c>
      <c r="B80" s="14" t="s">
        <v>380</v>
      </c>
      <c r="C80" s="14" t="s">
        <v>439</v>
      </c>
      <c r="D80" s="14" t="s">
        <v>329</v>
      </c>
      <c r="E80" s="14" t="s">
        <v>147</v>
      </c>
      <c r="F80" s="14" t="s">
        <v>148</v>
      </c>
      <c r="G80" s="334">
        <v>11</v>
      </c>
      <c r="H80" s="336">
        <v>0.72699999999999998</v>
      </c>
      <c r="I80" s="160">
        <v>0.82599999999999996</v>
      </c>
      <c r="J80" s="160"/>
      <c r="K80" s="160"/>
      <c r="L80" s="52"/>
      <c r="M80" s="52"/>
      <c r="N80" s="52"/>
      <c r="O80" s="52"/>
      <c r="Q80" s="52"/>
    </row>
    <row r="81" spans="1:17">
      <c r="A81" s="14" t="s">
        <v>910</v>
      </c>
      <c r="B81" s="14" t="s">
        <v>380</v>
      </c>
      <c r="C81" s="14" t="s">
        <v>439</v>
      </c>
      <c r="D81" s="14" t="s">
        <v>329</v>
      </c>
      <c r="E81" s="14" t="s">
        <v>177</v>
      </c>
      <c r="F81" s="14" t="s">
        <v>178</v>
      </c>
      <c r="G81" s="334">
        <v>22</v>
      </c>
      <c r="H81" s="336">
        <v>0.81799999999999995</v>
      </c>
      <c r="I81" s="160">
        <v>0.73899999999999999</v>
      </c>
      <c r="J81" s="160"/>
      <c r="K81" s="160"/>
      <c r="L81" s="52"/>
      <c r="M81" s="81"/>
      <c r="N81" s="81"/>
      <c r="O81" s="81"/>
      <c r="P81" s="328"/>
      <c r="Q81" s="81"/>
    </row>
    <row r="82" spans="1:17">
      <c r="A82" s="14" t="s">
        <v>910</v>
      </c>
      <c r="B82" s="14" t="s">
        <v>380</v>
      </c>
      <c r="C82" s="14" t="s">
        <v>439</v>
      </c>
      <c r="D82" s="14" t="s">
        <v>329</v>
      </c>
      <c r="E82" s="14" t="s">
        <v>188</v>
      </c>
      <c r="F82" s="14" t="s">
        <v>915</v>
      </c>
      <c r="G82" s="334">
        <v>25</v>
      </c>
      <c r="H82" s="336">
        <v>0.76</v>
      </c>
      <c r="I82" s="335">
        <v>0.72899999999999998</v>
      </c>
      <c r="J82" s="160"/>
      <c r="K82" s="160"/>
      <c r="L82" s="14"/>
      <c r="M82" s="14"/>
      <c r="N82" s="52"/>
      <c r="O82" s="52"/>
      <c r="Q82" s="52"/>
    </row>
    <row r="83" spans="1:17">
      <c r="A83" s="14" t="s">
        <v>910</v>
      </c>
      <c r="B83" s="14" t="s">
        <v>380</v>
      </c>
      <c r="C83" s="63" t="s">
        <v>440</v>
      </c>
      <c r="D83" s="63" t="s">
        <v>319</v>
      </c>
      <c r="E83" s="63" t="s">
        <v>440</v>
      </c>
      <c r="F83" s="63" t="s">
        <v>319</v>
      </c>
      <c r="G83" s="348">
        <v>34</v>
      </c>
      <c r="H83" s="171">
        <v>0.82299999999999995</v>
      </c>
      <c r="I83" s="167">
        <v>0.82599999999999996</v>
      </c>
      <c r="J83" s="160"/>
      <c r="K83" s="160"/>
      <c r="L83" s="14"/>
      <c r="M83" s="14"/>
      <c r="N83" s="52"/>
      <c r="O83" s="52"/>
      <c r="Q83" s="52"/>
    </row>
    <row r="84" spans="1:17">
      <c r="A84" s="14" t="s">
        <v>910</v>
      </c>
      <c r="B84" s="14" t="s">
        <v>380</v>
      </c>
      <c r="C84" s="14" t="s">
        <v>439</v>
      </c>
      <c r="D84" s="14" t="s">
        <v>329</v>
      </c>
      <c r="E84" s="14" t="s">
        <v>137</v>
      </c>
      <c r="F84" s="14" t="s">
        <v>138</v>
      </c>
      <c r="G84" s="334" t="s">
        <v>468</v>
      </c>
      <c r="H84" s="334" t="s">
        <v>468</v>
      </c>
      <c r="I84" s="336" t="s">
        <v>468</v>
      </c>
      <c r="J84" s="160"/>
      <c r="K84" s="160"/>
      <c r="L84" s="14"/>
      <c r="M84" s="14"/>
      <c r="N84" s="52"/>
      <c r="O84" s="52"/>
      <c r="Q84" s="52"/>
    </row>
    <row r="85" spans="1:17">
      <c r="A85" s="14" t="s">
        <v>910</v>
      </c>
      <c r="B85" s="14" t="s">
        <v>380</v>
      </c>
      <c r="C85" s="14" t="s">
        <v>440</v>
      </c>
      <c r="D85" s="14" t="s">
        <v>319</v>
      </c>
      <c r="E85" s="14" t="s">
        <v>159</v>
      </c>
      <c r="F85" s="14" t="s">
        <v>160</v>
      </c>
      <c r="G85" s="334">
        <v>17</v>
      </c>
      <c r="H85" s="336">
        <v>0.88200000000000001</v>
      </c>
      <c r="I85" s="160">
        <v>0.83099999999999996</v>
      </c>
      <c r="J85" s="160"/>
      <c r="K85" s="160"/>
      <c r="L85" s="14"/>
      <c r="M85" s="14"/>
      <c r="N85" s="52"/>
      <c r="O85" s="52"/>
      <c r="Q85" s="52"/>
    </row>
    <row r="86" spans="1:17">
      <c r="A86" s="14" t="s">
        <v>910</v>
      </c>
      <c r="B86" s="14" t="s">
        <v>380</v>
      </c>
      <c r="C86" s="14" t="s">
        <v>440</v>
      </c>
      <c r="D86" s="14" t="s">
        <v>319</v>
      </c>
      <c r="E86" s="14" t="s">
        <v>195</v>
      </c>
      <c r="F86" s="14" t="s">
        <v>196</v>
      </c>
      <c r="G86" s="334" t="s">
        <v>468</v>
      </c>
      <c r="H86" s="334" t="s">
        <v>468</v>
      </c>
      <c r="I86" s="160">
        <v>0.45200000000000001</v>
      </c>
      <c r="J86" s="160"/>
      <c r="K86" s="160"/>
      <c r="L86" s="14"/>
      <c r="M86" s="14"/>
      <c r="N86" s="52"/>
      <c r="O86" s="52"/>
      <c r="Q86" s="52"/>
    </row>
    <row r="87" spans="1:17">
      <c r="A87" s="14" t="s">
        <v>910</v>
      </c>
      <c r="B87" s="14" t="s">
        <v>380</v>
      </c>
      <c r="C87" s="14" t="s">
        <v>440</v>
      </c>
      <c r="D87" s="14" t="s">
        <v>319</v>
      </c>
      <c r="E87" s="14" t="s">
        <v>217</v>
      </c>
      <c r="F87" s="14" t="s">
        <v>218</v>
      </c>
      <c r="G87" s="334">
        <v>12</v>
      </c>
      <c r="H87" s="336">
        <v>0.91700000000000004</v>
      </c>
      <c r="I87" s="160">
        <v>0.96399999999999997</v>
      </c>
      <c r="J87" s="160"/>
      <c r="K87" s="160"/>
      <c r="L87" s="52"/>
      <c r="M87" s="52"/>
      <c r="N87" s="52"/>
      <c r="O87" s="52"/>
      <c r="Q87" s="52"/>
    </row>
    <row r="88" spans="1:17">
      <c r="A88" s="14" t="s">
        <v>910</v>
      </c>
      <c r="B88" s="14" t="s">
        <v>380</v>
      </c>
      <c r="C88" s="63" t="s">
        <v>447</v>
      </c>
      <c r="D88" s="63" t="s">
        <v>811</v>
      </c>
      <c r="E88" s="63" t="s">
        <v>447</v>
      </c>
      <c r="F88" s="63" t="s">
        <v>811</v>
      </c>
      <c r="G88" s="382">
        <v>61</v>
      </c>
      <c r="H88" s="171">
        <v>0.83599999999999997</v>
      </c>
      <c r="I88" s="167">
        <v>0.81100000000000005</v>
      </c>
      <c r="J88" s="160"/>
      <c r="K88" s="160"/>
      <c r="L88" s="81"/>
      <c r="M88" s="81"/>
      <c r="N88" s="81"/>
      <c r="O88" s="81"/>
      <c r="P88" s="328"/>
      <c r="Q88" s="81"/>
    </row>
    <row r="89" spans="1:17">
      <c r="A89" s="14" t="s">
        <v>910</v>
      </c>
      <c r="B89" s="14" t="s">
        <v>380</v>
      </c>
      <c r="C89" s="14" t="s">
        <v>447</v>
      </c>
      <c r="D89" s="14" t="s">
        <v>811</v>
      </c>
      <c r="E89" s="14" t="s">
        <v>59</v>
      </c>
      <c r="F89" s="14" t="s">
        <v>60</v>
      </c>
      <c r="G89" s="334" t="s">
        <v>468</v>
      </c>
      <c r="H89" s="334" t="s">
        <v>468</v>
      </c>
      <c r="I89" s="335" t="s">
        <v>468</v>
      </c>
      <c r="J89" s="160"/>
      <c r="K89" s="160"/>
      <c r="L89" s="52"/>
      <c r="M89" s="52"/>
      <c r="N89" s="52"/>
      <c r="O89" s="52"/>
      <c r="Q89" s="52"/>
    </row>
    <row r="90" spans="1:17">
      <c r="A90" s="14" t="s">
        <v>910</v>
      </c>
      <c r="B90" s="14" t="s">
        <v>380</v>
      </c>
      <c r="C90" s="14" t="s">
        <v>447</v>
      </c>
      <c r="D90" s="14" t="s">
        <v>811</v>
      </c>
      <c r="E90" s="14" t="s">
        <v>51</v>
      </c>
      <c r="F90" s="14" t="s">
        <v>52</v>
      </c>
      <c r="G90" s="334" t="s">
        <v>468</v>
      </c>
      <c r="H90" s="334" t="s">
        <v>468</v>
      </c>
      <c r="I90" s="335">
        <v>0.6</v>
      </c>
      <c r="J90" s="160"/>
      <c r="K90" s="160"/>
      <c r="L90" s="52"/>
      <c r="M90" s="52"/>
      <c r="N90" s="52"/>
      <c r="O90" s="52"/>
      <c r="Q90" s="52"/>
    </row>
    <row r="91" spans="1:17">
      <c r="A91" s="14" t="s">
        <v>910</v>
      </c>
      <c r="B91" s="14" t="s">
        <v>380</v>
      </c>
      <c r="C91" s="14" t="s">
        <v>447</v>
      </c>
      <c r="D91" s="14" t="s">
        <v>811</v>
      </c>
      <c r="E91" s="14" t="s">
        <v>96</v>
      </c>
      <c r="F91" s="14" t="s">
        <v>97</v>
      </c>
      <c r="G91" s="334">
        <v>10</v>
      </c>
      <c r="H91" s="336">
        <v>0.7</v>
      </c>
      <c r="I91" s="335">
        <v>0.63900000000000001</v>
      </c>
      <c r="J91" s="160"/>
      <c r="K91" s="160"/>
      <c r="L91" s="52"/>
      <c r="M91" s="52"/>
      <c r="N91" s="52"/>
      <c r="O91" s="52"/>
      <c r="Q91" s="52"/>
    </row>
    <row r="92" spans="1:17">
      <c r="A92" s="14" t="s">
        <v>910</v>
      </c>
      <c r="B92" s="14" t="s">
        <v>380</v>
      </c>
      <c r="C92" s="14" t="s">
        <v>447</v>
      </c>
      <c r="D92" s="14" t="s">
        <v>811</v>
      </c>
      <c r="E92" s="14" t="s">
        <v>105</v>
      </c>
      <c r="F92" s="14" t="s">
        <v>916</v>
      </c>
      <c r="G92" s="334" t="s">
        <v>468</v>
      </c>
      <c r="H92" s="334" t="s">
        <v>468</v>
      </c>
      <c r="I92" s="335">
        <v>0</v>
      </c>
      <c r="J92" s="160"/>
      <c r="K92" s="160"/>
      <c r="L92" s="81"/>
      <c r="M92" s="81"/>
      <c r="N92" s="81"/>
      <c r="O92" s="81"/>
      <c r="P92" s="328"/>
      <c r="Q92" s="81"/>
    </row>
    <row r="93" spans="1:17">
      <c r="A93" s="14" t="s">
        <v>910</v>
      </c>
      <c r="B93" s="14" t="s">
        <v>380</v>
      </c>
      <c r="C93" s="14" t="s">
        <v>447</v>
      </c>
      <c r="D93" s="14" t="s">
        <v>811</v>
      </c>
      <c r="E93" s="14" t="s">
        <v>115</v>
      </c>
      <c r="F93" s="14" t="s">
        <v>116</v>
      </c>
      <c r="G93" s="334">
        <v>15</v>
      </c>
      <c r="H93" s="336">
        <v>0.93300000000000005</v>
      </c>
      <c r="I93" s="335">
        <v>0.90200000000000002</v>
      </c>
      <c r="J93" s="160"/>
      <c r="K93" s="160"/>
      <c r="L93" s="52"/>
      <c r="M93" s="52"/>
      <c r="N93" s="52"/>
      <c r="O93" s="52"/>
      <c r="Q93" s="52"/>
    </row>
    <row r="94" spans="1:17">
      <c r="A94" s="14" t="s">
        <v>910</v>
      </c>
      <c r="B94" s="14" t="s">
        <v>380</v>
      </c>
      <c r="C94" s="14" t="s">
        <v>447</v>
      </c>
      <c r="D94" s="14" t="s">
        <v>811</v>
      </c>
      <c r="E94" s="14" t="s">
        <v>181</v>
      </c>
      <c r="F94" s="14" t="s">
        <v>540</v>
      </c>
      <c r="G94" s="347">
        <v>12</v>
      </c>
      <c r="H94" s="336">
        <v>0.75</v>
      </c>
      <c r="I94" s="160">
        <v>0.79800000000000004</v>
      </c>
      <c r="J94" s="160"/>
      <c r="K94" s="160"/>
      <c r="L94" s="52"/>
      <c r="M94" s="52"/>
      <c r="N94" s="52"/>
      <c r="O94" s="52"/>
      <c r="Q94" s="52"/>
    </row>
    <row r="95" spans="1:17">
      <c r="A95" s="14" t="s">
        <v>910</v>
      </c>
      <c r="B95" s="14" t="s">
        <v>380</v>
      </c>
      <c r="C95" s="14" t="s">
        <v>447</v>
      </c>
      <c r="D95" s="14" t="s">
        <v>811</v>
      </c>
      <c r="E95" s="14" t="s">
        <v>187</v>
      </c>
      <c r="F95" s="14" t="s">
        <v>917</v>
      </c>
      <c r="G95" s="347" t="s">
        <v>468</v>
      </c>
      <c r="H95" s="336" t="s">
        <v>468</v>
      </c>
      <c r="I95" s="160">
        <v>0.81499999999999995</v>
      </c>
      <c r="J95" s="160"/>
      <c r="K95" s="160"/>
      <c r="L95" s="52"/>
      <c r="M95" s="52"/>
      <c r="N95" s="52"/>
      <c r="O95" s="52"/>
      <c r="Q95" s="52"/>
    </row>
    <row r="96" spans="1:17">
      <c r="A96" s="14" t="s">
        <v>910</v>
      </c>
      <c r="B96" s="14" t="s">
        <v>380</v>
      </c>
      <c r="C96" s="14" t="s">
        <v>447</v>
      </c>
      <c r="D96" s="14" t="s">
        <v>811</v>
      </c>
      <c r="E96" s="14" t="s">
        <v>192</v>
      </c>
      <c r="F96" s="14" t="s">
        <v>918</v>
      </c>
      <c r="G96" s="347">
        <v>19</v>
      </c>
      <c r="H96" s="336">
        <v>0.94699999999999995</v>
      </c>
      <c r="I96" s="160">
        <v>0.92600000000000005</v>
      </c>
      <c r="J96" s="160"/>
      <c r="K96" s="160"/>
      <c r="L96" s="52"/>
      <c r="M96" s="52"/>
      <c r="N96" s="52"/>
      <c r="O96" s="52"/>
      <c r="Q96" s="52"/>
    </row>
    <row r="97" spans="1:17">
      <c r="A97" s="14" t="s">
        <v>910</v>
      </c>
      <c r="B97" s="14" t="s">
        <v>380</v>
      </c>
      <c r="C97" s="63" t="s">
        <v>441</v>
      </c>
      <c r="D97" s="63" t="s">
        <v>370</v>
      </c>
      <c r="E97" s="63" t="s">
        <v>441</v>
      </c>
      <c r="F97" s="63" t="s">
        <v>370</v>
      </c>
      <c r="G97" s="348">
        <v>107</v>
      </c>
      <c r="H97" s="171">
        <v>0.748</v>
      </c>
      <c r="I97" s="167">
        <v>0.72399999999999998</v>
      </c>
      <c r="J97" s="160"/>
      <c r="K97" s="160"/>
      <c r="L97" s="52"/>
      <c r="M97" s="52"/>
      <c r="N97" s="52"/>
      <c r="O97" s="52"/>
      <c r="Q97" s="52"/>
    </row>
    <row r="98" spans="1:17">
      <c r="A98" s="14" t="s">
        <v>910</v>
      </c>
      <c r="B98" s="14" t="s">
        <v>380</v>
      </c>
      <c r="C98" s="14" t="s">
        <v>441</v>
      </c>
      <c r="D98" s="14" t="s">
        <v>370</v>
      </c>
      <c r="E98" s="14" t="s">
        <v>85</v>
      </c>
      <c r="F98" s="14" t="s">
        <v>86</v>
      </c>
      <c r="G98" s="347">
        <v>31</v>
      </c>
      <c r="H98" s="336">
        <v>0.80600000000000005</v>
      </c>
      <c r="I98" s="160">
        <v>0.77900000000000003</v>
      </c>
      <c r="J98" s="160"/>
      <c r="K98" s="160"/>
      <c r="L98" s="81"/>
      <c r="M98" s="81"/>
      <c r="N98" s="81"/>
      <c r="O98" s="81"/>
      <c r="P98" s="328"/>
      <c r="Q98" s="81"/>
    </row>
    <row r="99" spans="1:17">
      <c r="A99" s="14" t="s">
        <v>910</v>
      </c>
      <c r="B99" s="14" t="s">
        <v>380</v>
      </c>
      <c r="C99" s="14" t="s">
        <v>441</v>
      </c>
      <c r="D99" s="14" t="s">
        <v>370</v>
      </c>
      <c r="E99" s="14" t="s">
        <v>135</v>
      </c>
      <c r="F99" s="14" t="s">
        <v>136</v>
      </c>
      <c r="G99" s="347">
        <v>19</v>
      </c>
      <c r="H99" s="336">
        <v>0.57899999999999996</v>
      </c>
      <c r="I99" s="160">
        <v>0.63900000000000001</v>
      </c>
      <c r="J99" s="160"/>
      <c r="K99" s="160"/>
      <c r="L99" s="52"/>
      <c r="M99" s="52"/>
      <c r="N99" s="52"/>
      <c r="O99" s="52"/>
      <c r="Q99" s="52"/>
    </row>
    <row r="100" spans="1:17">
      <c r="A100" s="14" t="s">
        <v>910</v>
      </c>
      <c r="B100" s="14" t="s">
        <v>380</v>
      </c>
      <c r="C100" s="14" t="s">
        <v>441</v>
      </c>
      <c r="D100" s="14" t="s">
        <v>370</v>
      </c>
      <c r="E100" s="14" t="s">
        <v>165</v>
      </c>
      <c r="F100" s="14" t="s">
        <v>166</v>
      </c>
      <c r="G100" s="347">
        <v>21</v>
      </c>
      <c r="H100" s="336">
        <v>0.76200000000000001</v>
      </c>
      <c r="I100" s="160">
        <v>0.72899999999999998</v>
      </c>
      <c r="J100" s="160"/>
      <c r="K100" s="160"/>
      <c r="L100" s="52"/>
      <c r="M100" s="52"/>
      <c r="N100" s="52"/>
      <c r="O100" s="52"/>
      <c r="Q100" s="52"/>
    </row>
    <row r="101" spans="1:17">
      <c r="A101" s="14" t="s">
        <v>910</v>
      </c>
      <c r="B101" s="14" t="s">
        <v>380</v>
      </c>
      <c r="C101" s="14" t="s">
        <v>441</v>
      </c>
      <c r="D101" s="14" t="s">
        <v>370</v>
      </c>
      <c r="E101" s="14" t="s">
        <v>167</v>
      </c>
      <c r="F101" s="14" t="s">
        <v>168</v>
      </c>
      <c r="G101" s="347">
        <v>11</v>
      </c>
      <c r="H101" s="336">
        <v>0.90900000000000003</v>
      </c>
      <c r="I101" s="160">
        <v>0.84899999999999998</v>
      </c>
      <c r="J101" s="160"/>
      <c r="K101" s="160"/>
      <c r="L101" s="52"/>
      <c r="M101" s="52"/>
      <c r="N101" s="52"/>
      <c r="O101" s="52"/>
      <c r="Q101" s="52"/>
    </row>
    <row r="102" spans="1:17">
      <c r="A102" s="14" t="s">
        <v>910</v>
      </c>
      <c r="B102" s="14" t="s">
        <v>380</v>
      </c>
      <c r="C102" s="14" t="s">
        <v>441</v>
      </c>
      <c r="D102" s="14" t="s">
        <v>370</v>
      </c>
      <c r="E102" s="14" t="s">
        <v>175</v>
      </c>
      <c r="F102" s="14" t="s">
        <v>176</v>
      </c>
      <c r="G102" s="347">
        <v>25</v>
      </c>
      <c r="H102" s="336">
        <v>0.72</v>
      </c>
      <c r="I102" s="160">
        <v>0.65600000000000003</v>
      </c>
      <c r="J102" s="160"/>
      <c r="K102" s="160"/>
      <c r="L102" s="52"/>
      <c r="M102" s="52"/>
      <c r="N102" s="52"/>
      <c r="O102" s="52"/>
      <c r="Q102" s="52"/>
    </row>
    <row r="103" spans="1:17">
      <c r="A103" s="14" t="s">
        <v>910</v>
      </c>
      <c r="B103" s="14" t="s">
        <v>380</v>
      </c>
      <c r="C103" s="63" t="s">
        <v>442</v>
      </c>
      <c r="D103" s="63" t="s">
        <v>326</v>
      </c>
      <c r="E103" s="63" t="s">
        <v>442</v>
      </c>
      <c r="F103" s="63" t="s">
        <v>326</v>
      </c>
      <c r="G103" s="348">
        <v>55</v>
      </c>
      <c r="H103" s="171">
        <v>0.85399999999999998</v>
      </c>
      <c r="I103" s="167">
        <v>0.83899999999999997</v>
      </c>
      <c r="J103" s="160"/>
      <c r="K103" s="160"/>
      <c r="L103" s="52"/>
      <c r="M103" s="52"/>
      <c r="N103" s="52"/>
      <c r="O103" s="52"/>
      <c r="Q103" s="52"/>
    </row>
    <row r="104" spans="1:17">
      <c r="A104" s="14" t="s">
        <v>910</v>
      </c>
      <c r="B104" s="14" t="s">
        <v>380</v>
      </c>
      <c r="C104" s="14" t="s">
        <v>442</v>
      </c>
      <c r="D104" s="14" t="s">
        <v>326</v>
      </c>
      <c r="E104" s="14" t="s">
        <v>89</v>
      </c>
      <c r="F104" s="14" t="s">
        <v>599</v>
      </c>
      <c r="G104" s="347">
        <v>17</v>
      </c>
      <c r="H104" s="336">
        <v>0.82299999999999995</v>
      </c>
      <c r="I104" s="160">
        <v>0.73499999999999999</v>
      </c>
      <c r="J104" s="160"/>
      <c r="K104" s="160"/>
      <c r="L104" s="52"/>
      <c r="M104" s="52"/>
      <c r="N104" s="52"/>
      <c r="O104" s="52"/>
      <c r="Q104" s="52"/>
    </row>
    <row r="105" spans="1:17">
      <c r="A105" s="14" t="s">
        <v>910</v>
      </c>
      <c r="B105" s="14" t="s">
        <v>380</v>
      </c>
      <c r="C105" s="14" t="s">
        <v>442</v>
      </c>
      <c r="D105" s="14" t="s">
        <v>326</v>
      </c>
      <c r="E105" s="14" t="s">
        <v>104</v>
      </c>
      <c r="F105" s="14" t="s">
        <v>589</v>
      </c>
      <c r="G105" s="347">
        <v>22</v>
      </c>
      <c r="H105" s="336">
        <v>0.86399999999999999</v>
      </c>
      <c r="I105" s="160">
        <v>0.86099999999999999</v>
      </c>
      <c r="J105" s="160"/>
      <c r="K105" s="160"/>
      <c r="L105" s="81"/>
      <c r="M105" s="81"/>
      <c r="N105" s="81"/>
      <c r="O105" s="81"/>
      <c r="P105" s="328"/>
      <c r="Q105" s="81"/>
    </row>
    <row r="106" spans="1:17">
      <c r="A106" s="14" t="s">
        <v>910</v>
      </c>
      <c r="B106" s="14" t="s">
        <v>380</v>
      </c>
      <c r="C106" s="14" t="s">
        <v>442</v>
      </c>
      <c r="D106" s="14" t="s">
        <v>326</v>
      </c>
      <c r="E106" s="14" t="s">
        <v>111</v>
      </c>
      <c r="F106" s="14" t="s">
        <v>112</v>
      </c>
      <c r="G106" s="347">
        <v>16</v>
      </c>
      <c r="H106" s="336">
        <v>0.875</v>
      </c>
      <c r="I106" s="160">
        <v>0.94099999999999995</v>
      </c>
      <c r="J106" s="160"/>
      <c r="K106" s="160"/>
      <c r="L106" s="52"/>
      <c r="M106" s="52"/>
      <c r="N106" s="52"/>
      <c r="O106" s="52"/>
      <c r="Q106" s="52"/>
    </row>
    <row r="107" spans="1:17">
      <c r="A107" s="14" t="s">
        <v>910</v>
      </c>
      <c r="B107" s="14" t="s">
        <v>380</v>
      </c>
      <c r="C107" s="63" t="s">
        <v>443</v>
      </c>
      <c r="D107" s="63" t="s">
        <v>324</v>
      </c>
      <c r="E107" s="63" t="s">
        <v>443</v>
      </c>
      <c r="F107" s="63" t="s">
        <v>324</v>
      </c>
      <c r="G107" s="348">
        <v>51</v>
      </c>
      <c r="H107" s="171">
        <v>0.78400000000000003</v>
      </c>
      <c r="I107" s="167">
        <v>0.77600000000000002</v>
      </c>
      <c r="J107" s="160"/>
      <c r="K107" s="160"/>
      <c r="L107" s="52"/>
      <c r="M107" s="52"/>
      <c r="N107" s="52"/>
      <c r="O107" s="52"/>
      <c r="Q107" s="52"/>
    </row>
    <row r="108" spans="1:17">
      <c r="A108" s="14" t="s">
        <v>910</v>
      </c>
      <c r="B108" s="14" t="s">
        <v>380</v>
      </c>
      <c r="C108" s="14" t="s">
        <v>443</v>
      </c>
      <c r="D108" s="14" t="s">
        <v>324</v>
      </c>
      <c r="E108" s="14" t="s">
        <v>33</v>
      </c>
      <c r="F108" s="14" t="s">
        <v>34</v>
      </c>
      <c r="G108" s="334" t="s">
        <v>468</v>
      </c>
      <c r="H108" s="334" t="s">
        <v>468</v>
      </c>
      <c r="I108" s="160">
        <v>0.68700000000000006</v>
      </c>
      <c r="J108" s="160"/>
      <c r="K108" s="160"/>
      <c r="L108" s="52"/>
      <c r="M108" s="52"/>
      <c r="N108" s="52"/>
      <c r="O108" s="52"/>
      <c r="Q108" s="52"/>
    </row>
    <row r="109" spans="1:17">
      <c r="A109" s="14" t="s">
        <v>910</v>
      </c>
      <c r="B109" s="14" t="s">
        <v>380</v>
      </c>
      <c r="C109" s="14" t="s">
        <v>443</v>
      </c>
      <c r="D109" s="14" t="s">
        <v>324</v>
      </c>
      <c r="E109" s="14" t="s">
        <v>63</v>
      </c>
      <c r="F109" s="14" t="s">
        <v>64</v>
      </c>
      <c r="G109" s="334" t="s">
        <v>468</v>
      </c>
      <c r="H109" s="334" t="s">
        <v>468</v>
      </c>
      <c r="I109" s="335">
        <v>0.99299999999999999</v>
      </c>
      <c r="J109" s="160"/>
      <c r="K109" s="160"/>
      <c r="L109" s="52"/>
      <c r="M109" s="52"/>
      <c r="N109" s="52"/>
      <c r="O109" s="52"/>
      <c r="Q109" s="52"/>
    </row>
    <row r="110" spans="1:17">
      <c r="A110" s="14" t="s">
        <v>910</v>
      </c>
      <c r="B110" s="14" t="s">
        <v>380</v>
      </c>
      <c r="C110" s="14" t="s">
        <v>443</v>
      </c>
      <c r="D110" s="14" t="s">
        <v>324</v>
      </c>
      <c r="E110" s="14" t="s">
        <v>171</v>
      </c>
      <c r="F110" s="14" t="s">
        <v>172</v>
      </c>
      <c r="G110" s="334">
        <v>42</v>
      </c>
      <c r="H110" s="336">
        <v>0.80900000000000005</v>
      </c>
      <c r="I110" s="335">
        <v>0.76400000000000001</v>
      </c>
      <c r="J110" s="160"/>
      <c r="K110" s="160"/>
      <c r="L110" s="52"/>
      <c r="M110" s="52"/>
      <c r="N110" s="52"/>
      <c r="O110" s="52"/>
      <c r="Q110" s="52"/>
    </row>
    <row r="111" spans="1:17">
      <c r="A111" s="14" t="s">
        <v>910</v>
      </c>
      <c r="B111" s="14" t="s">
        <v>380</v>
      </c>
      <c r="C111" s="14" t="s">
        <v>443</v>
      </c>
      <c r="D111" s="14" t="s">
        <v>324</v>
      </c>
      <c r="E111" s="14" t="s">
        <v>191</v>
      </c>
      <c r="F111" s="14" t="s">
        <v>919</v>
      </c>
      <c r="G111" s="347" t="s">
        <v>468</v>
      </c>
      <c r="H111" s="336" t="s">
        <v>468</v>
      </c>
      <c r="I111" s="160">
        <v>1.208</v>
      </c>
      <c r="J111" s="160"/>
      <c r="K111" s="160"/>
      <c r="L111" s="52"/>
      <c r="M111" s="52"/>
      <c r="N111" s="52"/>
      <c r="O111" s="52"/>
      <c r="Q111" s="52"/>
    </row>
    <row r="112" spans="1:17">
      <c r="A112" s="14" t="s">
        <v>910</v>
      </c>
      <c r="B112" s="14" t="s">
        <v>380</v>
      </c>
      <c r="C112" s="63" t="s">
        <v>444</v>
      </c>
      <c r="D112" s="63" t="s">
        <v>318</v>
      </c>
      <c r="E112" s="63" t="s">
        <v>444</v>
      </c>
      <c r="F112" s="63" t="s">
        <v>318</v>
      </c>
      <c r="G112" s="348">
        <v>60</v>
      </c>
      <c r="H112" s="171">
        <v>0.66600000000000004</v>
      </c>
      <c r="I112" s="167">
        <v>0.72599999999999998</v>
      </c>
      <c r="J112" s="160"/>
      <c r="K112" s="160"/>
      <c r="L112" s="52"/>
      <c r="M112" s="52"/>
      <c r="N112" s="52"/>
      <c r="O112" s="52"/>
      <c r="Q112" s="52"/>
    </row>
    <row r="113" spans="1:17">
      <c r="A113" s="14" t="s">
        <v>910</v>
      </c>
      <c r="B113" s="14" t="s">
        <v>380</v>
      </c>
      <c r="C113" s="14" t="s">
        <v>444</v>
      </c>
      <c r="D113" s="14" t="s">
        <v>318</v>
      </c>
      <c r="E113" s="14" t="s">
        <v>30</v>
      </c>
      <c r="F113" s="14" t="s">
        <v>631</v>
      </c>
      <c r="G113" s="334" t="s">
        <v>468</v>
      </c>
      <c r="H113" s="334" t="s">
        <v>468</v>
      </c>
      <c r="I113" s="335">
        <v>0.32</v>
      </c>
      <c r="J113" s="160"/>
      <c r="K113" s="160"/>
      <c r="L113" s="52"/>
      <c r="M113" s="52"/>
      <c r="N113" s="52"/>
      <c r="O113" s="52"/>
      <c r="Q113" s="52"/>
    </row>
    <row r="114" spans="1:17">
      <c r="A114" s="14" t="s">
        <v>910</v>
      </c>
      <c r="B114" s="14" t="s">
        <v>380</v>
      </c>
      <c r="C114" s="14" t="s">
        <v>444</v>
      </c>
      <c r="D114" s="14" t="s">
        <v>318</v>
      </c>
      <c r="E114" s="14" t="s">
        <v>75</v>
      </c>
      <c r="F114" s="14" t="s">
        <v>76</v>
      </c>
      <c r="G114" s="334">
        <v>11</v>
      </c>
      <c r="H114" s="336">
        <v>0.63600000000000001</v>
      </c>
      <c r="I114" s="335">
        <v>0.82199999999999995</v>
      </c>
      <c r="J114" s="160"/>
      <c r="K114" s="160"/>
      <c r="L114" s="52"/>
      <c r="M114" s="52"/>
      <c r="N114" s="52"/>
      <c r="O114" s="52"/>
      <c r="Q114" s="52"/>
    </row>
    <row r="115" spans="1:17">
      <c r="A115" s="14" t="s">
        <v>910</v>
      </c>
      <c r="B115" s="14" t="s">
        <v>380</v>
      </c>
      <c r="C115" s="14" t="s">
        <v>444</v>
      </c>
      <c r="D115" s="14" t="s">
        <v>318</v>
      </c>
      <c r="E115" s="14" t="s">
        <v>163</v>
      </c>
      <c r="F115" s="14" t="s">
        <v>920</v>
      </c>
      <c r="G115" s="334">
        <v>12</v>
      </c>
      <c r="H115" s="336">
        <v>0.83299999999999996</v>
      </c>
      <c r="I115" s="160">
        <v>0.85599999999999998</v>
      </c>
      <c r="J115" s="160"/>
      <c r="K115" s="160"/>
      <c r="L115" s="81"/>
      <c r="M115" s="81"/>
      <c r="N115" s="81"/>
      <c r="O115" s="81"/>
      <c r="P115" s="328"/>
      <c r="Q115" s="81"/>
    </row>
    <row r="116" spans="1:17">
      <c r="A116" s="14" t="s">
        <v>910</v>
      </c>
      <c r="B116" s="14" t="s">
        <v>380</v>
      </c>
      <c r="C116" s="14" t="s">
        <v>444</v>
      </c>
      <c r="D116" s="14" t="s">
        <v>318</v>
      </c>
      <c r="E116" s="14" t="s">
        <v>182</v>
      </c>
      <c r="F116" s="14" t="s">
        <v>183</v>
      </c>
      <c r="G116" s="334">
        <v>16</v>
      </c>
      <c r="H116" s="336">
        <v>0.56299999999999994</v>
      </c>
      <c r="I116" s="335">
        <v>0.626</v>
      </c>
      <c r="J116" s="160"/>
      <c r="K116" s="160"/>
      <c r="L116" s="52"/>
      <c r="M116" s="52"/>
      <c r="N116" s="52"/>
      <c r="O116" s="52"/>
      <c r="Q116" s="52"/>
    </row>
    <row r="117" spans="1:17">
      <c r="A117" s="14" t="s">
        <v>910</v>
      </c>
      <c r="B117" s="14" t="s">
        <v>380</v>
      </c>
      <c r="C117" s="14" t="s">
        <v>444</v>
      </c>
      <c r="D117" s="14" t="s">
        <v>318</v>
      </c>
      <c r="E117" s="14" t="s">
        <v>219</v>
      </c>
      <c r="F117" s="14" t="s">
        <v>220</v>
      </c>
      <c r="G117" s="334">
        <v>21</v>
      </c>
      <c r="H117" s="336">
        <v>0.76200000000000001</v>
      </c>
      <c r="I117" s="160">
        <v>0.80800000000000005</v>
      </c>
      <c r="J117" s="160"/>
      <c r="K117" s="160"/>
      <c r="L117" s="52"/>
      <c r="M117" s="52"/>
      <c r="N117" s="52"/>
      <c r="O117" s="52"/>
      <c r="Q117" s="52"/>
    </row>
    <row r="118" spans="1:17">
      <c r="A118" s="14" t="s">
        <v>910</v>
      </c>
      <c r="B118" s="14" t="s">
        <v>380</v>
      </c>
      <c r="C118" s="63" t="s">
        <v>445</v>
      </c>
      <c r="D118" s="63" t="s">
        <v>325</v>
      </c>
      <c r="E118" s="63" t="s">
        <v>445</v>
      </c>
      <c r="F118" s="63" t="s">
        <v>325</v>
      </c>
      <c r="G118" s="348">
        <v>59</v>
      </c>
      <c r="H118" s="171">
        <v>0.69299999999999995</v>
      </c>
      <c r="I118" s="167">
        <v>0.66400000000000003</v>
      </c>
      <c r="J118" s="160"/>
      <c r="K118" s="160"/>
      <c r="L118" s="52"/>
      <c r="M118" s="52"/>
      <c r="N118" s="52"/>
      <c r="O118" s="52"/>
      <c r="Q118" s="52"/>
    </row>
    <row r="119" spans="1:17">
      <c r="A119" s="14" t="s">
        <v>910</v>
      </c>
      <c r="B119" s="14" t="s">
        <v>380</v>
      </c>
      <c r="C119" s="14" t="s">
        <v>445</v>
      </c>
      <c r="D119" s="14" t="s">
        <v>325</v>
      </c>
      <c r="E119" s="14" t="s">
        <v>45</v>
      </c>
      <c r="F119" s="14" t="s">
        <v>46</v>
      </c>
      <c r="G119" s="334">
        <v>12</v>
      </c>
      <c r="H119" s="335">
        <v>0.41699999999999998</v>
      </c>
      <c r="I119" s="160">
        <v>0.39300000000000002</v>
      </c>
      <c r="J119" s="160"/>
      <c r="K119" s="160"/>
      <c r="L119" s="52"/>
      <c r="M119" s="52"/>
      <c r="N119" s="52"/>
      <c r="O119" s="52"/>
      <c r="Q119" s="52"/>
    </row>
    <row r="120" spans="1:17">
      <c r="A120" s="14" t="s">
        <v>910</v>
      </c>
      <c r="B120" s="14" t="s">
        <v>380</v>
      </c>
      <c r="C120" s="14" t="s">
        <v>445</v>
      </c>
      <c r="D120" s="14" t="s">
        <v>325</v>
      </c>
      <c r="E120" s="14" t="s">
        <v>79</v>
      </c>
      <c r="F120" s="14" t="s">
        <v>80</v>
      </c>
      <c r="G120" s="334">
        <v>16</v>
      </c>
      <c r="H120" s="335">
        <v>0.875</v>
      </c>
      <c r="I120" s="160">
        <v>0.87</v>
      </c>
      <c r="J120" s="160"/>
      <c r="K120" s="160"/>
      <c r="L120" s="52"/>
      <c r="M120" s="52"/>
      <c r="N120" s="52"/>
      <c r="O120" s="52"/>
      <c r="Q120" s="52"/>
    </row>
    <row r="121" spans="1:17">
      <c r="A121" s="14" t="s">
        <v>910</v>
      </c>
      <c r="B121" s="14" t="s">
        <v>380</v>
      </c>
      <c r="C121" s="14" t="s">
        <v>445</v>
      </c>
      <c r="D121" s="14" t="s">
        <v>325</v>
      </c>
      <c r="E121" s="14" t="s">
        <v>87</v>
      </c>
      <c r="F121" s="14" t="s">
        <v>88</v>
      </c>
      <c r="G121" s="334" t="s">
        <v>468</v>
      </c>
      <c r="H121" s="334" t="s">
        <v>468</v>
      </c>
      <c r="I121" s="335">
        <v>0.96</v>
      </c>
      <c r="J121" s="160"/>
      <c r="K121" s="160"/>
      <c r="L121" s="52"/>
      <c r="M121" s="52"/>
      <c r="N121" s="52"/>
      <c r="O121" s="52"/>
      <c r="Q121" s="52"/>
    </row>
    <row r="122" spans="1:17">
      <c r="A122" s="14" t="s">
        <v>910</v>
      </c>
      <c r="B122" s="14" t="s">
        <v>380</v>
      </c>
      <c r="C122" s="14" t="s">
        <v>445</v>
      </c>
      <c r="D122" s="14" t="s">
        <v>325</v>
      </c>
      <c r="E122" s="14" t="s">
        <v>151</v>
      </c>
      <c r="F122" s="14" t="s">
        <v>152</v>
      </c>
      <c r="G122" s="334">
        <v>17</v>
      </c>
      <c r="H122" s="335">
        <v>0.64700000000000002</v>
      </c>
      <c r="I122" s="160">
        <v>0.626</v>
      </c>
      <c r="J122" s="160"/>
      <c r="K122" s="160"/>
      <c r="L122" s="52"/>
      <c r="M122" s="52"/>
      <c r="N122" s="52"/>
      <c r="O122" s="52"/>
      <c r="Q122" s="52"/>
    </row>
    <row r="123" spans="1:17">
      <c r="A123" s="14" t="s">
        <v>910</v>
      </c>
      <c r="B123" s="14" t="s">
        <v>380</v>
      </c>
      <c r="C123" s="14" t="s">
        <v>445</v>
      </c>
      <c r="D123" s="14" t="s">
        <v>325</v>
      </c>
      <c r="E123" s="14" t="s">
        <v>155</v>
      </c>
      <c r="F123" s="14" t="s">
        <v>156</v>
      </c>
      <c r="G123" s="334">
        <v>14</v>
      </c>
      <c r="H123" s="335">
        <v>0.71399999999999997</v>
      </c>
      <c r="I123" s="160">
        <v>0.65500000000000003</v>
      </c>
      <c r="J123" s="160"/>
      <c r="K123" s="160"/>
      <c r="L123" s="52"/>
      <c r="M123" s="52"/>
      <c r="N123" s="52"/>
      <c r="O123" s="52"/>
      <c r="Q123" s="52"/>
    </row>
    <row r="124" spans="1:17">
      <c r="A124" s="14" t="s">
        <v>910</v>
      </c>
      <c r="B124" s="14" t="s">
        <v>380</v>
      </c>
      <c r="C124" s="63" t="s">
        <v>446</v>
      </c>
      <c r="D124" s="63" t="s">
        <v>316</v>
      </c>
      <c r="E124" s="63" t="s">
        <v>446</v>
      </c>
      <c r="F124" s="63" t="s">
        <v>316</v>
      </c>
      <c r="G124" s="348">
        <v>69</v>
      </c>
      <c r="H124" s="171">
        <v>0.65200000000000002</v>
      </c>
      <c r="I124" s="167">
        <v>0.70299999999999996</v>
      </c>
      <c r="J124" s="160"/>
      <c r="K124" s="160"/>
      <c r="L124" s="81"/>
      <c r="M124" s="81"/>
      <c r="N124" s="81"/>
      <c r="O124" s="81"/>
      <c r="P124" s="328"/>
      <c r="Q124" s="81"/>
    </row>
    <row r="125" spans="1:17">
      <c r="A125" s="14" t="s">
        <v>910</v>
      </c>
      <c r="B125" s="14" t="s">
        <v>380</v>
      </c>
      <c r="C125" s="14" t="s">
        <v>446</v>
      </c>
      <c r="D125" s="14" t="s">
        <v>316</v>
      </c>
      <c r="E125" s="14" t="s">
        <v>65</v>
      </c>
      <c r="F125" s="14" t="s">
        <v>66</v>
      </c>
      <c r="G125" s="334" t="s">
        <v>468</v>
      </c>
      <c r="H125" s="334" t="s">
        <v>468</v>
      </c>
      <c r="I125" s="335">
        <v>0.78200000000000003</v>
      </c>
      <c r="J125" s="160"/>
      <c r="K125" s="160"/>
      <c r="L125" s="52"/>
      <c r="M125" s="52"/>
      <c r="N125" s="52"/>
      <c r="O125" s="52"/>
      <c r="Q125" s="52"/>
    </row>
    <row r="126" spans="1:17">
      <c r="A126" s="14" t="s">
        <v>910</v>
      </c>
      <c r="B126" s="14" t="s">
        <v>380</v>
      </c>
      <c r="C126" s="14" t="s">
        <v>446</v>
      </c>
      <c r="D126" s="14" t="s">
        <v>316</v>
      </c>
      <c r="E126" s="14" t="s">
        <v>90</v>
      </c>
      <c r="F126" s="14" t="s">
        <v>91</v>
      </c>
      <c r="G126" s="334" t="s">
        <v>468</v>
      </c>
      <c r="H126" s="334" t="s">
        <v>468</v>
      </c>
      <c r="I126" s="160">
        <v>0.748</v>
      </c>
      <c r="J126" s="160"/>
      <c r="K126" s="160"/>
      <c r="L126" s="52"/>
      <c r="M126" s="52"/>
      <c r="N126" s="52"/>
      <c r="O126" s="52"/>
      <c r="Q126" s="52"/>
    </row>
    <row r="127" spans="1:17">
      <c r="A127" s="14" t="s">
        <v>910</v>
      </c>
      <c r="B127" s="14" t="s">
        <v>380</v>
      </c>
      <c r="C127" s="14" t="s">
        <v>446</v>
      </c>
      <c r="D127" s="14" t="s">
        <v>316</v>
      </c>
      <c r="E127" s="14" t="s">
        <v>98</v>
      </c>
      <c r="F127" s="14" t="s">
        <v>266</v>
      </c>
      <c r="G127" s="334" t="s">
        <v>468</v>
      </c>
      <c r="H127" s="334" t="s">
        <v>468</v>
      </c>
      <c r="I127" s="335">
        <v>0.70599999999999996</v>
      </c>
      <c r="J127" s="160"/>
      <c r="K127" s="160"/>
      <c r="L127" s="52"/>
      <c r="M127" s="52"/>
      <c r="N127" s="52"/>
      <c r="O127" s="52"/>
      <c r="Q127" s="52"/>
    </row>
    <row r="128" spans="1:17">
      <c r="A128" s="14" t="s">
        <v>910</v>
      </c>
      <c r="B128" s="14" t="s">
        <v>380</v>
      </c>
      <c r="C128" s="14" t="s">
        <v>446</v>
      </c>
      <c r="D128" s="14" t="s">
        <v>316</v>
      </c>
      <c r="E128" s="14" t="s">
        <v>153</v>
      </c>
      <c r="F128" s="14" t="s">
        <v>154</v>
      </c>
      <c r="G128" s="334">
        <v>18</v>
      </c>
      <c r="H128" s="336">
        <v>0.66700000000000004</v>
      </c>
      <c r="I128" s="335">
        <v>0.72899999999999998</v>
      </c>
      <c r="J128" s="160"/>
      <c r="K128" s="160"/>
      <c r="L128" s="52"/>
      <c r="M128" s="52"/>
      <c r="N128" s="52"/>
      <c r="O128" s="52"/>
      <c r="Q128" s="52"/>
    </row>
    <row r="129" spans="1:17">
      <c r="A129" s="14" t="s">
        <v>910</v>
      </c>
      <c r="B129" s="14" t="s">
        <v>380</v>
      </c>
      <c r="C129" s="14" t="s">
        <v>446</v>
      </c>
      <c r="D129" s="14" t="s">
        <v>316</v>
      </c>
      <c r="E129" s="14" t="s">
        <v>201</v>
      </c>
      <c r="F129" s="14" t="s">
        <v>202</v>
      </c>
      <c r="G129" s="347">
        <v>22</v>
      </c>
      <c r="H129" s="336">
        <v>0.68200000000000005</v>
      </c>
      <c r="I129" s="160">
        <v>0.72799999999999998</v>
      </c>
      <c r="J129" s="160"/>
      <c r="K129" s="160"/>
      <c r="L129" s="52"/>
      <c r="M129" s="52"/>
      <c r="N129" s="52"/>
      <c r="O129" s="52"/>
      <c r="Q129" s="52"/>
    </row>
    <row r="130" spans="1:17">
      <c r="A130" s="14" t="s">
        <v>910</v>
      </c>
      <c r="B130" s="14" t="s">
        <v>380</v>
      </c>
      <c r="C130" s="14" t="s">
        <v>446</v>
      </c>
      <c r="D130" s="14" t="s">
        <v>316</v>
      </c>
      <c r="E130" s="14" t="s">
        <v>207</v>
      </c>
      <c r="F130" s="14" t="s">
        <v>208</v>
      </c>
      <c r="G130" s="347">
        <v>17</v>
      </c>
      <c r="H130" s="336">
        <v>0.58799999999999997</v>
      </c>
      <c r="I130" s="160">
        <v>0.61599999999999999</v>
      </c>
      <c r="J130" s="160"/>
      <c r="K130" s="160"/>
      <c r="L130" s="52"/>
      <c r="M130" s="52"/>
      <c r="N130" s="52"/>
      <c r="O130" s="52"/>
      <c r="Q130" s="52"/>
    </row>
    <row r="131" spans="1:17">
      <c r="A131" s="14" t="s">
        <v>910</v>
      </c>
      <c r="B131" s="14" t="s">
        <v>380</v>
      </c>
      <c r="C131" s="63" t="s">
        <v>448</v>
      </c>
      <c r="D131" s="63" t="s">
        <v>322</v>
      </c>
      <c r="E131" s="63" t="s">
        <v>448</v>
      </c>
      <c r="F131" s="63" t="s">
        <v>322</v>
      </c>
      <c r="G131" s="348">
        <v>152</v>
      </c>
      <c r="H131" s="171">
        <v>0.69099999999999995</v>
      </c>
      <c r="I131" s="167">
        <v>0.72899999999999998</v>
      </c>
      <c r="J131" s="160"/>
      <c r="K131" s="160"/>
      <c r="L131" s="52"/>
      <c r="M131" s="52"/>
      <c r="N131" s="52"/>
      <c r="O131" s="52"/>
      <c r="Q131" s="52"/>
    </row>
    <row r="132" spans="1:17">
      <c r="A132" s="14" t="s">
        <v>910</v>
      </c>
      <c r="B132" s="14" t="s">
        <v>380</v>
      </c>
      <c r="C132" s="14" t="s">
        <v>448</v>
      </c>
      <c r="D132" s="14" t="s">
        <v>322</v>
      </c>
      <c r="E132" s="14" t="s">
        <v>83</v>
      </c>
      <c r="F132" s="14" t="s">
        <v>84</v>
      </c>
      <c r="G132" s="334" t="s">
        <v>468</v>
      </c>
      <c r="H132" s="336" t="s">
        <v>468</v>
      </c>
      <c r="I132" s="160">
        <v>0.77900000000000003</v>
      </c>
      <c r="J132" s="160"/>
      <c r="K132" s="160"/>
      <c r="L132" s="52"/>
      <c r="M132" s="52"/>
      <c r="N132" s="52"/>
      <c r="O132" s="52"/>
      <c r="Q132" s="52"/>
    </row>
    <row r="133" spans="1:17">
      <c r="A133" s="14" t="s">
        <v>910</v>
      </c>
      <c r="B133" s="14" t="s">
        <v>380</v>
      </c>
      <c r="C133" s="14" t="s">
        <v>448</v>
      </c>
      <c r="D133" s="14" t="s">
        <v>322</v>
      </c>
      <c r="E133" s="14" t="s">
        <v>169</v>
      </c>
      <c r="F133" s="14" t="s">
        <v>170</v>
      </c>
      <c r="G133" s="334" t="s">
        <v>468</v>
      </c>
      <c r="H133" s="334" t="s">
        <v>468</v>
      </c>
      <c r="I133" s="335">
        <v>0</v>
      </c>
      <c r="J133" s="160"/>
      <c r="K133" s="160"/>
      <c r="L133" s="52"/>
      <c r="M133" s="52"/>
      <c r="N133" s="52"/>
      <c r="O133" s="52"/>
      <c r="Q133" s="52"/>
    </row>
    <row r="134" spans="1:17">
      <c r="A134" s="14" t="s">
        <v>910</v>
      </c>
      <c r="B134" s="14" t="s">
        <v>380</v>
      </c>
      <c r="C134" s="14" t="s">
        <v>448</v>
      </c>
      <c r="D134" s="14" t="s">
        <v>322</v>
      </c>
      <c r="E134" s="14" t="s">
        <v>179</v>
      </c>
      <c r="F134" s="14" t="s">
        <v>180</v>
      </c>
      <c r="G134" s="334" t="s">
        <v>468</v>
      </c>
      <c r="H134" s="335" t="s">
        <v>468</v>
      </c>
      <c r="I134" s="335">
        <v>0.73599999999999999</v>
      </c>
      <c r="J134" s="160"/>
      <c r="K134" s="160"/>
      <c r="L134" s="52"/>
      <c r="M134" s="52"/>
      <c r="N134" s="52"/>
      <c r="O134" s="52"/>
      <c r="Q134" s="52"/>
    </row>
    <row r="135" spans="1:17">
      <c r="A135" s="14" t="s">
        <v>910</v>
      </c>
      <c r="B135" s="14" t="s">
        <v>380</v>
      </c>
      <c r="C135" s="14" t="s">
        <v>448</v>
      </c>
      <c r="D135" s="14" t="s">
        <v>322</v>
      </c>
      <c r="E135" s="14" t="s">
        <v>186</v>
      </c>
      <c r="F135" s="14" t="s">
        <v>921</v>
      </c>
      <c r="G135" s="334">
        <v>10</v>
      </c>
      <c r="H135" s="334">
        <v>0.9</v>
      </c>
      <c r="I135" s="160">
        <v>0.81599999999999995</v>
      </c>
      <c r="J135" s="160"/>
      <c r="K135" s="160"/>
      <c r="L135" s="52"/>
      <c r="M135" s="52"/>
      <c r="N135" s="52"/>
      <c r="O135" s="52"/>
      <c r="Q135" s="52"/>
    </row>
    <row r="136" spans="1:17">
      <c r="A136" s="14" t="s">
        <v>910</v>
      </c>
      <c r="B136" s="14" t="s">
        <v>380</v>
      </c>
      <c r="C136" s="14" t="s">
        <v>448</v>
      </c>
      <c r="D136" s="14" t="s">
        <v>322</v>
      </c>
      <c r="E136" s="14" t="s">
        <v>193</v>
      </c>
      <c r="F136" s="14" t="s">
        <v>922</v>
      </c>
      <c r="G136" s="347">
        <v>12</v>
      </c>
      <c r="H136" s="336">
        <v>0.75</v>
      </c>
      <c r="I136" s="160">
        <v>0.82099999999999995</v>
      </c>
      <c r="J136" s="160"/>
      <c r="K136" s="160"/>
      <c r="L136" s="52"/>
      <c r="M136" s="52"/>
      <c r="N136" s="52"/>
      <c r="O136" s="52"/>
      <c r="Q136" s="52"/>
    </row>
    <row r="137" spans="1:17">
      <c r="A137" s="14" t="s">
        <v>910</v>
      </c>
      <c r="B137" s="14" t="s">
        <v>380</v>
      </c>
      <c r="C137" s="14" t="s">
        <v>448</v>
      </c>
      <c r="D137" s="14" t="s">
        <v>322</v>
      </c>
      <c r="E137" s="14" t="s">
        <v>194</v>
      </c>
      <c r="F137" s="14" t="s">
        <v>923</v>
      </c>
      <c r="G137" s="334">
        <v>19</v>
      </c>
      <c r="H137" s="334">
        <v>0.68400000000000005</v>
      </c>
      <c r="I137" s="160">
        <v>0.7</v>
      </c>
      <c r="J137" s="160"/>
      <c r="K137" s="160"/>
      <c r="L137" s="81"/>
      <c r="M137" s="81"/>
      <c r="N137" s="81"/>
      <c r="O137" s="81"/>
      <c r="P137" s="328"/>
      <c r="Q137" s="81"/>
    </row>
    <row r="138" spans="1:17">
      <c r="A138" s="14" t="s">
        <v>910</v>
      </c>
      <c r="B138" s="14" t="s">
        <v>380</v>
      </c>
      <c r="C138" s="14" t="s">
        <v>448</v>
      </c>
      <c r="D138" s="14" t="s">
        <v>322</v>
      </c>
      <c r="E138" s="14" t="s">
        <v>203</v>
      </c>
      <c r="F138" s="14" t="s">
        <v>204</v>
      </c>
      <c r="G138" s="334">
        <v>41</v>
      </c>
      <c r="H138" s="336">
        <v>0.68300000000000005</v>
      </c>
      <c r="I138" s="160">
        <v>0.72799999999999998</v>
      </c>
      <c r="J138" s="160"/>
      <c r="K138" s="160"/>
      <c r="L138" s="52"/>
      <c r="M138" s="52"/>
      <c r="N138" s="52"/>
      <c r="O138" s="52"/>
      <c r="Q138" s="52"/>
    </row>
    <row r="139" spans="1:17">
      <c r="A139" s="14" t="s">
        <v>910</v>
      </c>
      <c r="B139" s="14" t="s">
        <v>380</v>
      </c>
      <c r="C139" s="14" t="s">
        <v>448</v>
      </c>
      <c r="D139" s="14" t="s">
        <v>322</v>
      </c>
      <c r="E139" s="14" t="s">
        <v>205</v>
      </c>
      <c r="F139" s="14" t="s">
        <v>206</v>
      </c>
      <c r="G139" s="347">
        <v>10</v>
      </c>
      <c r="H139" s="336">
        <v>0.8</v>
      </c>
      <c r="I139" s="160">
        <v>0.81599999999999995</v>
      </c>
      <c r="J139" s="160"/>
      <c r="K139" s="160"/>
      <c r="L139" s="52"/>
      <c r="M139" s="52"/>
      <c r="N139" s="52"/>
      <c r="O139" s="52"/>
      <c r="Q139" s="52"/>
    </row>
    <row r="140" spans="1:17">
      <c r="A140" s="14" t="s">
        <v>910</v>
      </c>
      <c r="B140" s="14" t="s">
        <v>380</v>
      </c>
      <c r="C140" s="14" t="s">
        <v>448</v>
      </c>
      <c r="D140" s="14" t="s">
        <v>322</v>
      </c>
      <c r="E140" s="14" t="s">
        <v>215</v>
      </c>
      <c r="F140" s="14" t="s">
        <v>276</v>
      </c>
      <c r="G140" s="347">
        <v>18</v>
      </c>
      <c r="H140" s="336">
        <v>0.61099999999999999</v>
      </c>
      <c r="I140" s="160">
        <v>0.64400000000000002</v>
      </c>
      <c r="J140" s="160"/>
      <c r="K140" s="160"/>
      <c r="L140" s="52"/>
      <c r="M140" s="52"/>
      <c r="N140" s="52"/>
      <c r="O140" s="52"/>
      <c r="Q140" s="52"/>
    </row>
    <row r="141" spans="1:17">
      <c r="A141" s="14" t="s">
        <v>910</v>
      </c>
      <c r="B141" s="14" t="s">
        <v>380</v>
      </c>
      <c r="C141" s="14" t="s">
        <v>448</v>
      </c>
      <c r="D141" s="14" t="s">
        <v>322</v>
      </c>
      <c r="E141" s="14" t="s">
        <v>221</v>
      </c>
      <c r="F141" s="14" t="s">
        <v>222</v>
      </c>
      <c r="G141" s="334">
        <v>13</v>
      </c>
      <c r="H141" s="335">
        <v>0.61499999999999999</v>
      </c>
      <c r="I141" s="335">
        <v>0.72699999999999998</v>
      </c>
      <c r="J141" s="160"/>
      <c r="K141" s="160"/>
      <c r="L141" s="52"/>
      <c r="M141" s="52"/>
      <c r="N141" s="52"/>
      <c r="O141" s="52"/>
      <c r="Q141" s="52"/>
    </row>
    <row r="142" spans="1:17">
      <c r="A142" s="14" t="s">
        <v>910</v>
      </c>
      <c r="B142" s="14" t="s">
        <v>380</v>
      </c>
      <c r="C142" s="14" t="s">
        <v>448</v>
      </c>
      <c r="D142" s="14" t="s">
        <v>322</v>
      </c>
      <c r="E142" s="14" t="s">
        <v>233</v>
      </c>
      <c r="F142" s="14" t="s">
        <v>234</v>
      </c>
      <c r="G142" s="334">
        <v>11</v>
      </c>
      <c r="H142" s="336">
        <v>0.72699999999999998</v>
      </c>
      <c r="I142" s="160">
        <v>0.749</v>
      </c>
      <c r="J142" s="160"/>
      <c r="K142" s="160"/>
      <c r="L142" s="52"/>
      <c r="M142" s="52"/>
      <c r="N142" s="52"/>
      <c r="O142" s="52"/>
      <c r="Q142" s="52"/>
    </row>
    <row r="143" spans="1:17">
      <c r="A143" s="14" t="s">
        <v>910</v>
      </c>
      <c r="B143" s="14" t="s">
        <v>380</v>
      </c>
      <c r="C143" s="14" t="s">
        <v>448</v>
      </c>
      <c r="D143" s="14" t="s">
        <v>322</v>
      </c>
      <c r="E143" s="14" t="s">
        <v>237</v>
      </c>
      <c r="F143" s="14" t="s">
        <v>238</v>
      </c>
      <c r="G143" s="334" t="s">
        <v>468</v>
      </c>
      <c r="H143" s="334" t="s">
        <v>468</v>
      </c>
      <c r="I143" s="335">
        <v>0</v>
      </c>
      <c r="J143" s="160"/>
      <c r="K143" s="160"/>
      <c r="L143" s="52"/>
      <c r="M143" s="52"/>
      <c r="N143" s="52"/>
      <c r="O143" s="52"/>
      <c r="Q143" s="52"/>
    </row>
    <row r="144" spans="1:17">
      <c r="A144" s="14" t="s">
        <v>910</v>
      </c>
      <c r="B144" s="14" t="s">
        <v>380</v>
      </c>
      <c r="C144" s="63" t="s">
        <v>449</v>
      </c>
      <c r="D144" s="63" t="s">
        <v>320</v>
      </c>
      <c r="E144" s="63" t="s">
        <v>449</v>
      </c>
      <c r="F144" s="63" t="s">
        <v>320</v>
      </c>
      <c r="G144" s="184">
        <v>45</v>
      </c>
      <c r="H144" s="167">
        <v>0.82199999999999995</v>
      </c>
      <c r="I144" s="167">
        <v>0.78400000000000003</v>
      </c>
      <c r="J144" s="160"/>
      <c r="K144" s="160"/>
    </row>
    <row r="145" spans="1:11">
      <c r="A145" s="14" t="s">
        <v>910</v>
      </c>
      <c r="B145" s="14" t="s">
        <v>380</v>
      </c>
      <c r="C145" s="14" t="s">
        <v>449</v>
      </c>
      <c r="D145" s="14" t="s">
        <v>320</v>
      </c>
      <c r="E145" s="14" t="s">
        <v>28</v>
      </c>
      <c r="F145" s="14" t="s">
        <v>29</v>
      </c>
      <c r="G145" s="334" t="s">
        <v>468</v>
      </c>
      <c r="H145" s="334" t="s">
        <v>468</v>
      </c>
      <c r="I145" s="335">
        <v>0.93600000000000005</v>
      </c>
      <c r="J145" s="160"/>
      <c r="K145" s="160"/>
    </row>
    <row r="146" spans="1:11">
      <c r="A146" s="14" t="s">
        <v>910</v>
      </c>
      <c r="B146" s="14" t="s">
        <v>380</v>
      </c>
      <c r="C146" s="14" t="s">
        <v>449</v>
      </c>
      <c r="D146" s="14" t="s">
        <v>320</v>
      </c>
      <c r="E146" s="14" t="s">
        <v>43</v>
      </c>
      <c r="F146" s="14" t="s">
        <v>44</v>
      </c>
      <c r="G146" s="334" t="s">
        <v>468</v>
      </c>
      <c r="H146" s="334" t="s">
        <v>468</v>
      </c>
      <c r="I146" s="335">
        <v>0.68300000000000005</v>
      </c>
      <c r="J146" s="160"/>
      <c r="K146" s="160"/>
    </row>
    <row r="147" spans="1:11">
      <c r="A147" s="14" t="s">
        <v>910</v>
      </c>
      <c r="B147" s="14" t="s">
        <v>380</v>
      </c>
      <c r="C147" s="14" t="s">
        <v>449</v>
      </c>
      <c r="D147" s="14" t="s">
        <v>320</v>
      </c>
      <c r="E147" s="14" t="s">
        <v>47</v>
      </c>
      <c r="F147" s="14" t="s">
        <v>48</v>
      </c>
      <c r="G147" s="334">
        <v>11</v>
      </c>
      <c r="H147" s="335">
        <v>0.81799999999999995</v>
      </c>
      <c r="I147" s="335">
        <v>0.72899999999999998</v>
      </c>
      <c r="J147" s="160"/>
      <c r="K147" s="160"/>
    </row>
    <row r="148" spans="1:11">
      <c r="A148" s="14" t="s">
        <v>910</v>
      </c>
      <c r="B148" s="14" t="s">
        <v>380</v>
      </c>
      <c r="C148" s="14" t="s">
        <v>449</v>
      </c>
      <c r="D148" s="14" t="s">
        <v>320</v>
      </c>
      <c r="E148" s="14" t="s">
        <v>92</v>
      </c>
      <c r="F148" s="14" t="s">
        <v>93</v>
      </c>
      <c r="G148" s="334" t="s">
        <v>468</v>
      </c>
      <c r="H148" s="334" t="s">
        <v>468</v>
      </c>
      <c r="I148" s="335">
        <v>0.90100000000000002</v>
      </c>
      <c r="J148" s="160"/>
      <c r="K148" s="160"/>
    </row>
    <row r="149" spans="1:11">
      <c r="A149" s="14" t="s">
        <v>910</v>
      </c>
      <c r="B149" s="14" t="s">
        <v>380</v>
      </c>
      <c r="C149" s="14" t="s">
        <v>449</v>
      </c>
      <c r="D149" s="14" t="s">
        <v>320</v>
      </c>
      <c r="E149" s="14" t="s">
        <v>109</v>
      </c>
      <c r="F149" s="14" t="s">
        <v>110</v>
      </c>
      <c r="G149" s="334">
        <v>16</v>
      </c>
      <c r="H149" s="335">
        <v>0.75</v>
      </c>
      <c r="I149" s="160">
        <v>0.754</v>
      </c>
      <c r="J149" s="160"/>
      <c r="K149" s="160"/>
    </row>
    <row r="150" spans="1:11">
      <c r="A150" s="14" t="s">
        <v>910</v>
      </c>
      <c r="B150" s="14" t="s">
        <v>380</v>
      </c>
      <c r="C150" s="14" t="s">
        <v>449</v>
      </c>
      <c r="D150" s="14" t="s">
        <v>320</v>
      </c>
      <c r="E150" s="14" t="s">
        <v>127</v>
      </c>
      <c r="F150" s="14" t="s">
        <v>128</v>
      </c>
      <c r="G150" s="334" t="s">
        <v>468</v>
      </c>
      <c r="H150" s="334" t="s">
        <v>468</v>
      </c>
      <c r="I150" s="335" t="s">
        <v>468</v>
      </c>
      <c r="J150" s="160"/>
      <c r="K150" s="160"/>
    </row>
    <row r="151" spans="1:11">
      <c r="A151" s="14"/>
      <c r="B151" s="14"/>
      <c r="C151" s="14"/>
      <c r="D151" s="14"/>
      <c r="E151" s="14"/>
      <c r="F151" s="14"/>
      <c r="G151" s="334"/>
      <c r="H151" s="334"/>
      <c r="I151" s="160"/>
      <c r="J151" s="52"/>
      <c r="K151" s="52"/>
    </row>
    <row r="152" spans="1:11">
      <c r="J152" s="52"/>
    </row>
    <row r="153" spans="1:11">
      <c r="J153" s="52"/>
    </row>
  </sheetData>
  <sortState xmlns:xlrd2="http://schemas.microsoft.com/office/spreadsheetml/2017/richdata2" ref="A13:I150">
    <sortCondition descending="1" ref="A16:A150"/>
  </sortState>
  <mergeCells count="6">
    <mergeCell ref="F5:I5"/>
    <mergeCell ref="F2:I2"/>
    <mergeCell ref="F7:I7"/>
    <mergeCell ref="F4:I4"/>
    <mergeCell ref="F9:I9"/>
    <mergeCell ref="F6:H6"/>
  </mergeCells>
  <hyperlinks>
    <hyperlink ref="C3" r:id="rId1" display="https://www.natcan.org.uk/audits/metastatic-breast/           " xr:uid="{FABDC2C1-E942-4308-8716-C9B062083627}"/>
    <hyperlink ref="C2" r:id="rId2" display="breastcanceraudits@rcseng.ac.uk           " xr:uid="{456AC641-565C-4057-B886-661DB5051EDA}"/>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4950C-3EC7-4836-8080-02325D7A936E}">
  <sheetPr codeName="Sheet15"/>
  <dimension ref="A1:X157"/>
  <sheetViews>
    <sheetView showGridLines="0" zoomScale="80" zoomScaleNormal="80" zoomScaleSheetLayoutView="100" workbookViewId="0">
      <pane ySplit="12" topLeftCell="A13" activePane="bottomLeft" state="frozen"/>
      <selection pane="bottomLeft" activeCell="F2" sqref="F2:I2"/>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45.59765625" customWidth="1"/>
    <col min="7" max="7" width="9.73046875" style="90" customWidth="1"/>
    <col min="8" max="10" width="9.73046875" customWidth="1"/>
    <col min="11" max="11" width="9.1328125" customWidth="1"/>
    <col min="12" max="12" width="10.73046875" style="28" customWidth="1"/>
    <col min="13" max="13" width="20.73046875" customWidth="1"/>
    <col min="14" max="14" width="16.265625" bestFit="1" customWidth="1"/>
    <col min="15" max="16" width="9.73046875" customWidth="1"/>
    <col min="17" max="17" width="9.73046875" style="90" customWidth="1"/>
    <col min="18" max="18" width="9.73046875" customWidth="1"/>
  </cols>
  <sheetData>
    <row r="1" spans="1:20" ht="20.100000000000001" customHeight="1">
      <c r="A1" s="20"/>
      <c r="B1" s="20"/>
      <c r="C1" s="21"/>
      <c r="D1" s="54"/>
      <c r="E1" s="88" t="s">
        <v>924</v>
      </c>
      <c r="F1" s="72"/>
      <c r="G1" s="89"/>
      <c r="H1" s="20"/>
      <c r="I1" s="20"/>
    </row>
    <row r="2" spans="1:20" ht="15" customHeight="1">
      <c r="A2" s="20"/>
      <c r="B2" s="20"/>
      <c r="C2" s="69"/>
      <c r="D2" s="69"/>
      <c r="E2" s="71" t="s">
        <v>461</v>
      </c>
      <c r="F2" s="517" t="s">
        <v>975</v>
      </c>
      <c r="G2" s="517"/>
      <c r="H2" s="517"/>
      <c r="I2" s="517"/>
    </row>
    <row r="3" spans="1:20" ht="15" customHeight="1">
      <c r="A3" s="20"/>
      <c r="B3" s="20"/>
      <c r="C3" s="69"/>
      <c r="D3" s="69"/>
      <c r="E3" s="71" t="s">
        <v>26</v>
      </c>
      <c r="F3" s="72" t="s">
        <v>836</v>
      </c>
      <c r="G3" s="89"/>
      <c r="H3" s="20"/>
      <c r="I3" s="20"/>
      <c r="O3" s="429"/>
    </row>
    <row r="4" spans="1:20" ht="15" customHeight="1">
      <c r="A4" s="20"/>
      <c r="B4" s="20"/>
      <c r="C4" s="70"/>
      <c r="D4" s="70"/>
      <c r="E4" s="71" t="s">
        <v>421</v>
      </c>
      <c r="F4" s="517" t="s">
        <v>797</v>
      </c>
      <c r="G4" s="517"/>
      <c r="H4" s="517"/>
      <c r="I4" s="517"/>
      <c r="O4" s="429"/>
    </row>
    <row r="5" spans="1:20">
      <c r="A5" s="20"/>
      <c r="B5" s="20"/>
      <c r="C5" s="20"/>
      <c r="D5" s="54"/>
      <c r="E5" s="71" t="s">
        <v>422</v>
      </c>
      <c r="F5" s="459" t="s">
        <v>965</v>
      </c>
      <c r="G5" s="459"/>
      <c r="H5" s="459"/>
      <c r="I5" s="459"/>
      <c r="O5" s="429"/>
    </row>
    <row r="6" spans="1:20">
      <c r="A6" s="20"/>
      <c r="B6" s="20"/>
      <c r="C6" s="20"/>
      <c r="D6" s="54"/>
      <c r="E6" s="71" t="s">
        <v>251</v>
      </c>
      <c r="F6" s="459" t="s">
        <v>966</v>
      </c>
      <c r="G6" s="459"/>
      <c r="H6" s="459"/>
      <c r="I6" s="385"/>
    </row>
    <row r="7" spans="1:20" ht="26.25">
      <c r="A7" s="20"/>
      <c r="B7" s="20"/>
      <c r="C7" s="20"/>
      <c r="D7" s="20"/>
      <c r="E7" s="73" t="s">
        <v>495</v>
      </c>
      <c r="F7" s="459" t="s">
        <v>874</v>
      </c>
      <c r="G7" s="459"/>
      <c r="H7" s="459"/>
      <c r="I7" s="459"/>
    </row>
    <row r="8" spans="1:20">
      <c r="D8" s="16"/>
      <c r="E8" s="73" t="s">
        <v>395</v>
      </c>
      <c r="F8" s="72" t="s">
        <v>400</v>
      </c>
      <c r="G8" s="89"/>
      <c r="H8" s="20"/>
      <c r="I8" s="20"/>
    </row>
    <row r="9" spans="1:20" ht="14.25" customHeight="1">
      <c r="D9" s="16"/>
      <c r="E9" s="73" t="s">
        <v>423</v>
      </c>
      <c r="F9" s="72" t="s">
        <v>967</v>
      </c>
    </row>
    <row r="10" spans="1:20">
      <c r="D10" s="16"/>
      <c r="E10" s="73"/>
      <c r="F10" s="385"/>
      <c r="G10" s="385"/>
      <c r="H10" s="385"/>
      <c r="I10" s="385"/>
    </row>
    <row r="12" spans="1:20" s="67" customFormat="1" ht="57.4" thickBot="1">
      <c r="A12" s="74" t="s">
        <v>660</v>
      </c>
      <c r="B12" s="74" t="s">
        <v>395</v>
      </c>
      <c r="C12" s="74" t="s">
        <v>396</v>
      </c>
      <c r="D12" s="74" t="s">
        <v>397</v>
      </c>
      <c r="E12" s="74" t="s">
        <v>452</v>
      </c>
      <c r="F12" s="74" t="s">
        <v>399</v>
      </c>
      <c r="G12" s="91" t="s">
        <v>414</v>
      </c>
      <c r="H12" s="74" t="s">
        <v>475</v>
      </c>
      <c r="I12" s="74" t="s">
        <v>476</v>
      </c>
      <c r="J12"/>
      <c r="K12"/>
      <c r="L12" s="74" t="s">
        <v>660</v>
      </c>
      <c r="M12" s="74" t="s">
        <v>395</v>
      </c>
      <c r="N12" s="74" t="s">
        <v>821</v>
      </c>
      <c r="O12" s="74" t="s">
        <v>456</v>
      </c>
      <c r="P12" s="74" t="s">
        <v>454</v>
      </c>
      <c r="Q12" s="91" t="s">
        <v>414</v>
      </c>
      <c r="R12" s="74" t="s">
        <v>474</v>
      </c>
    </row>
    <row r="13" spans="1:20" ht="14.65" thickBot="1">
      <c r="A13" s="158" t="s">
        <v>910</v>
      </c>
      <c r="B13" s="158" t="s">
        <v>400</v>
      </c>
      <c r="C13" s="158" t="s">
        <v>428</v>
      </c>
      <c r="D13" s="158" t="s">
        <v>400</v>
      </c>
      <c r="E13" s="158" t="s">
        <v>428</v>
      </c>
      <c r="F13" s="158" t="s">
        <v>400</v>
      </c>
      <c r="G13" s="181">
        <v>10409</v>
      </c>
      <c r="H13" s="172">
        <v>0.52444999999999997</v>
      </c>
      <c r="I13" s="173" t="s">
        <v>453</v>
      </c>
      <c r="J13" s="160"/>
      <c r="L13" s="352" t="s">
        <v>910</v>
      </c>
      <c r="M13" s="84" t="s">
        <v>400</v>
      </c>
      <c r="N13" s="84" t="s">
        <v>822</v>
      </c>
      <c r="O13" s="84" t="s">
        <v>313</v>
      </c>
      <c r="P13" s="84" t="s">
        <v>479</v>
      </c>
      <c r="Q13" s="329">
        <v>10282</v>
      </c>
      <c r="R13" s="96">
        <v>0.52600000000000002</v>
      </c>
      <c r="T13" s="160"/>
    </row>
    <row r="14" spans="1:20" ht="14.65" thickBot="1">
      <c r="A14" s="161" t="s">
        <v>910</v>
      </c>
      <c r="B14" s="161" t="s">
        <v>380</v>
      </c>
      <c r="C14" s="161" t="s">
        <v>427</v>
      </c>
      <c r="D14" s="161" t="s">
        <v>380</v>
      </c>
      <c r="E14" s="161" t="s">
        <v>427</v>
      </c>
      <c r="F14" s="161" t="s">
        <v>380</v>
      </c>
      <c r="G14" s="182">
        <v>9972</v>
      </c>
      <c r="H14" s="174">
        <v>0.53259000000000001</v>
      </c>
      <c r="I14" s="175" t="s">
        <v>453</v>
      </c>
      <c r="J14" s="160"/>
      <c r="L14" s="353" t="s">
        <v>910</v>
      </c>
      <c r="M14" s="86" t="s">
        <v>400</v>
      </c>
      <c r="N14" s="86" t="s">
        <v>822</v>
      </c>
      <c r="O14" s="86" t="s">
        <v>293</v>
      </c>
      <c r="P14" s="86" t="s">
        <v>479</v>
      </c>
      <c r="Q14" s="330">
        <v>127</v>
      </c>
      <c r="R14" s="97">
        <v>0.433</v>
      </c>
      <c r="T14" s="160"/>
    </row>
    <row r="15" spans="1:20" ht="14.65" thickBot="1">
      <c r="A15" s="165" t="s">
        <v>910</v>
      </c>
      <c r="B15" s="165" t="s">
        <v>401</v>
      </c>
      <c r="C15" s="165" t="s">
        <v>426</v>
      </c>
      <c r="D15" s="165" t="s">
        <v>401</v>
      </c>
      <c r="E15" s="165" t="s">
        <v>426</v>
      </c>
      <c r="F15" s="165" t="s">
        <v>401</v>
      </c>
      <c r="G15" s="183">
        <v>437</v>
      </c>
      <c r="H15" s="176">
        <v>0.33867000000000003</v>
      </c>
      <c r="I15" s="170" t="s">
        <v>453</v>
      </c>
      <c r="J15" s="160"/>
      <c r="L15" s="354" t="s">
        <v>910</v>
      </c>
      <c r="M15" s="42" t="s">
        <v>380</v>
      </c>
      <c r="N15" s="42" t="s">
        <v>822</v>
      </c>
      <c r="O15" s="42" t="s">
        <v>313</v>
      </c>
      <c r="P15" s="42" t="s">
        <v>479</v>
      </c>
      <c r="Q15" s="341" t="s">
        <v>468</v>
      </c>
      <c r="R15" s="98">
        <v>0.53400000000000003</v>
      </c>
      <c r="T15" s="160"/>
    </row>
    <row r="16" spans="1:20">
      <c r="A16" s="14" t="s">
        <v>910</v>
      </c>
      <c r="B16" s="14" t="s">
        <v>401</v>
      </c>
      <c r="C16" s="14" t="s">
        <v>426</v>
      </c>
      <c r="D16" s="14" t="s">
        <v>401</v>
      </c>
      <c r="E16" s="14" t="s">
        <v>408</v>
      </c>
      <c r="F16" s="14" t="s">
        <v>402</v>
      </c>
      <c r="G16" s="185">
        <v>78</v>
      </c>
      <c r="H16" s="178">
        <v>0.39739999999999998</v>
      </c>
      <c r="I16" s="178">
        <v>0.36765999999999999</v>
      </c>
      <c r="J16" s="160"/>
      <c r="K16" s="160"/>
      <c r="L16" s="354" t="s">
        <v>910</v>
      </c>
      <c r="M16" s="42" t="s">
        <v>380</v>
      </c>
      <c r="N16" s="42" t="s">
        <v>822</v>
      </c>
      <c r="O16" s="42" t="s">
        <v>293</v>
      </c>
      <c r="P16" s="42" t="s">
        <v>479</v>
      </c>
      <c r="Q16" s="341" t="s">
        <v>468</v>
      </c>
      <c r="R16" s="98">
        <v>0.42899999999999999</v>
      </c>
      <c r="T16" s="160"/>
    </row>
    <row r="17" spans="1:20">
      <c r="A17" s="14" t="s">
        <v>910</v>
      </c>
      <c r="B17" s="14" t="s">
        <v>401</v>
      </c>
      <c r="C17" s="14" t="s">
        <v>426</v>
      </c>
      <c r="D17" s="14" t="s">
        <v>401</v>
      </c>
      <c r="E17" s="14" t="s">
        <v>409</v>
      </c>
      <c r="F17" s="14" t="s">
        <v>403</v>
      </c>
      <c r="G17" s="185">
        <v>119</v>
      </c>
      <c r="H17" s="178">
        <v>0.26050000000000001</v>
      </c>
      <c r="I17" s="178">
        <v>0.26593</v>
      </c>
      <c r="J17" s="160"/>
      <c r="K17" s="160"/>
      <c r="L17" s="354" t="s">
        <v>910</v>
      </c>
      <c r="M17" s="42" t="s">
        <v>401</v>
      </c>
      <c r="N17" s="42" t="s">
        <v>822</v>
      </c>
      <c r="O17" s="42" t="s">
        <v>313</v>
      </c>
      <c r="P17" s="42" t="s">
        <v>479</v>
      </c>
      <c r="Q17" s="341" t="s">
        <v>468</v>
      </c>
      <c r="R17" s="98">
        <v>0.33700000000000002</v>
      </c>
      <c r="T17" s="160"/>
    </row>
    <row r="18" spans="1:20" ht="14.65" thickBot="1">
      <c r="A18" s="14" t="s">
        <v>910</v>
      </c>
      <c r="B18" s="14" t="s">
        <v>401</v>
      </c>
      <c r="C18" s="14" t="s">
        <v>426</v>
      </c>
      <c r="D18" s="14" t="s">
        <v>401</v>
      </c>
      <c r="E18" s="14" t="s">
        <v>410</v>
      </c>
      <c r="F18" s="14" t="s">
        <v>404</v>
      </c>
      <c r="G18" s="185">
        <v>62</v>
      </c>
      <c r="H18" s="178">
        <v>0.4677</v>
      </c>
      <c r="I18" s="178">
        <v>0.44646999999999998</v>
      </c>
      <c r="J18" s="160"/>
      <c r="K18" s="160"/>
      <c r="L18" s="355" t="s">
        <v>910</v>
      </c>
      <c r="M18" s="77" t="s">
        <v>401</v>
      </c>
      <c r="N18" s="77" t="s">
        <v>822</v>
      </c>
      <c r="O18" s="77" t="s">
        <v>293</v>
      </c>
      <c r="P18" s="77" t="s">
        <v>479</v>
      </c>
      <c r="Q18" s="383" t="s">
        <v>468</v>
      </c>
      <c r="R18" s="404" t="s">
        <v>468</v>
      </c>
      <c r="T18" s="160"/>
    </row>
    <row r="19" spans="1:20">
      <c r="A19" s="14" t="s">
        <v>910</v>
      </c>
      <c r="B19" s="14" t="s">
        <v>401</v>
      </c>
      <c r="C19" s="14" t="s">
        <v>426</v>
      </c>
      <c r="D19" s="14" t="s">
        <v>401</v>
      </c>
      <c r="E19" s="14" t="s">
        <v>411</v>
      </c>
      <c r="F19" s="14" t="s">
        <v>405</v>
      </c>
      <c r="G19" s="185">
        <v>69</v>
      </c>
      <c r="H19" s="178">
        <v>0.42020000000000002</v>
      </c>
      <c r="I19" s="178">
        <v>0.42354999999999998</v>
      </c>
      <c r="J19" s="160"/>
      <c r="K19" s="160"/>
      <c r="L19" s="366"/>
      <c r="M19" s="52"/>
      <c r="N19" s="52"/>
      <c r="O19" s="52"/>
      <c r="P19" s="52"/>
      <c r="R19" s="52"/>
      <c r="T19" s="160"/>
    </row>
    <row r="20" spans="1:20">
      <c r="A20" s="14" t="s">
        <v>910</v>
      </c>
      <c r="B20" s="14" t="s">
        <v>401</v>
      </c>
      <c r="C20" s="14" t="s">
        <v>426</v>
      </c>
      <c r="D20" s="14" t="s">
        <v>401</v>
      </c>
      <c r="E20" s="14" t="s">
        <v>412</v>
      </c>
      <c r="F20" s="14" t="s">
        <v>406</v>
      </c>
      <c r="G20" s="185">
        <v>55</v>
      </c>
      <c r="H20" s="178">
        <v>0.18179999999999999</v>
      </c>
      <c r="I20" s="178">
        <v>0.17659</v>
      </c>
      <c r="J20" s="160"/>
      <c r="K20" s="160"/>
      <c r="L20" s="366"/>
      <c r="M20" s="52"/>
      <c r="N20" s="52"/>
      <c r="O20" s="52"/>
      <c r="P20" s="52"/>
      <c r="R20" s="52"/>
      <c r="T20" s="160"/>
    </row>
    <row r="21" spans="1:20" ht="14.65" thickBot="1">
      <c r="A21" s="179" t="s">
        <v>910</v>
      </c>
      <c r="B21" s="179" t="s">
        <v>401</v>
      </c>
      <c r="C21" s="179" t="s">
        <v>426</v>
      </c>
      <c r="D21" s="179" t="s">
        <v>401</v>
      </c>
      <c r="E21" s="179" t="s">
        <v>413</v>
      </c>
      <c r="F21" s="179" t="s">
        <v>407</v>
      </c>
      <c r="G21" s="186">
        <v>54</v>
      </c>
      <c r="H21" s="180">
        <v>0.33329999999999999</v>
      </c>
      <c r="I21" s="180">
        <v>0.36464000000000002</v>
      </c>
      <c r="J21" s="160"/>
      <c r="K21" s="160"/>
      <c r="L21" s="366"/>
      <c r="M21" s="52"/>
      <c r="N21" s="52"/>
      <c r="O21" s="52"/>
      <c r="P21" s="52"/>
      <c r="R21" s="52"/>
      <c r="T21" s="160"/>
    </row>
    <row r="22" spans="1:20" ht="28.9" thickBot="1">
      <c r="A22" s="14" t="s">
        <v>910</v>
      </c>
      <c r="B22" s="14" t="s">
        <v>380</v>
      </c>
      <c r="C22" s="63" t="s">
        <v>429</v>
      </c>
      <c r="D22" s="63" t="s">
        <v>323</v>
      </c>
      <c r="E22" s="63" t="s">
        <v>429</v>
      </c>
      <c r="F22" s="63" t="s">
        <v>323</v>
      </c>
      <c r="G22" s="184">
        <v>394</v>
      </c>
      <c r="H22" s="167">
        <v>0.49490000000000001</v>
      </c>
      <c r="I22" s="177">
        <v>0.54927000000000004</v>
      </c>
      <c r="J22" s="160"/>
      <c r="K22" s="160"/>
      <c r="L22" s="74" t="s">
        <v>660</v>
      </c>
      <c r="M22" s="74" t="s">
        <v>395</v>
      </c>
      <c r="N22" s="74" t="s">
        <v>821</v>
      </c>
      <c r="O22" s="74" t="s">
        <v>456</v>
      </c>
      <c r="P22" s="74" t="s">
        <v>454</v>
      </c>
      <c r="Q22" s="91" t="s">
        <v>414</v>
      </c>
      <c r="R22" s="74" t="s">
        <v>474</v>
      </c>
      <c r="T22" s="160"/>
    </row>
    <row r="23" spans="1:20">
      <c r="A23" s="14" t="s">
        <v>910</v>
      </c>
      <c r="B23" s="14" t="s">
        <v>380</v>
      </c>
      <c r="C23" s="14" t="s">
        <v>429</v>
      </c>
      <c r="D23" s="14" t="s">
        <v>323</v>
      </c>
      <c r="E23" s="14" t="s">
        <v>55</v>
      </c>
      <c r="F23" s="14" t="s">
        <v>263</v>
      </c>
      <c r="G23" s="185">
        <v>22</v>
      </c>
      <c r="H23" s="160">
        <v>0.63629999999999998</v>
      </c>
      <c r="I23" s="178">
        <v>0.62988</v>
      </c>
      <c r="J23" s="160"/>
      <c r="K23" s="160"/>
      <c r="L23" s="352" t="s">
        <v>910</v>
      </c>
      <c r="M23" s="84" t="s">
        <v>400</v>
      </c>
      <c r="N23" s="84" t="s">
        <v>822</v>
      </c>
      <c r="O23" s="84" t="s">
        <v>478</v>
      </c>
      <c r="P23" s="84" t="s">
        <v>466</v>
      </c>
      <c r="Q23" s="329">
        <v>1573</v>
      </c>
      <c r="R23" s="96">
        <v>0.83399999999999996</v>
      </c>
      <c r="T23" s="160"/>
    </row>
    <row r="24" spans="1:20">
      <c r="A24" s="14" t="s">
        <v>910</v>
      </c>
      <c r="B24" s="14" t="s">
        <v>380</v>
      </c>
      <c r="C24" s="14" t="s">
        <v>429</v>
      </c>
      <c r="D24" s="14" t="s">
        <v>323</v>
      </c>
      <c r="E24" s="14" t="s">
        <v>67</v>
      </c>
      <c r="F24" s="14" t="s">
        <v>68</v>
      </c>
      <c r="G24" s="185">
        <v>38</v>
      </c>
      <c r="H24" s="160">
        <v>0.42099999999999999</v>
      </c>
      <c r="I24" s="178">
        <v>0.50214000000000003</v>
      </c>
      <c r="J24" s="160"/>
      <c r="K24" s="160"/>
      <c r="L24" s="352" t="s">
        <v>910</v>
      </c>
      <c r="M24" s="84" t="s">
        <v>400</v>
      </c>
      <c r="N24" s="84" t="s">
        <v>822</v>
      </c>
      <c r="O24" s="84" t="s">
        <v>478</v>
      </c>
      <c r="P24" s="84" t="s">
        <v>467</v>
      </c>
      <c r="Q24" s="329">
        <v>3825</v>
      </c>
      <c r="R24" s="96">
        <v>0.65500000000000003</v>
      </c>
      <c r="T24" s="160"/>
    </row>
    <row r="25" spans="1:20">
      <c r="A25" s="14" t="s">
        <v>910</v>
      </c>
      <c r="B25" s="14" t="s">
        <v>380</v>
      </c>
      <c r="C25" s="14" t="s">
        <v>429</v>
      </c>
      <c r="D25" s="14" t="s">
        <v>323</v>
      </c>
      <c r="E25" s="14" t="s">
        <v>113</v>
      </c>
      <c r="F25" s="14" t="s">
        <v>114</v>
      </c>
      <c r="G25" s="185">
        <v>141</v>
      </c>
      <c r="H25" s="160">
        <v>0.56730000000000003</v>
      </c>
      <c r="I25" s="160">
        <v>0.60646999999999995</v>
      </c>
      <c r="J25" s="160"/>
      <c r="K25" s="160"/>
      <c r="L25" s="352" t="s">
        <v>910</v>
      </c>
      <c r="M25" s="84" t="s">
        <v>400</v>
      </c>
      <c r="N25" s="84" t="s">
        <v>822</v>
      </c>
      <c r="O25" s="84" t="s">
        <v>478</v>
      </c>
      <c r="P25" s="84" t="s">
        <v>282</v>
      </c>
      <c r="Q25" s="329">
        <v>2620</v>
      </c>
      <c r="R25" s="96">
        <v>0.46500000000000002</v>
      </c>
      <c r="T25" s="160"/>
    </row>
    <row r="26" spans="1:20" ht="14.65" thickBot="1">
      <c r="A26" s="14" t="s">
        <v>910</v>
      </c>
      <c r="B26" s="14" t="s">
        <v>380</v>
      </c>
      <c r="C26" s="14" t="s">
        <v>429</v>
      </c>
      <c r="D26" s="14" t="s">
        <v>323</v>
      </c>
      <c r="E26" s="14" t="s">
        <v>123</v>
      </c>
      <c r="F26" s="14" t="s">
        <v>124</v>
      </c>
      <c r="G26" s="185">
        <v>69</v>
      </c>
      <c r="H26" s="160">
        <v>0.39129999999999998</v>
      </c>
      <c r="I26" s="160">
        <v>0.46854000000000001</v>
      </c>
      <c r="J26" s="160"/>
      <c r="K26" s="160"/>
      <c r="L26" s="353" t="s">
        <v>910</v>
      </c>
      <c r="M26" s="86" t="s">
        <v>400</v>
      </c>
      <c r="N26" s="86" t="s">
        <v>822</v>
      </c>
      <c r="O26" s="86" t="s">
        <v>478</v>
      </c>
      <c r="P26" s="86" t="s">
        <v>283</v>
      </c>
      <c r="Q26" s="330">
        <v>2391</v>
      </c>
      <c r="R26" s="97">
        <v>0.17699999999999999</v>
      </c>
      <c r="T26" s="160"/>
    </row>
    <row r="27" spans="1:20">
      <c r="A27" s="14" t="s">
        <v>910</v>
      </c>
      <c r="B27" s="14" t="s">
        <v>380</v>
      </c>
      <c r="C27" s="14" t="s">
        <v>429</v>
      </c>
      <c r="D27" s="14" t="s">
        <v>323</v>
      </c>
      <c r="E27" s="14" t="s">
        <v>125</v>
      </c>
      <c r="F27" s="14" t="s">
        <v>126</v>
      </c>
      <c r="G27" s="185">
        <v>48</v>
      </c>
      <c r="H27" s="160">
        <v>0.375</v>
      </c>
      <c r="I27" s="160">
        <v>0.41763</v>
      </c>
      <c r="J27" s="160"/>
      <c r="K27" s="160"/>
      <c r="L27" s="354" t="s">
        <v>910</v>
      </c>
      <c r="M27" s="42" t="s">
        <v>380</v>
      </c>
      <c r="N27" s="42" t="s">
        <v>822</v>
      </c>
      <c r="O27" s="42" t="s">
        <v>478</v>
      </c>
      <c r="P27" s="42" t="s">
        <v>466</v>
      </c>
      <c r="Q27" s="325">
        <v>1523</v>
      </c>
      <c r="R27" s="98">
        <v>0.84</v>
      </c>
      <c r="T27" s="160"/>
    </row>
    <row r="28" spans="1:20">
      <c r="A28" s="14" t="s">
        <v>910</v>
      </c>
      <c r="B28" s="14" t="s">
        <v>380</v>
      </c>
      <c r="C28" s="14" t="s">
        <v>429</v>
      </c>
      <c r="D28" s="14" t="s">
        <v>323</v>
      </c>
      <c r="E28" s="14" t="s">
        <v>223</v>
      </c>
      <c r="F28" s="14" t="s">
        <v>934</v>
      </c>
      <c r="G28" s="185">
        <v>33</v>
      </c>
      <c r="H28" s="160">
        <v>0.48480000000000001</v>
      </c>
      <c r="I28" s="160">
        <v>0.54271999999999998</v>
      </c>
      <c r="J28" s="160"/>
      <c r="K28" s="160"/>
      <c r="L28" s="354" t="s">
        <v>910</v>
      </c>
      <c r="M28" s="42" t="s">
        <v>380</v>
      </c>
      <c r="N28" s="42" t="s">
        <v>822</v>
      </c>
      <c r="O28" s="42" t="s">
        <v>478</v>
      </c>
      <c r="P28" s="42" t="s">
        <v>467</v>
      </c>
      <c r="Q28" s="325">
        <v>3664</v>
      </c>
      <c r="R28" s="98">
        <v>0.66500000000000004</v>
      </c>
      <c r="T28" s="160"/>
    </row>
    <row r="29" spans="1:20">
      <c r="A29" s="14" t="s">
        <v>910</v>
      </c>
      <c r="B29" s="14" t="s">
        <v>380</v>
      </c>
      <c r="C29" s="14" t="s">
        <v>429</v>
      </c>
      <c r="D29" s="14" t="s">
        <v>323</v>
      </c>
      <c r="E29" s="14" t="s">
        <v>231</v>
      </c>
      <c r="F29" s="14" t="s">
        <v>232</v>
      </c>
      <c r="G29" s="185">
        <v>43</v>
      </c>
      <c r="H29" s="160">
        <v>0.55810000000000004</v>
      </c>
      <c r="I29" s="160">
        <v>0.61848000000000003</v>
      </c>
      <c r="J29" s="160"/>
      <c r="K29" s="160"/>
      <c r="L29" s="354" t="s">
        <v>910</v>
      </c>
      <c r="M29" s="42" t="s">
        <v>380</v>
      </c>
      <c r="N29" s="42" t="s">
        <v>822</v>
      </c>
      <c r="O29" s="42" t="s">
        <v>478</v>
      </c>
      <c r="P29" s="42" t="s">
        <v>282</v>
      </c>
      <c r="Q29" s="325">
        <v>2493</v>
      </c>
      <c r="R29" s="98">
        <v>0.47499999999999998</v>
      </c>
      <c r="T29" s="160"/>
    </row>
    <row r="30" spans="1:20">
      <c r="A30" s="14" t="s">
        <v>910</v>
      </c>
      <c r="B30" s="14" t="s">
        <v>380</v>
      </c>
      <c r="C30" s="63" t="s">
        <v>430</v>
      </c>
      <c r="D30" s="63" t="s">
        <v>327</v>
      </c>
      <c r="E30" s="63" t="s">
        <v>430</v>
      </c>
      <c r="F30" s="63" t="s">
        <v>327</v>
      </c>
      <c r="G30" s="184">
        <v>908</v>
      </c>
      <c r="H30" s="167">
        <v>0.53410000000000002</v>
      </c>
      <c r="I30" s="167">
        <v>0.55376000000000003</v>
      </c>
      <c r="J30" s="160"/>
      <c r="K30" s="160"/>
      <c r="L30" s="354" t="s">
        <v>910</v>
      </c>
      <c r="M30" s="42" t="s">
        <v>380</v>
      </c>
      <c r="N30" s="42" t="s">
        <v>822</v>
      </c>
      <c r="O30" s="42" t="s">
        <v>478</v>
      </c>
      <c r="P30" s="42" t="s">
        <v>283</v>
      </c>
      <c r="Q30" s="325">
        <v>2292</v>
      </c>
      <c r="R30" s="98">
        <v>0.17899999999999999</v>
      </c>
      <c r="T30" s="160"/>
    </row>
    <row r="31" spans="1:20">
      <c r="A31" s="14" t="s">
        <v>910</v>
      </c>
      <c r="B31" s="14" t="s">
        <v>380</v>
      </c>
      <c r="C31" s="14" t="s">
        <v>430</v>
      </c>
      <c r="D31" s="14" t="s">
        <v>327</v>
      </c>
      <c r="E31" s="14" t="s">
        <v>53</v>
      </c>
      <c r="F31" s="14" t="s">
        <v>54</v>
      </c>
      <c r="G31" s="185">
        <v>36</v>
      </c>
      <c r="H31" s="160">
        <v>0.30549999999999999</v>
      </c>
      <c r="I31" s="160">
        <v>0.47475000000000001</v>
      </c>
      <c r="J31" s="160"/>
      <c r="K31" s="160"/>
      <c r="L31" s="354" t="s">
        <v>910</v>
      </c>
      <c r="M31" s="42" t="s">
        <v>401</v>
      </c>
      <c r="N31" s="42" t="s">
        <v>822</v>
      </c>
      <c r="O31" s="42" t="s">
        <v>478</v>
      </c>
      <c r="P31" s="42" t="s">
        <v>466</v>
      </c>
      <c r="Q31" s="325">
        <v>50</v>
      </c>
      <c r="R31" s="98">
        <v>0.66</v>
      </c>
      <c r="T31" s="160"/>
    </row>
    <row r="32" spans="1:20">
      <c r="A32" s="14" t="s">
        <v>910</v>
      </c>
      <c r="B32" s="14" t="s">
        <v>380</v>
      </c>
      <c r="C32" s="14" t="s">
        <v>430</v>
      </c>
      <c r="D32" s="14" t="s">
        <v>327</v>
      </c>
      <c r="E32" s="14" t="s">
        <v>102</v>
      </c>
      <c r="F32" s="14" t="s">
        <v>103</v>
      </c>
      <c r="G32" s="185">
        <v>57</v>
      </c>
      <c r="H32" s="160">
        <v>0.59640000000000004</v>
      </c>
      <c r="I32" s="160">
        <v>0.61029</v>
      </c>
      <c r="J32" s="160"/>
      <c r="K32" s="160"/>
      <c r="L32" s="354" t="s">
        <v>910</v>
      </c>
      <c r="M32" s="42" t="s">
        <v>401</v>
      </c>
      <c r="N32" s="42" t="s">
        <v>822</v>
      </c>
      <c r="O32" s="42" t="s">
        <v>478</v>
      </c>
      <c r="P32" s="42" t="s">
        <v>467</v>
      </c>
      <c r="Q32" s="325">
        <v>161</v>
      </c>
      <c r="R32" s="98">
        <v>0.435</v>
      </c>
      <c r="T32" s="160"/>
    </row>
    <row r="33" spans="1:20">
      <c r="A33" s="14" t="s">
        <v>910</v>
      </c>
      <c r="B33" s="14" t="s">
        <v>380</v>
      </c>
      <c r="C33" s="14" t="s">
        <v>430</v>
      </c>
      <c r="D33" s="14" t="s">
        <v>327</v>
      </c>
      <c r="E33" s="14" t="s">
        <v>143</v>
      </c>
      <c r="F33" s="14" t="s">
        <v>144</v>
      </c>
      <c r="G33" s="185">
        <v>73</v>
      </c>
      <c r="H33" s="160">
        <v>0.41089999999999999</v>
      </c>
      <c r="I33" s="160">
        <v>0.43345</v>
      </c>
      <c r="J33" s="160"/>
      <c r="K33" s="160"/>
      <c r="L33" s="354" t="s">
        <v>910</v>
      </c>
      <c r="M33" s="42" t="s">
        <v>401</v>
      </c>
      <c r="N33" s="42" t="s">
        <v>822</v>
      </c>
      <c r="O33" s="42" t="s">
        <v>478</v>
      </c>
      <c r="P33" s="42" t="s">
        <v>282</v>
      </c>
      <c r="Q33" s="325">
        <v>127</v>
      </c>
      <c r="R33" s="98">
        <v>0.26</v>
      </c>
      <c r="T33" s="160"/>
    </row>
    <row r="34" spans="1:20" ht="14.65" thickBot="1">
      <c r="A34" s="14" t="s">
        <v>910</v>
      </c>
      <c r="B34" s="14" t="s">
        <v>380</v>
      </c>
      <c r="C34" s="14" t="s">
        <v>430</v>
      </c>
      <c r="D34" s="14" t="s">
        <v>327</v>
      </c>
      <c r="E34" s="14" t="s">
        <v>149</v>
      </c>
      <c r="F34" s="14" t="s">
        <v>150</v>
      </c>
      <c r="G34" s="185">
        <v>144</v>
      </c>
      <c r="H34" s="160">
        <v>0.60409999999999997</v>
      </c>
      <c r="I34" s="160">
        <v>0.65886</v>
      </c>
      <c r="J34" s="160"/>
      <c r="K34" s="160"/>
      <c r="L34" s="355" t="s">
        <v>910</v>
      </c>
      <c r="M34" s="77" t="s">
        <v>401</v>
      </c>
      <c r="N34" s="77" t="s">
        <v>822</v>
      </c>
      <c r="O34" s="77" t="s">
        <v>478</v>
      </c>
      <c r="P34" s="77" t="s">
        <v>283</v>
      </c>
      <c r="Q34" s="326">
        <v>99</v>
      </c>
      <c r="R34" s="99">
        <v>0.121</v>
      </c>
      <c r="T34" s="160"/>
    </row>
    <row r="35" spans="1:20">
      <c r="A35" s="14" t="s">
        <v>910</v>
      </c>
      <c r="B35" s="14" t="s">
        <v>380</v>
      </c>
      <c r="C35" s="14" t="s">
        <v>430</v>
      </c>
      <c r="D35" s="14" t="s">
        <v>327</v>
      </c>
      <c r="E35" s="14" t="s">
        <v>173</v>
      </c>
      <c r="F35" s="14" t="s">
        <v>174</v>
      </c>
      <c r="G35" s="185">
        <v>45</v>
      </c>
      <c r="H35" s="160">
        <v>0.55549999999999999</v>
      </c>
      <c r="I35" s="160">
        <v>0.66486999999999996</v>
      </c>
      <c r="J35" s="160"/>
      <c r="K35" s="160"/>
      <c r="L35" s="366"/>
      <c r="M35" s="52"/>
      <c r="N35" s="52"/>
      <c r="O35" s="52"/>
      <c r="P35" s="52"/>
      <c r="R35" s="52"/>
      <c r="T35" s="160"/>
    </row>
    <row r="36" spans="1:20">
      <c r="A36" s="14" t="s">
        <v>910</v>
      </c>
      <c r="B36" s="14" t="s">
        <v>380</v>
      </c>
      <c r="C36" s="14" t="s">
        <v>430</v>
      </c>
      <c r="D36" s="14" t="s">
        <v>327</v>
      </c>
      <c r="E36" s="14" t="s">
        <v>197</v>
      </c>
      <c r="F36" s="14" t="s">
        <v>911</v>
      </c>
      <c r="G36" s="185">
        <v>195</v>
      </c>
      <c r="H36" s="160">
        <v>0.60509999999999997</v>
      </c>
      <c r="I36" s="160">
        <v>0.58406999999999998</v>
      </c>
      <c r="J36" s="160"/>
      <c r="K36" s="160"/>
      <c r="L36" s="366"/>
      <c r="M36" s="52"/>
      <c r="N36" s="52"/>
      <c r="O36" s="52"/>
      <c r="P36" s="52"/>
      <c r="R36" s="52"/>
      <c r="T36" s="160"/>
    </row>
    <row r="37" spans="1:20">
      <c r="A37" s="14" t="s">
        <v>910</v>
      </c>
      <c r="B37" s="14" t="s">
        <v>380</v>
      </c>
      <c r="C37" s="14" t="s">
        <v>430</v>
      </c>
      <c r="D37" s="14" t="s">
        <v>327</v>
      </c>
      <c r="E37" s="14" t="s">
        <v>209</v>
      </c>
      <c r="F37" s="14" t="s">
        <v>273</v>
      </c>
      <c r="G37" s="185">
        <v>210</v>
      </c>
      <c r="H37" s="160">
        <v>0.52380000000000004</v>
      </c>
      <c r="I37" s="160">
        <v>0.50973999999999997</v>
      </c>
      <c r="J37" s="160"/>
      <c r="K37" s="160"/>
      <c r="L37" s="366"/>
      <c r="M37" s="52"/>
      <c r="N37" s="52"/>
      <c r="O37" s="52"/>
      <c r="P37" s="52"/>
      <c r="R37" s="52"/>
      <c r="T37" s="160"/>
    </row>
    <row r="38" spans="1:20" ht="28.9" thickBot="1">
      <c r="A38" s="14" t="s">
        <v>910</v>
      </c>
      <c r="B38" s="14" t="s">
        <v>380</v>
      </c>
      <c r="C38" s="14" t="s">
        <v>430</v>
      </c>
      <c r="D38" s="14" t="s">
        <v>327</v>
      </c>
      <c r="E38" s="14" t="s">
        <v>211</v>
      </c>
      <c r="F38" s="14" t="s">
        <v>274</v>
      </c>
      <c r="G38" s="185">
        <v>148</v>
      </c>
      <c r="H38" s="160">
        <v>0.47289999999999999</v>
      </c>
      <c r="I38" s="160">
        <v>0.49908000000000002</v>
      </c>
      <c r="J38" s="160"/>
      <c r="K38" s="160"/>
      <c r="L38" s="74" t="s">
        <v>660</v>
      </c>
      <c r="M38" s="74" t="s">
        <v>395</v>
      </c>
      <c r="N38" s="74" t="s">
        <v>821</v>
      </c>
      <c r="O38" s="74" t="s">
        <v>456</v>
      </c>
      <c r="P38" s="74" t="s">
        <v>454</v>
      </c>
      <c r="Q38" s="91" t="s">
        <v>414</v>
      </c>
      <c r="R38" s="74" t="s">
        <v>474</v>
      </c>
      <c r="T38" s="160"/>
    </row>
    <row r="39" spans="1:20">
      <c r="A39" s="14" t="s">
        <v>910</v>
      </c>
      <c r="B39" s="14" t="s">
        <v>380</v>
      </c>
      <c r="C39" s="63" t="s">
        <v>431</v>
      </c>
      <c r="D39" s="63" t="s">
        <v>432</v>
      </c>
      <c r="E39" s="63" t="s">
        <v>431</v>
      </c>
      <c r="F39" s="63" t="s">
        <v>432</v>
      </c>
      <c r="G39" s="184">
        <v>1260</v>
      </c>
      <c r="H39" s="167">
        <v>0.48330000000000001</v>
      </c>
      <c r="I39" s="167">
        <v>0.47661999999999999</v>
      </c>
      <c r="J39" s="160"/>
      <c r="K39" s="160"/>
      <c r="L39" s="354">
        <v>2021</v>
      </c>
      <c r="M39" s="42" t="s">
        <v>380</v>
      </c>
      <c r="N39" s="42" t="s">
        <v>822</v>
      </c>
      <c r="O39" s="42" t="s">
        <v>478</v>
      </c>
      <c r="P39" s="42" t="s">
        <v>479</v>
      </c>
      <c r="Q39" s="325">
        <v>3283</v>
      </c>
      <c r="R39" s="98">
        <v>0.54127000000000003</v>
      </c>
      <c r="T39" s="160"/>
    </row>
    <row r="40" spans="1:20">
      <c r="A40" s="14" t="s">
        <v>910</v>
      </c>
      <c r="B40" s="14" t="s">
        <v>380</v>
      </c>
      <c r="C40" s="14" t="s">
        <v>431</v>
      </c>
      <c r="D40" s="14" t="s">
        <v>432</v>
      </c>
      <c r="E40" s="14" t="s">
        <v>37</v>
      </c>
      <c r="F40" s="14" t="s">
        <v>38</v>
      </c>
      <c r="G40" s="185">
        <v>103</v>
      </c>
      <c r="H40" s="160">
        <v>0.53390000000000004</v>
      </c>
      <c r="I40" s="160">
        <v>0.52432999999999996</v>
      </c>
      <c r="J40" s="160"/>
      <c r="K40" s="160"/>
      <c r="L40" s="354">
        <v>2022</v>
      </c>
      <c r="M40" s="42" t="s">
        <v>380</v>
      </c>
      <c r="N40" s="42" t="s">
        <v>822</v>
      </c>
      <c r="O40" s="42" t="s">
        <v>478</v>
      </c>
      <c r="P40" s="42" t="s">
        <v>479</v>
      </c>
      <c r="Q40" s="325">
        <v>3315</v>
      </c>
      <c r="R40" s="98">
        <v>0.52800000000000002</v>
      </c>
      <c r="T40" s="160"/>
    </row>
    <row r="41" spans="1:20">
      <c r="A41" s="14" t="s">
        <v>910</v>
      </c>
      <c r="B41" s="14" t="s">
        <v>380</v>
      </c>
      <c r="C41" s="14" t="s">
        <v>431</v>
      </c>
      <c r="D41" s="14" t="s">
        <v>432</v>
      </c>
      <c r="E41" s="14" t="s">
        <v>49</v>
      </c>
      <c r="F41" s="14" t="s">
        <v>50</v>
      </c>
      <c r="G41" s="185">
        <v>85</v>
      </c>
      <c r="H41" s="160">
        <v>0.50580000000000003</v>
      </c>
      <c r="I41" s="160">
        <v>0.49159999999999998</v>
      </c>
      <c r="J41" s="160"/>
      <c r="K41" s="160"/>
      <c r="L41" s="354">
        <v>2023</v>
      </c>
      <c r="M41" s="42" t="s">
        <v>380</v>
      </c>
      <c r="N41" s="42" t="s">
        <v>822</v>
      </c>
      <c r="O41" s="42" t="s">
        <v>478</v>
      </c>
      <c r="P41" s="42" t="s">
        <v>479</v>
      </c>
      <c r="Q41" s="325">
        <v>3374</v>
      </c>
      <c r="R41" s="98">
        <v>0.52900000000000003</v>
      </c>
      <c r="T41" s="160"/>
    </row>
    <row r="42" spans="1:20">
      <c r="A42" s="14" t="s">
        <v>910</v>
      </c>
      <c r="B42" s="14" t="s">
        <v>380</v>
      </c>
      <c r="C42" s="14" t="s">
        <v>431</v>
      </c>
      <c r="D42" s="14" t="s">
        <v>432</v>
      </c>
      <c r="E42" s="14" t="s">
        <v>73</v>
      </c>
      <c r="F42" s="14" t="s">
        <v>74</v>
      </c>
      <c r="G42" s="185">
        <v>130</v>
      </c>
      <c r="H42" s="160">
        <v>0.50760000000000005</v>
      </c>
      <c r="I42" s="160">
        <v>0.49604999999999999</v>
      </c>
      <c r="J42" s="160"/>
      <c r="K42" s="160"/>
      <c r="L42" s="354">
        <v>2021</v>
      </c>
      <c r="M42" s="42" t="s">
        <v>401</v>
      </c>
      <c r="N42" s="42" t="s">
        <v>822</v>
      </c>
      <c r="O42" s="42" t="s">
        <v>478</v>
      </c>
      <c r="P42" s="42" t="s">
        <v>479</v>
      </c>
      <c r="Q42" s="325">
        <v>144</v>
      </c>
      <c r="R42" s="98">
        <v>0.5</v>
      </c>
      <c r="T42" s="160"/>
    </row>
    <row r="43" spans="1:20">
      <c r="A43" s="14" t="s">
        <v>910</v>
      </c>
      <c r="B43" s="14" t="s">
        <v>380</v>
      </c>
      <c r="C43" s="14" t="s">
        <v>431</v>
      </c>
      <c r="D43" s="14" t="s">
        <v>432</v>
      </c>
      <c r="E43" s="14" t="s">
        <v>77</v>
      </c>
      <c r="F43" s="14" t="s">
        <v>912</v>
      </c>
      <c r="G43" s="185">
        <v>70</v>
      </c>
      <c r="H43" s="160">
        <v>0.42849999999999999</v>
      </c>
      <c r="I43" s="160">
        <v>0.45322000000000001</v>
      </c>
      <c r="J43" s="160"/>
      <c r="K43" s="160"/>
      <c r="L43" s="354">
        <v>2022</v>
      </c>
      <c r="M43" s="42" t="s">
        <v>401</v>
      </c>
      <c r="N43" s="42" t="s">
        <v>822</v>
      </c>
      <c r="O43" s="42" t="s">
        <v>478</v>
      </c>
      <c r="P43" s="42" t="s">
        <v>479</v>
      </c>
      <c r="Q43" s="325">
        <v>153</v>
      </c>
      <c r="R43" s="98">
        <v>0.35299999999999998</v>
      </c>
      <c r="T43" s="160"/>
    </row>
    <row r="44" spans="1:20" ht="14.65" thickBot="1">
      <c r="A44" s="14" t="s">
        <v>910</v>
      </c>
      <c r="B44" s="14" t="s">
        <v>380</v>
      </c>
      <c r="C44" s="14" t="s">
        <v>431</v>
      </c>
      <c r="D44" s="14" t="s">
        <v>432</v>
      </c>
      <c r="E44" s="14" t="s">
        <v>100</v>
      </c>
      <c r="F44" s="14" t="s">
        <v>101</v>
      </c>
      <c r="G44" s="185">
        <v>44</v>
      </c>
      <c r="H44" s="160">
        <v>0.31809999999999999</v>
      </c>
      <c r="I44" s="160">
        <v>0.37274000000000002</v>
      </c>
      <c r="J44" s="160"/>
      <c r="K44" s="160"/>
      <c r="L44" s="355">
        <v>2023</v>
      </c>
      <c r="M44" s="77" t="s">
        <v>401</v>
      </c>
      <c r="N44" s="77" t="s">
        <v>822</v>
      </c>
      <c r="O44" s="77" t="s">
        <v>478</v>
      </c>
      <c r="P44" s="77" t="s">
        <v>479</v>
      </c>
      <c r="Q44" s="326">
        <v>140</v>
      </c>
      <c r="R44" s="99">
        <v>0.157</v>
      </c>
      <c r="T44" s="160"/>
    </row>
    <row r="45" spans="1:20">
      <c r="A45" s="14" t="s">
        <v>910</v>
      </c>
      <c r="B45" s="14" t="s">
        <v>380</v>
      </c>
      <c r="C45" s="14" t="s">
        <v>431</v>
      </c>
      <c r="D45" s="14" t="s">
        <v>432</v>
      </c>
      <c r="E45" s="14" t="s">
        <v>129</v>
      </c>
      <c r="F45" s="14" t="s">
        <v>130</v>
      </c>
      <c r="G45" s="185">
        <v>234</v>
      </c>
      <c r="H45" s="160">
        <v>0.49569999999999997</v>
      </c>
      <c r="I45" s="160">
        <v>0.52293000000000001</v>
      </c>
      <c r="J45" s="160"/>
      <c r="K45" s="160"/>
      <c r="L45" s="366"/>
      <c r="M45" s="52"/>
      <c r="N45" s="52"/>
      <c r="O45" s="52"/>
      <c r="P45" s="52"/>
      <c r="R45" s="52"/>
    </row>
    <row r="46" spans="1:20">
      <c r="A46" s="14" t="s">
        <v>910</v>
      </c>
      <c r="B46" s="14" t="s">
        <v>380</v>
      </c>
      <c r="C46" s="14" t="s">
        <v>431</v>
      </c>
      <c r="D46" s="14" t="s">
        <v>432</v>
      </c>
      <c r="E46" s="14" t="s">
        <v>131</v>
      </c>
      <c r="F46" s="14" t="s">
        <v>132</v>
      </c>
      <c r="G46" s="185">
        <v>63</v>
      </c>
      <c r="H46" s="160">
        <v>0.66659999999999997</v>
      </c>
      <c r="I46" s="160">
        <v>0.61568000000000001</v>
      </c>
      <c r="J46" s="160"/>
      <c r="K46" s="160"/>
      <c r="L46" s="366"/>
      <c r="M46" s="52"/>
      <c r="N46" s="52"/>
      <c r="O46" s="52"/>
      <c r="P46" s="52"/>
      <c r="R46" s="52"/>
    </row>
    <row r="47" spans="1:20">
      <c r="A47" s="14" t="s">
        <v>910</v>
      </c>
      <c r="B47" s="14" t="s">
        <v>380</v>
      </c>
      <c r="C47" s="14" t="s">
        <v>431</v>
      </c>
      <c r="D47" s="14" t="s">
        <v>432</v>
      </c>
      <c r="E47" s="14" t="s">
        <v>133</v>
      </c>
      <c r="F47" s="14" t="s">
        <v>134</v>
      </c>
      <c r="G47" s="185">
        <v>131</v>
      </c>
      <c r="H47" s="160">
        <v>0.39689999999999998</v>
      </c>
      <c r="I47" s="160">
        <v>0.37862000000000001</v>
      </c>
      <c r="J47" s="160"/>
      <c r="K47" s="160"/>
      <c r="L47" s="366"/>
      <c r="M47" s="52"/>
      <c r="N47" s="52"/>
      <c r="O47" s="52"/>
      <c r="P47" s="52"/>
      <c r="R47" s="52"/>
    </row>
    <row r="48" spans="1:20" ht="28.9" thickBot="1">
      <c r="A48" s="14" t="s">
        <v>910</v>
      </c>
      <c r="B48" s="14" t="s">
        <v>380</v>
      </c>
      <c r="C48" s="14" t="s">
        <v>431</v>
      </c>
      <c r="D48" s="14" t="s">
        <v>432</v>
      </c>
      <c r="E48" s="14" t="s">
        <v>141</v>
      </c>
      <c r="F48" s="14" t="s">
        <v>142</v>
      </c>
      <c r="G48" s="185">
        <v>91</v>
      </c>
      <c r="H48" s="160">
        <v>0.5494</v>
      </c>
      <c r="I48" s="160">
        <v>0.50355000000000005</v>
      </c>
      <c r="J48" s="160"/>
      <c r="K48" s="160"/>
      <c r="L48" s="74" t="s">
        <v>660</v>
      </c>
      <c r="M48" s="74" t="s">
        <v>395</v>
      </c>
      <c r="N48" s="74" t="s">
        <v>481</v>
      </c>
      <c r="O48" s="74" t="s">
        <v>456</v>
      </c>
      <c r="P48" s="74" t="s">
        <v>454</v>
      </c>
      <c r="Q48" s="91" t="s">
        <v>414</v>
      </c>
      <c r="R48" s="74" t="s">
        <v>474</v>
      </c>
    </row>
    <row r="49" spans="1:24">
      <c r="A49" s="14" t="s">
        <v>910</v>
      </c>
      <c r="B49" s="14" t="s">
        <v>380</v>
      </c>
      <c r="C49" s="14" t="s">
        <v>431</v>
      </c>
      <c r="D49" s="14" t="s">
        <v>432</v>
      </c>
      <c r="E49" s="14" t="s">
        <v>189</v>
      </c>
      <c r="F49" s="14" t="s">
        <v>913</v>
      </c>
      <c r="G49" s="185">
        <v>53</v>
      </c>
      <c r="H49" s="160">
        <v>0.47160000000000002</v>
      </c>
      <c r="I49" s="160">
        <v>0.53444000000000003</v>
      </c>
      <c r="J49" s="160"/>
      <c r="K49" s="160"/>
      <c r="L49" s="367" t="s">
        <v>910</v>
      </c>
      <c r="M49" s="307" t="s">
        <v>400</v>
      </c>
      <c r="N49" s="307" t="s">
        <v>480</v>
      </c>
      <c r="O49" s="307" t="s">
        <v>478</v>
      </c>
      <c r="P49" s="307" t="s">
        <v>479</v>
      </c>
      <c r="Q49" s="331">
        <v>640</v>
      </c>
      <c r="R49" s="308">
        <v>0.72968999999999995</v>
      </c>
      <c r="W49" s="90"/>
      <c r="X49" s="398"/>
    </row>
    <row r="50" spans="1:24">
      <c r="A50" s="14" t="s">
        <v>910</v>
      </c>
      <c r="B50" s="14" t="s">
        <v>380</v>
      </c>
      <c r="C50" s="14" t="s">
        <v>431</v>
      </c>
      <c r="D50" s="14" t="s">
        <v>432</v>
      </c>
      <c r="E50" s="14" t="s">
        <v>190</v>
      </c>
      <c r="F50" s="14" t="s">
        <v>914</v>
      </c>
      <c r="G50" s="185">
        <v>150</v>
      </c>
      <c r="H50" s="160">
        <v>0.40660000000000002</v>
      </c>
      <c r="I50" s="160">
        <v>0.34586</v>
      </c>
      <c r="J50" s="160"/>
      <c r="K50" s="160"/>
      <c r="L50" s="352" t="s">
        <v>910</v>
      </c>
      <c r="M50" s="84" t="s">
        <v>400</v>
      </c>
      <c r="N50" s="84" t="s">
        <v>480</v>
      </c>
      <c r="O50" s="84" t="s">
        <v>478</v>
      </c>
      <c r="P50" s="84" t="s">
        <v>466</v>
      </c>
      <c r="Q50" s="329">
        <v>143</v>
      </c>
      <c r="R50" s="96">
        <v>0.90210000000000001</v>
      </c>
      <c r="W50" s="90"/>
      <c r="X50" s="398"/>
    </row>
    <row r="51" spans="1:24">
      <c r="A51" s="14" t="s">
        <v>910</v>
      </c>
      <c r="B51" s="14" t="s">
        <v>380</v>
      </c>
      <c r="C51" s="14" t="s">
        <v>431</v>
      </c>
      <c r="D51" s="14" t="s">
        <v>432</v>
      </c>
      <c r="E51" s="14" t="s">
        <v>225</v>
      </c>
      <c r="F51" s="14" t="s">
        <v>226</v>
      </c>
      <c r="G51" s="185">
        <v>63</v>
      </c>
      <c r="H51" s="160">
        <v>0.49199999999999999</v>
      </c>
      <c r="I51" s="160">
        <v>0.53425</v>
      </c>
      <c r="J51" s="160"/>
      <c r="K51" s="160"/>
      <c r="L51" s="352" t="s">
        <v>910</v>
      </c>
      <c r="M51" s="84" t="s">
        <v>400</v>
      </c>
      <c r="N51" s="84" t="s">
        <v>480</v>
      </c>
      <c r="O51" s="84" t="s">
        <v>478</v>
      </c>
      <c r="P51" s="84" t="s">
        <v>467</v>
      </c>
      <c r="Q51" s="329">
        <v>267</v>
      </c>
      <c r="R51" s="96">
        <v>0.82772000000000001</v>
      </c>
      <c r="W51" s="90"/>
      <c r="X51" s="398"/>
    </row>
    <row r="52" spans="1:24">
      <c r="A52" s="14" t="s">
        <v>910</v>
      </c>
      <c r="B52" s="14" t="s">
        <v>380</v>
      </c>
      <c r="C52" s="14" t="s">
        <v>431</v>
      </c>
      <c r="D52" s="14" t="s">
        <v>432</v>
      </c>
      <c r="E52" s="14" t="s">
        <v>227</v>
      </c>
      <c r="F52" s="14" t="s">
        <v>228</v>
      </c>
      <c r="G52" s="185">
        <v>43</v>
      </c>
      <c r="H52" s="160">
        <v>0.55810000000000004</v>
      </c>
      <c r="I52" s="160">
        <v>0.58948</v>
      </c>
      <c r="J52" s="160"/>
      <c r="K52" s="160"/>
      <c r="L52" s="352" t="s">
        <v>910</v>
      </c>
      <c r="M52" s="84" t="s">
        <v>400</v>
      </c>
      <c r="N52" s="84" t="s">
        <v>480</v>
      </c>
      <c r="O52" s="84" t="s">
        <v>478</v>
      </c>
      <c r="P52" s="84" t="s">
        <v>282</v>
      </c>
      <c r="Q52" s="329">
        <v>132</v>
      </c>
      <c r="R52" s="96">
        <v>0.59091000000000005</v>
      </c>
      <c r="W52" s="90"/>
      <c r="X52" s="398"/>
    </row>
    <row r="53" spans="1:24">
      <c r="A53" s="14" t="s">
        <v>910</v>
      </c>
      <c r="B53" s="14" t="s">
        <v>380</v>
      </c>
      <c r="C53" s="63" t="s">
        <v>433</v>
      </c>
      <c r="D53" s="63" t="s">
        <v>315</v>
      </c>
      <c r="E53" s="63" t="s">
        <v>433</v>
      </c>
      <c r="F53" s="63" t="s">
        <v>315</v>
      </c>
      <c r="G53" s="184">
        <v>402</v>
      </c>
      <c r="H53" s="167">
        <v>0.51990000000000003</v>
      </c>
      <c r="I53" s="167">
        <v>0.54788000000000003</v>
      </c>
      <c r="J53" s="160"/>
      <c r="K53" s="160"/>
      <c r="L53" s="352" t="s">
        <v>910</v>
      </c>
      <c r="M53" s="84" t="s">
        <v>400</v>
      </c>
      <c r="N53" s="84" t="s">
        <v>480</v>
      </c>
      <c r="O53" s="84" t="s">
        <v>478</v>
      </c>
      <c r="P53" s="84" t="s">
        <v>283</v>
      </c>
      <c r="Q53" s="329">
        <v>98</v>
      </c>
      <c r="R53" s="96">
        <v>0.39795999999999998</v>
      </c>
      <c r="W53" s="90"/>
      <c r="X53" s="398"/>
    </row>
    <row r="54" spans="1:24">
      <c r="A54" s="14" t="s">
        <v>910</v>
      </c>
      <c r="B54" s="14" t="s">
        <v>380</v>
      </c>
      <c r="C54" s="14" t="s">
        <v>433</v>
      </c>
      <c r="D54" s="14" t="s">
        <v>315</v>
      </c>
      <c r="E54" s="14" t="s">
        <v>41</v>
      </c>
      <c r="F54" s="14" t="s">
        <v>42</v>
      </c>
      <c r="G54" s="185">
        <v>57</v>
      </c>
      <c r="H54" s="160">
        <v>0.50870000000000004</v>
      </c>
      <c r="I54" s="160">
        <v>0.50412999999999997</v>
      </c>
      <c r="J54" s="160"/>
      <c r="K54" s="160"/>
      <c r="L54" s="368" t="s">
        <v>910</v>
      </c>
      <c r="M54" s="81" t="s">
        <v>400</v>
      </c>
      <c r="N54" s="81" t="s">
        <v>482</v>
      </c>
      <c r="O54" s="81" t="s">
        <v>478</v>
      </c>
      <c r="P54" s="81" t="s">
        <v>479</v>
      </c>
      <c r="Q54" s="328">
        <v>921</v>
      </c>
      <c r="R54" s="81">
        <v>0.72313000000000005</v>
      </c>
      <c r="W54" s="90"/>
      <c r="X54" s="398"/>
    </row>
    <row r="55" spans="1:24">
      <c r="A55" s="14" t="s">
        <v>910</v>
      </c>
      <c r="B55" s="14" t="s">
        <v>380</v>
      </c>
      <c r="C55" s="14" t="s">
        <v>433</v>
      </c>
      <c r="D55" s="14" t="s">
        <v>315</v>
      </c>
      <c r="E55" s="14" t="s">
        <v>119</v>
      </c>
      <c r="F55" s="14" t="s">
        <v>120</v>
      </c>
      <c r="G55" s="185">
        <v>161</v>
      </c>
      <c r="H55" s="160">
        <v>0.50929999999999997</v>
      </c>
      <c r="I55" s="160">
        <v>0.53452999999999995</v>
      </c>
      <c r="J55" s="160"/>
      <c r="K55" s="160"/>
      <c r="L55" s="366" t="s">
        <v>910</v>
      </c>
      <c r="M55" s="52" t="s">
        <v>400</v>
      </c>
      <c r="N55" s="52" t="s">
        <v>482</v>
      </c>
      <c r="O55" s="52" t="s">
        <v>478</v>
      </c>
      <c r="P55" s="52" t="s">
        <v>466</v>
      </c>
      <c r="Q55" s="90">
        <v>218</v>
      </c>
      <c r="R55" s="52">
        <v>0.90825999999999996</v>
      </c>
      <c r="W55" s="90"/>
      <c r="X55" s="398"/>
    </row>
    <row r="56" spans="1:24">
      <c r="A56" s="14" t="s">
        <v>910</v>
      </c>
      <c r="B56" s="14" t="s">
        <v>380</v>
      </c>
      <c r="C56" s="14" t="s">
        <v>433</v>
      </c>
      <c r="D56" s="14" t="s">
        <v>315</v>
      </c>
      <c r="E56" s="14" t="s">
        <v>814</v>
      </c>
      <c r="F56" s="14" t="s">
        <v>813</v>
      </c>
      <c r="G56" s="185">
        <v>83</v>
      </c>
      <c r="H56" s="160">
        <v>0.49390000000000001</v>
      </c>
      <c r="I56" s="160">
        <v>0.5554</v>
      </c>
      <c r="J56" s="160"/>
      <c r="K56" s="160"/>
      <c r="L56" s="366" t="s">
        <v>910</v>
      </c>
      <c r="M56" s="52" t="s">
        <v>400</v>
      </c>
      <c r="N56" s="52" t="s">
        <v>482</v>
      </c>
      <c r="O56" s="52" t="s">
        <v>478</v>
      </c>
      <c r="P56" s="52" t="s">
        <v>467</v>
      </c>
      <c r="Q56" s="90">
        <v>382</v>
      </c>
      <c r="R56" s="52">
        <v>0.74868999999999997</v>
      </c>
      <c r="W56" s="90"/>
      <c r="X56" s="398"/>
    </row>
    <row r="57" spans="1:24">
      <c r="A57" s="14" t="s">
        <v>910</v>
      </c>
      <c r="B57" s="14" t="s">
        <v>380</v>
      </c>
      <c r="C57" s="14" t="s">
        <v>433</v>
      </c>
      <c r="D57" s="14" t="s">
        <v>315</v>
      </c>
      <c r="E57" s="14" t="s">
        <v>184</v>
      </c>
      <c r="F57" s="14" t="s">
        <v>185</v>
      </c>
      <c r="G57" s="185">
        <v>47</v>
      </c>
      <c r="H57" s="160">
        <v>0.48930000000000001</v>
      </c>
      <c r="I57" s="160">
        <v>0.50388999999999995</v>
      </c>
      <c r="J57" s="160"/>
      <c r="K57" s="160"/>
      <c r="L57" s="366" t="s">
        <v>910</v>
      </c>
      <c r="M57" s="52" t="s">
        <v>400</v>
      </c>
      <c r="N57" s="52" t="s">
        <v>482</v>
      </c>
      <c r="O57" s="52" t="s">
        <v>478</v>
      </c>
      <c r="P57" s="52" t="s">
        <v>282</v>
      </c>
      <c r="Q57" s="90">
        <v>212</v>
      </c>
      <c r="R57" s="52">
        <v>0.68396000000000001</v>
      </c>
      <c r="W57" s="90"/>
      <c r="X57" s="398"/>
    </row>
    <row r="58" spans="1:24">
      <c r="A58" s="14" t="s">
        <v>910</v>
      </c>
      <c r="B58" s="14" t="s">
        <v>380</v>
      </c>
      <c r="C58" s="14" t="s">
        <v>433</v>
      </c>
      <c r="D58" s="14" t="s">
        <v>315</v>
      </c>
      <c r="E58" s="14" t="s">
        <v>235</v>
      </c>
      <c r="F58" s="14" t="s">
        <v>935</v>
      </c>
      <c r="G58" s="185">
        <v>54</v>
      </c>
      <c r="H58" s="160">
        <v>0.62960000000000005</v>
      </c>
      <c r="I58" s="160">
        <v>0.66566000000000003</v>
      </c>
      <c r="J58" s="160"/>
      <c r="K58" s="160"/>
      <c r="L58" s="366" t="s">
        <v>910</v>
      </c>
      <c r="M58" s="52" t="s">
        <v>400</v>
      </c>
      <c r="N58" s="52" t="s">
        <v>482</v>
      </c>
      <c r="O58" s="52" t="s">
        <v>478</v>
      </c>
      <c r="P58" s="52" t="s">
        <v>283</v>
      </c>
      <c r="Q58" s="90">
        <v>109</v>
      </c>
      <c r="R58" s="52">
        <v>0.33944999999999997</v>
      </c>
      <c r="W58" s="90"/>
      <c r="X58" s="398"/>
    </row>
    <row r="59" spans="1:24">
      <c r="A59" s="14" t="s">
        <v>910</v>
      </c>
      <c r="B59" s="14" t="s">
        <v>380</v>
      </c>
      <c r="C59" s="63" t="s">
        <v>434</v>
      </c>
      <c r="D59" s="63" t="s">
        <v>369</v>
      </c>
      <c r="E59" s="63" t="s">
        <v>434</v>
      </c>
      <c r="F59" s="63" t="s">
        <v>369</v>
      </c>
      <c r="G59" s="184">
        <v>258</v>
      </c>
      <c r="H59" s="167">
        <v>0.52710000000000001</v>
      </c>
      <c r="I59" s="167">
        <v>0.50505</v>
      </c>
      <c r="J59" s="160"/>
      <c r="K59" s="160"/>
      <c r="L59" s="367" t="s">
        <v>910</v>
      </c>
      <c r="M59" s="307" t="s">
        <v>400</v>
      </c>
      <c r="N59" s="307" t="s">
        <v>483</v>
      </c>
      <c r="O59" s="307" t="s">
        <v>478</v>
      </c>
      <c r="P59" s="307" t="s">
        <v>479</v>
      </c>
      <c r="Q59" s="331">
        <v>1119</v>
      </c>
      <c r="R59" s="308">
        <v>0.55942999999999998</v>
      </c>
      <c r="W59" s="90"/>
      <c r="X59" s="398"/>
    </row>
    <row r="60" spans="1:24">
      <c r="A60" s="14" t="s">
        <v>910</v>
      </c>
      <c r="B60" s="14" t="s">
        <v>380</v>
      </c>
      <c r="C60" s="14" t="s">
        <v>434</v>
      </c>
      <c r="D60" s="14" t="s">
        <v>369</v>
      </c>
      <c r="E60" s="14" t="s">
        <v>94</v>
      </c>
      <c r="F60" s="14" t="s">
        <v>95</v>
      </c>
      <c r="G60" s="185">
        <v>101</v>
      </c>
      <c r="H60" s="160">
        <v>0.52470000000000006</v>
      </c>
      <c r="I60" s="160">
        <v>0.49722</v>
      </c>
      <c r="J60" s="160"/>
      <c r="K60" s="160"/>
      <c r="L60" s="352" t="s">
        <v>910</v>
      </c>
      <c r="M60" s="84" t="s">
        <v>400</v>
      </c>
      <c r="N60" s="84" t="s">
        <v>483</v>
      </c>
      <c r="O60" s="84" t="s">
        <v>478</v>
      </c>
      <c r="P60" s="84" t="s">
        <v>466</v>
      </c>
      <c r="Q60" s="329">
        <v>182</v>
      </c>
      <c r="R60" s="96">
        <v>0.81867999999999996</v>
      </c>
      <c r="W60" s="90"/>
      <c r="X60" s="398"/>
    </row>
    <row r="61" spans="1:24">
      <c r="A61" s="14" t="s">
        <v>910</v>
      </c>
      <c r="B61" s="14" t="s">
        <v>380</v>
      </c>
      <c r="C61" s="14" t="s">
        <v>434</v>
      </c>
      <c r="D61" s="14" t="s">
        <v>369</v>
      </c>
      <c r="E61" s="14" t="s">
        <v>145</v>
      </c>
      <c r="F61" s="14" t="s">
        <v>146</v>
      </c>
      <c r="G61" s="185">
        <v>65</v>
      </c>
      <c r="H61" s="160">
        <v>0.46150000000000002</v>
      </c>
      <c r="I61" s="160">
        <v>0.46531</v>
      </c>
      <c r="J61" s="160"/>
      <c r="K61" s="160"/>
      <c r="L61" s="352" t="s">
        <v>910</v>
      </c>
      <c r="M61" s="84" t="s">
        <v>400</v>
      </c>
      <c r="N61" s="84" t="s">
        <v>483</v>
      </c>
      <c r="O61" s="84" t="s">
        <v>478</v>
      </c>
      <c r="P61" s="84" t="s">
        <v>467</v>
      </c>
      <c r="Q61" s="329">
        <v>435</v>
      </c>
      <c r="R61" s="96">
        <v>0.68045999999999995</v>
      </c>
      <c r="W61" s="90"/>
      <c r="X61" s="398"/>
    </row>
    <row r="62" spans="1:24">
      <c r="A62" s="14" t="s">
        <v>910</v>
      </c>
      <c r="B62" s="14" t="s">
        <v>380</v>
      </c>
      <c r="C62" s="14" t="s">
        <v>434</v>
      </c>
      <c r="D62" s="14" t="s">
        <v>369</v>
      </c>
      <c r="E62" s="14" t="s">
        <v>239</v>
      </c>
      <c r="F62" s="14" t="s">
        <v>240</v>
      </c>
      <c r="G62" s="185">
        <v>92</v>
      </c>
      <c r="H62" s="160">
        <v>0.57599999999999996</v>
      </c>
      <c r="I62" s="160">
        <v>0.53963000000000005</v>
      </c>
      <c r="J62" s="160"/>
      <c r="K62" s="160"/>
      <c r="L62" s="352" t="s">
        <v>910</v>
      </c>
      <c r="M62" s="84" t="s">
        <v>400</v>
      </c>
      <c r="N62" s="84" t="s">
        <v>483</v>
      </c>
      <c r="O62" s="84" t="s">
        <v>478</v>
      </c>
      <c r="P62" s="84" t="s">
        <v>282</v>
      </c>
      <c r="Q62" s="329">
        <v>272</v>
      </c>
      <c r="R62" s="96">
        <v>0.52205999999999997</v>
      </c>
      <c r="W62" s="90"/>
      <c r="X62" s="398"/>
    </row>
    <row r="63" spans="1:24">
      <c r="A63" s="14" t="s">
        <v>910</v>
      </c>
      <c r="B63" s="14" t="s">
        <v>380</v>
      </c>
      <c r="C63" s="63" t="s">
        <v>435</v>
      </c>
      <c r="D63" s="63" t="s">
        <v>328</v>
      </c>
      <c r="E63" s="63" t="s">
        <v>435</v>
      </c>
      <c r="F63" s="63" t="s">
        <v>328</v>
      </c>
      <c r="G63" s="184">
        <v>456</v>
      </c>
      <c r="H63" s="167">
        <v>0.54820000000000002</v>
      </c>
      <c r="I63" s="167">
        <v>0.52403999999999995</v>
      </c>
      <c r="J63" s="160"/>
      <c r="K63" s="160"/>
      <c r="L63" s="352" t="s">
        <v>910</v>
      </c>
      <c r="M63" s="84" t="s">
        <v>400</v>
      </c>
      <c r="N63" s="84" t="s">
        <v>483</v>
      </c>
      <c r="O63" s="84" t="s">
        <v>478</v>
      </c>
      <c r="P63" s="84" t="s">
        <v>283</v>
      </c>
      <c r="Q63" s="329">
        <v>230</v>
      </c>
      <c r="R63" s="96">
        <v>0.16957</v>
      </c>
      <c r="W63" s="90"/>
      <c r="X63" s="398"/>
    </row>
    <row r="64" spans="1:24">
      <c r="A64" s="14" t="s">
        <v>910</v>
      </c>
      <c r="B64" s="14" t="s">
        <v>380</v>
      </c>
      <c r="C64" s="14" t="s">
        <v>435</v>
      </c>
      <c r="D64" s="14" t="s">
        <v>328</v>
      </c>
      <c r="E64" s="14" t="s">
        <v>61</v>
      </c>
      <c r="F64" s="14" t="s">
        <v>62</v>
      </c>
      <c r="G64" s="185">
        <v>60</v>
      </c>
      <c r="H64" s="160">
        <v>0.5</v>
      </c>
      <c r="I64" s="160">
        <v>0.57250000000000001</v>
      </c>
      <c r="J64" s="160"/>
      <c r="K64" s="160"/>
      <c r="L64" s="368" t="s">
        <v>910</v>
      </c>
      <c r="M64" s="81" t="s">
        <v>400</v>
      </c>
      <c r="N64" s="81" t="s">
        <v>484</v>
      </c>
      <c r="O64" s="81" t="s">
        <v>478</v>
      </c>
      <c r="P64" s="81" t="s">
        <v>479</v>
      </c>
      <c r="Q64" s="328">
        <v>4824</v>
      </c>
      <c r="R64" s="81">
        <v>0.52529000000000003</v>
      </c>
      <c r="W64" s="90"/>
      <c r="X64" s="398"/>
    </row>
    <row r="65" spans="1:24">
      <c r="A65" s="14" t="s">
        <v>910</v>
      </c>
      <c r="B65" s="14" t="s">
        <v>380</v>
      </c>
      <c r="C65" s="14" t="s">
        <v>435</v>
      </c>
      <c r="D65" s="14" t="s">
        <v>328</v>
      </c>
      <c r="E65" s="14" t="s">
        <v>69</v>
      </c>
      <c r="F65" s="14" t="s">
        <v>70</v>
      </c>
      <c r="G65" s="185">
        <v>117</v>
      </c>
      <c r="H65" s="160">
        <v>0.60680000000000001</v>
      </c>
      <c r="I65" s="160">
        <v>0.61185999999999996</v>
      </c>
      <c r="J65" s="160"/>
      <c r="K65" s="160"/>
      <c r="L65" s="366" t="s">
        <v>910</v>
      </c>
      <c r="M65" s="52" t="s">
        <v>400</v>
      </c>
      <c r="N65" s="52" t="s">
        <v>484</v>
      </c>
      <c r="O65" s="52" t="s">
        <v>478</v>
      </c>
      <c r="P65" s="52" t="s">
        <v>466</v>
      </c>
      <c r="Q65" s="90">
        <v>665</v>
      </c>
      <c r="R65" s="52">
        <v>0.83609</v>
      </c>
      <c r="W65" s="90"/>
      <c r="X65" s="398"/>
    </row>
    <row r="66" spans="1:24">
      <c r="A66" s="14" t="s">
        <v>910</v>
      </c>
      <c r="B66" s="14" t="s">
        <v>380</v>
      </c>
      <c r="C66" s="14" t="s">
        <v>435</v>
      </c>
      <c r="D66" s="14" t="s">
        <v>328</v>
      </c>
      <c r="E66" s="14" t="s">
        <v>117</v>
      </c>
      <c r="F66" s="14" t="s">
        <v>118</v>
      </c>
      <c r="G66" s="185">
        <v>147</v>
      </c>
      <c r="H66" s="160">
        <v>0.55100000000000005</v>
      </c>
      <c r="I66" s="160">
        <v>0.49253999999999998</v>
      </c>
      <c r="J66" s="160"/>
      <c r="K66" s="160"/>
      <c r="L66" s="366" t="s">
        <v>910</v>
      </c>
      <c r="M66" s="52" t="s">
        <v>400</v>
      </c>
      <c r="N66" s="52" t="s">
        <v>484</v>
      </c>
      <c r="O66" s="52" t="s">
        <v>478</v>
      </c>
      <c r="P66" s="52" t="s">
        <v>467</v>
      </c>
      <c r="Q66" s="90">
        <v>1828</v>
      </c>
      <c r="R66" s="52">
        <v>0.63456999999999997</v>
      </c>
      <c r="W66" s="90"/>
      <c r="X66" s="398"/>
    </row>
    <row r="67" spans="1:24">
      <c r="A67" s="14" t="s">
        <v>910</v>
      </c>
      <c r="B67" s="14" t="s">
        <v>380</v>
      </c>
      <c r="C67" s="14" t="s">
        <v>435</v>
      </c>
      <c r="D67" s="14" t="s">
        <v>328</v>
      </c>
      <c r="E67" s="14" t="s">
        <v>121</v>
      </c>
      <c r="F67" s="14" t="s">
        <v>122</v>
      </c>
      <c r="G67" s="185">
        <v>132</v>
      </c>
      <c r="H67" s="160">
        <v>0.5151</v>
      </c>
      <c r="I67" s="160">
        <v>0.47166000000000002</v>
      </c>
      <c r="J67" s="160"/>
      <c r="K67" s="160"/>
      <c r="L67" s="366" t="s">
        <v>910</v>
      </c>
      <c r="M67" s="52" t="s">
        <v>400</v>
      </c>
      <c r="N67" s="52" t="s">
        <v>484</v>
      </c>
      <c r="O67" s="52" t="s">
        <v>478</v>
      </c>
      <c r="P67" s="52" t="s">
        <v>282</v>
      </c>
      <c r="Q67" s="90">
        <v>1296</v>
      </c>
      <c r="R67" s="52">
        <v>0.46372999999999998</v>
      </c>
      <c r="W67" s="90"/>
      <c r="X67" s="398"/>
    </row>
    <row r="68" spans="1:24">
      <c r="A68" s="14" t="s">
        <v>910</v>
      </c>
      <c r="B68" s="14" t="s">
        <v>380</v>
      </c>
      <c r="C68" s="63" t="s">
        <v>436</v>
      </c>
      <c r="D68" s="63" t="s">
        <v>330</v>
      </c>
      <c r="E68" s="63" t="s">
        <v>436</v>
      </c>
      <c r="F68" s="63" t="s">
        <v>330</v>
      </c>
      <c r="G68" s="184">
        <v>285</v>
      </c>
      <c r="H68" s="167">
        <v>0.621</v>
      </c>
      <c r="I68" s="167">
        <v>0.63415999999999995</v>
      </c>
      <c r="J68" s="160"/>
      <c r="K68" s="160"/>
      <c r="L68" s="366" t="s">
        <v>910</v>
      </c>
      <c r="M68" s="52" t="s">
        <v>400</v>
      </c>
      <c r="N68" s="52" t="s">
        <v>484</v>
      </c>
      <c r="O68" s="52" t="s">
        <v>478</v>
      </c>
      <c r="P68" s="52" t="s">
        <v>283</v>
      </c>
      <c r="Q68" s="90">
        <v>1035</v>
      </c>
      <c r="R68" s="52">
        <v>0.20966000000000001</v>
      </c>
      <c r="W68" s="90"/>
      <c r="X68" s="398"/>
    </row>
    <row r="69" spans="1:24" ht="14.65" thickBot="1">
      <c r="A69" s="14" t="s">
        <v>910</v>
      </c>
      <c r="B69" s="14" t="s">
        <v>380</v>
      </c>
      <c r="C69" s="14" t="s">
        <v>436</v>
      </c>
      <c r="D69" s="14" t="s">
        <v>330</v>
      </c>
      <c r="E69" s="14" t="s">
        <v>39</v>
      </c>
      <c r="F69" s="14" t="s">
        <v>40</v>
      </c>
      <c r="G69" s="185">
        <v>57</v>
      </c>
      <c r="H69" s="160">
        <v>0.56140000000000001</v>
      </c>
      <c r="I69" s="160">
        <v>0.64071</v>
      </c>
      <c r="J69" s="160"/>
      <c r="K69" s="160"/>
      <c r="L69" s="369" t="s">
        <v>910</v>
      </c>
      <c r="M69" s="363" t="s">
        <v>400</v>
      </c>
      <c r="N69" s="363" t="s">
        <v>805</v>
      </c>
      <c r="O69" s="363" t="s">
        <v>478</v>
      </c>
      <c r="P69" s="363" t="s">
        <v>479</v>
      </c>
      <c r="Q69" s="364">
        <v>2905</v>
      </c>
      <c r="R69" s="365" t="s">
        <v>468</v>
      </c>
      <c r="S69" s="90"/>
    </row>
    <row r="70" spans="1:24">
      <c r="A70" s="14" t="s">
        <v>910</v>
      </c>
      <c r="B70" s="14" t="s">
        <v>380</v>
      </c>
      <c r="C70" s="14" t="s">
        <v>436</v>
      </c>
      <c r="D70" s="14" t="s">
        <v>330</v>
      </c>
      <c r="E70" s="14" t="s">
        <v>71</v>
      </c>
      <c r="F70" s="14" t="s">
        <v>72</v>
      </c>
      <c r="G70" s="185">
        <v>92</v>
      </c>
      <c r="H70" s="160">
        <v>0.67390000000000005</v>
      </c>
      <c r="I70" s="160">
        <v>0.60919999999999996</v>
      </c>
      <c r="J70" s="160"/>
      <c r="K70" s="160"/>
      <c r="L70" s="370" t="s">
        <v>910</v>
      </c>
      <c r="M70" s="311" t="s">
        <v>400</v>
      </c>
      <c r="N70" s="311" t="s">
        <v>803</v>
      </c>
      <c r="O70" s="311" t="s">
        <v>478</v>
      </c>
      <c r="P70" s="311" t="s">
        <v>479</v>
      </c>
      <c r="Q70" s="332">
        <v>1587</v>
      </c>
      <c r="R70" s="311">
        <v>0.72716000000000003</v>
      </c>
      <c r="W70" s="90"/>
      <c r="X70" s="398"/>
    </row>
    <row r="71" spans="1:24">
      <c r="A71" s="14" t="s">
        <v>910</v>
      </c>
      <c r="B71" s="14" t="s">
        <v>380</v>
      </c>
      <c r="C71" s="14" t="s">
        <v>436</v>
      </c>
      <c r="D71" s="14" t="s">
        <v>330</v>
      </c>
      <c r="E71" s="14" t="s">
        <v>107</v>
      </c>
      <c r="F71" s="14" t="s">
        <v>108</v>
      </c>
      <c r="G71" s="185">
        <v>72</v>
      </c>
      <c r="H71" s="160">
        <v>0.59719999999999995</v>
      </c>
      <c r="I71" s="160">
        <v>0.62070000000000003</v>
      </c>
      <c r="J71" s="160"/>
      <c r="K71" s="160"/>
      <c r="L71" s="370" t="s">
        <v>910</v>
      </c>
      <c r="M71" s="311" t="s">
        <v>400</v>
      </c>
      <c r="N71" s="311" t="s">
        <v>803</v>
      </c>
      <c r="O71" s="311" t="s">
        <v>478</v>
      </c>
      <c r="P71" s="312" t="s">
        <v>807</v>
      </c>
      <c r="Q71" s="332">
        <v>1032</v>
      </c>
      <c r="R71" s="311">
        <v>0.82557999999999998</v>
      </c>
      <c r="W71" s="90"/>
      <c r="X71" s="398"/>
    </row>
    <row r="72" spans="1:24">
      <c r="A72" s="14" t="s">
        <v>910</v>
      </c>
      <c r="B72" s="14" t="s">
        <v>380</v>
      </c>
      <c r="C72" s="14" t="s">
        <v>436</v>
      </c>
      <c r="D72" s="14" t="s">
        <v>330</v>
      </c>
      <c r="E72" s="14" t="s">
        <v>213</v>
      </c>
      <c r="F72" s="14" t="s">
        <v>275</v>
      </c>
      <c r="G72" s="185">
        <v>64</v>
      </c>
      <c r="H72" s="160">
        <v>0.625</v>
      </c>
      <c r="I72" s="160">
        <v>0.68832000000000004</v>
      </c>
      <c r="J72" s="160"/>
      <c r="K72" s="160"/>
      <c r="L72" s="371" t="s">
        <v>910</v>
      </c>
      <c r="M72" s="313" t="s">
        <v>400</v>
      </c>
      <c r="N72" s="313" t="s">
        <v>803</v>
      </c>
      <c r="O72" s="313" t="s">
        <v>478</v>
      </c>
      <c r="P72" s="313" t="s">
        <v>466</v>
      </c>
      <c r="Q72" s="333">
        <v>367</v>
      </c>
      <c r="R72" s="313">
        <v>0.90463000000000005</v>
      </c>
      <c r="W72" s="90"/>
      <c r="X72" s="398"/>
    </row>
    <row r="73" spans="1:24">
      <c r="A73" s="14" t="s">
        <v>910</v>
      </c>
      <c r="B73" s="14" t="s">
        <v>380</v>
      </c>
      <c r="C73" s="63" t="s">
        <v>437</v>
      </c>
      <c r="D73" s="63" t="s">
        <v>321</v>
      </c>
      <c r="E73" s="63" t="s">
        <v>437</v>
      </c>
      <c r="F73" s="63" t="s">
        <v>321</v>
      </c>
      <c r="G73" s="184">
        <v>289</v>
      </c>
      <c r="H73" s="167">
        <v>0.56740000000000002</v>
      </c>
      <c r="I73" s="167">
        <v>0.54276999999999997</v>
      </c>
      <c r="J73" s="160"/>
      <c r="K73" s="160"/>
      <c r="L73" s="371" t="s">
        <v>910</v>
      </c>
      <c r="M73" s="313" t="s">
        <v>400</v>
      </c>
      <c r="N73" s="313" t="s">
        <v>803</v>
      </c>
      <c r="O73" s="313" t="s">
        <v>478</v>
      </c>
      <c r="P73" s="313" t="s">
        <v>467</v>
      </c>
      <c r="Q73" s="333">
        <v>665</v>
      </c>
      <c r="R73" s="313">
        <v>0.78195000000000003</v>
      </c>
      <c r="W73" s="90"/>
      <c r="X73" s="398"/>
    </row>
    <row r="74" spans="1:24">
      <c r="A74" s="14" t="s">
        <v>910</v>
      </c>
      <c r="B74" s="14" t="s">
        <v>380</v>
      </c>
      <c r="C74" s="14" t="s">
        <v>437</v>
      </c>
      <c r="D74" s="14" t="s">
        <v>321</v>
      </c>
      <c r="E74" s="14" t="s">
        <v>161</v>
      </c>
      <c r="F74" s="14" t="s">
        <v>162</v>
      </c>
      <c r="G74" s="185">
        <v>198</v>
      </c>
      <c r="H74" s="160">
        <v>0.5353</v>
      </c>
      <c r="I74" s="160">
        <v>0.52793000000000001</v>
      </c>
      <c r="J74" s="160"/>
      <c r="K74" s="160"/>
      <c r="L74" s="371" t="s">
        <v>910</v>
      </c>
      <c r="M74" s="313" t="s">
        <v>400</v>
      </c>
      <c r="N74" s="313" t="s">
        <v>803</v>
      </c>
      <c r="O74" s="313" t="s">
        <v>478</v>
      </c>
      <c r="P74" s="313" t="s">
        <v>282</v>
      </c>
      <c r="Q74" s="333">
        <v>347</v>
      </c>
      <c r="R74" s="313">
        <v>0.65129999999999999</v>
      </c>
      <c r="W74" s="90"/>
      <c r="X74" s="398"/>
    </row>
    <row r="75" spans="1:24">
      <c r="A75" s="14" t="s">
        <v>910</v>
      </c>
      <c r="B75" s="14" t="s">
        <v>380</v>
      </c>
      <c r="C75" s="14" t="s">
        <v>437</v>
      </c>
      <c r="D75" s="14" t="s">
        <v>321</v>
      </c>
      <c r="E75" s="14" t="s">
        <v>199</v>
      </c>
      <c r="F75" s="14" t="s">
        <v>200</v>
      </c>
      <c r="G75" s="185">
        <v>59</v>
      </c>
      <c r="H75" s="160">
        <v>0.69489999999999996</v>
      </c>
      <c r="I75" s="160">
        <v>0.60858000000000001</v>
      </c>
      <c r="J75" s="160"/>
      <c r="K75" s="160"/>
      <c r="L75" s="371" t="s">
        <v>910</v>
      </c>
      <c r="M75" s="313" t="s">
        <v>400</v>
      </c>
      <c r="N75" s="313" t="s">
        <v>803</v>
      </c>
      <c r="O75" s="313" t="s">
        <v>478</v>
      </c>
      <c r="P75" s="313" t="s">
        <v>283</v>
      </c>
      <c r="Q75" s="333">
        <v>208</v>
      </c>
      <c r="R75" s="313">
        <v>0.36537999999999998</v>
      </c>
      <c r="W75" s="90"/>
      <c r="X75" s="398"/>
    </row>
    <row r="76" spans="1:24">
      <c r="A76" s="14" t="s">
        <v>910</v>
      </c>
      <c r="B76" s="14" t="s">
        <v>380</v>
      </c>
      <c r="C76" s="14" t="s">
        <v>437</v>
      </c>
      <c r="D76" s="14" t="s">
        <v>321</v>
      </c>
      <c r="E76" s="14" t="s">
        <v>229</v>
      </c>
      <c r="F76" s="14" t="s">
        <v>230</v>
      </c>
      <c r="G76" s="185">
        <v>32</v>
      </c>
      <c r="H76" s="160">
        <v>0.53120000000000001</v>
      </c>
      <c r="I76" s="160">
        <v>0.50004000000000004</v>
      </c>
      <c r="J76" s="160"/>
      <c r="K76" s="160"/>
      <c r="L76" s="368" t="s">
        <v>910</v>
      </c>
      <c r="M76" s="81" t="s">
        <v>400</v>
      </c>
      <c r="N76" s="81" t="s">
        <v>804</v>
      </c>
      <c r="O76" s="81" t="s">
        <v>478</v>
      </c>
      <c r="P76" s="81" t="s">
        <v>479</v>
      </c>
      <c r="Q76" s="328">
        <v>6015</v>
      </c>
      <c r="R76" s="81">
        <v>0.53000999999999998</v>
      </c>
      <c r="W76" s="90"/>
      <c r="X76" s="398"/>
    </row>
    <row r="77" spans="1:24">
      <c r="A77" s="14" t="s">
        <v>910</v>
      </c>
      <c r="B77" s="14" t="s">
        <v>380</v>
      </c>
      <c r="C77" s="63" t="s">
        <v>438</v>
      </c>
      <c r="D77" s="63" t="s">
        <v>317</v>
      </c>
      <c r="E77" s="63" t="s">
        <v>438</v>
      </c>
      <c r="F77" s="63" t="s">
        <v>317</v>
      </c>
      <c r="G77" s="184">
        <v>404</v>
      </c>
      <c r="H77" s="167">
        <v>0.5544</v>
      </c>
      <c r="I77" s="167">
        <v>0.48570000000000002</v>
      </c>
      <c r="J77" s="160"/>
      <c r="K77" s="160"/>
      <c r="L77" s="368" t="s">
        <v>910</v>
      </c>
      <c r="M77" s="81" t="s">
        <v>400</v>
      </c>
      <c r="N77" s="81" t="s">
        <v>804</v>
      </c>
      <c r="O77" s="81" t="s">
        <v>478</v>
      </c>
      <c r="P77" s="310" t="s">
        <v>807</v>
      </c>
      <c r="Q77" s="328">
        <v>3143</v>
      </c>
      <c r="R77" s="81">
        <v>0.69488000000000005</v>
      </c>
      <c r="W77" s="90"/>
      <c r="X77" s="398"/>
    </row>
    <row r="78" spans="1:24">
      <c r="A78" s="14" t="s">
        <v>910</v>
      </c>
      <c r="B78" s="14" t="s">
        <v>380</v>
      </c>
      <c r="C78" s="14" t="s">
        <v>438</v>
      </c>
      <c r="D78" s="14" t="s">
        <v>317</v>
      </c>
      <c r="E78" s="14" t="s">
        <v>31</v>
      </c>
      <c r="F78" s="14" t="s">
        <v>32</v>
      </c>
      <c r="G78" s="185">
        <v>97</v>
      </c>
      <c r="H78" s="160">
        <v>0.55669999999999997</v>
      </c>
      <c r="I78" s="160">
        <v>0.56088000000000005</v>
      </c>
      <c r="J78" s="160"/>
      <c r="K78" s="160"/>
      <c r="L78" s="366" t="s">
        <v>910</v>
      </c>
      <c r="M78" s="52" t="s">
        <v>400</v>
      </c>
      <c r="N78" s="52" t="s">
        <v>804</v>
      </c>
      <c r="O78" s="52" t="s">
        <v>478</v>
      </c>
      <c r="P78" s="52" t="s">
        <v>466</v>
      </c>
      <c r="Q78" s="90">
        <v>857</v>
      </c>
      <c r="R78" s="52">
        <v>0.83196999999999999</v>
      </c>
      <c r="W78" s="90"/>
      <c r="X78" s="398"/>
    </row>
    <row r="79" spans="1:24">
      <c r="A79" s="14" t="s">
        <v>910</v>
      </c>
      <c r="B79" s="14" t="s">
        <v>380</v>
      </c>
      <c r="C79" s="14" t="s">
        <v>438</v>
      </c>
      <c r="D79" s="14" t="s">
        <v>317</v>
      </c>
      <c r="E79" s="14" t="s">
        <v>35</v>
      </c>
      <c r="F79" s="14" t="s">
        <v>36</v>
      </c>
      <c r="G79" s="185">
        <v>279</v>
      </c>
      <c r="H79" s="160">
        <v>0.56979999999999997</v>
      </c>
      <c r="I79" s="160">
        <v>0.47159000000000001</v>
      </c>
      <c r="J79" s="160"/>
      <c r="K79" s="160"/>
      <c r="L79" s="366" t="s">
        <v>910</v>
      </c>
      <c r="M79" s="52" t="s">
        <v>400</v>
      </c>
      <c r="N79" s="52" t="s">
        <v>804</v>
      </c>
      <c r="O79" s="52" t="s">
        <v>478</v>
      </c>
      <c r="P79" s="52" t="s">
        <v>467</v>
      </c>
      <c r="Q79" s="90">
        <v>2286</v>
      </c>
      <c r="R79" s="52">
        <v>0.64348000000000005</v>
      </c>
      <c r="W79" s="90"/>
      <c r="X79" s="398"/>
    </row>
    <row r="80" spans="1:24">
      <c r="A80" s="14" t="s">
        <v>910</v>
      </c>
      <c r="B80" s="14" t="s">
        <v>380</v>
      </c>
      <c r="C80" s="14" t="s">
        <v>438</v>
      </c>
      <c r="D80" s="14" t="s">
        <v>317</v>
      </c>
      <c r="E80" s="14" t="s">
        <v>810</v>
      </c>
      <c r="F80" s="14" t="s">
        <v>809</v>
      </c>
      <c r="G80" s="185">
        <v>28</v>
      </c>
      <c r="H80" s="160">
        <v>0.39279999999999998</v>
      </c>
      <c r="I80" s="160">
        <v>0.39634000000000003</v>
      </c>
      <c r="J80" s="160"/>
      <c r="K80" s="160"/>
      <c r="L80" s="366" t="s">
        <v>910</v>
      </c>
      <c r="M80" s="52" t="s">
        <v>400</v>
      </c>
      <c r="N80" s="52" t="s">
        <v>804</v>
      </c>
      <c r="O80" s="52" t="s">
        <v>478</v>
      </c>
      <c r="P80" s="52" t="s">
        <v>282</v>
      </c>
      <c r="Q80" s="90">
        <v>1590</v>
      </c>
      <c r="R80" s="52">
        <v>0.46981000000000001</v>
      </c>
      <c r="W80" s="90"/>
      <c r="X80" s="398"/>
    </row>
    <row r="81" spans="1:24">
      <c r="A81" s="14" t="s">
        <v>910</v>
      </c>
      <c r="B81" s="14" t="s">
        <v>380</v>
      </c>
      <c r="C81" s="63" t="s">
        <v>439</v>
      </c>
      <c r="D81" s="63" t="s">
        <v>329</v>
      </c>
      <c r="E81" s="63" t="s">
        <v>439</v>
      </c>
      <c r="F81" s="63" t="s">
        <v>329</v>
      </c>
      <c r="G81" s="184">
        <v>528</v>
      </c>
      <c r="H81" s="167">
        <v>0.53400000000000003</v>
      </c>
      <c r="I81" s="167">
        <v>0.54440999999999995</v>
      </c>
      <c r="J81" s="160"/>
      <c r="K81" s="160"/>
      <c r="L81" s="366" t="s">
        <v>910</v>
      </c>
      <c r="M81" s="52" t="s">
        <v>400</v>
      </c>
      <c r="N81" s="52" t="s">
        <v>804</v>
      </c>
      <c r="O81" s="52" t="s">
        <v>478</v>
      </c>
      <c r="P81" s="52" t="s">
        <v>283</v>
      </c>
      <c r="Q81" s="90">
        <v>1282</v>
      </c>
      <c r="R81" s="52">
        <v>0.20047000000000001</v>
      </c>
      <c r="W81" s="90"/>
      <c r="X81" s="398"/>
    </row>
    <row r="82" spans="1:24">
      <c r="A82" s="14" t="s">
        <v>910</v>
      </c>
      <c r="B82" s="14" t="s">
        <v>380</v>
      </c>
      <c r="C82" s="14" t="s">
        <v>439</v>
      </c>
      <c r="D82" s="14" t="s">
        <v>329</v>
      </c>
      <c r="E82" s="14" t="s">
        <v>57</v>
      </c>
      <c r="F82" s="14" t="s">
        <v>58</v>
      </c>
      <c r="G82" s="185">
        <v>62</v>
      </c>
      <c r="H82" s="160">
        <v>0.41930000000000001</v>
      </c>
      <c r="I82" s="160">
        <v>0.49847000000000002</v>
      </c>
      <c r="J82" s="160"/>
      <c r="K82" s="160"/>
      <c r="L82" s="370" t="s">
        <v>910</v>
      </c>
      <c r="M82" s="311" t="s">
        <v>400</v>
      </c>
      <c r="N82" s="311" t="s">
        <v>805</v>
      </c>
      <c r="O82" s="311" t="s">
        <v>478</v>
      </c>
      <c r="P82" s="311" t="s">
        <v>479</v>
      </c>
      <c r="Q82" s="332">
        <v>2807</v>
      </c>
      <c r="R82" s="360" t="s">
        <v>468</v>
      </c>
      <c r="W82" s="90"/>
      <c r="X82" s="398"/>
    </row>
    <row r="83" spans="1:24">
      <c r="A83" s="14" t="s">
        <v>910</v>
      </c>
      <c r="B83" s="14" t="s">
        <v>380</v>
      </c>
      <c r="C83" s="14" t="s">
        <v>439</v>
      </c>
      <c r="D83" s="14" t="s">
        <v>329</v>
      </c>
      <c r="E83" s="14" t="s">
        <v>81</v>
      </c>
      <c r="F83" s="14" t="s">
        <v>82</v>
      </c>
      <c r="G83" s="185">
        <v>93</v>
      </c>
      <c r="H83" s="160">
        <v>0.56979999999999997</v>
      </c>
      <c r="I83" s="160">
        <v>0.54386999999999996</v>
      </c>
      <c r="J83" s="160"/>
      <c r="K83" s="160"/>
      <c r="L83" s="366"/>
      <c r="M83" s="52"/>
      <c r="N83" s="52"/>
      <c r="O83" s="52"/>
      <c r="P83" s="52"/>
      <c r="R83" s="52"/>
    </row>
    <row r="84" spans="1:24">
      <c r="A84" s="14" t="s">
        <v>910</v>
      </c>
      <c r="B84" s="14" t="s">
        <v>380</v>
      </c>
      <c r="C84" s="14" t="s">
        <v>439</v>
      </c>
      <c r="D84" s="14" t="s">
        <v>329</v>
      </c>
      <c r="E84" s="14" t="s">
        <v>137</v>
      </c>
      <c r="F84" s="14" t="s">
        <v>138</v>
      </c>
      <c r="G84" s="185">
        <v>25</v>
      </c>
      <c r="H84" s="160">
        <v>0.43990000000000001</v>
      </c>
      <c r="I84" s="160">
        <v>0.47638000000000003</v>
      </c>
      <c r="J84" s="160"/>
      <c r="K84" s="160"/>
      <c r="L84" s="366"/>
      <c r="M84" s="52"/>
      <c r="N84" s="52"/>
      <c r="O84" s="52"/>
      <c r="P84" s="52"/>
      <c r="R84" s="52"/>
    </row>
    <row r="85" spans="1:24">
      <c r="A85" s="14" t="s">
        <v>910</v>
      </c>
      <c r="B85" s="14" t="s">
        <v>380</v>
      </c>
      <c r="C85" s="14" t="s">
        <v>439</v>
      </c>
      <c r="D85" s="14" t="s">
        <v>329</v>
      </c>
      <c r="E85" s="14" t="s">
        <v>139</v>
      </c>
      <c r="F85" s="14" t="s">
        <v>140</v>
      </c>
      <c r="G85" s="185">
        <v>54</v>
      </c>
      <c r="H85" s="160">
        <v>0.4259</v>
      </c>
      <c r="I85" s="160">
        <v>0.45912999999999998</v>
      </c>
      <c r="J85" s="160"/>
      <c r="K85" s="160"/>
      <c r="L85" s="368"/>
      <c r="M85" s="81"/>
      <c r="N85" s="81"/>
      <c r="O85" s="81"/>
      <c r="P85" s="81"/>
      <c r="Q85" s="328"/>
      <c r="R85" s="81"/>
    </row>
    <row r="86" spans="1:24">
      <c r="A86" s="14" t="s">
        <v>910</v>
      </c>
      <c r="B86" s="14" t="s">
        <v>380</v>
      </c>
      <c r="C86" s="14" t="s">
        <v>439</v>
      </c>
      <c r="D86" s="14" t="s">
        <v>329</v>
      </c>
      <c r="E86" s="14" t="s">
        <v>147</v>
      </c>
      <c r="F86" s="14" t="s">
        <v>148</v>
      </c>
      <c r="G86" s="185">
        <v>75</v>
      </c>
      <c r="H86" s="160">
        <v>0.45329999999999998</v>
      </c>
      <c r="I86" s="160">
        <v>0.52629000000000004</v>
      </c>
      <c r="J86" s="160"/>
      <c r="K86" s="160"/>
      <c r="L86" s="366"/>
      <c r="M86" s="52"/>
      <c r="N86" s="52"/>
      <c r="O86" s="52"/>
      <c r="P86" s="52"/>
      <c r="R86" s="52"/>
    </row>
    <row r="87" spans="1:24">
      <c r="A87" s="14" t="s">
        <v>910</v>
      </c>
      <c r="B87" s="14" t="s">
        <v>380</v>
      </c>
      <c r="C87" s="14" t="s">
        <v>439</v>
      </c>
      <c r="D87" s="14" t="s">
        <v>329</v>
      </c>
      <c r="E87" s="14" t="s">
        <v>177</v>
      </c>
      <c r="F87" s="14" t="s">
        <v>178</v>
      </c>
      <c r="G87" s="185">
        <v>99</v>
      </c>
      <c r="H87" s="160">
        <v>0.69689999999999996</v>
      </c>
      <c r="I87" s="160">
        <v>0.62265999999999999</v>
      </c>
      <c r="J87" s="160"/>
      <c r="K87" s="160"/>
      <c r="L87" s="366"/>
      <c r="M87" s="52"/>
      <c r="N87" s="52"/>
      <c r="O87" s="52"/>
      <c r="P87" s="52"/>
      <c r="R87" s="52"/>
    </row>
    <row r="88" spans="1:24">
      <c r="A88" s="14" t="s">
        <v>910</v>
      </c>
      <c r="B88" s="14" t="s">
        <v>380</v>
      </c>
      <c r="C88" s="14" t="s">
        <v>439</v>
      </c>
      <c r="D88" s="14" t="s">
        <v>329</v>
      </c>
      <c r="E88" s="14" t="s">
        <v>188</v>
      </c>
      <c r="F88" s="14" t="s">
        <v>915</v>
      </c>
      <c r="G88" s="185">
        <v>120</v>
      </c>
      <c r="H88" s="160">
        <v>0.55000000000000004</v>
      </c>
      <c r="I88" s="160">
        <v>0.55101999999999995</v>
      </c>
      <c r="J88" s="160"/>
      <c r="K88" s="160"/>
      <c r="L88" s="366"/>
      <c r="M88" s="52"/>
      <c r="N88" s="52"/>
      <c r="O88" s="52"/>
      <c r="P88" s="52"/>
      <c r="R88" s="52"/>
    </row>
    <row r="89" spans="1:24">
      <c r="A89" s="14" t="s">
        <v>910</v>
      </c>
      <c r="B89" s="14" t="s">
        <v>380</v>
      </c>
      <c r="C89" s="63" t="s">
        <v>440</v>
      </c>
      <c r="D89" s="63" t="s">
        <v>319</v>
      </c>
      <c r="E89" s="63" t="s">
        <v>440</v>
      </c>
      <c r="F89" s="63" t="s">
        <v>319</v>
      </c>
      <c r="G89" s="184">
        <v>342</v>
      </c>
      <c r="H89" s="167">
        <v>0.55840000000000001</v>
      </c>
      <c r="I89" s="167">
        <v>0.58696000000000004</v>
      </c>
      <c r="J89" s="160"/>
      <c r="K89" s="160"/>
      <c r="L89" s="368"/>
      <c r="M89" s="81"/>
      <c r="N89" s="81"/>
      <c r="O89" s="81"/>
      <c r="P89" s="81"/>
      <c r="Q89" s="328"/>
      <c r="R89" s="81"/>
    </row>
    <row r="90" spans="1:24">
      <c r="A90" s="14" t="s">
        <v>910</v>
      </c>
      <c r="B90" s="14" t="s">
        <v>380</v>
      </c>
      <c r="C90" s="14" t="s">
        <v>440</v>
      </c>
      <c r="D90" s="14" t="s">
        <v>319</v>
      </c>
      <c r="E90" s="14" t="s">
        <v>157</v>
      </c>
      <c r="F90" s="14" t="s">
        <v>158</v>
      </c>
      <c r="G90" s="185">
        <v>87</v>
      </c>
      <c r="H90" s="160">
        <v>0.54020000000000001</v>
      </c>
      <c r="I90" s="160">
        <v>0.53864999999999996</v>
      </c>
      <c r="J90" s="160"/>
      <c r="K90" s="160"/>
      <c r="L90" s="366"/>
      <c r="M90" s="52"/>
      <c r="N90" s="52"/>
      <c r="O90" s="52"/>
      <c r="P90" s="52"/>
      <c r="R90" s="52"/>
    </row>
    <row r="91" spans="1:24">
      <c r="A91" s="14" t="s">
        <v>910</v>
      </c>
      <c r="B91" s="14" t="s">
        <v>380</v>
      </c>
      <c r="C91" s="14" t="s">
        <v>440</v>
      </c>
      <c r="D91" s="14" t="s">
        <v>319</v>
      </c>
      <c r="E91" s="14" t="s">
        <v>159</v>
      </c>
      <c r="F91" s="14" t="s">
        <v>160</v>
      </c>
      <c r="G91" s="185">
        <v>121</v>
      </c>
      <c r="H91" s="160">
        <v>0.5867</v>
      </c>
      <c r="I91" s="160">
        <v>0.60921999999999998</v>
      </c>
      <c r="J91" s="160"/>
      <c r="K91" s="160"/>
      <c r="L91" s="366"/>
      <c r="M91" s="52"/>
      <c r="N91" s="52"/>
      <c r="O91" s="52"/>
      <c r="P91" s="52"/>
      <c r="R91" s="52"/>
    </row>
    <row r="92" spans="1:24">
      <c r="A92" s="14" t="s">
        <v>910</v>
      </c>
      <c r="B92" s="14" t="s">
        <v>380</v>
      </c>
      <c r="C92" s="14" t="s">
        <v>440</v>
      </c>
      <c r="D92" s="14" t="s">
        <v>319</v>
      </c>
      <c r="E92" s="14" t="s">
        <v>195</v>
      </c>
      <c r="F92" s="14" t="s">
        <v>196</v>
      </c>
      <c r="G92" s="185">
        <v>61</v>
      </c>
      <c r="H92" s="160">
        <v>0.49180000000000001</v>
      </c>
      <c r="I92" s="160">
        <v>0.60997999999999997</v>
      </c>
      <c r="J92" s="160"/>
      <c r="K92" s="160"/>
      <c r="L92" s="366"/>
      <c r="M92" s="52"/>
      <c r="N92" s="52"/>
      <c r="O92" s="52"/>
      <c r="P92" s="52"/>
      <c r="R92" s="52"/>
    </row>
    <row r="93" spans="1:24">
      <c r="A93" s="14" t="s">
        <v>910</v>
      </c>
      <c r="B93" s="14" t="s">
        <v>380</v>
      </c>
      <c r="C93" s="14" t="s">
        <v>440</v>
      </c>
      <c r="D93" s="14" t="s">
        <v>319</v>
      </c>
      <c r="E93" s="14" t="s">
        <v>217</v>
      </c>
      <c r="F93" s="14" t="s">
        <v>218</v>
      </c>
      <c r="G93" s="185">
        <v>73</v>
      </c>
      <c r="H93" s="160">
        <v>0.58899999999999997</v>
      </c>
      <c r="I93" s="160">
        <v>0.59372000000000003</v>
      </c>
      <c r="J93" s="160"/>
      <c r="K93" s="160"/>
      <c r="L93" s="366"/>
      <c r="M93" s="52"/>
      <c r="N93" s="52"/>
      <c r="O93" s="52"/>
      <c r="P93" s="52"/>
      <c r="R93" s="52"/>
    </row>
    <row r="94" spans="1:24">
      <c r="A94" s="14" t="s">
        <v>910</v>
      </c>
      <c r="B94" s="14" t="s">
        <v>380</v>
      </c>
      <c r="C94" s="63" t="s">
        <v>447</v>
      </c>
      <c r="D94" s="63" t="s">
        <v>811</v>
      </c>
      <c r="E94" s="63" t="s">
        <v>447</v>
      </c>
      <c r="F94" s="63" t="s">
        <v>811</v>
      </c>
      <c r="G94" s="184">
        <v>575</v>
      </c>
      <c r="H94" s="167">
        <v>0.6</v>
      </c>
      <c r="I94" s="167">
        <v>0.56130000000000002</v>
      </c>
      <c r="J94" s="160"/>
      <c r="K94" s="160"/>
      <c r="L94" s="368"/>
      <c r="M94" s="81"/>
      <c r="N94" s="81"/>
      <c r="O94" s="81"/>
      <c r="P94" s="81"/>
      <c r="Q94" s="328"/>
      <c r="R94" s="81"/>
    </row>
    <row r="95" spans="1:24">
      <c r="A95" s="14" t="s">
        <v>910</v>
      </c>
      <c r="B95" s="14" t="s">
        <v>380</v>
      </c>
      <c r="C95" s="14" t="s">
        <v>447</v>
      </c>
      <c r="D95" s="14" t="s">
        <v>811</v>
      </c>
      <c r="E95" s="14" t="s">
        <v>51</v>
      </c>
      <c r="F95" s="14" t="s">
        <v>52</v>
      </c>
      <c r="G95" s="185">
        <v>65</v>
      </c>
      <c r="H95" s="160">
        <v>0.55379999999999996</v>
      </c>
      <c r="I95" s="160">
        <v>0.53573999999999999</v>
      </c>
      <c r="J95" s="160"/>
      <c r="K95" s="160"/>
      <c r="L95" s="366"/>
      <c r="M95" s="52"/>
      <c r="N95" s="52"/>
      <c r="O95" s="52"/>
      <c r="P95" s="52"/>
      <c r="R95" s="52"/>
    </row>
    <row r="96" spans="1:24">
      <c r="A96" s="14" t="s">
        <v>910</v>
      </c>
      <c r="B96" s="14" t="s">
        <v>380</v>
      </c>
      <c r="C96" s="14" t="s">
        <v>447</v>
      </c>
      <c r="D96" s="14" t="s">
        <v>811</v>
      </c>
      <c r="E96" s="14" t="s">
        <v>59</v>
      </c>
      <c r="F96" s="14" t="s">
        <v>60</v>
      </c>
      <c r="G96" s="185">
        <v>20</v>
      </c>
      <c r="H96" s="160">
        <v>0.15</v>
      </c>
      <c r="I96" s="160">
        <v>0.18829000000000001</v>
      </c>
      <c r="J96" s="160"/>
      <c r="K96" s="160"/>
      <c r="L96" s="366"/>
      <c r="M96" s="52"/>
      <c r="N96" s="52"/>
      <c r="O96" s="52"/>
      <c r="P96" s="52"/>
      <c r="R96" s="52"/>
    </row>
    <row r="97" spans="1:18">
      <c r="A97" s="14" t="s">
        <v>910</v>
      </c>
      <c r="B97" s="14" t="s">
        <v>380</v>
      </c>
      <c r="C97" s="14" t="s">
        <v>447</v>
      </c>
      <c r="D97" s="14" t="s">
        <v>811</v>
      </c>
      <c r="E97" s="14" t="s">
        <v>96</v>
      </c>
      <c r="F97" s="14" t="s">
        <v>97</v>
      </c>
      <c r="G97" s="185">
        <v>125</v>
      </c>
      <c r="H97" s="160">
        <v>0.57589999999999997</v>
      </c>
      <c r="I97" s="160">
        <v>0.52049999999999996</v>
      </c>
      <c r="J97" s="160"/>
      <c r="K97" s="160"/>
      <c r="L97" s="366"/>
      <c r="M97" s="52"/>
      <c r="N97" s="52"/>
      <c r="O97" s="52"/>
      <c r="P97" s="52"/>
      <c r="R97" s="52"/>
    </row>
    <row r="98" spans="1:18">
      <c r="A98" s="14" t="s">
        <v>910</v>
      </c>
      <c r="B98" s="14" t="s">
        <v>380</v>
      </c>
      <c r="C98" s="14" t="s">
        <v>447</v>
      </c>
      <c r="D98" s="14" t="s">
        <v>811</v>
      </c>
      <c r="E98" s="14" t="s">
        <v>105</v>
      </c>
      <c r="F98" s="14" t="s">
        <v>916</v>
      </c>
      <c r="G98" s="185">
        <v>28</v>
      </c>
      <c r="H98" s="160">
        <v>0.5</v>
      </c>
      <c r="I98" s="160">
        <v>0.65432000000000001</v>
      </c>
      <c r="J98" s="160"/>
      <c r="K98" s="160"/>
      <c r="L98" s="366"/>
      <c r="M98" s="52"/>
      <c r="N98" s="52"/>
      <c r="O98" s="52"/>
      <c r="P98" s="52"/>
      <c r="R98" s="52"/>
    </row>
    <row r="99" spans="1:18">
      <c r="A99" s="14" t="s">
        <v>910</v>
      </c>
      <c r="B99" s="14" t="s">
        <v>380</v>
      </c>
      <c r="C99" s="14" t="s">
        <v>447</v>
      </c>
      <c r="D99" s="14" t="s">
        <v>811</v>
      </c>
      <c r="E99" s="14" t="s">
        <v>115</v>
      </c>
      <c r="F99" s="14" t="s">
        <v>116</v>
      </c>
      <c r="G99" s="185">
        <v>91</v>
      </c>
      <c r="H99" s="160">
        <v>0.46150000000000002</v>
      </c>
      <c r="I99" s="160">
        <v>0.49229000000000001</v>
      </c>
      <c r="J99" s="160"/>
      <c r="K99" s="160"/>
      <c r="L99" s="366"/>
      <c r="M99" s="52"/>
      <c r="N99" s="52"/>
      <c r="O99" s="52"/>
      <c r="P99" s="52"/>
      <c r="R99" s="52"/>
    </row>
    <row r="100" spans="1:18">
      <c r="A100" s="14" t="s">
        <v>910</v>
      </c>
      <c r="B100" s="14" t="s">
        <v>380</v>
      </c>
      <c r="C100" s="14" t="s">
        <v>447</v>
      </c>
      <c r="D100" s="14" t="s">
        <v>811</v>
      </c>
      <c r="E100" s="14" t="s">
        <v>181</v>
      </c>
      <c r="F100" s="14" t="s">
        <v>540</v>
      </c>
      <c r="G100" s="185">
        <v>68</v>
      </c>
      <c r="H100" s="160">
        <v>0.6764</v>
      </c>
      <c r="I100" s="160">
        <v>0.59545999999999999</v>
      </c>
      <c r="J100" s="160"/>
      <c r="K100" s="160"/>
      <c r="L100" s="368"/>
      <c r="M100" s="81"/>
      <c r="N100" s="81"/>
      <c r="O100" s="81"/>
      <c r="P100" s="81"/>
      <c r="Q100" s="328"/>
      <c r="R100" s="81"/>
    </row>
    <row r="101" spans="1:18">
      <c r="A101" s="14" t="s">
        <v>910</v>
      </c>
      <c r="B101" s="14" t="s">
        <v>380</v>
      </c>
      <c r="C101" s="14" t="s">
        <v>447</v>
      </c>
      <c r="D101" s="14" t="s">
        <v>811</v>
      </c>
      <c r="E101" s="14" t="s">
        <v>187</v>
      </c>
      <c r="F101" s="14" t="s">
        <v>917</v>
      </c>
      <c r="G101" s="185">
        <v>25</v>
      </c>
      <c r="H101" s="160">
        <v>0.72</v>
      </c>
      <c r="I101" s="160">
        <v>0.63566</v>
      </c>
      <c r="J101" s="160"/>
      <c r="K101" s="160"/>
      <c r="L101" s="366"/>
      <c r="M101" s="52"/>
      <c r="N101" s="52"/>
      <c r="O101" s="52"/>
      <c r="P101" s="52"/>
      <c r="R101" s="52"/>
    </row>
    <row r="102" spans="1:18">
      <c r="A102" s="14" t="s">
        <v>910</v>
      </c>
      <c r="B102" s="14" t="s">
        <v>380</v>
      </c>
      <c r="C102" s="14" t="s">
        <v>447</v>
      </c>
      <c r="D102" s="14" t="s">
        <v>811</v>
      </c>
      <c r="E102" s="14" t="s">
        <v>192</v>
      </c>
      <c r="F102" s="14" t="s">
        <v>918</v>
      </c>
      <c r="G102" s="185">
        <v>153</v>
      </c>
      <c r="H102" s="160">
        <v>0.745</v>
      </c>
      <c r="I102" s="160">
        <v>0.63017999999999996</v>
      </c>
      <c r="J102" s="160"/>
      <c r="K102" s="160"/>
      <c r="L102" s="366"/>
      <c r="M102" s="52"/>
      <c r="N102" s="52"/>
      <c r="O102" s="52"/>
      <c r="P102" s="52"/>
      <c r="R102" s="52"/>
    </row>
    <row r="103" spans="1:18">
      <c r="A103" s="14" t="s">
        <v>910</v>
      </c>
      <c r="B103" s="14" t="s">
        <v>380</v>
      </c>
      <c r="C103" s="63" t="s">
        <v>441</v>
      </c>
      <c r="D103" s="63" t="s">
        <v>370</v>
      </c>
      <c r="E103" s="63" t="s">
        <v>441</v>
      </c>
      <c r="F103" s="63" t="s">
        <v>370</v>
      </c>
      <c r="G103" s="184">
        <v>500</v>
      </c>
      <c r="H103" s="167">
        <v>0.57589999999999997</v>
      </c>
      <c r="I103" s="167">
        <v>0.57284000000000002</v>
      </c>
      <c r="J103" s="160"/>
      <c r="K103" s="160"/>
      <c r="L103" s="366"/>
      <c r="M103" s="52"/>
      <c r="N103" s="52"/>
      <c r="O103" s="52"/>
      <c r="P103" s="52"/>
      <c r="R103" s="52"/>
    </row>
    <row r="104" spans="1:18">
      <c r="A104" s="14" t="s">
        <v>910</v>
      </c>
      <c r="B104" s="14" t="s">
        <v>380</v>
      </c>
      <c r="C104" s="14" t="s">
        <v>441</v>
      </c>
      <c r="D104" s="14" t="s">
        <v>370</v>
      </c>
      <c r="E104" s="14" t="s">
        <v>85</v>
      </c>
      <c r="F104" s="14" t="s">
        <v>86</v>
      </c>
      <c r="G104" s="185">
        <v>131</v>
      </c>
      <c r="H104" s="160">
        <v>0.63349999999999995</v>
      </c>
      <c r="I104" s="160">
        <v>0.60375999999999996</v>
      </c>
      <c r="J104" s="160"/>
      <c r="K104" s="160"/>
      <c r="L104" s="368"/>
      <c r="M104" s="81"/>
      <c r="N104" s="81"/>
      <c r="O104" s="81"/>
      <c r="P104" s="81"/>
      <c r="Q104" s="328"/>
      <c r="R104" s="81"/>
    </row>
    <row r="105" spans="1:18">
      <c r="A105" s="14" t="s">
        <v>910</v>
      </c>
      <c r="B105" s="14" t="s">
        <v>380</v>
      </c>
      <c r="C105" s="14" t="s">
        <v>441</v>
      </c>
      <c r="D105" s="14" t="s">
        <v>370</v>
      </c>
      <c r="E105" s="14" t="s">
        <v>135</v>
      </c>
      <c r="F105" s="14" t="s">
        <v>136</v>
      </c>
      <c r="G105" s="185">
        <v>131</v>
      </c>
      <c r="H105" s="160">
        <v>0.50380000000000003</v>
      </c>
      <c r="I105" s="160">
        <v>0.50256999999999996</v>
      </c>
      <c r="J105" s="160"/>
      <c r="K105" s="160"/>
      <c r="L105" s="366"/>
      <c r="M105" s="52"/>
      <c r="N105" s="52"/>
      <c r="O105" s="52"/>
      <c r="P105" s="52"/>
      <c r="R105" s="52"/>
    </row>
    <row r="106" spans="1:18">
      <c r="A106" s="14" t="s">
        <v>910</v>
      </c>
      <c r="B106" s="14" t="s">
        <v>380</v>
      </c>
      <c r="C106" s="14" t="s">
        <v>441</v>
      </c>
      <c r="D106" s="14" t="s">
        <v>370</v>
      </c>
      <c r="E106" s="14" t="s">
        <v>165</v>
      </c>
      <c r="F106" s="14" t="s">
        <v>166</v>
      </c>
      <c r="G106" s="185">
        <v>71</v>
      </c>
      <c r="H106" s="160">
        <v>0.52110000000000001</v>
      </c>
      <c r="I106" s="160">
        <v>0.54671000000000003</v>
      </c>
      <c r="J106" s="160"/>
      <c r="K106" s="160"/>
      <c r="L106" s="366"/>
      <c r="M106" s="52"/>
      <c r="N106" s="52"/>
      <c r="O106" s="52"/>
      <c r="P106" s="52"/>
      <c r="R106" s="52"/>
    </row>
    <row r="107" spans="1:18">
      <c r="A107" s="14" t="s">
        <v>910</v>
      </c>
      <c r="B107" s="14" t="s">
        <v>380</v>
      </c>
      <c r="C107" s="14" t="s">
        <v>441</v>
      </c>
      <c r="D107" s="14" t="s">
        <v>370</v>
      </c>
      <c r="E107" s="14" t="s">
        <v>167</v>
      </c>
      <c r="F107" s="14" t="s">
        <v>168</v>
      </c>
      <c r="G107" s="185">
        <v>49</v>
      </c>
      <c r="H107" s="160">
        <v>0.51019999999999999</v>
      </c>
      <c r="I107" s="160">
        <v>0.51046000000000002</v>
      </c>
      <c r="J107" s="160"/>
      <c r="K107" s="160"/>
      <c r="L107" s="366"/>
      <c r="M107" s="52"/>
      <c r="N107" s="52"/>
      <c r="O107" s="52"/>
      <c r="P107" s="52"/>
      <c r="R107" s="52"/>
    </row>
    <row r="108" spans="1:18">
      <c r="A108" s="14" t="s">
        <v>910</v>
      </c>
      <c r="B108" s="14" t="s">
        <v>380</v>
      </c>
      <c r="C108" s="14" t="s">
        <v>441</v>
      </c>
      <c r="D108" s="14" t="s">
        <v>370</v>
      </c>
      <c r="E108" s="14" t="s">
        <v>175</v>
      </c>
      <c r="F108" s="14" t="s">
        <v>176</v>
      </c>
      <c r="G108" s="185">
        <v>118</v>
      </c>
      <c r="H108" s="160">
        <v>0.65249999999999997</v>
      </c>
      <c r="I108" s="160">
        <v>0.65639999999999998</v>
      </c>
      <c r="J108" s="160"/>
      <c r="K108" s="160"/>
      <c r="L108" s="366"/>
      <c r="M108" s="52"/>
      <c r="N108" s="52"/>
      <c r="O108" s="52"/>
      <c r="P108" s="52"/>
      <c r="R108" s="52"/>
    </row>
    <row r="109" spans="1:18">
      <c r="A109" s="14" t="s">
        <v>910</v>
      </c>
      <c r="B109" s="14" t="s">
        <v>380</v>
      </c>
      <c r="C109" s="63" t="s">
        <v>442</v>
      </c>
      <c r="D109" s="63" t="s">
        <v>326</v>
      </c>
      <c r="E109" s="63" t="s">
        <v>442</v>
      </c>
      <c r="F109" s="63" t="s">
        <v>326</v>
      </c>
      <c r="G109" s="184">
        <v>304</v>
      </c>
      <c r="H109" s="167">
        <v>0.67430000000000001</v>
      </c>
      <c r="I109" s="167">
        <v>0.58253999999999995</v>
      </c>
      <c r="J109" s="160"/>
      <c r="K109" s="160"/>
      <c r="L109" s="366"/>
      <c r="M109" s="52"/>
      <c r="N109" s="52"/>
      <c r="O109" s="52"/>
      <c r="P109" s="52"/>
      <c r="R109" s="52"/>
    </row>
    <row r="110" spans="1:18">
      <c r="A110" s="14" t="s">
        <v>910</v>
      </c>
      <c r="B110" s="14" t="s">
        <v>380</v>
      </c>
      <c r="C110" s="14" t="s">
        <v>442</v>
      </c>
      <c r="D110" s="14" t="s">
        <v>326</v>
      </c>
      <c r="E110" s="14" t="s">
        <v>89</v>
      </c>
      <c r="F110" s="14" t="s">
        <v>599</v>
      </c>
      <c r="G110" s="185">
        <v>112</v>
      </c>
      <c r="H110" s="160">
        <v>0.77669999999999995</v>
      </c>
      <c r="I110" s="160">
        <v>0.60562000000000005</v>
      </c>
      <c r="J110" s="160"/>
      <c r="K110" s="160"/>
      <c r="L110" s="368"/>
      <c r="M110" s="81"/>
      <c r="N110" s="81"/>
      <c r="O110" s="81"/>
      <c r="P110" s="81"/>
      <c r="Q110" s="328"/>
      <c r="R110" s="81"/>
    </row>
    <row r="111" spans="1:18">
      <c r="A111" s="14" t="s">
        <v>910</v>
      </c>
      <c r="B111" s="14" t="s">
        <v>380</v>
      </c>
      <c r="C111" s="14" t="s">
        <v>442</v>
      </c>
      <c r="D111" s="14" t="s">
        <v>326</v>
      </c>
      <c r="E111" s="14" t="s">
        <v>104</v>
      </c>
      <c r="F111" s="14" t="s">
        <v>589</v>
      </c>
      <c r="G111" s="185">
        <v>124</v>
      </c>
      <c r="H111" s="160">
        <v>0.55640000000000001</v>
      </c>
      <c r="I111" s="160">
        <v>0.54144000000000003</v>
      </c>
      <c r="J111" s="160"/>
      <c r="K111" s="160"/>
      <c r="L111" s="366"/>
      <c r="M111" s="52"/>
      <c r="N111" s="52"/>
      <c r="O111" s="52"/>
      <c r="P111" s="52"/>
      <c r="R111" s="52"/>
    </row>
    <row r="112" spans="1:18">
      <c r="A112" s="14" t="s">
        <v>910</v>
      </c>
      <c r="B112" s="14" t="s">
        <v>380</v>
      </c>
      <c r="C112" s="14" t="s">
        <v>442</v>
      </c>
      <c r="D112" s="14" t="s">
        <v>326</v>
      </c>
      <c r="E112" s="14" t="s">
        <v>111</v>
      </c>
      <c r="F112" s="14" t="s">
        <v>112</v>
      </c>
      <c r="G112" s="185">
        <v>68</v>
      </c>
      <c r="H112" s="160">
        <v>0.72050000000000003</v>
      </c>
      <c r="I112" s="160">
        <v>0.60634999999999994</v>
      </c>
      <c r="J112" s="160"/>
      <c r="K112" s="160"/>
      <c r="L112" s="366"/>
      <c r="M112" s="52"/>
      <c r="N112" s="52"/>
      <c r="O112" s="52"/>
      <c r="P112" s="52"/>
      <c r="R112" s="52"/>
    </row>
    <row r="113" spans="1:18">
      <c r="A113" s="14" t="s">
        <v>910</v>
      </c>
      <c r="B113" s="14" t="s">
        <v>380</v>
      </c>
      <c r="C113" s="63" t="s">
        <v>443</v>
      </c>
      <c r="D113" s="63" t="s">
        <v>324</v>
      </c>
      <c r="E113" s="63" t="s">
        <v>443</v>
      </c>
      <c r="F113" s="63" t="s">
        <v>324</v>
      </c>
      <c r="G113" s="184">
        <v>308</v>
      </c>
      <c r="H113" s="167">
        <v>0.54869999999999997</v>
      </c>
      <c r="I113" s="167">
        <v>0.56447000000000003</v>
      </c>
      <c r="J113" s="160"/>
      <c r="K113" s="160"/>
      <c r="L113" s="366"/>
      <c r="M113" s="52"/>
      <c r="N113" s="52"/>
      <c r="O113" s="52"/>
      <c r="P113" s="52"/>
      <c r="R113" s="52"/>
    </row>
    <row r="114" spans="1:18">
      <c r="A114" s="14" t="s">
        <v>910</v>
      </c>
      <c r="B114" s="14" t="s">
        <v>380</v>
      </c>
      <c r="C114" s="14" t="s">
        <v>443</v>
      </c>
      <c r="D114" s="14" t="s">
        <v>324</v>
      </c>
      <c r="E114" s="14" t="s">
        <v>33</v>
      </c>
      <c r="F114" s="14" t="s">
        <v>34</v>
      </c>
      <c r="G114" s="185">
        <v>29</v>
      </c>
      <c r="H114" s="160">
        <v>0.41370000000000001</v>
      </c>
      <c r="I114" s="160">
        <v>0.50326000000000004</v>
      </c>
      <c r="J114" s="160"/>
      <c r="K114" s="160"/>
      <c r="L114" s="366"/>
      <c r="M114" s="52"/>
      <c r="N114" s="52"/>
      <c r="O114" s="52"/>
      <c r="P114" s="52"/>
      <c r="R114" s="52"/>
    </row>
    <row r="115" spans="1:18">
      <c r="A115" s="14" t="s">
        <v>910</v>
      </c>
      <c r="B115" s="14" t="s">
        <v>380</v>
      </c>
      <c r="C115" s="14" t="s">
        <v>443</v>
      </c>
      <c r="D115" s="14" t="s">
        <v>324</v>
      </c>
      <c r="E115" s="14" t="s">
        <v>63</v>
      </c>
      <c r="F115" s="14" t="s">
        <v>64</v>
      </c>
      <c r="G115" s="185">
        <v>43</v>
      </c>
      <c r="H115" s="160">
        <v>0.20930000000000001</v>
      </c>
      <c r="I115" s="160">
        <v>0.29296</v>
      </c>
      <c r="J115" s="160"/>
      <c r="K115" s="160"/>
      <c r="L115" s="366"/>
      <c r="M115" s="52"/>
      <c r="N115" s="52"/>
      <c r="O115" s="52"/>
      <c r="P115" s="52"/>
      <c r="R115" s="52"/>
    </row>
    <row r="116" spans="1:18">
      <c r="A116" s="14" t="s">
        <v>910</v>
      </c>
      <c r="B116" s="14" t="s">
        <v>380</v>
      </c>
      <c r="C116" s="14" t="s">
        <v>443</v>
      </c>
      <c r="D116" s="14" t="s">
        <v>324</v>
      </c>
      <c r="E116" s="14" t="s">
        <v>171</v>
      </c>
      <c r="F116" s="14" t="s">
        <v>172</v>
      </c>
      <c r="G116" s="185">
        <v>206</v>
      </c>
      <c r="H116" s="160">
        <v>0.67959999999999998</v>
      </c>
      <c r="I116" s="160">
        <v>0.61760000000000004</v>
      </c>
      <c r="J116" s="160"/>
      <c r="K116" s="160"/>
      <c r="L116" s="368"/>
      <c r="M116" s="81"/>
      <c r="N116" s="81"/>
      <c r="O116" s="81"/>
      <c r="P116" s="81"/>
      <c r="Q116" s="328"/>
      <c r="R116" s="81"/>
    </row>
    <row r="117" spans="1:18">
      <c r="A117" s="14" t="s">
        <v>910</v>
      </c>
      <c r="B117" s="14" t="s">
        <v>380</v>
      </c>
      <c r="C117" s="14" t="s">
        <v>443</v>
      </c>
      <c r="D117" s="14" t="s">
        <v>324</v>
      </c>
      <c r="E117" s="14" t="s">
        <v>191</v>
      </c>
      <c r="F117" s="14" t="s">
        <v>919</v>
      </c>
      <c r="G117" s="185">
        <v>30</v>
      </c>
      <c r="H117" s="160">
        <v>0.2666</v>
      </c>
      <c r="I117" s="160">
        <v>0.44077</v>
      </c>
      <c r="J117" s="160"/>
      <c r="K117" s="160"/>
      <c r="L117" s="366"/>
      <c r="M117" s="52"/>
      <c r="N117" s="52"/>
      <c r="O117" s="52"/>
      <c r="P117" s="52"/>
      <c r="R117" s="52"/>
    </row>
    <row r="118" spans="1:18">
      <c r="A118" s="14" t="s">
        <v>910</v>
      </c>
      <c r="B118" s="14" t="s">
        <v>380</v>
      </c>
      <c r="C118" s="63" t="s">
        <v>444</v>
      </c>
      <c r="D118" s="63" t="s">
        <v>318</v>
      </c>
      <c r="E118" s="63" t="s">
        <v>444</v>
      </c>
      <c r="F118" s="63" t="s">
        <v>318</v>
      </c>
      <c r="G118" s="184">
        <v>459</v>
      </c>
      <c r="H118" s="167">
        <v>0.48799999999999999</v>
      </c>
      <c r="I118" s="167">
        <v>0.53012999999999999</v>
      </c>
      <c r="J118" s="160"/>
      <c r="K118" s="160"/>
      <c r="L118" s="366"/>
      <c r="M118" s="52"/>
      <c r="N118" s="52"/>
      <c r="O118" s="52"/>
      <c r="P118" s="52"/>
      <c r="R118" s="52"/>
    </row>
    <row r="119" spans="1:18">
      <c r="A119" s="14" t="s">
        <v>910</v>
      </c>
      <c r="B119" s="14" t="s">
        <v>380</v>
      </c>
      <c r="C119" s="14" t="s">
        <v>444</v>
      </c>
      <c r="D119" s="14" t="s">
        <v>318</v>
      </c>
      <c r="E119" s="14" t="s">
        <v>30</v>
      </c>
      <c r="F119" s="14" t="s">
        <v>631</v>
      </c>
      <c r="G119" s="185">
        <v>51</v>
      </c>
      <c r="H119" s="160">
        <v>0.35289999999999999</v>
      </c>
      <c r="I119" s="160">
        <v>0.37040000000000001</v>
      </c>
      <c r="J119" s="160"/>
      <c r="K119" s="160"/>
      <c r="L119" s="366"/>
      <c r="M119" s="52"/>
      <c r="N119" s="52"/>
      <c r="O119" s="52"/>
      <c r="P119" s="52"/>
      <c r="R119" s="52"/>
    </row>
    <row r="120" spans="1:18">
      <c r="A120" s="14" t="s">
        <v>910</v>
      </c>
      <c r="B120" s="14" t="s">
        <v>380</v>
      </c>
      <c r="C120" s="14" t="s">
        <v>444</v>
      </c>
      <c r="D120" s="14" t="s">
        <v>318</v>
      </c>
      <c r="E120" s="14" t="s">
        <v>75</v>
      </c>
      <c r="F120" s="14" t="s">
        <v>76</v>
      </c>
      <c r="G120" s="185">
        <v>82</v>
      </c>
      <c r="H120" s="160">
        <v>0.52429999999999999</v>
      </c>
      <c r="I120" s="160">
        <v>0.64766999999999997</v>
      </c>
      <c r="J120" s="160"/>
      <c r="K120" s="160"/>
      <c r="L120" s="366"/>
      <c r="M120" s="52"/>
      <c r="N120" s="52"/>
      <c r="O120" s="52"/>
      <c r="P120" s="52"/>
      <c r="R120" s="52"/>
    </row>
    <row r="121" spans="1:18">
      <c r="A121" s="14" t="s">
        <v>910</v>
      </c>
      <c r="B121" s="14" t="s">
        <v>380</v>
      </c>
      <c r="C121" s="14" t="s">
        <v>444</v>
      </c>
      <c r="D121" s="14" t="s">
        <v>318</v>
      </c>
      <c r="E121" s="14" t="s">
        <v>163</v>
      </c>
      <c r="F121" s="14" t="s">
        <v>920</v>
      </c>
      <c r="G121" s="185">
        <v>81</v>
      </c>
      <c r="H121" s="160">
        <v>0.46910000000000002</v>
      </c>
      <c r="I121" s="160">
        <v>0.50216000000000005</v>
      </c>
      <c r="J121" s="160"/>
      <c r="K121" s="160"/>
      <c r="L121" s="368"/>
      <c r="M121" s="81"/>
      <c r="N121" s="81"/>
      <c r="O121" s="81"/>
      <c r="P121" s="81"/>
      <c r="Q121" s="328"/>
      <c r="R121" s="81"/>
    </row>
    <row r="122" spans="1:18">
      <c r="A122" s="14" t="s">
        <v>910</v>
      </c>
      <c r="B122" s="14" t="s">
        <v>380</v>
      </c>
      <c r="C122" s="14" t="s">
        <v>444</v>
      </c>
      <c r="D122" s="14" t="s">
        <v>318</v>
      </c>
      <c r="E122" s="14" t="s">
        <v>182</v>
      </c>
      <c r="F122" s="14" t="s">
        <v>183</v>
      </c>
      <c r="G122" s="185">
        <v>85</v>
      </c>
      <c r="H122" s="160">
        <v>0.52939999999999998</v>
      </c>
      <c r="I122" s="160">
        <v>0.56028999999999995</v>
      </c>
      <c r="J122" s="160"/>
      <c r="K122" s="160"/>
      <c r="L122" s="366"/>
      <c r="M122" s="52"/>
      <c r="N122" s="52"/>
      <c r="O122" s="52"/>
      <c r="P122" s="52"/>
      <c r="R122" s="52"/>
    </row>
    <row r="123" spans="1:18">
      <c r="A123" s="14" t="s">
        <v>910</v>
      </c>
      <c r="B123" s="14" t="s">
        <v>380</v>
      </c>
      <c r="C123" s="14" t="s">
        <v>444</v>
      </c>
      <c r="D123" s="14" t="s">
        <v>318</v>
      </c>
      <c r="E123" s="14" t="s">
        <v>219</v>
      </c>
      <c r="F123" s="14" t="s">
        <v>220</v>
      </c>
      <c r="G123" s="185">
        <v>160</v>
      </c>
      <c r="H123" s="160">
        <v>0.5</v>
      </c>
      <c r="I123" s="160">
        <v>0.52783000000000002</v>
      </c>
      <c r="J123" s="160"/>
      <c r="K123" s="160"/>
      <c r="L123" s="366"/>
      <c r="M123" s="52"/>
      <c r="N123" s="52"/>
      <c r="O123" s="52"/>
      <c r="P123" s="52"/>
      <c r="R123" s="52"/>
    </row>
    <row r="124" spans="1:18">
      <c r="A124" s="14" t="s">
        <v>910</v>
      </c>
      <c r="B124" s="14" t="s">
        <v>380</v>
      </c>
      <c r="C124" s="14" t="s">
        <v>445</v>
      </c>
      <c r="D124" s="14" t="s">
        <v>325</v>
      </c>
      <c r="E124" s="14" t="s">
        <v>445</v>
      </c>
      <c r="F124" s="14" t="s">
        <v>325</v>
      </c>
      <c r="G124" s="185">
        <v>447</v>
      </c>
      <c r="H124" s="160">
        <v>0.52569999999999995</v>
      </c>
      <c r="I124" s="160">
        <v>0.49725000000000003</v>
      </c>
      <c r="J124" s="160"/>
      <c r="K124" s="160"/>
      <c r="L124" s="366"/>
      <c r="M124" s="52"/>
      <c r="N124" s="52"/>
      <c r="O124" s="52"/>
      <c r="P124" s="52"/>
      <c r="R124" s="52"/>
    </row>
    <row r="125" spans="1:18">
      <c r="A125" s="14" t="s">
        <v>910</v>
      </c>
      <c r="B125" s="14" t="s">
        <v>380</v>
      </c>
      <c r="C125" s="63" t="s">
        <v>445</v>
      </c>
      <c r="D125" s="63" t="s">
        <v>325</v>
      </c>
      <c r="E125" s="63" t="s">
        <v>45</v>
      </c>
      <c r="F125" s="63" t="s">
        <v>46</v>
      </c>
      <c r="G125" s="184">
        <v>71</v>
      </c>
      <c r="H125" s="167">
        <v>0.45069999999999999</v>
      </c>
      <c r="I125" s="167">
        <v>0.42526999999999998</v>
      </c>
      <c r="J125" s="160"/>
      <c r="K125" s="160"/>
      <c r="L125" s="366"/>
      <c r="M125" s="52"/>
      <c r="N125" s="52"/>
      <c r="O125" s="52"/>
      <c r="P125" s="52"/>
      <c r="R125" s="52"/>
    </row>
    <row r="126" spans="1:18">
      <c r="A126" s="14" t="s">
        <v>910</v>
      </c>
      <c r="B126" s="14" t="s">
        <v>380</v>
      </c>
      <c r="C126" s="14" t="s">
        <v>445</v>
      </c>
      <c r="D126" s="14" t="s">
        <v>325</v>
      </c>
      <c r="E126" s="14" t="s">
        <v>79</v>
      </c>
      <c r="F126" s="14" t="s">
        <v>80</v>
      </c>
      <c r="G126" s="185">
        <v>103</v>
      </c>
      <c r="H126" s="160">
        <v>0.4854</v>
      </c>
      <c r="I126" s="160">
        <v>0.46229999999999999</v>
      </c>
      <c r="J126" s="160"/>
      <c r="K126" s="160"/>
      <c r="L126" s="366"/>
      <c r="M126" s="52"/>
      <c r="N126" s="52"/>
      <c r="O126" s="52"/>
      <c r="P126" s="52"/>
      <c r="R126" s="52"/>
    </row>
    <row r="127" spans="1:18">
      <c r="A127" s="14" t="s">
        <v>910</v>
      </c>
      <c r="B127" s="14" t="s">
        <v>380</v>
      </c>
      <c r="C127" s="14" t="s">
        <v>445</v>
      </c>
      <c r="D127" s="14" t="s">
        <v>325</v>
      </c>
      <c r="E127" s="14" t="s">
        <v>87</v>
      </c>
      <c r="F127" s="14" t="s">
        <v>88</v>
      </c>
      <c r="G127" s="185">
        <v>62</v>
      </c>
      <c r="H127" s="160">
        <v>0.5806</v>
      </c>
      <c r="I127" s="160">
        <v>0.54322000000000004</v>
      </c>
      <c r="J127" s="160"/>
      <c r="K127" s="160"/>
      <c r="L127" s="366"/>
      <c r="M127" s="52"/>
      <c r="N127" s="52"/>
      <c r="O127" s="52"/>
      <c r="P127" s="52"/>
      <c r="R127" s="52"/>
    </row>
    <row r="128" spans="1:18">
      <c r="A128" s="14" t="s">
        <v>910</v>
      </c>
      <c r="B128" s="14" t="s">
        <v>380</v>
      </c>
      <c r="C128" s="14" t="s">
        <v>445</v>
      </c>
      <c r="D128" s="14" t="s">
        <v>325</v>
      </c>
      <c r="E128" s="14" t="s">
        <v>151</v>
      </c>
      <c r="F128" s="14" t="s">
        <v>152</v>
      </c>
      <c r="G128" s="185">
        <v>129</v>
      </c>
      <c r="H128" s="160">
        <v>0.5736</v>
      </c>
      <c r="I128" s="160">
        <v>0.53510000000000002</v>
      </c>
      <c r="J128" s="160"/>
      <c r="K128" s="160"/>
      <c r="L128" s="368"/>
      <c r="M128" s="81"/>
      <c r="N128" s="81"/>
      <c r="O128" s="81"/>
      <c r="P128" s="81"/>
      <c r="Q128" s="328"/>
      <c r="R128" s="81"/>
    </row>
    <row r="129" spans="1:18">
      <c r="A129" s="14" t="s">
        <v>910</v>
      </c>
      <c r="B129" s="14" t="s">
        <v>380</v>
      </c>
      <c r="C129" s="14" t="s">
        <v>445</v>
      </c>
      <c r="D129" s="14" t="s">
        <v>325</v>
      </c>
      <c r="E129" s="14" t="s">
        <v>155</v>
      </c>
      <c r="F129" s="14" t="s">
        <v>156</v>
      </c>
      <c r="G129" s="185">
        <v>82</v>
      </c>
      <c r="H129" s="160">
        <v>0.52429999999999999</v>
      </c>
      <c r="I129" s="160">
        <v>0.50807999999999998</v>
      </c>
      <c r="J129" s="160"/>
      <c r="K129" s="160"/>
      <c r="L129" s="366"/>
      <c r="M129" s="52"/>
      <c r="N129" s="52"/>
      <c r="O129" s="52"/>
      <c r="P129" s="52"/>
      <c r="R129" s="52"/>
    </row>
    <row r="130" spans="1:18">
      <c r="A130" s="14" t="s">
        <v>910</v>
      </c>
      <c r="B130" s="14" t="s">
        <v>380</v>
      </c>
      <c r="C130" s="63" t="s">
        <v>446</v>
      </c>
      <c r="D130" s="63" t="s">
        <v>316</v>
      </c>
      <c r="E130" s="63" t="s">
        <v>446</v>
      </c>
      <c r="F130" s="63" t="s">
        <v>316</v>
      </c>
      <c r="G130" s="184">
        <v>479</v>
      </c>
      <c r="H130" s="167">
        <v>0.49469999999999997</v>
      </c>
      <c r="I130" s="167">
        <v>0.50536000000000003</v>
      </c>
      <c r="J130" s="160"/>
      <c r="K130" s="160"/>
      <c r="L130" s="366"/>
      <c r="M130" s="52"/>
      <c r="N130" s="52"/>
      <c r="O130" s="52"/>
      <c r="P130" s="52"/>
      <c r="R130" s="52"/>
    </row>
    <row r="131" spans="1:18">
      <c r="A131" s="14" t="s">
        <v>910</v>
      </c>
      <c r="B131" s="14" t="s">
        <v>380</v>
      </c>
      <c r="C131" s="14" t="s">
        <v>446</v>
      </c>
      <c r="D131" s="14" t="s">
        <v>316</v>
      </c>
      <c r="E131" s="14" t="s">
        <v>65</v>
      </c>
      <c r="F131" s="14" t="s">
        <v>66</v>
      </c>
      <c r="G131" s="185">
        <v>34</v>
      </c>
      <c r="H131" s="160">
        <v>0.29409999999999997</v>
      </c>
      <c r="I131" s="160">
        <v>0.37290000000000001</v>
      </c>
      <c r="J131" s="160"/>
      <c r="K131" s="160"/>
      <c r="L131" s="366"/>
      <c r="M131" s="52"/>
      <c r="N131" s="52"/>
      <c r="O131" s="52"/>
      <c r="P131" s="52"/>
      <c r="R131" s="52"/>
    </row>
    <row r="132" spans="1:18">
      <c r="A132" s="14" t="s">
        <v>910</v>
      </c>
      <c r="B132" s="14" t="s">
        <v>380</v>
      </c>
      <c r="C132" s="14" t="s">
        <v>446</v>
      </c>
      <c r="D132" s="14" t="s">
        <v>316</v>
      </c>
      <c r="E132" s="14" t="s">
        <v>90</v>
      </c>
      <c r="F132" s="14" t="s">
        <v>91</v>
      </c>
      <c r="G132" s="185">
        <v>70</v>
      </c>
      <c r="H132" s="160">
        <v>0.48570000000000002</v>
      </c>
      <c r="I132" s="160">
        <v>0.51654999999999995</v>
      </c>
      <c r="J132" s="160"/>
      <c r="K132" s="160"/>
      <c r="L132" s="366"/>
      <c r="M132" s="52"/>
      <c r="N132" s="52"/>
      <c r="O132" s="52"/>
      <c r="P132" s="52"/>
      <c r="R132" s="52"/>
    </row>
    <row r="133" spans="1:18">
      <c r="A133" s="14" t="s">
        <v>910</v>
      </c>
      <c r="B133" s="14" t="s">
        <v>380</v>
      </c>
      <c r="C133" s="14" t="s">
        <v>446</v>
      </c>
      <c r="D133" s="14" t="s">
        <v>316</v>
      </c>
      <c r="E133" s="14" t="s">
        <v>98</v>
      </c>
      <c r="F133" s="14" t="s">
        <v>266</v>
      </c>
      <c r="G133" s="185">
        <v>33</v>
      </c>
      <c r="H133" s="160">
        <v>0.5454</v>
      </c>
      <c r="I133" s="160">
        <v>0.52839000000000003</v>
      </c>
      <c r="J133" s="160"/>
      <c r="K133" s="160"/>
      <c r="L133" s="366"/>
      <c r="M133" s="52"/>
      <c r="N133" s="52"/>
      <c r="O133" s="52"/>
      <c r="P133" s="52"/>
      <c r="R133" s="52"/>
    </row>
    <row r="134" spans="1:18">
      <c r="A134" s="14" t="s">
        <v>910</v>
      </c>
      <c r="B134" s="14" t="s">
        <v>380</v>
      </c>
      <c r="C134" s="14" t="s">
        <v>446</v>
      </c>
      <c r="D134" s="14" t="s">
        <v>316</v>
      </c>
      <c r="E134" s="14" t="s">
        <v>153</v>
      </c>
      <c r="F134" s="14" t="s">
        <v>154</v>
      </c>
      <c r="G134" s="185">
        <v>135</v>
      </c>
      <c r="H134" s="160">
        <v>0.5111</v>
      </c>
      <c r="I134" s="160">
        <v>0.49657000000000001</v>
      </c>
      <c r="J134" s="160"/>
      <c r="K134" s="160"/>
      <c r="L134" s="366"/>
      <c r="M134" s="52"/>
      <c r="N134" s="52"/>
      <c r="O134" s="52"/>
      <c r="P134" s="52"/>
      <c r="R134" s="52"/>
    </row>
    <row r="135" spans="1:18">
      <c r="A135" s="14" t="s">
        <v>910</v>
      </c>
      <c r="B135" s="14" t="s">
        <v>380</v>
      </c>
      <c r="C135" s="14" t="s">
        <v>446</v>
      </c>
      <c r="D135" s="14" t="s">
        <v>316</v>
      </c>
      <c r="E135" s="14" t="s">
        <v>201</v>
      </c>
      <c r="F135" s="14" t="s">
        <v>202</v>
      </c>
      <c r="G135" s="185">
        <v>95</v>
      </c>
      <c r="H135" s="160">
        <v>0.50519999999999998</v>
      </c>
      <c r="I135" s="160">
        <v>0.48786000000000002</v>
      </c>
      <c r="J135" s="160"/>
      <c r="K135" s="160"/>
      <c r="L135" s="366"/>
      <c r="M135" s="52"/>
      <c r="N135" s="52"/>
      <c r="O135" s="52"/>
      <c r="P135" s="52"/>
      <c r="R135" s="52"/>
    </row>
    <row r="136" spans="1:18">
      <c r="A136" s="14" t="s">
        <v>910</v>
      </c>
      <c r="B136" s="14" t="s">
        <v>380</v>
      </c>
      <c r="C136" s="14" t="s">
        <v>446</v>
      </c>
      <c r="D136" s="14" t="s">
        <v>316</v>
      </c>
      <c r="E136" s="14" t="s">
        <v>207</v>
      </c>
      <c r="F136" s="14" t="s">
        <v>208</v>
      </c>
      <c r="G136" s="185">
        <v>112</v>
      </c>
      <c r="H136" s="160">
        <v>0.51780000000000004</v>
      </c>
      <c r="I136" s="160">
        <v>0.55279</v>
      </c>
      <c r="J136" s="160"/>
      <c r="K136" s="160"/>
      <c r="L136" s="366"/>
      <c r="M136" s="52"/>
      <c r="N136" s="52"/>
      <c r="O136" s="52"/>
      <c r="P136" s="52"/>
      <c r="R136" s="52"/>
    </row>
    <row r="137" spans="1:18">
      <c r="A137" s="14" t="s">
        <v>910</v>
      </c>
      <c r="B137" s="14" t="s">
        <v>380</v>
      </c>
      <c r="C137" s="63" t="s">
        <v>448</v>
      </c>
      <c r="D137" s="63" t="s">
        <v>322</v>
      </c>
      <c r="E137" s="63" t="s">
        <v>448</v>
      </c>
      <c r="F137" s="63" t="s">
        <v>322</v>
      </c>
      <c r="G137" s="184">
        <v>1002</v>
      </c>
      <c r="H137" s="167">
        <v>0.49099999999999999</v>
      </c>
      <c r="I137" s="167">
        <v>0.51980000000000004</v>
      </c>
      <c r="J137" s="160"/>
      <c r="K137" s="160"/>
      <c r="L137" s="368"/>
      <c r="M137" s="81"/>
      <c r="N137" s="81"/>
      <c r="O137" s="81"/>
      <c r="P137" s="81"/>
      <c r="Q137" s="328"/>
      <c r="R137" s="81"/>
    </row>
    <row r="138" spans="1:18">
      <c r="A138" s="14" t="s">
        <v>910</v>
      </c>
      <c r="B138" s="14" t="s">
        <v>380</v>
      </c>
      <c r="C138" s="14" t="s">
        <v>448</v>
      </c>
      <c r="D138" s="14" t="s">
        <v>322</v>
      </c>
      <c r="E138" s="14" t="s">
        <v>83</v>
      </c>
      <c r="F138" s="14" t="s">
        <v>84</v>
      </c>
      <c r="G138" s="185">
        <v>34</v>
      </c>
      <c r="H138" s="160">
        <v>0.55879999999999996</v>
      </c>
      <c r="I138" s="160">
        <v>0.55967</v>
      </c>
      <c r="J138" s="160"/>
      <c r="K138" s="160"/>
      <c r="L138" s="366"/>
      <c r="M138" s="52"/>
      <c r="N138" s="52"/>
      <c r="O138" s="52"/>
      <c r="P138" s="52"/>
      <c r="R138" s="52"/>
    </row>
    <row r="139" spans="1:18">
      <c r="A139" s="14" t="s">
        <v>910</v>
      </c>
      <c r="B139" s="14" t="s">
        <v>380</v>
      </c>
      <c r="C139" s="14" t="s">
        <v>448</v>
      </c>
      <c r="D139" s="14" t="s">
        <v>322</v>
      </c>
      <c r="E139" s="14" t="s">
        <v>169</v>
      </c>
      <c r="F139" s="14" t="s">
        <v>170</v>
      </c>
      <c r="G139" s="185">
        <v>36</v>
      </c>
      <c r="H139" s="160">
        <v>0.1111</v>
      </c>
      <c r="I139" s="160">
        <v>0.16220000000000001</v>
      </c>
      <c r="J139" s="160"/>
      <c r="K139" s="160"/>
      <c r="L139" s="366"/>
      <c r="M139" s="52"/>
      <c r="N139" s="52"/>
      <c r="O139" s="52"/>
      <c r="P139" s="52"/>
      <c r="R139" s="52"/>
    </row>
    <row r="140" spans="1:18">
      <c r="A140" s="14" t="s">
        <v>910</v>
      </c>
      <c r="B140" s="14" t="s">
        <v>380</v>
      </c>
      <c r="C140" s="14" t="s">
        <v>448</v>
      </c>
      <c r="D140" s="14" t="s">
        <v>322</v>
      </c>
      <c r="E140" s="14" t="s">
        <v>179</v>
      </c>
      <c r="F140" s="14" t="s">
        <v>180</v>
      </c>
      <c r="G140" s="185">
        <v>44</v>
      </c>
      <c r="H140" s="160">
        <v>0.47720000000000001</v>
      </c>
      <c r="I140" s="160">
        <v>0.51278000000000001</v>
      </c>
      <c r="J140" s="160"/>
      <c r="K140" s="160"/>
      <c r="L140" s="366"/>
      <c r="M140" s="52"/>
      <c r="N140" s="52"/>
      <c r="O140" s="52"/>
      <c r="P140" s="52"/>
      <c r="R140" s="52"/>
    </row>
    <row r="141" spans="1:18">
      <c r="A141" s="14" t="s">
        <v>910</v>
      </c>
      <c r="B141" s="14" t="s">
        <v>380</v>
      </c>
      <c r="C141" s="14" t="s">
        <v>448</v>
      </c>
      <c r="D141" s="14" t="s">
        <v>322</v>
      </c>
      <c r="E141" s="14" t="s">
        <v>186</v>
      </c>
      <c r="F141" s="14" t="s">
        <v>921</v>
      </c>
      <c r="G141" s="185">
        <v>69</v>
      </c>
      <c r="H141" s="160">
        <v>0.43469999999999998</v>
      </c>
      <c r="I141" s="160">
        <v>0.52466999999999997</v>
      </c>
      <c r="J141" s="160"/>
      <c r="K141" s="160"/>
      <c r="L141" s="366"/>
      <c r="M141" s="52"/>
      <c r="N141" s="52"/>
      <c r="O141" s="52"/>
      <c r="P141" s="52"/>
      <c r="R141" s="52"/>
    </row>
    <row r="142" spans="1:18">
      <c r="A142" s="14" t="s">
        <v>910</v>
      </c>
      <c r="B142" s="14" t="s">
        <v>380</v>
      </c>
      <c r="C142" s="14" t="s">
        <v>448</v>
      </c>
      <c r="D142" s="14" t="s">
        <v>322</v>
      </c>
      <c r="E142" s="14" t="s">
        <v>193</v>
      </c>
      <c r="F142" s="14" t="s">
        <v>922</v>
      </c>
      <c r="G142" s="185">
        <v>90</v>
      </c>
      <c r="H142" s="160">
        <v>0.58879999999999999</v>
      </c>
      <c r="I142" s="160">
        <v>0.66091999999999995</v>
      </c>
      <c r="J142" s="160"/>
      <c r="K142" s="160"/>
      <c r="L142" s="366"/>
      <c r="M142" s="52"/>
      <c r="N142" s="52"/>
      <c r="O142" s="52"/>
      <c r="P142" s="52"/>
      <c r="R142" s="52"/>
    </row>
    <row r="143" spans="1:18">
      <c r="A143" s="14" t="s">
        <v>910</v>
      </c>
      <c r="B143" s="14" t="s">
        <v>380</v>
      </c>
      <c r="C143" s="14" t="s">
        <v>448</v>
      </c>
      <c r="D143" s="14" t="s">
        <v>322</v>
      </c>
      <c r="E143" s="14" t="s">
        <v>194</v>
      </c>
      <c r="F143" s="14" t="s">
        <v>923</v>
      </c>
      <c r="G143" s="185">
        <v>103</v>
      </c>
      <c r="H143" s="160">
        <v>0.4854</v>
      </c>
      <c r="I143" s="160">
        <v>0.47191</v>
      </c>
      <c r="J143" s="160"/>
      <c r="K143" s="160"/>
      <c r="L143" s="366"/>
      <c r="M143" s="52"/>
      <c r="N143" s="52"/>
      <c r="O143" s="52"/>
      <c r="P143" s="52"/>
      <c r="R143" s="52"/>
    </row>
    <row r="144" spans="1:18">
      <c r="A144" s="14" t="s">
        <v>910</v>
      </c>
      <c r="B144" s="14" t="s">
        <v>380</v>
      </c>
      <c r="C144" s="14" t="s">
        <v>448</v>
      </c>
      <c r="D144" s="14" t="s">
        <v>322</v>
      </c>
      <c r="E144" s="14" t="s">
        <v>203</v>
      </c>
      <c r="F144" s="14" t="s">
        <v>204</v>
      </c>
      <c r="G144" s="185">
        <v>227</v>
      </c>
      <c r="H144" s="160">
        <v>0.43169999999999997</v>
      </c>
      <c r="I144" s="160">
        <v>0.42491000000000001</v>
      </c>
      <c r="J144" s="160"/>
      <c r="K144" s="160"/>
      <c r="L144" s="366"/>
      <c r="M144" s="52"/>
      <c r="N144" s="52"/>
      <c r="O144" s="52"/>
      <c r="P144" s="52"/>
      <c r="R144" s="52"/>
    </row>
    <row r="145" spans="1:18">
      <c r="A145" s="14" t="s">
        <v>910</v>
      </c>
      <c r="B145" s="14" t="s">
        <v>380</v>
      </c>
      <c r="C145" s="14" t="s">
        <v>448</v>
      </c>
      <c r="D145" s="14" t="s">
        <v>322</v>
      </c>
      <c r="E145" s="14" t="s">
        <v>205</v>
      </c>
      <c r="F145" s="14" t="s">
        <v>206</v>
      </c>
      <c r="G145" s="185">
        <v>86</v>
      </c>
      <c r="H145" s="160">
        <v>0.56969999999999998</v>
      </c>
      <c r="I145" s="160">
        <v>0.58498000000000006</v>
      </c>
      <c r="J145" s="160"/>
      <c r="K145" s="160"/>
      <c r="L145" s="366"/>
      <c r="M145" s="52"/>
      <c r="N145" s="52"/>
      <c r="O145" s="52"/>
      <c r="P145" s="52"/>
      <c r="R145" s="52"/>
    </row>
    <row r="146" spans="1:18">
      <c r="A146" s="14" t="s">
        <v>910</v>
      </c>
      <c r="B146" s="14" t="s">
        <v>380</v>
      </c>
      <c r="C146" s="14" t="s">
        <v>448</v>
      </c>
      <c r="D146" s="14" t="s">
        <v>322</v>
      </c>
      <c r="E146" s="14" t="s">
        <v>215</v>
      </c>
      <c r="F146" s="14" t="s">
        <v>276</v>
      </c>
      <c r="G146" s="185">
        <v>112</v>
      </c>
      <c r="H146" s="160">
        <v>0.52669999999999995</v>
      </c>
      <c r="I146" s="160">
        <v>0.56994999999999996</v>
      </c>
      <c r="J146" s="160"/>
      <c r="K146" s="160"/>
      <c r="L146" s="366"/>
      <c r="M146" s="52"/>
      <c r="N146" s="52"/>
      <c r="O146" s="52"/>
      <c r="P146" s="52"/>
      <c r="R146" s="52"/>
    </row>
    <row r="147" spans="1:18">
      <c r="A147" s="14" t="s">
        <v>910</v>
      </c>
      <c r="B147" s="14" t="s">
        <v>380</v>
      </c>
      <c r="C147" s="14" t="s">
        <v>448</v>
      </c>
      <c r="D147" s="14" t="s">
        <v>322</v>
      </c>
      <c r="E147" s="14" t="s">
        <v>221</v>
      </c>
      <c r="F147" s="14" t="s">
        <v>222</v>
      </c>
      <c r="G147" s="185">
        <v>67</v>
      </c>
      <c r="H147" s="160">
        <v>0.56710000000000005</v>
      </c>
      <c r="I147" s="160">
        <v>0.57264000000000004</v>
      </c>
      <c r="J147" s="160"/>
      <c r="K147" s="160"/>
      <c r="L147" s="366"/>
      <c r="M147" s="52"/>
      <c r="N147" s="52"/>
      <c r="O147" s="52"/>
      <c r="P147" s="52"/>
      <c r="R147" s="52"/>
    </row>
    <row r="148" spans="1:18">
      <c r="A148" s="14" t="s">
        <v>910</v>
      </c>
      <c r="B148" s="14" t="s">
        <v>380</v>
      </c>
      <c r="C148" s="14" t="s">
        <v>448</v>
      </c>
      <c r="D148" s="14" t="s">
        <v>322</v>
      </c>
      <c r="E148" s="14" t="s">
        <v>233</v>
      </c>
      <c r="F148" s="14" t="s">
        <v>234</v>
      </c>
      <c r="G148" s="185">
        <v>113</v>
      </c>
      <c r="H148" s="160">
        <v>0.56630000000000003</v>
      </c>
      <c r="I148" s="160">
        <v>0.61092999999999997</v>
      </c>
      <c r="J148" s="160"/>
      <c r="K148" s="160"/>
      <c r="L148" s="366"/>
      <c r="M148" s="52"/>
      <c r="N148" s="52"/>
      <c r="O148" s="52"/>
      <c r="P148" s="52"/>
      <c r="R148" s="52"/>
    </row>
    <row r="149" spans="1:18">
      <c r="A149" s="14" t="s">
        <v>910</v>
      </c>
      <c r="B149" s="14" t="s">
        <v>380</v>
      </c>
      <c r="C149" s="14" t="s">
        <v>448</v>
      </c>
      <c r="D149" s="14" t="s">
        <v>322</v>
      </c>
      <c r="E149" s="14" t="s">
        <v>237</v>
      </c>
      <c r="F149" s="14" t="s">
        <v>238</v>
      </c>
      <c r="G149" s="185">
        <v>21</v>
      </c>
      <c r="H149" s="160">
        <v>0.33329999999999999</v>
      </c>
      <c r="I149" s="160">
        <v>0.47969000000000001</v>
      </c>
      <c r="J149" s="160"/>
      <c r="K149" s="160"/>
      <c r="L149" s="366"/>
      <c r="M149" s="52"/>
      <c r="N149" s="52"/>
      <c r="O149" s="52"/>
      <c r="P149" s="52"/>
      <c r="R149" s="52"/>
    </row>
    <row r="150" spans="1:18">
      <c r="A150" s="14" t="s">
        <v>910</v>
      </c>
      <c r="B150" s="14" t="s">
        <v>380</v>
      </c>
      <c r="C150" s="63" t="s">
        <v>449</v>
      </c>
      <c r="D150" s="63" t="s">
        <v>320</v>
      </c>
      <c r="E150" s="63" t="s">
        <v>449</v>
      </c>
      <c r="F150" s="63" t="s">
        <v>320</v>
      </c>
      <c r="G150" s="184">
        <v>372</v>
      </c>
      <c r="H150" s="167">
        <v>0.52149999999999996</v>
      </c>
      <c r="I150" s="167">
        <v>0.53049999999999997</v>
      </c>
      <c r="J150" s="160"/>
      <c r="K150" s="160"/>
      <c r="L150" s="368"/>
      <c r="M150" s="81"/>
      <c r="N150" s="81"/>
      <c r="O150" s="81"/>
      <c r="P150" s="81"/>
      <c r="Q150" s="328"/>
      <c r="R150" s="81"/>
    </row>
    <row r="151" spans="1:18">
      <c r="A151" s="14" t="s">
        <v>910</v>
      </c>
      <c r="B151" s="14" t="s">
        <v>380</v>
      </c>
      <c r="C151" s="14" t="s">
        <v>449</v>
      </c>
      <c r="D151" s="14" t="s">
        <v>320</v>
      </c>
      <c r="E151" s="14" t="s">
        <v>28</v>
      </c>
      <c r="F151" s="14" t="s">
        <v>29</v>
      </c>
      <c r="G151" s="185">
        <v>25</v>
      </c>
      <c r="H151" s="160">
        <v>0.87990000000000002</v>
      </c>
      <c r="I151" s="160">
        <v>0.86714000000000002</v>
      </c>
      <c r="J151" s="160"/>
      <c r="K151" s="160"/>
      <c r="L151" s="366"/>
      <c r="M151" s="52"/>
      <c r="N151" s="52"/>
      <c r="O151" s="52"/>
      <c r="P151" s="52"/>
      <c r="R151" s="52"/>
    </row>
    <row r="152" spans="1:18">
      <c r="A152" s="14" t="s">
        <v>910</v>
      </c>
      <c r="B152" s="14" t="s">
        <v>380</v>
      </c>
      <c r="C152" s="14" t="s">
        <v>449</v>
      </c>
      <c r="D152" s="14" t="s">
        <v>320</v>
      </c>
      <c r="E152" s="14" t="s">
        <v>43</v>
      </c>
      <c r="F152" s="14" t="s">
        <v>44</v>
      </c>
      <c r="G152" s="185">
        <v>44</v>
      </c>
      <c r="H152" s="160">
        <v>0.70450000000000002</v>
      </c>
      <c r="I152" s="160">
        <v>0.61831000000000003</v>
      </c>
      <c r="J152" s="160"/>
      <c r="K152" s="160"/>
      <c r="L152" s="366"/>
      <c r="M152" s="52"/>
      <c r="N152" s="52"/>
      <c r="O152" s="52"/>
      <c r="P152" s="52"/>
      <c r="R152" s="52"/>
    </row>
    <row r="153" spans="1:18">
      <c r="A153" s="14" t="s">
        <v>910</v>
      </c>
      <c r="B153" s="14" t="s">
        <v>380</v>
      </c>
      <c r="C153" s="14" t="s">
        <v>449</v>
      </c>
      <c r="D153" s="14" t="s">
        <v>320</v>
      </c>
      <c r="E153" s="14" t="s">
        <v>47</v>
      </c>
      <c r="F153" s="14" t="s">
        <v>48</v>
      </c>
      <c r="G153" s="185">
        <v>73</v>
      </c>
      <c r="H153" s="160">
        <v>0.45200000000000001</v>
      </c>
      <c r="I153" s="160">
        <v>0.47494999999999998</v>
      </c>
      <c r="J153" s="160"/>
      <c r="K153" s="160"/>
      <c r="L153" s="366"/>
      <c r="M153" s="52"/>
      <c r="N153" s="52"/>
      <c r="O153" s="52"/>
      <c r="P153" s="52"/>
      <c r="R153" s="52"/>
    </row>
    <row r="154" spans="1:18">
      <c r="A154" s="14" t="s">
        <v>910</v>
      </c>
      <c r="B154" s="14" t="s">
        <v>380</v>
      </c>
      <c r="C154" s="14" t="s">
        <v>449</v>
      </c>
      <c r="D154" s="14" t="s">
        <v>320</v>
      </c>
      <c r="E154" s="14" t="s">
        <v>92</v>
      </c>
      <c r="F154" s="14" t="s">
        <v>93</v>
      </c>
      <c r="G154" s="185">
        <v>30</v>
      </c>
      <c r="H154" s="160">
        <v>0.56659999999999999</v>
      </c>
      <c r="I154" s="160">
        <v>0.61353999999999997</v>
      </c>
      <c r="J154" s="160"/>
      <c r="K154" s="160"/>
      <c r="L154" s="366"/>
      <c r="M154" s="52"/>
      <c r="N154" s="52"/>
      <c r="O154" s="52"/>
      <c r="P154" s="52"/>
      <c r="R154" s="52"/>
    </row>
    <row r="155" spans="1:18">
      <c r="A155" s="14" t="s">
        <v>910</v>
      </c>
      <c r="B155" s="14" t="s">
        <v>380</v>
      </c>
      <c r="C155" s="14" t="s">
        <v>449</v>
      </c>
      <c r="D155" s="14" t="s">
        <v>320</v>
      </c>
      <c r="E155" s="14" t="s">
        <v>109</v>
      </c>
      <c r="F155" s="14" t="s">
        <v>110</v>
      </c>
      <c r="G155" s="185">
        <v>132</v>
      </c>
      <c r="H155" s="160">
        <v>0.55300000000000005</v>
      </c>
      <c r="I155" s="160">
        <v>0.52163999999999999</v>
      </c>
      <c r="J155" s="160"/>
      <c r="K155" s="160"/>
      <c r="L155" s="366"/>
      <c r="M155" s="52"/>
      <c r="N155" s="52"/>
      <c r="O155" s="52"/>
      <c r="P155" s="52"/>
      <c r="R155" s="52"/>
    </row>
    <row r="156" spans="1:18">
      <c r="A156" t="s">
        <v>910</v>
      </c>
      <c r="B156" t="s">
        <v>380</v>
      </c>
      <c r="C156" t="s">
        <v>449</v>
      </c>
      <c r="D156" t="s">
        <v>320</v>
      </c>
      <c r="E156" t="s">
        <v>127</v>
      </c>
      <c r="F156" t="s">
        <v>128</v>
      </c>
      <c r="G156" s="90">
        <v>68</v>
      </c>
      <c r="H156" s="52">
        <v>0.26469999999999999</v>
      </c>
      <c r="I156" s="52">
        <v>0.33927000000000002</v>
      </c>
      <c r="J156" s="160"/>
      <c r="K156" s="160"/>
      <c r="L156" s="366"/>
      <c r="M156" s="52"/>
      <c r="N156" s="52"/>
      <c r="O156" s="52"/>
      <c r="P156" s="52"/>
      <c r="R156" s="52"/>
    </row>
    <row r="157" spans="1:18">
      <c r="J157" s="52"/>
      <c r="K157" s="52"/>
    </row>
  </sheetData>
  <mergeCells count="5">
    <mergeCell ref="F5:I5"/>
    <mergeCell ref="F7:I7"/>
    <mergeCell ref="F4:I4"/>
    <mergeCell ref="F2:I2"/>
    <mergeCell ref="F6:H6"/>
  </mergeCells>
  <hyperlinks>
    <hyperlink ref="C3" r:id="rId1" display="https://www.natcan.org.uk/audits/metastatic-breast/           " xr:uid="{E33CB39A-0F42-4220-9146-784A89355285}"/>
    <hyperlink ref="C2" r:id="rId2" display="breastcanceraudits@rcseng.ac.uk           " xr:uid="{60573131-4740-48F6-9CB1-950095C29F67}"/>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3482-FBF7-4A18-B4ED-143AB433F770}">
  <sheetPr codeName="Sheet16"/>
  <dimension ref="A1:V157"/>
  <sheetViews>
    <sheetView showGridLines="0" zoomScale="80" zoomScaleNormal="80" zoomScaleSheetLayoutView="100" workbookViewId="0">
      <pane ySplit="15" topLeftCell="A16" activePane="bottomLeft" state="frozen"/>
      <selection pane="bottomLeft" activeCell="F3" sqref="F3"/>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62.9296875" customWidth="1"/>
    <col min="7" max="7" width="9.73046875" style="90" customWidth="1"/>
    <col min="8" max="9" width="9.73046875" customWidth="1"/>
    <col min="12" max="12" width="10.73046875" customWidth="1"/>
    <col min="13" max="14" width="20.73046875" customWidth="1"/>
    <col min="15" max="15" width="12.1328125" customWidth="1"/>
    <col min="16" max="16" width="9.73046875" customWidth="1"/>
    <col min="17" max="17" width="9.73046875" style="90" customWidth="1"/>
    <col min="18" max="18" width="9.73046875" customWidth="1"/>
  </cols>
  <sheetData>
    <row r="1" spans="1:20" ht="20.100000000000001" customHeight="1">
      <c r="A1" s="20"/>
      <c r="B1" s="20"/>
      <c r="C1" s="21"/>
      <c r="D1" s="54"/>
      <c r="E1" s="88" t="s">
        <v>924</v>
      </c>
      <c r="F1" s="72"/>
      <c r="G1" s="89"/>
      <c r="H1" s="20"/>
      <c r="I1" s="20"/>
    </row>
    <row r="2" spans="1:20" ht="15" customHeight="1">
      <c r="A2" s="20"/>
      <c r="B2" s="20"/>
      <c r="C2" s="69"/>
      <c r="D2" s="69"/>
      <c r="E2" s="71" t="s">
        <v>461</v>
      </c>
      <c r="F2" s="517" t="s">
        <v>976</v>
      </c>
      <c r="G2" s="517"/>
      <c r="H2" s="517"/>
      <c r="I2" s="517"/>
    </row>
    <row r="3" spans="1:20" ht="15" customHeight="1">
      <c r="A3" s="20"/>
      <c r="B3" s="20"/>
      <c r="C3" s="69"/>
      <c r="D3" s="69"/>
      <c r="E3" s="71" t="s">
        <v>26</v>
      </c>
      <c r="F3" s="72" t="s">
        <v>472</v>
      </c>
      <c r="G3" s="89"/>
      <c r="H3" s="20"/>
      <c r="I3" s="20"/>
    </row>
    <row r="4" spans="1:20" ht="15" customHeight="1">
      <c r="A4" s="20"/>
      <c r="B4" s="20"/>
      <c r="C4" s="70"/>
      <c r="D4" s="70"/>
      <c r="E4" s="71" t="s">
        <v>421</v>
      </c>
      <c r="F4" s="517" t="s">
        <v>797</v>
      </c>
      <c r="G4" s="517"/>
      <c r="H4" s="517"/>
      <c r="I4" s="517"/>
    </row>
    <row r="5" spans="1:20" ht="12.75" customHeight="1">
      <c r="A5" s="20"/>
      <c r="B5" s="20"/>
      <c r="C5" s="20"/>
      <c r="D5" s="54"/>
      <c r="E5" s="71" t="s">
        <v>422</v>
      </c>
      <c r="F5" s="517" t="s">
        <v>969</v>
      </c>
      <c r="G5" s="517"/>
      <c r="H5" s="517"/>
      <c r="I5" s="517"/>
    </row>
    <row r="6" spans="1:20" ht="15" customHeight="1">
      <c r="A6" s="20"/>
      <c r="B6" s="20"/>
      <c r="C6" s="20"/>
      <c r="D6" s="54"/>
      <c r="E6" s="71" t="s">
        <v>251</v>
      </c>
      <c r="F6" s="459" t="s">
        <v>979</v>
      </c>
      <c r="G6" s="459"/>
      <c r="H6" s="459"/>
      <c r="I6" s="72"/>
    </row>
    <row r="7" spans="1:20" ht="26.25">
      <c r="A7" s="20"/>
      <c r="B7" s="20"/>
      <c r="C7" s="20"/>
      <c r="D7" s="20"/>
      <c r="E7" s="73" t="s">
        <v>495</v>
      </c>
      <c r="F7" s="459" t="s">
        <v>875</v>
      </c>
      <c r="G7" s="459"/>
      <c r="H7" s="459"/>
      <c r="I7" s="459"/>
    </row>
    <row r="8" spans="1:20" ht="15" customHeight="1">
      <c r="D8" s="16"/>
      <c r="E8" s="73" t="s">
        <v>395</v>
      </c>
      <c r="F8" s="72" t="s">
        <v>459</v>
      </c>
      <c r="G8" s="89"/>
      <c r="H8" s="20"/>
      <c r="I8" s="20"/>
    </row>
    <row r="9" spans="1:20" ht="14.25" customHeight="1">
      <c r="D9" s="16"/>
      <c r="E9" s="73" t="s">
        <v>423</v>
      </c>
      <c r="F9" s="517" t="s">
        <v>926</v>
      </c>
      <c r="G9" s="517"/>
      <c r="H9" s="517"/>
      <c r="I9" s="517"/>
    </row>
    <row r="10" spans="1:20">
      <c r="D10" s="16"/>
      <c r="E10" s="73"/>
      <c r="F10" s="385"/>
      <c r="G10" s="385"/>
      <c r="H10" s="385"/>
      <c r="I10" s="385"/>
    </row>
    <row r="12" spans="1:20" s="67" customFormat="1" ht="57.4" thickBot="1">
      <c r="A12" s="74" t="s">
        <v>660</v>
      </c>
      <c r="B12" s="74" t="s">
        <v>395</v>
      </c>
      <c r="C12" s="74" t="s">
        <v>396</v>
      </c>
      <c r="D12" s="74" t="s">
        <v>397</v>
      </c>
      <c r="E12" s="74" t="s">
        <v>452</v>
      </c>
      <c r="F12" s="74" t="s">
        <v>399</v>
      </c>
      <c r="G12" s="91" t="s">
        <v>414</v>
      </c>
      <c r="H12" s="74" t="s">
        <v>475</v>
      </c>
      <c r="I12" s="74" t="s">
        <v>476</v>
      </c>
      <c r="J12"/>
      <c r="K12"/>
      <c r="L12" s="74" t="s">
        <v>660</v>
      </c>
      <c r="M12" s="74" t="s">
        <v>395</v>
      </c>
      <c r="N12" s="74" t="s">
        <v>481</v>
      </c>
      <c r="O12" s="74" t="s">
        <v>456</v>
      </c>
      <c r="P12" s="74" t="s">
        <v>940</v>
      </c>
      <c r="Q12" s="91" t="s">
        <v>414</v>
      </c>
      <c r="R12" s="74" t="s">
        <v>474</v>
      </c>
      <c r="S12"/>
    </row>
    <row r="13" spans="1:20" ht="14.65" thickBot="1">
      <c r="A13" s="158" t="s">
        <v>910</v>
      </c>
      <c r="B13" s="158" t="s">
        <v>400</v>
      </c>
      <c r="C13" s="158" t="s">
        <v>428</v>
      </c>
      <c r="D13" s="158" t="s">
        <v>400</v>
      </c>
      <c r="E13" s="158" t="s">
        <v>428</v>
      </c>
      <c r="F13" s="158" t="s">
        <v>400</v>
      </c>
      <c r="G13" s="181">
        <v>14212</v>
      </c>
      <c r="H13" s="173" t="s">
        <v>453</v>
      </c>
      <c r="I13" s="173" t="s">
        <v>453</v>
      </c>
      <c r="J13" s="14"/>
      <c r="L13" s="42" t="s">
        <v>910</v>
      </c>
      <c r="M13" s="42" t="s">
        <v>380</v>
      </c>
      <c r="N13" s="42" t="s">
        <v>822</v>
      </c>
      <c r="O13" s="42" t="s">
        <v>313</v>
      </c>
      <c r="P13" s="42" t="s">
        <v>479</v>
      </c>
      <c r="Q13" s="325">
        <v>13492</v>
      </c>
      <c r="R13" s="98">
        <v>0.45316000000000001</v>
      </c>
      <c r="T13" s="160"/>
    </row>
    <row r="14" spans="1:20" ht="14.65" thickBot="1">
      <c r="A14" s="161" t="s">
        <v>910</v>
      </c>
      <c r="B14" s="161" t="s">
        <v>380</v>
      </c>
      <c r="C14" s="161" t="s">
        <v>427</v>
      </c>
      <c r="D14" s="161" t="s">
        <v>380</v>
      </c>
      <c r="E14" s="161" t="s">
        <v>427</v>
      </c>
      <c r="F14" s="161" t="s">
        <v>380</v>
      </c>
      <c r="G14" s="182">
        <v>13612</v>
      </c>
      <c r="H14" s="174">
        <v>0.45284000000000002</v>
      </c>
      <c r="I14" s="175" t="s">
        <v>453</v>
      </c>
      <c r="J14" s="160"/>
      <c r="L14" s="77" t="s">
        <v>910</v>
      </c>
      <c r="M14" s="77" t="s">
        <v>380</v>
      </c>
      <c r="N14" s="77" t="s">
        <v>822</v>
      </c>
      <c r="O14" s="77" t="s">
        <v>293</v>
      </c>
      <c r="P14" s="77" t="s">
        <v>479</v>
      </c>
      <c r="Q14" s="183">
        <v>120</v>
      </c>
      <c r="R14" s="99">
        <v>0.41666999999999998</v>
      </c>
      <c r="T14" s="160"/>
    </row>
    <row r="15" spans="1:20" ht="14.65" thickBot="1">
      <c r="A15" s="165" t="s">
        <v>910</v>
      </c>
      <c r="B15" s="165" t="s">
        <v>401</v>
      </c>
      <c r="C15" s="165" t="s">
        <v>426</v>
      </c>
      <c r="D15" s="165" t="s">
        <v>401</v>
      </c>
      <c r="E15" s="165" t="s">
        <v>426</v>
      </c>
      <c r="F15" s="165" t="s">
        <v>401</v>
      </c>
      <c r="G15" s="183">
        <v>600</v>
      </c>
      <c r="H15" s="359" t="s">
        <v>453</v>
      </c>
      <c r="I15" s="359" t="s">
        <v>453</v>
      </c>
      <c r="J15" s="14"/>
      <c r="L15" s="52"/>
      <c r="M15" s="52"/>
      <c r="N15" s="52"/>
      <c r="O15" s="52"/>
      <c r="P15" s="52"/>
      <c r="R15" s="52"/>
      <c r="T15" s="160"/>
    </row>
    <row r="16" spans="1:20">
      <c r="A16" s="14" t="s">
        <v>910</v>
      </c>
      <c r="B16" s="14" t="s">
        <v>380</v>
      </c>
      <c r="C16" s="63" t="s">
        <v>429</v>
      </c>
      <c r="D16" s="63" t="s">
        <v>323</v>
      </c>
      <c r="E16" s="63" t="s">
        <v>429</v>
      </c>
      <c r="F16" s="63" t="s">
        <v>323</v>
      </c>
      <c r="G16" s="184">
        <v>662</v>
      </c>
      <c r="H16" s="167">
        <v>0.4652</v>
      </c>
      <c r="I16" s="177">
        <v>0.47576000000000002</v>
      </c>
      <c r="J16" s="160"/>
      <c r="K16" s="160"/>
      <c r="L16" s="52"/>
      <c r="M16" s="52"/>
      <c r="N16" s="52"/>
      <c r="O16" s="52"/>
      <c r="P16" s="52"/>
      <c r="R16" s="52"/>
      <c r="T16" s="160"/>
    </row>
    <row r="17" spans="1:22">
      <c r="A17" s="14" t="s">
        <v>910</v>
      </c>
      <c r="B17" s="14" t="s">
        <v>380</v>
      </c>
      <c r="C17" s="14" t="s">
        <v>429</v>
      </c>
      <c r="D17" s="14" t="s">
        <v>323</v>
      </c>
      <c r="E17" s="14" t="s">
        <v>55</v>
      </c>
      <c r="F17" s="14" t="s">
        <v>263</v>
      </c>
      <c r="G17" s="185">
        <v>70</v>
      </c>
      <c r="H17" s="160">
        <v>0.45710000000000001</v>
      </c>
      <c r="I17" s="178">
        <v>0.46396999999999999</v>
      </c>
      <c r="J17" s="160"/>
      <c r="K17" s="160"/>
      <c r="L17" s="52"/>
      <c r="M17" s="52"/>
      <c r="N17" s="52"/>
      <c r="O17" s="52"/>
      <c r="P17" s="52"/>
      <c r="R17" s="52"/>
      <c r="T17" s="160"/>
    </row>
    <row r="18" spans="1:22" ht="28.9" thickBot="1">
      <c r="A18" s="14" t="s">
        <v>910</v>
      </c>
      <c r="B18" s="14" t="s">
        <v>380</v>
      </c>
      <c r="C18" s="14" t="s">
        <v>429</v>
      </c>
      <c r="D18" s="14" t="s">
        <v>323</v>
      </c>
      <c r="E18" s="14" t="s">
        <v>67</v>
      </c>
      <c r="F18" s="14" t="s">
        <v>68</v>
      </c>
      <c r="G18" s="185">
        <v>54</v>
      </c>
      <c r="H18" s="160">
        <v>0.37030000000000002</v>
      </c>
      <c r="I18" s="178">
        <v>0.42379</v>
      </c>
      <c r="J18" s="160"/>
      <c r="K18" s="160"/>
      <c r="L18" s="74" t="s">
        <v>394</v>
      </c>
      <c r="M18" s="74" t="s">
        <v>395</v>
      </c>
      <c r="N18" s="74" t="s">
        <v>481</v>
      </c>
      <c r="O18" s="74" t="s">
        <v>456</v>
      </c>
      <c r="P18" s="74" t="s">
        <v>940</v>
      </c>
      <c r="Q18" s="91" t="s">
        <v>414</v>
      </c>
      <c r="R18" s="74" t="s">
        <v>474</v>
      </c>
      <c r="T18" s="160"/>
      <c r="U18" s="430"/>
      <c r="V18" s="429"/>
    </row>
    <row r="19" spans="1:22">
      <c r="A19" s="14" t="s">
        <v>910</v>
      </c>
      <c r="B19" s="14" t="s">
        <v>380</v>
      </c>
      <c r="C19" s="14" t="s">
        <v>429</v>
      </c>
      <c r="D19" s="14" t="s">
        <v>323</v>
      </c>
      <c r="E19" s="14" t="s">
        <v>113</v>
      </c>
      <c r="F19" s="14" t="s">
        <v>114</v>
      </c>
      <c r="G19" s="185">
        <v>199</v>
      </c>
      <c r="H19" s="160">
        <v>0.4874</v>
      </c>
      <c r="I19" s="160">
        <v>0.47838999999999998</v>
      </c>
      <c r="J19" s="160"/>
      <c r="K19" s="160"/>
      <c r="L19" s="42" t="s">
        <v>910</v>
      </c>
      <c r="M19" s="42" t="s">
        <v>380</v>
      </c>
      <c r="N19" s="42" t="s">
        <v>822</v>
      </c>
      <c r="O19" s="42" t="s">
        <v>478</v>
      </c>
      <c r="P19" s="42" t="s">
        <v>466</v>
      </c>
      <c r="Q19" s="325">
        <v>2011</v>
      </c>
      <c r="R19" s="98">
        <v>0.73645000000000005</v>
      </c>
      <c r="T19" s="160"/>
      <c r="U19" s="430"/>
      <c r="V19" s="429"/>
    </row>
    <row r="20" spans="1:22">
      <c r="A20" s="14" t="s">
        <v>910</v>
      </c>
      <c r="B20" s="14" t="s">
        <v>380</v>
      </c>
      <c r="C20" s="14" t="s">
        <v>429</v>
      </c>
      <c r="D20" s="14" t="s">
        <v>323</v>
      </c>
      <c r="E20" s="14" t="s">
        <v>123</v>
      </c>
      <c r="F20" s="14" t="s">
        <v>124</v>
      </c>
      <c r="G20" s="185">
        <v>124</v>
      </c>
      <c r="H20" s="160">
        <v>0.5</v>
      </c>
      <c r="I20" s="160">
        <v>0.49397999999999997</v>
      </c>
      <c r="J20" s="160"/>
      <c r="K20" s="160"/>
      <c r="L20" s="42" t="s">
        <v>910</v>
      </c>
      <c r="M20" s="42" t="s">
        <v>380</v>
      </c>
      <c r="N20" s="42" t="s">
        <v>822</v>
      </c>
      <c r="O20" s="42" t="s">
        <v>478</v>
      </c>
      <c r="P20" s="42" t="s">
        <v>467</v>
      </c>
      <c r="Q20" s="325">
        <v>5234</v>
      </c>
      <c r="R20" s="98">
        <v>0.58579000000000003</v>
      </c>
      <c r="T20" s="160"/>
      <c r="U20" s="430"/>
      <c r="V20" s="429"/>
    </row>
    <row r="21" spans="1:22">
      <c r="A21" s="14" t="s">
        <v>910</v>
      </c>
      <c r="B21" s="14" t="s">
        <v>380</v>
      </c>
      <c r="C21" s="14" t="s">
        <v>429</v>
      </c>
      <c r="D21" s="14" t="s">
        <v>323</v>
      </c>
      <c r="E21" s="14" t="s">
        <v>125</v>
      </c>
      <c r="F21" s="14" t="s">
        <v>126</v>
      </c>
      <c r="G21" s="185">
        <v>82</v>
      </c>
      <c r="H21" s="160">
        <v>0.53649999999999998</v>
      </c>
      <c r="I21" s="160">
        <v>0.55662</v>
      </c>
      <c r="J21" s="160"/>
      <c r="K21" s="160"/>
      <c r="L21" s="42" t="s">
        <v>910</v>
      </c>
      <c r="M21" s="42" t="s">
        <v>380</v>
      </c>
      <c r="N21" s="42" t="s">
        <v>822</v>
      </c>
      <c r="O21" s="42" t="s">
        <v>478</v>
      </c>
      <c r="P21" s="42" t="s">
        <v>282</v>
      </c>
      <c r="Q21" s="325">
        <v>3284</v>
      </c>
      <c r="R21" s="98">
        <v>0.36205999999999999</v>
      </c>
      <c r="T21" s="160"/>
      <c r="U21" s="430"/>
      <c r="V21" s="429"/>
    </row>
    <row r="22" spans="1:22" ht="14.65" thickBot="1">
      <c r="A22" s="14" t="s">
        <v>910</v>
      </c>
      <c r="B22" s="14" t="s">
        <v>380</v>
      </c>
      <c r="C22" s="14" t="s">
        <v>429</v>
      </c>
      <c r="D22" s="14" t="s">
        <v>323</v>
      </c>
      <c r="E22" s="14" t="s">
        <v>223</v>
      </c>
      <c r="F22" s="14" t="s">
        <v>934</v>
      </c>
      <c r="G22" s="185">
        <v>56</v>
      </c>
      <c r="H22" s="160">
        <v>0.41070000000000001</v>
      </c>
      <c r="I22" s="160">
        <v>0.42403000000000002</v>
      </c>
      <c r="J22" s="160"/>
      <c r="K22" s="160"/>
      <c r="L22" s="77" t="s">
        <v>910</v>
      </c>
      <c r="M22" s="77" t="s">
        <v>380</v>
      </c>
      <c r="N22" s="77" t="s">
        <v>822</v>
      </c>
      <c r="O22" s="77" t="s">
        <v>478</v>
      </c>
      <c r="P22" s="77" t="s">
        <v>283</v>
      </c>
      <c r="Q22" s="326">
        <v>3083</v>
      </c>
      <c r="R22" s="99">
        <v>0.13883000000000001</v>
      </c>
      <c r="T22" s="160"/>
    </row>
    <row r="23" spans="1:22">
      <c r="A23" s="14" t="s">
        <v>910</v>
      </c>
      <c r="B23" s="14" t="s">
        <v>380</v>
      </c>
      <c r="C23" s="14" t="s">
        <v>429</v>
      </c>
      <c r="D23" s="14" t="s">
        <v>323</v>
      </c>
      <c r="E23" s="14" t="s">
        <v>231</v>
      </c>
      <c r="F23" s="14" t="s">
        <v>232</v>
      </c>
      <c r="G23" s="185">
        <v>77</v>
      </c>
      <c r="H23" s="160">
        <v>0.3896</v>
      </c>
      <c r="I23" s="160">
        <v>0.43070000000000003</v>
      </c>
      <c r="J23" s="160"/>
      <c r="K23" s="160"/>
      <c r="L23" s="52"/>
      <c r="M23" s="52"/>
      <c r="N23" s="52"/>
      <c r="O23" s="52"/>
      <c r="P23" s="52"/>
      <c r="R23" s="52"/>
      <c r="T23" s="160"/>
    </row>
    <row r="24" spans="1:22">
      <c r="A24" s="14" t="s">
        <v>910</v>
      </c>
      <c r="B24" s="14" t="s">
        <v>380</v>
      </c>
      <c r="C24" s="63" t="s">
        <v>430</v>
      </c>
      <c r="D24" s="63" t="s">
        <v>327</v>
      </c>
      <c r="E24" s="63" t="s">
        <v>430</v>
      </c>
      <c r="F24" s="63" t="s">
        <v>327</v>
      </c>
      <c r="G24" s="184">
        <v>1146</v>
      </c>
      <c r="H24" s="167">
        <v>0.47199999999999998</v>
      </c>
      <c r="I24" s="167">
        <v>0.46131</v>
      </c>
      <c r="J24" s="160"/>
      <c r="K24" s="160"/>
      <c r="L24" s="52"/>
      <c r="M24" s="52"/>
      <c r="N24" s="52"/>
      <c r="O24" s="52"/>
      <c r="P24" s="52"/>
      <c r="R24" s="52"/>
      <c r="T24" s="160"/>
    </row>
    <row r="25" spans="1:22">
      <c r="A25" s="14" t="s">
        <v>910</v>
      </c>
      <c r="B25" s="14" t="s">
        <v>380</v>
      </c>
      <c r="C25" s="14" t="s">
        <v>430</v>
      </c>
      <c r="D25" s="14" t="s">
        <v>327</v>
      </c>
      <c r="E25" s="14" t="s">
        <v>53</v>
      </c>
      <c r="F25" s="14" t="s">
        <v>54</v>
      </c>
      <c r="G25" s="185">
        <v>72</v>
      </c>
      <c r="H25" s="160">
        <v>0.38879999999999998</v>
      </c>
      <c r="I25" s="160">
        <v>0.39913999999999999</v>
      </c>
      <c r="J25" s="160"/>
      <c r="K25" s="160"/>
      <c r="L25" s="52"/>
      <c r="M25" s="52"/>
      <c r="N25" s="52"/>
      <c r="O25" s="52"/>
      <c r="P25" s="52"/>
      <c r="R25" s="52"/>
      <c r="T25" s="160"/>
    </row>
    <row r="26" spans="1:22" ht="28.9" thickBot="1">
      <c r="A26" s="14" t="s">
        <v>910</v>
      </c>
      <c r="B26" s="14" t="s">
        <v>380</v>
      </c>
      <c r="C26" s="14" t="s">
        <v>430</v>
      </c>
      <c r="D26" s="14" t="s">
        <v>327</v>
      </c>
      <c r="E26" s="14" t="s">
        <v>102</v>
      </c>
      <c r="F26" s="14" t="s">
        <v>103</v>
      </c>
      <c r="G26" s="185">
        <v>83</v>
      </c>
      <c r="H26" s="160">
        <v>0.40960000000000002</v>
      </c>
      <c r="I26" s="160">
        <v>0.40003</v>
      </c>
      <c r="J26" s="160"/>
      <c r="K26" s="160"/>
      <c r="L26" s="74" t="s">
        <v>394</v>
      </c>
      <c r="M26" s="74" t="s">
        <v>395</v>
      </c>
      <c r="N26" s="74" t="s">
        <v>481</v>
      </c>
      <c r="O26" s="74" t="s">
        <v>456</v>
      </c>
      <c r="P26" s="74" t="s">
        <v>940</v>
      </c>
      <c r="Q26" s="91" t="s">
        <v>414</v>
      </c>
      <c r="R26" s="74" t="s">
        <v>474</v>
      </c>
      <c r="T26" s="160"/>
    </row>
    <row r="27" spans="1:22">
      <c r="A27" s="14" t="s">
        <v>910</v>
      </c>
      <c r="B27" s="14" t="s">
        <v>380</v>
      </c>
      <c r="C27" s="14" t="s">
        <v>430</v>
      </c>
      <c r="D27" s="14" t="s">
        <v>327</v>
      </c>
      <c r="E27" s="14" t="s">
        <v>143</v>
      </c>
      <c r="F27" s="14" t="s">
        <v>144</v>
      </c>
      <c r="G27" s="185">
        <v>102</v>
      </c>
      <c r="H27" s="160">
        <v>0.4607</v>
      </c>
      <c r="I27" s="160">
        <v>0.44874999999999998</v>
      </c>
      <c r="J27" s="160"/>
      <c r="K27" s="160"/>
      <c r="L27" s="354">
        <v>2021</v>
      </c>
      <c r="M27" s="42" t="s">
        <v>380</v>
      </c>
      <c r="N27" s="42" t="s">
        <v>822</v>
      </c>
      <c r="O27" s="42" t="s">
        <v>478</v>
      </c>
      <c r="P27" s="42" t="s">
        <v>479</v>
      </c>
      <c r="Q27" s="325">
        <v>4109</v>
      </c>
      <c r="R27" s="98">
        <v>0.44561000000000001</v>
      </c>
      <c r="T27" s="160"/>
    </row>
    <row r="28" spans="1:22">
      <c r="A28" s="14" t="s">
        <v>910</v>
      </c>
      <c r="B28" s="14" t="s">
        <v>380</v>
      </c>
      <c r="C28" s="14" t="s">
        <v>430</v>
      </c>
      <c r="D28" s="14" t="s">
        <v>327</v>
      </c>
      <c r="E28" s="14" t="s">
        <v>149</v>
      </c>
      <c r="F28" s="14" t="s">
        <v>150</v>
      </c>
      <c r="G28" s="185">
        <v>254</v>
      </c>
      <c r="H28" s="160">
        <v>0.57079999999999997</v>
      </c>
      <c r="I28" s="160">
        <v>0.53349999999999997</v>
      </c>
      <c r="J28" s="160"/>
      <c r="K28" s="160"/>
      <c r="L28" s="354">
        <v>2022</v>
      </c>
      <c r="M28" s="42" t="s">
        <v>380</v>
      </c>
      <c r="N28" s="42" t="s">
        <v>822</v>
      </c>
      <c r="O28" s="42" t="s">
        <v>478</v>
      </c>
      <c r="P28" s="42" t="s">
        <v>479</v>
      </c>
      <c r="Q28" s="325">
        <v>4376</v>
      </c>
      <c r="R28" s="98">
        <v>0.45361000000000001</v>
      </c>
      <c r="T28" s="160"/>
    </row>
    <row r="29" spans="1:22" ht="14.65" thickBot="1">
      <c r="A29" s="14" t="s">
        <v>910</v>
      </c>
      <c r="B29" s="14" t="s">
        <v>380</v>
      </c>
      <c r="C29" s="14" t="s">
        <v>430</v>
      </c>
      <c r="D29" s="14" t="s">
        <v>327</v>
      </c>
      <c r="E29" s="14" t="s">
        <v>173</v>
      </c>
      <c r="F29" s="14" t="s">
        <v>174</v>
      </c>
      <c r="G29" s="185">
        <v>72</v>
      </c>
      <c r="H29" s="160">
        <v>0.36109999999999998</v>
      </c>
      <c r="I29" s="160">
        <v>0.41681000000000001</v>
      </c>
      <c r="J29" s="160"/>
      <c r="K29" s="160"/>
      <c r="L29" s="355">
        <v>2023</v>
      </c>
      <c r="M29" s="77" t="s">
        <v>380</v>
      </c>
      <c r="N29" s="77" t="s">
        <v>822</v>
      </c>
      <c r="O29" s="77" t="s">
        <v>478</v>
      </c>
      <c r="P29" s="77" t="s">
        <v>479</v>
      </c>
      <c r="Q29" s="326">
        <v>5127</v>
      </c>
      <c r="R29" s="99">
        <v>0.45796999999999999</v>
      </c>
      <c r="T29" s="160"/>
    </row>
    <row r="30" spans="1:22">
      <c r="A30" s="14" t="s">
        <v>910</v>
      </c>
      <c r="B30" s="14" t="s">
        <v>380</v>
      </c>
      <c r="C30" s="14" t="s">
        <v>430</v>
      </c>
      <c r="D30" s="14" t="s">
        <v>327</v>
      </c>
      <c r="E30" s="14" t="s">
        <v>197</v>
      </c>
      <c r="F30" s="14" t="s">
        <v>911</v>
      </c>
      <c r="G30" s="185">
        <v>119</v>
      </c>
      <c r="H30" s="160">
        <v>0.45369999999999999</v>
      </c>
      <c r="I30" s="160">
        <v>0.44192999999999999</v>
      </c>
      <c r="J30" s="160"/>
      <c r="K30" s="160"/>
      <c r="L30" s="52"/>
      <c r="M30" s="52"/>
      <c r="N30" s="52"/>
      <c r="O30" s="52"/>
      <c r="P30" s="52"/>
      <c r="R30" s="52"/>
      <c r="T30" s="160"/>
    </row>
    <row r="31" spans="1:22">
      <c r="A31" s="14" t="s">
        <v>910</v>
      </c>
      <c r="B31" s="14" t="s">
        <v>380</v>
      </c>
      <c r="C31" s="14" t="s">
        <v>430</v>
      </c>
      <c r="D31" s="14" t="s">
        <v>327</v>
      </c>
      <c r="E31" s="14" t="s">
        <v>209</v>
      </c>
      <c r="F31" s="14" t="s">
        <v>273</v>
      </c>
      <c r="G31" s="185">
        <v>241</v>
      </c>
      <c r="H31" s="160">
        <v>0.47710000000000002</v>
      </c>
      <c r="I31" s="160">
        <v>0.45223999999999998</v>
      </c>
      <c r="J31" s="160"/>
      <c r="K31" s="160"/>
      <c r="L31" s="52"/>
      <c r="M31" s="52"/>
      <c r="N31" s="52"/>
      <c r="O31" s="52"/>
      <c r="P31" s="52"/>
      <c r="R31" s="52"/>
      <c r="T31" s="160"/>
    </row>
    <row r="32" spans="1:22">
      <c r="A32" s="14" t="s">
        <v>910</v>
      </c>
      <c r="B32" s="14" t="s">
        <v>380</v>
      </c>
      <c r="C32" s="14" t="s">
        <v>430</v>
      </c>
      <c r="D32" s="14" t="s">
        <v>327</v>
      </c>
      <c r="E32" s="14" t="s">
        <v>211</v>
      </c>
      <c r="F32" s="14" t="s">
        <v>274</v>
      </c>
      <c r="G32" s="185">
        <v>203</v>
      </c>
      <c r="H32" s="160">
        <v>0.45319999999999999</v>
      </c>
      <c r="I32" s="160">
        <v>0.45495000000000002</v>
      </c>
      <c r="J32" s="160"/>
      <c r="K32" s="160"/>
      <c r="L32" s="52"/>
      <c r="M32" s="52"/>
      <c r="N32" s="52"/>
      <c r="O32" s="52"/>
      <c r="P32" s="52"/>
      <c r="R32" s="52"/>
      <c r="T32" s="160"/>
    </row>
    <row r="33" spans="1:22" ht="28.9" thickBot="1">
      <c r="A33" s="14" t="s">
        <v>910</v>
      </c>
      <c r="B33" s="14" t="s">
        <v>380</v>
      </c>
      <c r="C33" s="63" t="s">
        <v>431</v>
      </c>
      <c r="D33" s="63" t="s">
        <v>432</v>
      </c>
      <c r="E33" s="63" t="s">
        <v>431</v>
      </c>
      <c r="F33" s="63" t="s">
        <v>432</v>
      </c>
      <c r="G33" s="184">
        <v>1573</v>
      </c>
      <c r="H33" s="167">
        <v>0.40939999999999999</v>
      </c>
      <c r="I33" s="167">
        <v>0.41558</v>
      </c>
      <c r="J33" s="160"/>
      <c r="K33" s="160"/>
      <c r="L33" s="74" t="s">
        <v>394</v>
      </c>
      <c r="M33" s="74" t="s">
        <v>395</v>
      </c>
      <c r="N33" s="74" t="s">
        <v>481</v>
      </c>
      <c r="O33" s="74" t="s">
        <v>456</v>
      </c>
      <c r="P33" s="74" t="s">
        <v>940</v>
      </c>
      <c r="Q33" s="91" t="s">
        <v>414</v>
      </c>
      <c r="R33" s="74" t="s">
        <v>474</v>
      </c>
      <c r="T33" s="160"/>
    </row>
    <row r="34" spans="1:22">
      <c r="A34" s="14" t="s">
        <v>910</v>
      </c>
      <c r="B34" s="14" t="s">
        <v>380</v>
      </c>
      <c r="C34" s="14" t="s">
        <v>431</v>
      </c>
      <c r="D34" s="14" t="s">
        <v>432</v>
      </c>
      <c r="E34" s="14" t="s">
        <v>37</v>
      </c>
      <c r="F34" s="14" t="s">
        <v>38</v>
      </c>
      <c r="G34" s="185">
        <v>153</v>
      </c>
      <c r="H34" s="160">
        <v>0.47049999999999997</v>
      </c>
      <c r="I34" s="160">
        <v>0.46229999999999999</v>
      </c>
      <c r="J34" s="160"/>
      <c r="K34" s="160"/>
      <c r="L34" s="102" t="s">
        <v>910</v>
      </c>
      <c r="M34" s="102" t="s">
        <v>380</v>
      </c>
      <c r="N34" s="102" t="s">
        <v>480</v>
      </c>
      <c r="O34" s="102" t="s">
        <v>478</v>
      </c>
      <c r="P34" s="102" t="s">
        <v>479</v>
      </c>
      <c r="Q34" s="345">
        <v>545</v>
      </c>
      <c r="R34" s="103">
        <v>0.54127999999999998</v>
      </c>
      <c r="T34" s="160"/>
    </row>
    <row r="35" spans="1:22">
      <c r="A35" s="14" t="s">
        <v>910</v>
      </c>
      <c r="B35" s="14" t="s">
        <v>380</v>
      </c>
      <c r="C35" s="14" t="s">
        <v>431</v>
      </c>
      <c r="D35" s="14" t="s">
        <v>432</v>
      </c>
      <c r="E35" s="14" t="s">
        <v>49</v>
      </c>
      <c r="F35" s="14" t="s">
        <v>50</v>
      </c>
      <c r="G35" s="185">
        <v>162</v>
      </c>
      <c r="H35" s="160">
        <v>0.432</v>
      </c>
      <c r="I35" s="160">
        <v>0.44500000000000001</v>
      </c>
      <c r="J35" s="160"/>
      <c r="K35" s="160"/>
      <c r="L35" s="42" t="s">
        <v>910</v>
      </c>
      <c r="M35" s="42" t="s">
        <v>380</v>
      </c>
      <c r="N35" s="42" t="s">
        <v>480</v>
      </c>
      <c r="O35" s="42" t="s">
        <v>478</v>
      </c>
      <c r="P35" s="42" t="s">
        <v>466</v>
      </c>
      <c r="Q35" s="325">
        <v>102</v>
      </c>
      <c r="R35" s="98">
        <v>0.76471</v>
      </c>
      <c r="T35" s="160"/>
    </row>
    <row r="36" spans="1:22">
      <c r="A36" s="14" t="s">
        <v>910</v>
      </c>
      <c r="B36" s="14" t="s">
        <v>380</v>
      </c>
      <c r="C36" s="14" t="s">
        <v>431</v>
      </c>
      <c r="D36" s="14" t="s">
        <v>432</v>
      </c>
      <c r="E36" s="14" t="s">
        <v>73</v>
      </c>
      <c r="F36" s="14" t="s">
        <v>74</v>
      </c>
      <c r="G36" s="185">
        <v>166</v>
      </c>
      <c r="H36" s="160">
        <v>0.38550000000000001</v>
      </c>
      <c r="I36" s="160">
        <v>0.39884999999999998</v>
      </c>
      <c r="J36" s="160"/>
      <c r="K36" s="160"/>
      <c r="L36" s="42" t="s">
        <v>910</v>
      </c>
      <c r="M36" s="42" t="s">
        <v>380</v>
      </c>
      <c r="N36" s="42" t="s">
        <v>480</v>
      </c>
      <c r="O36" s="42" t="s">
        <v>478</v>
      </c>
      <c r="P36" s="42" t="s">
        <v>467</v>
      </c>
      <c r="Q36" s="325">
        <v>211</v>
      </c>
      <c r="R36" s="98">
        <v>0.64929000000000003</v>
      </c>
      <c r="T36" s="160"/>
    </row>
    <row r="37" spans="1:22">
      <c r="A37" s="14" t="s">
        <v>910</v>
      </c>
      <c r="B37" s="14" t="s">
        <v>380</v>
      </c>
      <c r="C37" s="14" t="s">
        <v>431</v>
      </c>
      <c r="D37" s="14" t="s">
        <v>432</v>
      </c>
      <c r="E37" s="14" t="s">
        <v>77</v>
      </c>
      <c r="F37" s="14" t="s">
        <v>912</v>
      </c>
      <c r="G37" s="185">
        <v>144</v>
      </c>
      <c r="H37" s="160">
        <v>0.52769999999999995</v>
      </c>
      <c r="I37" s="160">
        <v>0.50012999999999996</v>
      </c>
      <c r="J37" s="160"/>
      <c r="K37" s="160"/>
      <c r="L37" s="42" t="s">
        <v>910</v>
      </c>
      <c r="M37" s="42" t="s">
        <v>380</v>
      </c>
      <c r="N37" s="42" t="s">
        <v>480</v>
      </c>
      <c r="O37" s="42" t="s">
        <v>478</v>
      </c>
      <c r="P37" s="42" t="s">
        <v>282</v>
      </c>
      <c r="Q37" s="325">
        <v>120</v>
      </c>
      <c r="R37" s="98">
        <v>0.43332999999999999</v>
      </c>
      <c r="T37" s="160"/>
      <c r="U37" s="101"/>
      <c r="V37" s="306"/>
    </row>
    <row r="38" spans="1:22">
      <c r="A38" s="14" t="s">
        <v>910</v>
      </c>
      <c r="B38" s="14" t="s">
        <v>380</v>
      </c>
      <c r="C38" s="14" t="s">
        <v>431</v>
      </c>
      <c r="D38" s="14" t="s">
        <v>432</v>
      </c>
      <c r="E38" s="14" t="s">
        <v>100</v>
      </c>
      <c r="F38" s="14" t="s">
        <v>101</v>
      </c>
      <c r="G38" s="185">
        <v>56</v>
      </c>
      <c r="H38" s="160">
        <v>0.35709999999999997</v>
      </c>
      <c r="I38" s="160">
        <v>0.34403</v>
      </c>
      <c r="J38" s="160"/>
      <c r="K38" s="160"/>
      <c r="L38" s="42" t="s">
        <v>910</v>
      </c>
      <c r="M38" s="42" t="s">
        <v>380</v>
      </c>
      <c r="N38" s="42" t="s">
        <v>480</v>
      </c>
      <c r="O38" s="42" t="s">
        <v>478</v>
      </c>
      <c r="P38" s="42" t="s">
        <v>283</v>
      </c>
      <c r="Q38" s="325">
        <v>112</v>
      </c>
      <c r="R38" s="98">
        <v>0.25</v>
      </c>
      <c r="T38" s="160"/>
      <c r="U38" s="101"/>
    </row>
    <row r="39" spans="1:22">
      <c r="A39" s="14" t="s">
        <v>910</v>
      </c>
      <c r="B39" s="14" t="s">
        <v>380</v>
      </c>
      <c r="C39" s="14" t="s">
        <v>431</v>
      </c>
      <c r="D39" s="14" t="s">
        <v>432</v>
      </c>
      <c r="E39" s="14" t="s">
        <v>129</v>
      </c>
      <c r="F39" s="14" t="s">
        <v>130</v>
      </c>
      <c r="G39" s="185">
        <v>257</v>
      </c>
      <c r="H39" s="160">
        <v>0.45519999999999999</v>
      </c>
      <c r="I39" s="160">
        <v>0.45901999999999998</v>
      </c>
      <c r="J39" s="160"/>
      <c r="K39" s="160"/>
      <c r="L39" s="81" t="s">
        <v>910</v>
      </c>
      <c r="M39" s="81" t="s">
        <v>380</v>
      </c>
      <c r="N39" s="81" t="s">
        <v>482</v>
      </c>
      <c r="O39" s="81" t="s">
        <v>478</v>
      </c>
      <c r="P39" s="81" t="s">
        <v>479</v>
      </c>
      <c r="Q39" s="328">
        <v>1032</v>
      </c>
      <c r="R39" s="81">
        <v>0.49515999999999999</v>
      </c>
      <c r="T39" s="160"/>
      <c r="U39" s="101"/>
    </row>
    <row r="40" spans="1:22">
      <c r="A40" s="14" t="s">
        <v>910</v>
      </c>
      <c r="B40" s="14" t="s">
        <v>380</v>
      </c>
      <c r="C40" s="14" t="s">
        <v>431</v>
      </c>
      <c r="D40" s="14" t="s">
        <v>432</v>
      </c>
      <c r="E40" s="14" t="s">
        <v>131</v>
      </c>
      <c r="F40" s="14" t="s">
        <v>132</v>
      </c>
      <c r="G40" s="185">
        <v>76</v>
      </c>
      <c r="H40" s="160">
        <v>0.55259999999999998</v>
      </c>
      <c r="I40" s="160">
        <v>0.48093000000000002</v>
      </c>
      <c r="J40" s="160"/>
      <c r="K40" s="160"/>
      <c r="L40" s="52" t="s">
        <v>910</v>
      </c>
      <c r="M40" s="52" t="s">
        <v>380</v>
      </c>
      <c r="N40" s="52" t="s">
        <v>482</v>
      </c>
      <c r="O40" s="52" t="s">
        <v>478</v>
      </c>
      <c r="P40" s="52" t="s">
        <v>466</v>
      </c>
      <c r="Q40" s="90">
        <v>150</v>
      </c>
      <c r="R40" s="52">
        <v>0.80667</v>
      </c>
      <c r="T40" s="160"/>
      <c r="U40" s="101"/>
    </row>
    <row r="41" spans="1:22">
      <c r="A41" s="14" t="s">
        <v>910</v>
      </c>
      <c r="B41" s="14" t="s">
        <v>380</v>
      </c>
      <c r="C41" s="14" t="s">
        <v>431</v>
      </c>
      <c r="D41" s="14" t="s">
        <v>432</v>
      </c>
      <c r="E41" s="14" t="s">
        <v>133</v>
      </c>
      <c r="F41" s="14" t="s">
        <v>134</v>
      </c>
      <c r="G41" s="185">
        <v>160</v>
      </c>
      <c r="H41" s="160">
        <v>0.38119999999999998</v>
      </c>
      <c r="I41" s="160">
        <v>0.39452999999999999</v>
      </c>
      <c r="J41" s="160"/>
      <c r="K41" s="160"/>
      <c r="L41" s="52" t="s">
        <v>910</v>
      </c>
      <c r="M41" s="52" t="s">
        <v>380</v>
      </c>
      <c r="N41" s="52" t="s">
        <v>482</v>
      </c>
      <c r="O41" s="52" t="s">
        <v>478</v>
      </c>
      <c r="P41" s="52" t="s">
        <v>467</v>
      </c>
      <c r="Q41" s="90">
        <v>427</v>
      </c>
      <c r="R41" s="52">
        <v>0.59953000000000001</v>
      </c>
      <c r="T41" s="160"/>
    </row>
    <row r="42" spans="1:22">
      <c r="A42" s="14" t="s">
        <v>910</v>
      </c>
      <c r="B42" s="14" t="s">
        <v>380</v>
      </c>
      <c r="C42" s="14" t="s">
        <v>431</v>
      </c>
      <c r="D42" s="14" t="s">
        <v>432</v>
      </c>
      <c r="E42" s="14" t="s">
        <v>141</v>
      </c>
      <c r="F42" s="14" t="s">
        <v>142</v>
      </c>
      <c r="G42" s="185">
        <v>144</v>
      </c>
      <c r="H42" s="160">
        <v>0.32629999999999998</v>
      </c>
      <c r="I42" s="160">
        <v>0.35400999999999999</v>
      </c>
      <c r="J42" s="160"/>
      <c r="K42" s="160"/>
      <c r="L42" s="52" t="s">
        <v>910</v>
      </c>
      <c r="M42" s="52" t="s">
        <v>380</v>
      </c>
      <c r="N42" s="52" t="s">
        <v>482</v>
      </c>
      <c r="O42" s="52" t="s">
        <v>478</v>
      </c>
      <c r="P42" s="52" t="s">
        <v>282</v>
      </c>
      <c r="Q42" s="90">
        <v>223</v>
      </c>
      <c r="R42" s="52">
        <v>0.38117000000000001</v>
      </c>
      <c r="T42" s="160"/>
    </row>
    <row r="43" spans="1:22">
      <c r="A43" s="14" t="s">
        <v>910</v>
      </c>
      <c r="B43" s="14" t="s">
        <v>380</v>
      </c>
      <c r="C43" s="14" t="s">
        <v>431</v>
      </c>
      <c r="D43" s="14" t="s">
        <v>432</v>
      </c>
      <c r="E43" s="14" t="s">
        <v>189</v>
      </c>
      <c r="F43" s="14" t="s">
        <v>913</v>
      </c>
      <c r="G43" s="185">
        <v>62</v>
      </c>
      <c r="H43" s="160">
        <v>0.43540000000000001</v>
      </c>
      <c r="I43" s="160">
        <v>0.42681000000000002</v>
      </c>
      <c r="J43" s="160"/>
      <c r="K43" s="160"/>
      <c r="L43" s="52" t="s">
        <v>910</v>
      </c>
      <c r="M43" s="52" t="s">
        <v>380</v>
      </c>
      <c r="N43" s="52" t="s">
        <v>482</v>
      </c>
      <c r="O43" s="52" t="s">
        <v>478</v>
      </c>
      <c r="P43" s="52" t="s">
        <v>283</v>
      </c>
      <c r="Q43" s="90">
        <v>232</v>
      </c>
      <c r="R43" s="52">
        <v>0.21121000000000001</v>
      </c>
      <c r="T43" s="160"/>
    </row>
    <row r="44" spans="1:22">
      <c r="A44" s="14" t="s">
        <v>910</v>
      </c>
      <c r="B44" s="14" t="s">
        <v>380</v>
      </c>
      <c r="C44" s="14" t="s">
        <v>431</v>
      </c>
      <c r="D44" s="14" t="s">
        <v>432</v>
      </c>
      <c r="E44" s="14" t="s">
        <v>190</v>
      </c>
      <c r="F44" s="14" t="s">
        <v>914</v>
      </c>
      <c r="G44" s="185">
        <v>58</v>
      </c>
      <c r="H44" s="160">
        <v>0.18959999999999999</v>
      </c>
      <c r="I44" s="160">
        <v>0.22441</v>
      </c>
      <c r="J44" s="160"/>
      <c r="K44" s="160"/>
      <c r="L44" s="102" t="s">
        <v>910</v>
      </c>
      <c r="M44" s="102" t="s">
        <v>380</v>
      </c>
      <c r="N44" s="102" t="s">
        <v>483</v>
      </c>
      <c r="O44" s="102" t="s">
        <v>478</v>
      </c>
      <c r="P44" s="102" t="s">
        <v>479</v>
      </c>
      <c r="Q44" s="345">
        <v>2246</v>
      </c>
      <c r="R44" s="103">
        <v>0.46037</v>
      </c>
      <c r="T44" s="160"/>
    </row>
    <row r="45" spans="1:22">
      <c r="A45" s="14" t="s">
        <v>910</v>
      </c>
      <c r="B45" s="14" t="s">
        <v>380</v>
      </c>
      <c r="C45" s="14" t="s">
        <v>431</v>
      </c>
      <c r="D45" s="14" t="s">
        <v>432</v>
      </c>
      <c r="E45" s="14" t="s">
        <v>225</v>
      </c>
      <c r="F45" s="14" t="s">
        <v>226</v>
      </c>
      <c r="G45" s="185">
        <v>73</v>
      </c>
      <c r="H45" s="160">
        <v>0.2054</v>
      </c>
      <c r="I45" s="160">
        <v>0.23668</v>
      </c>
      <c r="J45" s="160"/>
      <c r="K45" s="160"/>
      <c r="L45" s="102" t="s">
        <v>910</v>
      </c>
      <c r="M45" s="102" t="s">
        <v>380</v>
      </c>
      <c r="N45" s="102" t="s">
        <v>483</v>
      </c>
      <c r="O45" s="102" t="s">
        <v>478</v>
      </c>
      <c r="P45" s="102" t="s">
        <v>807</v>
      </c>
      <c r="Q45" s="345">
        <v>1358</v>
      </c>
      <c r="R45" s="103">
        <v>0.59057000000000004</v>
      </c>
      <c r="T45" s="160"/>
    </row>
    <row r="46" spans="1:22">
      <c r="A46" s="14" t="s">
        <v>910</v>
      </c>
      <c r="B46" s="14" t="s">
        <v>380</v>
      </c>
      <c r="C46" s="14" t="s">
        <v>431</v>
      </c>
      <c r="D46" s="14" t="s">
        <v>432</v>
      </c>
      <c r="E46" s="14" t="s">
        <v>227</v>
      </c>
      <c r="F46" s="14" t="s">
        <v>228</v>
      </c>
      <c r="G46" s="185">
        <v>62</v>
      </c>
      <c r="H46" s="160">
        <v>0.3548</v>
      </c>
      <c r="I46" s="160">
        <v>0.36186000000000001</v>
      </c>
      <c r="J46" s="160"/>
      <c r="K46" s="160"/>
      <c r="L46" s="42" t="s">
        <v>910</v>
      </c>
      <c r="M46" s="42" t="s">
        <v>380</v>
      </c>
      <c r="N46" s="42" t="s">
        <v>483</v>
      </c>
      <c r="O46" s="42" t="s">
        <v>478</v>
      </c>
      <c r="P46" s="42" t="s">
        <v>466</v>
      </c>
      <c r="Q46" s="325">
        <v>472</v>
      </c>
      <c r="R46" s="98">
        <v>0.66102000000000005</v>
      </c>
      <c r="T46" s="160"/>
    </row>
    <row r="47" spans="1:22">
      <c r="A47" s="14" t="s">
        <v>910</v>
      </c>
      <c r="B47" s="14" t="s">
        <v>380</v>
      </c>
      <c r="C47" s="63" t="s">
        <v>433</v>
      </c>
      <c r="D47" s="63" t="s">
        <v>315</v>
      </c>
      <c r="E47" s="63" t="s">
        <v>433</v>
      </c>
      <c r="F47" s="63" t="s">
        <v>315</v>
      </c>
      <c r="G47" s="184">
        <v>614</v>
      </c>
      <c r="H47" s="167">
        <v>0.45429999999999998</v>
      </c>
      <c r="I47" s="167">
        <v>0.44274999999999998</v>
      </c>
      <c r="J47" s="160"/>
      <c r="K47" s="160"/>
      <c r="L47" s="42" t="s">
        <v>910</v>
      </c>
      <c r="M47" s="42" t="s">
        <v>380</v>
      </c>
      <c r="N47" s="42" t="s">
        <v>483</v>
      </c>
      <c r="O47" s="42" t="s">
        <v>478</v>
      </c>
      <c r="P47" s="42" t="s">
        <v>467</v>
      </c>
      <c r="Q47" s="325">
        <v>886</v>
      </c>
      <c r="R47" s="98">
        <v>0.55305000000000004</v>
      </c>
      <c r="T47" s="52"/>
    </row>
    <row r="48" spans="1:22">
      <c r="A48" s="14" t="s">
        <v>910</v>
      </c>
      <c r="B48" s="14" t="s">
        <v>380</v>
      </c>
      <c r="C48" s="14" t="s">
        <v>433</v>
      </c>
      <c r="D48" s="14" t="s">
        <v>315</v>
      </c>
      <c r="E48" s="14" t="s">
        <v>41</v>
      </c>
      <c r="F48" s="14" t="s">
        <v>42</v>
      </c>
      <c r="G48" s="185">
        <v>121</v>
      </c>
      <c r="H48" s="160">
        <v>0.33879999999999999</v>
      </c>
      <c r="I48" s="160">
        <v>0.33756999999999998</v>
      </c>
      <c r="J48" s="160"/>
      <c r="K48" s="160"/>
      <c r="L48" s="42" t="s">
        <v>910</v>
      </c>
      <c r="M48" s="42" t="s">
        <v>380</v>
      </c>
      <c r="N48" s="42" t="s">
        <v>483</v>
      </c>
      <c r="O48" s="42" t="s">
        <v>478</v>
      </c>
      <c r="P48" s="42" t="s">
        <v>282</v>
      </c>
      <c r="Q48" s="325">
        <v>479</v>
      </c>
      <c r="R48" s="98">
        <v>0.36534</v>
      </c>
      <c r="T48" s="52"/>
    </row>
    <row r="49" spans="1:20">
      <c r="A49" s="14" t="s">
        <v>910</v>
      </c>
      <c r="B49" s="14" t="s">
        <v>380</v>
      </c>
      <c r="C49" s="14" t="s">
        <v>433</v>
      </c>
      <c r="D49" s="14" t="s">
        <v>315</v>
      </c>
      <c r="E49" s="14" t="s">
        <v>119</v>
      </c>
      <c r="F49" s="14" t="s">
        <v>120</v>
      </c>
      <c r="G49" s="185">
        <v>241</v>
      </c>
      <c r="H49" s="160">
        <v>0.49790000000000001</v>
      </c>
      <c r="I49" s="160">
        <v>0.46729999999999999</v>
      </c>
      <c r="J49" s="160"/>
      <c r="K49" s="160"/>
      <c r="L49" s="42" t="s">
        <v>910</v>
      </c>
      <c r="M49" s="42" t="s">
        <v>380</v>
      </c>
      <c r="N49" s="42" t="s">
        <v>483</v>
      </c>
      <c r="O49" s="42" t="s">
        <v>478</v>
      </c>
      <c r="P49" s="42" t="s">
        <v>283</v>
      </c>
      <c r="Q49" s="325">
        <v>409</v>
      </c>
      <c r="R49" s="98">
        <v>0.13936000000000001</v>
      </c>
      <c r="T49" s="52"/>
    </row>
    <row r="50" spans="1:20">
      <c r="A50" s="14" t="s">
        <v>910</v>
      </c>
      <c r="B50" s="14" t="s">
        <v>380</v>
      </c>
      <c r="C50" s="14" t="s">
        <v>433</v>
      </c>
      <c r="D50" s="14" t="s">
        <v>315</v>
      </c>
      <c r="E50" s="14" t="s">
        <v>814</v>
      </c>
      <c r="F50" s="14" t="s">
        <v>813</v>
      </c>
      <c r="G50" s="185">
        <v>139</v>
      </c>
      <c r="H50" s="160">
        <v>0.51070000000000004</v>
      </c>
      <c r="I50" s="160">
        <v>0.48694999999999999</v>
      </c>
      <c r="J50" s="160"/>
      <c r="K50" s="160"/>
      <c r="L50" s="81" t="s">
        <v>910</v>
      </c>
      <c r="M50" s="81" t="s">
        <v>380</v>
      </c>
      <c r="N50" s="81" t="s">
        <v>484</v>
      </c>
      <c r="O50" s="81" t="s">
        <v>478</v>
      </c>
      <c r="P50" s="81" t="s">
        <v>479</v>
      </c>
      <c r="Q50" s="328">
        <v>6843</v>
      </c>
      <c r="R50" s="81">
        <v>0.44089</v>
      </c>
      <c r="T50" s="52"/>
    </row>
    <row r="51" spans="1:20">
      <c r="A51" s="14" t="s">
        <v>910</v>
      </c>
      <c r="B51" s="14" t="s">
        <v>380</v>
      </c>
      <c r="C51" s="14" t="s">
        <v>433</v>
      </c>
      <c r="D51" s="14" t="s">
        <v>315</v>
      </c>
      <c r="E51" s="14" t="s">
        <v>184</v>
      </c>
      <c r="F51" s="14" t="s">
        <v>185</v>
      </c>
      <c r="G51" s="185">
        <v>55</v>
      </c>
      <c r="H51" s="160">
        <v>0.45450000000000002</v>
      </c>
      <c r="I51" s="160">
        <v>0.45121</v>
      </c>
      <c r="J51" s="160"/>
      <c r="K51" s="160"/>
      <c r="L51" s="52" t="s">
        <v>910</v>
      </c>
      <c r="M51" s="52" t="s">
        <v>380</v>
      </c>
      <c r="N51" s="52" t="s">
        <v>484</v>
      </c>
      <c r="O51" s="52" t="s">
        <v>478</v>
      </c>
      <c r="P51" s="52" t="s">
        <v>466</v>
      </c>
      <c r="Q51" s="90">
        <v>845</v>
      </c>
      <c r="R51" s="52">
        <v>0.76212999999999997</v>
      </c>
      <c r="T51" s="52"/>
    </row>
    <row r="52" spans="1:20">
      <c r="A52" s="14" t="s">
        <v>910</v>
      </c>
      <c r="B52" s="14" t="s">
        <v>380</v>
      </c>
      <c r="C52" s="14" t="s">
        <v>433</v>
      </c>
      <c r="D52" s="14" t="s">
        <v>315</v>
      </c>
      <c r="E52" s="14" t="s">
        <v>235</v>
      </c>
      <c r="F52" s="14" t="s">
        <v>935</v>
      </c>
      <c r="G52" s="185">
        <v>58</v>
      </c>
      <c r="H52" s="160">
        <v>0.37930000000000003</v>
      </c>
      <c r="I52" s="160">
        <v>0.434</v>
      </c>
      <c r="J52" s="160"/>
      <c r="K52" s="160"/>
      <c r="L52" s="52" t="s">
        <v>910</v>
      </c>
      <c r="M52" s="52" t="s">
        <v>380</v>
      </c>
      <c r="N52" s="52" t="s">
        <v>484</v>
      </c>
      <c r="O52" s="52" t="s">
        <v>478</v>
      </c>
      <c r="P52" s="52" t="s">
        <v>467</v>
      </c>
      <c r="Q52" s="90">
        <v>2628</v>
      </c>
      <c r="R52" s="52">
        <v>0.58143</v>
      </c>
    </row>
    <row r="53" spans="1:20">
      <c r="A53" s="14" t="s">
        <v>910</v>
      </c>
      <c r="B53" s="14" t="s">
        <v>380</v>
      </c>
      <c r="C53" s="63" t="s">
        <v>434</v>
      </c>
      <c r="D53" s="63" t="s">
        <v>369</v>
      </c>
      <c r="E53" s="63" t="s">
        <v>434</v>
      </c>
      <c r="F53" s="63" t="s">
        <v>369</v>
      </c>
      <c r="G53" s="184">
        <v>361</v>
      </c>
      <c r="H53" s="167">
        <v>0.49030000000000001</v>
      </c>
      <c r="I53" s="167">
        <v>0.48982999999999999</v>
      </c>
      <c r="J53" s="160"/>
      <c r="K53" s="160"/>
      <c r="L53" s="52" t="s">
        <v>910</v>
      </c>
      <c r="M53" s="52" t="s">
        <v>380</v>
      </c>
      <c r="N53" s="52" t="s">
        <v>484</v>
      </c>
      <c r="O53" s="52" t="s">
        <v>478</v>
      </c>
      <c r="P53" s="52" t="s">
        <v>282</v>
      </c>
      <c r="Q53" s="90">
        <v>1776</v>
      </c>
      <c r="R53" s="52">
        <v>0.35922999999999999</v>
      </c>
    </row>
    <row r="54" spans="1:20">
      <c r="A54" s="14" t="s">
        <v>910</v>
      </c>
      <c r="B54" s="14" t="s">
        <v>380</v>
      </c>
      <c r="C54" s="14" t="s">
        <v>434</v>
      </c>
      <c r="D54" s="14" t="s">
        <v>369</v>
      </c>
      <c r="E54" s="14" t="s">
        <v>94</v>
      </c>
      <c r="F54" s="14" t="s">
        <v>95</v>
      </c>
      <c r="G54" s="185">
        <v>138</v>
      </c>
      <c r="H54" s="160">
        <v>0.53620000000000001</v>
      </c>
      <c r="I54" s="160">
        <v>0.51487000000000005</v>
      </c>
      <c r="J54" s="160"/>
      <c r="K54" s="160"/>
      <c r="L54" s="52" t="s">
        <v>910</v>
      </c>
      <c r="M54" s="52" t="s">
        <v>380</v>
      </c>
      <c r="N54" s="52" t="s">
        <v>484</v>
      </c>
      <c r="O54" s="52" t="s">
        <v>478</v>
      </c>
      <c r="P54" s="52" t="s">
        <v>283</v>
      </c>
      <c r="Q54" s="90">
        <v>1594</v>
      </c>
      <c r="R54" s="52">
        <v>0.12986</v>
      </c>
    </row>
    <row r="55" spans="1:20">
      <c r="A55" s="14" t="s">
        <v>910</v>
      </c>
      <c r="B55" s="14" t="s">
        <v>380</v>
      </c>
      <c r="C55" s="14" t="s">
        <v>434</v>
      </c>
      <c r="D55" s="14" t="s">
        <v>369</v>
      </c>
      <c r="E55" s="14" t="s">
        <v>145</v>
      </c>
      <c r="F55" s="14" t="s">
        <v>146</v>
      </c>
      <c r="G55" s="185">
        <v>96</v>
      </c>
      <c r="H55" s="160">
        <v>0.5</v>
      </c>
      <c r="I55" s="160">
        <v>0.50344</v>
      </c>
      <c r="J55" s="160"/>
      <c r="K55" s="160"/>
      <c r="L55" s="102" t="s">
        <v>910</v>
      </c>
      <c r="M55" s="102" t="s">
        <v>380</v>
      </c>
      <c r="N55" s="102" t="s">
        <v>260</v>
      </c>
      <c r="O55" s="102" t="s">
        <v>478</v>
      </c>
      <c r="P55" s="102" t="s">
        <v>479</v>
      </c>
      <c r="Q55" s="345">
        <v>2946</v>
      </c>
      <c r="R55" s="361" t="s">
        <v>468</v>
      </c>
    </row>
    <row r="56" spans="1:20">
      <c r="A56" s="14" t="s">
        <v>910</v>
      </c>
      <c r="B56" s="14" t="s">
        <v>380</v>
      </c>
      <c r="C56" s="14" t="s">
        <v>434</v>
      </c>
      <c r="D56" s="14" t="s">
        <v>369</v>
      </c>
      <c r="E56" s="14" t="s">
        <v>239</v>
      </c>
      <c r="F56" s="14" t="s">
        <v>240</v>
      </c>
      <c r="G56" s="185">
        <v>127</v>
      </c>
      <c r="H56" s="160">
        <v>0.433</v>
      </c>
      <c r="I56" s="160">
        <v>0.44978000000000001</v>
      </c>
      <c r="J56" s="160"/>
      <c r="K56" s="160"/>
      <c r="L56" s="42" t="s">
        <v>910</v>
      </c>
      <c r="M56" s="42" t="s">
        <v>380</v>
      </c>
      <c r="N56" s="42" t="s">
        <v>260</v>
      </c>
      <c r="O56" s="42" t="s">
        <v>478</v>
      </c>
      <c r="P56" s="42" t="s">
        <v>466</v>
      </c>
      <c r="Q56" s="325">
        <v>442</v>
      </c>
      <c r="R56" s="362" t="s">
        <v>468</v>
      </c>
    </row>
    <row r="57" spans="1:20">
      <c r="A57" s="14" t="s">
        <v>910</v>
      </c>
      <c r="B57" s="14" t="s">
        <v>380</v>
      </c>
      <c r="C57" s="63" t="s">
        <v>435</v>
      </c>
      <c r="D57" s="63" t="s">
        <v>328</v>
      </c>
      <c r="E57" s="63" t="s">
        <v>435</v>
      </c>
      <c r="F57" s="63" t="s">
        <v>328</v>
      </c>
      <c r="G57" s="184">
        <v>460</v>
      </c>
      <c r="H57" s="167">
        <v>0.41299999999999998</v>
      </c>
      <c r="I57" s="167">
        <v>0.42093000000000003</v>
      </c>
      <c r="J57" s="160"/>
      <c r="K57" s="160"/>
      <c r="L57" s="42" t="s">
        <v>910</v>
      </c>
      <c r="M57" s="42" t="s">
        <v>380</v>
      </c>
      <c r="N57" s="42" t="s">
        <v>260</v>
      </c>
      <c r="O57" s="42" t="s">
        <v>478</v>
      </c>
      <c r="P57" s="42" t="s">
        <v>467</v>
      </c>
      <c r="Q57" s="325">
        <v>1082</v>
      </c>
      <c r="R57" s="362" t="s">
        <v>468</v>
      </c>
    </row>
    <row r="58" spans="1:20">
      <c r="A58" s="14" t="s">
        <v>910</v>
      </c>
      <c r="B58" s="14" t="s">
        <v>380</v>
      </c>
      <c r="C58" s="14" t="s">
        <v>435</v>
      </c>
      <c r="D58" s="14" t="s">
        <v>328</v>
      </c>
      <c r="E58" s="14" t="s">
        <v>61</v>
      </c>
      <c r="F58" s="14" t="s">
        <v>62</v>
      </c>
      <c r="G58" s="185">
        <v>60</v>
      </c>
      <c r="H58" s="160">
        <v>0.44990000000000002</v>
      </c>
      <c r="I58" s="160">
        <v>0.4294</v>
      </c>
      <c r="J58" s="160"/>
      <c r="K58" s="160"/>
      <c r="L58" s="42" t="s">
        <v>910</v>
      </c>
      <c r="M58" s="42" t="s">
        <v>380</v>
      </c>
      <c r="N58" s="42" t="s">
        <v>260</v>
      </c>
      <c r="O58" s="42" t="s">
        <v>478</v>
      </c>
      <c r="P58" s="42" t="s">
        <v>282</v>
      </c>
      <c r="Q58" s="325">
        <v>686</v>
      </c>
      <c r="R58" s="362" t="s">
        <v>468</v>
      </c>
    </row>
    <row r="59" spans="1:20">
      <c r="A59" s="14" t="s">
        <v>910</v>
      </c>
      <c r="B59" s="14" t="s">
        <v>380</v>
      </c>
      <c r="C59" s="14" t="s">
        <v>435</v>
      </c>
      <c r="D59" s="14" t="s">
        <v>328</v>
      </c>
      <c r="E59" s="14" t="s">
        <v>69</v>
      </c>
      <c r="F59" s="14" t="s">
        <v>70</v>
      </c>
      <c r="G59" s="185">
        <v>165</v>
      </c>
      <c r="H59" s="160">
        <v>0.44240000000000002</v>
      </c>
      <c r="I59" s="160">
        <v>0.48759999999999998</v>
      </c>
      <c r="J59" s="160"/>
      <c r="K59" s="160"/>
      <c r="L59" s="42" t="s">
        <v>910</v>
      </c>
      <c r="M59" s="42" t="s">
        <v>380</v>
      </c>
      <c r="N59" s="42" t="s">
        <v>260</v>
      </c>
      <c r="O59" s="42" t="s">
        <v>478</v>
      </c>
      <c r="P59" s="42" t="s">
        <v>283</v>
      </c>
      <c r="Q59" s="325">
        <v>736</v>
      </c>
      <c r="R59" s="362" t="s">
        <v>468</v>
      </c>
    </row>
    <row r="60" spans="1:20">
      <c r="A60" s="14" t="s">
        <v>910</v>
      </c>
      <c r="B60" s="14" t="s">
        <v>380</v>
      </c>
      <c r="C60" s="14" t="s">
        <v>435</v>
      </c>
      <c r="D60" s="14" t="s">
        <v>328</v>
      </c>
      <c r="E60" s="14" t="s">
        <v>117</v>
      </c>
      <c r="F60" s="14" t="s">
        <v>118</v>
      </c>
      <c r="G60" s="185">
        <v>141</v>
      </c>
      <c r="H60" s="160">
        <v>0.36170000000000002</v>
      </c>
      <c r="I60" s="160">
        <v>0.35837000000000002</v>
      </c>
      <c r="J60" s="160"/>
      <c r="K60" s="160"/>
      <c r="L60" s="52"/>
      <c r="M60" s="52"/>
      <c r="N60" s="52"/>
      <c r="O60" s="52"/>
      <c r="P60" s="52"/>
      <c r="R60" s="52"/>
    </row>
    <row r="61" spans="1:20">
      <c r="A61" s="14" t="s">
        <v>910</v>
      </c>
      <c r="B61" s="14" t="s">
        <v>380</v>
      </c>
      <c r="C61" s="14" t="s">
        <v>435</v>
      </c>
      <c r="D61" s="14" t="s">
        <v>328</v>
      </c>
      <c r="E61" s="14" t="s">
        <v>121</v>
      </c>
      <c r="F61" s="14" t="s">
        <v>122</v>
      </c>
      <c r="G61" s="185">
        <v>94</v>
      </c>
      <c r="H61" s="160">
        <v>0.4148</v>
      </c>
      <c r="I61" s="160">
        <v>0.40423999999999999</v>
      </c>
      <c r="J61" s="160"/>
      <c r="K61" s="160"/>
      <c r="L61" s="52"/>
      <c r="M61" s="52"/>
      <c r="N61" s="52"/>
      <c r="O61" s="52"/>
      <c r="P61" s="52"/>
      <c r="R61" s="52"/>
    </row>
    <row r="62" spans="1:20">
      <c r="A62" s="14" t="s">
        <v>910</v>
      </c>
      <c r="B62" s="14" t="s">
        <v>380</v>
      </c>
      <c r="C62" s="63" t="s">
        <v>436</v>
      </c>
      <c r="D62" s="63" t="s">
        <v>330</v>
      </c>
      <c r="E62" s="63" t="s">
        <v>436</v>
      </c>
      <c r="F62" s="63" t="s">
        <v>330</v>
      </c>
      <c r="G62" s="184">
        <v>409</v>
      </c>
      <c r="H62" s="167">
        <v>0.50609999999999999</v>
      </c>
      <c r="I62" s="167">
        <v>0.51453000000000004</v>
      </c>
      <c r="J62" s="160"/>
      <c r="K62" s="160"/>
      <c r="L62" s="52"/>
      <c r="M62" s="52"/>
      <c r="N62" s="52"/>
      <c r="O62" s="52"/>
      <c r="P62" s="52"/>
      <c r="R62" s="52"/>
    </row>
    <row r="63" spans="1:20">
      <c r="A63" s="14" t="s">
        <v>910</v>
      </c>
      <c r="B63" s="14" t="s">
        <v>380</v>
      </c>
      <c r="C63" s="14" t="s">
        <v>436</v>
      </c>
      <c r="D63" s="14" t="s">
        <v>330</v>
      </c>
      <c r="E63" s="14" t="s">
        <v>39</v>
      </c>
      <c r="F63" s="14" t="s">
        <v>40</v>
      </c>
      <c r="G63" s="185">
        <v>62</v>
      </c>
      <c r="H63" s="160">
        <v>0.53220000000000001</v>
      </c>
      <c r="I63" s="160">
        <v>0.59233999999999998</v>
      </c>
      <c r="J63" s="160"/>
      <c r="K63" s="160"/>
      <c r="L63" s="81"/>
      <c r="M63" s="81"/>
      <c r="N63" s="81"/>
      <c r="O63" s="81"/>
      <c r="P63" s="81"/>
      <c r="Q63" s="328"/>
      <c r="R63" s="81"/>
    </row>
    <row r="64" spans="1:20">
      <c r="A64" s="14" t="s">
        <v>910</v>
      </c>
      <c r="B64" s="14" t="s">
        <v>380</v>
      </c>
      <c r="C64" s="14" t="s">
        <v>436</v>
      </c>
      <c r="D64" s="14" t="s">
        <v>330</v>
      </c>
      <c r="E64" s="14" t="s">
        <v>71</v>
      </c>
      <c r="F64" s="14" t="s">
        <v>72</v>
      </c>
      <c r="G64" s="185">
        <v>125</v>
      </c>
      <c r="H64" s="160">
        <v>0.47199999999999998</v>
      </c>
      <c r="I64" s="160">
        <v>0.50488999999999995</v>
      </c>
      <c r="J64" s="160"/>
      <c r="K64" s="160"/>
      <c r="L64" s="52"/>
      <c r="M64" s="52"/>
      <c r="N64" s="52"/>
      <c r="O64" s="52"/>
      <c r="P64" s="52"/>
      <c r="R64" s="52"/>
    </row>
    <row r="65" spans="1:18">
      <c r="A65" s="14" t="s">
        <v>910</v>
      </c>
      <c r="B65" s="14" t="s">
        <v>380</v>
      </c>
      <c r="C65" s="14" t="s">
        <v>436</v>
      </c>
      <c r="D65" s="14" t="s">
        <v>330</v>
      </c>
      <c r="E65" s="14" t="s">
        <v>107</v>
      </c>
      <c r="F65" s="14" t="s">
        <v>108</v>
      </c>
      <c r="G65" s="185">
        <v>126</v>
      </c>
      <c r="H65" s="160">
        <v>0.57140000000000002</v>
      </c>
      <c r="I65" s="160">
        <v>0.51834999999999998</v>
      </c>
      <c r="J65" s="160"/>
      <c r="K65" s="160"/>
      <c r="L65" s="52"/>
      <c r="M65" s="52"/>
      <c r="N65" s="52"/>
      <c r="O65" s="52"/>
      <c r="P65" s="52"/>
      <c r="R65" s="52"/>
    </row>
    <row r="66" spans="1:18">
      <c r="A66" s="14" t="s">
        <v>910</v>
      </c>
      <c r="B66" s="14" t="s">
        <v>380</v>
      </c>
      <c r="C66" s="14" t="s">
        <v>436</v>
      </c>
      <c r="D66" s="14" t="s">
        <v>330</v>
      </c>
      <c r="E66" s="14" t="s">
        <v>213</v>
      </c>
      <c r="F66" s="14" t="s">
        <v>275</v>
      </c>
      <c r="G66" s="185">
        <v>96</v>
      </c>
      <c r="H66" s="160">
        <v>0.44790000000000002</v>
      </c>
      <c r="I66" s="160">
        <v>0.47337000000000001</v>
      </c>
      <c r="J66" s="160"/>
      <c r="K66" s="160"/>
      <c r="L66" s="52"/>
      <c r="M66" s="52"/>
      <c r="N66" s="52"/>
      <c r="O66" s="52"/>
      <c r="P66" s="52"/>
      <c r="R66" s="52"/>
    </row>
    <row r="67" spans="1:18">
      <c r="A67" s="14" t="s">
        <v>910</v>
      </c>
      <c r="B67" s="14" t="s">
        <v>380</v>
      </c>
      <c r="C67" s="63" t="s">
        <v>437</v>
      </c>
      <c r="D67" s="63" t="s">
        <v>321</v>
      </c>
      <c r="E67" s="63" t="s">
        <v>437</v>
      </c>
      <c r="F67" s="63" t="s">
        <v>321</v>
      </c>
      <c r="G67" s="184">
        <v>354</v>
      </c>
      <c r="H67" s="167">
        <v>0.49430000000000002</v>
      </c>
      <c r="I67" s="167">
        <v>0.45599000000000001</v>
      </c>
      <c r="J67" s="160"/>
      <c r="K67" s="160"/>
      <c r="L67" s="81"/>
      <c r="M67" s="81"/>
      <c r="N67" s="81"/>
      <c r="O67" s="81"/>
      <c r="P67" s="81"/>
      <c r="Q67" s="328"/>
      <c r="R67" s="81"/>
    </row>
    <row r="68" spans="1:18">
      <c r="A68" s="14" t="s">
        <v>910</v>
      </c>
      <c r="B68" s="14" t="s">
        <v>380</v>
      </c>
      <c r="C68" s="14" t="s">
        <v>437</v>
      </c>
      <c r="D68" s="14" t="s">
        <v>321</v>
      </c>
      <c r="E68" s="14" t="s">
        <v>161</v>
      </c>
      <c r="F68" s="14" t="s">
        <v>162</v>
      </c>
      <c r="G68" s="185">
        <v>223</v>
      </c>
      <c r="H68" s="160">
        <v>0.4753</v>
      </c>
      <c r="I68" s="160">
        <v>0.45395000000000002</v>
      </c>
      <c r="J68" s="160"/>
      <c r="K68" s="160"/>
      <c r="L68" s="52"/>
      <c r="M68" s="52"/>
      <c r="N68" s="52"/>
      <c r="O68" s="52"/>
      <c r="P68" s="52"/>
      <c r="R68" s="52"/>
    </row>
    <row r="69" spans="1:18">
      <c r="A69" s="14" t="s">
        <v>910</v>
      </c>
      <c r="B69" s="14" t="s">
        <v>380</v>
      </c>
      <c r="C69" s="14" t="s">
        <v>437</v>
      </c>
      <c r="D69" s="14" t="s">
        <v>321</v>
      </c>
      <c r="E69" s="14" t="s">
        <v>199</v>
      </c>
      <c r="F69" s="14" t="s">
        <v>200</v>
      </c>
      <c r="G69" s="185">
        <v>108</v>
      </c>
      <c r="H69" s="160">
        <v>0.55549999999999999</v>
      </c>
      <c r="I69" s="160">
        <v>0.46739000000000003</v>
      </c>
      <c r="J69" s="160"/>
      <c r="K69" s="160"/>
      <c r="L69" s="52"/>
      <c r="M69" s="52"/>
      <c r="N69" s="52"/>
      <c r="O69" s="52"/>
      <c r="P69" s="52"/>
      <c r="R69" s="52"/>
    </row>
    <row r="70" spans="1:18">
      <c r="A70" s="14" t="s">
        <v>910</v>
      </c>
      <c r="B70" s="14" t="s">
        <v>380</v>
      </c>
      <c r="C70" s="14" t="s">
        <v>437</v>
      </c>
      <c r="D70" s="14" t="s">
        <v>321</v>
      </c>
      <c r="E70" s="14" t="s">
        <v>229</v>
      </c>
      <c r="F70" s="14" t="s">
        <v>230</v>
      </c>
      <c r="G70" s="185">
        <v>23</v>
      </c>
      <c r="H70" s="160">
        <v>0.39129999999999998</v>
      </c>
      <c r="I70" s="160">
        <v>0.41093000000000002</v>
      </c>
      <c r="J70" s="160"/>
      <c r="K70" s="160"/>
      <c r="L70" s="52"/>
      <c r="M70" s="52"/>
      <c r="N70" s="52"/>
      <c r="O70" s="52"/>
      <c r="P70" s="52"/>
      <c r="R70" s="52"/>
    </row>
    <row r="71" spans="1:18">
      <c r="A71" s="14" t="s">
        <v>910</v>
      </c>
      <c r="B71" s="14" t="s">
        <v>380</v>
      </c>
      <c r="C71" s="63" t="s">
        <v>438</v>
      </c>
      <c r="D71" s="63" t="s">
        <v>317</v>
      </c>
      <c r="E71" s="63" t="s">
        <v>438</v>
      </c>
      <c r="F71" s="63" t="s">
        <v>317</v>
      </c>
      <c r="G71" s="184">
        <v>307</v>
      </c>
      <c r="H71" s="167">
        <v>0.45269999999999999</v>
      </c>
      <c r="I71" s="167">
        <v>0.42699999999999999</v>
      </c>
      <c r="J71" s="160"/>
      <c r="K71" s="160"/>
      <c r="L71" s="52"/>
      <c r="M71" s="52"/>
      <c r="N71" s="52"/>
      <c r="O71" s="52"/>
      <c r="P71" s="52"/>
      <c r="R71" s="52"/>
    </row>
    <row r="72" spans="1:18">
      <c r="A72" s="14" t="s">
        <v>910</v>
      </c>
      <c r="B72" s="14" t="s">
        <v>380</v>
      </c>
      <c r="C72" s="14" t="s">
        <v>438</v>
      </c>
      <c r="D72" s="14" t="s">
        <v>317</v>
      </c>
      <c r="E72" s="14" t="s">
        <v>31</v>
      </c>
      <c r="F72" s="14" t="s">
        <v>32</v>
      </c>
      <c r="G72" s="185">
        <v>108</v>
      </c>
      <c r="H72" s="160">
        <v>0.37030000000000002</v>
      </c>
      <c r="I72" s="160">
        <v>0.39218999999999998</v>
      </c>
      <c r="J72" s="160"/>
      <c r="K72" s="160"/>
      <c r="L72" s="81"/>
      <c r="M72" s="81"/>
      <c r="N72" s="81"/>
      <c r="O72" s="81"/>
      <c r="P72" s="81"/>
      <c r="Q72" s="328"/>
      <c r="R72" s="81"/>
    </row>
    <row r="73" spans="1:18">
      <c r="A73" s="14" t="s">
        <v>910</v>
      </c>
      <c r="B73" s="14" t="s">
        <v>380</v>
      </c>
      <c r="C73" s="14" t="s">
        <v>438</v>
      </c>
      <c r="D73" s="14" t="s">
        <v>317</v>
      </c>
      <c r="E73" s="14" t="s">
        <v>35</v>
      </c>
      <c r="F73" s="14" t="s">
        <v>36</v>
      </c>
      <c r="G73" s="185">
        <v>183</v>
      </c>
      <c r="H73" s="160">
        <v>0.46989999999999998</v>
      </c>
      <c r="I73" s="160">
        <v>0.42288999999999999</v>
      </c>
      <c r="J73" s="160"/>
      <c r="K73" s="160"/>
      <c r="L73" s="52"/>
      <c r="M73" s="52"/>
      <c r="N73" s="52"/>
      <c r="O73" s="52"/>
      <c r="P73" s="52"/>
      <c r="R73" s="52"/>
    </row>
    <row r="74" spans="1:18">
      <c r="A74" s="14" t="s">
        <v>910</v>
      </c>
      <c r="B74" s="14" t="s">
        <v>380</v>
      </c>
      <c r="C74" s="14" t="s">
        <v>438</v>
      </c>
      <c r="D74" s="14" t="s">
        <v>317</v>
      </c>
      <c r="E74" s="14" t="s">
        <v>810</v>
      </c>
      <c r="F74" s="14" t="s">
        <v>809</v>
      </c>
      <c r="G74" s="185">
        <v>16</v>
      </c>
      <c r="H74" s="160">
        <v>0.8125</v>
      </c>
      <c r="I74" s="160">
        <v>0.64451000000000003</v>
      </c>
      <c r="J74" s="160"/>
      <c r="K74" s="160"/>
      <c r="L74" s="52"/>
      <c r="M74" s="52"/>
      <c r="N74" s="52"/>
      <c r="O74" s="52"/>
      <c r="P74" s="52"/>
      <c r="R74" s="52"/>
    </row>
    <row r="75" spans="1:18">
      <c r="A75" s="14" t="s">
        <v>910</v>
      </c>
      <c r="B75" s="14" t="s">
        <v>380</v>
      </c>
      <c r="C75" s="63" t="s">
        <v>439</v>
      </c>
      <c r="D75" s="63" t="s">
        <v>329</v>
      </c>
      <c r="E75" s="63" t="s">
        <v>439</v>
      </c>
      <c r="F75" s="63" t="s">
        <v>329</v>
      </c>
      <c r="G75" s="184">
        <v>944</v>
      </c>
      <c r="H75" s="167">
        <v>0.4163</v>
      </c>
      <c r="I75" s="167">
        <v>0.41020000000000001</v>
      </c>
      <c r="J75" s="160"/>
      <c r="K75" s="160"/>
      <c r="L75" s="52"/>
      <c r="M75" s="52"/>
      <c r="N75" s="52"/>
      <c r="O75" s="52"/>
      <c r="P75" s="52"/>
      <c r="R75" s="52"/>
    </row>
    <row r="76" spans="1:18">
      <c r="A76" s="14" t="s">
        <v>910</v>
      </c>
      <c r="B76" s="14" t="s">
        <v>380</v>
      </c>
      <c r="C76" s="14" t="s">
        <v>439</v>
      </c>
      <c r="D76" s="14" t="s">
        <v>329</v>
      </c>
      <c r="E76" s="14" t="s">
        <v>57</v>
      </c>
      <c r="F76" s="14" t="s">
        <v>58</v>
      </c>
      <c r="G76" s="185">
        <v>145</v>
      </c>
      <c r="H76" s="160">
        <v>0.40679999999999999</v>
      </c>
      <c r="I76" s="160">
        <v>0.40636</v>
      </c>
      <c r="J76" s="160"/>
      <c r="K76" s="160"/>
      <c r="L76" s="81"/>
      <c r="M76" s="81"/>
      <c r="N76" s="81"/>
      <c r="O76" s="81"/>
      <c r="P76" s="81"/>
      <c r="Q76" s="328"/>
      <c r="R76" s="81"/>
    </row>
    <row r="77" spans="1:18">
      <c r="A77" s="14" t="s">
        <v>910</v>
      </c>
      <c r="B77" s="14" t="s">
        <v>380</v>
      </c>
      <c r="C77" s="14" t="s">
        <v>439</v>
      </c>
      <c r="D77" s="14" t="s">
        <v>329</v>
      </c>
      <c r="E77" s="14" t="s">
        <v>81</v>
      </c>
      <c r="F77" s="14" t="s">
        <v>82</v>
      </c>
      <c r="G77" s="185">
        <v>160</v>
      </c>
      <c r="H77" s="160">
        <v>0.4</v>
      </c>
      <c r="I77" s="160">
        <v>0.43314000000000002</v>
      </c>
      <c r="J77" s="160"/>
      <c r="K77" s="160"/>
      <c r="L77" s="52"/>
      <c r="M77" s="52"/>
      <c r="N77" s="52"/>
      <c r="O77" s="52"/>
      <c r="P77" s="52"/>
      <c r="R77" s="52"/>
    </row>
    <row r="78" spans="1:18">
      <c r="A78" s="14" t="s">
        <v>910</v>
      </c>
      <c r="B78" s="14" t="s">
        <v>380</v>
      </c>
      <c r="C78" s="14" t="s">
        <v>439</v>
      </c>
      <c r="D78" s="14" t="s">
        <v>329</v>
      </c>
      <c r="E78" s="14" t="s">
        <v>137</v>
      </c>
      <c r="F78" s="14" t="s">
        <v>138</v>
      </c>
      <c r="G78" s="185">
        <v>49</v>
      </c>
      <c r="H78" s="160">
        <v>0.26529999999999998</v>
      </c>
      <c r="I78" s="160">
        <v>0.26197999999999999</v>
      </c>
      <c r="J78" s="160"/>
      <c r="K78" s="160"/>
      <c r="L78" s="52"/>
      <c r="M78" s="52"/>
      <c r="N78" s="52"/>
      <c r="O78" s="52"/>
      <c r="P78" s="52"/>
      <c r="R78" s="52"/>
    </row>
    <row r="79" spans="1:18">
      <c r="A79" s="14" t="s">
        <v>910</v>
      </c>
      <c r="B79" s="14" t="s">
        <v>380</v>
      </c>
      <c r="C79" s="14" t="s">
        <v>439</v>
      </c>
      <c r="D79" s="14" t="s">
        <v>329</v>
      </c>
      <c r="E79" s="14" t="s">
        <v>139</v>
      </c>
      <c r="F79" s="14" t="s">
        <v>140</v>
      </c>
      <c r="G79" s="185">
        <v>101</v>
      </c>
      <c r="H79" s="160">
        <v>0.39600000000000002</v>
      </c>
      <c r="I79" s="160">
        <v>0.39290000000000003</v>
      </c>
      <c r="J79" s="160"/>
      <c r="K79" s="160"/>
      <c r="L79" s="81"/>
      <c r="M79" s="81"/>
      <c r="N79" s="81"/>
      <c r="O79" s="81"/>
      <c r="P79" s="81"/>
      <c r="Q79" s="328"/>
      <c r="R79" s="81"/>
    </row>
    <row r="80" spans="1:18">
      <c r="A80" s="14" t="s">
        <v>910</v>
      </c>
      <c r="B80" s="14" t="s">
        <v>380</v>
      </c>
      <c r="C80" s="14" t="s">
        <v>439</v>
      </c>
      <c r="D80" s="14" t="s">
        <v>329</v>
      </c>
      <c r="E80" s="14" t="s">
        <v>147</v>
      </c>
      <c r="F80" s="14" t="s">
        <v>148</v>
      </c>
      <c r="G80" s="185">
        <v>120</v>
      </c>
      <c r="H80" s="160">
        <v>0.44159999999999999</v>
      </c>
      <c r="I80" s="160">
        <v>0.45445999999999998</v>
      </c>
      <c r="J80" s="160"/>
      <c r="K80" s="160"/>
      <c r="L80" s="52"/>
      <c r="M80" s="52"/>
      <c r="N80" s="52"/>
      <c r="O80" s="52"/>
      <c r="P80" s="52"/>
      <c r="R80" s="52"/>
    </row>
    <row r="81" spans="1:18">
      <c r="A81" s="14" t="s">
        <v>910</v>
      </c>
      <c r="B81" s="14" t="s">
        <v>380</v>
      </c>
      <c r="C81" s="14" t="s">
        <v>439</v>
      </c>
      <c r="D81" s="14" t="s">
        <v>329</v>
      </c>
      <c r="E81" s="14" t="s">
        <v>177</v>
      </c>
      <c r="F81" s="14" t="s">
        <v>178</v>
      </c>
      <c r="G81" s="185">
        <v>139</v>
      </c>
      <c r="H81" s="160">
        <v>0.4748</v>
      </c>
      <c r="I81" s="160">
        <v>0.44868000000000002</v>
      </c>
      <c r="J81" s="160"/>
      <c r="K81" s="160"/>
      <c r="L81" s="52"/>
      <c r="M81" s="52"/>
      <c r="N81" s="52"/>
      <c r="O81" s="52"/>
      <c r="P81" s="52"/>
      <c r="R81" s="52"/>
    </row>
    <row r="82" spans="1:18">
      <c r="A82" s="14" t="s">
        <v>910</v>
      </c>
      <c r="B82" s="14" t="s">
        <v>380</v>
      </c>
      <c r="C82" s="14" t="s">
        <v>439</v>
      </c>
      <c r="D82" s="14" t="s">
        <v>329</v>
      </c>
      <c r="E82" s="14" t="s">
        <v>188</v>
      </c>
      <c r="F82" s="14" t="s">
        <v>915</v>
      </c>
      <c r="G82" s="185">
        <v>230</v>
      </c>
      <c r="H82" s="160">
        <v>0.42599999999999999</v>
      </c>
      <c r="I82" s="160">
        <v>0.39205000000000001</v>
      </c>
      <c r="J82" s="160"/>
      <c r="K82" s="160"/>
      <c r="L82" s="52"/>
      <c r="M82" s="52"/>
      <c r="N82" s="52"/>
      <c r="O82" s="52"/>
      <c r="P82" s="52"/>
      <c r="R82" s="52"/>
    </row>
    <row r="83" spans="1:18">
      <c r="A83" s="14" t="s">
        <v>910</v>
      </c>
      <c r="B83" s="14" t="s">
        <v>380</v>
      </c>
      <c r="C83" s="63" t="s">
        <v>440</v>
      </c>
      <c r="D83" s="63" t="s">
        <v>319</v>
      </c>
      <c r="E83" s="63" t="s">
        <v>440</v>
      </c>
      <c r="F83" s="63" t="s">
        <v>319</v>
      </c>
      <c r="G83" s="184">
        <v>510</v>
      </c>
      <c r="H83" s="167">
        <v>0.49409999999999998</v>
      </c>
      <c r="I83" s="167">
        <v>0.52376999999999996</v>
      </c>
      <c r="J83" s="160"/>
      <c r="K83" s="160"/>
      <c r="L83" s="52"/>
      <c r="M83" s="52"/>
      <c r="N83" s="52"/>
      <c r="O83" s="52"/>
      <c r="P83" s="52"/>
      <c r="R83" s="52"/>
    </row>
    <row r="84" spans="1:18">
      <c r="A84" s="14" t="s">
        <v>910</v>
      </c>
      <c r="B84" s="14" t="s">
        <v>380</v>
      </c>
      <c r="C84" s="14" t="s">
        <v>440</v>
      </c>
      <c r="D84" s="14" t="s">
        <v>319</v>
      </c>
      <c r="E84" s="14" t="s">
        <v>157</v>
      </c>
      <c r="F84" s="14" t="s">
        <v>158</v>
      </c>
      <c r="G84" s="185">
        <v>121</v>
      </c>
      <c r="H84" s="160">
        <v>0.53710000000000002</v>
      </c>
      <c r="I84" s="160">
        <v>0.57399999999999995</v>
      </c>
      <c r="J84" s="160"/>
      <c r="K84" s="160"/>
      <c r="L84" s="52"/>
      <c r="M84" s="52"/>
      <c r="N84" s="52"/>
      <c r="O84" s="52"/>
      <c r="P84" s="52"/>
      <c r="R84" s="52"/>
    </row>
    <row r="85" spans="1:18">
      <c r="A85" s="14" t="s">
        <v>910</v>
      </c>
      <c r="B85" s="14" t="s">
        <v>380</v>
      </c>
      <c r="C85" s="14" t="s">
        <v>440</v>
      </c>
      <c r="D85" s="14" t="s">
        <v>319</v>
      </c>
      <c r="E85" s="14" t="s">
        <v>159</v>
      </c>
      <c r="F85" s="14" t="s">
        <v>160</v>
      </c>
      <c r="G85" s="185">
        <v>190</v>
      </c>
      <c r="H85" s="160">
        <v>0.43149999999999999</v>
      </c>
      <c r="I85" s="160">
        <v>0.47131000000000001</v>
      </c>
      <c r="J85" s="160"/>
      <c r="K85" s="160"/>
      <c r="L85" s="52"/>
      <c r="M85" s="52"/>
      <c r="N85" s="52"/>
      <c r="O85" s="52"/>
      <c r="P85" s="52"/>
      <c r="R85" s="52"/>
    </row>
    <row r="86" spans="1:18">
      <c r="A86" s="14" t="s">
        <v>910</v>
      </c>
      <c r="B86" s="14" t="s">
        <v>380</v>
      </c>
      <c r="C86" s="14" t="s">
        <v>440</v>
      </c>
      <c r="D86" s="14" t="s">
        <v>319</v>
      </c>
      <c r="E86" s="14" t="s">
        <v>195</v>
      </c>
      <c r="F86" s="14" t="s">
        <v>196</v>
      </c>
      <c r="G86" s="185">
        <v>65</v>
      </c>
      <c r="H86" s="160">
        <v>0.50760000000000005</v>
      </c>
      <c r="I86" s="160">
        <v>0.50771999999999995</v>
      </c>
      <c r="J86" s="160"/>
      <c r="K86" s="160"/>
      <c r="L86" s="52"/>
      <c r="M86" s="52"/>
      <c r="N86" s="52"/>
      <c r="O86" s="52"/>
      <c r="P86" s="52"/>
      <c r="R86" s="52"/>
    </row>
    <row r="87" spans="1:18">
      <c r="A87" s="14" t="s">
        <v>910</v>
      </c>
      <c r="B87" s="14" t="s">
        <v>380</v>
      </c>
      <c r="C87" s="14" t="s">
        <v>440</v>
      </c>
      <c r="D87" s="14" t="s">
        <v>319</v>
      </c>
      <c r="E87" s="14" t="s">
        <v>217</v>
      </c>
      <c r="F87" s="14" t="s">
        <v>218</v>
      </c>
      <c r="G87" s="185">
        <v>134</v>
      </c>
      <c r="H87" s="160">
        <v>0.5373</v>
      </c>
      <c r="I87" s="160">
        <v>0.55850999999999995</v>
      </c>
      <c r="J87" s="160"/>
      <c r="K87" s="160"/>
      <c r="L87" s="52"/>
      <c r="M87" s="52"/>
      <c r="N87" s="52"/>
      <c r="O87" s="52"/>
      <c r="P87" s="52"/>
      <c r="R87" s="52"/>
    </row>
    <row r="88" spans="1:18">
      <c r="A88" s="14" t="s">
        <v>910</v>
      </c>
      <c r="B88" s="14" t="s">
        <v>380</v>
      </c>
      <c r="C88" s="63" t="s">
        <v>447</v>
      </c>
      <c r="D88" s="63" t="s">
        <v>811</v>
      </c>
      <c r="E88" s="63" t="s">
        <v>447</v>
      </c>
      <c r="F88" s="63" t="s">
        <v>811</v>
      </c>
      <c r="G88" s="184">
        <v>729</v>
      </c>
      <c r="H88" s="167">
        <v>0.48010000000000003</v>
      </c>
      <c r="I88" s="167">
        <v>0.45347999999999999</v>
      </c>
      <c r="J88" s="160"/>
      <c r="K88" s="160"/>
      <c r="L88" s="52"/>
      <c r="M88" s="52"/>
      <c r="N88" s="52"/>
      <c r="O88" s="52"/>
      <c r="P88" s="52"/>
      <c r="R88" s="52"/>
    </row>
    <row r="89" spans="1:18">
      <c r="A89" s="14" t="s">
        <v>910</v>
      </c>
      <c r="B89" s="14" t="s">
        <v>380</v>
      </c>
      <c r="C89" s="14" t="s">
        <v>447</v>
      </c>
      <c r="D89" s="14" t="s">
        <v>811</v>
      </c>
      <c r="E89" s="14" t="s">
        <v>51</v>
      </c>
      <c r="F89" s="14" t="s">
        <v>52</v>
      </c>
      <c r="G89" s="185">
        <v>71</v>
      </c>
      <c r="H89" s="160">
        <v>0.52110000000000001</v>
      </c>
      <c r="I89" s="160">
        <v>0.51498999999999995</v>
      </c>
      <c r="J89" s="160"/>
      <c r="K89" s="160"/>
      <c r="L89" s="52"/>
      <c r="M89" s="52"/>
      <c r="N89" s="52"/>
      <c r="O89" s="52"/>
      <c r="P89" s="52"/>
      <c r="R89" s="52"/>
    </row>
    <row r="90" spans="1:18">
      <c r="A90" s="14" t="s">
        <v>910</v>
      </c>
      <c r="B90" s="14" t="s">
        <v>380</v>
      </c>
      <c r="C90" s="14" t="s">
        <v>447</v>
      </c>
      <c r="D90" s="14" t="s">
        <v>811</v>
      </c>
      <c r="E90" s="14" t="s">
        <v>59</v>
      </c>
      <c r="F90" s="14" t="s">
        <v>60</v>
      </c>
      <c r="G90" s="185">
        <v>57</v>
      </c>
      <c r="H90" s="160">
        <v>0.3508</v>
      </c>
      <c r="I90" s="160">
        <v>0.38290000000000002</v>
      </c>
      <c r="J90" s="160"/>
      <c r="K90" s="160"/>
      <c r="L90" s="52"/>
      <c r="M90" s="52"/>
      <c r="N90" s="52"/>
      <c r="O90" s="52"/>
      <c r="P90" s="52"/>
      <c r="R90" s="52"/>
    </row>
    <row r="91" spans="1:18">
      <c r="A91" s="14" t="s">
        <v>910</v>
      </c>
      <c r="B91" s="14" t="s">
        <v>380</v>
      </c>
      <c r="C91" s="14" t="s">
        <v>447</v>
      </c>
      <c r="D91" s="14" t="s">
        <v>811</v>
      </c>
      <c r="E91" s="14" t="s">
        <v>96</v>
      </c>
      <c r="F91" s="14" t="s">
        <v>97</v>
      </c>
      <c r="G91" s="185">
        <v>121</v>
      </c>
      <c r="H91" s="160">
        <v>0.42970000000000003</v>
      </c>
      <c r="I91" s="160">
        <v>0.39063999999999999</v>
      </c>
      <c r="J91" s="160"/>
      <c r="K91" s="160"/>
      <c r="L91" s="52"/>
      <c r="M91" s="52"/>
      <c r="N91" s="52"/>
      <c r="O91" s="52"/>
      <c r="P91" s="52"/>
      <c r="R91" s="52"/>
    </row>
    <row r="92" spans="1:18">
      <c r="A92" s="14" t="s">
        <v>910</v>
      </c>
      <c r="B92" s="14" t="s">
        <v>380</v>
      </c>
      <c r="C92" s="14" t="s">
        <v>447</v>
      </c>
      <c r="D92" s="14" t="s">
        <v>811</v>
      </c>
      <c r="E92" s="14" t="s">
        <v>105</v>
      </c>
      <c r="F92" s="14" t="s">
        <v>916</v>
      </c>
      <c r="G92" s="185">
        <v>44</v>
      </c>
      <c r="H92" s="160">
        <v>0.43180000000000002</v>
      </c>
      <c r="I92" s="160">
        <v>0.48558000000000001</v>
      </c>
      <c r="J92" s="160"/>
      <c r="K92" s="160"/>
      <c r="L92" s="52"/>
      <c r="M92" s="52"/>
      <c r="N92" s="52"/>
      <c r="O92" s="52"/>
      <c r="P92" s="52"/>
      <c r="R92" s="52"/>
    </row>
    <row r="93" spans="1:18">
      <c r="A93" s="14" t="s">
        <v>910</v>
      </c>
      <c r="B93" s="14" t="s">
        <v>380</v>
      </c>
      <c r="C93" s="14" t="s">
        <v>447</v>
      </c>
      <c r="D93" s="14" t="s">
        <v>811</v>
      </c>
      <c r="E93" s="14" t="s">
        <v>115</v>
      </c>
      <c r="F93" s="14" t="s">
        <v>116</v>
      </c>
      <c r="G93" s="185">
        <v>93</v>
      </c>
      <c r="H93" s="160">
        <v>0.43009999999999998</v>
      </c>
      <c r="I93" s="160">
        <v>0.46940999999999999</v>
      </c>
      <c r="J93" s="160"/>
      <c r="K93" s="160"/>
      <c r="L93" s="52"/>
      <c r="M93" s="52"/>
      <c r="N93" s="52"/>
      <c r="O93" s="52"/>
      <c r="P93" s="52"/>
      <c r="R93" s="52"/>
    </row>
    <row r="94" spans="1:18">
      <c r="A94" s="14" t="s">
        <v>910</v>
      </c>
      <c r="B94" s="14" t="s">
        <v>380</v>
      </c>
      <c r="C94" s="14" t="s">
        <v>447</v>
      </c>
      <c r="D94" s="14" t="s">
        <v>811</v>
      </c>
      <c r="E94" s="14" t="s">
        <v>181</v>
      </c>
      <c r="F94" s="14" t="s">
        <v>540</v>
      </c>
      <c r="G94" s="185">
        <v>97</v>
      </c>
      <c r="H94" s="160">
        <v>0.55669999999999997</v>
      </c>
      <c r="I94" s="160">
        <v>0.48352000000000001</v>
      </c>
      <c r="J94" s="160"/>
      <c r="K94" s="160"/>
      <c r="L94" s="52"/>
      <c r="M94" s="52"/>
      <c r="N94" s="52"/>
      <c r="O94" s="52"/>
      <c r="P94" s="52"/>
      <c r="R94" s="52"/>
    </row>
    <row r="95" spans="1:18">
      <c r="A95" s="14" t="s">
        <v>910</v>
      </c>
      <c r="B95" s="14" t="s">
        <v>380</v>
      </c>
      <c r="C95" s="14" t="s">
        <v>447</v>
      </c>
      <c r="D95" s="14" t="s">
        <v>811</v>
      </c>
      <c r="E95" s="14" t="s">
        <v>187</v>
      </c>
      <c r="F95" s="14" t="s">
        <v>917</v>
      </c>
      <c r="G95" s="185">
        <v>37</v>
      </c>
      <c r="H95" s="160">
        <v>0.2162</v>
      </c>
      <c r="I95" s="160">
        <v>0.23855000000000001</v>
      </c>
      <c r="J95" s="160"/>
      <c r="K95" s="160"/>
      <c r="L95" s="52"/>
      <c r="M95" s="52"/>
      <c r="N95" s="52"/>
      <c r="O95" s="52"/>
      <c r="P95" s="52"/>
      <c r="R95" s="52"/>
    </row>
    <row r="96" spans="1:18">
      <c r="A96" s="14" t="s">
        <v>910</v>
      </c>
      <c r="B96" s="14" t="s">
        <v>380</v>
      </c>
      <c r="C96" s="14" t="s">
        <v>447</v>
      </c>
      <c r="D96" s="14" t="s">
        <v>811</v>
      </c>
      <c r="E96" s="14" t="s">
        <v>192</v>
      </c>
      <c r="F96" s="14" t="s">
        <v>918</v>
      </c>
      <c r="G96" s="185">
        <v>209</v>
      </c>
      <c r="H96" s="160">
        <v>0.57410000000000005</v>
      </c>
      <c r="I96" s="160">
        <v>0.48965999999999998</v>
      </c>
      <c r="J96" s="160"/>
      <c r="K96" s="160"/>
      <c r="L96" s="81"/>
      <c r="M96" s="81"/>
      <c r="N96" s="81"/>
      <c r="O96" s="81"/>
      <c r="P96" s="81"/>
      <c r="Q96" s="328"/>
      <c r="R96" s="81"/>
    </row>
    <row r="97" spans="1:18">
      <c r="A97" s="14" t="s">
        <v>910</v>
      </c>
      <c r="B97" s="14" t="s">
        <v>380</v>
      </c>
      <c r="C97" s="63" t="s">
        <v>441</v>
      </c>
      <c r="D97" s="63" t="s">
        <v>370</v>
      </c>
      <c r="E97" s="63" t="s">
        <v>441</v>
      </c>
      <c r="F97" s="63" t="s">
        <v>370</v>
      </c>
      <c r="G97" s="184">
        <v>714</v>
      </c>
      <c r="H97" s="167">
        <v>0.51259999999999994</v>
      </c>
      <c r="I97" s="167">
        <v>0.52546000000000004</v>
      </c>
      <c r="J97" s="160"/>
      <c r="K97" s="160"/>
      <c r="L97" s="52"/>
      <c r="M97" s="52"/>
      <c r="N97" s="52"/>
      <c r="O97" s="52"/>
      <c r="P97" s="52"/>
      <c r="R97" s="52"/>
    </row>
    <row r="98" spans="1:18">
      <c r="A98" s="14" t="s">
        <v>910</v>
      </c>
      <c r="B98" s="14" t="s">
        <v>380</v>
      </c>
      <c r="C98" s="14" t="s">
        <v>441</v>
      </c>
      <c r="D98" s="14" t="s">
        <v>370</v>
      </c>
      <c r="E98" s="14" t="s">
        <v>85</v>
      </c>
      <c r="F98" s="14" t="s">
        <v>86</v>
      </c>
      <c r="G98" s="185">
        <v>171</v>
      </c>
      <c r="H98" s="160">
        <v>0.59640000000000004</v>
      </c>
      <c r="I98" s="160">
        <v>0.54984999999999995</v>
      </c>
      <c r="J98" s="160"/>
      <c r="K98" s="160"/>
      <c r="L98" s="52"/>
      <c r="M98" s="52"/>
      <c r="N98" s="52"/>
      <c r="O98" s="52"/>
      <c r="P98" s="52"/>
      <c r="R98" s="52"/>
    </row>
    <row r="99" spans="1:18">
      <c r="A99" s="14" t="s">
        <v>910</v>
      </c>
      <c r="B99" s="14" t="s">
        <v>380</v>
      </c>
      <c r="C99" s="14" t="s">
        <v>441</v>
      </c>
      <c r="D99" s="14" t="s">
        <v>370</v>
      </c>
      <c r="E99" s="14" t="s">
        <v>135</v>
      </c>
      <c r="F99" s="14" t="s">
        <v>136</v>
      </c>
      <c r="G99" s="185">
        <v>208</v>
      </c>
      <c r="H99" s="160">
        <v>0.47110000000000002</v>
      </c>
      <c r="I99" s="160">
        <v>0.49965999999999999</v>
      </c>
      <c r="J99" s="160"/>
      <c r="K99" s="160"/>
      <c r="L99" s="52"/>
      <c r="M99" s="52"/>
      <c r="N99" s="52"/>
      <c r="O99" s="52"/>
      <c r="P99" s="52"/>
      <c r="R99" s="52"/>
    </row>
    <row r="100" spans="1:18">
      <c r="A100" s="14" t="s">
        <v>910</v>
      </c>
      <c r="B100" s="14" t="s">
        <v>380</v>
      </c>
      <c r="C100" s="14" t="s">
        <v>441</v>
      </c>
      <c r="D100" s="14" t="s">
        <v>370</v>
      </c>
      <c r="E100" s="14" t="s">
        <v>165</v>
      </c>
      <c r="F100" s="14" t="s">
        <v>166</v>
      </c>
      <c r="G100" s="185">
        <v>133</v>
      </c>
      <c r="H100" s="160">
        <v>0.53380000000000005</v>
      </c>
      <c r="I100" s="160">
        <v>0.54135</v>
      </c>
      <c r="J100" s="160"/>
      <c r="K100" s="160"/>
      <c r="L100" s="52"/>
      <c r="M100" s="52"/>
      <c r="N100" s="52"/>
      <c r="O100" s="52"/>
      <c r="P100" s="52"/>
      <c r="R100" s="52"/>
    </row>
    <row r="101" spans="1:18">
      <c r="A101" s="14" t="s">
        <v>910</v>
      </c>
      <c r="B101" s="14" t="s">
        <v>380</v>
      </c>
      <c r="C101" s="14" t="s">
        <v>441</v>
      </c>
      <c r="D101" s="14" t="s">
        <v>370</v>
      </c>
      <c r="E101" s="14" t="s">
        <v>167</v>
      </c>
      <c r="F101" s="14" t="s">
        <v>168</v>
      </c>
      <c r="G101" s="185">
        <v>61</v>
      </c>
      <c r="H101" s="160">
        <v>0.49180000000000001</v>
      </c>
      <c r="I101" s="160">
        <v>0.51785000000000003</v>
      </c>
      <c r="J101" s="160"/>
      <c r="K101" s="160"/>
      <c r="L101" s="81"/>
      <c r="M101" s="81"/>
      <c r="N101" s="81"/>
      <c r="O101" s="81"/>
      <c r="P101" s="81"/>
      <c r="Q101" s="328"/>
      <c r="R101" s="81"/>
    </row>
    <row r="102" spans="1:18">
      <c r="A102" s="14" t="s">
        <v>910</v>
      </c>
      <c r="B102" s="14" t="s">
        <v>380</v>
      </c>
      <c r="C102" s="14" t="s">
        <v>441</v>
      </c>
      <c r="D102" s="14" t="s">
        <v>370</v>
      </c>
      <c r="E102" s="14" t="s">
        <v>175</v>
      </c>
      <c r="F102" s="14" t="s">
        <v>176</v>
      </c>
      <c r="G102" s="185">
        <v>141</v>
      </c>
      <c r="H102" s="160">
        <v>0.46089999999999998</v>
      </c>
      <c r="I102" s="160">
        <v>0.51668000000000003</v>
      </c>
      <c r="J102" s="160"/>
      <c r="K102" s="160"/>
      <c r="L102" s="52"/>
      <c r="M102" s="52"/>
      <c r="N102" s="52"/>
      <c r="O102" s="52"/>
      <c r="P102" s="52"/>
      <c r="R102" s="52"/>
    </row>
    <row r="103" spans="1:18">
      <c r="A103" s="14" t="s">
        <v>910</v>
      </c>
      <c r="B103" s="14" t="s">
        <v>380</v>
      </c>
      <c r="C103" s="63" t="s">
        <v>442</v>
      </c>
      <c r="D103" s="63" t="s">
        <v>326</v>
      </c>
      <c r="E103" s="63" t="s">
        <v>442</v>
      </c>
      <c r="F103" s="63" t="s">
        <v>326</v>
      </c>
      <c r="G103" s="184">
        <v>385</v>
      </c>
      <c r="H103" s="167">
        <v>0.51419999999999999</v>
      </c>
      <c r="I103" s="167">
        <v>0.50480999999999998</v>
      </c>
      <c r="J103" s="160"/>
      <c r="K103" s="160"/>
      <c r="L103" s="52"/>
      <c r="M103" s="52"/>
      <c r="N103" s="52"/>
      <c r="O103" s="52"/>
      <c r="P103" s="52"/>
      <c r="R103" s="52"/>
    </row>
    <row r="104" spans="1:18">
      <c r="A104" s="14" t="s">
        <v>910</v>
      </c>
      <c r="B104" s="14" t="s">
        <v>380</v>
      </c>
      <c r="C104" s="14" t="s">
        <v>442</v>
      </c>
      <c r="D104" s="14" t="s">
        <v>326</v>
      </c>
      <c r="E104" s="14" t="s">
        <v>89</v>
      </c>
      <c r="F104" s="14" t="s">
        <v>599</v>
      </c>
      <c r="G104" s="185">
        <v>152</v>
      </c>
      <c r="H104" s="160">
        <v>0.53939999999999999</v>
      </c>
      <c r="I104" s="160">
        <v>0.47643000000000002</v>
      </c>
      <c r="J104" s="160"/>
      <c r="K104" s="160"/>
      <c r="L104" s="52"/>
      <c r="M104" s="52"/>
      <c r="N104" s="52"/>
      <c r="O104" s="52"/>
      <c r="P104" s="52"/>
      <c r="R104" s="52"/>
    </row>
    <row r="105" spans="1:18">
      <c r="A105" s="14" t="s">
        <v>910</v>
      </c>
      <c r="B105" s="14" t="s">
        <v>380</v>
      </c>
      <c r="C105" s="14" t="s">
        <v>442</v>
      </c>
      <c r="D105" s="14" t="s">
        <v>326</v>
      </c>
      <c r="E105" s="14" t="s">
        <v>104</v>
      </c>
      <c r="F105" s="14" t="s">
        <v>589</v>
      </c>
      <c r="G105" s="185">
        <v>143</v>
      </c>
      <c r="H105" s="160">
        <v>0.51739999999999997</v>
      </c>
      <c r="I105" s="160">
        <v>0.54715999999999998</v>
      </c>
      <c r="J105" s="160"/>
      <c r="K105" s="160"/>
      <c r="L105" s="52"/>
      <c r="M105" s="52"/>
      <c r="N105" s="52"/>
      <c r="O105" s="52"/>
      <c r="P105" s="52"/>
      <c r="R105" s="52"/>
    </row>
    <row r="106" spans="1:18">
      <c r="A106" s="14" t="s">
        <v>910</v>
      </c>
      <c r="B106" s="14" t="s">
        <v>380</v>
      </c>
      <c r="C106" s="14" t="s">
        <v>442</v>
      </c>
      <c r="D106" s="14" t="s">
        <v>326</v>
      </c>
      <c r="E106" s="14" t="s">
        <v>111</v>
      </c>
      <c r="F106" s="14" t="s">
        <v>112</v>
      </c>
      <c r="G106" s="185">
        <v>90</v>
      </c>
      <c r="H106" s="160">
        <v>0.46660000000000001</v>
      </c>
      <c r="I106" s="160">
        <v>0.49490000000000001</v>
      </c>
      <c r="J106" s="160"/>
      <c r="K106" s="160"/>
      <c r="L106" s="52"/>
      <c r="M106" s="52"/>
      <c r="N106" s="52"/>
      <c r="O106" s="52"/>
      <c r="P106" s="52"/>
      <c r="R106" s="52"/>
    </row>
    <row r="107" spans="1:18">
      <c r="A107" s="14" t="s">
        <v>910</v>
      </c>
      <c r="B107" s="14" t="s">
        <v>380</v>
      </c>
      <c r="C107" s="63" t="s">
        <v>443</v>
      </c>
      <c r="D107" s="63" t="s">
        <v>324</v>
      </c>
      <c r="E107" s="63" t="s">
        <v>443</v>
      </c>
      <c r="F107" s="63" t="s">
        <v>324</v>
      </c>
      <c r="G107" s="184">
        <v>422</v>
      </c>
      <c r="H107" s="167">
        <v>0.49519999999999997</v>
      </c>
      <c r="I107" s="167">
        <v>0.49897999999999998</v>
      </c>
      <c r="J107" s="160"/>
      <c r="K107" s="160"/>
      <c r="L107" s="81"/>
      <c r="M107" s="81"/>
      <c r="N107" s="81"/>
      <c r="O107" s="81"/>
      <c r="P107" s="81"/>
      <c r="Q107" s="328"/>
      <c r="R107" s="81"/>
    </row>
    <row r="108" spans="1:18">
      <c r="A108" s="14" t="s">
        <v>910</v>
      </c>
      <c r="B108" s="14" t="s">
        <v>380</v>
      </c>
      <c r="C108" s="14" t="s">
        <v>443</v>
      </c>
      <c r="D108" s="14" t="s">
        <v>324</v>
      </c>
      <c r="E108" s="14" t="s">
        <v>33</v>
      </c>
      <c r="F108" s="14" t="s">
        <v>34</v>
      </c>
      <c r="G108" s="185">
        <v>51</v>
      </c>
      <c r="H108" s="160">
        <v>0.50980000000000003</v>
      </c>
      <c r="I108" s="160">
        <v>0.52461999999999998</v>
      </c>
      <c r="J108" s="160"/>
      <c r="K108" s="160"/>
      <c r="L108" s="52"/>
      <c r="M108" s="52"/>
      <c r="N108" s="52"/>
      <c r="O108" s="52"/>
      <c r="P108" s="52"/>
      <c r="R108" s="52"/>
    </row>
    <row r="109" spans="1:18">
      <c r="A109" s="14" t="s">
        <v>910</v>
      </c>
      <c r="B109" s="14" t="s">
        <v>380</v>
      </c>
      <c r="C109" s="14" t="s">
        <v>443</v>
      </c>
      <c r="D109" s="14" t="s">
        <v>324</v>
      </c>
      <c r="E109" s="14" t="s">
        <v>63</v>
      </c>
      <c r="F109" s="14" t="s">
        <v>64</v>
      </c>
      <c r="G109" s="185">
        <v>110</v>
      </c>
      <c r="H109" s="160">
        <v>0.4</v>
      </c>
      <c r="I109" s="160">
        <v>0.42591000000000001</v>
      </c>
      <c r="J109" s="160"/>
      <c r="K109" s="160"/>
      <c r="L109" s="52"/>
      <c r="M109" s="52"/>
      <c r="N109" s="52"/>
      <c r="O109" s="52"/>
      <c r="P109" s="52"/>
      <c r="R109" s="52"/>
    </row>
    <row r="110" spans="1:18">
      <c r="A110" s="14" t="s">
        <v>910</v>
      </c>
      <c r="B110" s="14" t="s">
        <v>380</v>
      </c>
      <c r="C110" s="14" t="s">
        <v>443</v>
      </c>
      <c r="D110" s="14" t="s">
        <v>324</v>
      </c>
      <c r="E110" s="14" t="s">
        <v>171</v>
      </c>
      <c r="F110" s="14" t="s">
        <v>172</v>
      </c>
      <c r="G110" s="185">
        <v>195</v>
      </c>
      <c r="H110" s="160">
        <v>0.55379999999999996</v>
      </c>
      <c r="I110" s="160">
        <v>0.51437999999999995</v>
      </c>
      <c r="J110" s="160"/>
      <c r="K110" s="160"/>
      <c r="L110" s="81"/>
      <c r="M110" s="81"/>
      <c r="N110" s="81"/>
      <c r="O110" s="81"/>
      <c r="P110" s="81"/>
      <c r="Q110" s="328"/>
      <c r="R110" s="81"/>
    </row>
    <row r="111" spans="1:18">
      <c r="A111" s="14" t="s">
        <v>910</v>
      </c>
      <c r="B111" s="14" t="s">
        <v>380</v>
      </c>
      <c r="C111" s="14" t="s">
        <v>443</v>
      </c>
      <c r="D111" s="14" t="s">
        <v>324</v>
      </c>
      <c r="E111" s="14" t="s">
        <v>191</v>
      </c>
      <c r="F111" s="14" t="s">
        <v>919</v>
      </c>
      <c r="G111" s="185">
        <v>66</v>
      </c>
      <c r="H111" s="160">
        <v>0.46960000000000002</v>
      </c>
      <c r="I111" s="160">
        <v>0.55328999999999995</v>
      </c>
      <c r="J111" s="160"/>
      <c r="K111" s="160"/>
      <c r="L111" s="52"/>
      <c r="M111" s="52"/>
      <c r="N111" s="52"/>
      <c r="O111" s="52"/>
      <c r="P111" s="52"/>
      <c r="R111" s="52"/>
    </row>
    <row r="112" spans="1:18">
      <c r="A112" s="14" t="s">
        <v>910</v>
      </c>
      <c r="B112" s="14" t="s">
        <v>380</v>
      </c>
      <c r="C112" s="63" t="s">
        <v>444</v>
      </c>
      <c r="D112" s="63" t="s">
        <v>318</v>
      </c>
      <c r="E112" s="63" t="s">
        <v>444</v>
      </c>
      <c r="F112" s="63" t="s">
        <v>318</v>
      </c>
      <c r="G112" s="184">
        <v>659</v>
      </c>
      <c r="H112" s="167">
        <v>0.443</v>
      </c>
      <c r="I112" s="167">
        <v>0.45579999999999998</v>
      </c>
      <c r="J112" s="160"/>
      <c r="K112" s="160"/>
      <c r="L112" s="52"/>
      <c r="M112" s="52"/>
      <c r="N112" s="52"/>
      <c r="O112" s="52"/>
      <c r="P112" s="52"/>
      <c r="R112" s="52"/>
    </row>
    <row r="113" spans="1:18">
      <c r="A113" s="14" t="s">
        <v>910</v>
      </c>
      <c r="B113" s="14" t="s">
        <v>380</v>
      </c>
      <c r="C113" s="14" t="s">
        <v>444</v>
      </c>
      <c r="D113" s="14" t="s">
        <v>318</v>
      </c>
      <c r="E113" s="14" t="s">
        <v>30</v>
      </c>
      <c r="F113" s="14" t="s">
        <v>631</v>
      </c>
      <c r="G113" s="185">
        <v>63</v>
      </c>
      <c r="H113" s="160">
        <v>0.41260000000000002</v>
      </c>
      <c r="I113" s="160">
        <v>0.43713999999999997</v>
      </c>
      <c r="J113" s="160"/>
      <c r="K113" s="160"/>
      <c r="L113" s="52"/>
      <c r="M113" s="52"/>
      <c r="N113" s="52"/>
      <c r="O113" s="52"/>
      <c r="P113" s="52"/>
      <c r="R113" s="52"/>
    </row>
    <row r="114" spans="1:18">
      <c r="A114" s="14" t="s">
        <v>910</v>
      </c>
      <c r="B114" s="14" t="s">
        <v>380</v>
      </c>
      <c r="C114" s="14" t="s">
        <v>444</v>
      </c>
      <c r="D114" s="14" t="s">
        <v>318</v>
      </c>
      <c r="E114" s="14" t="s">
        <v>75</v>
      </c>
      <c r="F114" s="14" t="s">
        <v>76</v>
      </c>
      <c r="G114" s="185">
        <v>137</v>
      </c>
      <c r="H114" s="160">
        <v>0.45979999999999999</v>
      </c>
      <c r="I114" s="160">
        <v>0.48381999999999997</v>
      </c>
      <c r="J114" s="160"/>
      <c r="K114" s="160"/>
      <c r="L114" s="52"/>
      <c r="M114" s="52"/>
      <c r="N114" s="52"/>
      <c r="O114" s="52"/>
      <c r="P114" s="52"/>
      <c r="R114" s="52"/>
    </row>
    <row r="115" spans="1:18">
      <c r="A115" s="14" t="s">
        <v>910</v>
      </c>
      <c r="B115" s="14" t="s">
        <v>380</v>
      </c>
      <c r="C115" s="14" t="s">
        <v>444</v>
      </c>
      <c r="D115" s="14" t="s">
        <v>318</v>
      </c>
      <c r="E115" s="14" t="s">
        <v>163</v>
      </c>
      <c r="F115" s="14" t="s">
        <v>920</v>
      </c>
      <c r="G115" s="185">
        <v>96</v>
      </c>
      <c r="H115" s="160">
        <v>0.45829999999999999</v>
      </c>
      <c r="I115" s="160">
        <v>0.44338</v>
      </c>
      <c r="J115" s="160"/>
      <c r="K115" s="160"/>
      <c r="L115" s="52"/>
      <c r="M115" s="52"/>
      <c r="N115" s="52"/>
      <c r="O115" s="52"/>
      <c r="P115" s="52"/>
      <c r="R115" s="52"/>
    </row>
    <row r="116" spans="1:18">
      <c r="A116" s="14" t="s">
        <v>910</v>
      </c>
      <c r="B116" s="14" t="s">
        <v>380</v>
      </c>
      <c r="C116" s="14" t="s">
        <v>444</v>
      </c>
      <c r="D116" s="14" t="s">
        <v>318</v>
      </c>
      <c r="E116" s="14" t="s">
        <v>182</v>
      </c>
      <c r="F116" s="14" t="s">
        <v>183</v>
      </c>
      <c r="G116" s="185">
        <v>97</v>
      </c>
      <c r="H116" s="160">
        <v>0.47420000000000001</v>
      </c>
      <c r="I116" s="160">
        <v>0.49003000000000002</v>
      </c>
      <c r="J116" s="160"/>
      <c r="K116" s="160"/>
      <c r="L116" s="81"/>
      <c r="M116" s="81"/>
      <c r="N116" s="81"/>
      <c r="O116" s="81"/>
      <c r="P116" s="81"/>
      <c r="Q116" s="328"/>
      <c r="R116" s="81"/>
    </row>
    <row r="117" spans="1:18">
      <c r="A117" s="14" t="s">
        <v>910</v>
      </c>
      <c r="B117" s="14" t="s">
        <v>380</v>
      </c>
      <c r="C117" s="14" t="s">
        <v>444</v>
      </c>
      <c r="D117" s="14" t="s">
        <v>318</v>
      </c>
      <c r="E117" s="14" t="s">
        <v>219</v>
      </c>
      <c r="F117" s="14" t="s">
        <v>220</v>
      </c>
      <c r="G117" s="185">
        <v>266</v>
      </c>
      <c r="H117" s="160">
        <v>0.42480000000000001</v>
      </c>
      <c r="I117" s="160">
        <v>0.43826999999999999</v>
      </c>
      <c r="J117" s="160"/>
      <c r="K117" s="160"/>
      <c r="L117" s="52"/>
      <c r="M117" s="52"/>
      <c r="N117" s="52"/>
      <c r="O117" s="52"/>
      <c r="P117" s="52"/>
      <c r="R117" s="52"/>
    </row>
    <row r="118" spans="1:18">
      <c r="A118" s="14" t="s">
        <v>910</v>
      </c>
      <c r="B118" s="14" t="s">
        <v>380</v>
      </c>
      <c r="C118" s="14" t="s">
        <v>445</v>
      </c>
      <c r="D118" s="14" t="s">
        <v>325</v>
      </c>
      <c r="E118" s="14" t="s">
        <v>445</v>
      </c>
      <c r="F118" s="14" t="s">
        <v>325</v>
      </c>
      <c r="G118" s="185">
        <v>650</v>
      </c>
      <c r="H118" s="160">
        <v>0.43380000000000002</v>
      </c>
      <c r="I118" s="160">
        <v>0.45002999999999999</v>
      </c>
      <c r="J118" s="160"/>
      <c r="K118" s="160"/>
      <c r="L118" s="52"/>
      <c r="M118" s="52"/>
      <c r="N118" s="52"/>
      <c r="O118" s="52"/>
      <c r="P118" s="52"/>
      <c r="R118" s="52"/>
    </row>
    <row r="119" spans="1:18">
      <c r="A119" s="14" t="s">
        <v>910</v>
      </c>
      <c r="B119" s="14" t="s">
        <v>380</v>
      </c>
      <c r="C119" s="63" t="s">
        <v>445</v>
      </c>
      <c r="D119" s="63" t="s">
        <v>325</v>
      </c>
      <c r="E119" s="63" t="s">
        <v>45</v>
      </c>
      <c r="F119" s="63" t="s">
        <v>46</v>
      </c>
      <c r="G119" s="184">
        <v>114</v>
      </c>
      <c r="H119" s="167">
        <v>0.40350000000000003</v>
      </c>
      <c r="I119" s="167">
        <v>0.40683999999999998</v>
      </c>
      <c r="J119" s="160"/>
      <c r="K119" s="160"/>
      <c r="L119" s="52"/>
      <c r="M119" s="52"/>
      <c r="N119" s="52"/>
      <c r="O119" s="52"/>
      <c r="P119" s="52"/>
      <c r="R119" s="52"/>
    </row>
    <row r="120" spans="1:18">
      <c r="A120" s="14" t="s">
        <v>910</v>
      </c>
      <c r="B120" s="14" t="s">
        <v>380</v>
      </c>
      <c r="C120" s="14" t="s">
        <v>445</v>
      </c>
      <c r="D120" s="14" t="s">
        <v>325</v>
      </c>
      <c r="E120" s="14" t="s">
        <v>79</v>
      </c>
      <c r="F120" s="14" t="s">
        <v>80</v>
      </c>
      <c r="G120" s="185">
        <v>124</v>
      </c>
      <c r="H120" s="160">
        <v>0.43540000000000001</v>
      </c>
      <c r="I120" s="160">
        <v>0.45445999999999998</v>
      </c>
      <c r="J120" s="160"/>
      <c r="K120" s="160"/>
      <c r="L120" s="52"/>
      <c r="M120" s="52"/>
      <c r="N120" s="52"/>
      <c r="O120" s="52"/>
      <c r="P120" s="52"/>
      <c r="R120" s="52"/>
    </row>
    <row r="121" spans="1:18">
      <c r="A121" s="14" t="s">
        <v>910</v>
      </c>
      <c r="B121" s="14" t="s">
        <v>380</v>
      </c>
      <c r="C121" s="14" t="s">
        <v>445</v>
      </c>
      <c r="D121" s="14" t="s">
        <v>325</v>
      </c>
      <c r="E121" s="14" t="s">
        <v>87</v>
      </c>
      <c r="F121" s="14" t="s">
        <v>88</v>
      </c>
      <c r="G121" s="185">
        <v>107</v>
      </c>
      <c r="H121" s="160">
        <v>0.4672</v>
      </c>
      <c r="I121" s="160">
        <v>0.50621000000000005</v>
      </c>
      <c r="J121" s="160"/>
      <c r="K121" s="160"/>
      <c r="L121" s="52"/>
      <c r="M121" s="52"/>
      <c r="N121" s="52"/>
      <c r="O121" s="52"/>
      <c r="P121" s="52"/>
      <c r="R121" s="52"/>
    </row>
    <row r="122" spans="1:18">
      <c r="A122" s="14" t="s">
        <v>910</v>
      </c>
      <c r="B122" s="14" t="s">
        <v>380</v>
      </c>
      <c r="C122" s="14" t="s">
        <v>445</v>
      </c>
      <c r="D122" s="14" t="s">
        <v>325</v>
      </c>
      <c r="E122" s="14" t="s">
        <v>151</v>
      </c>
      <c r="F122" s="14" t="s">
        <v>152</v>
      </c>
      <c r="G122" s="185">
        <v>168</v>
      </c>
      <c r="H122" s="160">
        <v>0.4642</v>
      </c>
      <c r="I122" s="160">
        <v>0.46898000000000001</v>
      </c>
      <c r="J122" s="160"/>
      <c r="K122" s="160"/>
      <c r="L122" s="52"/>
      <c r="M122" s="52"/>
      <c r="N122" s="52"/>
      <c r="O122" s="52"/>
      <c r="P122" s="52"/>
      <c r="R122" s="52"/>
    </row>
    <row r="123" spans="1:18">
      <c r="A123" s="14" t="s">
        <v>910</v>
      </c>
      <c r="B123" s="14" t="s">
        <v>380</v>
      </c>
      <c r="C123" s="14" t="s">
        <v>445</v>
      </c>
      <c r="D123" s="14" t="s">
        <v>325</v>
      </c>
      <c r="E123" s="14" t="s">
        <v>155</v>
      </c>
      <c r="F123" s="14" t="s">
        <v>156</v>
      </c>
      <c r="G123" s="185">
        <v>137</v>
      </c>
      <c r="H123" s="160">
        <v>0.39410000000000001</v>
      </c>
      <c r="I123" s="160">
        <v>0.41654000000000002</v>
      </c>
      <c r="J123" s="160"/>
      <c r="K123" s="160"/>
      <c r="L123" s="81"/>
      <c r="M123" s="81"/>
      <c r="N123" s="81"/>
      <c r="O123" s="81"/>
      <c r="P123" s="81"/>
      <c r="Q123" s="328"/>
      <c r="R123" s="81"/>
    </row>
    <row r="124" spans="1:18">
      <c r="A124" s="14" t="s">
        <v>910</v>
      </c>
      <c r="B124" s="14" t="s">
        <v>380</v>
      </c>
      <c r="C124" s="63" t="s">
        <v>446</v>
      </c>
      <c r="D124" s="63" t="s">
        <v>316</v>
      </c>
      <c r="E124" s="63" t="s">
        <v>446</v>
      </c>
      <c r="F124" s="63" t="s">
        <v>316</v>
      </c>
      <c r="G124" s="184">
        <v>730</v>
      </c>
      <c r="H124" s="167">
        <v>0.40820000000000001</v>
      </c>
      <c r="I124" s="167">
        <v>0.42088999999999999</v>
      </c>
      <c r="J124" s="160"/>
      <c r="K124" s="160"/>
      <c r="L124" s="52"/>
      <c r="M124" s="52"/>
      <c r="N124" s="52"/>
      <c r="O124" s="52"/>
      <c r="P124" s="52"/>
      <c r="R124" s="52"/>
    </row>
    <row r="125" spans="1:18">
      <c r="A125" s="14" t="s">
        <v>910</v>
      </c>
      <c r="B125" s="14" t="s">
        <v>380</v>
      </c>
      <c r="C125" s="14" t="s">
        <v>446</v>
      </c>
      <c r="D125" s="14" t="s">
        <v>316</v>
      </c>
      <c r="E125" s="14" t="s">
        <v>65</v>
      </c>
      <c r="F125" s="14" t="s">
        <v>66</v>
      </c>
      <c r="G125" s="185">
        <v>47</v>
      </c>
      <c r="H125" s="160">
        <v>0.27650000000000002</v>
      </c>
      <c r="I125" s="160">
        <v>0.30775999999999998</v>
      </c>
      <c r="J125" s="160"/>
      <c r="K125" s="160"/>
      <c r="L125" s="52"/>
      <c r="M125" s="52"/>
      <c r="N125" s="52"/>
      <c r="O125" s="52"/>
      <c r="P125" s="52"/>
      <c r="R125" s="52"/>
    </row>
    <row r="126" spans="1:18">
      <c r="A126" s="14" t="s">
        <v>910</v>
      </c>
      <c r="B126" s="14" t="s">
        <v>380</v>
      </c>
      <c r="C126" s="14" t="s">
        <v>446</v>
      </c>
      <c r="D126" s="14" t="s">
        <v>316</v>
      </c>
      <c r="E126" s="14" t="s">
        <v>90</v>
      </c>
      <c r="F126" s="14" t="s">
        <v>91</v>
      </c>
      <c r="G126" s="185">
        <v>140</v>
      </c>
      <c r="H126" s="160">
        <v>0.41420000000000001</v>
      </c>
      <c r="I126" s="160">
        <v>0.42303000000000002</v>
      </c>
      <c r="J126" s="160"/>
      <c r="K126" s="160"/>
      <c r="L126" s="52"/>
      <c r="M126" s="52"/>
      <c r="N126" s="52"/>
      <c r="O126" s="52"/>
      <c r="P126" s="52"/>
      <c r="R126" s="52"/>
    </row>
    <row r="127" spans="1:18">
      <c r="A127" s="14" t="s">
        <v>910</v>
      </c>
      <c r="B127" s="14" t="s">
        <v>380</v>
      </c>
      <c r="C127" s="14" t="s">
        <v>446</v>
      </c>
      <c r="D127" s="14" t="s">
        <v>316</v>
      </c>
      <c r="E127" s="14" t="s">
        <v>98</v>
      </c>
      <c r="F127" s="14" t="s">
        <v>266</v>
      </c>
      <c r="G127" s="185">
        <v>39</v>
      </c>
      <c r="H127" s="160">
        <v>0.51280000000000003</v>
      </c>
      <c r="I127" s="160">
        <v>0.50343000000000004</v>
      </c>
      <c r="J127" s="160"/>
      <c r="K127" s="160"/>
      <c r="L127" s="52"/>
      <c r="M127" s="52"/>
      <c r="N127" s="52"/>
      <c r="O127" s="52"/>
      <c r="P127" s="52"/>
      <c r="R127" s="52"/>
    </row>
    <row r="128" spans="1:18">
      <c r="A128" s="14" t="s">
        <v>910</v>
      </c>
      <c r="B128" s="14" t="s">
        <v>380</v>
      </c>
      <c r="C128" s="14" t="s">
        <v>446</v>
      </c>
      <c r="D128" s="14" t="s">
        <v>316</v>
      </c>
      <c r="E128" s="14" t="s">
        <v>153</v>
      </c>
      <c r="F128" s="14" t="s">
        <v>154</v>
      </c>
      <c r="G128" s="185">
        <v>176</v>
      </c>
      <c r="H128" s="160">
        <v>0.36930000000000002</v>
      </c>
      <c r="I128" s="160">
        <v>0.37989000000000001</v>
      </c>
      <c r="J128" s="160"/>
      <c r="K128" s="160"/>
      <c r="L128" s="81"/>
      <c r="M128" s="81"/>
      <c r="N128" s="81"/>
      <c r="O128" s="81"/>
      <c r="P128" s="81"/>
      <c r="Q128" s="328"/>
      <c r="R128" s="81"/>
    </row>
    <row r="129" spans="1:18">
      <c r="A129" s="14" t="s">
        <v>910</v>
      </c>
      <c r="B129" s="14" t="s">
        <v>380</v>
      </c>
      <c r="C129" s="14" t="s">
        <v>446</v>
      </c>
      <c r="D129" s="14" t="s">
        <v>316</v>
      </c>
      <c r="E129" s="14" t="s">
        <v>201</v>
      </c>
      <c r="F129" s="14" t="s">
        <v>202</v>
      </c>
      <c r="G129" s="185">
        <v>164</v>
      </c>
      <c r="H129" s="160">
        <v>0.3841</v>
      </c>
      <c r="I129" s="160">
        <v>0.36825000000000002</v>
      </c>
      <c r="J129" s="160"/>
      <c r="K129" s="160"/>
      <c r="L129" s="52"/>
      <c r="M129" s="52"/>
      <c r="N129" s="52"/>
      <c r="O129" s="52"/>
      <c r="P129" s="52"/>
      <c r="R129" s="52"/>
    </row>
    <row r="130" spans="1:18">
      <c r="A130" s="14" t="s">
        <v>910</v>
      </c>
      <c r="B130" s="14" t="s">
        <v>380</v>
      </c>
      <c r="C130" s="14" t="s">
        <v>446</v>
      </c>
      <c r="D130" s="14" t="s">
        <v>316</v>
      </c>
      <c r="E130" s="14" t="s">
        <v>207</v>
      </c>
      <c r="F130" s="14" t="s">
        <v>208</v>
      </c>
      <c r="G130" s="185">
        <v>164</v>
      </c>
      <c r="H130" s="160">
        <v>0.48170000000000002</v>
      </c>
      <c r="I130" s="160">
        <v>0.53825999999999996</v>
      </c>
      <c r="J130" s="160"/>
      <c r="K130" s="160"/>
      <c r="L130" s="52"/>
      <c r="M130" s="52"/>
      <c r="N130" s="52"/>
      <c r="O130" s="52"/>
      <c r="P130" s="52"/>
      <c r="R130" s="52"/>
    </row>
    <row r="131" spans="1:18">
      <c r="A131" s="14" t="s">
        <v>910</v>
      </c>
      <c r="B131" s="14" t="s">
        <v>380</v>
      </c>
      <c r="C131" s="63" t="s">
        <v>448</v>
      </c>
      <c r="D131" s="63" t="s">
        <v>322</v>
      </c>
      <c r="E131" s="63" t="s">
        <v>448</v>
      </c>
      <c r="F131" s="63" t="s">
        <v>322</v>
      </c>
      <c r="G131" s="184">
        <v>1392</v>
      </c>
      <c r="H131" s="167">
        <v>0.43530000000000002</v>
      </c>
      <c r="I131" s="167">
        <v>0.43713000000000002</v>
      </c>
      <c r="J131" s="160"/>
      <c r="K131" s="160"/>
      <c r="L131" s="52"/>
      <c r="M131" s="52"/>
      <c r="N131" s="52"/>
      <c r="O131" s="52"/>
      <c r="P131" s="52"/>
      <c r="R131" s="52"/>
    </row>
    <row r="132" spans="1:18">
      <c r="A132" s="14" t="s">
        <v>910</v>
      </c>
      <c r="B132" s="14" t="s">
        <v>380</v>
      </c>
      <c r="C132" s="14" t="s">
        <v>448</v>
      </c>
      <c r="D132" s="14" t="s">
        <v>322</v>
      </c>
      <c r="E132" s="14" t="s">
        <v>83</v>
      </c>
      <c r="F132" s="14" t="s">
        <v>84</v>
      </c>
      <c r="G132" s="185">
        <v>39</v>
      </c>
      <c r="H132" s="160">
        <v>0.51280000000000003</v>
      </c>
      <c r="I132" s="160">
        <v>0.59077000000000002</v>
      </c>
      <c r="J132" s="160"/>
      <c r="K132" s="160"/>
      <c r="L132" s="52"/>
      <c r="M132" s="52"/>
      <c r="N132" s="52"/>
      <c r="O132" s="52"/>
      <c r="P132" s="52"/>
      <c r="R132" s="52"/>
    </row>
    <row r="133" spans="1:18">
      <c r="A133" s="14" t="s">
        <v>910</v>
      </c>
      <c r="B133" s="14" t="s">
        <v>380</v>
      </c>
      <c r="C133" s="14" t="s">
        <v>448</v>
      </c>
      <c r="D133" s="14" t="s">
        <v>322</v>
      </c>
      <c r="E133" s="14" t="s">
        <v>169</v>
      </c>
      <c r="F133" s="14" t="s">
        <v>170</v>
      </c>
      <c r="G133" s="185">
        <v>57</v>
      </c>
      <c r="H133" s="160">
        <v>0.22800000000000001</v>
      </c>
      <c r="I133" s="160">
        <v>0.23830000000000001</v>
      </c>
      <c r="J133" s="160"/>
      <c r="K133" s="160"/>
      <c r="L133" s="52"/>
      <c r="M133" s="52"/>
      <c r="N133" s="52"/>
      <c r="O133" s="52"/>
      <c r="P133" s="52"/>
      <c r="R133" s="52"/>
    </row>
    <row r="134" spans="1:18">
      <c r="A134" s="14" t="s">
        <v>910</v>
      </c>
      <c r="B134" s="14" t="s">
        <v>380</v>
      </c>
      <c r="C134" s="14" t="s">
        <v>448</v>
      </c>
      <c r="D134" s="14" t="s">
        <v>322</v>
      </c>
      <c r="E134" s="14" t="s">
        <v>179</v>
      </c>
      <c r="F134" s="14" t="s">
        <v>180</v>
      </c>
      <c r="G134" s="185">
        <v>70</v>
      </c>
      <c r="H134" s="160">
        <v>0.4</v>
      </c>
      <c r="I134" s="160">
        <v>0.41169</v>
      </c>
      <c r="J134" s="160"/>
      <c r="K134" s="160"/>
      <c r="L134" s="52"/>
      <c r="M134" s="52"/>
      <c r="N134" s="52"/>
      <c r="O134" s="52"/>
      <c r="P134" s="52"/>
      <c r="R134" s="52"/>
    </row>
    <row r="135" spans="1:18">
      <c r="A135" s="14" t="s">
        <v>910</v>
      </c>
      <c r="B135" s="14" t="s">
        <v>380</v>
      </c>
      <c r="C135" s="14" t="s">
        <v>448</v>
      </c>
      <c r="D135" s="14" t="s">
        <v>322</v>
      </c>
      <c r="E135" s="14" t="s">
        <v>186</v>
      </c>
      <c r="F135" s="14" t="s">
        <v>921</v>
      </c>
      <c r="G135" s="185">
        <v>94</v>
      </c>
      <c r="H135" s="160">
        <v>0.5212</v>
      </c>
      <c r="I135" s="160">
        <v>0.51373999999999997</v>
      </c>
      <c r="J135" s="160"/>
      <c r="K135" s="160"/>
      <c r="L135" s="81"/>
      <c r="M135" s="81"/>
      <c r="N135" s="81"/>
      <c r="O135" s="81"/>
      <c r="P135" s="81"/>
      <c r="Q135" s="328"/>
      <c r="R135" s="81"/>
    </row>
    <row r="136" spans="1:18">
      <c r="A136" s="14" t="s">
        <v>910</v>
      </c>
      <c r="B136" s="14" t="s">
        <v>380</v>
      </c>
      <c r="C136" s="14" t="s">
        <v>448</v>
      </c>
      <c r="D136" s="14" t="s">
        <v>322</v>
      </c>
      <c r="E136" s="14" t="s">
        <v>193</v>
      </c>
      <c r="F136" s="14" t="s">
        <v>922</v>
      </c>
      <c r="G136" s="185">
        <v>117</v>
      </c>
      <c r="H136" s="160">
        <v>0.49569999999999997</v>
      </c>
      <c r="I136" s="160">
        <v>0.50975000000000004</v>
      </c>
      <c r="J136" s="160"/>
      <c r="K136" s="160"/>
      <c r="L136" s="52"/>
      <c r="M136" s="52"/>
      <c r="N136" s="52"/>
      <c r="O136" s="52"/>
      <c r="P136" s="52"/>
      <c r="R136" s="52"/>
    </row>
    <row r="137" spans="1:18">
      <c r="A137" s="14" t="s">
        <v>910</v>
      </c>
      <c r="B137" s="14" t="s">
        <v>380</v>
      </c>
      <c r="C137" s="14" t="s">
        <v>448</v>
      </c>
      <c r="D137" s="14" t="s">
        <v>322</v>
      </c>
      <c r="E137" s="14" t="s">
        <v>194</v>
      </c>
      <c r="F137" s="14" t="s">
        <v>923</v>
      </c>
      <c r="G137" s="185">
        <v>114</v>
      </c>
      <c r="H137" s="160">
        <v>0.32450000000000001</v>
      </c>
      <c r="I137" s="160">
        <v>0.35898000000000002</v>
      </c>
      <c r="J137" s="160"/>
      <c r="K137" s="160"/>
      <c r="L137" s="52"/>
      <c r="M137" s="52"/>
      <c r="N137" s="52"/>
      <c r="O137" s="52"/>
      <c r="P137" s="52"/>
      <c r="R137" s="52"/>
    </row>
    <row r="138" spans="1:18">
      <c r="A138" s="14" t="s">
        <v>910</v>
      </c>
      <c r="B138" s="14" t="s">
        <v>380</v>
      </c>
      <c r="C138" s="14" t="s">
        <v>448</v>
      </c>
      <c r="D138" s="14" t="s">
        <v>322</v>
      </c>
      <c r="E138" s="14" t="s">
        <v>203</v>
      </c>
      <c r="F138" s="14" t="s">
        <v>204</v>
      </c>
      <c r="G138" s="185">
        <v>340</v>
      </c>
      <c r="H138" s="160">
        <v>0.34410000000000002</v>
      </c>
      <c r="I138" s="160">
        <v>0.33384000000000003</v>
      </c>
      <c r="J138" s="160"/>
      <c r="K138" s="160"/>
      <c r="L138" s="52"/>
      <c r="M138" s="52"/>
      <c r="N138" s="52"/>
      <c r="O138" s="52"/>
      <c r="P138" s="52"/>
      <c r="R138" s="52"/>
    </row>
    <row r="139" spans="1:18">
      <c r="A139" s="14" t="s">
        <v>910</v>
      </c>
      <c r="B139" s="14" t="s">
        <v>380</v>
      </c>
      <c r="C139" s="14" t="s">
        <v>448</v>
      </c>
      <c r="D139" s="14" t="s">
        <v>322</v>
      </c>
      <c r="E139" s="14" t="s">
        <v>205</v>
      </c>
      <c r="F139" s="14" t="s">
        <v>206</v>
      </c>
      <c r="G139" s="185">
        <v>150</v>
      </c>
      <c r="H139" s="160">
        <v>0.47989999999999999</v>
      </c>
      <c r="I139" s="160">
        <v>0.43540000000000001</v>
      </c>
      <c r="J139" s="160"/>
      <c r="K139" s="160"/>
      <c r="L139" s="52"/>
      <c r="M139" s="52"/>
      <c r="N139" s="52"/>
      <c r="O139" s="52"/>
      <c r="P139" s="52"/>
      <c r="R139" s="52"/>
    </row>
    <row r="140" spans="1:18">
      <c r="A140" s="14" t="s">
        <v>910</v>
      </c>
      <c r="B140" s="14" t="s">
        <v>380</v>
      </c>
      <c r="C140" s="14" t="s">
        <v>448</v>
      </c>
      <c r="D140" s="14" t="s">
        <v>322</v>
      </c>
      <c r="E140" s="14" t="s">
        <v>215</v>
      </c>
      <c r="F140" s="14" t="s">
        <v>276</v>
      </c>
      <c r="G140" s="185">
        <v>184</v>
      </c>
      <c r="H140" s="160">
        <v>0.52170000000000005</v>
      </c>
      <c r="I140" s="160">
        <v>0.53173999999999999</v>
      </c>
      <c r="J140" s="160"/>
      <c r="K140" s="160"/>
      <c r="L140" s="52"/>
      <c r="M140" s="52"/>
      <c r="N140" s="52"/>
      <c r="O140" s="52"/>
      <c r="P140" s="52"/>
      <c r="R140" s="52"/>
    </row>
    <row r="141" spans="1:18">
      <c r="A141" s="14" t="s">
        <v>910</v>
      </c>
      <c r="B141" s="14" t="s">
        <v>380</v>
      </c>
      <c r="C141" s="14" t="s">
        <v>448</v>
      </c>
      <c r="D141" s="14" t="s">
        <v>322</v>
      </c>
      <c r="E141" s="14" t="s">
        <v>221</v>
      </c>
      <c r="F141" s="14" t="s">
        <v>222</v>
      </c>
      <c r="G141" s="185">
        <v>61</v>
      </c>
      <c r="H141" s="160">
        <v>0.45900000000000002</v>
      </c>
      <c r="I141" s="160">
        <v>0.44895000000000002</v>
      </c>
      <c r="J141" s="160"/>
      <c r="K141" s="160"/>
      <c r="L141" s="52"/>
      <c r="M141" s="52"/>
      <c r="N141" s="52"/>
      <c r="O141" s="52"/>
      <c r="P141" s="52"/>
      <c r="R141" s="52"/>
    </row>
    <row r="142" spans="1:18">
      <c r="A142" s="14" t="s">
        <v>910</v>
      </c>
      <c r="B142" s="14" t="s">
        <v>380</v>
      </c>
      <c r="C142" s="14" t="s">
        <v>448</v>
      </c>
      <c r="D142" s="14" t="s">
        <v>322</v>
      </c>
      <c r="E142" s="14" t="s">
        <v>233</v>
      </c>
      <c r="F142" s="14" t="s">
        <v>234</v>
      </c>
      <c r="G142" s="185">
        <v>134</v>
      </c>
      <c r="H142" s="160">
        <v>0.55220000000000002</v>
      </c>
      <c r="I142" s="160">
        <v>0.58164000000000005</v>
      </c>
      <c r="J142" s="160"/>
      <c r="K142" s="160"/>
      <c r="L142" s="52"/>
      <c r="M142" s="52"/>
      <c r="N142" s="52"/>
      <c r="O142" s="52"/>
      <c r="P142" s="52"/>
      <c r="R142" s="52"/>
    </row>
    <row r="143" spans="1:18">
      <c r="A143" s="14" t="s">
        <v>910</v>
      </c>
      <c r="B143" s="14" t="s">
        <v>380</v>
      </c>
      <c r="C143" s="14" t="s">
        <v>448</v>
      </c>
      <c r="D143" s="14" t="s">
        <v>322</v>
      </c>
      <c r="E143" s="14" t="s">
        <v>237</v>
      </c>
      <c r="F143" s="14" t="s">
        <v>238</v>
      </c>
      <c r="G143" s="185">
        <v>32</v>
      </c>
      <c r="H143" s="160">
        <v>0.4375</v>
      </c>
      <c r="I143" s="160">
        <v>0.44157999999999997</v>
      </c>
      <c r="J143" s="160"/>
      <c r="K143" s="160"/>
      <c r="L143" s="52"/>
      <c r="M143" s="52"/>
      <c r="N143" s="52"/>
      <c r="O143" s="52"/>
      <c r="P143" s="52"/>
      <c r="R143" s="52"/>
    </row>
    <row r="144" spans="1:18">
      <c r="A144" s="14" t="s">
        <v>910</v>
      </c>
      <c r="B144" s="14" t="s">
        <v>380</v>
      </c>
      <c r="C144" s="63" t="s">
        <v>449</v>
      </c>
      <c r="D144" s="63" t="s">
        <v>320</v>
      </c>
      <c r="E144" s="63" t="s">
        <v>449</v>
      </c>
      <c r="F144" s="63" t="s">
        <v>320</v>
      </c>
      <c r="G144" s="184">
        <v>591</v>
      </c>
      <c r="H144" s="167">
        <v>0.4365</v>
      </c>
      <c r="I144" s="167">
        <v>0.41969000000000001</v>
      </c>
      <c r="J144" s="160"/>
      <c r="K144" s="160"/>
      <c r="L144" s="52"/>
      <c r="M144" s="52"/>
      <c r="N144" s="52"/>
      <c r="O144" s="52"/>
      <c r="P144" s="52"/>
      <c r="R144" s="52"/>
    </row>
    <row r="145" spans="1:18">
      <c r="A145" s="14" t="s">
        <v>910</v>
      </c>
      <c r="B145" s="14" t="s">
        <v>380</v>
      </c>
      <c r="C145" s="14" t="s">
        <v>449</v>
      </c>
      <c r="D145" s="14" t="s">
        <v>320</v>
      </c>
      <c r="E145" s="14" t="s">
        <v>28</v>
      </c>
      <c r="F145" s="14" t="s">
        <v>29</v>
      </c>
      <c r="G145" s="185">
        <v>36</v>
      </c>
      <c r="H145" s="160">
        <v>0.41660000000000003</v>
      </c>
      <c r="I145" s="160">
        <v>0.42964999999999998</v>
      </c>
      <c r="J145" s="160"/>
      <c r="K145" s="160"/>
      <c r="L145" s="52"/>
      <c r="M145" s="52"/>
      <c r="N145" s="52"/>
      <c r="O145" s="52"/>
      <c r="P145" s="52"/>
      <c r="R145" s="52"/>
    </row>
    <row r="146" spans="1:18">
      <c r="A146" s="14" t="s">
        <v>910</v>
      </c>
      <c r="B146" s="14" t="s">
        <v>380</v>
      </c>
      <c r="C146" s="14" t="s">
        <v>449</v>
      </c>
      <c r="D146" s="14" t="s">
        <v>320</v>
      </c>
      <c r="E146" s="14" t="s">
        <v>43</v>
      </c>
      <c r="F146" s="14" t="s">
        <v>44</v>
      </c>
      <c r="G146" s="185">
        <v>82</v>
      </c>
      <c r="H146" s="160">
        <v>0.45119999999999999</v>
      </c>
      <c r="I146" s="160">
        <v>0.42004999999999998</v>
      </c>
      <c r="J146" s="160"/>
      <c r="K146" s="160"/>
      <c r="L146" s="52"/>
      <c r="M146" s="52"/>
      <c r="N146" s="52"/>
      <c r="O146" s="52"/>
      <c r="P146" s="52"/>
      <c r="R146" s="52"/>
    </row>
    <row r="147" spans="1:18">
      <c r="A147" s="14" t="s">
        <v>910</v>
      </c>
      <c r="B147" s="14" t="s">
        <v>380</v>
      </c>
      <c r="C147" s="14" t="s">
        <v>449</v>
      </c>
      <c r="D147" s="14" t="s">
        <v>320</v>
      </c>
      <c r="E147" s="14" t="s">
        <v>47</v>
      </c>
      <c r="F147" s="14" t="s">
        <v>48</v>
      </c>
      <c r="G147" s="334">
        <v>110</v>
      </c>
      <c r="H147" s="160">
        <v>0.43630000000000002</v>
      </c>
      <c r="I147" s="160">
        <v>0.41535</v>
      </c>
      <c r="J147" s="160"/>
      <c r="K147" s="160"/>
      <c r="L147" s="52"/>
      <c r="M147" s="52"/>
      <c r="N147" s="52"/>
      <c r="O147" s="52"/>
      <c r="P147" s="52"/>
      <c r="R147" s="52"/>
    </row>
    <row r="148" spans="1:18">
      <c r="A148" s="14" t="s">
        <v>910</v>
      </c>
      <c r="B148" s="14" t="s">
        <v>380</v>
      </c>
      <c r="C148" s="14" t="s">
        <v>449</v>
      </c>
      <c r="D148" s="14" t="s">
        <v>320</v>
      </c>
      <c r="E148" s="14" t="s">
        <v>92</v>
      </c>
      <c r="F148" s="14" t="s">
        <v>93</v>
      </c>
      <c r="G148" s="185">
        <v>52</v>
      </c>
      <c r="H148" s="160">
        <v>0.53839999999999999</v>
      </c>
      <c r="I148" s="160">
        <v>0.55761000000000005</v>
      </c>
      <c r="J148" s="160"/>
      <c r="K148" s="160"/>
      <c r="L148" s="81"/>
      <c r="M148" s="81"/>
      <c r="N148" s="81"/>
      <c r="O148" s="81"/>
      <c r="P148" s="81"/>
      <c r="Q148" s="328"/>
      <c r="R148" s="81"/>
    </row>
    <row r="149" spans="1:18">
      <c r="A149" s="14" t="s">
        <v>910</v>
      </c>
      <c r="B149" s="14" t="s">
        <v>380</v>
      </c>
      <c r="C149" s="14" t="s">
        <v>449</v>
      </c>
      <c r="D149" s="14" t="s">
        <v>320</v>
      </c>
      <c r="E149" s="14" t="s">
        <v>109</v>
      </c>
      <c r="F149" s="14" t="s">
        <v>110</v>
      </c>
      <c r="G149" s="185">
        <v>203</v>
      </c>
      <c r="H149" s="160">
        <v>0.45319999999999999</v>
      </c>
      <c r="I149" s="160">
        <v>0.40731000000000001</v>
      </c>
      <c r="J149" s="160"/>
      <c r="K149" s="160"/>
      <c r="L149" s="52"/>
      <c r="M149" s="52"/>
      <c r="N149" s="52"/>
      <c r="O149" s="52"/>
      <c r="P149" s="52"/>
      <c r="R149" s="52"/>
    </row>
    <row r="150" spans="1:18">
      <c r="A150" s="14" t="s">
        <v>910</v>
      </c>
      <c r="B150" s="14" t="s">
        <v>380</v>
      </c>
      <c r="C150" s="14" t="s">
        <v>449</v>
      </c>
      <c r="D150" s="14" t="s">
        <v>320</v>
      </c>
      <c r="E150" s="14" t="s">
        <v>127</v>
      </c>
      <c r="F150" s="14" t="s">
        <v>128</v>
      </c>
      <c r="G150" s="185">
        <v>108</v>
      </c>
      <c r="H150" s="160">
        <v>0.3518</v>
      </c>
      <c r="I150" s="160">
        <v>0.37963999999999998</v>
      </c>
      <c r="J150" s="160"/>
      <c r="K150" s="160"/>
      <c r="L150" s="52"/>
      <c r="M150" s="52"/>
      <c r="N150" s="52"/>
      <c r="O150" s="52"/>
      <c r="P150" s="52"/>
      <c r="R150" s="52"/>
    </row>
    <row r="151" spans="1:18">
      <c r="J151" s="81"/>
      <c r="K151" s="81"/>
      <c r="L151" s="52"/>
      <c r="M151" s="52"/>
      <c r="N151" s="52"/>
      <c r="O151" s="52"/>
      <c r="P151" s="52"/>
      <c r="R151" s="52"/>
    </row>
    <row r="152" spans="1:18">
      <c r="J152" s="52"/>
      <c r="K152" s="52"/>
      <c r="L152" s="52"/>
      <c r="M152" s="52"/>
      <c r="N152" s="52"/>
      <c r="O152" s="52"/>
      <c r="P152" s="52"/>
      <c r="R152" s="52"/>
    </row>
    <row r="153" spans="1:18">
      <c r="J153" s="52"/>
      <c r="K153" s="52"/>
      <c r="L153" s="52"/>
      <c r="M153" s="52"/>
      <c r="N153" s="52"/>
      <c r="O153" s="52"/>
      <c r="P153" s="52"/>
      <c r="R153" s="52"/>
    </row>
    <row r="154" spans="1:18">
      <c r="J154" s="52"/>
      <c r="K154" s="52"/>
      <c r="L154" s="52"/>
      <c r="M154" s="52"/>
      <c r="N154" s="52"/>
      <c r="O154" s="52"/>
      <c r="P154" s="52"/>
      <c r="R154" s="52"/>
    </row>
    <row r="155" spans="1:18">
      <c r="J155" s="52"/>
      <c r="K155" s="52"/>
    </row>
    <row r="156" spans="1:18">
      <c r="J156" s="52"/>
      <c r="K156" s="52"/>
    </row>
    <row r="157" spans="1:18">
      <c r="J157" s="52"/>
      <c r="K157" s="52"/>
    </row>
  </sheetData>
  <mergeCells count="6">
    <mergeCell ref="F9:I9"/>
    <mergeCell ref="F2:I2"/>
    <mergeCell ref="F4:I4"/>
    <mergeCell ref="F5:I5"/>
    <mergeCell ref="F7:I7"/>
    <mergeCell ref="F6:H6"/>
  </mergeCells>
  <hyperlinks>
    <hyperlink ref="C3" r:id="rId1" display="https://www.natcan.org.uk/audits/metastatic-breast/           " xr:uid="{3455890D-C63F-42FC-B097-ECF46848FB33}"/>
    <hyperlink ref="C2" r:id="rId2" display="breastcanceraudits@rcseng.ac.uk           " xr:uid="{A688547F-7264-4429-A4AA-5C7638E76F82}"/>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B73EE-596E-4CBA-A590-B07664FD1002}">
  <sheetPr codeName="Sheet17"/>
  <dimension ref="A1:W166"/>
  <sheetViews>
    <sheetView showGridLines="0" zoomScale="80" zoomScaleNormal="80" zoomScaleSheetLayoutView="100" workbookViewId="0">
      <pane ySplit="15" topLeftCell="A16" activePane="bottomLeft" state="frozen"/>
      <selection pane="bottomLeft" activeCell="F2" sqref="F2:J2"/>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42.73046875" customWidth="1"/>
    <col min="7" max="7" width="10.59765625" style="90" customWidth="1"/>
    <col min="8" max="10" width="10.59765625" customWidth="1"/>
    <col min="11" max="11" width="9.73046875" customWidth="1"/>
    <col min="13" max="13" width="10.73046875" style="15" customWidth="1"/>
    <col min="14" max="14" width="20.73046875" customWidth="1"/>
    <col min="15" max="16" width="10.73046875" customWidth="1"/>
    <col min="17" max="17" width="10.59765625" style="90" customWidth="1"/>
    <col min="18" max="19" width="10.59765625" customWidth="1"/>
    <col min="20" max="20" width="12.59765625" customWidth="1"/>
  </cols>
  <sheetData>
    <row r="1" spans="1:20" ht="20.100000000000001" customHeight="1">
      <c r="A1" s="20"/>
      <c r="B1" s="20"/>
      <c r="C1" s="21"/>
      <c r="D1" s="54"/>
      <c r="E1" s="88" t="s">
        <v>924</v>
      </c>
      <c r="F1" s="72"/>
      <c r="G1" s="89"/>
      <c r="H1" s="20"/>
      <c r="I1" s="20"/>
    </row>
    <row r="2" spans="1:20" ht="30" customHeight="1">
      <c r="A2" s="20"/>
      <c r="B2" s="20"/>
      <c r="C2" s="69"/>
      <c r="D2" s="69"/>
      <c r="E2" s="71" t="s">
        <v>457</v>
      </c>
      <c r="F2" s="459" t="s">
        <v>977</v>
      </c>
      <c r="G2" s="459"/>
      <c r="H2" s="459"/>
      <c r="I2" s="459"/>
      <c r="J2" s="459"/>
    </row>
    <row r="3" spans="1:20" ht="15" customHeight="1">
      <c r="A3" s="20"/>
      <c r="B3" s="20"/>
      <c r="C3" s="69"/>
      <c r="D3" s="69"/>
      <c r="E3" s="71" t="s">
        <v>26</v>
      </c>
      <c r="F3" s="517" t="s">
        <v>836</v>
      </c>
      <c r="G3" s="517"/>
      <c r="H3" s="517"/>
      <c r="I3" s="517"/>
      <c r="J3" s="517"/>
    </row>
    <row r="4" spans="1:20" ht="30" customHeight="1">
      <c r="A4" s="20"/>
      <c r="B4" s="20"/>
      <c r="C4" s="70"/>
      <c r="D4" s="70"/>
      <c r="E4" s="71" t="s">
        <v>421</v>
      </c>
      <c r="F4" s="459" t="s">
        <v>978</v>
      </c>
      <c r="G4" s="459"/>
      <c r="H4" s="459"/>
      <c r="I4" s="459"/>
      <c r="J4" s="459"/>
    </row>
    <row r="5" spans="1:20" ht="30" customHeight="1">
      <c r="A5" s="20"/>
      <c r="B5" s="20"/>
      <c r="C5" s="20"/>
      <c r="D5" s="54"/>
      <c r="E5" s="71" t="s">
        <v>422</v>
      </c>
      <c r="F5" s="459" t="s">
        <v>965</v>
      </c>
      <c r="G5" s="459"/>
      <c r="H5" s="459"/>
      <c r="I5" s="459"/>
      <c r="J5" s="459"/>
      <c r="K5" s="385"/>
    </row>
    <row r="6" spans="1:20" ht="15" customHeight="1">
      <c r="A6" s="20"/>
      <c r="B6" s="20"/>
      <c r="C6" s="20"/>
      <c r="D6" s="54"/>
      <c r="E6" s="71" t="s">
        <v>251</v>
      </c>
      <c r="F6" s="459" t="s">
        <v>966</v>
      </c>
      <c r="G6" s="459"/>
      <c r="H6" s="459"/>
      <c r="I6" s="459"/>
      <c r="J6" s="459"/>
      <c r="K6" s="385"/>
    </row>
    <row r="7" spans="1:20" ht="26.25">
      <c r="A7" s="20"/>
      <c r="B7" s="20"/>
      <c r="C7" s="20"/>
      <c r="D7" s="20"/>
      <c r="E7" s="73" t="s">
        <v>495</v>
      </c>
      <c r="F7" s="517" t="s">
        <v>453</v>
      </c>
      <c r="G7" s="517"/>
      <c r="H7" s="517"/>
      <c r="I7" s="517"/>
      <c r="J7" s="517"/>
    </row>
    <row r="8" spans="1:20" ht="15" customHeight="1">
      <c r="D8" s="16"/>
      <c r="E8" s="73" t="s">
        <v>395</v>
      </c>
      <c r="F8" s="517" t="s">
        <v>400</v>
      </c>
      <c r="G8" s="517"/>
      <c r="H8" s="517"/>
      <c r="I8" s="517"/>
      <c r="J8" s="517"/>
    </row>
    <row r="9" spans="1:20" ht="14.25" customHeight="1">
      <c r="D9" s="16"/>
      <c r="E9" s="73" t="s">
        <v>423</v>
      </c>
      <c r="F9" s="72" t="s">
        <v>967</v>
      </c>
      <c r="G9" s="72"/>
      <c r="H9" s="72"/>
      <c r="I9" s="72"/>
      <c r="J9" s="72"/>
    </row>
    <row r="10" spans="1:20">
      <c r="D10" s="16"/>
      <c r="E10" s="73"/>
      <c r="F10" s="72"/>
    </row>
    <row r="12" spans="1:20" s="67" customFormat="1" ht="57.4" thickBot="1">
      <c r="A12" s="74" t="s">
        <v>660</v>
      </c>
      <c r="B12" s="74" t="s">
        <v>395</v>
      </c>
      <c r="C12" s="74" t="s">
        <v>396</v>
      </c>
      <c r="D12" s="74" t="s">
        <v>397</v>
      </c>
      <c r="E12" s="74" t="s">
        <v>452</v>
      </c>
      <c r="F12" s="74" t="s">
        <v>399</v>
      </c>
      <c r="G12" s="91" t="s">
        <v>414</v>
      </c>
      <c r="H12" s="74" t="s">
        <v>474</v>
      </c>
      <c r="I12" s="309" t="s">
        <v>933</v>
      </c>
      <c r="J12" s="309" t="s">
        <v>806</v>
      </c>
      <c r="K12" s="386"/>
      <c r="L12"/>
      <c r="M12" s="74" t="s">
        <v>660</v>
      </c>
      <c r="N12" s="74" t="s">
        <v>395</v>
      </c>
      <c r="O12" s="74" t="s">
        <v>456</v>
      </c>
      <c r="P12" s="74" t="s">
        <v>454</v>
      </c>
      <c r="Q12" s="91" t="s">
        <v>414</v>
      </c>
      <c r="R12" s="74" t="s">
        <v>474</v>
      </c>
      <c r="S12" s="309" t="s">
        <v>933</v>
      </c>
      <c r="T12" s="309" t="s">
        <v>806</v>
      </c>
    </row>
    <row r="13" spans="1:20" ht="14.65" thickBot="1">
      <c r="A13" s="158" t="s">
        <v>910</v>
      </c>
      <c r="B13" s="158" t="s">
        <v>400</v>
      </c>
      <c r="C13" s="158" t="s">
        <v>428</v>
      </c>
      <c r="D13" s="158" t="s">
        <v>400</v>
      </c>
      <c r="E13" s="158" t="s">
        <v>428</v>
      </c>
      <c r="F13" s="158" t="s">
        <v>400</v>
      </c>
      <c r="G13" s="181">
        <v>10409</v>
      </c>
      <c r="H13" s="172">
        <v>0.62973999999999997</v>
      </c>
      <c r="I13" s="181">
        <v>7130</v>
      </c>
      <c r="J13" s="421">
        <v>0.91935</v>
      </c>
      <c r="K13" s="160"/>
      <c r="L13" s="160"/>
      <c r="M13" s="375" t="s">
        <v>910</v>
      </c>
      <c r="N13" s="84" t="s">
        <v>400</v>
      </c>
      <c r="O13" s="84" t="s">
        <v>313</v>
      </c>
      <c r="P13" s="84" t="s">
        <v>479</v>
      </c>
      <c r="Q13" s="423">
        <v>10282</v>
      </c>
      <c r="R13" s="424">
        <v>0.629</v>
      </c>
      <c r="S13" s="423">
        <v>7038</v>
      </c>
      <c r="T13" s="424">
        <v>0.91957999999999995</v>
      </c>
    </row>
    <row r="14" spans="1:20" ht="14.65" thickBot="1">
      <c r="A14" s="161" t="s">
        <v>910</v>
      </c>
      <c r="B14" s="161" t="s">
        <v>380</v>
      </c>
      <c r="C14" s="161" t="s">
        <v>427</v>
      </c>
      <c r="D14" s="161" t="s">
        <v>380</v>
      </c>
      <c r="E14" s="161" t="s">
        <v>427</v>
      </c>
      <c r="F14" s="161" t="s">
        <v>380</v>
      </c>
      <c r="G14" s="182">
        <v>9972</v>
      </c>
      <c r="H14" s="174">
        <v>0.62304000000000004</v>
      </c>
      <c r="I14" s="182">
        <v>6738</v>
      </c>
      <c r="J14" s="422">
        <v>0.92208000000000001</v>
      </c>
      <c r="K14" s="160"/>
      <c r="L14" s="160"/>
      <c r="M14" s="376" t="s">
        <v>910</v>
      </c>
      <c r="N14" s="86" t="s">
        <v>400</v>
      </c>
      <c r="O14" s="86" t="s">
        <v>293</v>
      </c>
      <c r="P14" s="86" t="s">
        <v>479</v>
      </c>
      <c r="Q14" s="425">
        <v>127</v>
      </c>
      <c r="R14" s="426">
        <v>0.65400000000000003</v>
      </c>
      <c r="S14" s="425">
        <v>92</v>
      </c>
      <c r="T14" s="426">
        <v>0.90217000000000003</v>
      </c>
    </row>
    <row r="15" spans="1:20" ht="14.65" thickBot="1">
      <c r="A15" s="165" t="s">
        <v>910</v>
      </c>
      <c r="B15" s="165" t="s">
        <v>401</v>
      </c>
      <c r="C15" s="165" t="s">
        <v>426</v>
      </c>
      <c r="D15" s="165" t="s">
        <v>401</v>
      </c>
      <c r="E15" s="165" t="s">
        <v>426</v>
      </c>
      <c r="F15" s="165" t="s">
        <v>401</v>
      </c>
      <c r="G15" s="183">
        <v>437</v>
      </c>
      <c r="H15" s="176">
        <v>0.78261000000000003</v>
      </c>
      <c r="I15" s="183">
        <v>392</v>
      </c>
      <c r="J15" s="170">
        <v>0.87244999999999995</v>
      </c>
      <c r="K15" s="160"/>
      <c r="L15" s="160"/>
      <c r="M15" s="377" t="s">
        <v>910</v>
      </c>
      <c r="N15" s="94" t="s">
        <v>380</v>
      </c>
      <c r="O15" s="94" t="s">
        <v>313</v>
      </c>
      <c r="P15" s="94" t="s">
        <v>479</v>
      </c>
      <c r="Q15" s="379" t="s">
        <v>468</v>
      </c>
      <c r="R15" s="92">
        <v>0.62268999999999997</v>
      </c>
      <c r="S15" s="379" t="s">
        <v>468</v>
      </c>
      <c r="T15" s="92">
        <v>0.92237001657485962</v>
      </c>
    </row>
    <row r="16" spans="1:20">
      <c r="A16" s="14" t="s">
        <v>910</v>
      </c>
      <c r="B16" s="14" t="s">
        <v>401</v>
      </c>
      <c r="C16" s="14" t="s">
        <v>426</v>
      </c>
      <c r="D16" s="14" t="s">
        <v>401</v>
      </c>
      <c r="E16" s="14" t="s">
        <v>408</v>
      </c>
      <c r="F16" s="14" t="s">
        <v>402</v>
      </c>
      <c r="G16" s="185">
        <v>78</v>
      </c>
      <c r="H16" s="178">
        <v>0.66666999999999998</v>
      </c>
      <c r="I16" s="185">
        <v>62</v>
      </c>
      <c r="J16" s="178">
        <v>0.83870999999999996</v>
      </c>
      <c r="K16" s="433"/>
      <c r="L16" s="160"/>
      <c r="M16" s="377" t="s">
        <v>910</v>
      </c>
      <c r="N16" s="94" t="s">
        <v>380</v>
      </c>
      <c r="O16" s="94" t="s">
        <v>293</v>
      </c>
      <c r="P16" s="94" t="s">
        <v>479</v>
      </c>
      <c r="Q16" s="379" t="s">
        <v>468</v>
      </c>
      <c r="R16" s="92">
        <v>0.65078990000000003</v>
      </c>
      <c r="S16" s="379" t="s">
        <v>468</v>
      </c>
      <c r="T16" s="92">
        <v>0.90109997987747192</v>
      </c>
    </row>
    <row r="17" spans="1:23">
      <c r="A17" s="14" t="s">
        <v>910</v>
      </c>
      <c r="B17" s="14" t="s">
        <v>401</v>
      </c>
      <c r="C17" s="14" t="s">
        <v>426</v>
      </c>
      <c r="D17" s="14" t="s">
        <v>401</v>
      </c>
      <c r="E17" s="14" t="s">
        <v>409</v>
      </c>
      <c r="F17" s="14" t="s">
        <v>403</v>
      </c>
      <c r="G17" s="185">
        <v>119</v>
      </c>
      <c r="H17" s="178">
        <v>0.79832000000000003</v>
      </c>
      <c r="I17" s="185">
        <v>105</v>
      </c>
      <c r="J17" s="178">
        <v>0.90476000000000001</v>
      </c>
      <c r="K17" s="433"/>
      <c r="L17" s="160"/>
      <c r="M17" s="377" t="s">
        <v>910</v>
      </c>
      <c r="N17" s="94" t="s">
        <v>401</v>
      </c>
      <c r="O17" s="94" t="s">
        <v>313</v>
      </c>
      <c r="P17" s="94" t="s">
        <v>479</v>
      </c>
      <c r="Q17" s="379" t="s">
        <v>468</v>
      </c>
      <c r="R17" s="92">
        <v>0.78210999999999997</v>
      </c>
      <c r="S17" s="379" t="s">
        <v>468</v>
      </c>
      <c r="T17" s="92">
        <v>0.87212002277374268</v>
      </c>
    </row>
    <row r="18" spans="1:23" ht="14.65" thickBot="1">
      <c r="A18" s="14" t="s">
        <v>910</v>
      </c>
      <c r="B18" s="14" t="s">
        <v>401</v>
      </c>
      <c r="C18" s="14" t="s">
        <v>426</v>
      </c>
      <c r="D18" s="14" t="s">
        <v>401</v>
      </c>
      <c r="E18" s="14" t="s">
        <v>410</v>
      </c>
      <c r="F18" s="14" t="s">
        <v>404</v>
      </c>
      <c r="G18" s="185">
        <v>62</v>
      </c>
      <c r="H18" s="178">
        <v>0.8871</v>
      </c>
      <c r="I18" s="185">
        <v>58</v>
      </c>
      <c r="J18" s="178">
        <v>0.94828000000000001</v>
      </c>
      <c r="K18" s="433"/>
      <c r="L18" s="160"/>
      <c r="M18" s="378" t="s">
        <v>910</v>
      </c>
      <c r="N18" s="95" t="s">
        <v>401</v>
      </c>
      <c r="O18" s="95" t="s">
        <v>293</v>
      </c>
      <c r="P18" s="95" t="s">
        <v>479</v>
      </c>
      <c r="Q18" s="380" t="s">
        <v>468</v>
      </c>
      <c r="R18" s="403" t="s">
        <v>468</v>
      </c>
      <c r="S18" s="380" t="s">
        <v>468</v>
      </c>
      <c r="T18" s="403" t="s">
        <v>468</v>
      </c>
    </row>
    <row r="19" spans="1:23">
      <c r="A19" s="14" t="s">
        <v>910</v>
      </c>
      <c r="B19" s="14" t="s">
        <v>401</v>
      </c>
      <c r="C19" s="14" t="s">
        <v>426</v>
      </c>
      <c r="D19" s="14" t="s">
        <v>401</v>
      </c>
      <c r="E19" s="14" t="s">
        <v>411</v>
      </c>
      <c r="F19" s="14" t="s">
        <v>405</v>
      </c>
      <c r="G19" s="185">
        <v>69</v>
      </c>
      <c r="H19" s="178">
        <v>0.89854999999999996</v>
      </c>
      <c r="I19" s="185">
        <v>67</v>
      </c>
      <c r="J19" s="178">
        <v>0.92537000000000003</v>
      </c>
      <c r="K19" s="433"/>
      <c r="L19" s="160"/>
      <c r="Q19" s="328"/>
      <c r="R19" s="82"/>
      <c r="S19" s="82"/>
    </row>
    <row r="20" spans="1:23">
      <c r="A20" s="14" t="s">
        <v>910</v>
      </c>
      <c r="B20" s="14" t="s">
        <v>401</v>
      </c>
      <c r="C20" s="14" t="s">
        <v>426</v>
      </c>
      <c r="D20" s="14" t="s">
        <v>401</v>
      </c>
      <c r="E20" s="14" t="s">
        <v>412</v>
      </c>
      <c r="F20" s="14" t="s">
        <v>406</v>
      </c>
      <c r="G20" s="185">
        <v>55</v>
      </c>
      <c r="H20" s="178">
        <v>0.87273000000000001</v>
      </c>
      <c r="I20" s="185">
        <v>52</v>
      </c>
      <c r="J20" s="178">
        <v>0.92308000000000001</v>
      </c>
      <c r="K20" s="433"/>
      <c r="L20" s="160"/>
      <c r="M20" s="314" t="s">
        <v>823</v>
      </c>
      <c r="R20" s="83"/>
      <c r="S20" s="83"/>
    </row>
    <row r="21" spans="1:23" ht="14.65" thickBot="1">
      <c r="A21" s="179" t="s">
        <v>910</v>
      </c>
      <c r="B21" s="179" t="s">
        <v>401</v>
      </c>
      <c r="C21" s="179" t="s">
        <v>426</v>
      </c>
      <c r="D21" s="179" t="s">
        <v>401</v>
      </c>
      <c r="E21" s="179" t="s">
        <v>413</v>
      </c>
      <c r="F21" s="179" t="s">
        <v>407</v>
      </c>
      <c r="G21" s="186">
        <v>54</v>
      </c>
      <c r="H21" s="180">
        <v>0.55556000000000005</v>
      </c>
      <c r="I21" s="186">
        <v>48</v>
      </c>
      <c r="J21" s="180">
        <v>0.625</v>
      </c>
      <c r="K21" s="433"/>
      <c r="L21" s="160"/>
      <c r="M21"/>
      <c r="R21" s="83"/>
      <c r="S21" s="83"/>
    </row>
    <row r="22" spans="1:23">
      <c r="A22" s="14" t="s">
        <v>910</v>
      </c>
      <c r="B22" s="14" t="s">
        <v>380</v>
      </c>
      <c r="C22" s="63" t="s">
        <v>429</v>
      </c>
      <c r="D22" s="63" t="s">
        <v>323</v>
      </c>
      <c r="E22" s="63" t="s">
        <v>429</v>
      </c>
      <c r="F22" s="63" t="s">
        <v>323</v>
      </c>
      <c r="G22" s="184">
        <v>394</v>
      </c>
      <c r="H22" s="167">
        <v>0.69035999999999997</v>
      </c>
      <c r="I22" s="184">
        <v>304</v>
      </c>
      <c r="J22" s="177">
        <v>0.89473999999999998</v>
      </c>
      <c r="K22" s="433"/>
      <c r="L22" s="160"/>
      <c r="M22"/>
      <c r="R22" s="83"/>
      <c r="S22" s="83"/>
    </row>
    <row r="23" spans="1:23" ht="43.15" thickBot="1">
      <c r="A23" s="14" t="s">
        <v>910</v>
      </c>
      <c r="B23" s="14" t="s">
        <v>380</v>
      </c>
      <c r="C23" s="14" t="s">
        <v>429</v>
      </c>
      <c r="D23" s="14" t="s">
        <v>323</v>
      </c>
      <c r="E23" s="14" t="s">
        <v>55</v>
      </c>
      <c r="F23" s="14" t="s">
        <v>263</v>
      </c>
      <c r="G23" s="185">
        <v>22</v>
      </c>
      <c r="H23" s="160">
        <v>0.72726999999999997</v>
      </c>
      <c r="I23" s="185">
        <v>17</v>
      </c>
      <c r="J23" s="178">
        <v>0.94118000000000002</v>
      </c>
      <c r="K23" s="433"/>
      <c r="L23" s="160"/>
      <c r="M23" s="74" t="s">
        <v>394</v>
      </c>
      <c r="N23" s="74" t="s">
        <v>395</v>
      </c>
      <c r="O23" s="74" t="s">
        <v>456</v>
      </c>
      <c r="P23" s="74" t="s">
        <v>454</v>
      </c>
      <c r="Q23" s="91" t="s">
        <v>414</v>
      </c>
      <c r="R23" s="74" t="s">
        <v>474</v>
      </c>
      <c r="S23" s="309" t="s">
        <v>933</v>
      </c>
      <c r="T23" s="309" t="s">
        <v>806</v>
      </c>
    </row>
    <row r="24" spans="1:23">
      <c r="A24" s="14" t="s">
        <v>910</v>
      </c>
      <c r="B24" s="14" t="s">
        <v>380</v>
      </c>
      <c r="C24" s="14" t="s">
        <v>429</v>
      </c>
      <c r="D24" s="14" t="s">
        <v>323</v>
      </c>
      <c r="E24" s="14" t="s">
        <v>67</v>
      </c>
      <c r="F24" s="14" t="s">
        <v>68</v>
      </c>
      <c r="G24" s="185">
        <v>38</v>
      </c>
      <c r="H24" s="160">
        <v>0.73684000000000005</v>
      </c>
      <c r="I24" s="185">
        <v>28</v>
      </c>
      <c r="J24" s="178">
        <v>1</v>
      </c>
      <c r="K24" s="433"/>
      <c r="L24" s="160"/>
      <c r="M24" s="375" t="s">
        <v>910</v>
      </c>
      <c r="N24" s="84" t="s">
        <v>400</v>
      </c>
      <c r="O24" s="84" t="s">
        <v>478</v>
      </c>
      <c r="P24" s="84" t="s">
        <v>466</v>
      </c>
      <c r="Q24" s="329">
        <v>1573</v>
      </c>
      <c r="R24" s="85">
        <v>0.69</v>
      </c>
      <c r="S24" s="329">
        <v>1154</v>
      </c>
      <c r="T24" s="85">
        <v>0.94099999999999995</v>
      </c>
      <c r="W24" s="52"/>
    </row>
    <row r="25" spans="1:23">
      <c r="A25" s="14" t="s">
        <v>910</v>
      </c>
      <c r="B25" s="14" t="s">
        <v>380</v>
      </c>
      <c r="C25" s="14" t="s">
        <v>429</v>
      </c>
      <c r="D25" s="14" t="s">
        <v>323</v>
      </c>
      <c r="E25" s="14" t="s">
        <v>113</v>
      </c>
      <c r="F25" s="14" t="s">
        <v>114</v>
      </c>
      <c r="G25" s="185">
        <v>141</v>
      </c>
      <c r="H25" s="160">
        <v>0.61702000000000001</v>
      </c>
      <c r="I25" s="185">
        <v>99</v>
      </c>
      <c r="J25" s="160">
        <v>0.87878999999999996</v>
      </c>
      <c r="K25" s="433"/>
      <c r="L25" s="160"/>
      <c r="M25" s="375" t="s">
        <v>910</v>
      </c>
      <c r="N25" s="84" t="s">
        <v>400</v>
      </c>
      <c r="O25" s="84" t="s">
        <v>478</v>
      </c>
      <c r="P25" s="84" t="s">
        <v>467</v>
      </c>
      <c r="Q25" s="329">
        <v>3825</v>
      </c>
      <c r="R25" s="85">
        <v>0.65400000000000003</v>
      </c>
      <c r="S25" s="329">
        <v>2716</v>
      </c>
      <c r="T25" s="85">
        <v>0.92100000000000004</v>
      </c>
      <c r="W25" s="52"/>
    </row>
    <row r="26" spans="1:23">
      <c r="A26" s="14" t="s">
        <v>910</v>
      </c>
      <c r="B26" s="14" t="s">
        <v>380</v>
      </c>
      <c r="C26" s="14" t="s">
        <v>429</v>
      </c>
      <c r="D26" s="14" t="s">
        <v>323</v>
      </c>
      <c r="E26" s="14" t="s">
        <v>123</v>
      </c>
      <c r="F26" s="14" t="s">
        <v>124</v>
      </c>
      <c r="G26" s="185">
        <v>69</v>
      </c>
      <c r="H26" s="160">
        <v>0.60870000000000002</v>
      </c>
      <c r="I26" s="185">
        <v>54</v>
      </c>
      <c r="J26" s="160">
        <v>0.77778000000000003</v>
      </c>
      <c r="K26" s="433"/>
      <c r="L26" s="160"/>
      <c r="M26" s="375" t="s">
        <v>910</v>
      </c>
      <c r="N26" s="84" t="s">
        <v>400</v>
      </c>
      <c r="O26" s="84" t="s">
        <v>478</v>
      </c>
      <c r="P26" s="84" t="s">
        <v>282</v>
      </c>
      <c r="Q26" s="329">
        <v>2620</v>
      </c>
      <c r="R26" s="85">
        <v>0.60399999999999998</v>
      </c>
      <c r="S26" s="329">
        <v>1744</v>
      </c>
      <c r="T26" s="85">
        <v>0.90800000000000003</v>
      </c>
      <c r="W26" s="52"/>
    </row>
    <row r="27" spans="1:23" ht="14.65" thickBot="1">
      <c r="A27" s="14" t="s">
        <v>910</v>
      </c>
      <c r="B27" s="14" t="s">
        <v>380</v>
      </c>
      <c r="C27" s="14" t="s">
        <v>429</v>
      </c>
      <c r="D27" s="14" t="s">
        <v>323</v>
      </c>
      <c r="E27" s="14" t="s">
        <v>125</v>
      </c>
      <c r="F27" s="14" t="s">
        <v>126</v>
      </c>
      <c r="G27" s="185">
        <v>48</v>
      </c>
      <c r="H27" s="160">
        <v>0.75</v>
      </c>
      <c r="I27" s="185">
        <v>38</v>
      </c>
      <c r="J27" s="160">
        <v>0.94737000000000005</v>
      </c>
      <c r="K27" s="433"/>
      <c r="L27" s="160"/>
      <c r="M27" s="376" t="s">
        <v>910</v>
      </c>
      <c r="N27" s="86" t="s">
        <v>400</v>
      </c>
      <c r="O27" s="86" t="s">
        <v>478</v>
      </c>
      <c r="P27" s="86" t="s">
        <v>283</v>
      </c>
      <c r="Q27" s="330">
        <v>2391</v>
      </c>
      <c r="R27" s="87">
        <v>0.57899999999999996</v>
      </c>
      <c r="S27" s="330">
        <v>1516</v>
      </c>
      <c r="T27" s="87">
        <v>0.91300000000000003</v>
      </c>
      <c r="W27" s="52"/>
    </row>
    <row r="28" spans="1:23">
      <c r="A28" s="14" t="s">
        <v>910</v>
      </c>
      <c r="B28" s="14" t="s">
        <v>380</v>
      </c>
      <c r="C28" s="14" t="s">
        <v>429</v>
      </c>
      <c r="D28" s="14" t="s">
        <v>323</v>
      </c>
      <c r="E28" s="14" t="s">
        <v>223</v>
      </c>
      <c r="F28" s="14" t="s">
        <v>224</v>
      </c>
      <c r="G28" s="185">
        <v>33</v>
      </c>
      <c r="H28" s="160">
        <v>0.87878999999999996</v>
      </c>
      <c r="I28" s="185">
        <v>29</v>
      </c>
      <c r="J28" s="160">
        <v>1</v>
      </c>
      <c r="K28" s="433"/>
      <c r="L28" s="160"/>
      <c r="M28" s="261" t="s">
        <v>910</v>
      </c>
      <c r="N28" s="42" t="s">
        <v>380</v>
      </c>
      <c r="O28" s="42" t="s">
        <v>478</v>
      </c>
      <c r="P28" s="42" t="s">
        <v>466</v>
      </c>
      <c r="Q28" s="325">
        <v>1523</v>
      </c>
      <c r="R28" s="92">
        <v>0.68549000000000004</v>
      </c>
      <c r="S28" s="325">
        <v>1106</v>
      </c>
      <c r="T28" s="92">
        <v>0.94394</v>
      </c>
      <c r="V28" s="52"/>
      <c r="W28" s="52"/>
    </row>
    <row r="29" spans="1:23">
      <c r="A29" s="14" t="s">
        <v>910</v>
      </c>
      <c r="B29" s="14" t="s">
        <v>380</v>
      </c>
      <c r="C29" s="14" t="s">
        <v>429</v>
      </c>
      <c r="D29" s="14" t="s">
        <v>323</v>
      </c>
      <c r="E29" s="14" t="s">
        <v>231</v>
      </c>
      <c r="F29" s="14" t="s">
        <v>232</v>
      </c>
      <c r="G29" s="185">
        <v>43</v>
      </c>
      <c r="H29" s="160">
        <v>0.79069999999999996</v>
      </c>
      <c r="I29" s="185">
        <v>39</v>
      </c>
      <c r="J29" s="160">
        <v>0.87178999999999995</v>
      </c>
      <c r="K29" s="433"/>
      <c r="L29" s="160"/>
      <c r="M29" s="261" t="s">
        <v>910</v>
      </c>
      <c r="N29" s="42" t="s">
        <v>380</v>
      </c>
      <c r="O29" s="42" t="s">
        <v>478</v>
      </c>
      <c r="P29" s="42" t="s">
        <v>467</v>
      </c>
      <c r="Q29" s="325">
        <v>3664</v>
      </c>
      <c r="R29" s="92">
        <v>0.64873999999999998</v>
      </c>
      <c r="S29" s="325">
        <v>2572</v>
      </c>
      <c r="T29" s="92">
        <v>0.92418</v>
      </c>
      <c r="V29" s="52"/>
      <c r="W29" s="52"/>
    </row>
    <row r="30" spans="1:23">
      <c r="A30" s="14" t="s">
        <v>910</v>
      </c>
      <c r="B30" s="14" t="s">
        <v>380</v>
      </c>
      <c r="C30" s="63" t="s">
        <v>430</v>
      </c>
      <c r="D30" s="63" t="s">
        <v>327</v>
      </c>
      <c r="E30" s="63" t="s">
        <v>430</v>
      </c>
      <c r="F30" s="63" t="s">
        <v>327</v>
      </c>
      <c r="G30" s="184">
        <v>908</v>
      </c>
      <c r="H30" s="167">
        <v>0.60463</v>
      </c>
      <c r="I30" s="184">
        <v>613</v>
      </c>
      <c r="J30" s="167">
        <v>0.89559999999999995</v>
      </c>
      <c r="K30" s="433"/>
      <c r="L30" s="160"/>
      <c r="M30" s="261" t="s">
        <v>910</v>
      </c>
      <c r="N30" s="42" t="s">
        <v>380</v>
      </c>
      <c r="O30" s="42" t="s">
        <v>478</v>
      </c>
      <c r="P30" s="42" t="s">
        <v>282</v>
      </c>
      <c r="Q30" s="325">
        <v>2493</v>
      </c>
      <c r="R30" s="92">
        <v>0.59286000000000005</v>
      </c>
      <c r="S30" s="325">
        <v>1629</v>
      </c>
      <c r="T30" s="92">
        <v>0.90730999999999995</v>
      </c>
      <c r="V30" s="52"/>
      <c r="W30" s="52"/>
    </row>
    <row r="31" spans="1:23">
      <c r="A31" s="14" t="s">
        <v>910</v>
      </c>
      <c r="B31" s="14" t="s">
        <v>380</v>
      </c>
      <c r="C31" s="14" t="s">
        <v>430</v>
      </c>
      <c r="D31" s="14" t="s">
        <v>327</v>
      </c>
      <c r="E31" s="14" t="s">
        <v>53</v>
      </c>
      <c r="F31" s="14" t="s">
        <v>54</v>
      </c>
      <c r="G31" s="185">
        <v>36</v>
      </c>
      <c r="H31" s="160">
        <v>0.63888999999999996</v>
      </c>
      <c r="I31" s="185">
        <v>26</v>
      </c>
      <c r="J31" s="160">
        <v>0.88461999999999996</v>
      </c>
      <c r="K31" s="433"/>
      <c r="L31" s="160"/>
      <c r="M31" s="261" t="s">
        <v>910</v>
      </c>
      <c r="N31" s="42" t="s">
        <v>380</v>
      </c>
      <c r="O31" s="42" t="s">
        <v>478</v>
      </c>
      <c r="P31" s="42" t="s">
        <v>283</v>
      </c>
      <c r="Q31" s="325">
        <v>2292</v>
      </c>
      <c r="R31" s="92">
        <v>0.57330000000000003</v>
      </c>
      <c r="S31" s="325">
        <v>1431</v>
      </c>
      <c r="T31" s="92">
        <v>0.91823999999999995</v>
      </c>
      <c r="V31" s="52"/>
      <c r="W31" s="52"/>
    </row>
    <row r="32" spans="1:23">
      <c r="A32" s="14" t="s">
        <v>910</v>
      </c>
      <c r="B32" s="14" t="s">
        <v>380</v>
      </c>
      <c r="C32" s="14" t="s">
        <v>430</v>
      </c>
      <c r="D32" s="14" t="s">
        <v>327</v>
      </c>
      <c r="E32" s="14" t="s">
        <v>102</v>
      </c>
      <c r="F32" s="14" t="s">
        <v>103</v>
      </c>
      <c r="G32" s="185">
        <v>57</v>
      </c>
      <c r="H32" s="160">
        <v>0.73684000000000005</v>
      </c>
      <c r="I32" s="185">
        <v>43</v>
      </c>
      <c r="J32" s="160">
        <v>0.97674000000000005</v>
      </c>
      <c r="K32" s="433"/>
      <c r="L32" s="160"/>
      <c r="M32" s="261" t="s">
        <v>910</v>
      </c>
      <c r="N32" s="42" t="s">
        <v>401</v>
      </c>
      <c r="O32" s="42" t="s">
        <v>478</v>
      </c>
      <c r="P32" s="42" t="s">
        <v>466</v>
      </c>
      <c r="Q32" s="325">
        <v>50</v>
      </c>
      <c r="R32" s="92">
        <v>0.84</v>
      </c>
      <c r="S32" s="325">
        <v>48</v>
      </c>
      <c r="T32" s="92">
        <v>0.875</v>
      </c>
      <c r="V32" s="52"/>
      <c r="W32" s="52"/>
    </row>
    <row r="33" spans="1:23">
      <c r="A33" s="14" t="s">
        <v>910</v>
      </c>
      <c r="B33" s="14" t="s">
        <v>380</v>
      </c>
      <c r="C33" s="14" t="s">
        <v>430</v>
      </c>
      <c r="D33" s="14" t="s">
        <v>327</v>
      </c>
      <c r="E33" s="14" t="s">
        <v>143</v>
      </c>
      <c r="F33" s="14" t="s">
        <v>144</v>
      </c>
      <c r="G33" s="185">
        <v>73</v>
      </c>
      <c r="H33" s="160">
        <v>0.72602999999999995</v>
      </c>
      <c r="I33" s="185">
        <v>56</v>
      </c>
      <c r="J33" s="160">
        <v>0.94642999999999999</v>
      </c>
      <c r="K33" s="433"/>
      <c r="L33" s="160"/>
      <c r="M33" s="261" t="s">
        <v>910</v>
      </c>
      <c r="N33" s="42" t="s">
        <v>401</v>
      </c>
      <c r="O33" s="42" t="s">
        <v>478</v>
      </c>
      <c r="P33" s="42" t="s">
        <v>467</v>
      </c>
      <c r="Q33" s="325">
        <v>161</v>
      </c>
      <c r="R33" s="92">
        <v>0.77639999999999998</v>
      </c>
      <c r="S33" s="325">
        <v>144</v>
      </c>
      <c r="T33" s="92">
        <v>0.86806000000000005</v>
      </c>
      <c r="V33" s="52"/>
      <c r="W33" s="52"/>
    </row>
    <row r="34" spans="1:23">
      <c r="A34" s="14" t="s">
        <v>910</v>
      </c>
      <c r="B34" s="14" t="s">
        <v>380</v>
      </c>
      <c r="C34" s="14" t="s">
        <v>430</v>
      </c>
      <c r="D34" s="14" t="s">
        <v>327</v>
      </c>
      <c r="E34" s="14" t="s">
        <v>149</v>
      </c>
      <c r="F34" s="14" t="s">
        <v>150</v>
      </c>
      <c r="G34" s="185">
        <v>144</v>
      </c>
      <c r="H34" s="160">
        <v>0.72916999999999998</v>
      </c>
      <c r="I34" s="185">
        <v>117</v>
      </c>
      <c r="J34" s="160">
        <v>0.89744000000000002</v>
      </c>
      <c r="K34" s="433"/>
      <c r="L34" s="160"/>
      <c r="M34" s="261" t="s">
        <v>910</v>
      </c>
      <c r="N34" s="42" t="s">
        <v>401</v>
      </c>
      <c r="O34" s="42" t="s">
        <v>478</v>
      </c>
      <c r="P34" s="42" t="s">
        <v>282</v>
      </c>
      <c r="Q34" s="325">
        <v>127</v>
      </c>
      <c r="R34" s="92">
        <v>0.82677</v>
      </c>
      <c r="S34" s="325">
        <v>115</v>
      </c>
      <c r="T34" s="92">
        <v>0.91303999999999996</v>
      </c>
      <c r="V34" s="52"/>
      <c r="W34" s="52"/>
    </row>
    <row r="35" spans="1:23" ht="14.65" thickBot="1">
      <c r="A35" s="14" t="s">
        <v>910</v>
      </c>
      <c r="B35" s="14" t="s">
        <v>380</v>
      </c>
      <c r="C35" s="14" t="s">
        <v>430</v>
      </c>
      <c r="D35" s="14" t="s">
        <v>327</v>
      </c>
      <c r="E35" s="14" t="s">
        <v>173</v>
      </c>
      <c r="F35" s="14" t="s">
        <v>174</v>
      </c>
      <c r="G35" s="185">
        <v>45</v>
      </c>
      <c r="H35" s="160">
        <v>0.2</v>
      </c>
      <c r="I35" s="185">
        <v>24</v>
      </c>
      <c r="J35" s="160">
        <v>0.375</v>
      </c>
      <c r="K35" s="433"/>
      <c r="L35" s="160"/>
      <c r="M35" s="372" t="s">
        <v>910</v>
      </c>
      <c r="N35" s="77" t="s">
        <v>401</v>
      </c>
      <c r="O35" s="77" t="s">
        <v>478</v>
      </c>
      <c r="P35" s="77" t="s">
        <v>283</v>
      </c>
      <c r="Q35" s="326">
        <v>99</v>
      </c>
      <c r="R35" s="93">
        <v>0.70706999999999998</v>
      </c>
      <c r="S35" s="326">
        <v>85</v>
      </c>
      <c r="T35" s="93">
        <v>0.82352999999999998</v>
      </c>
      <c r="V35" s="52"/>
      <c r="W35" s="52"/>
    </row>
    <row r="36" spans="1:23">
      <c r="A36" s="14" t="s">
        <v>910</v>
      </c>
      <c r="B36" s="14" t="s">
        <v>380</v>
      </c>
      <c r="C36" s="14" t="s">
        <v>430</v>
      </c>
      <c r="D36" s="14" t="s">
        <v>327</v>
      </c>
      <c r="E36" s="14" t="s">
        <v>197</v>
      </c>
      <c r="F36" s="14" t="s">
        <v>911</v>
      </c>
      <c r="G36" s="185">
        <v>195</v>
      </c>
      <c r="H36" s="160">
        <v>0.41538000000000003</v>
      </c>
      <c r="I36" s="185">
        <v>81</v>
      </c>
      <c r="J36" s="160">
        <v>1</v>
      </c>
      <c r="K36" s="433"/>
      <c r="L36" s="160"/>
      <c r="M36" s="373"/>
      <c r="N36" s="52"/>
      <c r="O36" s="52"/>
      <c r="P36" s="52"/>
      <c r="R36" s="2"/>
      <c r="S36" s="2"/>
    </row>
    <row r="37" spans="1:23">
      <c r="A37" s="14" t="s">
        <v>910</v>
      </c>
      <c r="B37" s="14" t="s">
        <v>380</v>
      </c>
      <c r="C37" s="14" t="s">
        <v>430</v>
      </c>
      <c r="D37" s="14" t="s">
        <v>327</v>
      </c>
      <c r="E37" s="14" t="s">
        <v>209</v>
      </c>
      <c r="F37" s="14" t="s">
        <v>273</v>
      </c>
      <c r="G37" s="185">
        <v>210</v>
      </c>
      <c r="H37" s="160">
        <v>0.62856999999999996</v>
      </c>
      <c r="I37" s="185">
        <v>151</v>
      </c>
      <c r="J37" s="160">
        <v>0.87417</v>
      </c>
      <c r="K37" s="433"/>
      <c r="L37" s="160"/>
      <c r="M37" s="373"/>
      <c r="N37" s="52"/>
      <c r="O37" s="52"/>
      <c r="P37" s="52"/>
      <c r="R37" s="2"/>
      <c r="S37" s="2"/>
    </row>
    <row r="38" spans="1:23">
      <c r="A38" s="14" t="s">
        <v>910</v>
      </c>
      <c r="B38" s="14" t="s">
        <v>380</v>
      </c>
      <c r="C38" s="14" t="s">
        <v>430</v>
      </c>
      <c r="D38" s="14" t="s">
        <v>327</v>
      </c>
      <c r="E38" s="14" t="s">
        <v>211</v>
      </c>
      <c r="F38" s="14" t="s">
        <v>274</v>
      </c>
      <c r="G38" s="185">
        <v>148</v>
      </c>
      <c r="H38" s="160">
        <v>0.70269999999999999</v>
      </c>
      <c r="I38" s="185">
        <v>115</v>
      </c>
      <c r="J38" s="160">
        <v>0.90434999999999999</v>
      </c>
      <c r="K38" s="433"/>
      <c r="L38" s="160"/>
      <c r="M38" s="373"/>
      <c r="N38" s="52"/>
      <c r="O38" s="52"/>
      <c r="P38" s="52"/>
      <c r="R38" s="2"/>
      <c r="S38" s="2"/>
    </row>
    <row r="39" spans="1:23" ht="43.15" thickBot="1">
      <c r="A39" s="14" t="s">
        <v>910</v>
      </c>
      <c r="B39" s="14" t="s">
        <v>380</v>
      </c>
      <c r="C39" s="63" t="s">
        <v>431</v>
      </c>
      <c r="D39" s="63" t="s">
        <v>432</v>
      </c>
      <c r="E39" s="63" t="s">
        <v>431</v>
      </c>
      <c r="F39" s="63" t="s">
        <v>432</v>
      </c>
      <c r="G39" s="184">
        <v>1260</v>
      </c>
      <c r="H39" s="167">
        <v>0.65556000000000003</v>
      </c>
      <c r="I39" s="184">
        <v>899</v>
      </c>
      <c r="J39" s="167">
        <v>0.91879999999999995</v>
      </c>
      <c r="K39" s="433"/>
      <c r="L39" s="160"/>
      <c r="M39" s="74" t="s">
        <v>394</v>
      </c>
      <c r="N39" s="74" t="s">
        <v>395</v>
      </c>
      <c r="O39" s="74" t="s">
        <v>456</v>
      </c>
      <c r="P39" s="74" t="s">
        <v>454</v>
      </c>
      <c r="Q39" s="91" t="s">
        <v>414</v>
      </c>
      <c r="R39" s="74" t="s">
        <v>474</v>
      </c>
      <c r="S39" s="309" t="s">
        <v>933</v>
      </c>
      <c r="T39" s="309" t="s">
        <v>806</v>
      </c>
    </row>
    <row r="40" spans="1:23">
      <c r="A40" s="14" t="s">
        <v>910</v>
      </c>
      <c r="B40" s="14" t="s">
        <v>380</v>
      </c>
      <c r="C40" s="14" t="s">
        <v>431</v>
      </c>
      <c r="D40" s="14" t="s">
        <v>432</v>
      </c>
      <c r="E40" s="14" t="s">
        <v>37</v>
      </c>
      <c r="F40" s="14" t="s">
        <v>38</v>
      </c>
      <c r="G40" s="185">
        <v>103</v>
      </c>
      <c r="H40" s="160">
        <v>0.68932000000000004</v>
      </c>
      <c r="I40" s="185">
        <v>78</v>
      </c>
      <c r="J40" s="160">
        <v>0.91025999999999996</v>
      </c>
      <c r="K40" s="433"/>
      <c r="L40" s="160"/>
      <c r="M40" s="261">
        <v>2021</v>
      </c>
      <c r="N40" s="42" t="s">
        <v>380</v>
      </c>
      <c r="O40" s="42" t="s">
        <v>478</v>
      </c>
      <c r="P40" s="42" t="s">
        <v>479</v>
      </c>
      <c r="Q40" s="325">
        <v>3283</v>
      </c>
      <c r="R40" s="92">
        <v>0.58787999999999996</v>
      </c>
      <c r="S40" s="325">
        <v>2080</v>
      </c>
      <c r="T40" s="92">
        <v>0.92788000000000004</v>
      </c>
      <c r="U40" s="431"/>
      <c r="V40" s="432"/>
    </row>
    <row r="41" spans="1:23">
      <c r="A41" s="14" t="s">
        <v>910</v>
      </c>
      <c r="B41" s="14" t="s">
        <v>380</v>
      </c>
      <c r="C41" s="14" t="s">
        <v>431</v>
      </c>
      <c r="D41" s="14" t="s">
        <v>432</v>
      </c>
      <c r="E41" s="14" t="s">
        <v>49</v>
      </c>
      <c r="F41" s="14" t="s">
        <v>50</v>
      </c>
      <c r="G41" s="185">
        <v>85</v>
      </c>
      <c r="H41" s="160">
        <v>0.47059000000000001</v>
      </c>
      <c r="I41" s="185">
        <v>64</v>
      </c>
      <c r="J41" s="160">
        <v>0.625</v>
      </c>
      <c r="K41" s="433"/>
      <c r="L41" s="160"/>
      <c r="M41" s="261">
        <v>2022</v>
      </c>
      <c r="N41" s="42" t="s">
        <v>380</v>
      </c>
      <c r="O41" s="42" t="s">
        <v>478</v>
      </c>
      <c r="P41" s="42" t="s">
        <v>479</v>
      </c>
      <c r="Q41" s="325">
        <v>3315</v>
      </c>
      <c r="R41" s="92">
        <v>0.61146</v>
      </c>
      <c r="S41" s="325">
        <v>2194</v>
      </c>
      <c r="T41" s="92">
        <v>0.92388000000000003</v>
      </c>
      <c r="U41" s="431"/>
      <c r="V41" s="432"/>
    </row>
    <row r="42" spans="1:23">
      <c r="A42" s="14" t="s">
        <v>910</v>
      </c>
      <c r="B42" s="14" t="s">
        <v>380</v>
      </c>
      <c r="C42" s="14" t="s">
        <v>431</v>
      </c>
      <c r="D42" s="14" t="s">
        <v>432</v>
      </c>
      <c r="E42" s="14" t="s">
        <v>73</v>
      </c>
      <c r="F42" s="14" t="s">
        <v>74</v>
      </c>
      <c r="G42" s="185">
        <v>130</v>
      </c>
      <c r="H42" s="160">
        <v>0.78461999999999998</v>
      </c>
      <c r="I42" s="185">
        <v>110</v>
      </c>
      <c r="J42" s="160">
        <v>0.92727000000000004</v>
      </c>
      <c r="K42" s="433"/>
      <c r="L42" s="160"/>
      <c r="M42" s="261">
        <v>2023</v>
      </c>
      <c r="N42" s="42" t="s">
        <v>380</v>
      </c>
      <c r="O42" s="42" t="s">
        <v>478</v>
      </c>
      <c r="P42" s="42" t="s">
        <v>479</v>
      </c>
      <c r="Q42" s="325">
        <v>3374</v>
      </c>
      <c r="R42" s="92">
        <v>0.66864000000000001</v>
      </c>
      <c r="S42" s="325">
        <v>2464</v>
      </c>
      <c r="T42" s="92">
        <v>0.91557999999999995</v>
      </c>
      <c r="U42" s="431"/>
      <c r="V42" s="432"/>
    </row>
    <row r="43" spans="1:23">
      <c r="A43" s="14" t="s">
        <v>910</v>
      </c>
      <c r="B43" s="14" t="s">
        <v>380</v>
      </c>
      <c r="C43" s="14" t="s">
        <v>431</v>
      </c>
      <c r="D43" s="14" t="s">
        <v>432</v>
      </c>
      <c r="E43" s="14" t="s">
        <v>77</v>
      </c>
      <c r="F43" s="14" t="s">
        <v>912</v>
      </c>
      <c r="G43" s="185">
        <v>70</v>
      </c>
      <c r="H43" s="160">
        <v>0.51429000000000002</v>
      </c>
      <c r="I43" s="185">
        <v>38</v>
      </c>
      <c r="J43" s="160">
        <v>0.94737000000000005</v>
      </c>
      <c r="K43" s="433"/>
      <c r="L43" s="160"/>
      <c r="M43" s="261">
        <v>2021</v>
      </c>
      <c r="N43" s="42" t="s">
        <v>401</v>
      </c>
      <c r="O43" s="42" t="s">
        <v>478</v>
      </c>
      <c r="P43" s="42" t="s">
        <v>479</v>
      </c>
      <c r="Q43" s="325">
        <v>144</v>
      </c>
      <c r="R43" s="92">
        <v>0.79166999999999998</v>
      </c>
      <c r="S43" s="325">
        <v>127</v>
      </c>
      <c r="T43" s="92">
        <v>0.89763999999999999</v>
      </c>
      <c r="U43" s="431"/>
      <c r="V43" s="432"/>
    </row>
    <row r="44" spans="1:23">
      <c r="A44" s="14" t="s">
        <v>910</v>
      </c>
      <c r="B44" s="14" t="s">
        <v>380</v>
      </c>
      <c r="C44" s="14" t="s">
        <v>431</v>
      </c>
      <c r="D44" s="14" t="s">
        <v>432</v>
      </c>
      <c r="E44" s="14" t="s">
        <v>100</v>
      </c>
      <c r="F44" s="14" t="s">
        <v>101</v>
      </c>
      <c r="G44" s="185">
        <v>44</v>
      </c>
      <c r="H44" s="160">
        <v>0.77273000000000003</v>
      </c>
      <c r="I44" s="185">
        <v>34</v>
      </c>
      <c r="J44" s="160">
        <v>1</v>
      </c>
      <c r="K44" s="433"/>
      <c r="L44" s="160"/>
      <c r="M44" s="261">
        <v>2022</v>
      </c>
      <c r="N44" s="42" t="s">
        <v>401</v>
      </c>
      <c r="O44" s="42" t="s">
        <v>478</v>
      </c>
      <c r="P44" s="42" t="s">
        <v>479</v>
      </c>
      <c r="Q44" s="325">
        <v>153</v>
      </c>
      <c r="R44" s="92">
        <v>0.77778000000000003</v>
      </c>
      <c r="S44" s="325">
        <v>147</v>
      </c>
      <c r="T44" s="92">
        <v>0.80952000000000002</v>
      </c>
      <c r="U44" s="431"/>
      <c r="V44" s="432"/>
    </row>
    <row r="45" spans="1:23" ht="14.65" thickBot="1">
      <c r="A45" s="14" t="s">
        <v>910</v>
      </c>
      <c r="B45" s="14" t="s">
        <v>380</v>
      </c>
      <c r="C45" s="14" t="s">
        <v>431</v>
      </c>
      <c r="D45" s="14" t="s">
        <v>432</v>
      </c>
      <c r="E45" s="14" t="s">
        <v>129</v>
      </c>
      <c r="F45" s="14" t="s">
        <v>130</v>
      </c>
      <c r="G45" s="185">
        <v>234</v>
      </c>
      <c r="H45" s="160">
        <v>0.42735000000000001</v>
      </c>
      <c r="I45" s="185">
        <v>105</v>
      </c>
      <c r="J45" s="160">
        <v>0.95238</v>
      </c>
      <c r="K45" s="433"/>
      <c r="L45" s="160"/>
      <c r="M45" s="372">
        <v>2023</v>
      </c>
      <c r="N45" s="77" t="s">
        <v>401</v>
      </c>
      <c r="O45" s="77" t="s">
        <v>478</v>
      </c>
      <c r="P45" s="77" t="s">
        <v>479</v>
      </c>
      <c r="Q45" s="326">
        <v>140</v>
      </c>
      <c r="R45" s="93">
        <v>0.77856999999999998</v>
      </c>
      <c r="S45" s="326">
        <v>118</v>
      </c>
      <c r="T45" s="93">
        <v>0.92373000000000005</v>
      </c>
      <c r="U45" s="431"/>
      <c r="V45" s="432"/>
    </row>
    <row r="46" spans="1:23">
      <c r="A46" s="14" t="s">
        <v>910</v>
      </c>
      <c r="B46" s="14" t="s">
        <v>380</v>
      </c>
      <c r="C46" s="14" t="s">
        <v>431</v>
      </c>
      <c r="D46" s="14" t="s">
        <v>432</v>
      </c>
      <c r="E46" s="14" t="s">
        <v>131</v>
      </c>
      <c r="F46" s="14" t="s">
        <v>132</v>
      </c>
      <c r="G46" s="185">
        <v>63</v>
      </c>
      <c r="H46" s="160">
        <v>0.79364999999999997</v>
      </c>
      <c r="I46" s="185">
        <v>52</v>
      </c>
      <c r="J46" s="160">
        <v>0.96153999999999995</v>
      </c>
      <c r="K46" s="433"/>
      <c r="L46" s="160"/>
      <c r="M46" s="374"/>
      <c r="N46" s="81"/>
      <c r="O46" s="81"/>
      <c r="P46" s="81"/>
    </row>
    <row r="47" spans="1:23">
      <c r="A47" s="14" t="s">
        <v>910</v>
      </c>
      <c r="B47" s="14" t="s">
        <v>380</v>
      </c>
      <c r="C47" s="14" t="s">
        <v>431</v>
      </c>
      <c r="D47" s="14" t="s">
        <v>432</v>
      </c>
      <c r="E47" s="14" t="s">
        <v>133</v>
      </c>
      <c r="F47" s="14" t="s">
        <v>134</v>
      </c>
      <c r="G47" s="185">
        <v>131</v>
      </c>
      <c r="H47" s="160">
        <v>0.63358999999999999</v>
      </c>
      <c r="I47" s="185">
        <v>94</v>
      </c>
      <c r="J47" s="160">
        <v>0.88297999999999999</v>
      </c>
      <c r="K47" s="433"/>
      <c r="L47" s="160"/>
      <c r="M47" s="373"/>
      <c r="N47" s="52"/>
      <c r="O47" s="52"/>
      <c r="P47" s="52"/>
    </row>
    <row r="48" spans="1:23">
      <c r="A48" s="14" t="s">
        <v>910</v>
      </c>
      <c r="B48" s="14" t="s">
        <v>380</v>
      </c>
      <c r="C48" s="14" t="s">
        <v>431</v>
      </c>
      <c r="D48" s="14" t="s">
        <v>432</v>
      </c>
      <c r="E48" s="14" t="s">
        <v>141</v>
      </c>
      <c r="F48" s="14" t="s">
        <v>142</v>
      </c>
      <c r="G48" s="185">
        <v>91</v>
      </c>
      <c r="H48" s="160">
        <v>0.67032999999999998</v>
      </c>
      <c r="I48" s="185">
        <v>66</v>
      </c>
      <c r="J48" s="160">
        <v>0.92423999999999995</v>
      </c>
      <c r="K48" s="433"/>
      <c r="L48" s="160"/>
      <c r="M48" s="373"/>
      <c r="N48" s="52"/>
      <c r="O48" s="52"/>
      <c r="P48" s="52"/>
    </row>
    <row r="49" spans="1:16">
      <c r="A49" s="14" t="s">
        <v>910</v>
      </c>
      <c r="B49" s="14" t="s">
        <v>380</v>
      </c>
      <c r="C49" s="14" t="s">
        <v>431</v>
      </c>
      <c r="D49" s="14" t="s">
        <v>432</v>
      </c>
      <c r="E49" s="14" t="s">
        <v>189</v>
      </c>
      <c r="F49" s="14" t="s">
        <v>913</v>
      </c>
      <c r="G49" s="185">
        <v>53</v>
      </c>
      <c r="H49" s="160">
        <v>0.66037999999999997</v>
      </c>
      <c r="I49" s="185">
        <v>37</v>
      </c>
      <c r="J49" s="160">
        <v>0.94594999999999996</v>
      </c>
      <c r="K49" s="433"/>
      <c r="L49" s="160"/>
      <c r="M49" s="373"/>
      <c r="N49" s="52"/>
      <c r="O49" s="52"/>
      <c r="P49" s="52"/>
    </row>
    <row r="50" spans="1:16">
      <c r="A50" s="14" t="s">
        <v>910</v>
      </c>
      <c r="B50" s="14" t="s">
        <v>380</v>
      </c>
      <c r="C50" s="14" t="s">
        <v>431</v>
      </c>
      <c r="D50" s="14" t="s">
        <v>432</v>
      </c>
      <c r="E50" s="14" t="s">
        <v>190</v>
      </c>
      <c r="F50" s="14" t="s">
        <v>914</v>
      </c>
      <c r="G50" s="185">
        <v>150</v>
      </c>
      <c r="H50" s="160">
        <v>0.92</v>
      </c>
      <c r="I50" s="185">
        <v>141</v>
      </c>
      <c r="J50" s="160">
        <v>0.97872000000000003</v>
      </c>
      <c r="K50" s="433"/>
      <c r="L50" s="160"/>
      <c r="M50" s="373"/>
      <c r="N50" s="52"/>
      <c r="O50" s="52"/>
      <c r="P50" s="52"/>
    </row>
    <row r="51" spans="1:16">
      <c r="A51" s="14" t="s">
        <v>910</v>
      </c>
      <c r="B51" s="14" t="s">
        <v>380</v>
      </c>
      <c r="C51" s="14" t="s">
        <v>431</v>
      </c>
      <c r="D51" s="14" t="s">
        <v>432</v>
      </c>
      <c r="E51" s="14" t="s">
        <v>225</v>
      </c>
      <c r="F51" s="14" t="s">
        <v>226</v>
      </c>
      <c r="G51" s="185">
        <v>63</v>
      </c>
      <c r="H51" s="160">
        <v>0.65078999999999998</v>
      </c>
      <c r="I51" s="185">
        <v>42</v>
      </c>
      <c r="J51" s="160">
        <v>0.97619</v>
      </c>
      <c r="K51" s="433"/>
      <c r="L51" s="160"/>
      <c r="M51" s="373"/>
      <c r="N51" s="52"/>
      <c r="O51" s="52"/>
      <c r="P51" s="52"/>
    </row>
    <row r="52" spans="1:16">
      <c r="A52" s="14" t="s">
        <v>910</v>
      </c>
      <c r="B52" s="14" t="s">
        <v>380</v>
      </c>
      <c r="C52" s="14" t="s">
        <v>431</v>
      </c>
      <c r="D52" s="14" t="s">
        <v>432</v>
      </c>
      <c r="E52" s="14" t="s">
        <v>227</v>
      </c>
      <c r="F52" s="14" t="s">
        <v>228</v>
      </c>
      <c r="G52" s="185">
        <v>43</v>
      </c>
      <c r="H52" s="160">
        <v>0.81394999999999995</v>
      </c>
      <c r="I52" s="185">
        <v>38</v>
      </c>
      <c r="J52" s="160">
        <v>0.92105000000000004</v>
      </c>
      <c r="K52" s="433"/>
      <c r="L52" s="160"/>
      <c r="M52" s="374"/>
      <c r="N52" s="81"/>
      <c r="O52" s="81"/>
      <c r="P52" s="81"/>
    </row>
    <row r="53" spans="1:16">
      <c r="A53" s="14" t="s">
        <v>910</v>
      </c>
      <c r="B53" s="14" t="s">
        <v>380</v>
      </c>
      <c r="C53" s="63" t="s">
        <v>433</v>
      </c>
      <c r="D53" s="63" t="s">
        <v>315</v>
      </c>
      <c r="E53" s="63" t="s">
        <v>433</v>
      </c>
      <c r="F53" s="63" t="s">
        <v>315</v>
      </c>
      <c r="G53" s="184">
        <v>402</v>
      </c>
      <c r="H53" s="167">
        <v>0.35571999999999998</v>
      </c>
      <c r="I53" s="184">
        <v>154</v>
      </c>
      <c r="J53" s="167">
        <v>0.92857000000000001</v>
      </c>
      <c r="K53" s="433"/>
      <c r="L53" s="160"/>
      <c r="M53" s="373"/>
      <c r="N53" s="52"/>
      <c r="O53" s="52"/>
      <c r="P53" s="52"/>
    </row>
    <row r="54" spans="1:16">
      <c r="A54" s="14" t="s">
        <v>910</v>
      </c>
      <c r="B54" s="14" t="s">
        <v>380</v>
      </c>
      <c r="C54" s="14" t="s">
        <v>433</v>
      </c>
      <c r="D54" s="14" t="s">
        <v>315</v>
      </c>
      <c r="E54" s="14" t="s">
        <v>41</v>
      </c>
      <c r="F54" s="14" t="s">
        <v>42</v>
      </c>
      <c r="G54" s="185">
        <v>57</v>
      </c>
      <c r="H54" s="160">
        <v>0.68420999999999998</v>
      </c>
      <c r="I54" s="185">
        <v>39</v>
      </c>
      <c r="J54" s="160">
        <v>1</v>
      </c>
      <c r="K54" s="433"/>
      <c r="L54" s="160"/>
      <c r="M54" s="373"/>
      <c r="N54" s="52"/>
      <c r="O54" s="52"/>
      <c r="P54" s="52"/>
    </row>
    <row r="55" spans="1:16">
      <c r="A55" s="14" t="s">
        <v>910</v>
      </c>
      <c r="B55" s="14" t="s">
        <v>380</v>
      </c>
      <c r="C55" s="14" t="s">
        <v>433</v>
      </c>
      <c r="D55" s="14" t="s">
        <v>315</v>
      </c>
      <c r="E55" s="14" t="s">
        <v>119</v>
      </c>
      <c r="F55" s="14" t="s">
        <v>120</v>
      </c>
      <c r="G55" s="185">
        <v>161</v>
      </c>
      <c r="H55" s="160">
        <v>0.19875999999999999</v>
      </c>
      <c r="I55" s="185">
        <v>41</v>
      </c>
      <c r="J55" s="160">
        <v>0.78049000000000002</v>
      </c>
      <c r="K55" s="433"/>
      <c r="L55" s="160"/>
      <c r="M55" s="373"/>
      <c r="N55" s="52"/>
      <c r="O55" s="52"/>
      <c r="P55" s="52"/>
    </row>
    <row r="56" spans="1:16">
      <c r="A56" s="14" t="s">
        <v>910</v>
      </c>
      <c r="B56" s="14" t="s">
        <v>380</v>
      </c>
      <c r="C56" s="14" t="s">
        <v>433</v>
      </c>
      <c r="D56" s="14" t="s">
        <v>315</v>
      </c>
      <c r="E56" s="14" t="s">
        <v>814</v>
      </c>
      <c r="F56" s="14" t="s">
        <v>813</v>
      </c>
      <c r="G56" s="185">
        <v>83</v>
      </c>
      <c r="H56" s="160">
        <v>0.14457999999999999</v>
      </c>
      <c r="I56" s="185">
        <v>12</v>
      </c>
      <c r="J56" s="160">
        <v>1</v>
      </c>
      <c r="K56" s="433"/>
      <c r="L56" s="160"/>
      <c r="M56" s="374"/>
      <c r="N56" s="81"/>
      <c r="O56" s="81"/>
      <c r="P56" s="81"/>
    </row>
    <row r="57" spans="1:16">
      <c r="A57" s="14" t="s">
        <v>910</v>
      </c>
      <c r="B57" s="14" t="s">
        <v>380</v>
      </c>
      <c r="C57" s="14" t="s">
        <v>433</v>
      </c>
      <c r="D57" s="14" t="s">
        <v>315</v>
      </c>
      <c r="E57" s="14" t="s">
        <v>184</v>
      </c>
      <c r="F57" s="14" t="s">
        <v>185</v>
      </c>
      <c r="G57" s="185">
        <v>47</v>
      </c>
      <c r="H57" s="160">
        <v>0.61702000000000001</v>
      </c>
      <c r="I57" s="185">
        <v>31</v>
      </c>
      <c r="J57" s="160">
        <v>0.93547999999999998</v>
      </c>
      <c r="K57" s="433"/>
      <c r="L57" s="160"/>
      <c r="M57" s="373"/>
      <c r="N57" s="52"/>
      <c r="O57" s="52"/>
      <c r="P57" s="52"/>
    </row>
    <row r="58" spans="1:16">
      <c r="A58" s="14" t="s">
        <v>910</v>
      </c>
      <c r="B58" s="14" t="s">
        <v>380</v>
      </c>
      <c r="C58" s="14" t="s">
        <v>433</v>
      </c>
      <c r="D58" s="14" t="s">
        <v>315</v>
      </c>
      <c r="E58" s="14" t="s">
        <v>235</v>
      </c>
      <c r="F58" s="14" t="s">
        <v>236</v>
      </c>
      <c r="G58" s="185">
        <v>54</v>
      </c>
      <c r="H58" s="160">
        <v>0.57406999999999997</v>
      </c>
      <c r="I58" s="185">
        <v>31</v>
      </c>
      <c r="J58" s="160">
        <v>1</v>
      </c>
      <c r="K58" s="433"/>
      <c r="L58" s="160"/>
      <c r="M58" s="373"/>
      <c r="N58" s="52"/>
      <c r="O58" s="52"/>
      <c r="P58" s="52"/>
    </row>
    <row r="59" spans="1:16">
      <c r="A59" s="14" t="s">
        <v>910</v>
      </c>
      <c r="B59" s="14" t="s">
        <v>380</v>
      </c>
      <c r="C59" s="63" t="s">
        <v>434</v>
      </c>
      <c r="D59" s="63" t="s">
        <v>369</v>
      </c>
      <c r="E59" s="63" t="s">
        <v>434</v>
      </c>
      <c r="F59" s="63" t="s">
        <v>369</v>
      </c>
      <c r="G59" s="184">
        <v>258</v>
      </c>
      <c r="H59" s="167">
        <v>0.62016000000000004</v>
      </c>
      <c r="I59" s="184">
        <v>181</v>
      </c>
      <c r="J59" s="167">
        <v>0.88397999999999999</v>
      </c>
      <c r="K59" s="433"/>
      <c r="L59" s="160"/>
      <c r="M59" s="373"/>
      <c r="N59" s="52"/>
      <c r="O59" s="52"/>
      <c r="P59" s="52"/>
    </row>
    <row r="60" spans="1:16">
      <c r="A60" s="14" t="s">
        <v>910</v>
      </c>
      <c r="B60" s="14" t="s">
        <v>380</v>
      </c>
      <c r="C60" s="14" t="s">
        <v>434</v>
      </c>
      <c r="D60" s="14" t="s">
        <v>369</v>
      </c>
      <c r="E60" s="14" t="s">
        <v>94</v>
      </c>
      <c r="F60" s="14" t="s">
        <v>95</v>
      </c>
      <c r="G60" s="185">
        <v>101</v>
      </c>
      <c r="H60" s="160">
        <v>0.77227999999999997</v>
      </c>
      <c r="I60" s="185">
        <v>85</v>
      </c>
      <c r="J60" s="160">
        <v>0.91764999999999997</v>
      </c>
      <c r="K60" s="433"/>
      <c r="L60" s="160"/>
      <c r="M60" s="374"/>
      <c r="N60" s="81"/>
      <c r="O60" s="81"/>
      <c r="P60" s="81"/>
    </row>
    <row r="61" spans="1:16">
      <c r="A61" s="14" t="s">
        <v>910</v>
      </c>
      <c r="B61" s="14" t="s">
        <v>380</v>
      </c>
      <c r="C61" s="14" t="s">
        <v>434</v>
      </c>
      <c r="D61" s="14" t="s">
        <v>369</v>
      </c>
      <c r="E61" s="14" t="s">
        <v>145</v>
      </c>
      <c r="F61" s="14" t="s">
        <v>146</v>
      </c>
      <c r="G61" s="185">
        <v>65</v>
      </c>
      <c r="H61" s="160">
        <v>0.72307999999999995</v>
      </c>
      <c r="I61" s="185">
        <v>57</v>
      </c>
      <c r="J61" s="160">
        <v>0.82455999999999996</v>
      </c>
      <c r="K61" s="433"/>
      <c r="L61" s="160"/>
      <c r="M61" s="373"/>
      <c r="N61" s="52"/>
      <c r="O61" s="52"/>
      <c r="P61" s="52"/>
    </row>
    <row r="62" spans="1:16">
      <c r="A62" s="14" t="s">
        <v>910</v>
      </c>
      <c r="B62" s="14" t="s">
        <v>380</v>
      </c>
      <c r="C62" s="14" t="s">
        <v>434</v>
      </c>
      <c r="D62" s="14" t="s">
        <v>369</v>
      </c>
      <c r="E62" s="14" t="s">
        <v>239</v>
      </c>
      <c r="F62" s="14" t="s">
        <v>240</v>
      </c>
      <c r="G62" s="185">
        <v>92</v>
      </c>
      <c r="H62" s="160">
        <v>0.38042999999999999</v>
      </c>
      <c r="I62" s="185">
        <v>39</v>
      </c>
      <c r="J62" s="160">
        <v>0.89744000000000002</v>
      </c>
      <c r="K62" s="433"/>
      <c r="L62" s="160"/>
      <c r="M62" s="373"/>
      <c r="N62" s="52"/>
      <c r="O62" s="52"/>
      <c r="P62" s="52"/>
    </row>
    <row r="63" spans="1:16">
      <c r="A63" s="14" t="s">
        <v>910</v>
      </c>
      <c r="B63" s="14" t="s">
        <v>380</v>
      </c>
      <c r="C63" s="63" t="s">
        <v>435</v>
      </c>
      <c r="D63" s="63" t="s">
        <v>328</v>
      </c>
      <c r="E63" s="63" t="s">
        <v>435</v>
      </c>
      <c r="F63" s="63" t="s">
        <v>328</v>
      </c>
      <c r="G63" s="184">
        <v>456</v>
      </c>
      <c r="H63" s="167">
        <v>0.69298000000000004</v>
      </c>
      <c r="I63" s="184">
        <v>336</v>
      </c>
      <c r="J63" s="167">
        <v>0.94047999999999998</v>
      </c>
      <c r="K63" s="433"/>
      <c r="L63" s="160"/>
      <c r="M63" s="373"/>
      <c r="N63" s="52"/>
      <c r="O63" s="52"/>
      <c r="P63" s="52"/>
    </row>
    <row r="64" spans="1:16">
      <c r="A64" s="14" t="s">
        <v>910</v>
      </c>
      <c r="B64" s="14" t="s">
        <v>380</v>
      </c>
      <c r="C64" s="14" t="s">
        <v>435</v>
      </c>
      <c r="D64" s="14" t="s">
        <v>328</v>
      </c>
      <c r="E64" s="14" t="s">
        <v>61</v>
      </c>
      <c r="F64" s="14" t="s">
        <v>62</v>
      </c>
      <c r="G64" s="185">
        <v>60</v>
      </c>
      <c r="H64" s="160">
        <v>0.71667000000000003</v>
      </c>
      <c r="I64" s="185">
        <v>48</v>
      </c>
      <c r="J64" s="160">
        <v>0.89583000000000002</v>
      </c>
      <c r="K64" s="433"/>
      <c r="L64" s="160"/>
      <c r="M64" s="373"/>
      <c r="N64" s="52"/>
      <c r="O64" s="52"/>
      <c r="P64" s="52"/>
    </row>
    <row r="65" spans="1:16">
      <c r="A65" s="14" t="s">
        <v>910</v>
      </c>
      <c r="B65" s="14" t="s">
        <v>380</v>
      </c>
      <c r="C65" s="14" t="s">
        <v>435</v>
      </c>
      <c r="D65" s="14" t="s">
        <v>328</v>
      </c>
      <c r="E65" s="14" t="s">
        <v>69</v>
      </c>
      <c r="F65" s="14" t="s">
        <v>70</v>
      </c>
      <c r="G65" s="185">
        <v>117</v>
      </c>
      <c r="H65" s="160">
        <v>0.71794999999999998</v>
      </c>
      <c r="I65" s="185">
        <v>91</v>
      </c>
      <c r="J65" s="160">
        <v>0.92308000000000001</v>
      </c>
      <c r="K65" s="433"/>
      <c r="L65" s="160"/>
      <c r="M65" s="374"/>
      <c r="N65" s="81"/>
      <c r="O65" s="81"/>
      <c r="P65" s="81"/>
    </row>
    <row r="66" spans="1:16">
      <c r="A66" s="14" t="s">
        <v>910</v>
      </c>
      <c r="B66" s="14" t="s">
        <v>380</v>
      </c>
      <c r="C66" s="14" t="s">
        <v>435</v>
      </c>
      <c r="D66" s="14" t="s">
        <v>328</v>
      </c>
      <c r="E66" s="14" t="s">
        <v>117</v>
      </c>
      <c r="F66" s="14" t="s">
        <v>118</v>
      </c>
      <c r="G66" s="185">
        <v>147</v>
      </c>
      <c r="H66" s="160">
        <v>0.57142999999999999</v>
      </c>
      <c r="I66" s="185">
        <v>87</v>
      </c>
      <c r="J66" s="160">
        <v>0.96552000000000004</v>
      </c>
      <c r="K66" s="433"/>
      <c r="L66" s="160"/>
      <c r="M66" s="373"/>
      <c r="N66" s="52"/>
      <c r="O66" s="52"/>
      <c r="P66" s="52"/>
    </row>
    <row r="67" spans="1:16">
      <c r="A67" s="14" t="s">
        <v>910</v>
      </c>
      <c r="B67" s="14" t="s">
        <v>380</v>
      </c>
      <c r="C67" s="14" t="s">
        <v>435</v>
      </c>
      <c r="D67" s="14" t="s">
        <v>328</v>
      </c>
      <c r="E67" s="14" t="s">
        <v>121</v>
      </c>
      <c r="F67" s="14" t="s">
        <v>122</v>
      </c>
      <c r="G67" s="185">
        <v>132</v>
      </c>
      <c r="H67" s="160">
        <v>0.79544999999999999</v>
      </c>
      <c r="I67" s="185">
        <v>110</v>
      </c>
      <c r="J67" s="160">
        <v>0.95455000000000001</v>
      </c>
      <c r="K67" s="433"/>
      <c r="L67" s="160"/>
      <c r="M67" s="373"/>
      <c r="N67" s="52"/>
      <c r="O67" s="52"/>
      <c r="P67" s="52"/>
    </row>
    <row r="68" spans="1:16">
      <c r="A68" s="14" t="s">
        <v>910</v>
      </c>
      <c r="B68" s="14" t="s">
        <v>380</v>
      </c>
      <c r="C68" s="63" t="s">
        <v>436</v>
      </c>
      <c r="D68" s="63" t="s">
        <v>330</v>
      </c>
      <c r="E68" s="63" t="s">
        <v>436</v>
      </c>
      <c r="F68" s="63" t="s">
        <v>330</v>
      </c>
      <c r="G68" s="184">
        <v>285</v>
      </c>
      <c r="H68" s="167">
        <v>0.81052999999999997</v>
      </c>
      <c r="I68" s="184">
        <v>254</v>
      </c>
      <c r="J68" s="167">
        <v>0.90944999999999998</v>
      </c>
      <c r="K68" s="433"/>
      <c r="L68" s="160"/>
      <c r="M68" s="373"/>
      <c r="N68" s="52"/>
      <c r="O68" s="52"/>
      <c r="P68" s="52"/>
    </row>
    <row r="69" spans="1:16">
      <c r="A69" s="14" t="s">
        <v>910</v>
      </c>
      <c r="B69" s="14" t="s">
        <v>380</v>
      </c>
      <c r="C69" s="14" t="s">
        <v>436</v>
      </c>
      <c r="D69" s="14" t="s">
        <v>330</v>
      </c>
      <c r="E69" s="14" t="s">
        <v>39</v>
      </c>
      <c r="F69" s="14" t="s">
        <v>40</v>
      </c>
      <c r="G69" s="185">
        <v>57</v>
      </c>
      <c r="H69" s="160">
        <v>0.75439000000000001</v>
      </c>
      <c r="I69" s="185">
        <v>43</v>
      </c>
      <c r="J69" s="160">
        <v>1</v>
      </c>
      <c r="K69" s="433"/>
      <c r="L69" s="160"/>
      <c r="M69" s="373"/>
      <c r="N69" s="52"/>
      <c r="O69" s="52"/>
      <c r="P69" s="52"/>
    </row>
    <row r="70" spans="1:16">
      <c r="A70" s="14" t="s">
        <v>910</v>
      </c>
      <c r="B70" s="14" t="s">
        <v>380</v>
      </c>
      <c r="C70" s="14" t="s">
        <v>436</v>
      </c>
      <c r="D70" s="14" t="s">
        <v>330</v>
      </c>
      <c r="E70" s="14" t="s">
        <v>71</v>
      </c>
      <c r="F70" s="14" t="s">
        <v>72</v>
      </c>
      <c r="G70" s="185">
        <v>92</v>
      </c>
      <c r="H70" s="160">
        <v>0.77173999999999998</v>
      </c>
      <c r="I70" s="185">
        <v>87</v>
      </c>
      <c r="J70" s="160">
        <v>0.81608999999999998</v>
      </c>
      <c r="K70" s="433"/>
      <c r="L70" s="160"/>
      <c r="M70" s="374"/>
      <c r="N70" s="81"/>
      <c r="O70" s="81"/>
      <c r="P70" s="81"/>
    </row>
    <row r="71" spans="1:16">
      <c r="A71" s="14" t="s">
        <v>910</v>
      </c>
      <c r="B71" s="14" t="s">
        <v>380</v>
      </c>
      <c r="C71" s="14" t="s">
        <v>436</v>
      </c>
      <c r="D71" s="14" t="s">
        <v>330</v>
      </c>
      <c r="E71" s="14" t="s">
        <v>107</v>
      </c>
      <c r="F71" s="14" t="s">
        <v>108</v>
      </c>
      <c r="G71" s="185">
        <v>72</v>
      </c>
      <c r="H71" s="160">
        <v>0.90278000000000003</v>
      </c>
      <c r="I71" s="185">
        <v>66</v>
      </c>
      <c r="J71" s="160">
        <v>0.98485</v>
      </c>
      <c r="K71" s="433"/>
      <c r="L71" s="160"/>
      <c r="M71" s="373"/>
      <c r="N71" s="52"/>
      <c r="O71" s="52"/>
      <c r="P71" s="52"/>
    </row>
    <row r="72" spans="1:16">
      <c r="A72" s="14" t="s">
        <v>910</v>
      </c>
      <c r="B72" s="14" t="s">
        <v>380</v>
      </c>
      <c r="C72" s="14" t="s">
        <v>436</v>
      </c>
      <c r="D72" s="14" t="s">
        <v>330</v>
      </c>
      <c r="E72" s="14" t="s">
        <v>213</v>
      </c>
      <c r="F72" s="14" t="s">
        <v>275</v>
      </c>
      <c r="G72" s="185">
        <v>64</v>
      </c>
      <c r="H72" s="160">
        <v>0.8125</v>
      </c>
      <c r="I72" s="185">
        <v>58</v>
      </c>
      <c r="J72" s="160">
        <v>0.89654999999999996</v>
      </c>
      <c r="K72" s="433"/>
      <c r="L72" s="160"/>
      <c r="M72" s="373"/>
      <c r="N72" s="52"/>
      <c r="O72" s="52"/>
      <c r="P72" s="52"/>
    </row>
    <row r="73" spans="1:16">
      <c r="A73" s="14" t="s">
        <v>910</v>
      </c>
      <c r="B73" s="14" t="s">
        <v>380</v>
      </c>
      <c r="C73" s="63" t="s">
        <v>437</v>
      </c>
      <c r="D73" s="63" t="s">
        <v>321</v>
      </c>
      <c r="E73" s="63" t="s">
        <v>437</v>
      </c>
      <c r="F73" s="63" t="s">
        <v>321</v>
      </c>
      <c r="G73" s="184">
        <v>289</v>
      </c>
      <c r="H73" s="167">
        <v>0.54325000000000001</v>
      </c>
      <c r="I73" s="184">
        <v>170</v>
      </c>
      <c r="J73" s="167">
        <v>0.92352999999999996</v>
      </c>
      <c r="K73" s="433"/>
      <c r="L73" s="160"/>
      <c r="M73" s="373"/>
      <c r="N73" s="52"/>
      <c r="O73" s="52"/>
      <c r="P73" s="52"/>
    </row>
    <row r="74" spans="1:16">
      <c r="A74" s="14" t="s">
        <v>910</v>
      </c>
      <c r="B74" s="14" t="s">
        <v>380</v>
      </c>
      <c r="C74" s="14" t="s">
        <v>437</v>
      </c>
      <c r="D74" s="14" t="s">
        <v>321</v>
      </c>
      <c r="E74" s="14" t="s">
        <v>161</v>
      </c>
      <c r="F74" s="14" t="s">
        <v>162</v>
      </c>
      <c r="G74" s="185">
        <v>198</v>
      </c>
      <c r="H74" s="160">
        <v>0.53534999999999999</v>
      </c>
      <c r="I74" s="185">
        <v>117</v>
      </c>
      <c r="J74" s="160">
        <v>0.90598000000000001</v>
      </c>
      <c r="K74" s="433"/>
      <c r="L74" s="160"/>
      <c r="M74" s="373"/>
      <c r="N74" s="52"/>
      <c r="O74" s="52"/>
      <c r="P74" s="52"/>
    </row>
    <row r="75" spans="1:16">
      <c r="A75" s="14" t="s">
        <v>910</v>
      </c>
      <c r="B75" s="14" t="s">
        <v>380</v>
      </c>
      <c r="C75" s="14" t="s">
        <v>437</v>
      </c>
      <c r="D75" s="14" t="s">
        <v>321</v>
      </c>
      <c r="E75" s="14" t="s">
        <v>199</v>
      </c>
      <c r="F75" s="14" t="s">
        <v>200</v>
      </c>
      <c r="G75" s="185">
        <v>59</v>
      </c>
      <c r="H75" s="160">
        <v>0.45762999999999998</v>
      </c>
      <c r="I75" s="185">
        <v>29</v>
      </c>
      <c r="J75" s="160">
        <v>0.93103000000000002</v>
      </c>
      <c r="K75" s="433"/>
      <c r="L75" s="160"/>
      <c r="M75" s="374"/>
      <c r="N75" s="81"/>
      <c r="O75" s="81"/>
      <c r="P75" s="81"/>
    </row>
    <row r="76" spans="1:16">
      <c r="A76" s="14" t="s">
        <v>910</v>
      </c>
      <c r="B76" s="14" t="s">
        <v>380</v>
      </c>
      <c r="C76" s="14" t="s">
        <v>437</v>
      </c>
      <c r="D76" s="14" t="s">
        <v>321</v>
      </c>
      <c r="E76" s="14" t="s">
        <v>229</v>
      </c>
      <c r="F76" s="14" t="s">
        <v>230</v>
      </c>
      <c r="G76" s="185">
        <v>32</v>
      </c>
      <c r="H76" s="160">
        <v>0.75</v>
      </c>
      <c r="I76" s="185">
        <v>24</v>
      </c>
      <c r="J76" s="160">
        <v>1</v>
      </c>
      <c r="K76" s="433"/>
      <c r="L76" s="160"/>
      <c r="M76" s="373"/>
      <c r="N76" s="52"/>
      <c r="O76" s="52"/>
      <c r="P76" s="52"/>
    </row>
    <row r="77" spans="1:16">
      <c r="A77" s="14" t="s">
        <v>910</v>
      </c>
      <c r="B77" s="14" t="s">
        <v>380</v>
      </c>
      <c r="C77" s="63" t="s">
        <v>438</v>
      </c>
      <c r="D77" s="63" t="s">
        <v>317</v>
      </c>
      <c r="E77" s="63" t="s">
        <v>438</v>
      </c>
      <c r="F77" s="63" t="s">
        <v>317</v>
      </c>
      <c r="G77" s="184">
        <v>404</v>
      </c>
      <c r="H77" s="167">
        <v>0.35643999999999998</v>
      </c>
      <c r="I77" s="184">
        <v>151</v>
      </c>
      <c r="J77" s="167">
        <v>0.95364000000000004</v>
      </c>
      <c r="K77" s="433"/>
      <c r="L77" s="160"/>
      <c r="M77" s="373"/>
      <c r="N77" s="52"/>
      <c r="O77" s="52"/>
      <c r="P77" s="52"/>
    </row>
    <row r="78" spans="1:16">
      <c r="A78" s="14" t="s">
        <v>910</v>
      </c>
      <c r="B78" s="14" t="s">
        <v>380</v>
      </c>
      <c r="C78" s="14" t="s">
        <v>438</v>
      </c>
      <c r="D78" s="14" t="s">
        <v>317</v>
      </c>
      <c r="E78" s="14" t="s">
        <v>31</v>
      </c>
      <c r="F78" s="14" t="s">
        <v>32</v>
      </c>
      <c r="G78" s="185">
        <v>97</v>
      </c>
      <c r="H78" s="160">
        <v>0.76288999999999996</v>
      </c>
      <c r="I78" s="185">
        <v>76</v>
      </c>
      <c r="J78" s="160">
        <v>0.97367999999999999</v>
      </c>
      <c r="K78" s="433"/>
      <c r="L78" s="160"/>
      <c r="M78" s="374"/>
      <c r="N78" s="81"/>
      <c r="O78" s="81"/>
      <c r="P78" s="81"/>
    </row>
    <row r="79" spans="1:16">
      <c r="A79" s="14" t="s">
        <v>910</v>
      </c>
      <c r="B79" s="14" t="s">
        <v>380</v>
      </c>
      <c r="C79" s="14" t="s">
        <v>438</v>
      </c>
      <c r="D79" s="14" t="s">
        <v>317</v>
      </c>
      <c r="E79" s="14" t="s">
        <v>35</v>
      </c>
      <c r="F79" s="14" t="s">
        <v>36</v>
      </c>
      <c r="G79" s="185">
        <v>279</v>
      </c>
      <c r="H79" s="160">
        <v>0.20788999999999999</v>
      </c>
      <c r="I79" s="185">
        <v>63</v>
      </c>
      <c r="J79" s="160">
        <v>0.92062999999999995</v>
      </c>
      <c r="K79" s="433"/>
      <c r="L79" s="160"/>
      <c r="M79" s="373"/>
      <c r="N79" s="52"/>
      <c r="O79" s="52"/>
      <c r="P79" s="52"/>
    </row>
    <row r="80" spans="1:16">
      <c r="A80" s="14" t="s">
        <v>910</v>
      </c>
      <c r="B80" s="14" t="s">
        <v>380</v>
      </c>
      <c r="C80" s="14" t="s">
        <v>438</v>
      </c>
      <c r="D80" s="14" t="s">
        <v>317</v>
      </c>
      <c r="E80" s="14" t="s">
        <v>810</v>
      </c>
      <c r="F80" s="14" t="s">
        <v>809</v>
      </c>
      <c r="G80" s="185">
        <v>28</v>
      </c>
      <c r="H80" s="160">
        <v>0.42857000000000001</v>
      </c>
      <c r="I80" s="185">
        <v>12</v>
      </c>
      <c r="J80" s="160">
        <v>1</v>
      </c>
      <c r="K80" s="433"/>
      <c r="L80" s="160"/>
      <c r="M80" s="373"/>
      <c r="N80" s="52"/>
      <c r="O80" s="52"/>
      <c r="P80" s="52"/>
    </row>
    <row r="81" spans="1:16">
      <c r="A81" s="14" t="s">
        <v>910</v>
      </c>
      <c r="B81" s="14" t="s">
        <v>380</v>
      </c>
      <c r="C81" s="63" t="s">
        <v>439</v>
      </c>
      <c r="D81" s="63" t="s">
        <v>329</v>
      </c>
      <c r="E81" s="63" t="s">
        <v>439</v>
      </c>
      <c r="F81" s="63" t="s">
        <v>329</v>
      </c>
      <c r="G81" s="184">
        <v>528</v>
      </c>
      <c r="H81" s="167">
        <v>0.66288000000000002</v>
      </c>
      <c r="I81" s="184">
        <v>372</v>
      </c>
      <c r="J81" s="167">
        <v>0.94086000000000003</v>
      </c>
      <c r="K81" s="433"/>
      <c r="L81" s="160"/>
      <c r="M81" s="373"/>
      <c r="N81" s="52"/>
      <c r="O81" s="52"/>
      <c r="P81" s="52"/>
    </row>
    <row r="82" spans="1:16">
      <c r="A82" s="14" t="s">
        <v>910</v>
      </c>
      <c r="B82" s="14" t="s">
        <v>380</v>
      </c>
      <c r="C82" s="14" t="s">
        <v>439</v>
      </c>
      <c r="D82" s="14" t="s">
        <v>329</v>
      </c>
      <c r="E82" s="14" t="s">
        <v>57</v>
      </c>
      <c r="F82" s="14" t="s">
        <v>58</v>
      </c>
      <c r="G82" s="185">
        <v>62</v>
      </c>
      <c r="H82" s="160">
        <v>0.69355</v>
      </c>
      <c r="I82" s="185">
        <v>48</v>
      </c>
      <c r="J82" s="160">
        <v>0.89583000000000002</v>
      </c>
      <c r="K82" s="433"/>
      <c r="L82" s="160"/>
      <c r="M82" s="373"/>
      <c r="N82" s="52"/>
      <c r="O82" s="52"/>
      <c r="P82" s="52"/>
    </row>
    <row r="83" spans="1:16">
      <c r="A83" s="14" t="s">
        <v>910</v>
      </c>
      <c r="B83" s="14" t="s">
        <v>380</v>
      </c>
      <c r="C83" s="14" t="s">
        <v>439</v>
      </c>
      <c r="D83" s="14" t="s">
        <v>329</v>
      </c>
      <c r="E83" s="14" t="s">
        <v>81</v>
      </c>
      <c r="F83" s="14" t="s">
        <v>82</v>
      </c>
      <c r="G83" s="185">
        <v>93</v>
      </c>
      <c r="H83" s="160">
        <v>0.81720000000000004</v>
      </c>
      <c r="I83" s="185">
        <v>77</v>
      </c>
      <c r="J83" s="160">
        <v>0.98701000000000005</v>
      </c>
      <c r="K83" s="433"/>
      <c r="L83" s="160"/>
      <c r="M83" s="373"/>
      <c r="N83" s="52"/>
      <c r="O83" s="52"/>
      <c r="P83" s="52"/>
    </row>
    <row r="84" spans="1:16">
      <c r="A84" s="14" t="s">
        <v>910</v>
      </c>
      <c r="B84" s="14" t="s">
        <v>380</v>
      </c>
      <c r="C84" s="14" t="s">
        <v>439</v>
      </c>
      <c r="D84" s="14" t="s">
        <v>329</v>
      </c>
      <c r="E84" s="14" t="s">
        <v>137</v>
      </c>
      <c r="F84" s="14" t="s">
        <v>138</v>
      </c>
      <c r="G84" s="185">
        <v>25</v>
      </c>
      <c r="H84" s="160">
        <v>0.04</v>
      </c>
      <c r="I84" s="334" t="s">
        <v>468</v>
      </c>
      <c r="J84" s="334" t="s">
        <v>468</v>
      </c>
      <c r="K84" s="433"/>
      <c r="L84" s="160"/>
      <c r="M84" s="373"/>
      <c r="N84" s="52"/>
      <c r="O84" s="52"/>
      <c r="P84" s="52"/>
    </row>
    <row r="85" spans="1:16">
      <c r="A85" s="14" t="s">
        <v>910</v>
      </c>
      <c r="B85" s="14" t="s">
        <v>380</v>
      </c>
      <c r="C85" s="14" t="s">
        <v>439</v>
      </c>
      <c r="D85" s="14" t="s">
        <v>329</v>
      </c>
      <c r="E85" s="14" t="s">
        <v>139</v>
      </c>
      <c r="F85" s="14" t="s">
        <v>140</v>
      </c>
      <c r="G85" s="185">
        <v>54</v>
      </c>
      <c r="H85" s="160">
        <v>0.77778000000000003</v>
      </c>
      <c r="I85" s="185">
        <v>44</v>
      </c>
      <c r="J85" s="160">
        <v>0.95455000000000001</v>
      </c>
      <c r="K85" s="433"/>
      <c r="L85" s="160"/>
      <c r="M85" s="373"/>
      <c r="N85" s="52"/>
      <c r="O85" s="52"/>
      <c r="P85" s="52"/>
    </row>
    <row r="86" spans="1:16">
      <c r="A86" s="14" t="s">
        <v>910</v>
      </c>
      <c r="B86" s="14" t="s">
        <v>380</v>
      </c>
      <c r="C86" s="14" t="s">
        <v>439</v>
      </c>
      <c r="D86" s="14" t="s">
        <v>329</v>
      </c>
      <c r="E86" s="14" t="s">
        <v>147</v>
      </c>
      <c r="F86" s="14" t="s">
        <v>148</v>
      </c>
      <c r="G86" s="185">
        <v>75</v>
      </c>
      <c r="H86" s="160">
        <v>0.74666999999999994</v>
      </c>
      <c r="I86" s="185">
        <v>58</v>
      </c>
      <c r="J86" s="160">
        <v>0.96552000000000004</v>
      </c>
      <c r="K86" s="433"/>
      <c r="L86" s="160"/>
      <c r="M86" s="374"/>
      <c r="N86" s="81"/>
      <c r="O86" s="81"/>
      <c r="P86" s="81"/>
    </row>
    <row r="87" spans="1:16">
      <c r="A87" s="14" t="s">
        <v>910</v>
      </c>
      <c r="B87" s="14" t="s">
        <v>380</v>
      </c>
      <c r="C87" s="14" t="s">
        <v>439</v>
      </c>
      <c r="D87" s="14" t="s">
        <v>329</v>
      </c>
      <c r="E87" s="14" t="s">
        <v>177</v>
      </c>
      <c r="F87" s="14" t="s">
        <v>178</v>
      </c>
      <c r="G87" s="185">
        <v>99</v>
      </c>
      <c r="H87" s="160">
        <v>0.58586000000000005</v>
      </c>
      <c r="I87" s="185">
        <v>67</v>
      </c>
      <c r="J87" s="160">
        <v>0.86567000000000005</v>
      </c>
      <c r="K87" s="433"/>
      <c r="L87" s="160"/>
      <c r="M87" s="373"/>
      <c r="N87" s="52"/>
      <c r="O87" s="52"/>
      <c r="P87" s="52"/>
    </row>
    <row r="88" spans="1:16">
      <c r="A88" s="14" t="s">
        <v>910</v>
      </c>
      <c r="B88" s="14" t="s">
        <v>380</v>
      </c>
      <c r="C88" s="14" t="s">
        <v>439</v>
      </c>
      <c r="D88" s="14" t="s">
        <v>329</v>
      </c>
      <c r="E88" s="14" t="s">
        <v>188</v>
      </c>
      <c r="F88" s="14" t="s">
        <v>915</v>
      </c>
      <c r="G88" s="185">
        <v>120</v>
      </c>
      <c r="H88" s="160">
        <v>0.61667000000000005</v>
      </c>
      <c r="I88" s="185">
        <v>77</v>
      </c>
      <c r="J88" s="160">
        <v>0.96104000000000001</v>
      </c>
      <c r="K88" s="433"/>
      <c r="L88" s="160"/>
      <c r="M88" s="373"/>
      <c r="N88" s="52"/>
      <c r="O88" s="52"/>
      <c r="P88" s="52"/>
    </row>
    <row r="89" spans="1:16">
      <c r="A89" s="14" t="s">
        <v>910</v>
      </c>
      <c r="B89" s="14" t="s">
        <v>380</v>
      </c>
      <c r="C89" s="63" t="s">
        <v>440</v>
      </c>
      <c r="D89" s="63" t="s">
        <v>319</v>
      </c>
      <c r="E89" s="63" t="s">
        <v>440</v>
      </c>
      <c r="F89" s="63" t="s">
        <v>319</v>
      </c>
      <c r="G89" s="184">
        <v>342</v>
      </c>
      <c r="H89" s="167">
        <v>0.63158000000000003</v>
      </c>
      <c r="I89" s="184">
        <v>230</v>
      </c>
      <c r="J89" s="167">
        <v>0.93913000000000002</v>
      </c>
      <c r="K89" s="433"/>
      <c r="L89" s="160"/>
      <c r="M89" s="373"/>
      <c r="N89" s="52"/>
      <c r="O89" s="52"/>
      <c r="P89" s="52"/>
    </row>
    <row r="90" spans="1:16">
      <c r="A90" s="14" t="s">
        <v>910</v>
      </c>
      <c r="B90" s="14" t="s">
        <v>380</v>
      </c>
      <c r="C90" s="14" t="s">
        <v>440</v>
      </c>
      <c r="D90" s="14" t="s">
        <v>319</v>
      </c>
      <c r="E90" s="14" t="s">
        <v>157</v>
      </c>
      <c r="F90" s="14" t="s">
        <v>158</v>
      </c>
      <c r="G90" s="185">
        <v>87</v>
      </c>
      <c r="H90" s="160">
        <v>0.75861999999999996</v>
      </c>
      <c r="I90" s="185">
        <v>71</v>
      </c>
      <c r="J90" s="160">
        <v>0.92957999999999996</v>
      </c>
      <c r="K90" s="433"/>
      <c r="L90" s="160"/>
      <c r="M90" s="373"/>
      <c r="N90" s="52"/>
      <c r="O90" s="52"/>
      <c r="P90" s="52"/>
    </row>
    <row r="91" spans="1:16">
      <c r="A91" s="14" t="s">
        <v>910</v>
      </c>
      <c r="B91" s="14" t="s">
        <v>380</v>
      </c>
      <c r="C91" s="14" t="s">
        <v>440</v>
      </c>
      <c r="D91" s="14" t="s">
        <v>319</v>
      </c>
      <c r="E91" s="14" t="s">
        <v>159</v>
      </c>
      <c r="F91" s="14" t="s">
        <v>160</v>
      </c>
      <c r="G91" s="185">
        <v>121</v>
      </c>
      <c r="H91" s="160">
        <v>0.68594999999999995</v>
      </c>
      <c r="I91" s="185">
        <v>87</v>
      </c>
      <c r="J91" s="160">
        <v>0.95401999999999998</v>
      </c>
      <c r="K91" s="433"/>
      <c r="L91" s="160"/>
      <c r="M91" s="374"/>
      <c r="N91" s="81"/>
      <c r="O91" s="81"/>
      <c r="P91" s="81"/>
    </row>
    <row r="92" spans="1:16">
      <c r="A92" s="14" t="s">
        <v>910</v>
      </c>
      <c r="B92" s="14" t="s">
        <v>380</v>
      </c>
      <c r="C92" s="14" t="s">
        <v>440</v>
      </c>
      <c r="D92" s="14" t="s">
        <v>319</v>
      </c>
      <c r="E92" s="14" t="s">
        <v>195</v>
      </c>
      <c r="F92" s="14" t="s">
        <v>196</v>
      </c>
      <c r="G92" s="185">
        <v>61</v>
      </c>
      <c r="H92" s="160">
        <v>0.52459</v>
      </c>
      <c r="I92" s="185">
        <v>37</v>
      </c>
      <c r="J92" s="160">
        <v>0.86485999999999996</v>
      </c>
      <c r="K92" s="433"/>
      <c r="L92" s="160"/>
      <c r="M92" s="373"/>
      <c r="N92" s="52"/>
      <c r="O92" s="52"/>
      <c r="P92" s="52"/>
    </row>
    <row r="93" spans="1:16">
      <c r="A93" s="14" t="s">
        <v>910</v>
      </c>
      <c r="B93" s="14" t="s">
        <v>380</v>
      </c>
      <c r="C93" s="14" t="s">
        <v>440</v>
      </c>
      <c r="D93" s="14" t="s">
        <v>319</v>
      </c>
      <c r="E93" s="14" t="s">
        <v>217</v>
      </c>
      <c r="F93" s="14" t="s">
        <v>218</v>
      </c>
      <c r="G93" s="185">
        <v>73</v>
      </c>
      <c r="H93" s="160">
        <v>0.47944999999999999</v>
      </c>
      <c r="I93" s="185">
        <v>35</v>
      </c>
      <c r="J93" s="160">
        <v>1</v>
      </c>
      <c r="K93" s="433"/>
      <c r="L93" s="160"/>
      <c r="M93" s="373"/>
      <c r="N93" s="52"/>
      <c r="O93" s="52"/>
      <c r="P93" s="52"/>
    </row>
    <row r="94" spans="1:16">
      <c r="A94" s="14" t="s">
        <v>910</v>
      </c>
      <c r="B94" s="14" t="s">
        <v>380</v>
      </c>
      <c r="C94" s="63" t="s">
        <v>447</v>
      </c>
      <c r="D94" s="63" t="s">
        <v>811</v>
      </c>
      <c r="E94" s="63" t="s">
        <v>447</v>
      </c>
      <c r="F94" s="63" t="s">
        <v>811</v>
      </c>
      <c r="G94" s="184">
        <v>575</v>
      </c>
      <c r="H94" s="167">
        <v>0.47304000000000002</v>
      </c>
      <c r="I94" s="184">
        <v>287</v>
      </c>
      <c r="J94" s="167">
        <v>0.94774000000000003</v>
      </c>
      <c r="K94" s="433"/>
      <c r="L94" s="160"/>
      <c r="M94" s="373"/>
      <c r="N94" s="52"/>
      <c r="O94" s="52"/>
      <c r="P94" s="52"/>
    </row>
    <row r="95" spans="1:16">
      <c r="A95" s="14" t="s">
        <v>910</v>
      </c>
      <c r="B95" s="14" t="s">
        <v>380</v>
      </c>
      <c r="C95" s="14" t="s">
        <v>447</v>
      </c>
      <c r="D95" s="14" t="s">
        <v>811</v>
      </c>
      <c r="E95" s="14" t="s">
        <v>51</v>
      </c>
      <c r="F95" s="14" t="s">
        <v>52</v>
      </c>
      <c r="G95" s="185">
        <v>65</v>
      </c>
      <c r="H95" s="160">
        <v>0.63077000000000005</v>
      </c>
      <c r="I95" s="185">
        <v>41</v>
      </c>
      <c r="J95" s="160">
        <v>1</v>
      </c>
      <c r="K95" s="433"/>
      <c r="L95" s="160"/>
      <c r="M95" s="373"/>
      <c r="N95" s="52"/>
      <c r="O95" s="52"/>
      <c r="P95" s="52"/>
    </row>
    <row r="96" spans="1:16">
      <c r="A96" s="14" t="s">
        <v>910</v>
      </c>
      <c r="B96" s="14" t="s">
        <v>380</v>
      </c>
      <c r="C96" s="14" t="s">
        <v>447</v>
      </c>
      <c r="D96" s="14" t="s">
        <v>811</v>
      </c>
      <c r="E96" s="14" t="s">
        <v>59</v>
      </c>
      <c r="F96" s="14" t="s">
        <v>60</v>
      </c>
      <c r="G96" s="185">
        <v>20</v>
      </c>
      <c r="H96" s="160">
        <v>0.55000000000000004</v>
      </c>
      <c r="I96" s="185">
        <v>12</v>
      </c>
      <c r="J96" s="160">
        <v>0.91666999999999998</v>
      </c>
      <c r="K96" s="433"/>
      <c r="L96" s="160"/>
      <c r="M96" s="373"/>
      <c r="N96" s="52"/>
      <c r="O96" s="52"/>
      <c r="P96" s="52"/>
    </row>
    <row r="97" spans="1:16">
      <c r="A97" s="14" t="s">
        <v>910</v>
      </c>
      <c r="B97" s="14" t="s">
        <v>380</v>
      </c>
      <c r="C97" s="14" t="s">
        <v>447</v>
      </c>
      <c r="D97" s="14" t="s">
        <v>811</v>
      </c>
      <c r="E97" s="14" t="s">
        <v>96</v>
      </c>
      <c r="F97" s="14" t="s">
        <v>97</v>
      </c>
      <c r="G97" s="185">
        <v>125</v>
      </c>
      <c r="H97" s="160">
        <v>0.59199999999999997</v>
      </c>
      <c r="I97" s="185">
        <v>79</v>
      </c>
      <c r="J97" s="160">
        <v>0.93671000000000004</v>
      </c>
      <c r="K97" s="433"/>
      <c r="L97" s="160"/>
      <c r="M97" s="373"/>
      <c r="N97" s="52"/>
      <c r="O97" s="81"/>
      <c r="P97" s="81"/>
    </row>
    <row r="98" spans="1:16">
      <c r="A98" s="14" t="s">
        <v>910</v>
      </c>
      <c r="B98" s="14" t="s">
        <v>380</v>
      </c>
      <c r="C98" s="14" t="s">
        <v>447</v>
      </c>
      <c r="D98" s="14" t="s">
        <v>811</v>
      </c>
      <c r="E98" s="14" t="s">
        <v>105</v>
      </c>
      <c r="F98" s="14" t="s">
        <v>916</v>
      </c>
      <c r="G98" s="185">
        <v>28</v>
      </c>
      <c r="H98" s="160">
        <v>0.46428999999999998</v>
      </c>
      <c r="I98" s="185">
        <v>16</v>
      </c>
      <c r="J98" s="160">
        <v>0.8125</v>
      </c>
      <c r="K98" s="433"/>
      <c r="L98" s="160"/>
      <c r="M98" s="373"/>
      <c r="N98" s="52"/>
      <c r="O98" s="52"/>
      <c r="P98" s="52"/>
    </row>
    <row r="99" spans="1:16">
      <c r="A99" s="14" t="s">
        <v>910</v>
      </c>
      <c r="B99" s="14" t="s">
        <v>380</v>
      </c>
      <c r="C99" s="14" t="s">
        <v>447</v>
      </c>
      <c r="D99" s="14" t="s">
        <v>811</v>
      </c>
      <c r="E99" s="14" t="s">
        <v>115</v>
      </c>
      <c r="F99" s="14" t="s">
        <v>116</v>
      </c>
      <c r="G99" s="185">
        <v>91</v>
      </c>
      <c r="H99" s="160">
        <v>0.69230999999999998</v>
      </c>
      <c r="I99" s="185">
        <v>65</v>
      </c>
      <c r="J99" s="160">
        <v>0.96923000000000004</v>
      </c>
      <c r="K99" s="433"/>
      <c r="L99" s="160"/>
      <c r="M99" s="373"/>
      <c r="N99" s="52"/>
      <c r="O99" s="52"/>
      <c r="P99" s="52"/>
    </row>
    <row r="100" spans="1:16">
      <c r="A100" s="14" t="s">
        <v>910</v>
      </c>
      <c r="B100" s="14" t="s">
        <v>380</v>
      </c>
      <c r="C100" s="14" t="s">
        <v>447</v>
      </c>
      <c r="D100" s="14" t="s">
        <v>811</v>
      </c>
      <c r="E100" s="14" t="s">
        <v>181</v>
      </c>
      <c r="F100" s="14" t="s">
        <v>540</v>
      </c>
      <c r="G100" s="185">
        <v>68</v>
      </c>
      <c r="H100" s="160">
        <v>0.14706</v>
      </c>
      <c r="I100" s="185">
        <v>11</v>
      </c>
      <c r="J100" s="160">
        <v>0.90908999999999995</v>
      </c>
      <c r="K100" s="433"/>
      <c r="L100" s="160"/>
      <c r="M100" s="373"/>
      <c r="N100" s="52"/>
      <c r="O100" s="52"/>
      <c r="P100" s="52"/>
    </row>
    <row r="101" spans="1:16">
      <c r="A101" s="14" t="s">
        <v>910</v>
      </c>
      <c r="B101" s="14" t="s">
        <v>380</v>
      </c>
      <c r="C101" s="14" t="s">
        <v>447</v>
      </c>
      <c r="D101" s="14" t="s">
        <v>811</v>
      </c>
      <c r="E101" s="14" t="s">
        <v>187</v>
      </c>
      <c r="F101" s="14" t="s">
        <v>917</v>
      </c>
      <c r="G101" s="185">
        <v>25</v>
      </c>
      <c r="H101" s="160">
        <v>0.8</v>
      </c>
      <c r="I101" s="185">
        <v>20</v>
      </c>
      <c r="J101" s="160">
        <v>1</v>
      </c>
      <c r="K101" s="433"/>
      <c r="L101" s="160"/>
      <c r="M101" s="373"/>
      <c r="N101" s="52"/>
      <c r="O101" s="81"/>
      <c r="P101" s="81"/>
    </row>
    <row r="102" spans="1:16">
      <c r="A102" s="14" t="s">
        <v>910</v>
      </c>
      <c r="B102" s="14" t="s">
        <v>380</v>
      </c>
      <c r="C102" s="14" t="s">
        <v>447</v>
      </c>
      <c r="D102" s="14" t="s">
        <v>811</v>
      </c>
      <c r="E102" s="14" t="s">
        <v>192</v>
      </c>
      <c r="F102" s="14" t="s">
        <v>918</v>
      </c>
      <c r="G102" s="185">
        <v>153</v>
      </c>
      <c r="H102" s="160">
        <v>0.26144000000000001</v>
      </c>
      <c r="I102" s="185">
        <v>43</v>
      </c>
      <c r="J102" s="160">
        <v>0.93023</v>
      </c>
      <c r="K102" s="433"/>
      <c r="L102" s="160"/>
      <c r="M102" s="373"/>
      <c r="N102" s="52"/>
      <c r="O102" s="52"/>
      <c r="P102" s="52"/>
    </row>
    <row r="103" spans="1:16">
      <c r="A103" s="14" t="s">
        <v>910</v>
      </c>
      <c r="B103" s="14" t="s">
        <v>380</v>
      </c>
      <c r="C103" s="63" t="s">
        <v>441</v>
      </c>
      <c r="D103" s="63" t="s">
        <v>370</v>
      </c>
      <c r="E103" s="63" t="s">
        <v>441</v>
      </c>
      <c r="F103" s="63" t="s">
        <v>370</v>
      </c>
      <c r="G103" s="184">
        <v>500</v>
      </c>
      <c r="H103" s="167">
        <v>0.628</v>
      </c>
      <c r="I103" s="184">
        <v>337</v>
      </c>
      <c r="J103" s="167">
        <v>0.93174999999999997</v>
      </c>
      <c r="K103" s="433"/>
      <c r="L103" s="160"/>
      <c r="M103" s="373"/>
      <c r="N103" s="52"/>
      <c r="O103" s="52"/>
      <c r="P103" s="52"/>
    </row>
    <row r="104" spans="1:16">
      <c r="A104" s="14" t="s">
        <v>910</v>
      </c>
      <c r="B104" s="14" t="s">
        <v>380</v>
      </c>
      <c r="C104" s="14" t="s">
        <v>441</v>
      </c>
      <c r="D104" s="14" t="s">
        <v>370</v>
      </c>
      <c r="E104" s="14" t="s">
        <v>85</v>
      </c>
      <c r="F104" s="14" t="s">
        <v>86</v>
      </c>
      <c r="G104" s="185">
        <v>131</v>
      </c>
      <c r="H104" s="160">
        <v>0.62595000000000001</v>
      </c>
      <c r="I104" s="185">
        <v>93</v>
      </c>
      <c r="J104" s="160">
        <v>0.88171999999999995</v>
      </c>
      <c r="K104" s="433"/>
      <c r="L104" s="160"/>
      <c r="M104" s="373"/>
      <c r="N104" s="52"/>
      <c r="O104" s="52"/>
      <c r="P104" s="52"/>
    </row>
    <row r="105" spans="1:16">
      <c r="A105" s="14" t="s">
        <v>910</v>
      </c>
      <c r="B105" s="14" t="s">
        <v>380</v>
      </c>
      <c r="C105" s="14" t="s">
        <v>441</v>
      </c>
      <c r="D105" s="14" t="s">
        <v>370</v>
      </c>
      <c r="E105" s="14" t="s">
        <v>135</v>
      </c>
      <c r="F105" s="14" t="s">
        <v>136</v>
      </c>
      <c r="G105" s="185">
        <v>131</v>
      </c>
      <c r="H105" s="160">
        <v>0.51907999999999999</v>
      </c>
      <c r="I105" s="185">
        <v>71</v>
      </c>
      <c r="J105" s="160">
        <v>0.95774999999999999</v>
      </c>
      <c r="K105" s="433"/>
      <c r="L105" s="160"/>
      <c r="M105" s="373"/>
      <c r="N105" s="52"/>
      <c r="O105" s="52"/>
      <c r="P105" s="52"/>
    </row>
    <row r="106" spans="1:16">
      <c r="A106" s="14" t="s">
        <v>910</v>
      </c>
      <c r="B106" s="14" t="s">
        <v>380</v>
      </c>
      <c r="C106" s="14" t="s">
        <v>441</v>
      </c>
      <c r="D106" s="14" t="s">
        <v>370</v>
      </c>
      <c r="E106" s="14" t="s">
        <v>165</v>
      </c>
      <c r="F106" s="14" t="s">
        <v>166</v>
      </c>
      <c r="G106" s="185">
        <v>71</v>
      </c>
      <c r="H106" s="160">
        <v>0.70423000000000002</v>
      </c>
      <c r="I106" s="185">
        <v>56</v>
      </c>
      <c r="J106" s="160">
        <v>0.89285999999999999</v>
      </c>
      <c r="K106" s="433"/>
      <c r="L106" s="160"/>
      <c r="M106" s="374"/>
      <c r="N106" s="52"/>
      <c r="O106" s="52"/>
      <c r="P106" s="52"/>
    </row>
    <row r="107" spans="1:16">
      <c r="A107" s="14" t="s">
        <v>910</v>
      </c>
      <c r="B107" s="14" t="s">
        <v>380</v>
      </c>
      <c r="C107" s="14" t="s">
        <v>441</v>
      </c>
      <c r="D107" s="14" t="s">
        <v>370</v>
      </c>
      <c r="E107" s="14" t="s">
        <v>167</v>
      </c>
      <c r="F107" s="14" t="s">
        <v>168</v>
      </c>
      <c r="G107" s="185">
        <v>49</v>
      </c>
      <c r="H107" s="160">
        <v>0.67347000000000001</v>
      </c>
      <c r="I107" s="185">
        <v>34</v>
      </c>
      <c r="J107" s="160">
        <v>0.97058999999999995</v>
      </c>
      <c r="K107" s="433"/>
      <c r="L107" s="160"/>
      <c r="M107" s="373"/>
      <c r="N107" s="52"/>
      <c r="O107" s="81"/>
      <c r="P107" s="81"/>
    </row>
    <row r="108" spans="1:16">
      <c r="A108" s="14" t="s">
        <v>910</v>
      </c>
      <c r="B108" s="14" t="s">
        <v>380</v>
      </c>
      <c r="C108" s="14" t="s">
        <v>441</v>
      </c>
      <c r="D108" s="14" t="s">
        <v>370</v>
      </c>
      <c r="E108" s="14" t="s">
        <v>175</v>
      </c>
      <c r="F108" s="14" t="s">
        <v>176</v>
      </c>
      <c r="G108" s="185">
        <v>118</v>
      </c>
      <c r="H108" s="160">
        <v>0.68644000000000005</v>
      </c>
      <c r="I108" s="185">
        <v>83</v>
      </c>
      <c r="J108" s="160">
        <v>0.97589999999999999</v>
      </c>
      <c r="K108" s="433"/>
      <c r="L108" s="160"/>
      <c r="M108" s="373"/>
      <c r="N108" s="52"/>
      <c r="O108" s="52"/>
      <c r="P108" s="52"/>
    </row>
    <row r="109" spans="1:16">
      <c r="A109" s="14" t="s">
        <v>910</v>
      </c>
      <c r="B109" s="14" t="s">
        <v>380</v>
      </c>
      <c r="C109" s="63" t="s">
        <v>442</v>
      </c>
      <c r="D109" s="63" t="s">
        <v>326</v>
      </c>
      <c r="E109" s="63" t="s">
        <v>442</v>
      </c>
      <c r="F109" s="63" t="s">
        <v>326</v>
      </c>
      <c r="G109" s="184">
        <v>304</v>
      </c>
      <c r="H109" s="167">
        <v>0.65132000000000001</v>
      </c>
      <c r="I109" s="184">
        <v>212</v>
      </c>
      <c r="J109" s="167">
        <v>0.93396000000000001</v>
      </c>
      <c r="K109" s="433"/>
      <c r="L109" s="160"/>
      <c r="M109" s="373"/>
      <c r="N109" s="52"/>
      <c r="O109" s="52"/>
      <c r="P109" s="52"/>
    </row>
    <row r="110" spans="1:16">
      <c r="A110" s="14" t="s">
        <v>910</v>
      </c>
      <c r="B110" s="14" t="s">
        <v>380</v>
      </c>
      <c r="C110" s="14" t="s">
        <v>442</v>
      </c>
      <c r="D110" s="14" t="s">
        <v>326</v>
      </c>
      <c r="E110" s="14" t="s">
        <v>89</v>
      </c>
      <c r="F110" s="14" t="s">
        <v>599</v>
      </c>
      <c r="G110" s="185">
        <v>112</v>
      </c>
      <c r="H110" s="160">
        <v>0.51785999999999999</v>
      </c>
      <c r="I110" s="185">
        <v>67</v>
      </c>
      <c r="J110" s="160">
        <v>0.86567000000000005</v>
      </c>
      <c r="K110" s="433"/>
      <c r="L110" s="160"/>
      <c r="M110" s="374"/>
      <c r="N110" s="52"/>
      <c r="O110" s="52"/>
      <c r="P110" s="52"/>
    </row>
    <row r="111" spans="1:16">
      <c r="A111" s="14" t="s">
        <v>910</v>
      </c>
      <c r="B111" s="14" t="s">
        <v>380</v>
      </c>
      <c r="C111" s="14" t="s">
        <v>442</v>
      </c>
      <c r="D111" s="14" t="s">
        <v>326</v>
      </c>
      <c r="E111" s="14" t="s">
        <v>104</v>
      </c>
      <c r="F111" s="14" t="s">
        <v>589</v>
      </c>
      <c r="G111" s="185">
        <v>124</v>
      </c>
      <c r="H111" s="160">
        <v>0.71774000000000004</v>
      </c>
      <c r="I111" s="185">
        <v>92</v>
      </c>
      <c r="J111" s="160">
        <v>0.96738999999999997</v>
      </c>
      <c r="K111" s="433"/>
      <c r="L111" s="160"/>
      <c r="M111" s="373"/>
      <c r="N111" s="52"/>
      <c r="O111" s="52"/>
      <c r="P111" s="52"/>
    </row>
    <row r="112" spans="1:16">
      <c r="A112" s="14" t="s">
        <v>910</v>
      </c>
      <c r="B112" s="14" t="s">
        <v>380</v>
      </c>
      <c r="C112" s="14" t="s">
        <v>442</v>
      </c>
      <c r="D112" s="14" t="s">
        <v>326</v>
      </c>
      <c r="E112" s="14" t="s">
        <v>111</v>
      </c>
      <c r="F112" s="14" t="s">
        <v>112</v>
      </c>
      <c r="G112" s="185">
        <v>68</v>
      </c>
      <c r="H112" s="160">
        <v>0.75</v>
      </c>
      <c r="I112" s="185">
        <v>53</v>
      </c>
      <c r="J112" s="160">
        <v>0.96226</v>
      </c>
      <c r="K112" s="433"/>
      <c r="L112" s="160"/>
      <c r="M112" s="373"/>
      <c r="N112" s="52"/>
      <c r="O112" s="52"/>
      <c r="P112" s="52"/>
    </row>
    <row r="113" spans="1:17">
      <c r="A113" s="14" t="s">
        <v>910</v>
      </c>
      <c r="B113" s="14" t="s">
        <v>380</v>
      </c>
      <c r="C113" s="63" t="s">
        <v>443</v>
      </c>
      <c r="D113" s="63" t="s">
        <v>324</v>
      </c>
      <c r="E113" s="63" t="s">
        <v>443</v>
      </c>
      <c r="F113" s="63" t="s">
        <v>324</v>
      </c>
      <c r="G113" s="184">
        <v>308</v>
      </c>
      <c r="H113" s="167">
        <v>0.73701000000000005</v>
      </c>
      <c r="I113" s="184">
        <v>237</v>
      </c>
      <c r="J113" s="167">
        <v>0.95781000000000005</v>
      </c>
      <c r="K113" s="433"/>
      <c r="L113" s="160"/>
      <c r="M113" s="373"/>
      <c r="N113" s="52"/>
      <c r="O113" s="52"/>
      <c r="P113" s="52"/>
    </row>
    <row r="114" spans="1:17">
      <c r="A114" s="14" t="s">
        <v>910</v>
      </c>
      <c r="B114" s="14" t="s">
        <v>380</v>
      </c>
      <c r="C114" s="14" t="s">
        <v>443</v>
      </c>
      <c r="D114" s="14" t="s">
        <v>324</v>
      </c>
      <c r="E114" s="14" t="s">
        <v>33</v>
      </c>
      <c r="F114" s="14" t="s">
        <v>34</v>
      </c>
      <c r="G114" s="185">
        <v>29</v>
      </c>
      <c r="H114" s="160">
        <v>0.82759000000000005</v>
      </c>
      <c r="I114" s="185">
        <v>25</v>
      </c>
      <c r="J114" s="160">
        <v>0.96</v>
      </c>
      <c r="K114" s="433"/>
      <c r="L114" s="160"/>
      <c r="M114" s="373"/>
      <c r="N114" s="52"/>
      <c r="O114" s="81"/>
      <c r="P114" s="81"/>
    </row>
    <row r="115" spans="1:17">
      <c r="A115" s="14" t="s">
        <v>910</v>
      </c>
      <c r="B115" s="14" t="s">
        <v>380</v>
      </c>
      <c r="C115" s="14" t="s">
        <v>443</v>
      </c>
      <c r="D115" s="14" t="s">
        <v>324</v>
      </c>
      <c r="E115" s="14" t="s">
        <v>63</v>
      </c>
      <c r="F115" s="14" t="s">
        <v>64</v>
      </c>
      <c r="G115" s="185">
        <v>43</v>
      </c>
      <c r="H115" s="160">
        <v>0.65115999999999996</v>
      </c>
      <c r="I115" s="185">
        <v>28</v>
      </c>
      <c r="J115" s="160">
        <v>1</v>
      </c>
      <c r="K115" s="433"/>
      <c r="L115" s="160"/>
      <c r="M115" s="374"/>
      <c r="N115" s="52"/>
      <c r="O115" s="52"/>
      <c r="P115" s="52"/>
    </row>
    <row r="116" spans="1:17">
      <c r="A116" s="14" t="s">
        <v>910</v>
      </c>
      <c r="B116" s="14" t="s">
        <v>380</v>
      </c>
      <c r="C116" s="14" t="s">
        <v>443</v>
      </c>
      <c r="D116" s="14" t="s">
        <v>324</v>
      </c>
      <c r="E116" s="14" t="s">
        <v>171</v>
      </c>
      <c r="F116" s="14" t="s">
        <v>172</v>
      </c>
      <c r="G116" s="185">
        <v>206</v>
      </c>
      <c r="H116" s="160">
        <v>0.72816000000000003</v>
      </c>
      <c r="I116" s="185">
        <v>159</v>
      </c>
      <c r="J116" s="160">
        <v>0.94340000000000002</v>
      </c>
      <c r="K116" s="433"/>
      <c r="L116" s="160"/>
      <c r="M116" s="373"/>
      <c r="N116" s="52"/>
      <c r="O116" s="52"/>
      <c r="P116" s="52"/>
    </row>
    <row r="117" spans="1:17">
      <c r="A117" s="14" t="s">
        <v>910</v>
      </c>
      <c r="B117" s="14" t="s">
        <v>380</v>
      </c>
      <c r="C117" s="14" t="s">
        <v>443</v>
      </c>
      <c r="D117" s="14" t="s">
        <v>324</v>
      </c>
      <c r="E117" s="14" t="s">
        <v>191</v>
      </c>
      <c r="F117" s="14" t="s">
        <v>919</v>
      </c>
      <c r="G117" s="185">
        <v>30</v>
      </c>
      <c r="H117" s="160">
        <v>0.83333000000000002</v>
      </c>
      <c r="I117" s="185">
        <v>25</v>
      </c>
      <c r="J117" s="160">
        <v>1</v>
      </c>
      <c r="K117" s="433"/>
      <c r="L117" s="160"/>
      <c r="M117" s="373"/>
      <c r="N117" s="52"/>
      <c r="O117" s="52"/>
      <c r="P117" s="52"/>
    </row>
    <row r="118" spans="1:17">
      <c r="A118" s="14" t="s">
        <v>910</v>
      </c>
      <c r="B118" s="14" t="s">
        <v>380</v>
      </c>
      <c r="C118" s="63" t="s">
        <v>444</v>
      </c>
      <c r="D118" s="63" t="s">
        <v>318</v>
      </c>
      <c r="E118" s="63" t="s">
        <v>444</v>
      </c>
      <c r="F118" s="63" t="s">
        <v>318</v>
      </c>
      <c r="G118" s="184">
        <v>459</v>
      </c>
      <c r="H118" s="167">
        <v>0.59040999999999999</v>
      </c>
      <c r="I118" s="184">
        <v>281</v>
      </c>
      <c r="J118" s="167">
        <v>0.96440999999999999</v>
      </c>
      <c r="K118" s="433"/>
      <c r="L118" s="160"/>
      <c r="M118" s="427"/>
      <c r="N118" s="160"/>
      <c r="O118" s="428"/>
      <c r="P118" s="81"/>
      <c r="Q118" s="428"/>
    </row>
    <row r="119" spans="1:17">
      <c r="A119" s="14" t="s">
        <v>910</v>
      </c>
      <c r="B119" s="14" t="s">
        <v>380</v>
      </c>
      <c r="C119" s="14" t="s">
        <v>444</v>
      </c>
      <c r="D119" s="14" t="s">
        <v>318</v>
      </c>
      <c r="E119" s="14" t="s">
        <v>30</v>
      </c>
      <c r="F119" s="14" t="s">
        <v>631</v>
      </c>
      <c r="G119" s="185">
        <v>51</v>
      </c>
      <c r="H119" s="160">
        <v>0.64705999999999997</v>
      </c>
      <c r="I119" s="185">
        <v>33</v>
      </c>
      <c r="J119" s="160">
        <v>1</v>
      </c>
      <c r="K119" s="433"/>
      <c r="L119" s="160"/>
      <c r="M119" s="427"/>
      <c r="N119" s="160"/>
      <c r="O119" s="52"/>
      <c r="P119" s="52"/>
      <c r="Q119" s="52"/>
    </row>
    <row r="120" spans="1:17">
      <c r="A120" s="14" t="s">
        <v>910</v>
      </c>
      <c r="B120" s="14" t="s">
        <v>380</v>
      </c>
      <c r="C120" s="14" t="s">
        <v>444</v>
      </c>
      <c r="D120" s="14" t="s">
        <v>318</v>
      </c>
      <c r="E120" s="14" t="s">
        <v>75</v>
      </c>
      <c r="F120" s="14" t="s">
        <v>76</v>
      </c>
      <c r="G120" s="185">
        <v>82</v>
      </c>
      <c r="H120" s="160">
        <v>0.47560999999999998</v>
      </c>
      <c r="I120" s="185">
        <v>41</v>
      </c>
      <c r="J120" s="160">
        <v>0.95121999999999995</v>
      </c>
      <c r="K120" s="433"/>
      <c r="L120" s="160"/>
      <c r="M120" s="427"/>
      <c r="N120" s="160"/>
      <c r="O120" s="52"/>
      <c r="P120" s="52"/>
      <c r="Q120" s="52"/>
    </row>
    <row r="121" spans="1:17">
      <c r="A121" s="14" t="s">
        <v>910</v>
      </c>
      <c r="B121" s="14" t="s">
        <v>380</v>
      </c>
      <c r="C121" s="14" t="s">
        <v>444</v>
      </c>
      <c r="D121" s="14" t="s">
        <v>318</v>
      </c>
      <c r="E121" s="14" t="s">
        <v>163</v>
      </c>
      <c r="F121" s="14" t="s">
        <v>920</v>
      </c>
      <c r="G121" s="185">
        <v>81</v>
      </c>
      <c r="H121" s="160">
        <v>0.62963000000000002</v>
      </c>
      <c r="I121" s="185">
        <v>55</v>
      </c>
      <c r="J121" s="160">
        <v>0.92727000000000004</v>
      </c>
      <c r="K121" s="433"/>
      <c r="L121" s="160"/>
      <c r="M121" s="427"/>
      <c r="N121" s="160"/>
      <c r="O121" s="52"/>
      <c r="P121" s="52"/>
      <c r="Q121" s="52"/>
    </row>
    <row r="122" spans="1:17">
      <c r="A122" s="14" t="s">
        <v>910</v>
      </c>
      <c r="B122" s="14" t="s">
        <v>380</v>
      </c>
      <c r="C122" s="14" t="s">
        <v>444</v>
      </c>
      <c r="D122" s="14" t="s">
        <v>318</v>
      </c>
      <c r="E122" s="14" t="s">
        <v>182</v>
      </c>
      <c r="F122" s="14" t="s">
        <v>183</v>
      </c>
      <c r="G122" s="185">
        <v>85</v>
      </c>
      <c r="H122" s="160">
        <v>0.74117999999999995</v>
      </c>
      <c r="I122" s="185">
        <v>64</v>
      </c>
      <c r="J122" s="160">
        <v>0.98436999999999997</v>
      </c>
      <c r="K122" s="433"/>
      <c r="L122" s="160"/>
      <c r="M122" s="427"/>
      <c r="N122" s="160"/>
      <c r="O122" s="52"/>
      <c r="P122" s="52"/>
      <c r="Q122" s="52"/>
    </row>
    <row r="123" spans="1:17">
      <c r="A123" s="14" t="s">
        <v>910</v>
      </c>
      <c r="B123" s="14" t="s">
        <v>380</v>
      </c>
      <c r="C123" s="14" t="s">
        <v>444</v>
      </c>
      <c r="D123" s="14" t="s">
        <v>318</v>
      </c>
      <c r="E123" s="14" t="s">
        <v>219</v>
      </c>
      <c r="F123" s="14" t="s">
        <v>220</v>
      </c>
      <c r="G123" s="185">
        <v>160</v>
      </c>
      <c r="H123" s="160">
        <v>0.53125</v>
      </c>
      <c r="I123" s="185">
        <v>88</v>
      </c>
      <c r="J123" s="160">
        <v>0.96591000000000005</v>
      </c>
      <c r="K123" s="433"/>
      <c r="L123" s="160"/>
      <c r="M123" s="427"/>
      <c r="N123" s="160"/>
      <c r="O123" s="52"/>
      <c r="P123" s="52"/>
      <c r="Q123" s="52"/>
    </row>
    <row r="124" spans="1:17">
      <c r="A124" s="14" t="s">
        <v>910</v>
      </c>
      <c r="B124" s="14" t="s">
        <v>380</v>
      </c>
      <c r="C124" s="63" t="s">
        <v>445</v>
      </c>
      <c r="D124" s="63" t="s">
        <v>325</v>
      </c>
      <c r="E124" s="63" t="s">
        <v>445</v>
      </c>
      <c r="F124" s="63" t="s">
        <v>325</v>
      </c>
      <c r="G124" s="184">
        <v>447</v>
      </c>
      <c r="H124" s="167">
        <v>0.69799</v>
      </c>
      <c r="I124" s="184">
        <v>345</v>
      </c>
      <c r="J124" s="167">
        <v>0.90434999999999999</v>
      </c>
      <c r="K124" s="433"/>
      <c r="L124" s="160"/>
      <c r="M124" s="427"/>
      <c r="N124" s="160"/>
      <c r="O124" s="428"/>
      <c r="P124" s="81"/>
      <c r="Q124" s="428"/>
    </row>
    <row r="125" spans="1:17">
      <c r="A125" s="14" t="s">
        <v>910</v>
      </c>
      <c r="B125" s="14" t="s">
        <v>380</v>
      </c>
      <c r="C125" s="14" t="s">
        <v>445</v>
      </c>
      <c r="D125" s="14" t="s">
        <v>325</v>
      </c>
      <c r="E125" s="14" t="s">
        <v>45</v>
      </c>
      <c r="F125" s="14" t="s">
        <v>46</v>
      </c>
      <c r="G125" s="185">
        <v>71</v>
      </c>
      <c r="H125" s="160">
        <v>0.73238999999999999</v>
      </c>
      <c r="I125" s="185">
        <v>63</v>
      </c>
      <c r="J125" s="160">
        <v>0.82540000000000002</v>
      </c>
      <c r="K125" s="433"/>
      <c r="L125" s="160"/>
      <c r="M125" s="427"/>
      <c r="N125" s="160"/>
      <c r="O125" s="52"/>
      <c r="P125" s="52"/>
      <c r="Q125" s="52"/>
    </row>
    <row r="126" spans="1:17">
      <c r="A126" s="14"/>
      <c r="B126" s="14"/>
      <c r="C126" s="14"/>
      <c r="D126" s="14"/>
      <c r="E126" s="14" t="s">
        <v>79</v>
      </c>
      <c r="F126" s="14" t="s">
        <v>80</v>
      </c>
      <c r="G126" s="185">
        <v>103</v>
      </c>
      <c r="H126" s="160">
        <v>0.67961000000000005</v>
      </c>
      <c r="I126" s="185">
        <v>79</v>
      </c>
      <c r="J126" s="160">
        <v>0.88607999999999998</v>
      </c>
      <c r="K126" s="433"/>
      <c r="L126" s="160"/>
      <c r="M126" s="427"/>
      <c r="N126" s="160"/>
      <c r="O126" s="52"/>
      <c r="P126" s="52"/>
    </row>
    <row r="127" spans="1:17">
      <c r="A127" s="14" t="s">
        <v>910</v>
      </c>
      <c r="B127" s="14" t="s">
        <v>380</v>
      </c>
      <c r="C127" s="14" t="s">
        <v>445</v>
      </c>
      <c r="D127" s="14" t="s">
        <v>325</v>
      </c>
      <c r="E127" s="14" t="s">
        <v>87</v>
      </c>
      <c r="F127" s="14" t="s">
        <v>88</v>
      </c>
      <c r="G127" s="185">
        <v>62</v>
      </c>
      <c r="H127" s="160">
        <v>0.56452000000000002</v>
      </c>
      <c r="I127" s="185">
        <v>37</v>
      </c>
      <c r="J127" s="160">
        <v>0.94594999999999996</v>
      </c>
      <c r="K127" s="433"/>
      <c r="L127" s="160"/>
      <c r="M127" s="427"/>
      <c r="N127" s="160"/>
      <c r="O127" s="52"/>
      <c r="P127" s="52"/>
    </row>
    <row r="128" spans="1:17">
      <c r="A128" s="14" t="s">
        <v>910</v>
      </c>
      <c r="B128" s="14" t="s">
        <v>380</v>
      </c>
      <c r="C128" s="14" t="s">
        <v>445</v>
      </c>
      <c r="D128" s="14" t="s">
        <v>325</v>
      </c>
      <c r="E128" s="14" t="s">
        <v>151</v>
      </c>
      <c r="F128" s="14" t="s">
        <v>152</v>
      </c>
      <c r="G128" s="185">
        <v>129</v>
      </c>
      <c r="H128" s="160">
        <v>0.69767000000000001</v>
      </c>
      <c r="I128" s="185">
        <v>97</v>
      </c>
      <c r="J128" s="160">
        <v>0.92784</v>
      </c>
      <c r="K128" s="433"/>
      <c r="L128" s="160"/>
      <c r="M128" s="427"/>
      <c r="N128" s="160"/>
      <c r="O128" s="52"/>
      <c r="P128" s="52"/>
    </row>
    <row r="129" spans="1:17">
      <c r="A129" s="14" t="s">
        <v>910</v>
      </c>
      <c r="B129" s="14" t="s">
        <v>380</v>
      </c>
      <c r="C129" s="14" t="s">
        <v>445</v>
      </c>
      <c r="D129" s="14" t="s">
        <v>325</v>
      </c>
      <c r="E129" s="14" t="s">
        <v>155</v>
      </c>
      <c r="F129" s="14" t="s">
        <v>156</v>
      </c>
      <c r="G129" s="185">
        <v>82</v>
      </c>
      <c r="H129" s="160">
        <v>0.79268000000000005</v>
      </c>
      <c r="I129" s="185">
        <v>69</v>
      </c>
      <c r="J129" s="160">
        <v>0.94203000000000003</v>
      </c>
      <c r="K129" s="433"/>
      <c r="L129" s="160"/>
      <c r="M129" s="427"/>
      <c r="N129" s="160"/>
      <c r="O129" s="52"/>
      <c r="P129" s="52"/>
    </row>
    <row r="130" spans="1:17">
      <c r="A130" s="14" t="s">
        <v>910</v>
      </c>
      <c r="B130" s="14" t="s">
        <v>380</v>
      </c>
      <c r="C130" s="63" t="s">
        <v>446</v>
      </c>
      <c r="D130" s="63" t="s">
        <v>316</v>
      </c>
      <c r="E130" s="63" t="s">
        <v>446</v>
      </c>
      <c r="F130" s="63" t="s">
        <v>316</v>
      </c>
      <c r="G130" s="184">
        <v>479</v>
      </c>
      <c r="H130" s="167">
        <v>0.63883000000000001</v>
      </c>
      <c r="I130" s="184">
        <v>327</v>
      </c>
      <c r="J130" s="167">
        <v>0.93577999999999995</v>
      </c>
      <c r="K130" s="433"/>
      <c r="L130" s="160"/>
      <c r="M130" s="373"/>
      <c r="N130" s="52"/>
      <c r="O130" s="52"/>
      <c r="P130" s="52"/>
    </row>
    <row r="131" spans="1:17">
      <c r="A131" s="14" t="s">
        <v>910</v>
      </c>
      <c r="B131" s="14" t="s">
        <v>380</v>
      </c>
      <c r="C131" s="14" t="s">
        <v>446</v>
      </c>
      <c r="D131" s="14" t="s">
        <v>316</v>
      </c>
      <c r="E131" s="14" t="s">
        <v>65</v>
      </c>
      <c r="F131" s="14" t="s">
        <v>66</v>
      </c>
      <c r="G131" s="185">
        <v>34</v>
      </c>
      <c r="H131" s="160">
        <v>0.52941000000000005</v>
      </c>
      <c r="I131" s="185">
        <v>24</v>
      </c>
      <c r="J131" s="160">
        <v>0.75</v>
      </c>
      <c r="K131" s="433"/>
      <c r="L131" s="160"/>
      <c r="M131" s="373"/>
      <c r="N131" s="52"/>
      <c r="O131" s="52"/>
      <c r="P131" s="52"/>
    </row>
    <row r="132" spans="1:17">
      <c r="A132" s="14" t="s">
        <v>910</v>
      </c>
      <c r="B132" s="14" t="s">
        <v>380</v>
      </c>
      <c r="C132" s="14" t="s">
        <v>446</v>
      </c>
      <c r="D132" s="14" t="s">
        <v>316</v>
      </c>
      <c r="E132" s="14" t="s">
        <v>90</v>
      </c>
      <c r="F132" s="14" t="s">
        <v>91</v>
      </c>
      <c r="G132" s="185">
        <v>70</v>
      </c>
      <c r="H132" s="160">
        <v>0.62856999999999996</v>
      </c>
      <c r="I132" s="185">
        <v>46</v>
      </c>
      <c r="J132" s="160">
        <v>0.95652000000000004</v>
      </c>
      <c r="K132" s="433"/>
      <c r="L132" s="160"/>
      <c r="M132" s="373"/>
      <c r="N132" s="52"/>
      <c r="O132" s="52"/>
      <c r="P132" s="52"/>
    </row>
    <row r="133" spans="1:17">
      <c r="A133" s="14" t="s">
        <v>910</v>
      </c>
      <c r="B133" s="14" t="s">
        <v>380</v>
      </c>
      <c r="C133" s="14" t="s">
        <v>446</v>
      </c>
      <c r="D133" s="14" t="s">
        <v>316</v>
      </c>
      <c r="E133" s="14" t="s">
        <v>98</v>
      </c>
      <c r="F133" s="14" t="s">
        <v>266</v>
      </c>
      <c r="G133" s="185">
        <v>33</v>
      </c>
      <c r="H133" s="160">
        <v>0.81818000000000002</v>
      </c>
      <c r="I133" s="185">
        <v>30</v>
      </c>
      <c r="J133" s="160">
        <v>0.9</v>
      </c>
      <c r="K133" s="433"/>
      <c r="L133" s="160"/>
      <c r="M133" s="373"/>
      <c r="N133" s="52"/>
      <c r="O133" s="52"/>
      <c r="P133" s="52"/>
    </row>
    <row r="134" spans="1:17">
      <c r="A134" s="14" t="s">
        <v>910</v>
      </c>
      <c r="B134" s="14" t="s">
        <v>380</v>
      </c>
      <c r="C134" s="14" t="s">
        <v>446</v>
      </c>
      <c r="D134" s="14" t="s">
        <v>316</v>
      </c>
      <c r="E134" s="14" t="s">
        <v>153</v>
      </c>
      <c r="F134" s="14" t="s">
        <v>154</v>
      </c>
      <c r="G134" s="185">
        <v>135</v>
      </c>
      <c r="H134" s="160">
        <v>0.73333000000000004</v>
      </c>
      <c r="I134" s="185">
        <v>103</v>
      </c>
      <c r="J134" s="160">
        <v>0.96116999999999997</v>
      </c>
      <c r="K134" s="433"/>
      <c r="L134" s="160"/>
      <c r="M134" s="374"/>
      <c r="N134" s="52"/>
      <c r="O134" s="81"/>
      <c r="P134" s="81"/>
    </row>
    <row r="135" spans="1:17">
      <c r="A135" s="14" t="s">
        <v>910</v>
      </c>
      <c r="B135" s="14" t="s">
        <v>380</v>
      </c>
      <c r="C135" s="14" t="s">
        <v>446</v>
      </c>
      <c r="D135" s="14" t="s">
        <v>316</v>
      </c>
      <c r="E135" s="14" t="s">
        <v>201</v>
      </c>
      <c r="F135" s="14" t="s">
        <v>202</v>
      </c>
      <c r="G135" s="185">
        <v>95</v>
      </c>
      <c r="H135" s="160">
        <v>0.85263</v>
      </c>
      <c r="I135" s="185">
        <v>84</v>
      </c>
      <c r="J135" s="160">
        <v>0.96428999999999998</v>
      </c>
      <c r="K135" s="433"/>
      <c r="L135" s="160"/>
      <c r="M135" s="373"/>
      <c r="N135" s="81"/>
      <c r="O135" s="52"/>
      <c r="P135" s="52"/>
    </row>
    <row r="136" spans="1:17">
      <c r="A136" s="14" t="s">
        <v>910</v>
      </c>
      <c r="B136" s="14" t="s">
        <v>380</v>
      </c>
      <c r="C136" s="14" t="s">
        <v>446</v>
      </c>
      <c r="D136" s="14" t="s">
        <v>316</v>
      </c>
      <c r="E136" s="14" t="s">
        <v>207</v>
      </c>
      <c r="F136" s="14" t="s">
        <v>208</v>
      </c>
      <c r="G136" s="185">
        <v>112</v>
      </c>
      <c r="H136" s="160">
        <v>0.33035999999999999</v>
      </c>
      <c r="I136" s="185">
        <v>40</v>
      </c>
      <c r="J136" s="160">
        <v>0.92500000000000004</v>
      </c>
      <c r="K136" s="433"/>
      <c r="L136" s="160"/>
      <c r="M136" s="373"/>
      <c r="N136" s="52"/>
      <c r="Q136"/>
    </row>
    <row r="137" spans="1:17">
      <c r="A137" s="14" t="s">
        <v>910</v>
      </c>
      <c r="B137" s="14" t="s">
        <v>380</v>
      </c>
      <c r="C137" s="63" t="s">
        <v>448</v>
      </c>
      <c r="D137" s="63" t="s">
        <v>322</v>
      </c>
      <c r="E137" s="63" t="s">
        <v>448</v>
      </c>
      <c r="F137" s="63" t="s">
        <v>322</v>
      </c>
      <c r="G137" s="184">
        <v>1002</v>
      </c>
      <c r="H137" s="167">
        <v>0.68662999999999996</v>
      </c>
      <c r="I137" s="184">
        <v>739</v>
      </c>
      <c r="J137" s="167">
        <v>0.93098999999999998</v>
      </c>
      <c r="K137" s="433"/>
      <c r="L137" s="160"/>
      <c r="M137" s="373"/>
      <c r="N137" s="52"/>
      <c r="Q137"/>
    </row>
    <row r="138" spans="1:17">
      <c r="A138" s="14" t="s">
        <v>910</v>
      </c>
      <c r="B138" s="14" t="s">
        <v>380</v>
      </c>
      <c r="C138" s="14" t="s">
        <v>448</v>
      </c>
      <c r="D138" s="14" t="s">
        <v>322</v>
      </c>
      <c r="E138" s="14" t="s">
        <v>83</v>
      </c>
      <c r="F138" s="14" t="s">
        <v>84</v>
      </c>
      <c r="G138" s="185">
        <v>34</v>
      </c>
      <c r="H138" s="160">
        <v>0.79412000000000005</v>
      </c>
      <c r="I138" s="185">
        <v>30</v>
      </c>
      <c r="J138" s="160">
        <v>0.9</v>
      </c>
      <c r="K138" s="433"/>
      <c r="L138" s="160"/>
      <c r="M138" s="373"/>
      <c r="N138" s="81"/>
      <c r="Q138"/>
    </row>
    <row r="139" spans="1:17">
      <c r="A139" s="14" t="s">
        <v>910</v>
      </c>
      <c r="B139" s="14" t="s">
        <v>380</v>
      </c>
      <c r="C139" s="14" t="s">
        <v>448</v>
      </c>
      <c r="D139" s="14" t="s">
        <v>322</v>
      </c>
      <c r="E139" s="14" t="s">
        <v>169</v>
      </c>
      <c r="F139" s="14" t="s">
        <v>170</v>
      </c>
      <c r="G139" s="185">
        <v>36</v>
      </c>
      <c r="H139" s="160">
        <v>0.52778000000000003</v>
      </c>
      <c r="I139" s="185">
        <v>21</v>
      </c>
      <c r="J139" s="160">
        <v>0.90476000000000001</v>
      </c>
      <c r="K139" s="433"/>
      <c r="L139" s="160"/>
      <c r="M139" s="373"/>
      <c r="N139" s="52"/>
      <c r="Q139"/>
    </row>
    <row r="140" spans="1:17">
      <c r="A140" s="14" t="s">
        <v>910</v>
      </c>
      <c r="B140" s="14" t="s">
        <v>380</v>
      </c>
      <c r="C140" s="14" t="s">
        <v>448</v>
      </c>
      <c r="D140" s="14" t="s">
        <v>322</v>
      </c>
      <c r="E140" s="14" t="s">
        <v>179</v>
      </c>
      <c r="F140" s="14" t="s">
        <v>180</v>
      </c>
      <c r="G140" s="185">
        <v>44</v>
      </c>
      <c r="H140" s="160">
        <v>0.68181999999999998</v>
      </c>
      <c r="I140" s="185">
        <v>30</v>
      </c>
      <c r="J140" s="160">
        <v>1</v>
      </c>
      <c r="K140" s="433"/>
      <c r="L140" s="160"/>
      <c r="M140" s="373"/>
      <c r="N140" s="52"/>
      <c r="Q140"/>
    </row>
    <row r="141" spans="1:17">
      <c r="A141" s="14" t="s">
        <v>910</v>
      </c>
      <c r="B141" s="14" t="s">
        <v>380</v>
      </c>
      <c r="C141" s="14" t="s">
        <v>448</v>
      </c>
      <c r="D141" s="14" t="s">
        <v>322</v>
      </c>
      <c r="E141" s="14" t="s">
        <v>186</v>
      </c>
      <c r="F141" s="14" t="s">
        <v>921</v>
      </c>
      <c r="G141" s="185">
        <v>69</v>
      </c>
      <c r="H141" s="160">
        <v>0.55071999999999999</v>
      </c>
      <c r="I141" s="185">
        <v>41</v>
      </c>
      <c r="J141" s="160">
        <v>0.92683000000000004</v>
      </c>
      <c r="K141" s="433"/>
      <c r="L141" s="160"/>
      <c r="M141" s="373"/>
      <c r="N141" s="52"/>
      <c r="Q141"/>
    </row>
    <row r="142" spans="1:17">
      <c r="A142" s="14" t="s">
        <v>910</v>
      </c>
      <c r="B142" s="14" t="s">
        <v>380</v>
      </c>
      <c r="C142" s="14" t="s">
        <v>448</v>
      </c>
      <c r="D142" s="14" t="s">
        <v>322</v>
      </c>
      <c r="E142" s="14" t="s">
        <v>193</v>
      </c>
      <c r="F142" s="14" t="s">
        <v>922</v>
      </c>
      <c r="G142" s="185">
        <v>90</v>
      </c>
      <c r="H142" s="160">
        <v>0.56667000000000001</v>
      </c>
      <c r="I142" s="185">
        <v>61</v>
      </c>
      <c r="J142" s="160">
        <v>0.83606999999999998</v>
      </c>
      <c r="K142" s="433"/>
      <c r="L142" s="160"/>
      <c r="M142" s="373"/>
      <c r="N142" s="52"/>
      <c r="Q142"/>
    </row>
    <row r="143" spans="1:17">
      <c r="A143" s="14" t="s">
        <v>910</v>
      </c>
      <c r="B143" s="14" t="s">
        <v>380</v>
      </c>
      <c r="C143" s="14" t="s">
        <v>448</v>
      </c>
      <c r="D143" s="14" t="s">
        <v>322</v>
      </c>
      <c r="E143" s="14" t="s">
        <v>194</v>
      </c>
      <c r="F143" s="14" t="s">
        <v>923</v>
      </c>
      <c r="G143" s="185">
        <v>103</v>
      </c>
      <c r="H143" s="160">
        <v>0.81552999999999998</v>
      </c>
      <c r="I143" s="185">
        <v>86</v>
      </c>
      <c r="J143" s="160">
        <v>0.97674000000000005</v>
      </c>
      <c r="K143" s="433"/>
      <c r="L143" s="160"/>
      <c r="M143" s="373"/>
      <c r="N143" s="52"/>
      <c r="Q143"/>
    </row>
    <row r="144" spans="1:17">
      <c r="A144" s="14" t="s">
        <v>910</v>
      </c>
      <c r="B144" s="14" t="s">
        <v>380</v>
      </c>
      <c r="C144" s="14" t="s">
        <v>448</v>
      </c>
      <c r="D144" s="14" t="s">
        <v>322</v>
      </c>
      <c r="E144" s="14" t="s">
        <v>203</v>
      </c>
      <c r="F144" s="14" t="s">
        <v>204</v>
      </c>
      <c r="G144" s="185">
        <v>227</v>
      </c>
      <c r="H144" s="160">
        <v>0.63876999999999995</v>
      </c>
      <c r="I144" s="185">
        <v>158</v>
      </c>
      <c r="J144" s="160">
        <v>0.91771999999999998</v>
      </c>
      <c r="K144" s="433"/>
      <c r="L144" s="160"/>
      <c r="M144" s="373"/>
      <c r="N144" s="52"/>
      <c r="Q144"/>
    </row>
    <row r="145" spans="1:16">
      <c r="A145" s="14" t="s">
        <v>910</v>
      </c>
      <c r="B145" s="14" t="s">
        <v>380</v>
      </c>
      <c r="C145" s="14" t="s">
        <v>448</v>
      </c>
      <c r="D145" s="14" t="s">
        <v>322</v>
      </c>
      <c r="E145" s="14" t="s">
        <v>205</v>
      </c>
      <c r="F145" s="14" t="s">
        <v>206</v>
      </c>
      <c r="G145" s="185">
        <v>86</v>
      </c>
      <c r="H145" s="160">
        <v>0.67442000000000002</v>
      </c>
      <c r="I145" s="185">
        <v>66</v>
      </c>
      <c r="J145" s="160">
        <v>0.87878999999999996</v>
      </c>
      <c r="K145" s="433"/>
      <c r="L145" s="160"/>
      <c r="M145" s="373"/>
      <c r="N145" s="52"/>
      <c r="O145" s="52"/>
      <c r="P145" s="52"/>
    </row>
    <row r="146" spans="1:16">
      <c r="A146" s="14" t="s">
        <v>910</v>
      </c>
      <c r="B146" s="14" t="s">
        <v>380</v>
      </c>
      <c r="C146" s="14" t="s">
        <v>448</v>
      </c>
      <c r="D146" s="14" t="s">
        <v>322</v>
      </c>
      <c r="E146" s="14" t="s">
        <v>215</v>
      </c>
      <c r="F146" s="14" t="s">
        <v>276</v>
      </c>
      <c r="G146" s="185">
        <v>112</v>
      </c>
      <c r="H146" s="160">
        <v>0.69642999999999999</v>
      </c>
      <c r="I146" s="185">
        <v>79</v>
      </c>
      <c r="J146" s="160">
        <v>0.98734</v>
      </c>
      <c r="K146" s="433"/>
      <c r="L146" s="160"/>
      <c r="M146" s="373"/>
      <c r="N146" s="52"/>
      <c r="O146" s="52"/>
      <c r="P146" s="52"/>
    </row>
    <row r="147" spans="1:16">
      <c r="A147" s="14" t="s">
        <v>910</v>
      </c>
      <c r="B147" s="14" t="s">
        <v>380</v>
      </c>
      <c r="C147" s="14" t="s">
        <v>448</v>
      </c>
      <c r="D147" s="14" t="s">
        <v>322</v>
      </c>
      <c r="E147" s="14" t="s">
        <v>221</v>
      </c>
      <c r="F147" s="14" t="s">
        <v>222</v>
      </c>
      <c r="G147" s="185">
        <v>67</v>
      </c>
      <c r="H147" s="160">
        <v>0.79103999999999997</v>
      </c>
      <c r="I147" s="185">
        <v>53</v>
      </c>
      <c r="J147" s="160">
        <v>1</v>
      </c>
      <c r="K147" s="433"/>
      <c r="L147" s="160"/>
      <c r="M147" s="374"/>
      <c r="N147" s="81"/>
      <c r="O147" s="81"/>
      <c r="P147" s="81"/>
    </row>
    <row r="148" spans="1:16">
      <c r="A148" s="14" t="s">
        <v>910</v>
      </c>
      <c r="B148" s="14" t="s">
        <v>380</v>
      </c>
      <c r="C148" s="14" t="s">
        <v>448</v>
      </c>
      <c r="D148" s="14" t="s">
        <v>322</v>
      </c>
      <c r="E148" s="14" t="s">
        <v>233</v>
      </c>
      <c r="F148" s="14" t="s">
        <v>234</v>
      </c>
      <c r="G148" s="185">
        <v>113</v>
      </c>
      <c r="H148" s="160">
        <v>0.84955999999999998</v>
      </c>
      <c r="I148" s="185">
        <v>102</v>
      </c>
      <c r="J148" s="160">
        <v>0.94118000000000002</v>
      </c>
      <c r="K148" s="433"/>
      <c r="L148" s="160"/>
      <c r="M148" s="373"/>
      <c r="N148" s="52"/>
      <c r="O148" s="52"/>
      <c r="P148" s="52"/>
    </row>
    <row r="149" spans="1:16">
      <c r="A149" s="14" t="s">
        <v>910</v>
      </c>
      <c r="B149" s="14" t="s">
        <v>380</v>
      </c>
      <c r="C149" s="14" t="s">
        <v>448</v>
      </c>
      <c r="D149" s="14" t="s">
        <v>322</v>
      </c>
      <c r="E149" s="14" t="s">
        <v>237</v>
      </c>
      <c r="F149" s="14" t="s">
        <v>238</v>
      </c>
      <c r="G149" s="185">
        <v>21</v>
      </c>
      <c r="H149" s="160">
        <v>0.42857000000000001</v>
      </c>
      <c r="I149" s="185">
        <v>12</v>
      </c>
      <c r="J149" s="160">
        <v>0.75</v>
      </c>
      <c r="K149" s="433"/>
      <c r="L149" s="160"/>
      <c r="M149" s="373"/>
      <c r="N149" s="52"/>
      <c r="O149" s="52"/>
      <c r="P149" s="52"/>
    </row>
    <row r="150" spans="1:16">
      <c r="A150" s="14" t="s">
        <v>910</v>
      </c>
      <c r="B150" s="14" t="s">
        <v>380</v>
      </c>
      <c r="C150" s="63" t="s">
        <v>449</v>
      </c>
      <c r="D150" s="63" t="s">
        <v>320</v>
      </c>
      <c r="E150" s="63" t="s">
        <v>449</v>
      </c>
      <c r="F150" s="63" t="s">
        <v>320</v>
      </c>
      <c r="G150" s="184">
        <v>372</v>
      </c>
      <c r="H150" s="167">
        <v>0.70160999999999996</v>
      </c>
      <c r="I150" s="184">
        <v>309</v>
      </c>
      <c r="J150" s="167">
        <v>0.84465999999999997</v>
      </c>
      <c r="K150" s="433"/>
      <c r="L150" s="160"/>
      <c r="M150" s="373"/>
      <c r="N150" s="52"/>
      <c r="O150" s="52"/>
      <c r="P150" s="52"/>
    </row>
    <row r="151" spans="1:16">
      <c r="A151" s="14" t="s">
        <v>910</v>
      </c>
      <c r="B151" s="14" t="s">
        <v>380</v>
      </c>
      <c r="C151" s="14" t="s">
        <v>449</v>
      </c>
      <c r="D151" s="14" t="s">
        <v>320</v>
      </c>
      <c r="E151" s="14" t="s">
        <v>28</v>
      </c>
      <c r="F151" s="14" t="s">
        <v>29</v>
      </c>
      <c r="G151" s="185">
        <v>25</v>
      </c>
      <c r="H151" s="160">
        <v>0.88</v>
      </c>
      <c r="I151" s="185">
        <v>23</v>
      </c>
      <c r="J151" s="160">
        <v>0.95652000000000004</v>
      </c>
      <c r="K151" s="433"/>
      <c r="L151" s="160"/>
      <c r="M151" s="373"/>
      <c r="N151" s="52"/>
      <c r="O151" s="52"/>
      <c r="P151" s="52"/>
    </row>
    <row r="152" spans="1:16">
      <c r="A152" s="14" t="s">
        <v>910</v>
      </c>
      <c r="B152" s="14" t="s">
        <v>380</v>
      </c>
      <c r="C152" s="14" t="s">
        <v>449</v>
      </c>
      <c r="D152" s="14" t="s">
        <v>320</v>
      </c>
      <c r="E152" s="14" t="s">
        <v>43</v>
      </c>
      <c r="F152" s="14" t="s">
        <v>44</v>
      </c>
      <c r="G152" s="185">
        <v>44</v>
      </c>
      <c r="H152" s="160">
        <v>0.81818000000000002</v>
      </c>
      <c r="I152" s="185">
        <v>38</v>
      </c>
      <c r="J152" s="160">
        <v>0.94737000000000005</v>
      </c>
      <c r="K152" s="433"/>
      <c r="L152" s="160"/>
      <c r="M152" s="373"/>
      <c r="N152" s="52"/>
      <c r="O152" s="52"/>
      <c r="P152" s="52"/>
    </row>
    <row r="153" spans="1:16">
      <c r="A153" s="14" t="s">
        <v>910</v>
      </c>
      <c r="B153" s="14" t="s">
        <v>380</v>
      </c>
      <c r="C153" s="14" t="s">
        <v>449</v>
      </c>
      <c r="D153" s="14" t="s">
        <v>320</v>
      </c>
      <c r="E153" s="14" t="s">
        <v>47</v>
      </c>
      <c r="F153" s="14" t="s">
        <v>48</v>
      </c>
      <c r="G153" s="185">
        <v>73</v>
      </c>
      <c r="H153" s="160">
        <v>0.76712000000000002</v>
      </c>
      <c r="I153" s="185">
        <v>58</v>
      </c>
      <c r="J153" s="160">
        <v>0.96552000000000004</v>
      </c>
      <c r="K153" s="433"/>
      <c r="L153" s="160"/>
      <c r="M153" s="373"/>
      <c r="N153" s="52"/>
      <c r="O153" s="52"/>
      <c r="P153" s="52"/>
    </row>
    <row r="154" spans="1:16">
      <c r="A154" s="14" t="s">
        <v>910</v>
      </c>
      <c r="B154" s="14" t="s">
        <v>380</v>
      </c>
      <c r="C154" s="14" t="s">
        <v>449</v>
      </c>
      <c r="D154" s="14" t="s">
        <v>320</v>
      </c>
      <c r="E154" s="14" t="s">
        <v>92</v>
      </c>
      <c r="F154" s="14" t="s">
        <v>93</v>
      </c>
      <c r="G154" s="185">
        <v>30</v>
      </c>
      <c r="H154" s="160">
        <v>0.8</v>
      </c>
      <c r="I154" s="185">
        <v>25</v>
      </c>
      <c r="J154" s="160">
        <v>0.96</v>
      </c>
      <c r="K154" s="433"/>
      <c r="L154" s="160"/>
      <c r="N154" s="52"/>
    </row>
    <row r="155" spans="1:16">
      <c r="A155" s="14" t="s">
        <v>910</v>
      </c>
      <c r="B155" s="14" t="s">
        <v>380</v>
      </c>
      <c r="C155" s="14" t="s">
        <v>449</v>
      </c>
      <c r="D155" s="14" t="s">
        <v>320</v>
      </c>
      <c r="E155" s="14" t="s">
        <v>109</v>
      </c>
      <c r="F155" s="14" t="s">
        <v>110</v>
      </c>
      <c r="G155" s="185">
        <v>132</v>
      </c>
      <c r="H155" s="160">
        <v>0.61363999999999996</v>
      </c>
      <c r="I155" s="185">
        <v>115</v>
      </c>
      <c r="J155" s="160">
        <v>0.70435000000000003</v>
      </c>
      <c r="K155" s="433"/>
      <c r="L155" s="160"/>
      <c r="N155" s="52"/>
    </row>
    <row r="156" spans="1:16">
      <c r="A156" t="s">
        <v>910</v>
      </c>
      <c r="B156" t="s">
        <v>380</v>
      </c>
      <c r="C156" t="s">
        <v>449</v>
      </c>
      <c r="D156" t="s">
        <v>320</v>
      </c>
      <c r="E156" t="s">
        <v>127</v>
      </c>
      <c r="F156" t="s">
        <v>128</v>
      </c>
      <c r="G156" s="90">
        <v>68</v>
      </c>
      <c r="H156" s="52">
        <v>0.61765000000000003</v>
      </c>
      <c r="I156" s="90">
        <v>50</v>
      </c>
      <c r="J156" s="52">
        <v>0.84</v>
      </c>
      <c r="K156" s="433"/>
      <c r="L156" s="160"/>
      <c r="N156" s="52"/>
    </row>
    <row r="157" spans="1:16">
      <c r="L157" s="52"/>
      <c r="N157" s="52"/>
    </row>
    <row r="158" spans="1:16">
      <c r="N158" s="52"/>
    </row>
    <row r="159" spans="1:16">
      <c r="N159" s="52"/>
    </row>
    <row r="160" spans="1:16">
      <c r="N160" s="81"/>
    </row>
    <row r="161" spans="14:14">
      <c r="N161" s="52"/>
    </row>
    <row r="162" spans="14:14">
      <c r="N162" s="52"/>
    </row>
    <row r="163" spans="14:14">
      <c r="N163" s="52"/>
    </row>
    <row r="164" spans="14:14">
      <c r="N164" s="52"/>
    </row>
    <row r="165" spans="14:14">
      <c r="N165" s="52"/>
    </row>
    <row r="166" spans="14:14">
      <c r="N166" s="52"/>
    </row>
  </sheetData>
  <mergeCells count="7">
    <mergeCell ref="F7:J7"/>
    <mergeCell ref="F8:J8"/>
    <mergeCell ref="F5:J5"/>
    <mergeCell ref="F2:J2"/>
    <mergeCell ref="F3:J3"/>
    <mergeCell ref="F4:J4"/>
    <mergeCell ref="F6:J6"/>
  </mergeCells>
  <phoneticPr fontId="8" type="noConversion"/>
  <hyperlinks>
    <hyperlink ref="C3" r:id="rId1" display="https://www.natcan.org.uk/audits/metastatic-breast/           " xr:uid="{0CE87E25-2D9A-4CFA-AD39-42546A6965B2}"/>
    <hyperlink ref="C2" r:id="rId2" display="breastcanceraudits@rcseng.ac.uk           " xr:uid="{CF61CE03-2A75-47B0-A33A-29BF0EBCD01F}"/>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C9D0-613D-40A6-BBC1-D1EE3BCD66DE}">
  <sheetPr codeName="Sheet18"/>
  <dimension ref="A1:S158"/>
  <sheetViews>
    <sheetView showGridLines="0" zoomScale="80" zoomScaleNormal="80" zoomScaleSheetLayoutView="100" workbookViewId="0">
      <pane ySplit="13" topLeftCell="A14" activePane="bottomLeft" state="frozen"/>
      <selection pane="bottomLeft" activeCell="F2" sqref="F2:I2"/>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42.73046875" customWidth="1"/>
    <col min="7" max="7" width="9.1328125" style="90"/>
    <col min="12" max="12" width="10.73046875" style="28" customWidth="1"/>
    <col min="13" max="13" width="20.73046875" customWidth="1"/>
    <col min="16" max="16" width="9.1328125" style="90"/>
  </cols>
  <sheetData>
    <row r="1" spans="1:19" ht="20.100000000000001" customHeight="1">
      <c r="A1" s="20"/>
      <c r="B1" s="20"/>
      <c r="C1" s="21"/>
      <c r="D1" s="54"/>
      <c r="E1" s="88" t="s">
        <v>924</v>
      </c>
      <c r="F1" s="72"/>
      <c r="G1" s="89"/>
      <c r="H1" s="20"/>
      <c r="I1" s="20"/>
    </row>
    <row r="2" spans="1:19" ht="30" customHeight="1">
      <c r="A2" s="20"/>
      <c r="B2" s="20"/>
      <c r="C2" s="69"/>
      <c r="D2" s="69"/>
      <c r="E2" s="71" t="s">
        <v>464</v>
      </c>
      <c r="F2" s="459" t="s">
        <v>905</v>
      </c>
      <c r="G2" s="459"/>
      <c r="H2" s="459"/>
      <c r="I2" s="459"/>
    </row>
    <row r="3" spans="1:19" ht="15" customHeight="1">
      <c r="A3" s="20"/>
      <c r="B3" s="20"/>
      <c r="C3" s="69"/>
      <c r="D3" s="69"/>
      <c r="E3" s="71" t="s">
        <v>26</v>
      </c>
      <c r="F3" s="72" t="s">
        <v>836</v>
      </c>
      <c r="G3" s="405"/>
      <c r="H3" s="391"/>
      <c r="I3" s="391"/>
    </row>
    <row r="4" spans="1:19" ht="15" customHeight="1">
      <c r="A4" s="20"/>
      <c r="B4" s="20"/>
      <c r="C4" s="70"/>
      <c r="D4" s="70"/>
      <c r="E4" s="71" t="s">
        <v>421</v>
      </c>
      <c r="F4" s="517" t="s">
        <v>865</v>
      </c>
      <c r="G4" s="517"/>
      <c r="H4" s="517"/>
      <c r="I4" s="517"/>
    </row>
    <row r="5" spans="1:19" ht="30" customHeight="1">
      <c r="A5" s="20"/>
      <c r="B5" s="20"/>
      <c r="C5" s="20"/>
      <c r="D5" s="54"/>
      <c r="E5" s="71" t="s">
        <v>422</v>
      </c>
      <c r="F5" s="459" t="s">
        <v>866</v>
      </c>
      <c r="G5" s="459"/>
      <c r="H5" s="459"/>
      <c r="I5" s="459"/>
    </row>
    <row r="6" spans="1:19" ht="15" customHeight="1">
      <c r="A6" s="20"/>
      <c r="B6" s="20"/>
      <c r="C6" s="20"/>
      <c r="D6" s="54"/>
      <c r="E6" s="71" t="s">
        <v>251</v>
      </c>
      <c r="F6" s="459" t="s">
        <v>966</v>
      </c>
      <c r="G6" s="459"/>
      <c r="H6" s="459"/>
      <c r="I6" s="459"/>
      <c r="J6" s="389"/>
    </row>
    <row r="7" spans="1:19" ht="26.25">
      <c r="A7" s="20"/>
      <c r="B7" s="20"/>
      <c r="C7" s="20"/>
      <c r="D7" s="20"/>
      <c r="E7" s="73" t="s">
        <v>495</v>
      </c>
      <c r="F7" s="459" t="s">
        <v>874</v>
      </c>
      <c r="G7" s="459"/>
      <c r="H7" s="459"/>
      <c r="I7" s="459"/>
    </row>
    <row r="8" spans="1:19" ht="15" customHeight="1">
      <c r="D8" s="16"/>
      <c r="E8" s="73" t="s">
        <v>395</v>
      </c>
      <c r="F8" s="72" t="s">
        <v>400</v>
      </c>
      <c r="G8" s="89"/>
      <c r="H8" s="20"/>
      <c r="I8" s="20"/>
    </row>
    <row r="9" spans="1:19">
      <c r="D9" s="16"/>
      <c r="E9" s="73" t="s">
        <v>423</v>
      </c>
      <c r="F9" s="72" t="s">
        <v>925</v>
      </c>
    </row>
    <row r="10" spans="1:19">
      <c r="D10" s="16"/>
    </row>
    <row r="12" spans="1:19" s="67" customFormat="1" ht="57.4" thickBot="1">
      <c r="A12" s="74" t="s">
        <v>660</v>
      </c>
      <c r="B12" s="74" t="s">
        <v>395</v>
      </c>
      <c r="C12" s="74" t="s">
        <v>396</v>
      </c>
      <c r="D12" s="74" t="s">
        <v>397</v>
      </c>
      <c r="E12" s="74" t="s">
        <v>452</v>
      </c>
      <c r="F12" s="74" t="s">
        <v>399</v>
      </c>
      <c r="G12" s="91" t="s">
        <v>414</v>
      </c>
      <c r="H12" s="74" t="s">
        <v>475</v>
      </c>
      <c r="I12" s="74" t="s">
        <v>476</v>
      </c>
      <c r="J12"/>
      <c r="K12"/>
      <c r="L12" s="74" t="s">
        <v>660</v>
      </c>
      <c r="M12" s="74" t="s">
        <v>395</v>
      </c>
      <c r="N12" s="74" t="s">
        <v>456</v>
      </c>
      <c r="O12" s="74" t="s">
        <v>454</v>
      </c>
      <c r="P12" s="91" t="s">
        <v>414</v>
      </c>
      <c r="Q12" s="74" t="s">
        <v>474</v>
      </c>
      <c r="R12"/>
    </row>
    <row r="13" spans="1:19" ht="14.65" thickBot="1">
      <c r="A13" s="434" t="s">
        <v>910</v>
      </c>
      <c r="B13" s="434" t="s">
        <v>380</v>
      </c>
      <c r="C13" s="434" t="s">
        <v>427</v>
      </c>
      <c r="D13" s="434" t="s">
        <v>380</v>
      </c>
      <c r="E13" s="434" t="s">
        <v>427</v>
      </c>
      <c r="F13" s="434" t="s">
        <v>380</v>
      </c>
      <c r="G13" s="435">
        <v>5311</v>
      </c>
      <c r="H13" s="436">
        <v>9.4899999999999998E-2</v>
      </c>
      <c r="I13" s="437" t="s">
        <v>453</v>
      </c>
      <c r="J13" s="160"/>
      <c r="K13" s="160"/>
      <c r="L13" s="377" t="s">
        <v>910</v>
      </c>
      <c r="M13" s="94" t="s">
        <v>380</v>
      </c>
      <c r="N13" s="94" t="s">
        <v>313</v>
      </c>
      <c r="O13" s="94" t="s">
        <v>479</v>
      </c>
      <c r="P13" s="379">
        <v>5257</v>
      </c>
      <c r="Q13" s="92">
        <v>9.5869999999999997E-2</v>
      </c>
      <c r="S13" s="160"/>
    </row>
    <row r="14" spans="1:19" ht="14.65" thickBot="1">
      <c r="A14" s="14" t="s">
        <v>910</v>
      </c>
      <c r="B14" s="14" t="s">
        <v>380</v>
      </c>
      <c r="C14" s="63" t="s">
        <v>429</v>
      </c>
      <c r="D14" s="63" t="s">
        <v>323</v>
      </c>
      <c r="E14" s="63" t="s">
        <v>429</v>
      </c>
      <c r="F14" s="63" t="s">
        <v>323</v>
      </c>
      <c r="G14" s="184">
        <v>195</v>
      </c>
      <c r="H14" s="167">
        <v>0.1076</v>
      </c>
      <c r="I14" s="167">
        <v>0.10985</v>
      </c>
      <c r="J14" s="160"/>
      <c r="K14" s="160"/>
      <c r="L14" s="378" t="s">
        <v>910</v>
      </c>
      <c r="M14" s="95" t="s">
        <v>380</v>
      </c>
      <c r="N14" s="95" t="s">
        <v>293</v>
      </c>
      <c r="O14" s="95" t="s">
        <v>479</v>
      </c>
      <c r="P14" s="380">
        <v>54</v>
      </c>
      <c r="Q14" s="93">
        <v>0</v>
      </c>
      <c r="S14" s="160"/>
    </row>
    <row r="15" spans="1:19">
      <c r="A15" s="14" t="s">
        <v>910</v>
      </c>
      <c r="B15" s="14" t="s">
        <v>380</v>
      </c>
      <c r="C15" s="14" t="s">
        <v>429</v>
      </c>
      <c r="D15" s="14" t="s">
        <v>323</v>
      </c>
      <c r="E15" s="14" t="s">
        <v>55</v>
      </c>
      <c r="F15" s="14" t="s">
        <v>263</v>
      </c>
      <c r="G15" s="185">
        <v>14</v>
      </c>
      <c r="H15" s="160">
        <v>0.14280000000000001</v>
      </c>
      <c r="I15" s="160">
        <v>0.16979</v>
      </c>
      <c r="J15" s="160"/>
      <c r="K15" s="160"/>
      <c r="L15" s="15"/>
      <c r="P15" s="328"/>
      <c r="Q15" s="82"/>
      <c r="S15" s="160"/>
    </row>
    <row r="16" spans="1:19">
      <c r="A16" s="14" t="s">
        <v>910</v>
      </c>
      <c r="B16" s="14" t="s">
        <v>380</v>
      </c>
      <c r="C16" s="14" t="s">
        <v>429</v>
      </c>
      <c r="D16" s="14" t="s">
        <v>323</v>
      </c>
      <c r="E16" s="14" t="s">
        <v>67</v>
      </c>
      <c r="F16" s="14" t="s">
        <v>68</v>
      </c>
      <c r="G16" s="334">
        <v>16</v>
      </c>
      <c r="H16" s="335">
        <v>0</v>
      </c>
      <c r="I16" s="335">
        <v>0</v>
      </c>
      <c r="J16" s="160"/>
      <c r="K16" s="160"/>
      <c r="Q16" s="83"/>
      <c r="S16" s="160"/>
    </row>
    <row r="17" spans="1:19">
      <c r="A17" s="14" t="s">
        <v>910</v>
      </c>
      <c r="B17" s="14" t="s">
        <v>380</v>
      </c>
      <c r="C17" s="14" t="s">
        <v>429</v>
      </c>
      <c r="D17" s="14" t="s">
        <v>323</v>
      </c>
      <c r="E17" s="14" t="s">
        <v>113</v>
      </c>
      <c r="F17" s="14" t="s">
        <v>114</v>
      </c>
      <c r="G17" s="185">
        <v>80</v>
      </c>
      <c r="H17" s="160">
        <v>0.15</v>
      </c>
      <c r="I17" s="160">
        <v>0.15032000000000001</v>
      </c>
      <c r="J17" s="160"/>
      <c r="K17" s="160"/>
      <c r="S17" s="160"/>
    </row>
    <row r="18" spans="1:19">
      <c r="A18" s="14" t="s">
        <v>910</v>
      </c>
      <c r="B18" s="14" t="s">
        <v>380</v>
      </c>
      <c r="C18" s="14" t="s">
        <v>429</v>
      </c>
      <c r="D18" s="14" t="s">
        <v>323</v>
      </c>
      <c r="E18" s="14" t="s">
        <v>123</v>
      </c>
      <c r="F18" s="14" t="s">
        <v>124</v>
      </c>
      <c r="G18" s="334">
        <v>27</v>
      </c>
      <c r="H18" s="335">
        <v>7.3999999999999996E-2</v>
      </c>
      <c r="I18" s="160">
        <v>8.2830000000000001E-2</v>
      </c>
      <c r="J18" s="160"/>
      <c r="K18" s="160"/>
      <c r="S18" s="160"/>
    </row>
    <row r="19" spans="1:19" ht="28.9" thickBot="1">
      <c r="A19" s="14" t="s">
        <v>910</v>
      </c>
      <c r="B19" s="14" t="s">
        <v>380</v>
      </c>
      <c r="C19" s="14" t="s">
        <v>429</v>
      </c>
      <c r="D19" s="14" t="s">
        <v>323</v>
      </c>
      <c r="E19" s="14" t="s">
        <v>125</v>
      </c>
      <c r="F19" s="14" t="s">
        <v>126</v>
      </c>
      <c r="G19" s="185">
        <v>18</v>
      </c>
      <c r="H19" s="160">
        <v>0.1111</v>
      </c>
      <c r="I19" s="160">
        <v>0.12212000000000001</v>
      </c>
      <c r="J19" s="160"/>
      <c r="K19" s="160"/>
      <c r="L19" s="74" t="s">
        <v>660</v>
      </c>
      <c r="M19" s="74" t="s">
        <v>395</v>
      </c>
      <c r="N19" s="74" t="s">
        <v>456</v>
      </c>
      <c r="O19" s="74" t="s">
        <v>454</v>
      </c>
      <c r="P19" s="91" t="s">
        <v>414</v>
      </c>
      <c r="Q19" s="74" t="s">
        <v>474</v>
      </c>
      <c r="S19" s="160"/>
    </row>
    <row r="20" spans="1:19">
      <c r="A20" s="14" t="s">
        <v>910</v>
      </c>
      <c r="B20" s="14" t="s">
        <v>380</v>
      </c>
      <c r="C20" s="14" t="s">
        <v>429</v>
      </c>
      <c r="D20" s="14" t="s">
        <v>323</v>
      </c>
      <c r="E20" s="14" t="s">
        <v>223</v>
      </c>
      <c r="F20" s="14" t="s">
        <v>934</v>
      </c>
      <c r="G20" s="185">
        <v>16</v>
      </c>
      <c r="H20" s="160">
        <v>0</v>
      </c>
      <c r="I20" s="160">
        <v>0</v>
      </c>
      <c r="J20" s="160"/>
      <c r="K20" s="160"/>
      <c r="L20" s="354" t="s">
        <v>910</v>
      </c>
      <c r="M20" s="42" t="s">
        <v>380</v>
      </c>
      <c r="N20" s="42" t="s">
        <v>478</v>
      </c>
      <c r="O20" s="42" t="s">
        <v>466</v>
      </c>
      <c r="P20" s="325">
        <v>1279</v>
      </c>
      <c r="Q20" s="98">
        <v>0.10008</v>
      </c>
      <c r="S20" s="160"/>
    </row>
    <row r="21" spans="1:19">
      <c r="A21" s="14" t="s">
        <v>910</v>
      </c>
      <c r="B21" s="14" t="s">
        <v>380</v>
      </c>
      <c r="C21" s="14" t="s">
        <v>429</v>
      </c>
      <c r="D21" s="14" t="s">
        <v>323</v>
      </c>
      <c r="E21" s="14" t="s">
        <v>231</v>
      </c>
      <c r="F21" s="14" t="s">
        <v>232</v>
      </c>
      <c r="G21" s="185">
        <v>24</v>
      </c>
      <c r="H21" s="160">
        <v>0.125</v>
      </c>
      <c r="I21" s="160">
        <v>0.11541</v>
      </c>
      <c r="J21" s="160"/>
      <c r="K21" s="160"/>
      <c r="L21" s="354" t="s">
        <v>910</v>
      </c>
      <c r="M21" s="42" t="s">
        <v>380</v>
      </c>
      <c r="N21" s="42" t="s">
        <v>478</v>
      </c>
      <c r="O21" s="42" t="s">
        <v>467</v>
      </c>
      <c r="P21" s="325">
        <v>2437</v>
      </c>
      <c r="Q21" s="98">
        <v>9.6839999999999996E-2</v>
      </c>
      <c r="S21" s="160"/>
    </row>
    <row r="22" spans="1:19">
      <c r="A22" s="14" t="s">
        <v>910</v>
      </c>
      <c r="B22" s="14" t="s">
        <v>380</v>
      </c>
      <c r="C22" s="63" t="s">
        <v>430</v>
      </c>
      <c r="D22" s="63" t="s">
        <v>327</v>
      </c>
      <c r="E22" s="63" t="s">
        <v>430</v>
      </c>
      <c r="F22" s="63" t="s">
        <v>327</v>
      </c>
      <c r="G22" s="184">
        <v>485</v>
      </c>
      <c r="H22" s="167">
        <v>7.8299999999999995E-2</v>
      </c>
      <c r="I22" s="167">
        <v>8.0810000000000007E-2</v>
      </c>
      <c r="J22" s="160"/>
      <c r="K22" s="160"/>
      <c r="L22" s="354" t="s">
        <v>910</v>
      </c>
      <c r="M22" s="42" t="s">
        <v>380</v>
      </c>
      <c r="N22" s="42" t="s">
        <v>478</v>
      </c>
      <c r="O22" s="42" t="s">
        <v>282</v>
      </c>
      <c r="P22" s="325">
        <v>1184</v>
      </c>
      <c r="Q22" s="98">
        <v>9.4589999999999994E-2</v>
      </c>
      <c r="S22" s="160"/>
    </row>
    <row r="23" spans="1:19" ht="14.65" thickBot="1">
      <c r="A23" s="14" t="s">
        <v>910</v>
      </c>
      <c r="B23" s="14" t="s">
        <v>380</v>
      </c>
      <c r="C23" s="14" t="s">
        <v>430</v>
      </c>
      <c r="D23" s="14" t="s">
        <v>327</v>
      </c>
      <c r="E23" s="14" t="s">
        <v>53</v>
      </c>
      <c r="F23" s="14" t="s">
        <v>54</v>
      </c>
      <c r="G23" s="185">
        <v>11</v>
      </c>
      <c r="H23" s="160">
        <v>0</v>
      </c>
      <c r="I23" s="160">
        <v>0</v>
      </c>
      <c r="J23" s="160"/>
      <c r="K23" s="160"/>
      <c r="L23" s="355" t="s">
        <v>910</v>
      </c>
      <c r="M23" s="77" t="s">
        <v>380</v>
      </c>
      <c r="N23" s="77" t="s">
        <v>478</v>
      </c>
      <c r="O23" s="77" t="s">
        <v>283</v>
      </c>
      <c r="P23" s="326">
        <v>411</v>
      </c>
      <c r="Q23" s="99">
        <v>6.8129999999999996E-2</v>
      </c>
      <c r="S23" s="160"/>
    </row>
    <row r="24" spans="1:19">
      <c r="A24" s="14" t="s">
        <v>910</v>
      </c>
      <c r="B24" s="14" t="s">
        <v>380</v>
      </c>
      <c r="C24" s="14" t="s">
        <v>430</v>
      </c>
      <c r="D24" s="14" t="s">
        <v>327</v>
      </c>
      <c r="E24" s="14" t="s">
        <v>102</v>
      </c>
      <c r="F24" s="14" t="s">
        <v>103</v>
      </c>
      <c r="G24" s="185">
        <v>34</v>
      </c>
      <c r="H24" s="160">
        <v>8.8200000000000001E-2</v>
      </c>
      <c r="I24" s="160">
        <v>9.5820000000000002E-2</v>
      </c>
      <c r="J24" s="160"/>
      <c r="K24" s="160"/>
      <c r="L24" s="366"/>
      <c r="M24" s="52"/>
      <c r="N24" s="52"/>
      <c r="O24" s="52"/>
      <c r="Q24" s="52"/>
      <c r="S24" s="160"/>
    </row>
    <row r="25" spans="1:19">
      <c r="A25" s="14" t="s">
        <v>910</v>
      </c>
      <c r="B25" s="14" t="s">
        <v>380</v>
      </c>
      <c r="C25" s="14" t="s">
        <v>430</v>
      </c>
      <c r="D25" s="14" t="s">
        <v>327</v>
      </c>
      <c r="E25" s="14" t="s">
        <v>143</v>
      </c>
      <c r="F25" s="14" t="s">
        <v>144</v>
      </c>
      <c r="G25" s="185">
        <v>30</v>
      </c>
      <c r="H25" s="160">
        <v>0</v>
      </c>
      <c r="I25" s="160">
        <v>0</v>
      </c>
      <c r="J25" s="160"/>
      <c r="K25" s="160"/>
      <c r="L25" s="366"/>
      <c r="M25" s="52"/>
      <c r="N25" s="52"/>
      <c r="O25" s="52"/>
      <c r="Q25" s="52"/>
      <c r="S25" s="160"/>
    </row>
    <row r="26" spans="1:19">
      <c r="A26" s="14" t="s">
        <v>910</v>
      </c>
      <c r="B26" s="14" t="s">
        <v>380</v>
      </c>
      <c r="C26" s="14" t="s">
        <v>430</v>
      </c>
      <c r="D26" s="14" t="s">
        <v>327</v>
      </c>
      <c r="E26" s="14" t="s">
        <v>149</v>
      </c>
      <c r="F26" s="14" t="s">
        <v>150</v>
      </c>
      <c r="G26" s="185">
        <v>87</v>
      </c>
      <c r="H26" s="160">
        <v>0.16089999999999999</v>
      </c>
      <c r="I26" s="160">
        <v>0.16617999999999999</v>
      </c>
      <c r="J26" s="160"/>
      <c r="K26" s="160"/>
      <c r="L26" s="366"/>
      <c r="M26" s="52"/>
      <c r="N26" s="52"/>
      <c r="O26" s="52"/>
      <c r="Q26" s="52"/>
      <c r="S26" s="160"/>
    </row>
    <row r="27" spans="1:19" ht="28.9" thickBot="1">
      <c r="A27" s="14" t="s">
        <v>910</v>
      </c>
      <c r="B27" s="14" t="s">
        <v>380</v>
      </c>
      <c r="C27" s="14" t="s">
        <v>430</v>
      </c>
      <c r="D27" s="14" t="s">
        <v>327</v>
      </c>
      <c r="E27" s="14" t="s">
        <v>173</v>
      </c>
      <c r="F27" s="14" t="s">
        <v>174</v>
      </c>
      <c r="G27" s="185">
        <v>25</v>
      </c>
      <c r="H27" s="160">
        <v>3.9899999999999998E-2</v>
      </c>
      <c r="I27" s="160">
        <v>3.7539999999999997E-2</v>
      </c>
      <c r="J27" s="160"/>
      <c r="K27" s="160"/>
      <c r="L27" s="74" t="s">
        <v>660</v>
      </c>
      <c r="M27" s="74" t="s">
        <v>395</v>
      </c>
      <c r="N27" s="74" t="s">
        <v>456</v>
      </c>
      <c r="O27" s="74" t="s">
        <v>454</v>
      </c>
      <c r="P27" s="91" t="s">
        <v>414</v>
      </c>
      <c r="Q27" s="74" t="s">
        <v>474</v>
      </c>
      <c r="S27" s="160"/>
    </row>
    <row r="28" spans="1:19">
      <c r="A28" s="14" t="s">
        <v>910</v>
      </c>
      <c r="B28" s="14" t="s">
        <v>380</v>
      </c>
      <c r="C28" s="14" t="s">
        <v>430</v>
      </c>
      <c r="D28" s="14" t="s">
        <v>327</v>
      </c>
      <c r="E28" s="14" t="s">
        <v>197</v>
      </c>
      <c r="F28" s="14" t="s">
        <v>911</v>
      </c>
      <c r="G28" s="185">
        <v>118</v>
      </c>
      <c r="H28" s="160">
        <v>8.4699999999999998E-2</v>
      </c>
      <c r="I28" s="160">
        <v>8.1640000000000004E-2</v>
      </c>
      <c r="J28" s="160"/>
      <c r="K28" s="160"/>
      <c r="L28" s="354">
        <v>2021</v>
      </c>
      <c r="M28" s="42" t="s">
        <v>380</v>
      </c>
      <c r="N28" s="42" t="s">
        <v>478</v>
      </c>
      <c r="O28" s="42" t="s">
        <v>822</v>
      </c>
      <c r="P28" s="325">
        <v>1777</v>
      </c>
      <c r="Q28" s="98">
        <v>0.11649</v>
      </c>
      <c r="S28" s="160"/>
    </row>
    <row r="29" spans="1:19">
      <c r="A29" s="14" t="s">
        <v>910</v>
      </c>
      <c r="B29" s="14" t="s">
        <v>380</v>
      </c>
      <c r="C29" s="14" t="s">
        <v>430</v>
      </c>
      <c r="D29" s="14" t="s">
        <v>327</v>
      </c>
      <c r="E29" s="14" t="s">
        <v>209</v>
      </c>
      <c r="F29" s="14" t="s">
        <v>273</v>
      </c>
      <c r="G29" s="185">
        <v>110</v>
      </c>
      <c r="H29" s="160">
        <v>3.6299999999999999E-2</v>
      </c>
      <c r="I29" s="160">
        <v>3.8929999999999999E-2</v>
      </c>
      <c r="J29" s="160"/>
      <c r="K29" s="160"/>
      <c r="L29" s="354">
        <v>2022</v>
      </c>
      <c r="M29" s="42" t="s">
        <v>380</v>
      </c>
      <c r="N29" s="42" t="s">
        <v>478</v>
      </c>
      <c r="O29" s="42" t="s">
        <v>822</v>
      </c>
      <c r="P29" s="325">
        <v>1750</v>
      </c>
      <c r="Q29" s="98">
        <v>9.7140000000000004E-2</v>
      </c>
      <c r="S29" s="160"/>
    </row>
    <row r="30" spans="1:19" ht="14.65" thickBot="1">
      <c r="A30" s="14" t="s">
        <v>910</v>
      </c>
      <c r="B30" s="14" t="s">
        <v>380</v>
      </c>
      <c r="C30" s="14" t="s">
        <v>430</v>
      </c>
      <c r="D30" s="14" t="s">
        <v>327</v>
      </c>
      <c r="E30" s="14" t="s">
        <v>211</v>
      </c>
      <c r="F30" s="14" t="s">
        <v>274</v>
      </c>
      <c r="G30" s="185">
        <v>70</v>
      </c>
      <c r="H30" s="160">
        <v>8.5699999999999998E-2</v>
      </c>
      <c r="I30" s="160">
        <v>9.4E-2</v>
      </c>
      <c r="J30" s="160"/>
      <c r="K30" s="160"/>
      <c r="L30" s="355">
        <v>2023</v>
      </c>
      <c r="M30" s="77" t="s">
        <v>380</v>
      </c>
      <c r="N30" s="77" t="s">
        <v>478</v>
      </c>
      <c r="O30" s="77" t="s">
        <v>822</v>
      </c>
      <c r="P30" s="326">
        <v>1784</v>
      </c>
      <c r="Q30" s="99">
        <v>7.1190000000000003E-2</v>
      </c>
      <c r="S30" s="160"/>
    </row>
    <row r="31" spans="1:19">
      <c r="A31" s="14" t="s">
        <v>910</v>
      </c>
      <c r="B31" s="14" t="s">
        <v>380</v>
      </c>
      <c r="C31" s="63" t="s">
        <v>431</v>
      </c>
      <c r="D31" s="63" t="s">
        <v>432</v>
      </c>
      <c r="E31" s="63" t="s">
        <v>431</v>
      </c>
      <c r="F31" s="63" t="s">
        <v>432</v>
      </c>
      <c r="G31" s="184">
        <v>609</v>
      </c>
      <c r="H31" s="167">
        <v>8.3699999999999997E-2</v>
      </c>
      <c r="I31" s="167">
        <v>8.3669999999999994E-2</v>
      </c>
      <c r="J31" s="160"/>
      <c r="K31" s="160"/>
      <c r="L31" s="366"/>
      <c r="M31" s="52"/>
      <c r="N31" s="52"/>
      <c r="O31" s="52"/>
      <c r="Q31" s="52"/>
      <c r="S31" s="160"/>
    </row>
    <row r="32" spans="1:19">
      <c r="A32" s="14" t="s">
        <v>910</v>
      </c>
      <c r="B32" s="14" t="s">
        <v>380</v>
      </c>
      <c r="C32" s="14" t="s">
        <v>431</v>
      </c>
      <c r="D32" s="14" t="s">
        <v>432</v>
      </c>
      <c r="E32" s="14" t="s">
        <v>37</v>
      </c>
      <c r="F32" s="14" t="s">
        <v>38</v>
      </c>
      <c r="G32" s="185">
        <v>55</v>
      </c>
      <c r="H32" s="160">
        <v>0.109</v>
      </c>
      <c r="I32" s="160">
        <v>0.11405</v>
      </c>
      <c r="J32" s="160"/>
      <c r="K32" s="160"/>
      <c r="L32" s="366"/>
      <c r="M32" s="52"/>
      <c r="N32" s="52"/>
      <c r="O32" s="52"/>
      <c r="Q32" s="52"/>
      <c r="S32" s="160"/>
    </row>
    <row r="33" spans="1:19">
      <c r="A33" s="14" t="s">
        <v>910</v>
      </c>
      <c r="B33" s="14" t="s">
        <v>380</v>
      </c>
      <c r="C33" s="14" t="s">
        <v>431</v>
      </c>
      <c r="D33" s="14" t="s">
        <v>432</v>
      </c>
      <c r="E33" s="14" t="s">
        <v>49</v>
      </c>
      <c r="F33" s="14" t="s">
        <v>50</v>
      </c>
      <c r="G33" s="185">
        <v>43</v>
      </c>
      <c r="H33" s="160">
        <v>0.1162</v>
      </c>
      <c r="I33" s="160">
        <v>0.11822000000000001</v>
      </c>
      <c r="J33" s="160"/>
      <c r="K33" s="160"/>
      <c r="L33" s="366"/>
      <c r="M33" s="52"/>
      <c r="N33" s="52"/>
      <c r="O33" s="52"/>
      <c r="Q33" s="52"/>
      <c r="S33" s="160"/>
    </row>
    <row r="34" spans="1:19">
      <c r="A34" s="14" t="s">
        <v>910</v>
      </c>
      <c r="B34" s="14" t="s">
        <v>380</v>
      </c>
      <c r="C34" s="14" t="s">
        <v>431</v>
      </c>
      <c r="D34" s="14" t="s">
        <v>432</v>
      </c>
      <c r="E34" s="14" t="s">
        <v>73</v>
      </c>
      <c r="F34" s="14" t="s">
        <v>74</v>
      </c>
      <c r="G34" s="185">
        <v>66</v>
      </c>
      <c r="H34" s="160">
        <v>0.1515</v>
      </c>
      <c r="I34" s="160">
        <v>0.15690000000000001</v>
      </c>
      <c r="J34" s="160"/>
      <c r="K34" s="160"/>
      <c r="L34" s="366"/>
      <c r="M34" s="52"/>
      <c r="N34" s="52"/>
      <c r="O34" s="52"/>
      <c r="Q34" s="52"/>
      <c r="S34" s="160"/>
    </row>
    <row r="35" spans="1:19">
      <c r="A35" s="14" t="s">
        <v>910</v>
      </c>
      <c r="B35" s="14" t="s">
        <v>380</v>
      </c>
      <c r="C35" s="14" t="s">
        <v>431</v>
      </c>
      <c r="D35" s="14" t="s">
        <v>432</v>
      </c>
      <c r="E35" s="14" t="s">
        <v>77</v>
      </c>
      <c r="F35" s="14" t="s">
        <v>912</v>
      </c>
      <c r="G35" s="185">
        <v>30</v>
      </c>
      <c r="H35" s="160">
        <v>0.1666</v>
      </c>
      <c r="I35" s="160">
        <v>0.14574000000000001</v>
      </c>
      <c r="J35" s="160"/>
      <c r="K35" s="160"/>
      <c r="L35" s="366"/>
      <c r="M35" s="52"/>
      <c r="N35" s="52"/>
      <c r="O35" s="52"/>
      <c r="Q35" s="52"/>
    </row>
    <row r="36" spans="1:19">
      <c r="A36" s="14" t="s">
        <v>910</v>
      </c>
      <c r="B36" s="14" t="s">
        <v>380</v>
      </c>
      <c r="C36" s="14" t="s">
        <v>431</v>
      </c>
      <c r="D36" s="14" t="s">
        <v>432</v>
      </c>
      <c r="E36" s="14" t="s">
        <v>100</v>
      </c>
      <c r="F36" s="14" t="s">
        <v>101</v>
      </c>
      <c r="G36" s="185">
        <v>14</v>
      </c>
      <c r="H36" s="160">
        <v>7.1400000000000005E-2</v>
      </c>
      <c r="I36" s="160">
        <v>6.173E-2</v>
      </c>
      <c r="J36" s="160"/>
      <c r="K36" s="160"/>
      <c r="L36" s="366"/>
      <c r="M36" s="52"/>
      <c r="N36" s="52"/>
      <c r="O36" s="52"/>
      <c r="Q36" s="52"/>
    </row>
    <row r="37" spans="1:19">
      <c r="A37" s="14" t="s">
        <v>910</v>
      </c>
      <c r="B37" s="14" t="s">
        <v>380</v>
      </c>
      <c r="C37" s="14" t="s">
        <v>431</v>
      </c>
      <c r="D37" s="14" t="s">
        <v>432</v>
      </c>
      <c r="E37" s="14" t="s">
        <v>129</v>
      </c>
      <c r="F37" s="14" t="s">
        <v>130</v>
      </c>
      <c r="G37" s="185">
        <v>116</v>
      </c>
      <c r="H37" s="160">
        <v>4.3099999999999999E-2</v>
      </c>
      <c r="I37" s="160">
        <v>4.2849999999999999E-2</v>
      </c>
      <c r="J37" s="160"/>
      <c r="K37" s="160"/>
      <c r="L37" s="366"/>
      <c r="M37" s="52"/>
      <c r="N37" s="52"/>
      <c r="O37" s="52"/>
      <c r="Q37" s="52"/>
    </row>
    <row r="38" spans="1:19">
      <c r="A38" s="14" t="s">
        <v>910</v>
      </c>
      <c r="B38" s="14" t="s">
        <v>380</v>
      </c>
      <c r="C38" s="14" t="s">
        <v>431</v>
      </c>
      <c r="D38" s="14" t="s">
        <v>432</v>
      </c>
      <c r="E38" s="14" t="s">
        <v>131</v>
      </c>
      <c r="F38" s="14" t="s">
        <v>132</v>
      </c>
      <c r="G38" s="185">
        <v>42</v>
      </c>
      <c r="H38" s="160">
        <v>4.7600000000000003E-2</v>
      </c>
      <c r="I38" s="160">
        <v>4.8349999999999997E-2</v>
      </c>
      <c r="J38" s="160"/>
      <c r="K38" s="160"/>
      <c r="L38" s="366"/>
      <c r="M38" s="52"/>
      <c r="N38" s="52"/>
      <c r="O38" s="52"/>
      <c r="Q38" s="52"/>
    </row>
    <row r="39" spans="1:19">
      <c r="A39" s="14" t="s">
        <v>910</v>
      </c>
      <c r="B39" s="14" t="s">
        <v>380</v>
      </c>
      <c r="C39" s="14" t="s">
        <v>431</v>
      </c>
      <c r="D39" s="14" t="s">
        <v>432</v>
      </c>
      <c r="E39" s="14" t="s">
        <v>133</v>
      </c>
      <c r="F39" s="14" t="s">
        <v>134</v>
      </c>
      <c r="G39" s="185">
        <v>52</v>
      </c>
      <c r="H39" s="160">
        <v>9.6100000000000005E-2</v>
      </c>
      <c r="I39" s="160">
        <v>9.8820000000000005E-2</v>
      </c>
      <c r="J39" s="160"/>
      <c r="K39" s="160"/>
      <c r="L39" s="366"/>
      <c r="M39" s="52"/>
      <c r="N39" s="52"/>
      <c r="O39" s="52"/>
      <c r="Q39" s="52"/>
    </row>
    <row r="40" spans="1:19">
      <c r="A40" s="14" t="s">
        <v>910</v>
      </c>
      <c r="B40" s="14" t="s">
        <v>380</v>
      </c>
      <c r="C40" s="14" t="s">
        <v>431</v>
      </c>
      <c r="D40" s="14" t="s">
        <v>432</v>
      </c>
      <c r="E40" s="14" t="s">
        <v>141</v>
      </c>
      <c r="F40" s="14" t="s">
        <v>142</v>
      </c>
      <c r="G40" s="185">
        <v>50</v>
      </c>
      <c r="H40" s="160">
        <v>7.9899999999999999E-2</v>
      </c>
      <c r="I40" s="160">
        <v>7.8630000000000005E-2</v>
      </c>
      <c r="J40" s="160"/>
      <c r="K40" s="160"/>
      <c r="L40" s="366"/>
      <c r="M40" s="52"/>
      <c r="N40" s="52"/>
      <c r="O40" s="52"/>
      <c r="Q40" s="52"/>
    </row>
    <row r="41" spans="1:19">
      <c r="A41" s="14" t="s">
        <v>910</v>
      </c>
      <c r="B41" s="14" t="s">
        <v>380</v>
      </c>
      <c r="C41" s="14" t="s">
        <v>431</v>
      </c>
      <c r="D41" s="14" t="s">
        <v>432</v>
      </c>
      <c r="E41" s="14" t="s">
        <v>189</v>
      </c>
      <c r="F41" s="14" t="s">
        <v>913</v>
      </c>
      <c r="G41" s="185">
        <v>25</v>
      </c>
      <c r="H41" s="160">
        <v>0.15989999999999999</v>
      </c>
      <c r="I41" s="160">
        <v>0.16864000000000001</v>
      </c>
      <c r="J41" s="160"/>
      <c r="K41" s="160"/>
      <c r="L41" s="368"/>
      <c r="M41" s="81"/>
      <c r="N41" s="81"/>
      <c r="O41" s="81"/>
      <c r="P41" s="328"/>
      <c r="Q41" s="81"/>
    </row>
    <row r="42" spans="1:19">
      <c r="A42" s="14" t="s">
        <v>910</v>
      </c>
      <c r="B42" s="14" t="s">
        <v>380</v>
      </c>
      <c r="C42" s="14" t="s">
        <v>431</v>
      </c>
      <c r="D42" s="14" t="s">
        <v>432</v>
      </c>
      <c r="E42" s="14" t="s">
        <v>190</v>
      </c>
      <c r="F42" s="14" t="s">
        <v>914</v>
      </c>
      <c r="G42" s="185">
        <v>61</v>
      </c>
      <c r="H42" s="160">
        <v>0</v>
      </c>
      <c r="I42" s="160">
        <v>0</v>
      </c>
      <c r="J42" s="160"/>
      <c r="K42" s="160"/>
      <c r="L42" s="366"/>
      <c r="M42" s="52"/>
      <c r="N42" s="52"/>
      <c r="O42" s="52"/>
      <c r="Q42" s="52"/>
    </row>
    <row r="43" spans="1:19">
      <c r="A43" s="14" t="s">
        <v>910</v>
      </c>
      <c r="B43" s="14" t="s">
        <v>380</v>
      </c>
      <c r="C43" s="14" t="s">
        <v>431</v>
      </c>
      <c r="D43" s="14" t="s">
        <v>432</v>
      </c>
      <c r="E43" s="14" t="s">
        <v>225</v>
      </c>
      <c r="F43" s="14" t="s">
        <v>226</v>
      </c>
      <c r="G43" s="185">
        <v>31</v>
      </c>
      <c r="H43" s="160">
        <v>0</v>
      </c>
      <c r="I43" s="160">
        <v>0</v>
      </c>
      <c r="J43" s="160"/>
      <c r="K43" s="160"/>
      <c r="L43" s="366"/>
      <c r="M43" s="52"/>
      <c r="N43" s="52"/>
      <c r="O43" s="52"/>
      <c r="Q43" s="52"/>
    </row>
    <row r="44" spans="1:19">
      <c r="A44" s="14" t="s">
        <v>910</v>
      </c>
      <c r="B44" s="14" t="s">
        <v>380</v>
      </c>
      <c r="C44" s="14" t="s">
        <v>431</v>
      </c>
      <c r="D44" s="14" t="s">
        <v>432</v>
      </c>
      <c r="E44" s="14" t="s">
        <v>227</v>
      </c>
      <c r="F44" s="14" t="s">
        <v>228</v>
      </c>
      <c r="G44" s="185">
        <v>24</v>
      </c>
      <c r="H44" s="160">
        <v>0.1666</v>
      </c>
      <c r="I44" s="160">
        <v>0.15043999999999999</v>
      </c>
      <c r="J44" s="160"/>
      <c r="K44" s="160"/>
      <c r="L44" s="366"/>
      <c r="M44" s="52"/>
      <c r="N44" s="52"/>
      <c r="O44" s="52"/>
      <c r="Q44" s="52"/>
    </row>
    <row r="45" spans="1:19">
      <c r="A45" s="14" t="s">
        <v>910</v>
      </c>
      <c r="B45" s="14" t="s">
        <v>380</v>
      </c>
      <c r="C45" s="63" t="s">
        <v>433</v>
      </c>
      <c r="D45" s="63" t="s">
        <v>315</v>
      </c>
      <c r="E45" s="63" t="s">
        <v>433</v>
      </c>
      <c r="F45" s="63" t="s">
        <v>315</v>
      </c>
      <c r="G45" s="184">
        <v>209</v>
      </c>
      <c r="H45" s="167">
        <v>0.1052</v>
      </c>
      <c r="I45" s="167">
        <v>9.572E-2</v>
      </c>
      <c r="J45" s="160"/>
      <c r="K45" s="160"/>
      <c r="L45" s="366"/>
      <c r="M45" s="52"/>
      <c r="N45" s="52"/>
      <c r="O45" s="52"/>
      <c r="Q45" s="52"/>
    </row>
    <row r="46" spans="1:19">
      <c r="A46" s="14" t="s">
        <v>910</v>
      </c>
      <c r="B46" s="14" t="s">
        <v>380</v>
      </c>
      <c r="C46" s="14" t="s">
        <v>433</v>
      </c>
      <c r="D46" s="14" t="s">
        <v>315</v>
      </c>
      <c r="E46" s="14" t="s">
        <v>41</v>
      </c>
      <c r="F46" s="14" t="s">
        <v>42</v>
      </c>
      <c r="G46" s="185">
        <v>29</v>
      </c>
      <c r="H46" s="160">
        <v>6.8900000000000003E-2</v>
      </c>
      <c r="I46" s="160">
        <v>6.6610000000000003E-2</v>
      </c>
      <c r="J46" s="160"/>
      <c r="K46" s="160"/>
      <c r="L46" s="366"/>
      <c r="M46" s="52"/>
      <c r="N46" s="52"/>
      <c r="O46" s="52"/>
      <c r="Q46" s="52"/>
    </row>
    <row r="47" spans="1:19">
      <c r="A47" s="14" t="s">
        <v>910</v>
      </c>
      <c r="B47" s="14" t="s">
        <v>380</v>
      </c>
      <c r="C47" s="14" t="s">
        <v>433</v>
      </c>
      <c r="D47" s="14" t="s">
        <v>315</v>
      </c>
      <c r="E47" s="14" t="s">
        <v>119</v>
      </c>
      <c r="F47" s="14" t="s">
        <v>120</v>
      </c>
      <c r="G47" s="185">
        <v>82</v>
      </c>
      <c r="H47" s="160">
        <v>0.14630000000000001</v>
      </c>
      <c r="I47" s="160">
        <v>0.12870000000000001</v>
      </c>
      <c r="J47" s="160"/>
      <c r="K47" s="160"/>
      <c r="L47" s="366"/>
      <c r="M47" s="52"/>
      <c r="N47" s="52"/>
      <c r="O47" s="52"/>
      <c r="Q47" s="52"/>
    </row>
    <row r="48" spans="1:19">
      <c r="A48" s="14" t="s">
        <v>910</v>
      </c>
      <c r="B48" s="14" t="s">
        <v>380</v>
      </c>
      <c r="C48" s="14" t="s">
        <v>433</v>
      </c>
      <c r="D48" s="14" t="s">
        <v>315</v>
      </c>
      <c r="E48" s="14" t="s">
        <v>814</v>
      </c>
      <c r="F48" s="14" t="s">
        <v>813</v>
      </c>
      <c r="G48" s="185">
        <v>41</v>
      </c>
      <c r="H48" s="160">
        <v>0.14630000000000001</v>
      </c>
      <c r="I48" s="160">
        <v>0.12224</v>
      </c>
      <c r="J48" s="160"/>
      <c r="K48" s="160"/>
      <c r="L48" s="366"/>
      <c r="M48" s="52"/>
      <c r="N48" s="52"/>
      <c r="O48" s="52"/>
      <c r="Q48" s="52"/>
    </row>
    <row r="49" spans="1:17">
      <c r="A49" s="14" t="s">
        <v>910</v>
      </c>
      <c r="B49" s="14" t="s">
        <v>380</v>
      </c>
      <c r="C49" s="14" t="s">
        <v>433</v>
      </c>
      <c r="D49" s="14" t="s">
        <v>315</v>
      </c>
      <c r="E49" s="14" t="s">
        <v>184</v>
      </c>
      <c r="F49" s="14" t="s">
        <v>185</v>
      </c>
      <c r="G49" s="185">
        <v>23</v>
      </c>
      <c r="H49" s="160">
        <v>4.3400000000000001E-2</v>
      </c>
      <c r="I49" s="160">
        <v>4.1709999999999997E-2</v>
      </c>
      <c r="J49" s="160"/>
      <c r="K49" s="160"/>
      <c r="L49" s="368"/>
      <c r="M49" s="81"/>
      <c r="N49" s="81"/>
      <c r="O49" s="81"/>
      <c r="P49" s="328"/>
      <c r="Q49" s="81"/>
    </row>
    <row r="50" spans="1:17">
      <c r="A50" s="14" t="s">
        <v>910</v>
      </c>
      <c r="B50" s="14" t="s">
        <v>380</v>
      </c>
      <c r="C50" s="14" t="s">
        <v>433</v>
      </c>
      <c r="D50" s="14" t="s">
        <v>315</v>
      </c>
      <c r="E50" s="14" t="s">
        <v>235</v>
      </c>
      <c r="F50" s="14" t="s">
        <v>935</v>
      </c>
      <c r="G50" s="185">
        <v>34</v>
      </c>
      <c r="H50" s="160">
        <v>2.9399999999999999E-2</v>
      </c>
      <c r="I50" s="160">
        <v>2.9829999999999999E-2</v>
      </c>
      <c r="J50" s="160"/>
      <c r="K50" s="160"/>
      <c r="L50" s="366"/>
      <c r="M50" s="52"/>
      <c r="N50" s="52"/>
      <c r="O50" s="52"/>
      <c r="Q50" s="52"/>
    </row>
    <row r="51" spans="1:17">
      <c r="A51" s="14" t="s">
        <v>910</v>
      </c>
      <c r="B51" s="14" t="s">
        <v>380</v>
      </c>
      <c r="C51" s="63" t="s">
        <v>434</v>
      </c>
      <c r="D51" s="63" t="s">
        <v>369</v>
      </c>
      <c r="E51" s="63" t="s">
        <v>434</v>
      </c>
      <c r="F51" s="63" t="s">
        <v>369</v>
      </c>
      <c r="G51" s="184">
        <v>136</v>
      </c>
      <c r="H51" s="167">
        <v>5.1400000000000001E-2</v>
      </c>
      <c r="I51" s="167">
        <v>5.3469999999999997E-2</v>
      </c>
      <c r="J51" s="160"/>
      <c r="K51" s="160"/>
      <c r="L51" s="366"/>
      <c r="M51" s="52"/>
      <c r="N51" s="52"/>
      <c r="O51" s="52"/>
      <c r="Q51" s="52"/>
    </row>
    <row r="52" spans="1:17">
      <c r="A52" s="14" t="s">
        <v>910</v>
      </c>
      <c r="B52" s="14" t="s">
        <v>380</v>
      </c>
      <c r="C52" s="14" t="s">
        <v>434</v>
      </c>
      <c r="D52" s="14" t="s">
        <v>369</v>
      </c>
      <c r="E52" s="14" t="s">
        <v>94</v>
      </c>
      <c r="F52" s="14" t="s">
        <v>95</v>
      </c>
      <c r="G52" s="185">
        <v>53</v>
      </c>
      <c r="H52" s="160">
        <v>1.8800000000000001E-2</v>
      </c>
      <c r="I52" s="160">
        <v>2.0469999999999999E-2</v>
      </c>
      <c r="J52" s="160"/>
      <c r="K52" s="160"/>
      <c r="L52" s="366"/>
      <c r="M52" s="52"/>
      <c r="N52" s="52"/>
      <c r="O52" s="52"/>
      <c r="Q52" s="52"/>
    </row>
    <row r="53" spans="1:17">
      <c r="A53" s="14" t="s">
        <v>910</v>
      </c>
      <c r="B53" s="14" t="s">
        <v>380</v>
      </c>
      <c r="C53" s="14" t="s">
        <v>434</v>
      </c>
      <c r="D53" s="14" t="s">
        <v>369</v>
      </c>
      <c r="E53" s="14" t="s">
        <v>145</v>
      </c>
      <c r="F53" s="14" t="s">
        <v>146</v>
      </c>
      <c r="G53" s="185">
        <v>30</v>
      </c>
      <c r="H53" s="160">
        <v>3.3300000000000003E-2</v>
      </c>
      <c r="I53" s="160">
        <v>3.5279999999999999E-2</v>
      </c>
      <c r="J53" s="160"/>
      <c r="K53" s="160"/>
      <c r="L53" s="366"/>
      <c r="M53" s="52"/>
      <c r="N53" s="52"/>
      <c r="O53" s="52"/>
      <c r="Q53" s="52"/>
    </row>
    <row r="54" spans="1:17">
      <c r="A54" s="14" t="s">
        <v>910</v>
      </c>
      <c r="B54" s="14" t="s">
        <v>380</v>
      </c>
      <c r="C54" s="14" t="s">
        <v>434</v>
      </c>
      <c r="D54" s="14" t="s">
        <v>369</v>
      </c>
      <c r="E54" s="14" t="s">
        <v>239</v>
      </c>
      <c r="F54" s="14" t="s">
        <v>240</v>
      </c>
      <c r="G54" s="185">
        <v>53</v>
      </c>
      <c r="H54" s="160">
        <v>9.4299999999999995E-2</v>
      </c>
      <c r="I54" s="160">
        <v>9.3079999999999996E-2</v>
      </c>
      <c r="J54" s="160"/>
      <c r="K54" s="160"/>
      <c r="L54" s="366"/>
      <c r="M54" s="52"/>
      <c r="N54" s="52"/>
      <c r="O54" s="52"/>
      <c r="Q54" s="52"/>
    </row>
    <row r="55" spans="1:17">
      <c r="A55" s="14" t="s">
        <v>910</v>
      </c>
      <c r="B55" s="14" t="s">
        <v>380</v>
      </c>
      <c r="C55" s="63" t="s">
        <v>435</v>
      </c>
      <c r="D55" s="63" t="s">
        <v>328</v>
      </c>
      <c r="E55" s="63" t="s">
        <v>435</v>
      </c>
      <c r="F55" s="63" t="s">
        <v>328</v>
      </c>
      <c r="G55" s="184">
        <v>250</v>
      </c>
      <c r="H55" s="167">
        <v>7.5899999999999995E-2</v>
      </c>
      <c r="I55" s="167">
        <v>7.8869999999999996E-2</v>
      </c>
      <c r="J55" s="160"/>
      <c r="K55" s="160"/>
      <c r="L55" s="366"/>
      <c r="M55" s="52"/>
      <c r="N55" s="52"/>
      <c r="O55" s="52"/>
      <c r="Q55" s="52"/>
    </row>
    <row r="56" spans="1:17">
      <c r="A56" s="14" t="s">
        <v>910</v>
      </c>
      <c r="B56" s="14" t="s">
        <v>380</v>
      </c>
      <c r="C56" s="14" t="s">
        <v>435</v>
      </c>
      <c r="D56" s="14" t="s">
        <v>328</v>
      </c>
      <c r="E56" s="14" t="s">
        <v>61</v>
      </c>
      <c r="F56" s="14" t="s">
        <v>62</v>
      </c>
      <c r="G56" s="185">
        <v>30</v>
      </c>
      <c r="H56" s="160">
        <v>0.1666</v>
      </c>
      <c r="I56" s="160">
        <v>0.14940000000000001</v>
      </c>
      <c r="J56" s="160"/>
      <c r="K56" s="160"/>
      <c r="L56" s="368"/>
      <c r="M56" s="81"/>
      <c r="N56" s="81"/>
      <c r="O56" s="81"/>
      <c r="P56" s="328"/>
      <c r="Q56" s="81"/>
    </row>
    <row r="57" spans="1:17">
      <c r="A57" s="14" t="s">
        <v>910</v>
      </c>
      <c r="B57" s="14" t="s">
        <v>380</v>
      </c>
      <c r="C57" s="14" t="s">
        <v>435</v>
      </c>
      <c r="D57" s="14" t="s">
        <v>328</v>
      </c>
      <c r="E57" s="14" t="s">
        <v>69</v>
      </c>
      <c r="F57" s="14" t="s">
        <v>70</v>
      </c>
      <c r="G57" s="185">
        <v>71</v>
      </c>
      <c r="H57" s="160">
        <v>4.2200000000000001E-2</v>
      </c>
      <c r="I57" s="160">
        <v>4.6550000000000001E-2</v>
      </c>
      <c r="J57" s="160"/>
      <c r="K57" s="160"/>
      <c r="L57" s="366"/>
      <c r="M57" s="52"/>
      <c r="N57" s="52"/>
      <c r="O57" s="52"/>
      <c r="Q57" s="52"/>
    </row>
    <row r="58" spans="1:17">
      <c r="A58" s="14" t="s">
        <v>910</v>
      </c>
      <c r="B58" s="14" t="s">
        <v>380</v>
      </c>
      <c r="C58" s="14" t="s">
        <v>435</v>
      </c>
      <c r="D58" s="14" t="s">
        <v>328</v>
      </c>
      <c r="E58" s="14" t="s">
        <v>117</v>
      </c>
      <c r="F58" s="14" t="s">
        <v>118</v>
      </c>
      <c r="G58" s="185">
        <v>81</v>
      </c>
      <c r="H58" s="160">
        <v>9.8699999999999996E-2</v>
      </c>
      <c r="I58" s="160">
        <v>0.10586</v>
      </c>
      <c r="J58" s="160"/>
      <c r="K58" s="160"/>
      <c r="L58" s="366"/>
      <c r="M58" s="52"/>
      <c r="N58" s="52"/>
      <c r="O58" s="52"/>
      <c r="Q58" s="52"/>
    </row>
    <row r="59" spans="1:17">
      <c r="A59" s="14" t="s">
        <v>910</v>
      </c>
      <c r="B59" s="14" t="s">
        <v>380</v>
      </c>
      <c r="C59" s="14" t="s">
        <v>435</v>
      </c>
      <c r="D59" s="14" t="s">
        <v>328</v>
      </c>
      <c r="E59" s="14" t="s">
        <v>121</v>
      </c>
      <c r="F59" s="14" t="s">
        <v>122</v>
      </c>
      <c r="G59" s="185">
        <v>68</v>
      </c>
      <c r="H59" s="160">
        <v>4.41E-2</v>
      </c>
      <c r="I59" s="160">
        <v>4.4499999999999998E-2</v>
      </c>
      <c r="J59" s="160"/>
      <c r="K59" s="160"/>
      <c r="L59" s="366"/>
      <c r="M59" s="52"/>
      <c r="N59" s="52"/>
      <c r="O59" s="52"/>
      <c r="Q59" s="52"/>
    </row>
    <row r="60" spans="1:17">
      <c r="A60" s="14" t="s">
        <v>910</v>
      </c>
      <c r="B60" s="14" t="s">
        <v>380</v>
      </c>
      <c r="C60" s="63" t="s">
        <v>436</v>
      </c>
      <c r="D60" s="63" t="s">
        <v>330</v>
      </c>
      <c r="E60" s="63" t="s">
        <v>436</v>
      </c>
      <c r="F60" s="63" t="s">
        <v>330</v>
      </c>
      <c r="G60" s="184">
        <v>177</v>
      </c>
      <c r="H60" s="167">
        <v>5.0799999999999998E-2</v>
      </c>
      <c r="I60" s="167">
        <v>5.5660000000000001E-2</v>
      </c>
      <c r="J60" s="160"/>
      <c r="K60" s="160"/>
      <c r="L60" s="366"/>
      <c r="M60" s="52"/>
      <c r="N60" s="52"/>
      <c r="O60" s="52"/>
      <c r="Q60" s="52"/>
    </row>
    <row r="61" spans="1:17">
      <c r="A61" s="14" t="s">
        <v>910</v>
      </c>
      <c r="B61" s="14" t="s">
        <v>380</v>
      </c>
      <c r="C61" s="14" t="s">
        <v>436</v>
      </c>
      <c r="D61" s="14" t="s">
        <v>330</v>
      </c>
      <c r="E61" s="14" t="s">
        <v>39</v>
      </c>
      <c r="F61" s="14" t="s">
        <v>40</v>
      </c>
      <c r="G61" s="185">
        <v>32</v>
      </c>
      <c r="H61" s="160">
        <v>9.3700000000000006E-2</v>
      </c>
      <c r="I61" s="160">
        <v>0.10538</v>
      </c>
      <c r="J61" s="160"/>
      <c r="K61" s="160"/>
      <c r="L61" s="368"/>
      <c r="M61" s="81"/>
      <c r="N61" s="81"/>
      <c r="O61" s="81"/>
      <c r="P61" s="328"/>
      <c r="Q61" s="81"/>
    </row>
    <row r="62" spans="1:17">
      <c r="A62" s="14" t="s">
        <v>910</v>
      </c>
      <c r="B62" s="14" t="s">
        <v>380</v>
      </c>
      <c r="C62" s="14" t="s">
        <v>436</v>
      </c>
      <c r="D62" s="14" t="s">
        <v>330</v>
      </c>
      <c r="E62" s="14" t="s">
        <v>71</v>
      </c>
      <c r="F62" s="14" t="s">
        <v>72</v>
      </c>
      <c r="G62" s="185">
        <v>62</v>
      </c>
      <c r="H62" s="160">
        <v>6.4500000000000002E-2</v>
      </c>
      <c r="I62" s="160">
        <v>6.1960000000000001E-2</v>
      </c>
      <c r="J62" s="160"/>
      <c r="K62" s="160"/>
      <c r="L62" s="366"/>
      <c r="M62" s="52"/>
      <c r="N62" s="52"/>
      <c r="O62" s="52"/>
      <c r="Q62" s="52"/>
    </row>
    <row r="63" spans="1:17">
      <c r="A63" s="14" t="s">
        <v>910</v>
      </c>
      <c r="B63" s="14" t="s">
        <v>380</v>
      </c>
      <c r="C63" s="14" t="s">
        <v>436</v>
      </c>
      <c r="D63" s="14" t="s">
        <v>330</v>
      </c>
      <c r="E63" s="14" t="s">
        <v>107</v>
      </c>
      <c r="F63" s="14" t="s">
        <v>108</v>
      </c>
      <c r="G63" s="185">
        <v>43</v>
      </c>
      <c r="H63" s="160">
        <v>2.3199999999999998E-2</v>
      </c>
      <c r="I63" s="160">
        <v>2.6669999999999999E-2</v>
      </c>
      <c r="J63" s="160"/>
      <c r="K63" s="160"/>
      <c r="L63" s="366"/>
      <c r="M63" s="52"/>
      <c r="N63" s="52"/>
      <c r="O63" s="52"/>
      <c r="Q63" s="52"/>
    </row>
    <row r="64" spans="1:17">
      <c r="A64" s="14" t="s">
        <v>910</v>
      </c>
      <c r="B64" s="14" t="s">
        <v>380</v>
      </c>
      <c r="C64" s="14" t="s">
        <v>436</v>
      </c>
      <c r="D64" s="14" t="s">
        <v>330</v>
      </c>
      <c r="E64" s="14" t="s">
        <v>213</v>
      </c>
      <c r="F64" s="14" t="s">
        <v>275</v>
      </c>
      <c r="G64" s="185">
        <v>40</v>
      </c>
      <c r="H64" s="160">
        <v>2.5000000000000001E-2</v>
      </c>
      <c r="I64" s="160">
        <v>3.2079999999999997E-2</v>
      </c>
      <c r="J64" s="160"/>
      <c r="K64" s="160"/>
      <c r="L64" s="366"/>
      <c r="M64" s="52"/>
      <c r="N64" s="52"/>
      <c r="O64" s="52"/>
      <c r="Q64" s="52"/>
    </row>
    <row r="65" spans="1:17">
      <c r="A65" s="14" t="s">
        <v>910</v>
      </c>
      <c r="B65" s="14" t="s">
        <v>380</v>
      </c>
      <c r="C65" s="63" t="s">
        <v>437</v>
      </c>
      <c r="D65" s="63" t="s">
        <v>321</v>
      </c>
      <c r="E65" s="63" t="s">
        <v>437</v>
      </c>
      <c r="F65" s="63" t="s">
        <v>321</v>
      </c>
      <c r="G65" s="184">
        <v>164</v>
      </c>
      <c r="H65" s="167">
        <v>5.4800000000000001E-2</v>
      </c>
      <c r="I65" s="167">
        <v>5.7439999999999998E-2</v>
      </c>
      <c r="J65" s="160"/>
      <c r="K65" s="160"/>
      <c r="L65" s="368"/>
      <c r="M65" s="81"/>
      <c r="N65" s="81"/>
      <c r="O65" s="81"/>
      <c r="P65" s="328"/>
      <c r="Q65" s="81"/>
    </row>
    <row r="66" spans="1:17">
      <c r="A66" s="14" t="s">
        <v>910</v>
      </c>
      <c r="B66" s="14" t="s">
        <v>380</v>
      </c>
      <c r="C66" s="14" t="s">
        <v>437</v>
      </c>
      <c r="D66" s="14" t="s">
        <v>321</v>
      </c>
      <c r="E66" s="14" t="s">
        <v>161</v>
      </c>
      <c r="F66" s="14" t="s">
        <v>162</v>
      </c>
      <c r="G66" s="185">
        <v>106</v>
      </c>
      <c r="H66" s="160">
        <v>3.7699999999999997E-2</v>
      </c>
      <c r="I66" s="160">
        <v>3.9289999999999999E-2</v>
      </c>
      <c r="J66" s="160"/>
      <c r="K66" s="160"/>
      <c r="L66" s="366"/>
      <c r="M66" s="52"/>
      <c r="N66" s="52"/>
      <c r="O66" s="52"/>
      <c r="Q66" s="52"/>
    </row>
    <row r="67" spans="1:17">
      <c r="A67" s="14" t="s">
        <v>910</v>
      </c>
      <c r="B67" s="14" t="s">
        <v>380</v>
      </c>
      <c r="C67" s="14" t="s">
        <v>437</v>
      </c>
      <c r="D67" s="14" t="s">
        <v>321</v>
      </c>
      <c r="E67" s="14" t="s">
        <v>199</v>
      </c>
      <c r="F67" s="14" t="s">
        <v>200</v>
      </c>
      <c r="G67" s="185">
        <v>41</v>
      </c>
      <c r="H67" s="160">
        <v>7.3099999999999998E-2</v>
      </c>
      <c r="I67" s="160">
        <v>8.2489999999999994E-2</v>
      </c>
      <c r="J67" s="160"/>
      <c r="K67" s="160"/>
      <c r="L67" s="366"/>
      <c r="M67" s="52"/>
      <c r="N67" s="52"/>
      <c r="O67" s="52"/>
      <c r="Q67" s="52"/>
    </row>
    <row r="68" spans="1:17">
      <c r="A68" s="14" t="s">
        <v>910</v>
      </c>
      <c r="B68" s="14" t="s">
        <v>380</v>
      </c>
      <c r="C68" s="14" t="s">
        <v>437</v>
      </c>
      <c r="D68" s="14" t="s">
        <v>321</v>
      </c>
      <c r="E68" s="14" t="s">
        <v>229</v>
      </c>
      <c r="F68" s="14" t="s">
        <v>230</v>
      </c>
      <c r="G68" s="185">
        <v>17</v>
      </c>
      <c r="H68" s="160">
        <v>0.1176</v>
      </c>
      <c r="I68" s="160">
        <v>0.108</v>
      </c>
      <c r="J68" s="160"/>
      <c r="K68" s="160"/>
      <c r="L68" s="366"/>
      <c r="M68" s="52"/>
      <c r="N68" s="52"/>
      <c r="O68" s="52"/>
      <c r="Q68" s="52"/>
    </row>
    <row r="69" spans="1:17">
      <c r="A69" s="14" t="s">
        <v>910</v>
      </c>
      <c r="B69" s="14" t="s">
        <v>380</v>
      </c>
      <c r="C69" s="63" t="s">
        <v>438</v>
      </c>
      <c r="D69" s="63" t="s">
        <v>317</v>
      </c>
      <c r="E69" s="63" t="s">
        <v>438</v>
      </c>
      <c r="F69" s="63" t="s">
        <v>317</v>
      </c>
      <c r="G69" s="184">
        <v>224</v>
      </c>
      <c r="H69" s="167">
        <v>8.48E-2</v>
      </c>
      <c r="I69" s="167">
        <v>7.7539999999999998E-2</v>
      </c>
      <c r="J69" s="160"/>
      <c r="K69" s="160"/>
      <c r="L69" s="366"/>
      <c r="M69" s="52"/>
      <c r="N69" s="52"/>
      <c r="O69" s="52"/>
      <c r="Q69" s="52"/>
    </row>
    <row r="70" spans="1:17">
      <c r="A70" s="14" t="s">
        <v>910</v>
      </c>
      <c r="B70" s="14" t="s">
        <v>380</v>
      </c>
      <c r="C70" s="14" t="s">
        <v>438</v>
      </c>
      <c r="D70" s="14" t="s">
        <v>317</v>
      </c>
      <c r="E70" s="14" t="s">
        <v>31</v>
      </c>
      <c r="F70" s="14" t="s">
        <v>32</v>
      </c>
      <c r="G70" s="185">
        <v>54</v>
      </c>
      <c r="H70" s="160">
        <v>9.2499999999999999E-2</v>
      </c>
      <c r="I70" s="160">
        <v>8.3790000000000003E-2</v>
      </c>
      <c r="J70" s="160"/>
      <c r="K70" s="160"/>
      <c r="L70" s="368"/>
      <c r="M70" s="81"/>
      <c r="N70" s="81"/>
      <c r="O70" s="81"/>
      <c r="P70" s="328"/>
      <c r="Q70" s="81"/>
    </row>
    <row r="71" spans="1:17">
      <c r="A71" s="14" t="s">
        <v>910</v>
      </c>
      <c r="B71" s="14" t="s">
        <v>380</v>
      </c>
      <c r="C71" s="14" t="s">
        <v>438</v>
      </c>
      <c r="D71" s="14" t="s">
        <v>317</v>
      </c>
      <c r="E71" s="14" t="s">
        <v>35</v>
      </c>
      <c r="F71" s="14" t="s">
        <v>36</v>
      </c>
      <c r="G71" s="185">
        <v>159</v>
      </c>
      <c r="H71" s="160">
        <v>8.7999999999999995E-2</v>
      </c>
      <c r="I71" s="160">
        <v>7.9939999999999997E-2</v>
      </c>
      <c r="J71" s="160"/>
      <c r="K71" s="160"/>
      <c r="L71" s="366"/>
      <c r="M71" s="52"/>
      <c r="N71" s="52"/>
      <c r="O71" s="52"/>
      <c r="Q71" s="52"/>
    </row>
    <row r="72" spans="1:17">
      <c r="A72" s="14" t="s">
        <v>910</v>
      </c>
      <c r="B72" s="14" t="s">
        <v>380</v>
      </c>
      <c r="C72" s="14" t="s">
        <v>438</v>
      </c>
      <c r="D72" s="14" t="s">
        <v>317</v>
      </c>
      <c r="E72" s="14" t="s">
        <v>810</v>
      </c>
      <c r="F72" s="14" t="s">
        <v>809</v>
      </c>
      <c r="G72" s="185">
        <v>11</v>
      </c>
      <c r="H72" s="160">
        <v>0</v>
      </c>
      <c r="I72" s="160">
        <v>0</v>
      </c>
      <c r="J72" s="160"/>
      <c r="K72" s="160"/>
      <c r="L72" s="366"/>
      <c r="M72" s="52"/>
      <c r="N72" s="52"/>
      <c r="O72" s="52"/>
      <c r="Q72" s="52"/>
    </row>
    <row r="73" spans="1:17">
      <c r="A73" s="14" t="s">
        <v>910</v>
      </c>
      <c r="B73" s="14" t="s">
        <v>380</v>
      </c>
      <c r="C73" s="63" t="s">
        <v>439</v>
      </c>
      <c r="D73" s="63" t="s">
        <v>329</v>
      </c>
      <c r="E73" s="63" t="s">
        <v>439</v>
      </c>
      <c r="F73" s="63" t="s">
        <v>329</v>
      </c>
      <c r="G73" s="184">
        <v>282</v>
      </c>
      <c r="H73" s="167">
        <v>9.5699999999999993E-2</v>
      </c>
      <c r="I73" s="167">
        <v>9.8199999999999996E-2</v>
      </c>
      <c r="J73" s="160"/>
      <c r="K73" s="160"/>
      <c r="L73" s="366"/>
      <c r="M73" s="52"/>
      <c r="N73" s="52"/>
      <c r="O73" s="52"/>
      <c r="Q73" s="52"/>
    </row>
    <row r="74" spans="1:17">
      <c r="A74" s="14" t="s">
        <v>910</v>
      </c>
      <c r="B74" s="14" t="s">
        <v>380</v>
      </c>
      <c r="C74" s="14" t="s">
        <v>439</v>
      </c>
      <c r="D74" s="14" t="s">
        <v>329</v>
      </c>
      <c r="E74" s="14" t="s">
        <v>57</v>
      </c>
      <c r="F74" s="14" t="s">
        <v>58</v>
      </c>
      <c r="G74" s="185">
        <v>26</v>
      </c>
      <c r="H74" s="160">
        <v>7.6899999999999996E-2</v>
      </c>
      <c r="I74" s="160">
        <v>6.9900000000000004E-2</v>
      </c>
      <c r="J74" s="160"/>
      <c r="K74" s="160"/>
      <c r="L74" s="366"/>
      <c r="M74" s="52"/>
      <c r="N74" s="52"/>
      <c r="O74" s="52"/>
      <c r="Q74" s="52"/>
    </row>
    <row r="75" spans="1:17">
      <c r="A75" s="14" t="s">
        <v>910</v>
      </c>
      <c r="B75" s="14" t="s">
        <v>380</v>
      </c>
      <c r="C75" s="14" t="s">
        <v>439</v>
      </c>
      <c r="D75" s="14" t="s">
        <v>329</v>
      </c>
      <c r="E75" s="14" t="s">
        <v>81</v>
      </c>
      <c r="F75" s="14" t="s">
        <v>82</v>
      </c>
      <c r="G75" s="185">
        <v>53</v>
      </c>
      <c r="H75" s="160">
        <v>7.5399999999999995E-2</v>
      </c>
      <c r="I75" s="160">
        <v>8.2419999999999993E-2</v>
      </c>
      <c r="J75" s="160"/>
      <c r="K75" s="160"/>
      <c r="L75" s="368"/>
      <c r="M75" s="81"/>
      <c r="N75" s="81"/>
      <c r="O75" s="81"/>
      <c r="P75" s="328"/>
      <c r="Q75" s="81"/>
    </row>
    <row r="76" spans="1:17">
      <c r="A76" s="14" t="s">
        <v>910</v>
      </c>
      <c r="B76" s="14" t="s">
        <v>380</v>
      </c>
      <c r="C76" s="14" t="s">
        <v>439</v>
      </c>
      <c r="D76" s="14" t="s">
        <v>329</v>
      </c>
      <c r="E76" s="14" t="s">
        <v>137</v>
      </c>
      <c r="F76" s="14" t="s">
        <v>138</v>
      </c>
      <c r="G76" s="185">
        <v>11</v>
      </c>
      <c r="H76" s="160">
        <v>9.0899999999999995E-2</v>
      </c>
      <c r="I76" s="160">
        <v>9.5610000000000001E-2</v>
      </c>
      <c r="J76" s="160"/>
      <c r="K76" s="160"/>
      <c r="L76" s="366"/>
      <c r="M76" s="52"/>
      <c r="N76" s="52"/>
      <c r="O76" s="52"/>
      <c r="Q76" s="52"/>
    </row>
    <row r="77" spans="1:17">
      <c r="A77" s="14" t="s">
        <v>910</v>
      </c>
      <c r="B77" s="14" t="s">
        <v>380</v>
      </c>
      <c r="C77" s="14" t="s">
        <v>439</v>
      </c>
      <c r="D77" s="14" t="s">
        <v>329</v>
      </c>
      <c r="E77" s="14" t="s">
        <v>139</v>
      </c>
      <c r="F77" s="14" t="s">
        <v>140</v>
      </c>
      <c r="G77" s="334">
        <v>23</v>
      </c>
      <c r="H77" s="335">
        <v>0.13039999999999999</v>
      </c>
      <c r="I77" s="160">
        <v>0.13815</v>
      </c>
      <c r="J77" s="160"/>
      <c r="K77" s="160"/>
      <c r="L77" s="366"/>
      <c r="M77" s="52"/>
      <c r="N77" s="52"/>
      <c r="O77" s="52"/>
      <c r="Q77" s="52"/>
    </row>
    <row r="78" spans="1:17">
      <c r="A78" s="14" t="s">
        <v>910</v>
      </c>
      <c r="B78" s="14" t="s">
        <v>380</v>
      </c>
      <c r="C78" s="14" t="s">
        <v>439</v>
      </c>
      <c r="D78" s="14" t="s">
        <v>329</v>
      </c>
      <c r="E78" s="14" t="s">
        <v>147</v>
      </c>
      <c r="F78" s="14" t="s">
        <v>148</v>
      </c>
      <c r="G78" s="185">
        <v>34</v>
      </c>
      <c r="H78" s="160">
        <v>8.8200000000000001E-2</v>
      </c>
      <c r="I78" s="160">
        <v>0.10580000000000001</v>
      </c>
      <c r="J78" s="160"/>
      <c r="K78" s="160"/>
      <c r="L78" s="366"/>
      <c r="M78" s="52"/>
      <c r="N78" s="52"/>
      <c r="O78" s="52"/>
      <c r="Q78" s="52"/>
    </row>
    <row r="79" spans="1:17">
      <c r="A79" s="14" t="s">
        <v>910</v>
      </c>
      <c r="B79" s="14" t="s">
        <v>380</v>
      </c>
      <c r="C79" s="14" t="s">
        <v>439</v>
      </c>
      <c r="D79" s="14" t="s">
        <v>329</v>
      </c>
      <c r="E79" s="14" t="s">
        <v>177</v>
      </c>
      <c r="F79" s="14" t="s">
        <v>178</v>
      </c>
      <c r="G79" s="185">
        <v>69</v>
      </c>
      <c r="H79" s="160">
        <v>0.1014</v>
      </c>
      <c r="I79" s="160">
        <v>9.9349999999999994E-2</v>
      </c>
      <c r="J79" s="160"/>
      <c r="K79" s="160"/>
      <c r="L79" s="366"/>
      <c r="M79" s="52"/>
      <c r="N79" s="52"/>
      <c r="O79" s="52"/>
      <c r="Q79" s="52"/>
    </row>
    <row r="80" spans="1:17">
      <c r="A80" s="14" t="s">
        <v>910</v>
      </c>
      <c r="B80" s="14" t="s">
        <v>380</v>
      </c>
      <c r="C80" s="14" t="s">
        <v>439</v>
      </c>
      <c r="D80" s="14" t="s">
        <v>329</v>
      </c>
      <c r="E80" s="14" t="s">
        <v>188</v>
      </c>
      <c r="F80" s="14" t="s">
        <v>915</v>
      </c>
      <c r="G80" s="334">
        <v>66</v>
      </c>
      <c r="H80" s="335">
        <v>0.106</v>
      </c>
      <c r="I80" s="335">
        <v>0.10476000000000001</v>
      </c>
      <c r="J80" s="160"/>
      <c r="K80" s="160"/>
      <c r="L80" s="368"/>
      <c r="M80" s="81"/>
      <c r="N80" s="81"/>
      <c r="O80" s="81"/>
      <c r="P80" s="328"/>
      <c r="Q80" s="81"/>
    </row>
    <row r="81" spans="1:17">
      <c r="A81" s="14" t="s">
        <v>910</v>
      </c>
      <c r="B81" s="14" t="s">
        <v>380</v>
      </c>
      <c r="C81" s="63" t="s">
        <v>440</v>
      </c>
      <c r="D81" s="63" t="s">
        <v>319</v>
      </c>
      <c r="E81" s="63" t="s">
        <v>440</v>
      </c>
      <c r="F81" s="63" t="s">
        <v>319</v>
      </c>
      <c r="G81" s="184">
        <v>191</v>
      </c>
      <c r="H81" s="167">
        <v>9.9400000000000002E-2</v>
      </c>
      <c r="I81" s="167">
        <v>0.10503</v>
      </c>
      <c r="J81" s="160"/>
      <c r="K81" s="160"/>
      <c r="L81" s="366"/>
      <c r="M81" s="52"/>
      <c r="N81" s="52"/>
      <c r="O81" s="52"/>
      <c r="Q81" s="52"/>
    </row>
    <row r="82" spans="1:17">
      <c r="A82" s="14" t="s">
        <v>910</v>
      </c>
      <c r="B82" s="14" t="s">
        <v>380</v>
      </c>
      <c r="C82" s="14" t="s">
        <v>440</v>
      </c>
      <c r="D82" s="14" t="s">
        <v>319</v>
      </c>
      <c r="E82" s="14" t="s">
        <v>157</v>
      </c>
      <c r="F82" s="14" t="s">
        <v>158</v>
      </c>
      <c r="G82" s="185">
        <v>47</v>
      </c>
      <c r="H82" s="160">
        <v>0.12759999999999999</v>
      </c>
      <c r="I82" s="160">
        <v>0.1462</v>
      </c>
      <c r="J82" s="160"/>
      <c r="K82" s="160"/>
      <c r="L82" s="366"/>
      <c r="M82" s="52"/>
      <c r="N82" s="52"/>
      <c r="O82" s="52"/>
      <c r="Q82" s="52"/>
    </row>
    <row r="83" spans="1:17">
      <c r="A83" s="14" t="s">
        <v>910</v>
      </c>
      <c r="B83" s="14" t="s">
        <v>380</v>
      </c>
      <c r="C83" s="14" t="s">
        <v>440</v>
      </c>
      <c r="D83" s="14" t="s">
        <v>319</v>
      </c>
      <c r="E83" s="14" t="s">
        <v>159</v>
      </c>
      <c r="F83" s="14" t="s">
        <v>160</v>
      </c>
      <c r="G83" s="185">
        <v>71</v>
      </c>
      <c r="H83" s="160">
        <v>5.6300000000000003E-2</v>
      </c>
      <c r="I83" s="160">
        <v>5.9889999999999999E-2</v>
      </c>
      <c r="J83" s="160"/>
      <c r="K83" s="160"/>
      <c r="L83" s="368"/>
      <c r="M83" s="81"/>
      <c r="N83" s="81"/>
      <c r="O83" s="81"/>
      <c r="P83" s="328"/>
      <c r="Q83" s="81"/>
    </row>
    <row r="84" spans="1:17">
      <c r="A84" s="14" t="s">
        <v>910</v>
      </c>
      <c r="B84" s="14" t="s">
        <v>380</v>
      </c>
      <c r="C84" s="14" t="s">
        <v>440</v>
      </c>
      <c r="D84" s="14" t="s">
        <v>319</v>
      </c>
      <c r="E84" s="14" t="s">
        <v>195</v>
      </c>
      <c r="F84" s="14" t="s">
        <v>196</v>
      </c>
      <c r="G84" s="185">
        <v>30</v>
      </c>
      <c r="H84" s="160">
        <v>3.3300000000000003E-2</v>
      </c>
      <c r="I84" s="160">
        <v>3.5959999999999999E-2</v>
      </c>
      <c r="J84" s="160"/>
      <c r="K84" s="160"/>
      <c r="L84" s="366"/>
      <c r="M84" s="52"/>
      <c r="N84" s="52"/>
      <c r="O84" s="52"/>
      <c r="Q84" s="52"/>
    </row>
    <row r="85" spans="1:17">
      <c r="A85" s="14" t="s">
        <v>910</v>
      </c>
      <c r="B85" s="14" t="s">
        <v>380</v>
      </c>
      <c r="C85" s="14" t="s">
        <v>440</v>
      </c>
      <c r="D85" s="14" t="s">
        <v>319</v>
      </c>
      <c r="E85" s="14" t="s">
        <v>217</v>
      </c>
      <c r="F85" s="14" t="s">
        <v>218</v>
      </c>
      <c r="G85" s="185">
        <v>43</v>
      </c>
      <c r="H85" s="160">
        <v>0.186</v>
      </c>
      <c r="I85" s="160">
        <v>0.17679</v>
      </c>
      <c r="J85" s="160"/>
      <c r="K85" s="160"/>
      <c r="L85" s="366"/>
      <c r="M85" s="52"/>
      <c r="N85" s="52"/>
      <c r="O85" s="52"/>
      <c r="Q85" s="52"/>
    </row>
    <row r="86" spans="1:17">
      <c r="A86" s="14" t="s">
        <v>910</v>
      </c>
      <c r="B86" s="14" t="s">
        <v>380</v>
      </c>
      <c r="C86" s="63" t="s">
        <v>447</v>
      </c>
      <c r="D86" s="63" t="s">
        <v>811</v>
      </c>
      <c r="E86" s="63" t="s">
        <v>447</v>
      </c>
      <c r="F86" s="63" t="s">
        <v>811</v>
      </c>
      <c r="G86" s="184">
        <v>342</v>
      </c>
      <c r="H86" s="167">
        <v>9.2700000000000005E-2</v>
      </c>
      <c r="I86" s="167">
        <v>9.9010000000000001E-2</v>
      </c>
      <c r="J86" s="160"/>
      <c r="K86" s="160"/>
      <c r="L86" s="366"/>
      <c r="M86" s="52"/>
      <c r="N86" s="52"/>
      <c r="O86" s="52"/>
      <c r="Q86" s="52"/>
    </row>
    <row r="87" spans="1:17">
      <c r="A87" s="14" t="s">
        <v>910</v>
      </c>
      <c r="B87" s="14" t="s">
        <v>380</v>
      </c>
      <c r="C87" s="14" t="s">
        <v>447</v>
      </c>
      <c r="D87" s="14" t="s">
        <v>811</v>
      </c>
      <c r="E87" s="14" t="s">
        <v>51</v>
      </c>
      <c r="F87" s="14" t="s">
        <v>52</v>
      </c>
      <c r="G87" s="185">
        <v>36</v>
      </c>
      <c r="H87" s="160">
        <v>0.1111</v>
      </c>
      <c r="I87" s="160">
        <v>0.10943</v>
      </c>
      <c r="J87" s="160"/>
      <c r="K87" s="160"/>
      <c r="L87" s="366"/>
      <c r="M87" s="52"/>
      <c r="N87" s="52"/>
      <c r="O87" s="52"/>
      <c r="Q87" s="52"/>
    </row>
    <row r="88" spans="1:17">
      <c r="A88" s="14" t="s">
        <v>910</v>
      </c>
      <c r="B88" s="14" t="s">
        <v>380</v>
      </c>
      <c r="C88" s="14" t="s">
        <v>447</v>
      </c>
      <c r="D88" s="14" t="s">
        <v>811</v>
      </c>
      <c r="E88" s="14" t="s">
        <v>59</v>
      </c>
      <c r="F88" s="14" t="s">
        <v>60</v>
      </c>
      <c r="G88" s="334" t="s">
        <v>939</v>
      </c>
      <c r="H88" s="335" t="s">
        <v>468</v>
      </c>
      <c r="I88" s="160">
        <v>0</v>
      </c>
      <c r="J88" s="335"/>
      <c r="K88" s="160"/>
      <c r="L88" s="366"/>
      <c r="M88" s="52"/>
      <c r="N88" s="52"/>
      <c r="O88" s="52"/>
      <c r="Q88" s="52"/>
    </row>
    <row r="89" spans="1:17">
      <c r="A89" s="14" t="s">
        <v>910</v>
      </c>
      <c r="B89" s="14" t="s">
        <v>380</v>
      </c>
      <c r="C89" s="14" t="s">
        <v>447</v>
      </c>
      <c r="D89" s="14" t="s">
        <v>811</v>
      </c>
      <c r="E89" s="14" t="s">
        <v>96</v>
      </c>
      <c r="F89" s="14" t="s">
        <v>97</v>
      </c>
      <c r="G89" s="334">
        <v>72</v>
      </c>
      <c r="H89" s="335">
        <v>4.1599999999999998E-2</v>
      </c>
      <c r="I89" s="335">
        <v>4.3240000000000001E-2</v>
      </c>
      <c r="J89" s="160"/>
      <c r="K89" s="160"/>
      <c r="L89" s="366"/>
      <c r="M89" s="52"/>
      <c r="N89" s="52"/>
      <c r="O89" s="52"/>
      <c r="Q89" s="52"/>
    </row>
    <row r="90" spans="1:17">
      <c r="A90" s="14" t="s">
        <v>910</v>
      </c>
      <c r="B90" s="14" t="s">
        <v>380</v>
      </c>
      <c r="C90" s="14" t="s">
        <v>447</v>
      </c>
      <c r="D90" s="14" t="s">
        <v>811</v>
      </c>
      <c r="E90" s="14" t="s">
        <v>105</v>
      </c>
      <c r="F90" s="14" t="s">
        <v>916</v>
      </c>
      <c r="G90" s="185">
        <v>14</v>
      </c>
      <c r="H90" s="160">
        <v>7.1400000000000005E-2</v>
      </c>
      <c r="I90" s="160">
        <v>7.9229999999999995E-2</v>
      </c>
      <c r="J90" s="160"/>
      <c r="K90" s="160"/>
      <c r="L90" s="366"/>
      <c r="M90" s="52"/>
      <c r="N90" s="52"/>
      <c r="O90" s="52"/>
      <c r="Q90" s="52"/>
    </row>
    <row r="91" spans="1:17">
      <c r="A91" s="14" t="s">
        <v>910</v>
      </c>
      <c r="B91" s="14" t="s">
        <v>380</v>
      </c>
      <c r="C91" s="14" t="s">
        <v>447</v>
      </c>
      <c r="D91" s="14" t="s">
        <v>811</v>
      </c>
      <c r="E91" s="14" t="s">
        <v>115</v>
      </c>
      <c r="F91" s="14" t="s">
        <v>116</v>
      </c>
      <c r="G91" s="185">
        <v>42</v>
      </c>
      <c r="H91" s="160">
        <v>0.11899999999999999</v>
      </c>
      <c r="I91" s="160">
        <v>0.13925999999999999</v>
      </c>
      <c r="J91" s="160"/>
      <c r="K91" s="160"/>
      <c r="L91" s="368"/>
      <c r="M91" s="81"/>
      <c r="N91" s="81"/>
      <c r="O91" s="81"/>
      <c r="P91" s="328"/>
      <c r="Q91" s="81"/>
    </row>
    <row r="92" spans="1:17">
      <c r="A92" s="14" t="s">
        <v>910</v>
      </c>
      <c r="B92" s="14" t="s">
        <v>380</v>
      </c>
      <c r="C92" s="14" t="s">
        <v>447</v>
      </c>
      <c r="D92" s="14" t="s">
        <v>811</v>
      </c>
      <c r="E92" s="14" t="s">
        <v>181</v>
      </c>
      <c r="F92" s="14" t="s">
        <v>540</v>
      </c>
      <c r="G92" s="185">
        <v>46</v>
      </c>
      <c r="H92" s="160">
        <v>4.3400000000000001E-2</v>
      </c>
      <c r="I92" s="160">
        <v>4.6640000000000001E-2</v>
      </c>
      <c r="J92" s="160"/>
      <c r="K92" s="160"/>
      <c r="L92" s="366"/>
      <c r="M92" s="52"/>
      <c r="N92" s="52"/>
      <c r="O92" s="52"/>
      <c r="Q92" s="52"/>
    </row>
    <row r="93" spans="1:17">
      <c r="A93" s="14" t="s">
        <v>910</v>
      </c>
      <c r="B93" s="14" t="s">
        <v>380</v>
      </c>
      <c r="C93" s="14" t="s">
        <v>447</v>
      </c>
      <c r="D93" s="14" t="s">
        <v>811</v>
      </c>
      <c r="E93" s="14" t="s">
        <v>187</v>
      </c>
      <c r="F93" s="14" t="s">
        <v>917</v>
      </c>
      <c r="G93" s="185">
        <v>18</v>
      </c>
      <c r="H93" s="160">
        <v>0.1111</v>
      </c>
      <c r="I93" s="160">
        <v>0.12978999999999999</v>
      </c>
      <c r="J93" s="160"/>
      <c r="K93" s="160"/>
      <c r="L93" s="366"/>
      <c r="M93" s="52"/>
      <c r="N93" s="52"/>
      <c r="O93" s="52"/>
      <c r="Q93" s="52"/>
    </row>
    <row r="94" spans="1:17">
      <c r="A94" s="14" t="s">
        <v>910</v>
      </c>
      <c r="B94" s="14" t="s">
        <v>380</v>
      </c>
      <c r="C94" s="14" t="s">
        <v>447</v>
      </c>
      <c r="D94" s="14" t="s">
        <v>811</v>
      </c>
      <c r="E94" s="14" t="s">
        <v>192</v>
      </c>
      <c r="F94" s="14" t="s">
        <v>918</v>
      </c>
      <c r="G94" s="185">
        <v>114</v>
      </c>
      <c r="H94" s="160">
        <v>0.13150000000000001</v>
      </c>
      <c r="I94" s="160">
        <v>0.14008000000000001</v>
      </c>
      <c r="J94" s="160"/>
      <c r="K94" s="160"/>
      <c r="L94" s="366"/>
      <c r="M94" s="52"/>
      <c r="N94" s="52"/>
      <c r="O94" s="52"/>
      <c r="Q94" s="52"/>
    </row>
    <row r="95" spans="1:17">
      <c r="A95" s="14" t="s">
        <v>910</v>
      </c>
      <c r="B95" s="14" t="s">
        <v>380</v>
      </c>
      <c r="C95" s="63" t="s">
        <v>441</v>
      </c>
      <c r="D95" s="63" t="s">
        <v>370</v>
      </c>
      <c r="E95" s="63" t="s">
        <v>441</v>
      </c>
      <c r="F95" s="63" t="s">
        <v>370</v>
      </c>
      <c r="G95" s="184">
        <v>288</v>
      </c>
      <c r="H95" s="167">
        <v>0.10059999999999999</v>
      </c>
      <c r="I95" s="167">
        <v>0.10087</v>
      </c>
      <c r="J95" s="160"/>
      <c r="K95" s="160"/>
      <c r="L95" s="366"/>
      <c r="M95" s="52"/>
      <c r="N95" s="52"/>
      <c r="O95" s="52"/>
      <c r="Q95" s="52"/>
    </row>
    <row r="96" spans="1:17">
      <c r="A96" s="14" t="s">
        <v>910</v>
      </c>
      <c r="B96" s="14" t="s">
        <v>380</v>
      </c>
      <c r="C96" s="14" t="s">
        <v>441</v>
      </c>
      <c r="D96" s="14" t="s">
        <v>370</v>
      </c>
      <c r="E96" s="14" t="s">
        <v>85</v>
      </c>
      <c r="F96" s="14" t="s">
        <v>86</v>
      </c>
      <c r="G96" s="185">
        <v>83</v>
      </c>
      <c r="H96" s="160">
        <v>0.14449999999999999</v>
      </c>
      <c r="I96" s="160">
        <v>0.14335999999999999</v>
      </c>
      <c r="J96" s="160"/>
      <c r="K96" s="160"/>
      <c r="L96" s="368"/>
      <c r="M96" s="81"/>
      <c r="N96" s="81"/>
      <c r="O96" s="81"/>
      <c r="P96" s="328"/>
      <c r="Q96" s="81"/>
    </row>
    <row r="97" spans="1:17">
      <c r="A97" s="14" t="s">
        <v>910</v>
      </c>
      <c r="B97" s="14" t="s">
        <v>380</v>
      </c>
      <c r="C97" s="14" t="s">
        <v>441</v>
      </c>
      <c r="D97" s="14" t="s">
        <v>370</v>
      </c>
      <c r="E97" s="14" t="s">
        <v>135</v>
      </c>
      <c r="F97" s="14" t="s">
        <v>136</v>
      </c>
      <c r="G97" s="185">
        <v>66</v>
      </c>
      <c r="H97" s="160">
        <v>9.0899999999999995E-2</v>
      </c>
      <c r="I97" s="160">
        <v>8.3339999999999997E-2</v>
      </c>
      <c r="J97" s="160"/>
      <c r="K97" s="160"/>
      <c r="L97" s="366"/>
      <c r="M97" s="52"/>
      <c r="N97" s="52"/>
      <c r="O97" s="52"/>
      <c r="Q97" s="52"/>
    </row>
    <row r="98" spans="1:17">
      <c r="A98" s="14" t="s">
        <v>910</v>
      </c>
      <c r="B98" s="14" t="s">
        <v>380</v>
      </c>
      <c r="C98" s="14" t="s">
        <v>441</v>
      </c>
      <c r="D98" s="14" t="s">
        <v>370</v>
      </c>
      <c r="E98" s="14" t="s">
        <v>165</v>
      </c>
      <c r="F98" s="14" t="s">
        <v>166</v>
      </c>
      <c r="G98" s="185">
        <v>37</v>
      </c>
      <c r="H98" s="160">
        <v>2.7E-2</v>
      </c>
      <c r="I98" s="160">
        <v>2.8309999999999998E-2</v>
      </c>
      <c r="J98" s="160"/>
      <c r="K98" s="160"/>
      <c r="L98" s="366"/>
      <c r="M98" s="52"/>
      <c r="N98" s="52"/>
      <c r="O98" s="52"/>
      <c r="Q98" s="52"/>
    </row>
    <row r="99" spans="1:17">
      <c r="A99" s="14" t="s">
        <v>910</v>
      </c>
      <c r="B99" s="14" t="s">
        <v>380</v>
      </c>
      <c r="C99" s="14" t="s">
        <v>441</v>
      </c>
      <c r="D99" s="14" t="s">
        <v>370</v>
      </c>
      <c r="E99" s="14" t="s">
        <v>167</v>
      </c>
      <c r="F99" s="14" t="s">
        <v>168</v>
      </c>
      <c r="G99" s="185">
        <v>25</v>
      </c>
      <c r="H99" s="160">
        <v>0.11990000000000001</v>
      </c>
      <c r="I99" s="160">
        <v>0.14443</v>
      </c>
      <c r="J99" s="160"/>
      <c r="K99" s="160"/>
      <c r="L99" s="366"/>
      <c r="M99" s="52"/>
      <c r="N99" s="52"/>
      <c r="O99" s="52"/>
      <c r="Q99" s="52"/>
    </row>
    <row r="100" spans="1:17">
      <c r="A100" s="14" t="s">
        <v>910</v>
      </c>
      <c r="B100" s="14" t="s">
        <v>380</v>
      </c>
      <c r="C100" s="14" t="s">
        <v>441</v>
      </c>
      <c r="D100" s="14" t="s">
        <v>370</v>
      </c>
      <c r="E100" s="14" t="s">
        <v>175</v>
      </c>
      <c r="F100" s="14" t="s">
        <v>176</v>
      </c>
      <c r="G100" s="185">
        <v>77</v>
      </c>
      <c r="H100" s="160">
        <v>9.0899999999999995E-2</v>
      </c>
      <c r="I100" s="160">
        <v>9.2469999999999997E-2</v>
      </c>
      <c r="J100" s="160"/>
      <c r="K100" s="160"/>
      <c r="L100" s="366"/>
      <c r="M100" s="52"/>
      <c r="N100" s="52"/>
      <c r="O100" s="52"/>
      <c r="Q100" s="52"/>
    </row>
    <row r="101" spans="1:17">
      <c r="A101" s="14" t="s">
        <v>910</v>
      </c>
      <c r="B101" s="14" t="s">
        <v>380</v>
      </c>
      <c r="C101" s="63" t="s">
        <v>442</v>
      </c>
      <c r="D101" s="63" t="s">
        <v>326</v>
      </c>
      <c r="E101" s="63" t="s">
        <v>442</v>
      </c>
      <c r="F101" s="63" t="s">
        <v>326</v>
      </c>
      <c r="G101" s="184">
        <v>205</v>
      </c>
      <c r="H101" s="167">
        <v>0.17560000000000001</v>
      </c>
      <c r="I101" s="167">
        <v>0.16402</v>
      </c>
      <c r="J101" s="160"/>
      <c r="K101" s="160"/>
      <c r="L101" s="366"/>
      <c r="M101" s="52"/>
      <c r="N101" s="52"/>
      <c r="O101" s="52"/>
      <c r="Q101" s="52"/>
    </row>
    <row r="102" spans="1:17">
      <c r="A102" s="14" t="s">
        <v>910</v>
      </c>
      <c r="B102" s="14" t="s">
        <v>380</v>
      </c>
      <c r="C102" s="14" t="s">
        <v>442</v>
      </c>
      <c r="D102" s="14" t="s">
        <v>326</v>
      </c>
      <c r="E102" s="14" t="s">
        <v>89</v>
      </c>
      <c r="F102" s="14" t="s">
        <v>599</v>
      </c>
      <c r="G102" s="185">
        <v>87</v>
      </c>
      <c r="H102" s="160">
        <v>0.16089999999999999</v>
      </c>
      <c r="I102" s="160">
        <v>0.14055000000000001</v>
      </c>
      <c r="J102" s="160"/>
      <c r="K102" s="160"/>
      <c r="L102" s="368"/>
      <c r="M102" s="81"/>
      <c r="N102" s="81"/>
      <c r="O102" s="81"/>
      <c r="P102" s="328"/>
      <c r="Q102" s="81"/>
    </row>
    <row r="103" spans="1:17">
      <c r="A103" s="14" t="s">
        <v>910</v>
      </c>
      <c r="B103" s="14" t="s">
        <v>380</v>
      </c>
      <c r="C103" s="14" t="s">
        <v>442</v>
      </c>
      <c r="D103" s="14" t="s">
        <v>326</v>
      </c>
      <c r="E103" s="14" t="s">
        <v>104</v>
      </c>
      <c r="F103" s="14" t="s">
        <v>589</v>
      </c>
      <c r="G103" s="185">
        <v>69</v>
      </c>
      <c r="H103" s="160">
        <v>0.15939999999999999</v>
      </c>
      <c r="I103" s="160">
        <v>0.16486999999999999</v>
      </c>
      <c r="J103" s="160"/>
      <c r="K103" s="160"/>
      <c r="L103" s="366"/>
      <c r="M103" s="52"/>
      <c r="N103" s="52"/>
      <c r="O103" s="52"/>
      <c r="Q103" s="52"/>
    </row>
    <row r="104" spans="1:17">
      <c r="A104" s="14" t="s">
        <v>910</v>
      </c>
      <c r="B104" s="14" t="s">
        <v>380</v>
      </c>
      <c r="C104" s="14" t="s">
        <v>442</v>
      </c>
      <c r="D104" s="14" t="s">
        <v>326</v>
      </c>
      <c r="E104" s="14" t="s">
        <v>111</v>
      </c>
      <c r="F104" s="14" t="s">
        <v>112</v>
      </c>
      <c r="G104" s="185">
        <v>49</v>
      </c>
      <c r="H104" s="160">
        <v>0.22439999999999999</v>
      </c>
      <c r="I104" s="160">
        <v>0.20691999999999999</v>
      </c>
      <c r="J104" s="160"/>
      <c r="K104" s="160"/>
      <c r="L104" s="366"/>
      <c r="M104" s="52"/>
      <c r="N104" s="52"/>
      <c r="O104" s="52"/>
      <c r="Q104" s="52"/>
    </row>
    <row r="105" spans="1:17">
      <c r="A105" s="14" t="s">
        <v>910</v>
      </c>
      <c r="B105" s="14" t="s">
        <v>380</v>
      </c>
      <c r="C105" s="63" t="s">
        <v>443</v>
      </c>
      <c r="D105" s="63" t="s">
        <v>324</v>
      </c>
      <c r="E105" s="63" t="s">
        <v>443</v>
      </c>
      <c r="F105" s="63" t="s">
        <v>324</v>
      </c>
      <c r="G105" s="184">
        <v>169</v>
      </c>
      <c r="H105" s="167">
        <v>0.18340000000000001</v>
      </c>
      <c r="I105" s="167">
        <v>0.17785999999999999</v>
      </c>
      <c r="J105" s="160"/>
      <c r="K105" s="160"/>
      <c r="L105" s="366"/>
      <c r="M105" s="52"/>
      <c r="N105" s="52"/>
      <c r="O105" s="52"/>
      <c r="Q105" s="52"/>
    </row>
    <row r="106" spans="1:17">
      <c r="A106" s="14" t="s">
        <v>910</v>
      </c>
      <c r="B106" s="14" t="s">
        <v>380</v>
      </c>
      <c r="C106" s="14" t="s">
        <v>443</v>
      </c>
      <c r="D106" s="14" t="s">
        <v>324</v>
      </c>
      <c r="E106" s="14" t="s">
        <v>33</v>
      </c>
      <c r="F106" s="14" t="s">
        <v>34</v>
      </c>
      <c r="G106" s="185">
        <v>12</v>
      </c>
      <c r="H106" s="160">
        <v>8.3299999999999999E-2</v>
      </c>
      <c r="I106" s="160">
        <v>8.3040000000000003E-2</v>
      </c>
      <c r="J106" s="160"/>
      <c r="K106" s="160"/>
      <c r="L106" s="368"/>
      <c r="M106" s="81"/>
      <c r="N106" s="81"/>
      <c r="O106" s="81"/>
      <c r="P106" s="328"/>
      <c r="Q106" s="81"/>
    </row>
    <row r="107" spans="1:17">
      <c r="A107" s="14" t="s">
        <v>910</v>
      </c>
      <c r="B107" s="14" t="s">
        <v>380</v>
      </c>
      <c r="C107" s="14" t="s">
        <v>443</v>
      </c>
      <c r="D107" s="14" t="s">
        <v>324</v>
      </c>
      <c r="E107" s="14" t="s">
        <v>63</v>
      </c>
      <c r="F107" s="14" t="s">
        <v>64</v>
      </c>
      <c r="G107" s="334" t="s">
        <v>939</v>
      </c>
      <c r="H107" s="335" t="s">
        <v>468</v>
      </c>
      <c r="I107" s="160">
        <v>0.19616</v>
      </c>
      <c r="J107" s="335"/>
      <c r="K107" s="160"/>
      <c r="L107" s="366"/>
      <c r="M107" s="52"/>
      <c r="N107" s="52"/>
      <c r="O107" s="52"/>
      <c r="Q107" s="52"/>
    </row>
    <row r="108" spans="1:17">
      <c r="A108" s="14" t="s">
        <v>910</v>
      </c>
      <c r="B108" s="14" t="s">
        <v>380</v>
      </c>
      <c r="C108" s="14" t="s">
        <v>443</v>
      </c>
      <c r="D108" s="14" t="s">
        <v>324</v>
      </c>
      <c r="E108" s="14" t="s">
        <v>171</v>
      </c>
      <c r="F108" s="14" t="s">
        <v>172</v>
      </c>
      <c r="G108" s="334">
        <v>140</v>
      </c>
      <c r="H108" s="335">
        <v>0.2</v>
      </c>
      <c r="I108" s="160">
        <v>0.19145999999999999</v>
      </c>
      <c r="J108" s="160"/>
      <c r="K108" s="160"/>
      <c r="L108" s="366"/>
      <c r="M108" s="52"/>
      <c r="N108" s="52"/>
      <c r="O108" s="52"/>
      <c r="Q108" s="52"/>
    </row>
    <row r="109" spans="1:17">
      <c r="A109" s="14" t="s">
        <v>910</v>
      </c>
      <c r="B109" s="14" t="s">
        <v>380</v>
      </c>
      <c r="C109" s="14" t="s">
        <v>443</v>
      </c>
      <c r="D109" s="14" t="s">
        <v>324</v>
      </c>
      <c r="E109" s="14" t="s">
        <v>191</v>
      </c>
      <c r="F109" s="14" t="s">
        <v>919</v>
      </c>
      <c r="G109" s="334" t="s">
        <v>939</v>
      </c>
      <c r="H109" s="335" t="s">
        <v>468</v>
      </c>
      <c r="I109" s="160">
        <v>0</v>
      </c>
      <c r="J109" s="335"/>
      <c r="K109" s="160"/>
      <c r="L109" s="366"/>
      <c r="M109" s="52"/>
      <c r="N109" s="52"/>
      <c r="O109" s="52"/>
      <c r="Q109" s="52"/>
    </row>
    <row r="110" spans="1:17">
      <c r="A110" s="14" t="s">
        <v>910</v>
      </c>
      <c r="B110" s="14" t="s">
        <v>380</v>
      </c>
      <c r="C110" s="63" t="s">
        <v>444</v>
      </c>
      <c r="D110" s="63" t="s">
        <v>318</v>
      </c>
      <c r="E110" s="63" t="s">
        <v>444</v>
      </c>
      <c r="F110" s="63" t="s">
        <v>318</v>
      </c>
      <c r="G110" s="184">
        <v>224</v>
      </c>
      <c r="H110" s="167">
        <v>8.48E-2</v>
      </c>
      <c r="I110" s="167">
        <v>8.4419999999999995E-2</v>
      </c>
      <c r="J110" s="160"/>
      <c r="K110" s="160"/>
      <c r="L110" s="366"/>
      <c r="M110" s="52"/>
      <c r="N110" s="52"/>
      <c r="O110" s="52"/>
      <c r="Q110" s="52"/>
    </row>
    <row r="111" spans="1:17">
      <c r="A111" s="14" t="s">
        <v>910</v>
      </c>
      <c r="B111" s="14" t="s">
        <v>380</v>
      </c>
      <c r="C111" s="14" t="s">
        <v>444</v>
      </c>
      <c r="D111" s="14" t="s">
        <v>318</v>
      </c>
      <c r="E111" s="14" t="s">
        <v>30</v>
      </c>
      <c r="F111" s="14" t="s">
        <v>631</v>
      </c>
      <c r="G111" s="185">
        <v>18</v>
      </c>
      <c r="H111" s="160">
        <v>0.1666</v>
      </c>
      <c r="I111" s="160">
        <v>0.14252999999999999</v>
      </c>
      <c r="J111" s="160"/>
      <c r="K111" s="160"/>
      <c r="L111" s="366"/>
      <c r="M111" s="52"/>
      <c r="N111" s="52"/>
      <c r="O111" s="52"/>
      <c r="Q111" s="52"/>
    </row>
    <row r="112" spans="1:17">
      <c r="A112" s="14" t="s">
        <v>910</v>
      </c>
      <c r="B112" s="14" t="s">
        <v>380</v>
      </c>
      <c r="C112" s="14" t="s">
        <v>444</v>
      </c>
      <c r="D112" s="14" t="s">
        <v>318</v>
      </c>
      <c r="E112" s="14" t="s">
        <v>75</v>
      </c>
      <c r="F112" s="14" t="s">
        <v>76</v>
      </c>
      <c r="G112" s="185">
        <v>43</v>
      </c>
      <c r="H112" s="160">
        <v>4.65E-2</v>
      </c>
      <c r="I112" s="160">
        <v>4.9590000000000002E-2</v>
      </c>
      <c r="J112" s="160"/>
      <c r="K112" s="160"/>
      <c r="L112" s="366"/>
      <c r="M112" s="52"/>
      <c r="N112" s="52"/>
      <c r="O112" s="52"/>
      <c r="Q112" s="52"/>
    </row>
    <row r="113" spans="1:17">
      <c r="A113" s="14" t="s">
        <v>910</v>
      </c>
      <c r="B113" s="14" t="s">
        <v>380</v>
      </c>
      <c r="C113" s="14" t="s">
        <v>444</v>
      </c>
      <c r="D113" s="14" t="s">
        <v>318</v>
      </c>
      <c r="E113" s="14" t="s">
        <v>163</v>
      </c>
      <c r="F113" s="14" t="s">
        <v>920</v>
      </c>
      <c r="G113" s="185">
        <v>38</v>
      </c>
      <c r="H113" s="160">
        <v>0.1578</v>
      </c>
      <c r="I113" s="160">
        <v>0.15354999999999999</v>
      </c>
      <c r="J113" s="160"/>
      <c r="K113" s="160"/>
      <c r="L113" s="366"/>
      <c r="M113" s="52"/>
      <c r="N113" s="52"/>
      <c r="O113" s="52"/>
      <c r="Q113" s="52"/>
    </row>
    <row r="114" spans="1:17">
      <c r="A114" s="14" t="s">
        <v>910</v>
      </c>
      <c r="B114" s="14" t="s">
        <v>380</v>
      </c>
      <c r="C114" s="14" t="s">
        <v>444</v>
      </c>
      <c r="D114" s="14" t="s">
        <v>318</v>
      </c>
      <c r="E114" s="14" t="s">
        <v>182</v>
      </c>
      <c r="F114" s="14" t="s">
        <v>183</v>
      </c>
      <c r="G114" s="185">
        <v>45</v>
      </c>
      <c r="H114" s="160">
        <v>6.6600000000000006E-2</v>
      </c>
      <c r="I114" s="160">
        <v>7.2859999999999994E-2</v>
      </c>
      <c r="J114" s="160"/>
      <c r="K114" s="160"/>
      <c r="L114" s="366"/>
      <c r="M114" s="52"/>
      <c r="N114" s="52"/>
      <c r="O114" s="52"/>
      <c r="Q114" s="52"/>
    </row>
    <row r="115" spans="1:17">
      <c r="A115" s="14" t="s">
        <v>910</v>
      </c>
      <c r="B115" s="14" t="s">
        <v>380</v>
      </c>
      <c r="C115" s="14" t="s">
        <v>444</v>
      </c>
      <c r="D115" s="14" t="s">
        <v>318</v>
      </c>
      <c r="E115" s="14" t="s">
        <v>219</v>
      </c>
      <c r="F115" s="14" t="s">
        <v>220</v>
      </c>
      <c r="G115" s="185">
        <v>80</v>
      </c>
      <c r="H115" s="160">
        <v>6.25E-2</v>
      </c>
      <c r="I115" s="160">
        <v>5.9909999999999998E-2</v>
      </c>
      <c r="J115" s="160"/>
      <c r="K115" s="160"/>
      <c r="L115" s="366"/>
      <c r="M115" s="52"/>
      <c r="N115" s="52"/>
      <c r="O115" s="52"/>
      <c r="Q115" s="52"/>
    </row>
    <row r="116" spans="1:17">
      <c r="A116" s="14" t="s">
        <v>910</v>
      </c>
      <c r="B116" s="14" t="s">
        <v>380</v>
      </c>
      <c r="C116" s="63" t="s">
        <v>445</v>
      </c>
      <c r="D116" s="63" t="s">
        <v>325</v>
      </c>
      <c r="E116" s="63" t="s">
        <v>445</v>
      </c>
      <c r="F116" s="63" t="s">
        <v>325</v>
      </c>
      <c r="G116" s="184">
        <v>235</v>
      </c>
      <c r="H116" s="167">
        <v>0.12759999999999999</v>
      </c>
      <c r="I116" s="167">
        <v>0.12105</v>
      </c>
      <c r="J116" s="160"/>
      <c r="K116" s="160"/>
      <c r="L116" s="366"/>
      <c r="M116" s="52"/>
      <c r="N116" s="52"/>
      <c r="O116" s="52"/>
      <c r="Q116" s="52"/>
    </row>
    <row r="117" spans="1:17">
      <c r="A117" s="14" t="s">
        <v>910</v>
      </c>
      <c r="B117" s="14" t="s">
        <v>380</v>
      </c>
      <c r="C117" s="14" t="s">
        <v>445</v>
      </c>
      <c r="D117" s="14" t="s">
        <v>325</v>
      </c>
      <c r="E117" s="14" t="s">
        <v>45</v>
      </c>
      <c r="F117" s="14" t="s">
        <v>46</v>
      </c>
      <c r="G117" s="185">
        <v>32</v>
      </c>
      <c r="H117" s="160">
        <v>0.1875</v>
      </c>
      <c r="I117" s="160">
        <v>0.17459</v>
      </c>
      <c r="J117" s="160"/>
      <c r="K117" s="160"/>
      <c r="L117" s="366"/>
      <c r="M117" s="52"/>
      <c r="N117" s="52"/>
      <c r="O117" s="52"/>
      <c r="Q117" s="52"/>
    </row>
    <row r="118" spans="1:17">
      <c r="A118" s="14" t="s">
        <v>910</v>
      </c>
      <c r="B118" s="14" t="s">
        <v>380</v>
      </c>
      <c r="C118" s="14" t="s">
        <v>445</v>
      </c>
      <c r="D118" s="14" t="s">
        <v>325</v>
      </c>
      <c r="E118" s="14" t="s">
        <v>79</v>
      </c>
      <c r="F118" s="14" t="s">
        <v>80</v>
      </c>
      <c r="G118" s="185">
        <v>50</v>
      </c>
      <c r="H118" s="160">
        <v>0.11990000000000001</v>
      </c>
      <c r="I118" s="160">
        <v>0.10963000000000001</v>
      </c>
      <c r="J118" s="160"/>
      <c r="K118" s="160"/>
      <c r="L118" s="368"/>
      <c r="M118" s="81"/>
      <c r="N118" s="81"/>
      <c r="O118" s="81"/>
      <c r="P118" s="328"/>
      <c r="Q118" s="81"/>
    </row>
    <row r="119" spans="1:17">
      <c r="A119" s="14" t="s">
        <v>910</v>
      </c>
      <c r="B119" s="14" t="s">
        <v>380</v>
      </c>
      <c r="C119" s="14" t="s">
        <v>445</v>
      </c>
      <c r="D119" s="14" t="s">
        <v>325</v>
      </c>
      <c r="E119" s="14" t="s">
        <v>87</v>
      </c>
      <c r="F119" s="14" t="s">
        <v>88</v>
      </c>
      <c r="G119" s="185">
        <v>36</v>
      </c>
      <c r="H119" s="160">
        <v>0.13880000000000001</v>
      </c>
      <c r="I119" s="160">
        <v>0.14385999999999999</v>
      </c>
      <c r="J119" s="160"/>
      <c r="K119" s="160"/>
      <c r="L119" s="366"/>
      <c r="M119" s="52"/>
      <c r="N119" s="52"/>
      <c r="O119" s="52"/>
      <c r="Q119" s="52"/>
    </row>
    <row r="120" spans="1:17">
      <c r="A120" s="14" t="s">
        <v>910</v>
      </c>
      <c r="B120" s="14" t="s">
        <v>380</v>
      </c>
      <c r="C120" s="14" t="s">
        <v>445</v>
      </c>
      <c r="D120" s="14" t="s">
        <v>325</v>
      </c>
      <c r="E120" s="14" t="s">
        <v>151</v>
      </c>
      <c r="F120" s="14" t="s">
        <v>152</v>
      </c>
      <c r="G120" s="185">
        <v>74</v>
      </c>
      <c r="H120" s="160">
        <v>0.1216</v>
      </c>
      <c r="I120" s="160">
        <v>0.11441</v>
      </c>
      <c r="J120" s="160"/>
      <c r="K120" s="160"/>
      <c r="L120" s="366"/>
      <c r="M120" s="52"/>
      <c r="N120" s="52"/>
      <c r="O120" s="52"/>
      <c r="Q120" s="52"/>
    </row>
    <row r="121" spans="1:17">
      <c r="A121" s="14" t="s">
        <v>910</v>
      </c>
      <c r="B121" s="14" t="s">
        <v>380</v>
      </c>
      <c r="C121" s="14" t="s">
        <v>445</v>
      </c>
      <c r="D121" s="14" t="s">
        <v>325</v>
      </c>
      <c r="E121" s="14" t="s">
        <v>155</v>
      </c>
      <c r="F121" s="14" t="s">
        <v>156</v>
      </c>
      <c r="G121" s="185">
        <v>43</v>
      </c>
      <c r="H121" s="160">
        <v>9.2999999999999999E-2</v>
      </c>
      <c r="I121" s="160">
        <v>8.8260000000000005E-2</v>
      </c>
      <c r="J121" s="160"/>
      <c r="K121" s="160"/>
      <c r="L121" s="366"/>
      <c r="M121" s="52"/>
      <c r="N121" s="52"/>
      <c r="O121" s="52"/>
      <c r="Q121" s="52"/>
    </row>
    <row r="122" spans="1:17">
      <c r="A122" s="14" t="s">
        <v>910</v>
      </c>
      <c r="B122" s="14" t="s">
        <v>380</v>
      </c>
      <c r="C122" s="63" t="s">
        <v>446</v>
      </c>
      <c r="D122" s="63" t="s">
        <v>316</v>
      </c>
      <c r="E122" s="63" t="s">
        <v>446</v>
      </c>
      <c r="F122" s="63" t="s">
        <v>316</v>
      </c>
      <c r="G122" s="184">
        <v>237</v>
      </c>
      <c r="H122" s="167">
        <v>9.2799999999999994E-2</v>
      </c>
      <c r="I122" s="167">
        <v>8.9959999999999998E-2</v>
      </c>
      <c r="J122" s="160"/>
      <c r="K122" s="160"/>
      <c r="L122" s="366"/>
      <c r="M122" s="52"/>
      <c r="N122" s="52"/>
      <c r="O122" s="52"/>
      <c r="Q122" s="52"/>
    </row>
    <row r="123" spans="1:17">
      <c r="A123" s="14" t="s">
        <v>910</v>
      </c>
      <c r="B123" s="14" t="s">
        <v>380</v>
      </c>
      <c r="C123" s="14" t="s">
        <v>446</v>
      </c>
      <c r="D123" s="14" t="s">
        <v>316</v>
      </c>
      <c r="E123" s="14" t="s">
        <v>65</v>
      </c>
      <c r="F123" s="14" t="s">
        <v>66</v>
      </c>
      <c r="G123" s="334">
        <v>10</v>
      </c>
      <c r="H123" s="335">
        <v>0.1</v>
      </c>
      <c r="I123" s="335">
        <v>9.4280000000000003E-2</v>
      </c>
      <c r="J123" s="160"/>
      <c r="K123" s="160"/>
      <c r="L123" s="368"/>
      <c r="M123" s="81"/>
      <c r="N123" s="81"/>
      <c r="O123" s="81"/>
      <c r="P123" s="328"/>
      <c r="Q123" s="81"/>
    </row>
    <row r="124" spans="1:17">
      <c r="A124" s="14" t="s">
        <v>910</v>
      </c>
      <c r="B124" s="14" t="s">
        <v>380</v>
      </c>
      <c r="C124" s="14" t="s">
        <v>446</v>
      </c>
      <c r="D124" s="14" t="s">
        <v>316</v>
      </c>
      <c r="E124" s="14" t="s">
        <v>90</v>
      </c>
      <c r="F124" s="14" t="s">
        <v>91</v>
      </c>
      <c r="G124" s="185">
        <v>34</v>
      </c>
      <c r="H124" s="160">
        <v>5.8799999999999998E-2</v>
      </c>
      <c r="I124" s="160">
        <v>6.6650000000000001E-2</v>
      </c>
      <c r="J124" s="160"/>
      <c r="K124" s="160"/>
      <c r="L124" s="366"/>
      <c r="M124" s="52"/>
      <c r="N124" s="52"/>
      <c r="O124" s="52"/>
      <c r="Q124" s="52"/>
    </row>
    <row r="125" spans="1:17">
      <c r="A125" s="14" t="s">
        <v>910</v>
      </c>
      <c r="B125" s="14" t="s">
        <v>380</v>
      </c>
      <c r="C125" s="14" t="s">
        <v>446</v>
      </c>
      <c r="D125" s="14" t="s">
        <v>316</v>
      </c>
      <c r="E125" s="14" t="s">
        <v>98</v>
      </c>
      <c r="F125" s="14" t="s">
        <v>266</v>
      </c>
      <c r="G125" s="334">
        <v>18</v>
      </c>
      <c r="H125" s="335">
        <v>0</v>
      </c>
      <c r="I125" s="335">
        <v>0</v>
      </c>
      <c r="J125" s="160"/>
      <c r="K125" s="160"/>
      <c r="L125" s="366"/>
      <c r="M125" s="52"/>
      <c r="N125" s="52"/>
      <c r="O125" s="52"/>
      <c r="Q125" s="52"/>
    </row>
    <row r="126" spans="1:17">
      <c r="A126" s="14" t="s">
        <v>910</v>
      </c>
      <c r="B126" s="14" t="s">
        <v>380</v>
      </c>
      <c r="C126" s="14" t="s">
        <v>446</v>
      </c>
      <c r="D126" s="14" t="s">
        <v>316</v>
      </c>
      <c r="E126" s="14" t="s">
        <v>153</v>
      </c>
      <c r="F126" s="14" t="s">
        <v>154</v>
      </c>
      <c r="G126" s="185">
        <v>69</v>
      </c>
      <c r="H126" s="160">
        <v>7.2400000000000006E-2</v>
      </c>
      <c r="I126" s="160">
        <v>6.8309999999999996E-2</v>
      </c>
      <c r="J126" s="160"/>
      <c r="K126" s="160"/>
      <c r="L126" s="366"/>
      <c r="M126" s="52"/>
      <c r="N126" s="52"/>
      <c r="O126" s="52"/>
      <c r="Q126" s="52"/>
    </row>
    <row r="127" spans="1:17">
      <c r="A127" s="14" t="s">
        <v>910</v>
      </c>
      <c r="B127" s="14" t="s">
        <v>380</v>
      </c>
      <c r="C127" s="14" t="s">
        <v>446</v>
      </c>
      <c r="D127" s="14" t="s">
        <v>316</v>
      </c>
      <c r="E127" s="14" t="s">
        <v>201</v>
      </c>
      <c r="F127" s="14" t="s">
        <v>202</v>
      </c>
      <c r="G127" s="185">
        <v>48</v>
      </c>
      <c r="H127" s="160">
        <v>0.1041</v>
      </c>
      <c r="I127" s="160">
        <v>9.1450000000000004E-2</v>
      </c>
      <c r="J127" s="160"/>
      <c r="K127" s="160"/>
      <c r="L127" s="366"/>
      <c r="M127" s="52"/>
      <c r="N127" s="52"/>
      <c r="O127" s="52"/>
      <c r="Q127" s="52"/>
    </row>
    <row r="128" spans="1:17">
      <c r="A128" s="14" t="s">
        <v>910</v>
      </c>
      <c r="B128" s="14" t="s">
        <v>380</v>
      </c>
      <c r="C128" s="14" t="s">
        <v>446</v>
      </c>
      <c r="D128" s="14" t="s">
        <v>316</v>
      </c>
      <c r="E128" s="14" t="s">
        <v>207</v>
      </c>
      <c r="F128" s="14" t="s">
        <v>208</v>
      </c>
      <c r="G128" s="185">
        <v>58</v>
      </c>
      <c r="H128" s="160">
        <v>0.15509999999999999</v>
      </c>
      <c r="I128" s="160">
        <v>0.15243999999999999</v>
      </c>
      <c r="J128" s="160"/>
      <c r="K128" s="160"/>
      <c r="L128" s="366"/>
      <c r="M128" s="52"/>
      <c r="N128" s="52"/>
      <c r="O128" s="52"/>
      <c r="Q128" s="52"/>
    </row>
    <row r="129" spans="1:17">
      <c r="A129" s="14" t="s">
        <v>910</v>
      </c>
      <c r="B129" s="14" t="s">
        <v>380</v>
      </c>
      <c r="C129" s="63" t="s">
        <v>448</v>
      </c>
      <c r="D129" s="63" t="s">
        <v>322</v>
      </c>
      <c r="E129" s="63" t="s">
        <v>448</v>
      </c>
      <c r="F129" s="63" t="s">
        <v>322</v>
      </c>
      <c r="G129" s="184">
        <v>492</v>
      </c>
      <c r="H129" s="167">
        <v>8.5300000000000001E-2</v>
      </c>
      <c r="I129" s="167">
        <v>8.8050000000000003E-2</v>
      </c>
      <c r="J129" s="160"/>
      <c r="K129" s="160"/>
      <c r="L129" s="366"/>
      <c r="M129" s="52"/>
      <c r="N129" s="52"/>
      <c r="O129" s="52"/>
      <c r="Q129" s="52"/>
    </row>
    <row r="130" spans="1:17">
      <c r="A130" s="14" t="s">
        <v>910</v>
      </c>
      <c r="B130" s="14" t="s">
        <v>380</v>
      </c>
      <c r="C130" s="14" t="s">
        <v>448</v>
      </c>
      <c r="D130" s="14" t="s">
        <v>322</v>
      </c>
      <c r="E130" s="14" t="s">
        <v>83</v>
      </c>
      <c r="F130" s="14" t="s">
        <v>84</v>
      </c>
      <c r="G130" s="185">
        <v>19</v>
      </c>
      <c r="H130" s="160">
        <v>0.1578</v>
      </c>
      <c r="I130" s="160">
        <v>0.1404</v>
      </c>
      <c r="J130" s="160"/>
      <c r="K130" s="160"/>
      <c r="L130" s="368"/>
      <c r="M130" s="81"/>
      <c r="N130" s="81"/>
      <c r="O130" s="81"/>
      <c r="P130" s="328"/>
      <c r="Q130" s="81"/>
    </row>
    <row r="131" spans="1:17">
      <c r="A131" s="14" t="s">
        <v>910</v>
      </c>
      <c r="B131" s="14" t="s">
        <v>380</v>
      </c>
      <c r="C131" s="14" t="s">
        <v>448</v>
      </c>
      <c r="D131" s="14" t="s">
        <v>322</v>
      </c>
      <c r="E131" s="14" t="s">
        <v>169</v>
      </c>
      <c r="F131" s="14" t="s">
        <v>170</v>
      </c>
      <c r="G131" s="334" t="s">
        <v>939</v>
      </c>
      <c r="H131" s="335" t="s">
        <v>468</v>
      </c>
      <c r="I131" s="160">
        <v>0</v>
      </c>
      <c r="J131" s="335"/>
      <c r="K131" s="160"/>
      <c r="L131" s="366"/>
      <c r="M131" s="52"/>
      <c r="N131" s="52"/>
      <c r="O131" s="52"/>
      <c r="Q131" s="52"/>
    </row>
    <row r="132" spans="1:17">
      <c r="A132" s="14" t="s">
        <v>910</v>
      </c>
      <c r="B132" s="14" t="s">
        <v>380</v>
      </c>
      <c r="C132" s="14" t="s">
        <v>448</v>
      </c>
      <c r="D132" s="14" t="s">
        <v>322</v>
      </c>
      <c r="E132" s="14" t="s">
        <v>179</v>
      </c>
      <c r="F132" s="14" t="s">
        <v>180</v>
      </c>
      <c r="G132" s="185">
        <v>21</v>
      </c>
      <c r="H132" s="160">
        <v>4.7600000000000003E-2</v>
      </c>
      <c r="I132" s="160">
        <v>5.6739999999999999E-2</v>
      </c>
      <c r="J132" s="160"/>
      <c r="K132" s="160"/>
      <c r="L132" s="366"/>
      <c r="M132" s="52"/>
      <c r="N132" s="52"/>
      <c r="O132" s="52"/>
      <c r="Q132" s="52"/>
    </row>
    <row r="133" spans="1:17">
      <c r="A133" s="14" t="s">
        <v>910</v>
      </c>
      <c r="B133" s="14" t="s">
        <v>380</v>
      </c>
      <c r="C133" s="14" t="s">
        <v>448</v>
      </c>
      <c r="D133" s="14" t="s">
        <v>322</v>
      </c>
      <c r="E133" s="14" t="s">
        <v>186</v>
      </c>
      <c r="F133" s="14" t="s">
        <v>921</v>
      </c>
      <c r="G133" s="334">
        <v>30</v>
      </c>
      <c r="H133" s="335">
        <v>3.3300000000000003E-2</v>
      </c>
      <c r="I133" s="160">
        <v>2.9899999999999999E-2</v>
      </c>
      <c r="J133" s="160"/>
      <c r="K133" s="160"/>
      <c r="L133" s="366"/>
      <c r="M133" s="52"/>
      <c r="N133" s="52"/>
      <c r="O133" s="52"/>
      <c r="Q133" s="52"/>
    </row>
    <row r="134" spans="1:17">
      <c r="A134" s="14" t="s">
        <v>910</v>
      </c>
      <c r="B134" s="14" t="s">
        <v>380</v>
      </c>
      <c r="C134" s="14" t="s">
        <v>448</v>
      </c>
      <c r="D134" s="14" t="s">
        <v>322</v>
      </c>
      <c r="E134" s="14" t="s">
        <v>193</v>
      </c>
      <c r="F134" s="14" t="s">
        <v>922</v>
      </c>
      <c r="G134" s="185">
        <v>53</v>
      </c>
      <c r="H134" s="160">
        <v>9.4299999999999995E-2</v>
      </c>
      <c r="I134" s="160">
        <v>9.6449999999999994E-2</v>
      </c>
      <c r="J134" s="160"/>
      <c r="K134" s="160"/>
      <c r="L134" s="366"/>
      <c r="M134" s="52"/>
      <c r="N134" s="52"/>
      <c r="O134" s="52"/>
      <c r="Q134" s="52"/>
    </row>
    <row r="135" spans="1:17">
      <c r="A135" s="14" t="s">
        <v>910</v>
      </c>
      <c r="B135" s="14" t="s">
        <v>380</v>
      </c>
      <c r="C135" s="14" t="s">
        <v>448</v>
      </c>
      <c r="D135" s="14" t="s">
        <v>322</v>
      </c>
      <c r="E135" s="14" t="s">
        <v>194</v>
      </c>
      <c r="F135" s="14" t="s">
        <v>923</v>
      </c>
      <c r="G135" s="185">
        <v>50</v>
      </c>
      <c r="H135" s="160">
        <v>5.9900000000000002E-2</v>
      </c>
      <c r="I135" s="160">
        <v>7.0169999999999996E-2</v>
      </c>
      <c r="J135" s="160"/>
      <c r="K135" s="160"/>
      <c r="L135" s="366"/>
      <c r="M135" s="52"/>
      <c r="N135" s="52"/>
      <c r="O135" s="52"/>
      <c r="Q135" s="52"/>
    </row>
    <row r="136" spans="1:17">
      <c r="A136" s="14" t="s">
        <v>910</v>
      </c>
      <c r="B136" s="14" t="s">
        <v>380</v>
      </c>
      <c r="C136" s="14" t="s">
        <v>448</v>
      </c>
      <c r="D136" s="14" t="s">
        <v>322</v>
      </c>
      <c r="E136" s="14" t="s">
        <v>203</v>
      </c>
      <c r="F136" s="14" t="s">
        <v>204</v>
      </c>
      <c r="G136" s="185">
        <v>98</v>
      </c>
      <c r="H136" s="160">
        <v>6.1199999999999997E-2</v>
      </c>
      <c r="I136" s="160">
        <v>5.6120000000000003E-2</v>
      </c>
      <c r="J136" s="160"/>
      <c r="K136" s="160"/>
      <c r="L136" s="366"/>
      <c r="M136" s="52"/>
      <c r="N136" s="52"/>
      <c r="O136" s="52"/>
      <c r="Q136" s="52"/>
    </row>
    <row r="137" spans="1:17">
      <c r="A137" s="14" t="s">
        <v>910</v>
      </c>
      <c r="B137" s="14" t="s">
        <v>380</v>
      </c>
      <c r="C137" s="14" t="s">
        <v>448</v>
      </c>
      <c r="D137" s="14" t="s">
        <v>322</v>
      </c>
      <c r="E137" s="14" t="s">
        <v>205</v>
      </c>
      <c r="F137" s="14" t="s">
        <v>206</v>
      </c>
      <c r="G137" s="185">
        <v>49</v>
      </c>
      <c r="H137" s="160">
        <v>8.1600000000000006E-2</v>
      </c>
      <c r="I137" s="160">
        <v>8.3839999999999998E-2</v>
      </c>
      <c r="J137" s="160"/>
      <c r="K137" s="160"/>
      <c r="L137" s="366"/>
      <c r="M137" s="52"/>
      <c r="N137" s="52"/>
      <c r="O137" s="52"/>
      <c r="Q137" s="52"/>
    </row>
    <row r="138" spans="1:17">
      <c r="A138" s="14" t="s">
        <v>910</v>
      </c>
      <c r="B138" s="14" t="s">
        <v>380</v>
      </c>
      <c r="C138" s="14" t="s">
        <v>448</v>
      </c>
      <c r="D138" s="14" t="s">
        <v>322</v>
      </c>
      <c r="E138" s="14" t="s">
        <v>215</v>
      </c>
      <c r="F138" s="14" t="s">
        <v>276</v>
      </c>
      <c r="G138" s="185">
        <v>59</v>
      </c>
      <c r="H138" s="160">
        <v>8.4699999999999998E-2</v>
      </c>
      <c r="I138" s="160">
        <v>8.8010000000000005E-2</v>
      </c>
      <c r="J138" s="160"/>
      <c r="K138" s="160"/>
      <c r="L138" s="366"/>
      <c r="M138" s="52"/>
      <c r="N138" s="52"/>
      <c r="O138" s="52"/>
      <c r="Q138" s="52"/>
    </row>
    <row r="139" spans="1:17">
      <c r="A139" s="14" t="s">
        <v>910</v>
      </c>
      <c r="B139" s="14" t="s">
        <v>380</v>
      </c>
      <c r="C139" s="14" t="s">
        <v>448</v>
      </c>
      <c r="D139" s="14" t="s">
        <v>322</v>
      </c>
      <c r="E139" s="14" t="s">
        <v>221</v>
      </c>
      <c r="F139" s="14" t="s">
        <v>222</v>
      </c>
      <c r="G139" s="185">
        <v>38</v>
      </c>
      <c r="H139" s="160">
        <v>7.8899999999999998E-2</v>
      </c>
      <c r="I139" s="160">
        <v>8.8539999999999994E-2</v>
      </c>
      <c r="J139" s="160"/>
      <c r="K139" s="160"/>
      <c r="L139" s="368"/>
      <c r="M139" s="81"/>
      <c r="N139" s="81"/>
      <c r="O139" s="81"/>
      <c r="P139" s="328"/>
      <c r="Q139" s="81"/>
    </row>
    <row r="140" spans="1:17">
      <c r="A140" s="14" t="s">
        <v>910</v>
      </c>
      <c r="B140" s="14" t="s">
        <v>380</v>
      </c>
      <c r="C140" s="14" t="s">
        <v>448</v>
      </c>
      <c r="D140" s="14" t="s">
        <v>322</v>
      </c>
      <c r="E140" s="14" t="s">
        <v>233</v>
      </c>
      <c r="F140" s="14" t="s">
        <v>234</v>
      </c>
      <c r="G140" s="185">
        <v>64</v>
      </c>
      <c r="H140" s="160">
        <v>0.17180000000000001</v>
      </c>
      <c r="I140" s="160">
        <v>0.19275</v>
      </c>
      <c r="J140" s="160"/>
      <c r="K140" s="160"/>
      <c r="L140" s="366"/>
      <c r="M140" s="52"/>
      <c r="N140" s="52"/>
      <c r="O140" s="52"/>
      <c r="Q140" s="52"/>
    </row>
    <row r="141" spans="1:17">
      <c r="A141" s="14" t="s">
        <v>910</v>
      </c>
      <c r="B141" s="14" t="s">
        <v>380</v>
      </c>
      <c r="C141" s="14" t="s">
        <v>448</v>
      </c>
      <c r="D141" s="14" t="s">
        <v>322</v>
      </c>
      <c r="E141" s="14" t="s">
        <v>237</v>
      </c>
      <c r="F141" s="14" t="s">
        <v>238</v>
      </c>
      <c r="G141" s="334" t="s">
        <v>939</v>
      </c>
      <c r="H141" s="335" t="s">
        <v>468</v>
      </c>
      <c r="I141" s="160">
        <v>0</v>
      </c>
      <c r="J141" s="335"/>
      <c r="K141" s="160"/>
      <c r="L141" s="366"/>
      <c r="M141" s="52"/>
      <c r="N141" s="52"/>
      <c r="O141" s="52"/>
      <c r="Q141" s="52"/>
    </row>
    <row r="142" spans="1:17">
      <c r="A142" s="14" t="s">
        <v>910</v>
      </c>
      <c r="B142" s="14" t="s">
        <v>380</v>
      </c>
      <c r="C142" s="63" t="s">
        <v>449</v>
      </c>
      <c r="D142" s="63" t="s">
        <v>320</v>
      </c>
      <c r="E142" s="63" t="s">
        <v>449</v>
      </c>
      <c r="F142" s="63" t="s">
        <v>320</v>
      </c>
      <c r="G142" s="184">
        <v>194</v>
      </c>
      <c r="H142" s="167">
        <v>0.1134</v>
      </c>
      <c r="I142" s="167">
        <v>0.11990000000000001</v>
      </c>
      <c r="J142" s="160"/>
      <c r="K142" s="160"/>
      <c r="L142" s="366"/>
      <c r="M142" s="52"/>
      <c r="N142" s="52"/>
      <c r="O142" s="52"/>
      <c r="Q142" s="52"/>
    </row>
    <row r="143" spans="1:17">
      <c r="A143" s="14" t="s">
        <v>910</v>
      </c>
      <c r="B143" s="14" t="s">
        <v>380</v>
      </c>
      <c r="C143" s="14" t="s">
        <v>449</v>
      </c>
      <c r="D143" s="14" t="s">
        <v>320</v>
      </c>
      <c r="E143" s="14" t="s">
        <v>28</v>
      </c>
      <c r="F143" s="14" t="s">
        <v>29</v>
      </c>
      <c r="G143" s="185">
        <v>22</v>
      </c>
      <c r="H143" s="160">
        <v>4.5400000000000003E-2</v>
      </c>
      <c r="I143" s="160">
        <v>5.0450000000000002E-2</v>
      </c>
      <c r="J143" s="160"/>
      <c r="K143" s="160"/>
      <c r="L143" s="366"/>
      <c r="M143" s="52"/>
      <c r="N143" s="52"/>
      <c r="O143" s="52"/>
      <c r="Q143" s="52"/>
    </row>
    <row r="144" spans="1:17">
      <c r="A144" s="14" t="s">
        <v>910</v>
      </c>
      <c r="B144" s="14" t="s">
        <v>380</v>
      </c>
      <c r="C144" s="14" t="s">
        <v>449</v>
      </c>
      <c r="D144" s="14" t="s">
        <v>320</v>
      </c>
      <c r="E144" s="14" t="s">
        <v>43</v>
      </c>
      <c r="F144" s="14" t="s">
        <v>44</v>
      </c>
      <c r="G144" s="185">
        <v>31</v>
      </c>
      <c r="H144" s="160">
        <v>0.129</v>
      </c>
      <c r="I144" s="160">
        <v>0.12981999999999999</v>
      </c>
      <c r="J144" s="160"/>
      <c r="K144" s="160"/>
      <c r="L144" s="366"/>
      <c r="M144" s="52"/>
      <c r="N144" s="52"/>
      <c r="O144" s="52"/>
      <c r="Q144" s="52"/>
    </row>
    <row r="145" spans="1:17">
      <c r="A145" s="14" t="s">
        <v>910</v>
      </c>
      <c r="B145" s="14" t="s">
        <v>380</v>
      </c>
      <c r="C145" s="14" t="s">
        <v>449</v>
      </c>
      <c r="D145" s="14" t="s">
        <v>320</v>
      </c>
      <c r="E145" s="14" t="s">
        <v>47</v>
      </c>
      <c r="F145" s="14" t="s">
        <v>48</v>
      </c>
      <c r="G145" s="185">
        <v>33</v>
      </c>
      <c r="H145" s="160">
        <v>0.18179999999999999</v>
      </c>
      <c r="I145" s="160">
        <v>0.19813</v>
      </c>
      <c r="J145" s="160"/>
      <c r="K145" s="160"/>
      <c r="L145" s="366"/>
      <c r="M145" s="52"/>
      <c r="N145" s="52"/>
      <c r="O145" s="52"/>
      <c r="Q145" s="52"/>
    </row>
    <row r="146" spans="1:17">
      <c r="A146" s="14" t="s">
        <v>910</v>
      </c>
      <c r="B146" s="14" t="s">
        <v>380</v>
      </c>
      <c r="C146" s="14" t="s">
        <v>449</v>
      </c>
      <c r="D146" s="14" t="s">
        <v>320</v>
      </c>
      <c r="E146" s="14" t="s">
        <v>92</v>
      </c>
      <c r="F146" s="14" t="s">
        <v>93</v>
      </c>
      <c r="G146" s="185">
        <v>17</v>
      </c>
      <c r="H146" s="160">
        <v>5.8799999999999998E-2</v>
      </c>
      <c r="I146" s="160">
        <v>5.7970000000000001E-2</v>
      </c>
      <c r="J146" s="160"/>
      <c r="K146" s="160"/>
      <c r="L146" s="366"/>
      <c r="M146" s="52"/>
      <c r="N146" s="52"/>
      <c r="O146" s="52"/>
      <c r="Q146" s="52"/>
    </row>
    <row r="147" spans="1:17">
      <c r="A147" s="14" t="s">
        <v>910</v>
      </c>
      <c r="B147" s="14" t="s">
        <v>380</v>
      </c>
      <c r="C147" s="14" t="s">
        <v>449</v>
      </c>
      <c r="D147" s="14" t="s">
        <v>320</v>
      </c>
      <c r="E147" s="14" t="s">
        <v>109</v>
      </c>
      <c r="F147" s="14" t="s">
        <v>110</v>
      </c>
      <c r="G147" s="185">
        <v>73</v>
      </c>
      <c r="H147" s="160">
        <v>0.1095</v>
      </c>
      <c r="I147" s="160">
        <v>0.11817</v>
      </c>
      <c r="J147" s="160"/>
      <c r="K147" s="160"/>
      <c r="L147" s="366"/>
      <c r="M147" s="52"/>
      <c r="N147" s="52"/>
      <c r="O147" s="52"/>
      <c r="Q147" s="52"/>
    </row>
    <row r="148" spans="1:17">
      <c r="A148" s="14" t="s">
        <v>910</v>
      </c>
      <c r="B148" s="14" t="s">
        <v>380</v>
      </c>
      <c r="C148" s="14" t="s">
        <v>449</v>
      </c>
      <c r="D148" s="14" t="s">
        <v>320</v>
      </c>
      <c r="E148" s="14" t="s">
        <v>127</v>
      </c>
      <c r="F148" s="14" t="s">
        <v>128</v>
      </c>
      <c r="G148" s="185">
        <v>18</v>
      </c>
      <c r="H148" s="160">
        <v>0.1111</v>
      </c>
      <c r="I148" s="160">
        <v>0.11353000000000001</v>
      </c>
      <c r="J148" s="160"/>
      <c r="K148" s="160"/>
      <c r="L148" s="366"/>
      <c r="M148" s="52"/>
      <c r="N148" s="52"/>
      <c r="O148" s="52"/>
      <c r="Q148" s="52"/>
    </row>
    <row r="149" spans="1:17">
      <c r="A149" s="14"/>
      <c r="B149" s="14"/>
      <c r="J149" s="160"/>
      <c r="K149" s="160"/>
      <c r="L149" s="366"/>
      <c r="M149" s="52"/>
      <c r="N149" s="52"/>
      <c r="O149" s="52"/>
      <c r="Q149" s="52"/>
    </row>
    <row r="150" spans="1:17">
      <c r="A150" s="14"/>
      <c r="B150" s="14"/>
      <c r="J150" s="160"/>
      <c r="K150" s="160"/>
      <c r="L150" s="366"/>
      <c r="M150" s="52"/>
      <c r="N150" s="52"/>
      <c r="O150" s="52"/>
      <c r="Q150" s="52"/>
    </row>
    <row r="151" spans="1:17">
      <c r="A151" s="14"/>
      <c r="B151" s="14"/>
      <c r="K151" s="160"/>
      <c r="L151" s="366"/>
      <c r="M151" s="52"/>
      <c r="N151" s="52"/>
      <c r="O151" s="52"/>
      <c r="Q151" s="52"/>
    </row>
    <row r="152" spans="1:17">
      <c r="A152" s="14"/>
      <c r="B152" s="14"/>
      <c r="K152" s="160"/>
      <c r="L152" s="368"/>
      <c r="M152" s="81"/>
      <c r="N152" s="81"/>
      <c r="O152" s="81"/>
      <c r="P152" s="328"/>
      <c r="Q152" s="81"/>
    </row>
    <row r="153" spans="1:17">
      <c r="A153" s="14"/>
      <c r="B153" s="14"/>
      <c r="K153" s="160"/>
      <c r="L153" s="366"/>
      <c r="M153" s="52"/>
      <c r="N153" s="52"/>
      <c r="O153" s="52"/>
      <c r="Q153" s="52"/>
    </row>
    <row r="154" spans="1:17">
      <c r="A154" s="14"/>
      <c r="B154" s="14"/>
      <c r="K154" s="160"/>
      <c r="L154" s="366"/>
      <c r="M154" s="52"/>
      <c r="N154" s="52"/>
      <c r="O154" s="52"/>
      <c r="Q154" s="52"/>
    </row>
    <row r="155" spans="1:17">
      <c r="K155" s="160"/>
      <c r="L155" s="366"/>
      <c r="M155" s="52"/>
      <c r="N155" s="52"/>
      <c r="O155" s="52"/>
      <c r="Q155" s="52"/>
    </row>
    <row r="156" spans="1:17">
      <c r="K156" s="160"/>
      <c r="L156" s="366"/>
      <c r="M156" s="52"/>
      <c r="N156" s="52"/>
      <c r="O156" s="52"/>
      <c r="Q156" s="52"/>
    </row>
    <row r="157" spans="1:17">
      <c r="K157" s="52"/>
      <c r="L157" s="366"/>
      <c r="M157" s="52"/>
      <c r="N157" s="52"/>
      <c r="O157" s="52"/>
      <c r="Q157" s="52"/>
    </row>
    <row r="158" spans="1:17">
      <c r="L158" s="366"/>
      <c r="M158" s="52"/>
      <c r="N158" s="52"/>
      <c r="O158" s="52"/>
      <c r="Q158" s="52"/>
    </row>
  </sheetData>
  <mergeCells count="5">
    <mergeCell ref="F2:I2"/>
    <mergeCell ref="F5:I5"/>
    <mergeCell ref="F4:I4"/>
    <mergeCell ref="F7:I7"/>
    <mergeCell ref="F6:I6"/>
  </mergeCells>
  <hyperlinks>
    <hyperlink ref="C3" r:id="rId1" display="https://www.natcan.org.uk/audits/metastatic-breast/           " xr:uid="{2382E94B-029D-4348-ADB4-4D26CD302B30}"/>
    <hyperlink ref="C2" r:id="rId2" display="breastcanceraudits@rcseng.ac.uk           " xr:uid="{CA6A00EF-3F0A-456F-85BA-2D1C82356852}"/>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9193-3781-4945-9CAB-DACD51C1DC3E}">
  <sheetPr codeName="Sheet19"/>
  <dimension ref="A1:S157"/>
  <sheetViews>
    <sheetView showGridLines="0" zoomScale="80" zoomScaleNormal="80" zoomScaleSheetLayoutView="100" workbookViewId="0">
      <pane ySplit="13" topLeftCell="A14" activePane="bottomLeft" state="frozen"/>
      <selection pane="bottomLeft" activeCell="F2" sqref="F2:I2"/>
    </sheetView>
  </sheetViews>
  <sheetFormatPr defaultRowHeight="14.25"/>
  <cols>
    <col min="1" max="1" width="10.73046875" customWidth="1"/>
    <col min="2" max="2" width="18.73046875" customWidth="1"/>
    <col min="3" max="3" width="11.73046875" customWidth="1"/>
    <col min="4" max="4" width="42.73046875" customWidth="1"/>
    <col min="5" max="5" width="14.73046875" customWidth="1"/>
    <col min="6" max="6" width="42.73046875" customWidth="1"/>
    <col min="7" max="7" width="9.1328125" style="90"/>
    <col min="12" max="12" width="10.73046875" customWidth="1"/>
    <col min="13" max="13" width="20.73046875" customWidth="1"/>
    <col min="15" max="15" width="9.59765625" customWidth="1"/>
    <col min="16" max="16" width="9.1328125" style="90"/>
  </cols>
  <sheetData>
    <row r="1" spans="1:19" ht="20.100000000000001" customHeight="1">
      <c r="A1" s="20"/>
      <c r="B1" s="20"/>
      <c r="C1" s="21"/>
      <c r="D1" s="54"/>
      <c r="E1" s="88" t="s">
        <v>924</v>
      </c>
      <c r="F1" s="72"/>
      <c r="G1" s="346"/>
      <c r="H1" s="20"/>
      <c r="I1" s="20"/>
    </row>
    <row r="2" spans="1:19" ht="30" customHeight="1">
      <c r="A2" s="20"/>
      <c r="B2" s="20"/>
      <c r="C2" s="69"/>
      <c r="D2" s="69"/>
      <c r="E2" s="71" t="s">
        <v>464</v>
      </c>
      <c r="F2" s="459" t="s">
        <v>906</v>
      </c>
      <c r="G2" s="459"/>
      <c r="H2" s="459"/>
      <c r="I2" s="459"/>
    </row>
    <row r="3" spans="1:19" ht="15" customHeight="1">
      <c r="A3" s="20"/>
      <c r="B3" s="20"/>
      <c r="C3" s="69"/>
      <c r="D3" s="69"/>
      <c r="E3" s="71" t="s">
        <v>26</v>
      </c>
      <c r="F3" s="72" t="s">
        <v>472</v>
      </c>
      <c r="G3" s="346"/>
      <c r="H3" s="391"/>
      <c r="I3" s="391"/>
    </row>
    <row r="4" spans="1:19" ht="15" customHeight="1">
      <c r="A4" s="20"/>
      <c r="B4" s="20"/>
      <c r="C4" s="70"/>
      <c r="D4" s="70"/>
      <c r="E4" s="71" t="s">
        <v>421</v>
      </c>
      <c r="F4" s="517" t="s">
        <v>865</v>
      </c>
      <c r="G4" s="517"/>
      <c r="H4" s="517"/>
      <c r="I4" s="517"/>
    </row>
    <row r="5" spans="1:19" ht="30" customHeight="1">
      <c r="A5" s="20"/>
      <c r="B5" s="20"/>
      <c r="C5" s="20"/>
      <c r="D5" s="54"/>
      <c r="E5" s="71" t="s">
        <v>422</v>
      </c>
      <c r="F5" s="459" t="s">
        <v>867</v>
      </c>
      <c r="G5" s="459"/>
      <c r="H5" s="459"/>
      <c r="I5" s="459"/>
    </row>
    <row r="6" spans="1:19" ht="15" customHeight="1">
      <c r="A6" s="20"/>
      <c r="B6" s="20"/>
      <c r="C6" s="20"/>
      <c r="D6" s="54"/>
      <c r="E6" s="71" t="s">
        <v>251</v>
      </c>
      <c r="F6" s="459" t="s">
        <v>979</v>
      </c>
      <c r="G6" s="459"/>
      <c r="H6" s="459"/>
      <c r="I6" s="385"/>
    </row>
    <row r="7" spans="1:19" ht="26.25">
      <c r="A7" s="20"/>
      <c r="B7" s="20"/>
      <c r="C7" s="20"/>
      <c r="D7" s="20"/>
      <c r="E7" s="73" t="s">
        <v>495</v>
      </c>
      <c r="F7" s="459" t="s">
        <v>499</v>
      </c>
      <c r="G7" s="459"/>
      <c r="H7" s="459"/>
      <c r="I7" s="459"/>
    </row>
    <row r="8" spans="1:19" ht="15" customHeight="1">
      <c r="D8" s="16"/>
      <c r="E8" s="73" t="s">
        <v>395</v>
      </c>
      <c r="F8" s="72" t="s">
        <v>459</v>
      </c>
      <c r="G8" s="346"/>
      <c r="H8" s="20"/>
      <c r="I8" s="20"/>
    </row>
    <row r="9" spans="1:19">
      <c r="D9" s="16"/>
      <c r="E9" s="73" t="s">
        <v>423</v>
      </c>
      <c r="F9" s="517" t="s">
        <v>926</v>
      </c>
      <c r="G9" s="517"/>
      <c r="H9" s="517"/>
      <c r="I9" s="517"/>
    </row>
    <row r="10" spans="1:19">
      <c r="D10" s="16"/>
      <c r="E10" s="73"/>
      <c r="F10" s="385"/>
      <c r="G10" s="385"/>
      <c r="H10" s="385"/>
      <c r="I10" s="385"/>
    </row>
    <row r="12" spans="1:19" s="67" customFormat="1" ht="57.4" thickBot="1">
      <c r="A12" s="74" t="s">
        <v>660</v>
      </c>
      <c r="B12" s="74" t="s">
        <v>395</v>
      </c>
      <c r="C12" s="74" t="s">
        <v>396</v>
      </c>
      <c r="D12" s="74" t="s">
        <v>397</v>
      </c>
      <c r="E12" s="74" t="s">
        <v>452</v>
      </c>
      <c r="F12" s="74" t="s">
        <v>399</v>
      </c>
      <c r="G12" s="91" t="s">
        <v>414</v>
      </c>
      <c r="H12" s="74" t="s">
        <v>475</v>
      </c>
      <c r="I12" s="74" t="s">
        <v>476</v>
      </c>
      <c r="J12"/>
      <c r="K12" s="14"/>
      <c r="L12" s="74" t="s">
        <v>660</v>
      </c>
      <c r="M12" s="74" t="s">
        <v>395</v>
      </c>
      <c r="N12" s="74" t="s">
        <v>456</v>
      </c>
      <c r="O12" s="74" t="s">
        <v>940</v>
      </c>
      <c r="P12" s="91" t="s">
        <v>414</v>
      </c>
      <c r="Q12" s="74" t="s">
        <v>474</v>
      </c>
    </row>
    <row r="13" spans="1:19" ht="14.65" thickBot="1">
      <c r="A13" s="434" t="s">
        <v>910</v>
      </c>
      <c r="B13" s="434" t="s">
        <v>380</v>
      </c>
      <c r="C13" s="434" t="s">
        <v>427</v>
      </c>
      <c r="D13" s="434" t="s">
        <v>380</v>
      </c>
      <c r="E13" s="434" t="s">
        <v>427</v>
      </c>
      <c r="F13" s="434" t="s">
        <v>380</v>
      </c>
      <c r="G13" s="435">
        <v>6164</v>
      </c>
      <c r="H13" s="438">
        <v>0.16092999999999999</v>
      </c>
      <c r="I13" s="437" t="s">
        <v>453</v>
      </c>
      <c r="J13" s="14"/>
      <c r="K13" s="14"/>
      <c r="L13" s="354" t="s">
        <v>910</v>
      </c>
      <c r="M13" s="42" t="s">
        <v>380</v>
      </c>
      <c r="N13" s="390" t="s">
        <v>313</v>
      </c>
      <c r="O13" s="42" t="s">
        <v>479</v>
      </c>
      <c r="P13" s="325">
        <v>6114</v>
      </c>
      <c r="Q13" s="98">
        <v>0.16159999999999999</v>
      </c>
      <c r="S13" s="160"/>
    </row>
    <row r="14" spans="1:19" ht="14.65" thickBot="1">
      <c r="A14" s="14" t="s">
        <v>910</v>
      </c>
      <c r="B14" s="14" t="s">
        <v>380</v>
      </c>
      <c r="C14" s="63" t="s">
        <v>429</v>
      </c>
      <c r="D14" s="63" t="s">
        <v>323</v>
      </c>
      <c r="E14" s="63" t="s">
        <v>429</v>
      </c>
      <c r="F14" s="63" t="s">
        <v>323</v>
      </c>
      <c r="G14" s="184">
        <v>308</v>
      </c>
      <c r="H14" s="167">
        <v>0.17199999999999999</v>
      </c>
      <c r="I14" s="167">
        <v>0.17207</v>
      </c>
      <c r="J14" s="160"/>
      <c r="K14" s="160"/>
      <c r="L14" s="355" t="s">
        <v>910</v>
      </c>
      <c r="M14" s="77" t="s">
        <v>380</v>
      </c>
      <c r="N14" s="165" t="s">
        <v>293</v>
      </c>
      <c r="O14" s="77" t="s">
        <v>479</v>
      </c>
      <c r="P14" s="326">
        <v>50</v>
      </c>
      <c r="Q14" s="99">
        <v>0.08</v>
      </c>
      <c r="S14" s="160"/>
    </row>
    <row r="15" spans="1:19">
      <c r="A15" s="14" t="s">
        <v>910</v>
      </c>
      <c r="B15" s="14" t="s">
        <v>380</v>
      </c>
      <c r="C15" s="14" t="s">
        <v>429</v>
      </c>
      <c r="D15" s="14" t="s">
        <v>323</v>
      </c>
      <c r="E15" s="14" t="s">
        <v>55</v>
      </c>
      <c r="F15" s="14" t="s">
        <v>263</v>
      </c>
      <c r="G15" s="185">
        <v>32</v>
      </c>
      <c r="H15" s="160">
        <v>0.25</v>
      </c>
      <c r="I15" s="160">
        <v>0.25605</v>
      </c>
      <c r="J15" s="160"/>
      <c r="K15" s="160"/>
      <c r="S15" s="160"/>
    </row>
    <row r="16" spans="1:19" ht="43.15" thickBot="1">
      <c r="A16" s="14" t="s">
        <v>910</v>
      </c>
      <c r="B16" s="14" t="s">
        <v>380</v>
      </c>
      <c r="C16" s="14" t="s">
        <v>429</v>
      </c>
      <c r="D16" s="14" t="s">
        <v>323</v>
      </c>
      <c r="E16" s="14" t="s">
        <v>67</v>
      </c>
      <c r="F16" s="14" t="s">
        <v>68</v>
      </c>
      <c r="G16" s="334">
        <v>20</v>
      </c>
      <c r="H16" s="335">
        <v>0.1</v>
      </c>
      <c r="I16" s="160">
        <v>0.10213999999999999</v>
      </c>
      <c r="J16" s="160"/>
      <c r="K16" s="160"/>
      <c r="L16" s="74" t="s">
        <v>660</v>
      </c>
      <c r="M16" s="74" t="s">
        <v>395</v>
      </c>
      <c r="N16" s="74" t="s">
        <v>456</v>
      </c>
      <c r="O16" s="74" t="s">
        <v>940</v>
      </c>
      <c r="P16" s="91" t="s">
        <v>414</v>
      </c>
      <c r="Q16" s="74" t="s">
        <v>474</v>
      </c>
      <c r="S16" s="160"/>
    </row>
    <row r="17" spans="1:19">
      <c r="A17" s="14" t="s">
        <v>910</v>
      </c>
      <c r="B17" s="14" t="s">
        <v>380</v>
      </c>
      <c r="C17" s="14" t="s">
        <v>429</v>
      </c>
      <c r="D17" s="14" t="s">
        <v>323</v>
      </c>
      <c r="E17" s="14" t="s">
        <v>113</v>
      </c>
      <c r="F17" s="14" t="s">
        <v>114</v>
      </c>
      <c r="G17" s="185">
        <v>97</v>
      </c>
      <c r="H17" s="160">
        <v>0.14430000000000001</v>
      </c>
      <c r="I17" s="160">
        <v>0.14380999999999999</v>
      </c>
      <c r="J17" s="160"/>
      <c r="K17" s="160"/>
      <c r="L17" s="161" t="s">
        <v>910</v>
      </c>
      <c r="M17" s="161" t="s">
        <v>380</v>
      </c>
      <c r="N17" s="161" t="s">
        <v>478</v>
      </c>
      <c r="O17" s="161" t="s">
        <v>466</v>
      </c>
      <c r="P17" s="182">
        <v>1481</v>
      </c>
      <c r="Q17" s="162">
        <v>0.19311</v>
      </c>
      <c r="S17" s="160"/>
    </row>
    <row r="18" spans="1:19">
      <c r="A18" s="14" t="s">
        <v>910</v>
      </c>
      <c r="B18" s="14" t="s">
        <v>380</v>
      </c>
      <c r="C18" s="14" t="s">
        <v>429</v>
      </c>
      <c r="D18" s="14" t="s">
        <v>323</v>
      </c>
      <c r="E18" s="14" t="s">
        <v>123</v>
      </c>
      <c r="F18" s="14" t="s">
        <v>124</v>
      </c>
      <c r="G18" s="185">
        <v>62</v>
      </c>
      <c r="H18" s="160">
        <v>0.19350000000000001</v>
      </c>
      <c r="I18" s="160">
        <v>0.18966</v>
      </c>
      <c r="J18" s="160"/>
      <c r="K18" s="160"/>
      <c r="L18" s="161" t="s">
        <v>910</v>
      </c>
      <c r="M18" s="161" t="s">
        <v>380</v>
      </c>
      <c r="N18" s="161" t="s">
        <v>478</v>
      </c>
      <c r="O18" s="161" t="s">
        <v>467</v>
      </c>
      <c r="P18" s="182">
        <v>3066</v>
      </c>
      <c r="Q18" s="162">
        <v>0.16145000000000001</v>
      </c>
      <c r="S18" s="160"/>
    </row>
    <row r="19" spans="1:19">
      <c r="A19" s="14" t="s">
        <v>910</v>
      </c>
      <c r="B19" s="14" t="s">
        <v>380</v>
      </c>
      <c r="C19" s="14" t="s">
        <v>429</v>
      </c>
      <c r="D19" s="14" t="s">
        <v>323</v>
      </c>
      <c r="E19" s="14" t="s">
        <v>125</v>
      </c>
      <c r="F19" s="14" t="s">
        <v>126</v>
      </c>
      <c r="G19" s="334">
        <v>44</v>
      </c>
      <c r="H19" s="335">
        <v>0.159</v>
      </c>
      <c r="I19" s="160">
        <v>0.16495000000000001</v>
      </c>
      <c r="J19" s="160"/>
      <c r="K19" s="160"/>
      <c r="L19" s="161" t="s">
        <v>910</v>
      </c>
      <c r="M19" s="161" t="s">
        <v>380</v>
      </c>
      <c r="N19" s="161" t="s">
        <v>478</v>
      </c>
      <c r="O19" s="161" t="s">
        <v>282</v>
      </c>
      <c r="P19" s="182">
        <v>1189</v>
      </c>
      <c r="Q19" s="162">
        <v>0.13288</v>
      </c>
      <c r="S19" s="160"/>
    </row>
    <row r="20" spans="1:19" ht="14.65" thickBot="1">
      <c r="A20" s="14" t="s">
        <v>910</v>
      </c>
      <c r="B20" s="14" t="s">
        <v>380</v>
      </c>
      <c r="C20" s="14" t="s">
        <v>429</v>
      </c>
      <c r="D20" s="14" t="s">
        <v>323</v>
      </c>
      <c r="E20" s="14" t="s">
        <v>223</v>
      </c>
      <c r="F20" s="14" t="s">
        <v>934</v>
      </c>
      <c r="G20" s="185">
        <v>23</v>
      </c>
      <c r="H20" s="160">
        <v>0.3478</v>
      </c>
      <c r="I20" s="160">
        <v>0.31373000000000001</v>
      </c>
      <c r="J20" s="160"/>
      <c r="K20" s="160"/>
      <c r="L20" s="165" t="s">
        <v>910</v>
      </c>
      <c r="M20" s="165" t="s">
        <v>380</v>
      </c>
      <c r="N20" s="165" t="s">
        <v>478</v>
      </c>
      <c r="O20" s="165" t="s">
        <v>283</v>
      </c>
      <c r="P20" s="183">
        <v>428</v>
      </c>
      <c r="Q20" s="168">
        <v>0.12383</v>
      </c>
      <c r="S20" s="160"/>
    </row>
    <row r="21" spans="1:19">
      <c r="A21" s="14" t="s">
        <v>910</v>
      </c>
      <c r="B21" s="14" t="s">
        <v>380</v>
      </c>
      <c r="C21" s="14" t="s">
        <v>429</v>
      </c>
      <c r="D21" s="14" t="s">
        <v>323</v>
      </c>
      <c r="E21" s="14" t="s">
        <v>231</v>
      </c>
      <c r="F21" s="14" t="s">
        <v>232</v>
      </c>
      <c r="G21" s="334">
        <v>30</v>
      </c>
      <c r="H21" s="335">
        <v>6.6600000000000006E-2</v>
      </c>
      <c r="I21" s="160">
        <v>6.9870000000000002E-2</v>
      </c>
      <c r="J21" s="160"/>
      <c r="K21" s="160"/>
      <c r="L21" s="14"/>
      <c r="M21" s="14"/>
      <c r="N21" s="14"/>
      <c r="O21" s="14"/>
      <c r="P21" s="185"/>
      <c r="Q21" s="14"/>
      <c r="S21" s="160"/>
    </row>
    <row r="22" spans="1:19">
      <c r="A22" s="14" t="s">
        <v>910</v>
      </c>
      <c r="B22" s="14" t="s">
        <v>380</v>
      </c>
      <c r="C22" s="63" t="s">
        <v>430</v>
      </c>
      <c r="D22" s="63" t="s">
        <v>327</v>
      </c>
      <c r="E22" s="63" t="s">
        <v>430</v>
      </c>
      <c r="F22" s="63" t="s">
        <v>327</v>
      </c>
      <c r="G22" s="184">
        <v>541</v>
      </c>
      <c r="H22" s="167">
        <v>0.1792</v>
      </c>
      <c r="I22" s="167">
        <v>0.17637</v>
      </c>
      <c r="J22" s="160"/>
      <c r="K22" s="160"/>
      <c r="L22" s="14"/>
      <c r="M22" s="14"/>
      <c r="N22" s="14"/>
      <c r="O22" s="14"/>
      <c r="P22" s="185"/>
      <c r="Q22" s="14"/>
      <c r="S22" s="160"/>
    </row>
    <row r="23" spans="1:19">
      <c r="A23" s="14" t="s">
        <v>910</v>
      </c>
      <c r="B23" s="14" t="s">
        <v>380</v>
      </c>
      <c r="C23" s="14" t="s">
        <v>430</v>
      </c>
      <c r="D23" s="14" t="s">
        <v>327</v>
      </c>
      <c r="E23" s="14" t="s">
        <v>53</v>
      </c>
      <c r="F23" s="14" t="s">
        <v>54</v>
      </c>
      <c r="G23" s="185">
        <v>28</v>
      </c>
      <c r="H23" s="160">
        <v>0.32140000000000002</v>
      </c>
      <c r="I23" s="160">
        <v>0.30934</v>
      </c>
      <c r="J23" s="160"/>
      <c r="K23" s="160"/>
      <c r="L23" s="14"/>
      <c r="M23" s="14"/>
      <c r="N23" s="14"/>
      <c r="O23" s="14"/>
      <c r="P23" s="185"/>
      <c r="Q23" s="14"/>
      <c r="S23" s="160"/>
    </row>
    <row r="24" spans="1:19" ht="43.15" thickBot="1">
      <c r="A24" s="14" t="s">
        <v>910</v>
      </c>
      <c r="B24" s="14" t="s">
        <v>380</v>
      </c>
      <c r="C24" s="14" t="s">
        <v>430</v>
      </c>
      <c r="D24" s="14" t="s">
        <v>327</v>
      </c>
      <c r="E24" s="14" t="s">
        <v>102</v>
      </c>
      <c r="F24" s="14" t="s">
        <v>103</v>
      </c>
      <c r="G24" s="185">
        <v>34</v>
      </c>
      <c r="H24" s="160">
        <v>8.8200000000000001E-2</v>
      </c>
      <c r="I24" s="160">
        <v>8.3099999999999993E-2</v>
      </c>
      <c r="J24" s="160"/>
      <c r="K24" s="160"/>
      <c r="L24" s="74" t="s">
        <v>660</v>
      </c>
      <c r="M24" s="74" t="s">
        <v>395</v>
      </c>
      <c r="N24" s="74" t="s">
        <v>456</v>
      </c>
      <c r="O24" s="74" t="s">
        <v>940</v>
      </c>
      <c r="P24" s="91" t="s">
        <v>414</v>
      </c>
      <c r="Q24" s="74" t="s">
        <v>474</v>
      </c>
    </row>
    <row r="25" spans="1:19">
      <c r="A25" s="14" t="s">
        <v>910</v>
      </c>
      <c r="B25" s="14" t="s">
        <v>380</v>
      </c>
      <c r="C25" s="14" t="s">
        <v>430</v>
      </c>
      <c r="D25" s="14" t="s">
        <v>327</v>
      </c>
      <c r="E25" s="14" t="s">
        <v>143</v>
      </c>
      <c r="F25" s="14" t="s">
        <v>144</v>
      </c>
      <c r="G25" s="185">
        <v>47</v>
      </c>
      <c r="H25" s="160">
        <v>0.1489</v>
      </c>
      <c r="I25" s="160">
        <v>0.14271</v>
      </c>
      <c r="J25" s="160"/>
      <c r="K25" s="160"/>
      <c r="L25" s="354">
        <v>2021</v>
      </c>
      <c r="M25" s="42" t="s">
        <v>380</v>
      </c>
      <c r="N25" s="390" t="s">
        <v>478</v>
      </c>
      <c r="O25" s="42" t="s">
        <v>479</v>
      </c>
      <c r="P25" s="325">
        <v>1831</v>
      </c>
      <c r="Q25" s="98">
        <v>0.18132000000000001</v>
      </c>
    </row>
    <row r="26" spans="1:19">
      <c r="A26" s="14" t="s">
        <v>910</v>
      </c>
      <c r="B26" s="14" t="s">
        <v>380</v>
      </c>
      <c r="C26" s="14" t="s">
        <v>430</v>
      </c>
      <c r="D26" s="14" t="s">
        <v>327</v>
      </c>
      <c r="E26" s="14" t="s">
        <v>149</v>
      </c>
      <c r="F26" s="14" t="s">
        <v>150</v>
      </c>
      <c r="G26" s="185">
        <v>145</v>
      </c>
      <c r="H26" s="160">
        <v>0.2482</v>
      </c>
      <c r="I26" s="160">
        <v>0.23580000000000001</v>
      </c>
      <c r="J26" s="160"/>
      <c r="K26" s="160"/>
      <c r="L26" s="354">
        <v>2022</v>
      </c>
      <c r="M26" s="42" t="s">
        <v>380</v>
      </c>
      <c r="N26" s="390" t="s">
        <v>478</v>
      </c>
      <c r="O26" s="42" t="s">
        <v>479</v>
      </c>
      <c r="P26" s="325">
        <v>1985</v>
      </c>
      <c r="Q26" s="98">
        <v>0.16725000000000001</v>
      </c>
    </row>
    <row r="27" spans="1:19" ht="14.65" thickBot="1">
      <c r="A27" s="14" t="s">
        <v>910</v>
      </c>
      <c r="B27" s="14" t="s">
        <v>380</v>
      </c>
      <c r="C27" s="14" t="s">
        <v>430</v>
      </c>
      <c r="D27" s="14" t="s">
        <v>327</v>
      </c>
      <c r="E27" s="14" t="s">
        <v>173</v>
      </c>
      <c r="F27" s="14" t="s">
        <v>174</v>
      </c>
      <c r="G27" s="185">
        <v>26</v>
      </c>
      <c r="H27" s="160">
        <v>0.1153</v>
      </c>
      <c r="I27" s="160">
        <v>0.11927</v>
      </c>
      <c r="J27" s="160"/>
      <c r="K27" s="160"/>
      <c r="L27" s="355">
        <v>2023</v>
      </c>
      <c r="M27" s="77" t="s">
        <v>380</v>
      </c>
      <c r="N27" s="165" t="s">
        <v>478</v>
      </c>
      <c r="O27" s="77" t="s">
        <v>479</v>
      </c>
      <c r="P27" s="326">
        <v>2348</v>
      </c>
      <c r="Q27" s="99">
        <v>0.13969000000000001</v>
      </c>
    </row>
    <row r="28" spans="1:19">
      <c r="A28" s="14" t="s">
        <v>910</v>
      </c>
      <c r="B28" s="14" t="s">
        <v>380</v>
      </c>
      <c r="C28" s="14" t="s">
        <v>430</v>
      </c>
      <c r="D28" s="14" t="s">
        <v>327</v>
      </c>
      <c r="E28" s="14" t="s">
        <v>197</v>
      </c>
      <c r="F28" s="14" t="s">
        <v>911</v>
      </c>
      <c r="G28" s="185">
        <v>54</v>
      </c>
      <c r="H28" s="160">
        <v>0.2407</v>
      </c>
      <c r="I28" s="160">
        <v>0.24326</v>
      </c>
      <c r="J28" s="160"/>
      <c r="K28" s="160"/>
      <c r="L28" s="160"/>
      <c r="M28" s="160"/>
      <c r="N28" s="160"/>
      <c r="O28" s="160"/>
      <c r="P28" s="185"/>
      <c r="Q28" s="14"/>
    </row>
    <row r="29" spans="1:19">
      <c r="A29" s="14" t="s">
        <v>910</v>
      </c>
      <c r="B29" s="14" t="s">
        <v>380</v>
      </c>
      <c r="C29" s="14" t="s">
        <v>430</v>
      </c>
      <c r="D29" s="14" t="s">
        <v>327</v>
      </c>
      <c r="E29" s="14" t="s">
        <v>209</v>
      </c>
      <c r="F29" s="14" t="s">
        <v>273</v>
      </c>
      <c r="G29" s="185">
        <v>115</v>
      </c>
      <c r="H29" s="160">
        <v>0.1391</v>
      </c>
      <c r="I29" s="160">
        <v>0.13997999999999999</v>
      </c>
      <c r="J29" s="160"/>
      <c r="K29" s="160"/>
      <c r="L29" s="160"/>
      <c r="M29" s="160"/>
      <c r="N29" s="160"/>
      <c r="O29" s="160"/>
      <c r="P29" s="185"/>
      <c r="Q29" s="14"/>
    </row>
    <row r="30" spans="1:19">
      <c r="A30" s="14" t="s">
        <v>910</v>
      </c>
      <c r="B30" s="14" t="s">
        <v>380</v>
      </c>
      <c r="C30" s="14" t="s">
        <v>430</v>
      </c>
      <c r="D30" s="14" t="s">
        <v>327</v>
      </c>
      <c r="E30" s="14" t="s">
        <v>211</v>
      </c>
      <c r="F30" s="14" t="s">
        <v>274</v>
      </c>
      <c r="G30" s="185">
        <v>92</v>
      </c>
      <c r="H30" s="160">
        <v>0.1086</v>
      </c>
      <c r="I30" s="160">
        <v>0.11089</v>
      </c>
      <c r="J30" s="160"/>
      <c r="K30" s="160"/>
      <c r="L30" s="160"/>
      <c r="M30" s="160"/>
      <c r="N30" s="160"/>
      <c r="O30" s="160"/>
      <c r="P30" s="185"/>
      <c r="Q30" s="14"/>
    </row>
    <row r="31" spans="1:19">
      <c r="A31" s="14" t="s">
        <v>910</v>
      </c>
      <c r="B31" s="14" t="s">
        <v>380</v>
      </c>
      <c r="C31" s="63" t="s">
        <v>431</v>
      </c>
      <c r="D31" s="63" t="s">
        <v>432</v>
      </c>
      <c r="E31" s="63" t="s">
        <v>431</v>
      </c>
      <c r="F31" s="63" t="s">
        <v>432</v>
      </c>
      <c r="G31" s="184">
        <v>644</v>
      </c>
      <c r="H31" s="167">
        <v>0.1459</v>
      </c>
      <c r="I31" s="167">
        <v>0.14630000000000001</v>
      </c>
      <c r="J31" s="160"/>
      <c r="K31" s="160"/>
      <c r="L31" s="160"/>
      <c r="M31" s="160"/>
      <c r="N31" s="160"/>
      <c r="O31" s="160"/>
      <c r="P31" s="185"/>
      <c r="Q31" s="14"/>
    </row>
    <row r="32" spans="1:19">
      <c r="A32" s="14" t="s">
        <v>910</v>
      </c>
      <c r="B32" s="14" t="s">
        <v>380</v>
      </c>
      <c r="C32" s="14" t="s">
        <v>431</v>
      </c>
      <c r="D32" s="14" t="s">
        <v>432</v>
      </c>
      <c r="E32" s="14" t="s">
        <v>37</v>
      </c>
      <c r="F32" s="14" t="s">
        <v>38</v>
      </c>
      <c r="G32" s="185">
        <v>72</v>
      </c>
      <c r="H32" s="160">
        <v>0.125</v>
      </c>
      <c r="I32" s="160">
        <v>0.12224</v>
      </c>
      <c r="J32" s="160"/>
      <c r="K32" s="160"/>
      <c r="L32" s="167"/>
      <c r="M32" s="167"/>
      <c r="N32" s="167"/>
      <c r="O32" s="167"/>
      <c r="P32" s="184"/>
      <c r="Q32" s="14"/>
    </row>
    <row r="33" spans="1:17">
      <c r="A33" s="14" t="s">
        <v>910</v>
      </c>
      <c r="B33" s="14" t="s">
        <v>380</v>
      </c>
      <c r="C33" s="14" t="s">
        <v>431</v>
      </c>
      <c r="D33" s="14" t="s">
        <v>432</v>
      </c>
      <c r="E33" s="14" t="s">
        <v>49</v>
      </c>
      <c r="F33" s="14" t="s">
        <v>50</v>
      </c>
      <c r="G33" s="334">
        <v>70</v>
      </c>
      <c r="H33" s="335">
        <v>0.2</v>
      </c>
      <c r="I33" s="160">
        <v>0.19966999999999999</v>
      </c>
      <c r="J33" s="160"/>
      <c r="K33" s="160"/>
      <c r="L33" s="160"/>
      <c r="M33" s="160"/>
      <c r="N33" s="160"/>
      <c r="O33" s="160"/>
      <c r="P33" s="185"/>
      <c r="Q33" s="14"/>
    </row>
    <row r="34" spans="1:17">
      <c r="A34" s="14" t="s">
        <v>910</v>
      </c>
      <c r="B34" s="14" t="s">
        <v>380</v>
      </c>
      <c r="C34" s="14" t="s">
        <v>431</v>
      </c>
      <c r="D34" s="14" t="s">
        <v>432</v>
      </c>
      <c r="E34" s="14" t="s">
        <v>73</v>
      </c>
      <c r="F34" s="14" t="s">
        <v>74</v>
      </c>
      <c r="G34" s="185">
        <v>64</v>
      </c>
      <c r="H34" s="160">
        <v>7.8100000000000003E-2</v>
      </c>
      <c r="I34" s="160">
        <v>8.2540000000000002E-2</v>
      </c>
      <c r="J34" s="160"/>
      <c r="K34" s="160"/>
      <c r="L34" s="160"/>
      <c r="M34" s="160"/>
      <c r="N34" s="160"/>
      <c r="O34" s="160"/>
      <c r="P34" s="185"/>
      <c r="Q34" s="14"/>
    </row>
    <row r="35" spans="1:17">
      <c r="A35" s="14" t="s">
        <v>910</v>
      </c>
      <c r="B35" s="14" t="s">
        <v>380</v>
      </c>
      <c r="C35" s="14" t="s">
        <v>431</v>
      </c>
      <c r="D35" s="14" t="s">
        <v>432</v>
      </c>
      <c r="E35" s="14" t="s">
        <v>77</v>
      </c>
      <c r="F35" s="14" t="s">
        <v>912</v>
      </c>
      <c r="G35" s="185">
        <v>76</v>
      </c>
      <c r="H35" s="160">
        <v>0.1973</v>
      </c>
      <c r="I35" s="160">
        <v>0.19370999999999999</v>
      </c>
      <c r="J35" s="160"/>
      <c r="K35" s="160"/>
      <c r="L35" s="160"/>
      <c r="M35" s="160"/>
      <c r="N35" s="160"/>
      <c r="O35" s="160"/>
      <c r="P35" s="185"/>
      <c r="Q35" s="14"/>
    </row>
    <row r="36" spans="1:17">
      <c r="A36" s="14" t="s">
        <v>910</v>
      </c>
      <c r="B36" s="14" t="s">
        <v>380</v>
      </c>
      <c r="C36" s="14" t="s">
        <v>431</v>
      </c>
      <c r="D36" s="14" t="s">
        <v>432</v>
      </c>
      <c r="E36" s="14" t="s">
        <v>100</v>
      </c>
      <c r="F36" s="14" t="s">
        <v>101</v>
      </c>
      <c r="G36" s="334">
        <v>20</v>
      </c>
      <c r="H36" s="335">
        <v>0</v>
      </c>
      <c r="I36" s="160">
        <v>0</v>
      </c>
      <c r="J36" s="160"/>
      <c r="K36" s="160"/>
      <c r="L36" s="160"/>
      <c r="M36" s="160"/>
      <c r="N36" s="160"/>
      <c r="O36" s="160"/>
      <c r="P36" s="185"/>
      <c r="Q36" s="14"/>
    </row>
    <row r="37" spans="1:17">
      <c r="A37" s="14" t="s">
        <v>910</v>
      </c>
      <c r="B37" s="14" t="s">
        <v>380</v>
      </c>
      <c r="C37" s="14" t="s">
        <v>431</v>
      </c>
      <c r="D37" s="14" t="s">
        <v>432</v>
      </c>
      <c r="E37" s="14" t="s">
        <v>129</v>
      </c>
      <c r="F37" s="14" t="s">
        <v>130</v>
      </c>
      <c r="G37" s="185">
        <v>117</v>
      </c>
      <c r="H37" s="160">
        <v>0.15379999999999999</v>
      </c>
      <c r="I37" s="160">
        <v>0.16317000000000001</v>
      </c>
      <c r="J37" s="160"/>
      <c r="K37" s="160"/>
      <c r="L37" s="160"/>
      <c r="M37" s="160"/>
      <c r="N37" s="160"/>
      <c r="O37" s="160"/>
      <c r="P37" s="185"/>
      <c r="Q37" s="14"/>
    </row>
    <row r="38" spans="1:17">
      <c r="A38" s="14" t="s">
        <v>910</v>
      </c>
      <c r="B38" s="14" t="s">
        <v>380</v>
      </c>
      <c r="C38" s="14" t="s">
        <v>431</v>
      </c>
      <c r="D38" s="14" t="s">
        <v>432</v>
      </c>
      <c r="E38" s="14" t="s">
        <v>131</v>
      </c>
      <c r="F38" s="14" t="s">
        <v>132</v>
      </c>
      <c r="G38" s="185">
        <v>42</v>
      </c>
      <c r="H38" s="160">
        <v>0.1666</v>
      </c>
      <c r="I38" s="160">
        <v>0.17282</v>
      </c>
      <c r="J38" s="160"/>
      <c r="K38" s="160"/>
      <c r="L38" s="160"/>
      <c r="M38" s="160"/>
      <c r="N38" s="160"/>
      <c r="O38" s="160"/>
      <c r="P38" s="185"/>
      <c r="Q38" s="14"/>
    </row>
    <row r="39" spans="1:17">
      <c r="A39" s="14" t="s">
        <v>910</v>
      </c>
      <c r="B39" s="14" t="s">
        <v>380</v>
      </c>
      <c r="C39" s="14" t="s">
        <v>431</v>
      </c>
      <c r="D39" s="14" t="s">
        <v>432</v>
      </c>
      <c r="E39" s="14" t="s">
        <v>133</v>
      </c>
      <c r="F39" s="14" t="s">
        <v>134</v>
      </c>
      <c r="G39" s="185">
        <v>61</v>
      </c>
      <c r="H39" s="160">
        <v>0.13109999999999999</v>
      </c>
      <c r="I39" s="160">
        <v>0.12655</v>
      </c>
      <c r="J39" s="160"/>
      <c r="K39" s="160"/>
      <c r="L39" s="160"/>
      <c r="M39" s="160"/>
      <c r="N39" s="160"/>
      <c r="O39" s="160"/>
      <c r="P39" s="185"/>
      <c r="Q39" s="14"/>
    </row>
    <row r="40" spans="1:17">
      <c r="A40" s="14" t="s">
        <v>910</v>
      </c>
      <c r="B40" s="14" t="s">
        <v>380</v>
      </c>
      <c r="C40" s="14" t="s">
        <v>431</v>
      </c>
      <c r="D40" s="14" t="s">
        <v>432</v>
      </c>
      <c r="E40" s="14" t="s">
        <v>141</v>
      </c>
      <c r="F40" s="14" t="s">
        <v>142</v>
      </c>
      <c r="G40" s="185">
        <v>47</v>
      </c>
      <c r="H40" s="160">
        <v>0.12759999999999999</v>
      </c>
      <c r="I40" s="160">
        <v>0.12612000000000001</v>
      </c>
      <c r="J40" s="160"/>
      <c r="K40" s="160"/>
      <c r="L40" s="167"/>
      <c r="M40" s="167"/>
      <c r="N40" s="167"/>
      <c r="O40" s="167"/>
      <c r="P40" s="184"/>
      <c r="Q40" s="14"/>
    </row>
    <row r="41" spans="1:17">
      <c r="A41" s="14" t="s">
        <v>910</v>
      </c>
      <c r="B41" s="14" t="s">
        <v>380</v>
      </c>
      <c r="C41" s="14" t="s">
        <v>431</v>
      </c>
      <c r="D41" s="14" t="s">
        <v>432</v>
      </c>
      <c r="E41" s="14" t="s">
        <v>189</v>
      </c>
      <c r="F41" s="14" t="s">
        <v>913</v>
      </c>
      <c r="G41" s="185">
        <v>27</v>
      </c>
      <c r="H41" s="160">
        <v>0.14810000000000001</v>
      </c>
      <c r="I41" s="160">
        <v>0.14391999999999999</v>
      </c>
      <c r="J41" s="160"/>
      <c r="K41" s="160"/>
      <c r="L41" s="160"/>
      <c r="M41" s="160"/>
      <c r="N41" s="160"/>
      <c r="O41" s="160"/>
      <c r="P41" s="185"/>
      <c r="Q41" s="14"/>
    </row>
    <row r="42" spans="1:17">
      <c r="A42" s="14" t="s">
        <v>910</v>
      </c>
      <c r="B42" s="14" t="s">
        <v>380</v>
      </c>
      <c r="C42" s="14" t="s">
        <v>431</v>
      </c>
      <c r="D42" s="14" t="s">
        <v>432</v>
      </c>
      <c r="E42" s="14" t="s">
        <v>190</v>
      </c>
      <c r="F42" s="14" t="s">
        <v>914</v>
      </c>
      <c r="G42" s="334">
        <v>11</v>
      </c>
      <c r="H42" s="335">
        <v>0.2727</v>
      </c>
      <c r="I42" s="160">
        <v>0.27621000000000001</v>
      </c>
      <c r="J42" s="160"/>
      <c r="K42" s="160"/>
      <c r="L42" s="160"/>
      <c r="M42" s="160"/>
      <c r="N42" s="160"/>
      <c r="O42" s="160"/>
      <c r="P42" s="185"/>
      <c r="Q42" s="14"/>
    </row>
    <row r="43" spans="1:17">
      <c r="A43" s="14" t="s">
        <v>910</v>
      </c>
      <c r="B43" s="14" t="s">
        <v>380</v>
      </c>
      <c r="C43" s="14" t="s">
        <v>431</v>
      </c>
      <c r="D43" s="14" t="s">
        <v>432</v>
      </c>
      <c r="E43" s="14" t="s">
        <v>225</v>
      </c>
      <c r="F43" s="14" t="s">
        <v>226</v>
      </c>
      <c r="G43" s="185">
        <v>15</v>
      </c>
      <c r="H43" s="160">
        <v>6.6600000000000006E-2</v>
      </c>
      <c r="I43" s="160">
        <v>6.1650000000000003E-2</v>
      </c>
      <c r="J43" s="160"/>
      <c r="K43" s="160"/>
      <c r="L43" s="160"/>
      <c r="M43" s="160"/>
      <c r="N43" s="160"/>
      <c r="O43" s="160"/>
      <c r="P43" s="185"/>
      <c r="Q43" s="14"/>
    </row>
    <row r="44" spans="1:17">
      <c r="A44" s="14" t="s">
        <v>910</v>
      </c>
      <c r="B44" s="14" t="s">
        <v>380</v>
      </c>
      <c r="C44" s="14" t="s">
        <v>431</v>
      </c>
      <c r="D44" s="14" t="s">
        <v>432</v>
      </c>
      <c r="E44" s="14" t="s">
        <v>227</v>
      </c>
      <c r="F44" s="14" t="s">
        <v>228</v>
      </c>
      <c r="G44" s="334">
        <v>22</v>
      </c>
      <c r="H44" s="335">
        <v>0.18179999999999999</v>
      </c>
      <c r="I44" s="160">
        <v>0.17768999999999999</v>
      </c>
      <c r="J44" s="160"/>
      <c r="K44" s="160"/>
      <c r="L44" s="160"/>
      <c r="M44" s="160"/>
      <c r="N44" s="160"/>
      <c r="O44" s="160"/>
      <c r="P44" s="185"/>
      <c r="Q44" s="14"/>
    </row>
    <row r="45" spans="1:17">
      <c r="A45" s="14" t="s">
        <v>910</v>
      </c>
      <c r="B45" s="14" t="s">
        <v>380</v>
      </c>
      <c r="C45" s="63" t="s">
        <v>433</v>
      </c>
      <c r="D45" s="63" t="s">
        <v>315</v>
      </c>
      <c r="E45" s="63" t="s">
        <v>433</v>
      </c>
      <c r="F45" s="63" t="s">
        <v>315</v>
      </c>
      <c r="G45" s="184">
        <v>279</v>
      </c>
      <c r="H45" s="167">
        <v>0.15049999999999999</v>
      </c>
      <c r="I45" s="167">
        <v>0.14926</v>
      </c>
      <c r="J45" s="160"/>
      <c r="K45" s="160"/>
      <c r="L45" s="160"/>
      <c r="M45" s="160"/>
      <c r="N45" s="160"/>
      <c r="O45" s="160"/>
      <c r="P45" s="185"/>
      <c r="Q45" s="14"/>
    </row>
    <row r="46" spans="1:17">
      <c r="A46" s="14" t="s">
        <v>910</v>
      </c>
      <c r="B46" s="14" t="s">
        <v>380</v>
      </c>
      <c r="C46" s="14" t="s">
        <v>433</v>
      </c>
      <c r="D46" s="14" t="s">
        <v>315</v>
      </c>
      <c r="E46" s="14" t="s">
        <v>41</v>
      </c>
      <c r="F46" s="14" t="s">
        <v>42</v>
      </c>
      <c r="G46" s="334">
        <v>41</v>
      </c>
      <c r="H46" s="160">
        <v>9.7500000000000003E-2</v>
      </c>
      <c r="I46" s="160">
        <v>8.9550000000000005E-2</v>
      </c>
      <c r="J46" s="160"/>
      <c r="K46" s="160"/>
      <c r="L46" s="160"/>
      <c r="M46" s="160"/>
      <c r="N46" s="160"/>
      <c r="O46" s="160"/>
      <c r="P46" s="185"/>
      <c r="Q46" s="14"/>
    </row>
    <row r="47" spans="1:17">
      <c r="A47" s="14" t="s">
        <v>910</v>
      </c>
      <c r="B47" s="14" t="s">
        <v>380</v>
      </c>
      <c r="C47" s="14" t="s">
        <v>433</v>
      </c>
      <c r="D47" s="14" t="s">
        <v>315</v>
      </c>
      <c r="E47" s="14" t="s">
        <v>119</v>
      </c>
      <c r="F47" s="14" t="s">
        <v>120</v>
      </c>
      <c r="G47" s="185">
        <v>120</v>
      </c>
      <c r="H47" s="160">
        <v>0.15</v>
      </c>
      <c r="I47" s="160">
        <v>0.14529</v>
      </c>
      <c r="J47" s="160"/>
      <c r="K47" s="160"/>
      <c r="L47" s="160"/>
      <c r="M47" s="160"/>
      <c r="N47" s="160"/>
      <c r="O47" s="160"/>
      <c r="P47" s="185"/>
      <c r="Q47" s="14"/>
    </row>
    <row r="48" spans="1:17">
      <c r="A48" s="14" t="s">
        <v>910</v>
      </c>
      <c r="B48" s="14" t="s">
        <v>380</v>
      </c>
      <c r="C48" s="14" t="s">
        <v>433</v>
      </c>
      <c r="D48" s="14" t="s">
        <v>315</v>
      </c>
      <c r="E48" s="14" t="s">
        <v>814</v>
      </c>
      <c r="F48" s="14" t="s">
        <v>813</v>
      </c>
      <c r="G48" s="334">
        <v>71</v>
      </c>
      <c r="H48" s="160">
        <v>0.183</v>
      </c>
      <c r="I48" s="160">
        <v>0.19033</v>
      </c>
      <c r="J48" s="160"/>
      <c r="K48" s="160"/>
      <c r="L48" s="167"/>
      <c r="M48" s="167"/>
      <c r="N48" s="167"/>
      <c r="O48" s="167"/>
      <c r="P48" s="184"/>
      <c r="Q48" s="14"/>
    </row>
    <row r="49" spans="1:17">
      <c r="A49" s="14" t="s">
        <v>910</v>
      </c>
      <c r="B49" s="14" t="s">
        <v>380</v>
      </c>
      <c r="C49" s="14" t="s">
        <v>433</v>
      </c>
      <c r="D49" s="14" t="s">
        <v>315</v>
      </c>
      <c r="E49" s="14" t="s">
        <v>184</v>
      </c>
      <c r="F49" s="14" t="s">
        <v>185</v>
      </c>
      <c r="G49" s="185">
        <v>25</v>
      </c>
      <c r="H49" s="160">
        <v>0.2399</v>
      </c>
      <c r="I49" s="160">
        <v>0.25381999999999999</v>
      </c>
      <c r="J49" s="160"/>
      <c r="K49" s="160"/>
      <c r="L49" s="160"/>
      <c r="M49" s="160"/>
      <c r="N49" s="160"/>
      <c r="O49" s="160"/>
      <c r="P49" s="185"/>
      <c r="Q49" s="14"/>
    </row>
    <row r="50" spans="1:17">
      <c r="A50" s="14" t="s">
        <v>910</v>
      </c>
      <c r="B50" s="14" t="s">
        <v>380</v>
      </c>
      <c r="C50" s="14" t="s">
        <v>433</v>
      </c>
      <c r="D50" s="14" t="s">
        <v>315</v>
      </c>
      <c r="E50" s="14" t="s">
        <v>235</v>
      </c>
      <c r="F50" s="14" t="s">
        <v>935</v>
      </c>
      <c r="G50" s="185">
        <v>22</v>
      </c>
      <c r="H50" s="160">
        <v>4.5400000000000003E-2</v>
      </c>
      <c r="I50" s="160">
        <v>4.786E-2</v>
      </c>
      <c r="J50" s="160"/>
      <c r="K50" s="160"/>
      <c r="L50" s="160"/>
      <c r="M50" s="160"/>
      <c r="N50" s="160"/>
      <c r="O50" s="160"/>
      <c r="P50" s="185"/>
      <c r="Q50" s="14"/>
    </row>
    <row r="51" spans="1:17">
      <c r="A51" s="14" t="s">
        <v>910</v>
      </c>
      <c r="B51" s="14" t="s">
        <v>380</v>
      </c>
      <c r="C51" s="63" t="s">
        <v>434</v>
      </c>
      <c r="D51" s="63" t="s">
        <v>369</v>
      </c>
      <c r="E51" s="63" t="s">
        <v>434</v>
      </c>
      <c r="F51" s="63" t="s">
        <v>369</v>
      </c>
      <c r="G51" s="184">
        <v>177</v>
      </c>
      <c r="H51" s="167">
        <v>0.1129</v>
      </c>
      <c r="I51" s="167">
        <v>0.11264</v>
      </c>
      <c r="J51" s="160"/>
      <c r="K51" s="160"/>
      <c r="L51" s="160"/>
      <c r="M51" s="160"/>
      <c r="N51" s="160"/>
      <c r="O51" s="160"/>
      <c r="P51" s="185"/>
      <c r="Q51" s="14"/>
    </row>
    <row r="52" spans="1:17">
      <c r="A52" s="14" t="s">
        <v>910</v>
      </c>
      <c r="B52" s="14" t="s">
        <v>380</v>
      </c>
      <c r="C52" s="14" t="s">
        <v>434</v>
      </c>
      <c r="D52" s="14" t="s">
        <v>369</v>
      </c>
      <c r="E52" s="14" t="s">
        <v>94</v>
      </c>
      <c r="F52" s="14" t="s">
        <v>95</v>
      </c>
      <c r="G52" s="185">
        <v>74</v>
      </c>
      <c r="H52" s="160">
        <v>0.18909999999999999</v>
      </c>
      <c r="I52" s="160">
        <v>0.18393000000000001</v>
      </c>
      <c r="J52" s="160"/>
      <c r="K52" s="160"/>
      <c r="L52" s="160"/>
      <c r="M52" s="160"/>
      <c r="N52" s="160"/>
      <c r="O52" s="160"/>
      <c r="P52" s="185"/>
      <c r="Q52" s="14"/>
    </row>
    <row r="53" spans="1:17">
      <c r="A53" s="14" t="s">
        <v>910</v>
      </c>
      <c r="B53" s="14" t="s">
        <v>380</v>
      </c>
      <c r="C53" s="14" t="s">
        <v>434</v>
      </c>
      <c r="D53" s="14" t="s">
        <v>369</v>
      </c>
      <c r="E53" s="14" t="s">
        <v>145</v>
      </c>
      <c r="F53" s="14" t="s">
        <v>146</v>
      </c>
      <c r="G53" s="185">
        <v>48</v>
      </c>
      <c r="H53" s="160">
        <v>0.1041</v>
      </c>
      <c r="I53" s="160">
        <v>0.10391</v>
      </c>
      <c r="J53" s="160"/>
      <c r="K53" s="160"/>
      <c r="L53" s="160"/>
      <c r="M53" s="160"/>
      <c r="N53" s="160"/>
      <c r="O53" s="160"/>
      <c r="P53" s="185"/>
      <c r="Q53" s="14"/>
    </row>
    <row r="54" spans="1:17">
      <c r="A54" s="14" t="s">
        <v>910</v>
      </c>
      <c r="B54" s="14" t="s">
        <v>380</v>
      </c>
      <c r="C54" s="14" t="s">
        <v>434</v>
      </c>
      <c r="D54" s="14" t="s">
        <v>369</v>
      </c>
      <c r="E54" s="14" t="s">
        <v>239</v>
      </c>
      <c r="F54" s="14" t="s">
        <v>240</v>
      </c>
      <c r="G54" s="185">
        <v>55</v>
      </c>
      <c r="H54" s="160">
        <v>1.8100000000000002E-2</v>
      </c>
      <c r="I54" s="160">
        <v>1.8749999999999999E-2</v>
      </c>
      <c r="J54" s="160"/>
      <c r="K54" s="160"/>
      <c r="L54" s="160"/>
      <c r="M54" s="160"/>
      <c r="N54" s="160"/>
      <c r="O54" s="160"/>
      <c r="P54" s="185"/>
      <c r="Q54" s="14"/>
    </row>
    <row r="55" spans="1:17">
      <c r="A55" s="14" t="s">
        <v>910</v>
      </c>
      <c r="B55" s="14" t="s">
        <v>380</v>
      </c>
      <c r="C55" s="63" t="s">
        <v>435</v>
      </c>
      <c r="D55" s="63" t="s">
        <v>328</v>
      </c>
      <c r="E55" s="63" t="s">
        <v>435</v>
      </c>
      <c r="F55" s="63" t="s">
        <v>328</v>
      </c>
      <c r="G55" s="184">
        <v>190</v>
      </c>
      <c r="H55" s="167">
        <v>0.1263</v>
      </c>
      <c r="I55" s="167">
        <v>0.12764</v>
      </c>
      <c r="J55" s="160"/>
      <c r="K55" s="160"/>
      <c r="L55" s="167"/>
      <c r="M55" s="167"/>
      <c r="N55" s="167"/>
      <c r="O55" s="167"/>
      <c r="P55" s="184"/>
      <c r="Q55" s="14"/>
    </row>
    <row r="56" spans="1:17">
      <c r="A56" s="14" t="s">
        <v>910</v>
      </c>
      <c r="B56" s="14" t="s">
        <v>380</v>
      </c>
      <c r="C56" s="14" t="s">
        <v>435</v>
      </c>
      <c r="D56" s="14" t="s">
        <v>328</v>
      </c>
      <c r="E56" s="14" t="s">
        <v>61</v>
      </c>
      <c r="F56" s="14" t="s">
        <v>62</v>
      </c>
      <c r="G56" s="185">
        <v>27</v>
      </c>
      <c r="H56" s="160">
        <v>0.1111</v>
      </c>
      <c r="I56" s="160">
        <v>0.12018</v>
      </c>
      <c r="J56" s="160"/>
      <c r="K56" s="160"/>
      <c r="L56" s="160"/>
      <c r="M56" s="160"/>
      <c r="N56" s="160"/>
      <c r="O56" s="160"/>
      <c r="P56" s="185"/>
      <c r="Q56" s="14"/>
    </row>
    <row r="57" spans="1:17">
      <c r="A57" s="14" t="s">
        <v>910</v>
      </c>
      <c r="B57" s="14" t="s">
        <v>380</v>
      </c>
      <c r="C57" s="14" t="s">
        <v>435</v>
      </c>
      <c r="D57" s="14" t="s">
        <v>328</v>
      </c>
      <c r="E57" s="14" t="s">
        <v>69</v>
      </c>
      <c r="F57" s="14" t="s">
        <v>70</v>
      </c>
      <c r="G57" s="185">
        <v>73</v>
      </c>
      <c r="H57" s="160">
        <v>0.13689999999999999</v>
      </c>
      <c r="I57" s="160">
        <v>0.13875999999999999</v>
      </c>
      <c r="J57" s="160"/>
      <c r="K57" s="160"/>
      <c r="L57" s="160"/>
      <c r="M57" s="160"/>
      <c r="N57" s="160"/>
      <c r="O57" s="160"/>
      <c r="P57" s="185"/>
      <c r="Q57" s="14"/>
    </row>
    <row r="58" spans="1:17">
      <c r="A58" s="14" t="s">
        <v>910</v>
      </c>
      <c r="B58" s="14" t="s">
        <v>380</v>
      </c>
      <c r="C58" s="14" t="s">
        <v>435</v>
      </c>
      <c r="D58" s="14" t="s">
        <v>328</v>
      </c>
      <c r="E58" s="14" t="s">
        <v>117</v>
      </c>
      <c r="F58" s="14" t="s">
        <v>118</v>
      </c>
      <c r="G58" s="185">
        <v>51</v>
      </c>
      <c r="H58" s="160">
        <v>0.13719999999999999</v>
      </c>
      <c r="I58" s="160">
        <v>0.13649</v>
      </c>
      <c r="J58" s="160"/>
      <c r="K58" s="160"/>
      <c r="L58" s="160"/>
      <c r="M58" s="160"/>
      <c r="N58" s="160"/>
      <c r="O58" s="160"/>
      <c r="P58" s="185"/>
      <c r="Q58" s="14"/>
    </row>
    <row r="59" spans="1:17">
      <c r="A59" s="14" t="s">
        <v>910</v>
      </c>
      <c r="B59" s="14" t="s">
        <v>380</v>
      </c>
      <c r="C59" s="14" t="s">
        <v>435</v>
      </c>
      <c r="D59" s="14" t="s">
        <v>328</v>
      </c>
      <c r="E59" s="14" t="s">
        <v>121</v>
      </c>
      <c r="F59" s="14" t="s">
        <v>122</v>
      </c>
      <c r="G59" s="185">
        <v>39</v>
      </c>
      <c r="H59" s="160">
        <v>0.10249999999999999</v>
      </c>
      <c r="I59" s="160">
        <v>0.10070999999999999</v>
      </c>
      <c r="J59" s="160"/>
      <c r="K59" s="160"/>
      <c r="L59" s="160"/>
      <c r="M59" s="160"/>
      <c r="N59" s="160"/>
      <c r="O59" s="160"/>
      <c r="P59" s="185"/>
      <c r="Q59" s="14"/>
    </row>
    <row r="60" spans="1:17">
      <c r="A60" s="14" t="s">
        <v>910</v>
      </c>
      <c r="B60" s="14" t="s">
        <v>380</v>
      </c>
      <c r="C60" s="63" t="s">
        <v>436</v>
      </c>
      <c r="D60" s="63" t="s">
        <v>330</v>
      </c>
      <c r="E60" s="63" t="s">
        <v>436</v>
      </c>
      <c r="F60" s="63" t="s">
        <v>330</v>
      </c>
      <c r="G60" s="184">
        <v>207</v>
      </c>
      <c r="H60" s="167">
        <v>0.1014</v>
      </c>
      <c r="I60" s="167">
        <v>0.10054</v>
      </c>
      <c r="J60" s="160"/>
      <c r="K60" s="160"/>
      <c r="L60" s="167"/>
      <c r="M60" s="167"/>
      <c r="N60" s="167"/>
      <c r="O60" s="167"/>
      <c r="P60" s="184"/>
      <c r="Q60" s="14"/>
    </row>
    <row r="61" spans="1:17">
      <c r="A61" s="14" t="s">
        <v>910</v>
      </c>
      <c r="B61" s="14" t="s">
        <v>380</v>
      </c>
      <c r="C61" s="14" t="s">
        <v>436</v>
      </c>
      <c r="D61" s="14" t="s">
        <v>330</v>
      </c>
      <c r="E61" s="14" t="s">
        <v>39</v>
      </c>
      <c r="F61" s="14" t="s">
        <v>40</v>
      </c>
      <c r="G61" s="185">
        <v>33</v>
      </c>
      <c r="H61" s="160">
        <v>6.0600000000000001E-2</v>
      </c>
      <c r="I61" s="160">
        <v>5.9389999999999998E-2</v>
      </c>
      <c r="J61" s="160"/>
      <c r="K61" s="160"/>
      <c r="L61" s="160"/>
      <c r="M61" s="160"/>
      <c r="N61" s="160"/>
      <c r="O61" s="160"/>
      <c r="P61" s="185"/>
      <c r="Q61" s="14"/>
    </row>
    <row r="62" spans="1:17">
      <c r="A62" s="14" t="s">
        <v>910</v>
      </c>
      <c r="B62" s="14" t="s">
        <v>380</v>
      </c>
      <c r="C62" s="14" t="s">
        <v>436</v>
      </c>
      <c r="D62" s="14" t="s">
        <v>330</v>
      </c>
      <c r="E62" s="14" t="s">
        <v>71</v>
      </c>
      <c r="F62" s="14" t="s">
        <v>72</v>
      </c>
      <c r="G62" s="185">
        <v>59</v>
      </c>
      <c r="H62" s="160">
        <v>0.1016</v>
      </c>
      <c r="I62" s="160">
        <v>0.1027</v>
      </c>
      <c r="J62" s="160"/>
      <c r="K62" s="160"/>
      <c r="L62" s="160"/>
      <c r="M62" s="160"/>
      <c r="N62" s="160"/>
      <c r="O62" s="160"/>
      <c r="P62" s="185"/>
      <c r="Q62" s="14"/>
    </row>
    <row r="63" spans="1:17">
      <c r="A63" s="14" t="s">
        <v>910</v>
      </c>
      <c r="B63" s="14" t="s">
        <v>380</v>
      </c>
      <c r="C63" s="14" t="s">
        <v>436</v>
      </c>
      <c r="D63" s="14" t="s">
        <v>330</v>
      </c>
      <c r="E63" s="14" t="s">
        <v>107</v>
      </c>
      <c r="F63" s="14" t="s">
        <v>108</v>
      </c>
      <c r="G63" s="185">
        <v>72</v>
      </c>
      <c r="H63" s="160">
        <v>9.7199999999999995E-2</v>
      </c>
      <c r="I63" s="160">
        <v>9.7360000000000002E-2</v>
      </c>
      <c r="J63" s="160"/>
      <c r="K63" s="160"/>
      <c r="L63" s="160"/>
      <c r="M63" s="160"/>
      <c r="N63" s="160"/>
      <c r="O63" s="160"/>
      <c r="P63" s="185"/>
      <c r="Q63" s="14"/>
    </row>
    <row r="64" spans="1:17">
      <c r="A64" s="14" t="s">
        <v>910</v>
      </c>
      <c r="B64" s="14" t="s">
        <v>380</v>
      </c>
      <c r="C64" s="14" t="s">
        <v>436</v>
      </c>
      <c r="D64" s="14" t="s">
        <v>330</v>
      </c>
      <c r="E64" s="14" t="s">
        <v>213</v>
      </c>
      <c r="F64" s="14" t="s">
        <v>275</v>
      </c>
      <c r="G64" s="185">
        <v>43</v>
      </c>
      <c r="H64" s="160">
        <v>0.13950000000000001</v>
      </c>
      <c r="I64" s="160">
        <v>0.13371</v>
      </c>
      <c r="J64" s="160"/>
      <c r="K64" s="160"/>
      <c r="L64" s="167"/>
      <c r="M64" s="167"/>
      <c r="N64" s="167"/>
      <c r="O64" s="167"/>
      <c r="P64" s="184"/>
      <c r="Q64" s="14"/>
    </row>
    <row r="65" spans="1:17">
      <c r="A65" s="14" t="s">
        <v>910</v>
      </c>
      <c r="B65" s="14" t="s">
        <v>380</v>
      </c>
      <c r="C65" s="63" t="s">
        <v>437</v>
      </c>
      <c r="D65" s="63" t="s">
        <v>321</v>
      </c>
      <c r="E65" s="63" t="s">
        <v>437</v>
      </c>
      <c r="F65" s="63" t="s">
        <v>321</v>
      </c>
      <c r="G65" s="184">
        <v>166</v>
      </c>
      <c r="H65" s="167">
        <v>0.17710000000000001</v>
      </c>
      <c r="I65" s="167">
        <v>0.17585999999999999</v>
      </c>
      <c r="J65" s="160"/>
      <c r="K65" s="160"/>
      <c r="L65" s="160"/>
      <c r="M65" s="160"/>
      <c r="N65" s="160"/>
      <c r="O65" s="160"/>
      <c r="P65" s="185"/>
      <c r="Q65" s="14"/>
    </row>
    <row r="66" spans="1:17">
      <c r="A66" s="14" t="s">
        <v>910</v>
      </c>
      <c r="B66" s="14" t="s">
        <v>380</v>
      </c>
      <c r="C66" s="14" t="s">
        <v>437</v>
      </c>
      <c r="D66" s="14" t="s">
        <v>321</v>
      </c>
      <c r="E66" s="14" t="s">
        <v>161</v>
      </c>
      <c r="F66" s="14" t="s">
        <v>162</v>
      </c>
      <c r="G66" s="185">
        <v>106</v>
      </c>
      <c r="H66" s="160">
        <v>0.16980000000000001</v>
      </c>
      <c r="I66" s="160">
        <v>0.16879</v>
      </c>
      <c r="J66" s="160"/>
      <c r="K66" s="160"/>
      <c r="L66" s="160"/>
      <c r="M66" s="160"/>
      <c r="N66" s="160"/>
      <c r="O66" s="160"/>
      <c r="P66" s="185"/>
      <c r="Q66" s="14"/>
    </row>
    <row r="67" spans="1:17">
      <c r="A67" s="14" t="s">
        <v>910</v>
      </c>
      <c r="B67" s="14" t="s">
        <v>380</v>
      </c>
      <c r="C67" s="14" t="s">
        <v>437</v>
      </c>
      <c r="D67" s="14" t="s">
        <v>321</v>
      </c>
      <c r="E67" s="14" t="s">
        <v>199</v>
      </c>
      <c r="F67" s="14" t="s">
        <v>200</v>
      </c>
      <c r="G67" s="334">
        <v>60</v>
      </c>
      <c r="H67" s="335">
        <v>0.1666</v>
      </c>
      <c r="I67" s="160">
        <v>0.16542999999999999</v>
      </c>
      <c r="J67" s="160"/>
      <c r="K67" s="160"/>
      <c r="L67" s="160"/>
      <c r="M67" s="160"/>
      <c r="N67" s="160"/>
      <c r="O67" s="160"/>
      <c r="P67" s="185"/>
      <c r="Q67" s="14"/>
    </row>
    <row r="68" spans="1:17">
      <c r="A68" s="14" t="s">
        <v>910</v>
      </c>
      <c r="B68" s="14" t="s">
        <v>380</v>
      </c>
      <c r="C68" s="14" t="s">
        <v>437</v>
      </c>
      <c r="D68" s="14" t="s">
        <v>321</v>
      </c>
      <c r="E68" s="14" t="s">
        <v>229</v>
      </c>
      <c r="F68" s="14" t="s">
        <v>230</v>
      </c>
      <c r="G68" s="334" t="s">
        <v>939</v>
      </c>
      <c r="H68" s="335" t="s">
        <v>468</v>
      </c>
      <c r="I68" s="160">
        <v>0.32655000000000001</v>
      </c>
      <c r="J68" s="335"/>
      <c r="K68" s="160"/>
      <c r="L68" s="160"/>
      <c r="M68" s="160"/>
      <c r="N68" s="160"/>
      <c r="O68" s="160"/>
      <c r="P68" s="185"/>
      <c r="Q68" s="14"/>
    </row>
    <row r="69" spans="1:17">
      <c r="A69" s="14" t="s">
        <v>910</v>
      </c>
      <c r="B69" s="14" t="s">
        <v>380</v>
      </c>
      <c r="C69" s="63" t="s">
        <v>438</v>
      </c>
      <c r="D69" s="63" t="s">
        <v>317</v>
      </c>
      <c r="E69" s="63" t="s">
        <v>438</v>
      </c>
      <c r="F69" s="63" t="s">
        <v>317</v>
      </c>
      <c r="G69" s="184">
        <v>139</v>
      </c>
      <c r="H69" s="167">
        <v>0.17979999999999999</v>
      </c>
      <c r="I69" s="167">
        <v>0.16847999999999999</v>
      </c>
      <c r="J69" s="160"/>
      <c r="K69" s="160"/>
      <c r="L69" s="167"/>
      <c r="M69" s="167"/>
      <c r="N69" s="167"/>
      <c r="O69" s="167"/>
      <c r="P69" s="184"/>
      <c r="Q69" s="14"/>
    </row>
    <row r="70" spans="1:17">
      <c r="A70" s="14" t="s">
        <v>910</v>
      </c>
      <c r="B70" s="14" t="s">
        <v>380</v>
      </c>
      <c r="C70" s="14" t="s">
        <v>438</v>
      </c>
      <c r="D70" s="14" t="s">
        <v>317</v>
      </c>
      <c r="E70" s="14" t="s">
        <v>31</v>
      </c>
      <c r="F70" s="14" t="s">
        <v>32</v>
      </c>
      <c r="G70" s="334">
        <v>40</v>
      </c>
      <c r="H70" s="335">
        <v>0.1</v>
      </c>
      <c r="I70" s="160">
        <v>0.10252</v>
      </c>
      <c r="J70" s="160"/>
      <c r="K70" s="160"/>
      <c r="L70" s="160"/>
      <c r="M70" s="160"/>
      <c r="N70" s="160"/>
      <c r="O70" s="160"/>
      <c r="P70" s="185"/>
      <c r="Q70" s="14"/>
    </row>
    <row r="71" spans="1:17">
      <c r="A71" s="14" t="s">
        <v>910</v>
      </c>
      <c r="B71" s="14" t="s">
        <v>380</v>
      </c>
      <c r="C71" s="14" t="s">
        <v>438</v>
      </c>
      <c r="D71" s="14" t="s">
        <v>317</v>
      </c>
      <c r="E71" s="14" t="s">
        <v>35</v>
      </c>
      <c r="F71" s="14" t="s">
        <v>36</v>
      </c>
      <c r="G71" s="185">
        <v>86</v>
      </c>
      <c r="H71" s="160">
        <v>0.20930000000000001</v>
      </c>
      <c r="I71" s="160">
        <v>0.18518999999999999</v>
      </c>
      <c r="J71" s="160"/>
      <c r="K71" s="160"/>
      <c r="L71" s="160"/>
      <c r="M71" s="160"/>
      <c r="N71" s="160"/>
      <c r="O71" s="160"/>
      <c r="P71" s="185"/>
      <c r="Q71" s="14"/>
    </row>
    <row r="72" spans="1:17">
      <c r="A72" s="14" t="s">
        <v>910</v>
      </c>
      <c r="B72" s="14" t="s">
        <v>380</v>
      </c>
      <c r="C72" s="14" t="s">
        <v>438</v>
      </c>
      <c r="D72" s="14" t="s">
        <v>317</v>
      </c>
      <c r="E72" s="14" t="s">
        <v>810</v>
      </c>
      <c r="F72" s="14" t="s">
        <v>809</v>
      </c>
      <c r="G72" s="334">
        <v>13</v>
      </c>
      <c r="H72" s="335">
        <v>0.23069999999999999</v>
      </c>
      <c r="I72" s="335">
        <v>0.24642</v>
      </c>
      <c r="J72" s="160"/>
      <c r="K72" s="160"/>
      <c r="L72" s="160"/>
      <c r="M72" s="160"/>
      <c r="N72" s="160"/>
      <c r="O72" s="160"/>
      <c r="P72" s="185"/>
      <c r="Q72" s="14"/>
    </row>
    <row r="73" spans="1:17">
      <c r="A73" s="14" t="s">
        <v>910</v>
      </c>
      <c r="B73" s="14" t="s">
        <v>380</v>
      </c>
      <c r="C73" s="63" t="s">
        <v>439</v>
      </c>
      <c r="D73" s="63" t="s">
        <v>329</v>
      </c>
      <c r="E73" s="63" t="s">
        <v>439</v>
      </c>
      <c r="F73" s="63" t="s">
        <v>329</v>
      </c>
      <c r="G73" s="184">
        <v>393</v>
      </c>
      <c r="H73" s="167">
        <v>0.1704</v>
      </c>
      <c r="I73" s="167">
        <v>0.16531000000000001</v>
      </c>
      <c r="J73" s="160"/>
      <c r="K73" s="160"/>
      <c r="L73" s="160"/>
      <c r="M73" s="160"/>
      <c r="N73" s="160"/>
      <c r="O73" s="160"/>
      <c r="P73" s="185"/>
      <c r="Q73" s="14"/>
    </row>
    <row r="74" spans="1:17">
      <c r="A74" s="14" t="s">
        <v>910</v>
      </c>
      <c r="B74" s="14" t="s">
        <v>380</v>
      </c>
      <c r="C74" s="14" t="s">
        <v>439</v>
      </c>
      <c r="D74" s="14" t="s">
        <v>329</v>
      </c>
      <c r="E74" s="14" t="s">
        <v>57</v>
      </c>
      <c r="F74" s="14" t="s">
        <v>58</v>
      </c>
      <c r="G74" s="185">
        <v>59</v>
      </c>
      <c r="H74" s="160">
        <v>0.1525</v>
      </c>
      <c r="I74" s="160">
        <v>0.14904999999999999</v>
      </c>
      <c r="J74" s="160"/>
      <c r="K74" s="160"/>
      <c r="L74" s="167"/>
      <c r="M74" s="167"/>
      <c r="N74" s="167"/>
      <c r="O74" s="167"/>
      <c r="P74" s="184"/>
      <c r="Q74" s="14"/>
    </row>
    <row r="75" spans="1:17">
      <c r="A75" s="14" t="s">
        <v>910</v>
      </c>
      <c r="B75" s="14" t="s">
        <v>380</v>
      </c>
      <c r="C75" s="14" t="s">
        <v>439</v>
      </c>
      <c r="D75" s="14" t="s">
        <v>329</v>
      </c>
      <c r="E75" s="14" t="s">
        <v>81</v>
      </c>
      <c r="F75" s="14" t="s">
        <v>82</v>
      </c>
      <c r="G75" s="185">
        <v>64</v>
      </c>
      <c r="H75" s="160">
        <v>0.29680000000000001</v>
      </c>
      <c r="I75" s="160">
        <v>0.27751999999999999</v>
      </c>
      <c r="J75" s="160"/>
      <c r="K75" s="160"/>
      <c r="L75" s="160"/>
      <c r="M75" s="160"/>
      <c r="N75" s="160"/>
      <c r="O75" s="160"/>
      <c r="P75" s="185"/>
      <c r="Q75" s="14"/>
    </row>
    <row r="76" spans="1:17">
      <c r="A76" s="14" t="s">
        <v>910</v>
      </c>
      <c r="B76" s="14" t="s">
        <v>380</v>
      </c>
      <c r="C76" s="14" t="s">
        <v>439</v>
      </c>
      <c r="D76" s="14" t="s">
        <v>329</v>
      </c>
      <c r="E76" s="14" t="s">
        <v>137</v>
      </c>
      <c r="F76" s="14" t="s">
        <v>138</v>
      </c>
      <c r="G76" s="185">
        <v>13</v>
      </c>
      <c r="H76" s="160">
        <v>0.30759999999999998</v>
      </c>
      <c r="I76" s="160">
        <v>0.32027</v>
      </c>
      <c r="J76" s="160"/>
      <c r="K76" s="160"/>
      <c r="L76" s="160"/>
      <c r="M76" s="160"/>
      <c r="N76" s="160"/>
      <c r="O76" s="160"/>
      <c r="P76" s="185"/>
      <c r="Q76" s="14"/>
    </row>
    <row r="77" spans="1:17">
      <c r="A77" s="14" t="s">
        <v>910</v>
      </c>
      <c r="B77" s="14" t="s">
        <v>380</v>
      </c>
      <c r="C77" s="14" t="s">
        <v>439</v>
      </c>
      <c r="D77" s="14" t="s">
        <v>329</v>
      </c>
      <c r="E77" s="14" t="s">
        <v>139</v>
      </c>
      <c r="F77" s="14" t="s">
        <v>140</v>
      </c>
      <c r="G77" s="185">
        <v>40</v>
      </c>
      <c r="H77" s="160">
        <v>0.1</v>
      </c>
      <c r="I77" s="160">
        <v>9.5079999999999998E-2</v>
      </c>
      <c r="J77" s="160"/>
      <c r="K77" s="160"/>
      <c r="L77" s="160"/>
      <c r="M77" s="160"/>
      <c r="N77" s="160"/>
      <c r="O77" s="160"/>
      <c r="P77" s="185"/>
      <c r="Q77" s="14"/>
    </row>
    <row r="78" spans="1:17">
      <c r="A78" s="14" t="s">
        <v>910</v>
      </c>
      <c r="B78" s="14" t="s">
        <v>380</v>
      </c>
      <c r="C78" s="14" t="s">
        <v>439</v>
      </c>
      <c r="D78" s="14" t="s">
        <v>329</v>
      </c>
      <c r="E78" s="14" t="s">
        <v>147</v>
      </c>
      <c r="F78" s="14" t="s">
        <v>148</v>
      </c>
      <c r="G78" s="185">
        <v>53</v>
      </c>
      <c r="H78" s="160">
        <v>9.4299999999999995E-2</v>
      </c>
      <c r="I78" s="160">
        <v>9.0200000000000002E-2</v>
      </c>
      <c r="J78" s="160"/>
      <c r="K78" s="160"/>
      <c r="L78" s="160"/>
      <c r="M78" s="160"/>
      <c r="N78" s="160"/>
      <c r="O78" s="160"/>
      <c r="P78" s="185"/>
      <c r="Q78" s="14"/>
    </row>
    <row r="79" spans="1:17">
      <c r="A79" s="14" t="s">
        <v>910</v>
      </c>
      <c r="B79" s="14" t="s">
        <v>380</v>
      </c>
      <c r="C79" s="14" t="s">
        <v>439</v>
      </c>
      <c r="D79" s="14" t="s">
        <v>329</v>
      </c>
      <c r="E79" s="14" t="s">
        <v>177</v>
      </c>
      <c r="F79" s="14" t="s">
        <v>178</v>
      </c>
      <c r="G79" s="185">
        <v>66</v>
      </c>
      <c r="H79" s="160">
        <v>0.18179999999999999</v>
      </c>
      <c r="I79" s="160">
        <v>0.18651999999999999</v>
      </c>
      <c r="J79" s="160"/>
      <c r="K79" s="160"/>
      <c r="L79" s="167"/>
      <c r="M79" s="167"/>
      <c r="N79" s="167"/>
      <c r="O79" s="167"/>
      <c r="P79" s="184"/>
      <c r="Q79" s="14"/>
    </row>
    <row r="80" spans="1:17">
      <c r="A80" s="14" t="s">
        <v>910</v>
      </c>
      <c r="B80" s="14" t="s">
        <v>380</v>
      </c>
      <c r="C80" s="14" t="s">
        <v>439</v>
      </c>
      <c r="D80" s="14" t="s">
        <v>329</v>
      </c>
      <c r="E80" s="14" t="s">
        <v>188</v>
      </c>
      <c r="F80" s="14" t="s">
        <v>915</v>
      </c>
      <c r="G80" s="185">
        <v>98</v>
      </c>
      <c r="H80" s="160">
        <v>0.14280000000000001</v>
      </c>
      <c r="I80" s="160">
        <v>0.13708000000000001</v>
      </c>
      <c r="J80" s="160"/>
      <c r="K80" s="160"/>
      <c r="L80" s="160"/>
      <c r="M80" s="160"/>
      <c r="N80" s="160"/>
      <c r="O80" s="160"/>
      <c r="P80" s="185"/>
      <c r="Q80" s="14"/>
    </row>
    <row r="81" spans="1:17">
      <c r="A81" s="14" t="s">
        <v>910</v>
      </c>
      <c r="B81" s="14" t="s">
        <v>380</v>
      </c>
      <c r="C81" s="63" t="s">
        <v>440</v>
      </c>
      <c r="D81" s="63" t="s">
        <v>319</v>
      </c>
      <c r="E81" s="63" t="s">
        <v>440</v>
      </c>
      <c r="F81" s="63" t="s">
        <v>319</v>
      </c>
      <c r="G81" s="184">
        <v>252</v>
      </c>
      <c r="H81" s="167">
        <v>0.16259999999999999</v>
      </c>
      <c r="I81" s="167">
        <v>0.16727</v>
      </c>
      <c r="J81" s="160"/>
      <c r="K81" s="160"/>
      <c r="L81" s="160"/>
      <c r="M81" s="160"/>
      <c r="N81" s="160"/>
      <c r="O81" s="160"/>
      <c r="P81" s="185"/>
      <c r="Q81" s="14"/>
    </row>
    <row r="82" spans="1:17">
      <c r="A82" s="14" t="s">
        <v>910</v>
      </c>
      <c r="B82" s="14" t="s">
        <v>380</v>
      </c>
      <c r="C82" s="14" t="s">
        <v>440</v>
      </c>
      <c r="D82" s="14" t="s">
        <v>319</v>
      </c>
      <c r="E82" s="14" t="s">
        <v>157</v>
      </c>
      <c r="F82" s="14" t="s">
        <v>158</v>
      </c>
      <c r="G82" s="334">
        <v>65</v>
      </c>
      <c r="H82" s="335">
        <v>0.21529999999999999</v>
      </c>
      <c r="I82" s="160">
        <v>0.22999</v>
      </c>
      <c r="J82" s="160"/>
      <c r="K82" s="160"/>
      <c r="L82" s="167"/>
      <c r="M82" s="167"/>
      <c r="N82" s="167"/>
      <c r="O82" s="167"/>
      <c r="P82" s="184"/>
      <c r="Q82" s="14"/>
    </row>
    <row r="83" spans="1:17">
      <c r="A83" s="14" t="s">
        <v>910</v>
      </c>
      <c r="B83" s="14" t="s">
        <v>380</v>
      </c>
      <c r="C83" s="14" t="s">
        <v>440</v>
      </c>
      <c r="D83" s="14" t="s">
        <v>319</v>
      </c>
      <c r="E83" s="14" t="s">
        <v>159</v>
      </c>
      <c r="F83" s="14" t="s">
        <v>160</v>
      </c>
      <c r="G83" s="185">
        <v>82</v>
      </c>
      <c r="H83" s="160">
        <v>0.12189999999999999</v>
      </c>
      <c r="I83" s="160">
        <v>0.12486999999999999</v>
      </c>
      <c r="J83" s="160"/>
      <c r="K83" s="160"/>
      <c r="L83" s="160"/>
      <c r="M83" s="160"/>
      <c r="N83" s="160"/>
      <c r="O83" s="160"/>
      <c r="P83" s="185"/>
      <c r="Q83" s="14"/>
    </row>
    <row r="84" spans="1:17">
      <c r="A84" s="14" t="s">
        <v>910</v>
      </c>
      <c r="B84" s="14" t="s">
        <v>380</v>
      </c>
      <c r="C84" s="14" t="s">
        <v>440</v>
      </c>
      <c r="D84" s="14" t="s">
        <v>319</v>
      </c>
      <c r="E84" s="14" t="s">
        <v>195</v>
      </c>
      <c r="F84" s="14" t="s">
        <v>196</v>
      </c>
      <c r="G84" s="334">
        <v>33</v>
      </c>
      <c r="H84" s="335">
        <v>0.21210000000000001</v>
      </c>
      <c r="I84" s="160">
        <v>0.22367999999999999</v>
      </c>
      <c r="J84" s="160"/>
      <c r="K84" s="160"/>
      <c r="L84" s="160"/>
      <c r="M84" s="160"/>
      <c r="N84" s="160"/>
      <c r="O84" s="160"/>
      <c r="P84" s="185"/>
      <c r="Q84" s="14"/>
    </row>
    <row r="85" spans="1:17">
      <c r="A85" s="14" t="s">
        <v>910</v>
      </c>
      <c r="B85" s="14" t="s">
        <v>380</v>
      </c>
      <c r="C85" s="14" t="s">
        <v>440</v>
      </c>
      <c r="D85" s="14" t="s">
        <v>319</v>
      </c>
      <c r="E85" s="14" t="s">
        <v>217</v>
      </c>
      <c r="F85" s="14" t="s">
        <v>218</v>
      </c>
      <c r="G85" s="185">
        <v>72</v>
      </c>
      <c r="H85" s="160">
        <v>0.13880000000000001</v>
      </c>
      <c r="I85" s="160">
        <v>0.13725000000000001</v>
      </c>
      <c r="J85" s="160"/>
      <c r="K85" s="160"/>
      <c r="L85" s="160"/>
      <c r="M85" s="160"/>
      <c r="N85" s="160"/>
      <c r="O85" s="160"/>
      <c r="P85" s="185"/>
      <c r="Q85" s="14"/>
    </row>
    <row r="86" spans="1:17">
      <c r="A86" s="14" t="s">
        <v>910</v>
      </c>
      <c r="B86" s="14" t="s">
        <v>380</v>
      </c>
      <c r="C86" s="63" t="s">
        <v>447</v>
      </c>
      <c r="D86" s="63" t="s">
        <v>811</v>
      </c>
      <c r="E86" s="63" t="s">
        <v>447</v>
      </c>
      <c r="F86" s="63" t="s">
        <v>811</v>
      </c>
      <c r="G86" s="184">
        <v>342</v>
      </c>
      <c r="H86" s="167">
        <v>0.15989999999999999</v>
      </c>
      <c r="I86" s="167">
        <v>0.16267000000000001</v>
      </c>
      <c r="J86" s="160"/>
      <c r="K86" s="160"/>
      <c r="L86" s="160"/>
      <c r="M86" s="160"/>
      <c r="N86" s="160"/>
      <c r="O86" s="160"/>
      <c r="P86" s="185"/>
      <c r="Q86" s="14"/>
    </row>
    <row r="87" spans="1:17">
      <c r="A87" s="14" t="s">
        <v>910</v>
      </c>
      <c r="B87" s="14" t="s">
        <v>380</v>
      </c>
      <c r="C87" s="14" t="s">
        <v>447</v>
      </c>
      <c r="D87" s="14" t="s">
        <v>811</v>
      </c>
      <c r="E87" s="14" t="s">
        <v>51</v>
      </c>
      <c r="F87" s="14" t="s">
        <v>52</v>
      </c>
      <c r="G87" s="185">
        <v>37</v>
      </c>
      <c r="H87" s="160">
        <v>0.1081</v>
      </c>
      <c r="I87" s="160">
        <v>0.11283</v>
      </c>
      <c r="J87" s="160"/>
      <c r="K87" s="160"/>
      <c r="L87" s="160"/>
      <c r="M87" s="160"/>
      <c r="N87" s="160"/>
      <c r="O87" s="160"/>
      <c r="P87" s="185"/>
      <c r="Q87" s="14"/>
    </row>
    <row r="88" spans="1:17">
      <c r="A88" s="14" t="s">
        <v>910</v>
      </c>
      <c r="B88" s="14" t="s">
        <v>380</v>
      </c>
      <c r="C88" s="14" t="s">
        <v>447</v>
      </c>
      <c r="D88" s="14" t="s">
        <v>811</v>
      </c>
      <c r="E88" s="14" t="s">
        <v>59</v>
      </c>
      <c r="F88" s="14" t="s">
        <v>60</v>
      </c>
      <c r="G88" s="334">
        <v>20</v>
      </c>
      <c r="H88" s="335">
        <v>0.15</v>
      </c>
      <c r="I88" s="160">
        <v>0.14343</v>
      </c>
      <c r="J88" s="160"/>
      <c r="K88" s="160"/>
      <c r="L88" s="160"/>
      <c r="M88" s="160"/>
      <c r="N88" s="160"/>
      <c r="O88" s="160"/>
      <c r="P88" s="185"/>
      <c r="Q88" s="14"/>
    </row>
    <row r="89" spans="1:17">
      <c r="A89" s="14" t="s">
        <v>910</v>
      </c>
      <c r="B89" s="14" t="s">
        <v>380</v>
      </c>
      <c r="C89" s="14" t="s">
        <v>447</v>
      </c>
      <c r="D89" s="14" t="s">
        <v>811</v>
      </c>
      <c r="E89" s="14" t="s">
        <v>96</v>
      </c>
      <c r="F89" s="14" t="s">
        <v>97</v>
      </c>
      <c r="G89" s="334">
        <v>52</v>
      </c>
      <c r="H89" s="335">
        <v>0.21149999999999999</v>
      </c>
      <c r="I89" s="160">
        <v>0.20880000000000001</v>
      </c>
      <c r="J89" s="160"/>
      <c r="K89" s="160"/>
      <c r="L89" s="160"/>
      <c r="M89" s="160"/>
      <c r="N89" s="160"/>
      <c r="O89" s="160"/>
      <c r="P89" s="185"/>
      <c r="Q89" s="14"/>
    </row>
    <row r="90" spans="1:17">
      <c r="A90" s="14" t="s">
        <v>910</v>
      </c>
      <c r="B90" s="14" t="s">
        <v>380</v>
      </c>
      <c r="C90" s="14" t="s">
        <v>447</v>
      </c>
      <c r="D90" s="14" t="s">
        <v>811</v>
      </c>
      <c r="E90" s="14" t="s">
        <v>105</v>
      </c>
      <c r="F90" s="14" t="s">
        <v>916</v>
      </c>
      <c r="G90" s="185">
        <v>19</v>
      </c>
      <c r="H90" s="160">
        <v>0.2631</v>
      </c>
      <c r="I90" s="160">
        <v>0.26218999999999998</v>
      </c>
      <c r="J90" s="160"/>
      <c r="K90" s="160"/>
      <c r="L90" s="160"/>
      <c r="M90" s="160"/>
      <c r="N90" s="160"/>
      <c r="O90" s="160"/>
      <c r="P90" s="185"/>
      <c r="Q90" s="14"/>
    </row>
    <row r="91" spans="1:17">
      <c r="A91" s="14" t="s">
        <v>910</v>
      </c>
      <c r="B91" s="14" t="s">
        <v>380</v>
      </c>
      <c r="C91" s="14" t="s">
        <v>447</v>
      </c>
      <c r="D91" s="14" t="s">
        <v>811</v>
      </c>
      <c r="E91" s="14" t="s">
        <v>115</v>
      </c>
      <c r="F91" s="14" t="s">
        <v>116</v>
      </c>
      <c r="G91" s="334">
        <v>40</v>
      </c>
      <c r="H91" s="335">
        <v>0.125</v>
      </c>
      <c r="I91" s="160">
        <v>0.13946</v>
      </c>
      <c r="J91" s="160"/>
      <c r="K91" s="160"/>
      <c r="L91" s="160"/>
      <c r="M91" s="160"/>
      <c r="N91" s="160"/>
      <c r="O91" s="160"/>
      <c r="P91" s="185"/>
      <c r="Q91" s="14"/>
    </row>
    <row r="92" spans="1:17">
      <c r="A92" s="14" t="s">
        <v>910</v>
      </c>
      <c r="B92" s="14" t="s">
        <v>380</v>
      </c>
      <c r="C92" s="14" t="s">
        <v>447</v>
      </c>
      <c r="D92" s="14" t="s">
        <v>811</v>
      </c>
      <c r="E92" s="14" t="s">
        <v>181</v>
      </c>
      <c r="F92" s="14" t="s">
        <v>540</v>
      </c>
      <c r="G92" s="185">
        <v>54</v>
      </c>
      <c r="H92" s="160">
        <v>9.2499999999999999E-2</v>
      </c>
      <c r="I92" s="160">
        <v>8.4779999999999994E-2</v>
      </c>
      <c r="J92" s="160"/>
      <c r="K92" s="160"/>
      <c r="L92" s="160"/>
      <c r="M92" s="160"/>
      <c r="N92" s="160"/>
      <c r="O92" s="160"/>
      <c r="P92" s="185"/>
      <c r="Q92" s="14"/>
    </row>
    <row r="93" spans="1:17">
      <c r="A93" s="14" t="s">
        <v>910</v>
      </c>
      <c r="B93" s="14" t="s">
        <v>380</v>
      </c>
      <c r="C93" s="14" t="s">
        <v>447</v>
      </c>
      <c r="D93" s="14" t="s">
        <v>811</v>
      </c>
      <c r="E93" s="14" t="s">
        <v>187</v>
      </c>
      <c r="F93" s="14" t="s">
        <v>917</v>
      </c>
      <c r="G93" s="334" t="s">
        <v>939</v>
      </c>
      <c r="H93" s="335" t="s">
        <v>468</v>
      </c>
      <c r="I93" s="160">
        <v>0.12031</v>
      </c>
      <c r="J93" s="335"/>
      <c r="K93" s="160"/>
      <c r="L93" s="160"/>
      <c r="M93" s="160"/>
      <c r="N93" s="160"/>
      <c r="O93" s="160"/>
      <c r="P93" s="185"/>
      <c r="Q93" s="14"/>
    </row>
    <row r="94" spans="1:17">
      <c r="A94" s="14" t="s">
        <v>910</v>
      </c>
      <c r="B94" s="14" t="s">
        <v>380</v>
      </c>
      <c r="C94" s="14" t="s">
        <v>447</v>
      </c>
      <c r="D94" s="14" t="s">
        <v>811</v>
      </c>
      <c r="E94" s="14" t="s">
        <v>192</v>
      </c>
      <c r="F94" s="14" t="s">
        <v>918</v>
      </c>
      <c r="G94" s="185">
        <v>120</v>
      </c>
      <c r="H94" s="160">
        <v>0.18329999999999999</v>
      </c>
      <c r="I94" s="160">
        <v>0.19470999999999999</v>
      </c>
      <c r="J94" s="160"/>
      <c r="K94" s="160"/>
      <c r="L94" s="160"/>
      <c r="M94" s="160"/>
      <c r="N94" s="160"/>
      <c r="O94" s="160"/>
      <c r="P94" s="185"/>
      <c r="Q94" s="14"/>
    </row>
    <row r="95" spans="1:17">
      <c r="A95" s="14" t="s">
        <v>910</v>
      </c>
      <c r="B95" s="14" t="s">
        <v>380</v>
      </c>
      <c r="C95" s="63" t="s">
        <v>441</v>
      </c>
      <c r="D95" s="63" t="s">
        <v>370</v>
      </c>
      <c r="E95" s="63" t="s">
        <v>441</v>
      </c>
      <c r="F95" s="63" t="s">
        <v>370</v>
      </c>
      <c r="G95" s="184">
        <v>366</v>
      </c>
      <c r="H95" s="167">
        <v>0.17749999999999999</v>
      </c>
      <c r="I95" s="167">
        <v>0.17963999999999999</v>
      </c>
      <c r="J95" s="160"/>
      <c r="K95" s="160"/>
      <c r="L95" s="160"/>
      <c r="M95" s="160"/>
      <c r="N95" s="160"/>
      <c r="O95" s="160"/>
      <c r="P95" s="185"/>
      <c r="Q95" s="14"/>
    </row>
    <row r="96" spans="1:17">
      <c r="A96" s="14" t="s">
        <v>910</v>
      </c>
      <c r="B96" s="14" t="s">
        <v>380</v>
      </c>
      <c r="C96" s="14" t="s">
        <v>441</v>
      </c>
      <c r="D96" s="14" t="s">
        <v>370</v>
      </c>
      <c r="E96" s="14" t="s">
        <v>85</v>
      </c>
      <c r="F96" s="14" t="s">
        <v>86</v>
      </c>
      <c r="G96" s="185">
        <v>102</v>
      </c>
      <c r="H96" s="160">
        <v>0.12740000000000001</v>
      </c>
      <c r="I96" s="160">
        <v>0.12867999999999999</v>
      </c>
      <c r="J96" s="160"/>
      <c r="K96" s="160"/>
      <c r="L96" s="160"/>
      <c r="M96" s="160"/>
      <c r="N96" s="160"/>
      <c r="O96" s="160"/>
      <c r="P96" s="185"/>
      <c r="Q96" s="14"/>
    </row>
    <row r="97" spans="1:17">
      <c r="A97" s="14" t="s">
        <v>910</v>
      </c>
      <c r="B97" s="14" t="s">
        <v>380</v>
      </c>
      <c r="C97" s="14" t="s">
        <v>441</v>
      </c>
      <c r="D97" s="14" t="s">
        <v>370</v>
      </c>
      <c r="E97" s="14" t="s">
        <v>135</v>
      </c>
      <c r="F97" s="14" t="s">
        <v>136</v>
      </c>
      <c r="G97" s="185">
        <v>98</v>
      </c>
      <c r="H97" s="160">
        <v>0.20399999999999999</v>
      </c>
      <c r="I97" s="160">
        <v>0.1948</v>
      </c>
      <c r="J97" s="160"/>
      <c r="K97" s="160"/>
      <c r="L97" s="160"/>
      <c r="M97" s="160"/>
      <c r="N97" s="160"/>
      <c r="O97" s="160"/>
      <c r="P97" s="185"/>
      <c r="Q97" s="14"/>
    </row>
    <row r="98" spans="1:17">
      <c r="A98" s="14" t="s">
        <v>910</v>
      </c>
      <c r="B98" s="14" t="s">
        <v>380</v>
      </c>
      <c r="C98" s="14" t="s">
        <v>441</v>
      </c>
      <c r="D98" s="14" t="s">
        <v>370</v>
      </c>
      <c r="E98" s="14" t="s">
        <v>165</v>
      </c>
      <c r="F98" s="14" t="s">
        <v>166</v>
      </c>
      <c r="G98" s="185">
        <v>71</v>
      </c>
      <c r="H98" s="160">
        <v>0.2535</v>
      </c>
      <c r="I98" s="160">
        <v>0.25785999999999998</v>
      </c>
      <c r="J98" s="160"/>
      <c r="K98" s="160"/>
      <c r="L98" s="160"/>
      <c r="M98" s="160"/>
      <c r="N98" s="160"/>
      <c r="O98" s="160"/>
      <c r="P98" s="185"/>
      <c r="Q98" s="14"/>
    </row>
    <row r="99" spans="1:17">
      <c r="A99" s="14" t="s">
        <v>910</v>
      </c>
      <c r="B99" s="14" t="s">
        <v>380</v>
      </c>
      <c r="C99" s="14" t="s">
        <v>441</v>
      </c>
      <c r="D99" s="14" t="s">
        <v>370</v>
      </c>
      <c r="E99" s="14" t="s">
        <v>167</v>
      </c>
      <c r="F99" s="14" t="s">
        <v>168</v>
      </c>
      <c r="G99" s="334">
        <v>30</v>
      </c>
      <c r="H99" s="335">
        <v>0.1</v>
      </c>
      <c r="I99" s="160">
        <v>0.10138</v>
      </c>
      <c r="J99" s="160"/>
      <c r="K99" s="160"/>
      <c r="L99" s="167"/>
      <c r="M99" s="167"/>
      <c r="N99" s="167"/>
      <c r="O99" s="167"/>
      <c r="P99" s="184"/>
      <c r="Q99" s="14"/>
    </row>
    <row r="100" spans="1:17">
      <c r="A100" s="14" t="s">
        <v>910</v>
      </c>
      <c r="B100" s="14" t="s">
        <v>380</v>
      </c>
      <c r="C100" s="14" t="s">
        <v>441</v>
      </c>
      <c r="D100" s="14" t="s">
        <v>370</v>
      </c>
      <c r="E100" s="14" t="s">
        <v>175</v>
      </c>
      <c r="F100" s="14" t="s">
        <v>176</v>
      </c>
      <c r="G100" s="334">
        <v>65</v>
      </c>
      <c r="H100" s="335">
        <v>0.16919999999999999</v>
      </c>
      <c r="I100" s="160">
        <v>0.18726999999999999</v>
      </c>
      <c r="J100" s="160"/>
      <c r="K100" s="160"/>
      <c r="L100" s="160"/>
      <c r="M100" s="160"/>
      <c r="N100" s="160"/>
      <c r="O100" s="160"/>
      <c r="P100" s="185"/>
      <c r="Q100" s="14"/>
    </row>
    <row r="101" spans="1:17">
      <c r="A101" s="14" t="s">
        <v>910</v>
      </c>
      <c r="B101" s="14" t="s">
        <v>380</v>
      </c>
      <c r="C101" s="63" t="s">
        <v>442</v>
      </c>
      <c r="D101" s="63" t="s">
        <v>326</v>
      </c>
      <c r="E101" s="63" t="s">
        <v>442</v>
      </c>
      <c r="F101" s="63" t="s">
        <v>326</v>
      </c>
      <c r="G101" s="184">
        <v>198</v>
      </c>
      <c r="H101" s="167">
        <v>0.22220000000000001</v>
      </c>
      <c r="I101" s="167">
        <v>0.22094</v>
      </c>
      <c r="J101" s="160"/>
      <c r="K101" s="160"/>
      <c r="L101" s="160"/>
      <c r="M101" s="160"/>
      <c r="N101" s="160"/>
      <c r="O101" s="160"/>
      <c r="P101" s="185"/>
      <c r="Q101" s="14"/>
    </row>
    <row r="102" spans="1:17">
      <c r="A102" s="14" t="s">
        <v>910</v>
      </c>
      <c r="B102" s="14" t="s">
        <v>380</v>
      </c>
      <c r="C102" s="14" t="s">
        <v>442</v>
      </c>
      <c r="D102" s="14" t="s">
        <v>326</v>
      </c>
      <c r="E102" s="14" t="s">
        <v>89</v>
      </c>
      <c r="F102" s="14" t="s">
        <v>599</v>
      </c>
      <c r="G102" s="185">
        <v>82</v>
      </c>
      <c r="H102" s="160">
        <v>0.18290000000000001</v>
      </c>
      <c r="I102" s="160">
        <v>0.17654</v>
      </c>
      <c r="J102" s="160"/>
      <c r="K102" s="160"/>
      <c r="L102" s="160"/>
      <c r="M102" s="160"/>
      <c r="N102" s="160"/>
      <c r="O102" s="160"/>
      <c r="P102" s="185"/>
      <c r="Q102" s="14"/>
    </row>
    <row r="103" spans="1:17">
      <c r="A103" s="14" t="s">
        <v>910</v>
      </c>
      <c r="B103" s="14" t="s">
        <v>380</v>
      </c>
      <c r="C103" s="14" t="s">
        <v>442</v>
      </c>
      <c r="D103" s="14" t="s">
        <v>326</v>
      </c>
      <c r="E103" s="14" t="s">
        <v>104</v>
      </c>
      <c r="F103" s="14" t="s">
        <v>589</v>
      </c>
      <c r="G103" s="185">
        <v>74</v>
      </c>
      <c r="H103" s="160">
        <v>0.2432</v>
      </c>
      <c r="I103" s="160">
        <v>0.24693999999999999</v>
      </c>
      <c r="J103" s="160"/>
      <c r="K103" s="160"/>
      <c r="L103" s="160"/>
      <c r="M103" s="160"/>
      <c r="N103" s="160"/>
      <c r="O103" s="160"/>
      <c r="P103" s="185"/>
      <c r="Q103" s="14"/>
    </row>
    <row r="104" spans="1:17">
      <c r="A104" s="14" t="s">
        <v>910</v>
      </c>
      <c r="B104" s="14" t="s">
        <v>380</v>
      </c>
      <c r="C104" s="14" t="s">
        <v>442</v>
      </c>
      <c r="D104" s="14" t="s">
        <v>326</v>
      </c>
      <c r="E104" s="14" t="s">
        <v>111</v>
      </c>
      <c r="F104" s="14" t="s">
        <v>112</v>
      </c>
      <c r="G104" s="185">
        <v>42</v>
      </c>
      <c r="H104" s="160">
        <v>0.26190000000000002</v>
      </c>
      <c r="I104" s="160">
        <v>0.26640000000000003</v>
      </c>
      <c r="J104" s="160"/>
      <c r="K104" s="160"/>
      <c r="L104" s="167"/>
      <c r="M104" s="167"/>
      <c r="N104" s="167"/>
      <c r="O104" s="167"/>
      <c r="P104" s="184"/>
      <c r="Q104" s="14"/>
    </row>
    <row r="105" spans="1:17">
      <c r="A105" s="14" t="s">
        <v>910</v>
      </c>
      <c r="B105" s="14" t="s">
        <v>380</v>
      </c>
      <c r="C105" s="63" t="s">
        <v>443</v>
      </c>
      <c r="D105" s="63" t="s">
        <v>324</v>
      </c>
      <c r="E105" s="63" t="s">
        <v>443</v>
      </c>
      <c r="F105" s="63" t="s">
        <v>324</v>
      </c>
      <c r="G105" s="184">
        <v>209</v>
      </c>
      <c r="H105" s="167">
        <v>0.18659999999999999</v>
      </c>
      <c r="I105" s="167">
        <v>0.18418999999999999</v>
      </c>
      <c r="J105" s="160"/>
      <c r="K105" s="160"/>
      <c r="L105" s="160"/>
      <c r="M105" s="160"/>
      <c r="N105" s="160"/>
      <c r="O105" s="160"/>
      <c r="P105" s="185"/>
      <c r="Q105" s="14"/>
    </row>
    <row r="106" spans="1:17">
      <c r="A106" s="14" t="s">
        <v>910</v>
      </c>
      <c r="B106" s="14" t="s">
        <v>380</v>
      </c>
      <c r="C106" s="14" t="s">
        <v>443</v>
      </c>
      <c r="D106" s="14" t="s">
        <v>324</v>
      </c>
      <c r="E106" s="14" t="s">
        <v>33</v>
      </c>
      <c r="F106" s="14" t="s">
        <v>34</v>
      </c>
      <c r="G106" s="185">
        <v>26</v>
      </c>
      <c r="H106" s="160">
        <v>0.1923</v>
      </c>
      <c r="I106" s="160">
        <v>0.19322</v>
      </c>
      <c r="J106" s="160"/>
      <c r="K106" s="160"/>
      <c r="L106" s="160"/>
      <c r="M106" s="160"/>
      <c r="N106" s="160"/>
      <c r="O106" s="160"/>
      <c r="P106" s="185"/>
      <c r="Q106" s="14"/>
    </row>
    <row r="107" spans="1:17">
      <c r="A107" s="14" t="s">
        <v>910</v>
      </c>
      <c r="B107" s="14" t="s">
        <v>380</v>
      </c>
      <c r="C107" s="14" t="s">
        <v>443</v>
      </c>
      <c r="D107" s="14" t="s">
        <v>324</v>
      </c>
      <c r="E107" s="14" t="s">
        <v>63</v>
      </c>
      <c r="F107" s="14" t="s">
        <v>64</v>
      </c>
      <c r="G107" s="185">
        <v>44</v>
      </c>
      <c r="H107" s="160">
        <v>0.22720000000000001</v>
      </c>
      <c r="I107" s="160">
        <v>0.22921</v>
      </c>
      <c r="J107" s="160"/>
      <c r="K107" s="160"/>
      <c r="L107" s="160"/>
      <c r="M107" s="160"/>
      <c r="N107" s="160"/>
      <c r="O107" s="160"/>
      <c r="P107" s="185"/>
      <c r="Q107" s="14"/>
    </row>
    <row r="108" spans="1:17">
      <c r="A108" s="14" t="s">
        <v>910</v>
      </c>
      <c r="B108" s="14" t="s">
        <v>380</v>
      </c>
      <c r="C108" s="14" t="s">
        <v>443</v>
      </c>
      <c r="D108" s="14" t="s">
        <v>324</v>
      </c>
      <c r="E108" s="14" t="s">
        <v>171</v>
      </c>
      <c r="F108" s="14" t="s">
        <v>172</v>
      </c>
      <c r="G108" s="185">
        <v>108</v>
      </c>
      <c r="H108" s="160">
        <v>0.1759</v>
      </c>
      <c r="I108" s="160">
        <v>0.17301</v>
      </c>
      <c r="J108" s="160"/>
      <c r="K108" s="160"/>
      <c r="L108" s="160"/>
      <c r="M108" s="160"/>
      <c r="N108" s="160"/>
      <c r="O108" s="160"/>
      <c r="P108" s="185"/>
      <c r="Q108" s="14"/>
    </row>
    <row r="109" spans="1:17">
      <c r="A109" s="14" t="s">
        <v>910</v>
      </c>
      <c r="B109" s="14" t="s">
        <v>380</v>
      </c>
      <c r="C109" s="14" t="s">
        <v>443</v>
      </c>
      <c r="D109" s="14" t="s">
        <v>324</v>
      </c>
      <c r="E109" s="14" t="s">
        <v>191</v>
      </c>
      <c r="F109" s="14" t="s">
        <v>919</v>
      </c>
      <c r="G109" s="185">
        <v>31</v>
      </c>
      <c r="H109" s="160">
        <v>0.16120000000000001</v>
      </c>
      <c r="I109" s="160">
        <v>0.15425</v>
      </c>
      <c r="J109" s="160"/>
      <c r="K109" s="160"/>
      <c r="L109" s="167"/>
      <c r="M109" s="167"/>
      <c r="N109" s="167"/>
      <c r="O109" s="167"/>
      <c r="P109" s="184"/>
      <c r="Q109" s="14"/>
    </row>
    <row r="110" spans="1:17">
      <c r="A110" s="14" t="s">
        <v>910</v>
      </c>
      <c r="B110" s="14" t="s">
        <v>380</v>
      </c>
      <c r="C110" s="63" t="s">
        <v>444</v>
      </c>
      <c r="D110" s="63" t="s">
        <v>318</v>
      </c>
      <c r="E110" s="63" t="s">
        <v>444</v>
      </c>
      <c r="F110" s="63" t="s">
        <v>318</v>
      </c>
      <c r="G110" s="184">
        <v>292</v>
      </c>
      <c r="H110" s="167">
        <v>0.1643</v>
      </c>
      <c r="I110" s="167">
        <v>0.17141000000000001</v>
      </c>
      <c r="J110" s="160"/>
      <c r="K110" s="160"/>
      <c r="L110" s="160"/>
      <c r="M110" s="160"/>
      <c r="N110" s="160"/>
      <c r="O110" s="160"/>
      <c r="P110" s="185"/>
      <c r="Q110" s="14"/>
    </row>
    <row r="111" spans="1:17">
      <c r="A111" s="14" t="s">
        <v>910</v>
      </c>
      <c r="B111" s="14" t="s">
        <v>380</v>
      </c>
      <c r="C111" s="14" t="s">
        <v>444</v>
      </c>
      <c r="D111" s="14" t="s">
        <v>318</v>
      </c>
      <c r="E111" s="14" t="s">
        <v>30</v>
      </c>
      <c r="F111" s="14" t="s">
        <v>631</v>
      </c>
      <c r="G111" s="185">
        <v>26</v>
      </c>
      <c r="H111" s="160">
        <v>0.15379999999999999</v>
      </c>
      <c r="I111" s="160">
        <v>0.16355</v>
      </c>
      <c r="J111" s="160"/>
      <c r="K111" s="160"/>
      <c r="L111" s="160"/>
      <c r="M111" s="160"/>
      <c r="N111" s="160"/>
      <c r="O111" s="160"/>
      <c r="P111" s="185"/>
      <c r="Q111" s="14"/>
    </row>
    <row r="112" spans="1:17">
      <c r="A112" s="14" t="s">
        <v>910</v>
      </c>
      <c r="B112" s="14" t="s">
        <v>380</v>
      </c>
      <c r="C112" s="14" t="s">
        <v>444</v>
      </c>
      <c r="D112" s="14" t="s">
        <v>318</v>
      </c>
      <c r="E112" s="14" t="s">
        <v>75</v>
      </c>
      <c r="F112" s="14" t="s">
        <v>76</v>
      </c>
      <c r="G112" s="185">
        <v>63</v>
      </c>
      <c r="H112" s="160">
        <v>0.15870000000000001</v>
      </c>
      <c r="I112" s="160">
        <v>0.1779</v>
      </c>
      <c r="J112" s="160"/>
      <c r="K112" s="160"/>
      <c r="L112" s="160"/>
      <c r="M112" s="160"/>
      <c r="N112" s="160"/>
      <c r="O112" s="160"/>
      <c r="P112" s="185"/>
      <c r="Q112" s="14"/>
    </row>
    <row r="113" spans="1:17">
      <c r="A113" s="14" t="s">
        <v>910</v>
      </c>
      <c r="B113" s="14" t="s">
        <v>380</v>
      </c>
      <c r="C113" s="14" t="s">
        <v>444</v>
      </c>
      <c r="D113" s="14" t="s">
        <v>318</v>
      </c>
      <c r="E113" s="14" t="s">
        <v>163</v>
      </c>
      <c r="F113" s="14" t="s">
        <v>920</v>
      </c>
      <c r="G113" s="185">
        <v>44</v>
      </c>
      <c r="H113" s="160">
        <v>0.159</v>
      </c>
      <c r="I113" s="160">
        <v>0.15669</v>
      </c>
      <c r="J113" s="160"/>
      <c r="K113" s="160"/>
      <c r="L113" s="167"/>
      <c r="M113" s="167"/>
      <c r="N113" s="167"/>
      <c r="O113" s="167"/>
      <c r="P113" s="184"/>
      <c r="Q113" s="14"/>
    </row>
    <row r="114" spans="1:17">
      <c r="A114" s="14" t="s">
        <v>910</v>
      </c>
      <c r="B114" s="14" t="s">
        <v>380</v>
      </c>
      <c r="C114" s="14" t="s">
        <v>444</v>
      </c>
      <c r="D114" s="14" t="s">
        <v>318</v>
      </c>
      <c r="E114" s="14" t="s">
        <v>182</v>
      </c>
      <c r="F114" s="14" t="s">
        <v>183</v>
      </c>
      <c r="G114" s="185">
        <v>46</v>
      </c>
      <c r="H114" s="160">
        <v>0.1086</v>
      </c>
      <c r="I114" s="160">
        <v>0.11032</v>
      </c>
      <c r="J114" s="160"/>
      <c r="K114" s="160"/>
      <c r="L114" s="160"/>
      <c r="M114" s="160"/>
      <c r="N114" s="160"/>
      <c r="O114" s="160"/>
      <c r="P114" s="185"/>
      <c r="Q114" s="14"/>
    </row>
    <row r="115" spans="1:17">
      <c r="A115" s="14" t="s">
        <v>910</v>
      </c>
      <c r="B115" s="14" t="s">
        <v>380</v>
      </c>
      <c r="C115" s="14" t="s">
        <v>444</v>
      </c>
      <c r="D115" s="14" t="s">
        <v>318</v>
      </c>
      <c r="E115" s="14" t="s">
        <v>219</v>
      </c>
      <c r="F115" s="14" t="s">
        <v>220</v>
      </c>
      <c r="G115" s="185">
        <v>113</v>
      </c>
      <c r="H115" s="160">
        <v>0.1946</v>
      </c>
      <c r="I115" s="160">
        <v>0.20116999999999999</v>
      </c>
      <c r="J115" s="160"/>
      <c r="K115" s="160"/>
      <c r="L115" s="160"/>
      <c r="M115" s="160"/>
      <c r="N115" s="160"/>
      <c r="O115" s="160"/>
      <c r="P115" s="185"/>
      <c r="Q115" s="14"/>
    </row>
    <row r="116" spans="1:17">
      <c r="A116" s="14" t="s">
        <v>910</v>
      </c>
      <c r="B116" s="14" t="s">
        <v>380</v>
      </c>
      <c r="C116" s="63" t="s">
        <v>445</v>
      </c>
      <c r="D116" s="63" t="s">
        <v>325</v>
      </c>
      <c r="E116" s="63" t="s">
        <v>445</v>
      </c>
      <c r="F116" s="63" t="s">
        <v>325</v>
      </c>
      <c r="G116" s="184">
        <v>282</v>
      </c>
      <c r="H116" s="167">
        <v>0.17019999999999999</v>
      </c>
      <c r="I116" s="167">
        <v>0.1804</v>
      </c>
      <c r="J116" s="160"/>
      <c r="K116" s="160"/>
      <c r="L116" s="160"/>
      <c r="M116" s="160"/>
      <c r="N116" s="160"/>
      <c r="O116" s="160"/>
      <c r="P116" s="185"/>
      <c r="Q116" s="14"/>
    </row>
    <row r="117" spans="1:17">
      <c r="A117" s="14" t="s">
        <v>910</v>
      </c>
      <c r="B117" s="14" t="s">
        <v>380</v>
      </c>
      <c r="C117" s="14" t="s">
        <v>445</v>
      </c>
      <c r="D117" s="14" t="s">
        <v>325</v>
      </c>
      <c r="E117" s="14" t="s">
        <v>45</v>
      </c>
      <c r="F117" s="14" t="s">
        <v>46</v>
      </c>
      <c r="G117" s="185">
        <v>46</v>
      </c>
      <c r="H117" s="160">
        <v>0.1956</v>
      </c>
      <c r="I117" s="160">
        <v>0.21859000000000001</v>
      </c>
      <c r="J117" s="160"/>
      <c r="K117" s="160"/>
      <c r="L117" s="160"/>
      <c r="M117" s="160"/>
      <c r="N117" s="160"/>
      <c r="O117" s="160"/>
      <c r="P117" s="185"/>
      <c r="Q117" s="14"/>
    </row>
    <row r="118" spans="1:17">
      <c r="A118" s="14" t="s">
        <v>910</v>
      </c>
      <c r="B118" s="14" t="s">
        <v>380</v>
      </c>
      <c r="C118" s="14" t="s">
        <v>445</v>
      </c>
      <c r="D118" s="14" t="s">
        <v>325</v>
      </c>
      <c r="E118" s="14" t="s">
        <v>79</v>
      </c>
      <c r="F118" s="14" t="s">
        <v>80</v>
      </c>
      <c r="G118" s="185">
        <v>54</v>
      </c>
      <c r="H118" s="160">
        <v>0.1666</v>
      </c>
      <c r="I118" s="160">
        <v>0.18290999999999999</v>
      </c>
      <c r="J118" s="160"/>
      <c r="K118" s="160"/>
      <c r="L118" s="160"/>
      <c r="M118" s="160"/>
      <c r="N118" s="160"/>
      <c r="O118" s="160"/>
      <c r="P118" s="185"/>
      <c r="Q118" s="14"/>
    </row>
    <row r="119" spans="1:17">
      <c r="A119" s="14" t="s">
        <v>910</v>
      </c>
      <c r="B119" s="14" t="s">
        <v>380</v>
      </c>
      <c r="C119" s="14" t="s">
        <v>445</v>
      </c>
      <c r="D119" s="14" t="s">
        <v>325</v>
      </c>
      <c r="E119" s="14" t="s">
        <v>87</v>
      </c>
      <c r="F119" s="14" t="s">
        <v>88</v>
      </c>
      <c r="G119" s="185">
        <v>50</v>
      </c>
      <c r="H119" s="160">
        <v>0.18</v>
      </c>
      <c r="I119" s="160">
        <v>0.18909000000000001</v>
      </c>
      <c r="J119" s="160"/>
      <c r="K119" s="160"/>
      <c r="L119" s="167"/>
      <c r="M119" s="167"/>
      <c r="N119" s="167"/>
      <c r="O119" s="167"/>
      <c r="P119" s="184"/>
      <c r="Q119" s="14"/>
    </row>
    <row r="120" spans="1:17">
      <c r="A120" s="14" t="s">
        <v>910</v>
      </c>
      <c r="B120" s="14" t="s">
        <v>380</v>
      </c>
      <c r="C120" s="14" t="s">
        <v>445</v>
      </c>
      <c r="D120" s="14" t="s">
        <v>325</v>
      </c>
      <c r="E120" s="14" t="s">
        <v>151</v>
      </c>
      <c r="F120" s="14" t="s">
        <v>152</v>
      </c>
      <c r="G120" s="185">
        <v>78</v>
      </c>
      <c r="H120" s="160">
        <v>0.1794</v>
      </c>
      <c r="I120" s="160">
        <v>0.1867</v>
      </c>
      <c r="J120" s="160"/>
      <c r="K120" s="160"/>
      <c r="L120" s="160"/>
      <c r="M120" s="160"/>
      <c r="N120" s="160"/>
      <c r="O120" s="160"/>
      <c r="P120" s="185"/>
      <c r="Q120" s="14"/>
    </row>
    <row r="121" spans="1:17">
      <c r="A121" s="14" t="s">
        <v>910</v>
      </c>
      <c r="B121" s="14" t="s">
        <v>380</v>
      </c>
      <c r="C121" s="14" t="s">
        <v>445</v>
      </c>
      <c r="D121" s="14" t="s">
        <v>325</v>
      </c>
      <c r="E121" s="14" t="s">
        <v>155</v>
      </c>
      <c r="F121" s="14" t="s">
        <v>156</v>
      </c>
      <c r="G121" s="185">
        <v>54</v>
      </c>
      <c r="H121" s="160">
        <v>0.12959999999999999</v>
      </c>
      <c r="I121" s="160">
        <v>0.13181000000000001</v>
      </c>
      <c r="J121" s="160"/>
      <c r="K121" s="160"/>
      <c r="L121" s="160"/>
      <c r="M121" s="160"/>
      <c r="N121" s="160"/>
      <c r="O121" s="160"/>
      <c r="P121" s="185"/>
      <c r="Q121" s="14"/>
    </row>
    <row r="122" spans="1:17">
      <c r="A122" s="14" t="s">
        <v>910</v>
      </c>
      <c r="B122" s="14" t="s">
        <v>380</v>
      </c>
      <c r="C122" s="63" t="s">
        <v>446</v>
      </c>
      <c r="D122" s="63" t="s">
        <v>316</v>
      </c>
      <c r="E122" s="63" t="s">
        <v>446</v>
      </c>
      <c r="F122" s="63" t="s">
        <v>316</v>
      </c>
      <c r="G122" s="184">
        <v>298</v>
      </c>
      <c r="H122" s="167">
        <v>8.0500000000000002E-2</v>
      </c>
      <c r="I122" s="167">
        <v>8.3140000000000006E-2</v>
      </c>
      <c r="J122" s="160"/>
      <c r="K122" s="160"/>
      <c r="L122" s="160"/>
      <c r="M122" s="160"/>
      <c r="N122" s="160"/>
      <c r="O122" s="160"/>
      <c r="P122" s="185"/>
      <c r="Q122" s="14"/>
    </row>
    <row r="123" spans="1:17">
      <c r="A123" s="14" t="s">
        <v>910</v>
      </c>
      <c r="B123" s="14" t="s">
        <v>380</v>
      </c>
      <c r="C123" s="14" t="s">
        <v>446</v>
      </c>
      <c r="D123" s="14" t="s">
        <v>316</v>
      </c>
      <c r="E123" s="14" t="s">
        <v>65</v>
      </c>
      <c r="F123" s="14" t="s">
        <v>66</v>
      </c>
      <c r="G123" s="334">
        <v>13</v>
      </c>
      <c r="H123" s="335">
        <v>0</v>
      </c>
      <c r="I123" s="335">
        <v>0</v>
      </c>
      <c r="J123" s="160"/>
      <c r="K123" s="160"/>
      <c r="L123" s="160"/>
      <c r="M123" s="160"/>
      <c r="N123" s="160"/>
      <c r="O123" s="160"/>
      <c r="P123" s="185"/>
      <c r="Q123" s="14"/>
    </row>
    <row r="124" spans="1:17">
      <c r="A124" s="14" t="s">
        <v>910</v>
      </c>
      <c r="B124" s="14" t="s">
        <v>380</v>
      </c>
      <c r="C124" s="14" t="s">
        <v>446</v>
      </c>
      <c r="D124" s="14" t="s">
        <v>316</v>
      </c>
      <c r="E124" s="14" t="s">
        <v>90</v>
      </c>
      <c r="F124" s="14" t="s">
        <v>91</v>
      </c>
      <c r="G124" s="185">
        <v>58</v>
      </c>
      <c r="H124" s="160">
        <v>0.10340000000000001</v>
      </c>
      <c r="I124" s="160">
        <v>0.11554</v>
      </c>
      <c r="J124" s="160"/>
      <c r="K124" s="160"/>
      <c r="L124" s="160"/>
      <c r="M124" s="160"/>
      <c r="N124" s="160"/>
      <c r="O124" s="160"/>
      <c r="P124" s="185"/>
      <c r="Q124" s="14"/>
    </row>
    <row r="125" spans="1:17">
      <c r="A125" s="14" t="s">
        <v>910</v>
      </c>
      <c r="B125" s="14" t="s">
        <v>380</v>
      </c>
      <c r="C125" s="14" t="s">
        <v>446</v>
      </c>
      <c r="D125" s="14" t="s">
        <v>316</v>
      </c>
      <c r="E125" s="14" t="s">
        <v>98</v>
      </c>
      <c r="F125" s="14" t="s">
        <v>266</v>
      </c>
      <c r="G125" s="334">
        <v>20</v>
      </c>
      <c r="H125" s="335">
        <v>0</v>
      </c>
      <c r="I125" s="160">
        <v>0</v>
      </c>
      <c r="J125" s="160"/>
      <c r="K125" s="160"/>
      <c r="L125" s="160"/>
      <c r="M125" s="160"/>
      <c r="N125" s="160"/>
      <c r="O125" s="160"/>
      <c r="P125" s="185"/>
      <c r="Q125" s="14"/>
    </row>
    <row r="126" spans="1:17">
      <c r="A126" s="14" t="s">
        <v>910</v>
      </c>
      <c r="B126" s="14" t="s">
        <v>380</v>
      </c>
      <c r="C126" s="14" t="s">
        <v>446</v>
      </c>
      <c r="D126" s="14" t="s">
        <v>316</v>
      </c>
      <c r="E126" s="14" t="s">
        <v>153</v>
      </c>
      <c r="F126" s="14" t="s">
        <v>154</v>
      </c>
      <c r="G126" s="185">
        <v>65</v>
      </c>
      <c r="H126" s="160">
        <v>4.6100000000000002E-2</v>
      </c>
      <c r="I126" s="160">
        <v>4.3569999999999998E-2</v>
      </c>
      <c r="J126" s="160"/>
      <c r="K126" s="160"/>
      <c r="L126" s="167"/>
      <c r="M126" s="167"/>
      <c r="N126" s="167"/>
      <c r="O126" s="167"/>
      <c r="P126" s="184"/>
      <c r="Q126" s="14"/>
    </row>
    <row r="127" spans="1:17">
      <c r="A127" s="14" t="s">
        <v>910</v>
      </c>
      <c r="B127" s="14" t="s">
        <v>380</v>
      </c>
      <c r="C127" s="14" t="s">
        <v>446</v>
      </c>
      <c r="D127" s="14" t="s">
        <v>316</v>
      </c>
      <c r="E127" s="14" t="s">
        <v>201</v>
      </c>
      <c r="F127" s="14" t="s">
        <v>202</v>
      </c>
      <c r="G127" s="185">
        <v>63</v>
      </c>
      <c r="H127" s="160">
        <v>6.3399999999999998E-2</v>
      </c>
      <c r="I127" s="160">
        <v>6.1740000000000003E-2</v>
      </c>
      <c r="J127" s="160"/>
      <c r="K127" s="160"/>
      <c r="L127" s="160"/>
      <c r="M127" s="160"/>
      <c r="N127" s="160"/>
      <c r="O127" s="160"/>
      <c r="P127" s="185"/>
      <c r="Q127" s="14"/>
    </row>
    <row r="128" spans="1:17">
      <c r="A128" s="14" t="s">
        <v>910</v>
      </c>
      <c r="B128" s="14" t="s">
        <v>380</v>
      </c>
      <c r="C128" s="14" t="s">
        <v>446</v>
      </c>
      <c r="D128" s="14" t="s">
        <v>316</v>
      </c>
      <c r="E128" s="14" t="s">
        <v>207</v>
      </c>
      <c r="F128" s="14" t="s">
        <v>208</v>
      </c>
      <c r="G128" s="185">
        <v>79</v>
      </c>
      <c r="H128" s="160">
        <v>0.13919999999999999</v>
      </c>
      <c r="I128" s="160">
        <v>0.14831</v>
      </c>
      <c r="J128" s="160"/>
      <c r="K128" s="160"/>
      <c r="L128" s="160"/>
      <c r="M128" s="160"/>
      <c r="N128" s="160"/>
      <c r="O128" s="160"/>
      <c r="P128" s="185"/>
      <c r="Q128" s="14"/>
    </row>
    <row r="129" spans="1:17">
      <c r="A129" s="14" t="s">
        <v>910</v>
      </c>
      <c r="B129" s="14" t="s">
        <v>380</v>
      </c>
      <c r="C129" s="63" t="s">
        <v>448</v>
      </c>
      <c r="D129" s="63" t="s">
        <v>322</v>
      </c>
      <c r="E129" s="63" t="s">
        <v>448</v>
      </c>
      <c r="F129" s="63" t="s">
        <v>322</v>
      </c>
      <c r="G129" s="184">
        <v>606</v>
      </c>
      <c r="H129" s="167">
        <v>0.17319999999999999</v>
      </c>
      <c r="I129" s="167">
        <v>0.17313000000000001</v>
      </c>
      <c r="J129" s="160"/>
      <c r="K129" s="160"/>
      <c r="L129" s="160"/>
      <c r="M129" s="160"/>
      <c r="N129" s="160"/>
      <c r="O129" s="160"/>
      <c r="P129" s="185"/>
      <c r="Q129" s="14"/>
    </row>
    <row r="130" spans="1:17">
      <c r="A130" s="14" t="s">
        <v>910</v>
      </c>
      <c r="B130" s="14" t="s">
        <v>380</v>
      </c>
      <c r="C130" s="14" t="s">
        <v>448</v>
      </c>
      <c r="D130" s="14" t="s">
        <v>322</v>
      </c>
      <c r="E130" s="14" t="s">
        <v>83</v>
      </c>
      <c r="F130" s="14" t="s">
        <v>84</v>
      </c>
      <c r="G130" s="185">
        <v>20</v>
      </c>
      <c r="H130" s="160">
        <v>0.2</v>
      </c>
      <c r="I130" s="160">
        <v>0.25113000000000002</v>
      </c>
      <c r="J130" s="160"/>
      <c r="K130" s="160"/>
      <c r="L130" s="160"/>
      <c r="M130" s="160"/>
      <c r="N130" s="160"/>
      <c r="O130" s="160"/>
      <c r="P130" s="185"/>
      <c r="Q130" s="14"/>
    </row>
    <row r="131" spans="1:17">
      <c r="A131" s="14" t="s">
        <v>910</v>
      </c>
      <c r="B131" s="14" t="s">
        <v>380</v>
      </c>
      <c r="C131" s="14" t="s">
        <v>448</v>
      </c>
      <c r="D131" s="14" t="s">
        <v>322</v>
      </c>
      <c r="E131" s="14" t="s">
        <v>169</v>
      </c>
      <c r="F131" s="14" t="s">
        <v>170</v>
      </c>
      <c r="G131" s="334">
        <v>13</v>
      </c>
      <c r="H131" s="335">
        <v>0.15379999999999999</v>
      </c>
      <c r="I131" s="160">
        <v>0.14047000000000001</v>
      </c>
      <c r="J131" s="160"/>
      <c r="K131" s="160"/>
      <c r="L131" s="167"/>
      <c r="M131" s="167"/>
      <c r="N131" s="167"/>
      <c r="O131" s="167"/>
      <c r="P131" s="184"/>
      <c r="Q131" s="14"/>
    </row>
    <row r="132" spans="1:17">
      <c r="A132" s="14" t="s">
        <v>910</v>
      </c>
      <c r="B132" s="14" t="s">
        <v>380</v>
      </c>
      <c r="C132" s="14" t="s">
        <v>448</v>
      </c>
      <c r="D132" s="14" t="s">
        <v>322</v>
      </c>
      <c r="E132" s="14" t="s">
        <v>179</v>
      </c>
      <c r="F132" s="14" t="s">
        <v>180</v>
      </c>
      <c r="G132" s="185">
        <v>28</v>
      </c>
      <c r="H132" s="160">
        <v>0.17849999999999999</v>
      </c>
      <c r="I132" s="160">
        <v>0.1915</v>
      </c>
      <c r="J132" s="160"/>
      <c r="K132" s="160"/>
      <c r="L132" s="160"/>
      <c r="M132" s="160"/>
      <c r="N132" s="160"/>
      <c r="O132" s="160"/>
      <c r="P132" s="185"/>
      <c r="Q132" s="14"/>
    </row>
    <row r="133" spans="1:17">
      <c r="A133" s="14" t="s">
        <v>910</v>
      </c>
      <c r="B133" s="14" t="s">
        <v>380</v>
      </c>
      <c r="C133" s="14" t="s">
        <v>448</v>
      </c>
      <c r="D133" s="14" t="s">
        <v>322</v>
      </c>
      <c r="E133" s="14" t="s">
        <v>186</v>
      </c>
      <c r="F133" s="14" t="s">
        <v>921</v>
      </c>
      <c r="G133" s="185">
        <v>49</v>
      </c>
      <c r="H133" s="160">
        <v>0.24479999999999999</v>
      </c>
      <c r="I133" s="160">
        <v>0.25725999999999999</v>
      </c>
      <c r="J133" s="160"/>
      <c r="K133" s="160"/>
      <c r="L133" s="160"/>
      <c r="M133" s="160"/>
      <c r="N133" s="160"/>
      <c r="O133" s="160"/>
      <c r="P133" s="185"/>
      <c r="Q133" s="14"/>
    </row>
    <row r="134" spans="1:17">
      <c r="A134" s="14" t="s">
        <v>910</v>
      </c>
      <c r="B134" s="14" t="s">
        <v>380</v>
      </c>
      <c r="C134" s="14" t="s">
        <v>448</v>
      </c>
      <c r="D134" s="14" t="s">
        <v>322</v>
      </c>
      <c r="E134" s="14" t="s">
        <v>193</v>
      </c>
      <c r="F134" s="14" t="s">
        <v>922</v>
      </c>
      <c r="G134" s="185">
        <v>58</v>
      </c>
      <c r="H134" s="160">
        <v>0.15509999999999999</v>
      </c>
      <c r="I134" s="160">
        <v>0.15489</v>
      </c>
      <c r="J134" s="160"/>
      <c r="K134" s="160"/>
      <c r="L134" s="160"/>
      <c r="M134" s="160"/>
      <c r="N134" s="160"/>
      <c r="O134" s="160"/>
      <c r="P134" s="185"/>
      <c r="Q134" s="14"/>
    </row>
    <row r="135" spans="1:17">
      <c r="A135" s="14" t="s">
        <v>910</v>
      </c>
      <c r="B135" s="14" t="s">
        <v>380</v>
      </c>
      <c r="C135" s="14" t="s">
        <v>448</v>
      </c>
      <c r="D135" s="14" t="s">
        <v>322</v>
      </c>
      <c r="E135" s="14" t="s">
        <v>194</v>
      </c>
      <c r="F135" s="14" t="s">
        <v>923</v>
      </c>
      <c r="G135" s="334">
        <v>37</v>
      </c>
      <c r="H135" s="335">
        <v>0.1081</v>
      </c>
      <c r="I135" s="160">
        <v>0.11266</v>
      </c>
      <c r="J135" s="160"/>
      <c r="K135" s="160"/>
      <c r="L135" s="160"/>
      <c r="M135" s="160"/>
      <c r="N135" s="160"/>
      <c r="O135" s="160"/>
      <c r="P135" s="185"/>
      <c r="Q135" s="14"/>
    </row>
    <row r="136" spans="1:17">
      <c r="A136" s="14" t="s">
        <v>910</v>
      </c>
      <c r="B136" s="14" t="s">
        <v>380</v>
      </c>
      <c r="C136" s="14" t="s">
        <v>448</v>
      </c>
      <c r="D136" s="14" t="s">
        <v>322</v>
      </c>
      <c r="E136" s="14" t="s">
        <v>203</v>
      </c>
      <c r="F136" s="14" t="s">
        <v>204</v>
      </c>
      <c r="G136" s="185">
        <v>117</v>
      </c>
      <c r="H136" s="160">
        <v>0.1623</v>
      </c>
      <c r="I136" s="160">
        <v>0.15742</v>
      </c>
      <c r="J136" s="160"/>
      <c r="K136" s="160"/>
      <c r="L136" s="160"/>
      <c r="M136" s="160"/>
      <c r="N136" s="160"/>
      <c r="O136" s="160"/>
      <c r="P136" s="185"/>
      <c r="Q136" s="14"/>
    </row>
    <row r="137" spans="1:17">
      <c r="A137" s="14" t="s">
        <v>910</v>
      </c>
      <c r="B137" s="14" t="s">
        <v>380</v>
      </c>
      <c r="C137" s="14" t="s">
        <v>448</v>
      </c>
      <c r="D137" s="14" t="s">
        <v>322</v>
      </c>
      <c r="E137" s="14" t="s">
        <v>205</v>
      </c>
      <c r="F137" s="14" t="s">
        <v>206</v>
      </c>
      <c r="G137" s="185">
        <v>72</v>
      </c>
      <c r="H137" s="160">
        <v>0.1527</v>
      </c>
      <c r="I137" s="160">
        <v>0.14188999999999999</v>
      </c>
      <c r="J137" s="160"/>
      <c r="K137" s="160"/>
      <c r="L137" s="160"/>
      <c r="M137" s="160"/>
      <c r="N137" s="160"/>
      <c r="O137" s="160"/>
      <c r="P137" s="185"/>
      <c r="Q137" s="14"/>
    </row>
    <row r="138" spans="1:17">
      <c r="A138" s="14" t="s">
        <v>910</v>
      </c>
      <c r="B138" s="14" t="s">
        <v>380</v>
      </c>
      <c r="C138" s="14" t="s">
        <v>448</v>
      </c>
      <c r="D138" s="14" t="s">
        <v>322</v>
      </c>
      <c r="E138" s="14" t="s">
        <v>215</v>
      </c>
      <c r="F138" s="14" t="s">
        <v>276</v>
      </c>
      <c r="G138" s="185">
        <v>96</v>
      </c>
      <c r="H138" s="160">
        <v>0.13539999999999999</v>
      </c>
      <c r="I138" s="160">
        <v>0.13457</v>
      </c>
      <c r="J138" s="160"/>
      <c r="K138" s="160"/>
      <c r="L138" s="167"/>
      <c r="M138" s="167"/>
      <c r="N138" s="167"/>
      <c r="O138" s="167"/>
      <c r="P138" s="184"/>
      <c r="Q138" s="14"/>
    </row>
    <row r="139" spans="1:17">
      <c r="A139" s="14" t="s">
        <v>910</v>
      </c>
      <c r="B139" s="14" t="s">
        <v>380</v>
      </c>
      <c r="C139" s="14" t="s">
        <v>448</v>
      </c>
      <c r="D139" s="14" t="s">
        <v>322</v>
      </c>
      <c r="E139" s="14" t="s">
        <v>221</v>
      </c>
      <c r="F139" s="14" t="s">
        <v>222</v>
      </c>
      <c r="G139" s="185">
        <v>28</v>
      </c>
      <c r="H139" s="160">
        <v>0.14280000000000001</v>
      </c>
      <c r="I139" s="160">
        <v>0.14893999999999999</v>
      </c>
      <c r="J139" s="160"/>
      <c r="K139" s="160"/>
      <c r="L139" s="160"/>
      <c r="M139" s="160"/>
      <c r="N139" s="160"/>
      <c r="O139" s="160"/>
      <c r="P139" s="185"/>
      <c r="Q139" s="14"/>
    </row>
    <row r="140" spans="1:17">
      <c r="A140" s="14" t="s">
        <v>910</v>
      </c>
      <c r="B140" s="14" t="s">
        <v>380</v>
      </c>
      <c r="C140" s="14" t="s">
        <v>448</v>
      </c>
      <c r="D140" s="14" t="s">
        <v>322</v>
      </c>
      <c r="E140" s="14" t="s">
        <v>233</v>
      </c>
      <c r="F140" s="14" t="s">
        <v>234</v>
      </c>
      <c r="G140" s="185">
        <v>74</v>
      </c>
      <c r="H140" s="160">
        <v>0.22969999999999999</v>
      </c>
      <c r="I140" s="160">
        <v>0.23547000000000001</v>
      </c>
      <c r="J140" s="160"/>
      <c r="K140" s="160"/>
      <c r="L140" s="160"/>
      <c r="M140" s="160"/>
      <c r="N140" s="160"/>
      <c r="O140" s="160"/>
      <c r="P140" s="185"/>
      <c r="Q140" s="14"/>
    </row>
    <row r="141" spans="1:17">
      <c r="A141" s="14" t="s">
        <v>910</v>
      </c>
      <c r="B141" s="14" t="s">
        <v>380</v>
      </c>
      <c r="C141" s="14" t="s">
        <v>448</v>
      </c>
      <c r="D141" s="14" t="s">
        <v>322</v>
      </c>
      <c r="E141" s="14" t="s">
        <v>237</v>
      </c>
      <c r="F141" s="14" t="s">
        <v>238</v>
      </c>
      <c r="G141" s="185">
        <v>14</v>
      </c>
      <c r="H141" s="160">
        <v>0.35709999999999997</v>
      </c>
      <c r="I141" s="160">
        <v>0.31118000000000001</v>
      </c>
      <c r="J141" s="160"/>
      <c r="K141" s="160"/>
      <c r="L141" s="160"/>
      <c r="M141" s="160"/>
      <c r="N141" s="160"/>
      <c r="O141" s="160"/>
      <c r="P141" s="185"/>
      <c r="Q141" s="14"/>
    </row>
    <row r="142" spans="1:17">
      <c r="A142" s="14" t="s">
        <v>910</v>
      </c>
      <c r="B142" s="14" t="s">
        <v>380</v>
      </c>
      <c r="C142" s="63" t="s">
        <v>449</v>
      </c>
      <c r="D142" s="63" t="s">
        <v>320</v>
      </c>
      <c r="E142" s="63" t="s">
        <v>449</v>
      </c>
      <c r="F142" s="63" t="s">
        <v>320</v>
      </c>
      <c r="G142" s="184">
        <v>258</v>
      </c>
      <c r="H142" s="167">
        <v>0.186</v>
      </c>
      <c r="I142" s="167">
        <v>0.18534999999999999</v>
      </c>
      <c r="J142" s="160"/>
      <c r="K142" s="160"/>
      <c r="L142" s="160"/>
      <c r="M142" s="160"/>
      <c r="N142" s="160"/>
      <c r="O142" s="160"/>
      <c r="P142" s="185"/>
      <c r="Q142" s="14"/>
    </row>
    <row r="143" spans="1:17">
      <c r="A143" s="14" t="s">
        <v>910</v>
      </c>
      <c r="B143" s="14" t="s">
        <v>380</v>
      </c>
      <c r="C143" s="14" t="s">
        <v>449</v>
      </c>
      <c r="D143" s="14" t="s">
        <v>320</v>
      </c>
      <c r="E143" s="14" t="s">
        <v>28</v>
      </c>
      <c r="F143" s="14" t="s">
        <v>29</v>
      </c>
      <c r="G143" s="334">
        <v>15</v>
      </c>
      <c r="H143" s="335">
        <v>0.2666</v>
      </c>
      <c r="I143" s="160">
        <v>0.28272999999999998</v>
      </c>
      <c r="J143" s="160"/>
      <c r="K143" s="160"/>
      <c r="L143" s="160"/>
      <c r="M143" s="160"/>
      <c r="N143" s="160"/>
      <c r="O143" s="160"/>
      <c r="P143" s="185"/>
      <c r="Q143" s="14"/>
    </row>
    <row r="144" spans="1:17">
      <c r="A144" s="14" t="s">
        <v>910</v>
      </c>
      <c r="B144" s="14" t="s">
        <v>380</v>
      </c>
      <c r="C144" s="14" t="s">
        <v>449</v>
      </c>
      <c r="D144" s="14" t="s">
        <v>320</v>
      </c>
      <c r="E144" s="14" t="s">
        <v>43</v>
      </c>
      <c r="F144" s="14" t="s">
        <v>44</v>
      </c>
      <c r="G144" s="185">
        <v>37</v>
      </c>
      <c r="H144" s="160">
        <v>0.18909999999999999</v>
      </c>
      <c r="I144" s="160">
        <v>0.18063000000000001</v>
      </c>
      <c r="J144" s="160"/>
      <c r="K144" s="160"/>
      <c r="L144" s="160"/>
      <c r="M144" s="160"/>
      <c r="N144" s="160"/>
      <c r="O144" s="160"/>
      <c r="P144" s="185"/>
      <c r="Q144" s="14"/>
    </row>
    <row r="145" spans="1:17">
      <c r="A145" s="14" t="s">
        <v>910</v>
      </c>
      <c r="B145" s="14" t="s">
        <v>380</v>
      </c>
      <c r="C145" s="14" t="s">
        <v>449</v>
      </c>
      <c r="D145" s="14" t="s">
        <v>320</v>
      </c>
      <c r="E145" s="14" t="s">
        <v>47</v>
      </c>
      <c r="F145" s="14" t="s">
        <v>48</v>
      </c>
      <c r="G145" s="334">
        <v>48</v>
      </c>
      <c r="H145" s="335">
        <v>0.1875</v>
      </c>
      <c r="I145" s="160">
        <v>0.19947999999999999</v>
      </c>
      <c r="J145" s="160"/>
      <c r="K145" s="160"/>
      <c r="L145" s="160"/>
      <c r="M145" s="160"/>
      <c r="N145" s="160"/>
      <c r="O145" s="160"/>
      <c r="P145" s="185"/>
      <c r="Q145" s="14"/>
    </row>
    <row r="146" spans="1:17">
      <c r="A146" s="14" t="s">
        <v>910</v>
      </c>
      <c r="B146" s="14" t="s">
        <v>380</v>
      </c>
      <c r="C146" s="14" t="s">
        <v>449</v>
      </c>
      <c r="D146" s="14" t="s">
        <v>320</v>
      </c>
      <c r="E146" s="14" t="s">
        <v>92</v>
      </c>
      <c r="F146" s="14" t="s">
        <v>93</v>
      </c>
      <c r="G146" s="334">
        <v>28</v>
      </c>
      <c r="H146" s="335">
        <v>0.1071</v>
      </c>
      <c r="I146" s="160">
        <v>0.1137</v>
      </c>
      <c r="J146" s="160"/>
      <c r="K146" s="160"/>
      <c r="L146" s="160"/>
      <c r="M146" s="160"/>
      <c r="N146" s="160"/>
      <c r="O146" s="160"/>
      <c r="P146" s="185"/>
      <c r="Q146" s="14"/>
    </row>
    <row r="147" spans="1:17">
      <c r="A147" s="14" t="s">
        <v>910</v>
      </c>
      <c r="B147" s="14" t="s">
        <v>380</v>
      </c>
      <c r="C147" s="14" t="s">
        <v>449</v>
      </c>
      <c r="D147" s="14" t="s">
        <v>320</v>
      </c>
      <c r="E147" s="14" t="s">
        <v>109</v>
      </c>
      <c r="F147" s="14" t="s">
        <v>110</v>
      </c>
      <c r="G147" s="185">
        <v>92</v>
      </c>
      <c r="H147" s="160">
        <v>0.1956</v>
      </c>
      <c r="I147" s="160">
        <v>0.18759000000000001</v>
      </c>
      <c r="J147" s="160"/>
      <c r="K147" s="160"/>
      <c r="L147" s="167"/>
      <c r="M147" s="167"/>
      <c r="N147" s="167"/>
      <c r="O147" s="167"/>
      <c r="P147" s="184"/>
      <c r="Q147" s="14"/>
    </row>
    <row r="148" spans="1:17">
      <c r="A148" t="s">
        <v>910</v>
      </c>
      <c r="B148" t="s">
        <v>380</v>
      </c>
      <c r="C148" t="s">
        <v>449</v>
      </c>
      <c r="D148" t="s">
        <v>320</v>
      </c>
      <c r="E148" t="s">
        <v>127</v>
      </c>
      <c r="F148" t="s">
        <v>128</v>
      </c>
      <c r="G148" s="185">
        <v>38</v>
      </c>
      <c r="H148" s="160">
        <v>0.1842</v>
      </c>
      <c r="I148" s="160">
        <v>0.18134</v>
      </c>
      <c r="J148" s="160"/>
      <c r="K148" s="160"/>
      <c r="L148" s="160"/>
      <c r="M148" s="160"/>
      <c r="N148" s="160"/>
      <c r="O148" s="160"/>
      <c r="P148" s="185"/>
      <c r="Q148" s="14"/>
    </row>
    <row r="149" spans="1:17">
      <c r="J149" s="160"/>
      <c r="K149" s="160"/>
      <c r="L149" s="160"/>
      <c r="M149" s="160"/>
      <c r="N149" s="160"/>
      <c r="O149" s="160"/>
      <c r="P149" s="185"/>
      <c r="Q149" s="14"/>
    </row>
    <row r="150" spans="1:17">
      <c r="J150" s="160"/>
      <c r="K150" s="160"/>
      <c r="L150" s="160"/>
      <c r="M150" s="160"/>
      <c r="N150" s="160"/>
      <c r="O150" s="160"/>
      <c r="P150" s="185"/>
      <c r="Q150" s="14"/>
    </row>
    <row r="151" spans="1:17">
      <c r="J151" s="81"/>
      <c r="K151" s="81"/>
      <c r="L151" s="81"/>
      <c r="M151" s="81"/>
      <c r="N151" s="81"/>
      <c r="O151" s="81"/>
      <c r="P151" s="328"/>
    </row>
    <row r="152" spans="1:17">
      <c r="J152" s="52"/>
      <c r="K152" s="52"/>
      <c r="L152" s="52"/>
      <c r="M152" s="52"/>
      <c r="N152" s="52"/>
      <c r="O152" s="52"/>
    </row>
    <row r="153" spans="1:17">
      <c r="J153" s="52"/>
      <c r="K153" s="52"/>
      <c r="L153" s="52"/>
      <c r="M153" s="52"/>
      <c r="N153" s="52"/>
      <c r="O153" s="52"/>
    </row>
    <row r="154" spans="1:17">
      <c r="J154" s="52"/>
      <c r="K154" s="52"/>
      <c r="L154" s="52"/>
      <c r="M154" s="52"/>
      <c r="N154" s="52"/>
      <c r="O154" s="52"/>
    </row>
    <row r="155" spans="1:17">
      <c r="J155" s="52"/>
      <c r="K155" s="52"/>
      <c r="L155" s="52"/>
      <c r="M155" s="52"/>
      <c r="N155" s="52"/>
      <c r="O155" s="52"/>
    </row>
    <row r="156" spans="1:17">
      <c r="J156" s="52"/>
      <c r="K156" s="52"/>
      <c r="L156" s="52"/>
      <c r="M156" s="52"/>
      <c r="N156" s="52"/>
      <c r="O156" s="52"/>
    </row>
    <row r="157" spans="1:17">
      <c r="J157" s="52"/>
      <c r="K157" s="52"/>
      <c r="L157" s="52"/>
      <c r="M157" s="52"/>
      <c r="N157" s="52"/>
      <c r="O157" s="52"/>
    </row>
  </sheetData>
  <mergeCells count="6">
    <mergeCell ref="F5:I5"/>
    <mergeCell ref="F2:I2"/>
    <mergeCell ref="F7:I7"/>
    <mergeCell ref="F4:I4"/>
    <mergeCell ref="F9:I9"/>
    <mergeCell ref="F6:H6"/>
  </mergeCells>
  <hyperlinks>
    <hyperlink ref="C3" r:id="rId1" display="https://www.natcan.org.uk/audits/metastatic-breast/           " xr:uid="{95AEF5C0-E161-42A5-83F2-2A36BE4E4ECB}"/>
    <hyperlink ref="C2" r:id="rId2" display="breastcanceraudits@rcseng.ac.uk           " xr:uid="{B493EBA8-370D-4C66-AFBE-0B3585E175DB}"/>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F40"/>
  <sheetViews>
    <sheetView showGridLines="0" zoomScaleNormal="100" zoomScaleSheetLayoutView="100" workbookViewId="0">
      <selection activeCell="C8" sqref="C8:E8"/>
    </sheetView>
  </sheetViews>
  <sheetFormatPr defaultColWidth="9.1328125" defaultRowHeight="13.15"/>
  <cols>
    <col min="1" max="1" width="9.1328125" style="20"/>
    <col min="2" max="2" width="8.3984375" style="20" customWidth="1"/>
    <col min="3" max="3" width="32.73046875" style="20" customWidth="1"/>
    <col min="4" max="4" width="35.73046875" style="20" customWidth="1"/>
    <col min="5" max="5" width="32.73046875" style="20" customWidth="1"/>
    <col min="6" max="6" width="11.73046875" style="20" customWidth="1"/>
    <col min="7" max="16384" width="9.1328125" style="20"/>
  </cols>
  <sheetData>
    <row r="1" spans="2:5">
      <c r="C1" s="21"/>
      <c r="D1" s="54"/>
    </row>
    <row r="2" spans="2:5" ht="15" customHeight="1">
      <c r="C2"/>
      <c r="D2" s="387" t="s">
        <v>374</v>
      </c>
    </row>
    <row r="3" spans="2:5" ht="15" customHeight="1">
      <c r="C3" s="21"/>
      <c r="D3" s="387" t="s">
        <v>373</v>
      </c>
      <c r="E3"/>
    </row>
    <row r="4" spans="2:5" ht="15" customHeight="1">
      <c r="C4" s="21"/>
      <c r="D4" s="55" t="s">
        <v>949</v>
      </c>
    </row>
    <row r="5" spans="2:5">
      <c r="D5" s="54"/>
    </row>
    <row r="7" spans="2:5" ht="13.5" thickBot="1"/>
    <row r="8" spans="2:5" ht="54.95" customHeight="1" thickBot="1">
      <c r="B8"/>
      <c r="C8" s="460" t="s">
        <v>375</v>
      </c>
      <c r="D8" s="468"/>
      <c r="E8" s="461"/>
    </row>
    <row r="9" spans="2:5" ht="14.25">
      <c r="B9"/>
      <c r="C9" s="60"/>
      <c r="D9" s="60"/>
      <c r="E9" s="60"/>
    </row>
    <row r="10" spans="2:5" ht="45.75" customHeight="1">
      <c r="B10"/>
      <c r="C10" s="469" t="s">
        <v>356</v>
      </c>
      <c r="D10" s="469"/>
      <c r="E10" s="469"/>
    </row>
    <row r="11" spans="2:5" ht="14.25">
      <c r="B11"/>
      <c r="C11" s="60"/>
      <c r="D11" s="60"/>
      <c r="E11" s="60"/>
    </row>
    <row r="12" spans="2:5" ht="54.95" customHeight="1">
      <c r="B12"/>
      <c r="C12" s="470" t="s">
        <v>998</v>
      </c>
      <c r="D12" s="470"/>
      <c r="E12" s="470"/>
    </row>
    <row r="13" spans="2:5" ht="14.65" thickBot="1">
      <c r="B13"/>
      <c r="C13" s="18"/>
      <c r="D13" s="18"/>
      <c r="E13" s="18"/>
    </row>
    <row r="14" spans="2:5" ht="159.94999999999999" customHeight="1" thickBot="1">
      <c r="B14"/>
      <c r="C14" s="465" t="s">
        <v>990</v>
      </c>
      <c r="D14" s="466"/>
      <c r="E14" s="467"/>
    </row>
    <row r="15" spans="2:5" ht="14.65" thickBot="1">
      <c r="B15"/>
      <c r="C15" s="18"/>
      <c r="D15" s="18"/>
      <c r="E15" s="18"/>
    </row>
    <row r="16" spans="2:5" ht="114" customHeight="1" thickBot="1">
      <c r="B16"/>
      <c r="C16" s="465" t="s">
        <v>987</v>
      </c>
      <c r="D16" s="466"/>
      <c r="E16" s="467"/>
    </row>
    <row r="17" spans="2:6" ht="14.25">
      <c r="B17"/>
      <c r="C17" s="61"/>
      <c r="D17" s="61"/>
      <c r="E17" s="61"/>
    </row>
    <row r="18" spans="2:6" ht="14.25">
      <c r="B18"/>
      <c r="C18" s="62"/>
      <c r="D18"/>
      <c r="E18"/>
    </row>
    <row r="19" spans="2:6" s="23" customFormat="1" ht="14.25">
      <c r="B19" s="63" t="s">
        <v>24</v>
      </c>
      <c r="C19" s="16"/>
      <c r="D19" s="14"/>
      <c r="E19" s="14"/>
    </row>
    <row r="20" spans="2:6" s="23" customFormat="1" ht="14.25">
      <c r="B20" s="63"/>
      <c r="C20" s="16" t="s">
        <v>487</v>
      </c>
      <c r="D20" s="14"/>
      <c r="E20" s="14"/>
    </row>
    <row r="21" spans="2:6" s="23" customFormat="1" ht="14.25">
      <c r="B21" s="63"/>
      <c r="C21" s="16" t="s">
        <v>773</v>
      </c>
      <c r="D21" s="14"/>
      <c r="E21" s="14"/>
    </row>
    <row r="22" spans="2:6" s="23" customFormat="1" ht="14.25">
      <c r="B22" s="14"/>
      <c r="C22" s="64" t="s">
        <v>363</v>
      </c>
      <c r="D22" s="471"/>
      <c r="E22" s="471"/>
    </row>
    <row r="23" spans="2:6" s="23" customFormat="1" ht="14.25">
      <c r="B23" s="14"/>
      <c r="C23" s="64" t="s">
        <v>25</v>
      </c>
      <c r="D23" s="471"/>
      <c r="E23" s="471"/>
    </row>
    <row r="24" spans="2:6" s="23" customFormat="1" ht="14.25">
      <c r="B24" s="14"/>
      <c r="C24" s="64" t="s">
        <v>774</v>
      </c>
      <c r="D24" s="19" t="s">
        <v>776</v>
      </c>
      <c r="E24" s="19"/>
    </row>
    <row r="25" spans="2:6" s="23" customFormat="1" ht="14.25">
      <c r="B25" s="14"/>
      <c r="C25" s="64" t="s">
        <v>775</v>
      </c>
      <c r="D25" s="19" t="s">
        <v>777</v>
      </c>
      <c r="E25" s="19"/>
    </row>
    <row r="26" spans="2:6" s="23" customFormat="1" ht="14.25">
      <c r="B26" s="14"/>
      <c r="C26" s="64" t="s">
        <v>786</v>
      </c>
      <c r="D26" s="472" t="s">
        <v>778</v>
      </c>
      <c r="E26" s="472"/>
    </row>
    <row r="27" spans="2:6" s="23" customFormat="1" ht="26.25">
      <c r="B27" s="14"/>
      <c r="C27" s="64" t="s">
        <v>424</v>
      </c>
      <c r="D27" s="472" t="s">
        <v>772</v>
      </c>
      <c r="E27" s="472"/>
      <c r="F27" s="298" t="s">
        <v>788</v>
      </c>
    </row>
    <row r="28" spans="2:6" s="23" customFormat="1" ht="30" customHeight="1">
      <c r="B28" s="14"/>
      <c r="C28" s="104" t="s">
        <v>489</v>
      </c>
      <c r="D28" s="473" t="s">
        <v>890</v>
      </c>
      <c r="E28" s="473"/>
      <c r="F28" s="474" t="s">
        <v>787</v>
      </c>
    </row>
    <row r="29" spans="2:6" s="23" customFormat="1" ht="30" customHeight="1">
      <c r="B29" s="14"/>
      <c r="C29" s="64" t="s">
        <v>490</v>
      </c>
      <c r="D29" s="473" t="s">
        <v>863</v>
      </c>
      <c r="E29" s="473"/>
      <c r="F29" s="474"/>
    </row>
    <row r="30" spans="2:6" s="23" customFormat="1" ht="30" customHeight="1">
      <c r="B30" s="14"/>
      <c r="C30" s="64" t="s">
        <v>491</v>
      </c>
      <c r="D30" s="473" t="s">
        <v>879</v>
      </c>
      <c r="E30" s="473"/>
      <c r="F30" s="474"/>
    </row>
    <row r="31" spans="2:6" s="23" customFormat="1" ht="30" customHeight="1">
      <c r="B31" s="14"/>
      <c r="C31" s="64" t="s">
        <v>492</v>
      </c>
      <c r="D31" s="473" t="s">
        <v>880</v>
      </c>
      <c r="E31" s="473"/>
      <c r="F31" s="474"/>
    </row>
    <row r="32" spans="2:6" s="23" customFormat="1" ht="30" customHeight="1">
      <c r="B32" s="14"/>
      <c r="C32" s="104" t="s">
        <v>840</v>
      </c>
      <c r="D32" s="469" t="s">
        <v>462</v>
      </c>
      <c r="E32" s="469"/>
      <c r="F32" s="474"/>
    </row>
    <row r="33" spans="2:6" s="23" customFormat="1" ht="30" customHeight="1">
      <c r="B33" s="14"/>
      <c r="C33" s="104" t="s">
        <v>493</v>
      </c>
      <c r="D33" s="472" t="s">
        <v>462</v>
      </c>
      <c r="E33" s="472"/>
      <c r="F33" s="474"/>
    </row>
    <row r="34" spans="2:6" s="23" customFormat="1" ht="30" customHeight="1">
      <c r="B34" s="14"/>
      <c r="C34" s="104" t="s">
        <v>494</v>
      </c>
      <c r="D34" s="469" t="s">
        <v>463</v>
      </c>
      <c r="E34" s="469"/>
      <c r="F34" s="474"/>
    </row>
    <row r="35" spans="2:6" s="23" customFormat="1" ht="45" customHeight="1">
      <c r="B35" s="14"/>
      <c r="C35" s="104" t="s">
        <v>839</v>
      </c>
      <c r="D35" s="469" t="s">
        <v>833</v>
      </c>
      <c r="E35" s="469"/>
      <c r="F35" s="474"/>
    </row>
    <row r="36" spans="2:6" s="23" customFormat="1" ht="45" customHeight="1">
      <c r="B36" s="14"/>
      <c r="C36" s="104" t="s">
        <v>488</v>
      </c>
      <c r="D36" s="469" t="s">
        <v>833</v>
      </c>
      <c r="E36" s="469"/>
      <c r="F36" s="474"/>
    </row>
    <row r="37" spans="2:6" s="23" customFormat="1" ht="30" customHeight="1">
      <c r="B37" s="14"/>
      <c r="C37" s="104" t="s">
        <v>1005</v>
      </c>
      <c r="D37" s="469" t="s">
        <v>886</v>
      </c>
      <c r="E37" s="469"/>
      <c r="F37" s="474"/>
    </row>
    <row r="38" spans="2:6" ht="14.25">
      <c r="B38"/>
      <c r="C38" s="65"/>
      <c r="D38"/>
      <c r="E38"/>
    </row>
    <row r="39" spans="2:6">
      <c r="C39" s="22"/>
    </row>
    <row r="40" spans="2:6">
      <c r="C40" s="22"/>
    </row>
  </sheetData>
  <mergeCells count="20">
    <mergeCell ref="F28:F37"/>
    <mergeCell ref="D37:E37"/>
    <mergeCell ref="D30:E30"/>
    <mergeCell ref="D31:E31"/>
    <mergeCell ref="D32:E32"/>
    <mergeCell ref="D35:E35"/>
    <mergeCell ref="D36:E36"/>
    <mergeCell ref="D33:E33"/>
    <mergeCell ref="D34:E34"/>
    <mergeCell ref="D22:E22"/>
    <mergeCell ref="D23:E23"/>
    <mergeCell ref="D27:E27"/>
    <mergeCell ref="D28:E28"/>
    <mergeCell ref="D29:E29"/>
    <mergeCell ref="D26:E26"/>
    <mergeCell ref="C16:E16"/>
    <mergeCell ref="C8:E8"/>
    <mergeCell ref="C10:E10"/>
    <mergeCell ref="C12:E12"/>
    <mergeCell ref="C14:E14"/>
  </mergeCells>
  <hyperlinks>
    <hyperlink ref="C23" location="Acknowledgments!A1" display="Acknowledgements" xr:uid="{C2AFAE17-3DF4-4B0E-A377-21E38D676F7F}"/>
    <hyperlink ref="C22" location="Explanations!A1" display="Explanations" xr:uid="{A313A9E7-2D23-4C22-8EC0-CC46C3CCCA1A}"/>
    <hyperlink ref="D3" r:id="rId1" display="https://www.natcan.org.uk/audits/metastatic-breast/           " xr:uid="{8280AE50-7C2E-4B06-91E8-0C71EDA1D5B5}"/>
    <hyperlink ref="D2" r:id="rId2" display="breastcanceraudits@rcseng.ac.uk           " xr:uid="{ED66564C-A2CF-44DB-B9E2-E27B6967D71D}"/>
    <hyperlink ref="C27" location="Data_completeness!A1" display="Data completeness" xr:uid="{1C67D793-AEDC-48A7-A8AC-A546720466D4}"/>
    <hyperlink ref="C24" location="View_Completeness!A1" display="View_completeness" xr:uid="{BE0B6F16-96B2-4317-80A4-1A10A33BAA9E}"/>
    <hyperlink ref="C28" location="Ind1_MDT!A1" display="Indicator 1: MDT" xr:uid="{47A139E3-60E7-4B3F-81FF-1CDD71B69C33}"/>
    <hyperlink ref="C29" location="Ind2_Biopsy!A1" display="Indicator 2: Biopsy" xr:uid="{8F5D0B5A-4C5A-4D38-A97F-F6984083E194}"/>
    <hyperlink ref="C30" location="Ind3_CDK4_inhib!A1" display="Indicator 3: CDK4 inhibitor" xr:uid="{1FC42F01-497F-47CE-94AC-605629122947}"/>
    <hyperlink ref="C31" location="Ind4_aHER2_ther!A1" display="Indicator 4: anti-HER2 therapy" xr:uid="{9C0AAE41-53F7-4FA7-A7A5-09D955024E65}"/>
    <hyperlink ref="C32" location="Ind5_Chem_denovo!A1" display="Ind5_Chem_denovo!A1" xr:uid="{DBA8CAF8-08DE-492B-B74A-8DE522B7BE76}"/>
    <hyperlink ref="C33" location="Ind5_Chem_recurrent!A1" display="Ind5_Chem_recurrent!A1" xr:uid="{BE0388F8-5F7D-420C-A626-907135B6DFBD}"/>
    <hyperlink ref="C34" location="Ind8_CNS!A1" display="Indicator 8: CNS" xr:uid="{C5405C25-556D-41D5-AE80-A0BAF0887B8E}"/>
    <hyperlink ref="C35" location="Ind9_Chem_Mort_denovo!A1" display="Ind9_Chem_Mort_denovo!A1" xr:uid="{D7D4B687-97B3-4E05-AB68-7A06583142D8}"/>
    <hyperlink ref="C36" location="Ind9_Chem_Mort_recurrent!A1" display="Ind9_Chem_Mort_recurrent!A1" xr:uid="{82CDC59A-CA4F-446D-ACDB-266CAAA0DCDC}"/>
    <hyperlink ref="C37" location="Ind10_Surv!A1" display="Indicator10: 1 and 3 year survival" xr:uid="{5C061991-47DC-4958-A30E-D2BB37BCCA0E}"/>
    <hyperlink ref="C25" location="View_Indicators!A1" display="View_Indicators" xr:uid="{5D33623D-EAAA-493B-A85C-EB28611C5595}"/>
    <hyperlink ref="C26" location="View_Patient_Characteristics!A1" display="View_Patient_Characteristics" xr:uid="{7BEFDC7C-92D7-4DA3-9BA5-527C8F05F4C5}"/>
    <hyperlink ref="D4" r:id="rId3" xr:uid="{24E9EA17-8D81-4734-9D37-43B1A3A55229}"/>
  </hyperlinks>
  <printOptions horizontalCentered="1"/>
  <pageMargins left="0.70866141732283472" right="0.70866141732283472" top="0.74803149606299213" bottom="0.74803149606299213" header="0.31496062992125984" footer="0.31496062992125984"/>
  <pageSetup paperSize="9" scale="58" orientation="portrait" r:id="rId4"/>
  <headerFooter>
    <oddFooter>&amp;C&amp;F | &amp;A&amp;R&amp;P of &amp;N</oddFooter>
  </headerFooter>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76170-9BEA-48A0-8CFF-C03FC63BCF35}">
  <sheetPr codeName="Sheet20"/>
  <dimension ref="A1:Q51"/>
  <sheetViews>
    <sheetView showGridLines="0" zoomScaleNormal="100" zoomScaleSheetLayoutView="100" workbookViewId="0">
      <selection activeCell="F2" sqref="F2:I2"/>
    </sheetView>
  </sheetViews>
  <sheetFormatPr defaultRowHeight="14.25"/>
  <cols>
    <col min="1" max="1" width="10.73046875" customWidth="1"/>
    <col min="2" max="2" width="20.73046875" customWidth="1"/>
    <col min="3" max="3" width="11.73046875" customWidth="1"/>
    <col min="4" max="4" width="15.59765625" style="28" customWidth="1"/>
    <col min="5" max="5" width="14.73046875" customWidth="1"/>
    <col min="6" max="6" width="41.73046875" bestFit="1" customWidth="1"/>
    <col min="7" max="7" width="12.59765625" style="90" customWidth="1"/>
    <col min="8" max="9" width="12.59765625" customWidth="1"/>
  </cols>
  <sheetData>
    <row r="1" spans="1:17" ht="20.100000000000001" customHeight="1">
      <c r="A1" s="20"/>
      <c r="B1" s="20"/>
      <c r="C1" s="21"/>
      <c r="D1" s="54"/>
      <c r="E1" s="88" t="s">
        <v>924</v>
      </c>
      <c r="F1" s="72"/>
      <c r="G1" s="346"/>
      <c r="H1" s="20"/>
      <c r="I1" s="20"/>
    </row>
    <row r="2" spans="1:17" ht="30" customHeight="1">
      <c r="A2" s="20"/>
      <c r="B2" s="20"/>
      <c r="C2" s="69"/>
      <c r="D2" s="55"/>
      <c r="E2" s="71" t="s">
        <v>465</v>
      </c>
      <c r="F2" s="459" t="s">
        <v>909</v>
      </c>
      <c r="G2" s="459"/>
      <c r="H2" s="459"/>
      <c r="I2" s="459"/>
      <c r="J2" s="2"/>
    </row>
    <row r="3" spans="1:17" ht="15" customHeight="1">
      <c r="A3" s="20"/>
      <c r="B3" s="20"/>
      <c r="C3" s="69"/>
      <c r="D3" s="55"/>
      <c r="E3" s="71" t="s">
        <v>26</v>
      </c>
      <c r="F3" s="72" t="s">
        <v>836</v>
      </c>
      <c r="G3" s="346"/>
      <c r="H3" s="391"/>
      <c r="I3" s="391"/>
      <c r="J3" s="391"/>
    </row>
    <row r="4" spans="1:17" ht="15" customHeight="1">
      <c r="A4" s="20"/>
      <c r="B4" s="20"/>
      <c r="C4" s="70"/>
      <c r="D4" s="56"/>
      <c r="E4" s="71" t="s">
        <v>421</v>
      </c>
      <c r="F4" s="517" t="s">
        <v>838</v>
      </c>
      <c r="G4" s="517"/>
      <c r="H4" s="517"/>
      <c r="I4" s="517"/>
      <c r="J4" s="2"/>
    </row>
    <row r="5" spans="1:17">
      <c r="A5" s="20"/>
      <c r="B5" s="20"/>
      <c r="C5" s="20"/>
      <c r="D5" s="54"/>
      <c r="E5" s="71" t="s">
        <v>422</v>
      </c>
      <c r="F5" s="459" t="s">
        <v>837</v>
      </c>
      <c r="G5" s="459"/>
      <c r="H5" s="459"/>
      <c r="I5" s="459"/>
      <c r="J5" s="459"/>
    </row>
    <row r="6" spans="1:17">
      <c r="A6" s="20"/>
      <c r="B6" s="20"/>
      <c r="C6" s="20"/>
      <c r="D6" s="452"/>
      <c r="E6" s="73" t="s">
        <v>395</v>
      </c>
      <c r="F6" s="72" t="s">
        <v>400</v>
      </c>
      <c r="G6" s="346"/>
      <c r="H6" s="20"/>
      <c r="I6" s="20"/>
    </row>
    <row r="7" spans="1:17">
      <c r="D7" s="57"/>
      <c r="E7" s="73" t="s">
        <v>423</v>
      </c>
      <c r="F7" s="459" t="s">
        <v>925</v>
      </c>
      <c r="G7" s="459"/>
      <c r="H7" s="459"/>
      <c r="I7" s="459"/>
    </row>
    <row r="8" spans="1:17">
      <c r="D8" s="57"/>
    </row>
    <row r="9" spans="1:17">
      <c r="D9" s="57"/>
    </row>
    <row r="11" spans="1:17" s="67" customFormat="1" ht="28.9" thickBot="1">
      <c r="A11" s="74" t="s">
        <v>660</v>
      </c>
      <c r="B11" s="74" t="s">
        <v>395</v>
      </c>
      <c r="C11" s="74" t="s">
        <v>471</v>
      </c>
      <c r="D11" s="74" t="s">
        <v>26</v>
      </c>
      <c r="E11" s="74" t="s">
        <v>1011</v>
      </c>
      <c r="F11" s="74" t="s">
        <v>473</v>
      </c>
      <c r="G11" s="91" t="s">
        <v>414</v>
      </c>
      <c r="H11" s="74" t="s">
        <v>469</v>
      </c>
      <c r="I11" s="74" t="s">
        <v>470</v>
      </c>
      <c r="J11"/>
      <c r="K11"/>
      <c r="L11"/>
      <c r="M11"/>
      <c r="N11"/>
      <c r="O11"/>
      <c r="P11"/>
      <c r="Q11"/>
    </row>
    <row r="12" spans="1:17" ht="14.65" thickBot="1">
      <c r="A12" s="75" t="s">
        <v>910</v>
      </c>
      <c r="B12" s="75" t="s">
        <v>400</v>
      </c>
      <c r="C12" s="75" t="s">
        <v>428</v>
      </c>
      <c r="D12" s="453" t="s">
        <v>831</v>
      </c>
      <c r="E12" s="75" t="s">
        <v>830</v>
      </c>
      <c r="F12" s="75" t="s">
        <v>400</v>
      </c>
      <c r="G12" s="324">
        <v>10409</v>
      </c>
      <c r="H12" s="417">
        <v>0.65800000000000003</v>
      </c>
      <c r="I12" s="417">
        <v>0.43669999999999998</v>
      </c>
      <c r="K12" s="52"/>
    </row>
    <row r="13" spans="1:17">
      <c r="A13" s="42" t="s">
        <v>910</v>
      </c>
      <c r="B13" s="42" t="s">
        <v>380</v>
      </c>
      <c r="C13" s="42" t="s">
        <v>427</v>
      </c>
      <c r="D13" s="354" t="s">
        <v>831</v>
      </c>
      <c r="E13" s="42" t="s">
        <v>830</v>
      </c>
      <c r="F13" s="42" t="s">
        <v>380</v>
      </c>
      <c r="G13" s="325">
        <v>9972</v>
      </c>
      <c r="H13" s="47">
        <v>0.65659999999999996</v>
      </c>
      <c r="I13" s="47">
        <v>0.43559999999999999</v>
      </c>
    </row>
    <row r="14" spans="1:17" ht="14.65" thickBot="1">
      <c r="A14" s="77" t="s">
        <v>910</v>
      </c>
      <c r="B14" s="77" t="s">
        <v>401</v>
      </c>
      <c r="C14" s="77" t="s">
        <v>426</v>
      </c>
      <c r="D14" s="355" t="s">
        <v>831</v>
      </c>
      <c r="E14" s="77" t="s">
        <v>830</v>
      </c>
      <c r="F14" s="77" t="s">
        <v>401</v>
      </c>
      <c r="G14" s="326">
        <v>437</v>
      </c>
      <c r="H14" s="418">
        <v>0.69110000000000005</v>
      </c>
      <c r="I14" s="418">
        <v>0.46160000000000001</v>
      </c>
    </row>
    <row r="15" spans="1:17" ht="14.65" thickBot="1">
      <c r="A15" s="75" t="s">
        <v>910</v>
      </c>
      <c r="B15" s="75" t="s">
        <v>400</v>
      </c>
      <c r="C15" s="75" t="s">
        <v>428</v>
      </c>
      <c r="D15" s="453" t="s">
        <v>831</v>
      </c>
      <c r="E15" s="75" t="s">
        <v>313</v>
      </c>
      <c r="F15" s="75" t="s">
        <v>400</v>
      </c>
      <c r="G15" s="324">
        <v>10282</v>
      </c>
      <c r="H15" s="417">
        <v>0.65849999999999997</v>
      </c>
      <c r="I15" s="417">
        <v>0.43740000000000001</v>
      </c>
    </row>
    <row r="16" spans="1:17">
      <c r="A16" s="42" t="s">
        <v>910</v>
      </c>
      <c r="B16" s="42" t="s">
        <v>380</v>
      </c>
      <c r="C16" s="42" t="s">
        <v>427</v>
      </c>
      <c r="D16" s="354" t="s">
        <v>831</v>
      </c>
      <c r="E16" s="42" t="s">
        <v>313</v>
      </c>
      <c r="F16" s="42" t="s">
        <v>380</v>
      </c>
      <c r="G16" s="454" t="s">
        <v>931</v>
      </c>
      <c r="H16" s="47">
        <v>0.65710000000000002</v>
      </c>
      <c r="I16" s="47">
        <v>0.43630000000000002</v>
      </c>
    </row>
    <row r="17" spans="1:9" ht="14.65" thickBot="1">
      <c r="A17" s="77" t="s">
        <v>910</v>
      </c>
      <c r="B17" s="77" t="s">
        <v>401</v>
      </c>
      <c r="C17" s="77" t="s">
        <v>426</v>
      </c>
      <c r="D17" s="355" t="s">
        <v>831</v>
      </c>
      <c r="E17" s="77" t="s">
        <v>313</v>
      </c>
      <c r="F17" s="77" t="s">
        <v>401</v>
      </c>
      <c r="G17" s="455" t="s">
        <v>931</v>
      </c>
      <c r="H17" s="418">
        <v>0.69040000000000001</v>
      </c>
      <c r="I17" s="418">
        <v>0.46039999999999998</v>
      </c>
    </row>
    <row r="18" spans="1:9">
      <c r="A18" s="349" t="s">
        <v>910</v>
      </c>
      <c r="B18" s="349" t="s">
        <v>400</v>
      </c>
      <c r="C18" s="349" t="s">
        <v>428</v>
      </c>
      <c r="D18" s="351" t="s">
        <v>831</v>
      </c>
      <c r="E18" s="349" t="s">
        <v>830</v>
      </c>
      <c r="F18" s="349" t="s">
        <v>927</v>
      </c>
      <c r="G18" s="384">
        <v>1119</v>
      </c>
      <c r="H18" s="419">
        <v>0.51649999999999996</v>
      </c>
      <c r="I18" s="419">
        <v>0.2417</v>
      </c>
    </row>
    <row r="19" spans="1:9">
      <c r="A19" s="84" t="s">
        <v>910</v>
      </c>
      <c r="B19" s="84" t="s">
        <v>400</v>
      </c>
      <c r="C19" s="84" t="s">
        <v>428</v>
      </c>
      <c r="D19" s="352" t="s">
        <v>831</v>
      </c>
      <c r="E19" s="84" t="s">
        <v>830</v>
      </c>
      <c r="F19" s="84" t="s">
        <v>928</v>
      </c>
      <c r="G19" s="329">
        <v>921</v>
      </c>
      <c r="H19" s="416">
        <v>0.78149999999999997</v>
      </c>
      <c r="I19" s="416">
        <v>0.61380000000000001</v>
      </c>
    </row>
    <row r="20" spans="1:9">
      <c r="A20" s="84" t="s">
        <v>910</v>
      </c>
      <c r="B20" s="84" t="s">
        <v>400</v>
      </c>
      <c r="C20" s="84" t="s">
        <v>428</v>
      </c>
      <c r="D20" s="352" t="s">
        <v>831</v>
      </c>
      <c r="E20" s="84" t="s">
        <v>830</v>
      </c>
      <c r="F20" s="84" t="s">
        <v>929</v>
      </c>
      <c r="G20" s="329">
        <v>640</v>
      </c>
      <c r="H20" s="416">
        <v>0.68440000000000001</v>
      </c>
      <c r="I20" s="416">
        <v>0.51619999999999999</v>
      </c>
    </row>
    <row r="21" spans="1:9">
      <c r="A21" s="84" t="s">
        <v>910</v>
      </c>
      <c r="B21" s="84" t="s">
        <v>400</v>
      </c>
      <c r="C21" s="84" t="s">
        <v>428</v>
      </c>
      <c r="D21" s="352" t="s">
        <v>831</v>
      </c>
      <c r="E21" s="84" t="s">
        <v>830</v>
      </c>
      <c r="F21" s="84" t="s">
        <v>930</v>
      </c>
      <c r="G21" s="329">
        <v>4824</v>
      </c>
      <c r="H21" s="416">
        <v>0.76060000000000005</v>
      </c>
      <c r="I21" s="416">
        <v>0.52280000000000004</v>
      </c>
    </row>
    <row r="22" spans="1:9">
      <c r="A22" s="84" t="s">
        <v>910</v>
      </c>
      <c r="B22" s="84" t="s">
        <v>400</v>
      </c>
      <c r="C22" s="84" t="s">
        <v>428</v>
      </c>
      <c r="D22" s="352" t="s">
        <v>831</v>
      </c>
      <c r="E22" s="84" t="s">
        <v>830</v>
      </c>
      <c r="F22" s="84" t="s">
        <v>260</v>
      </c>
      <c r="G22" s="329">
        <v>2905</v>
      </c>
      <c r="H22" s="416">
        <v>0.49719999999999998</v>
      </c>
      <c r="I22" s="416">
        <v>0.29559999999999997</v>
      </c>
    </row>
    <row r="24" spans="1:9">
      <c r="A24" s="314" t="s">
        <v>823</v>
      </c>
    </row>
    <row r="31" spans="1:9">
      <c r="A31" s="521"/>
      <c r="B31" s="521"/>
      <c r="C31" s="521"/>
      <c r="D31" s="522"/>
      <c r="E31" s="521"/>
      <c r="F31" s="521"/>
      <c r="G31" s="523"/>
      <c r="H31" s="521"/>
      <c r="I31" s="521"/>
    </row>
    <row r="32" spans="1:9">
      <c r="A32" s="524"/>
      <c r="B32" s="524"/>
      <c r="C32" s="524"/>
      <c r="D32" s="524"/>
      <c r="E32" s="524"/>
      <c r="F32" s="524"/>
      <c r="G32" s="525"/>
      <c r="H32" s="524"/>
      <c r="I32" s="524"/>
    </row>
    <row r="33" spans="1:9" ht="43.15" thickBot="1">
      <c r="A33" s="74" t="s">
        <v>1012</v>
      </c>
      <c r="B33" s="74" t="s">
        <v>395</v>
      </c>
      <c r="C33" s="74" t="s">
        <v>471</v>
      </c>
      <c r="D33" s="74" t="s">
        <v>26</v>
      </c>
      <c r="E33" s="74" t="s">
        <v>1011</v>
      </c>
      <c r="F33" s="74" t="s">
        <v>454</v>
      </c>
      <c r="G33" s="91" t="s">
        <v>1008</v>
      </c>
      <c r="H33" s="74" t="s">
        <v>1009</v>
      </c>
      <c r="I33" s="74" t="s">
        <v>1013</v>
      </c>
    </row>
    <row r="34" spans="1:9">
      <c r="A34" s="354">
        <v>2015</v>
      </c>
      <c r="B34" s="42" t="s">
        <v>380</v>
      </c>
      <c r="C34" s="42" t="s">
        <v>427</v>
      </c>
      <c r="D34" s="42" t="s">
        <v>1010</v>
      </c>
      <c r="E34" s="42" t="s">
        <v>830</v>
      </c>
      <c r="F34" s="325" t="s">
        <v>477</v>
      </c>
      <c r="G34" s="526">
        <v>480</v>
      </c>
      <c r="H34" s="526">
        <v>427</v>
      </c>
      <c r="I34" s="526">
        <v>1965</v>
      </c>
    </row>
    <row r="35" spans="1:9">
      <c r="A35" s="354">
        <v>2015</v>
      </c>
      <c r="B35" s="42" t="s">
        <v>380</v>
      </c>
      <c r="C35" s="42" t="s">
        <v>427</v>
      </c>
      <c r="D35" s="42" t="s">
        <v>472</v>
      </c>
      <c r="E35" s="42" t="s">
        <v>830</v>
      </c>
      <c r="F35" s="325" t="s">
        <v>477</v>
      </c>
      <c r="G35" s="526">
        <v>917</v>
      </c>
      <c r="H35" s="526">
        <v>1221</v>
      </c>
      <c r="I35" s="526">
        <v>3346</v>
      </c>
    </row>
    <row r="36" spans="1:9">
      <c r="A36" s="354">
        <v>2016</v>
      </c>
      <c r="B36" s="42" t="s">
        <v>380</v>
      </c>
      <c r="C36" s="42" t="s">
        <v>427</v>
      </c>
      <c r="D36" s="42" t="s">
        <v>1010</v>
      </c>
      <c r="E36" s="42" t="s">
        <v>830</v>
      </c>
      <c r="F36" s="325" t="s">
        <v>477</v>
      </c>
      <c r="G36" s="526">
        <v>484</v>
      </c>
      <c r="H36" s="526">
        <v>398</v>
      </c>
      <c r="I36" s="526">
        <v>1990</v>
      </c>
    </row>
    <row r="37" spans="1:9">
      <c r="A37" s="354">
        <v>2016</v>
      </c>
      <c r="B37" s="42" t="s">
        <v>380</v>
      </c>
      <c r="C37" s="42" t="s">
        <v>427</v>
      </c>
      <c r="D37" s="42" t="s">
        <v>472</v>
      </c>
      <c r="E37" s="42" t="s">
        <v>830</v>
      </c>
      <c r="F37" s="325" t="s">
        <v>477</v>
      </c>
      <c r="G37" s="526">
        <v>972</v>
      </c>
      <c r="H37" s="526">
        <v>1065</v>
      </c>
      <c r="I37" s="526">
        <v>3032</v>
      </c>
    </row>
    <row r="38" spans="1:9">
      <c r="A38" s="354">
        <v>2017</v>
      </c>
      <c r="B38" s="42" t="s">
        <v>380</v>
      </c>
      <c r="C38" s="42" t="s">
        <v>427</v>
      </c>
      <c r="D38" s="42" t="s">
        <v>1010</v>
      </c>
      <c r="E38" s="42" t="s">
        <v>830</v>
      </c>
      <c r="F38" s="325" t="s">
        <v>477</v>
      </c>
      <c r="G38" s="526">
        <v>569</v>
      </c>
      <c r="H38" s="526">
        <v>466</v>
      </c>
      <c r="I38" s="526">
        <v>1853</v>
      </c>
    </row>
    <row r="39" spans="1:9">
      <c r="A39" s="354">
        <v>2017</v>
      </c>
      <c r="B39" s="42" t="s">
        <v>380</v>
      </c>
      <c r="C39" s="42" t="s">
        <v>427</v>
      </c>
      <c r="D39" s="42" t="s">
        <v>472</v>
      </c>
      <c r="E39" s="42" t="s">
        <v>830</v>
      </c>
      <c r="F39" s="325" t="s">
        <v>477</v>
      </c>
      <c r="G39" s="526">
        <v>969</v>
      </c>
      <c r="H39" s="526">
        <v>974</v>
      </c>
      <c r="I39" s="526">
        <v>2772</v>
      </c>
    </row>
    <row r="40" spans="1:9">
      <c r="A40" s="354">
        <v>2018</v>
      </c>
      <c r="B40" s="42" t="s">
        <v>380</v>
      </c>
      <c r="C40" s="42" t="s">
        <v>427</v>
      </c>
      <c r="D40" s="42" t="s">
        <v>1010</v>
      </c>
      <c r="E40" s="42" t="s">
        <v>830</v>
      </c>
      <c r="F40" s="325" t="s">
        <v>477</v>
      </c>
      <c r="G40" s="526">
        <v>670</v>
      </c>
      <c r="H40" s="526">
        <v>424</v>
      </c>
      <c r="I40" s="526">
        <v>1833</v>
      </c>
    </row>
    <row r="41" spans="1:9">
      <c r="A41" s="354">
        <v>2018</v>
      </c>
      <c r="B41" s="42" t="s">
        <v>380</v>
      </c>
      <c r="C41" s="42" t="s">
        <v>427</v>
      </c>
      <c r="D41" s="42" t="s">
        <v>472</v>
      </c>
      <c r="E41" s="42" t="s">
        <v>830</v>
      </c>
      <c r="F41" s="325" t="s">
        <v>477</v>
      </c>
      <c r="G41" s="526">
        <v>1031</v>
      </c>
      <c r="H41" s="526">
        <v>881</v>
      </c>
      <c r="I41" s="526">
        <v>2422</v>
      </c>
    </row>
    <row r="42" spans="1:9">
      <c r="A42" s="354">
        <v>2019</v>
      </c>
      <c r="B42" s="42" t="s">
        <v>380</v>
      </c>
      <c r="C42" s="42" t="s">
        <v>427</v>
      </c>
      <c r="D42" s="42" t="s">
        <v>1010</v>
      </c>
      <c r="E42" s="42" t="s">
        <v>830</v>
      </c>
      <c r="F42" s="325" t="s">
        <v>477</v>
      </c>
      <c r="G42" s="526">
        <v>749</v>
      </c>
      <c r="H42" s="526">
        <v>435</v>
      </c>
      <c r="I42" s="526">
        <v>1736</v>
      </c>
    </row>
    <row r="43" spans="1:9">
      <c r="A43" s="354">
        <v>2019</v>
      </c>
      <c r="B43" s="42" t="s">
        <v>380</v>
      </c>
      <c r="C43" s="42" t="s">
        <v>427</v>
      </c>
      <c r="D43" s="42" t="s">
        <v>472</v>
      </c>
      <c r="E43" s="42" t="s">
        <v>830</v>
      </c>
      <c r="F43" s="325" t="s">
        <v>477</v>
      </c>
      <c r="G43" s="526">
        <v>1055</v>
      </c>
      <c r="H43" s="526">
        <v>723</v>
      </c>
      <c r="I43" s="526">
        <v>2161</v>
      </c>
    </row>
    <row r="44" spans="1:9">
      <c r="A44" s="354">
        <v>2020</v>
      </c>
      <c r="B44" s="42" t="s">
        <v>380</v>
      </c>
      <c r="C44" s="42" t="s">
        <v>427</v>
      </c>
      <c r="D44" s="42" t="s">
        <v>1010</v>
      </c>
      <c r="E44" s="42" t="s">
        <v>830</v>
      </c>
      <c r="F44" s="325" t="s">
        <v>477</v>
      </c>
      <c r="G44" s="526">
        <v>853</v>
      </c>
      <c r="H44" s="526">
        <v>368</v>
      </c>
      <c r="I44" s="526">
        <v>1626</v>
      </c>
    </row>
    <row r="45" spans="1:9">
      <c r="A45" s="354">
        <v>2020</v>
      </c>
      <c r="B45" s="42" t="s">
        <v>380</v>
      </c>
      <c r="C45" s="42" t="s">
        <v>427</v>
      </c>
      <c r="D45" s="42" t="s">
        <v>472</v>
      </c>
      <c r="E45" s="42" t="s">
        <v>830</v>
      </c>
      <c r="F45" s="325" t="s">
        <v>477</v>
      </c>
      <c r="G45" s="526">
        <v>841</v>
      </c>
      <c r="H45" s="526">
        <v>468</v>
      </c>
      <c r="I45" s="526">
        <v>1676</v>
      </c>
    </row>
    <row r="46" spans="1:9">
      <c r="A46" s="354">
        <v>2021</v>
      </c>
      <c r="B46" s="42" t="s">
        <v>380</v>
      </c>
      <c r="C46" s="42" t="s">
        <v>427</v>
      </c>
      <c r="D46" s="42" t="s">
        <v>1010</v>
      </c>
      <c r="E46" s="42" t="s">
        <v>830</v>
      </c>
      <c r="F46" s="325" t="s">
        <v>477</v>
      </c>
      <c r="G46" s="526">
        <v>1215</v>
      </c>
      <c r="H46" s="526">
        <v>391</v>
      </c>
      <c r="I46" s="526">
        <v>1677</v>
      </c>
    </row>
    <row r="47" spans="1:9">
      <c r="A47" s="354">
        <v>2021</v>
      </c>
      <c r="B47" s="42" t="s">
        <v>380</v>
      </c>
      <c r="C47" s="42" t="s">
        <v>427</v>
      </c>
      <c r="D47" s="42" t="s">
        <v>472</v>
      </c>
      <c r="E47" s="42" t="s">
        <v>830</v>
      </c>
      <c r="F47" s="325" t="s">
        <v>477</v>
      </c>
      <c r="G47" s="526">
        <v>905</v>
      </c>
      <c r="H47" s="526">
        <v>458</v>
      </c>
      <c r="I47" s="526">
        <v>1448</v>
      </c>
    </row>
    <row r="48" spans="1:9">
      <c r="A48" s="354">
        <v>2022</v>
      </c>
      <c r="B48" s="42" t="s">
        <v>380</v>
      </c>
      <c r="C48" s="42" t="s">
        <v>427</v>
      </c>
      <c r="D48" s="42" t="s">
        <v>1010</v>
      </c>
      <c r="E48" s="42" t="s">
        <v>830</v>
      </c>
      <c r="F48" s="325" t="s">
        <v>477</v>
      </c>
      <c r="G48" s="526">
        <v>1512</v>
      </c>
      <c r="H48" s="526">
        <v>358</v>
      </c>
      <c r="I48" s="526">
        <v>1445</v>
      </c>
    </row>
    <row r="49" spans="1:9">
      <c r="A49" s="354">
        <v>2022</v>
      </c>
      <c r="B49" s="42" t="s">
        <v>380</v>
      </c>
      <c r="C49" s="42" t="s">
        <v>427</v>
      </c>
      <c r="D49" s="42" t="s">
        <v>472</v>
      </c>
      <c r="E49" s="42" t="s">
        <v>830</v>
      </c>
      <c r="F49" s="325" t="s">
        <v>477</v>
      </c>
      <c r="G49" s="526">
        <v>860</v>
      </c>
      <c r="H49" s="526">
        <v>294</v>
      </c>
      <c r="I49" s="526">
        <v>961</v>
      </c>
    </row>
    <row r="50" spans="1:9">
      <c r="A50" s="354">
        <v>2023</v>
      </c>
      <c r="B50" s="42" t="s">
        <v>380</v>
      </c>
      <c r="C50" s="42" t="s">
        <v>427</v>
      </c>
      <c r="D50" s="42" t="s">
        <v>1010</v>
      </c>
      <c r="E50" s="42" t="s">
        <v>830</v>
      </c>
      <c r="F50" s="325" t="s">
        <v>477</v>
      </c>
      <c r="G50" s="526">
        <v>1856</v>
      </c>
      <c r="H50" s="526">
        <v>292</v>
      </c>
      <c r="I50" s="526">
        <v>1226</v>
      </c>
    </row>
    <row r="51" spans="1:9">
      <c r="A51" s="354">
        <v>2023</v>
      </c>
      <c r="B51" s="42" t="s">
        <v>380</v>
      </c>
      <c r="C51" s="42" t="s">
        <v>427</v>
      </c>
      <c r="D51" s="42" t="s">
        <v>472</v>
      </c>
      <c r="E51" s="42" t="s">
        <v>830</v>
      </c>
      <c r="F51" s="325" t="s">
        <v>477</v>
      </c>
      <c r="G51" s="526">
        <v>626</v>
      </c>
      <c r="H51" s="526">
        <v>154</v>
      </c>
      <c r="I51" s="526">
        <v>528</v>
      </c>
    </row>
  </sheetData>
  <mergeCells count="4">
    <mergeCell ref="F7:I7"/>
    <mergeCell ref="F5:J5"/>
    <mergeCell ref="F2:I2"/>
    <mergeCell ref="F4:I4"/>
  </mergeCells>
  <hyperlinks>
    <hyperlink ref="C3" r:id="rId1" display="https://www.natcan.org.uk/audits/metastatic-breast/           " xr:uid="{EAE7032C-4B12-409B-AC7D-C7664CD8A8D0}"/>
    <hyperlink ref="C2" r:id="rId2" display="breastcanceraudits@rcseng.ac.uk           " xr:uid="{FED1A08C-874C-456F-901E-F4E1C18E0292}"/>
  </hyperlinks>
  <printOptions horizontalCentered="1"/>
  <pageMargins left="0.70866141732283472" right="0.70866141732283472" top="0.74803149606299213" bottom="0.74803149606299213" header="0.31496062992125984" footer="0.31496062992125984"/>
  <pageSetup paperSize="9" scale="39" orientation="portrait" r:id="rId3"/>
  <headerFooter>
    <oddFooter>&amp;C&amp;F | &amp;A&amp;R&amp;P of &amp;N</oddFoot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789FB-398E-48DD-BF46-256C5E485C64}">
  <sheetPr>
    <pageSetUpPr fitToPage="1"/>
  </sheetPr>
  <dimension ref="A1:L51"/>
  <sheetViews>
    <sheetView showGridLines="0" zoomScale="60" zoomScaleNormal="60" zoomScaleSheetLayoutView="55" workbookViewId="0">
      <selection activeCell="B2" sqref="B2"/>
    </sheetView>
  </sheetViews>
  <sheetFormatPr defaultRowHeight="14.25"/>
  <cols>
    <col min="1" max="1" width="103.1328125" style="14" customWidth="1"/>
    <col min="2" max="2" width="16.73046875" customWidth="1"/>
    <col min="3" max="6" width="10.59765625" customWidth="1"/>
    <col min="7" max="7" width="8.59765625" customWidth="1"/>
  </cols>
  <sheetData>
    <row r="1" spans="1:12" ht="20.100000000000001" customHeight="1">
      <c r="B1" s="88" t="s">
        <v>924</v>
      </c>
      <c r="C1" s="72"/>
      <c r="D1" s="20"/>
      <c r="E1" s="16"/>
      <c r="F1" s="16"/>
      <c r="G1" s="16"/>
      <c r="H1" s="16"/>
      <c r="I1" s="16"/>
      <c r="J1" s="16"/>
      <c r="K1" s="16"/>
      <c r="L1" s="16"/>
    </row>
    <row r="2" spans="1:12" ht="15" customHeight="1">
      <c r="B2" s="71" t="s">
        <v>950</v>
      </c>
      <c r="C2" s="444"/>
      <c r="D2" s="444"/>
      <c r="E2" s="444"/>
      <c r="F2" s="16"/>
      <c r="G2" s="16"/>
      <c r="H2" s="16"/>
      <c r="I2" s="16"/>
      <c r="J2" s="16"/>
      <c r="K2" s="16"/>
      <c r="L2" s="16"/>
    </row>
    <row r="3" spans="1:12">
      <c r="A3"/>
      <c r="B3" s="71" t="s">
        <v>26</v>
      </c>
      <c r="C3" s="72" t="s">
        <v>955</v>
      </c>
      <c r="D3" s="20"/>
      <c r="E3" s="16"/>
      <c r="F3" s="16"/>
      <c r="G3" s="16"/>
      <c r="H3" s="16"/>
      <c r="I3" s="16"/>
      <c r="J3" s="16"/>
      <c r="K3" s="16"/>
      <c r="L3" s="16"/>
    </row>
    <row r="4" spans="1:12" ht="30" customHeight="1">
      <c r="A4"/>
      <c r="B4" s="71" t="s">
        <v>2</v>
      </c>
      <c r="C4" s="459" t="s">
        <v>1000</v>
      </c>
      <c r="D4" s="459"/>
      <c r="E4" s="459"/>
      <c r="F4" s="16"/>
      <c r="G4" s="16"/>
      <c r="H4" s="16"/>
      <c r="I4" s="16"/>
      <c r="J4" s="16"/>
      <c r="K4" s="16"/>
      <c r="L4" s="16"/>
    </row>
    <row r="5" spans="1:12">
      <c r="A5"/>
      <c r="B5" s="71" t="s">
        <v>422</v>
      </c>
      <c r="C5" s="72" t="s">
        <v>951</v>
      </c>
      <c r="D5" s="385"/>
      <c r="E5" s="385"/>
      <c r="F5" s="16"/>
      <c r="G5" s="16"/>
      <c r="H5" s="16"/>
      <c r="I5" s="16"/>
      <c r="J5" s="16"/>
      <c r="K5" s="16"/>
      <c r="L5" s="16"/>
    </row>
    <row r="6" spans="1:12">
      <c r="A6"/>
      <c r="B6" s="71" t="s">
        <v>251</v>
      </c>
      <c r="C6" s="72" t="s">
        <v>951</v>
      </c>
      <c r="D6" s="385"/>
      <c r="E6" s="385"/>
      <c r="F6" s="16"/>
      <c r="G6" s="16"/>
      <c r="H6" s="16"/>
      <c r="I6" s="16"/>
      <c r="J6" s="16"/>
      <c r="K6" s="16"/>
      <c r="L6" s="16"/>
    </row>
    <row r="7" spans="1:12">
      <c r="A7"/>
      <c r="B7" s="457" t="s">
        <v>495</v>
      </c>
      <c r="C7" s="458" t="s">
        <v>453</v>
      </c>
      <c r="D7" s="385"/>
      <c r="E7" s="385"/>
      <c r="F7" s="16"/>
      <c r="G7" s="16"/>
      <c r="H7" s="16"/>
      <c r="I7" s="16"/>
      <c r="J7" s="16"/>
      <c r="K7" s="16"/>
      <c r="L7" s="16"/>
    </row>
    <row r="8" spans="1:12" ht="14.25" customHeight="1">
      <c r="B8" s="73" t="s">
        <v>395</v>
      </c>
      <c r="C8" s="72" t="s">
        <v>400</v>
      </c>
      <c r="D8" s="20"/>
      <c r="E8" s="16"/>
      <c r="F8" s="16"/>
      <c r="G8" s="16"/>
    </row>
    <row r="9" spans="1:12">
      <c r="A9" s="198"/>
      <c r="B9" s="73" t="s">
        <v>423</v>
      </c>
      <c r="C9" s="72" t="s">
        <v>952</v>
      </c>
      <c r="E9" s="16"/>
      <c r="F9" s="16"/>
      <c r="G9" s="16"/>
    </row>
    <row r="10" spans="1:12">
      <c r="B10" s="443"/>
      <c r="C10" s="443"/>
    </row>
    <row r="11" spans="1:12">
      <c r="B11" s="443"/>
      <c r="C11" s="443"/>
    </row>
    <row r="12" spans="1:12" ht="14.65" thickBot="1">
      <c r="A12" s="309" t="s">
        <v>2</v>
      </c>
      <c r="B12" s="309"/>
      <c r="C12" s="309"/>
      <c r="D12" s="309" t="s">
        <v>380</v>
      </c>
      <c r="E12" s="309" t="s">
        <v>401</v>
      </c>
    </row>
    <row r="13" spans="1:12">
      <c r="A13" s="161" t="s">
        <v>956</v>
      </c>
      <c r="B13" s="161">
        <v>1</v>
      </c>
      <c r="C13" s="15">
        <v>2021</v>
      </c>
      <c r="D13" s="445">
        <v>0.82028999999999996</v>
      </c>
      <c r="E13" s="445">
        <v>0.6875</v>
      </c>
      <c r="H13" s="52"/>
    </row>
    <row r="14" spans="1:12">
      <c r="B14" s="14"/>
      <c r="C14" s="15">
        <v>2022</v>
      </c>
      <c r="D14" s="445">
        <v>0.80754000000000004</v>
      </c>
      <c r="E14" s="446">
        <v>0.62744999999999995</v>
      </c>
      <c r="H14" s="52"/>
      <c r="J14" s="447"/>
    </row>
    <row r="15" spans="1:12">
      <c r="B15" s="14"/>
      <c r="C15" s="15">
        <v>2023</v>
      </c>
      <c r="D15" s="445">
        <v>0.81682999999999995</v>
      </c>
      <c r="E15" s="446">
        <v>0.72143000000000002</v>
      </c>
      <c r="H15" s="52"/>
      <c r="J15" s="447"/>
    </row>
    <row r="16" spans="1:12" ht="14.25" customHeight="1">
      <c r="B16" s="14"/>
      <c r="C16" s="15"/>
      <c r="D16" s="445"/>
      <c r="E16" s="446"/>
      <c r="H16" s="52"/>
      <c r="J16" s="447"/>
    </row>
    <row r="17" spans="1:10">
      <c r="A17" s="161" t="s">
        <v>863</v>
      </c>
      <c r="B17" s="161">
        <v>2</v>
      </c>
      <c r="C17" s="15">
        <v>2021</v>
      </c>
      <c r="D17" s="445">
        <v>0.3322</v>
      </c>
      <c r="E17" s="449" t="s">
        <v>468</v>
      </c>
      <c r="H17" s="52"/>
      <c r="J17" s="447"/>
    </row>
    <row r="18" spans="1:10">
      <c r="B18" s="14"/>
      <c r="C18" s="15">
        <v>2022</v>
      </c>
      <c r="D18" s="445">
        <v>0.31261</v>
      </c>
      <c r="E18" s="449" t="s">
        <v>468</v>
      </c>
      <c r="H18" s="52"/>
      <c r="J18" s="447"/>
    </row>
    <row r="19" spans="1:10">
      <c r="B19" s="14"/>
      <c r="C19" s="15">
        <v>2023</v>
      </c>
      <c r="D19" s="445">
        <v>0.30758999999999997</v>
      </c>
      <c r="E19" s="449" t="s">
        <v>468</v>
      </c>
      <c r="F19" s="160"/>
      <c r="G19" s="160"/>
      <c r="H19" s="52"/>
      <c r="J19" s="447"/>
    </row>
    <row r="20" spans="1:10">
      <c r="B20" s="14"/>
      <c r="C20" s="15"/>
      <c r="D20" s="445"/>
      <c r="E20" s="446"/>
      <c r="F20" s="160"/>
      <c r="G20" s="160"/>
      <c r="H20" s="52"/>
      <c r="J20" s="447"/>
    </row>
    <row r="21" spans="1:10">
      <c r="A21" s="161" t="s">
        <v>879</v>
      </c>
      <c r="B21" s="161">
        <v>3</v>
      </c>
      <c r="C21" s="15">
        <v>2021</v>
      </c>
      <c r="D21" s="445">
        <v>0.39111000000000001</v>
      </c>
      <c r="E21" s="449" t="s">
        <v>468</v>
      </c>
      <c r="F21" s="160"/>
      <c r="G21" s="160"/>
      <c r="H21" s="52"/>
      <c r="J21" s="447"/>
    </row>
    <row r="22" spans="1:10">
      <c r="B22" s="14"/>
      <c r="C22" s="15">
        <v>2022</v>
      </c>
      <c r="D22" s="445">
        <v>0.40872000000000003</v>
      </c>
      <c r="E22" s="449" t="s">
        <v>468</v>
      </c>
      <c r="F22" s="160"/>
      <c r="G22" s="160"/>
      <c r="H22" s="52"/>
      <c r="J22" s="447"/>
    </row>
    <row r="23" spans="1:10">
      <c r="B23" s="14"/>
      <c r="C23" s="15">
        <v>2023</v>
      </c>
      <c r="D23" s="445">
        <v>0.41882000000000003</v>
      </c>
      <c r="E23" s="449" t="s">
        <v>468</v>
      </c>
      <c r="F23" s="160"/>
      <c r="G23" s="160"/>
      <c r="H23" s="52"/>
      <c r="J23" s="447"/>
    </row>
    <row r="24" spans="1:10">
      <c r="B24" s="14"/>
      <c r="C24" s="15"/>
      <c r="D24" s="445"/>
      <c r="E24" s="445"/>
      <c r="F24" s="160"/>
      <c r="G24" s="160"/>
      <c r="H24" s="52"/>
      <c r="J24" s="447"/>
    </row>
    <row r="25" spans="1:10">
      <c r="A25" s="161" t="s">
        <v>880</v>
      </c>
      <c r="B25" s="161">
        <v>4</v>
      </c>
      <c r="C25" s="15">
        <v>2021</v>
      </c>
      <c r="D25" s="445">
        <v>0.71845000000000003</v>
      </c>
      <c r="E25" s="449" t="s">
        <v>468</v>
      </c>
      <c r="F25" s="160"/>
      <c r="G25" s="160"/>
      <c r="H25" s="52"/>
      <c r="J25" s="447"/>
    </row>
    <row r="26" spans="1:10">
      <c r="B26" s="14"/>
      <c r="C26" s="15">
        <v>2022</v>
      </c>
      <c r="D26" s="445">
        <v>0.74156999999999995</v>
      </c>
      <c r="E26" s="449" t="s">
        <v>468</v>
      </c>
      <c r="F26" s="160"/>
      <c r="G26" s="160"/>
      <c r="H26" s="52"/>
      <c r="J26" s="447"/>
    </row>
    <row r="27" spans="1:10">
      <c r="B27" s="14"/>
      <c r="C27" s="15">
        <v>2023</v>
      </c>
      <c r="D27" s="445">
        <v>0.75378000000000001</v>
      </c>
      <c r="E27" s="449" t="s">
        <v>468</v>
      </c>
      <c r="F27" s="160"/>
      <c r="G27" s="160"/>
      <c r="H27" s="52"/>
      <c r="J27" s="447"/>
    </row>
    <row r="28" spans="1:10">
      <c r="B28" s="14"/>
      <c r="C28" s="15"/>
      <c r="D28" s="445"/>
      <c r="E28" s="445"/>
      <c r="F28" s="167"/>
      <c r="G28" s="167"/>
      <c r="H28" s="52"/>
      <c r="J28" s="447"/>
    </row>
    <row r="29" spans="1:10">
      <c r="A29" s="450" t="s">
        <v>957</v>
      </c>
      <c r="B29" s="451" t="s">
        <v>953</v>
      </c>
      <c r="C29" s="15">
        <v>2021</v>
      </c>
      <c r="D29" s="445">
        <v>0.54127000000000003</v>
      </c>
      <c r="E29" s="446">
        <v>0.5</v>
      </c>
      <c r="F29" s="160"/>
      <c r="G29" s="160"/>
      <c r="H29" s="52"/>
      <c r="J29" s="447"/>
    </row>
    <row r="30" spans="1:10">
      <c r="B30" s="448"/>
      <c r="C30" s="15">
        <v>2022</v>
      </c>
      <c r="D30" s="445">
        <v>0.52800000000000002</v>
      </c>
      <c r="E30" s="445">
        <v>0.35299999999999998</v>
      </c>
      <c r="F30" s="160"/>
      <c r="G30" s="160"/>
      <c r="H30" s="52"/>
      <c r="J30" s="447"/>
    </row>
    <row r="31" spans="1:10">
      <c r="A31" s="14" t="s">
        <v>962</v>
      </c>
      <c r="B31" s="448"/>
      <c r="C31" s="15">
        <v>2023</v>
      </c>
      <c r="D31" s="445">
        <v>0.52900000000000003</v>
      </c>
      <c r="E31" s="445">
        <v>0.157</v>
      </c>
      <c r="F31" s="160"/>
      <c r="G31" s="160"/>
      <c r="H31" s="52"/>
      <c r="J31" s="447"/>
    </row>
    <row r="32" spans="1:10">
      <c r="B32" s="448"/>
      <c r="C32" s="15"/>
      <c r="D32" s="445"/>
      <c r="E32" s="445"/>
      <c r="F32" s="160"/>
      <c r="G32" s="160"/>
      <c r="H32" s="52"/>
      <c r="J32" s="447"/>
    </row>
    <row r="33" spans="1:10">
      <c r="A33" s="450" t="s">
        <v>904</v>
      </c>
      <c r="B33" s="451" t="s">
        <v>954</v>
      </c>
      <c r="C33" s="15">
        <v>2021</v>
      </c>
      <c r="D33" s="445">
        <v>0.44561000000000001</v>
      </c>
      <c r="E33" s="449" t="s">
        <v>468</v>
      </c>
      <c r="F33" s="160"/>
      <c r="G33" s="160"/>
      <c r="H33" s="52"/>
      <c r="J33" s="447"/>
    </row>
    <row r="34" spans="1:10">
      <c r="B34" s="14"/>
      <c r="C34" s="15">
        <v>2022</v>
      </c>
      <c r="D34" s="445">
        <v>0.45361000000000001</v>
      </c>
      <c r="E34" s="449" t="s">
        <v>468</v>
      </c>
      <c r="F34" s="160"/>
      <c r="G34" s="160"/>
      <c r="H34" s="52"/>
      <c r="J34" s="447"/>
    </row>
    <row r="35" spans="1:10">
      <c r="B35" s="14"/>
      <c r="C35" s="15">
        <v>2023</v>
      </c>
      <c r="D35" s="445">
        <v>0.45796999999999999</v>
      </c>
      <c r="E35" s="449" t="s">
        <v>468</v>
      </c>
      <c r="F35" s="160"/>
      <c r="G35" s="160"/>
      <c r="H35" s="52"/>
      <c r="J35" s="447"/>
    </row>
    <row r="36" spans="1:10">
      <c r="B36" s="14"/>
      <c r="C36" s="15"/>
      <c r="D36" s="445"/>
      <c r="E36" s="445"/>
      <c r="F36" s="160"/>
      <c r="G36" s="160"/>
      <c r="H36" s="52"/>
      <c r="J36" s="447"/>
    </row>
    <row r="37" spans="1:10">
      <c r="A37" s="161" t="s">
        <v>958</v>
      </c>
      <c r="B37" s="161">
        <v>8</v>
      </c>
      <c r="C37" s="15">
        <v>2021</v>
      </c>
      <c r="D37" s="445">
        <v>0.58787999999999996</v>
      </c>
      <c r="E37" s="446">
        <v>0.79166999999999998</v>
      </c>
      <c r="F37" s="160"/>
      <c r="G37" s="160"/>
      <c r="H37" s="52"/>
      <c r="J37" s="447"/>
    </row>
    <row r="38" spans="1:10">
      <c r="B38" s="14"/>
      <c r="C38" s="15">
        <v>2022</v>
      </c>
      <c r="D38" s="445">
        <v>0.61146</v>
      </c>
      <c r="E38" s="445">
        <v>0.77778000000000003</v>
      </c>
      <c r="F38" s="160"/>
      <c r="G38" s="160"/>
      <c r="H38" s="52"/>
      <c r="J38" s="447"/>
    </row>
    <row r="39" spans="1:10">
      <c r="B39" s="14"/>
      <c r="C39" s="15">
        <v>2023</v>
      </c>
      <c r="D39" s="445">
        <v>0.66864000000000001</v>
      </c>
      <c r="E39" s="445">
        <v>0.77856999999999998</v>
      </c>
      <c r="F39" s="160"/>
      <c r="G39" s="160"/>
      <c r="H39" s="52"/>
      <c r="J39" s="447"/>
    </row>
    <row r="40" spans="1:10">
      <c r="B40" s="14"/>
      <c r="C40" s="15"/>
      <c r="D40" s="445"/>
      <c r="E40" s="445"/>
      <c r="F40" s="167"/>
      <c r="G40" s="167"/>
      <c r="H40" s="52"/>
      <c r="J40" s="447"/>
    </row>
    <row r="41" spans="1:10">
      <c r="A41" s="161" t="s">
        <v>961</v>
      </c>
      <c r="B41" s="451" t="s">
        <v>959</v>
      </c>
      <c r="C41" s="15">
        <v>2021</v>
      </c>
      <c r="D41" s="445">
        <v>0.11649</v>
      </c>
      <c r="E41" s="449" t="s">
        <v>468</v>
      </c>
      <c r="F41" s="160"/>
      <c r="G41" s="160"/>
      <c r="H41" s="52"/>
      <c r="J41" s="447"/>
    </row>
    <row r="42" spans="1:10">
      <c r="B42" s="448"/>
      <c r="C42" s="15">
        <v>2022</v>
      </c>
      <c r="D42" s="445">
        <v>9.7140000000000004E-2</v>
      </c>
      <c r="E42" s="449" t="s">
        <v>468</v>
      </c>
      <c r="F42" s="160"/>
      <c r="G42" s="160"/>
      <c r="H42" s="52"/>
      <c r="J42" s="447"/>
    </row>
    <row r="43" spans="1:10">
      <c r="B43" s="448"/>
      <c r="C43" s="15">
        <v>2023</v>
      </c>
      <c r="D43" s="445">
        <v>7.1190000000000003E-2</v>
      </c>
      <c r="E43" s="449" t="s">
        <v>468</v>
      </c>
      <c r="F43" s="160"/>
      <c r="G43" s="160"/>
      <c r="H43" s="52"/>
      <c r="J43" s="447"/>
    </row>
    <row r="44" spans="1:10">
      <c r="B44" s="448"/>
      <c r="C44" s="15"/>
      <c r="D44" s="445"/>
      <c r="E44" s="445"/>
      <c r="F44" s="160"/>
      <c r="G44" s="160"/>
      <c r="H44" s="52"/>
      <c r="J44" s="447"/>
    </row>
    <row r="45" spans="1:10">
      <c r="A45" s="161" t="s">
        <v>906</v>
      </c>
      <c r="B45" s="451" t="s">
        <v>960</v>
      </c>
      <c r="C45" s="15">
        <v>2021</v>
      </c>
      <c r="D45" s="445">
        <v>0.18132000000000001</v>
      </c>
      <c r="E45" s="449" t="s">
        <v>468</v>
      </c>
      <c r="F45" s="160"/>
      <c r="G45" s="160"/>
      <c r="H45" s="52"/>
      <c r="J45" s="447"/>
    </row>
    <row r="46" spans="1:10">
      <c r="B46" s="14"/>
      <c r="C46" s="15">
        <v>2022</v>
      </c>
      <c r="D46" s="445">
        <v>0.16725000000000001</v>
      </c>
      <c r="E46" s="449" t="s">
        <v>468</v>
      </c>
      <c r="F46" s="160"/>
      <c r="G46" s="160"/>
      <c r="H46" s="52"/>
      <c r="J46" s="447"/>
    </row>
    <row r="47" spans="1:10">
      <c r="B47" s="14"/>
      <c r="C47" s="15">
        <v>2023</v>
      </c>
      <c r="D47" s="445">
        <v>0.13969000000000001</v>
      </c>
      <c r="E47" s="449" t="s">
        <v>468</v>
      </c>
      <c r="F47" s="160"/>
      <c r="G47" s="160"/>
      <c r="H47" s="52"/>
      <c r="J47" s="447"/>
    </row>
    <row r="48" spans="1:10">
      <c r="B48" s="14"/>
      <c r="C48" s="15"/>
      <c r="D48" s="445"/>
      <c r="E48" s="445"/>
      <c r="F48" s="160"/>
      <c r="G48" s="160"/>
      <c r="H48" s="52"/>
      <c r="J48" s="447"/>
    </row>
    <row r="49" spans="1:10">
      <c r="A49" s="161" t="s">
        <v>963</v>
      </c>
      <c r="B49" s="161">
        <v>10</v>
      </c>
      <c r="C49" s="15" t="s">
        <v>910</v>
      </c>
      <c r="D49" s="445">
        <v>0.65659999999999996</v>
      </c>
      <c r="E49" s="445">
        <v>0.69110000000000005</v>
      </c>
      <c r="F49" s="160"/>
      <c r="G49" s="160"/>
      <c r="H49" s="52"/>
      <c r="J49" s="447"/>
    </row>
    <row r="50" spans="1:10">
      <c r="B50" s="14"/>
      <c r="C50" s="15"/>
      <c r="D50" s="445"/>
      <c r="E50" s="445"/>
      <c r="F50" s="160"/>
      <c r="G50" s="160"/>
      <c r="H50" s="52"/>
      <c r="J50" s="447"/>
    </row>
    <row r="51" spans="1:10">
      <c r="F51" s="160"/>
      <c r="G51" s="160"/>
      <c r="H51" s="52"/>
      <c r="J51" s="447"/>
    </row>
  </sheetData>
  <mergeCells count="1">
    <mergeCell ref="C4:E4"/>
  </mergeCells>
  <printOptions horizontalCentered="1"/>
  <pageMargins left="0.70866141732283472" right="0.70866141732283472" top="0.74803149606299213" bottom="0.74803149606299213" header="0.31496062992125984" footer="0.31496062992125984"/>
  <pageSetup paperSize="9" scale="28" orientation="portrait" r:id="rId1"/>
  <headerFooter>
    <oddFooter>&amp;C&amp;F |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25144-6A68-4355-9901-FCFFFE70492C}">
  <sheetPr codeName="Sheet3"/>
  <dimension ref="B1:H55"/>
  <sheetViews>
    <sheetView showGridLines="0" zoomScaleNormal="100" zoomScaleSheetLayoutView="100" workbookViewId="0">
      <selection activeCell="C11" sqref="C11:E11"/>
    </sheetView>
  </sheetViews>
  <sheetFormatPr defaultColWidth="9.1328125" defaultRowHeight="13.15"/>
  <cols>
    <col min="1" max="2" width="9.1328125" style="20"/>
    <col min="3" max="3" width="35.73046875" style="20" customWidth="1"/>
    <col min="4" max="4" width="40.73046875" style="20" customWidth="1"/>
    <col min="5" max="5" width="35.73046875" style="20" customWidth="1"/>
    <col min="6" max="16384" width="9.1328125" style="20"/>
  </cols>
  <sheetData>
    <row r="1" spans="2:8">
      <c r="C1" s="21"/>
      <c r="D1" s="54"/>
    </row>
    <row r="2" spans="2:8" ht="15" customHeight="1">
      <c r="C2" s="21"/>
      <c r="D2" s="387" t="s">
        <v>374</v>
      </c>
    </row>
    <row r="3" spans="2:8" ht="15" customHeight="1">
      <c r="C3" s="21"/>
      <c r="D3" s="387" t="s">
        <v>373</v>
      </c>
    </row>
    <row r="4" spans="2:8" ht="15" customHeight="1">
      <c r="C4" s="21"/>
      <c r="D4" s="55" t="s">
        <v>949</v>
      </c>
    </row>
    <row r="5" spans="2:8">
      <c r="D5" s="54"/>
    </row>
    <row r="9" spans="2:8" ht="14.25">
      <c r="B9" s="53" t="s">
        <v>19</v>
      </c>
      <c r="C9"/>
      <c r="D9"/>
      <c r="E9"/>
      <c r="F9"/>
      <c r="G9"/>
      <c r="H9"/>
    </row>
    <row r="10" spans="2:8" ht="14.25">
      <c r="B10" s="53"/>
      <c r="C10"/>
      <c r="D10"/>
      <c r="E10"/>
      <c r="F10"/>
      <c r="G10"/>
      <c r="H10"/>
    </row>
    <row r="11" spans="2:8" ht="30" customHeight="1">
      <c r="B11" s="275"/>
      <c r="C11" s="475" t="s">
        <v>779</v>
      </c>
      <c r="D11" s="469"/>
      <c r="E11" s="469"/>
      <c r="F11"/>
      <c r="G11"/>
      <c r="H11"/>
    </row>
    <row r="12" spans="2:8" ht="14.25">
      <c r="B12" s="53"/>
      <c r="C12"/>
      <c r="D12"/>
      <c r="E12"/>
      <c r="F12"/>
      <c r="G12"/>
      <c r="H12"/>
    </row>
    <row r="13" spans="2:8" ht="14.25">
      <c r="B13"/>
      <c r="C13"/>
      <c r="D13"/>
      <c r="E13"/>
      <c r="F13"/>
      <c r="G13"/>
      <c r="H13"/>
    </row>
    <row r="14" spans="2:8" ht="14.25">
      <c r="B14" s="53" t="s">
        <v>367</v>
      </c>
      <c r="C14"/>
      <c r="D14"/>
      <c r="E14"/>
      <c r="F14"/>
      <c r="G14"/>
      <c r="H14"/>
    </row>
    <row r="15" spans="2:8" ht="30" customHeight="1">
      <c r="B15"/>
      <c r="C15" s="476" t="s">
        <v>372</v>
      </c>
      <c r="D15" s="476"/>
      <c r="E15" s="476"/>
      <c r="F15"/>
      <c r="G15"/>
      <c r="H15"/>
    </row>
    <row r="16" spans="2:8" ht="14.25">
      <c r="B16"/>
      <c r="C16" s="477" t="s">
        <v>996</v>
      </c>
      <c r="D16" s="477"/>
      <c r="E16" s="477"/>
      <c r="F16"/>
      <c r="G16"/>
      <c r="H16"/>
    </row>
    <row r="17" spans="2:8" ht="14.25">
      <c r="B17"/>
      <c r="C17" t="s">
        <v>997</v>
      </c>
      <c r="D17" s="388"/>
      <c r="E17" s="58"/>
      <c r="F17"/>
      <c r="G17"/>
      <c r="H17"/>
    </row>
    <row r="18" spans="2:8" ht="14.25">
      <c r="B18"/>
      <c r="C18"/>
      <c r="D18"/>
      <c r="E18"/>
      <c r="F18"/>
      <c r="G18"/>
      <c r="H18"/>
    </row>
    <row r="19" spans="2:8" ht="14.25">
      <c r="B19" s="53" t="s">
        <v>10</v>
      </c>
      <c r="C19" s="53" t="s">
        <v>9</v>
      </c>
      <c r="D19"/>
      <c r="E19"/>
      <c r="F19"/>
      <c r="G19"/>
      <c r="H19"/>
    </row>
    <row r="20" spans="2:8" ht="14.25">
      <c r="B20" s="59" t="s">
        <v>992</v>
      </c>
      <c r="C20" s="59" t="s">
        <v>994</v>
      </c>
      <c r="D20"/>
      <c r="E20"/>
      <c r="F20"/>
      <c r="G20"/>
      <c r="H20"/>
    </row>
    <row r="21" spans="2:8" ht="14.25">
      <c r="B21" s="59" t="s">
        <v>991</v>
      </c>
      <c r="C21" s="59" t="s">
        <v>995</v>
      </c>
      <c r="D21"/>
      <c r="E21"/>
      <c r="F21"/>
      <c r="G21"/>
      <c r="H21"/>
    </row>
    <row r="22" spans="2:8" ht="14.25">
      <c r="B22" s="59" t="s">
        <v>8</v>
      </c>
      <c r="C22" s="59" t="s">
        <v>993</v>
      </c>
      <c r="D22"/>
      <c r="E22"/>
      <c r="F22"/>
      <c r="G22"/>
      <c r="H22"/>
    </row>
    <row r="23" spans="2:8" ht="14.25">
      <c r="B23" s="59" t="s">
        <v>364</v>
      </c>
      <c r="C23" s="59" t="s">
        <v>365</v>
      </c>
      <c r="D23"/>
      <c r="E23"/>
      <c r="F23"/>
      <c r="G23"/>
      <c r="H23"/>
    </row>
    <row r="24" spans="2:8" ht="15.75" customHeight="1">
      <c r="B24" s="59" t="s">
        <v>361</v>
      </c>
      <c r="C24" s="59" t="s">
        <v>362</v>
      </c>
      <c r="D24"/>
      <c r="E24"/>
      <c r="F24"/>
      <c r="G24"/>
      <c r="H24"/>
    </row>
    <row r="25" spans="2:8" ht="14.25">
      <c r="B25" s="59" t="s">
        <v>7</v>
      </c>
      <c r="C25" s="59" t="s">
        <v>23</v>
      </c>
      <c r="D25"/>
      <c r="E25"/>
      <c r="F25"/>
      <c r="G25"/>
      <c r="H25"/>
    </row>
    <row r="26" spans="2:8" ht="14.25">
      <c r="B26" s="59" t="s">
        <v>18</v>
      </c>
      <c r="C26" s="59" t="s">
        <v>22</v>
      </c>
      <c r="D26"/>
      <c r="E26"/>
      <c r="F26"/>
      <c r="G26"/>
      <c r="H26"/>
    </row>
    <row r="27" spans="2:8" ht="14.25">
      <c r="B27" s="59" t="s">
        <v>6</v>
      </c>
      <c r="C27" s="59" t="s">
        <v>366</v>
      </c>
      <c r="D27"/>
      <c r="E27"/>
      <c r="F27"/>
      <c r="G27"/>
      <c r="H27"/>
    </row>
    <row r="28" spans="2:8" ht="14.25">
      <c r="B28" s="59" t="s">
        <v>792</v>
      </c>
      <c r="C28" s="59" t="s">
        <v>793</v>
      </c>
      <c r="D28"/>
      <c r="E28"/>
      <c r="F28"/>
      <c r="G28"/>
      <c r="H28"/>
    </row>
    <row r="29" spans="2:8" ht="14.25">
      <c r="B29" s="59" t="s">
        <v>5</v>
      </c>
      <c r="C29" s="59" t="s">
        <v>21</v>
      </c>
      <c r="D29"/>
      <c r="E29"/>
      <c r="F29"/>
      <c r="G29"/>
      <c r="H29"/>
    </row>
    <row r="30" spans="2:8" ht="14.25">
      <c r="B30" t="s">
        <v>497</v>
      </c>
      <c r="C30" t="s">
        <v>498</v>
      </c>
      <c r="D30"/>
      <c r="E30"/>
      <c r="F30"/>
      <c r="G30"/>
      <c r="H30"/>
    </row>
    <row r="31" spans="2:8" ht="14.25">
      <c r="B31"/>
      <c r="C31"/>
      <c r="D31"/>
      <c r="E31"/>
      <c r="F31"/>
      <c r="G31"/>
      <c r="H31"/>
    </row>
    <row r="32" spans="2:8" ht="14.25">
      <c r="B32"/>
      <c r="C32"/>
      <c r="D32"/>
      <c r="E32"/>
      <c r="F32"/>
      <c r="G32"/>
      <c r="H32"/>
    </row>
    <row r="33" spans="2:8" ht="14.25">
      <c r="B33" s="53" t="s">
        <v>841</v>
      </c>
      <c r="C33"/>
      <c r="D33"/>
      <c r="E33"/>
      <c r="F33"/>
      <c r="G33"/>
      <c r="H33"/>
    </row>
    <row r="34" spans="2:8" ht="45" customHeight="1">
      <c r="B34"/>
      <c r="C34" s="469" t="s">
        <v>845</v>
      </c>
      <c r="D34" s="469"/>
      <c r="E34" s="469"/>
      <c r="F34"/>
      <c r="G34"/>
      <c r="H34"/>
    </row>
    <row r="35" spans="2:8" ht="14.25">
      <c r="B35" s="53" t="s">
        <v>829</v>
      </c>
      <c r="C35"/>
      <c r="D35"/>
      <c r="E35"/>
      <c r="F35"/>
      <c r="G35"/>
      <c r="H35"/>
    </row>
    <row r="36" spans="2:8" ht="60" customHeight="1">
      <c r="B36"/>
      <c r="C36" s="469" t="s">
        <v>834</v>
      </c>
      <c r="D36" s="469"/>
      <c r="E36" s="469"/>
      <c r="F36"/>
      <c r="G36"/>
      <c r="H36"/>
    </row>
    <row r="37" spans="2:8" ht="14.25">
      <c r="B37" s="53"/>
      <c r="C37"/>
      <c r="D37"/>
      <c r="E37"/>
      <c r="F37"/>
      <c r="G37"/>
      <c r="H37"/>
    </row>
    <row r="38" spans="2:8" ht="14.25">
      <c r="B38" s="53" t="s">
        <v>371</v>
      </c>
      <c r="C38"/>
      <c r="D38"/>
      <c r="E38"/>
      <c r="F38"/>
      <c r="G38"/>
      <c r="H38"/>
    </row>
    <row r="39" spans="2:8" ht="60" customHeight="1">
      <c r="B39"/>
      <c r="C39" s="478" t="s">
        <v>1003</v>
      </c>
      <c r="D39" s="478"/>
      <c r="E39" s="478"/>
      <c r="F39"/>
      <c r="G39"/>
      <c r="H39"/>
    </row>
    <row r="40" spans="2:8" ht="14.25">
      <c r="B40"/>
      <c r="C40"/>
      <c r="D40"/>
      <c r="E40"/>
      <c r="F40"/>
      <c r="G40"/>
      <c r="H40"/>
    </row>
    <row r="41" spans="2:8" ht="14.25">
      <c r="B41" s="53" t="s">
        <v>888</v>
      </c>
      <c r="C41"/>
      <c r="D41"/>
      <c r="E41"/>
      <c r="F41"/>
      <c r="G41"/>
      <c r="H41"/>
    </row>
    <row r="42" spans="2:8" ht="14.25">
      <c r="B42"/>
      <c r="C42" t="s">
        <v>889</v>
      </c>
      <c r="D42"/>
      <c r="E42"/>
      <c r="F42"/>
      <c r="G42"/>
      <c r="H42"/>
    </row>
    <row r="43" spans="2:8" ht="14.25">
      <c r="B43"/>
      <c r="C43"/>
      <c r="D43"/>
      <c r="E43"/>
      <c r="F43"/>
      <c r="G43"/>
      <c r="H43"/>
    </row>
    <row r="44" spans="2:8" ht="14.25">
      <c r="B44"/>
      <c r="C44"/>
      <c r="D44"/>
      <c r="E44"/>
      <c r="F44"/>
      <c r="G44"/>
      <c r="H44"/>
    </row>
    <row r="45" spans="2:8" ht="14.25">
      <c r="B45"/>
      <c r="C45"/>
      <c r="D45"/>
      <c r="E45"/>
      <c r="F45"/>
      <c r="G45"/>
      <c r="H45"/>
    </row>
    <row r="46" spans="2:8" ht="14.25">
      <c r="B46"/>
      <c r="C46"/>
      <c r="D46"/>
      <c r="E46"/>
      <c r="F46"/>
      <c r="G46"/>
      <c r="H46"/>
    </row>
    <row r="47" spans="2:8" ht="14.25">
      <c r="B47"/>
      <c r="C47"/>
      <c r="D47"/>
      <c r="E47"/>
      <c r="F47"/>
      <c r="G47"/>
      <c r="H47"/>
    </row>
    <row r="48" spans="2:8" ht="14.25">
      <c r="B48"/>
      <c r="C48"/>
      <c r="D48"/>
      <c r="E48"/>
      <c r="F48"/>
      <c r="G48"/>
      <c r="H48"/>
    </row>
    <row r="49" spans="2:8" ht="14.25">
      <c r="B49"/>
      <c r="C49"/>
      <c r="D49"/>
      <c r="E49"/>
      <c r="F49"/>
      <c r="G49"/>
      <c r="H49"/>
    </row>
    <row r="50" spans="2:8" ht="14.25">
      <c r="B50"/>
      <c r="C50"/>
      <c r="D50"/>
      <c r="E50"/>
      <c r="F50"/>
      <c r="G50"/>
      <c r="H50"/>
    </row>
    <row r="51" spans="2:8" ht="14.25">
      <c r="B51"/>
      <c r="C51"/>
      <c r="D51"/>
      <c r="E51"/>
      <c r="F51"/>
      <c r="G51"/>
      <c r="H51"/>
    </row>
    <row r="52" spans="2:8" ht="14.25">
      <c r="B52"/>
      <c r="C52"/>
      <c r="D52"/>
      <c r="E52"/>
      <c r="F52"/>
      <c r="G52"/>
      <c r="H52"/>
    </row>
    <row r="53" spans="2:8" ht="14.25">
      <c r="B53"/>
      <c r="C53"/>
      <c r="D53"/>
      <c r="E53"/>
      <c r="F53"/>
      <c r="G53"/>
      <c r="H53"/>
    </row>
    <row r="54" spans="2:8" ht="14.25">
      <c r="B54"/>
      <c r="C54"/>
      <c r="D54"/>
      <c r="E54"/>
      <c r="F54"/>
      <c r="G54"/>
      <c r="H54"/>
    </row>
    <row r="55" spans="2:8" ht="14.25">
      <c r="B55"/>
      <c r="C55"/>
      <c r="D55"/>
      <c r="E55"/>
      <c r="F55"/>
      <c r="G55"/>
      <c r="H55"/>
    </row>
  </sheetData>
  <mergeCells count="6">
    <mergeCell ref="C11:E11"/>
    <mergeCell ref="C15:E15"/>
    <mergeCell ref="C16:E16"/>
    <mergeCell ref="C39:E39"/>
    <mergeCell ref="C34:E34"/>
    <mergeCell ref="C36:E36"/>
  </mergeCells>
  <dataValidations count="1">
    <dataValidation type="decimal" allowBlank="1" showInputMessage="1" showErrorMessage="1" sqref="B11" xr:uid="{4DF1C36F-7A2A-4695-A3B6-0686C7B8358D}">
      <formula1>0</formula1>
      <formula2>1</formula2>
    </dataValidation>
  </dataValidations>
  <hyperlinks>
    <hyperlink ref="D3" r:id="rId1" display="https://www.natcan.org.uk/audits/metastatic-breast/           " xr:uid="{F43EE684-6719-47F9-9D49-5E2EB23B97E1}"/>
    <hyperlink ref="D2" r:id="rId2" display="breastcanceraudits@rcseng.ac.uk           " xr:uid="{4C436BB8-78F3-4537-B562-B5AD77CD54E4}"/>
    <hyperlink ref="D4" r:id="rId3" xr:uid="{059BAAD1-C7A9-4448-A651-74B543BA5EF0}"/>
  </hyperlinks>
  <printOptions horizontalCentered="1"/>
  <pageMargins left="0.70866141732283472" right="0.70866141732283472" top="0.74803149606299213" bottom="0.74803149606299213" header="0.31496062992125984" footer="0.31496062992125984"/>
  <pageSetup paperSize="9" scale="57" orientation="portrait" horizontalDpi="1200" verticalDpi="1200" r:id="rId4"/>
  <headerFooter>
    <oddFooter>&amp;C&amp;F | &amp;A&amp;R&amp;P of &amp;N</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C1:E19"/>
  <sheetViews>
    <sheetView showGridLines="0" zoomScaleNormal="100" zoomScaleSheetLayoutView="100" workbookViewId="0">
      <selection activeCell="C9" sqref="C9:E9"/>
    </sheetView>
  </sheetViews>
  <sheetFormatPr defaultColWidth="9.1328125" defaultRowHeight="13.15"/>
  <cols>
    <col min="1" max="1" width="9.1328125" style="20"/>
    <col min="2" max="2" width="8.3984375" style="20" customWidth="1"/>
    <col min="3" max="3" width="32.73046875" style="20" customWidth="1"/>
    <col min="4" max="4" width="35.73046875" style="20" customWidth="1"/>
    <col min="5" max="5" width="32.73046875" style="20" customWidth="1"/>
    <col min="6" max="7" width="9.1328125" style="20"/>
    <col min="8" max="8" width="8.73046875" style="20" customWidth="1"/>
    <col min="9" max="16384" width="9.1328125" style="20"/>
  </cols>
  <sheetData>
    <row r="1" spans="3:5" ht="12.75" customHeight="1">
      <c r="C1" s="21"/>
      <c r="D1" s="54"/>
    </row>
    <row r="2" spans="3:5" ht="15" customHeight="1">
      <c r="C2" s="21"/>
      <c r="D2" s="387" t="s">
        <v>374</v>
      </c>
    </row>
    <row r="3" spans="3:5" ht="15" customHeight="1">
      <c r="C3" s="21"/>
      <c r="D3" s="387" t="s">
        <v>373</v>
      </c>
    </row>
    <row r="4" spans="3:5" ht="15" customHeight="1">
      <c r="C4" s="21"/>
      <c r="D4" s="55" t="s">
        <v>949</v>
      </c>
    </row>
    <row r="5" spans="3:5" ht="12.75" customHeight="1">
      <c r="D5" s="54"/>
    </row>
    <row r="6" spans="3:5" ht="12.75" customHeight="1"/>
    <row r="8" spans="3:5" ht="13.5" thickBot="1"/>
    <row r="9" spans="3:5" ht="185" customHeight="1" thickBot="1">
      <c r="C9" s="482" t="s">
        <v>988</v>
      </c>
      <c r="D9" s="483"/>
      <c r="E9" s="484"/>
    </row>
    <row r="10" spans="3:5" ht="14.65" thickBot="1">
      <c r="C10" s="24"/>
      <c r="D10" s="24"/>
      <c r="E10" s="24"/>
    </row>
    <row r="11" spans="3:5" ht="125.1" customHeight="1" thickBot="1">
      <c r="C11" s="482" t="s">
        <v>989</v>
      </c>
      <c r="D11" s="483"/>
      <c r="E11" s="484"/>
    </row>
    <row r="12" spans="3:5" ht="14.65" thickBot="1">
      <c r="C12" s="24"/>
      <c r="D12" s="24"/>
      <c r="E12" s="24"/>
    </row>
    <row r="13" spans="3:5" ht="50.1" customHeight="1" thickBot="1">
      <c r="C13" s="479" t="s">
        <v>11</v>
      </c>
      <c r="D13" s="480"/>
      <c r="E13" s="481"/>
    </row>
    <row r="14" spans="3:5" ht="14.65" thickBot="1">
      <c r="C14" s="24"/>
      <c r="D14" s="24"/>
      <c r="E14" s="24"/>
    </row>
    <row r="15" spans="3:5" ht="219.95" customHeight="1" thickBot="1">
      <c r="C15" s="479" t="s">
        <v>794</v>
      </c>
      <c r="D15" s="480"/>
      <c r="E15" s="481"/>
    </row>
    <row r="16" spans="3:5" ht="14.65" thickBot="1">
      <c r="C16" s="24"/>
      <c r="D16" s="24"/>
      <c r="E16" s="24"/>
    </row>
    <row r="17" spans="3:5" ht="189.95" customHeight="1" thickBot="1">
      <c r="C17" s="479" t="s">
        <v>379</v>
      </c>
      <c r="D17" s="480"/>
      <c r="E17" s="481"/>
    </row>
    <row r="18" spans="3:5" ht="14.65" thickBot="1">
      <c r="C18" s="24"/>
      <c r="D18" s="24"/>
      <c r="E18" s="24"/>
    </row>
    <row r="19" spans="3:5" ht="80.099999999999994" customHeight="1" thickBot="1">
      <c r="C19" s="479" t="s">
        <v>999</v>
      </c>
      <c r="D19" s="480"/>
      <c r="E19" s="481"/>
    </row>
  </sheetData>
  <mergeCells count="6">
    <mergeCell ref="C19:E19"/>
    <mergeCell ref="C9:E9"/>
    <mergeCell ref="C11:E11"/>
    <mergeCell ref="C13:E13"/>
    <mergeCell ref="C15:E15"/>
    <mergeCell ref="C17:E17"/>
  </mergeCells>
  <hyperlinks>
    <hyperlink ref="D3" r:id="rId1" display="https://www.natcan.org.uk/audits/metastatic-breast/           " xr:uid="{7B74D559-B0FE-4E77-BD42-DC2ED95036A4}"/>
    <hyperlink ref="D2" r:id="rId2" display="breastcanceraudits@rcseng.ac.uk           " xr:uid="{CB52D70B-D4D6-4101-ABCF-CCA5902A117F}"/>
    <hyperlink ref="D4" r:id="rId3" xr:uid="{AD0769A7-24E8-4F37-8434-7B85BCE4E770}"/>
  </hyperlinks>
  <printOptions horizontalCentered="1"/>
  <pageMargins left="0.70866141732283472" right="0.70866141732283472" top="0.74803149606299213" bottom="0.74803149606299213" header="0.31496062992125984" footer="0.31496062992125984"/>
  <pageSetup paperSize="9" scale="60" orientation="portrait" r:id="rId4"/>
  <headerFooter>
    <oddFooter>&amp;C&amp;F | &amp;A&amp;R&amp;P of &amp;N</oddFooter>
  </headerFooter>
  <colBreaks count="1" manualBreakCount="1">
    <brk id="7" max="1048575" man="1"/>
  </col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A030-84E7-4EDA-AB64-65A218950968}">
  <sheetPr codeName="Sheet5"/>
  <dimension ref="B1:AT147"/>
  <sheetViews>
    <sheetView showGridLines="0" zoomScale="80" zoomScaleNormal="80" workbookViewId="0">
      <selection activeCell="C9" sqref="C9:E9"/>
    </sheetView>
  </sheetViews>
  <sheetFormatPr defaultRowHeight="14.25"/>
  <cols>
    <col min="1" max="1" width="2.3984375" customWidth="1"/>
    <col min="3" max="3" width="45.73046875" customWidth="1"/>
    <col min="4" max="4" width="10.73046875" customWidth="1"/>
    <col min="5" max="6" width="14.265625" customWidth="1"/>
    <col min="8" max="9" width="9.73046875" customWidth="1"/>
    <col min="10" max="11" width="9.06640625" style="2"/>
    <col min="12" max="13" width="9.06640625" style="519"/>
    <col min="14" max="20" width="9.1328125" style="519"/>
    <col min="21" max="22" width="9.1328125" style="279"/>
    <col min="23" max="24" width="9.1328125" style="279" customWidth="1"/>
    <col min="25" max="28" width="9.1328125" style="279"/>
    <col min="29" max="29" width="9.1328125" style="279" customWidth="1"/>
    <col min="30" max="37" width="9.1328125" style="279"/>
    <col min="38" max="40" width="9.1328125" style="406"/>
    <col min="41" max="45" width="9.1328125" style="279"/>
    <col min="46" max="46" width="9.06640625" style="279"/>
  </cols>
  <sheetData>
    <row r="1" spans="2:40" ht="20.65">
      <c r="D1" s="242" t="s">
        <v>924</v>
      </c>
      <c r="U1" s="279" t="s">
        <v>662</v>
      </c>
    </row>
    <row r="2" spans="2:40" ht="21">
      <c r="D2" s="243" t="s">
        <v>753</v>
      </c>
    </row>
    <row r="3" spans="2:40">
      <c r="D3" s="259"/>
    </row>
    <row r="5" spans="2:40">
      <c r="AB5" s="279" t="s">
        <v>400</v>
      </c>
      <c r="AC5" s="279" t="s">
        <v>428</v>
      </c>
      <c r="AG5" s="280" t="s">
        <v>663</v>
      </c>
      <c r="AH5" s="279">
        <v>1</v>
      </c>
    </row>
    <row r="6" spans="2:40">
      <c r="AB6" s="279" t="s">
        <v>380</v>
      </c>
      <c r="AC6" s="279" t="s">
        <v>427</v>
      </c>
      <c r="AG6" s="280" t="s">
        <v>664</v>
      </c>
      <c r="AH6" s="279">
        <v>4</v>
      </c>
    </row>
    <row r="7" spans="2:40">
      <c r="AB7" s="279" t="s">
        <v>401</v>
      </c>
      <c r="AC7" s="279" t="s">
        <v>426</v>
      </c>
      <c r="AG7" s="280"/>
    </row>
    <row r="8" spans="2:40" ht="18" customHeight="1">
      <c r="B8" s="63" t="s">
        <v>697</v>
      </c>
      <c r="C8" s="63"/>
      <c r="D8" s="63"/>
      <c r="E8" s="63"/>
      <c r="F8" s="63" t="s">
        <v>665</v>
      </c>
    </row>
    <row r="9" spans="2:40">
      <c r="C9" s="485" t="s">
        <v>56</v>
      </c>
      <c r="D9" s="486"/>
      <c r="E9" s="487"/>
      <c r="F9" s="271" t="str">
        <f>V10</f>
        <v>RJR</v>
      </c>
      <c r="V9" s="279" t="s">
        <v>666</v>
      </c>
      <c r="W9" s="279" t="s">
        <v>667</v>
      </c>
      <c r="X9" s="279" t="s">
        <v>668</v>
      </c>
      <c r="Y9" s="279" t="s">
        <v>669</v>
      </c>
      <c r="AF9" s="279" t="s">
        <v>670</v>
      </c>
      <c r="AG9" s="279" t="s">
        <v>646</v>
      </c>
      <c r="AH9" s="279" t="s">
        <v>671</v>
      </c>
      <c r="AI9" s="279" t="s">
        <v>672</v>
      </c>
      <c r="AJ9" s="279" t="s">
        <v>673</v>
      </c>
      <c r="AK9" s="279" t="s">
        <v>251</v>
      </c>
      <c r="AL9" s="406" t="s">
        <v>674</v>
      </c>
      <c r="AM9" s="406" t="str">
        <f>$Z$16</f>
        <v>England and Wales</v>
      </c>
      <c r="AN9" s="406" t="s">
        <v>675</v>
      </c>
    </row>
    <row r="10" spans="2:40">
      <c r="V10" s="281" t="str">
        <f>INDEX(Lists!$A$2:$F$123,MATCH(View_Completeness!$C$9,Lists!$A$2:$A$123,0),2)</f>
        <v>RJR</v>
      </c>
      <c r="W10" s="281" t="str">
        <f>INDEX(Lists!$A$2:$F$123,MATCH(View_Completeness!$C$9,Lists!$A$2:$A$123,0),4)</f>
        <v>E56000005</v>
      </c>
      <c r="X10" s="281" t="str">
        <f>INDEX(Lists!$A$2:$F$123,MATCH(View_Completeness!$C$9,Lists!$A$2:$A$123,0),6)</f>
        <v>E92000001</v>
      </c>
      <c r="Y10" s="281" t="str">
        <f>INDEX(Lists!$A$2:$F$123,MATCH(View_Completeness!$C$9,Lists!$A$2:$A$123,0),5)</f>
        <v>England</v>
      </c>
      <c r="AF10" s="407">
        <v>0.71089869192141819</v>
      </c>
      <c r="AG10" s="279" t="s">
        <v>409</v>
      </c>
      <c r="AH10" s="407">
        <f>AH$5+AF10</f>
        <v>1.7108986919214182</v>
      </c>
      <c r="AI10" s="407" cm="1">
        <f t="array" ref="AI10">IF(ISNA($W$14),NA(),INDEX(Data_completeness!$A$15:$N$158,AN10,AC$37))</f>
        <v>0.90756000000000003</v>
      </c>
      <c r="AM10" s="408">
        <f>IF(ISERROR(AG10),NA(),VLOOKUP(AA$16,Data_completeness!$E$15:$N$157,$AC$37-4,FALSE))</f>
        <v>0.84080999999999995</v>
      </c>
      <c r="AN10" s="406">
        <f>MATCH(View_Completeness!AG10,Data_completeness!$E$15:$E$158,0)</f>
        <v>5</v>
      </c>
    </row>
    <row r="11" spans="2:40" ht="18" customHeight="1">
      <c r="C11" s="197" t="str">
        <f>IF(LEFT($V$10,1)="7","This NHS breast unit is in Wales",V11)</f>
        <v xml:space="preserve">This selected NHS breast unit is within the </v>
      </c>
      <c r="D11" s="198" t="str">
        <f>IF(LEFT($V$10,1)="7","",W11)</f>
        <v>Cheshire and Merseyside Cancer Alliance</v>
      </c>
      <c r="V11" s="284" t="s">
        <v>676</v>
      </c>
      <c r="W11" s="488" t="str">
        <f>INDEX(Lists!$A$2:$F$123,MATCH(C9,Lists!$A$2:$A$123,0),3)&amp;" Cancer Alliance"</f>
        <v>Cheshire and Merseyside Cancer Alliance</v>
      </c>
      <c r="X11" s="488"/>
      <c r="Y11" s="488"/>
      <c r="AF11" s="407">
        <v>0.62061212094119966</v>
      </c>
      <c r="AG11" s="279" t="s">
        <v>412</v>
      </c>
      <c r="AH11" s="407">
        <f t="shared" ref="AH11:AH74" si="0">AH$5+AF11</f>
        <v>1.6206121209411997</v>
      </c>
      <c r="AI11" s="407" cm="1">
        <f t="array" ref="AI11">IF(ISNA($W$14),NA(),INDEX(Data_completeness!$A$15:$N$158,AN11,AC$37))</f>
        <v>0.96364000000000005</v>
      </c>
      <c r="AM11" s="408">
        <f>IF(ISERROR(AG11),NA(),VLOOKUP(AA$16,Data_completeness!$E$15:$N$157,$AC$37-4,FALSE))</f>
        <v>0.84080999999999995</v>
      </c>
      <c r="AN11" s="406">
        <f>MATCH(View_Completeness!AG11,Data_completeness!$E$15:$E$158,0)</f>
        <v>8</v>
      </c>
    </row>
    <row r="12" spans="2:40">
      <c r="W12" s="279" t="str">
        <f>IF(Y10="Wales",Y10,"the "&amp;W11)</f>
        <v>the Cheshire and Merseyside Cancer Alliance</v>
      </c>
      <c r="AF12" s="407">
        <v>0.84638145126108677</v>
      </c>
      <c r="AG12" s="279" t="s">
        <v>413</v>
      </c>
      <c r="AH12" s="407">
        <f t="shared" si="0"/>
        <v>1.8463814512610868</v>
      </c>
      <c r="AI12" s="407" cm="1">
        <f t="array" ref="AI12">IF(ISNA($W$14),NA(),INDEX(Data_completeness!$A$15:$N$158,AN12,AC$37))</f>
        <v>0.88888999999999996</v>
      </c>
      <c r="AM12" s="408">
        <f>IF(ISERROR(AG12),NA(),VLOOKUP(AA$16,Data_completeness!$E$15:$N$157,$AC$37-4,FALSE))</f>
        <v>0.84080999999999995</v>
      </c>
      <c r="AN12" s="406">
        <f>MATCH(View_Completeness!AG12,Data_completeness!$E$15:$E$158,0)</f>
        <v>9</v>
      </c>
    </row>
    <row r="13" spans="2:40" ht="18" customHeight="1">
      <c r="B13" s="53" t="s">
        <v>677</v>
      </c>
      <c r="G13" s="199" t="s">
        <v>680</v>
      </c>
      <c r="W13" s="285" t="s">
        <v>678</v>
      </c>
      <c r="AF13" s="407">
        <v>0.23052869653990471</v>
      </c>
      <c r="AG13" s="279" t="s">
        <v>410</v>
      </c>
      <c r="AH13" s="407">
        <f t="shared" si="0"/>
        <v>1.2305286965399047</v>
      </c>
      <c r="AI13" s="407" cm="1">
        <f t="array" ref="AI13">IF(ISNA($W$14),NA(),INDEX(Data_completeness!$A$15:$N$158,AN13,AC$37))</f>
        <v>0.93547999999999998</v>
      </c>
      <c r="AM13" s="408">
        <f>IF(ISERROR(AG13),NA(),VLOOKUP(AA$16,Data_completeness!$E$15:$N$157,$AC$37-4,FALSE))</f>
        <v>0.84080999999999995</v>
      </c>
      <c r="AN13" s="406">
        <f>MATCH(View_Completeness!AG13,Data_completeness!$E$15:$E$158,0)</f>
        <v>6</v>
      </c>
    </row>
    <row r="14" spans="2:40" ht="18" customHeight="1">
      <c r="C14" s="485" t="s">
        <v>1006</v>
      </c>
      <c r="D14" s="486"/>
      <c r="E14" s="487"/>
      <c r="G14" s="277">
        <v>0.9</v>
      </c>
      <c r="H14" s="276" t="s">
        <v>681</v>
      </c>
      <c r="I14" s="270"/>
      <c r="W14" s="279" t="str">
        <f>INDEX(Lists!$A$132:$F$140,MATCH(View_Completeness!$C$14,Lists!$A$132:$A$140,0),5)</f>
        <v>Tumour grade</v>
      </c>
      <c r="X14" s="279" t="str">
        <f>IF(ISNA(W14),NA(),X10)</f>
        <v>E92000001</v>
      </c>
      <c r="AF14" s="407">
        <v>0.88010616847147793</v>
      </c>
      <c r="AG14" s="279" t="s">
        <v>411</v>
      </c>
      <c r="AH14" s="407">
        <f t="shared" si="0"/>
        <v>1.8801061684714779</v>
      </c>
      <c r="AI14" s="407" cm="1">
        <f t="array" ref="AI14">IF(ISNA($W$14),NA(),INDEX(Data_completeness!$A$15:$N$158,AN14,AC$37))</f>
        <v>0.91303999999999996</v>
      </c>
      <c r="AM14" s="408">
        <f>IF(ISERROR(AG14),NA(),VLOOKUP(AA$16,Data_completeness!$E$15:$N$157,$AC$37-4,FALSE))</f>
        <v>0.84080999999999995</v>
      </c>
      <c r="AN14" s="406">
        <f>MATCH(View_Completeness!AG14,Data_completeness!$E$15:$E$158,0)</f>
        <v>7</v>
      </c>
    </row>
    <row r="15" spans="2:40">
      <c r="B15" t="s">
        <v>679</v>
      </c>
      <c r="Z15" s="280" t="s">
        <v>766</v>
      </c>
      <c r="AA15" s="279" t="s">
        <v>767</v>
      </c>
      <c r="AF15" s="407">
        <v>0.65120324870437729</v>
      </c>
      <c r="AG15" s="279" t="s">
        <v>408</v>
      </c>
      <c r="AH15" s="407">
        <f t="shared" si="0"/>
        <v>1.6512032487043773</v>
      </c>
      <c r="AI15" s="407" cm="1">
        <f t="array" ref="AI15">IF(ISNA($W$14),NA(),INDEX(Data_completeness!$A$15:$N$158,AN15,AC$37))</f>
        <v>0.93589999999999995</v>
      </c>
      <c r="AM15" s="408">
        <f>IF(ISERROR(AG15),NA(),VLOOKUP(AA$16,Data_completeness!$E$15:$N$157,$AC$37-4,FALSE))</f>
        <v>0.84080999999999995</v>
      </c>
      <c r="AN15" s="406">
        <f>MATCH(View_Completeness!AG15,Data_completeness!$E$15:$E$158,0)</f>
        <v>4</v>
      </c>
    </row>
    <row r="16" spans="2:40">
      <c r="B16" s="53"/>
      <c r="Z16" s="280" t="str">
        <f>INDEX(Lists!$A$132:$I$140,MATCH(View_Completeness!$C$14,Lists!$A$132:$A$140,0),9)</f>
        <v>England and Wales</v>
      </c>
      <c r="AA16" s="279" t="str">
        <f>VLOOKUP(Z16,$AB$5:$AC$7,2,FALSE)</f>
        <v>K04000001</v>
      </c>
      <c r="AF16" s="407">
        <v>0.14814810285330315</v>
      </c>
      <c r="AG16" s="279" t="s">
        <v>55</v>
      </c>
      <c r="AH16" s="407">
        <f t="shared" si="0"/>
        <v>1.1481481028533032</v>
      </c>
      <c r="AI16" s="407" cm="1">
        <f t="array" ref="AI16">IF(ISNA($W$14),NA(),INDEX(Data_completeness!$A$15:$N$158,AN16,AC$37))</f>
        <v>0.90908999999999995</v>
      </c>
      <c r="AM16" s="408">
        <f>IF(ISERROR(AG16),NA(),VLOOKUP(AA$16,Data_completeness!$E$15:$N$157,$AC$37-4,FALSE))</f>
        <v>0.84080999999999995</v>
      </c>
      <c r="AN16" s="406">
        <f>MATCH(View_Completeness!AG16,Data_completeness!$E$15:$E$158,0)</f>
        <v>11</v>
      </c>
    </row>
    <row r="17" spans="2:40">
      <c r="B17" s="53"/>
      <c r="C17" s="107" t="s">
        <v>682</v>
      </c>
      <c r="D17" s="53">
        <f>COUNTIF(D$23:D$28,"&gt;"&amp;G14)</f>
        <v>1</v>
      </c>
      <c r="E17" s="53" t="s">
        <v>696</v>
      </c>
      <c r="AF17" s="407">
        <v>0.16025546311754968</v>
      </c>
      <c r="AG17" s="279" t="s">
        <v>67</v>
      </c>
      <c r="AH17" s="407">
        <f t="shared" si="0"/>
        <v>1.1602554631175497</v>
      </c>
      <c r="AI17" s="407" cm="1">
        <f t="array" ref="AI17">IF(ISNA($W$14),NA(),INDEX(Data_completeness!$A$15:$N$158,AN17,AC$37))</f>
        <v>0.89473999999999998</v>
      </c>
      <c r="AM17" s="408">
        <f>IF(ISERROR(AG17),NA(),VLOOKUP(AA$16,Data_completeness!$E$15:$N$157,$AC$37-4,FALSE))</f>
        <v>0.84080999999999995</v>
      </c>
      <c r="AN17" s="406">
        <f>MATCH(View_Completeness!AG17,Data_completeness!$E$15:$E$158,0)</f>
        <v>12</v>
      </c>
    </row>
    <row r="18" spans="2:40">
      <c r="B18" s="53"/>
      <c r="AF18" s="407">
        <v>0.59372231825866928</v>
      </c>
      <c r="AG18" s="279" t="s">
        <v>113</v>
      </c>
      <c r="AH18" s="407">
        <f t="shared" si="0"/>
        <v>1.5937223182586693</v>
      </c>
      <c r="AI18" s="407" cm="1">
        <f t="array" ref="AI18">IF(ISNA($W$14),NA(),INDEX(Data_completeness!$A$15:$N$158,AN18,AC$37))</f>
        <v>0.91488999999999998</v>
      </c>
      <c r="AM18" s="408">
        <f>IF(ISERROR(AG18),NA(),VLOOKUP(AA$16,Data_completeness!$E$15:$N$157,$AC$37-4,FALSE))</f>
        <v>0.84080999999999995</v>
      </c>
      <c r="AN18" s="406">
        <f>MATCH(View_Completeness!AG18,Data_completeness!$E$15:$E$158,0)</f>
        <v>13</v>
      </c>
    </row>
    <row r="19" spans="2:40" ht="15.75">
      <c r="B19" s="200" t="str">
        <f>"Table 1: Completeness of data for "&amp;C9</f>
        <v>Table 1: Completeness of data for Countess Of Chester Hospital NHS Foundation Trust</v>
      </c>
      <c r="AF19" s="407">
        <v>0.35435888891513101</v>
      </c>
      <c r="AG19" s="279" t="s">
        <v>123</v>
      </c>
      <c r="AH19" s="407">
        <f t="shared" si="0"/>
        <v>1.354358888915131</v>
      </c>
      <c r="AI19" s="407" cm="1">
        <f t="array" ref="AI19">IF(ISNA($W$14),NA(),INDEX(Data_completeness!$A$15:$N$158,AN19,AC$37))</f>
        <v>0.84057999999999999</v>
      </c>
      <c r="AM19" s="408">
        <f>IF(ISERROR(AG19),NA(),VLOOKUP(AA$16,Data_completeness!$E$15:$N$157,$AC$37-4,FALSE))</f>
        <v>0.84080999999999995</v>
      </c>
      <c r="AN19" s="406">
        <f>MATCH(View_Completeness!AG19,Data_completeness!$E$15:$E$158,0)</f>
        <v>14</v>
      </c>
    </row>
    <row r="20" spans="2:40" ht="18" customHeight="1">
      <c r="B20" s="201"/>
      <c r="C20" s="202"/>
      <c r="D20" s="203" t="s">
        <v>683</v>
      </c>
      <c r="E20" s="203" t="s">
        <v>673</v>
      </c>
      <c r="F20" s="204" t="str">
        <f>Y10</f>
        <v>England</v>
      </c>
      <c r="V20" s="280" t="s">
        <v>684</v>
      </c>
      <c r="X20" s="279" t="s">
        <v>673</v>
      </c>
      <c r="Y20" s="279" t="s">
        <v>395</v>
      </c>
      <c r="AF20" s="407">
        <v>0.35517053140657051</v>
      </c>
      <c r="AG20" s="279" t="s">
        <v>125</v>
      </c>
      <c r="AH20" s="407">
        <f t="shared" si="0"/>
        <v>1.3551705314065705</v>
      </c>
      <c r="AI20" s="407" cm="1">
        <f t="array" ref="AI20">IF(ISNA($W$14),NA(),INDEX(Data_completeness!$A$15:$N$158,AN20,AC$37))</f>
        <v>0.85416999999999998</v>
      </c>
      <c r="AM20" s="408">
        <f>IF(ISERROR(AG20),NA(),VLOOKUP(AA$16,Data_completeness!$E$15:$N$157,$AC$37-4,FALSE))</f>
        <v>0.84080999999999995</v>
      </c>
      <c r="AN20" s="406">
        <f>MATCH(View_Completeness!AG20,Data_completeness!$E$15:$E$158,0)</f>
        <v>15</v>
      </c>
    </row>
    <row r="21" spans="2:40" ht="18" customHeight="1">
      <c r="B21" s="205" t="s">
        <v>842</v>
      </c>
      <c r="C21" s="14"/>
      <c r="D21" s="299">
        <f>VLOOKUP(V$10,Data_completeness!$E$15:$N$158,$V21,FALSE)</f>
        <v>22</v>
      </c>
      <c r="E21" s="300">
        <f>IF(ISERROR(X21),"N/A",X21)</f>
        <v>394</v>
      </c>
      <c r="F21" s="301">
        <f>VLOOKUP(X$10,Data_completeness!$E$15:$N$158,$V21,FALSE)</f>
        <v>9972</v>
      </c>
      <c r="G21" s="14"/>
      <c r="V21" s="279">
        <v>3</v>
      </c>
      <c r="X21" s="286">
        <f>VLOOKUP(W$10,Data_completeness!$E$15:$N$158,$V21,FALSE)</f>
        <v>394</v>
      </c>
      <c r="Y21" s="279" t="s">
        <v>871</v>
      </c>
      <c r="AF21" s="407">
        <v>0.28963133082778292</v>
      </c>
      <c r="AG21" s="279" t="s">
        <v>223</v>
      </c>
      <c r="AH21" s="407">
        <f t="shared" si="0"/>
        <v>1.2896313308277829</v>
      </c>
      <c r="AI21" s="407" cm="1">
        <f t="array" ref="AI21">IF(ISNA($W$14),NA(),INDEX(Data_completeness!$A$15:$N$158,AN21,AC$37))</f>
        <v>0.90908999999999995</v>
      </c>
      <c r="AM21" s="408">
        <f>IF(ISERROR(AG21),NA(),VLOOKUP(AA$16,Data_completeness!$E$15:$N$157,$AC$37-4,FALSE))</f>
        <v>0.84080999999999995</v>
      </c>
      <c r="AN21" s="406">
        <f>MATCH(View_Completeness!AG21,Data_completeness!$E$15:$E$158,0)</f>
        <v>16</v>
      </c>
    </row>
    <row r="22" spans="2:40" ht="18" customHeight="1">
      <c r="B22" s="207" t="s">
        <v>843</v>
      </c>
      <c r="C22" s="208"/>
      <c r="D22" s="14"/>
      <c r="E22" s="17"/>
      <c r="F22" s="206"/>
      <c r="G22" s="14"/>
      <c r="X22" s="286"/>
      <c r="AF22" s="407">
        <v>0.94985244638219357</v>
      </c>
      <c r="AG22" s="279" t="s">
        <v>231</v>
      </c>
      <c r="AH22" s="407">
        <f t="shared" si="0"/>
        <v>1.9498524463821936</v>
      </c>
      <c r="AI22" s="407" cm="1">
        <f t="array" ref="AI22">IF(ISNA($W$14),NA(),INDEX(Data_completeness!$A$15:$N$158,AN22,AC$37))</f>
        <v>0.83721000000000001</v>
      </c>
      <c r="AM22" s="408">
        <f>IF(ISERROR(AG22),NA(),VLOOKUP(AA$16,Data_completeness!$E$15:$N$157,$AC$37-4,FALSE))</f>
        <v>0.84080999999999995</v>
      </c>
      <c r="AN22" s="406">
        <f>MATCH(View_Completeness!AG22,Data_completeness!$E$15:$E$158,0)</f>
        <v>17</v>
      </c>
    </row>
    <row r="23" spans="2:40" ht="18" customHeight="1">
      <c r="B23" s="106"/>
      <c r="C23" s="14" t="s">
        <v>509</v>
      </c>
      <c r="D23" s="209">
        <f>VLOOKUP(V$10,Data_completeness!$E$15:$N$158,$V23,FALSE)</f>
        <v>0.77273000000000003</v>
      </c>
      <c r="E23" s="210">
        <f>IF(ISERROR(X23),"N/A",X23)</f>
        <v>0.77156999999999998</v>
      </c>
      <c r="F23" s="196">
        <f>VLOOKUP(X$10,Data_completeness!$E$15:$N$158,$V23,FALSE)</f>
        <v>0.67569000000000001</v>
      </c>
      <c r="G23" s="14"/>
      <c r="V23" s="279">
        <v>4</v>
      </c>
      <c r="W23" s="286" t="s">
        <v>509</v>
      </c>
      <c r="X23" s="279">
        <f>VLOOKUP(W$10,Data_completeness!$E$15:$N$158,$V23,FALSE)</f>
        <v>0.77156999999999998</v>
      </c>
      <c r="Y23" s="279" t="s">
        <v>871</v>
      </c>
      <c r="AF23" s="407">
        <v>0.75729140883487367</v>
      </c>
      <c r="AG23" s="279" t="s">
        <v>53</v>
      </c>
      <c r="AH23" s="407">
        <f t="shared" si="0"/>
        <v>1.7572914088348737</v>
      </c>
      <c r="AI23" s="407" cm="1">
        <f t="array" ref="AI23">IF(ISNA($W$14),NA(),INDEX(Data_completeness!$A$15:$N$158,AN23,AC$37))</f>
        <v>0.72221999999999997</v>
      </c>
      <c r="AM23" s="408">
        <f>IF(ISERROR(AG23),NA(),VLOOKUP(AA$16,Data_completeness!$E$15:$N$157,$AC$37-4,FALSE))</f>
        <v>0.84080999999999995</v>
      </c>
      <c r="AN23" s="406">
        <f>MATCH(View_Completeness!AG23,Data_completeness!$E$15:$E$158,0)</f>
        <v>19</v>
      </c>
    </row>
    <row r="24" spans="2:40" ht="18" customHeight="1">
      <c r="B24" s="106"/>
      <c r="C24" s="14" t="s">
        <v>507</v>
      </c>
      <c r="D24" s="209">
        <f>VLOOKUP(V$10,Data_completeness!$E$15:$N$158,$V24,FALSE)</f>
        <v>0.90908999999999995</v>
      </c>
      <c r="E24" s="210">
        <f t="shared" ref="E24:E29" si="1">IF(ISERROR(X24),"N/A",X24)</f>
        <v>0.88324999999999998</v>
      </c>
      <c r="F24" s="196">
        <f>VLOOKUP(X$10,Data_completeness!$E$15:$N$158,$V24,FALSE)</f>
        <v>0.83723999999999998</v>
      </c>
      <c r="G24" s="14"/>
      <c r="V24" s="279">
        <v>10</v>
      </c>
      <c r="W24" s="286" t="s">
        <v>507</v>
      </c>
      <c r="X24" s="279">
        <f>VLOOKUP(W$10,Data_completeness!$E$15:$N$158,$V24,FALSE)</f>
        <v>0.88324999999999998</v>
      </c>
      <c r="Y24" s="279" t="s">
        <v>871</v>
      </c>
      <c r="AF24" s="407">
        <v>0.54491887025715502</v>
      </c>
      <c r="AG24" s="279" t="s">
        <v>102</v>
      </c>
      <c r="AH24" s="407">
        <f t="shared" si="0"/>
        <v>1.544918870257155</v>
      </c>
      <c r="AI24" s="407" cm="1">
        <f t="array" ref="AI24">IF(ISNA($W$14),NA(),INDEX(Data_completeness!$A$15:$N$158,AN24,AC$37))</f>
        <v>0.75439000000000001</v>
      </c>
      <c r="AM24" s="408">
        <f>IF(ISERROR(AG24),NA(),VLOOKUP(AA$16,Data_completeness!$E$15:$N$157,$AC$37-4,FALSE))</f>
        <v>0.84080999999999995</v>
      </c>
      <c r="AN24" s="406">
        <f>MATCH(View_Completeness!AG24,Data_completeness!$E$15:$E$158,0)</f>
        <v>20</v>
      </c>
    </row>
    <row r="25" spans="2:40" ht="18" customHeight="1">
      <c r="B25" s="106"/>
      <c r="C25" s="14" t="s">
        <v>505</v>
      </c>
      <c r="D25" s="209">
        <f>VLOOKUP(V$10,Data_completeness!$E$15:$N$158,$V25,FALSE)</f>
        <v>0.59091000000000005</v>
      </c>
      <c r="E25" s="210">
        <f t="shared" si="1"/>
        <v>0.69542999999999999</v>
      </c>
      <c r="F25" s="196">
        <f>VLOOKUP(X$10,Data_completeness!$E$15:$N$158,$V25,FALSE)</f>
        <v>0.61763000000000001</v>
      </c>
      <c r="G25" s="14"/>
      <c r="V25" s="279">
        <v>9</v>
      </c>
      <c r="W25" s="286" t="s">
        <v>505</v>
      </c>
      <c r="X25" s="279">
        <f>VLOOKUP(W$10,Data_completeness!$E$15:$N$158,$V25,FALSE)</f>
        <v>0.69542999999999999</v>
      </c>
      <c r="Y25" s="279" t="s">
        <v>871</v>
      </c>
      <c r="AF25" s="407">
        <v>0.55204427812048174</v>
      </c>
      <c r="AG25" s="279" t="s">
        <v>143</v>
      </c>
      <c r="AH25" s="407">
        <f t="shared" si="0"/>
        <v>1.5520442781204817</v>
      </c>
      <c r="AI25" s="407" cm="1">
        <f t="array" ref="AI25">IF(ISNA($W$14),NA(),INDEX(Data_completeness!$A$15:$N$158,AN25,AC$37))</f>
        <v>0.83562000000000003</v>
      </c>
      <c r="AM25" s="408">
        <f>IF(ISERROR(AG25),NA(),VLOOKUP(AA$16,Data_completeness!$E$15:$N$157,$AC$37-4,FALSE))</f>
        <v>0.84080999999999995</v>
      </c>
      <c r="AN25" s="406">
        <f>MATCH(View_Completeness!AG25,Data_completeness!$E$15:$E$158,0)</f>
        <v>21</v>
      </c>
    </row>
    <row r="26" spans="2:40" ht="18" customHeight="1">
      <c r="B26" s="106"/>
      <c r="C26" s="14" t="s">
        <v>503</v>
      </c>
      <c r="D26" s="209">
        <f>VLOOKUP(V$10,Data_completeness!$E$15:$N$158,$V26,FALSE)</f>
        <v>0.36364000000000002</v>
      </c>
      <c r="E26" s="210">
        <f t="shared" si="1"/>
        <v>0.77919000000000005</v>
      </c>
      <c r="F26" s="196">
        <f>VLOOKUP(X$10,Data_completeness!$E$15:$N$158,$V26,FALSE)</f>
        <v>0.78298999999999996</v>
      </c>
      <c r="G26" s="14"/>
      <c r="V26" s="279">
        <v>5</v>
      </c>
      <c r="W26" s="286" t="s">
        <v>503</v>
      </c>
      <c r="X26" s="279">
        <f>VLOOKUP(W$10,Data_completeness!$E$15:$N$158,$V26,FALSE)</f>
        <v>0.77919000000000005</v>
      </c>
      <c r="Y26" s="279" t="s">
        <v>871</v>
      </c>
      <c r="AF26" s="407">
        <v>3.9867194155011276E-2</v>
      </c>
      <c r="AG26" s="279" t="s">
        <v>149</v>
      </c>
      <c r="AH26" s="407">
        <f t="shared" si="0"/>
        <v>1.0398671941550113</v>
      </c>
      <c r="AI26" s="407" cm="1">
        <f t="array" ref="AI26">IF(ISNA($W$14),NA(),INDEX(Data_completeness!$A$15:$N$158,AN26,AC$37))</f>
        <v>0.75693999999999995</v>
      </c>
      <c r="AM26" s="408">
        <f>IF(ISERROR(AG26),NA(),VLOOKUP(AA$16,Data_completeness!$E$15:$N$157,$AC$37-4,FALSE))</f>
        <v>0.84080999999999995</v>
      </c>
      <c r="AN26" s="406">
        <f>MATCH(View_Completeness!AG26,Data_completeness!$E$15:$E$158,0)</f>
        <v>22</v>
      </c>
    </row>
    <row r="27" spans="2:40" ht="18" customHeight="1">
      <c r="B27" s="106"/>
      <c r="C27" s="14" t="s">
        <v>501</v>
      </c>
      <c r="D27" s="209">
        <f>VLOOKUP(V$10,Data_completeness!$E$15:$N$158,$V27,FALSE)</f>
        <v>0.45455000000000001</v>
      </c>
      <c r="E27" s="210">
        <f t="shared" si="1"/>
        <v>0.73858000000000001</v>
      </c>
      <c r="F27" s="196">
        <f>VLOOKUP(X$10,Data_completeness!$E$15:$N$158,$V27,FALSE)</f>
        <v>0.72623000000000004</v>
      </c>
      <c r="G27" s="14"/>
      <c r="V27" s="279">
        <v>6</v>
      </c>
      <c r="W27" s="286" t="s">
        <v>501</v>
      </c>
      <c r="X27" s="279">
        <f>VLOOKUP(W$10,Data_completeness!$E$15:$N$158,$V27,FALSE)</f>
        <v>0.73858000000000001</v>
      </c>
      <c r="Y27" s="279" t="s">
        <v>871</v>
      </c>
      <c r="AF27" s="407">
        <v>0.79728731382532336</v>
      </c>
      <c r="AG27" s="279" t="s">
        <v>173</v>
      </c>
      <c r="AH27" s="407">
        <f t="shared" si="0"/>
        <v>1.7972873138253234</v>
      </c>
      <c r="AI27" s="407" cm="1">
        <f t="array" ref="AI27">IF(ISNA($W$14),NA(),INDEX(Data_completeness!$A$15:$N$158,AN27,AC$37))</f>
        <v>0.75556000000000001</v>
      </c>
      <c r="AM27" s="408">
        <f>IF(ISERROR(AG27),NA(),VLOOKUP(AA$16,Data_completeness!$E$15:$N$157,$AC$37-4,FALSE))</f>
        <v>0.84080999999999995</v>
      </c>
      <c r="AN27" s="406">
        <f>MATCH(View_Completeness!AG27,Data_completeness!$E$15:$E$158,0)</f>
        <v>23</v>
      </c>
    </row>
    <row r="28" spans="2:40" ht="18" customHeight="1">
      <c r="B28" s="106"/>
      <c r="C28" s="14" t="s">
        <v>500</v>
      </c>
      <c r="D28" s="209">
        <f>VLOOKUP(V$10,Data_completeness!$E$15:$N$158,$V28,FALSE)</f>
        <v>0.40909000000000001</v>
      </c>
      <c r="E28" s="210">
        <f t="shared" si="1"/>
        <v>0.77919000000000005</v>
      </c>
      <c r="F28" s="196">
        <f>VLOOKUP(X$10,Data_completeness!$E$15:$N$158,$V28,FALSE)</f>
        <v>0.65564</v>
      </c>
      <c r="G28" s="14"/>
      <c r="V28" s="279">
        <v>7</v>
      </c>
      <c r="W28" s="286" t="s">
        <v>500</v>
      </c>
      <c r="X28" s="279">
        <f>VLOOKUP(W$10,Data_completeness!$E$15:$N$158,$V28,FALSE)</f>
        <v>0.77919000000000005</v>
      </c>
      <c r="Y28" s="279" t="s">
        <v>871</v>
      </c>
      <c r="AF28" s="407">
        <v>0.18247418884121536</v>
      </c>
      <c r="AG28" s="279" t="s">
        <v>197</v>
      </c>
      <c r="AH28" s="407">
        <f t="shared" si="0"/>
        <v>1.1824741888412154</v>
      </c>
      <c r="AI28" s="407" cm="1">
        <f t="array" ref="AI28">IF(ISNA($W$14),NA(),INDEX(Data_completeness!$A$15:$N$158,AN28,AC$37))</f>
        <v>0.89231000000000005</v>
      </c>
      <c r="AM28" s="408">
        <f>IF(ISERROR(AG28),NA(),VLOOKUP(AA$16,Data_completeness!$E$15:$N$157,$AC$37-4,FALSE))</f>
        <v>0.84080999999999995</v>
      </c>
      <c r="AN28" s="406">
        <f>MATCH(View_Completeness!AG28,Data_completeness!$E$15:$E$158,0)</f>
        <v>24</v>
      </c>
    </row>
    <row r="29" spans="2:40" ht="18" customHeight="1">
      <c r="B29" s="105"/>
      <c r="C29" s="211" t="s">
        <v>1007</v>
      </c>
      <c r="D29" s="212">
        <f>VLOOKUP(V$10,Data_completeness!$E$15:$N$158,$V29,FALSE)</f>
        <v>0.22727</v>
      </c>
      <c r="E29" s="213">
        <f t="shared" si="1"/>
        <v>0.69796999999999998</v>
      </c>
      <c r="F29" s="214">
        <f>VLOOKUP(X$10,Data_completeness!$E$15:$N$158,$V29,FALSE)</f>
        <v>0.70286999999999999</v>
      </c>
      <c r="G29" s="14"/>
      <c r="V29" s="279">
        <v>8</v>
      </c>
      <c r="W29" s="286" t="s">
        <v>500</v>
      </c>
      <c r="X29" s="279">
        <f>VLOOKUP(W$10,Data_completeness!$E$15:$N$158,$V29,FALSE)</f>
        <v>0.69796999999999998</v>
      </c>
      <c r="Y29" s="279" t="s">
        <v>871</v>
      </c>
      <c r="AF29" s="407">
        <v>0.99272966463028345</v>
      </c>
      <c r="AG29" s="279" t="s">
        <v>209</v>
      </c>
      <c r="AH29" s="407">
        <f t="shared" si="0"/>
        <v>1.9927296646302834</v>
      </c>
      <c r="AI29" s="407" cm="1">
        <f t="array" ref="AI29">IF(ISNA($W$14),NA(),INDEX(Data_completeness!$A$15:$N$158,AN29,AC$37))</f>
        <v>0.89524000000000004</v>
      </c>
      <c r="AM29" s="408">
        <f>IF(ISERROR(AG29),NA(),VLOOKUP(AA$16,Data_completeness!$E$15:$N$157,$AC$37-4,FALSE))</f>
        <v>0.84080999999999995</v>
      </c>
      <c r="AN29" s="406">
        <f>MATCH(View_Completeness!AG29,Data_completeness!$E$15:$E$158,0)</f>
        <v>25</v>
      </c>
    </row>
    <row r="30" spans="2:40" ht="18" customHeight="1">
      <c r="G30" s="14"/>
      <c r="AF30" s="407">
        <v>0.18578941564389329</v>
      </c>
      <c r="AG30" s="279" t="s">
        <v>211</v>
      </c>
      <c r="AH30" s="407">
        <f t="shared" si="0"/>
        <v>1.1857894156438933</v>
      </c>
      <c r="AI30" s="407" cm="1">
        <f t="array" ref="AI30">IF(ISNA($W$14),NA(),INDEX(Data_completeness!$A$15:$N$158,AN30,AC$37))</f>
        <v>0.77703</v>
      </c>
      <c r="AM30" s="408">
        <f>IF(ISERROR(AG30),NA(),VLOOKUP(AA$16,Data_completeness!$E$15:$N$157,$AC$37-4,FALSE))</f>
        <v>0.84080999999999995</v>
      </c>
      <c r="AN30" s="406">
        <f>MATCH(View_Completeness!AG30,Data_completeness!$E$15:$E$158,0)</f>
        <v>26</v>
      </c>
    </row>
    <row r="31" spans="2:40" ht="18" customHeight="1">
      <c r="B31" s="17" t="s">
        <v>751</v>
      </c>
      <c r="C31" t="s">
        <v>685</v>
      </c>
      <c r="G31" s="14"/>
      <c r="X31" s="278"/>
      <c r="AF31" s="407">
        <v>8.4623897264353154E-2</v>
      </c>
      <c r="AG31" s="279" t="s">
        <v>37</v>
      </c>
      <c r="AH31" s="407">
        <f t="shared" si="0"/>
        <v>1.0846238972643532</v>
      </c>
      <c r="AI31" s="407" cm="1">
        <f t="array" ref="AI31">IF(ISNA($W$14),NA(),INDEX(Data_completeness!$A$15:$N$158,AN31,AC$37))</f>
        <v>0.84465999999999997</v>
      </c>
      <c r="AM31" s="408">
        <f>IF(ISERROR(AG31),NA(),VLOOKUP(AA$16,Data_completeness!$E$15:$N$157,$AC$37-4,FALSE))</f>
        <v>0.84080999999999995</v>
      </c>
      <c r="AN31" s="406">
        <f>MATCH(View_Completeness!AG31,Data_completeness!$E$15:$E$158,0)</f>
        <v>28</v>
      </c>
    </row>
    <row r="32" spans="2:40" ht="18" customHeight="1">
      <c r="G32" s="14"/>
      <c r="X32" s="278"/>
      <c r="AF32" s="407">
        <v>2.7406959239857365E-3</v>
      </c>
      <c r="AG32" s="279" t="s">
        <v>49</v>
      </c>
      <c r="AH32" s="407">
        <f t="shared" si="0"/>
        <v>1.0027406959239857</v>
      </c>
      <c r="AI32" s="407" cm="1">
        <f t="array" ref="AI32">IF(ISNA($W$14),NA(),INDEX(Data_completeness!$A$15:$N$158,AN32,AC$37))</f>
        <v>0.81176000000000004</v>
      </c>
      <c r="AM32" s="408">
        <f>IF(ISERROR(AG32),NA(),VLOOKUP(AA$16,Data_completeness!$E$15:$N$157,$AC$37-4,FALSE))</f>
        <v>0.84080999999999995</v>
      </c>
      <c r="AN32" s="406">
        <f>MATCH(View_Completeness!AG32,Data_completeness!$E$15:$E$158,0)</f>
        <v>29</v>
      </c>
    </row>
    <row r="33" spans="2:40" ht="18" customHeight="1">
      <c r="B33" s="200" t="str">
        <f>"Table 2: Completeness of data for NHS breast units within "&amp;W12</f>
        <v>Table 2: Completeness of data for NHS breast units within the Cheshire and Merseyside Cancer Alliance</v>
      </c>
      <c r="C33" s="216"/>
      <c r="D33" s="215"/>
      <c r="E33" s="215"/>
      <c r="F33" s="215"/>
      <c r="G33" s="14"/>
      <c r="X33" s="278"/>
      <c r="AD33" s="287" t="s">
        <v>1</v>
      </c>
      <c r="AF33" s="407">
        <v>0.20066927489643493</v>
      </c>
      <c r="AG33" s="279" t="s">
        <v>77</v>
      </c>
      <c r="AH33" s="407">
        <f t="shared" si="0"/>
        <v>1.2006692748964349</v>
      </c>
      <c r="AI33" s="407" cm="1">
        <f t="array" ref="AI33">IF(ISNA($W$14),NA(),INDEX(Data_completeness!$A$15:$N$158,AN33,AC$37))</f>
        <v>0.8</v>
      </c>
      <c r="AM33" s="408">
        <f>IF(ISERROR(AG33),NA(),VLOOKUP(AA$16,Data_completeness!$E$15:$N$157,$AC$37-4,FALSE))</f>
        <v>0.84080999999999995</v>
      </c>
      <c r="AN33" s="406">
        <f>MATCH(View_Completeness!AG33,Data_completeness!$E$15:$E$158,0)</f>
        <v>30</v>
      </c>
    </row>
    <row r="34" spans="2:40" ht="18" customHeight="1">
      <c r="B34" s="217"/>
      <c r="C34" s="218" t="str">
        <f>"on the metric: "&amp;C14</f>
        <v>on the metric: Data completeness for tumour grade</v>
      </c>
      <c r="D34" s="219"/>
      <c r="E34" s="219"/>
      <c r="F34" s="219"/>
      <c r="G34" s="14"/>
      <c r="AC34" s="280" t="s">
        <v>770</v>
      </c>
      <c r="AD34" s="288">
        <f>$G$14</f>
        <v>0.9</v>
      </c>
      <c r="AF34" s="407">
        <v>0.60455332665895867</v>
      </c>
      <c r="AG34" s="279" t="s">
        <v>73</v>
      </c>
      <c r="AH34" s="407">
        <f t="shared" si="0"/>
        <v>1.6045533266589587</v>
      </c>
      <c r="AI34" s="407" cm="1">
        <f t="array" ref="AI34">IF(ISNA($W$14),NA(),INDEX(Data_completeness!$A$15:$N$158,AN34,AC$37))</f>
        <v>0.9</v>
      </c>
      <c r="AM34" s="408">
        <f>IF(ISERROR(AG34),NA(),VLOOKUP(AA$16,Data_completeness!$E$15:$N$157,$AC$37-4,FALSE))</f>
        <v>0.84080999999999995</v>
      </c>
      <c r="AN34" s="406">
        <f>MATCH(View_Completeness!AG34,Data_completeness!$E$15:$E$158,0)</f>
        <v>31</v>
      </c>
    </row>
    <row r="35" spans="2:40" ht="18" customHeight="1">
      <c r="B35" s="489" t="s">
        <v>471</v>
      </c>
      <c r="C35" s="491" t="s">
        <v>661</v>
      </c>
      <c r="D35" s="493"/>
      <c r="E35" s="495" t="s">
        <v>1004</v>
      </c>
      <c r="F35" s="220" t="s">
        <v>686</v>
      </c>
      <c r="AF35" s="407">
        <v>6.0307847824222272E-2</v>
      </c>
      <c r="AG35" s="279" t="s">
        <v>100</v>
      </c>
      <c r="AH35" s="407">
        <f t="shared" si="0"/>
        <v>1.0603078478242223</v>
      </c>
      <c r="AI35" s="407" cm="1">
        <f t="array" ref="AI35">IF(ISNA($W$14),NA(),INDEX(Data_completeness!$A$15:$N$158,AN35,AC$37))</f>
        <v>0.77273000000000003</v>
      </c>
      <c r="AM35" s="408">
        <f>IF(ISERROR(AG35),NA(),VLOOKUP(AA$16,Data_completeness!$E$15:$N$157,$AC$37-4,FALSE))</f>
        <v>0.84080999999999995</v>
      </c>
      <c r="AN35" s="406">
        <f>MATCH(View_Completeness!AG35,Data_completeness!$E$15:$E$158,0)</f>
        <v>32</v>
      </c>
    </row>
    <row r="36" spans="2:40">
      <c r="B36" s="490"/>
      <c r="C36" s="492"/>
      <c r="D36" s="494"/>
      <c r="E36" s="496"/>
      <c r="F36" s="221" t="str">
        <f>IF(J22="N/A","","Target (%): "&amp;$G$14*100)</f>
        <v>Target (%): 90</v>
      </c>
      <c r="V36" s="279" t="s">
        <v>684</v>
      </c>
      <c r="W36" s="279" t="s">
        <v>687</v>
      </c>
      <c r="X36" s="279" t="s">
        <v>251</v>
      </c>
      <c r="Y36" s="279" t="s">
        <v>471</v>
      </c>
      <c r="Z36" s="279" t="s">
        <v>688</v>
      </c>
      <c r="AA36" s="279" t="s">
        <v>689</v>
      </c>
      <c r="AB36" s="279" t="s">
        <v>690</v>
      </c>
      <c r="AC36" s="279" t="s">
        <v>691</v>
      </c>
      <c r="AD36" s="279" t="s">
        <v>675</v>
      </c>
      <c r="AF36" s="407">
        <v>0.62227784074106829</v>
      </c>
      <c r="AG36" s="279" t="s">
        <v>129</v>
      </c>
      <c r="AH36" s="407">
        <f t="shared" si="0"/>
        <v>1.6222778407410683</v>
      </c>
      <c r="AI36" s="407" cm="1">
        <f t="array" ref="AI36">IF(ISNA($W$14),NA(),INDEX(Data_completeness!$A$15:$N$158,AN36,AC$37))</f>
        <v>0.88034000000000001</v>
      </c>
      <c r="AM36" s="408">
        <f>IF(ISERROR(AG36),NA(),VLOOKUP(AA$16,Data_completeness!$E$15:$N$157,$AC$37-4,FALSE))</f>
        <v>0.84080999999999995</v>
      </c>
      <c r="AN36" s="406">
        <f>MATCH(View_Completeness!AG36,Data_completeness!$E$15:$E$158,0)</f>
        <v>33</v>
      </c>
    </row>
    <row r="37" spans="2:40">
      <c r="B37" s="222" t="str">
        <f t="shared" ref="B37:B49" si="2">IF(ISERROR(Y37),"",Y37)</f>
        <v>RJR</v>
      </c>
      <c r="C37" s="501" t="str">
        <f t="shared" ref="C37:C49" si="3">IF(ISERROR(X37),"",X37)</f>
        <v>Countess Of Chester Hospital NHS Foundation Trust</v>
      </c>
      <c r="D37" s="501"/>
      <c r="E37" s="223">
        <f t="shared" ref="E37:E49" si="4">IF(ISERROR(Z37),"",Z37)</f>
        <v>22</v>
      </c>
      <c r="F37" s="224">
        <f t="shared" ref="F37:F49" si="5">IF(ISERROR(AA37),"",AA37)</f>
        <v>0.90908999999999995</v>
      </c>
      <c r="H37" s="306"/>
      <c r="V37" s="280">
        <v>1</v>
      </c>
      <c r="W37" s="279" t="str">
        <f>V37&amp;"x"&amp;RIGHT(W$10,3)</f>
        <v>1x005</v>
      </c>
      <c r="X37" s="281" t="str">
        <f>IFERROR(INDEX(Lists!$A$2:$H$123,MATCH(View_Completeness!$W37,Lists!$G$2:$G$123,0),1),"")</f>
        <v>Countess Of Chester Hospital NHS Foundation Trust</v>
      </c>
      <c r="Y37" s="279" t="str">
        <f>IFERROR(INDEX(Lists!$A$2:$H$123,MATCH(View_Completeness!$W37,Lists!$G$2:$G$123,0),2),"")</f>
        <v>RJR</v>
      </c>
      <c r="Z37" s="279" cm="1">
        <f t="array" ref="Z37">IFERROR(INDEX(Data_completeness!$A$15:N$158,AD37,AB37),"")</f>
        <v>22</v>
      </c>
      <c r="AA37" s="289" cm="1">
        <f t="array" ref="AA37">IFERROR(INDEX(Data_completeness!$A$15:N$158,AD37,AC37),"")</f>
        <v>0.90908999999999995</v>
      </c>
      <c r="AB37" s="281">
        <f>VLOOKUP(View_Completeness!C$14,Lists!$A$131:$C$141,3,FALSE)</f>
        <v>7</v>
      </c>
      <c r="AC37" s="281">
        <f>VLOOKUP(View_Completeness!C$14,Lists!$A$131:$B$141,2,FALSE)</f>
        <v>14</v>
      </c>
      <c r="AD37" s="279">
        <f>IFERROR(MATCH(View_Completeness!Y37,Data_completeness!$E$15:$E$158,0),"")</f>
        <v>11</v>
      </c>
      <c r="AF37" s="407">
        <v>0.24680090647297703</v>
      </c>
      <c r="AG37" s="279" t="s">
        <v>131</v>
      </c>
      <c r="AH37" s="407">
        <f t="shared" si="0"/>
        <v>1.246800906472977</v>
      </c>
      <c r="AI37" s="407" cm="1">
        <f t="array" ref="AI37">IF(ISNA($W$14),NA(),INDEX(Data_completeness!$A$15:$N$158,AN37,AC$37))</f>
        <v>0.84126999999999996</v>
      </c>
      <c r="AM37" s="408">
        <f>IF(ISERROR(AG37),NA(),VLOOKUP(AA$16,Data_completeness!$E$15:$N$157,$AC$37-4,FALSE))</f>
        <v>0.84080999999999995</v>
      </c>
      <c r="AN37" s="406">
        <f>MATCH(View_Completeness!AG37,Data_completeness!$E$15:$E$158,0)</f>
        <v>34</v>
      </c>
    </row>
    <row r="38" spans="2:40" ht="18" customHeight="1">
      <c r="B38" s="222" t="str">
        <f t="shared" si="2"/>
        <v>RJN</v>
      </c>
      <c r="C38" s="502" t="str">
        <f t="shared" si="3"/>
        <v>East Cheshire NHS Trust</v>
      </c>
      <c r="D38" s="502"/>
      <c r="E38" s="223">
        <f t="shared" si="4"/>
        <v>38</v>
      </c>
      <c r="F38" s="224">
        <f t="shared" si="5"/>
        <v>0.89473999999999998</v>
      </c>
      <c r="G38" s="215"/>
      <c r="V38" s="279">
        <v>2</v>
      </c>
      <c r="W38" s="279" t="str">
        <f t="shared" ref="W38:W49" si="6">V38&amp;"x"&amp;RIGHT(W$10,3)</f>
        <v>2x005</v>
      </c>
      <c r="X38" s="281" t="str">
        <f>IFERROR(INDEX(Lists!$A$2:$H$123,MATCH(View_Completeness!$W38,Lists!$G$2:$G$123,0),1),"")</f>
        <v>East Cheshire NHS Trust</v>
      </c>
      <c r="Y38" s="279" t="str">
        <f>IFERROR(INDEX(Lists!$A$2:$H$123,MATCH(View_Completeness!$W38,Lists!$G$2:$G$123,0),2),"")</f>
        <v>RJN</v>
      </c>
      <c r="Z38" s="279" cm="1">
        <f t="array" ref="Z38">IFERROR(INDEX(Data_completeness!$A$15:N$158,AD38,AB38),"")</f>
        <v>38</v>
      </c>
      <c r="AA38" s="289" cm="1">
        <f t="array" ref="AA38">IFERROR(INDEX(Data_completeness!$A$15:N$158,AD38,AC38),"")</f>
        <v>0.89473999999999998</v>
      </c>
      <c r="AB38" s="281">
        <f>VLOOKUP(View_Completeness!C$14,Lists!$A$131:$C$141,3,FALSE)</f>
        <v>7</v>
      </c>
      <c r="AC38" s="281">
        <f>VLOOKUP(View_Completeness!C$14,Lists!$A$131:$B$141,2,FALSE)</f>
        <v>14</v>
      </c>
      <c r="AD38" s="279">
        <f>IFERROR(MATCH(View_Completeness!Y38,Data_completeness!$E$15:$E$158,0),"")</f>
        <v>12</v>
      </c>
      <c r="AF38" s="407">
        <v>0.97699631695622413</v>
      </c>
      <c r="AG38" s="279" t="s">
        <v>133</v>
      </c>
      <c r="AH38" s="407">
        <f t="shared" si="0"/>
        <v>1.9769963169562241</v>
      </c>
      <c r="AI38" s="407" cm="1">
        <f t="array" ref="AI38">IF(ISNA($W$14),NA(),INDEX(Data_completeness!$A$15:$N$158,AN38,AC$37))</f>
        <v>0.83969000000000005</v>
      </c>
      <c r="AM38" s="408">
        <f>IF(ISERROR(AG38),NA(),VLOOKUP(AA$16,Data_completeness!$E$15:$N$157,$AC$37-4,FALSE))</f>
        <v>0.84080999999999995</v>
      </c>
      <c r="AN38" s="406">
        <f>MATCH(View_Completeness!AG38,Data_completeness!$E$15:$E$158,0)</f>
        <v>35</v>
      </c>
    </row>
    <row r="39" spans="2:40" ht="18" customHeight="1">
      <c r="B39" s="222" t="str">
        <f t="shared" si="2"/>
        <v>REM</v>
      </c>
      <c r="C39" s="502" t="str">
        <f t="shared" si="3"/>
        <v>Liverpool University Hospitals NHS Foundation Trust</v>
      </c>
      <c r="D39" s="502"/>
      <c r="E39" s="223">
        <f t="shared" si="4"/>
        <v>141</v>
      </c>
      <c r="F39" s="224">
        <f t="shared" si="5"/>
        <v>0.91488999999999998</v>
      </c>
      <c r="G39" s="215"/>
      <c r="V39" s="279">
        <v>3</v>
      </c>
      <c r="W39" s="279" t="str">
        <f t="shared" si="6"/>
        <v>3x005</v>
      </c>
      <c r="X39" s="281" t="str">
        <f>IFERROR(INDEX(Lists!$A$2:$H$123,MATCH(View_Completeness!$W39,Lists!$G$2:$G$123,0),1),"")</f>
        <v>Liverpool University Hospitals NHS Foundation Trust</v>
      </c>
      <c r="Y39" s="279" t="str">
        <f>IFERROR(INDEX(Lists!$A$2:$H$123,MATCH(View_Completeness!$W39,Lists!$G$2:$G$123,0),2),"")</f>
        <v>REM</v>
      </c>
      <c r="Z39" s="279" cm="1">
        <f t="array" ref="Z39">IFERROR(INDEX(Data_completeness!$A$15:N$158,AD39,AB39),"")</f>
        <v>141</v>
      </c>
      <c r="AA39" s="289" cm="1">
        <f t="array" ref="AA39">IFERROR(INDEX(Data_completeness!$A$15:N$158,AD39,AC39),"")</f>
        <v>0.91488999999999998</v>
      </c>
      <c r="AB39" s="281">
        <f>VLOOKUP(View_Completeness!C$14,Lists!$A$131:$C$141,3,FALSE)</f>
        <v>7</v>
      </c>
      <c r="AC39" s="281">
        <f>VLOOKUP(View_Completeness!C$14,Lists!$A$131:$B$141,2,FALSE)</f>
        <v>14</v>
      </c>
      <c r="AD39" s="279">
        <f>IFERROR(MATCH(View_Completeness!Y39,Data_completeness!$E$15:$E$158,0),"")</f>
        <v>13</v>
      </c>
      <c r="AF39" s="407">
        <v>0.98950262408889422</v>
      </c>
      <c r="AG39" s="279" t="s">
        <v>141</v>
      </c>
      <c r="AH39" s="407">
        <f t="shared" si="0"/>
        <v>1.9895026240888942</v>
      </c>
      <c r="AI39" s="407" cm="1">
        <f t="array" ref="AI39">IF(ISNA($W$14),NA(),INDEX(Data_completeness!$A$15:$N$158,AN39,AC$37))</f>
        <v>0.83516000000000001</v>
      </c>
      <c r="AM39" s="408">
        <f>IF(ISERROR(AG39),NA(),VLOOKUP(AA$16,Data_completeness!$E$15:$N$157,$AC$37-4,FALSE))</f>
        <v>0.84080999999999995</v>
      </c>
      <c r="AN39" s="406">
        <f>MATCH(View_Completeness!AG39,Data_completeness!$E$15:$E$158,0)</f>
        <v>36</v>
      </c>
    </row>
    <row r="40" spans="2:40" ht="18" customHeight="1">
      <c r="B40" s="222" t="str">
        <f t="shared" si="2"/>
        <v>RBN</v>
      </c>
      <c r="C40" s="502" t="str">
        <f t="shared" si="3"/>
        <v>Mersey And West Lancashire Teaching Hospitals NHS Trust</v>
      </c>
      <c r="D40" s="502"/>
      <c r="E40" s="223">
        <f t="shared" si="4"/>
        <v>69</v>
      </c>
      <c r="F40" s="224">
        <f t="shared" si="5"/>
        <v>0.84057999999999999</v>
      </c>
      <c r="G40" s="219"/>
      <c r="V40" s="279">
        <v>4</v>
      </c>
      <c r="W40" s="279" t="str">
        <f t="shared" si="6"/>
        <v>4x005</v>
      </c>
      <c r="X40" s="281" t="str">
        <f>IFERROR(INDEX(Lists!$A$2:$H$123,MATCH(View_Completeness!$W40,Lists!$G$2:$G$123,0),1),"")</f>
        <v>Mersey And West Lancashire Teaching Hospitals NHS Trust</v>
      </c>
      <c r="Y40" s="279" t="str">
        <f>IFERROR(INDEX(Lists!$A$2:$H$123,MATCH(View_Completeness!$W40,Lists!$G$2:$G$123,0),2),"")</f>
        <v>RBN</v>
      </c>
      <c r="Z40" s="279" cm="1">
        <f t="array" ref="Z40">IFERROR(INDEX(Data_completeness!$A$15:N$158,AD40,AB40),"")</f>
        <v>69</v>
      </c>
      <c r="AA40" s="289" cm="1">
        <f t="array" ref="AA40">IFERROR(INDEX(Data_completeness!$A$15:N$158,AD40,AC40),"")</f>
        <v>0.84057999999999999</v>
      </c>
      <c r="AB40" s="281">
        <f>VLOOKUP(View_Completeness!C$14,Lists!$A$131:$C$141,3,FALSE)</f>
        <v>7</v>
      </c>
      <c r="AC40" s="281">
        <f>VLOOKUP(View_Completeness!C$14,Lists!$A$131:$B$141,2,FALSE)</f>
        <v>14</v>
      </c>
      <c r="AD40" s="279">
        <f>IFERROR(MATCH(View_Completeness!Y40,Data_completeness!$E$15:$E$158,0),"")</f>
        <v>14</v>
      </c>
      <c r="AF40" s="407">
        <v>9.1965750451275419E-2</v>
      </c>
      <c r="AG40" s="279" t="s">
        <v>189</v>
      </c>
      <c r="AH40" s="407">
        <f t="shared" si="0"/>
        <v>1.0919657504512754</v>
      </c>
      <c r="AI40" s="407" cm="1">
        <f t="array" ref="AI40">IF(ISNA($W$14),NA(),INDEX(Data_completeness!$A$15:$N$158,AN40,AC$37))</f>
        <v>0.88678999999999997</v>
      </c>
      <c r="AM40" s="408">
        <f>IF(ISERROR(AG40),NA(),VLOOKUP(AA$16,Data_completeness!$E$15:$N$157,$AC$37-4,FALSE))</f>
        <v>0.84080999999999995</v>
      </c>
      <c r="AN40" s="406">
        <f>MATCH(View_Completeness!AG40,Data_completeness!$E$15:$E$158,0)</f>
        <v>37</v>
      </c>
    </row>
    <row r="41" spans="2:40" ht="18" customHeight="1">
      <c r="B41" s="222" t="str">
        <f t="shared" si="2"/>
        <v>RBT</v>
      </c>
      <c r="C41" s="502" t="str">
        <f t="shared" si="3"/>
        <v>Mid Cheshire Hospitals NHS Foundation Trust</v>
      </c>
      <c r="D41" s="502"/>
      <c r="E41" s="223">
        <f t="shared" si="4"/>
        <v>48</v>
      </c>
      <c r="F41" s="224">
        <f t="shared" si="5"/>
        <v>0.85416999999999998</v>
      </c>
      <c r="V41" s="279">
        <v>5</v>
      </c>
      <c r="W41" s="279" t="str">
        <f t="shared" si="6"/>
        <v>5x005</v>
      </c>
      <c r="X41" s="281" t="str">
        <f>IFERROR(INDEX(Lists!$A$2:$H$123,MATCH(View_Completeness!$W41,Lists!$G$2:$G$123,0),1),"")</f>
        <v>Mid Cheshire Hospitals NHS Foundation Trust</v>
      </c>
      <c r="Y41" s="279" t="str">
        <f>IFERROR(INDEX(Lists!$A$2:$H$123,MATCH(View_Completeness!$W41,Lists!$G$2:$G$123,0),2),"")</f>
        <v>RBT</v>
      </c>
      <c r="Z41" s="279" cm="1">
        <f t="array" ref="Z41">IFERROR(INDEX(Data_completeness!$A$15:N$158,AD41,AB41),"")</f>
        <v>48</v>
      </c>
      <c r="AA41" s="289" cm="1">
        <f t="array" ref="AA41">IFERROR(INDEX(Data_completeness!$A$15:N$158,AD41,AC41),"")</f>
        <v>0.85416999999999998</v>
      </c>
      <c r="AB41" s="281">
        <f>VLOOKUP(View_Completeness!C$14,Lists!$A$131:$C$141,3,FALSE)</f>
        <v>7</v>
      </c>
      <c r="AC41" s="281">
        <f>VLOOKUP(View_Completeness!C$14,Lists!$A$131:$B$141,2,FALSE)</f>
        <v>14</v>
      </c>
      <c r="AD41" s="279">
        <f>IFERROR(MATCH(View_Completeness!Y41,Data_completeness!$E$15:$E$158,0),"")</f>
        <v>15</v>
      </c>
      <c r="AF41" s="407">
        <v>0.55983027937140806</v>
      </c>
      <c r="AG41" s="279" t="s">
        <v>190</v>
      </c>
      <c r="AH41" s="407">
        <f t="shared" si="0"/>
        <v>1.5598302793714081</v>
      </c>
      <c r="AI41" s="407" cm="1">
        <f t="array" ref="AI41">IF(ISNA($W$14),NA(),INDEX(Data_completeness!$A$15:$N$158,AN41,AC$37))</f>
        <v>0.93332999999999999</v>
      </c>
      <c r="AM41" s="408">
        <f>IF(ISERROR(AG41),NA(),VLOOKUP(AA$16,Data_completeness!$E$15:$N$157,$AC$37-4,FALSE))</f>
        <v>0.84080999999999995</v>
      </c>
      <c r="AN41" s="406">
        <f>MATCH(View_Completeness!AG41,Data_completeness!$E$15:$E$158,0)</f>
        <v>38</v>
      </c>
    </row>
    <row r="42" spans="2:40" ht="18" customHeight="1">
      <c r="B42" s="222" t="str">
        <f t="shared" si="2"/>
        <v>RWW</v>
      </c>
      <c r="C42" s="502" t="str">
        <f t="shared" si="3"/>
        <v>Warrington and Halton Teaching Hospitals NHS Foundation Trust</v>
      </c>
      <c r="D42" s="502"/>
      <c r="E42" s="223">
        <f t="shared" si="4"/>
        <v>33</v>
      </c>
      <c r="F42" s="224">
        <f t="shared" si="5"/>
        <v>0.90908999999999995</v>
      </c>
      <c r="V42" s="279">
        <v>6</v>
      </c>
      <c r="W42" s="279" t="str">
        <f t="shared" si="6"/>
        <v>6x005</v>
      </c>
      <c r="X42" s="281" t="str">
        <f>IFERROR(INDEX(Lists!$A$2:$H$123,MATCH(View_Completeness!$W42,Lists!$G$2:$G$123,0),1),"")</f>
        <v>Warrington and Halton Teaching Hospitals NHS Foundation Trust</v>
      </c>
      <c r="Y42" s="279" t="str">
        <f>IFERROR(INDEX(Lists!$A$2:$H$123,MATCH(View_Completeness!$W42,Lists!$G$2:$G$123,0),2),"")</f>
        <v>RWW</v>
      </c>
      <c r="Z42" s="279" cm="1">
        <f t="array" ref="Z42">IFERROR(INDEX(Data_completeness!$A$15:N$158,AD42,AB42),"")</f>
        <v>33</v>
      </c>
      <c r="AA42" s="289" cm="1">
        <f t="array" ref="AA42">IFERROR(INDEX(Data_completeness!$A$15:N$158,AD42,AC42),"")</f>
        <v>0.90908999999999995</v>
      </c>
      <c r="AB42" s="281">
        <f>VLOOKUP(View_Completeness!C$14,Lists!$A$131:$C$141,3,FALSE)</f>
        <v>7</v>
      </c>
      <c r="AC42" s="281">
        <f>VLOOKUP(View_Completeness!C$14,Lists!$A$131:$B$141,2,FALSE)</f>
        <v>14</v>
      </c>
      <c r="AD42" s="279">
        <f>IFERROR(MATCH(View_Completeness!Y42,Data_completeness!$E$15:$E$158,0),"")</f>
        <v>16</v>
      </c>
      <c r="AF42" s="407">
        <v>0.63810853590895844</v>
      </c>
      <c r="AG42" s="279" t="s">
        <v>225</v>
      </c>
      <c r="AH42" s="407">
        <f t="shared" si="0"/>
        <v>1.6381085359089584</v>
      </c>
      <c r="AI42" s="407" cm="1">
        <f t="array" ref="AI42">IF(ISNA($W$14),NA(),INDEX(Data_completeness!$A$15:$N$158,AN42,AC$37))</f>
        <v>0.84126999999999996</v>
      </c>
      <c r="AM42" s="408">
        <f>IF(ISERROR(AG42),NA(),VLOOKUP(AA$16,Data_completeness!$E$15:$N$157,$AC$37-4,FALSE))</f>
        <v>0.84080999999999995</v>
      </c>
      <c r="AN42" s="406">
        <f>MATCH(View_Completeness!AG42,Data_completeness!$E$15:$E$158,0)</f>
        <v>39</v>
      </c>
    </row>
    <row r="43" spans="2:40" ht="18" customHeight="1">
      <c r="B43" s="222" t="str">
        <f t="shared" si="2"/>
        <v>RBL</v>
      </c>
      <c r="C43" s="502" t="str">
        <f t="shared" si="3"/>
        <v>Wirral University Teaching Hospital NHS Foundation Trust</v>
      </c>
      <c r="D43" s="502"/>
      <c r="E43" s="223">
        <f t="shared" si="4"/>
        <v>43</v>
      </c>
      <c r="F43" s="224">
        <f t="shared" si="5"/>
        <v>0.83721000000000001</v>
      </c>
      <c r="V43" s="279">
        <v>7</v>
      </c>
      <c r="W43" s="279" t="str">
        <f t="shared" si="6"/>
        <v>7x005</v>
      </c>
      <c r="X43" s="281" t="str">
        <f>IFERROR(INDEX(Lists!$A$2:$H$123,MATCH(View_Completeness!$W43,Lists!$G$2:$G$123,0),1),"")</f>
        <v>Wirral University Teaching Hospital NHS Foundation Trust</v>
      </c>
      <c r="Y43" s="279" t="str">
        <f>IFERROR(INDEX(Lists!$A$2:$H$123,MATCH(View_Completeness!$W43,Lists!$G$2:$G$123,0),2),"")</f>
        <v>RBL</v>
      </c>
      <c r="Z43" s="279" cm="1">
        <f t="array" ref="Z43">IFERROR(INDEX(Data_completeness!$A$15:N$158,AD43,AB43),"")</f>
        <v>43</v>
      </c>
      <c r="AA43" s="289" cm="1">
        <f t="array" ref="AA43">IFERROR(INDEX(Data_completeness!$A$15:N$158,AD43,AC43),"")</f>
        <v>0.83721000000000001</v>
      </c>
      <c r="AB43" s="281">
        <f>VLOOKUP(View_Completeness!C$14,Lists!$A$131:$C$141,3,FALSE)</f>
        <v>7</v>
      </c>
      <c r="AC43" s="281">
        <f>VLOOKUP(View_Completeness!C$14,Lists!$A$131:$B$141,2,FALSE)</f>
        <v>14</v>
      </c>
      <c r="AD43" s="279">
        <f>IFERROR(MATCH(View_Completeness!Y43,Data_completeness!$E$15:$E$158,0),"")</f>
        <v>17</v>
      </c>
      <c r="AF43" s="407">
        <v>2.6226412645121266E-2</v>
      </c>
      <c r="AG43" s="279" t="s">
        <v>227</v>
      </c>
      <c r="AH43" s="407">
        <f t="shared" si="0"/>
        <v>1.0262264126451213</v>
      </c>
      <c r="AI43" s="407" cm="1">
        <f t="array" ref="AI43">IF(ISNA($W$14),NA(),INDEX(Data_completeness!$A$15:$N$158,AN43,AC$37))</f>
        <v>0.88371999999999995</v>
      </c>
      <c r="AM43" s="408">
        <f>IF(ISERROR(AG43),NA(),VLOOKUP(AA$16,Data_completeness!$E$15:$N$157,$AC$37-4,FALSE))</f>
        <v>0.84080999999999995</v>
      </c>
      <c r="AN43" s="406">
        <f>MATCH(View_Completeness!AG43,Data_completeness!$E$15:$E$158,0)</f>
        <v>40</v>
      </c>
    </row>
    <row r="44" spans="2:40" ht="18" customHeight="1">
      <c r="B44" s="222" t="str">
        <f t="shared" si="2"/>
        <v/>
      </c>
      <c r="C44" s="502" t="str">
        <f t="shared" si="3"/>
        <v/>
      </c>
      <c r="D44" s="502"/>
      <c r="E44" s="223" t="str">
        <f t="shared" si="4"/>
        <v/>
      </c>
      <c r="F44" s="224" t="str">
        <f t="shared" si="5"/>
        <v/>
      </c>
      <c r="V44" s="279">
        <v>8</v>
      </c>
      <c r="W44" s="279" t="str">
        <f t="shared" si="6"/>
        <v>8x005</v>
      </c>
      <c r="X44" s="281" t="str">
        <f>IFERROR(INDEX(Lists!$A$2:$H$123,MATCH(View_Completeness!$W44,Lists!$G$2:$G$123,0),1),"")</f>
        <v/>
      </c>
      <c r="Y44" s="279" t="str">
        <f>IFERROR(INDEX(Lists!$A$2:$H$123,MATCH(View_Completeness!$W44,Lists!$G$2:$G$123,0),2),"")</f>
        <v/>
      </c>
      <c r="Z44" s="279" t="str" cm="1">
        <f t="array" ref="Z44">IFERROR(INDEX(Data_completeness!$A$15:N$158,AD44,AB44),"")</f>
        <v/>
      </c>
      <c r="AA44" s="289" t="str" cm="1">
        <f t="array" ref="AA44">IFERROR(INDEX(Data_completeness!$A$15:N$158,AD44,AC44),"")</f>
        <v/>
      </c>
      <c r="AB44" s="281">
        <f>VLOOKUP(View_Completeness!C$14,Lists!$A$131:$C$141,3,FALSE)</f>
        <v>7</v>
      </c>
      <c r="AC44" s="281">
        <f>VLOOKUP(View_Completeness!C$14,Lists!$A$131:$B$141,2,FALSE)</f>
        <v>14</v>
      </c>
      <c r="AD44" s="279" t="str">
        <f>IFERROR(MATCH(View_Completeness!Y44,Data_completeness!$E$15:$E$158,0),"")</f>
        <v/>
      </c>
      <c r="AF44" s="407">
        <v>0.10329912660992857</v>
      </c>
      <c r="AG44" s="279" t="s">
        <v>41</v>
      </c>
      <c r="AH44" s="407">
        <f t="shared" si="0"/>
        <v>1.1032991266099286</v>
      </c>
      <c r="AI44" s="407" cm="1">
        <f t="array" ref="AI44">IF(ISNA($W$14),NA(),INDEX(Data_completeness!$A$15:$N$158,AN44,AC$37))</f>
        <v>0.87719000000000003</v>
      </c>
      <c r="AM44" s="408">
        <f>IF(ISERROR(AG44),NA(),VLOOKUP(AA$16,Data_completeness!$E$15:$N$157,$AC$37-4,FALSE))</f>
        <v>0.84080999999999995</v>
      </c>
      <c r="AN44" s="406">
        <f>MATCH(View_Completeness!AG44,Data_completeness!$E$15:$E$158,0)</f>
        <v>42</v>
      </c>
    </row>
    <row r="45" spans="2:40" ht="18" customHeight="1">
      <c r="B45" s="222" t="str">
        <f t="shared" si="2"/>
        <v/>
      </c>
      <c r="C45" s="502" t="str">
        <f t="shared" si="3"/>
        <v/>
      </c>
      <c r="D45" s="502"/>
      <c r="E45" s="223" t="str">
        <f t="shared" si="4"/>
        <v/>
      </c>
      <c r="F45" s="224" t="str">
        <f t="shared" si="5"/>
        <v/>
      </c>
      <c r="V45" s="279">
        <v>9</v>
      </c>
      <c r="W45" s="279" t="str">
        <f t="shared" si="6"/>
        <v>9x005</v>
      </c>
      <c r="X45" s="281" t="str">
        <f>IFERROR(INDEX(Lists!$A$2:$H$123,MATCH(View_Completeness!$W45,Lists!$G$2:$G$123,0),1),"")</f>
        <v/>
      </c>
      <c r="Y45" s="279" t="str">
        <f>IFERROR(INDEX(Lists!$A$2:$H$123,MATCH(View_Completeness!$W45,Lists!$G$2:$G$123,0),2),"")</f>
        <v/>
      </c>
      <c r="Z45" s="279" t="str" cm="1">
        <f t="array" ref="Z45">IFERROR(INDEX(Data_completeness!$A$15:N$158,AD45,AB45),"")</f>
        <v/>
      </c>
      <c r="AA45" s="289" t="str" cm="1">
        <f t="array" ref="AA45">IFERROR(INDEX(Data_completeness!$A$15:N$158,AD45,AC45),"")</f>
        <v/>
      </c>
      <c r="AB45" s="281">
        <f>VLOOKUP(View_Completeness!C$14,Lists!$A$131:$C$141,3,FALSE)</f>
        <v>7</v>
      </c>
      <c r="AC45" s="281">
        <f>VLOOKUP(View_Completeness!C$14,Lists!$A$131:$B$141,2,FALSE)</f>
        <v>14</v>
      </c>
      <c r="AD45" s="279" t="str">
        <f>IFERROR(MATCH(View_Completeness!Y45,Data_completeness!$E$15:$E$158,0),"")</f>
        <v/>
      </c>
      <c r="AF45" s="407">
        <v>9.8646219815544001E-2</v>
      </c>
      <c r="AG45" s="279" t="s">
        <v>119</v>
      </c>
      <c r="AH45" s="407">
        <f t="shared" si="0"/>
        <v>1.098646219815544</v>
      </c>
      <c r="AI45" s="407" cm="1">
        <f t="array" ref="AI45">IF(ISNA($W$14),NA(),INDEX(Data_completeness!$A$15:$N$158,AN45,AC$37))</f>
        <v>0.70806999999999998</v>
      </c>
      <c r="AM45" s="408">
        <f>IF(ISERROR(AG45),NA(),VLOOKUP(AA$16,Data_completeness!$E$15:$N$157,$AC$37-4,FALSE))</f>
        <v>0.84080999999999995</v>
      </c>
      <c r="AN45" s="406">
        <f>MATCH(View_Completeness!AG45,Data_completeness!$E$15:$E$158,0)</f>
        <v>43</v>
      </c>
    </row>
    <row r="46" spans="2:40" ht="18" customHeight="1">
      <c r="B46" s="222" t="str">
        <f t="shared" si="2"/>
        <v/>
      </c>
      <c r="C46" s="502" t="str">
        <f t="shared" si="3"/>
        <v/>
      </c>
      <c r="D46" s="502"/>
      <c r="E46" s="223" t="str">
        <f t="shared" si="4"/>
        <v/>
      </c>
      <c r="F46" s="224" t="str">
        <f t="shared" si="5"/>
        <v/>
      </c>
      <c r="V46" s="279">
        <v>10</v>
      </c>
      <c r="W46" s="279" t="str">
        <f t="shared" si="6"/>
        <v>10x005</v>
      </c>
      <c r="X46" s="281" t="str">
        <f>IFERROR(INDEX(Lists!$A$2:$H$123,MATCH(View_Completeness!$W46,Lists!$G$2:$G$123,0),1),"")</f>
        <v/>
      </c>
      <c r="Y46" s="279" t="str">
        <f>IFERROR(INDEX(Lists!$A$2:$H$123,MATCH(View_Completeness!$W46,Lists!$G$2:$G$123,0),2),"")</f>
        <v/>
      </c>
      <c r="Z46" s="279" t="str" cm="1">
        <f t="array" ref="Z46">IFERROR(INDEX(Data_completeness!$A$15:N$158,AD46,AB46),"")</f>
        <v/>
      </c>
      <c r="AA46" s="289" t="str" cm="1">
        <f t="array" ref="AA46">IFERROR(INDEX(Data_completeness!$A$15:N$158,AD46,AC46),"")</f>
        <v/>
      </c>
      <c r="AB46" s="281">
        <f>VLOOKUP(View_Completeness!C$14,Lists!$A$131:$C$141,3,FALSE)</f>
        <v>7</v>
      </c>
      <c r="AC46" s="281">
        <f>VLOOKUP(View_Completeness!C$14,Lists!$A$131:$B$141,2,FALSE)</f>
        <v>14</v>
      </c>
      <c r="AD46" s="279" t="str">
        <f>IFERROR(MATCH(View_Completeness!Y46,Data_completeness!$E$15:$E$158,0),"")</f>
        <v/>
      </c>
      <c r="AF46" s="407">
        <v>0.94547771315142981</v>
      </c>
      <c r="AG46" s="279" t="s">
        <v>814</v>
      </c>
      <c r="AH46" s="407">
        <f t="shared" si="0"/>
        <v>1.9454777131514298</v>
      </c>
      <c r="AI46" s="407" cm="1">
        <f t="array" ref="AI46">IF(ISNA($W$14),NA(),INDEX(Data_completeness!$A$15:$N$158,AN46,AC$37))</f>
        <v>0.66264999999999996</v>
      </c>
      <c r="AM46" s="408">
        <f>IF(ISERROR(AG46),NA(),VLOOKUP(AA$16,Data_completeness!$E$15:$N$157,$AC$37-4,FALSE))</f>
        <v>0.84080999999999995</v>
      </c>
      <c r="AN46" s="406">
        <f>MATCH(View_Completeness!AG46,Data_completeness!$E$15:$E$158,0)</f>
        <v>44</v>
      </c>
    </row>
    <row r="47" spans="2:40" ht="18" customHeight="1">
      <c r="B47" s="222" t="str">
        <f t="shared" si="2"/>
        <v/>
      </c>
      <c r="C47" s="502" t="str">
        <f t="shared" si="3"/>
        <v/>
      </c>
      <c r="D47" s="502"/>
      <c r="E47" s="223" t="str">
        <f t="shared" si="4"/>
        <v/>
      </c>
      <c r="F47" s="224" t="str">
        <f t="shared" si="5"/>
        <v/>
      </c>
      <c r="V47" s="279">
        <v>11</v>
      </c>
      <c r="W47" s="279" t="str">
        <f t="shared" si="6"/>
        <v>11x005</v>
      </c>
      <c r="X47" s="281" t="str">
        <f>IFERROR(INDEX(Lists!$A$2:$H$123,MATCH(View_Completeness!$W47,Lists!$G$2:$G$123,0),1),"")</f>
        <v/>
      </c>
      <c r="Y47" s="279" t="str">
        <f>IFERROR(INDEX(Lists!$A$2:$H$123,MATCH(View_Completeness!$W47,Lists!$G$2:$G$123,0),2),"")</f>
        <v/>
      </c>
      <c r="Z47" s="279" t="str" cm="1">
        <f t="array" ref="Z47">IFERROR(INDEX(Data_completeness!$A$15:N$158,AD47,AB47),"")</f>
        <v/>
      </c>
      <c r="AA47" s="289" t="str" cm="1">
        <f t="array" ref="AA47">IFERROR(INDEX(Data_completeness!$A$15:N$158,AD47,AC47),"")</f>
        <v/>
      </c>
      <c r="AB47" s="281">
        <f>VLOOKUP(View_Completeness!C$14,Lists!$A$131:$C$141,3,FALSE)</f>
        <v>7</v>
      </c>
      <c r="AC47" s="281">
        <f>VLOOKUP(View_Completeness!C$14,Lists!$A$131:$B$141,2,FALSE)</f>
        <v>14</v>
      </c>
      <c r="AD47" s="279" t="str">
        <f>IFERROR(MATCH(View_Completeness!Y47,Data_completeness!$E$15:$E$158,0),"")</f>
        <v/>
      </c>
      <c r="AF47" s="407">
        <v>0.18324583936547079</v>
      </c>
      <c r="AG47" s="279" t="s">
        <v>184</v>
      </c>
      <c r="AH47" s="407">
        <f t="shared" si="0"/>
        <v>1.1832458393654708</v>
      </c>
      <c r="AI47" s="407" cm="1">
        <f t="array" ref="AI47">IF(ISNA($W$14),NA(),INDEX(Data_completeness!$A$15:$N$158,AN47,AC$37))</f>
        <v>0.85106000000000004</v>
      </c>
      <c r="AM47" s="408">
        <f>IF(ISERROR(AG47),NA(),VLOOKUP(AA$16,Data_completeness!$E$15:$N$157,$AC$37-4,FALSE))</f>
        <v>0.84080999999999995</v>
      </c>
      <c r="AN47" s="406">
        <f>MATCH(View_Completeness!AG47,Data_completeness!$E$15:$E$158,0)</f>
        <v>45</v>
      </c>
    </row>
    <row r="48" spans="2:40" ht="18" customHeight="1">
      <c r="B48" s="222" t="str">
        <f t="shared" si="2"/>
        <v/>
      </c>
      <c r="C48" s="260" t="str">
        <f t="shared" si="3"/>
        <v/>
      </c>
      <c r="D48" s="260"/>
      <c r="E48" s="223" t="str">
        <f t="shared" si="4"/>
        <v/>
      </c>
      <c r="F48" s="224" t="str">
        <f t="shared" si="5"/>
        <v/>
      </c>
      <c r="V48" s="279">
        <v>12</v>
      </c>
      <c r="W48" s="279" t="str">
        <f t="shared" si="6"/>
        <v>12x005</v>
      </c>
      <c r="X48" s="281" t="str">
        <f>IFERROR(INDEX(Lists!$A$2:$H$123,MATCH(View_Completeness!$W48,Lists!$G$2:$G$123,0),1),"")</f>
        <v/>
      </c>
      <c r="Y48" s="279" t="str">
        <f>IFERROR(INDEX(Lists!$A$2:$H$123,MATCH(View_Completeness!$W48,Lists!$G$2:$G$123,0),2),"")</f>
        <v/>
      </c>
      <c r="Z48" s="279" t="str" cm="1">
        <f t="array" ref="Z48">IFERROR(INDEX(Data_completeness!$A$15:N$158,AD48,AB48),"")</f>
        <v/>
      </c>
      <c r="AA48" s="289" t="str" cm="1">
        <f t="array" ref="AA48">IFERROR(INDEX(Data_completeness!$A$15:N$158,AD48,AC48),"")</f>
        <v/>
      </c>
      <c r="AB48" s="281">
        <f>VLOOKUP(View_Completeness!C$14,Lists!$A$131:$C$141,3,FALSE)</f>
        <v>7</v>
      </c>
      <c r="AC48" s="281">
        <f>VLOOKUP(View_Completeness!C$14,Lists!$A$131:$B$141,2,FALSE)</f>
        <v>14</v>
      </c>
      <c r="AD48" s="279" t="str">
        <f>IFERROR(MATCH(View_Completeness!Y48,Data_completeness!$E$15:$E$158,0),"")</f>
        <v/>
      </c>
      <c r="AF48" s="407">
        <v>0.59843220145125908</v>
      </c>
      <c r="AG48" s="279" t="s">
        <v>235</v>
      </c>
      <c r="AH48" s="407">
        <f t="shared" si="0"/>
        <v>1.5984322014512591</v>
      </c>
      <c r="AI48" s="407" cm="1">
        <f t="array" ref="AI48">IF(ISNA($W$14),NA(),INDEX(Data_completeness!$A$15:$N$158,AN48,AC$37))</f>
        <v>0.88888999999999996</v>
      </c>
      <c r="AM48" s="408">
        <f>IF(ISERROR(AG48),NA(),VLOOKUP(AA$16,Data_completeness!$E$15:$N$157,$AC$37-4,FALSE))</f>
        <v>0.84080999999999995</v>
      </c>
      <c r="AN48" s="406">
        <f>MATCH(View_Completeness!AG48,Data_completeness!$E$15:$E$158,0)</f>
        <v>46</v>
      </c>
    </row>
    <row r="49" spans="2:40" ht="18" customHeight="1">
      <c r="B49" s="225" t="str">
        <f t="shared" si="2"/>
        <v/>
      </c>
      <c r="C49" s="500" t="str">
        <f t="shared" si="3"/>
        <v/>
      </c>
      <c r="D49" s="500"/>
      <c r="E49" s="226" t="str">
        <f t="shared" si="4"/>
        <v/>
      </c>
      <c r="F49" s="257" t="str">
        <f t="shared" si="5"/>
        <v/>
      </c>
      <c r="V49" s="279">
        <v>13</v>
      </c>
      <c r="W49" s="279" t="str">
        <f t="shared" si="6"/>
        <v>13x005</v>
      </c>
      <c r="X49" s="281" t="str">
        <f>IFERROR(INDEX(Lists!$A$2:$H$123,MATCH(View_Completeness!$W49,Lists!$G$2:$G$123,0),1),"")</f>
        <v/>
      </c>
      <c r="Y49" s="279" t="str">
        <f>IFERROR(INDEX(Lists!$A$2:$H$123,MATCH(View_Completeness!$W49,Lists!$G$2:$G$123,0),2),"")</f>
        <v/>
      </c>
      <c r="Z49" s="279" t="str" cm="1">
        <f t="array" ref="Z49">IFERROR(INDEX(Data_completeness!$A$15:N$158,AD49,AB49),"")</f>
        <v/>
      </c>
      <c r="AA49" s="289" t="str" cm="1">
        <f t="array" ref="AA49">IFERROR(INDEX(Data_completeness!$A$15:N$158,AD49,AC49),"")</f>
        <v/>
      </c>
      <c r="AB49" s="281">
        <f>VLOOKUP(View_Completeness!C$14,Lists!$A$131:$C$141,3,FALSE)</f>
        <v>7</v>
      </c>
      <c r="AC49" s="281">
        <f>VLOOKUP(View_Completeness!C$14,Lists!$A$131:$B$141,2,FALSE)</f>
        <v>14</v>
      </c>
      <c r="AD49" s="279" t="str">
        <f>IFERROR(MATCH(View_Completeness!Y49,Data_completeness!$E$15:$E$158,0),"")</f>
        <v/>
      </c>
      <c r="AF49" s="407">
        <v>0.2151644535150794</v>
      </c>
      <c r="AG49" s="279" t="s">
        <v>94</v>
      </c>
      <c r="AH49" s="407">
        <f t="shared" si="0"/>
        <v>1.2151644535150794</v>
      </c>
      <c r="AI49" s="407" cm="1">
        <f t="array" ref="AI49">IF(ISNA($W$14),NA(),INDEX(Data_completeness!$A$15:$N$158,AN49,AC$37))</f>
        <v>0.89109000000000005</v>
      </c>
      <c r="AM49" s="408">
        <f>IF(ISERROR(AG49),NA(),VLOOKUP(AA$16,Data_completeness!$E$15:$N$157,$AC$37-4,FALSE))</f>
        <v>0.84080999999999995</v>
      </c>
      <c r="AN49" s="406">
        <f>MATCH(View_Completeness!AG49,Data_completeness!$E$15:$E$158,0)</f>
        <v>48</v>
      </c>
    </row>
    <row r="50" spans="2:40" ht="18" customHeight="1">
      <c r="B50" s="252"/>
      <c r="C50" s="260"/>
      <c r="D50" s="260"/>
      <c r="E50" s="223"/>
      <c r="F50" s="266"/>
      <c r="AF50" s="407">
        <v>0.81158762155170772</v>
      </c>
      <c r="AG50" s="279" t="s">
        <v>145</v>
      </c>
      <c r="AH50" s="407">
        <f t="shared" si="0"/>
        <v>1.8115876215517077</v>
      </c>
      <c r="AI50" s="407" cm="1">
        <f t="array" ref="AI50">IF(ISNA($W$14),NA(),INDEX(Data_completeness!$A$15:$N$158,AN50,AC$37))</f>
        <v>0.87692000000000003</v>
      </c>
      <c r="AM50" s="408">
        <f>IF(ISERROR(AG50),NA(),VLOOKUP(AA$16,Data_completeness!$E$15:$N$157,$AC$37-4,FALSE))</f>
        <v>0.84080999999999995</v>
      </c>
      <c r="AN50" s="406">
        <f>MATCH(View_Completeness!AG50,Data_completeness!$E$15:$E$158,0)</f>
        <v>49</v>
      </c>
    </row>
    <row r="51" spans="2:40" ht="12.4" customHeight="1">
      <c r="B51" s="46"/>
      <c r="C51" s="267"/>
      <c r="D51" s="267"/>
      <c r="E51" s="267"/>
      <c r="F51" s="268"/>
      <c r="AF51" s="407">
        <v>9.9861713909398464E-2</v>
      </c>
      <c r="AG51" s="279" t="s">
        <v>239</v>
      </c>
      <c r="AH51" s="407">
        <f t="shared" si="0"/>
        <v>1.0998617139093985</v>
      </c>
      <c r="AI51" s="407" cm="1">
        <f t="array" ref="AI51">IF(ISNA($W$14),NA(),INDEX(Data_completeness!$A$15:$N$158,AN51,AC$37))</f>
        <v>0.89129999999999998</v>
      </c>
      <c r="AM51" s="408">
        <f>IF(ISERROR(AG51),NA(),VLOOKUP(AA$16,Data_completeness!$E$15:$N$157,$AC$37-4,FALSE))</f>
        <v>0.84080999999999995</v>
      </c>
      <c r="AN51" s="406">
        <f>MATCH(View_Completeness!AG51,Data_completeness!$E$15:$E$158,0)</f>
        <v>50</v>
      </c>
    </row>
    <row r="52" spans="2:40" ht="30" customHeight="1">
      <c r="B52" s="497" t="str">
        <f>"Figure: Completeness of data on the metric: "&amp;C14</f>
        <v>Figure: Completeness of data on the metric: Data completeness for tumour grade</v>
      </c>
      <c r="C52" s="498"/>
      <c r="D52" s="498"/>
      <c r="E52" s="498"/>
      <c r="F52" s="499"/>
      <c r="AF52" s="407">
        <v>0.285958316942728</v>
      </c>
      <c r="AG52" s="279" t="s">
        <v>61</v>
      </c>
      <c r="AH52" s="407">
        <f t="shared" si="0"/>
        <v>1.285958316942728</v>
      </c>
      <c r="AI52" s="407" cm="1">
        <f t="array" ref="AI52">IF(ISNA($W$14),NA(),INDEX(Data_completeness!$A$15:$N$158,AN52,AC$37))</f>
        <v>0.86667000000000005</v>
      </c>
      <c r="AM52" s="408">
        <f>IF(ISERROR(AG52),NA(),VLOOKUP(AA$16,Data_completeness!$E$15:$N$157,$AC$37-4,FALSE))</f>
        <v>0.84080999999999995</v>
      </c>
      <c r="AN52" s="406">
        <f>MATCH(View_Completeness!AG52,Data_completeness!$E$15:$E$158,0)</f>
        <v>52</v>
      </c>
    </row>
    <row r="53" spans="2:40">
      <c r="B53" s="32"/>
      <c r="F53" s="33"/>
      <c r="AF53" s="407">
        <v>1.5137611062078671E-2</v>
      </c>
      <c r="AG53" s="279" t="s">
        <v>69</v>
      </c>
      <c r="AH53" s="407">
        <f t="shared" si="0"/>
        <v>1.0151376110620787</v>
      </c>
      <c r="AI53" s="407" cm="1">
        <f t="array" ref="AI53">IF(ISNA($W$14),NA(),INDEX(Data_completeness!$A$15:$N$158,AN53,AC$37))</f>
        <v>0.81196999999999997</v>
      </c>
      <c r="AM53" s="408">
        <f>IF(ISERROR(AG53),NA(),VLOOKUP(AA$16,Data_completeness!$E$15:$N$157,$AC$37-4,FALSE))</f>
        <v>0.84080999999999995</v>
      </c>
      <c r="AN53" s="406">
        <f>MATCH(View_Completeness!AG53,Data_completeness!$E$15:$E$158,0)</f>
        <v>53</v>
      </c>
    </row>
    <row r="54" spans="2:40">
      <c r="B54" s="32"/>
      <c r="F54" s="33"/>
      <c r="AF54" s="407">
        <v>0.53656937026381524</v>
      </c>
      <c r="AG54" s="279" t="s">
        <v>117</v>
      </c>
      <c r="AH54" s="407">
        <f t="shared" si="0"/>
        <v>1.5365693702638152</v>
      </c>
      <c r="AI54" s="407" cm="1">
        <f t="array" ref="AI54">IF(ISNA($W$14),NA(),INDEX(Data_completeness!$A$15:$N$158,AN54,AC$37))</f>
        <v>0.89795999999999998</v>
      </c>
      <c r="AM54" s="408">
        <f>IF(ISERROR(AG54),NA(),VLOOKUP(AA$16,Data_completeness!$E$15:$N$157,$AC$37-4,FALSE))</f>
        <v>0.84080999999999995</v>
      </c>
      <c r="AN54" s="406">
        <f>MATCH(View_Completeness!AG54,Data_completeness!$E$15:$E$158,0)</f>
        <v>54</v>
      </c>
    </row>
    <row r="55" spans="2:40">
      <c r="B55" s="32"/>
      <c r="F55" s="33"/>
      <c r="AF55" s="407">
        <v>0.1909313085756752</v>
      </c>
      <c r="AG55" s="279" t="s">
        <v>121</v>
      </c>
      <c r="AH55" s="407">
        <f t="shared" si="0"/>
        <v>1.1909313085756752</v>
      </c>
      <c r="AI55" s="407" cm="1">
        <f t="array" ref="AI55">IF(ISNA($W$14),NA(),INDEX(Data_completeness!$A$15:$N$158,AN55,AC$37))</f>
        <v>0.90151999999999999</v>
      </c>
      <c r="AM55" s="408">
        <f>IF(ISERROR(AG55),NA(),VLOOKUP(AA$16,Data_completeness!$E$15:$N$157,$AC$37-4,FALSE))</f>
        <v>0.84080999999999995</v>
      </c>
      <c r="AN55" s="406">
        <f>MATCH(View_Completeness!AG55,Data_completeness!$E$15:$E$158,0)</f>
        <v>55</v>
      </c>
    </row>
    <row r="56" spans="2:40" ht="18">
      <c r="B56" s="32"/>
      <c r="F56" s="33"/>
      <c r="G56" s="219"/>
      <c r="AF56" s="407">
        <v>0.77105725846678275</v>
      </c>
      <c r="AG56" s="279" t="s">
        <v>39</v>
      </c>
      <c r="AH56" s="407">
        <f t="shared" si="0"/>
        <v>1.7710572584667827</v>
      </c>
      <c r="AI56" s="407" cm="1">
        <f t="array" ref="AI56">IF(ISNA($W$14),NA(),INDEX(Data_completeness!$A$15:$N$158,AN56,AC$37))</f>
        <v>0.89473999999999998</v>
      </c>
      <c r="AM56" s="408">
        <f>IF(ISERROR(AG56),NA(),VLOOKUP(AA$16,Data_completeness!$E$15:$N$157,$AC$37-4,FALSE))</f>
        <v>0.84080999999999995</v>
      </c>
      <c r="AN56" s="406">
        <f>MATCH(View_Completeness!AG56,Data_completeness!$E$15:$E$158,0)</f>
        <v>57</v>
      </c>
    </row>
    <row r="57" spans="2:40" ht="22.5" customHeight="1">
      <c r="B57" s="32"/>
      <c r="F57" s="33"/>
      <c r="AF57" s="407">
        <v>0.27243592286387663</v>
      </c>
      <c r="AG57" s="279" t="s">
        <v>71</v>
      </c>
      <c r="AH57" s="407">
        <f t="shared" si="0"/>
        <v>1.2724359228638766</v>
      </c>
      <c r="AI57" s="407" cm="1">
        <f t="array" ref="AI57">IF(ISNA($W$14),NA(),INDEX(Data_completeness!$A$15:$N$158,AN57,AC$37))</f>
        <v>0.78261000000000003</v>
      </c>
      <c r="AM57" s="408">
        <f>IF(ISERROR(AG57),NA(),VLOOKUP(AA$16,Data_completeness!$E$15:$N$157,$AC$37-4,FALSE))</f>
        <v>0.84080999999999995</v>
      </c>
      <c r="AN57" s="406">
        <f>MATCH(View_Completeness!AG57,Data_completeness!$E$15:$E$158,0)</f>
        <v>58</v>
      </c>
    </row>
    <row r="58" spans="2:40">
      <c r="B58" s="32"/>
      <c r="F58" s="33"/>
      <c r="AF58" s="407">
        <v>0.4284104572804095</v>
      </c>
      <c r="AG58" s="279" t="s">
        <v>107</v>
      </c>
      <c r="AH58" s="407">
        <f t="shared" si="0"/>
        <v>1.4284104572804095</v>
      </c>
      <c r="AI58" s="407" cm="1">
        <f t="array" ref="AI58">IF(ISNA($W$14),NA(),INDEX(Data_completeness!$A$15:$N$158,AN58,AC$37))</f>
        <v>0.91666999999999998</v>
      </c>
      <c r="AM58" s="408">
        <f>IF(ISERROR(AG58),NA(),VLOOKUP(AA$16,Data_completeness!$E$15:$N$157,$AC$37-4,FALSE))</f>
        <v>0.84080999999999995</v>
      </c>
      <c r="AN58" s="406">
        <f>MATCH(View_Completeness!AG58,Data_completeness!$E$15:$E$158,0)</f>
        <v>59</v>
      </c>
    </row>
    <row r="59" spans="2:40">
      <c r="B59" s="32"/>
      <c r="F59" s="33"/>
      <c r="AF59" s="407">
        <v>0.12812756549393445</v>
      </c>
      <c r="AG59" s="279" t="s">
        <v>213</v>
      </c>
      <c r="AH59" s="407">
        <f t="shared" si="0"/>
        <v>1.1281275654939344</v>
      </c>
      <c r="AI59" s="407" cm="1">
        <f t="array" ref="AI59">IF(ISNA($W$14),NA(),INDEX(Data_completeness!$A$15:$N$158,AN59,AC$37))</f>
        <v>0.84375</v>
      </c>
      <c r="AM59" s="408">
        <f>IF(ISERROR(AG59),NA(),VLOOKUP(AA$16,Data_completeness!$E$15:$N$157,$AC$37-4,FALSE))</f>
        <v>0.84080999999999995</v>
      </c>
      <c r="AN59" s="406">
        <f>MATCH(View_Completeness!AG59,Data_completeness!$E$15:$E$158,0)</f>
        <v>60</v>
      </c>
    </row>
    <row r="60" spans="2:40">
      <c r="B60" s="32"/>
      <c r="F60" s="33"/>
      <c r="AF60" s="407">
        <v>0.24221596904577458</v>
      </c>
      <c r="AG60" s="279" t="s">
        <v>161</v>
      </c>
      <c r="AH60" s="407">
        <f t="shared" si="0"/>
        <v>1.2422159690457746</v>
      </c>
      <c r="AI60" s="407" cm="1">
        <f t="array" ref="AI60">IF(ISNA($W$14),NA(),INDEX(Data_completeness!$A$15:$N$158,AN60,AC$37))</f>
        <v>0.84343000000000001</v>
      </c>
      <c r="AM60" s="408">
        <f>IF(ISERROR(AG60),NA(),VLOOKUP(AA$16,Data_completeness!$E$15:$N$157,$AC$37-4,FALSE))</f>
        <v>0.84080999999999995</v>
      </c>
      <c r="AN60" s="406">
        <f>MATCH(View_Completeness!AG60,Data_completeness!$E$15:$E$158,0)</f>
        <v>62</v>
      </c>
    </row>
    <row r="61" spans="2:40">
      <c r="B61" s="32"/>
      <c r="F61" s="33"/>
      <c r="AF61" s="407">
        <v>0.46040221924076974</v>
      </c>
      <c r="AG61" s="279" t="s">
        <v>199</v>
      </c>
      <c r="AH61" s="407">
        <f t="shared" si="0"/>
        <v>1.4604022192407697</v>
      </c>
      <c r="AI61" s="407" cm="1">
        <f t="array" ref="AI61">IF(ISNA($W$14),NA(),INDEX(Data_completeness!$A$15:$N$158,AN61,AC$37))</f>
        <v>0.64407000000000003</v>
      </c>
      <c r="AM61" s="408">
        <f>IF(ISERROR(AG61),NA(),VLOOKUP(AA$16,Data_completeness!$E$15:$N$157,$AC$37-4,FALSE))</f>
        <v>0.84080999999999995</v>
      </c>
      <c r="AN61" s="406">
        <f>MATCH(View_Completeness!AG61,Data_completeness!$E$15:$E$158,0)</f>
        <v>63</v>
      </c>
    </row>
    <row r="62" spans="2:40">
      <c r="B62" s="32"/>
      <c r="F62" s="33"/>
      <c r="AF62" s="407">
        <v>0.19525885731158743</v>
      </c>
      <c r="AG62" s="279" t="s">
        <v>229</v>
      </c>
      <c r="AH62" s="407">
        <f t="shared" si="0"/>
        <v>1.1952588573115874</v>
      </c>
      <c r="AI62" s="407" cm="1">
        <f t="array" ref="AI62">IF(ISNA($W$14),NA(),INDEX(Data_completeness!$A$15:$N$158,AN62,AC$37))</f>
        <v>0.9375</v>
      </c>
      <c r="AM62" s="408">
        <f>IF(ISERROR(AG62),NA(),VLOOKUP(AA$16,Data_completeness!$E$15:$N$157,$AC$37-4,FALSE))</f>
        <v>0.84080999999999995</v>
      </c>
      <c r="AN62" s="406">
        <f>MATCH(View_Completeness!AG62,Data_completeness!$E$15:$E$158,0)</f>
        <v>64</v>
      </c>
    </row>
    <row r="63" spans="2:40">
      <c r="B63" s="32"/>
      <c r="F63" s="33"/>
      <c r="AF63" s="407">
        <v>0.26856530660202305</v>
      </c>
      <c r="AG63" s="279" t="s">
        <v>31</v>
      </c>
      <c r="AH63" s="407">
        <f t="shared" si="0"/>
        <v>1.268565306602023</v>
      </c>
      <c r="AI63" s="407" cm="1">
        <f t="array" ref="AI63">IF(ISNA($W$14),NA(),INDEX(Data_completeness!$A$15:$N$158,AN63,AC$37))</f>
        <v>0.86597999999999997</v>
      </c>
      <c r="AM63" s="408">
        <f>IF(ISERROR(AG63),NA(),VLOOKUP(AA$16,Data_completeness!$E$15:$N$157,$AC$37-4,FALSE))</f>
        <v>0.84080999999999995</v>
      </c>
      <c r="AN63" s="406">
        <f>MATCH(View_Completeness!AG63,Data_completeness!$E$15:$E$158,0)</f>
        <v>66</v>
      </c>
    </row>
    <row r="64" spans="2:40">
      <c r="B64" s="32"/>
      <c r="F64" s="33"/>
      <c r="AF64" s="407">
        <v>0.16292528195000067</v>
      </c>
      <c r="AG64" s="279" t="s">
        <v>35</v>
      </c>
      <c r="AH64" s="407">
        <f t="shared" si="0"/>
        <v>1.1629252819500007</v>
      </c>
      <c r="AI64" s="407" cm="1">
        <f t="array" ref="AI64">IF(ISNA($W$14),NA(),INDEX(Data_completeness!$A$15:$N$158,AN64,AC$37))</f>
        <v>0.87097000000000002</v>
      </c>
      <c r="AM64" s="408">
        <f>IF(ISERROR(AG64),NA(),VLOOKUP(AA$16,Data_completeness!$E$15:$N$157,$AC$37-4,FALSE))</f>
        <v>0.84080999999999995</v>
      </c>
      <c r="AN64" s="406">
        <f>MATCH(View_Completeness!AG64,Data_completeness!$E$15:$E$158,0)</f>
        <v>67</v>
      </c>
    </row>
    <row r="65" spans="2:40">
      <c r="B65" s="32"/>
      <c r="F65" s="33"/>
      <c r="AF65" s="407">
        <v>0.63026275165026169</v>
      </c>
      <c r="AG65" s="279" t="s">
        <v>810</v>
      </c>
      <c r="AH65" s="407">
        <f t="shared" si="0"/>
        <v>1.6302627516502617</v>
      </c>
      <c r="AI65" s="407" cm="1">
        <f t="array" ref="AI65">IF(ISNA($W$14),NA(),INDEX(Data_completeness!$A$15:$N$158,AN65,AC$37))</f>
        <v>0.75</v>
      </c>
      <c r="AM65" s="408">
        <f>IF(ISERROR(AG65),NA(),VLOOKUP(AA$16,Data_completeness!$E$15:$N$157,$AC$37-4,FALSE))</f>
        <v>0.84080999999999995</v>
      </c>
      <c r="AN65" s="406">
        <f>MATCH(View_Completeness!AG65,Data_completeness!$E$15:$E$158,0)</f>
        <v>68</v>
      </c>
    </row>
    <row r="66" spans="2:40">
      <c r="B66" s="32"/>
      <c r="F66" s="33"/>
      <c r="AF66" s="407">
        <v>0.82830878051429879</v>
      </c>
      <c r="AG66" s="279" t="s">
        <v>57</v>
      </c>
      <c r="AH66" s="407">
        <f t="shared" si="0"/>
        <v>1.8283087805142988</v>
      </c>
      <c r="AI66" s="407" cm="1">
        <f t="array" ref="AI66">IF(ISNA($W$14),NA(),INDEX(Data_completeness!$A$15:$N$158,AN66,AC$37))</f>
        <v>0.83870999999999996</v>
      </c>
      <c r="AM66" s="408">
        <f>IF(ISERROR(AG66),NA(),VLOOKUP(AA$16,Data_completeness!$E$15:$N$157,$AC$37-4,FALSE))</f>
        <v>0.84080999999999995</v>
      </c>
      <c r="AN66" s="406">
        <f>MATCH(View_Completeness!AG66,Data_completeness!$E$15:$E$158,0)</f>
        <v>70</v>
      </c>
    </row>
    <row r="67" spans="2:40">
      <c r="B67" s="32"/>
      <c r="F67" s="33"/>
      <c r="AF67" s="407">
        <v>0.27640085106325385</v>
      </c>
      <c r="AG67" s="279" t="s">
        <v>81</v>
      </c>
      <c r="AH67" s="407">
        <f t="shared" si="0"/>
        <v>1.2764008510632538</v>
      </c>
      <c r="AI67" s="407" cm="1">
        <f t="array" ref="AI67">IF(ISNA($W$14),NA(),INDEX(Data_completeness!$A$15:$N$158,AN67,AC$37))</f>
        <v>0.93547999999999998</v>
      </c>
      <c r="AM67" s="408">
        <f>IF(ISERROR(AG67),NA(),VLOOKUP(AA$16,Data_completeness!$E$15:$N$157,$AC$37-4,FALSE))</f>
        <v>0.84080999999999995</v>
      </c>
      <c r="AN67" s="406">
        <f>MATCH(View_Completeness!AG67,Data_completeness!$E$15:$E$158,0)</f>
        <v>71</v>
      </c>
    </row>
    <row r="68" spans="2:40">
      <c r="B68" s="228"/>
      <c r="C68" s="229"/>
      <c r="D68" s="229"/>
      <c r="E68" s="229"/>
      <c r="F68" s="269"/>
      <c r="AF68" s="407">
        <v>0.61105219462059823</v>
      </c>
      <c r="AG68" s="279" t="s">
        <v>188</v>
      </c>
      <c r="AH68" s="407">
        <f t="shared" si="0"/>
        <v>1.6110521946205982</v>
      </c>
      <c r="AI68" s="407" cm="1">
        <f t="array" ref="AI68">IF(ISNA($W$14),NA(),INDEX(Data_completeness!$A$15:$N$158,AN68,AC$37))</f>
        <v>0.88332999999999995</v>
      </c>
      <c r="AM68" s="408">
        <f>IF(ISERROR(AG68),NA(),VLOOKUP(AA$16,Data_completeness!$E$15:$N$157,$AC$37-4,FALSE))</f>
        <v>0.84080999999999995</v>
      </c>
      <c r="AN68" s="406">
        <f>MATCH(View_Completeness!AG68,Data_completeness!$E$15:$E$158,0)</f>
        <v>76</v>
      </c>
    </row>
    <row r="69" spans="2:40">
      <c r="AF69" s="407">
        <v>0.49114941415865698</v>
      </c>
      <c r="AG69" s="279" t="s">
        <v>137</v>
      </c>
      <c r="AH69" s="407">
        <f t="shared" si="0"/>
        <v>1.491149414158657</v>
      </c>
      <c r="AI69" s="407" cm="1">
        <f t="array" ref="AI69">IF(ISNA($W$14),NA(),INDEX(Data_completeness!$A$15:$N$158,AN69,AC$37))</f>
        <v>0.84</v>
      </c>
      <c r="AM69" s="408">
        <f>IF(ISERROR(AG69),NA(),VLOOKUP(AA$16,Data_completeness!$E$15:$N$157,$AC$37-4,FALSE))</f>
        <v>0.84080999999999995</v>
      </c>
      <c r="AN69" s="406">
        <f>MATCH(View_Completeness!AG69,Data_completeness!$E$15:$E$158,0)</f>
        <v>72</v>
      </c>
    </row>
    <row r="70" spans="2:40">
      <c r="AF70" s="407">
        <v>0.71777712549716211</v>
      </c>
      <c r="AG70" s="279" t="s">
        <v>139</v>
      </c>
      <c r="AH70" s="407">
        <f t="shared" si="0"/>
        <v>1.7177771254971621</v>
      </c>
      <c r="AI70" s="407" cm="1">
        <f t="array" ref="AI70">IF(ISNA($W$14),NA(),INDEX(Data_completeness!$A$15:$N$158,AN70,AC$37))</f>
        <v>0.90741000000000005</v>
      </c>
      <c r="AM70" s="408">
        <f>IF(ISERROR(AG70),NA(),VLOOKUP(AA$16,Data_completeness!$E$15:$N$157,$AC$37-4,FALSE))</f>
        <v>0.84080999999999995</v>
      </c>
      <c r="AN70" s="406">
        <f>MATCH(View_Completeness!AG70,Data_completeness!$E$15:$E$158,0)</f>
        <v>73</v>
      </c>
    </row>
    <row r="71" spans="2:40">
      <c r="AF71" s="407">
        <v>0.44243493234406217</v>
      </c>
      <c r="AG71" s="279" t="s">
        <v>147</v>
      </c>
      <c r="AH71" s="407">
        <f t="shared" si="0"/>
        <v>1.4424349323440622</v>
      </c>
      <c r="AI71" s="407" cm="1">
        <f t="array" ref="AI71">IF(ISNA($W$14),NA(),INDEX(Data_completeness!$A$15:$N$158,AN71,AC$37))</f>
        <v>0.85333000000000003</v>
      </c>
      <c r="AM71" s="408">
        <f>IF(ISERROR(AG71),NA(),VLOOKUP(AA$16,Data_completeness!$E$15:$N$157,$AC$37-4,FALSE))</f>
        <v>0.84080999999999995</v>
      </c>
      <c r="AN71" s="406">
        <f>MATCH(View_Completeness!AG71,Data_completeness!$E$15:$E$158,0)</f>
        <v>74</v>
      </c>
    </row>
    <row r="72" spans="2:40">
      <c r="AF72" s="407">
        <v>0.60762342250990486</v>
      </c>
      <c r="AG72" s="279" t="s">
        <v>177</v>
      </c>
      <c r="AH72" s="407">
        <f t="shared" si="0"/>
        <v>1.6076234225099049</v>
      </c>
      <c r="AI72" s="407" cm="1">
        <f t="array" ref="AI72">IF(ISNA($W$14),NA(),INDEX(Data_completeness!$A$15:$N$158,AN72,AC$37))</f>
        <v>0.84848000000000001</v>
      </c>
      <c r="AM72" s="408">
        <f>IF(ISERROR(AG72),NA(),VLOOKUP(AA$16,Data_completeness!$E$15:$N$157,$AC$37-4,FALSE))</f>
        <v>0.84080999999999995</v>
      </c>
      <c r="AN72" s="406">
        <f>MATCH(View_Completeness!AG72,Data_completeness!$E$15:$E$158,0)</f>
        <v>75</v>
      </c>
    </row>
    <row r="73" spans="2:40">
      <c r="AF73" s="407">
        <v>0.19726153562398041</v>
      </c>
      <c r="AG73" s="279" t="s">
        <v>157</v>
      </c>
      <c r="AH73" s="407">
        <f t="shared" si="0"/>
        <v>1.1972615356239804</v>
      </c>
      <c r="AI73" s="407" cm="1">
        <f t="array" ref="AI73">IF(ISNA($W$14),NA(),INDEX(Data_completeness!$A$15:$N$158,AN73,AC$37))</f>
        <v>0.74712999999999996</v>
      </c>
      <c r="AM73" s="408">
        <f>IF(ISERROR(AG73),NA(),VLOOKUP(AA$16,Data_completeness!$E$15:$N$157,$AC$37-4,FALSE))</f>
        <v>0.84080999999999995</v>
      </c>
      <c r="AN73" s="406">
        <f>MATCH(View_Completeness!AG73,Data_completeness!$E$15:$E$158,0)</f>
        <v>78</v>
      </c>
    </row>
    <row r="74" spans="2:40">
      <c r="AF74" s="407">
        <v>0.40874118084877642</v>
      </c>
      <c r="AG74" s="279" t="s">
        <v>159</v>
      </c>
      <c r="AH74" s="407">
        <f t="shared" si="0"/>
        <v>1.4087411808487764</v>
      </c>
      <c r="AI74" s="407" cm="1">
        <f t="array" ref="AI74">IF(ISNA($W$14),NA(),INDEX(Data_completeness!$A$15:$N$158,AN74,AC$37))</f>
        <v>0.90908999999999995</v>
      </c>
      <c r="AM74" s="408">
        <f>IF(ISERROR(AG74),NA(),VLOOKUP(AA$16,Data_completeness!$E$15:$N$157,$AC$37-4,FALSE))</f>
        <v>0.84080999999999995</v>
      </c>
      <c r="AN74" s="406">
        <f>MATCH(View_Completeness!AG74,Data_completeness!$E$15:$E$158,0)</f>
        <v>79</v>
      </c>
    </row>
    <row r="75" spans="2:40">
      <c r="AF75" s="407">
        <v>0.4339367650872259</v>
      </c>
      <c r="AG75" s="279" t="s">
        <v>195</v>
      </c>
      <c r="AH75" s="407">
        <f t="shared" ref="AH75:AH130" si="7">AH$5+AF75</f>
        <v>1.4339367650872259</v>
      </c>
      <c r="AI75" s="407" cm="1">
        <f t="array" ref="AI75">IF(ISNA($W$14),NA(),INDEX(Data_completeness!$A$15:$N$158,AN75,AC$37))</f>
        <v>0.77049000000000001</v>
      </c>
      <c r="AM75" s="408">
        <f>IF(ISERROR(AG75),NA(),VLOOKUP(AA$16,Data_completeness!$E$15:$N$157,$AC$37-4,FALSE))</f>
        <v>0.84080999999999995</v>
      </c>
      <c r="AN75" s="406">
        <f>MATCH(View_Completeness!AG75,Data_completeness!$E$15:$E$158,0)</f>
        <v>80</v>
      </c>
    </row>
    <row r="76" spans="2:40">
      <c r="AF76" s="407">
        <v>0.71315105193056771</v>
      </c>
      <c r="AG76" s="279" t="s">
        <v>217</v>
      </c>
      <c r="AH76" s="407">
        <f t="shared" si="7"/>
        <v>1.7131510519305677</v>
      </c>
      <c r="AI76" s="407" cm="1">
        <f t="array" ref="AI76">IF(ISNA($W$14),NA(),INDEX(Data_completeness!$A$15:$N$158,AN76,AC$37))</f>
        <v>0.86301000000000005</v>
      </c>
      <c r="AM76" s="408">
        <f>IF(ISERROR(AG76),NA(),VLOOKUP(AA$16,Data_completeness!$E$15:$N$157,$AC$37-4,FALSE))</f>
        <v>0.84080999999999995</v>
      </c>
      <c r="AN76" s="406">
        <f>MATCH(View_Completeness!AG76,Data_completeness!$E$15:$E$158,0)</f>
        <v>81</v>
      </c>
    </row>
    <row r="77" spans="2:40">
      <c r="AF77" s="407">
        <v>0.38673169323424617</v>
      </c>
      <c r="AG77" s="279" t="s">
        <v>51</v>
      </c>
      <c r="AH77" s="407">
        <f t="shared" si="7"/>
        <v>1.3867316932342462</v>
      </c>
      <c r="AI77" s="407" cm="1">
        <f t="array" ref="AI77">IF(ISNA($W$14),NA(),INDEX(Data_completeness!$A$15:$N$158,AN77,AC$37))</f>
        <v>0.87692000000000003</v>
      </c>
      <c r="AM77" s="408">
        <f>IF(ISERROR(AG77),NA(),VLOOKUP(AA$16,Data_completeness!$E$15:$N$157,$AC$37-4,FALSE))</f>
        <v>0.84080999999999995</v>
      </c>
      <c r="AN77" s="406">
        <f>MATCH(View_Completeness!AG77,Data_completeness!$E$15:$E$158,0)</f>
        <v>83</v>
      </c>
    </row>
    <row r="78" spans="2:40">
      <c r="AF78" s="407">
        <v>0.45089701458234277</v>
      </c>
      <c r="AG78" s="279" t="s">
        <v>59</v>
      </c>
      <c r="AH78" s="407">
        <f t="shared" si="7"/>
        <v>1.4508970145823428</v>
      </c>
      <c r="AI78" s="407" cm="1">
        <f t="array" ref="AI78">IF(ISNA($W$14),NA(),INDEX(Data_completeness!$A$15:$N$158,AN78,AC$37))</f>
        <v>0.7</v>
      </c>
      <c r="AM78" s="408">
        <f>IF(ISERROR(AG78),NA(),VLOOKUP(AA$16,Data_completeness!$E$15:$N$157,$AC$37-4,FALSE))</f>
        <v>0.84080999999999995</v>
      </c>
      <c r="AN78" s="406">
        <f>MATCH(View_Completeness!AG78,Data_completeness!$E$15:$E$158,0)</f>
        <v>84</v>
      </c>
    </row>
    <row r="79" spans="2:40">
      <c r="AF79" s="407">
        <v>7.2975840552004012E-2</v>
      </c>
      <c r="AG79" s="279" t="s">
        <v>187</v>
      </c>
      <c r="AH79" s="407">
        <f t="shared" si="7"/>
        <v>1.072975840552004</v>
      </c>
      <c r="AI79" s="407" cm="1">
        <f t="array" ref="AI79">IF(ISNA($W$14),NA(),INDEX(Data_completeness!$A$15:$N$158,AN79,AC$37))</f>
        <v>0.96</v>
      </c>
      <c r="AM79" s="408">
        <f>IF(ISERROR(AG79),NA(),VLOOKUP(AA$16,Data_completeness!$E$15:$N$157,$AC$37-4,FALSE))</f>
        <v>0.84080999999999995</v>
      </c>
      <c r="AN79" s="406">
        <f>MATCH(View_Completeness!AG79,Data_completeness!$E$15:$E$158,0)</f>
        <v>89</v>
      </c>
    </row>
    <row r="80" spans="2:40">
      <c r="AF80" s="407">
        <v>0.52589930891637748</v>
      </c>
      <c r="AG80" s="279" t="s">
        <v>96</v>
      </c>
      <c r="AH80" s="407">
        <f t="shared" si="7"/>
        <v>1.5258993089163775</v>
      </c>
      <c r="AI80" s="407" cm="1">
        <f t="array" ref="AI80">IF(ISNA($W$14),NA(),INDEX(Data_completeness!$A$15:$N$158,AN80,AC$37))</f>
        <v>0.78400000000000003</v>
      </c>
      <c r="AM80" s="408">
        <f>IF(ISERROR(AG80),NA(),VLOOKUP(AA$16,Data_completeness!$E$15:$N$157,$AC$37-4,FALSE))</f>
        <v>0.84080999999999995</v>
      </c>
      <c r="AN80" s="406">
        <f>MATCH(View_Completeness!AG80,Data_completeness!$E$15:$E$158,0)</f>
        <v>85</v>
      </c>
    </row>
    <row r="81" spans="32:40">
      <c r="AF81" s="407">
        <v>0.25212901706824287</v>
      </c>
      <c r="AG81" s="279" t="s">
        <v>105</v>
      </c>
      <c r="AH81" s="407">
        <f t="shared" si="7"/>
        <v>1.2521290170682429</v>
      </c>
      <c r="AI81" s="407" cm="1">
        <f t="array" ref="AI81">IF(ISNA($W$14),NA(),INDEX(Data_completeness!$A$15:$N$158,AN81,AC$37))</f>
        <v>0.78571000000000002</v>
      </c>
      <c r="AM81" s="408">
        <f>IF(ISERROR(AG81),NA(),VLOOKUP(AA$16,Data_completeness!$E$15:$N$157,$AC$37-4,FALSE))</f>
        <v>0.84080999999999995</v>
      </c>
      <c r="AN81" s="406">
        <f>MATCH(View_Completeness!AG81,Data_completeness!$E$15:$E$158,0)</f>
        <v>86</v>
      </c>
    </row>
    <row r="82" spans="32:40">
      <c r="AF82" s="407">
        <v>0.24564504858627867</v>
      </c>
      <c r="AG82" s="279" t="s">
        <v>115</v>
      </c>
      <c r="AH82" s="407">
        <f t="shared" si="7"/>
        <v>1.2456450485862787</v>
      </c>
      <c r="AI82" s="407" cm="1">
        <f t="array" ref="AI82">IF(ISNA($W$14),NA(),INDEX(Data_completeness!$A$15:$N$158,AN82,AC$37))</f>
        <v>0.83516000000000001</v>
      </c>
      <c r="AM82" s="408">
        <f>IF(ISERROR(AG82),NA(),VLOOKUP(AA$16,Data_completeness!$E$15:$N$157,$AC$37-4,FALSE))</f>
        <v>0.84080999999999995</v>
      </c>
      <c r="AN82" s="406">
        <f>MATCH(View_Completeness!AG82,Data_completeness!$E$15:$E$158,0)</f>
        <v>87</v>
      </c>
    </row>
    <row r="83" spans="32:40">
      <c r="AF83" s="407">
        <v>0.43876079850353111</v>
      </c>
      <c r="AG83" s="279" t="s">
        <v>192</v>
      </c>
      <c r="AH83" s="407">
        <f t="shared" si="7"/>
        <v>1.4387607985035311</v>
      </c>
      <c r="AI83" s="407" cm="1">
        <f t="array" ref="AI83">IF(ISNA($W$14),NA(),INDEX(Data_completeness!$A$15:$N$158,AN83,AC$37))</f>
        <v>0.77124000000000004</v>
      </c>
      <c r="AM83" s="408">
        <f>IF(ISERROR(AG83),NA(),VLOOKUP(AA$16,Data_completeness!$E$15:$N$157,$AC$37-4,FALSE))</f>
        <v>0.84080999999999995</v>
      </c>
      <c r="AN83" s="406">
        <f>MATCH(View_Completeness!AG83,Data_completeness!$E$15:$E$158,0)</f>
        <v>90</v>
      </c>
    </row>
    <row r="84" spans="32:40">
      <c r="AF84" s="407">
        <v>0.8217301120261844</v>
      </c>
      <c r="AG84" s="279" t="s">
        <v>181</v>
      </c>
      <c r="AH84" s="407">
        <f t="shared" si="7"/>
        <v>1.8217301120261844</v>
      </c>
      <c r="AI84" s="407" cm="1">
        <f t="array" ref="AI84">IF(ISNA($W$14),NA(),INDEX(Data_completeness!$A$15:$N$158,AN84,AC$37))</f>
        <v>0.82352999999999998</v>
      </c>
      <c r="AM84" s="408">
        <f>IF(ISERROR(AG84),NA(),VLOOKUP(AA$16,Data_completeness!$E$15:$N$157,$AC$37-4,FALSE))</f>
        <v>0.84080999999999995</v>
      </c>
      <c r="AN84" s="406">
        <f>MATCH(View_Completeness!AG84,Data_completeness!$E$15:$E$158,0)</f>
        <v>88</v>
      </c>
    </row>
    <row r="85" spans="32:40">
      <c r="AF85" s="407">
        <v>0.83168902583010462</v>
      </c>
      <c r="AG85" s="279" t="s">
        <v>85</v>
      </c>
      <c r="AH85" s="407">
        <f t="shared" si="7"/>
        <v>1.8316890258301046</v>
      </c>
      <c r="AI85" s="407" cm="1">
        <f t="array" ref="AI85">IF(ISNA($W$14),NA(),INDEX(Data_completeness!$A$15:$N$158,AN85,AC$37))</f>
        <v>0.88549999999999995</v>
      </c>
      <c r="AM85" s="408">
        <f>IF(ISERROR(AG85),NA(),VLOOKUP(AA$16,Data_completeness!$E$15:$N$157,$AC$37-4,FALSE))</f>
        <v>0.84080999999999995</v>
      </c>
      <c r="AN85" s="406">
        <f>MATCH(View_Completeness!AG85,Data_completeness!$E$15:$E$158,0)</f>
        <v>92</v>
      </c>
    </row>
    <row r="86" spans="32:40">
      <c r="AF86" s="407">
        <v>0.29686357974123734</v>
      </c>
      <c r="AG86" s="279" t="s">
        <v>135</v>
      </c>
      <c r="AH86" s="407">
        <f t="shared" si="7"/>
        <v>1.2968635797412373</v>
      </c>
      <c r="AI86" s="407" cm="1">
        <f t="array" ref="AI86">IF(ISNA($W$14),NA(),INDEX(Data_completeness!$A$15:$N$158,AN86,AC$37))</f>
        <v>0.84733000000000003</v>
      </c>
      <c r="AM86" s="408">
        <f>IF(ISERROR(AG86),NA(),VLOOKUP(AA$16,Data_completeness!$E$15:$N$157,$AC$37-4,FALSE))</f>
        <v>0.84080999999999995</v>
      </c>
      <c r="AN86" s="406">
        <f>MATCH(View_Completeness!AG86,Data_completeness!$E$15:$E$158,0)</f>
        <v>93</v>
      </c>
    </row>
    <row r="87" spans="32:40">
      <c r="AF87" s="407">
        <v>0.9428111815394109</v>
      </c>
      <c r="AG87" s="279" t="s">
        <v>165</v>
      </c>
      <c r="AH87" s="407">
        <f t="shared" si="7"/>
        <v>1.9428111815394109</v>
      </c>
      <c r="AI87" s="407" cm="1">
        <f t="array" ref="AI87">IF(ISNA($W$14),NA(),INDEX(Data_completeness!$A$15:$N$158,AN87,AC$37))</f>
        <v>0.83099000000000001</v>
      </c>
      <c r="AM87" s="408">
        <f>IF(ISERROR(AG87),NA(),VLOOKUP(AA$16,Data_completeness!$E$15:$N$157,$AC$37-4,FALSE))</f>
        <v>0.84080999999999995</v>
      </c>
      <c r="AN87" s="406">
        <f>MATCH(View_Completeness!AG87,Data_completeness!$E$15:$E$158,0)</f>
        <v>94</v>
      </c>
    </row>
    <row r="88" spans="32:40">
      <c r="AF88" s="407">
        <v>8.8391980951696869E-2</v>
      </c>
      <c r="AG88" s="279" t="s">
        <v>167</v>
      </c>
      <c r="AH88" s="407">
        <f t="shared" si="7"/>
        <v>1.0883919809516969</v>
      </c>
      <c r="AI88" s="407" cm="1">
        <f t="array" ref="AI88">IF(ISNA($W$14),NA(),INDEX(Data_completeness!$A$15:$N$158,AN88,AC$37))</f>
        <v>0.83672999999999997</v>
      </c>
      <c r="AM88" s="408">
        <f>IF(ISERROR(AG88),NA(),VLOOKUP(AA$16,Data_completeness!$E$15:$N$157,$AC$37-4,FALSE))</f>
        <v>0.84080999999999995</v>
      </c>
      <c r="AN88" s="406">
        <f>MATCH(View_Completeness!AG88,Data_completeness!$E$15:$E$158,0)</f>
        <v>95</v>
      </c>
    </row>
    <row r="89" spans="32:40">
      <c r="AF89" s="407">
        <v>9.4072444120628429E-2</v>
      </c>
      <c r="AG89" s="279" t="s">
        <v>175</v>
      </c>
      <c r="AH89" s="407">
        <f t="shared" si="7"/>
        <v>1.0940724441206284</v>
      </c>
      <c r="AI89" s="407" cm="1">
        <f t="array" ref="AI89">IF(ISNA($W$14),NA(),INDEX(Data_completeness!$A$15:$N$158,AN89,AC$37))</f>
        <v>0.87287999999999999</v>
      </c>
      <c r="AM89" s="408">
        <f>IF(ISERROR(AG89),NA(),VLOOKUP(AA$16,Data_completeness!$E$15:$N$157,$AC$37-4,FALSE))</f>
        <v>0.84080999999999995</v>
      </c>
      <c r="AN89" s="406">
        <f>MATCH(View_Completeness!AG89,Data_completeness!$E$15:$E$158,0)</f>
        <v>96</v>
      </c>
    </row>
    <row r="90" spans="32:40">
      <c r="AF90" s="407">
        <v>0.48754959473815651</v>
      </c>
      <c r="AG90" s="279" t="s">
        <v>89</v>
      </c>
      <c r="AH90" s="407">
        <f t="shared" si="7"/>
        <v>1.4875495947381565</v>
      </c>
      <c r="AI90" s="407" cm="1">
        <f t="array" ref="AI90">IF(ISNA($W$14),NA(),INDEX(Data_completeness!$A$15:$N$158,AN90,AC$37))</f>
        <v>0.74107000000000001</v>
      </c>
      <c r="AM90" s="408">
        <f>IF(ISERROR(AG90),NA(),VLOOKUP(AA$16,Data_completeness!$E$15:$N$157,$AC$37-4,FALSE))</f>
        <v>0.84080999999999995</v>
      </c>
      <c r="AN90" s="406">
        <f>MATCH(View_Completeness!AG90,Data_completeness!$E$15:$E$158,0)</f>
        <v>98</v>
      </c>
    </row>
    <row r="91" spans="32:40">
      <c r="AF91" s="407">
        <v>0.97323666333040615</v>
      </c>
      <c r="AG91" s="279" t="s">
        <v>104</v>
      </c>
      <c r="AH91" s="407">
        <f t="shared" si="7"/>
        <v>1.9732366633304061</v>
      </c>
      <c r="AI91" s="407" cm="1">
        <f t="array" ref="AI91">IF(ISNA($W$14),NA(),INDEX(Data_completeness!$A$15:$N$158,AN91,AC$37))</f>
        <v>0.80645</v>
      </c>
      <c r="AM91" s="408">
        <f>IF(ISERROR(AG91),NA(),VLOOKUP(AA$16,Data_completeness!$E$15:$N$157,$AC$37-4,FALSE))</f>
        <v>0.84080999999999995</v>
      </c>
      <c r="AN91" s="406">
        <f>MATCH(View_Completeness!AG91,Data_completeness!$E$15:$E$158,0)</f>
        <v>99</v>
      </c>
    </row>
    <row r="92" spans="32:40">
      <c r="AF92" s="407">
        <v>0.75386141948184404</v>
      </c>
      <c r="AG92" s="279" t="s">
        <v>111</v>
      </c>
      <c r="AH92" s="407">
        <f t="shared" si="7"/>
        <v>1.753861419481844</v>
      </c>
      <c r="AI92" s="407" cm="1">
        <f t="array" ref="AI92">IF(ISNA($W$14),NA(),INDEX(Data_completeness!$A$15:$N$158,AN92,AC$37))</f>
        <v>0.86765000000000003</v>
      </c>
      <c r="AM92" s="408">
        <f>IF(ISERROR(AG92),NA(),VLOOKUP(AA$16,Data_completeness!$E$15:$N$157,$AC$37-4,FALSE))</f>
        <v>0.84080999999999995</v>
      </c>
      <c r="AN92" s="406">
        <f>MATCH(View_Completeness!AG92,Data_completeness!$E$15:$E$158,0)</f>
        <v>100</v>
      </c>
    </row>
    <row r="93" spans="32:40">
      <c r="AF93" s="407">
        <v>0.43619502567331314</v>
      </c>
      <c r="AG93" s="279" t="s">
        <v>33</v>
      </c>
      <c r="AH93" s="407">
        <f t="shared" si="7"/>
        <v>1.4361950256733131</v>
      </c>
      <c r="AI93" s="407" cm="1">
        <f t="array" ref="AI93">IF(ISNA($W$14),NA(),INDEX(Data_completeness!$A$15:$N$158,AN93,AC$37))</f>
        <v>0.89654999999999996</v>
      </c>
      <c r="AM93" s="408">
        <f>IF(ISERROR(AG93),NA(),VLOOKUP(AA$16,Data_completeness!$E$15:$N$157,$AC$37-4,FALSE))</f>
        <v>0.84080999999999995</v>
      </c>
      <c r="AN93" s="406">
        <f>MATCH(View_Completeness!AG93,Data_completeness!$E$15:$E$158,0)</f>
        <v>102</v>
      </c>
    </row>
    <row r="94" spans="32:40">
      <c r="AF94" s="407">
        <v>0.14884154490268875</v>
      </c>
      <c r="AG94" s="279" t="s">
        <v>63</v>
      </c>
      <c r="AH94" s="407">
        <f t="shared" si="7"/>
        <v>1.1488415449026887</v>
      </c>
      <c r="AI94" s="407" cm="1">
        <f t="array" ref="AI94">IF(ISNA($W$14),NA(),INDEX(Data_completeness!$A$15:$N$158,AN94,AC$37))</f>
        <v>0.74419000000000002</v>
      </c>
      <c r="AM94" s="408">
        <f>IF(ISERROR(AG94),NA(),VLOOKUP(AA$16,Data_completeness!$E$15:$N$157,$AC$37-4,FALSE))</f>
        <v>0.84080999999999995</v>
      </c>
      <c r="AN94" s="406">
        <f>MATCH(View_Completeness!AG94,Data_completeness!$E$15:$E$158,0)</f>
        <v>103</v>
      </c>
    </row>
    <row r="95" spans="32:40">
      <c r="AF95" s="407">
        <v>0.79734409003659201</v>
      </c>
      <c r="AG95" s="279" t="s">
        <v>191</v>
      </c>
      <c r="AH95" s="407">
        <f t="shared" si="7"/>
        <v>1.797344090036592</v>
      </c>
      <c r="AI95" s="407" cm="1">
        <f t="array" ref="AI95">IF(ISNA($W$14),NA(),INDEX(Data_completeness!$A$15:$N$158,AN95,AC$37))</f>
        <v>0.76666999999999996</v>
      </c>
      <c r="AM95" s="408">
        <f>IF(ISERROR(AG95),NA(),VLOOKUP(AA$16,Data_completeness!$E$15:$N$157,$AC$37-4,FALSE))</f>
        <v>0.84080999999999995</v>
      </c>
      <c r="AN95" s="406">
        <f>MATCH(View_Completeness!AG95,Data_completeness!$E$15:$E$158,0)</f>
        <v>105</v>
      </c>
    </row>
    <row r="96" spans="32:40">
      <c r="AF96" s="407">
        <v>0.45479101303990843</v>
      </c>
      <c r="AG96" s="279" t="s">
        <v>171</v>
      </c>
      <c r="AH96" s="407">
        <f t="shared" si="7"/>
        <v>1.4547910130399084</v>
      </c>
      <c r="AI96" s="407" cm="1">
        <f t="array" ref="AI96">IF(ISNA($W$14),NA(),INDEX(Data_completeness!$A$15:$N$158,AN96,AC$37))</f>
        <v>0.83494999999999997</v>
      </c>
      <c r="AM96" s="408">
        <f>IF(ISERROR(AG96),NA(),VLOOKUP(AA$16,Data_completeness!$E$15:$N$157,$AC$37-4,FALSE))</f>
        <v>0.84080999999999995</v>
      </c>
      <c r="AN96" s="406">
        <f>MATCH(View_Completeness!AG96,Data_completeness!$E$15:$E$158,0)</f>
        <v>104</v>
      </c>
    </row>
    <row r="97" spans="32:40">
      <c r="AF97" s="407">
        <v>0.40233641582153634</v>
      </c>
      <c r="AG97" s="279" t="s">
        <v>30</v>
      </c>
      <c r="AH97" s="407">
        <f t="shared" si="7"/>
        <v>1.4023364158215363</v>
      </c>
      <c r="AI97" s="407" cm="1">
        <f t="array" ref="AI97">IF(ISNA($W$14),NA(),INDEX(Data_completeness!$A$15:$N$158,AN97,AC$37))</f>
        <v>0.66666999999999998</v>
      </c>
      <c r="AM97" s="408">
        <f>IF(ISERROR(AG97),NA(),VLOOKUP(AA$16,Data_completeness!$E$15:$N$157,$AC$37-4,FALSE))</f>
        <v>0.84080999999999995</v>
      </c>
      <c r="AN97" s="406">
        <f>MATCH(View_Completeness!AG97,Data_completeness!$E$15:$E$158,0)</f>
        <v>107</v>
      </c>
    </row>
    <row r="98" spans="32:40">
      <c r="AF98" s="407">
        <v>0.73911939258908821</v>
      </c>
      <c r="AG98" s="279" t="s">
        <v>75</v>
      </c>
      <c r="AH98" s="407">
        <f t="shared" si="7"/>
        <v>1.7391193925890882</v>
      </c>
      <c r="AI98" s="407" cm="1">
        <f t="array" ref="AI98">IF(ISNA($W$14),NA(),INDEX(Data_completeness!$A$15:$N$158,AN98,AC$37))</f>
        <v>0.75609999999999999</v>
      </c>
      <c r="AM98" s="408">
        <f>IF(ISERROR(AG98),NA(),VLOOKUP(AA$16,Data_completeness!$E$15:$N$157,$AC$37-4,FALSE))</f>
        <v>0.84080999999999995</v>
      </c>
      <c r="AN98" s="406">
        <f>MATCH(View_Completeness!AG98,Data_completeness!$E$15:$E$158,0)</f>
        <v>108</v>
      </c>
    </row>
    <row r="99" spans="32:40">
      <c r="AF99" s="407">
        <v>0.95499145481664272</v>
      </c>
      <c r="AG99" s="279" t="s">
        <v>79</v>
      </c>
      <c r="AH99" s="407">
        <f t="shared" si="7"/>
        <v>1.9549914548166427</v>
      </c>
      <c r="AI99" s="407" cm="1">
        <f t="array" ref="AI99">IF(ISNA($W$14),NA(),INDEX(Data_completeness!$A$15:$N$158,AN99,AC$37))</f>
        <v>0.85436999999999996</v>
      </c>
      <c r="AM99" s="408">
        <f>IF(ISERROR(AG99),NA(),VLOOKUP(AA$16,Data_completeness!$E$15:$N$157,$AC$37-4,FALSE))</f>
        <v>0.84080999999999995</v>
      </c>
      <c r="AN99" s="406">
        <f>MATCH(View_Completeness!AG99,Data_completeness!$E$15:$E$158,0)</f>
        <v>114</v>
      </c>
    </row>
    <row r="100" spans="32:40">
      <c r="AF100" s="407">
        <v>0.159115107210416</v>
      </c>
      <c r="AG100" s="279" t="s">
        <v>163</v>
      </c>
      <c r="AH100" s="407">
        <f t="shared" si="7"/>
        <v>1.159115107210416</v>
      </c>
      <c r="AI100" s="407" cm="1">
        <f t="array" ref="AI100">IF(ISNA($W$14),NA(),INDEX(Data_completeness!$A$15:$N$158,AN100,AC$37))</f>
        <v>0.81481000000000003</v>
      </c>
      <c r="AM100" s="408">
        <f>IF(ISERROR(AG100),NA(),VLOOKUP(AA$16,Data_completeness!$E$15:$N$157,$AC$37-4,FALSE))</f>
        <v>0.84080999999999995</v>
      </c>
      <c r="AN100" s="406">
        <f>MATCH(View_Completeness!AG100,Data_completeness!$E$15:$E$158,0)</f>
        <v>109</v>
      </c>
    </row>
    <row r="101" spans="32:40">
      <c r="AF101" s="407">
        <v>0.29595794586722279</v>
      </c>
      <c r="AG101" s="279" t="s">
        <v>182</v>
      </c>
      <c r="AH101" s="407">
        <f t="shared" si="7"/>
        <v>1.2959579458672228</v>
      </c>
      <c r="AI101" s="407" cm="1">
        <f t="array" ref="AI101">IF(ISNA($W$14),NA(),INDEX(Data_completeness!$A$15:$N$158,AN101,AC$37))</f>
        <v>0.96470999999999996</v>
      </c>
      <c r="AM101" s="408">
        <f>IF(ISERROR(AG101),NA(),VLOOKUP(AA$16,Data_completeness!$E$15:$N$157,$AC$37-4,FALSE))</f>
        <v>0.84080999999999995</v>
      </c>
      <c r="AN101" s="406">
        <f>MATCH(View_Completeness!AG101,Data_completeness!$E$15:$E$158,0)</f>
        <v>110</v>
      </c>
    </row>
    <row r="102" spans="32:40">
      <c r="AF102" s="407">
        <v>0.62805940572035768</v>
      </c>
      <c r="AG102" s="279" t="s">
        <v>219</v>
      </c>
      <c r="AH102" s="407">
        <f t="shared" si="7"/>
        <v>1.6280594057203577</v>
      </c>
      <c r="AI102" s="407" cm="1">
        <f t="array" ref="AI102">IF(ISNA($W$14),NA(),INDEX(Data_completeness!$A$15:$N$158,AN102,AC$37))</f>
        <v>0.86875000000000002</v>
      </c>
      <c r="AM102" s="408">
        <f>IF(ISERROR(AG102),NA(),VLOOKUP(AA$16,Data_completeness!$E$15:$N$157,$AC$37-4,FALSE))</f>
        <v>0.84080999999999995</v>
      </c>
      <c r="AN102" s="406">
        <f>MATCH(View_Completeness!AG102,Data_completeness!$E$15:$E$158,0)</f>
        <v>111</v>
      </c>
    </row>
    <row r="103" spans="32:40">
      <c r="AF103" s="407">
        <v>0.86467426614200327</v>
      </c>
      <c r="AG103" s="279" t="s">
        <v>45</v>
      </c>
      <c r="AH103" s="407">
        <f t="shared" si="7"/>
        <v>1.8646742661420033</v>
      </c>
      <c r="AI103" s="407" cm="1">
        <f t="array" ref="AI103">IF(ISNA($W$14),NA(),INDEX(Data_completeness!$A$15:$N$158,AN103,AC$37))</f>
        <v>0.84506999999999999</v>
      </c>
      <c r="AM103" s="408">
        <f>IF(ISERROR(AG103),NA(),VLOOKUP(AA$16,Data_completeness!$E$15:$N$157,$AC$37-4,FALSE))</f>
        <v>0.84080999999999995</v>
      </c>
      <c r="AN103" s="406">
        <f>MATCH(View_Completeness!AG103,Data_completeness!$E$15:$E$158,0)</f>
        <v>113</v>
      </c>
    </row>
    <row r="104" spans="32:40">
      <c r="AF104" s="407">
        <v>0.32672621688637804</v>
      </c>
      <c r="AG104" s="279" t="s">
        <v>87</v>
      </c>
      <c r="AH104" s="407">
        <f t="shared" si="7"/>
        <v>1.326726216886378</v>
      </c>
      <c r="AI104" s="407" cm="1">
        <f t="array" ref="AI104">IF(ISNA($W$14),NA(),INDEX(Data_completeness!$A$15:$N$158,AN104,AC$37))</f>
        <v>0.77419000000000004</v>
      </c>
      <c r="AM104" s="408">
        <f>IF(ISERROR(AG104),NA(),VLOOKUP(AA$16,Data_completeness!$E$15:$N$157,$AC$37-4,FALSE))</f>
        <v>0.84080999999999995</v>
      </c>
      <c r="AN104" s="406">
        <f>MATCH(View_Completeness!AG104,Data_completeness!$E$15:$E$158,0)</f>
        <v>115</v>
      </c>
    </row>
    <row r="105" spans="32:40">
      <c r="AF105" s="407">
        <v>0.82603683920949655</v>
      </c>
      <c r="AG105" s="279" t="s">
        <v>151</v>
      </c>
      <c r="AH105" s="407">
        <f t="shared" si="7"/>
        <v>1.8260368392094966</v>
      </c>
      <c r="AI105" s="407" cm="1">
        <f t="array" ref="AI105">IF(ISNA($W$14),NA(),INDEX(Data_completeness!$A$15:$N$158,AN105,AC$37))</f>
        <v>0.87597000000000003</v>
      </c>
      <c r="AM105" s="408">
        <f>IF(ISERROR(AG105),NA(),VLOOKUP(AA$16,Data_completeness!$E$15:$N$157,$AC$37-4,FALSE))</f>
        <v>0.84080999999999995</v>
      </c>
      <c r="AN105" s="406">
        <f>MATCH(View_Completeness!AG105,Data_completeness!$E$15:$E$158,0)</f>
        <v>116</v>
      </c>
    </row>
    <row r="106" spans="32:40">
      <c r="AF106" s="407">
        <v>0.42160603099651395</v>
      </c>
      <c r="AG106" s="279" t="s">
        <v>155</v>
      </c>
      <c r="AH106" s="407">
        <f t="shared" si="7"/>
        <v>1.4216060309965139</v>
      </c>
      <c r="AI106" s="407" cm="1">
        <f t="array" ref="AI106">IF(ISNA($W$14),NA(),INDEX(Data_completeness!$A$15:$N$158,AN106,AC$37))</f>
        <v>0.86585000000000001</v>
      </c>
      <c r="AM106" s="408">
        <f>IF(ISERROR(AG106),NA(),VLOOKUP(AA$16,Data_completeness!$E$15:$N$157,$AC$37-4,FALSE))</f>
        <v>0.84080999999999995</v>
      </c>
      <c r="AN106" s="406">
        <f>MATCH(View_Completeness!AG106,Data_completeness!$E$15:$E$158,0)</f>
        <v>117</v>
      </c>
    </row>
    <row r="107" spans="32:40">
      <c r="AF107" s="407">
        <v>0.72089009369236701</v>
      </c>
      <c r="AG107" s="279" t="s">
        <v>65</v>
      </c>
      <c r="AH107" s="407">
        <f t="shared" si="7"/>
        <v>1.720890093692367</v>
      </c>
      <c r="AI107" s="407" cm="1">
        <f t="array" ref="AI107">IF(ISNA($W$14),NA(),INDEX(Data_completeness!$A$15:$N$158,AN107,AC$37))</f>
        <v>0.82352999999999998</v>
      </c>
      <c r="AM107" s="408">
        <f>IF(ISERROR(AG107),NA(),VLOOKUP(AA$16,Data_completeness!$E$15:$N$157,$AC$37-4,FALSE))</f>
        <v>0.84080999999999995</v>
      </c>
      <c r="AN107" s="406">
        <f>MATCH(View_Completeness!AG107,Data_completeness!$E$15:$E$158,0)</f>
        <v>119</v>
      </c>
    </row>
    <row r="108" spans="32:40">
      <c r="AF108" s="407">
        <v>0.27937074041042154</v>
      </c>
      <c r="AG108" s="279" t="s">
        <v>90</v>
      </c>
      <c r="AH108" s="407">
        <f t="shared" si="7"/>
        <v>1.2793707404104215</v>
      </c>
      <c r="AI108" s="407" cm="1">
        <f t="array" ref="AI108">IF(ISNA($W$14),NA(),INDEX(Data_completeness!$A$15:$N$158,AN108,AC$37))</f>
        <v>0.8</v>
      </c>
      <c r="AM108" s="408">
        <f>IF(ISERROR(AG108),NA(),VLOOKUP(AA$16,Data_completeness!$E$15:$N$157,$AC$37-4,FALSE))</f>
        <v>0.84080999999999995</v>
      </c>
      <c r="AN108" s="406">
        <f>MATCH(View_Completeness!AG108,Data_completeness!$E$15:$E$158,0)</f>
        <v>120</v>
      </c>
    </row>
    <row r="109" spans="32:40">
      <c r="AF109" s="407">
        <v>0.83793506473513535</v>
      </c>
      <c r="AG109" s="279" t="s">
        <v>98</v>
      </c>
      <c r="AH109" s="407">
        <f t="shared" si="7"/>
        <v>1.8379350647351353</v>
      </c>
      <c r="AI109" s="407" cm="1">
        <f t="array" ref="AI109">IF(ISNA($W$14),NA(),INDEX(Data_completeness!$A$15:$N$158,AN109,AC$37))</f>
        <v>0.87878999999999996</v>
      </c>
      <c r="AM109" s="408">
        <f>IF(ISERROR(AG109),NA(),VLOOKUP(AA$16,Data_completeness!$E$15:$N$157,$AC$37-4,FALSE))</f>
        <v>0.84080999999999995</v>
      </c>
      <c r="AN109" s="406">
        <f>MATCH(View_Completeness!AG109,Data_completeness!$E$15:$E$158,0)</f>
        <v>121</v>
      </c>
    </row>
    <row r="110" spans="32:40">
      <c r="AF110" s="407">
        <v>0.4242291006621477</v>
      </c>
      <c r="AG110" s="279" t="s">
        <v>153</v>
      </c>
      <c r="AH110" s="407">
        <f t="shared" si="7"/>
        <v>1.4242291006621477</v>
      </c>
      <c r="AI110" s="407" cm="1">
        <f t="array" ref="AI110">IF(ISNA($W$14),NA(),INDEX(Data_completeness!$A$15:$N$158,AN110,AC$37))</f>
        <v>0.88148000000000004</v>
      </c>
      <c r="AM110" s="408">
        <f>IF(ISERROR(AG110),NA(),VLOOKUP(AA$16,Data_completeness!$E$15:$N$157,$AC$37-4,FALSE))</f>
        <v>0.84080999999999995</v>
      </c>
      <c r="AN110" s="406">
        <f>MATCH(View_Completeness!AG110,Data_completeness!$E$15:$E$158,0)</f>
        <v>122</v>
      </c>
    </row>
    <row r="111" spans="32:40">
      <c r="AF111" s="407">
        <v>0.22608384519950331</v>
      </c>
      <c r="AG111" s="279" t="s">
        <v>201</v>
      </c>
      <c r="AH111" s="407">
        <f t="shared" si="7"/>
        <v>1.2260838451995033</v>
      </c>
      <c r="AI111" s="407" cm="1">
        <f t="array" ref="AI111">IF(ISNA($W$14),NA(),INDEX(Data_completeness!$A$15:$N$158,AN111,AC$37))</f>
        <v>0.76841999999999999</v>
      </c>
      <c r="AM111" s="408">
        <f>IF(ISERROR(AG111),NA(),VLOOKUP(AA$16,Data_completeness!$E$15:$N$157,$AC$37-4,FALSE))</f>
        <v>0.84080999999999995</v>
      </c>
      <c r="AN111" s="406">
        <f>MATCH(View_Completeness!AG111,Data_completeness!$E$15:$E$158,0)</f>
        <v>123</v>
      </c>
    </row>
    <row r="112" spans="32:40">
      <c r="AF112" s="407">
        <v>0.6422265262022786</v>
      </c>
      <c r="AG112" s="279" t="s">
        <v>207</v>
      </c>
      <c r="AH112" s="407">
        <f t="shared" si="7"/>
        <v>1.6422265262022786</v>
      </c>
      <c r="AI112" s="407" cm="1">
        <f t="array" ref="AI112">IF(ISNA($W$14),NA(),INDEX(Data_completeness!$A$15:$N$158,AN112,AC$37))</f>
        <v>0.76785999999999999</v>
      </c>
      <c r="AM112" s="408">
        <f>IF(ISERROR(AG112),NA(),VLOOKUP(AA$16,Data_completeness!$E$15:$N$157,$AC$37-4,FALSE))</f>
        <v>0.84080999999999995</v>
      </c>
      <c r="AN112" s="406">
        <f>MATCH(View_Completeness!AG112,Data_completeness!$E$15:$E$158,0)</f>
        <v>124</v>
      </c>
    </row>
    <row r="113" spans="32:40">
      <c r="AF113" s="407">
        <v>0.20924101380105764</v>
      </c>
      <c r="AG113" s="279" t="s">
        <v>186</v>
      </c>
      <c r="AH113" s="407">
        <f t="shared" si="7"/>
        <v>1.2092410138010576</v>
      </c>
      <c r="AI113" s="407" cm="1">
        <f t="array" ref="AI113">IF(ISNA($W$14),NA(),INDEX(Data_completeness!$A$15:$N$158,AN113,AC$37))</f>
        <v>0.79710000000000003</v>
      </c>
      <c r="AM113" s="408">
        <f>IF(ISERROR(AG113),NA(),VLOOKUP(AA$16,Data_completeness!$E$15:$N$157,$AC$37-4,FALSE))</f>
        <v>0.84080999999999995</v>
      </c>
      <c r="AN113" s="406">
        <f>MATCH(View_Completeness!AG113,Data_completeness!$E$15:$E$158,0)</f>
        <v>129</v>
      </c>
    </row>
    <row r="114" spans="32:40">
      <c r="AF114" s="407">
        <v>0.22003246410224309</v>
      </c>
      <c r="AG114" s="279" t="s">
        <v>83</v>
      </c>
      <c r="AH114" s="407">
        <f t="shared" si="7"/>
        <v>1.2200324641022431</v>
      </c>
      <c r="AI114" s="407" cm="1">
        <f t="array" ref="AI114">IF(ISNA($W$14),NA(),INDEX(Data_completeness!$A$15:$N$158,AN114,AC$37))</f>
        <v>0.85294000000000003</v>
      </c>
      <c r="AM114" s="408">
        <f>IF(ISERROR(AG114),NA(),VLOOKUP(AA$16,Data_completeness!$E$15:$N$157,$AC$37-4,FALSE))</f>
        <v>0.84080999999999995</v>
      </c>
      <c r="AN114" s="406">
        <f>MATCH(View_Completeness!AG114,Data_completeness!$E$15:$E$158,0)</f>
        <v>126</v>
      </c>
    </row>
    <row r="115" spans="32:40">
      <c r="AF115" s="407">
        <v>0.37404515904056468</v>
      </c>
      <c r="AG115" s="279" t="s">
        <v>193</v>
      </c>
      <c r="AH115" s="407">
        <f t="shared" si="7"/>
        <v>1.3740451590405647</v>
      </c>
      <c r="AI115" s="407" cm="1">
        <f t="array" ref="AI115">IF(ISNA($W$14),NA(),INDEX(Data_completeness!$A$15:$N$158,AN115,AC$37))</f>
        <v>0.85555999999999999</v>
      </c>
      <c r="AM115" s="408">
        <f>IF(ISERROR(AG115),NA(),VLOOKUP(AA$16,Data_completeness!$E$15:$N$157,$AC$37-4,FALSE))</f>
        <v>0.84080999999999995</v>
      </c>
      <c r="AN115" s="406">
        <f>MATCH(View_Completeness!AG115,Data_completeness!$E$15:$E$158,0)</f>
        <v>130</v>
      </c>
    </row>
    <row r="116" spans="32:40">
      <c r="AF116" s="407">
        <v>0.279384765042614</v>
      </c>
      <c r="AG116" s="279" t="s">
        <v>169</v>
      </c>
      <c r="AH116" s="407">
        <f t="shared" si="7"/>
        <v>1.279384765042614</v>
      </c>
      <c r="AI116" s="407" cm="1">
        <f t="array" ref="AI116">IF(ISNA($W$14),NA(),INDEX(Data_completeness!$A$15:$N$158,AN116,AC$37))</f>
        <v>0.61111000000000004</v>
      </c>
      <c r="AM116" s="408">
        <f>IF(ISERROR(AG116),NA(),VLOOKUP(AA$16,Data_completeness!$E$15:$N$157,$AC$37-4,FALSE))</f>
        <v>0.84080999999999995</v>
      </c>
      <c r="AN116" s="406">
        <f>MATCH(View_Completeness!AG116,Data_completeness!$E$15:$E$158,0)</f>
        <v>127</v>
      </c>
    </row>
    <row r="117" spans="32:40">
      <c r="AF117" s="407">
        <v>0.98650989719254123</v>
      </c>
      <c r="AG117" s="279" t="s">
        <v>194</v>
      </c>
      <c r="AH117" s="407">
        <f t="shared" si="7"/>
        <v>1.9865098971925412</v>
      </c>
      <c r="AI117" s="407" cm="1">
        <f t="array" ref="AI117">IF(ISNA($W$14),NA(),INDEX(Data_completeness!$A$15:$N$158,AN117,AC$37))</f>
        <v>0.85436999999999996</v>
      </c>
      <c r="AM117" s="408">
        <f>IF(ISERROR(AG117),NA(),VLOOKUP(AA$16,Data_completeness!$E$15:$N$157,$AC$37-4,FALSE))</f>
        <v>0.84080999999999995</v>
      </c>
      <c r="AN117" s="406">
        <f>MATCH(View_Completeness!AG117,Data_completeness!$E$15:$E$158,0)</f>
        <v>131</v>
      </c>
    </row>
    <row r="118" spans="32:40">
      <c r="AF118" s="407">
        <v>0.17994019042116793</v>
      </c>
      <c r="AG118" s="279" t="s">
        <v>179</v>
      </c>
      <c r="AH118" s="407">
        <f t="shared" si="7"/>
        <v>1.1799401904211679</v>
      </c>
      <c r="AI118" s="407" cm="1">
        <f t="array" ref="AI118">IF(ISNA($W$14),NA(),INDEX(Data_completeness!$A$15:$N$158,AN118,AC$37))</f>
        <v>0.75</v>
      </c>
      <c r="AM118" s="408">
        <f>IF(ISERROR(AG118),NA(),VLOOKUP(AA$16,Data_completeness!$E$15:$N$157,$AC$37-4,FALSE))</f>
        <v>0.84080999999999995</v>
      </c>
      <c r="AN118" s="406">
        <f>MATCH(View_Completeness!AG118,Data_completeness!$E$15:$E$158,0)</f>
        <v>128</v>
      </c>
    </row>
    <row r="119" spans="32:40">
      <c r="AF119" s="407">
        <v>0.21001492859222082</v>
      </c>
      <c r="AG119" s="279" t="s">
        <v>203</v>
      </c>
      <c r="AH119" s="407">
        <f t="shared" si="7"/>
        <v>1.2100149285922208</v>
      </c>
      <c r="AI119" s="407" cm="1">
        <f t="array" ref="AI119">IF(ISNA($W$14),NA(),INDEX(Data_completeness!$A$15:$N$158,AN119,AC$37))</f>
        <v>0.83699999999999997</v>
      </c>
      <c r="AM119" s="408">
        <f>IF(ISERROR(AG119),NA(),VLOOKUP(AA$16,Data_completeness!$E$15:$N$157,$AC$37-4,FALSE))</f>
        <v>0.84080999999999995</v>
      </c>
      <c r="AN119" s="406">
        <f>MATCH(View_Completeness!AG119,Data_completeness!$E$15:$E$158,0)</f>
        <v>132</v>
      </c>
    </row>
    <row r="120" spans="32:40">
      <c r="AF120" s="407">
        <v>0.63913488568605925</v>
      </c>
      <c r="AG120" s="279" t="s">
        <v>205</v>
      </c>
      <c r="AH120" s="407">
        <f t="shared" si="7"/>
        <v>1.6391348856860593</v>
      </c>
      <c r="AI120" s="407" cm="1">
        <f t="array" ref="AI120">IF(ISNA($W$14),NA(),INDEX(Data_completeness!$A$15:$N$158,AN120,AC$37))</f>
        <v>0.80232999999999999</v>
      </c>
      <c r="AM120" s="408">
        <f>IF(ISERROR(AG120),NA(),VLOOKUP(AA$16,Data_completeness!$E$15:$N$157,$AC$37-4,FALSE))</f>
        <v>0.84080999999999995</v>
      </c>
      <c r="AN120" s="406">
        <f>MATCH(View_Completeness!AG120,Data_completeness!$E$15:$E$158,0)</f>
        <v>133</v>
      </c>
    </row>
    <row r="121" spans="32:40">
      <c r="AF121" s="407">
        <v>0.94849878280176947</v>
      </c>
      <c r="AG121" s="279" t="s">
        <v>215</v>
      </c>
      <c r="AH121" s="407">
        <f t="shared" si="7"/>
        <v>1.9484987828017695</v>
      </c>
      <c r="AI121" s="407" cm="1">
        <f t="array" ref="AI121">IF(ISNA($W$14),NA(),INDEX(Data_completeness!$A$15:$N$158,AN121,AC$37))</f>
        <v>0.80357000000000001</v>
      </c>
      <c r="AM121" s="408">
        <f>IF(ISERROR(AG121),NA(),VLOOKUP(AA$16,Data_completeness!$E$15:$N$157,$AC$37-4,FALSE))</f>
        <v>0.84080999999999995</v>
      </c>
      <c r="AN121" s="406">
        <f>MATCH(View_Completeness!AG121,Data_completeness!$E$15:$E$158,0)</f>
        <v>134</v>
      </c>
    </row>
    <row r="122" spans="32:40">
      <c r="AF122" s="407">
        <v>0.78049918789983108</v>
      </c>
      <c r="AG122" s="279" t="s">
        <v>221</v>
      </c>
      <c r="AH122" s="407">
        <f t="shared" si="7"/>
        <v>1.7804991878998311</v>
      </c>
      <c r="AI122" s="407" cm="1">
        <f t="array" ref="AI122">IF(ISNA($W$14),NA(),INDEX(Data_completeness!$A$15:$N$158,AN122,AC$37))</f>
        <v>0.88060000000000005</v>
      </c>
      <c r="AM122" s="408">
        <f>IF(ISERROR(AG122),NA(),VLOOKUP(AA$16,Data_completeness!$E$15:$N$157,$AC$37-4,FALSE))</f>
        <v>0.84080999999999995</v>
      </c>
      <c r="AN122" s="406">
        <f>MATCH(View_Completeness!AG122,Data_completeness!$E$15:$E$158,0)</f>
        <v>135</v>
      </c>
    </row>
    <row r="123" spans="32:40">
      <c r="AF123" s="407">
        <v>0.31884509456764132</v>
      </c>
      <c r="AG123" s="279" t="s">
        <v>233</v>
      </c>
      <c r="AH123" s="407">
        <f t="shared" si="7"/>
        <v>1.3188450945676413</v>
      </c>
      <c r="AI123" s="407" cm="1">
        <f t="array" ref="AI123">IF(ISNA($W$14),NA(),INDEX(Data_completeness!$A$15:$N$158,AN123,AC$37))</f>
        <v>0.84070999999999996</v>
      </c>
      <c r="AM123" s="408">
        <f>IF(ISERROR(AG123),NA(),VLOOKUP(AA$16,Data_completeness!$E$15:$N$157,$AC$37-4,FALSE))</f>
        <v>0.84080999999999995</v>
      </c>
      <c r="AN123" s="406">
        <f>MATCH(View_Completeness!AG123,Data_completeness!$E$15:$E$158,0)</f>
        <v>136</v>
      </c>
    </row>
    <row r="124" spans="32:40">
      <c r="AF124" s="407">
        <v>0.67097311413751903</v>
      </c>
      <c r="AG124" s="279" t="s">
        <v>237</v>
      </c>
      <c r="AH124" s="407">
        <f t="shared" si="7"/>
        <v>1.670973114137519</v>
      </c>
      <c r="AI124" s="407" cm="1">
        <f t="array" ref="AI124">IF(ISNA($W$14),NA(),INDEX(Data_completeness!$A$15:$N$158,AN124,AC$37))</f>
        <v>0.66666999999999998</v>
      </c>
      <c r="AM124" s="408">
        <f>IF(ISERROR(AG124),NA(),VLOOKUP(AA$16,Data_completeness!$E$15:$N$157,$AC$37-4,FALSE))</f>
        <v>0.84080999999999995</v>
      </c>
      <c r="AN124" s="406">
        <f>MATCH(View_Completeness!AG124,Data_completeness!$E$15:$E$158,0)</f>
        <v>137</v>
      </c>
    </row>
    <row r="125" spans="32:40">
      <c r="AF125" s="407">
        <v>0.35430016182202828</v>
      </c>
      <c r="AG125" s="279" t="s">
        <v>28</v>
      </c>
      <c r="AH125" s="407">
        <f t="shared" si="7"/>
        <v>1.3543001618220283</v>
      </c>
      <c r="AI125" s="407" cm="1">
        <f t="array" ref="AI125">IF(ISNA($W$14),NA(),INDEX(Data_completeness!$A$15:$N$158,AN125,AC$37))</f>
        <v>0.96</v>
      </c>
      <c r="AM125" s="408">
        <f>IF(ISERROR(AG125),NA(),VLOOKUP(AA$16,Data_completeness!$E$15:$N$157,$AC$37-4,FALSE))</f>
        <v>0.84080999999999995</v>
      </c>
      <c r="AN125" s="406">
        <f>MATCH(View_Completeness!AG125,Data_completeness!$E$15:$E$158,0)</f>
        <v>139</v>
      </c>
    </row>
    <row r="126" spans="32:40">
      <c r="AF126" s="407">
        <v>0.47295100577798177</v>
      </c>
      <c r="AG126" s="279" t="s">
        <v>43</v>
      </c>
      <c r="AH126" s="407">
        <f t="shared" si="7"/>
        <v>1.4729510057779818</v>
      </c>
      <c r="AI126" s="407" cm="1">
        <f t="array" ref="AI126">IF(ISNA($W$14),NA(),INDEX(Data_completeness!$A$15:$N$158,AN126,AC$37))</f>
        <v>0.84091000000000005</v>
      </c>
      <c r="AM126" s="408">
        <f>IF(ISERROR(AG126),NA(),VLOOKUP(AA$16,Data_completeness!$E$15:$N$157,$AC$37-4,FALSE))</f>
        <v>0.84080999999999995</v>
      </c>
      <c r="AN126" s="406">
        <f>MATCH(View_Completeness!AG126,Data_completeness!$E$15:$E$158,0)</f>
        <v>140</v>
      </c>
    </row>
    <row r="127" spans="32:40">
      <c r="AF127" s="407">
        <v>0.81070558255339042</v>
      </c>
      <c r="AG127" s="279" t="s">
        <v>47</v>
      </c>
      <c r="AH127" s="407">
        <f t="shared" si="7"/>
        <v>1.8107055825533904</v>
      </c>
      <c r="AI127" s="407" cm="1">
        <f t="array" ref="AI127">IF(ISNA($W$14),NA(),INDEX(Data_completeness!$A$15:$N$158,AN127,AC$37))</f>
        <v>0.79452</v>
      </c>
      <c r="AM127" s="408">
        <f>IF(ISERROR(AG127),NA(),VLOOKUP(AA$16,Data_completeness!$E$15:$N$157,$AC$37-4,FALSE))</f>
        <v>0.84080999999999995</v>
      </c>
      <c r="AN127" s="406">
        <f>MATCH(View_Completeness!AG127,Data_completeness!$E$15:$E$158,0)</f>
        <v>141</v>
      </c>
    </row>
    <row r="128" spans="32:40">
      <c r="AF128" s="407">
        <v>0.72454099042736253</v>
      </c>
      <c r="AG128" s="279" t="s">
        <v>92</v>
      </c>
      <c r="AH128" s="407">
        <f>AH$5+AF128</f>
        <v>1.7245409904273625</v>
      </c>
      <c r="AI128" s="407" cm="1">
        <f t="array" ref="AI128">IF(ISNA($W$14),NA(),INDEX(Data_completeness!$A$15:$N$158,AN128,AC$37))</f>
        <v>0.76666999999999996</v>
      </c>
      <c r="AM128" s="408">
        <f>IF(ISERROR(AG128),NA(),VLOOKUP(AA$16,Data_completeness!$E$15:$N$157,$AC$37-4,FALSE))</f>
        <v>0.84080999999999995</v>
      </c>
      <c r="AN128" s="406">
        <f>MATCH(View_Completeness!AG128,Data_completeness!$E$15:$E$158,0)</f>
        <v>142</v>
      </c>
    </row>
    <row r="129" spans="32:40">
      <c r="AF129" s="407">
        <v>0.71275147289035667</v>
      </c>
      <c r="AG129" s="279" t="s">
        <v>109</v>
      </c>
      <c r="AH129" s="407">
        <f>AH$5+AF129</f>
        <v>1.7127514728903566</v>
      </c>
      <c r="AI129" s="407" cm="1">
        <f t="array" ref="AI129">IF(ISNA($W$14),NA(),INDEX(Data_completeness!$A$15:$N$158,AN129,AC$37))</f>
        <v>0.78029999999999999</v>
      </c>
      <c r="AM129" s="408">
        <f>IF(ISERROR(AG129),NA(),VLOOKUP(AA$16,Data_completeness!$E$15:$N$157,$AC$37-4,FALSE))</f>
        <v>0.84080999999999995</v>
      </c>
      <c r="AN129" s="406">
        <f>MATCH(View_Completeness!AG129,Data_completeness!$E$15:$E$158,0)</f>
        <v>143</v>
      </c>
    </row>
    <row r="130" spans="32:40">
      <c r="AF130" s="407">
        <v>0.70096195535335082</v>
      </c>
      <c r="AG130" s="279" t="s">
        <v>127</v>
      </c>
      <c r="AH130" s="407">
        <f t="shared" si="7"/>
        <v>1.7009619553533508</v>
      </c>
      <c r="AI130" s="407" cm="1">
        <f t="array" ref="AI130">IF(ISNA($W$14),NA(),INDEX(Data_completeness!$A$15:$N$158,AN130,AC$37))</f>
        <v>0.69118000000000002</v>
      </c>
      <c r="AM130" s="408">
        <f>IF(ISERROR(AG130),NA(),VLOOKUP(AA$16,Data_completeness!$E$15:$N$157,$AC$37-4,FALSE))</f>
        <v>0.84080999999999995</v>
      </c>
      <c r="AN130" s="406">
        <f>MATCH(View_Completeness!AG130,Data_completeness!$E$15:$E$158,0)</f>
        <v>144</v>
      </c>
    </row>
    <row r="131" spans="32:40">
      <c r="AF131" s="282"/>
      <c r="AG131" s="279" t="s">
        <v>692</v>
      </c>
      <c r="AH131" s="283"/>
      <c r="AM131" s="408"/>
    </row>
    <row r="132" spans="32:40">
      <c r="AG132" s="279" t="s">
        <v>693</v>
      </c>
      <c r="AH132" s="407">
        <f>AH$6-(3+COUNT(AJ$134:AJ$146))/20</f>
        <v>3.5</v>
      </c>
      <c r="AI132" s="409"/>
      <c r="AJ132" s="409"/>
      <c r="AK132" s="409"/>
      <c r="AL132" s="410" cm="1">
        <f t="array" ref="AL132">IF(ISNA($W$14),NA(),INDEX(Data_completeness!$A$15:$N$157,$AN132,$AC$37))</f>
        <v>0.88324999999999998</v>
      </c>
      <c r="AM132" s="408"/>
      <c r="AN132" s="406">
        <f>MATCH(View_Completeness!$W$10,Data_completeness!$E$15:$E$157,0)</f>
        <v>10</v>
      </c>
    </row>
    <row r="133" spans="32:40">
      <c r="AG133" s="279" t="s">
        <v>694</v>
      </c>
      <c r="AH133" s="407">
        <f>AH$6+(3+COUNT(AJ$134:AJ$146))/20</f>
        <v>4.5</v>
      </c>
      <c r="AI133" s="409"/>
      <c r="AJ133" s="409"/>
      <c r="AK133" s="409"/>
      <c r="AL133" s="410" cm="1">
        <f t="array" ref="AL133">IF(ISNA($W$14),NA(),INDEX(Data_completeness!$A$15:$N$157,$AN133,$AC$37))</f>
        <v>0.88324999999999998</v>
      </c>
      <c r="AM133" s="408"/>
      <c r="AN133" s="406">
        <f>MATCH(View_Completeness!$W$10,Data_completeness!$E$15:$E$157,0)</f>
        <v>10</v>
      </c>
    </row>
    <row r="134" spans="32:40">
      <c r="AG134" s="279" t="str">
        <f>Y37</f>
        <v>RJR</v>
      </c>
      <c r="AH134" s="407">
        <f>AH$6</f>
        <v>4</v>
      </c>
      <c r="AI134" s="409"/>
      <c r="AJ134" s="407">
        <f>IF(OR(ISERROR(AA37), AA37=""),NA(),AA37)</f>
        <v>0.90908999999999995</v>
      </c>
      <c r="AK134" s="409"/>
      <c r="AL134" s="410" cm="1">
        <f t="array" ref="AL134">IF(ISNA($W$14),NA(),INDEX(Data_completeness!$A$15:$N$157,$AN134,$AC$37))</f>
        <v>0.88324999999999998</v>
      </c>
      <c r="AM134" s="408"/>
      <c r="AN134" s="406">
        <f>MATCH(View_Completeness!$W$10,Data_completeness!$E$15:$E$157,0)</f>
        <v>10</v>
      </c>
    </row>
    <row r="135" spans="32:40">
      <c r="AG135" s="279" t="str">
        <f t="shared" ref="AG135:AG144" si="8">Y38</f>
        <v>RJN</v>
      </c>
      <c r="AH135" s="407">
        <f>AH$6+0.1</f>
        <v>4.0999999999999996</v>
      </c>
      <c r="AI135" s="409"/>
      <c r="AJ135" s="407">
        <f t="shared" ref="AJ135:AJ146" si="9">IF(OR(ISERROR(AA38), AA38=""),NA(),AA38)</f>
        <v>0.89473999999999998</v>
      </c>
      <c r="AK135" s="409"/>
      <c r="AL135" s="410" cm="1">
        <f t="array" ref="AL135">IF(ISNA($W$14),NA(),INDEX(Data_completeness!$A$15:$N$157,$AN135,$AC$37))</f>
        <v>0.88324999999999998</v>
      </c>
      <c r="AM135" s="408"/>
      <c r="AN135" s="406">
        <f>MATCH(View_Completeness!$W$10,Data_completeness!$E$15:$E$157,0)</f>
        <v>10</v>
      </c>
    </row>
    <row r="136" spans="32:40">
      <c r="AG136" s="279" t="str">
        <f t="shared" si="8"/>
        <v>REM</v>
      </c>
      <c r="AH136" s="407">
        <f>AH$6-0.1</f>
        <v>3.9</v>
      </c>
      <c r="AI136" s="409"/>
      <c r="AJ136" s="407">
        <f t="shared" si="9"/>
        <v>0.91488999999999998</v>
      </c>
      <c r="AK136" s="409"/>
      <c r="AL136" s="410" cm="1">
        <f t="array" ref="AL136">IF(ISNA($W$14),NA(),INDEX(Data_completeness!$A$15:$N$157,$AN136,$AC$37))</f>
        <v>0.88324999999999998</v>
      </c>
      <c r="AM136" s="408"/>
      <c r="AN136" s="406">
        <f>MATCH(View_Completeness!$W$10,Data_completeness!$E$15:$E$157,0)</f>
        <v>10</v>
      </c>
    </row>
    <row r="137" spans="32:40">
      <c r="AG137" s="279" t="str">
        <f t="shared" si="8"/>
        <v>RBN</v>
      </c>
      <c r="AH137" s="407">
        <f>AH$6+0.2</f>
        <v>4.2</v>
      </c>
      <c r="AI137" s="409"/>
      <c r="AJ137" s="407">
        <f t="shared" si="9"/>
        <v>0.84057999999999999</v>
      </c>
      <c r="AK137" s="409"/>
      <c r="AL137" s="410" cm="1">
        <f t="array" ref="AL137">IF(ISNA($W$14),NA(),INDEX(Data_completeness!$A$15:$N$157,$AN137,$AC$37))</f>
        <v>0.88324999999999998</v>
      </c>
      <c r="AM137" s="408"/>
      <c r="AN137" s="406">
        <f>MATCH(View_Completeness!$W$10,Data_completeness!$E$15:$E$157,0)</f>
        <v>10</v>
      </c>
    </row>
    <row r="138" spans="32:40">
      <c r="AG138" s="279" t="str">
        <f t="shared" si="8"/>
        <v>RBT</v>
      </c>
      <c r="AH138" s="407">
        <f>AH$6-0.2</f>
        <v>3.8</v>
      </c>
      <c r="AI138" s="409"/>
      <c r="AJ138" s="407">
        <f t="shared" si="9"/>
        <v>0.85416999999999998</v>
      </c>
      <c r="AK138" s="409"/>
      <c r="AL138" s="410" cm="1">
        <f t="array" ref="AL138">IF(ISNA($W$14),NA(),INDEX(Data_completeness!$A$15:$N$157,$AN138,$AC$37))</f>
        <v>0.88324999999999998</v>
      </c>
      <c r="AM138" s="408"/>
      <c r="AN138" s="406">
        <f>MATCH(View_Completeness!$W$10,Data_completeness!$E$15:$E$157,0)</f>
        <v>10</v>
      </c>
    </row>
    <row r="139" spans="32:40">
      <c r="AG139" s="279" t="str">
        <f t="shared" si="8"/>
        <v>RWW</v>
      </c>
      <c r="AH139" s="407">
        <f>AH$6+0.3</f>
        <v>4.3</v>
      </c>
      <c r="AI139" s="409"/>
      <c r="AJ139" s="407">
        <f t="shared" si="9"/>
        <v>0.90908999999999995</v>
      </c>
      <c r="AK139" s="409"/>
      <c r="AL139" s="410" cm="1">
        <f t="array" ref="AL139">IF(ISNA($W$14),NA(),INDEX(Data_completeness!$A$15:$N$157,$AN139,$AC$37))</f>
        <v>0.88324999999999998</v>
      </c>
      <c r="AM139" s="408"/>
      <c r="AN139" s="406">
        <f>MATCH(View_Completeness!$W$10,Data_completeness!$E$15:$E$157,0)</f>
        <v>10</v>
      </c>
    </row>
    <row r="140" spans="32:40">
      <c r="AG140" s="279" t="str">
        <f t="shared" si="8"/>
        <v>RBL</v>
      </c>
      <c r="AH140" s="407">
        <f>AH$6-0.3</f>
        <v>3.7</v>
      </c>
      <c r="AI140" s="409"/>
      <c r="AJ140" s="407">
        <f t="shared" si="9"/>
        <v>0.83721000000000001</v>
      </c>
      <c r="AK140" s="409"/>
      <c r="AL140" s="410" cm="1">
        <f t="array" ref="AL140">IF(ISNA($W$14),NA(),INDEX(Data_completeness!$A$15:$N$157,$AN140,$AC$37))</f>
        <v>0.88324999999999998</v>
      </c>
      <c r="AM140" s="408"/>
      <c r="AN140" s="406">
        <f>MATCH(View_Completeness!$W$10,Data_completeness!$E$15:$E$157,0)</f>
        <v>10</v>
      </c>
    </row>
    <row r="141" spans="32:40">
      <c r="AG141" s="279" t="str">
        <f t="shared" si="8"/>
        <v/>
      </c>
      <c r="AH141" s="407">
        <f>AH$6+0.4</f>
        <v>4.4000000000000004</v>
      </c>
      <c r="AI141" s="409"/>
      <c r="AJ141" s="407" t="e">
        <f t="shared" si="9"/>
        <v>#N/A</v>
      </c>
      <c r="AK141" s="409"/>
      <c r="AL141" s="410" cm="1">
        <f t="array" ref="AL141">IF(ISNA($W$14),NA(),INDEX(Data_completeness!$A$15:$N$157,$AN141,$AC$37))</f>
        <v>0.88324999999999998</v>
      </c>
      <c r="AM141" s="408"/>
      <c r="AN141" s="406">
        <f>MATCH(View_Completeness!$W$10,Data_completeness!$E$15:$E$157,0)</f>
        <v>10</v>
      </c>
    </row>
    <row r="142" spans="32:40">
      <c r="AG142" s="279" t="str">
        <f t="shared" si="8"/>
        <v/>
      </c>
      <c r="AH142" s="407">
        <f>AH$6-0.4</f>
        <v>3.6</v>
      </c>
      <c r="AI142" s="409"/>
      <c r="AJ142" s="407" t="e">
        <f t="shared" si="9"/>
        <v>#N/A</v>
      </c>
      <c r="AK142" s="409"/>
      <c r="AL142" s="410" cm="1">
        <f t="array" ref="AL142">IF(ISNA($W$14),NA(),INDEX(Data_completeness!$A$15:$N$157,$AN142,$AC$37))</f>
        <v>0.88324999999999998</v>
      </c>
      <c r="AM142" s="408"/>
      <c r="AN142" s="406">
        <f>MATCH(View_Completeness!$W$10,Data_completeness!$E$15:$E$157,0)</f>
        <v>10</v>
      </c>
    </row>
    <row r="143" spans="32:40">
      <c r="AG143" s="279" t="str">
        <f t="shared" si="8"/>
        <v/>
      </c>
      <c r="AH143" s="407">
        <f>AH$6+0.5</f>
        <v>4.5</v>
      </c>
      <c r="AI143" s="409"/>
      <c r="AJ143" s="407" t="e">
        <f t="shared" si="9"/>
        <v>#N/A</v>
      </c>
      <c r="AK143" s="409"/>
      <c r="AL143" s="410" cm="1">
        <f t="array" ref="AL143">IF(ISNA($W$14),NA(),INDEX(Data_completeness!$A$15:$N$157,$AN143,$AC$37))</f>
        <v>0.88324999999999998</v>
      </c>
      <c r="AM143" s="408"/>
      <c r="AN143" s="406">
        <f>MATCH(View_Completeness!$W$10,Data_completeness!$E$15:$E$157,0)</f>
        <v>10</v>
      </c>
    </row>
    <row r="144" spans="32:40">
      <c r="AG144" s="279" t="str">
        <f t="shared" si="8"/>
        <v/>
      </c>
      <c r="AH144" s="407">
        <f>AH$6-0.5</f>
        <v>3.5</v>
      </c>
      <c r="AI144" s="409"/>
      <c r="AJ144" s="407" t="e">
        <f t="shared" si="9"/>
        <v>#N/A</v>
      </c>
      <c r="AK144" s="409"/>
      <c r="AL144" s="410" cm="1">
        <f t="array" ref="AL144">IF(ISNA($W$14),NA(),INDEX(Data_completeness!$A$15:$N$157,$AN144,$AC$37))</f>
        <v>0.88324999999999998</v>
      </c>
      <c r="AM144" s="408"/>
      <c r="AN144" s="406">
        <f>MATCH(View_Completeness!$W$10,Data_completeness!$E$15:$E$157,0)</f>
        <v>10</v>
      </c>
    </row>
    <row r="145" spans="33:40">
      <c r="AG145" s="279" t="str">
        <f>Y48</f>
        <v/>
      </c>
      <c r="AH145" s="407">
        <f>AH$6+0.6</f>
        <v>4.5999999999999996</v>
      </c>
      <c r="AI145" s="409"/>
      <c r="AJ145" s="407" t="e">
        <f t="shared" si="9"/>
        <v>#N/A</v>
      </c>
      <c r="AK145" s="409"/>
      <c r="AL145" s="410" cm="1">
        <f t="array" ref="AL145">IF(ISNA($W$14),NA(),INDEX(Data_completeness!$A$15:$N$157,$AN145,$AC$37))</f>
        <v>0.88324999999999998</v>
      </c>
      <c r="AM145" s="408"/>
      <c r="AN145" s="406">
        <f>MATCH(View_Completeness!$W$10,Data_completeness!$E$15:$E$157,0)</f>
        <v>10</v>
      </c>
    </row>
    <row r="146" spans="33:40">
      <c r="AG146" s="279" t="str">
        <f>Y49</f>
        <v/>
      </c>
      <c r="AH146" s="407">
        <f>AH$6-0.6</f>
        <v>3.4</v>
      </c>
      <c r="AI146" s="409"/>
      <c r="AJ146" s="407" t="e">
        <f t="shared" si="9"/>
        <v>#N/A</v>
      </c>
      <c r="AK146" s="409"/>
      <c r="AL146" s="410" cm="1">
        <f t="array" ref="AL146">IF(ISNA($W$14),NA(),INDEX(Data_completeness!$A$15:$N$157,$AN146,$AC$37))</f>
        <v>0.88324999999999998</v>
      </c>
      <c r="AM146" s="408"/>
      <c r="AN146" s="406">
        <f>MATCH(View_Completeness!$W$10,Data_completeness!$E$15:$E$157,0)</f>
        <v>10</v>
      </c>
    </row>
    <row r="147" spans="33:40">
      <c r="AG147" s="281" t="str">
        <f>F9</f>
        <v>RJR</v>
      </c>
      <c r="AH147" s="411">
        <f>VLOOKUP(AG$147,View_Completeness!$AG$134:$AI$146,2,FALSE)</f>
        <v>4</v>
      </c>
      <c r="AI147" s="285"/>
      <c r="AJ147" s="285"/>
      <c r="AK147" s="285">
        <f>IF(ISNA($W$14),NA(),VLOOKUP(AG$147,View_Completeness!$AG$9:$AI$130,3,FALSE))</f>
        <v>0.90908999999999995</v>
      </c>
      <c r="AL147" s="408"/>
      <c r="AM147" s="412"/>
    </row>
  </sheetData>
  <mergeCells count="20">
    <mergeCell ref="B52:F52"/>
    <mergeCell ref="C49:D49"/>
    <mergeCell ref="C37:D37"/>
    <mergeCell ref="C38:D38"/>
    <mergeCell ref="C39:D39"/>
    <mergeCell ref="C40:D40"/>
    <mergeCell ref="C41:D41"/>
    <mergeCell ref="C42:D42"/>
    <mergeCell ref="C43:D43"/>
    <mergeCell ref="C44:D44"/>
    <mergeCell ref="C45:D45"/>
    <mergeCell ref="C46:D46"/>
    <mergeCell ref="C47:D47"/>
    <mergeCell ref="C9:E9"/>
    <mergeCell ref="W11:Y11"/>
    <mergeCell ref="C14:E14"/>
    <mergeCell ref="B35:B36"/>
    <mergeCell ref="C35:C36"/>
    <mergeCell ref="D35:D36"/>
    <mergeCell ref="E35:E36"/>
  </mergeCells>
  <conditionalFormatting sqref="B37">
    <cfRule type="cellIs" dxfId="21" priority="4" operator="equal">
      <formula>$F$9</formula>
    </cfRule>
  </conditionalFormatting>
  <conditionalFormatting sqref="B37:C50">
    <cfRule type="cellIs" dxfId="20" priority="5" operator="equal">
      <formula>$C$9</formula>
    </cfRule>
  </conditionalFormatting>
  <conditionalFormatting sqref="C23:C32 B30">
    <cfRule type="cellIs" dxfId="19" priority="2" operator="equal">
      <formula>$W$14</formula>
    </cfRule>
  </conditionalFormatting>
  <conditionalFormatting sqref="F37:F50">
    <cfRule type="expression" dxfId="18" priority="37">
      <formula>$AD$34="#N/A"</formula>
    </cfRule>
    <cfRule type="iconSet" priority="38">
      <iconSet iconSet="3Symbols2">
        <cfvo type="percent" val="0"/>
        <cfvo type="num" val="$AD$34"/>
        <cfvo type="num" val="$AD$34" gte="0"/>
      </iconSet>
    </cfRule>
    <cfRule type="cellIs" dxfId="17" priority="39" operator="equal">
      <formula>""</formula>
    </cfRule>
    <cfRule type="cellIs" dxfId="16" priority="40" operator="equal">
      <formula>$AD$34</formula>
    </cfRule>
    <cfRule type="cellIs" dxfId="15" priority="41" operator="lessThan">
      <formula>$AD$34</formula>
    </cfRule>
    <cfRule type="cellIs" dxfId="14" priority="42" operator="greaterThan">
      <formula>$AD$34</formula>
    </cfRule>
  </conditionalFormatting>
  <dataValidations count="1">
    <dataValidation type="decimal" allowBlank="1" showInputMessage="1" showErrorMessage="1" sqref="G14" xr:uid="{B2EA52A8-41CD-408D-9DDD-ED7AAA87AAC4}">
      <formula1>0</formula1>
      <formula2>1</formula2>
    </dataValidation>
  </dataValidations>
  <pageMargins left="0.70866141732283472" right="0.70866141732283472" top="0.74803149606299213" bottom="0.74803149606299213" header="0.31496062992125984" footer="0.31496062992125984"/>
  <pageSetup paperSize="9" scale="78" fitToHeight="2" orientation="landscape" horizontalDpi="4294967293" r:id="rId1"/>
  <rowBreaks count="1" manualBreakCount="1">
    <brk id="32" max="10" man="1"/>
  </rowBreaks>
  <ignoredErrors>
    <ignoredError sqref="E21:E29" 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44DEA93-CD14-47A5-896C-249511B8313D}">
          <x14:formula1>
            <xm:f>Lists!$A$132:$A$138</xm:f>
          </x14:formula1>
          <xm:sqref>C14:E14</xm:sqref>
        </x14:dataValidation>
        <x14:dataValidation type="list" allowBlank="1" showInputMessage="1" showErrorMessage="1" xr:uid="{567F1556-CE21-4EAC-8F27-8A6161281008}">
          <x14:formula1>
            <xm:f>Lists!$A$3:$A$123</xm:f>
          </x14:formula1>
          <xm:sqref>C9:E9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D85E7-BE48-4FF6-9D0D-25F568F2DC03}">
  <sheetPr codeName="Sheet6"/>
  <dimension ref="B1:AZ147"/>
  <sheetViews>
    <sheetView showGridLines="0" zoomScale="80" zoomScaleNormal="80" workbookViewId="0">
      <selection activeCell="C7" sqref="C7:E7"/>
    </sheetView>
  </sheetViews>
  <sheetFormatPr defaultRowHeight="14.25"/>
  <cols>
    <col min="1" max="1" width="2.3984375" customWidth="1"/>
    <col min="2" max="2" width="10.3984375" customWidth="1"/>
    <col min="3" max="3" width="66.59765625" customWidth="1"/>
    <col min="4" max="4" width="12.73046875" customWidth="1"/>
    <col min="5" max="7" width="14.73046875" customWidth="1"/>
    <col min="8" max="8" width="8.73046875" customWidth="1"/>
    <col min="10" max="15" width="9.06640625" style="2"/>
    <col min="16" max="19" width="9.06640625" style="279"/>
    <col min="20" max="22" width="9.1328125" style="279"/>
    <col min="23" max="23" width="15.53125" style="279" customWidth="1"/>
    <col min="24" max="24" width="21.86328125" style="279" customWidth="1"/>
    <col min="25" max="52" width="9.1328125" style="279"/>
  </cols>
  <sheetData>
    <row r="1" spans="2:42" ht="20.65">
      <c r="D1" s="258" t="s">
        <v>924</v>
      </c>
      <c r="U1" s="279" t="s">
        <v>662</v>
      </c>
    </row>
    <row r="2" spans="2:42" ht="21">
      <c r="D2" s="243" t="s">
        <v>754</v>
      </c>
    </row>
    <row r="3" spans="2:42">
      <c r="D3" s="259"/>
    </row>
    <row r="5" spans="2:42">
      <c r="AB5" s="279" t="s">
        <v>400</v>
      </c>
      <c r="AC5" s="279" t="s">
        <v>428</v>
      </c>
      <c r="AG5" s="280" t="s">
        <v>663</v>
      </c>
      <c r="AH5" s="279">
        <v>1</v>
      </c>
    </row>
    <row r="6" spans="2:42">
      <c r="B6" s="63" t="s">
        <v>783</v>
      </c>
      <c r="C6" s="63"/>
      <c r="D6" s="63"/>
      <c r="E6" s="63"/>
      <c r="F6" s="63" t="s">
        <v>665</v>
      </c>
      <c r="G6" s="14"/>
      <c r="H6" s="14"/>
      <c r="I6" s="14"/>
      <c r="AB6" s="279" t="s">
        <v>380</v>
      </c>
      <c r="AC6" s="279" t="s">
        <v>427</v>
      </c>
      <c r="AG6" s="280" t="s">
        <v>664</v>
      </c>
      <c r="AH6" s="279">
        <v>4</v>
      </c>
    </row>
    <row r="7" spans="2:42">
      <c r="B7" s="14"/>
      <c r="C7" s="503" t="s">
        <v>29</v>
      </c>
      <c r="D7" s="503"/>
      <c r="E7" s="503"/>
      <c r="F7" s="261" t="str">
        <f>V10</f>
        <v>RCF</v>
      </c>
      <c r="G7" s="14"/>
      <c r="H7" s="14"/>
      <c r="I7" s="14"/>
      <c r="AB7" s="279" t="s">
        <v>401</v>
      </c>
      <c r="AC7" s="279" t="s">
        <v>426</v>
      </c>
      <c r="AG7" s="280"/>
    </row>
    <row r="8" spans="2:42" ht="18" customHeight="1">
      <c r="B8" s="14"/>
      <c r="C8" s="14"/>
      <c r="D8" s="14"/>
      <c r="E8" s="14"/>
      <c r="F8" s="14"/>
      <c r="G8" s="14"/>
      <c r="H8" s="14"/>
      <c r="I8" s="14"/>
    </row>
    <row r="9" spans="2:42">
      <c r="B9" s="14"/>
      <c r="C9" s="197" t="str">
        <f>IF(LEFT($V$10,1)="7","This NHS breast unit is in Wales",V11)</f>
        <v xml:space="preserve">This selected NHS breast unit is within the </v>
      </c>
      <c r="D9" s="198" t="str">
        <f>IF(LEFT($V$10,1)="7","",W11)</f>
        <v>West Yorkshire and Harrogate Cancer Alliance</v>
      </c>
      <c r="E9" s="14"/>
      <c r="F9" s="14"/>
      <c r="G9" s="14"/>
      <c r="H9" s="14"/>
      <c r="I9" s="14"/>
      <c r="V9" s="279" t="s">
        <v>666</v>
      </c>
      <c r="W9" s="279" t="s">
        <v>667</v>
      </c>
      <c r="X9" s="279" t="s">
        <v>668</v>
      </c>
      <c r="Y9" s="279" t="s">
        <v>669</v>
      </c>
      <c r="AF9" s="279" t="s">
        <v>670</v>
      </c>
      <c r="AG9" s="279" t="s">
        <v>646</v>
      </c>
      <c r="AH9" s="279" t="s">
        <v>671</v>
      </c>
      <c r="AI9" s="279" t="s">
        <v>672</v>
      </c>
      <c r="AJ9" s="279" t="s">
        <v>673</v>
      </c>
      <c r="AK9" s="279" t="s">
        <v>251</v>
      </c>
      <c r="AL9" s="279" t="s">
        <v>674</v>
      </c>
      <c r="AM9" s="279" t="str">
        <f>$Z$16</f>
        <v>England and Wales</v>
      </c>
      <c r="AN9" s="279" t="s">
        <v>675</v>
      </c>
      <c r="AO9" s="279" t="s">
        <v>768</v>
      </c>
      <c r="AP9" s="279" t="s">
        <v>769</v>
      </c>
    </row>
    <row r="10" spans="2:42">
      <c r="B10" s="14"/>
      <c r="C10" s="14"/>
      <c r="D10" s="14"/>
      <c r="E10" s="14"/>
      <c r="F10" s="14"/>
      <c r="G10" s="14"/>
      <c r="H10" s="14"/>
      <c r="I10" s="14"/>
      <c r="V10" s="281" t="str">
        <f>INDEX(Lists!$A$2:$F$123,MATCH(View_Indicators!$C$7,Lists!$A$2:$A$123,0),2)</f>
        <v>RCF</v>
      </c>
      <c r="W10" s="281" t="str">
        <f>INDEX(Lists!$A$2:$F$123,MATCH(View_Indicators!$C$7,Lists!$A$2:$A$123,0),4)</f>
        <v>E56000030</v>
      </c>
      <c r="X10" s="281" t="str">
        <f>INDEX(Lists!$A$2:$F$123,MATCH(View_Indicators!$C$7,Lists!$A$2:$A$123,0),6)</f>
        <v>E92000001</v>
      </c>
      <c r="Y10" s="281" t="str">
        <f>INDEX(Lists!$A$2:$F$123,MATCH(View_Indicators!$C$7,Lists!$A$2:$A$123,0),5)</f>
        <v>England</v>
      </c>
      <c r="AF10" s="282">
        <v>0.71089869192141819</v>
      </c>
      <c r="AG10" s="279" t="s">
        <v>409</v>
      </c>
      <c r="AH10" s="283">
        <f>AH$5+AF10</f>
        <v>1.7108986919214182</v>
      </c>
      <c r="AI10" s="279">
        <f ca="1">IF(ISNA(AP10),#N/A,IF(ISNUMBER(AP10),AP10,#N/A))</f>
        <v>0.82352999999999998</v>
      </c>
      <c r="AM10" s="279">
        <f ca="1">VLOOKUP($AA$16,INDIRECT($W$16&amp;"!$E$12:$H$155"),4,FALSE)</f>
        <v>0.80910000000000004</v>
      </c>
      <c r="AN10" s="279">
        <f>MATCH(View_Indicators!AG10,Data_completeness!$E$15:$E$158,0)</f>
        <v>5</v>
      </c>
      <c r="AO10" s="279">
        <f ca="1">VLOOKUP($AG10,INDIRECT($W$16&amp;"!$E$12:$I$155"),$X$16,FALSE)</f>
        <v>0.82352999999999998</v>
      </c>
      <c r="AP10" s="279">
        <f ca="1">IF(AND($X$16=5,$Y$16="N/A"),#N/A,AO10)</f>
        <v>0.82352999999999998</v>
      </c>
    </row>
    <row r="11" spans="2:42" ht="18" customHeight="1">
      <c r="B11" s="63" t="s">
        <v>784</v>
      </c>
      <c r="C11" s="14"/>
      <c r="D11" s="14"/>
      <c r="E11" s="14"/>
      <c r="F11" s="14"/>
      <c r="G11" s="505" t="s">
        <v>785</v>
      </c>
      <c r="H11" s="505"/>
      <c r="I11" s="14"/>
      <c r="V11" s="284" t="s">
        <v>676</v>
      </c>
      <c r="W11" s="488" t="str">
        <f>INDEX(Lists!$A$2:$F$123,MATCH(View_Indicators!C7,Lists!$A$2:$A$123,0),3)&amp;" Cancer Alliance"</f>
        <v>West Yorkshire and Harrogate Cancer Alliance</v>
      </c>
      <c r="X11" s="488"/>
      <c r="Y11" s="488"/>
      <c r="AF11" s="282">
        <v>0.62061212094119966</v>
      </c>
      <c r="AG11" s="279" t="s">
        <v>412</v>
      </c>
      <c r="AH11" s="283">
        <f t="shared" ref="AH11:AH74" si="0">AH$5+AF11</f>
        <v>1.6206121209411997</v>
      </c>
      <c r="AI11" s="279">
        <f t="shared" ref="AI11:AI74" ca="1" si="1">IF(ISNA(AP11),#N/A,IF(ISNUMBER(AP11),AP11,#N/A))</f>
        <v>0.70909</v>
      </c>
      <c r="AM11" s="279">
        <f t="shared" ref="AM11:AM74" ca="1" si="2">VLOOKUP($AA$16,INDIRECT($W$16&amp;"!$E$12:$H$155"),4,FALSE)</f>
        <v>0.80910000000000004</v>
      </c>
      <c r="AN11" s="279">
        <f>MATCH(View_Indicators!AG11,Data_completeness!$E$15:$E$158,0)</f>
        <v>8</v>
      </c>
      <c r="AO11" s="279">
        <f t="shared" ref="AO11:AO74" ca="1" si="3">VLOOKUP($AG11,INDIRECT($W$16&amp;"!$E$12:$I$155"),$X$16,FALSE)</f>
        <v>0.70909</v>
      </c>
      <c r="AP11" s="279">
        <f t="shared" ref="AP11:AP74" ca="1" si="4">IF(AND($X$16=5,$Y$16="N/A"),#N/A,AO11)</f>
        <v>0.70909</v>
      </c>
    </row>
    <row r="12" spans="2:42">
      <c r="B12" s="14"/>
      <c r="C12" s="503" t="s">
        <v>898</v>
      </c>
      <c r="D12" s="503"/>
      <c r="E12" s="503"/>
      <c r="F12" s="14"/>
      <c r="G12" s="504" t="str">
        <f>INDEX(Lists!$A$151:$K$160,MATCH(View_Indicators!$C12,Lists!$A$151:$A$161,0),9)</f>
        <v>England and Wales</v>
      </c>
      <c r="H12" s="504"/>
      <c r="I12" s="14"/>
      <c r="W12" s="279" t="str">
        <f>IF(Y10="Wales",Y10,"the "&amp;W11)</f>
        <v>the West Yorkshire and Harrogate Cancer Alliance</v>
      </c>
      <c r="AF12" s="282">
        <v>0.84638145126108677</v>
      </c>
      <c r="AG12" s="279" t="s">
        <v>413</v>
      </c>
      <c r="AH12" s="283">
        <f t="shared" si="0"/>
        <v>1.8463814512610868</v>
      </c>
      <c r="AI12" s="279">
        <f ca="1">IF(ISNA(AP12),#N/A,IF(ISNUMBER(AP12),AP12,#N/A))</f>
        <v>0.70369999999999999</v>
      </c>
      <c r="AM12" s="279">
        <f t="shared" ca="1" si="2"/>
        <v>0.80910000000000004</v>
      </c>
      <c r="AN12" s="279">
        <f>MATCH(View_Indicators!AG12,Data_completeness!$E$15:$E$158,0)</f>
        <v>9</v>
      </c>
      <c r="AO12" s="279">
        <f t="shared" ca="1" si="3"/>
        <v>0.70369999999999999</v>
      </c>
      <c r="AP12" s="279">
        <f t="shared" ca="1" si="4"/>
        <v>0.70369999999999999</v>
      </c>
    </row>
    <row r="13" spans="2:42" ht="18" customHeight="1">
      <c r="B13" s="63" t="s">
        <v>725</v>
      </c>
      <c r="C13" s="14"/>
      <c r="D13" s="14"/>
      <c r="E13" s="14"/>
      <c r="F13" s="14"/>
      <c r="G13" s="14"/>
      <c r="H13" s="14"/>
      <c r="I13" s="14"/>
      <c r="W13" s="285" t="s">
        <v>678</v>
      </c>
      <c r="Y13" s="285" t="s">
        <v>699</v>
      </c>
      <c r="AF13" s="282">
        <v>0.23052869653990471</v>
      </c>
      <c r="AG13" s="279" t="s">
        <v>410</v>
      </c>
      <c r="AH13" s="283">
        <f t="shared" si="0"/>
        <v>1.2305286965399047</v>
      </c>
      <c r="AI13" s="279">
        <f t="shared" ca="1" si="1"/>
        <v>0.83870999999999996</v>
      </c>
      <c r="AM13" s="279">
        <f t="shared" ca="1" si="2"/>
        <v>0.80910000000000004</v>
      </c>
      <c r="AN13" s="279">
        <f>MATCH(View_Indicators!AG13,Data_completeness!$E$15:$E$158,0)</f>
        <v>6</v>
      </c>
      <c r="AO13" s="279">
        <f t="shared" ca="1" si="3"/>
        <v>0.83870999999999996</v>
      </c>
      <c r="AP13" s="279">
        <f t="shared" ca="1" si="4"/>
        <v>0.83870999999999996</v>
      </c>
    </row>
    <row r="14" spans="2:42" ht="18" customHeight="1">
      <c r="B14" s="14"/>
      <c r="C14" s="503" t="s">
        <v>727</v>
      </c>
      <c r="D14" s="503"/>
      <c r="E14" s="503"/>
      <c r="F14" s="14"/>
      <c r="G14" s="272" t="s">
        <v>1</v>
      </c>
      <c r="H14" s="273" t="s">
        <v>453</v>
      </c>
      <c r="I14" s="14"/>
      <c r="W14" s="279" t="str">
        <f>INDEX(Lists!$A$152:$F$161,MATCH(View_Indicators!$C$12,Lists!$A$152:$A$161,0),5)</f>
        <v>Dicussed MDT (D)</v>
      </c>
      <c r="X14" s="279" t="str">
        <f>IF(ISNA(W14),NA(),X10)</f>
        <v>E92000001</v>
      </c>
      <c r="Y14" s="279" t="str">
        <f>INDEX(Lists!$A$152:$F$161,MATCH(View_Indicators!$C$12,Lists!$A$152:$A$161,0),4)</f>
        <v>(D) MDT</v>
      </c>
      <c r="AF14" s="282">
        <v>0.88010616847147793</v>
      </c>
      <c r="AG14" s="279" t="s">
        <v>411</v>
      </c>
      <c r="AH14" s="283">
        <f t="shared" si="0"/>
        <v>1.8801061684714779</v>
      </c>
      <c r="AI14" s="279">
        <f t="shared" ca="1" si="1"/>
        <v>0.36231999999999998</v>
      </c>
      <c r="AM14" s="279">
        <f t="shared" ca="1" si="2"/>
        <v>0.80910000000000004</v>
      </c>
      <c r="AN14" s="279">
        <f>MATCH(View_Indicators!AG14,Data_completeness!$E$15:$E$158,0)</f>
        <v>7</v>
      </c>
      <c r="AO14" s="279">
        <f t="shared" ca="1" si="3"/>
        <v>0.36231999999999998</v>
      </c>
      <c r="AP14" s="279">
        <f t="shared" ca="1" si="4"/>
        <v>0.36231999999999998</v>
      </c>
    </row>
    <row r="15" spans="2:42">
      <c r="B15" s="63"/>
      <c r="C15" s="14"/>
      <c r="D15" s="14"/>
      <c r="E15" s="14"/>
      <c r="F15" s="14"/>
      <c r="G15" s="14"/>
      <c r="H15" s="14"/>
      <c r="I15" s="14"/>
      <c r="W15" s="281" t="s">
        <v>700</v>
      </c>
      <c r="X15" s="281" t="s">
        <v>726</v>
      </c>
      <c r="Y15" s="281" t="s">
        <v>752</v>
      </c>
      <c r="Z15" s="279" t="s">
        <v>766</v>
      </c>
      <c r="AA15" s="279" t="s">
        <v>767</v>
      </c>
      <c r="AF15" s="282">
        <v>0.65120324870437729</v>
      </c>
      <c r="AG15" s="279" t="s">
        <v>408</v>
      </c>
      <c r="AH15" s="283">
        <f t="shared" si="0"/>
        <v>1.6512032487043773</v>
      </c>
      <c r="AI15" s="279">
        <f t="shared" ca="1" si="1"/>
        <v>0.56410000000000005</v>
      </c>
      <c r="AM15" s="279">
        <f t="shared" ca="1" si="2"/>
        <v>0.80910000000000004</v>
      </c>
      <c r="AN15" s="279">
        <f>MATCH(View_Indicators!AG15,Data_completeness!$E$15:$E$158,0)</f>
        <v>4</v>
      </c>
      <c r="AO15" s="279">
        <f t="shared" ca="1" si="3"/>
        <v>0.56410000000000005</v>
      </c>
      <c r="AP15" s="279">
        <f t="shared" ca="1" si="4"/>
        <v>0.56410000000000005</v>
      </c>
    </row>
    <row r="16" spans="2:42">
      <c r="B16" s="63"/>
      <c r="C16" s="14"/>
      <c r="D16" s="14"/>
      <c r="E16" s="14"/>
      <c r="F16" s="14"/>
      <c r="G16" s="14"/>
      <c r="H16" s="14"/>
      <c r="I16" s="14"/>
      <c r="W16" s="279" t="str">
        <f>INDEX(Lists!$A$152:$F$161,MATCH(View_Indicators!$C$12,Lists!$A$152:$A$161,0),6)</f>
        <v>Ind1_MDT</v>
      </c>
      <c r="X16" s="281">
        <f>VLOOKUP(View_Indicators!C$14,Lists!$A$164:$B$165,2,FALSE)</f>
        <v>4</v>
      </c>
      <c r="Y16" s="279" t="str">
        <f>INDEX(Lists!$A$151:$K$161,MATCH(View_Indicators!$C$12,Lists!$A$151:$A$161,0),11)</f>
        <v>N/A</v>
      </c>
      <c r="Z16" s="279" t="str">
        <f>INDEX(Lists!$A$151:$K$161,MATCH(View_Indicators!$C$12,Lists!$A$151:$A$161,0),9)</f>
        <v>England and Wales</v>
      </c>
      <c r="AA16" s="279" t="str">
        <f>VLOOKUP(Z16,$AB$5:$AC$7,2,FALSE)</f>
        <v>K04000001</v>
      </c>
      <c r="AF16" s="282">
        <v>0.14814810285330315</v>
      </c>
      <c r="AG16" s="279" t="s">
        <v>55</v>
      </c>
      <c r="AH16" s="283">
        <f t="shared" si="0"/>
        <v>1.1481481028533032</v>
      </c>
      <c r="AI16" s="279">
        <f t="shared" ca="1" si="1"/>
        <v>0.95455000000000001</v>
      </c>
      <c r="AM16" s="279">
        <f t="shared" ca="1" si="2"/>
        <v>0.80910000000000004</v>
      </c>
      <c r="AN16" s="279">
        <f>MATCH(View_Indicators!AG16,Data_completeness!$E$15:$E$158,0)</f>
        <v>11</v>
      </c>
      <c r="AO16" s="279">
        <f t="shared" ca="1" si="3"/>
        <v>0.95455000000000001</v>
      </c>
      <c r="AP16" s="279">
        <f t="shared" ca="1" si="4"/>
        <v>0.95455000000000001</v>
      </c>
    </row>
    <row r="17" spans="2:42" ht="15.75">
      <c r="B17" s="227" t="str">
        <f>"Table 1: Performance indicator values for "&amp;C7</f>
        <v>Table 1: Performance indicator values for Airedale NHS Foundation Trust</v>
      </c>
      <c r="C17" s="14"/>
      <c r="D17" s="14"/>
      <c r="E17" s="14"/>
      <c r="F17" s="14"/>
      <c r="G17" s="14"/>
      <c r="H17" s="14"/>
      <c r="I17" s="14"/>
      <c r="W17" s="281" t="s">
        <v>728</v>
      </c>
      <c r="Y17" s="281" t="s">
        <v>422</v>
      </c>
      <c r="AF17" s="282">
        <v>0.16025546311754968</v>
      </c>
      <c r="AG17" s="279" t="s">
        <v>67</v>
      </c>
      <c r="AH17" s="283">
        <f t="shared" si="0"/>
        <v>1.1602554631175497</v>
      </c>
      <c r="AI17" s="279">
        <f t="shared" ca="1" si="1"/>
        <v>0.81579000000000002</v>
      </c>
      <c r="AM17" s="279">
        <f t="shared" ca="1" si="2"/>
        <v>0.80910000000000004</v>
      </c>
      <c r="AN17" s="279">
        <f>MATCH(View_Indicators!AG17,Data_completeness!$E$15:$E$158,0)</f>
        <v>12</v>
      </c>
      <c r="AO17" s="279">
        <f t="shared" ca="1" si="3"/>
        <v>0.81579000000000002</v>
      </c>
      <c r="AP17" s="279">
        <f t="shared" ca="1" si="4"/>
        <v>0.81579000000000002</v>
      </c>
    </row>
    <row r="18" spans="2:42" ht="28.5">
      <c r="B18" s="232" t="s">
        <v>699</v>
      </c>
      <c r="C18" s="237" t="s">
        <v>729</v>
      </c>
      <c r="D18" s="233" t="s">
        <v>1004</v>
      </c>
      <c r="E18" s="234" t="s">
        <v>727</v>
      </c>
      <c r="F18" s="234" t="s">
        <v>730</v>
      </c>
      <c r="G18" s="235" t="str">
        <f>Y$10</f>
        <v>England</v>
      </c>
      <c r="W18" s="279" t="str">
        <f>INDEX(Lists!$A$152:$F$161,MATCH(View_Indicators!$C$12,Lists!$A$152:$A$161,0),3)</f>
        <v>People with de novo metastatic breast cancer (MBC) discussed in an MDT</v>
      </c>
      <c r="Y18" s="279" t="str">
        <f>INDEX(Lists!$A$151:$K$161,MATCH(View_Indicators!$C$12,Lists!$A$151:$A$161,0),8)</f>
        <v>Number of people with invasive breast cancer and evidence of de novo metastatic disease.</v>
      </c>
      <c r="AF18" s="282">
        <v>0.59372231825866928</v>
      </c>
      <c r="AG18" s="279" t="s">
        <v>113</v>
      </c>
      <c r="AH18" s="283">
        <f t="shared" si="0"/>
        <v>1.5937223182586693</v>
      </c>
      <c r="AI18" s="279">
        <f t="shared" ca="1" si="1"/>
        <v>0.82269999999999999</v>
      </c>
      <c r="AM18" s="279">
        <f t="shared" ca="1" si="2"/>
        <v>0.80910000000000004</v>
      </c>
      <c r="AN18" s="279">
        <f>MATCH(View_Indicators!AG18,Data_completeness!$E$15:$E$158,0)</f>
        <v>13</v>
      </c>
      <c r="AO18" s="279">
        <f ca="1">VLOOKUP($AG18,INDIRECT($W$16&amp;"!$E$12:$I$155"),$X$16,FALSE)</f>
        <v>0.82269999999999999</v>
      </c>
      <c r="AP18" s="279">
        <f t="shared" ca="1" si="4"/>
        <v>0.82269999999999999</v>
      </c>
    </row>
    <row r="19" spans="2:42">
      <c r="B19" s="32" t="s">
        <v>755</v>
      </c>
      <c r="C19" t="s">
        <v>899</v>
      </c>
      <c r="D19" s="302">
        <f t="shared" ref="D19:G27" si="5">IF(ISNUMBER(Y21),Y21,"-")</f>
        <v>25</v>
      </c>
      <c r="E19" s="236">
        <f>IF(ISNUMBER(Z21),Z21,"-")</f>
        <v>0.92</v>
      </c>
      <c r="F19" s="236" t="s">
        <v>731</v>
      </c>
      <c r="G19" s="231">
        <f>IF(ISNUMBER(AB21),AB21,"-")</f>
        <v>0.81488000000000005</v>
      </c>
      <c r="AF19" s="282">
        <v>0.35435888891513101</v>
      </c>
      <c r="AG19" s="279" t="s">
        <v>123</v>
      </c>
      <c r="AH19" s="283">
        <f t="shared" si="0"/>
        <v>1.354358888915131</v>
      </c>
      <c r="AI19" s="279">
        <f t="shared" ca="1" si="1"/>
        <v>0.79710000000000003</v>
      </c>
      <c r="AM19" s="279">
        <f t="shared" ca="1" si="2"/>
        <v>0.80910000000000004</v>
      </c>
      <c r="AN19" s="279">
        <f>MATCH(View_Indicators!AG19,Data_completeness!$E$15:$E$158,0)</f>
        <v>14</v>
      </c>
      <c r="AO19" s="279">
        <f t="shared" ca="1" si="3"/>
        <v>0.79710000000000003</v>
      </c>
      <c r="AP19" s="279">
        <f t="shared" ca="1" si="4"/>
        <v>0.79710000000000003</v>
      </c>
    </row>
    <row r="20" spans="2:42">
      <c r="B20" s="32" t="s">
        <v>756</v>
      </c>
      <c r="C20" t="s">
        <v>878</v>
      </c>
      <c r="D20" s="302">
        <f t="shared" si="5"/>
        <v>36</v>
      </c>
      <c r="E20" s="236">
        <f t="shared" si="5"/>
        <v>0.27777999639511108</v>
      </c>
      <c r="F20" s="236" t="s">
        <v>731</v>
      </c>
      <c r="G20" s="231">
        <f t="shared" si="5"/>
        <v>0.31663000583648682</v>
      </c>
      <c r="W20" s="293" t="s">
        <v>699</v>
      </c>
      <c r="X20" s="293" t="s">
        <v>748</v>
      </c>
      <c r="Y20" s="294" t="s">
        <v>747</v>
      </c>
      <c r="Z20" s="295" t="s">
        <v>727</v>
      </c>
      <c r="AA20" s="295" t="s">
        <v>730</v>
      </c>
      <c r="AB20" s="295">
        <f>AT$10</f>
        <v>0</v>
      </c>
      <c r="AF20" s="282">
        <v>0.35517053140657051</v>
      </c>
      <c r="AG20" s="279" t="s">
        <v>125</v>
      </c>
      <c r="AH20" s="283">
        <f t="shared" si="0"/>
        <v>1.3551705314065705</v>
      </c>
      <c r="AI20" s="279">
        <f t="shared" ca="1" si="1"/>
        <v>0.8125</v>
      </c>
      <c r="AM20" s="279">
        <f t="shared" ca="1" si="2"/>
        <v>0.80910000000000004</v>
      </c>
      <c r="AN20" s="279">
        <f>MATCH(View_Indicators!AG20,Data_completeness!$E$15:$E$158,0)</f>
        <v>15</v>
      </c>
      <c r="AO20" s="279">
        <f t="shared" ca="1" si="3"/>
        <v>0.8125</v>
      </c>
      <c r="AP20" s="279">
        <f t="shared" ca="1" si="4"/>
        <v>0.8125</v>
      </c>
    </row>
    <row r="21" spans="2:42" ht="18" customHeight="1">
      <c r="B21" s="32" t="s">
        <v>757</v>
      </c>
      <c r="C21" t="s">
        <v>903</v>
      </c>
      <c r="D21" s="302">
        <f t="shared" si="5"/>
        <v>17</v>
      </c>
      <c r="E21" s="236">
        <f t="shared" si="5"/>
        <v>0.70579999999999998</v>
      </c>
      <c r="F21" s="236">
        <f t="shared" si="5"/>
        <v>0.71062999999999998</v>
      </c>
      <c r="G21" s="231">
        <f t="shared" si="5"/>
        <v>0.31663000583648682</v>
      </c>
      <c r="W21" s="279" t="s">
        <v>737</v>
      </c>
      <c r="X21" s="279" t="s">
        <v>724</v>
      </c>
      <c r="Y21" s="279">
        <f>VLOOKUP($F$7,Ind1_MDT!$E$12:$H$154,3,FALSE)</f>
        <v>25</v>
      </c>
      <c r="Z21" s="291">
        <f>VLOOKUP($F$7,Ind1_MDT!$E$12:$H$154,4,FALSE)</f>
        <v>0.92</v>
      </c>
      <c r="AA21" s="292" t="s">
        <v>731</v>
      </c>
      <c r="AB21" s="291">
        <f>VLOOKUP($X$10,Ind1_MDT!$E$12:$H$154,4,FALSE)</f>
        <v>0.81488000000000005</v>
      </c>
      <c r="AD21" s="279" t="s">
        <v>703</v>
      </c>
      <c r="AF21" s="282">
        <v>0.28963133082778292</v>
      </c>
      <c r="AG21" s="279" t="s">
        <v>223</v>
      </c>
      <c r="AH21" s="283">
        <f t="shared" si="0"/>
        <v>1.2896313308277829</v>
      </c>
      <c r="AI21" s="279">
        <f t="shared" ca="1" si="1"/>
        <v>0.96970000000000001</v>
      </c>
      <c r="AM21" s="279">
        <f t="shared" ca="1" si="2"/>
        <v>0.80910000000000004</v>
      </c>
      <c r="AN21" s="279">
        <f>MATCH(View_Indicators!AG21,Data_completeness!$E$15:$E$158,0)</f>
        <v>16</v>
      </c>
      <c r="AO21" s="279">
        <f t="shared" ca="1" si="3"/>
        <v>0.96970000000000001</v>
      </c>
      <c r="AP21" s="279">
        <f t="shared" ca="1" si="4"/>
        <v>0.96970000000000001</v>
      </c>
    </row>
    <row r="22" spans="2:42" ht="18" customHeight="1">
      <c r="B22" s="32" t="s">
        <v>758</v>
      </c>
      <c r="C22" t="s">
        <v>902</v>
      </c>
      <c r="D22" s="302" t="str">
        <f t="shared" si="5"/>
        <v>-</v>
      </c>
      <c r="E22" s="236" t="str">
        <f t="shared" si="5"/>
        <v>-</v>
      </c>
      <c r="F22" s="236">
        <f t="shared" si="5"/>
        <v>0.93600000000000005</v>
      </c>
      <c r="G22" s="231">
        <f t="shared" si="5"/>
        <v>0.73716999999999999</v>
      </c>
      <c r="W22" s="279" t="s">
        <v>738</v>
      </c>
      <c r="X22" s="279" t="s">
        <v>718</v>
      </c>
      <c r="Y22" s="279">
        <f>VLOOKUP($F$7,Ind2_Biopsy!$E$12:$H$154,3,FALSE)</f>
        <v>36</v>
      </c>
      <c r="Z22" s="291">
        <f>VLOOKUP($F$7,Ind2_Biopsy!$E$12:$H$154,4,FALSE)</f>
        <v>0.27777999639511108</v>
      </c>
      <c r="AA22" s="292" t="s">
        <v>731</v>
      </c>
      <c r="AB22" s="291">
        <f>VLOOKUP($X$10,Ind2_Biopsy!$E$12:$H$154,4,FALSE)</f>
        <v>0.31663000583648682</v>
      </c>
      <c r="AD22" s="279" t="s">
        <v>704</v>
      </c>
      <c r="AF22" s="282">
        <v>0.94985244638219357</v>
      </c>
      <c r="AG22" s="279" t="s">
        <v>231</v>
      </c>
      <c r="AH22" s="283">
        <f t="shared" si="0"/>
        <v>1.9498524463821936</v>
      </c>
      <c r="AI22" s="279">
        <f t="shared" ca="1" si="1"/>
        <v>0.90698000000000001</v>
      </c>
      <c r="AM22" s="279">
        <f t="shared" ca="1" si="2"/>
        <v>0.80910000000000004</v>
      </c>
      <c r="AN22" s="279">
        <f>MATCH(View_Indicators!AG22,Data_completeness!$E$15:$E$158,0)</f>
        <v>17</v>
      </c>
      <c r="AO22" s="279">
        <f t="shared" ca="1" si="3"/>
        <v>0.90698000000000001</v>
      </c>
      <c r="AP22" s="279">
        <f t="shared" ca="1" si="4"/>
        <v>0.90698000000000001</v>
      </c>
    </row>
    <row r="23" spans="2:42" ht="18" customHeight="1">
      <c r="B23" s="32" t="s">
        <v>759</v>
      </c>
      <c r="C23" t="s">
        <v>869</v>
      </c>
      <c r="D23" s="302">
        <f t="shared" si="5"/>
        <v>25</v>
      </c>
      <c r="E23" s="236">
        <f t="shared" si="5"/>
        <v>0.87990000000000002</v>
      </c>
      <c r="F23" s="236">
        <f t="shared" si="5"/>
        <v>0.86714000000000002</v>
      </c>
      <c r="G23" s="231">
        <f t="shared" si="5"/>
        <v>0.53259000000000001</v>
      </c>
      <c r="W23" s="279" t="s">
        <v>740</v>
      </c>
      <c r="X23" s="279" t="s">
        <v>719</v>
      </c>
      <c r="Y23" s="279">
        <f>VLOOKUP($F$7,Ind3_CDK4_inhib!$E$12:$I$154,3,FALSE)</f>
        <v>17</v>
      </c>
      <c r="Z23" s="291">
        <f>VLOOKUP($F$7,Ind3_CDK4_inhib!$E$12:$I$154,4,FALSE)</f>
        <v>0.70579999999999998</v>
      </c>
      <c r="AA23" s="291">
        <f>VLOOKUP($F$7,Ind3_CDK4_inhib!$E$12:$I$154,5,FALSE)</f>
        <v>0.71062999999999998</v>
      </c>
      <c r="AB23" s="291">
        <f>VLOOKUP($X$10,Ind2_Biopsy!$E$12:$H$154,4,FALSE)</f>
        <v>0.31663000583648682</v>
      </c>
      <c r="AD23" s="279" t="s">
        <v>705</v>
      </c>
      <c r="AF23" s="282">
        <v>0.75729140883487367</v>
      </c>
      <c r="AG23" s="279" t="s">
        <v>53</v>
      </c>
      <c r="AH23" s="283">
        <f t="shared" si="0"/>
        <v>1.7572914088348737</v>
      </c>
      <c r="AI23" s="279">
        <f t="shared" ca="1" si="1"/>
        <v>0.80556000000000005</v>
      </c>
      <c r="AM23" s="279">
        <f t="shared" ca="1" si="2"/>
        <v>0.80910000000000004</v>
      </c>
      <c r="AN23" s="279">
        <f>MATCH(View_Indicators!AG23,Data_completeness!$E$15:$E$158,0)</f>
        <v>19</v>
      </c>
      <c r="AO23" s="279">
        <f t="shared" ca="1" si="3"/>
        <v>0.80556000000000005</v>
      </c>
      <c r="AP23" s="279">
        <f t="shared" ca="1" si="4"/>
        <v>0.80556000000000005</v>
      </c>
    </row>
    <row r="24" spans="2:42" ht="18" customHeight="1">
      <c r="B24" s="32" t="s">
        <v>760</v>
      </c>
      <c r="C24" t="s">
        <v>736</v>
      </c>
      <c r="D24" s="302">
        <f t="shared" si="5"/>
        <v>36</v>
      </c>
      <c r="E24" s="236">
        <f t="shared" si="5"/>
        <v>0.41660000000000003</v>
      </c>
      <c r="F24" s="236">
        <f t="shared" si="5"/>
        <v>0.42964999999999998</v>
      </c>
      <c r="G24" s="231">
        <f t="shared" si="5"/>
        <v>0.45284000000000002</v>
      </c>
      <c r="W24" s="279" t="s">
        <v>739</v>
      </c>
      <c r="X24" s="279" t="s">
        <v>720</v>
      </c>
      <c r="Y24" s="279" t="str">
        <f>VLOOKUP($F$7,Ind4_aHER2_ther!$E$12:$I$155,3,FALSE)</f>
        <v>-</v>
      </c>
      <c r="Z24" s="291" t="str">
        <f>VLOOKUP($F$7,Ind4_aHER2_ther!$E$12:$I$155,4,FALSE)</f>
        <v>-</v>
      </c>
      <c r="AA24" s="291">
        <f>VLOOKUP($F$7,Ind4_aHER2_ther!$E$12:$I$155,5,FALSE)</f>
        <v>0.93600000000000005</v>
      </c>
      <c r="AB24" s="291">
        <f>VLOOKUP($X$10,Ind4_aHER2_ther!$E$12:$I$155,4,FALSE)</f>
        <v>0.73716999999999999</v>
      </c>
      <c r="AD24" s="279" t="s">
        <v>706</v>
      </c>
      <c r="AF24" s="282">
        <v>0.54491887025715502</v>
      </c>
      <c r="AG24" s="279" t="s">
        <v>102</v>
      </c>
      <c r="AH24" s="283">
        <f t="shared" si="0"/>
        <v>1.544918870257155</v>
      </c>
      <c r="AI24" s="279">
        <f t="shared" ca="1" si="1"/>
        <v>0.91227999999999998</v>
      </c>
      <c r="AM24" s="279">
        <f t="shared" ca="1" si="2"/>
        <v>0.80910000000000004</v>
      </c>
      <c r="AN24" s="279">
        <f>MATCH(View_Indicators!AG24,Data_completeness!$E$15:$E$158,0)</f>
        <v>20</v>
      </c>
      <c r="AO24" s="279">
        <f t="shared" ca="1" si="3"/>
        <v>0.91227999999999998</v>
      </c>
      <c r="AP24" s="279">
        <f t="shared" ca="1" si="4"/>
        <v>0.91227999999999998</v>
      </c>
    </row>
    <row r="25" spans="2:42" ht="18" customHeight="1">
      <c r="B25" s="32" t="s">
        <v>761</v>
      </c>
      <c r="C25" t="s">
        <v>891</v>
      </c>
      <c r="D25" s="302">
        <f t="shared" si="5"/>
        <v>25</v>
      </c>
      <c r="E25" s="236">
        <f t="shared" si="5"/>
        <v>0.88</v>
      </c>
      <c r="F25" s="236" t="s">
        <v>731</v>
      </c>
      <c r="G25" s="231">
        <f t="shared" si="5"/>
        <v>0.62304000000000004</v>
      </c>
      <c r="W25" s="279" t="s">
        <v>741</v>
      </c>
      <c r="X25" s="279" t="s">
        <v>721</v>
      </c>
      <c r="Y25" s="279">
        <f>VLOOKUP($F$7,Ind5_Chem_denovo!$E$13:$I$155,3,FALSE)</f>
        <v>25</v>
      </c>
      <c r="Z25" s="291">
        <f>VLOOKUP($F$7,Ind5_Chem_denovo!$E$13:$I$155,4,FALSE)</f>
        <v>0.87990000000000002</v>
      </c>
      <c r="AA25" s="291">
        <f>VLOOKUP($F$7,Ind5_Chem_denovo!$E$13:$I$155,5,FALSE)</f>
        <v>0.86714000000000002</v>
      </c>
      <c r="AB25" s="291">
        <f>VLOOKUP($X$10,Ind5_Chem_denovo!$E$13:$I$155,4,FALSE)</f>
        <v>0.53259000000000001</v>
      </c>
      <c r="AD25" s="279" t="s">
        <v>745</v>
      </c>
      <c r="AF25" s="282">
        <v>0.55204427812048174</v>
      </c>
      <c r="AG25" s="279" t="s">
        <v>143</v>
      </c>
      <c r="AH25" s="283">
        <f t="shared" si="0"/>
        <v>1.5520442781204817</v>
      </c>
      <c r="AI25" s="279">
        <f t="shared" ca="1" si="1"/>
        <v>0.84931999999999996</v>
      </c>
      <c r="AM25" s="279">
        <f t="shared" ca="1" si="2"/>
        <v>0.80910000000000004</v>
      </c>
      <c r="AN25" s="279">
        <f>MATCH(View_Indicators!AG25,Data_completeness!$E$15:$E$158,0)</f>
        <v>21</v>
      </c>
      <c r="AO25" s="279">
        <f t="shared" ca="1" si="3"/>
        <v>0.84931999999999996</v>
      </c>
      <c r="AP25" s="279">
        <f t="shared" ca="1" si="4"/>
        <v>0.84931999999999996</v>
      </c>
    </row>
    <row r="26" spans="2:42" ht="18" customHeight="1">
      <c r="B26" s="32" t="s">
        <v>762</v>
      </c>
      <c r="C26" t="s">
        <v>897</v>
      </c>
      <c r="D26" s="302">
        <f t="shared" si="5"/>
        <v>22</v>
      </c>
      <c r="E26" s="236">
        <f t="shared" si="5"/>
        <v>4.5400000000000003E-2</v>
      </c>
      <c r="F26" s="236">
        <f t="shared" si="5"/>
        <v>5.0450000000000002E-2</v>
      </c>
      <c r="G26" s="231">
        <f t="shared" si="5"/>
        <v>9.4899999999999998E-2</v>
      </c>
      <c r="W26" s="279" t="s">
        <v>742</v>
      </c>
      <c r="X26" s="279" t="s">
        <v>736</v>
      </c>
      <c r="Y26" s="279">
        <f>VLOOKUP($F$7,Ind5_Chem_recurrent!$E$13:$I$155,3,FALSE)</f>
        <v>36</v>
      </c>
      <c r="Z26" s="291">
        <f>VLOOKUP($F$7,Ind5_Chem_recurrent!$E$13:$I$155,4,FALSE)</f>
        <v>0.41660000000000003</v>
      </c>
      <c r="AA26" s="291">
        <f>VLOOKUP($F$7,Ind5_Chem_recurrent!$E$13:$I$155,5,FALSE)</f>
        <v>0.42964999999999998</v>
      </c>
      <c r="AB26" s="291">
        <f>VLOOKUP($X$10,Ind5_Chem_recurrent!$E$13:$I$155,4,FALSE)</f>
        <v>0.45284000000000002</v>
      </c>
      <c r="AD26" s="279" t="s">
        <v>746</v>
      </c>
      <c r="AF26" s="282">
        <v>3.9867194155011276E-2</v>
      </c>
      <c r="AG26" s="279" t="s">
        <v>149</v>
      </c>
      <c r="AH26" s="283">
        <f t="shared" si="0"/>
        <v>1.0398671941550113</v>
      </c>
      <c r="AI26" s="279">
        <f t="shared" ca="1" si="1"/>
        <v>0.76388999999999996</v>
      </c>
      <c r="AM26" s="279">
        <f t="shared" ca="1" si="2"/>
        <v>0.80910000000000004</v>
      </c>
      <c r="AN26" s="279">
        <f>MATCH(View_Indicators!AG26,Data_completeness!$E$15:$E$158,0)</f>
        <v>22</v>
      </c>
      <c r="AO26" s="279">
        <f t="shared" ca="1" si="3"/>
        <v>0.76388999999999996</v>
      </c>
      <c r="AP26" s="279">
        <f t="shared" ca="1" si="4"/>
        <v>0.76388999999999996</v>
      </c>
    </row>
    <row r="27" spans="2:42" ht="18" customHeight="1">
      <c r="B27" s="228" t="s">
        <v>763</v>
      </c>
      <c r="C27" s="229" t="s">
        <v>896</v>
      </c>
      <c r="D27" s="302">
        <f t="shared" si="5"/>
        <v>15</v>
      </c>
      <c r="E27" s="238">
        <f t="shared" si="5"/>
        <v>0.2666</v>
      </c>
      <c r="F27" s="238">
        <f t="shared" si="5"/>
        <v>0.28272999999999998</v>
      </c>
      <c r="G27" s="239">
        <f t="shared" si="5"/>
        <v>0.16092999999999999</v>
      </c>
      <c r="W27" s="279" t="s">
        <v>415</v>
      </c>
      <c r="X27" s="279" t="s">
        <v>701</v>
      </c>
      <c r="Y27" s="279">
        <f>VLOOKUP($F$7,Ind8_CNS!$E$12:$J$154,3,FALSE)</f>
        <v>25</v>
      </c>
      <c r="Z27" s="291">
        <f>VLOOKUP($F$7,Ind8_CNS!$E$12:$J$154,4,FALSE)</f>
        <v>0.88</v>
      </c>
      <c r="AA27" s="292" t="s">
        <v>731</v>
      </c>
      <c r="AB27" s="291">
        <f>VLOOKUP($X$10,Ind8_CNS!$E$12:$J$154,4,FALSE)</f>
        <v>0.62304000000000004</v>
      </c>
      <c r="AD27" s="279" t="s">
        <v>702</v>
      </c>
      <c r="AF27" s="282">
        <v>0.79728731382532336</v>
      </c>
      <c r="AG27" s="279" t="s">
        <v>173</v>
      </c>
      <c r="AH27" s="283">
        <f t="shared" si="0"/>
        <v>1.7972873138253234</v>
      </c>
      <c r="AI27" s="279">
        <f t="shared" ca="1" si="1"/>
        <v>0.35555999999999999</v>
      </c>
      <c r="AM27" s="279">
        <f t="shared" ca="1" si="2"/>
        <v>0.80910000000000004</v>
      </c>
      <c r="AN27" s="279">
        <f>MATCH(View_Indicators!AG27,Data_completeness!$E$15:$E$158,0)</f>
        <v>23</v>
      </c>
      <c r="AO27" s="279">
        <f t="shared" ca="1" si="3"/>
        <v>0.35555999999999999</v>
      </c>
      <c r="AP27" s="279">
        <f t="shared" ca="1" si="4"/>
        <v>0.35555999999999999</v>
      </c>
    </row>
    <row r="28" spans="2:42" ht="18" customHeight="1">
      <c r="B28" s="232" t="s">
        <v>699</v>
      </c>
      <c r="C28" s="237" t="s">
        <v>732</v>
      </c>
      <c r="D28" s="195"/>
      <c r="E28" s="240"/>
      <c r="F28" s="230"/>
      <c r="G28" s="244"/>
      <c r="W28" s="279" t="s">
        <v>743</v>
      </c>
      <c r="X28" s="279" t="s">
        <v>722</v>
      </c>
      <c r="Y28" s="279">
        <f>VLOOKUP($F$7,Ind9_Chem_Mort_denovo!$E$12:$I$152,3,FALSE)</f>
        <v>22</v>
      </c>
      <c r="Z28" s="291">
        <f>VLOOKUP($F$7,Ind9_Chem_Mort_denovo!$E$12:$I$152,4,FALSE)</f>
        <v>4.5400000000000003E-2</v>
      </c>
      <c r="AA28" s="292">
        <f>VLOOKUP($F$7,Ind9_Chem_Mort_denovo!$E$12:$I$152,5,FALSE)</f>
        <v>5.0450000000000002E-2</v>
      </c>
      <c r="AB28" s="291">
        <f>VLOOKUP($X$10,Ind9_Chem_Mort_denovo!$E$12:$I$152,4,FALSE)</f>
        <v>9.4899999999999998E-2</v>
      </c>
      <c r="AD28" s="279" t="s">
        <v>707</v>
      </c>
      <c r="AF28" s="282">
        <v>0.18247418884121536</v>
      </c>
      <c r="AG28" s="279" t="s">
        <v>197</v>
      </c>
      <c r="AH28" s="283">
        <f t="shared" si="0"/>
        <v>1.1824741888412154</v>
      </c>
      <c r="AI28" s="279">
        <f t="shared" ca="1" si="1"/>
        <v>0.89231000000000005</v>
      </c>
      <c r="AM28" s="279">
        <f t="shared" ca="1" si="2"/>
        <v>0.80910000000000004</v>
      </c>
      <c r="AN28" s="279">
        <f>MATCH(View_Indicators!AG28,Data_completeness!$E$15:$E$158,0)</f>
        <v>24</v>
      </c>
      <c r="AO28" s="279">
        <f t="shared" ca="1" si="3"/>
        <v>0.89231000000000005</v>
      </c>
      <c r="AP28" s="279">
        <f t="shared" ca="1" si="4"/>
        <v>0.89231000000000005</v>
      </c>
    </row>
    <row r="29" spans="2:42" ht="18" customHeight="1">
      <c r="B29" s="32" t="s">
        <v>755</v>
      </c>
      <c r="C29" t="str">
        <f>INDEX(Lists!$A$152:$H$161,MATCH(View_Indicators!$B29,Lists!$D$152:$D$161,0),8)</f>
        <v>Number of people with invasive breast cancer and evidence of de novo metastatic disease.</v>
      </c>
      <c r="G29" s="119"/>
      <c r="W29" s="279" t="s">
        <v>744</v>
      </c>
      <c r="X29" s="279" t="s">
        <v>723</v>
      </c>
      <c r="Y29" s="279">
        <f>VLOOKUP($F$7,Ind9_Chem_Mort_recurrent!$E$12:$I$152,3,FALSE)</f>
        <v>15</v>
      </c>
      <c r="Z29" s="291">
        <f>VLOOKUP($F$7,Ind9_Chem_Mort_recurrent!$E$12:$I$152,4,FALSE)</f>
        <v>0.2666</v>
      </c>
      <c r="AA29" s="292">
        <f>VLOOKUP($F$7,Ind9_Chem_Mort_recurrent!$E$12:$I$152,5,FALSE)</f>
        <v>0.28272999999999998</v>
      </c>
      <c r="AB29" s="291">
        <f>VLOOKUP($X$10,Ind9_Chem_Mort_recurrent!$E$12:$I$152,4,FALSE)</f>
        <v>0.16092999999999999</v>
      </c>
      <c r="AD29" s="279" t="s">
        <v>708</v>
      </c>
      <c r="AF29" s="282">
        <v>0.99272966463028345</v>
      </c>
      <c r="AG29" s="279" t="s">
        <v>209</v>
      </c>
      <c r="AH29" s="283">
        <f t="shared" si="0"/>
        <v>1.9927296646302834</v>
      </c>
      <c r="AI29" s="279">
        <f t="shared" ca="1" si="1"/>
        <v>0.76190000000000002</v>
      </c>
      <c r="AM29" s="279">
        <f t="shared" ca="1" si="2"/>
        <v>0.80910000000000004</v>
      </c>
      <c r="AN29" s="279">
        <f>MATCH(View_Indicators!AG29,Data_completeness!$E$15:$E$158,0)</f>
        <v>25</v>
      </c>
      <c r="AO29" s="279">
        <f t="shared" ca="1" si="3"/>
        <v>0.76190000000000002</v>
      </c>
      <c r="AP29" s="279">
        <f t="shared" ca="1" si="4"/>
        <v>0.76190000000000002</v>
      </c>
    </row>
    <row r="30" spans="2:42" ht="18" customHeight="1">
      <c r="B30" s="32" t="s">
        <v>756</v>
      </c>
      <c r="C30" t="str">
        <f>INDEX(Lists!$A$152:$H$161,MATCH(View_Indicators!$B30,Lists!$D$152:$D$161,0),8)</f>
        <v>Number of people with invasive breast cancer and evidence of recurrent metastatic disease.</v>
      </c>
      <c r="G30" s="119"/>
      <c r="AF30" s="282">
        <v>0.18578941564389329</v>
      </c>
      <c r="AG30" s="279" t="s">
        <v>211</v>
      </c>
      <c r="AH30" s="283">
        <f t="shared" si="0"/>
        <v>1.1857894156438933</v>
      </c>
      <c r="AI30" s="279">
        <f t="shared" ca="1" si="1"/>
        <v>0.86485999999999996</v>
      </c>
      <c r="AM30" s="279">
        <f t="shared" ca="1" si="2"/>
        <v>0.80910000000000004</v>
      </c>
      <c r="AN30" s="279">
        <f>MATCH(View_Indicators!AG30,Data_completeness!$E$15:$E$158,0)</f>
        <v>26</v>
      </c>
      <c r="AO30" s="279">
        <f t="shared" ca="1" si="3"/>
        <v>0.86485999999999996</v>
      </c>
      <c r="AP30" s="279">
        <f t="shared" ca="1" si="4"/>
        <v>0.86485999999999996</v>
      </c>
    </row>
    <row r="31" spans="2:42" ht="18" customHeight="1">
      <c r="B31" s="32" t="s">
        <v>757</v>
      </c>
      <c r="C31" t="str">
        <f>INDEX(Lists!$A$152:$H$161,MATCH(View_Indicators!$B31,Lists!$D$152:$D$161,0),8)</f>
        <v>Number of people diagnosed with ER positive (HER2 negative/unknown) de novo MBC (excl. deaths within 30 days of diagnosis).</v>
      </c>
      <c r="G31" s="119"/>
      <c r="AF31" s="282">
        <v>8.4623897264353154E-2</v>
      </c>
      <c r="AG31" s="279" t="s">
        <v>37</v>
      </c>
      <c r="AH31" s="283">
        <f t="shared" si="0"/>
        <v>1.0846238972643532</v>
      </c>
      <c r="AI31" s="279">
        <f t="shared" ca="1" si="1"/>
        <v>0.75727999999999995</v>
      </c>
      <c r="AM31" s="279">
        <f t="shared" ca="1" si="2"/>
        <v>0.80910000000000004</v>
      </c>
      <c r="AN31" s="279">
        <f>MATCH(View_Indicators!AG31,Data_completeness!$E$15:$E$158,0)</f>
        <v>28</v>
      </c>
      <c r="AO31" s="279">
        <f t="shared" ca="1" si="3"/>
        <v>0.75727999999999995</v>
      </c>
      <c r="AP31" s="279">
        <f t="shared" ca="1" si="4"/>
        <v>0.75727999999999995</v>
      </c>
    </row>
    <row r="32" spans="2:42" ht="18" customHeight="1">
      <c r="B32" s="32" t="s">
        <v>758</v>
      </c>
      <c r="C32" t="str">
        <f>INDEX(Lists!$A$152:$H$161,MATCH(View_Indicators!$B32,Lists!$D$152:$D$161,0),8)</f>
        <v>Number of people diagnosed with HER2 positive de novo MBC (excl. deaths within 30 days of diagnosis).</v>
      </c>
      <c r="G32" s="119"/>
      <c r="AF32" s="282">
        <v>2.7406959239857365E-3</v>
      </c>
      <c r="AG32" s="279" t="s">
        <v>49</v>
      </c>
      <c r="AH32" s="283">
        <f t="shared" si="0"/>
        <v>1.0027406959239857</v>
      </c>
      <c r="AI32" s="279">
        <f t="shared" ca="1" si="1"/>
        <v>0.77646999999999999</v>
      </c>
      <c r="AM32" s="279">
        <f t="shared" ca="1" si="2"/>
        <v>0.80910000000000004</v>
      </c>
      <c r="AN32" s="279">
        <f>MATCH(View_Indicators!AG32,Data_completeness!$E$15:$E$158,0)</f>
        <v>29</v>
      </c>
      <c r="AO32" s="279">
        <f t="shared" ca="1" si="3"/>
        <v>0.77646999999999999</v>
      </c>
      <c r="AP32" s="279">
        <f t="shared" ca="1" si="4"/>
        <v>0.77646999999999999</v>
      </c>
    </row>
    <row r="33" spans="2:42" ht="18" customHeight="1">
      <c r="B33" s="32" t="s">
        <v>759</v>
      </c>
      <c r="C33" t="str">
        <f>INDEX(Lists!$A$152:$H$161,MATCH(View_Indicators!$B33,Lists!$D$152:$D$161,0),8)</f>
        <v>Number of people with invasive breast cancer and evidence of de novo metastatic disease.</v>
      </c>
      <c r="G33" s="119"/>
      <c r="AF33" s="282">
        <v>0.20066927489643493</v>
      </c>
      <c r="AG33" s="279" t="s">
        <v>73</v>
      </c>
      <c r="AH33" s="283">
        <f t="shared" si="0"/>
        <v>1.2006692748964349</v>
      </c>
      <c r="AI33" s="279">
        <f t="shared" ca="1" si="1"/>
        <v>0.83845999999999998</v>
      </c>
      <c r="AM33" s="279">
        <f t="shared" ca="1" si="2"/>
        <v>0.80910000000000004</v>
      </c>
      <c r="AN33" s="279">
        <f>MATCH(View_Indicators!AG33,Data_completeness!$E$15:$E$158,0)</f>
        <v>31</v>
      </c>
      <c r="AO33" s="279">
        <f t="shared" ca="1" si="3"/>
        <v>0.83845999999999998</v>
      </c>
      <c r="AP33" s="279">
        <f t="shared" ca="1" si="4"/>
        <v>0.83845999999999998</v>
      </c>
    </row>
    <row r="34" spans="2:42" ht="18" customHeight="1">
      <c r="B34" s="32" t="s">
        <v>760</v>
      </c>
      <c r="C34" t="str">
        <f>INDEX(Lists!$A$152:$H$161,MATCH(View_Indicators!$B34,Lists!$D$152:$D$161,0),8)</f>
        <v>Number of people with invasive breast cancer and evidence of recurrent metastatic disease.</v>
      </c>
      <c r="G34" s="119"/>
      <c r="AF34" s="282">
        <v>0.60455332665895867</v>
      </c>
      <c r="AG34" s="279" t="s">
        <v>77</v>
      </c>
      <c r="AH34" s="283">
        <f t="shared" si="0"/>
        <v>1.6045533266589587</v>
      </c>
      <c r="AI34" s="279">
        <f t="shared" ca="1" si="1"/>
        <v>0.67142999999999997</v>
      </c>
      <c r="AM34" s="279">
        <f t="shared" ca="1" si="2"/>
        <v>0.80910000000000004</v>
      </c>
      <c r="AN34" s="279">
        <f>MATCH(View_Indicators!AG34,Data_completeness!$E$15:$E$158,0)</f>
        <v>30</v>
      </c>
      <c r="AO34" s="279">
        <f t="shared" ca="1" si="3"/>
        <v>0.67142999999999997</v>
      </c>
      <c r="AP34" s="279">
        <f t="shared" ca="1" si="4"/>
        <v>0.67142999999999997</v>
      </c>
    </row>
    <row r="35" spans="2:42" ht="18" customHeight="1">
      <c r="B35" s="32" t="s">
        <v>761</v>
      </c>
      <c r="C35" t="str">
        <f>INDEX(Lists!$A$152:$H$161,MATCH(View_Indicators!$B35,Lists!$D$152:$D$161,0),8)</f>
        <v>Number of people with invasive breast cancer and evidence of de novo metastatic disease.</v>
      </c>
      <c r="G35" s="119"/>
      <c r="AF35" s="282">
        <v>6.0307847824222272E-2</v>
      </c>
      <c r="AG35" s="279" t="s">
        <v>100</v>
      </c>
      <c r="AH35" s="283">
        <f t="shared" si="0"/>
        <v>1.0603078478242223</v>
      </c>
      <c r="AI35" s="279">
        <f t="shared" ca="1" si="1"/>
        <v>0.88636000000000004</v>
      </c>
      <c r="AM35" s="279">
        <f t="shared" ca="1" si="2"/>
        <v>0.80910000000000004</v>
      </c>
      <c r="AN35" s="279">
        <f>MATCH(View_Indicators!AG35,Data_completeness!$E$15:$E$158,0)</f>
        <v>32</v>
      </c>
      <c r="AO35" s="279">
        <f t="shared" ca="1" si="3"/>
        <v>0.88636000000000004</v>
      </c>
      <c r="AP35" s="279">
        <f t="shared" ca="1" si="4"/>
        <v>0.88636000000000004</v>
      </c>
    </row>
    <row r="36" spans="2:42" ht="18" customHeight="1">
      <c r="B36" s="32" t="s">
        <v>762</v>
      </c>
      <c r="C36" t="str">
        <f>INDEX(Lists!$A$152:$H$161,MATCH(View_Indicators!$B36,Lists!$D$152:$D$161,0),8)</f>
        <v>Number of people with invasive breast cancer and evidence of de novo metastatic disease who have received chemotherapy.</v>
      </c>
      <c r="G36" s="119"/>
      <c r="AF36" s="282">
        <v>0.62227784074106829</v>
      </c>
      <c r="AG36" s="279" t="s">
        <v>129</v>
      </c>
      <c r="AH36" s="283">
        <f t="shared" si="0"/>
        <v>1.6222778407410683</v>
      </c>
      <c r="AI36" s="279">
        <f t="shared" ca="1" si="1"/>
        <v>0.91025999999999996</v>
      </c>
      <c r="AM36" s="279">
        <f t="shared" ca="1" si="2"/>
        <v>0.80910000000000004</v>
      </c>
      <c r="AN36" s="279">
        <f>MATCH(View_Indicators!AG36,Data_completeness!$E$15:$E$158,0)</f>
        <v>33</v>
      </c>
      <c r="AO36" s="279">
        <f t="shared" ca="1" si="3"/>
        <v>0.91025999999999996</v>
      </c>
      <c r="AP36" s="279">
        <f t="shared" ca="1" si="4"/>
        <v>0.91025999999999996</v>
      </c>
    </row>
    <row r="37" spans="2:42" ht="18" customHeight="1">
      <c r="B37" s="228" t="s">
        <v>763</v>
      </c>
      <c r="C37" s="229" t="str">
        <f>INDEX(Lists!$A$152:$H$161,MATCH(View_Indicators!$B37,Lists!$D$152:$D$161,0),8)</f>
        <v>Number of people with invasive breast cancer and evidence of recurrent metastatic disease who have received chemotherapy after the date of recurrence.</v>
      </c>
      <c r="D37" s="229"/>
      <c r="E37" s="229"/>
      <c r="F37" s="229"/>
      <c r="G37" s="116"/>
      <c r="AF37" s="282">
        <v>0.24680090647297703</v>
      </c>
      <c r="AG37" s="279" t="s">
        <v>131</v>
      </c>
      <c r="AH37" s="283">
        <f t="shared" si="0"/>
        <v>1.246800906472977</v>
      </c>
      <c r="AI37" s="279">
        <f t="shared" ca="1" si="1"/>
        <v>0.85714000000000001</v>
      </c>
      <c r="AM37" s="279">
        <f t="shared" ca="1" si="2"/>
        <v>0.80910000000000004</v>
      </c>
      <c r="AN37" s="279">
        <f>MATCH(View_Indicators!AG37,Data_completeness!$E$15:$E$158,0)</f>
        <v>34</v>
      </c>
      <c r="AO37" s="279">
        <f t="shared" ca="1" si="3"/>
        <v>0.85714000000000001</v>
      </c>
      <c r="AP37" s="279">
        <f t="shared" ca="1" si="4"/>
        <v>0.85714000000000001</v>
      </c>
    </row>
    <row r="38" spans="2:42" ht="18" customHeight="1">
      <c r="AF38" s="282">
        <v>0.97699631695622413</v>
      </c>
      <c r="AG38" s="279" t="s">
        <v>133</v>
      </c>
      <c r="AH38" s="283">
        <f t="shared" si="0"/>
        <v>1.9769963169562241</v>
      </c>
      <c r="AI38" s="279">
        <f t="shared" ca="1" si="1"/>
        <v>0.85496000000000005</v>
      </c>
      <c r="AM38" s="279">
        <f t="shared" ca="1" si="2"/>
        <v>0.80910000000000004</v>
      </c>
      <c r="AN38" s="279">
        <f>MATCH(View_Indicators!AG38,Data_completeness!$E$15:$E$158,0)</f>
        <v>35</v>
      </c>
      <c r="AO38" s="279">
        <f t="shared" ca="1" si="3"/>
        <v>0.85496000000000005</v>
      </c>
      <c r="AP38" s="279">
        <f t="shared" ca="1" si="4"/>
        <v>0.85496000000000005</v>
      </c>
    </row>
    <row r="39" spans="2:42" ht="18" customHeight="1">
      <c r="B39" s="28" t="s">
        <v>751</v>
      </c>
      <c r="C39" t="s">
        <v>765</v>
      </c>
      <c r="AF39" s="282">
        <v>0.98950262408889422</v>
      </c>
      <c r="AG39" s="279" t="s">
        <v>141</v>
      </c>
      <c r="AH39" s="283">
        <f t="shared" si="0"/>
        <v>1.9895026240888942</v>
      </c>
      <c r="AI39" s="279">
        <f t="shared" ca="1" si="1"/>
        <v>0.82418000000000002</v>
      </c>
      <c r="AM39" s="279">
        <f t="shared" ca="1" si="2"/>
        <v>0.80910000000000004</v>
      </c>
      <c r="AN39" s="279">
        <f>MATCH(View_Indicators!AG39,Data_completeness!$E$15:$E$158,0)</f>
        <v>36</v>
      </c>
      <c r="AO39" s="279">
        <f t="shared" ca="1" si="3"/>
        <v>0.82418000000000002</v>
      </c>
      <c r="AP39" s="279">
        <f t="shared" ca="1" si="4"/>
        <v>0.82418000000000002</v>
      </c>
    </row>
    <row r="40" spans="2:42" ht="18" customHeight="1">
      <c r="C40" t="s">
        <v>764</v>
      </c>
      <c r="AF40" s="282">
        <v>9.1965750451275419E-2</v>
      </c>
      <c r="AG40" s="279" t="s">
        <v>189</v>
      </c>
      <c r="AH40" s="283">
        <f t="shared" si="0"/>
        <v>1.0919657504512754</v>
      </c>
      <c r="AI40" s="279">
        <f t="shared" ca="1" si="1"/>
        <v>0.77358000000000005</v>
      </c>
      <c r="AM40" s="279">
        <f t="shared" ca="1" si="2"/>
        <v>0.80910000000000004</v>
      </c>
      <c r="AN40" s="279">
        <f>MATCH(View_Indicators!AG40,Data_completeness!$E$15:$E$158,0)</f>
        <v>37</v>
      </c>
      <c r="AO40" s="279">
        <f t="shared" ca="1" si="3"/>
        <v>0.77358000000000005</v>
      </c>
      <c r="AP40" s="279">
        <f t="shared" ca="1" si="4"/>
        <v>0.77358000000000005</v>
      </c>
    </row>
    <row r="41" spans="2:42" ht="18">
      <c r="D41" s="215"/>
      <c r="E41" s="215"/>
      <c r="F41" s="215"/>
      <c r="G41" s="215"/>
      <c r="AF41" s="282">
        <v>0.55983027937140806</v>
      </c>
      <c r="AG41" s="279" t="s">
        <v>190</v>
      </c>
      <c r="AH41" s="283">
        <f t="shared" si="0"/>
        <v>1.5598302793714081</v>
      </c>
      <c r="AI41" s="279">
        <f t="shared" ca="1" si="1"/>
        <v>0.92666999999999999</v>
      </c>
      <c r="AM41" s="279">
        <f t="shared" ca="1" si="2"/>
        <v>0.80910000000000004</v>
      </c>
      <c r="AN41" s="279">
        <f>MATCH(View_Indicators!AG41,Data_completeness!$E$15:$E$158,0)</f>
        <v>38</v>
      </c>
      <c r="AO41" s="279">
        <f t="shared" ca="1" si="3"/>
        <v>0.92666999999999999</v>
      </c>
      <c r="AP41" s="279">
        <f t="shared" ca="1" si="4"/>
        <v>0.92666999999999999</v>
      </c>
    </row>
    <row r="42" spans="2:42" ht="15" customHeight="1">
      <c r="B42" s="200" t="str">
        <f>"Table 2: Performance indicator values for NHS breast units within "&amp;$W$12</f>
        <v>Table 2: Performance indicator values for NHS breast units within the West Yorkshire and Harrogate Cancer Alliance</v>
      </c>
      <c r="C42" s="216"/>
      <c r="D42" s="215"/>
      <c r="E42" s="215"/>
      <c r="F42" s="215"/>
      <c r="G42" s="215"/>
      <c r="AF42" s="282">
        <v>0.63810853590895844</v>
      </c>
      <c r="AG42" s="279" t="s">
        <v>225</v>
      </c>
      <c r="AH42" s="283">
        <f t="shared" si="0"/>
        <v>1.6381085359089584</v>
      </c>
      <c r="AI42" s="279">
        <f t="shared" ca="1" si="1"/>
        <v>0.92062999999999995</v>
      </c>
      <c r="AM42" s="279">
        <f t="shared" ca="1" si="2"/>
        <v>0.80910000000000004</v>
      </c>
      <c r="AN42" s="279">
        <f>MATCH(View_Indicators!AG42,Data_completeness!$E$15:$E$158,0)</f>
        <v>39</v>
      </c>
      <c r="AO42" s="279">
        <f t="shared" ca="1" si="3"/>
        <v>0.92062999999999995</v>
      </c>
      <c r="AP42" s="279">
        <f t="shared" ca="1" si="4"/>
        <v>0.92062999999999995</v>
      </c>
    </row>
    <row r="43" spans="2:42" ht="18">
      <c r="B43" s="217"/>
      <c r="C43" s="218" t="str">
        <f>"on the metric: "&amp;$C$12</f>
        <v>on the metric: People with newly diagnosed de novo metastatic breast cancer (MBC) discussed in an MDT</v>
      </c>
      <c r="D43" s="219"/>
      <c r="E43" s="219"/>
      <c r="F43" s="219"/>
      <c r="G43" s="219"/>
      <c r="V43" s="279" t="s">
        <v>684</v>
      </c>
      <c r="W43" s="279" t="s">
        <v>687</v>
      </c>
      <c r="X43" s="279" t="s">
        <v>251</v>
      </c>
      <c r="Y43" s="279" t="s">
        <v>471</v>
      </c>
      <c r="Z43" s="279" t="s">
        <v>688</v>
      </c>
      <c r="AA43" s="279" t="s">
        <v>727</v>
      </c>
      <c r="AB43" s="279" t="s">
        <v>730</v>
      </c>
      <c r="AC43" s="279" t="s">
        <v>691</v>
      </c>
      <c r="AF43" s="282">
        <v>2.6226412645121266E-2</v>
      </c>
      <c r="AG43" s="279" t="s">
        <v>227</v>
      </c>
      <c r="AH43" s="283">
        <f t="shared" si="0"/>
        <v>1.0262264126451213</v>
      </c>
      <c r="AI43" s="279">
        <f t="shared" ca="1" si="1"/>
        <v>0.88371999999999995</v>
      </c>
      <c r="AM43" s="279">
        <f t="shared" ca="1" si="2"/>
        <v>0.80910000000000004</v>
      </c>
      <c r="AN43" s="279">
        <f>MATCH(View_Indicators!AG43,Data_completeness!$E$15:$E$158,0)</f>
        <v>40</v>
      </c>
      <c r="AO43" s="279">
        <f t="shared" ca="1" si="3"/>
        <v>0.88371999999999995</v>
      </c>
      <c r="AP43" s="279">
        <f t="shared" ca="1" si="4"/>
        <v>0.88371999999999995</v>
      </c>
    </row>
    <row r="44" spans="2:42">
      <c r="V44" s="280">
        <v>1</v>
      </c>
      <c r="W44" s="279" t="str">
        <f>V44&amp;"x"&amp;RIGHT(W$10,3)</f>
        <v>1x030</v>
      </c>
      <c r="X44" s="281" t="str">
        <f>IFERROR(INDEX(Lists!$A$2:$H$123,MATCH(View_Indicators!$W44,Lists!$G$2:$G$123,0),1),"")</f>
        <v>Airedale NHS Foundation Trust</v>
      </c>
      <c r="Y44" s="281" t="str">
        <f>IFERROR(INDEX(Lists!$A$2:$F$123,MATCH(View_Indicators!$X44,Lists!$A$2:$A$123,0),2),"")</f>
        <v>RCF</v>
      </c>
      <c r="Z44" s="279">
        <f t="shared" ref="Z44:Z56" ca="1" si="6">IFERROR(VLOOKUP($Y44,INDIRECT($W$16&amp;"!$E$12:$H$154"),3,FALSE),"")</f>
        <v>25</v>
      </c>
      <c r="AA44" s="279">
        <f t="shared" ref="AA44:AA56" ca="1" si="7">IFERROR(VLOOKUP($Y44,INDIRECT($W$16&amp;"!$E$12:$H$154"),4,FALSE),"")</f>
        <v>0.92</v>
      </c>
      <c r="AB44" s="279" t="str">
        <f t="shared" ref="AB44:AB56" ca="1" si="8">IFERROR(IF($Y$16="N/A","-",VLOOKUP($Y44,INDIRECT($W$16&amp;"!$E$12:$I$154"),5,FALSE)),"")</f>
        <v>-</v>
      </c>
      <c r="AF44" s="282">
        <v>0.10329912660992857</v>
      </c>
      <c r="AG44" s="279" t="s">
        <v>41</v>
      </c>
      <c r="AH44" s="283">
        <f t="shared" si="0"/>
        <v>1.1032991266099286</v>
      </c>
      <c r="AI44" s="279">
        <f t="shared" ca="1" si="1"/>
        <v>0.85965000000000003</v>
      </c>
      <c r="AM44" s="279">
        <f t="shared" ca="1" si="2"/>
        <v>0.80910000000000004</v>
      </c>
      <c r="AN44" s="279">
        <f>MATCH(View_Indicators!AG44,Data_completeness!$E$15:$E$158,0)</f>
        <v>42</v>
      </c>
      <c r="AO44" s="279">
        <f t="shared" ca="1" si="3"/>
        <v>0.85965000000000003</v>
      </c>
      <c r="AP44" s="279">
        <f t="shared" ca="1" si="4"/>
        <v>0.85965000000000003</v>
      </c>
    </row>
    <row r="45" spans="2:42" ht="28.5">
      <c r="B45" s="253" t="s">
        <v>471</v>
      </c>
      <c r="C45" s="254" t="s">
        <v>661</v>
      </c>
      <c r="D45" s="255"/>
      <c r="E45" s="256" t="s">
        <v>1004</v>
      </c>
      <c r="F45" s="203" t="s">
        <v>727</v>
      </c>
      <c r="G45" s="204" t="s">
        <v>730</v>
      </c>
      <c r="V45" s="279">
        <v>2</v>
      </c>
      <c r="W45" s="279" t="str">
        <f t="shared" ref="W45:W56" si="9">V45&amp;"x"&amp;RIGHT(W$10,3)</f>
        <v>2x030</v>
      </c>
      <c r="X45" s="281" t="str">
        <f>IFERROR(INDEX(Lists!$A$2:$H$123,MATCH(View_Indicators!$W45,Lists!$G$2:$G$123,0),1),"")</f>
        <v>Bradford Teaching Hospitals NHS Foundation Trust</v>
      </c>
      <c r="Y45" s="281" t="str">
        <f>IFERROR(INDEX(Lists!$A$2:$F$123,MATCH(View_Indicators!$X45,Lists!$A$2:$A$123,0),2),"")</f>
        <v>RAE</v>
      </c>
      <c r="Z45" s="279">
        <f t="shared" ca="1" si="6"/>
        <v>44</v>
      </c>
      <c r="AA45" s="279">
        <f t="shared" ca="1" si="7"/>
        <v>0.84091000000000005</v>
      </c>
      <c r="AB45" s="279" t="str">
        <f t="shared" ca="1" si="8"/>
        <v>-</v>
      </c>
      <c r="AC45" s="281"/>
      <c r="AF45" s="282">
        <v>9.8646219815544001E-2</v>
      </c>
      <c r="AG45" s="279" t="s">
        <v>119</v>
      </c>
      <c r="AH45" s="283">
        <f t="shared" si="0"/>
        <v>1.098646219815544</v>
      </c>
      <c r="AI45" s="279">
        <f t="shared" ca="1" si="1"/>
        <v>0.58384999999999998</v>
      </c>
      <c r="AM45" s="279">
        <f t="shared" ca="1" si="2"/>
        <v>0.80910000000000004</v>
      </c>
      <c r="AN45" s="279">
        <f>MATCH(View_Indicators!AG45,Data_completeness!$E$15:$E$158,0)</f>
        <v>43</v>
      </c>
      <c r="AO45" s="279">
        <f t="shared" ca="1" si="3"/>
        <v>0.58384999999999998</v>
      </c>
      <c r="AP45" s="279">
        <f t="shared" ca="1" si="4"/>
        <v>0.58384999999999998</v>
      </c>
    </row>
    <row r="46" spans="2:42" ht="18" customHeight="1">
      <c r="B46" s="241" t="str">
        <f>IF(ISERROR(Y44),"",Y44)</f>
        <v>RCF</v>
      </c>
      <c r="C46" s="501" t="str">
        <f>IF(ISERROR(X44),"",X44)</f>
        <v>Airedale NHS Foundation Trust</v>
      </c>
      <c r="D46" s="501"/>
      <c r="E46" s="246">
        <f t="shared" ref="E46:F54" ca="1" si="10">IF(ISERROR(Z44),"",Z44)</f>
        <v>25</v>
      </c>
      <c r="F46" s="247">
        <f ca="1">IF(ISERROR(AA44),"",AA44)</f>
        <v>0.92</v>
      </c>
      <c r="G46" s="249" t="str">
        <f ca="1">IF(ISERROR(AA44),"",IF(ISNUMBER(AB44),AB44,"-"))</f>
        <v>-</v>
      </c>
      <c r="V46" s="279">
        <v>3</v>
      </c>
      <c r="W46" s="279" t="str">
        <f t="shared" si="9"/>
        <v>3x030</v>
      </c>
      <c r="X46" s="281" t="str">
        <f>IFERROR(INDEX(Lists!$A$2:$H$123,MATCH(View_Indicators!$W46,Lists!$G$2:$G$123,0),1),"")</f>
        <v>Calderdale and Huddersfield NHS Foundation Trust</v>
      </c>
      <c r="Y46" s="281" t="str">
        <f>IFERROR(INDEX(Lists!$A$2:$F$123,MATCH(View_Indicators!$X46,Lists!$A$2:$A$123,0),2),"")</f>
        <v>RWY</v>
      </c>
      <c r="Z46" s="279">
        <f t="shared" ca="1" si="6"/>
        <v>73</v>
      </c>
      <c r="AA46" s="279">
        <f t="shared" ca="1" si="7"/>
        <v>0.79452</v>
      </c>
      <c r="AB46" s="279" t="str">
        <f t="shared" ca="1" si="8"/>
        <v>-</v>
      </c>
      <c r="AC46" s="281"/>
      <c r="AF46" s="282">
        <v>0.94547771315142981</v>
      </c>
      <c r="AG46" s="279" t="s">
        <v>814</v>
      </c>
      <c r="AH46" s="283">
        <f t="shared" si="0"/>
        <v>1.9454777131514298</v>
      </c>
      <c r="AI46" s="279">
        <f t="shared" ca="1" si="1"/>
        <v>0.50602000000000003</v>
      </c>
      <c r="AM46" s="279">
        <f t="shared" ca="1" si="2"/>
        <v>0.80910000000000004</v>
      </c>
      <c r="AN46" s="279">
        <f>MATCH(View_Indicators!AG46,Data_completeness!$E$15:$E$158,0)</f>
        <v>44</v>
      </c>
      <c r="AO46" s="279">
        <f t="shared" ca="1" si="3"/>
        <v>0.50602000000000003</v>
      </c>
      <c r="AP46" s="279">
        <f t="shared" ca="1" si="4"/>
        <v>0.50602000000000003</v>
      </c>
    </row>
    <row r="47" spans="2:42" ht="18" customHeight="1">
      <c r="B47" s="222" t="str">
        <f t="shared" ref="B47:B54" si="11">IF(ISERROR(Y45),"",Y45)</f>
        <v>RAE</v>
      </c>
      <c r="C47" s="502" t="str">
        <f>IF(ISERROR(X45),"",X45)</f>
        <v>Bradford Teaching Hospitals NHS Foundation Trust</v>
      </c>
      <c r="D47" s="502"/>
      <c r="E47" s="252">
        <f t="shared" ca="1" si="10"/>
        <v>44</v>
      </c>
      <c r="F47" s="248">
        <f t="shared" ca="1" si="10"/>
        <v>0.84091000000000005</v>
      </c>
      <c r="G47" s="250" t="str">
        <f t="shared" ref="G47:G54" ca="1" si="12">IF(ISERROR(AA45),"",IF(ISNUMBER(AB45),AB45,"-"))</f>
        <v>-</v>
      </c>
      <c r="V47" s="279">
        <v>4</v>
      </c>
      <c r="W47" s="279" t="str">
        <f t="shared" si="9"/>
        <v>4x030</v>
      </c>
      <c r="X47" s="281" t="str">
        <f>IFERROR(INDEX(Lists!$A$2:$H$123,MATCH(View_Indicators!$W47,Lists!$G$2:$G$123,0),1),"")</f>
        <v>Harrogate and District NHS Foundation Trust</v>
      </c>
      <c r="Y47" s="281" t="str">
        <f>IFERROR(INDEX(Lists!$A$2:$F$123,MATCH(View_Indicators!$X47,Lists!$A$2:$A$123,0),2),"")</f>
        <v>RCD</v>
      </c>
      <c r="Z47" s="279">
        <f t="shared" ca="1" si="6"/>
        <v>30</v>
      </c>
      <c r="AA47" s="279">
        <f t="shared" ca="1" si="7"/>
        <v>0.96667000000000003</v>
      </c>
      <c r="AB47" s="279" t="str">
        <f t="shared" ca="1" si="8"/>
        <v>-</v>
      </c>
      <c r="AC47" s="281"/>
      <c r="AF47" s="282">
        <v>0.18324583936547079</v>
      </c>
      <c r="AG47" s="279" t="s">
        <v>184</v>
      </c>
      <c r="AH47" s="283">
        <f t="shared" si="0"/>
        <v>1.1832458393654708</v>
      </c>
      <c r="AI47" s="279">
        <f t="shared" ca="1" si="1"/>
        <v>0.76595999999999997</v>
      </c>
      <c r="AM47" s="279">
        <f t="shared" ca="1" si="2"/>
        <v>0.80910000000000004</v>
      </c>
      <c r="AN47" s="279">
        <f>MATCH(View_Indicators!AG47,Data_completeness!$E$15:$E$158,0)</f>
        <v>45</v>
      </c>
      <c r="AO47" s="279">
        <f t="shared" ca="1" si="3"/>
        <v>0.76595999999999997</v>
      </c>
      <c r="AP47" s="279">
        <f t="shared" ca="1" si="4"/>
        <v>0.76595999999999997</v>
      </c>
    </row>
    <row r="48" spans="2:42" ht="18" customHeight="1">
      <c r="B48" s="222" t="str">
        <f t="shared" si="11"/>
        <v>RWY</v>
      </c>
      <c r="C48" s="502" t="str">
        <f t="shared" ref="C48:C54" si="13">IF(ISERROR(X46),"",X46)</f>
        <v>Calderdale and Huddersfield NHS Foundation Trust</v>
      </c>
      <c r="D48" s="502"/>
      <c r="E48" s="252">
        <f t="shared" ca="1" si="10"/>
        <v>73</v>
      </c>
      <c r="F48" s="248">
        <f t="shared" ca="1" si="10"/>
        <v>0.79452</v>
      </c>
      <c r="G48" s="250" t="str">
        <f t="shared" ca="1" si="12"/>
        <v>-</v>
      </c>
      <c r="V48" s="279">
        <v>5</v>
      </c>
      <c r="W48" s="279" t="str">
        <f t="shared" si="9"/>
        <v>5x030</v>
      </c>
      <c r="X48" s="281" t="str">
        <f>IFERROR(INDEX(Lists!$A$2:$H$123,MATCH(View_Indicators!$W48,Lists!$G$2:$G$123,0),1),"")</f>
        <v>Leeds Teaching Hospitals NHS Trust</v>
      </c>
      <c r="Y48" s="281" t="str">
        <f>IFERROR(INDEX(Lists!$A$2:$F$123,MATCH(View_Indicators!$X48,Lists!$A$2:$A$123,0),2),"")</f>
        <v>RR8</v>
      </c>
      <c r="Z48" s="279" t="str">
        <f t="shared" ca="1" si="6"/>
        <v/>
      </c>
      <c r="AA48" s="279" t="str">
        <f t="shared" ca="1" si="7"/>
        <v/>
      </c>
      <c r="AB48" s="279" t="str">
        <f t="shared" ca="1" si="8"/>
        <v>-</v>
      </c>
      <c r="AC48" s="281"/>
      <c r="AF48" s="282">
        <v>0.59843220145125908</v>
      </c>
      <c r="AG48" s="279" t="s">
        <v>235</v>
      </c>
      <c r="AH48" s="283">
        <f t="shared" si="0"/>
        <v>1.5984322014512591</v>
      </c>
      <c r="AI48" s="279">
        <f t="shared" ca="1" si="1"/>
        <v>0.90741000000000005</v>
      </c>
      <c r="AM48" s="279">
        <f t="shared" ca="1" si="2"/>
        <v>0.80910000000000004</v>
      </c>
      <c r="AN48" s="279">
        <f>MATCH(View_Indicators!AG48,Data_completeness!$E$15:$E$158,0)</f>
        <v>46</v>
      </c>
      <c r="AO48" s="279">
        <f t="shared" ca="1" si="3"/>
        <v>0.90741000000000005</v>
      </c>
      <c r="AP48" s="279">
        <f t="shared" ca="1" si="4"/>
        <v>0.90741000000000005</v>
      </c>
    </row>
    <row r="49" spans="2:42" ht="18" customHeight="1">
      <c r="B49" s="222" t="str">
        <f t="shared" si="11"/>
        <v>RCD</v>
      </c>
      <c r="C49" s="502" t="str">
        <f t="shared" si="13"/>
        <v>Harrogate and District NHS Foundation Trust</v>
      </c>
      <c r="D49" s="502"/>
      <c r="E49" s="252">
        <f t="shared" ca="1" si="10"/>
        <v>30</v>
      </c>
      <c r="F49" s="248">
        <f t="shared" ca="1" si="10"/>
        <v>0.96667000000000003</v>
      </c>
      <c r="G49" s="250" t="str">
        <f t="shared" ca="1" si="12"/>
        <v>-</v>
      </c>
      <c r="V49" s="279">
        <v>6</v>
      </c>
      <c r="W49" s="279" t="str">
        <f t="shared" si="9"/>
        <v>6x030</v>
      </c>
      <c r="X49" s="281" t="str">
        <f>IFERROR(INDEX(Lists!$A$2:$H$123,MATCH(View_Indicators!$W49,Lists!$G$2:$G$123,0),1),"")</f>
        <v>Mid Yorkshire Teaching NHS Trust</v>
      </c>
      <c r="Y49" s="281" t="str">
        <f>IFERROR(INDEX(Lists!$A$2:$F$123,MATCH(View_Indicators!$X49,Lists!$A$2:$A$123,0),2),"")</f>
        <v>RXF</v>
      </c>
      <c r="Z49" s="279" t="str">
        <f t="shared" ca="1" si="6"/>
        <v/>
      </c>
      <c r="AA49" s="279" t="str">
        <f t="shared" ca="1" si="7"/>
        <v/>
      </c>
      <c r="AB49" s="279" t="str">
        <f t="shared" ca="1" si="8"/>
        <v>-</v>
      </c>
      <c r="AC49" s="281"/>
      <c r="AF49" s="282">
        <v>0.2151644535150794</v>
      </c>
      <c r="AG49" s="279" t="s">
        <v>94</v>
      </c>
      <c r="AH49" s="283">
        <f t="shared" si="0"/>
        <v>1.2151644535150794</v>
      </c>
      <c r="AI49" s="279">
        <f t="shared" ca="1" si="1"/>
        <v>0.80198000000000003</v>
      </c>
      <c r="AM49" s="279">
        <f t="shared" ca="1" si="2"/>
        <v>0.80910000000000004</v>
      </c>
      <c r="AN49" s="279">
        <f>MATCH(View_Indicators!AG49,Data_completeness!$E$15:$E$158,0)</f>
        <v>48</v>
      </c>
      <c r="AO49" s="279">
        <f t="shared" ca="1" si="3"/>
        <v>0.80198000000000003</v>
      </c>
      <c r="AP49" s="279">
        <f t="shared" ca="1" si="4"/>
        <v>0.80198000000000003</v>
      </c>
    </row>
    <row r="50" spans="2:42" ht="18" customHeight="1">
      <c r="B50" s="222" t="str">
        <f t="shared" si="11"/>
        <v>RR8</v>
      </c>
      <c r="C50" s="502" t="str">
        <f t="shared" si="13"/>
        <v>Leeds Teaching Hospitals NHS Trust</v>
      </c>
      <c r="D50" s="502"/>
      <c r="E50" s="252" t="str">
        <f t="shared" ca="1" si="10"/>
        <v/>
      </c>
      <c r="F50" s="248" t="str">
        <f t="shared" ca="1" si="10"/>
        <v/>
      </c>
      <c r="G50" s="250" t="str">
        <f t="shared" ca="1" si="12"/>
        <v>-</v>
      </c>
      <c r="V50" s="279">
        <v>7</v>
      </c>
      <c r="W50" s="279" t="str">
        <f t="shared" si="9"/>
        <v>7x030</v>
      </c>
      <c r="X50" s="281" t="str">
        <f>IFERROR(INDEX(Lists!$A$2:$H$123,MATCH(View_Indicators!$W50,Lists!$G$2:$G$123,0),1),"")</f>
        <v/>
      </c>
      <c r="Y50" s="281" t="str">
        <f>IFERROR(INDEX(Lists!$A$2:$F$123,MATCH(View_Indicators!$X50,Lists!$A$2:$A$123,0),2),"")</f>
        <v/>
      </c>
      <c r="Z50" s="279" t="str">
        <f t="shared" ca="1" si="6"/>
        <v/>
      </c>
      <c r="AA50" s="279" t="str">
        <f t="shared" ca="1" si="7"/>
        <v/>
      </c>
      <c r="AB50" s="279" t="str">
        <f t="shared" ca="1" si="8"/>
        <v>-</v>
      </c>
      <c r="AC50" s="281"/>
      <c r="AF50" s="282">
        <v>0.81158762155170772</v>
      </c>
      <c r="AG50" s="279" t="s">
        <v>145</v>
      </c>
      <c r="AH50" s="283">
        <f t="shared" si="0"/>
        <v>1.8115876215517077</v>
      </c>
      <c r="AI50" s="279">
        <f t="shared" ca="1" si="1"/>
        <v>0.8</v>
      </c>
      <c r="AM50" s="279">
        <f t="shared" ca="1" si="2"/>
        <v>0.80910000000000004</v>
      </c>
      <c r="AN50" s="279">
        <f>MATCH(View_Indicators!AG50,Data_completeness!$E$15:$E$158,0)</f>
        <v>49</v>
      </c>
      <c r="AO50" s="279">
        <f t="shared" ca="1" si="3"/>
        <v>0.8</v>
      </c>
      <c r="AP50" s="279">
        <f t="shared" ca="1" si="4"/>
        <v>0.8</v>
      </c>
    </row>
    <row r="51" spans="2:42" ht="18" customHeight="1">
      <c r="B51" s="222" t="str">
        <f t="shared" si="11"/>
        <v>RXF</v>
      </c>
      <c r="C51" s="502" t="str">
        <f t="shared" si="13"/>
        <v>Mid Yorkshire Teaching NHS Trust</v>
      </c>
      <c r="D51" s="502"/>
      <c r="E51" s="252" t="str">
        <f t="shared" ca="1" si="10"/>
        <v/>
      </c>
      <c r="F51" s="248" t="str">
        <f t="shared" ca="1" si="10"/>
        <v/>
      </c>
      <c r="G51" s="250" t="str">
        <f t="shared" ca="1" si="12"/>
        <v>-</v>
      </c>
      <c r="V51" s="279">
        <v>8</v>
      </c>
      <c r="W51" s="279" t="str">
        <f t="shared" si="9"/>
        <v>8x030</v>
      </c>
      <c r="X51" s="281" t="str">
        <f>IFERROR(INDEX(Lists!$A$2:$H$123,MATCH(View_Indicators!$W51,Lists!$G$2:$G$123,0),1),"")</f>
        <v/>
      </c>
      <c r="Y51" s="281" t="str">
        <f>IFERROR(INDEX(Lists!$A$2:$F$123,MATCH(View_Indicators!$X51,Lists!$A$2:$A$123,0),2),"")</f>
        <v/>
      </c>
      <c r="Z51" s="279" t="str">
        <f t="shared" ca="1" si="6"/>
        <v/>
      </c>
      <c r="AA51" s="279" t="str">
        <f t="shared" ca="1" si="7"/>
        <v/>
      </c>
      <c r="AB51" s="279" t="str">
        <f t="shared" ca="1" si="8"/>
        <v>-</v>
      </c>
      <c r="AC51" s="281"/>
      <c r="AF51" s="282">
        <v>9.9861713909398464E-2</v>
      </c>
      <c r="AG51" s="279" t="s">
        <v>239</v>
      </c>
      <c r="AH51" s="283">
        <f t="shared" si="0"/>
        <v>1.0998617139093985</v>
      </c>
      <c r="AI51" s="279">
        <f t="shared" ca="1" si="1"/>
        <v>0.92391000000000001</v>
      </c>
      <c r="AM51" s="279">
        <f t="shared" ca="1" si="2"/>
        <v>0.80910000000000004</v>
      </c>
      <c r="AN51" s="279">
        <f>MATCH(View_Indicators!AG51,Data_completeness!$E$15:$E$158,0)</f>
        <v>50</v>
      </c>
      <c r="AO51" s="279">
        <f t="shared" ca="1" si="3"/>
        <v>0.92391000000000001</v>
      </c>
      <c r="AP51" s="279">
        <f t="shared" ca="1" si="4"/>
        <v>0.92391000000000001</v>
      </c>
    </row>
    <row r="52" spans="2:42" ht="18" customHeight="1">
      <c r="B52" s="222" t="str">
        <f t="shared" si="11"/>
        <v/>
      </c>
      <c r="C52" s="510" t="str">
        <f t="shared" si="13"/>
        <v/>
      </c>
      <c r="D52" s="510"/>
      <c r="E52" s="252" t="str">
        <f t="shared" ca="1" si="10"/>
        <v/>
      </c>
      <c r="F52" s="210" t="str">
        <f t="shared" ca="1" si="10"/>
        <v/>
      </c>
      <c r="G52" s="250" t="str">
        <f t="shared" ca="1" si="12"/>
        <v>-</v>
      </c>
      <c r="V52" s="279">
        <v>9</v>
      </c>
      <c r="W52" s="279" t="str">
        <f t="shared" si="9"/>
        <v>9x030</v>
      </c>
      <c r="X52" s="281" t="str">
        <f>IFERROR(INDEX(Lists!$A$2:$H$123,MATCH(View_Indicators!$W52,Lists!$G$2:$G$123,0),1),"")</f>
        <v/>
      </c>
      <c r="Y52" s="281" t="str">
        <f>IFERROR(INDEX(Lists!$A$2:$F$123,MATCH(View_Indicators!$X52,Lists!$A$2:$A$123,0),2),"")</f>
        <v/>
      </c>
      <c r="Z52" s="279" t="str">
        <f t="shared" ca="1" si="6"/>
        <v/>
      </c>
      <c r="AA52" s="279" t="str">
        <f t="shared" ca="1" si="7"/>
        <v/>
      </c>
      <c r="AB52" s="279" t="str">
        <f t="shared" ca="1" si="8"/>
        <v>-</v>
      </c>
      <c r="AC52" s="281"/>
      <c r="AF52" s="282">
        <v>0.285958316942728</v>
      </c>
      <c r="AG52" s="279" t="s">
        <v>61</v>
      </c>
      <c r="AH52" s="283">
        <f t="shared" si="0"/>
        <v>1.285958316942728</v>
      </c>
      <c r="AI52" s="279">
        <f t="shared" ca="1" si="1"/>
        <v>0.85</v>
      </c>
      <c r="AM52" s="279">
        <f t="shared" ca="1" si="2"/>
        <v>0.80910000000000004</v>
      </c>
      <c r="AN52" s="279">
        <f>MATCH(View_Indicators!AG52,Data_completeness!$E$15:$E$158,0)</f>
        <v>52</v>
      </c>
      <c r="AO52" s="279">
        <f t="shared" ca="1" si="3"/>
        <v>0.85</v>
      </c>
      <c r="AP52" s="279">
        <f t="shared" ca="1" si="4"/>
        <v>0.85</v>
      </c>
    </row>
    <row r="53" spans="2:42" ht="18" customHeight="1">
      <c r="B53" s="222" t="str">
        <f t="shared" si="11"/>
        <v/>
      </c>
      <c r="C53" s="510" t="str">
        <f t="shared" si="13"/>
        <v/>
      </c>
      <c r="D53" s="510"/>
      <c r="E53" s="252" t="str">
        <f t="shared" ca="1" si="10"/>
        <v/>
      </c>
      <c r="F53" s="210" t="str">
        <f t="shared" ca="1" si="10"/>
        <v/>
      </c>
      <c r="G53" s="250" t="str">
        <f t="shared" ca="1" si="12"/>
        <v>-</v>
      </c>
      <c r="V53" s="279">
        <v>10</v>
      </c>
      <c r="W53" s="279" t="str">
        <f t="shared" si="9"/>
        <v>10x030</v>
      </c>
      <c r="X53" s="281" t="str">
        <f>IFERROR(INDEX(Lists!$A$2:$H$123,MATCH(View_Indicators!$W53,Lists!$G$2:$G$123,0),1),"")</f>
        <v/>
      </c>
      <c r="Y53" s="281" t="str">
        <f>IFERROR(INDEX(Lists!$A$2:$F$123,MATCH(View_Indicators!$X53,Lists!$A$2:$A$123,0),2),"")</f>
        <v/>
      </c>
      <c r="Z53" s="279" t="str">
        <f t="shared" ca="1" si="6"/>
        <v/>
      </c>
      <c r="AA53" s="279" t="str">
        <f t="shared" ca="1" si="7"/>
        <v/>
      </c>
      <c r="AB53" s="279" t="str">
        <f t="shared" ca="1" si="8"/>
        <v>-</v>
      </c>
      <c r="AC53" s="281"/>
      <c r="AF53" s="282">
        <v>1.5137611062078671E-2</v>
      </c>
      <c r="AG53" s="279" t="s">
        <v>69</v>
      </c>
      <c r="AH53" s="283">
        <f t="shared" si="0"/>
        <v>1.0151376110620787</v>
      </c>
      <c r="AI53" s="279">
        <f t="shared" ca="1" si="1"/>
        <v>0.67520999999999998</v>
      </c>
      <c r="AM53" s="279">
        <f t="shared" ca="1" si="2"/>
        <v>0.80910000000000004</v>
      </c>
      <c r="AN53" s="279">
        <f>MATCH(View_Indicators!AG53,Data_completeness!$E$15:$E$158,0)</f>
        <v>53</v>
      </c>
      <c r="AO53" s="279">
        <f t="shared" ca="1" si="3"/>
        <v>0.67520999999999998</v>
      </c>
      <c r="AP53" s="279">
        <f t="shared" ca="1" si="4"/>
        <v>0.67520999999999998</v>
      </c>
    </row>
    <row r="54" spans="2:42" ht="18" customHeight="1">
      <c r="B54" s="222" t="str">
        <f t="shared" si="11"/>
        <v/>
      </c>
      <c r="C54" s="510" t="str">
        <f t="shared" si="13"/>
        <v/>
      </c>
      <c r="D54" s="510"/>
      <c r="E54" s="252" t="str">
        <f t="shared" ca="1" si="10"/>
        <v/>
      </c>
      <c r="F54" s="210" t="str">
        <f t="shared" ca="1" si="10"/>
        <v/>
      </c>
      <c r="G54" s="250" t="str">
        <f t="shared" ca="1" si="12"/>
        <v>-</v>
      </c>
      <c r="V54" s="279">
        <v>11</v>
      </c>
      <c r="W54" s="279" t="str">
        <f t="shared" si="9"/>
        <v>11x030</v>
      </c>
      <c r="X54" s="281" t="str">
        <f>IFERROR(INDEX(Lists!$A$2:$H$123,MATCH(View_Indicators!$W54,Lists!$G$2:$G$123,0),1),"")</f>
        <v/>
      </c>
      <c r="Y54" s="281" t="str">
        <f>IFERROR(INDEX(Lists!$A$2:$F$123,MATCH(View_Indicators!$X54,Lists!$A$2:$A$123,0),2),"")</f>
        <v/>
      </c>
      <c r="Z54" s="279" t="str">
        <f t="shared" ca="1" si="6"/>
        <v/>
      </c>
      <c r="AA54" s="279" t="str">
        <f t="shared" ca="1" si="7"/>
        <v/>
      </c>
      <c r="AB54" s="279" t="str">
        <f t="shared" ca="1" si="8"/>
        <v>-</v>
      </c>
      <c r="AC54" s="281"/>
      <c r="AF54" s="282">
        <v>0.53656937026381524</v>
      </c>
      <c r="AG54" s="279" t="s">
        <v>117</v>
      </c>
      <c r="AH54" s="283">
        <f t="shared" si="0"/>
        <v>1.5365693702638152</v>
      </c>
      <c r="AI54" s="279">
        <f t="shared" ca="1" si="1"/>
        <v>0.71428999999999998</v>
      </c>
      <c r="AM54" s="279">
        <f t="shared" ca="1" si="2"/>
        <v>0.80910000000000004</v>
      </c>
      <c r="AN54" s="279">
        <f>MATCH(View_Indicators!AG54,Data_completeness!$E$15:$E$158,0)</f>
        <v>54</v>
      </c>
      <c r="AO54" s="279">
        <f t="shared" ca="1" si="3"/>
        <v>0.71428999999999998</v>
      </c>
      <c r="AP54" s="279">
        <f t="shared" ca="1" si="4"/>
        <v>0.71428999999999998</v>
      </c>
    </row>
    <row r="55" spans="2:42" ht="18" customHeight="1">
      <c r="B55" s="222" t="str">
        <f>IF(ISERROR(Y53),"",Y53)</f>
        <v/>
      </c>
      <c r="C55" s="510" t="str">
        <f>IF(ISERROR(X53),"",X53)</f>
        <v/>
      </c>
      <c r="D55" s="510"/>
      <c r="E55" s="252" t="str">
        <f t="shared" ref="E55:F58" ca="1" si="14">IF(ISERROR(Z53),"",Z53)</f>
        <v/>
      </c>
      <c r="F55" s="210" t="str">
        <f t="shared" ca="1" si="14"/>
        <v/>
      </c>
      <c r="G55" s="250" t="str">
        <f ca="1">IF(ISERROR(AA53),"",IF(ISNUMBER(AB53),AB53,"-"))</f>
        <v>-</v>
      </c>
      <c r="V55" s="279">
        <v>12</v>
      </c>
      <c r="W55" s="279" t="str">
        <f t="shared" si="9"/>
        <v>12x030</v>
      </c>
      <c r="X55" s="281" t="str">
        <f>IFERROR(INDEX(Lists!$A$2:$H$123,MATCH(View_Indicators!$W55,Lists!$G$2:$G$123,0),1),"")</f>
        <v/>
      </c>
      <c r="Y55" s="281" t="str">
        <f>IFERROR(INDEX(Lists!$A$2:$F$123,MATCH(View_Indicators!$X55,Lists!$A$2:$A$123,0),2),"")</f>
        <v/>
      </c>
      <c r="Z55" s="279" t="str">
        <f t="shared" ca="1" si="6"/>
        <v/>
      </c>
      <c r="AA55" s="279" t="str">
        <f t="shared" ca="1" si="7"/>
        <v/>
      </c>
      <c r="AB55" s="279" t="str">
        <f t="shared" ca="1" si="8"/>
        <v>-</v>
      </c>
      <c r="AC55" s="281"/>
      <c r="AF55" s="282">
        <v>0.1909313085756752</v>
      </c>
      <c r="AG55" s="279" t="s">
        <v>121</v>
      </c>
      <c r="AH55" s="283">
        <f t="shared" si="0"/>
        <v>1.1909313085756752</v>
      </c>
      <c r="AI55" s="279">
        <f t="shared" ca="1" si="1"/>
        <v>0.73485</v>
      </c>
      <c r="AM55" s="279">
        <f t="shared" ca="1" si="2"/>
        <v>0.80910000000000004</v>
      </c>
      <c r="AN55" s="279">
        <f>MATCH(View_Indicators!AG55,Data_completeness!$E$15:$E$158,0)</f>
        <v>55</v>
      </c>
      <c r="AO55" s="279">
        <f t="shared" ca="1" si="3"/>
        <v>0.73485</v>
      </c>
      <c r="AP55" s="279">
        <f t="shared" ca="1" si="4"/>
        <v>0.73485</v>
      </c>
    </row>
    <row r="56" spans="2:42" ht="18" customHeight="1">
      <c r="B56" s="222" t="str">
        <f>IF(ISERROR(Y54),"",Y54)</f>
        <v/>
      </c>
      <c r="C56" s="1" t="str">
        <f>IF(ISERROR(X54),"",X54)</f>
        <v/>
      </c>
      <c r="D56" s="1"/>
      <c r="E56" s="252" t="str">
        <f t="shared" ca="1" si="14"/>
        <v/>
      </c>
      <c r="F56" s="210" t="str">
        <f t="shared" ca="1" si="14"/>
        <v/>
      </c>
      <c r="G56" s="250" t="str">
        <f ca="1">IF(ISERROR(AA54),"",IF(ISNUMBER(AB54),AB54,"-"))</f>
        <v>-</v>
      </c>
      <c r="V56" s="279">
        <v>13</v>
      </c>
      <c r="W56" s="279" t="str">
        <f t="shared" si="9"/>
        <v>13x030</v>
      </c>
      <c r="X56" s="281" t="str">
        <f>IFERROR(INDEX(Lists!$A$2:$H$123,MATCH(View_Indicators!$W56,Lists!$G$2:$G$123,0),1),"")</f>
        <v/>
      </c>
      <c r="Y56" s="281" t="str">
        <f>IFERROR(INDEX(Lists!$A$2:$F$123,MATCH(View_Indicators!$X56,Lists!$A$2:$A$123,0),2),"")</f>
        <v/>
      </c>
      <c r="Z56" s="279" t="str">
        <f t="shared" ca="1" si="6"/>
        <v/>
      </c>
      <c r="AA56" s="279" t="str">
        <f t="shared" ca="1" si="7"/>
        <v/>
      </c>
      <c r="AB56" s="279" t="str">
        <f t="shared" ca="1" si="8"/>
        <v>-</v>
      </c>
      <c r="AC56" s="281"/>
      <c r="AF56" s="282">
        <v>0.77105725846678275</v>
      </c>
      <c r="AG56" s="279" t="s">
        <v>39</v>
      </c>
      <c r="AH56" s="283">
        <f t="shared" si="0"/>
        <v>1.7710572584667827</v>
      </c>
      <c r="AI56" s="279">
        <f t="shared" ca="1" si="1"/>
        <v>0.85965000000000003</v>
      </c>
      <c r="AM56" s="279">
        <f t="shared" ca="1" si="2"/>
        <v>0.80910000000000004</v>
      </c>
      <c r="AN56" s="279">
        <f>MATCH(View_Indicators!AG56,Data_completeness!$E$15:$E$158,0)</f>
        <v>57</v>
      </c>
      <c r="AO56" s="279">
        <f t="shared" ca="1" si="3"/>
        <v>0.85965000000000003</v>
      </c>
      <c r="AP56" s="279">
        <f t="shared" ca="1" si="4"/>
        <v>0.85965000000000003</v>
      </c>
    </row>
    <row r="57" spans="2:42" ht="18" customHeight="1">
      <c r="B57" s="222" t="str">
        <f>IF(ISERROR(Y55),"",Y55)</f>
        <v/>
      </c>
      <c r="C57" s="510" t="str">
        <f>IF(ISERROR(X55),"",X55)</f>
        <v/>
      </c>
      <c r="D57" s="510"/>
      <c r="E57" s="252" t="str">
        <f t="shared" ca="1" si="14"/>
        <v/>
      </c>
      <c r="F57" s="210" t="str">
        <f t="shared" ca="1" si="14"/>
        <v/>
      </c>
      <c r="G57" s="250" t="str">
        <f ca="1">IF(ISERROR(AA55),"",IF(ISNUMBER(AB55),AB55,"-"))</f>
        <v>-</v>
      </c>
      <c r="AF57" s="282">
        <v>0.27243592286387663</v>
      </c>
      <c r="AG57" s="279" t="s">
        <v>71</v>
      </c>
      <c r="AH57" s="283">
        <f t="shared" si="0"/>
        <v>1.2724359228638766</v>
      </c>
      <c r="AI57" s="279">
        <f t="shared" ca="1" si="1"/>
        <v>0.93478000000000006</v>
      </c>
      <c r="AM57" s="279">
        <f t="shared" ca="1" si="2"/>
        <v>0.80910000000000004</v>
      </c>
      <c r="AN57" s="279">
        <f>MATCH(View_Indicators!AG57,Data_completeness!$E$15:$E$158,0)</f>
        <v>58</v>
      </c>
      <c r="AO57" s="279">
        <f t="shared" ca="1" si="3"/>
        <v>0.93478000000000006</v>
      </c>
      <c r="AP57" s="279">
        <f t="shared" ca="1" si="4"/>
        <v>0.93478000000000006</v>
      </c>
    </row>
    <row r="58" spans="2:42" ht="18" customHeight="1">
      <c r="B58" s="274" t="str">
        <f>IF(ISERROR(Y56),"",Y56)</f>
        <v/>
      </c>
      <c r="C58" s="509" t="str">
        <f>IF(ISERROR(X56),"",X56)</f>
        <v/>
      </c>
      <c r="D58" s="509"/>
      <c r="E58" s="303" t="str">
        <f t="shared" ca="1" si="14"/>
        <v/>
      </c>
      <c r="F58" s="213" t="str">
        <f t="shared" ca="1" si="14"/>
        <v/>
      </c>
      <c r="G58" s="251" t="str">
        <f ca="1">IF(ISERROR(AA56),"",IF(ISNUMBER(AB56),AB56,"-"))</f>
        <v>-</v>
      </c>
      <c r="AF58" s="282">
        <v>0.4284104572804095</v>
      </c>
      <c r="AG58" s="279" t="s">
        <v>107</v>
      </c>
      <c r="AH58" s="283">
        <f t="shared" si="0"/>
        <v>1.4284104572804095</v>
      </c>
      <c r="AI58" s="279">
        <f t="shared" ca="1" si="1"/>
        <v>0.97221999999999997</v>
      </c>
      <c r="AM58" s="279">
        <f t="shared" ca="1" si="2"/>
        <v>0.80910000000000004</v>
      </c>
      <c r="AN58" s="279">
        <f>MATCH(View_Indicators!AG58,Data_completeness!$E$15:$E$158,0)</f>
        <v>59</v>
      </c>
      <c r="AO58" s="279">
        <f t="shared" ca="1" si="3"/>
        <v>0.97221999999999997</v>
      </c>
      <c r="AP58" s="279">
        <f t="shared" ca="1" si="4"/>
        <v>0.97221999999999997</v>
      </c>
    </row>
    <row r="59" spans="2:42">
      <c r="B59" s="28"/>
      <c r="C59" s="1"/>
      <c r="D59" s="1"/>
      <c r="E59" s="252"/>
      <c r="F59" s="210"/>
      <c r="G59" s="248"/>
      <c r="AF59" s="282">
        <v>0.12812756549393445</v>
      </c>
      <c r="AG59" s="279" t="s">
        <v>213</v>
      </c>
      <c r="AH59" s="283">
        <f t="shared" si="0"/>
        <v>1.1281275654939344</v>
      </c>
      <c r="AI59" s="279">
        <f t="shared" ca="1" si="1"/>
        <v>0.92186999999999997</v>
      </c>
      <c r="AM59" s="279">
        <f t="shared" ca="1" si="2"/>
        <v>0.80910000000000004</v>
      </c>
      <c r="AN59" s="279">
        <f>MATCH(View_Indicators!AG59,Data_completeness!$E$15:$E$158,0)</f>
        <v>60</v>
      </c>
      <c r="AO59" s="279">
        <f t="shared" ca="1" si="3"/>
        <v>0.92186999999999997</v>
      </c>
      <c r="AP59" s="279">
        <f t="shared" ca="1" si="4"/>
        <v>0.92186999999999997</v>
      </c>
    </row>
    <row r="60" spans="2:42">
      <c r="C60" s="1"/>
      <c r="D60" s="1"/>
      <c r="G60" s="245"/>
      <c r="AF60" s="282">
        <v>0.24221596904577458</v>
      </c>
      <c r="AG60" s="279" t="s">
        <v>161</v>
      </c>
      <c r="AH60" s="283">
        <f t="shared" si="0"/>
        <v>1.2422159690457746</v>
      </c>
      <c r="AI60" s="279">
        <f t="shared" ca="1" si="1"/>
        <v>0.81818000000000002</v>
      </c>
      <c r="AM60" s="279">
        <f t="shared" ca="1" si="2"/>
        <v>0.80910000000000004</v>
      </c>
      <c r="AN60" s="279">
        <f>MATCH(View_Indicators!AG60,Data_completeness!$E$15:$E$158,0)</f>
        <v>62</v>
      </c>
      <c r="AO60" s="279">
        <f t="shared" ca="1" si="3"/>
        <v>0.81818000000000002</v>
      </c>
      <c r="AP60" s="279">
        <f t="shared" ca="1" si="4"/>
        <v>0.81818000000000002</v>
      </c>
    </row>
    <row r="61" spans="2:42" ht="30" customHeight="1">
      <c r="B61" s="506" t="str">
        <f>"Figure: Organisational values on the metric: "&amp;$C$12</f>
        <v>Figure: Organisational values on the metric: People with newly diagnosed de novo metastatic breast cancer (MBC) discussed in an MDT</v>
      </c>
      <c r="C61" s="507"/>
      <c r="D61" s="507"/>
      <c r="E61" s="507"/>
      <c r="F61" s="507"/>
      <c r="G61" s="508"/>
      <c r="AF61" s="282">
        <v>0.46040221924076974</v>
      </c>
      <c r="AG61" s="279" t="s">
        <v>199</v>
      </c>
      <c r="AH61" s="283">
        <f t="shared" si="0"/>
        <v>1.4604022192407697</v>
      </c>
      <c r="AI61" s="279">
        <f t="shared" ca="1" si="1"/>
        <v>0.25424000000000002</v>
      </c>
      <c r="AM61" s="279">
        <f t="shared" ca="1" si="2"/>
        <v>0.80910000000000004</v>
      </c>
      <c r="AN61" s="279">
        <f>MATCH(View_Indicators!AG61,Data_completeness!$E$15:$E$158,0)</f>
        <v>63</v>
      </c>
      <c r="AO61" s="279">
        <f t="shared" ca="1" si="3"/>
        <v>0.25424000000000002</v>
      </c>
      <c r="AP61" s="279">
        <f t="shared" ca="1" si="4"/>
        <v>0.25424000000000002</v>
      </c>
    </row>
    <row r="62" spans="2:42">
      <c r="B62" s="32"/>
      <c r="C62" t="str">
        <f>"The indicator values displayed are "&amp;LOWER($C$14)</f>
        <v>The indicator values displayed are unadjusted</v>
      </c>
      <c r="G62" s="33"/>
      <c r="AF62" s="282">
        <v>0.19525885731158743</v>
      </c>
      <c r="AG62" s="279" t="s">
        <v>229</v>
      </c>
      <c r="AH62" s="283">
        <f t="shared" si="0"/>
        <v>1.1952588573115874</v>
      </c>
      <c r="AI62" s="279">
        <f t="shared" ca="1" si="1"/>
        <v>0.90625</v>
      </c>
      <c r="AM62" s="279">
        <f t="shared" ca="1" si="2"/>
        <v>0.80910000000000004</v>
      </c>
      <c r="AN62" s="279">
        <f>MATCH(View_Indicators!AG62,Data_completeness!$E$15:$E$158,0)</f>
        <v>64</v>
      </c>
      <c r="AO62" s="279">
        <f t="shared" ca="1" si="3"/>
        <v>0.90625</v>
      </c>
      <c r="AP62" s="279">
        <f t="shared" ca="1" si="4"/>
        <v>0.90625</v>
      </c>
    </row>
    <row r="63" spans="2:42">
      <c r="B63" s="32"/>
      <c r="G63" s="33"/>
      <c r="AF63" s="282">
        <v>0.26856530660202305</v>
      </c>
      <c r="AG63" s="279" t="s">
        <v>31</v>
      </c>
      <c r="AH63" s="283">
        <f t="shared" si="0"/>
        <v>1.268565306602023</v>
      </c>
      <c r="AI63" s="279">
        <f t="shared" ca="1" si="1"/>
        <v>0.86597999999999997</v>
      </c>
      <c r="AM63" s="279">
        <f t="shared" ca="1" si="2"/>
        <v>0.80910000000000004</v>
      </c>
      <c r="AN63" s="279">
        <f>MATCH(View_Indicators!AG63,Data_completeness!$E$15:$E$158,0)</f>
        <v>66</v>
      </c>
      <c r="AO63" s="279">
        <f t="shared" ca="1" si="3"/>
        <v>0.86597999999999997</v>
      </c>
      <c r="AP63" s="279">
        <f t="shared" ca="1" si="4"/>
        <v>0.86597999999999997</v>
      </c>
    </row>
    <row r="64" spans="2:42">
      <c r="B64" s="32"/>
      <c r="G64" s="33"/>
      <c r="AF64" s="282">
        <v>0.16292528195000067</v>
      </c>
      <c r="AG64" s="279" t="s">
        <v>35</v>
      </c>
      <c r="AH64" s="283">
        <f t="shared" si="0"/>
        <v>1.1629252819500007</v>
      </c>
      <c r="AI64" s="279">
        <f t="shared" ca="1" si="1"/>
        <v>0.87097000000000002</v>
      </c>
      <c r="AM64" s="279">
        <f t="shared" ca="1" si="2"/>
        <v>0.80910000000000004</v>
      </c>
      <c r="AN64" s="279">
        <f>MATCH(View_Indicators!AG64,Data_completeness!$E$15:$E$158,0)</f>
        <v>67</v>
      </c>
      <c r="AO64" s="279">
        <f t="shared" ca="1" si="3"/>
        <v>0.87097000000000002</v>
      </c>
      <c r="AP64" s="279">
        <f t="shared" ca="1" si="4"/>
        <v>0.87097000000000002</v>
      </c>
    </row>
    <row r="65" spans="2:42">
      <c r="B65" s="32"/>
      <c r="G65" s="33"/>
      <c r="AF65" s="282">
        <v>0.63026275165026169</v>
      </c>
      <c r="AG65" s="279" t="s">
        <v>810</v>
      </c>
      <c r="AH65" s="283">
        <f t="shared" si="0"/>
        <v>1.6302627516502617</v>
      </c>
      <c r="AI65" s="279">
        <f t="shared" ca="1" si="1"/>
        <v>0.78571000000000002</v>
      </c>
      <c r="AM65" s="279">
        <f t="shared" ca="1" si="2"/>
        <v>0.80910000000000004</v>
      </c>
      <c r="AN65" s="279">
        <f>MATCH(View_Indicators!AG65,Data_completeness!$E$15:$E$158,0)</f>
        <v>68</v>
      </c>
      <c r="AO65" s="279">
        <f t="shared" ca="1" si="3"/>
        <v>0.78571000000000002</v>
      </c>
      <c r="AP65" s="279">
        <f t="shared" ca="1" si="4"/>
        <v>0.78571000000000002</v>
      </c>
    </row>
    <row r="66" spans="2:42">
      <c r="B66" s="32"/>
      <c r="G66" s="33"/>
      <c r="AF66" s="282">
        <v>0.82830878051429879</v>
      </c>
      <c r="AG66" s="279" t="s">
        <v>57</v>
      </c>
      <c r="AH66" s="283">
        <f t="shared" si="0"/>
        <v>1.8283087805142988</v>
      </c>
      <c r="AI66" s="279">
        <f t="shared" ca="1" si="1"/>
        <v>0.79032000000000002</v>
      </c>
      <c r="AM66" s="279">
        <f t="shared" ca="1" si="2"/>
        <v>0.80910000000000004</v>
      </c>
      <c r="AN66" s="279">
        <f>MATCH(View_Indicators!AG66,Data_completeness!$E$15:$E$158,0)</f>
        <v>70</v>
      </c>
      <c r="AO66" s="279">
        <f t="shared" ca="1" si="3"/>
        <v>0.79032000000000002</v>
      </c>
      <c r="AP66" s="279">
        <f t="shared" ca="1" si="4"/>
        <v>0.79032000000000002</v>
      </c>
    </row>
    <row r="67" spans="2:42">
      <c r="B67" s="32"/>
      <c r="G67" s="33"/>
      <c r="AF67" s="282">
        <v>0.27640085106325385</v>
      </c>
      <c r="AG67" s="279" t="s">
        <v>81</v>
      </c>
      <c r="AH67" s="283">
        <f t="shared" si="0"/>
        <v>1.2764008510632538</v>
      </c>
      <c r="AI67" s="279">
        <f t="shared" ca="1" si="1"/>
        <v>0.89246999999999999</v>
      </c>
      <c r="AM67" s="279">
        <f t="shared" ca="1" si="2"/>
        <v>0.80910000000000004</v>
      </c>
      <c r="AN67" s="279">
        <f>MATCH(View_Indicators!AG67,Data_completeness!$E$15:$E$158,0)</f>
        <v>71</v>
      </c>
      <c r="AO67" s="279">
        <f t="shared" ca="1" si="3"/>
        <v>0.89246999999999999</v>
      </c>
      <c r="AP67" s="279">
        <f t="shared" ca="1" si="4"/>
        <v>0.89246999999999999</v>
      </c>
    </row>
    <row r="68" spans="2:42">
      <c r="B68" s="32"/>
      <c r="G68" s="33"/>
      <c r="AF68" s="282">
        <v>0.61105219462059823</v>
      </c>
      <c r="AG68" s="279" t="s">
        <v>188</v>
      </c>
      <c r="AH68" s="283">
        <f t="shared" si="0"/>
        <v>1.6110521946205982</v>
      </c>
      <c r="AI68" s="279">
        <f t="shared" ca="1" si="1"/>
        <v>0.84167000000000003</v>
      </c>
      <c r="AM68" s="279">
        <f t="shared" ca="1" si="2"/>
        <v>0.80910000000000004</v>
      </c>
      <c r="AN68" s="279">
        <f>MATCH(View_Indicators!AG68,Data_completeness!$E$15:$E$158,0)</f>
        <v>76</v>
      </c>
      <c r="AO68" s="279">
        <f t="shared" ca="1" si="3"/>
        <v>0.84167000000000003</v>
      </c>
      <c r="AP68" s="279">
        <f t="shared" ca="1" si="4"/>
        <v>0.84167000000000003</v>
      </c>
    </row>
    <row r="69" spans="2:42">
      <c r="B69" s="32"/>
      <c r="G69" s="33"/>
      <c r="AF69" s="282">
        <v>0.49114941415865698</v>
      </c>
      <c r="AG69" s="279" t="s">
        <v>137</v>
      </c>
      <c r="AH69" s="283">
        <f t="shared" si="0"/>
        <v>1.491149414158657</v>
      </c>
      <c r="AI69" s="279">
        <f t="shared" ca="1" si="1"/>
        <v>0.6</v>
      </c>
      <c r="AM69" s="279">
        <f t="shared" ca="1" si="2"/>
        <v>0.80910000000000004</v>
      </c>
      <c r="AN69" s="279">
        <f>MATCH(View_Indicators!AG69,Data_completeness!$E$15:$E$158,0)</f>
        <v>72</v>
      </c>
      <c r="AO69" s="279">
        <f t="shared" ca="1" si="3"/>
        <v>0.6</v>
      </c>
      <c r="AP69" s="279">
        <f t="shared" ca="1" si="4"/>
        <v>0.6</v>
      </c>
    </row>
    <row r="70" spans="2:42">
      <c r="B70" s="32"/>
      <c r="G70" s="33"/>
      <c r="AF70" s="282">
        <v>0.71777712549716211</v>
      </c>
      <c r="AG70" s="279" t="s">
        <v>139</v>
      </c>
      <c r="AH70" s="283">
        <f t="shared" si="0"/>
        <v>1.7177771254971621</v>
      </c>
      <c r="AI70" s="279">
        <f t="shared" ca="1" si="1"/>
        <v>0.90741000000000005</v>
      </c>
      <c r="AM70" s="279">
        <f t="shared" ca="1" si="2"/>
        <v>0.80910000000000004</v>
      </c>
      <c r="AN70" s="279">
        <f>MATCH(View_Indicators!AG70,Data_completeness!$E$15:$E$158,0)</f>
        <v>73</v>
      </c>
      <c r="AO70" s="279">
        <f t="shared" ca="1" si="3"/>
        <v>0.90741000000000005</v>
      </c>
      <c r="AP70" s="279">
        <f t="shared" ca="1" si="4"/>
        <v>0.90741000000000005</v>
      </c>
    </row>
    <row r="71" spans="2:42">
      <c r="B71" s="32"/>
      <c r="G71" s="33"/>
      <c r="AF71" s="282">
        <v>0.44243493234406217</v>
      </c>
      <c r="AG71" s="279" t="s">
        <v>147</v>
      </c>
      <c r="AH71" s="283">
        <f t="shared" si="0"/>
        <v>1.4424349323440622</v>
      </c>
      <c r="AI71" s="279">
        <f t="shared" ca="1" si="1"/>
        <v>0.88</v>
      </c>
      <c r="AM71" s="279">
        <f t="shared" ca="1" si="2"/>
        <v>0.80910000000000004</v>
      </c>
      <c r="AN71" s="279">
        <f>MATCH(View_Indicators!AG71,Data_completeness!$E$15:$E$158,0)</f>
        <v>74</v>
      </c>
      <c r="AO71" s="279">
        <f t="shared" ca="1" si="3"/>
        <v>0.88</v>
      </c>
      <c r="AP71" s="279">
        <f t="shared" ca="1" si="4"/>
        <v>0.88</v>
      </c>
    </row>
    <row r="72" spans="2:42">
      <c r="B72" s="32"/>
      <c r="G72" s="33"/>
      <c r="AF72" s="282">
        <v>0.60762342250990486</v>
      </c>
      <c r="AG72" s="279" t="s">
        <v>177</v>
      </c>
      <c r="AH72" s="283">
        <f t="shared" si="0"/>
        <v>1.6076234225099049</v>
      </c>
      <c r="AI72" s="279">
        <f t="shared" ca="1" si="1"/>
        <v>0.74746999999999997</v>
      </c>
      <c r="AM72" s="279">
        <f t="shared" ca="1" si="2"/>
        <v>0.80910000000000004</v>
      </c>
      <c r="AN72" s="279">
        <f>MATCH(View_Indicators!AG72,Data_completeness!$E$15:$E$158,0)</f>
        <v>75</v>
      </c>
      <c r="AO72" s="279">
        <f t="shared" ca="1" si="3"/>
        <v>0.74746999999999997</v>
      </c>
      <c r="AP72" s="279">
        <f t="shared" ca="1" si="4"/>
        <v>0.74746999999999997</v>
      </c>
    </row>
    <row r="73" spans="2:42">
      <c r="B73" s="32"/>
      <c r="G73" s="33"/>
      <c r="AF73" s="282">
        <v>0.19726153562398041</v>
      </c>
      <c r="AG73" s="279" t="s">
        <v>157</v>
      </c>
      <c r="AH73" s="283">
        <f t="shared" si="0"/>
        <v>1.1972615356239804</v>
      </c>
      <c r="AI73" s="279">
        <f t="shared" ca="1" si="1"/>
        <v>0.83908000000000005</v>
      </c>
      <c r="AM73" s="279">
        <f t="shared" ca="1" si="2"/>
        <v>0.80910000000000004</v>
      </c>
      <c r="AN73" s="279">
        <f>MATCH(View_Indicators!AG73,Data_completeness!$E$15:$E$158,0)</f>
        <v>78</v>
      </c>
      <c r="AO73" s="279">
        <f t="shared" ca="1" si="3"/>
        <v>0.83908000000000005</v>
      </c>
      <c r="AP73" s="279">
        <f t="shared" ca="1" si="4"/>
        <v>0.83908000000000005</v>
      </c>
    </row>
    <row r="74" spans="2:42">
      <c r="B74" s="32"/>
      <c r="G74" s="33"/>
      <c r="AF74" s="282">
        <v>0.40874118084877642</v>
      </c>
      <c r="AG74" s="279" t="s">
        <v>159</v>
      </c>
      <c r="AH74" s="283">
        <f t="shared" si="0"/>
        <v>1.4087411808487764</v>
      </c>
      <c r="AI74" s="279">
        <f t="shared" ca="1" si="1"/>
        <v>0.84297999999999995</v>
      </c>
      <c r="AM74" s="279">
        <f t="shared" ca="1" si="2"/>
        <v>0.80910000000000004</v>
      </c>
      <c r="AN74" s="279">
        <f>MATCH(View_Indicators!AG74,Data_completeness!$E$15:$E$158,0)</f>
        <v>79</v>
      </c>
      <c r="AO74" s="279">
        <f t="shared" ca="1" si="3"/>
        <v>0.84297999999999995</v>
      </c>
      <c r="AP74" s="279">
        <f t="shared" ca="1" si="4"/>
        <v>0.84297999999999995</v>
      </c>
    </row>
    <row r="75" spans="2:42">
      <c r="B75" s="32"/>
      <c r="G75" s="33"/>
      <c r="AF75" s="282">
        <v>0.4339367650872259</v>
      </c>
      <c r="AG75" s="279" t="s">
        <v>195</v>
      </c>
      <c r="AH75" s="283">
        <f t="shared" ref="AH75:AH130" si="15">AH$5+AF75</f>
        <v>1.4339367650872259</v>
      </c>
      <c r="AI75" s="279">
        <f t="shared" ref="AI75:AI129" ca="1" si="16">IF(ISNA(AP75),#N/A,IF(ISNUMBER(AP75),AP75,#N/A))</f>
        <v>0.68852000000000002</v>
      </c>
      <c r="AM75" s="279">
        <f t="shared" ref="AM75:AM130" ca="1" si="17">VLOOKUP($AA$16,INDIRECT($W$16&amp;"!$E$12:$H$155"),4,FALSE)</f>
        <v>0.80910000000000004</v>
      </c>
      <c r="AN75" s="279">
        <f>MATCH(View_Indicators!AG75,Data_completeness!$E$15:$E$158,0)</f>
        <v>80</v>
      </c>
      <c r="AO75" s="279">
        <f t="shared" ref="AO75:AO130" ca="1" si="18">VLOOKUP($AG75,INDIRECT($W$16&amp;"!$E$12:$I$155"),$X$16,FALSE)</f>
        <v>0.68852000000000002</v>
      </c>
      <c r="AP75" s="279">
        <f t="shared" ref="AP75:AP129" ca="1" si="19">IF(AND($X$16=5,$Y$16="N/A"),#N/A,AO75)</f>
        <v>0.68852000000000002</v>
      </c>
    </row>
    <row r="76" spans="2:42">
      <c r="B76" s="32"/>
      <c r="G76" s="33"/>
      <c r="AF76" s="282">
        <v>0.71315105193056771</v>
      </c>
      <c r="AG76" s="279" t="s">
        <v>217</v>
      </c>
      <c r="AH76" s="283">
        <f t="shared" si="15"/>
        <v>1.7131510519305677</v>
      </c>
      <c r="AI76" s="279">
        <f t="shared" ca="1" si="16"/>
        <v>0.86301000000000005</v>
      </c>
      <c r="AM76" s="279">
        <f t="shared" ca="1" si="17"/>
        <v>0.80910000000000004</v>
      </c>
      <c r="AN76" s="279">
        <f>MATCH(View_Indicators!AG76,Data_completeness!$E$15:$E$158,0)</f>
        <v>81</v>
      </c>
      <c r="AO76" s="279">
        <f t="shared" ca="1" si="18"/>
        <v>0.86301000000000005</v>
      </c>
      <c r="AP76" s="279">
        <f t="shared" ca="1" si="19"/>
        <v>0.86301000000000005</v>
      </c>
    </row>
    <row r="77" spans="2:42">
      <c r="B77" s="32"/>
      <c r="G77" s="33"/>
      <c r="AF77" s="282">
        <v>0.38673169323424617</v>
      </c>
      <c r="AG77" s="279" t="s">
        <v>51</v>
      </c>
      <c r="AH77" s="283">
        <f t="shared" si="15"/>
        <v>1.3867316932342462</v>
      </c>
      <c r="AI77" s="279">
        <f t="shared" ca="1" si="16"/>
        <v>0.89231000000000005</v>
      </c>
      <c r="AM77" s="279">
        <f t="shared" ca="1" si="17"/>
        <v>0.80910000000000004</v>
      </c>
      <c r="AN77" s="279">
        <f>MATCH(View_Indicators!AG77,Data_completeness!$E$15:$E$158,0)</f>
        <v>83</v>
      </c>
      <c r="AO77" s="279">
        <f t="shared" ca="1" si="18"/>
        <v>0.89231000000000005</v>
      </c>
      <c r="AP77" s="279">
        <f t="shared" ca="1" si="19"/>
        <v>0.89231000000000005</v>
      </c>
    </row>
    <row r="78" spans="2:42">
      <c r="B78" s="32"/>
      <c r="G78" s="33"/>
      <c r="AF78" s="282">
        <v>0.45089701458234277</v>
      </c>
      <c r="AG78" s="279" t="s">
        <v>59</v>
      </c>
      <c r="AH78" s="283">
        <f t="shared" si="15"/>
        <v>1.4508970145823428</v>
      </c>
      <c r="AI78" s="279">
        <f t="shared" ca="1" si="16"/>
        <v>0.75</v>
      </c>
      <c r="AM78" s="279">
        <f t="shared" ca="1" si="17"/>
        <v>0.80910000000000004</v>
      </c>
      <c r="AN78" s="279">
        <f>MATCH(View_Indicators!AG78,Data_completeness!$E$15:$E$158,0)</f>
        <v>84</v>
      </c>
      <c r="AO78" s="279">
        <f t="shared" ca="1" si="18"/>
        <v>0.75</v>
      </c>
      <c r="AP78" s="279">
        <f t="shared" ca="1" si="19"/>
        <v>0.75</v>
      </c>
    </row>
    <row r="79" spans="2:42">
      <c r="B79" s="32"/>
      <c r="G79" s="33"/>
      <c r="AF79" s="282">
        <v>7.2975840552004012E-2</v>
      </c>
      <c r="AG79" s="279" t="s">
        <v>187</v>
      </c>
      <c r="AH79" s="283">
        <f t="shared" si="15"/>
        <v>1.072975840552004</v>
      </c>
      <c r="AI79" s="279">
        <f t="shared" ca="1" si="16"/>
        <v>0.84</v>
      </c>
      <c r="AM79" s="279">
        <f t="shared" ca="1" si="17"/>
        <v>0.80910000000000004</v>
      </c>
      <c r="AN79" s="279">
        <f>MATCH(View_Indicators!AG79,Data_completeness!$E$15:$E$158,0)</f>
        <v>89</v>
      </c>
      <c r="AO79" s="279">
        <f t="shared" ca="1" si="18"/>
        <v>0.84</v>
      </c>
      <c r="AP79" s="279">
        <f t="shared" ca="1" si="19"/>
        <v>0.84</v>
      </c>
    </row>
    <row r="80" spans="2:42">
      <c r="B80" s="228"/>
      <c r="C80" s="229"/>
      <c r="D80" s="229"/>
      <c r="E80" s="26" t="str">
        <f ca="1">IF(ISNA($AK$147),"Selected breast unit does not have a value for this indicator","")</f>
        <v/>
      </c>
      <c r="F80" s="229"/>
      <c r="G80" s="269"/>
      <c r="AF80" s="282">
        <v>0.52589930891637748</v>
      </c>
      <c r="AG80" s="279" t="s">
        <v>96</v>
      </c>
      <c r="AH80" s="283">
        <f t="shared" si="15"/>
        <v>1.5258993089163775</v>
      </c>
      <c r="AI80" s="279">
        <f t="shared" ca="1" si="16"/>
        <v>0.76</v>
      </c>
      <c r="AM80" s="279">
        <f t="shared" ca="1" si="17"/>
        <v>0.80910000000000004</v>
      </c>
      <c r="AN80" s="279">
        <f>MATCH(View_Indicators!AG80,Data_completeness!$E$15:$E$158,0)</f>
        <v>85</v>
      </c>
      <c r="AO80" s="279">
        <f t="shared" ca="1" si="18"/>
        <v>0.76</v>
      </c>
      <c r="AP80" s="279">
        <f t="shared" ca="1" si="19"/>
        <v>0.76</v>
      </c>
    </row>
    <row r="81" spans="32:42">
      <c r="AF81" s="282">
        <v>0.25212901706824287</v>
      </c>
      <c r="AG81" s="279" t="s">
        <v>105</v>
      </c>
      <c r="AH81" s="283">
        <f t="shared" si="15"/>
        <v>1.2521290170682429</v>
      </c>
      <c r="AI81" s="279">
        <f t="shared" ca="1" si="16"/>
        <v>0.57142999999999999</v>
      </c>
      <c r="AM81" s="279">
        <f t="shared" ca="1" si="17"/>
        <v>0.80910000000000004</v>
      </c>
      <c r="AN81" s="279">
        <f>MATCH(View_Indicators!AG81,Data_completeness!$E$15:$E$158,0)</f>
        <v>86</v>
      </c>
      <c r="AO81" s="279">
        <f t="shared" ca="1" si="18"/>
        <v>0.57142999999999999</v>
      </c>
      <c r="AP81" s="279">
        <f t="shared" ca="1" si="19"/>
        <v>0.57142999999999999</v>
      </c>
    </row>
    <row r="82" spans="32:42">
      <c r="AF82" s="282">
        <v>0.24564504858627867</v>
      </c>
      <c r="AG82" s="279" t="s">
        <v>115</v>
      </c>
      <c r="AH82" s="283">
        <f t="shared" si="15"/>
        <v>1.2456450485862787</v>
      </c>
      <c r="AI82" s="279">
        <f t="shared" ca="1" si="16"/>
        <v>0.85714000000000001</v>
      </c>
      <c r="AM82" s="279">
        <f t="shared" ca="1" si="17"/>
        <v>0.80910000000000004</v>
      </c>
      <c r="AN82" s="279">
        <f>MATCH(View_Indicators!AG82,Data_completeness!$E$15:$E$158,0)</f>
        <v>87</v>
      </c>
      <c r="AO82" s="279">
        <f t="shared" ca="1" si="18"/>
        <v>0.85714000000000001</v>
      </c>
      <c r="AP82" s="279">
        <f t="shared" ca="1" si="19"/>
        <v>0.85714000000000001</v>
      </c>
    </row>
    <row r="83" spans="32:42">
      <c r="AF83" s="282">
        <v>0.43876079850353111</v>
      </c>
      <c r="AG83" s="279" t="s">
        <v>192</v>
      </c>
      <c r="AH83" s="283">
        <f t="shared" si="15"/>
        <v>1.4387607985035311</v>
      </c>
      <c r="AI83" s="279">
        <f t="shared" ca="1" si="16"/>
        <v>0.79739000000000004</v>
      </c>
      <c r="AM83" s="279">
        <f t="shared" ca="1" si="17"/>
        <v>0.80910000000000004</v>
      </c>
      <c r="AN83" s="279">
        <f>MATCH(View_Indicators!AG83,Data_completeness!$E$15:$E$158,0)</f>
        <v>90</v>
      </c>
      <c r="AO83" s="279">
        <f t="shared" ca="1" si="18"/>
        <v>0.79739000000000004</v>
      </c>
      <c r="AP83" s="279">
        <f t="shared" ca="1" si="19"/>
        <v>0.79739000000000004</v>
      </c>
    </row>
    <row r="84" spans="32:42">
      <c r="AF84" s="282">
        <v>0.8217301120261844</v>
      </c>
      <c r="AG84" s="279" t="s">
        <v>181</v>
      </c>
      <c r="AH84" s="283">
        <f t="shared" si="15"/>
        <v>1.8217301120261844</v>
      </c>
      <c r="AI84" s="279">
        <f t="shared" ca="1" si="16"/>
        <v>0.45588000000000001</v>
      </c>
      <c r="AM84" s="279">
        <f t="shared" ca="1" si="17"/>
        <v>0.80910000000000004</v>
      </c>
      <c r="AN84" s="279">
        <f>MATCH(View_Indicators!AG84,Data_completeness!$E$15:$E$158,0)</f>
        <v>88</v>
      </c>
      <c r="AO84" s="279">
        <f t="shared" ca="1" si="18"/>
        <v>0.45588000000000001</v>
      </c>
      <c r="AP84" s="279">
        <f t="shared" ca="1" si="19"/>
        <v>0.45588000000000001</v>
      </c>
    </row>
    <row r="85" spans="32:42">
      <c r="AF85" s="282">
        <v>0.83168902583010462</v>
      </c>
      <c r="AG85" s="279" t="s">
        <v>85</v>
      </c>
      <c r="AH85" s="283">
        <f t="shared" si="15"/>
        <v>1.8316890258301046</v>
      </c>
      <c r="AI85" s="279">
        <f t="shared" ca="1" si="16"/>
        <v>0.79388999999999998</v>
      </c>
      <c r="AM85" s="279">
        <f t="shared" ca="1" si="17"/>
        <v>0.80910000000000004</v>
      </c>
      <c r="AN85" s="279">
        <f>MATCH(View_Indicators!AG85,Data_completeness!$E$15:$E$158,0)</f>
        <v>92</v>
      </c>
      <c r="AO85" s="279">
        <f t="shared" ca="1" si="18"/>
        <v>0.79388999999999998</v>
      </c>
      <c r="AP85" s="279">
        <f t="shared" ca="1" si="19"/>
        <v>0.79388999999999998</v>
      </c>
    </row>
    <row r="86" spans="32:42">
      <c r="AF86" s="282">
        <v>0.29686357974123734</v>
      </c>
      <c r="AG86" s="279" t="s">
        <v>135</v>
      </c>
      <c r="AH86" s="283">
        <f t="shared" si="15"/>
        <v>1.2968635797412373</v>
      </c>
      <c r="AI86" s="279">
        <f t="shared" ca="1" si="16"/>
        <v>0.93130000000000002</v>
      </c>
      <c r="AM86" s="279">
        <f t="shared" ca="1" si="17"/>
        <v>0.80910000000000004</v>
      </c>
      <c r="AN86" s="279">
        <f>MATCH(View_Indicators!AG86,Data_completeness!$E$15:$E$158,0)</f>
        <v>93</v>
      </c>
      <c r="AO86" s="279">
        <f t="shared" ca="1" si="18"/>
        <v>0.93130000000000002</v>
      </c>
      <c r="AP86" s="279">
        <f t="shared" ca="1" si="19"/>
        <v>0.93130000000000002</v>
      </c>
    </row>
    <row r="87" spans="32:42">
      <c r="AF87" s="282">
        <v>0.9428111815394109</v>
      </c>
      <c r="AG87" s="279" t="s">
        <v>165</v>
      </c>
      <c r="AH87" s="283">
        <f t="shared" si="15"/>
        <v>1.9428111815394109</v>
      </c>
      <c r="AI87" s="279">
        <f t="shared" ca="1" si="16"/>
        <v>0.88732</v>
      </c>
      <c r="AM87" s="279">
        <f t="shared" ca="1" si="17"/>
        <v>0.80910000000000004</v>
      </c>
      <c r="AN87" s="279">
        <f>MATCH(View_Indicators!AG87,Data_completeness!$E$15:$E$158,0)</f>
        <v>94</v>
      </c>
      <c r="AO87" s="279">
        <f t="shared" ca="1" si="18"/>
        <v>0.88732</v>
      </c>
      <c r="AP87" s="279">
        <f t="shared" ca="1" si="19"/>
        <v>0.88732</v>
      </c>
    </row>
    <row r="88" spans="32:42">
      <c r="AF88" s="282">
        <v>8.8391980951696869E-2</v>
      </c>
      <c r="AG88" s="279" t="s">
        <v>167</v>
      </c>
      <c r="AH88" s="283">
        <f t="shared" si="15"/>
        <v>1.0883919809516969</v>
      </c>
      <c r="AI88" s="279">
        <f t="shared" ca="1" si="16"/>
        <v>0.89795999999999998</v>
      </c>
      <c r="AM88" s="279">
        <f t="shared" ca="1" si="17"/>
        <v>0.80910000000000004</v>
      </c>
      <c r="AN88" s="279">
        <f>MATCH(View_Indicators!AG88,Data_completeness!$E$15:$E$158,0)</f>
        <v>95</v>
      </c>
      <c r="AO88" s="279">
        <f t="shared" ca="1" si="18"/>
        <v>0.89795999999999998</v>
      </c>
      <c r="AP88" s="279">
        <f t="shared" ca="1" si="19"/>
        <v>0.89795999999999998</v>
      </c>
    </row>
    <row r="89" spans="32:42">
      <c r="AF89" s="282">
        <v>9.4072444120628429E-2</v>
      </c>
      <c r="AG89" s="279" t="s">
        <v>175</v>
      </c>
      <c r="AH89" s="283">
        <f t="shared" si="15"/>
        <v>1.0940724441206284</v>
      </c>
      <c r="AI89" s="279">
        <f t="shared" ca="1" si="16"/>
        <v>0.92373000000000005</v>
      </c>
      <c r="AM89" s="279">
        <f t="shared" ca="1" si="17"/>
        <v>0.80910000000000004</v>
      </c>
      <c r="AN89" s="279">
        <f>MATCH(View_Indicators!AG89,Data_completeness!$E$15:$E$158,0)</f>
        <v>96</v>
      </c>
      <c r="AO89" s="279">
        <f t="shared" ca="1" si="18"/>
        <v>0.92373000000000005</v>
      </c>
      <c r="AP89" s="279">
        <f t="shared" ca="1" si="19"/>
        <v>0.92373000000000005</v>
      </c>
    </row>
    <row r="90" spans="32:42">
      <c r="AF90" s="282">
        <v>0.48754959473815651</v>
      </c>
      <c r="AG90" s="279" t="s">
        <v>89</v>
      </c>
      <c r="AH90" s="283">
        <f t="shared" si="15"/>
        <v>1.4875495947381565</v>
      </c>
      <c r="AI90" s="279">
        <f t="shared" ca="1" si="16"/>
        <v>0.74107000000000001</v>
      </c>
      <c r="AM90" s="279">
        <f t="shared" ca="1" si="17"/>
        <v>0.80910000000000004</v>
      </c>
      <c r="AN90" s="279">
        <f>MATCH(View_Indicators!AG90,Data_completeness!$E$15:$E$158,0)</f>
        <v>98</v>
      </c>
      <c r="AO90" s="279">
        <f t="shared" ca="1" si="18"/>
        <v>0.74107000000000001</v>
      </c>
      <c r="AP90" s="279">
        <f t="shared" ca="1" si="19"/>
        <v>0.74107000000000001</v>
      </c>
    </row>
    <row r="91" spans="32:42">
      <c r="AF91" s="282">
        <v>0.97323666333040615</v>
      </c>
      <c r="AG91" s="279" t="s">
        <v>104</v>
      </c>
      <c r="AH91" s="283">
        <f t="shared" si="15"/>
        <v>1.9732366633304061</v>
      </c>
      <c r="AI91" s="279">
        <f t="shared" ca="1" si="16"/>
        <v>0.80645</v>
      </c>
      <c r="AM91" s="279">
        <f t="shared" ca="1" si="17"/>
        <v>0.80910000000000004</v>
      </c>
      <c r="AN91" s="279">
        <f>MATCH(View_Indicators!AG91,Data_completeness!$E$15:$E$158,0)</f>
        <v>99</v>
      </c>
      <c r="AO91" s="279">
        <f t="shared" ca="1" si="18"/>
        <v>0.80645</v>
      </c>
      <c r="AP91" s="279">
        <f t="shared" ca="1" si="19"/>
        <v>0.80645</v>
      </c>
    </row>
    <row r="92" spans="32:42">
      <c r="AF92" s="282">
        <v>0.75386141948184404</v>
      </c>
      <c r="AG92" s="279" t="s">
        <v>111</v>
      </c>
      <c r="AH92" s="283">
        <f t="shared" si="15"/>
        <v>1.753861419481844</v>
      </c>
      <c r="AI92" s="279">
        <f t="shared" ca="1" si="16"/>
        <v>0.92647000000000002</v>
      </c>
      <c r="AM92" s="279">
        <f t="shared" ca="1" si="17"/>
        <v>0.80910000000000004</v>
      </c>
      <c r="AN92" s="279">
        <f>MATCH(View_Indicators!AG92,Data_completeness!$E$15:$E$158,0)</f>
        <v>100</v>
      </c>
      <c r="AO92" s="279">
        <f t="shared" ca="1" si="18"/>
        <v>0.92647000000000002</v>
      </c>
      <c r="AP92" s="279">
        <f t="shared" ca="1" si="19"/>
        <v>0.92647000000000002</v>
      </c>
    </row>
    <row r="93" spans="32:42">
      <c r="AF93" s="282">
        <v>0.43619502567331314</v>
      </c>
      <c r="AG93" s="279" t="s">
        <v>33</v>
      </c>
      <c r="AH93" s="283">
        <f t="shared" si="15"/>
        <v>1.4361950256733131</v>
      </c>
      <c r="AI93" s="279">
        <f t="shared" ca="1" si="16"/>
        <v>0.96552000000000004</v>
      </c>
      <c r="AM93" s="279">
        <f t="shared" ca="1" si="17"/>
        <v>0.80910000000000004</v>
      </c>
      <c r="AN93" s="279">
        <f>MATCH(View_Indicators!AG93,Data_completeness!$E$15:$E$158,0)</f>
        <v>102</v>
      </c>
      <c r="AO93" s="279">
        <f t="shared" ca="1" si="18"/>
        <v>0.96552000000000004</v>
      </c>
      <c r="AP93" s="279">
        <f t="shared" ca="1" si="19"/>
        <v>0.96552000000000004</v>
      </c>
    </row>
    <row r="94" spans="32:42">
      <c r="AF94" s="282">
        <v>0.14884154490268875</v>
      </c>
      <c r="AG94" s="279" t="s">
        <v>63</v>
      </c>
      <c r="AH94" s="283">
        <f t="shared" si="15"/>
        <v>1.1488415449026887</v>
      </c>
      <c r="AI94" s="279">
        <f t="shared" ca="1" si="16"/>
        <v>0.83721000000000001</v>
      </c>
      <c r="AM94" s="279">
        <f t="shared" ca="1" si="17"/>
        <v>0.80910000000000004</v>
      </c>
      <c r="AN94" s="279">
        <f>MATCH(View_Indicators!AG94,Data_completeness!$E$15:$E$158,0)</f>
        <v>103</v>
      </c>
      <c r="AO94" s="279">
        <f t="shared" ca="1" si="18"/>
        <v>0.83721000000000001</v>
      </c>
      <c r="AP94" s="279">
        <f t="shared" ca="1" si="19"/>
        <v>0.83721000000000001</v>
      </c>
    </row>
    <row r="95" spans="32:42">
      <c r="AF95" s="282">
        <v>0.79734409003659201</v>
      </c>
      <c r="AG95" s="279" t="s">
        <v>191</v>
      </c>
      <c r="AH95" s="283">
        <f t="shared" si="15"/>
        <v>1.797344090036592</v>
      </c>
      <c r="AI95" s="279">
        <f t="shared" ca="1" si="16"/>
        <v>0.86667000000000005</v>
      </c>
      <c r="AM95" s="279">
        <f t="shared" ca="1" si="17"/>
        <v>0.80910000000000004</v>
      </c>
      <c r="AN95" s="279">
        <f>MATCH(View_Indicators!AG95,Data_completeness!$E$15:$E$158,0)</f>
        <v>105</v>
      </c>
      <c r="AO95" s="279">
        <f t="shared" ca="1" si="18"/>
        <v>0.86667000000000005</v>
      </c>
      <c r="AP95" s="279">
        <f t="shared" ca="1" si="19"/>
        <v>0.86667000000000005</v>
      </c>
    </row>
    <row r="96" spans="32:42">
      <c r="AF96" s="282">
        <v>0.45479101303990843</v>
      </c>
      <c r="AG96" s="279" t="s">
        <v>171</v>
      </c>
      <c r="AH96" s="283">
        <f t="shared" si="15"/>
        <v>1.4547910130399084</v>
      </c>
      <c r="AI96" s="279">
        <f t="shared" ca="1" si="16"/>
        <v>0.73785999999999996</v>
      </c>
      <c r="AM96" s="279">
        <f t="shared" ca="1" si="17"/>
        <v>0.80910000000000004</v>
      </c>
      <c r="AN96" s="279">
        <f>MATCH(View_Indicators!AG96,Data_completeness!$E$15:$E$158,0)</f>
        <v>104</v>
      </c>
      <c r="AO96" s="279">
        <f t="shared" ca="1" si="18"/>
        <v>0.73785999999999996</v>
      </c>
      <c r="AP96" s="279">
        <f t="shared" ca="1" si="19"/>
        <v>0.73785999999999996</v>
      </c>
    </row>
    <row r="97" spans="32:42">
      <c r="AF97" s="282">
        <v>0.40233641582153634</v>
      </c>
      <c r="AG97" s="279" t="s">
        <v>30</v>
      </c>
      <c r="AH97" s="283">
        <f t="shared" si="15"/>
        <v>1.4023364158215363</v>
      </c>
      <c r="AI97" s="279">
        <f t="shared" ca="1" si="16"/>
        <v>0.70587999999999995</v>
      </c>
      <c r="AM97" s="279">
        <f t="shared" ca="1" si="17"/>
        <v>0.80910000000000004</v>
      </c>
      <c r="AN97" s="279">
        <f>MATCH(View_Indicators!AG97,Data_completeness!$E$15:$E$158,0)</f>
        <v>107</v>
      </c>
      <c r="AO97" s="279">
        <f t="shared" ca="1" si="18"/>
        <v>0.70587999999999995</v>
      </c>
      <c r="AP97" s="279">
        <f t="shared" ca="1" si="19"/>
        <v>0.70587999999999995</v>
      </c>
    </row>
    <row r="98" spans="32:42">
      <c r="AF98" s="282">
        <v>0.73911939258908821</v>
      </c>
      <c r="AG98" s="279" t="s">
        <v>75</v>
      </c>
      <c r="AH98" s="283">
        <f t="shared" si="15"/>
        <v>1.7391193925890882</v>
      </c>
      <c r="AI98" s="279">
        <f t="shared" ca="1" si="16"/>
        <v>0.76829000000000003</v>
      </c>
      <c r="AM98" s="279">
        <f t="shared" ca="1" si="17"/>
        <v>0.80910000000000004</v>
      </c>
      <c r="AN98" s="279">
        <f>MATCH(View_Indicators!AG98,Data_completeness!$E$15:$E$158,0)</f>
        <v>108</v>
      </c>
      <c r="AO98" s="279">
        <f t="shared" ca="1" si="18"/>
        <v>0.76829000000000003</v>
      </c>
      <c r="AP98" s="279">
        <f t="shared" ca="1" si="19"/>
        <v>0.76829000000000003</v>
      </c>
    </row>
    <row r="99" spans="32:42">
      <c r="AF99" s="282">
        <v>0.95499145481664272</v>
      </c>
      <c r="AG99" s="279" t="s">
        <v>79</v>
      </c>
      <c r="AH99" s="283">
        <f t="shared" si="15"/>
        <v>1.9549914548166427</v>
      </c>
      <c r="AI99" s="279">
        <f t="shared" ca="1" si="16"/>
        <v>0.86407999999999996</v>
      </c>
      <c r="AM99" s="279">
        <f t="shared" ca="1" si="17"/>
        <v>0.80910000000000004</v>
      </c>
      <c r="AN99" s="279">
        <f>MATCH(View_Indicators!AG99,Data_completeness!$E$15:$E$158,0)</f>
        <v>114</v>
      </c>
      <c r="AO99" s="279">
        <f t="shared" ca="1" si="18"/>
        <v>0.86407999999999996</v>
      </c>
      <c r="AP99" s="279">
        <f t="shared" ca="1" si="19"/>
        <v>0.86407999999999996</v>
      </c>
    </row>
    <row r="100" spans="32:42">
      <c r="AF100" s="282">
        <v>0.159115107210416</v>
      </c>
      <c r="AG100" s="279" t="s">
        <v>163</v>
      </c>
      <c r="AH100" s="283">
        <f t="shared" si="15"/>
        <v>1.159115107210416</v>
      </c>
      <c r="AI100" s="279">
        <f t="shared" ca="1" si="16"/>
        <v>0.66666999999999998</v>
      </c>
      <c r="AM100" s="279">
        <f t="shared" ca="1" si="17"/>
        <v>0.80910000000000004</v>
      </c>
      <c r="AN100" s="279">
        <f>MATCH(View_Indicators!AG100,Data_completeness!$E$15:$E$158,0)</f>
        <v>109</v>
      </c>
      <c r="AO100" s="279">
        <f t="shared" ca="1" si="18"/>
        <v>0.66666999999999998</v>
      </c>
      <c r="AP100" s="279">
        <f t="shared" ca="1" si="19"/>
        <v>0.66666999999999998</v>
      </c>
    </row>
    <row r="101" spans="32:42">
      <c r="AF101" s="282">
        <v>0.29595794586722279</v>
      </c>
      <c r="AG101" s="279" t="s">
        <v>182</v>
      </c>
      <c r="AH101" s="283">
        <f t="shared" si="15"/>
        <v>1.2959579458672228</v>
      </c>
      <c r="AI101" s="279">
        <f t="shared" ca="1" si="16"/>
        <v>0.94118000000000002</v>
      </c>
      <c r="AM101" s="279">
        <f t="shared" ca="1" si="17"/>
        <v>0.80910000000000004</v>
      </c>
      <c r="AN101" s="279">
        <f>MATCH(View_Indicators!AG101,Data_completeness!$E$15:$E$158,0)</f>
        <v>110</v>
      </c>
      <c r="AO101" s="279">
        <f t="shared" ca="1" si="18"/>
        <v>0.94118000000000002</v>
      </c>
      <c r="AP101" s="279">
        <f t="shared" ca="1" si="19"/>
        <v>0.94118000000000002</v>
      </c>
    </row>
    <row r="102" spans="32:42">
      <c r="AF102" s="282">
        <v>0.62805940572035768</v>
      </c>
      <c r="AG102" s="279" t="s">
        <v>219</v>
      </c>
      <c r="AH102" s="283">
        <f t="shared" si="15"/>
        <v>1.6280594057203577</v>
      </c>
      <c r="AI102" s="279">
        <f t="shared" ca="1" si="16"/>
        <v>0.88124999999999998</v>
      </c>
      <c r="AM102" s="279">
        <f t="shared" ca="1" si="17"/>
        <v>0.80910000000000004</v>
      </c>
      <c r="AN102" s="279">
        <f>MATCH(View_Indicators!AG102,Data_completeness!$E$15:$E$158,0)</f>
        <v>111</v>
      </c>
      <c r="AO102" s="279">
        <f t="shared" ca="1" si="18"/>
        <v>0.88124999999999998</v>
      </c>
      <c r="AP102" s="279">
        <f t="shared" ca="1" si="19"/>
        <v>0.88124999999999998</v>
      </c>
    </row>
    <row r="103" spans="32:42">
      <c r="AF103" s="282">
        <v>0.86467426614200327</v>
      </c>
      <c r="AG103" s="279" t="s">
        <v>45</v>
      </c>
      <c r="AH103" s="283">
        <f t="shared" si="15"/>
        <v>1.8646742661420033</v>
      </c>
      <c r="AI103" s="279">
        <f t="shared" ca="1" si="16"/>
        <v>0.71831</v>
      </c>
      <c r="AM103" s="279">
        <f t="shared" ca="1" si="17"/>
        <v>0.80910000000000004</v>
      </c>
      <c r="AN103" s="279">
        <f>MATCH(View_Indicators!AG103,Data_completeness!$E$15:$E$158,0)</f>
        <v>113</v>
      </c>
      <c r="AO103" s="279">
        <f t="shared" ca="1" si="18"/>
        <v>0.71831</v>
      </c>
      <c r="AP103" s="279">
        <f t="shared" ca="1" si="19"/>
        <v>0.71831</v>
      </c>
    </row>
    <row r="104" spans="32:42">
      <c r="AF104" s="282">
        <v>0.32672621688637804</v>
      </c>
      <c r="AG104" s="279" t="s">
        <v>87</v>
      </c>
      <c r="AH104" s="283">
        <f t="shared" si="15"/>
        <v>1.326726216886378</v>
      </c>
      <c r="AI104" s="279">
        <f t="shared" ca="1" si="16"/>
        <v>0.66129000000000004</v>
      </c>
      <c r="AM104" s="279">
        <f t="shared" ca="1" si="17"/>
        <v>0.80910000000000004</v>
      </c>
      <c r="AN104" s="279">
        <f>MATCH(View_Indicators!AG104,Data_completeness!$E$15:$E$158,0)</f>
        <v>115</v>
      </c>
      <c r="AO104" s="279">
        <f t="shared" ca="1" si="18"/>
        <v>0.66129000000000004</v>
      </c>
      <c r="AP104" s="279">
        <f t="shared" ca="1" si="19"/>
        <v>0.66129000000000004</v>
      </c>
    </row>
    <row r="105" spans="32:42">
      <c r="AF105" s="282">
        <v>0.82603683920949655</v>
      </c>
      <c r="AG105" s="279" t="s">
        <v>151</v>
      </c>
      <c r="AH105" s="283">
        <f t="shared" si="15"/>
        <v>1.8260368392094966</v>
      </c>
      <c r="AI105" s="279">
        <f t="shared" ca="1" si="16"/>
        <v>0.67442000000000002</v>
      </c>
      <c r="AM105" s="279">
        <f t="shared" ca="1" si="17"/>
        <v>0.80910000000000004</v>
      </c>
      <c r="AN105" s="279">
        <f>MATCH(View_Indicators!AG105,Data_completeness!$E$15:$E$158,0)</f>
        <v>116</v>
      </c>
      <c r="AO105" s="279">
        <f t="shared" ca="1" si="18"/>
        <v>0.67442000000000002</v>
      </c>
      <c r="AP105" s="279">
        <f t="shared" ca="1" si="19"/>
        <v>0.67442000000000002</v>
      </c>
    </row>
    <row r="106" spans="32:42">
      <c r="AF106" s="282">
        <v>0.42160603099651395</v>
      </c>
      <c r="AG106" s="279" t="s">
        <v>155</v>
      </c>
      <c r="AH106" s="283">
        <f t="shared" si="15"/>
        <v>1.4216060309965139</v>
      </c>
      <c r="AI106" s="279">
        <f t="shared" ca="1" si="16"/>
        <v>0.89024000000000003</v>
      </c>
      <c r="AM106" s="279">
        <f t="shared" ca="1" si="17"/>
        <v>0.80910000000000004</v>
      </c>
      <c r="AN106" s="279">
        <f>MATCH(View_Indicators!AG106,Data_completeness!$E$15:$E$158,0)</f>
        <v>117</v>
      </c>
      <c r="AO106" s="279">
        <f t="shared" ca="1" si="18"/>
        <v>0.89024000000000003</v>
      </c>
      <c r="AP106" s="279">
        <f t="shared" ca="1" si="19"/>
        <v>0.89024000000000003</v>
      </c>
    </row>
    <row r="107" spans="32:42">
      <c r="AF107" s="282">
        <v>0.72089009369236701</v>
      </c>
      <c r="AG107" s="279" t="s">
        <v>65</v>
      </c>
      <c r="AH107" s="283">
        <f t="shared" si="15"/>
        <v>1.720890093692367</v>
      </c>
      <c r="AI107" s="279">
        <f t="shared" ca="1" si="16"/>
        <v>0.91176000000000001</v>
      </c>
      <c r="AM107" s="279">
        <f t="shared" ca="1" si="17"/>
        <v>0.80910000000000004</v>
      </c>
      <c r="AN107" s="279">
        <f>MATCH(View_Indicators!AG107,Data_completeness!$E$15:$E$158,0)</f>
        <v>119</v>
      </c>
      <c r="AO107" s="279">
        <f t="shared" ca="1" si="18"/>
        <v>0.91176000000000001</v>
      </c>
      <c r="AP107" s="279">
        <f t="shared" ca="1" si="19"/>
        <v>0.91176000000000001</v>
      </c>
    </row>
    <row r="108" spans="32:42">
      <c r="AF108" s="282">
        <v>0.27937074041042154</v>
      </c>
      <c r="AG108" s="279" t="s">
        <v>90</v>
      </c>
      <c r="AH108" s="283">
        <f t="shared" si="15"/>
        <v>1.2793707404104215</v>
      </c>
      <c r="AI108" s="279">
        <f t="shared" ca="1" si="16"/>
        <v>0.82857000000000003</v>
      </c>
      <c r="AM108" s="279">
        <f t="shared" ca="1" si="17"/>
        <v>0.80910000000000004</v>
      </c>
      <c r="AN108" s="279">
        <f>MATCH(View_Indicators!AG108,Data_completeness!$E$15:$E$158,0)</f>
        <v>120</v>
      </c>
      <c r="AO108" s="279">
        <f t="shared" ca="1" si="18"/>
        <v>0.82857000000000003</v>
      </c>
      <c r="AP108" s="279">
        <f t="shared" ca="1" si="19"/>
        <v>0.82857000000000003</v>
      </c>
    </row>
    <row r="109" spans="32:42">
      <c r="AF109" s="282">
        <v>0.83793506473513535</v>
      </c>
      <c r="AG109" s="279" t="s">
        <v>98</v>
      </c>
      <c r="AH109" s="283">
        <f t="shared" si="15"/>
        <v>1.8379350647351353</v>
      </c>
      <c r="AI109" s="279">
        <f t="shared" ca="1" si="16"/>
        <v>0.84848000000000001</v>
      </c>
      <c r="AM109" s="279">
        <f t="shared" ca="1" si="17"/>
        <v>0.80910000000000004</v>
      </c>
      <c r="AN109" s="279">
        <f>MATCH(View_Indicators!AG109,Data_completeness!$E$15:$E$158,0)</f>
        <v>121</v>
      </c>
      <c r="AO109" s="279">
        <f t="shared" ca="1" si="18"/>
        <v>0.84848000000000001</v>
      </c>
      <c r="AP109" s="279">
        <f t="shared" ca="1" si="19"/>
        <v>0.84848000000000001</v>
      </c>
    </row>
    <row r="110" spans="32:42">
      <c r="AF110" s="282">
        <v>0.4242291006621477</v>
      </c>
      <c r="AG110" s="279" t="s">
        <v>153</v>
      </c>
      <c r="AH110" s="283">
        <f t="shared" si="15"/>
        <v>1.4242291006621477</v>
      </c>
      <c r="AI110" s="279">
        <f t="shared" ca="1" si="16"/>
        <v>0.87407000000000001</v>
      </c>
      <c r="AM110" s="279">
        <f t="shared" ca="1" si="17"/>
        <v>0.80910000000000004</v>
      </c>
      <c r="AN110" s="279">
        <f>MATCH(View_Indicators!AG110,Data_completeness!$E$15:$E$158,0)</f>
        <v>122</v>
      </c>
      <c r="AO110" s="279">
        <f t="shared" ca="1" si="18"/>
        <v>0.87407000000000001</v>
      </c>
      <c r="AP110" s="279">
        <f t="shared" ca="1" si="19"/>
        <v>0.87407000000000001</v>
      </c>
    </row>
    <row r="111" spans="32:42">
      <c r="AF111" s="282">
        <v>0.22608384519950331</v>
      </c>
      <c r="AG111" s="279" t="s">
        <v>201</v>
      </c>
      <c r="AH111" s="283">
        <f t="shared" si="15"/>
        <v>1.2260838451995033</v>
      </c>
      <c r="AI111" s="279">
        <f t="shared" ca="1" si="16"/>
        <v>0.92632000000000003</v>
      </c>
      <c r="AM111" s="279">
        <f t="shared" ca="1" si="17"/>
        <v>0.80910000000000004</v>
      </c>
      <c r="AN111" s="279">
        <f>MATCH(View_Indicators!AG111,Data_completeness!$E$15:$E$158,0)</f>
        <v>123</v>
      </c>
      <c r="AO111" s="279">
        <f t="shared" ca="1" si="18"/>
        <v>0.92632000000000003</v>
      </c>
      <c r="AP111" s="279">
        <f t="shared" ca="1" si="19"/>
        <v>0.92632000000000003</v>
      </c>
    </row>
    <row r="112" spans="32:42">
      <c r="AF112" s="282">
        <v>0.6422265262022786</v>
      </c>
      <c r="AG112" s="279" t="s">
        <v>207</v>
      </c>
      <c r="AH112" s="283">
        <f t="shared" si="15"/>
        <v>1.6422265262022786</v>
      </c>
      <c r="AI112" s="279">
        <f t="shared" ca="1" si="16"/>
        <v>0.85714000000000001</v>
      </c>
      <c r="AM112" s="279">
        <f t="shared" ca="1" si="17"/>
        <v>0.80910000000000004</v>
      </c>
      <c r="AN112" s="279">
        <f>MATCH(View_Indicators!AG112,Data_completeness!$E$15:$E$158,0)</f>
        <v>124</v>
      </c>
      <c r="AO112" s="279">
        <f t="shared" ca="1" si="18"/>
        <v>0.85714000000000001</v>
      </c>
      <c r="AP112" s="279">
        <f t="shared" ca="1" si="19"/>
        <v>0.85714000000000001</v>
      </c>
    </row>
    <row r="113" spans="32:42">
      <c r="AF113" s="282">
        <v>0.20924101380105764</v>
      </c>
      <c r="AG113" s="279" t="s">
        <v>186</v>
      </c>
      <c r="AH113" s="283">
        <f t="shared" si="15"/>
        <v>1.2092410138010576</v>
      </c>
      <c r="AI113" s="279">
        <f t="shared" ca="1" si="16"/>
        <v>0.82608999999999999</v>
      </c>
      <c r="AM113" s="279">
        <f t="shared" ca="1" si="17"/>
        <v>0.80910000000000004</v>
      </c>
      <c r="AN113" s="279">
        <f>MATCH(View_Indicators!AG113,Data_completeness!$E$15:$E$158,0)</f>
        <v>129</v>
      </c>
      <c r="AO113" s="279">
        <f t="shared" ca="1" si="18"/>
        <v>0.82608999999999999</v>
      </c>
      <c r="AP113" s="279">
        <f t="shared" ca="1" si="19"/>
        <v>0.82608999999999999</v>
      </c>
    </row>
    <row r="114" spans="32:42">
      <c r="AF114" s="282">
        <v>0.22003246410224309</v>
      </c>
      <c r="AG114" s="279" t="s">
        <v>83</v>
      </c>
      <c r="AH114" s="283">
        <f t="shared" si="15"/>
        <v>1.2200324641022431</v>
      </c>
      <c r="AI114" s="279">
        <f t="shared" ca="1" si="16"/>
        <v>0.85294000000000003</v>
      </c>
      <c r="AM114" s="279">
        <f t="shared" ca="1" si="17"/>
        <v>0.80910000000000004</v>
      </c>
      <c r="AN114" s="279">
        <f>MATCH(View_Indicators!AG114,Data_completeness!$E$15:$E$158,0)</f>
        <v>126</v>
      </c>
      <c r="AO114" s="279">
        <f t="shared" ca="1" si="18"/>
        <v>0.85294000000000003</v>
      </c>
      <c r="AP114" s="279">
        <f t="shared" ca="1" si="19"/>
        <v>0.85294000000000003</v>
      </c>
    </row>
    <row r="115" spans="32:42">
      <c r="AF115" s="282">
        <v>0.37404515904056468</v>
      </c>
      <c r="AG115" s="279" t="s">
        <v>193</v>
      </c>
      <c r="AH115" s="283">
        <f t="shared" si="15"/>
        <v>1.3740451590405647</v>
      </c>
      <c r="AI115" s="279">
        <f t="shared" ca="1" si="16"/>
        <v>0.81111</v>
      </c>
      <c r="AM115" s="279">
        <f t="shared" ca="1" si="17"/>
        <v>0.80910000000000004</v>
      </c>
      <c r="AN115" s="279">
        <f>MATCH(View_Indicators!AG115,Data_completeness!$E$15:$E$158,0)</f>
        <v>130</v>
      </c>
      <c r="AO115" s="279">
        <f t="shared" ca="1" si="18"/>
        <v>0.81111</v>
      </c>
      <c r="AP115" s="279">
        <f t="shared" ca="1" si="19"/>
        <v>0.81111</v>
      </c>
    </row>
    <row r="116" spans="32:42">
      <c r="AF116" s="282">
        <v>0.279384765042614</v>
      </c>
      <c r="AG116" s="279" t="s">
        <v>169</v>
      </c>
      <c r="AH116" s="283">
        <f t="shared" si="15"/>
        <v>1.279384765042614</v>
      </c>
      <c r="AI116" s="279">
        <f t="shared" ca="1" si="16"/>
        <v>0.77778000000000003</v>
      </c>
      <c r="AM116" s="279">
        <f t="shared" ca="1" si="17"/>
        <v>0.80910000000000004</v>
      </c>
      <c r="AN116" s="279">
        <f>MATCH(View_Indicators!AG116,Data_completeness!$E$15:$E$158,0)</f>
        <v>127</v>
      </c>
      <c r="AO116" s="279">
        <f t="shared" ca="1" si="18"/>
        <v>0.77778000000000003</v>
      </c>
      <c r="AP116" s="279">
        <f t="shared" ca="1" si="19"/>
        <v>0.77778000000000003</v>
      </c>
    </row>
    <row r="117" spans="32:42">
      <c r="AF117" s="282">
        <v>0.98650989719254123</v>
      </c>
      <c r="AG117" s="279" t="s">
        <v>194</v>
      </c>
      <c r="AH117" s="283">
        <f t="shared" si="15"/>
        <v>1.9865098971925412</v>
      </c>
      <c r="AI117" s="279">
        <f t="shared" ca="1" si="16"/>
        <v>0.89319999999999999</v>
      </c>
      <c r="AM117" s="279">
        <f t="shared" ca="1" si="17"/>
        <v>0.80910000000000004</v>
      </c>
      <c r="AN117" s="279">
        <f>MATCH(View_Indicators!AG117,Data_completeness!$E$15:$E$158,0)</f>
        <v>131</v>
      </c>
      <c r="AO117" s="279">
        <f t="shared" ca="1" si="18"/>
        <v>0.89319999999999999</v>
      </c>
      <c r="AP117" s="279">
        <f t="shared" ca="1" si="19"/>
        <v>0.89319999999999999</v>
      </c>
    </row>
    <row r="118" spans="32:42">
      <c r="AF118" s="282">
        <v>0.17994019042116793</v>
      </c>
      <c r="AG118" s="279" t="s">
        <v>179</v>
      </c>
      <c r="AH118" s="283">
        <f t="shared" si="15"/>
        <v>1.1799401904211679</v>
      </c>
      <c r="AI118" s="279">
        <f t="shared" ca="1" si="16"/>
        <v>0.77273000000000003</v>
      </c>
      <c r="AM118" s="279">
        <f t="shared" ca="1" si="17"/>
        <v>0.80910000000000004</v>
      </c>
      <c r="AN118" s="279">
        <f>MATCH(View_Indicators!AG118,Data_completeness!$E$15:$E$158,0)</f>
        <v>128</v>
      </c>
      <c r="AO118" s="279">
        <f t="shared" ca="1" si="18"/>
        <v>0.77273000000000003</v>
      </c>
      <c r="AP118" s="279">
        <f t="shared" ca="1" si="19"/>
        <v>0.77273000000000003</v>
      </c>
    </row>
    <row r="119" spans="32:42">
      <c r="AF119" s="282">
        <v>0.21001492859222082</v>
      </c>
      <c r="AG119" s="279" t="s">
        <v>203</v>
      </c>
      <c r="AH119" s="283">
        <f t="shared" si="15"/>
        <v>1.2100149285922208</v>
      </c>
      <c r="AI119" s="279">
        <f t="shared" ca="1" si="16"/>
        <v>0.83260000000000001</v>
      </c>
      <c r="AM119" s="279">
        <f t="shared" ca="1" si="17"/>
        <v>0.80910000000000004</v>
      </c>
      <c r="AN119" s="279">
        <f>MATCH(View_Indicators!AG119,Data_completeness!$E$15:$E$158,0)</f>
        <v>132</v>
      </c>
      <c r="AO119" s="279">
        <f t="shared" ca="1" si="18"/>
        <v>0.83260000000000001</v>
      </c>
      <c r="AP119" s="279">
        <f t="shared" ca="1" si="19"/>
        <v>0.83260000000000001</v>
      </c>
    </row>
    <row r="120" spans="32:42">
      <c r="AF120" s="282">
        <v>0.63913488568605925</v>
      </c>
      <c r="AG120" s="279" t="s">
        <v>205</v>
      </c>
      <c r="AH120" s="283">
        <f t="shared" si="15"/>
        <v>1.6391348856860593</v>
      </c>
      <c r="AI120" s="279">
        <f t="shared" ca="1" si="16"/>
        <v>0.87209000000000003</v>
      </c>
      <c r="AM120" s="279">
        <f t="shared" ca="1" si="17"/>
        <v>0.80910000000000004</v>
      </c>
      <c r="AN120" s="279">
        <f>MATCH(View_Indicators!AG120,Data_completeness!$E$15:$E$158,0)</f>
        <v>133</v>
      </c>
      <c r="AO120" s="279">
        <f t="shared" ca="1" si="18"/>
        <v>0.87209000000000003</v>
      </c>
      <c r="AP120" s="279">
        <f t="shared" ca="1" si="19"/>
        <v>0.87209000000000003</v>
      </c>
    </row>
    <row r="121" spans="32:42">
      <c r="AF121" s="282">
        <v>0.94849878280176947</v>
      </c>
      <c r="AG121" s="279" t="s">
        <v>215</v>
      </c>
      <c r="AH121" s="283">
        <f t="shared" si="15"/>
        <v>1.9484987828017695</v>
      </c>
      <c r="AI121" s="279">
        <f t="shared" ca="1" si="16"/>
        <v>0.83035999999999999</v>
      </c>
      <c r="AM121" s="279">
        <f t="shared" ca="1" si="17"/>
        <v>0.80910000000000004</v>
      </c>
      <c r="AN121" s="279">
        <f>MATCH(View_Indicators!AG121,Data_completeness!$E$15:$E$158,0)</f>
        <v>134</v>
      </c>
      <c r="AO121" s="279">
        <f t="shared" ca="1" si="18"/>
        <v>0.83035999999999999</v>
      </c>
      <c r="AP121" s="279">
        <f t="shared" ca="1" si="19"/>
        <v>0.83035999999999999</v>
      </c>
    </row>
    <row r="122" spans="32:42">
      <c r="AF122" s="282">
        <v>0.78049918789983108</v>
      </c>
      <c r="AG122" s="279" t="s">
        <v>221</v>
      </c>
      <c r="AH122" s="283">
        <f t="shared" si="15"/>
        <v>1.7804991878998311</v>
      </c>
      <c r="AI122" s="279">
        <f t="shared" ca="1" si="16"/>
        <v>0.92537000000000003</v>
      </c>
      <c r="AM122" s="279">
        <f t="shared" ca="1" si="17"/>
        <v>0.80910000000000004</v>
      </c>
      <c r="AN122" s="279">
        <f>MATCH(View_Indicators!AG122,Data_completeness!$E$15:$E$158,0)</f>
        <v>135</v>
      </c>
      <c r="AO122" s="279">
        <f t="shared" ca="1" si="18"/>
        <v>0.92537000000000003</v>
      </c>
      <c r="AP122" s="279">
        <f t="shared" ca="1" si="19"/>
        <v>0.92537000000000003</v>
      </c>
    </row>
    <row r="123" spans="32:42">
      <c r="AF123" s="282">
        <v>0.31884509456764132</v>
      </c>
      <c r="AG123" s="279" t="s">
        <v>233</v>
      </c>
      <c r="AH123" s="283">
        <f t="shared" si="15"/>
        <v>1.3188450945676413</v>
      </c>
      <c r="AI123" s="279">
        <f t="shared" ca="1" si="16"/>
        <v>0.86726000000000003</v>
      </c>
      <c r="AM123" s="279">
        <f t="shared" ca="1" si="17"/>
        <v>0.80910000000000004</v>
      </c>
      <c r="AN123" s="279">
        <f>MATCH(View_Indicators!AG123,Data_completeness!$E$15:$E$158,0)</f>
        <v>136</v>
      </c>
      <c r="AO123" s="279">
        <f t="shared" ca="1" si="18"/>
        <v>0.86726000000000003</v>
      </c>
      <c r="AP123" s="279">
        <f t="shared" ca="1" si="19"/>
        <v>0.86726000000000003</v>
      </c>
    </row>
    <row r="124" spans="32:42">
      <c r="AF124" s="282">
        <v>0.67097311413751903</v>
      </c>
      <c r="AG124" s="279" t="s">
        <v>237</v>
      </c>
      <c r="AH124" s="283">
        <f t="shared" si="15"/>
        <v>1.670973114137519</v>
      </c>
      <c r="AI124" s="279">
        <f t="shared" ca="1" si="16"/>
        <v>0.28571000000000002</v>
      </c>
      <c r="AM124" s="279">
        <f t="shared" ca="1" si="17"/>
        <v>0.80910000000000004</v>
      </c>
      <c r="AN124" s="279">
        <f>MATCH(View_Indicators!AG124,Data_completeness!$E$15:$E$158,0)</f>
        <v>137</v>
      </c>
      <c r="AO124" s="279">
        <f t="shared" ca="1" si="18"/>
        <v>0.28571000000000002</v>
      </c>
      <c r="AP124" s="279">
        <f t="shared" ca="1" si="19"/>
        <v>0.28571000000000002</v>
      </c>
    </row>
    <row r="125" spans="32:42">
      <c r="AF125" s="282">
        <v>0.35430016182202828</v>
      </c>
      <c r="AG125" s="279" t="s">
        <v>28</v>
      </c>
      <c r="AH125" s="283">
        <f t="shared" si="15"/>
        <v>1.3543001618220283</v>
      </c>
      <c r="AI125" s="279">
        <f t="shared" ca="1" si="16"/>
        <v>0.92</v>
      </c>
      <c r="AM125" s="279">
        <f t="shared" ca="1" si="17"/>
        <v>0.80910000000000004</v>
      </c>
      <c r="AN125" s="279">
        <f>MATCH(View_Indicators!AG125,Data_completeness!$E$15:$E$158,0)</f>
        <v>139</v>
      </c>
      <c r="AO125" s="279">
        <f t="shared" ca="1" si="18"/>
        <v>0.92</v>
      </c>
      <c r="AP125" s="279">
        <f t="shared" ca="1" si="19"/>
        <v>0.92</v>
      </c>
    </row>
    <row r="126" spans="32:42">
      <c r="AF126" s="282">
        <v>0.47295100577798177</v>
      </c>
      <c r="AG126" s="279" t="s">
        <v>43</v>
      </c>
      <c r="AH126" s="283">
        <f t="shared" si="15"/>
        <v>1.4729510057779818</v>
      </c>
      <c r="AI126" s="279">
        <f t="shared" ca="1" si="16"/>
        <v>0.84091000000000005</v>
      </c>
      <c r="AM126" s="279">
        <f t="shared" ca="1" si="17"/>
        <v>0.80910000000000004</v>
      </c>
      <c r="AN126" s="279">
        <f>MATCH(View_Indicators!AG126,Data_completeness!$E$15:$E$158,0)</f>
        <v>140</v>
      </c>
      <c r="AO126" s="279">
        <f t="shared" ca="1" si="18"/>
        <v>0.84091000000000005</v>
      </c>
      <c r="AP126" s="279">
        <f t="shared" ca="1" si="19"/>
        <v>0.84091000000000005</v>
      </c>
    </row>
    <row r="127" spans="32:42">
      <c r="AF127" s="282">
        <v>0.81070558255339042</v>
      </c>
      <c r="AG127" s="279" t="s">
        <v>47</v>
      </c>
      <c r="AH127" s="283">
        <f t="shared" si="15"/>
        <v>1.8107055825533904</v>
      </c>
      <c r="AI127" s="279">
        <f t="shared" ca="1" si="16"/>
        <v>0.79452</v>
      </c>
      <c r="AM127" s="279">
        <f t="shared" ca="1" si="17"/>
        <v>0.80910000000000004</v>
      </c>
      <c r="AN127" s="279">
        <f>MATCH(View_Indicators!AG127,Data_completeness!$E$15:$E$158,0)</f>
        <v>141</v>
      </c>
      <c r="AO127" s="279">
        <f t="shared" ca="1" si="18"/>
        <v>0.79452</v>
      </c>
      <c r="AP127" s="279">
        <f t="shared" ca="1" si="19"/>
        <v>0.79452</v>
      </c>
    </row>
    <row r="128" spans="32:42">
      <c r="AF128" s="282">
        <v>0.72454099042736253</v>
      </c>
      <c r="AG128" s="279" t="s">
        <v>92</v>
      </c>
      <c r="AH128" s="283">
        <f t="shared" si="15"/>
        <v>1.7245409904273625</v>
      </c>
      <c r="AI128" s="279">
        <f t="shared" ca="1" si="16"/>
        <v>0.96667000000000003</v>
      </c>
      <c r="AM128" s="279">
        <f t="shared" ca="1" si="17"/>
        <v>0.80910000000000004</v>
      </c>
      <c r="AN128" s="279">
        <f>MATCH(View_Indicators!AG128,Data_completeness!$E$15:$E$158,0)</f>
        <v>142</v>
      </c>
      <c r="AO128" s="279">
        <f t="shared" ca="1" si="18"/>
        <v>0.96667000000000003</v>
      </c>
      <c r="AP128" s="279">
        <f t="shared" ca="1" si="19"/>
        <v>0.96667000000000003</v>
      </c>
    </row>
    <row r="129" spans="32:42">
      <c r="AF129" s="282">
        <v>0.72454099042736253</v>
      </c>
      <c r="AG129" s="279" t="s">
        <v>109</v>
      </c>
      <c r="AH129" s="283">
        <f t="shared" si="15"/>
        <v>1.7245409904273625</v>
      </c>
      <c r="AI129" s="279">
        <f t="shared" ca="1" si="16"/>
        <v>0.81061000000000005</v>
      </c>
      <c r="AM129" s="279">
        <f t="shared" ca="1" si="17"/>
        <v>0.80910000000000004</v>
      </c>
      <c r="AN129" s="279">
        <f>MATCH(View_Indicators!AG129,Data_completeness!$E$15:$E$158,0)</f>
        <v>143</v>
      </c>
      <c r="AO129" s="279">
        <f t="shared" ca="1" si="18"/>
        <v>0.81061000000000005</v>
      </c>
      <c r="AP129" s="279">
        <f t="shared" ca="1" si="19"/>
        <v>0.81061000000000005</v>
      </c>
    </row>
    <row r="130" spans="32:42">
      <c r="AF130" s="282">
        <v>0.70096195535335082</v>
      </c>
      <c r="AG130" s="279" t="s">
        <v>127</v>
      </c>
      <c r="AH130" s="283">
        <f t="shared" si="15"/>
        <v>1.7009619553533508</v>
      </c>
      <c r="AI130" s="279" t="e">
        <f ca="1">IF(ISNA(AP130),#N/A,IF(ISNUMBER(AP130),AP130,#N/A))</f>
        <v>#N/A</v>
      </c>
      <c r="AM130" s="279">
        <f t="shared" ca="1" si="17"/>
        <v>0.80910000000000004</v>
      </c>
      <c r="AN130" s="279">
        <f>MATCH(View_Indicators!AG130,Data_completeness!$E$15:$E$158,0)</f>
        <v>144</v>
      </c>
      <c r="AO130" s="279" t="e">
        <f t="shared" ca="1" si="18"/>
        <v>#N/A</v>
      </c>
      <c r="AP130" s="279" t="e">
        <f ca="1">IF(AND($X$16=5,$Y$16="N/A"),#N/A,AO130)</f>
        <v>#N/A</v>
      </c>
    </row>
    <row r="131" spans="32:42">
      <c r="AF131" s="282"/>
      <c r="AG131" s="279" t="s">
        <v>692</v>
      </c>
      <c r="AH131" s="283"/>
      <c r="AM131" s="278"/>
    </row>
    <row r="132" spans="32:42">
      <c r="AG132" s="279" t="s">
        <v>693</v>
      </c>
      <c r="AH132" s="283">
        <f ca="1">AH$6-(3+COUNT(AJ$134:AJ$146))/20</f>
        <v>3.6</v>
      </c>
      <c r="AL132" s="278">
        <f ca="1">IF(ISERROR($AG132),NA(),VLOOKUP(W$10,INDIRECT($W$16&amp;"!$E$12:$I$154"),$X$16,FALSE))</f>
        <v>0.80913999999999997</v>
      </c>
      <c r="AM132" s="278"/>
    </row>
    <row r="133" spans="32:42">
      <c r="AG133" s="279" t="s">
        <v>694</v>
      </c>
      <c r="AH133" s="283">
        <f ca="1">AH$6+(3+COUNT(AJ$134:AJ$146))/20</f>
        <v>4.4000000000000004</v>
      </c>
      <c r="AL133" s="278">
        <f t="shared" ref="AL133:AL146" ca="1" si="20">IF(ISERROR($AG133),NA(),VLOOKUP(W$10,INDIRECT($W$16&amp;"!$E$12:$I$154"),$X$16,FALSE))</f>
        <v>0.80913999999999997</v>
      </c>
      <c r="AM133" s="278"/>
    </row>
    <row r="134" spans="32:42">
      <c r="AG134" s="279" t="str">
        <f t="shared" ref="AG134:AG145" si="21">Y44</f>
        <v>RCF</v>
      </c>
      <c r="AH134" s="283">
        <f>AH$6</f>
        <v>4</v>
      </c>
      <c r="AJ134" s="279">
        <f ca="1">IF(ISNA($W$14),NA(),VLOOKUP(AG134,View_Indicators!$AG$9:$AI$130,3,FALSE))</f>
        <v>0.92</v>
      </c>
      <c r="AL134" s="278">
        <f t="shared" ca="1" si="20"/>
        <v>0.80913999999999997</v>
      </c>
      <c r="AM134" s="278"/>
    </row>
    <row r="135" spans="32:42">
      <c r="AG135" s="279" t="str">
        <f t="shared" si="21"/>
        <v>RAE</v>
      </c>
      <c r="AH135" s="283">
        <f>AH$6+0.1</f>
        <v>4.0999999999999996</v>
      </c>
      <c r="AJ135" s="279">
        <f ca="1">IF(ISNA($W$14),NA(),VLOOKUP(AG135,View_Indicators!$AG$9:$AI$130,3,FALSE))</f>
        <v>0.84091000000000005</v>
      </c>
      <c r="AL135" s="278">
        <f t="shared" ca="1" si="20"/>
        <v>0.80913999999999997</v>
      </c>
      <c r="AM135" s="278"/>
    </row>
    <row r="136" spans="32:42">
      <c r="AG136" s="279" t="str">
        <f t="shared" si="21"/>
        <v>RWY</v>
      </c>
      <c r="AH136" s="283">
        <f>AH$6-0.1</f>
        <v>3.9</v>
      </c>
      <c r="AJ136" s="279">
        <f ca="1">IF(ISNA($W$14),NA(),VLOOKUP(AG136,View_Indicators!$AG$9:$AI$130,3,FALSE))</f>
        <v>0.79452</v>
      </c>
      <c r="AL136" s="278">
        <f t="shared" ca="1" si="20"/>
        <v>0.80913999999999997</v>
      </c>
      <c r="AM136" s="278"/>
    </row>
    <row r="137" spans="32:42">
      <c r="AG137" s="279" t="str">
        <f t="shared" si="21"/>
        <v>RCD</v>
      </c>
      <c r="AH137" s="283">
        <f>AH$6+0.2</f>
        <v>4.2</v>
      </c>
      <c r="AJ137" s="279">
        <f ca="1">IF(ISNA($W$14),NA(),VLOOKUP(AG137,View_Indicators!$AG$9:$AI$130,3,FALSE))</f>
        <v>0.96667000000000003</v>
      </c>
      <c r="AL137" s="278">
        <f t="shared" ca="1" si="20"/>
        <v>0.80913999999999997</v>
      </c>
      <c r="AM137" s="278"/>
    </row>
    <row r="138" spans="32:42">
      <c r="AG138" s="279" t="str">
        <f t="shared" si="21"/>
        <v>RR8</v>
      </c>
      <c r="AH138" s="283">
        <f>AH$6-0.2</f>
        <v>3.8</v>
      </c>
      <c r="AJ138" s="279">
        <f ca="1">IF(ISNA($W$14),NA(),VLOOKUP(AG138,View_Indicators!$AG$9:$AI$130,3,FALSE))</f>
        <v>0.81061000000000005</v>
      </c>
      <c r="AL138" s="278">
        <f t="shared" ca="1" si="20"/>
        <v>0.80913999999999997</v>
      </c>
      <c r="AM138" s="278"/>
    </row>
    <row r="139" spans="32:42">
      <c r="AG139" s="279" t="str">
        <f t="shared" si="21"/>
        <v>RXF</v>
      </c>
      <c r="AH139" s="283">
        <f>AH$6+0.3</f>
        <v>4.3</v>
      </c>
      <c r="AJ139" s="279" t="e">
        <f ca="1">IF(ISNA($W$14),NA(),VLOOKUP(AG139,View_Indicators!$AG$9:$AI$130,3,FALSE))</f>
        <v>#N/A</v>
      </c>
      <c r="AL139" s="278">
        <f t="shared" ca="1" si="20"/>
        <v>0.80913999999999997</v>
      </c>
      <c r="AM139" s="278"/>
    </row>
    <row r="140" spans="32:42">
      <c r="AG140" s="279" t="str">
        <f t="shared" si="21"/>
        <v/>
      </c>
      <c r="AH140" s="283">
        <f>AH$6-0.3</f>
        <v>3.7</v>
      </c>
      <c r="AJ140" s="279" t="e">
        <f>IF(ISNA($W$14),NA(),VLOOKUP(AG140,View_Indicators!$AG$9:$AI$130,3,FALSE))</f>
        <v>#N/A</v>
      </c>
      <c r="AL140" s="278">
        <f t="shared" ca="1" si="20"/>
        <v>0.80913999999999997</v>
      </c>
      <c r="AM140" s="278"/>
    </row>
    <row r="141" spans="32:42">
      <c r="AG141" s="279" t="str">
        <f t="shared" si="21"/>
        <v/>
      </c>
      <c r="AH141" s="283">
        <f>AH$6+0.4</f>
        <v>4.4000000000000004</v>
      </c>
      <c r="AJ141" s="279" t="e">
        <f>IF(ISNA($W$14),NA(),VLOOKUP(AG141,View_Indicators!$AG$9:$AI$130,3,FALSE))</f>
        <v>#N/A</v>
      </c>
      <c r="AL141" s="278">
        <f t="shared" ca="1" si="20"/>
        <v>0.80913999999999997</v>
      </c>
      <c r="AM141" s="278"/>
    </row>
    <row r="142" spans="32:42">
      <c r="AG142" s="279" t="str">
        <f t="shared" si="21"/>
        <v/>
      </c>
      <c r="AH142" s="283">
        <f>AH$6-0.4</f>
        <v>3.6</v>
      </c>
      <c r="AJ142" s="279" t="e">
        <f>IF(ISNA($W$14),NA(),VLOOKUP(AG142,View_Indicators!$AG$9:$AI$130,3,FALSE))</f>
        <v>#N/A</v>
      </c>
      <c r="AL142" s="278">
        <f t="shared" ca="1" si="20"/>
        <v>0.80913999999999997</v>
      </c>
      <c r="AM142" s="278"/>
    </row>
    <row r="143" spans="32:42">
      <c r="AG143" s="279" t="str">
        <f t="shared" si="21"/>
        <v/>
      </c>
      <c r="AH143" s="283">
        <f>AH$6+0.5</f>
        <v>4.5</v>
      </c>
      <c r="AJ143" s="279" t="e">
        <f>IF(ISNA($W$14),NA(),VLOOKUP(AG143,View_Indicators!$AG$9:$AI$130,3,FALSE))</f>
        <v>#N/A</v>
      </c>
      <c r="AL143" s="278">
        <f t="shared" ca="1" si="20"/>
        <v>0.80913999999999997</v>
      </c>
      <c r="AM143" s="278"/>
    </row>
    <row r="144" spans="32:42">
      <c r="AG144" s="279" t="str">
        <f t="shared" si="21"/>
        <v/>
      </c>
      <c r="AH144" s="283">
        <f>AH$6-0.5</f>
        <v>3.5</v>
      </c>
      <c r="AJ144" s="279" t="e">
        <f>IF(ISNA($W$14),NA(),VLOOKUP(AG144,View_Indicators!$AG$9:$AI$130,3,FALSE))</f>
        <v>#N/A</v>
      </c>
      <c r="AL144" s="278">
        <f t="shared" ca="1" si="20"/>
        <v>0.80913999999999997</v>
      </c>
      <c r="AM144" s="278"/>
    </row>
    <row r="145" spans="33:39">
      <c r="AG145" s="279" t="str">
        <f t="shared" si="21"/>
        <v/>
      </c>
      <c r="AH145" s="283">
        <f>AH$6+0.6</f>
        <v>4.5999999999999996</v>
      </c>
      <c r="AJ145" s="279" t="e">
        <f>IF(ISNA($W$14),NA(),VLOOKUP(AG145,View_Indicators!$AG$9:$AI$130,3,FALSE))</f>
        <v>#N/A</v>
      </c>
      <c r="AL145" s="278">
        <f t="shared" ca="1" si="20"/>
        <v>0.80913999999999997</v>
      </c>
      <c r="AM145" s="278"/>
    </row>
    <row r="146" spans="33:39">
      <c r="AG146" s="279" t="str">
        <f>Y56</f>
        <v/>
      </c>
      <c r="AH146" s="283">
        <f>AH$6-0.6</f>
        <v>3.4</v>
      </c>
      <c r="AJ146" s="279" t="e">
        <f>IF(ISNA($W$14),NA(),VLOOKUP(AG146,View_Indicators!$AG$9:$AI$130,3,FALSE))</f>
        <v>#N/A</v>
      </c>
      <c r="AL146" s="278">
        <f t="shared" ca="1" si="20"/>
        <v>0.80913999999999997</v>
      </c>
      <c r="AM146" s="278"/>
    </row>
    <row r="147" spans="33:39">
      <c r="AG147" s="281" t="str">
        <f>V10</f>
        <v>RCF</v>
      </c>
      <c r="AH147" s="290">
        <f>VLOOKUP(AG$147,View_Indicators!$AG$134:$AI$146,2,FALSE)</f>
        <v>4</v>
      </c>
      <c r="AI147" s="281"/>
      <c r="AK147" s="281">
        <f ca="1">IF(ISNA($W$14),NA(),VLOOKUP(AG$147,View_Indicators!$AG$9:$AI$130,3,FALSE))</f>
        <v>0.92</v>
      </c>
      <c r="AL147" s="278"/>
      <c r="AM147" s="281"/>
    </row>
  </sheetData>
  <mergeCells count="19">
    <mergeCell ref="B61:G61"/>
    <mergeCell ref="C58:D58"/>
    <mergeCell ref="C52:D52"/>
    <mergeCell ref="C53:D53"/>
    <mergeCell ref="C54:D54"/>
    <mergeCell ref="C55:D55"/>
    <mergeCell ref="C57:D57"/>
    <mergeCell ref="W11:Y11"/>
    <mergeCell ref="C12:E12"/>
    <mergeCell ref="C14:E14"/>
    <mergeCell ref="C46:D46"/>
    <mergeCell ref="C47:D47"/>
    <mergeCell ref="G12:H12"/>
    <mergeCell ref="G11:H11"/>
    <mergeCell ref="C48:D48"/>
    <mergeCell ref="C49:D49"/>
    <mergeCell ref="C50:D50"/>
    <mergeCell ref="C51:D51"/>
    <mergeCell ref="C7:E7"/>
  </mergeCells>
  <conditionalFormatting sqref="B19:B37">
    <cfRule type="cellIs" dxfId="13" priority="4" operator="equal">
      <formula>$Y$14</formula>
    </cfRule>
  </conditionalFormatting>
  <conditionalFormatting sqref="B46:B59">
    <cfRule type="cellIs" dxfId="12" priority="10" operator="equal">
      <formula>$F$7</formula>
    </cfRule>
  </conditionalFormatting>
  <conditionalFormatting sqref="B46:C59">
    <cfRule type="cellIs" dxfId="11" priority="15" operator="equal">
      <formula>$C$7</formula>
    </cfRule>
  </conditionalFormatting>
  <conditionalFormatting sqref="C19:C27">
    <cfRule type="cellIs" dxfId="10" priority="9" operator="equal">
      <formula>$W$18</formula>
    </cfRule>
  </conditionalFormatting>
  <conditionalFormatting sqref="C28:C37">
    <cfRule type="cellIs" dxfId="9" priority="13" operator="equal">
      <formula>$Y$18</formula>
    </cfRule>
  </conditionalFormatting>
  <conditionalFormatting sqref="J21:J22">
    <cfRule type="cellIs" dxfId="8" priority="1" operator="equal">
      <formula>$W$18</formula>
    </cfRule>
    <cfRule type="cellIs" dxfId="7" priority="2" operator="equal">
      <formula>$W$14</formula>
    </cfRule>
  </conditionalFormatting>
  <conditionalFormatting sqref="J24:J25">
    <cfRule type="cellIs" dxfId="6" priority="3" operator="equal">
      <formula>$W$14</formula>
    </cfRule>
  </conditionalFormatting>
  <conditionalFormatting sqref="W21">
    <cfRule type="cellIs" dxfId="5" priority="6" operator="equal">
      <formula>$W$14</formula>
    </cfRule>
  </conditionalFormatting>
  <pageMargins left="0.70866141732283472" right="0.70866141732283472" top="0.74803149606299213" bottom="0.74803149606299213" header="0.31496062992125984" footer="0.31496062992125984"/>
  <pageSetup paperSize="9" scale="70" fitToHeight="2" orientation="landscape" horizontalDpi="4294967293"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50A1245-A93E-4387-8CF3-D8C2611E2CD2}">
          <x14:formula1>
            <xm:f>Lists!$C$164:$C$165</xm:f>
          </x14:formula1>
          <xm:sqref>C14:E14</xm:sqref>
        </x14:dataValidation>
        <x14:dataValidation type="list" allowBlank="1" showInputMessage="1" showErrorMessage="1" xr:uid="{A7D8703E-0A7E-417E-8946-649451F0E3FC}">
          <x14:formula1>
            <xm:f>Lists!$A$3:$A$123</xm:f>
          </x14:formula1>
          <xm:sqref>C7:E7</xm:sqref>
        </x14:dataValidation>
        <x14:dataValidation type="list" allowBlank="1" showInputMessage="1" showErrorMessage="1" xr:uid="{3CC9B10E-D020-480E-B5F9-A157BB10F172}">
          <x14:formula1>
            <xm:f>Lists!$A$153:$A$161</xm:f>
          </x14:formula1>
          <xm:sqref>C12:E12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0835C-6C25-4F65-A318-0DF71EAFBA83}">
  <sheetPr codeName="Sheet7"/>
  <dimension ref="A2:L165"/>
  <sheetViews>
    <sheetView topLeftCell="E1" workbookViewId="0">
      <pane ySplit="2" topLeftCell="A3" activePane="bottomLeft" state="frozen"/>
      <selection pane="bottomLeft" activeCell="K10" sqref="K10"/>
    </sheetView>
  </sheetViews>
  <sheetFormatPr defaultRowHeight="14.25"/>
  <cols>
    <col min="1" max="1" width="67" customWidth="1"/>
    <col min="2" max="2" width="12.796875" customWidth="1"/>
    <col min="3" max="3" width="43.3984375" bestFit="1" customWidth="1"/>
    <col min="4" max="4" width="13.265625" bestFit="1" customWidth="1"/>
    <col min="5" max="5" width="11.73046875" customWidth="1"/>
    <col min="6" max="6" width="14" customWidth="1"/>
    <col min="8" max="8" width="59.73046875" customWidth="1"/>
    <col min="9" max="9" width="17.86328125" bestFit="1" customWidth="1"/>
    <col min="11" max="11" width="59.265625" customWidth="1"/>
  </cols>
  <sheetData>
    <row r="2" spans="1:12">
      <c r="A2" s="53" t="s">
        <v>647</v>
      </c>
      <c r="B2" s="53" t="s">
        <v>646</v>
      </c>
      <c r="C2" s="53" t="s">
        <v>645</v>
      </c>
      <c r="D2" s="53" t="s">
        <v>644</v>
      </c>
      <c r="E2" s="53" t="s">
        <v>395</v>
      </c>
      <c r="F2" s="53" t="s">
        <v>643</v>
      </c>
      <c r="G2" s="53" t="s">
        <v>642</v>
      </c>
      <c r="H2" s="53" t="s">
        <v>641</v>
      </c>
      <c r="K2" s="53" t="s">
        <v>640</v>
      </c>
      <c r="L2" s="53"/>
    </row>
    <row r="3" spans="1:12">
      <c r="A3" t="s">
        <v>29</v>
      </c>
      <c r="B3" t="s">
        <v>28</v>
      </c>
      <c r="C3" t="s">
        <v>320</v>
      </c>
      <c r="D3" t="s">
        <v>449</v>
      </c>
      <c r="E3" t="s">
        <v>380</v>
      </c>
      <c r="F3" t="s">
        <v>427</v>
      </c>
      <c r="G3" t="s">
        <v>639</v>
      </c>
      <c r="H3" t="str">
        <f>RIGHT(D3,3)</f>
        <v>030</v>
      </c>
      <c r="K3" t="s">
        <v>402</v>
      </c>
    </row>
    <row r="4" spans="1:12">
      <c r="A4" t="s">
        <v>402</v>
      </c>
      <c r="B4" t="s">
        <v>408</v>
      </c>
      <c r="D4" t="s">
        <v>538</v>
      </c>
      <c r="E4" t="s">
        <v>401</v>
      </c>
      <c r="F4" t="s">
        <v>426</v>
      </c>
      <c r="G4" t="s">
        <v>638</v>
      </c>
      <c r="H4" t="s">
        <v>538</v>
      </c>
      <c r="K4" t="s">
        <v>403</v>
      </c>
    </row>
    <row r="5" spans="1:12">
      <c r="A5" t="s">
        <v>631</v>
      </c>
      <c r="B5" t="s">
        <v>30</v>
      </c>
      <c r="C5" t="s">
        <v>318</v>
      </c>
      <c r="D5" t="s">
        <v>444</v>
      </c>
      <c r="E5" t="s">
        <v>380</v>
      </c>
      <c r="F5" t="s">
        <v>427</v>
      </c>
      <c r="G5" t="s">
        <v>637</v>
      </c>
      <c r="H5" t="str">
        <f>RIGHT(D5,3)</f>
        <v>012</v>
      </c>
      <c r="K5" t="s">
        <v>404</v>
      </c>
    </row>
    <row r="6" spans="1:12">
      <c r="A6" t="s">
        <v>32</v>
      </c>
      <c r="B6" t="s">
        <v>31</v>
      </c>
      <c r="C6" t="s">
        <v>317</v>
      </c>
      <c r="D6" t="s">
        <v>438</v>
      </c>
      <c r="E6" t="s">
        <v>380</v>
      </c>
      <c r="F6" t="s">
        <v>427</v>
      </c>
      <c r="G6" t="s">
        <v>636</v>
      </c>
      <c r="H6" t="str">
        <f>RIGHT(D6,3)</f>
        <v>028</v>
      </c>
      <c r="K6" t="s">
        <v>405</v>
      </c>
    </row>
    <row r="7" spans="1:12">
      <c r="A7" t="s">
        <v>34</v>
      </c>
      <c r="B7" t="s">
        <v>33</v>
      </c>
      <c r="C7" t="s">
        <v>324</v>
      </c>
      <c r="D7" t="s">
        <v>443</v>
      </c>
      <c r="E7" t="s">
        <v>380</v>
      </c>
      <c r="F7" t="s">
        <v>427</v>
      </c>
      <c r="G7" t="s">
        <v>635</v>
      </c>
      <c r="H7" t="str">
        <f>RIGHT(D7,3)</f>
        <v>025</v>
      </c>
      <c r="K7" t="s">
        <v>406</v>
      </c>
    </row>
    <row r="8" spans="1:12">
      <c r="A8" t="s">
        <v>36</v>
      </c>
      <c r="B8" t="s">
        <v>35</v>
      </c>
      <c r="C8" t="s">
        <v>317</v>
      </c>
      <c r="D8" t="s">
        <v>438</v>
      </c>
      <c r="E8" t="s">
        <v>380</v>
      </c>
      <c r="F8" t="s">
        <v>427</v>
      </c>
      <c r="G8" t="s">
        <v>634</v>
      </c>
      <c r="H8" t="str">
        <f>RIGHT(D8,3)</f>
        <v>028</v>
      </c>
      <c r="K8" t="s">
        <v>407</v>
      </c>
    </row>
    <row r="9" spans="1:12">
      <c r="A9" t="s">
        <v>38</v>
      </c>
      <c r="B9" t="s">
        <v>37</v>
      </c>
      <c r="C9" t="s">
        <v>432</v>
      </c>
      <c r="D9" t="s">
        <v>431</v>
      </c>
      <c r="E9" t="s">
        <v>380</v>
      </c>
      <c r="F9" t="s">
        <v>427</v>
      </c>
      <c r="G9" t="s">
        <v>633</v>
      </c>
      <c r="H9" t="str">
        <f>RIGHT(D9,3)</f>
        <v>035</v>
      </c>
      <c r="K9" t="s">
        <v>29</v>
      </c>
    </row>
    <row r="10" spans="1:12">
      <c r="A10" t="s">
        <v>403</v>
      </c>
      <c r="B10" t="s">
        <v>409</v>
      </c>
      <c r="D10" t="s">
        <v>538</v>
      </c>
      <c r="E10" t="s">
        <v>401</v>
      </c>
      <c r="F10" t="s">
        <v>426</v>
      </c>
      <c r="G10" t="s">
        <v>632</v>
      </c>
      <c r="H10" t="s">
        <v>538</v>
      </c>
      <c r="K10" t="s">
        <v>631</v>
      </c>
    </row>
    <row r="11" spans="1:12">
      <c r="A11" t="s">
        <v>40</v>
      </c>
      <c r="B11" t="s">
        <v>39</v>
      </c>
      <c r="C11" t="s">
        <v>330</v>
      </c>
      <c r="D11" t="s">
        <v>436</v>
      </c>
      <c r="E11" t="s">
        <v>380</v>
      </c>
      <c r="F11" t="s">
        <v>427</v>
      </c>
      <c r="G11" t="s">
        <v>630</v>
      </c>
      <c r="H11" t="str">
        <f t="shared" ref="H11:H16" si="0">RIGHT(D11,3)</f>
        <v>018</v>
      </c>
      <c r="K11" t="s">
        <v>32</v>
      </c>
    </row>
    <row r="12" spans="1:12">
      <c r="A12" t="s">
        <v>42</v>
      </c>
      <c r="B12" t="s">
        <v>41</v>
      </c>
      <c r="C12" t="s">
        <v>315</v>
      </c>
      <c r="D12" t="s">
        <v>433</v>
      </c>
      <c r="E12" t="s">
        <v>380</v>
      </c>
      <c r="F12" t="s">
        <v>427</v>
      </c>
      <c r="G12" t="s">
        <v>629</v>
      </c>
      <c r="H12" t="str">
        <f t="shared" si="0"/>
        <v>032</v>
      </c>
      <c r="K12" t="s">
        <v>34</v>
      </c>
    </row>
    <row r="13" spans="1:12">
      <c r="A13" t="s">
        <v>44</v>
      </c>
      <c r="B13" t="s">
        <v>43</v>
      </c>
      <c r="C13" t="s">
        <v>320</v>
      </c>
      <c r="D13" t="s">
        <v>449</v>
      </c>
      <c r="E13" t="s">
        <v>380</v>
      </c>
      <c r="F13" t="s">
        <v>427</v>
      </c>
      <c r="G13" t="s">
        <v>628</v>
      </c>
      <c r="H13" t="str">
        <f t="shared" si="0"/>
        <v>030</v>
      </c>
      <c r="K13" t="s">
        <v>36</v>
      </c>
    </row>
    <row r="14" spans="1:12">
      <c r="A14" t="s">
        <v>46</v>
      </c>
      <c r="B14" t="s">
        <v>45</v>
      </c>
      <c r="C14" t="s">
        <v>325</v>
      </c>
      <c r="D14" t="s">
        <v>445</v>
      </c>
      <c r="E14" t="s">
        <v>380</v>
      </c>
      <c r="F14" t="s">
        <v>427</v>
      </c>
      <c r="G14" t="s">
        <v>627</v>
      </c>
      <c r="H14" t="str">
        <f t="shared" si="0"/>
        <v>034</v>
      </c>
      <c r="K14" t="s">
        <v>38</v>
      </c>
    </row>
    <row r="15" spans="1:12">
      <c r="A15" t="s">
        <v>48</v>
      </c>
      <c r="B15" t="s">
        <v>47</v>
      </c>
      <c r="C15" t="s">
        <v>320</v>
      </c>
      <c r="D15" t="s">
        <v>449</v>
      </c>
      <c r="E15" t="s">
        <v>380</v>
      </c>
      <c r="F15" t="s">
        <v>427</v>
      </c>
      <c r="G15" t="s">
        <v>626</v>
      </c>
      <c r="H15" t="str">
        <f t="shared" si="0"/>
        <v>030</v>
      </c>
      <c r="K15" t="s">
        <v>40</v>
      </c>
    </row>
    <row r="16" spans="1:12">
      <c r="A16" t="s">
        <v>50</v>
      </c>
      <c r="B16" t="s">
        <v>49</v>
      </c>
      <c r="C16" t="s">
        <v>432</v>
      </c>
      <c r="D16" t="s">
        <v>431</v>
      </c>
      <c r="E16" t="s">
        <v>380</v>
      </c>
      <c r="F16" t="s">
        <v>427</v>
      </c>
      <c r="G16" t="s">
        <v>625</v>
      </c>
      <c r="H16" t="str">
        <f t="shared" si="0"/>
        <v>035</v>
      </c>
      <c r="K16" t="s">
        <v>42</v>
      </c>
    </row>
    <row r="17" spans="1:11">
      <c r="A17" t="s">
        <v>404</v>
      </c>
      <c r="B17" t="s">
        <v>410</v>
      </c>
      <c r="D17" t="s">
        <v>538</v>
      </c>
      <c r="E17" t="s">
        <v>401</v>
      </c>
      <c r="F17" t="s">
        <v>426</v>
      </c>
      <c r="G17" t="s">
        <v>624</v>
      </c>
      <c r="H17" t="s">
        <v>538</v>
      </c>
      <c r="K17" t="s">
        <v>44</v>
      </c>
    </row>
    <row r="18" spans="1:11">
      <c r="A18" t="s">
        <v>52</v>
      </c>
      <c r="B18" t="s">
        <v>51</v>
      </c>
      <c r="C18" t="s">
        <v>811</v>
      </c>
      <c r="D18" t="s">
        <v>447</v>
      </c>
      <c r="E18" t="s">
        <v>380</v>
      </c>
      <c r="F18" t="s">
        <v>427</v>
      </c>
      <c r="G18" t="s">
        <v>623</v>
      </c>
      <c r="H18" t="str">
        <f>RIGHT(D18,3)</f>
        <v>021</v>
      </c>
      <c r="K18" t="s">
        <v>46</v>
      </c>
    </row>
    <row r="19" spans="1:11">
      <c r="A19" t="s">
        <v>54</v>
      </c>
      <c r="B19" t="s">
        <v>53</v>
      </c>
      <c r="C19" t="s">
        <v>327</v>
      </c>
      <c r="D19" t="s">
        <v>430</v>
      </c>
      <c r="E19" t="s">
        <v>380</v>
      </c>
      <c r="F19" t="s">
        <v>427</v>
      </c>
      <c r="G19" t="s">
        <v>592</v>
      </c>
      <c r="H19" t="str">
        <f>RIGHT(D19,3)</f>
        <v>031</v>
      </c>
      <c r="K19" t="s">
        <v>48</v>
      </c>
    </row>
    <row r="20" spans="1:11">
      <c r="A20" t="s">
        <v>56</v>
      </c>
      <c r="B20" t="s">
        <v>55</v>
      </c>
      <c r="C20" t="s">
        <v>323</v>
      </c>
      <c r="D20" t="s">
        <v>429</v>
      </c>
      <c r="E20" t="s">
        <v>380</v>
      </c>
      <c r="F20" t="s">
        <v>427</v>
      </c>
      <c r="G20" t="s">
        <v>621</v>
      </c>
      <c r="H20" t="str">
        <f>RIGHT(D20,3)</f>
        <v>005</v>
      </c>
      <c r="K20" t="s">
        <v>50</v>
      </c>
    </row>
    <row r="21" spans="1:11">
      <c r="A21" t="s">
        <v>58</v>
      </c>
      <c r="B21" t="s">
        <v>57</v>
      </c>
      <c r="C21" t="s">
        <v>329</v>
      </c>
      <c r="D21" t="s">
        <v>439</v>
      </c>
      <c r="E21" t="s">
        <v>380</v>
      </c>
      <c r="F21" t="s">
        <v>427</v>
      </c>
      <c r="G21" t="s">
        <v>620</v>
      </c>
      <c r="H21" t="str">
        <f>RIGHT(D21,3)</f>
        <v>029</v>
      </c>
      <c r="K21" t="s">
        <v>52</v>
      </c>
    </row>
    <row r="22" spans="1:11">
      <c r="A22" t="s">
        <v>60</v>
      </c>
      <c r="B22" t="s">
        <v>59</v>
      </c>
      <c r="C22" t="s">
        <v>811</v>
      </c>
      <c r="D22" t="s">
        <v>447</v>
      </c>
      <c r="E22" t="s">
        <v>380</v>
      </c>
      <c r="F22" t="s">
        <v>427</v>
      </c>
      <c r="G22" t="s">
        <v>619</v>
      </c>
      <c r="H22" t="str">
        <f>RIGHT(D22,3)</f>
        <v>021</v>
      </c>
      <c r="K22" t="s">
        <v>54</v>
      </c>
    </row>
    <row r="23" spans="1:11">
      <c r="A23" t="s">
        <v>405</v>
      </c>
      <c r="B23" t="s">
        <v>411</v>
      </c>
      <c r="D23" t="s">
        <v>538</v>
      </c>
      <c r="E23" t="s">
        <v>401</v>
      </c>
      <c r="F23" t="s">
        <v>426</v>
      </c>
      <c r="G23" t="s">
        <v>618</v>
      </c>
      <c r="H23" t="s">
        <v>538</v>
      </c>
      <c r="K23" t="s">
        <v>56</v>
      </c>
    </row>
    <row r="24" spans="1:11">
      <c r="A24" t="s">
        <v>62</v>
      </c>
      <c r="B24" t="s">
        <v>61</v>
      </c>
      <c r="C24" t="s">
        <v>328</v>
      </c>
      <c r="D24" t="s">
        <v>435</v>
      </c>
      <c r="E24" t="s">
        <v>380</v>
      </c>
      <c r="F24" t="s">
        <v>427</v>
      </c>
      <c r="G24" t="s">
        <v>617</v>
      </c>
      <c r="H24" t="str">
        <f t="shared" ref="H24:H44" si="1">RIGHT(D24,3)</f>
        <v>011</v>
      </c>
      <c r="K24" t="s">
        <v>58</v>
      </c>
    </row>
    <row r="25" spans="1:11">
      <c r="A25" t="s">
        <v>64</v>
      </c>
      <c r="B25" t="s">
        <v>63</v>
      </c>
      <c r="C25" t="s">
        <v>324</v>
      </c>
      <c r="D25" t="s">
        <v>443</v>
      </c>
      <c r="E25" t="s">
        <v>380</v>
      </c>
      <c r="F25" t="s">
        <v>427</v>
      </c>
      <c r="G25" t="s">
        <v>622</v>
      </c>
      <c r="H25" t="str">
        <f t="shared" si="1"/>
        <v>025</v>
      </c>
      <c r="K25" t="s">
        <v>60</v>
      </c>
    </row>
    <row r="26" spans="1:11">
      <c r="A26" t="s">
        <v>66</v>
      </c>
      <c r="B26" t="s">
        <v>65</v>
      </c>
      <c r="C26" t="s">
        <v>316</v>
      </c>
      <c r="D26" t="s">
        <v>446</v>
      </c>
      <c r="E26" t="s">
        <v>380</v>
      </c>
      <c r="F26" t="s">
        <v>427</v>
      </c>
      <c r="G26" t="s">
        <v>615</v>
      </c>
      <c r="H26" t="str">
        <f t="shared" si="1"/>
        <v>016</v>
      </c>
      <c r="K26" t="s">
        <v>62</v>
      </c>
    </row>
    <row r="27" spans="1:11">
      <c r="A27" t="s">
        <v>264</v>
      </c>
      <c r="B27" t="s">
        <v>186</v>
      </c>
      <c r="C27" t="s">
        <v>322</v>
      </c>
      <c r="D27" t="s">
        <v>448</v>
      </c>
      <c r="E27" t="s">
        <v>380</v>
      </c>
      <c r="F27" t="s">
        <v>427</v>
      </c>
      <c r="G27" t="s">
        <v>614</v>
      </c>
      <c r="H27" t="str">
        <f t="shared" si="1"/>
        <v>007</v>
      </c>
      <c r="K27" t="s">
        <v>64</v>
      </c>
    </row>
    <row r="28" spans="1:11">
      <c r="A28" t="s">
        <v>78</v>
      </c>
      <c r="B28" t="s">
        <v>77</v>
      </c>
      <c r="C28" t="s">
        <v>432</v>
      </c>
      <c r="D28" t="s">
        <v>431</v>
      </c>
      <c r="E28" t="s">
        <v>380</v>
      </c>
      <c r="F28" t="s">
        <v>427</v>
      </c>
      <c r="G28" t="s">
        <v>613</v>
      </c>
      <c r="H28" t="str">
        <f t="shared" si="1"/>
        <v>035</v>
      </c>
      <c r="K28" t="s">
        <v>66</v>
      </c>
    </row>
    <row r="29" spans="1:11">
      <c r="A29" t="s">
        <v>68</v>
      </c>
      <c r="B29" t="s">
        <v>67</v>
      </c>
      <c r="C29" t="s">
        <v>323</v>
      </c>
      <c r="D29" t="s">
        <v>429</v>
      </c>
      <c r="E29" t="s">
        <v>380</v>
      </c>
      <c r="F29" t="s">
        <v>427</v>
      </c>
      <c r="G29" t="s">
        <v>612</v>
      </c>
      <c r="H29" t="str">
        <f t="shared" si="1"/>
        <v>005</v>
      </c>
      <c r="K29" t="s">
        <v>264</v>
      </c>
    </row>
    <row r="30" spans="1:11">
      <c r="A30" t="s">
        <v>70</v>
      </c>
      <c r="B30" t="s">
        <v>69</v>
      </c>
      <c r="C30" t="s">
        <v>328</v>
      </c>
      <c r="D30" t="s">
        <v>435</v>
      </c>
      <c r="E30" t="s">
        <v>380</v>
      </c>
      <c r="F30" t="s">
        <v>427</v>
      </c>
      <c r="G30" t="s">
        <v>611</v>
      </c>
      <c r="H30" t="str">
        <f t="shared" si="1"/>
        <v>011</v>
      </c>
      <c r="K30" t="s">
        <v>78</v>
      </c>
    </row>
    <row r="31" spans="1:11">
      <c r="A31" t="s">
        <v>72</v>
      </c>
      <c r="B31" t="s">
        <v>71</v>
      </c>
      <c r="C31" t="s">
        <v>330</v>
      </c>
      <c r="D31" t="s">
        <v>436</v>
      </c>
      <c r="E31" t="s">
        <v>380</v>
      </c>
      <c r="F31" t="s">
        <v>427</v>
      </c>
      <c r="G31" t="s">
        <v>610</v>
      </c>
      <c r="H31" t="str">
        <f t="shared" si="1"/>
        <v>018</v>
      </c>
      <c r="K31" t="s">
        <v>68</v>
      </c>
    </row>
    <row r="32" spans="1:11">
      <c r="A32" t="s">
        <v>74</v>
      </c>
      <c r="B32" t="s">
        <v>73</v>
      </c>
      <c r="C32" t="s">
        <v>432</v>
      </c>
      <c r="D32" t="s">
        <v>431</v>
      </c>
      <c r="E32" t="s">
        <v>380</v>
      </c>
      <c r="F32" t="s">
        <v>427</v>
      </c>
      <c r="G32" t="s">
        <v>609</v>
      </c>
      <c r="H32" t="str">
        <f t="shared" si="1"/>
        <v>035</v>
      </c>
      <c r="K32" t="s">
        <v>70</v>
      </c>
    </row>
    <row r="33" spans="1:11">
      <c r="A33" t="s">
        <v>76</v>
      </c>
      <c r="B33" t="s">
        <v>75</v>
      </c>
      <c r="C33" t="s">
        <v>318</v>
      </c>
      <c r="D33" t="s">
        <v>444</v>
      </c>
      <c r="E33" t="s">
        <v>380</v>
      </c>
      <c r="F33" t="s">
        <v>427</v>
      </c>
      <c r="G33" t="s">
        <v>608</v>
      </c>
      <c r="H33" t="str">
        <f t="shared" si="1"/>
        <v>012</v>
      </c>
      <c r="K33" t="s">
        <v>72</v>
      </c>
    </row>
    <row r="34" spans="1:11">
      <c r="A34" t="s">
        <v>80</v>
      </c>
      <c r="B34" t="s">
        <v>79</v>
      </c>
      <c r="C34" t="s">
        <v>318</v>
      </c>
      <c r="D34" t="s">
        <v>444</v>
      </c>
      <c r="E34" t="s">
        <v>380</v>
      </c>
      <c r="F34" t="s">
        <v>427</v>
      </c>
      <c r="G34" t="s">
        <v>607</v>
      </c>
      <c r="H34" t="str">
        <f t="shared" si="1"/>
        <v>012</v>
      </c>
      <c r="K34" t="s">
        <v>74</v>
      </c>
    </row>
    <row r="35" spans="1:11">
      <c r="A35" t="s">
        <v>82</v>
      </c>
      <c r="B35" t="s">
        <v>81</v>
      </c>
      <c r="C35" t="s">
        <v>329</v>
      </c>
      <c r="D35" t="s">
        <v>439</v>
      </c>
      <c r="E35" t="s">
        <v>380</v>
      </c>
      <c r="F35" t="s">
        <v>427</v>
      </c>
      <c r="G35" t="s">
        <v>606</v>
      </c>
      <c r="H35" t="str">
        <f t="shared" si="1"/>
        <v>029</v>
      </c>
      <c r="K35" t="s">
        <v>76</v>
      </c>
    </row>
    <row r="36" spans="1:11">
      <c r="A36" t="s">
        <v>84</v>
      </c>
      <c r="B36" t="s">
        <v>83</v>
      </c>
      <c r="C36" t="s">
        <v>322</v>
      </c>
      <c r="D36" t="s">
        <v>448</v>
      </c>
      <c r="E36" t="s">
        <v>380</v>
      </c>
      <c r="F36" t="s">
        <v>427</v>
      </c>
      <c r="G36" t="s">
        <v>605</v>
      </c>
      <c r="H36" t="str">
        <f t="shared" si="1"/>
        <v>007</v>
      </c>
      <c r="K36" t="s">
        <v>80</v>
      </c>
    </row>
    <row r="37" spans="1:11">
      <c r="A37" t="s">
        <v>86</v>
      </c>
      <c r="B37" t="s">
        <v>85</v>
      </c>
      <c r="C37" t="s">
        <v>370</v>
      </c>
      <c r="D37" t="s">
        <v>441</v>
      </c>
      <c r="E37" t="s">
        <v>380</v>
      </c>
      <c r="F37" t="s">
        <v>427</v>
      </c>
      <c r="G37" t="s">
        <v>604</v>
      </c>
      <c r="H37" t="str">
        <f t="shared" si="1"/>
        <v>033</v>
      </c>
      <c r="K37" t="s">
        <v>82</v>
      </c>
    </row>
    <row r="38" spans="1:11">
      <c r="A38" t="s">
        <v>88</v>
      </c>
      <c r="B38" t="s">
        <v>87</v>
      </c>
      <c r="C38" t="s">
        <v>325</v>
      </c>
      <c r="D38" t="s">
        <v>445</v>
      </c>
      <c r="E38" t="s">
        <v>380</v>
      </c>
      <c r="F38" t="s">
        <v>427</v>
      </c>
      <c r="G38" t="s">
        <v>603</v>
      </c>
      <c r="H38" t="str">
        <f t="shared" si="1"/>
        <v>034</v>
      </c>
      <c r="K38" t="s">
        <v>84</v>
      </c>
    </row>
    <row r="39" spans="1:11">
      <c r="A39" t="s">
        <v>599</v>
      </c>
      <c r="B39" t="s">
        <v>89</v>
      </c>
      <c r="C39" t="s">
        <v>326</v>
      </c>
      <c r="D39" t="s">
        <v>442</v>
      </c>
      <c r="E39" t="s">
        <v>380</v>
      </c>
      <c r="F39" t="s">
        <v>427</v>
      </c>
      <c r="G39" t="s">
        <v>602</v>
      </c>
      <c r="H39" t="str">
        <f t="shared" si="1"/>
        <v>010</v>
      </c>
      <c r="K39" t="s">
        <v>86</v>
      </c>
    </row>
    <row r="40" spans="1:11">
      <c r="A40" t="s">
        <v>91</v>
      </c>
      <c r="B40" t="s">
        <v>90</v>
      </c>
      <c r="C40" t="s">
        <v>316</v>
      </c>
      <c r="D40" t="s">
        <v>446</v>
      </c>
      <c r="E40" t="s">
        <v>380</v>
      </c>
      <c r="F40" t="s">
        <v>427</v>
      </c>
      <c r="G40" t="s">
        <v>601</v>
      </c>
      <c r="H40" t="str">
        <f t="shared" si="1"/>
        <v>016</v>
      </c>
      <c r="K40" t="s">
        <v>88</v>
      </c>
    </row>
    <row r="41" spans="1:11">
      <c r="A41" t="s">
        <v>93</v>
      </c>
      <c r="B41" t="s">
        <v>92</v>
      </c>
      <c r="C41" t="s">
        <v>320</v>
      </c>
      <c r="D41" t="s">
        <v>449</v>
      </c>
      <c r="E41" t="s">
        <v>380</v>
      </c>
      <c r="F41" t="s">
        <v>427</v>
      </c>
      <c r="G41" t="s">
        <v>600</v>
      </c>
      <c r="H41" t="str">
        <f t="shared" si="1"/>
        <v>030</v>
      </c>
      <c r="K41" t="s">
        <v>599</v>
      </c>
    </row>
    <row r="42" spans="1:11">
      <c r="A42" t="s">
        <v>265</v>
      </c>
      <c r="B42" t="s">
        <v>187</v>
      </c>
      <c r="C42" t="s">
        <v>811</v>
      </c>
      <c r="D42" t="s">
        <v>447</v>
      </c>
      <c r="E42" t="s">
        <v>380</v>
      </c>
      <c r="F42" t="s">
        <v>427</v>
      </c>
      <c r="G42" t="s">
        <v>598</v>
      </c>
      <c r="H42" t="str">
        <f t="shared" si="1"/>
        <v>021</v>
      </c>
      <c r="K42" t="s">
        <v>91</v>
      </c>
    </row>
    <row r="43" spans="1:11">
      <c r="A43" t="s">
        <v>809</v>
      </c>
      <c r="B43" t="s">
        <v>810</v>
      </c>
      <c r="C43" t="s">
        <v>317</v>
      </c>
      <c r="D43" t="s">
        <v>438</v>
      </c>
      <c r="E43" t="s">
        <v>380</v>
      </c>
      <c r="F43" t="s">
        <v>427</v>
      </c>
      <c r="G43" t="s">
        <v>812</v>
      </c>
      <c r="H43" t="str">
        <f t="shared" si="1"/>
        <v>028</v>
      </c>
      <c r="K43" t="s">
        <v>93</v>
      </c>
    </row>
    <row r="44" spans="1:11">
      <c r="A44" t="s">
        <v>95</v>
      </c>
      <c r="B44" t="s">
        <v>94</v>
      </c>
      <c r="C44" t="s">
        <v>369</v>
      </c>
      <c r="D44" t="s">
        <v>434</v>
      </c>
      <c r="E44" t="s">
        <v>380</v>
      </c>
      <c r="F44" t="s">
        <v>427</v>
      </c>
      <c r="G44" t="s">
        <v>597</v>
      </c>
      <c r="H44" t="str">
        <f t="shared" si="1"/>
        <v>026</v>
      </c>
      <c r="K44" t="s">
        <v>265</v>
      </c>
    </row>
    <row r="45" spans="1:11">
      <c r="A45" t="s">
        <v>406</v>
      </c>
      <c r="B45" t="s">
        <v>412</v>
      </c>
      <c r="D45" t="s">
        <v>538</v>
      </c>
      <c r="E45" t="s">
        <v>401</v>
      </c>
      <c r="F45" t="s">
        <v>426</v>
      </c>
      <c r="G45" t="s">
        <v>596</v>
      </c>
      <c r="H45" t="s">
        <v>538</v>
      </c>
      <c r="K45" t="s">
        <v>809</v>
      </c>
    </row>
    <row r="46" spans="1:11">
      <c r="A46" t="s">
        <v>97</v>
      </c>
      <c r="B46" t="s">
        <v>96</v>
      </c>
      <c r="C46" t="s">
        <v>811</v>
      </c>
      <c r="D46" t="s">
        <v>447</v>
      </c>
      <c r="E46" t="s">
        <v>380</v>
      </c>
      <c r="F46" t="s">
        <v>427</v>
      </c>
      <c r="G46" t="s">
        <v>595</v>
      </c>
      <c r="H46" t="str">
        <f t="shared" ref="H46:H77" si="2">RIGHT(D46,3)</f>
        <v>021</v>
      </c>
      <c r="K46" t="s">
        <v>95</v>
      </c>
    </row>
    <row r="47" spans="1:11">
      <c r="A47" t="s">
        <v>99</v>
      </c>
      <c r="B47" t="s">
        <v>98</v>
      </c>
      <c r="C47" t="s">
        <v>316</v>
      </c>
      <c r="D47" t="s">
        <v>446</v>
      </c>
      <c r="E47" t="s">
        <v>380</v>
      </c>
      <c r="F47" t="s">
        <v>427</v>
      </c>
      <c r="G47" t="s">
        <v>594</v>
      </c>
      <c r="H47" t="str">
        <f t="shared" si="2"/>
        <v>016</v>
      </c>
      <c r="K47" t="s">
        <v>97</v>
      </c>
    </row>
    <row r="48" spans="1:11">
      <c r="A48" t="s">
        <v>101</v>
      </c>
      <c r="B48" t="s">
        <v>100</v>
      </c>
      <c r="C48" t="s">
        <v>432</v>
      </c>
      <c r="D48" t="s">
        <v>431</v>
      </c>
      <c r="E48" t="s">
        <v>380</v>
      </c>
      <c r="F48" t="s">
        <v>427</v>
      </c>
      <c r="G48" t="s">
        <v>593</v>
      </c>
      <c r="H48" t="str">
        <f t="shared" si="2"/>
        <v>035</v>
      </c>
      <c r="K48" t="s">
        <v>99</v>
      </c>
    </row>
    <row r="49" spans="1:11">
      <c r="A49" t="s">
        <v>103</v>
      </c>
      <c r="B49" t="s">
        <v>102</v>
      </c>
      <c r="C49" t="s">
        <v>327</v>
      </c>
      <c r="D49" t="s">
        <v>430</v>
      </c>
      <c r="E49" t="s">
        <v>380</v>
      </c>
      <c r="F49" t="s">
        <v>427</v>
      </c>
      <c r="G49" t="s">
        <v>567</v>
      </c>
      <c r="H49" t="str">
        <f t="shared" si="2"/>
        <v>031</v>
      </c>
      <c r="K49" t="s">
        <v>101</v>
      </c>
    </row>
    <row r="50" spans="1:11">
      <c r="A50" t="s">
        <v>589</v>
      </c>
      <c r="B50" t="s">
        <v>104</v>
      </c>
      <c r="C50" t="s">
        <v>326</v>
      </c>
      <c r="D50" t="s">
        <v>442</v>
      </c>
      <c r="E50" t="s">
        <v>380</v>
      </c>
      <c r="F50" t="s">
        <v>427</v>
      </c>
      <c r="G50" t="s">
        <v>591</v>
      </c>
      <c r="H50" t="str">
        <f t="shared" si="2"/>
        <v>010</v>
      </c>
      <c r="K50" t="s">
        <v>103</v>
      </c>
    </row>
    <row r="51" spans="1:11">
      <c r="A51" t="s">
        <v>106</v>
      </c>
      <c r="B51" t="s">
        <v>105</v>
      </c>
      <c r="C51" t="s">
        <v>811</v>
      </c>
      <c r="D51" t="s">
        <v>447</v>
      </c>
      <c r="E51" t="s">
        <v>380</v>
      </c>
      <c r="F51" t="s">
        <v>427</v>
      </c>
      <c r="G51" t="s">
        <v>590</v>
      </c>
      <c r="H51" t="str">
        <f t="shared" si="2"/>
        <v>021</v>
      </c>
      <c r="K51" t="s">
        <v>589</v>
      </c>
    </row>
    <row r="52" spans="1:11">
      <c r="A52" t="s">
        <v>108</v>
      </c>
      <c r="B52" t="s">
        <v>107</v>
      </c>
      <c r="C52" t="s">
        <v>330</v>
      </c>
      <c r="D52" t="s">
        <v>436</v>
      </c>
      <c r="E52" t="s">
        <v>380</v>
      </c>
      <c r="F52" t="s">
        <v>427</v>
      </c>
      <c r="G52" t="s">
        <v>588</v>
      </c>
      <c r="H52" t="str">
        <f t="shared" si="2"/>
        <v>018</v>
      </c>
      <c r="K52" t="s">
        <v>106</v>
      </c>
    </row>
    <row r="53" spans="1:11">
      <c r="A53" t="s">
        <v>110</v>
      </c>
      <c r="B53" t="s">
        <v>109</v>
      </c>
      <c r="C53" t="s">
        <v>320</v>
      </c>
      <c r="D53" t="s">
        <v>449</v>
      </c>
      <c r="E53" t="s">
        <v>380</v>
      </c>
      <c r="F53" t="s">
        <v>427</v>
      </c>
      <c r="G53" t="s">
        <v>587</v>
      </c>
      <c r="H53" t="str">
        <f t="shared" si="2"/>
        <v>030</v>
      </c>
      <c r="K53" t="s">
        <v>108</v>
      </c>
    </row>
    <row r="54" spans="1:11">
      <c r="A54" t="s">
        <v>112</v>
      </c>
      <c r="B54" t="s">
        <v>111</v>
      </c>
      <c r="C54" t="s">
        <v>326</v>
      </c>
      <c r="D54" t="s">
        <v>442</v>
      </c>
      <c r="E54" t="s">
        <v>380</v>
      </c>
      <c r="F54" t="s">
        <v>427</v>
      </c>
      <c r="G54" t="s">
        <v>586</v>
      </c>
      <c r="H54" t="str">
        <f t="shared" si="2"/>
        <v>010</v>
      </c>
      <c r="K54" t="s">
        <v>110</v>
      </c>
    </row>
    <row r="55" spans="1:11">
      <c r="A55" t="s">
        <v>114</v>
      </c>
      <c r="B55" t="s">
        <v>113</v>
      </c>
      <c r="C55" t="s">
        <v>323</v>
      </c>
      <c r="D55" t="s">
        <v>429</v>
      </c>
      <c r="E55" t="s">
        <v>380</v>
      </c>
      <c r="F55" t="s">
        <v>427</v>
      </c>
      <c r="G55" t="s">
        <v>585</v>
      </c>
      <c r="H55" t="str">
        <f t="shared" si="2"/>
        <v>005</v>
      </c>
      <c r="K55" t="s">
        <v>112</v>
      </c>
    </row>
    <row r="56" spans="1:11">
      <c r="A56" t="s">
        <v>116</v>
      </c>
      <c r="B56" t="s">
        <v>115</v>
      </c>
      <c r="C56" t="s">
        <v>811</v>
      </c>
      <c r="D56" t="s">
        <v>447</v>
      </c>
      <c r="E56" t="s">
        <v>380</v>
      </c>
      <c r="F56" t="s">
        <v>427</v>
      </c>
      <c r="G56" t="s">
        <v>584</v>
      </c>
      <c r="H56" t="str">
        <f t="shared" si="2"/>
        <v>021</v>
      </c>
      <c r="K56" t="s">
        <v>114</v>
      </c>
    </row>
    <row r="57" spans="1:11">
      <c r="A57" t="s">
        <v>118</v>
      </c>
      <c r="B57" t="s">
        <v>117</v>
      </c>
      <c r="C57" t="s">
        <v>328</v>
      </c>
      <c r="D57" t="s">
        <v>435</v>
      </c>
      <c r="E57" t="s">
        <v>380</v>
      </c>
      <c r="F57" t="s">
        <v>427</v>
      </c>
      <c r="G57" t="s">
        <v>583</v>
      </c>
      <c r="H57" t="str">
        <f t="shared" si="2"/>
        <v>011</v>
      </c>
      <c r="K57" t="s">
        <v>116</v>
      </c>
    </row>
    <row r="58" spans="1:11">
      <c r="A58" t="s">
        <v>120</v>
      </c>
      <c r="B58" t="s">
        <v>119</v>
      </c>
      <c r="C58" t="s">
        <v>315</v>
      </c>
      <c r="D58" t="s">
        <v>433</v>
      </c>
      <c r="E58" t="s">
        <v>380</v>
      </c>
      <c r="F58" t="s">
        <v>427</v>
      </c>
      <c r="G58" t="s">
        <v>582</v>
      </c>
      <c r="H58" t="str">
        <f t="shared" si="2"/>
        <v>032</v>
      </c>
      <c r="K58" t="s">
        <v>118</v>
      </c>
    </row>
    <row r="59" spans="1:11">
      <c r="A59" t="s">
        <v>122</v>
      </c>
      <c r="B59" t="s">
        <v>121</v>
      </c>
      <c r="C59" t="s">
        <v>328</v>
      </c>
      <c r="D59" t="s">
        <v>435</v>
      </c>
      <c r="E59" t="s">
        <v>380</v>
      </c>
      <c r="F59" t="s">
        <v>427</v>
      </c>
      <c r="G59" t="s">
        <v>581</v>
      </c>
      <c r="H59" t="str">
        <f t="shared" si="2"/>
        <v>011</v>
      </c>
      <c r="K59" t="s">
        <v>120</v>
      </c>
    </row>
    <row r="60" spans="1:11">
      <c r="A60" t="s">
        <v>578</v>
      </c>
      <c r="B60" t="s">
        <v>123</v>
      </c>
      <c r="C60" t="s">
        <v>323</v>
      </c>
      <c r="D60" t="s">
        <v>429</v>
      </c>
      <c r="E60" t="s">
        <v>380</v>
      </c>
      <c r="F60" t="s">
        <v>427</v>
      </c>
      <c r="G60" t="s">
        <v>580</v>
      </c>
      <c r="H60" t="str">
        <f t="shared" si="2"/>
        <v>005</v>
      </c>
      <c r="K60" t="s">
        <v>122</v>
      </c>
    </row>
    <row r="61" spans="1:11">
      <c r="A61" t="s">
        <v>130</v>
      </c>
      <c r="B61" t="s">
        <v>129</v>
      </c>
      <c r="C61" t="s">
        <v>432</v>
      </c>
      <c r="D61" t="s">
        <v>431</v>
      </c>
      <c r="E61" t="s">
        <v>380</v>
      </c>
      <c r="F61" t="s">
        <v>427</v>
      </c>
      <c r="G61" t="s">
        <v>579</v>
      </c>
      <c r="H61" t="str">
        <f t="shared" si="2"/>
        <v>035</v>
      </c>
      <c r="K61" t="s">
        <v>578</v>
      </c>
    </row>
    <row r="62" spans="1:11">
      <c r="A62" t="s">
        <v>126</v>
      </c>
      <c r="B62" t="s">
        <v>125</v>
      </c>
      <c r="C62" t="s">
        <v>323</v>
      </c>
      <c r="D62" t="s">
        <v>429</v>
      </c>
      <c r="E62" t="s">
        <v>380</v>
      </c>
      <c r="F62" t="s">
        <v>427</v>
      </c>
      <c r="G62" t="s">
        <v>577</v>
      </c>
      <c r="H62" t="str">
        <f t="shared" si="2"/>
        <v>005</v>
      </c>
      <c r="K62" t="s">
        <v>130</v>
      </c>
    </row>
    <row r="63" spans="1:11">
      <c r="A63" t="s">
        <v>128</v>
      </c>
      <c r="B63" t="s">
        <v>127</v>
      </c>
      <c r="C63" t="s">
        <v>320</v>
      </c>
      <c r="D63" t="s">
        <v>449</v>
      </c>
      <c r="E63" t="s">
        <v>380</v>
      </c>
      <c r="F63" t="s">
        <v>427</v>
      </c>
      <c r="G63" t="s">
        <v>576</v>
      </c>
      <c r="H63" t="str">
        <f t="shared" si="2"/>
        <v>030</v>
      </c>
      <c r="K63" t="s">
        <v>126</v>
      </c>
    </row>
    <row r="64" spans="1:11">
      <c r="A64" t="s">
        <v>132</v>
      </c>
      <c r="B64" t="s">
        <v>131</v>
      </c>
      <c r="C64" t="s">
        <v>432</v>
      </c>
      <c r="D64" t="s">
        <v>431</v>
      </c>
      <c r="E64" t="s">
        <v>380</v>
      </c>
      <c r="F64" t="s">
        <v>427</v>
      </c>
      <c r="G64" t="s">
        <v>575</v>
      </c>
      <c r="H64" t="str">
        <f t="shared" si="2"/>
        <v>035</v>
      </c>
      <c r="K64" t="s">
        <v>128</v>
      </c>
    </row>
    <row r="65" spans="1:11">
      <c r="A65" t="s">
        <v>267</v>
      </c>
      <c r="B65" t="s">
        <v>188</v>
      </c>
      <c r="C65" t="s">
        <v>329</v>
      </c>
      <c r="D65" t="s">
        <v>439</v>
      </c>
      <c r="E65" t="s">
        <v>380</v>
      </c>
      <c r="F65" t="s">
        <v>427</v>
      </c>
      <c r="G65" t="s">
        <v>574</v>
      </c>
      <c r="H65" t="str">
        <f t="shared" si="2"/>
        <v>029</v>
      </c>
      <c r="K65" t="s">
        <v>132</v>
      </c>
    </row>
    <row r="66" spans="1:11">
      <c r="A66" t="s">
        <v>134</v>
      </c>
      <c r="B66" t="s">
        <v>133</v>
      </c>
      <c r="C66" t="s">
        <v>432</v>
      </c>
      <c r="D66" t="s">
        <v>431</v>
      </c>
      <c r="E66" t="s">
        <v>380</v>
      </c>
      <c r="F66" t="s">
        <v>427</v>
      </c>
      <c r="G66" t="s">
        <v>573</v>
      </c>
      <c r="H66" t="str">
        <f t="shared" si="2"/>
        <v>035</v>
      </c>
      <c r="K66" t="s">
        <v>267</v>
      </c>
    </row>
    <row r="67" spans="1:11">
      <c r="A67" t="s">
        <v>136</v>
      </c>
      <c r="B67" t="s">
        <v>135</v>
      </c>
      <c r="C67" t="s">
        <v>370</v>
      </c>
      <c r="D67" t="s">
        <v>441</v>
      </c>
      <c r="E67" t="s">
        <v>380</v>
      </c>
      <c r="F67" t="s">
        <v>427</v>
      </c>
      <c r="G67" t="s">
        <v>572</v>
      </c>
      <c r="H67" t="str">
        <f t="shared" si="2"/>
        <v>033</v>
      </c>
      <c r="K67" t="s">
        <v>134</v>
      </c>
    </row>
    <row r="68" spans="1:11">
      <c r="A68" t="s">
        <v>138</v>
      </c>
      <c r="B68" t="s">
        <v>137</v>
      </c>
      <c r="C68" t="s">
        <v>329</v>
      </c>
      <c r="D68" t="s">
        <v>439</v>
      </c>
      <c r="E68" t="s">
        <v>380</v>
      </c>
      <c r="F68" t="s">
        <v>427</v>
      </c>
      <c r="G68" t="s">
        <v>571</v>
      </c>
      <c r="H68" t="str">
        <f t="shared" si="2"/>
        <v>029</v>
      </c>
      <c r="K68" t="s">
        <v>136</v>
      </c>
    </row>
    <row r="69" spans="1:11">
      <c r="A69" t="s">
        <v>140</v>
      </c>
      <c r="B69" t="s">
        <v>139</v>
      </c>
      <c r="C69" t="s">
        <v>329</v>
      </c>
      <c r="D69" t="s">
        <v>439</v>
      </c>
      <c r="E69" t="s">
        <v>380</v>
      </c>
      <c r="F69" t="s">
        <v>427</v>
      </c>
      <c r="G69" t="s">
        <v>569</v>
      </c>
      <c r="H69" t="str">
        <f t="shared" si="2"/>
        <v>029</v>
      </c>
      <c r="K69" t="s">
        <v>138</v>
      </c>
    </row>
    <row r="70" spans="1:11">
      <c r="A70" t="s">
        <v>142</v>
      </c>
      <c r="B70" t="s">
        <v>141</v>
      </c>
      <c r="C70" t="s">
        <v>432</v>
      </c>
      <c r="D70" t="s">
        <v>431</v>
      </c>
      <c r="E70" t="s">
        <v>380</v>
      </c>
      <c r="F70" t="s">
        <v>427</v>
      </c>
      <c r="G70" t="s">
        <v>568</v>
      </c>
      <c r="H70" t="str">
        <f t="shared" si="2"/>
        <v>035</v>
      </c>
      <c r="K70" t="s">
        <v>140</v>
      </c>
    </row>
    <row r="71" spans="1:11">
      <c r="A71" t="s">
        <v>144</v>
      </c>
      <c r="B71" t="s">
        <v>143</v>
      </c>
      <c r="C71" t="s">
        <v>327</v>
      </c>
      <c r="D71" t="s">
        <v>430</v>
      </c>
      <c r="E71" t="s">
        <v>380</v>
      </c>
      <c r="F71" t="s">
        <v>427</v>
      </c>
      <c r="G71" t="s">
        <v>564</v>
      </c>
      <c r="H71" t="str">
        <f t="shared" si="2"/>
        <v>031</v>
      </c>
      <c r="K71" t="s">
        <v>142</v>
      </c>
    </row>
    <row r="72" spans="1:11">
      <c r="A72" t="s">
        <v>813</v>
      </c>
      <c r="B72" t="s">
        <v>814</v>
      </c>
      <c r="C72" t="s">
        <v>315</v>
      </c>
      <c r="D72" t="s">
        <v>433</v>
      </c>
      <c r="E72" t="s">
        <v>380</v>
      </c>
      <c r="F72" t="s">
        <v>427</v>
      </c>
      <c r="G72" t="s">
        <v>537</v>
      </c>
      <c r="H72" t="str">
        <f t="shared" si="2"/>
        <v>032</v>
      </c>
      <c r="K72" t="s">
        <v>144</v>
      </c>
    </row>
    <row r="73" spans="1:11">
      <c r="A73" t="s">
        <v>146</v>
      </c>
      <c r="B73" t="s">
        <v>145</v>
      </c>
      <c r="C73" t="s">
        <v>369</v>
      </c>
      <c r="D73" t="s">
        <v>434</v>
      </c>
      <c r="E73" t="s">
        <v>380</v>
      </c>
      <c r="F73" t="s">
        <v>427</v>
      </c>
      <c r="G73" t="s">
        <v>566</v>
      </c>
      <c r="H73" t="str">
        <f t="shared" si="2"/>
        <v>026</v>
      </c>
      <c r="K73" t="s">
        <v>813</v>
      </c>
    </row>
    <row r="74" spans="1:11">
      <c r="A74" t="s">
        <v>148</v>
      </c>
      <c r="B74" t="s">
        <v>147</v>
      </c>
      <c r="C74" t="s">
        <v>329</v>
      </c>
      <c r="D74" t="s">
        <v>439</v>
      </c>
      <c r="E74" t="s">
        <v>380</v>
      </c>
      <c r="F74" t="s">
        <v>427</v>
      </c>
      <c r="G74" t="s">
        <v>565</v>
      </c>
      <c r="H74" t="str">
        <f t="shared" si="2"/>
        <v>029</v>
      </c>
      <c r="K74" t="s">
        <v>146</v>
      </c>
    </row>
    <row r="75" spans="1:11">
      <c r="A75" t="s">
        <v>150</v>
      </c>
      <c r="B75" t="s">
        <v>149</v>
      </c>
      <c r="C75" t="s">
        <v>327</v>
      </c>
      <c r="D75" t="s">
        <v>430</v>
      </c>
      <c r="E75" t="s">
        <v>380</v>
      </c>
      <c r="F75" t="s">
        <v>427</v>
      </c>
      <c r="G75" t="s">
        <v>547</v>
      </c>
      <c r="H75" t="str">
        <f t="shared" si="2"/>
        <v>031</v>
      </c>
      <c r="K75" t="s">
        <v>148</v>
      </c>
    </row>
    <row r="76" spans="1:11">
      <c r="A76" t="s">
        <v>152</v>
      </c>
      <c r="B76" t="s">
        <v>151</v>
      </c>
      <c r="C76" t="s">
        <v>325</v>
      </c>
      <c r="D76" t="s">
        <v>445</v>
      </c>
      <c r="E76" t="s">
        <v>380</v>
      </c>
      <c r="F76" t="s">
        <v>427</v>
      </c>
      <c r="G76" t="s">
        <v>563</v>
      </c>
      <c r="H76" t="str">
        <f t="shared" si="2"/>
        <v>034</v>
      </c>
      <c r="K76" t="s">
        <v>150</v>
      </c>
    </row>
    <row r="77" spans="1:11">
      <c r="A77" t="s">
        <v>154</v>
      </c>
      <c r="B77" t="s">
        <v>153</v>
      </c>
      <c r="C77" t="s">
        <v>316</v>
      </c>
      <c r="D77" t="s">
        <v>446</v>
      </c>
      <c r="E77" t="s">
        <v>380</v>
      </c>
      <c r="F77" t="s">
        <v>427</v>
      </c>
      <c r="G77" t="s">
        <v>562</v>
      </c>
      <c r="H77" t="str">
        <f t="shared" si="2"/>
        <v>016</v>
      </c>
      <c r="K77" t="s">
        <v>152</v>
      </c>
    </row>
    <row r="78" spans="1:11">
      <c r="A78" t="s">
        <v>268</v>
      </c>
      <c r="B78" t="s">
        <v>189</v>
      </c>
      <c r="C78" t="s">
        <v>432</v>
      </c>
      <c r="D78" t="s">
        <v>431</v>
      </c>
      <c r="E78" t="s">
        <v>380</v>
      </c>
      <c r="F78" t="s">
        <v>427</v>
      </c>
      <c r="G78" t="s">
        <v>561</v>
      </c>
      <c r="H78" t="str">
        <f t="shared" ref="H78:H98" si="3">RIGHT(D78,3)</f>
        <v>035</v>
      </c>
      <c r="K78" t="s">
        <v>154</v>
      </c>
    </row>
    <row r="79" spans="1:11">
      <c r="A79" t="s">
        <v>558</v>
      </c>
      <c r="B79" t="s">
        <v>190</v>
      </c>
      <c r="C79" t="s">
        <v>432</v>
      </c>
      <c r="D79" t="s">
        <v>431</v>
      </c>
      <c r="E79" t="s">
        <v>380</v>
      </c>
      <c r="F79" t="s">
        <v>427</v>
      </c>
      <c r="G79" t="s">
        <v>560</v>
      </c>
      <c r="H79" t="str">
        <f t="shared" si="3"/>
        <v>035</v>
      </c>
      <c r="K79" t="s">
        <v>268</v>
      </c>
    </row>
    <row r="80" spans="1:11">
      <c r="A80" t="s">
        <v>269</v>
      </c>
      <c r="B80" t="s">
        <v>191</v>
      </c>
      <c r="C80" t="s">
        <v>324</v>
      </c>
      <c r="D80" t="s">
        <v>443</v>
      </c>
      <c r="E80" t="s">
        <v>380</v>
      </c>
      <c r="F80" t="s">
        <v>427</v>
      </c>
      <c r="G80" t="s">
        <v>616</v>
      </c>
      <c r="H80" t="str">
        <f t="shared" si="3"/>
        <v>025</v>
      </c>
      <c r="K80" t="s">
        <v>558</v>
      </c>
    </row>
    <row r="81" spans="1:11">
      <c r="A81" t="s">
        <v>156</v>
      </c>
      <c r="B81" t="s">
        <v>155</v>
      </c>
      <c r="C81" t="s">
        <v>325</v>
      </c>
      <c r="D81" t="s">
        <v>445</v>
      </c>
      <c r="E81" t="s">
        <v>380</v>
      </c>
      <c r="F81" t="s">
        <v>427</v>
      </c>
      <c r="G81" t="s">
        <v>557</v>
      </c>
      <c r="H81" t="str">
        <f t="shared" si="3"/>
        <v>034</v>
      </c>
      <c r="K81" t="s">
        <v>269</v>
      </c>
    </row>
    <row r="82" spans="1:11">
      <c r="A82" t="s">
        <v>158</v>
      </c>
      <c r="B82" t="s">
        <v>157</v>
      </c>
      <c r="C82" t="s">
        <v>319</v>
      </c>
      <c r="D82" t="s">
        <v>440</v>
      </c>
      <c r="E82" t="s">
        <v>380</v>
      </c>
      <c r="F82" t="s">
        <v>427</v>
      </c>
      <c r="G82" t="s">
        <v>556</v>
      </c>
      <c r="H82" t="str">
        <f t="shared" si="3"/>
        <v>014</v>
      </c>
      <c r="K82" t="s">
        <v>156</v>
      </c>
    </row>
    <row r="83" spans="1:11">
      <c r="A83" t="s">
        <v>160</v>
      </c>
      <c r="B83" t="s">
        <v>159</v>
      </c>
      <c r="C83" t="s">
        <v>319</v>
      </c>
      <c r="D83" t="s">
        <v>440</v>
      </c>
      <c r="E83" t="s">
        <v>380</v>
      </c>
      <c r="F83" t="s">
        <v>427</v>
      </c>
      <c r="G83" t="s">
        <v>555</v>
      </c>
      <c r="H83" t="str">
        <f t="shared" si="3"/>
        <v>014</v>
      </c>
      <c r="K83" t="s">
        <v>158</v>
      </c>
    </row>
    <row r="84" spans="1:11">
      <c r="A84" t="s">
        <v>162</v>
      </c>
      <c r="B84" t="s">
        <v>161</v>
      </c>
      <c r="C84" t="s">
        <v>321</v>
      </c>
      <c r="D84" t="s">
        <v>437</v>
      </c>
      <c r="E84" t="s">
        <v>380</v>
      </c>
      <c r="F84" t="s">
        <v>427</v>
      </c>
      <c r="G84" t="s">
        <v>570</v>
      </c>
      <c r="H84" t="str">
        <f t="shared" si="3"/>
        <v>027</v>
      </c>
      <c r="K84" t="s">
        <v>160</v>
      </c>
    </row>
    <row r="85" spans="1:11">
      <c r="A85" t="s">
        <v>270</v>
      </c>
      <c r="B85" t="s">
        <v>192</v>
      </c>
      <c r="C85" t="s">
        <v>811</v>
      </c>
      <c r="D85" t="s">
        <v>447</v>
      </c>
      <c r="E85" t="s">
        <v>380</v>
      </c>
      <c r="F85" t="s">
        <v>427</v>
      </c>
      <c r="G85" t="s">
        <v>553</v>
      </c>
      <c r="H85" t="str">
        <f t="shared" si="3"/>
        <v>021</v>
      </c>
      <c r="K85" t="s">
        <v>162</v>
      </c>
    </row>
    <row r="86" spans="1:11">
      <c r="A86" t="s">
        <v>164</v>
      </c>
      <c r="B86" t="s">
        <v>163</v>
      </c>
      <c r="C86" t="s">
        <v>318</v>
      </c>
      <c r="D86" t="s">
        <v>444</v>
      </c>
      <c r="E86" t="s">
        <v>380</v>
      </c>
      <c r="F86" t="s">
        <v>427</v>
      </c>
      <c r="G86" t="s">
        <v>552</v>
      </c>
      <c r="H86" t="str">
        <f t="shared" si="3"/>
        <v>012</v>
      </c>
      <c r="K86" t="s">
        <v>270</v>
      </c>
    </row>
    <row r="87" spans="1:11">
      <c r="A87" t="s">
        <v>166</v>
      </c>
      <c r="B87" t="s">
        <v>165</v>
      </c>
      <c r="C87" t="s">
        <v>370</v>
      </c>
      <c r="D87" t="s">
        <v>441</v>
      </c>
      <c r="E87" t="s">
        <v>380</v>
      </c>
      <c r="F87" t="s">
        <v>427</v>
      </c>
      <c r="G87" t="s">
        <v>551</v>
      </c>
      <c r="H87" t="str">
        <f t="shared" si="3"/>
        <v>033</v>
      </c>
      <c r="K87" t="s">
        <v>164</v>
      </c>
    </row>
    <row r="88" spans="1:11">
      <c r="A88" t="s">
        <v>271</v>
      </c>
      <c r="B88" t="s">
        <v>193</v>
      </c>
      <c r="C88" t="s">
        <v>322</v>
      </c>
      <c r="D88" t="s">
        <v>448</v>
      </c>
      <c r="E88" t="s">
        <v>380</v>
      </c>
      <c r="F88" t="s">
        <v>427</v>
      </c>
      <c r="G88" t="s">
        <v>550</v>
      </c>
      <c r="H88" t="str">
        <f t="shared" si="3"/>
        <v>007</v>
      </c>
      <c r="K88" t="s">
        <v>166</v>
      </c>
    </row>
    <row r="89" spans="1:11">
      <c r="A89" t="s">
        <v>168</v>
      </c>
      <c r="B89" t="s">
        <v>167</v>
      </c>
      <c r="C89" t="s">
        <v>370</v>
      </c>
      <c r="D89" t="s">
        <v>441</v>
      </c>
      <c r="E89" t="s">
        <v>380</v>
      </c>
      <c r="F89" t="s">
        <v>427</v>
      </c>
      <c r="G89" t="s">
        <v>549</v>
      </c>
      <c r="H89" t="str">
        <f t="shared" si="3"/>
        <v>033</v>
      </c>
      <c r="K89" t="s">
        <v>271</v>
      </c>
    </row>
    <row r="90" spans="1:11">
      <c r="A90" t="s">
        <v>170</v>
      </c>
      <c r="B90" t="s">
        <v>169</v>
      </c>
      <c r="C90" t="s">
        <v>322</v>
      </c>
      <c r="D90" t="s">
        <v>448</v>
      </c>
      <c r="E90" t="s">
        <v>380</v>
      </c>
      <c r="F90" t="s">
        <v>427</v>
      </c>
      <c r="G90" t="s">
        <v>548</v>
      </c>
      <c r="H90" t="str">
        <f t="shared" si="3"/>
        <v>007</v>
      </c>
      <c r="K90" t="s">
        <v>168</v>
      </c>
    </row>
    <row r="91" spans="1:11">
      <c r="A91" t="s">
        <v>172</v>
      </c>
      <c r="B91" t="s">
        <v>171</v>
      </c>
      <c r="C91" t="s">
        <v>324</v>
      </c>
      <c r="D91" t="s">
        <v>443</v>
      </c>
      <c r="E91" t="s">
        <v>380</v>
      </c>
      <c r="F91" t="s">
        <v>427</v>
      </c>
      <c r="G91" t="s">
        <v>559</v>
      </c>
      <c r="H91" t="str">
        <f t="shared" si="3"/>
        <v>025</v>
      </c>
      <c r="K91" t="s">
        <v>170</v>
      </c>
    </row>
    <row r="92" spans="1:11">
      <c r="A92" t="s">
        <v>174</v>
      </c>
      <c r="B92" t="s">
        <v>173</v>
      </c>
      <c r="C92" t="s">
        <v>327</v>
      </c>
      <c r="D92" t="s">
        <v>430</v>
      </c>
      <c r="E92" t="s">
        <v>380</v>
      </c>
      <c r="F92" t="s">
        <v>427</v>
      </c>
      <c r="G92" t="s">
        <v>535</v>
      </c>
      <c r="H92" t="str">
        <f t="shared" si="3"/>
        <v>031</v>
      </c>
      <c r="K92" t="s">
        <v>172</v>
      </c>
    </row>
    <row r="93" spans="1:11">
      <c r="A93" t="s">
        <v>272</v>
      </c>
      <c r="B93" t="s">
        <v>194</v>
      </c>
      <c r="C93" t="s">
        <v>322</v>
      </c>
      <c r="D93" t="s">
        <v>448</v>
      </c>
      <c r="E93" t="s">
        <v>380</v>
      </c>
      <c r="F93" t="s">
        <v>427</v>
      </c>
      <c r="G93" t="s">
        <v>546</v>
      </c>
      <c r="H93" t="str">
        <f t="shared" si="3"/>
        <v>007</v>
      </c>
      <c r="K93" t="s">
        <v>174</v>
      </c>
    </row>
    <row r="94" spans="1:11">
      <c r="A94" t="s">
        <v>176</v>
      </c>
      <c r="B94" t="s">
        <v>175</v>
      </c>
      <c r="C94" t="s">
        <v>370</v>
      </c>
      <c r="D94" t="s">
        <v>441</v>
      </c>
      <c r="E94" t="s">
        <v>380</v>
      </c>
      <c r="F94" t="s">
        <v>427</v>
      </c>
      <c r="G94" t="s">
        <v>545</v>
      </c>
      <c r="H94" t="str">
        <f t="shared" si="3"/>
        <v>033</v>
      </c>
      <c r="K94" t="s">
        <v>272</v>
      </c>
    </row>
    <row r="95" spans="1:11">
      <c r="A95" t="s">
        <v>178</v>
      </c>
      <c r="B95" t="s">
        <v>177</v>
      </c>
      <c r="C95" t="s">
        <v>329</v>
      </c>
      <c r="D95" t="s">
        <v>439</v>
      </c>
      <c r="E95" t="s">
        <v>380</v>
      </c>
      <c r="F95" t="s">
        <v>427</v>
      </c>
      <c r="G95" t="s">
        <v>544</v>
      </c>
      <c r="H95" t="str">
        <f t="shared" si="3"/>
        <v>029</v>
      </c>
      <c r="K95" t="s">
        <v>176</v>
      </c>
    </row>
    <row r="96" spans="1:11">
      <c r="A96" t="s">
        <v>180</v>
      </c>
      <c r="B96" t="s">
        <v>179</v>
      </c>
      <c r="C96" t="s">
        <v>322</v>
      </c>
      <c r="D96" t="s">
        <v>448</v>
      </c>
      <c r="E96" t="s">
        <v>380</v>
      </c>
      <c r="F96" t="s">
        <v>427</v>
      </c>
      <c r="G96" t="s">
        <v>543</v>
      </c>
      <c r="H96" t="str">
        <f t="shared" si="3"/>
        <v>007</v>
      </c>
      <c r="K96" t="s">
        <v>178</v>
      </c>
    </row>
    <row r="97" spans="1:11">
      <c r="A97" t="s">
        <v>540</v>
      </c>
      <c r="B97" t="s">
        <v>181</v>
      </c>
      <c r="C97" t="s">
        <v>811</v>
      </c>
      <c r="D97" t="s">
        <v>447</v>
      </c>
      <c r="E97" t="s">
        <v>380</v>
      </c>
      <c r="F97" t="s">
        <v>427</v>
      </c>
      <c r="G97" t="s">
        <v>542</v>
      </c>
      <c r="H97" t="str">
        <f t="shared" si="3"/>
        <v>021</v>
      </c>
      <c r="K97" t="s">
        <v>180</v>
      </c>
    </row>
    <row r="98" spans="1:11">
      <c r="A98" t="s">
        <v>183</v>
      </c>
      <c r="B98" t="s">
        <v>182</v>
      </c>
      <c r="C98" t="s">
        <v>318</v>
      </c>
      <c r="D98" t="s">
        <v>444</v>
      </c>
      <c r="E98" t="s">
        <v>380</v>
      </c>
      <c r="F98" t="s">
        <v>427</v>
      </c>
      <c r="G98" t="s">
        <v>541</v>
      </c>
      <c r="H98" t="str">
        <f t="shared" si="3"/>
        <v>012</v>
      </c>
      <c r="K98" t="s">
        <v>540</v>
      </c>
    </row>
    <row r="99" spans="1:11">
      <c r="A99" t="s">
        <v>407</v>
      </c>
      <c r="B99" t="s">
        <v>413</v>
      </c>
      <c r="D99" t="s">
        <v>538</v>
      </c>
      <c r="E99" t="s">
        <v>401</v>
      </c>
      <c r="F99" t="s">
        <v>426</v>
      </c>
      <c r="G99" t="s">
        <v>539</v>
      </c>
      <c r="H99" t="s">
        <v>538</v>
      </c>
      <c r="K99" t="s">
        <v>183</v>
      </c>
    </row>
    <row r="100" spans="1:11">
      <c r="A100" t="s">
        <v>185</v>
      </c>
      <c r="B100" t="s">
        <v>184</v>
      </c>
      <c r="C100" t="s">
        <v>315</v>
      </c>
      <c r="D100" t="s">
        <v>433</v>
      </c>
      <c r="E100" t="s">
        <v>380</v>
      </c>
      <c r="F100" t="s">
        <v>427</v>
      </c>
      <c r="G100" t="s">
        <v>517</v>
      </c>
      <c r="H100" t="str">
        <f t="shared" ref="H100:H123" si="4">RIGHT(D100,3)</f>
        <v>032</v>
      </c>
      <c r="K100" t="s">
        <v>185</v>
      </c>
    </row>
    <row r="101" spans="1:11">
      <c r="A101" t="s">
        <v>196</v>
      </c>
      <c r="B101" t="s">
        <v>195</v>
      </c>
      <c r="C101" t="s">
        <v>319</v>
      </c>
      <c r="D101" t="s">
        <v>440</v>
      </c>
      <c r="E101" t="s">
        <v>380</v>
      </c>
      <c r="F101" t="s">
        <v>427</v>
      </c>
      <c r="G101" t="s">
        <v>536</v>
      </c>
      <c r="H101" t="str">
        <f t="shared" si="4"/>
        <v>014</v>
      </c>
      <c r="K101" t="s">
        <v>196</v>
      </c>
    </row>
    <row r="102" spans="1:11">
      <c r="A102" t="s">
        <v>198</v>
      </c>
      <c r="B102" t="s">
        <v>197</v>
      </c>
      <c r="C102" t="s">
        <v>327</v>
      </c>
      <c r="D102" t="s">
        <v>430</v>
      </c>
      <c r="E102" t="s">
        <v>380</v>
      </c>
      <c r="F102" t="s">
        <v>427</v>
      </c>
      <c r="G102" t="s">
        <v>529</v>
      </c>
      <c r="H102" t="str">
        <f t="shared" si="4"/>
        <v>031</v>
      </c>
      <c r="K102" t="s">
        <v>198</v>
      </c>
    </row>
    <row r="103" spans="1:11">
      <c r="A103" t="s">
        <v>200</v>
      </c>
      <c r="B103" t="s">
        <v>199</v>
      </c>
      <c r="C103" t="s">
        <v>321</v>
      </c>
      <c r="D103" t="s">
        <v>437</v>
      </c>
      <c r="E103" t="s">
        <v>380</v>
      </c>
      <c r="F103" t="s">
        <v>427</v>
      </c>
      <c r="G103" t="s">
        <v>554</v>
      </c>
      <c r="H103" t="str">
        <f t="shared" si="4"/>
        <v>027</v>
      </c>
      <c r="K103" t="s">
        <v>200</v>
      </c>
    </row>
    <row r="104" spans="1:11">
      <c r="A104" t="s">
        <v>202</v>
      </c>
      <c r="B104" t="s">
        <v>201</v>
      </c>
      <c r="C104" t="s">
        <v>316</v>
      </c>
      <c r="D104" t="s">
        <v>446</v>
      </c>
      <c r="E104" t="s">
        <v>380</v>
      </c>
      <c r="F104" t="s">
        <v>427</v>
      </c>
      <c r="G104" t="s">
        <v>533</v>
      </c>
      <c r="H104" t="str">
        <f t="shared" si="4"/>
        <v>016</v>
      </c>
      <c r="K104" t="s">
        <v>202</v>
      </c>
    </row>
    <row r="105" spans="1:11">
      <c r="A105" t="s">
        <v>204</v>
      </c>
      <c r="B105" t="s">
        <v>203</v>
      </c>
      <c r="C105" t="s">
        <v>322</v>
      </c>
      <c r="D105" t="s">
        <v>448</v>
      </c>
      <c r="E105" t="s">
        <v>380</v>
      </c>
      <c r="F105" t="s">
        <v>427</v>
      </c>
      <c r="G105" t="s">
        <v>532</v>
      </c>
      <c r="H105" t="str">
        <f t="shared" si="4"/>
        <v>007</v>
      </c>
      <c r="K105" t="s">
        <v>204</v>
      </c>
    </row>
    <row r="106" spans="1:11">
      <c r="A106" t="s">
        <v>206</v>
      </c>
      <c r="B106" t="s">
        <v>205</v>
      </c>
      <c r="C106" t="s">
        <v>322</v>
      </c>
      <c r="D106" t="s">
        <v>448</v>
      </c>
      <c r="E106" t="s">
        <v>380</v>
      </c>
      <c r="F106" t="s">
        <v>427</v>
      </c>
      <c r="G106" t="s">
        <v>531</v>
      </c>
      <c r="H106" t="str">
        <f t="shared" si="4"/>
        <v>007</v>
      </c>
      <c r="K106" t="s">
        <v>206</v>
      </c>
    </row>
    <row r="107" spans="1:11">
      <c r="A107" t="s">
        <v>208</v>
      </c>
      <c r="B107" t="s">
        <v>207</v>
      </c>
      <c r="C107" t="s">
        <v>316</v>
      </c>
      <c r="D107" t="s">
        <v>446</v>
      </c>
      <c r="E107" t="s">
        <v>380</v>
      </c>
      <c r="F107" t="s">
        <v>427</v>
      </c>
      <c r="G107" t="s">
        <v>530</v>
      </c>
      <c r="H107" t="str">
        <f t="shared" si="4"/>
        <v>016</v>
      </c>
      <c r="K107" t="s">
        <v>208</v>
      </c>
    </row>
    <row r="108" spans="1:11">
      <c r="A108" t="s">
        <v>210</v>
      </c>
      <c r="B108" t="s">
        <v>209</v>
      </c>
      <c r="C108" t="s">
        <v>327</v>
      </c>
      <c r="D108" t="s">
        <v>430</v>
      </c>
      <c r="E108" t="s">
        <v>380</v>
      </c>
      <c r="F108" t="s">
        <v>427</v>
      </c>
      <c r="G108" t="s">
        <v>528</v>
      </c>
      <c r="H108" t="str">
        <f t="shared" si="4"/>
        <v>031</v>
      </c>
      <c r="K108" t="s">
        <v>210</v>
      </c>
    </row>
    <row r="109" spans="1:11">
      <c r="A109" t="s">
        <v>212</v>
      </c>
      <c r="B109" t="s">
        <v>211</v>
      </c>
      <c r="C109" t="s">
        <v>327</v>
      </c>
      <c r="D109" t="s">
        <v>430</v>
      </c>
      <c r="E109" t="s">
        <v>380</v>
      </c>
      <c r="F109" t="s">
        <v>427</v>
      </c>
      <c r="G109" t="s">
        <v>528</v>
      </c>
      <c r="H109" t="str">
        <f t="shared" si="4"/>
        <v>031</v>
      </c>
      <c r="K109" t="s">
        <v>212</v>
      </c>
    </row>
    <row r="110" spans="1:11">
      <c r="A110" t="s">
        <v>214</v>
      </c>
      <c r="B110" t="s">
        <v>213</v>
      </c>
      <c r="C110" t="s">
        <v>330</v>
      </c>
      <c r="D110" t="s">
        <v>436</v>
      </c>
      <c r="E110" t="s">
        <v>380</v>
      </c>
      <c r="F110" t="s">
        <v>427</v>
      </c>
      <c r="G110" t="s">
        <v>527</v>
      </c>
      <c r="H110" t="str">
        <f t="shared" si="4"/>
        <v>018</v>
      </c>
      <c r="K110" t="s">
        <v>214</v>
      </c>
    </row>
    <row r="111" spans="1:11">
      <c r="A111" t="s">
        <v>216</v>
      </c>
      <c r="B111" t="s">
        <v>215</v>
      </c>
      <c r="C111" t="s">
        <v>322</v>
      </c>
      <c r="D111" t="s">
        <v>448</v>
      </c>
      <c r="E111" t="s">
        <v>380</v>
      </c>
      <c r="F111" t="s">
        <v>427</v>
      </c>
      <c r="G111" t="s">
        <v>526</v>
      </c>
      <c r="H111" t="str">
        <f t="shared" si="4"/>
        <v>007</v>
      </c>
      <c r="K111" t="s">
        <v>216</v>
      </c>
    </row>
    <row r="112" spans="1:11">
      <c r="A112" t="s">
        <v>218</v>
      </c>
      <c r="B112" t="s">
        <v>217</v>
      </c>
      <c r="C112" t="s">
        <v>319</v>
      </c>
      <c r="D112" t="s">
        <v>440</v>
      </c>
      <c r="E112" t="s">
        <v>380</v>
      </c>
      <c r="F112" t="s">
        <v>427</v>
      </c>
      <c r="G112" t="s">
        <v>525</v>
      </c>
      <c r="H112" t="str">
        <f t="shared" si="4"/>
        <v>014</v>
      </c>
      <c r="K112" t="s">
        <v>218</v>
      </c>
    </row>
    <row r="113" spans="1:11">
      <c r="A113" t="s">
        <v>220</v>
      </c>
      <c r="B113" t="s">
        <v>219</v>
      </c>
      <c r="C113" t="s">
        <v>318</v>
      </c>
      <c r="D113" t="s">
        <v>444</v>
      </c>
      <c r="E113" t="s">
        <v>380</v>
      </c>
      <c r="F113" t="s">
        <v>427</v>
      </c>
      <c r="G113" t="s">
        <v>524</v>
      </c>
      <c r="H113" t="str">
        <f t="shared" si="4"/>
        <v>012</v>
      </c>
      <c r="K113" t="s">
        <v>220</v>
      </c>
    </row>
    <row r="114" spans="1:11">
      <c r="A114" t="s">
        <v>222</v>
      </c>
      <c r="B114" t="s">
        <v>221</v>
      </c>
      <c r="C114" t="s">
        <v>322</v>
      </c>
      <c r="D114" t="s">
        <v>448</v>
      </c>
      <c r="E114" t="s">
        <v>380</v>
      </c>
      <c r="F114" t="s">
        <v>427</v>
      </c>
      <c r="G114" t="s">
        <v>523</v>
      </c>
      <c r="H114" t="str">
        <f t="shared" si="4"/>
        <v>007</v>
      </c>
      <c r="K114" t="s">
        <v>222</v>
      </c>
    </row>
    <row r="115" spans="1:11">
      <c r="A115" t="s">
        <v>224</v>
      </c>
      <c r="B115" t="s">
        <v>223</v>
      </c>
      <c r="C115" t="s">
        <v>323</v>
      </c>
      <c r="D115" t="s">
        <v>429</v>
      </c>
      <c r="E115" t="s">
        <v>380</v>
      </c>
      <c r="F115" t="s">
        <v>427</v>
      </c>
      <c r="G115" t="s">
        <v>522</v>
      </c>
      <c r="H115" t="str">
        <f t="shared" si="4"/>
        <v>005</v>
      </c>
      <c r="K115" t="s">
        <v>224</v>
      </c>
    </row>
    <row r="116" spans="1:11">
      <c r="A116" t="s">
        <v>226</v>
      </c>
      <c r="B116" t="s">
        <v>225</v>
      </c>
      <c r="C116" t="s">
        <v>432</v>
      </c>
      <c r="D116" t="s">
        <v>431</v>
      </c>
      <c r="E116" t="s">
        <v>380</v>
      </c>
      <c r="F116" t="s">
        <v>427</v>
      </c>
      <c r="G116" t="s">
        <v>521</v>
      </c>
      <c r="H116" t="str">
        <f t="shared" si="4"/>
        <v>035</v>
      </c>
      <c r="K116" t="s">
        <v>226</v>
      </c>
    </row>
    <row r="117" spans="1:11">
      <c r="A117" t="s">
        <v>228</v>
      </c>
      <c r="B117" t="s">
        <v>227</v>
      </c>
      <c r="C117" t="s">
        <v>432</v>
      </c>
      <c r="D117" t="s">
        <v>431</v>
      </c>
      <c r="E117" t="s">
        <v>380</v>
      </c>
      <c r="F117" t="s">
        <v>427</v>
      </c>
      <c r="G117" t="s">
        <v>520</v>
      </c>
      <c r="H117" t="str">
        <f t="shared" si="4"/>
        <v>035</v>
      </c>
      <c r="K117" t="s">
        <v>228</v>
      </c>
    </row>
    <row r="118" spans="1:11">
      <c r="A118" t="s">
        <v>230</v>
      </c>
      <c r="B118" t="s">
        <v>229</v>
      </c>
      <c r="C118" t="s">
        <v>321</v>
      </c>
      <c r="D118" t="s">
        <v>437</v>
      </c>
      <c r="E118" t="s">
        <v>380</v>
      </c>
      <c r="F118" t="s">
        <v>427</v>
      </c>
      <c r="G118" t="s">
        <v>534</v>
      </c>
      <c r="H118" t="str">
        <f t="shared" si="4"/>
        <v>027</v>
      </c>
      <c r="K118" t="s">
        <v>230</v>
      </c>
    </row>
    <row r="119" spans="1:11">
      <c r="A119" t="s">
        <v>232</v>
      </c>
      <c r="B119" t="s">
        <v>231</v>
      </c>
      <c r="C119" t="s">
        <v>323</v>
      </c>
      <c r="D119" t="s">
        <v>429</v>
      </c>
      <c r="E119" t="s">
        <v>380</v>
      </c>
      <c r="F119" t="s">
        <v>427</v>
      </c>
      <c r="G119" t="s">
        <v>519</v>
      </c>
      <c r="H119" t="str">
        <f t="shared" si="4"/>
        <v>005</v>
      </c>
      <c r="K119" t="s">
        <v>232</v>
      </c>
    </row>
    <row r="120" spans="1:11">
      <c r="A120" t="s">
        <v>234</v>
      </c>
      <c r="B120" t="s">
        <v>233</v>
      </c>
      <c r="C120" t="s">
        <v>322</v>
      </c>
      <c r="D120" t="s">
        <v>448</v>
      </c>
      <c r="E120" t="s">
        <v>380</v>
      </c>
      <c r="F120" t="s">
        <v>427</v>
      </c>
      <c r="G120" t="s">
        <v>518</v>
      </c>
      <c r="H120" t="str">
        <f t="shared" si="4"/>
        <v>007</v>
      </c>
      <c r="K120" t="s">
        <v>234</v>
      </c>
    </row>
    <row r="121" spans="1:11">
      <c r="A121" t="s">
        <v>236</v>
      </c>
      <c r="B121" t="s">
        <v>235</v>
      </c>
      <c r="C121" t="s">
        <v>315</v>
      </c>
      <c r="D121" t="s">
        <v>433</v>
      </c>
      <c r="E121" t="s">
        <v>380</v>
      </c>
      <c r="F121" t="s">
        <v>427</v>
      </c>
      <c r="G121" t="s">
        <v>815</v>
      </c>
      <c r="H121" t="str">
        <f t="shared" si="4"/>
        <v>032</v>
      </c>
      <c r="K121" t="s">
        <v>236</v>
      </c>
    </row>
    <row r="122" spans="1:11">
      <c r="A122" t="s">
        <v>238</v>
      </c>
      <c r="B122" t="s">
        <v>237</v>
      </c>
      <c r="C122" t="s">
        <v>322</v>
      </c>
      <c r="D122" t="s">
        <v>448</v>
      </c>
      <c r="E122" t="s">
        <v>380</v>
      </c>
      <c r="F122" t="s">
        <v>427</v>
      </c>
      <c r="G122" t="s">
        <v>516</v>
      </c>
      <c r="H122" t="str">
        <f t="shared" si="4"/>
        <v>007</v>
      </c>
      <c r="K122" t="s">
        <v>238</v>
      </c>
    </row>
    <row r="123" spans="1:11">
      <c r="A123" t="s">
        <v>240</v>
      </c>
      <c r="B123" t="s">
        <v>239</v>
      </c>
      <c r="C123" t="s">
        <v>369</v>
      </c>
      <c r="D123" t="s">
        <v>434</v>
      </c>
      <c r="E123" t="s">
        <v>380</v>
      </c>
      <c r="F123" t="s">
        <v>427</v>
      </c>
      <c r="G123" t="s">
        <v>515</v>
      </c>
      <c r="H123" t="str">
        <f t="shared" si="4"/>
        <v>026</v>
      </c>
      <c r="K123" t="s">
        <v>240</v>
      </c>
    </row>
    <row r="130" spans="1:9">
      <c r="A130" s="53" t="s">
        <v>514</v>
      </c>
      <c r="B130" s="53" t="s">
        <v>513</v>
      </c>
      <c r="C130" s="107" t="s">
        <v>512</v>
      </c>
      <c r="D130" s="107" t="s">
        <v>1</v>
      </c>
      <c r="E130" s="53" t="s">
        <v>511</v>
      </c>
      <c r="F130" s="53" t="s">
        <v>700</v>
      </c>
      <c r="G130" s="53" t="s">
        <v>421</v>
      </c>
      <c r="H130" s="53" t="s">
        <v>422</v>
      </c>
      <c r="I130" s="53" t="s">
        <v>395</v>
      </c>
    </row>
    <row r="131" spans="1:9">
      <c r="A131" t="s">
        <v>510</v>
      </c>
    </row>
    <row r="132" spans="1:9">
      <c r="A132" t="s">
        <v>695</v>
      </c>
      <c r="B132">
        <v>8</v>
      </c>
      <c r="C132">
        <v>7</v>
      </c>
      <c r="D132">
        <v>0.9</v>
      </c>
      <c r="E132" s="106" t="s">
        <v>509</v>
      </c>
      <c r="I132" t="s">
        <v>400</v>
      </c>
    </row>
    <row r="133" spans="1:9">
      <c r="A133" t="s">
        <v>508</v>
      </c>
      <c r="B133">
        <v>14</v>
      </c>
      <c r="C133">
        <v>7</v>
      </c>
      <c r="D133">
        <v>0.9</v>
      </c>
      <c r="E133" s="106" t="s">
        <v>507</v>
      </c>
      <c r="I133" t="s">
        <v>400</v>
      </c>
    </row>
    <row r="134" spans="1:9">
      <c r="A134" t="s">
        <v>506</v>
      </c>
      <c r="B134">
        <v>13</v>
      </c>
      <c r="C134">
        <v>7</v>
      </c>
      <c r="D134">
        <v>0.9</v>
      </c>
      <c r="E134" s="106" t="s">
        <v>505</v>
      </c>
      <c r="I134" t="s">
        <v>400</v>
      </c>
    </row>
    <row r="135" spans="1:9">
      <c r="A135" t="s">
        <v>504</v>
      </c>
      <c r="B135">
        <v>9</v>
      </c>
      <c r="C135">
        <v>7</v>
      </c>
      <c r="D135">
        <v>0.9</v>
      </c>
      <c r="E135" s="106" t="s">
        <v>503</v>
      </c>
      <c r="I135" t="s">
        <v>400</v>
      </c>
    </row>
    <row r="136" spans="1:9">
      <c r="A136" t="s">
        <v>502</v>
      </c>
      <c r="B136">
        <v>10</v>
      </c>
      <c r="C136">
        <v>7</v>
      </c>
      <c r="D136">
        <v>0.9</v>
      </c>
      <c r="E136" s="106" t="s">
        <v>501</v>
      </c>
      <c r="I136" t="s">
        <v>400</v>
      </c>
    </row>
    <row r="137" spans="1:9">
      <c r="A137" t="s">
        <v>808</v>
      </c>
      <c r="B137">
        <v>11</v>
      </c>
      <c r="C137">
        <v>7</v>
      </c>
      <c r="D137">
        <v>0.9</v>
      </c>
      <c r="E137" s="106" t="s">
        <v>500</v>
      </c>
      <c r="I137" t="s">
        <v>400</v>
      </c>
    </row>
    <row r="138" spans="1:9">
      <c r="A138" t="s">
        <v>1006</v>
      </c>
      <c r="B138">
        <v>12</v>
      </c>
      <c r="C138">
        <v>7</v>
      </c>
      <c r="D138">
        <v>0.9</v>
      </c>
      <c r="E138" s="106" t="s">
        <v>1007</v>
      </c>
      <c r="I138" t="s">
        <v>400</v>
      </c>
    </row>
    <row r="139" spans="1:9">
      <c r="E139" s="106"/>
    </row>
    <row r="140" spans="1:9">
      <c r="E140" s="105"/>
    </row>
    <row r="150" spans="1:11">
      <c r="J150" s="53" t="s">
        <v>749</v>
      </c>
    </row>
    <row r="151" spans="1:11">
      <c r="A151" s="53" t="s">
        <v>2</v>
      </c>
      <c r="B151" s="53" t="s">
        <v>26</v>
      </c>
      <c r="C151" s="107" t="s">
        <v>698</v>
      </c>
      <c r="D151" s="107" t="s">
        <v>699</v>
      </c>
      <c r="E151" s="53" t="s">
        <v>511</v>
      </c>
      <c r="F151" s="53" t="s">
        <v>700</v>
      </c>
      <c r="G151" s="53" t="s">
        <v>421</v>
      </c>
      <c r="H151" s="53" t="s">
        <v>422</v>
      </c>
      <c r="I151" s="53" t="s">
        <v>395</v>
      </c>
      <c r="K151" s="53" t="s">
        <v>750</v>
      </c>
    </row>
    <row r="152" spans="1:11">
      <c r="A152" t="s">
        <v>733</v>
      </c>
      <c r="I152" t="s">
        <v>731</v>
      </c>
      <c r="J152" t="s">
        <v>868</v>
      </c>
    </row>
    <row r="153" spans="1:11">
      <c r="A153" t="s">
        <v>894</v>
      </c>
      <c r="B153" t="s">
        <v>831</v>
      </c>
      <c r="C153" t="s">
        <v>895</v>
      </c>
      <c r="D153" s="32" t="s">
        <v>755</v>
      </c>
      <c r="E153" t="s">
        <v>716</v>
      </c>
      <c r="F153" t="s">
        <v>703</v>
      </c>
      <c r="G153" t="s">
        <v>877</v>
      </c>
      <c r="H153" t="s">
        <v>881</v>
      </c>
      <c r="I153" t="s">
        <v>400</v>
      </c>
      <c r="J153" t="s">
        <v>868</v>
      </c>
      <c r="K153" t="s">
        <v>453</v>
      </c>
    </row>
    <row r="154" spans="1:11">
      <c r="A154" t="s">
        <v>893</v>
      </c>
      <c r="B154" t="s">
        <v>450</v>
      </c>
      <c r="C154" t="s">
        <v>878</v>
      </c>
      <c r="D154" s="32" t="s">
        <v>756</v>
      </c>
      <c r="E154" t="s">
        <v>717</v>
      </c>
      <c r="F154" t="s">
        <v>704</v>
      </c>
      <c r="G154" t="s">
        <v>864</v>
      </c>
      <c r="H154" t="s">
        <v>458</v>
      </c>
      <c r="I154" t="s">
        <v>380</v>
      </c>
      <c r="J154" t="s">
        <v>868</v>
      </c>
      <c r="K154" t="s">
        <v>453</v>
      </c>
    </row>
    <row r="155" spans="1:11">
      <c r="A155" t="s">
        <v>900</v>
      </c>
      <c r="B155" t="s">
        <v>831</v>
      </c>
      <c r="C155" t="s">
        <v>903</v>
      </c>
      <c r="D155" s="32" t="s">
        <v>757</v>
      </c>
      <c r="E155" t="s">
        <v>715</v>
      </c>
      <c r="F155" t="s">
        <v>705</v>
      </c>
      <c r="G155" t="s">
        <v>795</v>
      </c>
      <c r="H155" t="s">
        <v>882</v>
      </c>
      <c r="I155" t="s">
        <v>380</v>
      </c>
      <c r="J155" t="s">
        <v>868</v>
      </c>
      <c r="K155" t="s">
        <v>872</v>
      </c>
    </row>
    <row r="156" spans="1:11">
      <c r="A156" t="s">
        <v>901</v>
      </c>
      <c r="B156" t="s">
        <v>831</v>
      </c>
      <c r="C156" t="s">
        <v>902</v>
      </c>
      <c r="D156" s="32" t="s">
        <v>758</v>
      </c>
      <c r="E156" t="s">
        <v>711</v>
      </c>
      <c r="F156" t="s">
        <v>706</v>
      </c>
      <c r="G156" t="s">
        <v>796</v>
      </c>
      <c r="H156" t="s">
        <v>883</v>
      </c>
      <c r="I156" t="s">
        <v>380</v>
      </c>
      <c r="J156" t="s">
        <v>868</v>
      </c>
      <c r="K156" t="s">
        <v>873</v>
      </c>
    </row>
    <row r="157" spans="1:11">
      <c r="A157" t="s">
        <v>870</v>
      </c>
      <c r="B157" t="s">
        <v>831</v>
      </c>
      <c r="C157" t="s">
        <v>869</v>
      </c>
      <c r="D157" s="32" t="s">
        <v>759</v>
      </c>
      <c r="E157" t="s">
        <v>712</v>
      </c>
      <c r="F157" t="s">
        <v>745</v>
      </c>
      <c r="G157" t="s">
        <v>797</v>
      </c>
      <c r="H157" t="s">
        <v>881</v>
      </c>
      <c r="I157" t="s">
        <v>400</v>
      </c>
      <c r="J157" t="s">
        <v>868</v>
      </c>
      <c r="K157" t="s">
        <v>874</v>
      </c>
    </row>
    <row r="158" spans="1:11">
      <c r="A158" t="s">
        <v>736</v>
      </c>
      <c r="B158" t="s">
        <v>472</v>
      </c>
      <c r="C158" t="s">
        <v>736</v>
      </c>
      <c r="D158" s="32" t="s">
        <v>760</v>
      </c>
      <c r="E158" t="s">
        <v>713</v>
      </c>
      <c r="F158" t="s">
        <v>746</v>
      </c>
      <c r="G158" t="s">
        <v>797</v>
      </c>
      <c r="H158" t="s">
        <v>458</v>
      </c>
      <c r="I158" t="s">
        <v>380</v>
      </c>
      <c r="J158" t="s">
        <v>868</v>
      </c>
      <c r="K158" t="s">
        <v>875</v>
      </c>
    </row>
    <row r="159" spans="1:11">
      <c r="A159" t="s">
        <v>892</v>
      </c>
      <c r="B159" t="s">
        <v>831</v>
      </c>
      <c r="C159" t="s">
        <v>891</v>
      </c>
      <c r="D159" s="32" t="s">
        <v>761</v>
      </c>
      <c r="E159" t="s">
        <v>714</v>
      </c>
      <c r="F159" t="s">
        <v>702</v>
      </c>
      <c r="G159" t="s">
        <v>798</v>
      </c>
      <c r="H159" t="s">
        <v>881</v>
      </c>
      <c r="I159" t="s">
        <v>400</v>
      </c>
      <c r="J159" t="s">
        <v>868</v>
      </c>
      <c r="K159" t="s">
        <v>453</v>
      </c>
    </row>
    <row r="160" spans="1:11">
      <c r="A160" t="s">
        <v>897</v>
      </c>
      <c r="B160" t="s">
        <v>831</v>
      </c>
      <c r="C160" t="s">
        <v>897</v>
      </c>
      <c r="D160" s="32" t="s">
        <v>762</v>
      </c>
      <c r="E160" t="s">
        <v>709</v>
      </c>
      <c r="F160" t="s">
        <v>707</v>
      </c>
      <c r="G160" t="s">
        <v>885</v>
      </c>
      <c r="H160" t="s">
        <v>884</v>
      </c>
      <c r="I160" t="s">
        <v>380</v>
      </c>
      <c r="J160" t="s">
        <v>868</v>
      </c>
      <c r="K160" t="s">
        <v>874</v>
      </c>
    </row>
    <row r="161" spans="1:11">
      <c r="A161" t="s">
        <v>896</v>
      </c>
      <c r="B161" t="s">
        <v>472</v>
      </c>
      <c r="C161" t="s">
        <v>896</v>
      </c>
      <c r="D161" s="228" t="s">
        <v>763</v>
      </c>
      <c r="E161" t="s">
        <v>710</v>
      </c>
      <c r="F161" t="s">
        <v>708</v>
      </c>
      <c r="G161" t="s">
        <v>885</v>
      </c>
      <c r="H161" t="s">
        <v>887</v>
      </c>
      <c r="I161" t="s">
        <v>380</v>
      </c>
      <c r="J161" t="s">
        <v>868</v>
      </c>
      <c r="K161" t="s">
        <v>499</v>
      </c>
    </row>
    <row r="163" spans="1:11">
      <c r="A163" s="53" t="s">
        <v>734</v>
      </c>
      <c r="B163" s="107" t="s">
        <v>684</v>
      </c>
      <c r="C163" s="53" t="s">
        <v>734</v>
      </c>
      <c r="D163" s="53" t="s">
        <v>684</v>
      </c>
    </row>
    <row r="164" spans="1:11">
      <c r="A164" t="s">
        <v>727</v>
      </c>
      <c r="B164">
        <v>4</v>
      </c>
      <c r="C164" t="s">
        <v>727</v>
      </c>
      <c r="D164">
        <v>4</v>
      </c>
    </row>
    <row r="165" spans="1:11">
      <c r="A165" t="s">
        <v>735</v>
      </c>
      <c r="B165">
        <v>5</v>
      </c>
      <c r="C165" t="s">
        <v>735</v>
      </c>
      <c r="D165">
        <v>5</v>
      </c>
    </row>
  </sheetData>
  <autoFilter ref="A2:H123" xr:uid="{F010835C-6C25-4F65-A318-0DF71EAFBA83}"/>
  <conditionalFormatting sqref="C156">
    <cfRule type="cellIs" dxfId="4" priority="2" operator="equal">
      <formula>$W$18</formula>
    </cfRule>
    <cfRule type="cellIs" dxfId="3" priority="3" operator="equal">
      <formula>$W$14</formula>
    </cfRule>
  </conditionalFormatting>
  <conditionalFormatting sqref="C159">
    <cfRule type="cellIs" dxfId="2" priority="5" operator="equal">
      <formula>$W$14</formula>
    </cfRule>
  </conditionalFormatting>
  <conditionalFormatting sqref="D153">
    <cfRule type="cellIs" dxfId="1" priority="1" operator="equal">
      <formula>$W$14</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24D3-5AAB-4ECD-9280-A72318317015}">
  <sheetPr codeName="Sheet8"/>
  <dimension ref="A1:I115"/>
  <sheetViews>
    <sheetView showGridLines="0" zoomScale="80" zoomScaleNormal="80" zoomScaleSheetLayoutView="100" workbookViewId="0">
      <selection activeCell="C9" sqref="C9:E9"/>
    </sheetView>
  </sheetViews>
  <sheetFormatPr defaultRowHeight="14.25"/>
  <cols>
    <col min="1" max="2" width="8.73046875" customWidth="1"/>
    <col min="3" max="3" width="42.73046875" customWidth="1"/>
    <col min="4" max="6" width="20.73046875" customWidth="1"/>
    <col min="7" max="9" width="8.73046875" customWidth="1"/>
  </cols>
  <sheetData>
    <row r="1" spans="2:8" s="20" customFormat="1" ht="13.15">
      <c r="C1" s="21"/>
      <c r="D1" s="54"/>
    </row>
    <row r="2" spans="2:8" s="20" customFormat="1" ht="15" customHeight="1">
      <c r="C2" s="21"/>
      <c r="D2" s="55" t="s">
        <v>374</v>
      </c>
    </row>
    <row r="3" spans="2:8" s="20" customFormat="1" ht="15" customHeight="1">
      <c r="C3" s="21"/>
      <c r="D3" s="55" t="s">
        <v>373</v>
      </c>
    </row>
    <row r="4" spans="2:8" s="20" customFormat="1" ht="15" customHeight="1">
      <c r="C4" s="21"/>
      <c r="D4" s="55" t="s">
        <v>949</v>
      </c>
    </row>
    <row r="5" spans="2:8" s="20" customFormat="1" ht="13.15">
      <c r="D5" s="54"/>
    </row>
    <row r="6" spans="2:8" s="20" customFormat="1" ht="13.15"/>
    <row r="7" spans="2:8" s="20" customFormat="1" ht="13.15"/>
    <row r="8" spans="2:8">
      <c r="B8" s="125"/>
      <c r="C8" s="131" t="s">
        <v>655</v>
      </c>
      <c r="D8" s="18"/>
    </row>
    <row r="9" spans="2:8">
      <c r="B9" s="125"/>
      <c r="C9" s="503" t="s">
        <v>631</v>
      </c>
      <c r="D9" s="503"/>
      <c r="E9" s="503"/>
    </row>
    <row r="10" spans="2:8" ht="14.65" thickBot="1">
      <c r="B10" s="125"/>
      <c r="C10" s="125"/>
      <c r="D10" s="125"/>
      <c r="E10" s="125"/>
      <c r="F10" s="125"/>
      <c r="G10" s="125"/>
      <c r="H10" s="18"/>
    </row>
    <row r="11" spans="2:8" ht="15" customHeight="1">
      <c r="B11" s="155"/>
      <c r="C11" s="154" t="str">
        <f>DataPatientCharacteristics!AI2</f>
        <v>This selected NHS organisation is within the Surrey and Sussex Cancer Alliance</v>
      </c>
      <c r="D11" s="154"/>
      <c r="E11" s="154"/>
      <c r="F11" s="154"/>
      <c r="G11" s="153"/>
      <c r="H11" s="18"/>
    </row>
    <row r="12" spans="2:8">
      <c r="B12" s="139"/>
      <c r="C12" s="125"/>
      <c r="D12" s="125"/>
      <c r="E12" s="125"/>
      <c r="F12" s="125"/>
      <c r="G12" s="151"/>
      <c r="H12" s="19"/>
    </row>
    <row r="13" spans="2:8" ht="30" customHeight="1">
      <c r="B13" s="297" t="str">
        <f>"Table 1:"</f>
        <v>Table 1:</v>
      </c>
      <c r="C13" s="516" t="str">
        <f>"Characteristics of people with evidence of metastatic breast cancer at initial diagnosis in England and Wales between 1st January 2021 and 31st December 2023"</f>
        <v>Characteristics of people with evidence of metastatic breast cancer at initial diagnosis in England and Wales between 1st January 2021 and 31st December 2023</v>
      </c>
      <c r="D13" s="516"/>
      <c r="E13" s="516"/>
      <c r="F13" s="516"/>
      <c r="G13" s="151"/>
      <c r="H13" s="19"/>
    </row>
    <row r="14" spans="2:8" ht="18">
      <c r="B14" s="150"/>
      <c r="C14" s="514" t="s">
        <v>844</v>
      </c>
      <c r="D14" s="514"/>
      <c r="E14" s="514"/>
      <c r="F14" s="514"/>
      <c r="G14" s="151"/>
      <c r="H14" s="19"/>
    </row>
    <row r="15" spans="2:8" ht="29.25" customHeight="1">
      <c r="B15" s="150"/>
      <c r="C15" s="515" t="str">
        <f>"This cohort is all people diagnosed with breast cancer with either stage 4 recorded at diagnosis or metastatic breast cancer recorded in HESAPC data within six months of diagnosis."</f>
        <v>This cohort is all people diagnosed with breast cancer with either stage 4 recorded at diagnosis or metastatic breast cancer recorded in HESAPC data within six months of diagnosis.</v>
      </c>
      <c r="D15" s="515"/>
      <c r="E15" s="515"/>
      <c r="F15" s="515"/>
      <c r="G15" s="151"/>
      <c r="H15" s="19"/>
    </row>
    <row r="16" spans="2:8">
      <c r="B16" s="139"/>
      <c r="C16" s="125"/>
      <c r="D16" s="125"/>
      <c r="E16" s="125"/>
      <c r="F16" s="125"/>
      <c r="G16" s="138"/>
      <c r="H16" s="18"/>
    </row>
    <row r="17" spans="2:8">
      <c r="B17" s="139"/>
      <c r="C17" s="511" t="s">
        <v>654</v>
      </c>
      <c r="D17" s="264" t="s">
        <v>790</v>
      </c>
      <c r="E17" s="264" t="s">
        <v>649</v>
      </c>
      <c r="F17" s="265" t="s">
        <v>789</v>
      </c>
      <c r="G17" s="138"/>
      <c r="H17" s="18"/>
    </row>
    <row r="18" spans="2:8" ht="28.5">
      <c r="B18" s="150"/>
      <c r="C18" s="512"/>
      <c r="D18" s="124" t="s">
        <v>648</v>
      </c>
      <c r="E18" s="124" t="s">
        <v>648</v>
      </c>
      <c r="F18" s="123" t="s">
        <v>648</v>
      </c>
      <c r="G18" s="138"/>
      <c r="H18" s="18"/>
    </row>
    <row r="19" spans="2:8">
      <c r="B19" s="150"/>
      <c r="C19" s="121" t="str">
        <f>DataPatientCharacteristics!AI3</f>
        <v>YEAR OF DIAGNOSIS</v>
      </c>
      <c r="D19" s="17" t="str">
        <f>DataPatientCharacteristics!AJ3</f>
        <v/>
      </c>
      <c r="E19" s="17" t="str">
        <f>DataPatientCharacteristics!AK3</f>
        <v/>
      </c>
      <c r="F19" s="25" t="str">
        <f>DataPatientCharacteristics!AL3</f>
        <v/>
      </c>
      <c r="G19" s="138"/>
      <c r="H19" s="18"/>
    </row>
    <row r="20" spans="2:8">
      <c r="B20" s="150"/>
      <c r="C20" s="122">
        <f>DataPatientCharacteristics!AI4</f>
        <v>2021</v>
      </c>
      <c r="D20" s="15" t="str">
        <f>DataPatientCharacteristics!AJ4</f>
        <v>23 (45.1%)</v>
      </c>
      <c r="E20" s="15" t="str">
        <f>DataPatientCharacteristics!AK4</f>
        <v>160 (34.9%)</v>
      </c>
      <c r="F20" s="152" t="str">
        <f>DataPatientCharacteristics!AL4</f>
        <v>3,283 (32.9%)</v>
      </c>
      <c r="G20" s="138"/>
      <c r="H20" s="18"/>
    </row>
    <row r="21" spans="2:8">
      <c r="B21" s="150"/>
      <c r="C21" s="122">
        <f>DataPatientCharacteristics!AI5</f>
        <v>2022</v>
      </c>
      <c r="D21" s="15" t="str">
        <f>DataPatientCharacteristics!AJ5</f>
        <v>17 (33.3%)</v>
      </c>
      <c r="E21" s="15" t="str">
        <f>DataPatientCharacteristics!AK5</f>
        <v>151 (32.9%)</v>
      </c>
      <c r="F21" s="152" t="str">
        <f>DataPatientCharacteristics!AL5</f>
        <v>3,315 (33.2%)</v>
      </c>
      <c r="G21" s="138"/>
      <c r="H21" s="18"/>
    </row>
    <row r="22" spans="2:8">
      <c r="B22" s="150"/>
      <c r="C22" s="193">
        <f>DataPatientCharacteristics!AI6</f>
        <v>2023</v>
      </c>
      <c r="D22" s="149" t="str">
        <f>DataPatientCharacteristics!AJ6</f>
        <v>11 (21.6%)</v>
      </c>
      <c r="E22" s="149" t="str">
        <f>DataPatientCharacteristics!AK6</f>
        <v>148 (32.2%)</v>
      </c>
      <c r="F22" s="148" t="str">
        <f>DataPatientCharacteristics!AL6</f>
        <v>3,374 (33.8%)</v>
      </c>
      <c r="G22" s="138"/>
      <c r="H22" s="18"/>
    </row>
    <row r="23" spans="2:8">
      <c r="B23" s="150"/>
      <c r="C23" s="121" t="str">
        <f>DataPatientCharacteristics!AI7</f>
        <v>AGE AT DIAGNOSIS</v>
      </c>
      <c r="D23" s="17" t="str">
        <f>DataPatientCharacteristics!AJ7</f>
        <v/>
      </c>
      <c r="E23" s="17" t="str">
        <f>DataPatientCharacteristics!AK7</f>
        <v/>
      </c>
      <c r="F23" s="25" t="str">
        <f>DataPatientCharacteristics!AL7</f>
        <v/>
      </c>
      <c r="G23" s="138"/>
      <c r="H23" s="18"/>
    </row>
    <row r="24" spans="2:8">
      <c r="B24" s="150"/>
      <c r="C24" s="120" t="str">
        <f>DataPatientCharacteristics!AI8</f>
        <v>18-29 yrs</v>
      </c>
      <c r="D24" s="15" t="str">
        <f>DataPatientCharacteristics!AJ8</f>
        <v>0</v>
      </c>
      <c r="E24" s="15" t="str">
        <f>DataPatientCharacteristics!AK8</f>
        <v>0</v>
      </c>
      <c r="F24" s="152" t="str">
        <f>DataPatientCharacteristics!AL8</f>
        <v>70 (0.7%)</v>
      </c>
      <c r="G24" s="138"/>
      <c r="H24" s="18"/>
    </row>
    <row r="25" spans="2:8">
      <c r="B25" s="150"/>
      <c r="C25" s="120" t="str">
        <f>DataPatientCharacteristics!AI9</f>
        <v>30-39 yrs</v>
      </c>
      <c r="D25" s="15" t="str">
        <f>DataPatientCharacteristics!AJ9</f>
        <v>&lt;5 (3.9%)</v>
      </c>
      <c r="E25" s="15" t="str">
        <f>DataPatientCharacteristics!AK9</f>
        <v>14 (3.1%)</v>
      </c>
      <c r="F25" s="152" t="str">
        <f>DataPatientCharacteristics!AL9</f>
        <v>429 (4.3%)</v>
      </c>
      <c r="G25" s="138"/>
      <c r="H25" s="18"/>
    </row>
    <row r="26" spans="2:8">
      <c r="B26" s="150"/>
      <c r="C26" s="120" t="str">
        <f>DataPatientCharacteristics!AI10</f>
        <v>40-49 yrs</v>
      </c>
      <c r="D26" s="15" t="str">
        <f>DataPatientCharacteristics!AJ10</f>
        <v>&lt;5 (3.9%)</v>
      </c>
      <c r="E26" s="15" t="str">
        <f>DataPatientCharacteristics!AK10</f>
        <v>25 (5.4%)</v>
      </c>
      <c r="F26" s="152" t="str">
        <f>DataPatientCharacteristics!AL10</f>
        <v>1,024 (10.3%)</v>
      </c>
      <c r="G26" s="138"/>
      <c r="H26" s="18"/>
    </row>
    <row r="27" spans="2:8">
      <c r="B27" s="150"/>
      <c r="C27" s="120" t="str">
        <f>DataPatientCharacteristics!AI11</f>
        <v>50-59 yrs</v>
      </c>
      <c r="D27" s="15" t="str">
        <f>DataPatientCharacteristics!AJ11</f>
        <v>10 (19.6%)</v>
      </c>
      <c r="E27" s="15" t="str">
        <f>DataPatientCharacteristics!AK11</f>
        <v>79 (17.2%)</v>
      </c>
      <c r="F27" s="152" t="str">
        <f>DataPatientCharacteristics!AL11</f>
        <v>1,733 (17.4%)</v>
      </c>
      <c r="G27" s="138"/>
      <c r="H27" s="18"/>
    </row>
    <row r="28" spans="2:8">
      <c r="B28" s="150"/>
      <c r="C28" s="120" t="str">
        <f>DataPatientCharacteristics!AI12</f>
        <v>60-69 yrs</v>
      </c>
      <c r="D28" s="15" t="str">
        <f>DataPatientCharacteristics!AJ12</f>
        <v>6 (11.8%)</v>
      </c>
      <c r="E28" s="15" t="str">
        <f>DataPatientCharacteristics!AK12</f>
        <v>95 (20.7%)</v>
      </c>
      <c r="F28" s="152" t="str">
        <f>DataPatientCharacteristics!AL12</f>
        <v>1,931 (19.4%)</v>
      </c>
      <c r="G28" s="138"/>
      <c r="H28" s="18"/>
    </row>
    <row r="29" spans="2:8">
      <c r="B29" s="150"/>
      <c r="C29" s="120" t="str">
        <f>DataPatientCharacteristics!AI13</f>
        <v>70-79 yrs</v>
      </c>
      <c r="D29" s="15" t="str">
        <f>DataPatientCharacteristics!AJ13</f>
        <v>14 (27.5%)</v>
      </c>
      <c r="E29" s="15" t="str">
        <f>DataPatientCharacteristics!AK13</f>
        <v>116 (25.3%)</v>
      </c>
      <c r="F29" s="152" t="str">
        <f>DataPatientCharacteristics!AL13</f>
        <v>2,493 (25.0%)</v>
      </c>
      <c r="G29" s="138"/>
      <c r="H29" s="18"/>
    </row>
    <row r="30" spans="2:8">
      <c r="B30" s="150"/>
      <c r="C30" s="118" t="str">
        <f>DataPatientCharacteristics!AI14</f>
        <v>80+ yrs</v>
      </c>
      <c r="D30" s="149" t="str">
        <f>DataPatientCharacteristics!AJ14</f>
        <v>17 (33.3%)</v>
      </c>
      <c r="E30" s="149" t="str">
        <f>DataPatientCharacteristics!AK14</f>
        <v>130 (28.3%)</v>
      </c>
      <c r="F30" s="148" t="str">
        <f>DataPatientCharacteristics!AL14</f>
        <v>2,292 (23.0%)</v>
      </c>
      <c r="G30" s="138"/>
      <c r="H30" s="18"/>
    </row>
    <row r="31" spans="2:8">
      <c r="B31" s="150"/>
      <c r="C31" s="121" t="str">
        <f>DataPatientCharacteristics!AI15</f>
        <v>GENDER</v>
      </c>
      <c r="D31" s="15" t="str">
        <f>DataPatientCharacteristics!AJ15</f>
        <v/>
      </c>
      <c r="E31" s="15" t="str">
        <f>DataPatientCharacteristics!AK15</f>
        <v/>
      </c>
      <c r="F31" s="152" t="str">
        <f>DataPatientCharacteristics!AL15</f>
        <v/>
      </c>
      <c r="G31" s="138"/>
      <c r="H31" s="18"/>
    </row>
    <row r="32" spans="2:8">
      <c r="B32" s="150"/>
      <c r="C32" s="120" t="str">
        <f>DataPatientCharacteristics!AI16</f>
        <v>Female</v>
      </c>
      <c r="D32" s="15" t="str">
        <f>DataPatientCharacteristics!AJ16</f>
        <v>51 (100.0%)</v>
      </c>
      <c r="E32" s="15" t="str">
        <f>DataPatientCharacteristics!AK16</f>
        <v>457 (99.6%)</v>
      </c>
      <c r="F32" s="152" t="str">
        <f>DataPatientCharacteristics!AL16</f>
        <v>9,846 (98.7%)</v>
      </c>
      <c r="G32" s="138"/>
      <c r="H32" s="18"/>
    </row>
    <row r="33" spans="2:8">
      <c r="B33" s="150"/>
      <c r="C33" s="118" t="str">
        <f>DataPatientCharacteristics!AI17</f>
        <v>Male</v>
      </c>
      <c r="D33" s="149" t="str">
        <f>DataPatientCharacteristics!AJ17</f>
        <v>0</v>
      </c>
      <c r="E33" s="149" t="str">
        <f>DataPatientCharacteristics!AK17</f>
        <v>&lt;5 (0.4%)</v>
      </c>
      <c r="F33" s="148" t="str">
        <f>DataPatientCharacteristics!AL17</f>
        <v>126 (1.3%)</v>
      </c>
      <c r="G33" s="138"/>
      <c r="H33" s="18"/>
    </row>
    <row r="34" spans="2:8">
      <c r="B34" s="150"/>
      <c r="C34" s="121" t="str">
        <f>DataPatientCharacteristics!AI18</f>
        <v>ETHNIC GROUP</v>
      </c>
      <c r="D34" s="15" t="str">
        <f>DataPatientCharacteristics!AJ18</f>
        <v/>
      </c>
      <c r="E34" s="15" t="str">
        <f>DataPatientCharacteristics!AK18</f>
        <v/>
      </c>
      <c r="F34" s="152" t="str">
        <f>DataPatientCharacteristics!AL18</f>
        <v/>
      </c>
      <c r="G34" s="138"/>
      <c r="H34" s="18"/>
    </row>
    <row r="35" spans="2:8">
      <c r="B35" s="150"/>
      <c r="C35" s="146" t="str">
        <f>DataPatientCharacteristics!AI19</f>
        <v>Asian or Asian British</v>
      </c>
      <c r="D35" s="57" t="str">
        <f>DataPatientCharacteristics!AJ19</f>
        <v>&lt;5 (4.5%)</v>
      </c>
      <c r="E35" s="57" t="str">
        <f>DataPatientCharacteristics!AK19</f>
        <v>7 (1.7%)</v>
      </c>
      <c r="F35" s="145" t="str">
        <f>DataPatientCharacteristics!AL19</f>
        <v>492 (5.2%)</v>
      </c>
      <c r="G35" s="138"/>
      <c r="H35" s="18"/>
    </row>
    <row r="36" spans="2:8">
      <c r="B36" s="150"/>
      <c r="C36" s="146" t="str">
        <f>DataPatientCharacteristics!AI20</f>
        <v>Black or Black British</v>
      </c>
      <c r="D36" s="57" t="str">
        <f>DataPatientCharacteristics!AJ20</f>
        <v>0</v>
      </c>
      <c r="E36" s="57" t="str">
        <f>DataPatientCharacteristics!AK20</f>
        <v>&lt;5 (0.5%)</v>
      </c>
      <c r="F36" s="145" t="str">
        <f>DataPatientCharacteristics!AL20</f>
        <v>403 (4.3%)</v>
      </c>
      <c r="G36" s="138"/>
      <c r="H36" s="18"/>
    </row>
    <row r="37" spans="2:8">
      <c r="B37" s="150"/>
      <c r="C37" s="146" t="str">
        <f>DataPatientCharacteristics!AI21</f>
        <v>Mixed</v>
      </c>
      <c r="D37" s="57" t="str">
        <f>DataPatientCharacteristics!AJ21</f>
        <v>0</v>
      </c>
      <c r="E37" s="57" t="str">
        <f>DataPatientCharacteristics!AK21</f>
        <v>5 (1.2%)</v>
      </c>
      <c r="F37" s="145" t="str">
        <f>DataPatientCharacteristics!AL21</f>
        <v>98 (1.0%)</v>
      </c>
      <c r="G37" s="138"/>
      <c r="H37" s="18"/>
    </row>
    <row r="38" spans="2:8">
      <c r="B38" s="150"/>
      <c r="C38" s="146" t="str">
        <f>DataPatientCharacteristics!AI22</f>
        <v>Other Ethnic Group</v>
      </c>
      <c r="D38" s="57" t="str">
        <f>DataPatientCharacteristics!AJ22</f>
        <v>&lt;5 (4.5%)</v>
      </c>
      <c r="E38" s="57" t="str">
        <f>DataPatientCharacteristics!AK22</f>
        <v>&lt;5 (0.5%)</v>
      </c>
      <c r="F38" s="145" t="str">
        <f>DataPatientCharacteristics!AL22</f>
        <v>246 (2.6%)</v>
      </c>
      <c r="G38" s="138"/>
      <c r="H38" s="18"/>
    </row>
    <row r="39" spans="2:8">
      <c r="B39" s="150"/>
      <c r="C39" s="146" t="str">
        <f>DataPatientCharacteristics!AI23</f>
        <v>White</v>
      </c>
      <c r="D39" s="57" t="str">
        <f>DataPatientCharacteristics!AJ23</f>
        <v>40 (90.9%)</v>
      </c>
      <c r="E39" s="57" t="str">
        <f>DataPatientCharacteristics!AK23</f>
        <v>393 (96.1%)</v>
      </c>
      <c r="F39" s="145" t="str">
        <f>DataPatientCharacteristics!AL23</f>
        <v>8,238 (86.9%)</v>
      </c>
      <c r="G39" s="138"/>
      <c r="H39" s="18"/>
    </row>
    <row r="40" spans="2:8">
      <c r="B40" s="150"/>
      <c r="C40" s="118" t="str">
        <f>DataPatientCharacteristics!AI24</f>
        <v>Unknown</v>
      </c>
      <c r="D40" s="149" t="str">
        <f>DataPatientCharacteristics!AJ24</f>
        <v>7</v>
      </c>
      <c r="E40" s="149" t="str">
        <f>DataPatientCharacteristics!AK24</f>
        <v>50</v>
      </c>
      <c r="F40" s="148" t="str">
        <f>DataPatientCharacteristics!AL24</f>
        <v>495</v>
      </c>
      <c r="G40" s="138"/>
      <c r="H40" s="18"/>
    </row>
    <row r="41" spans="2:8" ht="15" customHeight="1">
      <c r="B41" s="150"/>
      <c r="C41" s="121" t="str">
        <f>DataPatientCharacteristics!AI25</f>
        <v>INDEX OF MULTIPLE DEPRIVATION QUINTILE</v>
      </c>
      <c r="D41" s="17" t="str">
        <f>DataPatientCharacteristics!AJ25</f>
        <v/>
      </c>
      <c r="E41" t="str">
        <f>DataPatientCharacteristics!AK25</f>
        <v/>
      </c>
      <c r="F41" s="25" t="str">
        <f>DataPatientCharacteristics!AL25</f>
        <v/>
      </c>
      <c r="G41" s="151"/>
      <c r="H41" s="18"/>
    </row>
    <row r="42" spans="2:8">
      <c r="B42" s="150"/>
      <c r="C42" s="146" t="str">
        <f>DataPatientCharacteristics!AI26</f>
        <v>1 - most deprived</v>
      </c>
      <c r="D42" s="57" t="str">
        <f>DataPatientCharacteristics!AJ26</f>
        <v>0</v>
      </c>
      <c r="E42" s="57" t="str">
        <f>DataPatientCharacteristics!AK26</f>
        <v>18 (3.9%)</v>
      </c>
      <c r="F42" s="145" t="str">
        <f>DataPatientCharacteristics!AL26</f>
        <v>1,800 (18.1%)</v>
      </c>
      <c r="G42" s="138"/>
      <c r="H42" s="18"/>
    </row>
    <row r="43" spans="2:8">
      <c r="B43" s="150"/>
      <c r="C43" s="146">
        <f>DataPatientCharacteristics!AI27</f>
        <v>2</v>
      </c>
      <c r="D43" s="57" t="str">
        <f>DataPatientCharacteristics!AJ27</f>
        <v>&lt;5 (3.9%)</v>
      </c>
      <c r="E43" s="57" t="str">
        <f>DataPatientCharacteristics!AK27</f>
        <v>69 (15.0%)</v>
      </c>
      <c r="F43" s="145" t="str">
        <f>DataPatientCharacteristics!AL27</f>
        <v>2,036 (20.4%)</v>
      </c>
      <c r="G43" s="138"/>
      <c r="H43" s="19"/>
    </row>
    <row r="44" spans="2:8">
      <c r="B44" s="150"/>
      <c r="C44" s="146">
        <f>DataPatientCharacteristics!AI28</f>
        <v>3</v>
      </c>
      <c r="D44" s="57" t="str">
        <f>DataPatientCharacteristics!AJ28</f>
        <v>11 (21.6%)</v>
      </c>
      <c r="E44" s="57" t="str">
        <f>DataPatientCharacteristics!AK28</f>
        <v>107 (23.3%)</v>
      </c>
      <c r="F44" s="145" t="str">
        <f>DataPatientCharacteristics!AL28</f>
        <v>2,085 (20.9%)</v>
      </c>
      <c r="G44" s="138"/>
      <c r="H44" s="18"/>
    </row>
    <row r="45" spans="2:8">
      <c r="B45" s="150"/>
      <c r="C45" s="146">
        <f>DataPatientCharacteristics!AI29</f>
        <v>4</v>
      </c>
      <c r="D45" s="57" t="str">
        <f>DataPatientCharacteristics!AJ29</f>
        <v>14 (27.5%)</v>
      </c>
      <c r="E45" s="57" t="str">
        <f>DataPatientCharacteristics!AK29</f>
        <v>117 (25.5%)</v>
      </c>
      <c r="F45" s="145" t="str">
        <f>DataPatientCharacteristics!AL29</f>
        <v>2,024 (20.3%)</v>
      </c>
      <c r="G45" s="138"/>
      <c r="H45" s="18"/>
    </row>
    <row r="46" spans="2:8">
      <c r="B46" s="150"/>
      <c r="C46" s="146" t="str">
        <f>DataPatientCharacteristics!AI30</f>
        <v>5 - least deprived</v>
      </c>
      <c r="D46" s="57" t="str">
        <f>DataPatientCharacteristics!AJ30</f>
        <v>24 (47.1%)</v>
      </c>
      <c r="E46" s="57" t="str">
        <f>DataPatientCharacteristics!AK30</f>
        <v>148 (32.2%)</v>
      </c>
      <c r="F46" s="145" t="str">
        <f>DataPatientCharacteristics!AL30</f>
        <v>2,027 (20.3%)</v>
      </c>
      <c r="G46" s="138"/>
      <c r="H46" s="18"/>
    </row>
    <row r="47" spans="2:8">
      <c r="B47" s="150"/>
      <c r="C47" s="118" t="str">
        <f>DataPatientCharacteristics!AI31</f>
        <v>Unknown</v>
      </c>
      <c r="D47" s="149" t="str">
        <f>DataPatientCharacteristics!AJ31</f>
        <v>0</v>
      </c>
      <c r="E47" s="149" t="str">
        <f>DataPatientCharacteristics!AK31</f>
        <v>0</v>
      </c>
      <c r="F47" s="148" t="str">
        <f>DataPatientCharacteristics!AL31</f>
        <v>0</v>
      </c>
      <c r="G47" s="138"/>
      <c r="H47" s="18"/>
    </row>
    <row r="48" spans="2:8">
      <c r="B48" s="150"/>
      <c r="C48" s="147" t="str">
        <f>DataPatientCharacteristics!AI32</f>
        <v>SCARF INDEX*</v>
      </c>
      <c r="D48" s="57" t="str">
        <f>DataPatientCharacteristics!AJ32</f>
        <v/>
      </c>
      <c r="E48" s="57" t="str">
        <f>DataPatientCharacteristics!AK32</f>
        <v/>
      </c>
      <c r="F48" s="145" t="str">
        <f>DataPatientCharacteristics!AL32</f>
        <v/>
      </c>
      <c r="G48" s="138"/>
      <c r="H48" s="18"/>
    </row>
    <row r="49" spans="2:8">
      <c r="B49" s="150"/>
      <c r="C49" s="146" t="str">
        <f>DataPatientCharacteristics!AI33</f>
        <v>Fit</v>
      </c>
      <c r="D49" s="57" t="str">
        <f>DataPatientCharacteristics!AJ33</f>
        <v>27 (56.3%)</v>
      </c>
      <c r="E49" s="57" t="str">
        <f>DataPatientCharacteristics!AK33</f>
        <v>242 (54.8%)</v>
      </c>
      <c r="F49" s="145" t="str">
        <f>DataPatientCharacteristics!AL33</f>
        <v>5,528 (56.9%)</v>
      </c>
      <c r="G49" s="138"/>
      <c r="H49" s="18"/>
    </row>
    <row r="50" spans="2:8">
      <c r="B50" s="150"/>
      <c r="C50" s="146" t="str">
        <f>DataPatientCharacteristics!AI34</f>
        <v>Mild frailty</v>
      </c>
      <c r="D50" s="57" t="str">
        <f>DataPatientCharacteristics!AJ34</f>
        <v>10 (20.8%)</v>
      </c>
      <c r="E50" s="57" t="str">
        <f>DataPatientCharacteristics!AK34</f>
        <v>69 (15.6%)</v>
      </c>
      <c r="F50" s="145" t="str">
        <f>DataPatientCharacteristics!AL34</f>
        <v>1,492 (15.4%)</v>
      </c>
      <c r="G50" s="138"/>
      <c r="H50" s="18"/>
    </row>
    <row r="51" spans="2:8">
      <c r="B51" s="150"/>
      <c r="C51" s="146" t="str">
        <f>DataPatientCharacteristics!AI35</f>
        <v>Moderate frailty</v>
      </c>
      <c r="D51" s="57" t="str">
        <f>DataPatientCharacteristics!AJ35</f>
        <v>9 (18.8%)</v>
      </c>
      <c r="E51" s="57" t="str">
        <f>DataPatientCharacteristics!AK35</f>
        <v>70 (15.8%)</v>
      </c>
      <c r="F51" s="145" t="str">
        <f>DataPatientCharacteristics!AL35</f>
        <v>1,470 (15.1%)</v>
      </c>
      <c r="G51" s="138"/>
      <c r="H51" s="18"/>
    </row>
    <row r="52" spans="2:8">
      <c r="B52" s="150"/>
      <c r="C52" s="146" t="str">
        <f>DataPatientCharacteristics!AI36</f>
        <v>Severe frailty</v>
      </c>
      <c r="D52" s="57" t="str">
        <f>DataPatientCharacteristics!AJ36</f>
        <v>&lt;5 (4.2%)</v>
      </c>
      <c r="E52" s="57" t="str">
        <f>DataPatientCharacteristics!AK36</f>
        <v>61 (13.8%)</v>
      </c>
      <c r="F52" s="145" t="str">
        <f>DataPatientCharacteristics!AL36</f>
        <v>1,219 (12.6%)</v>
      </c>
      <c r="G52" s="138"/>
      <c r="H52" s="18"/>
    </row>
    <row r="53" spans="2:8">
      <c r="B53" s="150"/>
      <c r="C53" s="118" t="str">
        <f>DataPatientCharacteristics!AI37</f>
        <v>Not in HESAPC</v>
      </c>
      <c r="D53" s="149" t="str">
        <f>DataPatientCharacteristics!AJ37</f>
        <v>3</v>
      </c>
      <c r="E53" s="149" t="str">
        <f>DataPatientCharacteristics!AK37</f>
        <v>17</v>
      </c>
      <c r="F53" s="148" t="str">
        <f>DataPatientCharacteristics!AL37</f>
        <v>263</v>
      </c>
      <c r="G53" s="138"/>
      <c r="H53" s="18"/>
    </row>
    <row r="54" spans="2:8">
      <c r="B54" s="150"/>
      <c r="C54" s="147" t="str">
        <f>DataPatientCharacteristics!AI38</f>
        <v>CHARLSON COMORBIDITY SCORE</v>
      </c>
      <c r="D54" s="57" t="str">
        <f>DataPatientCharacteristics!AJ38</f>
        <v/>
      </c>
      <c r="E54" s="57" t="str">
        <f>DataPatientCharacteristics!AK38</f>
        <v/>
      </c>
      <c r="F54" s="145" t="str">
        <f>DataPatientCharacteristics!AL38</f>
        <v/>
      </c>
      <c r="G54" s="138"/>
      <c r="H54" s="18"/>
    </row>
    <row r="55" spans="2:8">
      <c r="B55" s="150"/>
      <c r="C55" s="146" t="str">
        <f>DataPatientCharacteristics!AI39</f>
        <v>0</v>
      </c>
      <c r="D55" s="57" t="str">
        <f>DataPatientCharacteristics!AJ39</f>
        <v>30 (62.5%)</v>
      </c>
      <c r="E55" s="57" t="str">
        <f>DataPatientCharacteristics!AK39</f>
        <v>301 (68.1%)</v>
      </c>
      <c r="F55" s="145" t="str">
        <f>DataPatientCharacteristics!AL39</f>
        <v>6,753 (69.6%)</v>
      </c>
      <c r="G55" s="138"/>
      <c r="H55" s="18"/>
    </row>
    <row r="56" spans="2:8">
      <c r="B56" s="150"/>
      <c r="C56" s="146" t="str">
        <f>DataPatientCharacteristics!AI40</f>
        <v>1</v>
      </c>
      <c r="D56" s="57" t="str">
        <f>DataPatientCharacteristics!AJ40</f>
        <v>11 (22.9%)</v>
      </c>
      <c r="E56" s="57" t="str">
        <f>DataPatientCharacteristics!AK40</f>
        <v>83 (18.8%)</v>
      </c>
      <c r="F56" s="145" t="str">
        <f>DataPatientCharacteristics!AL40</f>
        <v>1,630 (16.8%)</v>
      </c>
      <c r="G56" s="138"/>
      <c r="H56" s="18"/>
    </row>
    <row r="57" spans="2:8">
      <c r="B57" s="150"/>
      <c r="C57" s="146" t="str">
        <f>DataPatientCharacteristics!AI41</f>
        <v>2+</v>
      </c>
      <c r="D57" s="57" t="str">
        <f>DataPatientCharacteristics!AJ41</f>
        <v>7 (14.6%)</v>
      </c>
      <c r="E57" s="57" t="str">
        <f>DataPatientCharacteristics!AK41</f>
        <v>58 (13.1%)</v>
      </c>
      <c r="F57" s="145" t="str">
        <f>DataPatientCharacteristics!AL41</f>
        <v>1,326 (13.7%)</v>
      </c>
      <c r="G57" s="138"/>
      <c r="H57" s="18"/>
    </row>
    <row r="58" spans="2:8">
      <c r="B58" s="150"/>
      <c r="C58" s="118" t="str">
        <f>DataPatientCharacteristics!AI42</f>
        <v>Not in HESAPC</v>
      </c>
      <c r="D58" s="149" t="str">
        <f>DataPatientCharacteristics!AJ42</f>
        <v>3</v>
      </c>
      <c r="E58" s="149" t="str">
        <f>DataPatientCharacteristics!AK42</f>
        <v>17</v>
      </c>
      <c r="F58" s="148" t="str">
        <f>DataPatientCharacteristics!AL42</f>
        <v>263</v>
      </c>
      <c r="G58" s="138"/>
      <c r="H58" s="18"/>
    </row>
    <row r="59" spans="2:8">
      <c r="B59" s="150"/>
      <c r="C59" s="147" t="str">
        <f>DataPatientCharacteristics!AI51</f>
        <v>STAGE</v>
      </c>
      <c r="D59" s="57" t="str">
        <f>DataPatientCharacteristics!AJ51</f>
        <v/>
      </c>
      <c r="E59" s="57" t="str">
        <f>DataPatientCharacteristics!AK51</f>
        <v/>
      </c>
      <c r="F59" s="145" t="str">
        <f>DataPatientCharacteristics!AL51</f>
        <v/>
      </c>
      <c r="G59" s="138"/>
      <c r="H59" s="18"/>
    </row>
    <row r="60" spans="2:8">
      <c r="B60" s="150"/>
      <c r="C60" s="146" t="str">
        <f>DataPatientCharacteristics!AI52</f>
        <v>Stage 0-3, with metastases in HESAPC/PEDW</v>
      </c>
      <c r="D60" s="57" t="str">
        <f>DataPatientCharacteristics!AJ52</f>
        <v>&lt;5 (3.9%)</v>
      </c>
      <c r="E60" s="57" t="str">
        <f>DataPatientCharacteristics!AK52</f>
        <v>78 (17.0%)</v>
      </c>
      <c r="F60" s="145" t="str">
        <f>DataPatientCharacteristics!AL52</f>
        <v>2,161 (21.7%)</v>
      </c>
      <c r="G60" s="138"/>
      <c r="H60" s="18"/>
    </row>
    <row r="61" spans="2:8">
      <c r="B61" s="150"/>
      <c r="C61" s="146" t="str">
        <f>DataPatientCharacteristics!AI53</f>
        <v>Stage 4</v>
      </c>
      <c r="D61" s="57" t="str">
        <f>DataPatientCharacteristics!AJ53</f>
        <v>35 (68.6%)</v>
      </c>
      <c r="E61" s="57" t="str">
        <f>DataPatientCharacteristics!AK53</f>
        <v>278 (60.6%)</v>
      </c>
      <c r="F61" s="145" t="str">
        <f>DataPatientCharacteristics!AL53</f>
        <v>6,159 (61.8%)</v>
      </c>
      <c r="G61" s="138"/>
      <c r="H61" s="18"/>
    </row>
    <row r="62" spans="2:8">
      <c r="B62" s="139"/>
      <c r="C62" s="144" t="str">
        <f>DataPatientCharacteristics!AI54</f>
        <v>Missing stage, with metastases in HESAPC/PEDW</v>
      </c>
      <c r="D62" s="143" t="str">
        <f>DataPatientCharacteristics!AJ54</f>
        <v>14 (27.5%)</v>
      </c>
      <c r="E62" s="143" t="str">
        <f>DataPatientCharacteristics!AK54</f>
        <v>103 (22.4%)</v>
      </c>
      <c r="F62" s="142" t="str">
        <f>DataPatientCharacteristics!AL54</f>
        <v>1,652 (16.6%)</v>
      </c>
      <c r="G62" s="138"/>
      <c r="H62" s="18"/>
    </row>
    <row r="63" spans="2:8">
      <c r="B63" s="139"/>
      <c r="C63" s="141"/>
      <c r="D63" s="140"/>
      <c r="E63" s="140"/>
      <c r="F63" s="140"/>
      <c r="G63" s="138"/>
      <c r="H63" s="18"/>
    </row>
    <row r="64" spans="2:8" ht="28.5">
      <c r="B64" s="139"/>
      <c r="C64" s="414" t="s">
        <v>653</v>
      </c>
      <c r="D64" s="414"/>
      <c r="E64" s="414"/>
      <c r="F64" s="414"/>
      <c r="G64" s="138"/>
      <c r="H64" s="18"/>
    </row>
    <row r="65" spans="2:8">
      <c r="B65" s="139"/>
      <c r="C65" s="413" t="s">
        <v>652</v>
      </c>
      <c r="D65" s="413"/>
      <c r="E65" s="413"/>
      <c r="F65" s="413"/>
      <c r="G65" s="138"/>
      <c r="H65" s="18"/>
    </row>
    <row r="66" spans="2:8" ht="14.65" thickBot="1">
      <c r="B66" s="137"/>
      <c r="C66" s="136"/>
      <c r="D66" s="136"/>
      <c r="E66" s="136"/>
      <c r="F66" s="136"/>
      <c r="G66" s="135"/>
      <c r="H66" s="18"/>
    </row>
    <row r="67" spans="2:8">
      <c r="B67" s="108"/>
      <c r="C67" s="108"/>
      <c r="D67" s="108"/>
      <c r="E67" s="108"/>
      <c r="F67" s="108"/>
      <c r="G67" s="24"/>
      <c r="H67" s="18"/>
    </row>
    <row r="68" spans="2:8">
      <c r="B68" s="108"/>
      <c r="C68" s="108"/>
      <c r="D68" s="108"/>
      <c r="E68" s="108"/>
      <c r="F68" s="108"/>
      <c r="G68" s="24"/>
      <c r="H68" s="18"/>
    </row>
    <row r="69" spans="2:8">
      <c r="B69" s="108"/>
      <c r="C69" s="108"/>
      <c r="D69" s="108"/>
      <c r="E69" s="108"/>
      <c r="F69" s="108"/>
      <c r="G69" s="24"/>
      <c r="H69" s="18"/>
    </row>
    <row r="70" spans="2:8">
      <c r="B70" s="108"/>
      <c r="C70" s="108"/>
      <c r="D70" s="108"/>
      <c r="E70" s="108"/>
      <c r="F70" s="108"/>
      <c r="G70" s="24"/>
      <c r="H70" s="16"/>
    </row>
    <row r="71" spans="2:8">
      <c r="B71" s="108"/>
      <c r="C71" s="108"/>
      <c r="D71" s="108"/>
      <c r="E71" s="108"/>
      <c r="F71" s="108"/>
      <c r="G71" s="24"/>
      <c r="H71" s="16"/>
    </row>
    <row r="72" spans="2:8">
      <c r="B72" s="108"/>
      <c r="C72" s="131" t="s">
        <v>651</v>
      </c>
      <c r="D72" s="18"/>
      <c r="F72" s="108"/>
      <c r="G72" s="24"/>
      <c r="H72" s="16"/>
    </row>
    <row r="73" spans="2:8">
      <c r="B73" s="108"/>
      <c r="C73" s="503" t="str">
        <f>$C$9</f>
        <v>Ashford and St Peter's Hospitals NHS Foundation Trust</v>
      </c>
      <c r="D73" s="503"/>
      <c r="E73" s="503"/>
      <c r="F73" s="108"/>
      <c r="G73" s="24"/>
      <c r="H73" s="16"/>
    </row>
    <row r="74" spans="2:8" ht="14.65" thickBot="1">
      <c r="B74" s="108"/>
      <c r="C74" s="108"/>
      <c r="D74" s="108"/>
      <c r="E74" s="108"/>
      <c r="F74" s="108"/>
      <c r="G74" s="24"/>
      <c r="H74" s="16"/>
    </row>
    <row r="75" spans="2:8">
      <c r="B75" s="134"/>
      <c r="C75" s="133" t="str">
        <f>DataPatientCharacteristics!AI74</f>
        <v>This selected NHS organisation is within the Surrey and Sussex Cancer Alliance</v>
      </c>
      <c r="D75" s="133"/>
      <c r="E75" s="133"/>
      <c r="F75" s="133"/>
      <c r="G75" s="132"/>
      <c r="H75" s="18"/>
    </row>
    <row r="76" spans="2:8">
      <c r="B76" s="128"/>
      <c r="C76" s="131"/>
      <c r="D76" s="131"/>
      <c r="E76" s="131"/>
      <c r="F76" s="131"/>
      <c r="G76" s="129"/>
      <c r="H76" s="18"/>
    </row>
    <row r="77" spans="2:8" ht="30" customHeight="1">
      <c r="B77" s="130" t="s">
        <v>650</v>
      </c>
      <c r="C77" s="513" t="str">
        <f>"Characteristics of people with evidence of recurrent metastatic breast cancer in England and Wales between 1st January 2021 and 31st December 2023), with a primary diagnosis between 1st January 2015 and 31st July 2023"</f>
        <v>Characteristics of people with evidence of recurrent metastatic breast cancer in England and Wales between 1st January 2021 and 31st December 2023), with a primary diagnosis between 1st January 2015 and 31st July 2023</v>
      </c>
      <c r="D77" s="513"/>
      <c r="E77" s="513"/>
      <c r="F77" s="513"/>
      <c r="G77" s="129"/>
      <c r="H77" s="18"/>
    </row>
    <row r="78" spans="2:8" ht="18">
      <c r="B78" s="128"/>
      <c r="C78" s="127" t="str">
        <f>"NAoMe-recurrent cohort"</f>
        <v>NAoMe-recurrent cohort</v>
      </c>
      <c r="D78" s="126"/>
      <c r="E78" s="126"/>
      <c r="F78" s="126"/>
      <c r="G78" s="113"/>
      <c r="H78" s="19"/>
    </row>
    <row r="79" spans="2:8" ht="60" customHeight="1">
      <c r="B79" s="114"/>
      <c r="C79" s="515" t="str">
        <f>"This is the cohort of people diagnosed with breast cancer from 1st January 2015 to 31st July 2023 with stage recorded as 0-3,"&amp;" or missing, and no metastatic breast cancer recorded in HESAPC or PEDW data within six months of diagnosis; metastatic breast cancer was then recorded in HESAPC or PEDW six months or more after diagnosis, between 1st January 2021 and 31st December 2023"</f>
        <v>This is the cohort of people diagnosed with breast cancer from 1st January 2015 to 31st July 2023 with stage recorded as 0-3, or missing, and no metastatic breast cancer recorded in HESAPC or PEDW data within six months of diagnosis; metastatic breast cancer was then recorded in HESAPC or PEDW six months or more after diagnosis, between 1st January 2021 and 31st December 2023</v>
      </c>
      <c r="D79" s="515"/>
      <c r="E79" s="515"/>
      <c r="F79" s="515"/>
      <c r="G79" s="113"/>
      <c r="H79" s="19"/>
    </row>
    <row r="80" spans="2:8" ht="46.5" customHeight="1">
      <c r="B80" s="114"/>
      <c r="C80" s="513" t="s">
        <v>782</v>
      </c>
      <c r="D80" s="513"/>
      <c r="E80" s="513"/>
      <c r="F80" s="513"/>
      <c r="G80" s="113"/>
      <c r="H80" s="19"/>
    </row>
    <row r="81" spans="2:8">
      <c r="B81" s="114"/>
      <c r="C81" s="125"/>
      <c r="D81" s="125"/>
      <c r="E81" s="125"/>
      <c r="F81" s="125"/>
      <c r="G81" s="113"/>
      <c r="H81" s="19"/>
    </row>
    <row r="82" spans="2:8">
      <c r="B82" s="114"/>
      <c r="C82" s="511" t="s">
        <v>654</v>
      </c>
      <c r="D82" s="264" t="s">
        <v>661</v>
      </c>
      <c r="E82" s="264" t="s">
        <v>649</v>
      </c>
      <c r="F82" s="265" t="s">
        <v>257</v>
      </c>
      <c r="G82" s="113"/>
      <c r="H82" s="19"/>
    </row>
    <row r="83" spans="2:8" ht="28.5">
      <c r="B83" s="114"/>
      <c r="C83" s="512"/>
      <c r="D83" s="124" t="s">
        <v>648</v>
      </c>
      <c r="E83" s="124" t="s">
        <v>648</v>
      </c>
      <c r="F83" s="123" t="s">
        <v>648</v>
      </c>
      <c r="G83" s="113"/>
      <c r="H83" s="19"/>
    </row>
    <row r="84" spans="2:8">
      <c r="B84" s="114"/>
      <c r="C84" s="121" t="str">
        <f>DataPatientCharacteristics!AI75</f>
        <v>YEAR OF RECURRENCE*</v>
      </c>
      <c r="D84" s="17" t="str">
        <f>DataPatientCharacteristics!AJ75</f>
        <v/>
      </c>
      <c r="E84" s="17" t="str">
        <f>DataPatientCharacteristics!AK75</f>
        <v/>
      </c>
      <c r="F84" s="25" t="str">
        <f>DataPatientCharacteristics!AL75</f>
        <v/>
      </c>
      <c r="G84" s="113"/>
      <c r="H84" s="19"/>
    </row>
    <row r="85" spans="2:8">
      <c r="B85" s="114"/>
      <c r="C85" s="122">
        <f>DataPatientCharacteristics!AI76</f>
        <v>2021</v>
      </c>
      <c r="D85" s="28" t="str">
        <f>DataPatientCharacteristics!AJ76</f>
        <v>16 (25.4%)</v>
      </c>
      <c r="E85" s="28" t="str">
        <f>DataPatientCharacteristics!AK76</f>
        <v>203 (30.8%)</v>
      </c>
      <c r="F85" s="119" t="str">
        <f>DataPatientCharacteristics!AL76</f>
        <v>4,109 (30.2%)</v>
      </c>
      <c r="G85" s="113"/>
      <c r="H85" s="19"/>
    </row>
    <row r="86" spans="2:8">
      <c r="B86" s="114"/>
      <c r="C86" s="122">
        <f>DataPatientCharacteristics!AI77</f>
        <v>2022</v>
      </c>
      <c r="D86" s="28" t="str">
        <f>DataPatientCharacteristics!AJ77</f>
        <v>27 (42.9%)</v>
      </c>
      <c r="E86" s="28" t="str">
        <f>DataPatientCharacteristics!AK77</f>
        <v>213 (32.3%)</v>
      </c>
      <c r="F86" s="119" t="str">
        <f>DataPatientCharacteristics!AL77</f>
        <v>4,376 (32.1%)</v>
      </c>
      <c r="G86" s="113"/>
      <c r="H86" s="19"/>
    </row>
    <row r="87" spans="2:8">
      <c r="B87" s="114"/>
      <c r="C87" s="118">
        <f>DataPatientCharacteristics!AI78</f>
        <v>2023</v>
      </c>
      <c r="D87" s="117" t="str">
        <f>DataPatientCharacteristics!AJ78</f>
        <v>20 (31.7%)</v>
      </c>
      <c r="E87" s="117" t="str">
        <f>DataPatientCharacteristics!AK78</f>
        <v>243 (36.9%)</v>
      </c>
      <c r="F87" s="116" t="str">
        <f>DataPatientCharacteristics!AL78</f>
        <v>5,127 (37.7%)</v>
      </c>
      <c r="G87" s="113"/>
      <c r="H87" s="19"/>
    </row>
    <row r="88" spans="2:8" ht="28.5">
      <c r="B88" s="114"/>
      <c r="C88" s="147" t="str">
        <f>DataPatientCharacteristics!AI79</f>
        <v>AGE AT FIRST METASTASES RECORDED IN HESAPC or PEDW</v>
      </c>
      <c r="D88" s="28" t="str">
        <f>DataPatientCharacteristics!AJ79</f>
        <v/>
      </c>
      <c r="E88" s="28" t="str">
        <f>DataPatientCharacteristics!AK79</f>
        <v/>
      </c>
      <c r="F88" s="119" t="str">
        <f>DataPatientCharacteristics!AL79</f>
        <v/>
      </c>
      <c r="G88" s="113"/>
      <c r="H88" s="19"/>
    </row>
    <row r="89" spans="2:8">
      <c r="B89" s="114"/>
      <c r="C89" s="120" t="str">
        <f>DataPatientCharacteristics!AI80</f>
        <v>18-29 yrs</v>
      </c>
      <c r="D89" s="28" t="str">
        <f>DataPatientCharacteristics!AJ80</f>
        <v>0</v>
      </c>
      <c r="E89" s="28" t="str">
        <f>DataPatientCharacteristics!AK80</f>
        <v>&lt;5 (0.3%)</v>
      </c>
      <c r="F89" s="119" t="str">
        <f>DataPatientCharacteristics!AL80</f>
        <v>56 (0.4%)</v>
      </c>
      <c r="G89" s="113"/>
      <c r="H89" s="19"/>
    </row>
    <row r="90" spans="2:8">
      <c r="B90" s="114"/>
      <c r="C90" s="120" t="str">
        <f>DataPatientCharacteristics!AI81</f>
        <v>30-39 yrs</v>
      </c>
      <c r="D90" s="28" t="str">
        <f>DataPatientCharacteristics!AJ81</f>
        <v>0</v>
      </c>
      <c r="E90" s="28" t="str">
        <f>DataPatientCharacteristics!AK81</f>
        <v>13 (2.0%)</v>
      </c>
      <c r="F90" s="119" t="str">
        <f>DataPatientCharacteristics!AL81</f>
        <v>552 (4.1%)</v>
      </c>
      <c r="G90" s="113"/>
      <c r="H90" s="19"/>
    </row>
    <row r="91" spans="2:8">
      <c r="B91" s="114"/>
      <c r="C91" s="120" t="str">
        <f>DataPatientCharacteristics!AI82</f>
        <v>40-49 yrs</v>
      </c>
      <c r="D91" s="28" t="str">
        <f>DataPatientCharacteristics!AJ82</f>
        <v>7 (11.1%)</v>
      </c>
      <c r="E91" s="28" t="str">
        <f>DataPatientCharacteristics!AK82</f>
        <v>56 (8.5%)</v>
      </c>
      <c r="F91" s="119" t="str">
        <f>DataPatientCharacteristics!AL82</f>
        <v>1,403 (10.3%)</v>
      </c>
      <c r="G91" s="113"/>
      <c r="H91" s="19"/>
    </row>
    <row r="92" spans="2:8">
      <c r="B92" s="114"/>
      <c r="C92" s="120" t="str">
        <f>DataPatientCharacteristics!AI83</f>
        <v>50-59 yrs</v>
      </c>
      <c r="D92" s="28" t="str">
        <f>DataPatientCharacteristics!AJ83</f>
        <v>16 (25.4%)</v>
      </c>
      <c r="E92" s="28" t="str">
        <f>DataPatientCharacteristics!AK83</f>
        <v>127 (19.3%)</v>
      </c>
      <c r="F92" s="119" t="str">
        <f>DataPatientCharacteristics!AL83</f>
        <v>2,584 (19.0%)</v>
      </c>
      <c r="G92" s="113"/>
      <c r="H92" s="19"/>
    </row>
    <row r="93" spans="2:8">
      <c r="B93" s="114"/>
      <c r="C93" s="120" t="str">
        <f>DataPatientCharacteristics!AI84</f>
        <v>60-69 yrs</v>
      </c>
      <c r="D93" s="28" t="str">
        <f>DataPatientCharacteristics!AJ84</f>
        <v>8 (12.7%)</v>
      </c>
      <c r="E93" s="28" t="str">
        <f>DataPatientCharacteristics!AK84</f>
        <v>134 (20.3%)</v>
      </c>
      <c r="F93" s="119" t="str">
        <f>DataPatientCharacteristics!AL84</f>
        <v>2,650 (19.5%)</v>
      </c>
      <c r="G93" s="113"/>
      <c r="H93" s="19"/>
    </row>
    <row r="94" spans="2:8">
      <c r="B94" s="114"/>
      <c r="C94" s="120" t="str">
        <f>DataPatientCharacteristics!AI85</f>
        <v>70-79 yrs</v>
      </c>
      <c r="D94" s="28" t="str">
        <f>DataPatientCharacteristics!AJ85</f>
        <v>12 (19.0%)</v>
      </c>
      <c r="E94" s="28" t="str">
        <f>DataPatientCharacteristics!AK85</f>
        <v>167 (25.3%)</v>
      </c>
      <c r="F94" s="119" t="str">
        <f>DataPatientCharacteristics!AL85</f>
        <v>3,284 (24.1%)</v>
      </c>
      <c r="G94" s="113"/>
      <c r="H94" s="19"/>
    </row>
    <row r="95" spans="2:8">
      <c r="B95" s="114"/>
      <c r="C95" s="118" t="str">
        <f>DataPatientCharacteristics!AI86</f>
        <v>80+ yrs</v>
      </c>
      <c r="D95" s="117" t="str">
        <f>DataPatientCharacteristics!AJ86</f>
        <v>20 (31.7%)</v>
      </c>
      <c r="E95" s="117" t="str">
        <f>DataPatientCharacteristics!AK86</f>
        <v>160 (24.3%)</v>
      </c>
      <c r="F95" s="116" t="str">
        <f>DataPatientCharacteristics!AL86</f>
        <v>3,083 (22.6%)</v>
      </c>
      <c r="G95" s="113"/>
      <c r="H95" s="19"/>
    </row>
    <row r="96" spans="2:8">
      <c r="B96" s="114"/>
      <c r="C96" s="121" t="str">
        <f>DataPatientCharacteristics!AI87</f>
        <v>GENDER</v>
      </c>
      <c r="D96" s="28" t="str">
        <f>DataPatientCharacteristics!AJ87</f>
        <v/>
      </c>
      <c r="E96" s="28" t="str">
        <f>DataPatientCharacteristics!AK87</f>
        <v/>
      </c>
      <c r="F96" s="119" t="str">
        <f>DataPatientCharacteristics!AL87</f>
        <v/>
      </c>
      <c r="G96" s="113"/>
      <c r="H96" s="19"/>
    </row>
    <row r="97" spans="1:9">
      <c r="B97" s="114"/>
      <c r="C97" s="120" t="str">
        <f>DataPatientCharacteristics!AI88</f>
        <v>Female</v>
      </c>
      <c r="D97" s="28" t="str">
        <f>DataPatientCharacteristics!AJ88</f>
        <v>63 (100.0%)</v>
      </c>
      <c r="E97" s="28" t="str">
        <f>DataPatientCharacteristics!AK88</f>
        <v>650 (98.6%)</v>
      </c>
      <c r="F97" s="119" t="str">
        <f>DataPatientCharacteristics!AL88</f>
        <v>13,492 (99.1%)</v>
      </c>
      <c r="G97" s="113"/>
      <c r="H97" s="19"/>
    </row>
    <row r="98" spans="1:9">
      <c r="B98" s="114"/>
      <c r="C98" s="118" t="str">
        <f>DataPatientCharacteristics!AI89</f>
        <v>Male</v>
      </c>
      <c r="D98" s="117" t="str">
        <f>DataPatientCharacteristics!AJ89</f>
        <v>0</v>
      </c>
      <c r="E98" s="117" t="str">
        <f>DataPatientCharacteristics!AK89</f>
        <v>9 (1.4%)</v>
      </c>
      <c r="F98" s="116" t="str">
        <f>DataPatientCharacteristics!AL89</f>
        <v>120 (0.9%)</v>
      </c>
      <c r="G98" s="113"/>
      <c r="H98" s="19"/>
    </row>
    <row r="99" spans="1:9">
      <c r="B99" s="114"/>
      <c r="C99" s="121" t="str">
        <f>DataPatientCharacteristics!AI90</f>
        <v>ETHNIC GROUP</v>
      </c>
      <c r="D99" s="28" t="str">
        <f>DataPatientCharacteristics!AJ90</f>
        <v/>
      </c>
      <c r="E99" s="28" t="str">
        <f>DataPatientCharacteristics!AK90</f>
        <v/>
      </c>
      <c r="F99" s="119" t="str">
        <f>DataPatientCharacteristics!AL90</f>
        <v/>
      </c>
      <c r="G99" s="113"/>
      <c r="H99" s="19"/>
    </row>
    <row r="100" spans="1:9">
      <c r="B100" s="114"/>
      <c r="C100" s="120" t="str">
        <f>DataPatientCharacteristics!AI91</f>
        <v>Asian or Asian British</v>
      </c>
      <c r="D100" s="28" t="str">
        <f>DataPatientCharacteristics!AJ91</f>
        <v>&lt;5 (3.3%)</v>
      </c>
      <c r="E100" s="28" t="str">
        <f>DataPatientCharacteristics!AK91</f>
        <v>9 (1.4%)</v>
      </c>
      <c r="F100" s="119" t="str">
        <f>DataPatientCharacteristics!AL91</f>
        <v>565 (4.2%)</v>
      </c>
      <c r="G100" s="113"/>
      <c r="H100" s="19"/>
    </row>
    <row r="101" spans="1:9">
      <c r="B101" s="114"/>
      <c r="C101" s="120" t="str">
        <f>DataPatientCharacteristics!AI92</f>
        <v>Black or Black British</v>
      </c>
      <c r="D101" s="28" t="str">
        <f>DataPatientCharacteristics!AJ92</f>
        <v>&lt;5 (3.3%)</v>
      </c>
      <c r="E101" s="28" t="str">
        <f>DataPatientCharacteristics!AK92</f>
        <v>&lt;5 (0.3%)</v>
      </c>
      <c r="F101" s="119" t="str">
        <f>DataPatientCharacteristics!AL92</f>
        <v>439 (3.3%)</v>
      </c>
      <c r="G101" s="113"/>
      <c r="H101" s="19"/>
    </row>
    <row r="102" spans="1:9">
      <c r="B102" s="114"/>
      <c r="C102" s="120" t="str">
        <f>DataPatientCharacteristics!AI93</f>
        <v>Mixed</v>
      </c>
      <c r="D102" s="28" t="str">
        <f>DataPatientCharacteristics!AJ93</f>
        <v>0</v>
      </c>
      <c r="E102" s="28" t="str">
        <f>DataPatientCharacteristics!AK93</f>
        <v>&lt;5 (0.3%)</v>
      </c>
      <c r="F102" s="119" t="str">
        <f>DataPatientCharacteristics!AL93</f>
        <v>117 (0.9%)</v>
      </c>
      <c r="G102" s="113"/>
      <c r="H102" s="19"/>
    </row>
    <row r="103" spans="1:9">
      <c r="B103" s="114"/>
      <c r="C103" s="120" t="str">
        <f>DataPatientCharacteristics!AI94</f>
        <v>Other Ethnic Group</v>
      </c>
      <c r="D103" s="28" t="str">
        <f>DataPatientCharacteristics!AJ94</f>
        <v>&lt;5 (3.3%)</v>
      </c>
      <c r="E103" s="28" t="str">
        <f>DataPatientCharacteristics!AK94</f>
        <v>9 (1.4%)</v>
      </c>
      <c r="F103" s="119" t="str">
        <f>DataPatientCharacteristics!AL94</f>
        <v>254 (1.9%)</v>
      </c>
      <c r="G103" s="113"/>
      <c r="H103" s="19"/>
    </row>
    <row r="104" spans="1:9">
      <c r="B104" s="114"/>
      <c r="C104" s="120" t="str">
        <f>DataPatientCharacteristics!AI95</f>
        <v>White</v>
      </c>
      <c r="D104" s="28" t="str">
        <f>DataPatientCharacteristics!AJ95</f>
        <v>55 (90.2%)</v>
      </c>
      <c r="E104" s="28" t="str">
        <f>DataPatientCharacteristics!AK95</f>
        <v>604 (96.5%)</v>
      </c>
      <c r="F104" s="119" t="str">
        <f>DataPatientCharacteristics!AL95</f>
        <v>12,010 (89.7%)</v>
      </c>
      <c r="G104" s="113"/>
      <c r="H104" s="19"/>
    </row>
    <row r="105" spans="1:9">
      <c r="B105" s="114"/>
      <c r="C105" s="118" t="str">
        <f>DataPatientCharacteristics!AI96</f>
        <v>Unknown</v>
      </c>
      <c r="D105" s="117" t="str">
        <f>DataPatientCharacteristics!AJ96</f>
        <v>2</v>
      </c>
      <c r="E105" s="117" t="str">
        <f>DataPatientCharacteristics!AK96</f>
        <v>33</v>
      </c>
      <c r="F105" s="116" t="str">
        <f>DataPatientCharacteristics!AL96</f>
        <v>227</v>
      </c>
      <c r="G105" s="113"/>
      <c r="H105" s="19"/>
    </row>
    <row r="106" spans="1:9">
      <c r="B106" s="114"/>
      <c r="C106" s="115"/>
      <c r="D106" s="17"/>
      <c r="E106" s="17"/>
      <c r="F106" s="17"/>
      <c r="G106" s="113"/>
      <c r="H106" s="19"/>
      <c r="I106" s="112"/>
    </row>
    <row r="107" spans="1:9" s="112" customFormat="1" ht="84.95" customHeight="1">
      <c r="A107"/>
      <c r="B107" s="114"/>
      <c r="C107" s="469" t="s">
        <v>835</v>
      </c>
      <c r="D107" s="469"/>
      <c r="E107" s="469"/>
      <c r="F107" s="469"/>
      <c r="G107" s="113"/>
      <c r="H107" s="19"/>
    </row>
    <row r="108" spans="1:9" s="112" customFormat="1" ht="105" customHeight="1">
      <c r="A108"/>
      <c r="B108" s="114"/>
      <c r="C108" s="469" t="s">
        <v>781</v>
      </c>
      <c r="D108" s="469"/>
      <c r="E108" s="469"/>
      <c r="F108" s="469"/>
      <c r="G108" s="113"/>
      <c r="H108" s="19"/>
    </row>
    <row r="109" spans="1:9" s="112" customFormat="1" ht="14.65" thickBot="1">
      <c r="A109"/>
      <c r="B109" s="111"/>
      <c r="C109" s="110"/>
      <c r="D109" s="110"/>
      <c r="E109" s="110"/>
      <c r="F109" s="110"/>
      <c r="G109" s="109"/>
      <c r="H109" s="16"/>
      <c r="I109"/>
    </row>
    <row r="110" spans="1:9" s="112" customFormat="1" ht="90" customHeight="1">
      <c r="A110"/>
      <c r="B110" s="108"/>
      <c r="C110" s="108"/>
      <c r="D110" s="108"/>
      <c r="E110" s="108"/>
      <c r="F110" s="108"/>
      <c r="G110" s="24"/>
      <c r="H110" s="16"/>
      <c r="I110"/>
    </row>
    <row r="111" spans="1:9">
      <c r="B111" s="108"/>
      <c r="C111" s="108"/>
      <c r="D111" s="108"/>
      <c r="E111" s="108"/>
      <c r="F111" s="108"/>
      <c r="G111" s="24"/>
      <c r="H111" s="16"/>
    </row>
    <row r="112" spans="1:9">
      <c r="B112" s="108"/>
      <c r="C112" s="108"/>
      <c r="D112" s="108"/>
      <c r="E112" s="108"/>
      <c r="F112" s="108"/>
      <c r="G112" s="24"/>
      <c r="H112" s="16"/>
    </row>
    <row r="113" spans="2:8">
      <c r="B113" s="108"/>
      <c r="C113" s="108"/>
      <c r="D113" s="108"/>
      <c r="E113" s="108"/>
      <c r="F113" s="108"/>
      <c r="G113" s="24"/>
      <c r="H113" s="16"/>
    </row>
    <row r="114" spans="2:8">
      <c r="B114" s="108"/>
      <c r="C114" s="108"/>
      <c r="D114" s="108"/>
      <c r="E114" s="108"/>
      <c r="F114" s="108"/>
      <c r="G114" s="24"/>
      <c r="H114" s="16"/>
    </row>
    <row r="115" spans="2:8">
      <c r="B115" s="108"/>
      <c r="C115" s="108"/>
      <c r="D115" s="108"/>
      <c r="E115" s="108"/>
      <c r="F115" s="108"/>
      <c r="G115" s="24"/>
      <c r="H115" s="16"/>
    </row>
  </sheetData>
  <mergeCells count="12">
    <mergeCell ref="C9:E9"/>
    <mergeCell ref="C17:C18"/>
    <mergeCell ref="C14:F14"/>
    <mergeCell ref="C15:F15"/>
    <mergeCell ref="C79:F79"/>
    <mergeCell ref="C73:E73"/>
    <mergeCell ref="C77:F77"/>
    <mergeCell ref="C13:F13"/>
    <mergeCell ref="C107:F107"/>
    <mergeCell ref="C108:F108"/>
    <mergeCell ref="C82:C83"/>
    <mergeCell ref="C80:F80"/>
  </mergeCells>
  <hyperlinks>
    <hyperlink ref="D3" r:id="rId1" display="https://www.natcan.org.uk/audits/metastatic-breast/           " xr:uid="{60FC802E-A612-4624-93CD-635EEF232358}"/>
    <hyperlink ref="D2" r:id="rId2" display="breastcanceraudits@rcseng.ac.uk           " xr:uid="{AFB20122-A316-4F79-8590-CBAF6CE70A92}"/>
    <hyperlink ref="D4" r:id="rId3" xr:uid="{E18D76D4-99DF-4DF5-A771-3F0B02B9E42F}"/>
  </hyperlinks>
  <printOptions horizontalCentered="1"/>
  <pageMargins left="0.70866141732283472" right="0.70866141732283472" top="0.74803149606299213" bottom="0.74803149606299213" header="0.31496062992125984" footer="0.31496062992125984"/>
  <pageSetup paperSize="9" scale="56" orientation="portrait" r:id="rId4"/>
  <headerFooter>
    <oddFooter>&amp;C&amp;F | &amp;A&amp;R&amp;P of &amp;N</oddFooter>
  </headerFooter>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AD4943E5-9341-4407-BE01-ABD9D67B7DAE}">
          <x14:formula1>
            <xm:f>Lists!$K$3:$K$123</xm:f>
          </x14:formula1>
          <xm:sqref>C9:E9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8ADA8-8180-4FE7-8037-3E7F67B130BE}">
  <sheetPr codeName="Sheet9"/>
  <dimension ref="A1:BO10044"/>
  <sheetViews>
    <sheetView topLeftCell="W1" zoomScale="70" zoomScaleNormal="70" workbookViewId="0">
      <pane ySplit="1" topLeftCell="A5" activePane="bottomLeft" state="frozen"/>
      <selection pane="bottomLeft" activeCell="AL26" sqref="AL26:AL31"/>
    </sheetView>
  </sheetViews>
  <sheetFormatPr defaultRowHeight="14.25"/>
  <cols>
    <col min="1" max="1" width="24.1328125" bestFit="1" customWidth="1"/>
    <col min="3" max="3" width="11.3984375" bestFit="1" customWidth="1"/>
    <col min="9" max="9" width="18.59765625" customWidth="1"/>
    <col min="10" max="10" width="16.1328125" customWidth="1"/>
    <col min="11" max="11" width="8.73046875" style="17" customWidth="1"/>
    <col min="12" max="13" width="8.73046875" style="304" customWidth="1"/>
    <col min="14" max="14" width="8.73046875" style="17" customWidth="1"/>
    <col min="15" max="16" width="8.73046875" style="304" customWidth="1"/>
    <col min="17" max="17" width="8.73046875" style="17" customWidth="1"/>
    <col min="18" max="19" width="8.73046875" style="304" customWidth="1"/>
    <col min="20" max="21" width="9.1328125" customWidth="1"/>
    <col min="22" max="22" width="11.265625" customWidth="1"/>
    <col min="23" max="23" width="14.59765625" customWidth="1"/>
    <col min="24" max="24" width="9.1328125" customWidth="1"/>
    <col min="25" max="25" width="13.265625" customWidth="1"/>
    <col min="26" max="26" width="18" customWidth="1"/>
    <col min="27" max="27" width="20.73046875" customWidth="1"/>
    <col min="28" max="34" width="9.1328125" customWidth="1"/>
    <col min="35" max="35" width="21.1328125" customWidth="1"/>
    <col min="36" max="38" width="14.73046875" customWidth="1"/>
    <col min="39" max="40" width="9.1328125" customWidth="1"/>
    <col min="41" max="41" width="9.1328125" hidden="1" customWidth="1"/>
    <col min="42" max="51" width="0" hidden="1" customWidth="1"/>
    <col min="56" max="56" width="43.19921875" customWidth="1"/>
  </cols>
  <sheetData>
    <row r="1" spans="1:67" ht="71.25">
      <c r="A1" s="10" t="s">
        <v>26</v>
      </c>
      <c r="B1" s="10" t="s">
        <v>395</v>
      </c>
      <c r="C1" s="10" t="s">
        <v>660</v>
      </c>
      <c r="D1" s="10" t="s">
        <v>20</v>
      </c>
      <c r="E1" s="10" t="s">
        <v>3</v>
      </c>
      <c r="F1" s="3" t="s">
        <v>0</v>
      </c>
      <c r="G1" s="3" t="s">
        <v>241</v>
      </c>
      <c r="H1" s="3" t="s">
        <v>242</v>
      </c>
      <c r="I1" s="49" t="s">
        <v>243</v>
      </c>
      <c r="J1" s="50" t="s">
        <v>244</v>
      </c>
      <c r="K1" s="50" t="s">
        <v>245</v>
      </c>
      <c r="L1" s="51" t="s">
        <v>246</v>
      </c>
      <c r="M1" s="51" t="s">
        <v>799</v>
      </c>
      <c r="N1" s="50" t="s">
        <v>247</v>
      </c>
      <c r="O1" s="51" t="s">
        <v>248</v>
      </c>
      <c r="P1" s="51" t="s">
        <v>800</v>
      </c>
      <c r="Q1" s="50" t="s">
        <v>249</v>
      </c>
      <c r="R1" s="51" t="s">
        <v>801</v>
      </c>
      <c r="S1" s="51" t="s">
        <v>802</v>
      </c>
      <c r="U1" s="3" t="s">
        <v>250</v>
      </c>
      <c r="V1" s="10" t="s">
        <v>4</v>
      </c>
      <c r="W1" s="12" t="s">
        <v>26</v>
      </c>
      <c r="X1" s="12" t="s">
        <v>0</v>
      </c>
      <c r="Y1" s="12" t="s">
        <v>2</v>
      </c>
      <c r="Z1" s="12" t="s">
        <v>947</v>
      </c>
      <c r="AA1" s="12" t="s">
        <v>948</v>
      </c>
      <c r="AB1" s="29" t="s">
        <v>251</v>
      </c>
      <c r="AC1" s="12" t="s">
        <v>252</v>
      </c>
      <c r="AD1" s="12" t="s">
        <v>253</v>
      </c>
      <c r="AE1" s="12" t="s">
        <v>254</v>
      </c>
      <c r="AF1" s="12" t="s">
        <v>255</v>
      </c>
      <c r="AG1" s="11" t="s">
        <v>256</v>
      </c>
      <c r="AI1" s="34"/>
      <c r="AJ1" s="12" t="s">
        <v>251</v>
      </c>
      <c r="AK1" s="12" t="s">
        <v>253</v>
      </c>
      <c r="AL1" s="11" t="s">
        <v>257</v>
      </c>
      <c r="BA1" s="392" t="s">
        <v>846</v>
      </c>
      <c r="BB1" s="393" t="s">
        <v>847</v>
      </c>
      <c r="BC1" s="393" t="s">
        <v>848</v>
      </c>
      <c r="BD1" s="393" t="s">
        <v>849</v>
      </c>
      <c r="BE1" s="393" t="s">
        <v>850</v>
      </c>
      <c r="BF1" s="393" t="s">
        <v>851</v>
      </c>
      <c r="BG1" s="393" t="s">
        <v>852</v>
      </c>
      <c r="BH1" s="393" t="s">
        <v>853</v>
      </c>
      <c r="BI1" s="393" t="s">
        <v>854</v>
      </c>
      <c r="BJ1" s="393" t="s">
        <v>855</v>
      </c>
      <c r="BK1" s="393" t="s">
        <v>856</v>
      </c>
      <c r="BL1" s="393" t="s">
        <v>857</v>
      </c>
      <c r="BM1" s="393" t="s">
        <v>858</v>
      </c>
      <c r="BN1" s="393" t="s">
        <v>859</v>
      </c>
      <c r="BO1" s="394" t="s">
        <v>860</v>
      </c>
    </row>
    <row r="2" spans="1:67">
      <c r="A2" s="316" t="s">
        <v>27</v>
      </c>
      <c r="B2" t="s">
        <v>380</v>
      </c>
      <c r="C2" t="s">
        <v>910</v>
      </c>
      <c r="D2" t="s">
        <v>314</v>
      </c>
      <c r="E2" s="316" t="s">
        <v>28</v>
      </c>
      <c r="F2" s="316" t="s">
        <v>29</v>
      </c>
      <c r="G2" s="316" t="s">
        <v>449</v>
      </c>
      <c r="H2" s="316" t="s">
        <v>320</v>
      </c>
      <c r="I2" s="316" t="s">
        <v>310</v>
      </c>
      <c r="J2" s="316" t="s">
        <v>277</v>
      </c>
      <c r="K2" s="36">
        <v>0</v>
      </c>
      <c r="L2" s="317">
        <v>0</v>
      </c>
      <c r="M2" s="317"/>
      <c r="N2" s="36">
        <v>2</v>
      </c>
      <c r="O2" s="317">
        <v>5.3799999877810478E-3</v>
      </c>
      <c r="P2" s="317"/>
      <c r="Q2" s="36">
        <v>70</v>
      </c>
      <c r="R2" s="317">
        <v>7.0199999026954174E-3</v>
      </c>
      <c r="S2" s="317"/>
      <c r="T2" t="s">
        <v>380</v>
      </c>
      <c r="U2" s="41" t="s">
        <v>250</v>
      </c>
      <c r="V2" s="187" t="str">
        <f>IF(OR(X2 = "Aneurin Bevan University Health Board",
X2 = "Betsi Cadwaladr University Health Board",
X2 = "Cardiff and Vale University Health Board",
X2 = "Cwm Taf Morgannwg University Health Board",
X2 = "Hywel Dda University Health Board",
X2 = "Swansea Bay University Health Board"), "Wales", "")</f>
        <v/>
      </c>
      <c r="W2" s="42" t="s">
        <v>262</v>
      </c>
      <c r="X2" s="42" t="str">
        <f>View_Patient_Characteristics!$C$9</f>
        <v>Ashford and St Peter's Hospitals NHS Foundation Trust</v>
      </c>
      <c r="Y2" s="42"/>
      <c r="Z2" s="42"/>
      <c r="AB2" s="30"/>
      <c r="AC2" s="8"/>
      <c r="AD2" s="263" t="str">
        <f>IFERROR(VLOOKUP(X2, F:H, 3,0),0)</f>
        <v>Surrey and Sussex</v>
      </c>
      <c r="AE2" s="8"/>
      <c r="AF2" s="9"/>
      <c r="AG2" s="7"/>
      <c r="AI2" s="262" t="str">
        <f>IF($V$2 = "Wales", "This selected NHS organisation is within Wales", "This selected NHS organisation is within the "&amp;AD2 &amp;" Cancer Alliance")</f>
        <v>This selected NHS organisation is within the Surrey and Sussex Cancer Alliance</v>
      </c>
      <c r="AL2" s="33"/>
      <c r="BA2" s="395">
        <v>1</v>
      </c>
      <c r="BB2" s="396" t="s">
        <v>861</v>
      </c>
      <c r="BC2" t="str">
        <f>E2</f>
        <v>RCF</v>
      </c>
      <c r="BD2" t="str">
        <f>(LEFT(A2, LEN(A2)-7))&amp;"_"&amp;I2</f>
        <v>NAoMe_initial_age_decades_80cap</v>
      </c>
      <c r="BE2" s="397" t="s">
        <v>862</v>
      </c>
      <c r="BF2" t="str">
        <f>J2</f>
        <v>18-29 yrs</v>
      </c>
      <c r="BG2">
        <f>K2</f>
        <v>0</v>
      </c>
      <c r="BH2" s="398">
        <f>L2</f>
        <v>0</v>
      </c>
      <c r="BO2" s="33"/>
    </row>
    <row r="3" spans="1:67">
      <c r="A3" s="316" t="s">
        <v>27</v>
      </c>
      <c r="B3" t="s">
        <v>380</v>
      </c>
      <c r="C3" t="s">
        <v>910</v>
      </c>
      <c r="D3" t="s">
        <v>314</v>
      </c>
      <c r="E3" s="316" t="s">
        <v>28</v>
      </c>
      <c r="F3" s="316" t="s">
        <v>29</v>
      </c>
      <c r="G3" s="316" t="s">
        <v>449</v>
      </c>
      <c r="H3" s="316" t="s">
        <v>320</v>
      </c>
      <c r="I3" s="316" t="s">
        <v>310</v>
      </c>
      <c r="J3" s="316" t="s">
        <v>278</v>
      </c>
      <c r="K3" s="36">
        <v>0</v>
      </c>
      <c r="L3" s="317">
        <v>0</v>
      </c>
      <c r="M3" s="317"/>
      <c r="N3" s="36">
        <v>20</v>
      </c>
      <c r="O3" s="317">
        <v>5.3759999573230743E-2</v>
      </c>
      <c r="P3" s="317"/>
      <c r="Q3" s="36">
        <v>429</v>
      </c>
      <c r="R3" s="317">
        <v>4.3019998818635941E-2</v>
      </c>
      <c r="S3" s="317"/>
      <c r="T3" t="s">
        <v>380</v>
      </c>
      <c r="U3" s="41" t="s">
        <v>250</v>
      </c>
      <c r="V3" s="42"/>
      <c r="W3" s="42"/>
      <c r="X3" s="42"/>
      <c r="Y3" s="42"/>
      <c r="Z3" s="42"/>
      <c r="AA3" t="s">
        <v>284</v>
      </c>
      <c r="AB3" s="30"/>
      <c r="AC3" s="8"/>
      <c r="AD3" s="9"/>
      <c r="AE3" s="8"/>
      <c r="AF3" s="9"/>
      <c r="AG3" s="7"/>
      <c r="AI3" s="35" t="str">
        <f>AA3</f>
        <v>YEAR OF DIAGNOSIS</v>
      </c>
      <c r="AJ3" s="36" t="str">
        <f>""</f>
        <v/>
      </c>
      <c r="AK3" s="36" t="str">
        <f>""</f>
        <v/>
      </c>
      <c r="AL3" s="37" t="str">
        <f>""</f>
        <v/>
      </c>
      <c r="BA3" s="395">
        <v>1</v>
      </c>
      <c r="BB3" s="396" t="s">
        <v>861</v>
      </c>
      <c r="BC3" t="str">
        <f t="shared" ref="BC3:BC66" si="0">E3</f>
        <v>RCF</v>
      </c>
      <c r="BD3" t="str">
        <f t="shared" ref="BD3:BD66" si="1">(LEFT(A3, LEN(A3)-7))&amp;"_"&amp;I3</f>
        <v>NAoMe_initial_age_decades_80cap</v>
      </c>
      <c r="BE3" s="397" t="s">
        <v>862</v>
      </c>
      <c r="BF3" t="str">
        <f t="shared" ref="BF3:BF66" si="2">J3</f>
        <v>30-39 yrs</v>
      </c>
      <c r="BG3">
        <f t="shared" ref="BG3:BG66" si="3">K3</f>
        <v>0</v>
      </c>
      <c r="BH3" s="398">
        <f t="shared" ref="BH3:BH66" si="4">L3</f>
        <v>0</v>
      </c>
      <c r="BO3" s="33"/>
    </row>
    <row r="4" spans="1:67">
      <c r="A4" s="316" t="s">
        <v>27</v>
      </c>
      <c r="B4" t="s">
        <v>380</v>
      </c>
      <c r="C4" t="s">
        <v>910</v>
      </c>
      <c r="D4" t="s">
        <v>314</v>
      </c>
      <c r="E4" s="316" t="s">
        <v>28</v>
      </c>
      <c r="F4" s="316" t="s">
        <v>29</v>
      </c>
      <c r="G4" s="316" t="s">
        <v>449</v>
      </c>
      <c r="H4" s="316" t="s">
        <v>320</v>
      </c>
      <c r="I4" s="316" t="s">
        <v>310</v>
      </c>
      <c r="J4" s="316" t="s">
        <v>279</v>
      </c>
      <c r="K4" s="36">
        <v>2</v>
      </c>
      <c r="L4" s="317">
        <v>7.9999998211860657E-2</v>
      </c>
      <c r="M4" s="317"/>
      <c r="N4" s="36">
        <v>48</v>
      </c>
      <c r="O4" s="317">
        <v>0.1290300041437149</v>
      </c>
      <c r="P4" s="317"/>
      <c r="Q4" s="36">
        <v>1024</v>
      </c>
      <c r="R4" s="317">
        <v>0.1026899963617325</v>
      </c>
      <c r="S4" s="317"/>
      <c r="T4" t="s">
        <v>380</v>
      </c>
      <c r="U4" s="41" t="s">
        <v>250</v>
      </c>
      <c r="V4" s="42"/>
      <c r="W4" s="42" t="s">
        <v>27</v>
      </c>
      <c r="X4" s="42" t="str">
        <f>View_Patient_Characteristics!$C$9</f>
        <v>Ashford and St Peter's Hospitals NHS Foundation Trust</v>
      </c>
      <c r="Y4" s="42" t="s">
        <v>309</v>
      </c>
      <c r="Z4" s="42">
        <v>2021</v>
      </c>
      <c r="AA4">
        <v>2021</v>
      </c>
      <c r="AB4" s="30">
        <f t="shared" ref="AB4:AC6" si="5">IFERROR(SUMIFS(K:K, $A:$A, $W4, $F:$F, $X4, $I:$I, $Y4, $J:$J, $Z4),0)</f>
        <v>23</v>
      </c>
      <c r="AC4" s="8">
        <f t="shared" si="5"/>
        <v>0.45098000764846802</v>
      </c>
      <c r="AD4" s="188">
        <f t="shared" ref="AD4:AE6" si="6">IF($V$2="Wales", #N/A, IFERROR(SUMIFS(N:N, $A:$A, $W4, $F:$F, $X4, $I:$I, $Y4, $J:$J, $Z4),0))</f>
        <v>160</v>
      </c>
      <c r="AE4" s="189">
        <f t="shared" si="6"/>
        <v>0.348580002784729</v>
      </c>
      <c r="AF4" s="9">
        <f t="shared" ref="AF4:AG6" si="7">IFERROR(SUMIFS(Q:Q, $A:$A, $W4, $F:$F, $X4, $I:$I, $Y4, $J:$J, $Z4),0)</f>
        <v>3283</v>
      </c>
      <c r="AG4" s="7">
        <f t="shared" si="7"/>
        <v>0.3292199969291687</v>
      </c>
      <c r="AI4" s="35">
        <f>AA4</f>
        <v>2021</v>
      </c>
      <c r="AJ4" s="17" t="str">
        <f>IF(OR(AB4=1, AB4=2, AB4=3, AB4=4), "&lt;5",TEXT(AB4, "#,##0"))   &amp;    IF(AB4=0,"", " ("&amp;TEXT(ROUND(AC4*100,1), "#0.0")&amp;"%)")</f>
        <v>23 (45.1%)</v>
      </c>
      <c r="AK4" s="17" t="str">
        <f>IF($V$2 = "Wales", "N/A", IF(OR(AD4=1, AD4=2, AD4=3, AD4=4), "&lt;5", TEXT(AD4, "#,##0"))   &amp;   IF(AD4=0,"", " ("&amp;TEXT(ROUND(AE4*100,1), "#0.0")&amp;"%)"))</f>
        <v>160 (34.9%)</v>
      </c>
      <c r="AL4" s="25" t="str">
        <f>IF(OR(AF4=1, AF4=2, AF4=3, AF4=4), "&lt;5", TEXT(AF4, "#,##0"))   &amp;   IF(AF4=0,"", " ("&amp;TEXT(ROUND(AG4*100,1), "#0.0")&amp;"%)")</f>
        <v>3,283 (32.9%)</v>
      </c>
      <c r="BA4" s="395">
        <v>1</v>
      </c>
      <c r="BB4" s="396" t="s">
        <v>861</v>
      </c>
      <c r="BC4" t="str">
        <f t="shared" si="0"/>
        <v>RCF</v>
      </c>
      <c r="BD4" t="str">
        <f t="shared" si="1"/>
        <v>NAoMe_initial_age_decades_80cap</v>
      </c>
      <c r="BE4" s="397" t="s">
        <v>862</v>
      </c>
      <c r="BF4" t="str">
        <f t="shared" si="2"/>
        <v>40-49 yrs</v>
      </c>
      <c r="BG4">
        <f t="shared" si="3"/>
        <v>2</v>
      </c>
      <c r="BH4" s="398">
        <f t="shared" si="4"/>
        <v>7.9999998211860657E-2</v>
      </c>
      <c r="BO4" s="33"/>
    </row>
    <row r="5" spans="1:67">
      <c r="A5" s="316" t="s">
        <v>27</v>
      </c>
      <c r="B5" t="s">
        <v>380</v>
      </c>
      <c r="C5" t="s">
        <v>910</v>
      </c>
      <c r="D5" t="s">
        <v>314</v>
      </c>
      <c r="E5" s="316" t="s">
        <v>28</v>
      </c>
      <c r="F5" s="316" t="s">
        <v>29</v>
      </c>
      <c r="G5" s="316" t="s">
        <v>449</v>
      </c>
      <c r="H5" s="316" t="s">
        <v>320</v>
      </c>
      <c r="I5" s="316" t="s">
        <v>310</v>
      </c>
      <c r="J5" s="316" t="s">
        <v>280</v>
      </c>
      <c r="K5" s="36">
        <v>5</v>
      </c>
      <c r="L5" s="317">
        <v>0.20000000298023221</v>
      </c>
      <c r="M5" s="317"/>
      <c r="N5" s="36">
        <v>60</v>
      </c>
      <c r="O5" s="317">
        <v>0.1612900048494339</v>
      </c>
      <c r="P5" s="317"/>
      <c r="Q5" s="36">
        <v>1733</v>
      </c>
      <c r="R5" s="317">
        <v>0.17378999292850489</v>
      </c>
      <c r="S5" s="317"/>
      <c r="T5" t="s">
        <v>380</v>
      </c>
      <c r="U5" s="41" t="s">
        <v>250</v>
      </c>
      <c r="V5" s="42"/>
      <c r="W5" s="42" t="s">
        <v>27</v>
      </c>
      <c r="X5" s="42" t="str">
        <f>View_Patient_Characteristics!$C$9</f>
        <v>Ashford and St Peter's Hospitals NHS Foundation Trust</v>
      </c>
      <c r="Y5" s="42" t="s">
        <v>309</v>
      </c>
      <c r="Z5" s="42">
        <v>2022</v>
      </c>
      <c r="AA5">
        <v>2022</v>
      </c>
      <c r="AB5" s="30">
        <f t="shared" si="5"/>
        <v>17</v>
      </c>
      <c r="AC5" s="8">
        <f t="shared" si="5"/>
        <v>0.33333000540733337</v>
      </c>
      <c r="AD5" s="188">
        <f t="shared" si="6"/>
        <v>151</v>
      </c>
      <c r="AE5" s="189">
        <f t="shared" si="6"/>
        <v>0.32897999882698059</v>
      </c>
      <c r="AF5" s="9">
        <f t="shared" si="7"/>
        <v>3315</v>
      </c>
      <c r="AG5" s="7">
        <f t="shared" si="7"/>
        <v>0.33243000507354742</v>
      </c>
      <c r="AI5" s="35">
        <f>AA5</f>
        <v>2022</v>
      </c>
      <c r="AJ5" s="17" t="str">
        <f>IF(OR(AB5=1, AB5=2, AB5=3, AB5=4), "&lt;5",TEXT(AB5, "#,##0"))   &amp;    IF(AB5=0,"", " ("&amp;TEXT(ROUND(AC5*100,1), "#0.0")&amp;"%)")</f>
        <v>17 (33.3%)</v>
      </c>
      <c r="AK5" s="17" t="str">
        <f>IF($V$2 = "Wales", "N/A", IF(OR(AD5=1, AD5=2, AD5=3, AD5=4), "&lt;5", TEXT(AD5, "#,##0"))   &amp;   IF(AD5=0,"", " ("&amp;TEXT(ROUND(AE5*100,1), "#0.0")&amp;"%)"))</f>
        <v>151 (32.9%)</v>
      </c>
      <c r="AL5" s="25" t="str">
        <f>IF(OR(AF5=1, AF5=2, AF5=3, AF5=4), "&lt;5", TEXT(AF5, "#,##0"))   &amp;   IF(AF5=0,"", " ("&amp;TEXT(ROUND(AG5*100,1), "#0.0")&amp;"%)")</f>
        <v>3,315 (33.2%)</v>
      </c>
      <c r="BA5" s="395">
        <v>1</v>
      </c>
      <c r="BB5" s="396" t="s">
        <v>861</v>
      </c>
      <c r="BC5" t="str">
        <f t="shared" si="0"/>
        <v>RCF</v>
      </c>
      <c r="BD5" t="str">
        <f t="shared" si="1"/>
        <v>NAoMe_initial_age_decades_80cap</v>
      </c>
      <c r="BE5" s="397" t="s">
        <v>862</v>
      </c>
      <c r="BF5" t="str">
        <f t="shared" si="2"/>
        <v>50-59 yrs</v>
      </c>
      <c r="BG5">
        <f t="shared" si="3"/>
        <v>5</v>
      </c>
      <c r="BH5" s="398">
        <f t="shared" si="4"/>
        <v>0.20000000298023221</v>
      </c>
      <c r="BO5" s="33"/>
    </row>
    <row r="6" spans="1:67">
      <c r="A6" s="316" t="s">
        <v>27</v>
      </c>
      <c r="B6" t="s">
        <v>380</v>
      </c>
      <c r="C6" t="s">
        <v>910</v>
      </c>
      <c r="D6" t="s">
        <v>314</v>
      </c>
      <c r="E6" s="316" t="s">
        <v>28</v>
      </c>
      <c r="F6" s="316" t="s">
        <v>29</v>
      </c>
      <c r="G6" s="316" t="s">
        <v>449</v>
      </c>
      <c r="H6" s="316" t="s">
        <v>320</v>
      </c>
      <c r="I6" s="316" t="s">
        <v>310</v>
      </c>
      <c r="J6" s="316" t="s">
        <v>281</v>
      </c>
      <c r="K6" s="36">
        <v>10</v>
      </c>
      <c r="L6" s="317">
        <v>0.40000000596046448</v>
      </c>
      <c r="M6" s="317"/>
      <c r="N6" s="36">
        <v>61</v>
      </c>
      <c r="O6" s="317">
        <v>0.16398000717163089</v>
      </c>
      <c r="P6" s="317"/>
      <c r="Q6" s="36">
        <v>1931</v>
      </c>
      <c r="R6" s="317">
        <v>0.19363999366760251</v>
      </c>
      <c r="S6" s="317"/>
      <c r="T6" t="s">
        <v>380</v>
      </c>
      <c r="U6" s="41" t="s">
        <v>250</v>
      </c>
      <c r="V6" s="42"/>
      <c r="W6" s="42" t="s">
        <v>27</v>
      </c>
      <c r="X6" s="42" t="str">
        <f>View_Patient_Characteristics!$C$9</f>
        <v>Ashford and St Peter's Hospitals NHS Foundation Trust</v>
      </c>
      <c r="Y6" s="42" t="s">
        <v>309</v>
      </c>
      <c r="Z6" s="42">
        <v>2023</v>
      </c>
      <c r="AA6">
        <v>2023</v>
      </c>
      <c r="AB6" s="30">
        <f t="shared" si="5"/>
        <v>11</v>
      </c>
      <c r="AC6" s="8">
        <f t="shared" si="5"/>
        <v>0.2156900018453598</v>
      </c>
      <c r="AD6" s="188">
        <f t="shared" si="6"/>
        <v>148</v>
      </c>
      <c r="AE6" s="189">
        <f t="shared" si="6"/>
        <v>0.32243999838829041</v>
      </c>
      <c r="AF6" s="9">
        <f t="shared" si="7"/>
        <v>3374</v>
      </c>
      <c r="AG6" s="7">
        <f t="shared" si="7"/>
        <v>0.33834999799728388</v>
      </c>
      <c r="AI6" s="35">
        <f>AA6</f>
        <v>2023</v>
      </c>
      <c r="AJ6" s="17" t="str">
        <f>IF(OR(AB6=1, AB6=2, AB6=3, AB6=4), "&lt;5",TEXT(AB6, "#,##0"))   &amp;    IF(AB6=0,"", " ("&amp;TEXT(ROUND(AC6*100,1), "#0.0")&amp;"%)")</f>
        <v>11 (21.6%)</v>
      </c>
      <c r="AK6" s="17" t="str">
        <f>IF($V$2 = "Wales", "N/A", IF(OR(AD6=1, AD6=2, AD6=3, AD6=4), "&lt;5", TEXT(AD6, "#,##0"))   &amp;   IF(AD6=0,"", " ("&amp;TEXT(ROUND(AE6*100,1), "#0.0")&amp;"%)"))</f>
        <v>148 (32.2%)</v>
      </c>
      <c r="AL6" s="25" t="str">
        <f>IF(OR(AF6=1, AF6=2, AF6=3, AF6=4), "&lt;5", TEXT(AF6, "#,##0"))   &amp;   IF(AF6=0,"", " ("&amp;TEXT(ROUND(AG6*100,1), "#0.0")&amp;"%)")</f>
        <v>3,374 (33.8%)</v>
      </c>
      <c r="BA6" s="395">
        <v>1</v>
      </c>
      <c r="BB6" s="396" t="s">
        <v>861</v>
      </c>
      <c r="BC6" t="str">
        <f t="shared" si="0"/>
        <v>RCF</v>
      </c>
      <c r="BD6" t="str">
        <f t="shared" si="1"/>
        <v>NAoMe_initial_age_decades_80cap</v>
      </c>
      <c r="BE6" s="397" t="s">
        <v>862</v>
      </c>
      <c r="BF6" t="str">
        <f t="shared" si="2"/>
        <v>60-69 yrs</v>
      </c>
      <c r="BG6">
        <f t="shared" si="3"/>
        <v>10</v>
      </c>
      <c r="BH6" s="398">
        <f t="shared" si="4"/>
        <v>0.40000000596046448</v>
      </c>
      <c r="BO6" s="33"/>
    </row>
    <row r="7" spans="1:67">
      <c r="A7" s="316" t="s">
        <v>27</v>
      </c>
      <c r="B7" t="s">
        <v>380</v>
      </c>
      <c r="C7" t="s">
        <v>910</v>
      </c>
      <c r="D7" t="s">
        <v>314</v>
      </c>
      <c r="E7" s="316" t="s">
        <v>28</v>
      </c>
      <c r="F7" s="316" t="s">
        <v>29</v>
      </c>
      <c r="G7" s="316" t="s">
        <v>449</v>
      </c>
      <c r="H7" s="316" t="s">
        <v>320</v>
      </c>
      <c r="I7" s="316" t="s">
        <v>310</v>
      </c>
      <c r="J7" s="316" t="s">
        <v>282</v>
      </c>
      <c r="K7" s="36">
        <v>2</v>
      </c>
      <c r="L7" s="317">
        <v>7.9999998211860657E-2</v>
      </c>
      <c r="M7" s="317"/>
      <c r="N7" s="36">
        <v>94</v>
      </c>
      <c r="O7" s="317">
        <v>0.25268998742103582</v>
      </c>
      <c r="P7" s="317"/>
      <c r="Q7" s="36">
        <v>2493</v>
      </c>
      <c r="R7" s="317">
        <v>0.25</v>
      </c>
      <c r="S7" s="317"/>
      <c r="T7" t="s">
        <v>380</v>
      </c>
      <c r="U7" s="41" t="s">
        <v>250</v>
      </c>
      <c r="V7" s="42"/>
      <c r="W7" s="42"/>
      <c r="X7" s="42"/>
      <c r="Y7" s="42"/>
      <c r="Z7" s="42"/>
      <c r="AA7" t="s">
        <v>368</v>
      </c>
      <c r="AB7" s="30"/>
      <c r="AC7" s="8"/>
      <c r="AD7" s="9"/>
      <c r="AE7" s="8"/>
      <c r="AF7" s="9"/>
      <c r="AG7" s="7"/>
      <c r="AI7" s="35" t="str">
        <f t="shared" ref="AI7:AI54" si="8">AA7</f>
        <v>AGE AT DIAGNOSIS</v>
      </c>
      <c r="AJ7" s="36" t="str">
        <f>""</f>
        <v/>
      </c>
      <c r="AK7" s="36" t="str">
        <f>""</f>
        <v/>
      </c>
      <c r="AL7" s="37" t="str">
        <f>""</f>
        <v/>
      </c>
      <c r="BA7" s="395">
        <v>1</v>
      </c>
      <c r="BB7" s="396" t="s">
        <v>861</v>
      </c>
      <c r="BC7" t="str">
        <f t="shared" si="0"/>
        <v>RCF</v>
      </c>
      <c r="BD7" t="str">
        <f t="shared" si="1"/>
        <v>NAoMe_initial_age_decades_80cap</v>
      </c>
      <c r="BE7" s="397" t="s">
        <v>862</v>
      </c>
      <c r="BF7" t="str">
        <f t="shared" si="2"/>
        <v>70-79 yrs</v>
      </c>
      <c r="BG7">
        <f t="shared" si="3"/>
        <v>2</v>
      </c>
      <c r="BH7" s="398">
        <f t="shared" si="4"/>
        <v>7.9999998211860657E-2</v>
      </c>
      <c r="BO7" s="33"/>
    </row>
    <row r="8" spans="1:67">
      <c r="A8" s="316" t="s">
        <v>27</v>
      </c>
      <c r="B8" t="s">
        <v>380</v>
      </c>
      <c r="C8" t="s">
        <v>910</v>
      </c>
      <c r="D8" t="s">
        <v>314</v>
      </c>
      <c r="E8" s="316" t="s">
        <v>28</v>
      </c>
      <c r="F8" s="316" t="s">
        <v>29</v>
      </c>
      <c r="G8" s="316" t="s">
        <v>449</v>
      </c>
      <c r="H8" s="316" t="s">
        <v>320</v>
      </c>
      <c r="I8" s="316" t="s">
        <v>310</v>
      </c>
      <c r="J8" s="316" t="s">
        <v>283</v>
      </c>
      <c r="K8" s="36">
        <v>6</v>
      </c>
      <c r="L8" s="317">
        <v>0.239999994635582</v>
      </c>
      <c r="M8" s="317"/>
      <c r="N8" s="36">
        <v>87</v>
      </c>
      <c r="O8" s="317">
        <v>0.2338699996471405</v>
      </c>
      <c r="P8" s="317"/>
      <c r="Q8" s="36">
        <v>2292</v>
      </c>
      <c r="R8" s="317">
        <v>0.2298399955034256</v>
      </c>
      <c r="S8" s="317"/>
      <c r="T8" t="s">
        <v>380</v>
      </c>
      <c r="U8" s="41" t="s">
        <v>250</v>
      </c>
      <c r="V8" s="42"/>
      <c r="W8" s="42" t="s">
        <v>27</v>
      </c>
      <c r="X8" s="42" t="str">
        <f>View_Patient_Characteristics!$C$9</f>
        <v>Ashford and St Peter's Hospitals NHS Foundation Trust</v>
      </c>
      <c r="Y8" s="42" t="s">
        <v>310</v>
      </c>
      <c r="Z8" s="42" t="s">
        <v>277</v>
      </c>
      <c r="AA8" t="s">
        <v>277</v>
      </c>
      <c r="AB8" s="30">
        <f t="shared" ref="AB8:AC14" si="9">IFERROR(SUMIFS(K:K, $A:$A, $W8, $F:$F, $X8, $I:$I, $Y8, $J:$J, $Z8),0)</f>
        <v>0</v>
      </c>
      <c r="AC8" s="8">
        <f t="shared" si="9"/>
        <v>0</v>
      </c>
      <c r="AD8" s="188">
        <f t="shared" ref="AD8:AE14" si="10">IF($V$2="Wales", #N/A, IFERROR(SUMIFS(N:N, $A:$A, $W8, $F:$F, $X8, $I:$I, $Y8, $J:$J, $Z8),0))</f>
        <v>0</v>
      </c>
      <c r="AE8" s="189">
        <f t="shared" si="10"/>
        <v>0</v>
      </c>
      <c r="AF8" s="9">
        <f t="shared" ref="AF8:AG14" si="11">IFERROR(SUMIFS(Q:Q, $A:$A, $W8, $F:$F, $X8, $I:$I, $Y8, $J:$J, $Z8),0)</f>
        <v>70</v>
      </c>
      <c r="AG8" s="7">
        <f t="shared" si="11"/>
        <v>7.0199999026954174E-3</v>
      </c>
      <c r="AI8" s="35" t="str">
        <f t="shared" si="8"/>
        <v>18-29 yrs</v>
      </c>
      <c r="AJ8" s="17" t="str">
        <f t="shared" ref="AJ8:AJ14" si="12">IF(OR(AB8=1, AB8=2, AB8=3, AB8=4), "&lt;5",TEXT(AB8, "#,##0"))   &amp;    IF(AB8=0,"", " ("&amp;TEXT(ROUND(AC8*100,1), "#0.0")&amp;"%)")</f>
        <v>0</v>
      </c>
      <c r="AK8" s="17" t="str">
        <f t="shared" ref="AK8:AK14" si="13">IF($V$2 = "Wales", "N/A", IF(OR(AD8=1, AD8=2, AD8=3, AD8=4), "&lt;5", TEXT(AD8, "#,##0"))   &amp;   IF(AD8=0,"", " ("&amp;TEXT(ROUND(AE8*100,1), "#0.0")&amp;"%)"))</f>
        <v>0</v>
      </c>
      <c r="AL8" s="25" t="str">
        <f t="shared" ref="AL8:AL14" si="14">IF(OR(AF8=1, AF8=2, AF8=3, AF8=4), "&lt;5", TEXT(AF8, "#,##0"))   &amp;   IF(AF8=0,"", " ("&amp;TEXT(ROUND(AG8*100,1), "#0.0")&amp;"%)")</f>
        <v>70 (0.7%)</v>
      </c>
      <c r="BA8" s="395">
        <v>1</v>
      </c>
      <c r="BB8" s="396" t="s">
        <v>861</v>
      </c>
      <c r="BC8" t="str">
        <f t="shared" si="0"/>
        <v>RCF</v>
      </c>
      <c r="BD8" t="str">
        <f t="shared" si="1"/>
        <v>NAoMe_initial_age_decades_80cap</v>
      </c>
      <c r="BE8" s="397" t="s">
        <v>862</v>
      </c>
      <c r="BF8" t="str">
        <f t="shared" si="2"/>
        <v>80+ yrs</v>
      </c>
      <c r="BG8">
        <f t="shared" si="3"/>
        <v>6</v>
      </c>
      <c r="BH8" s="398">
        <f t="shared" si="4"/>
        <v>0.239999994635582</v>
      </c>
      <c r="BO8" s="33"/>
    </row>
    <row r="9" spans="1:67">
      <c r="A9" s="316" t="s">
        <v>27</v>
      </c>
      <c r="B9" t="s">
        <v>380</v>
      </c>
      <c r="C9" t="s">
        <v>910</v>
      </c>
      <c r="D9" t="s">
        <v>314</v>
      </c>
      <c r="E9" s="316" t="s">
        <v>28</v>
      </c>
      <c r="F9" s="316" t="s">
        <v>29</v>
      </c>
      <c r="G9" s="316" t="s">
        <v>449</v>
      </c>
      <c r="H9" s="316" t="s">
        <v>320</v>
      </c>
      <c r="I9" s="316" t="s">
        <v>341</v>
      </c>
      <c r="J9" s="316" t="s">
        <v>13</v>
      </c>
      <c r="K9" s="36">
        <v>20</v>
      </c>
      <c r="L9" s="317">
        <v>0.80000001192092896</v>
      </c>
      <c r="M9" s="317">
        <v>0.83332997560501099</v>
      </c>
      <c r="N9" s="36">
        <v>254</v>
      </c>
      <c r="O9" s="317">
        <v>0.68279999494552612</v>
      </c>
      <c r="P9" s="317">
        <v>0.69779998064041138</v>
      </c>
      <c r="Q9" s="36">
        <v>6753</v>
      </c>
      <c r="R9" s="317">
        <v>0.67720001935958862</v>
      </c>
      <c r="S9" s="317">
        <v>0.69554001092910767</v>
      </c>
      <c r="T9" t="s">
        <v>380</v>
      </c>
      <c r="U9" s="41" t="s">
        <v>250</v>
      </c>
      <c r="V9" s="42"/>
      <c r="W9" s="42" t="s">
        <v>27</v>
      </c>
      <c r="X9" s="42" t="str">
        <f>View_Patient_Characteristics!$C$9</f>
        <v>Ashford and St Peter's Hospitals NHS Foundation Trust</v>
      </c>
      <c r="Y9" s="42" t="s">
        <v>310</v>
      </c>
      <c r="Z9" s="42" t="s">
        <v>278</v>
      </c>
      <c r="AA9" t="s">
        <v>278</v>
      </c>
      <c r="AB9" s="30">
        <f t="shared" si="9"/>
        <v>2</v>
      </c>
      <c r="AC9" s="8">
        <f t="shared" si="9"/>
        <v>3.9220001548528671E-2</v>
      </c>
      <c r="AD9" s="188">
        <f t="shared" si="10"/>
        <v>14</v>
      </c>
      <c r="AE9" s="189">
        <f t="shared" si="10"/>
        <v>3.0500000342726711E-2</v>
      </c>
      <c r="AF9" s="9">
        <f t="shared" si="11"/>
        <v>429</v>
      </c>
      <c r="AG9" s="7">
        <f t="shared" si="11"/>
        <v>4.3019998818635941E-2</v>
      </c>
      <c r="AI9" s="35" t="str">
        <f t="shared" si="8"/>
        <v>30-39 yrs</v>
      </c>
      <c r="AJ9" s="17" t="str">
        <f t="shared" si="12"/>
        <v>&lt;5 (3.9%)</v>
      </c>
      <c r="AK9" s="17" t="str">
        <f t="shared" si="13"/>
        <v>14 (3.1%)</v>
      </c>
      <c r="AL9" s="25" t="str">
        <f t="shared" si="14"/>
        <v>429 (4.3%)</v>
      </c>
      <c r="BA9" s="395">
        <v>1</v>
      </c>
      <c r="BB9" s="396" t="s">
        <v>861</v>
      </c>
      <c r="BC9" t="str">
        <f t="shared" si="0"/>
        <v>RCF</v>
      </c>
      <c r="BD9" t="str">
        <f t="shared" si="1"/>
        <v>NAoMe_initial_ch_score_2cap</v>
      </c>
      <c r="BE9" s="397" t="s">
        <v>862</v>
      </c>
      <c r="BF9" t="str">
        <f t="shared" si="2"/>
        <v>0</v>
      </c>
      <c r="BG9">
        <f t="shared" si="3"/>
        <v>20</v>
      </c>
      <c r="BH9" s="398">
        <f t="shared" si="4"/>
        <v>0.80000001192092896</v>
      </c>
      <c r="BO9" s="33"/>
    </row>
    <row r="10" spans="1:67">
      <c r="A10" s="316" t="s">
        <v>27</v>
      </c>
      <c r="B10" t="s">
        <v>380</v>
      </c>
      <c r="C10" t="s">
        <v>910</v>
      </c>
      <c r="D10" t="s">
        <v>314</v>
      </c>
      <c r="E10" s="316" t="s">
        <v>28</v>
      </c>
      <c r="F10" s="316" t="s">
        <v>29</v>
      </c>
      <c r="G10" s="316" t="s">
        <v>449</v>
      </c>
      <c r="H10" s="316" t="s">
        <v>320</v>
      </c>
      <c r="I10" s="316" t="s">
        <v>341</v>
      </c>
      <c r="J10" s="316" t="s">
        <v>14</v>
      </c>
      <c r="K10" s="36">
        <v>2</v>
      </c>
      <c r="L10" s="317">
        <v>7.9999998211860657E-2</v>
      </c>
      <c r="M10" s="317">
        <v>8.3329997956752777E-2</v>
      </c>
      <c r="N10" s="36">
        <v>53</v>
      </c>
      <c r="O10" s="317">
        <v>0.14247000217437741</v>
      </c>
      <c r="P10" s="317">
        <v>0.14560000598430631</v>
      </c>
      <c r="Q10" s="36">
        <v>1630</v>
      </c>
      <c r="R10" s="317">
        <v>0.16346000134944921</v>
      </c>
      <c r="S10" s="317">
        <v>0.16788999736309049</v>
      </c>
      <c r="T10" t="s">
        <v>380</v>
      </c>
      <c r="U10" s="41" t="s">
        <v>250</v>
      </c>
      <c r="V10" s="42"/>
      <c r="W10" s="42" t="s">
        <v>27</v>
      </c>
      <c r="X10" s="42" t="str">
        <f>View_Patient_Characteristics!$C$9</f>
        <v>Ashford and St Peter's Hospitals NHS Foundation Trust</v>
      </c>
      <c r="Y10" s="42" t="s">
        <v>310</v>
      </c>
      <c r="Z10" s="42" t="s">
        <v>279</v>
      </c>
      <c r="AA10" t="s">
        <v>279</v>
      </c>
      <c r="AB10" s="30">
        <f t="shared" si="9"/>
        <v>2</v>
      </c>
      <c r="AC10" s="8">
        <f t="shared" si="9"/>
        <v>3.9220001548528671E-2</v>
      </c>
      <c r="AD10" s="188">
        <f t="shared" si="10"/>
        <v>25</v>
      </c>
      <c r="AE10" s="189">
        <f t="shared" si="10"/>
        <v>5.4469998925924301E-2</v>
      </c>
      <c r="AF10" s="9">
        <f t="shared" si="11"/>
        <v>1024</v>
      </c>
      <c r="AG10" s="7">
        <f t="shared" si="11"/>
        <v>0.1026899963617325</v>
      </c>
      <c r="AI10" s="35" t="str">
        <f t="shared" si="8"/>
        <v>40-49 yrs</v>
      </c>
      <c r="AJ10" s="17" t="str">
        <f t="shared" si="12"/>
        <v>&lt;5 (3.9%)</v>
      </c>
      <c r="AK10" s="17" t="str">
        <f t="shared" si="13"/>
        <v>25 (5.4%)</v>
      </c>
      <c r="AL10" s="25" t="str">
        <f t="shared" si="14"/>
        <v>1,024 (10.3%)</v>
      </c>
      <c r="BA10" s="395">
        <v>1</v>
      </c>
      <c r="BB10" s="396" t="s">
        <v>861</v>
      </c>
      <c r="BC10" t="str">
        <f t="shared" si="0"/>
        <v>RCF</v>
      </c>
      <c r="BD10" t="str">
        <f t="shared" si="1"/>
        <v>NAoMe_initial_ch_score_2cap</v>
      </c>
      <c r="BE10" s="397" t="s">
        <v>862</v>
      </c>
      <c r="BF10" t="str">
        <f t="shared" si="2"/>
        <v>1</v>
      </c>
      <c r="BG10">
        <f t="shared" si="3"/>
        <v>2</v>
      </c>
      <c r="BH10" s="398">
        <f t="shared" si="4"/>
        <v>7.9999998211860657E-2</v>
      </c>
      <c r="BO10" s="33"/>
    </row>
    <row r="11" spans="1:67">
      <c r="A11" s="316" t="s">
        <v>27</v>
      </c>
      <c r="B11" t="s">
        <v>380</v>
      </c>
      <c r="C11" t="s">
        <v>910</v>
      </c>
      <c r="D11" t="s">
        <v>314</v>
      </c>
      <c r="E11" s="316" t="s">
        <v>28</v>
      </c>
      <c r="F11" s="316" t="s">
        <v>29</v>
      </c>
      <c r="G11" s="316" t="s">
        <v>449</v>
      </c>
      <c r="H11" s="316" t="s">
        <v>320</v>
      </c>
      <c r="I11" s="316" t="s">
        <v>341</v>
      </c>
      <c r="J11" s="316" t="s">
        <v>301</v>
      </c>
      <c r="K11" s="36">
        <v>2</v>
      </c>
      <c r="L11" s="317">
        <v>7.9999998211860657E-2</v>
      </c>
      <c r="M11" s="317">
        <v>8.3329997956752777E-2</v>
      </c>
      <c r="N11" s="36">
        <v>57</v>
      </c>
      <c r="O11" s="317">
        <v>0.15322999656200409</v>
      </c>
      <c r="P11" s="317">
        <v>0.15658999979495999</v>
      </c>
      <c r="Q11" s="36">
        <v>1326</v>
      </c>
      <c r="R11" s="317">
        <v>0.132970005273819</v>
      </c>
      <c r="S11" s="317">
        <v>0.13657000660896301</v>
      </c>
      <c r="T11" t="s">
        <v>380</v>
      </c>
      <c r="U11" s="41" t="s">
        <v>250</v>
      </c>
      <c r="V11" s="42"/>
      <c r="W11" s="42" t="s">
        <v>27</v>
      </c>
      <c r="X11" s="42" t="str">
        <f>View_Patient_Characteristics!$C$9</f>
        <v>Ashford and St Peter's Hospitals NHS Foundation Trust</v>
      </c>
      <c r="Y11" s="42" t="s">
        <v>310</v>
      </c>
      <c r="Z11" s="42" t="s">
        <v>280</v>
      </c>
      <c r="AA11" t="s">
        <v>280</v>
      </c>
      <c r="AB11" s="30">
        <f t="shared" si="9"/>
        <v>10</v>
      </c>
      <c r="AC11" s="8">
        <f t="shared" si="9"/>
        <v>0.19607999920845029</v>
      </c>
      <c r="AD11" s="188">
        <f t="shared" si="10"/>
        <v>79</v>
      </c>
      <c r="AE11" s="189">
        <f t="shared" si="10"/>
        <v>0.1721100062131882</v>
      </c>
      <c r="AF11" s="9">
        <f t="shared" si="11"/>
        <v>1733</v>
      </c>
      <c r="AG11" s="7">
        <f t="shared" si="11"/>
        <v>0.17378999292850489</v>
      </c>
      <c r="AI11" s="35" t="str">
        <f t="shared" si="8"/>
        <v>50-59 yrs</v>
      </c>
      <c r="AJ11" s="17" t="str">
        <f t="shared" si="12"/>
        <v>10 (19.6%)</v>
      </c>
      <c r="AK11" s="17" t="str">
        <f t="shared" si="13"/>
        <v>79 (17.2%)</v>
      </c>
      <c r="AL11" s="25" t="str">
        <f t="shared" si="14"/>
        <v>1,733 (17.4%)</v>
      </c>
      <c r="BA11" s="395">
        <v>1</v>
      </c>
      <c r="BB11" s="396" t="s">
        <v>861</v>
      </c>
      <c r="BC11" t="str">
        <f t="shared" si="0"/>
        <v>RCF</v>
      </c>
      <c r="BD11" t="str">
        <f t="shared" si="1"/>
        <v>NAoMe_initial_ch_score_2cap</v>
      </c>
      <c r="BE11" s="397" t="s">
        <v>862</v>
      </c>
      <c r="BF11" t="str">
        <f t="shared" si="2"/>
        <v>2+</v>
      </c>
      <c r="BG11">
        <f t="shared" si="3"/>
        <v>2</v>
      </c>
      <c r="BH11" s="398">
        <f t="shared" si="4"/>
        <v>7.9999998211860657E-2</v>
      </c>
      <c r="BO11" s="33"/>
    </row>
    <row r="12" spans="1:67">
      <c r="A12" s="316" t="s">
        <v>27</v>
      </c>
      <c r="B12" t="s">
        <v>380</v>
      </c>
      <c r="C12" t="s">
        <v>910</v>
      </c>
      <c r="D12" t="s">
        <v>314</v>
      </c>
      <c r="E12" s="316" t="s">
        <v>28</v>
      </c>
      <c r="F12" s="316" t="s">
        <v>29</v>
      </c>
      <c r="G12" s="316" t="s">
        <v>449</v>
      </c>
      <c r="H12" s="316" t="s">
        <v>320</v>
      </c>
      <c r="I12" s="316" t="s">
        <v>341</v>
      </c>
      <c r="J12" s="316" t="s">
        <v>260</v>
      </c>
      <c r="K12" s="36">
        <v>1</v>
      </c>
      <c r="L12" s="317">
        <v>3.9999999105930328E-2</v>
      </c>
      <c r="M12" s="317"/>
      <c r="N12" s="36">
        <v>8</v>
      </c>
      <c r="O12" s="317">
        <v>2.150999940931797E-2</v>
      </c>
      <c r="P12" s="317"/>
      <c r="Q12" s="36">
        <v>263</v>
      </c>
      <c r="R12" s="317">
        <v>2.6370000094175339E-2</v>
      </c>
      <c r="S12" s="317"/>
      <c r="T12" t="s">
        <v>380</v>
      </c>
      <c r="U12" s="41" t="s">
        <v>250</v>
      </c>
      <c r="V12" s="42"/>
      <c r="W12" s="42" t="s">
        <v>27</v>
      </c>
      <c r="X12" s="42" t="str">
        <f>View_Patient_Characteristics!$C$9</f>
        <v>Ashford and St Peter's Hospitals NHS Foundation Trust</v>
      </c>
      <c r="Y12" s="42" t="s">
        <v>310</v>
      </c>
      <c r="Z12" s="42" t="s">
        <v>281</v>
      </c>
      <c r="AA12" t="s">
        <v>281</v>
      </c>
      <c r="AB12" s="30">
        <f t="shared" si="9"/>
        <v>6</v>
      </c>
      <c r="AC12" s="8">
        <f t="shared" si="9"/>
        <v>0.1176500022411346</v>
      </c>
      <c r="AD12" s="188">
        <f t="shared" si="10"/>
        <v>95</v>
      </c>
      <c r="AE12" s="189">
        <f t="shared" si="10"/>
        <v>0.20697000622749329</v>
      </c>
      <c r="AF12" s="9">
        <f t="shared" si="11"/>
        <v>1931</v>
      </c>
      <c r="AG12" s="7">
        <f t="shared" si="11"/>
        <v>0.19363999366760251</v>
      </c>
      <c r="AI12" s="35" t="str">
        <f t="shared" si="8"/>
        <v>60-69 yrs</v>
      </c>
      <c r="AJ12" s="17" t="str">
        <f t="shared" si="12"/>
        <v>6 (11.8%)</v>
      </c>
      <c r="AK12" s="17" t="str">
        <f t="shared" si="13"/>
        <v>95 (20.7%)</v>
      </c>
      <c r="AL12" s="25" t="str">
        <f t="shared" si="14"/>
        <v>1,931 (19.4%)</v>
      </c>
      <c r="BA12" s="395">
        <v>1</v>
      </c>
      <c r="BB12" s="396" t="s">
        <v>861</v>
      </c>
      <c r="BC12" t="str">
        <f t="shared" si="0"/>
        <v>RCF</v>
      </c>
      <c r="BD12" t="str">
        <f t="shared" si="1"/>
        <v>NAoMe_initial_ch_score_2cap</v>
      </c>
      <c r="BE12" s="397" t="s">
        <v>862</v>
      </c>
      <c r="BF12" t="str">
        <f t="shared" si="2"/>
        <v>Unknown</v>
      </c>
      <c r="BG12">
        <f t="shared" si="3"/>
        <v>1</v>
      </c>
      <c r="BH12" s="398">
        <f t="shared" si="4"/>
        <v>3.9999999105930328E-2</v>
      </c>
      <c r="BO12" s="33"/>
    </row>
    <row r="13" spans="1:67">
      <c r="A13" s="316" t="s">
        <v>27</v>
      </c>
      <c r="B13" t="s">
        <v>380</v>
      </c>
      <c r="C13" t="s">
        <v>910</v>
      </c>
      <c r="D13" t="s">
        <v>314</v>
      </c>
      <c r="E13" s="316" t="s">
        <v>28</v>
      </c>
      <c r="F13" s="316" t="s">
        <v>29</v>
      </c>
      <c r="G13" s="316" t="s">
        <v>449</v>
      </c>
      <c r="H13" s="316" t="s">
        <v>320</v>
      </c>
      <c r="I13" s="316" t="s">
        <v>309</v>
      </c>
      <c r="J13" s="316" t="s">
        <v>289</v>
      </c>
      <c r="K13" s="36">
        <v>5</v>
      </c>
      <c r="L13" s="317">
        <v>0.20000000298023221</v>
      </c>
      <c r="M13" s="317"/>
      <c r="N13" s="36">
        <v>109</v>
      </c>
      <c r="O13" s="317">
        <v>0.29300999641418463</v>
      </c>
      <c r="P13" s="317"/>
      <c r="Q13" s="36">
        <v>3283</v>
      </c>
      <c r="R13" s="317">
        <v>0.3292199969291687</v>
      </c>
      <c r="S13" s="317"/>
      <c r="T13" t="s">
        <v>380</v>
      </c>
      <c r="U13" s="41" t="s">
        <v>250</v>
      </c>
      <c r="V13" s="42"/>
      <c r="W13" s="42" t="s">
        <v>27</v>
      </c>
      <c r="X13" s="42" t="str">
        <f>View_Patient_Characteristics!$C$9</f>
        <v>Ashford and St Peter's Hospitals NHS Foundation Trust</v>
      </c>
      <c r="Y13" s="42" t="s">
        <v>310</v>
      </c>
      <c r="Z13" s="42" t="s">
        <v>282</v>
      </c>
      <c r="AA13" t="s">
        <v>282</v>
      </c>
      <c r="AB13" s="30">
        <f t="shared" si="9"/>
        <v>14</v>
      </c>
      <c r="AC13" s="8">
        <f t="shared" si="9"/>
        <v>0.27450999617576599</v>
      </c>
      <c r="AD13" s="188">
        <f t="shared" si="10"/>
        <v>116</v>
      </c>
      <c r="AE13" s="189">
        <f t="shared" si="10"/>
        <v>0.25271999835968018</v>
      </c>
      <c r="AF13" s="9">
        <f t="shared" si="11"/>
        <v>2493</v>
      </c>
      <c r="AG13" s="7">
        <f t="shared" si="11"/>
        <v>0.25</v>
      </c>
      <c r="AI13" s="35" t="str">
        <f t="shared" si="8"/>
        <v>70-79 yrs</v>
      </c>
      <c r="AJ13" s="17" t="str">
        <f t="shared" si="12"/>
        <v>14 (27.5%)</v>
      </c>
      <c r="AK13" s="17" t="str">
        <f t="shared" si="13"/>
        <v>116 (25.3%)</v>
      </c>
      <c r="AL13" s="25" t="str">
        <f t="shared" si="14"/>
        <v>2,493 (25.0%)</v>
      </c>
      <c r="BA13" s="395">
        <v>1</v>
      </c>
      <c r="BB13" s="396" t="s">
        <v>861</v>
      </c>
      <c r="BC13" t="str">
        <f t="shared" si="0"/>
        <v>RCF</v>
      </c>
      <c r="BD13" t="str">
        <f t="shared" si="1"/>
        <v>NAoMe_initial_diagnosis_year</v>
      </c>
      <c r="BE13" s="397" t="s">
        <v>862</v>
      </c>
      <c r="BF13" t="str">
        <f t="shared" si="2"/>
        <v>2021</v>
      </c>
      <c r="BG13">
        <f t="shared" si="3"/>
        <v>5</v>
      </c>
      <c r="BH13" s="398">
        <f t="shared" si="4"/>
        <v>0.20000000298023221</v>
      </c>
      <c r="BO13" s="33"/>
    </row>
    <row r="14" spans="1:67">
      <c r="A14" s="316" t="s">
        <v>27</v>
      </c>
      <c r="B14" t="s">
        <v>380</v>
      </c>
      <c r="C14" t="s">
        <v>910</v>
      </c>
      <c r="D14" t="s">
        <v>314</v>
      </c>
      <c r="E14" s="316" t="s">
        <v>28</v>
      </c>
      <c r="F14" s="316" t="s">
        <v>29</v>
      </c>
      <c r="G14" s="316" t="s">
        <v>449</v>
      </c>
      <c r="H14" s="316" t="s">
        <v>320</v>
      </c>
      <c r="I14" s="316" t="s">
        <v>309</v>
      </c>
      <c r="J14" s="316" t="s">
        <v>816</v>
      </c>
      <c r="K14" s="36">
        <v>15</v>
      </c>
      <c r="L14" s="317">
        <v>0.60000002384185791</v>
      </c>
      <c r="M14" s="317"/>
      <c r="N14" s="36">
        <v>148</v>
      </c>
      <c r="O14" s="317">
        <v>0.39785000681877142</v>
      </c>
      <c r="P14" s="317"/>
      <c r="Q14" s="36">
        <v>3315</v>
      </c>
      <c r="R14" s="317">
        <v>0.33243000507354742</v>
      </c>
      <c r="S14" s="317"/>
      <c r="T14" t="s">
        <v>380</v>
      </c>
      <c r="U14" s="41" t="s">
        <v>250</v>
      </c>
      <c r="V14" s="42"/>
      <c r="W14" s="42" t="s">
        <v>27</v>
      </c>
      <c r="X14" s="42" t="str">
        <f>View_Patient_Characteristics!$C$9</f>
        <v>Ashford and St Peter's Hospitals NHS Foundation Trust</v>
      </c>
      <c r="Y14" s="42" t="s">
        <v>310</v>
      </c>
      <c r="Z14" s="42" t="s">
        <v>283</v>
      </c>
      <c r="AA14" t="s">
        <v>283</v>
      </c>
      <c r="AB14" s="30">
        <f t="shared" si="9"/>
        <v>17</v>
      </c>
      <c r="AC14" s="8">
        <f t="shared" si="9"/>
        <v>0.33333000540733337</v>
      </c>
      <c r="AD14" s="188">
        <f t="shared" si="10"/>
        <v>130</v>
      </c>
      <c r="AE14" s="189">
        <f t="shared" si="10"/>
        <v>0.28321999311447138</v>
      </c>
      <c r="AF14" s="9">
        <f t="shared" si="11"/>
        <v>2292</v>
      </c>
      <c r="AG14" s="7">
        <f t="shared" si="11"/>
        <v>0.2298399955034256</v>
      </c>
      <c r="AI14" s="35" t="str">
        <f t="shared" si="8"/>
        <v>80+ yrs</v>
      </c>
      <c r="AJ14" s="17" t="str">
        <f t="shared" si="12"/>
        <v>17 (33.3%)</v>
      </c>
      <c r="AK14" s="17" t="str">
        <f t="shared" si="13"/>
        <v>130 (28.3%)</v>
      </c>
      <c r="AL14" s="25" t="str">
        <f t="shared" si="14"/>
        <v>2,292 (23.0%)</v>
      </c>
      <c r="BA14" s="395">
        <v>1</v>
      </c>
      <c r="BB14" s="396" t="s">
        <v>861</v>
      </c>
      <c r="BC14" t="str">
        <f t="shared" si="0"/>
        <v>RCF</v>
      </c>
      <c r="BD14" t="str">
        <f t="shared" si="1"/>
        <v>NAoMe_initial_diagnosis_year</v>
      </c>
      <c r="BE14" s="397" t="s">
        <v>862</v>
      </c>
      <c r="BF14" t="str">
        <f t="shared" si="2"/>
        <v>2022</v>
      </c>
      <c r="BG14">
        <f t="shared" si="3"/>
        <v>15</v>
      </c>
      <c r="BH14" s="398">
        <f t="shared" si="4"/>
        <v>0.60000002384185791</v>
      </c>
      <c r="BO14" s="33"/>
    </row>
    <row r="15" spans="1:67">
      <c r="A15" s="316" t="s">
        <v>27</v>
      </c>
      <c r="B15" t="s">
        <v>380</v>
      </c>
      <c r="C15" t="s">
        <v>910</v>
      </c>
      <c r="D15" t="s">
        <v>314</v>
      </c>
      <c r="E15" s="316" t="s">
        <v>28</v>
      </c>
      <c r="F15" s="316" t="s">
        <v>29</v>
      </c>
      <c r="G15" s="316" t="s">
        <v>449</v>
      </c>
      <c r="H15" s="316" t="s">
        <v>320</v>
      </c>
      <c r="I15" s="316" t="s">
        <v>309</v>
      </c>
      <c r="J15" s="316" t="s">
        <v>946</v>
      </c>
      <c r="K15" s="36">
        <v>5</v>
      </c>
      <c r="L15" s="317">
        <v>0.20000000298023221</v>
      </c>
      <c r="M15" s="317"/>
      <c r="N15" s="36">
        <v>115</v>
      </c>
      <c r="O15" s="317">
        <v>0.30913999676704412</v>
      </c>
      <c r="P15" s="317"/>
      <c r="Q15" s="36">
        <v>3374</v>
      </c>
      <c r="R15" s="317">
        <v>0.33834999799728388</v>
      </c>
      <c r="S15" s="317"/>
      <c r="T15" t="s">
        <v>380</v>
      </c>
      <c r="U15" s="41" t="s">
        <v>250</v>
      </c>
      <c r="V15" s="42"/>
      <c r="W15" s="42"/>
      <c r="X15" s="42"/>
      <c r="Y15" s="42"/>
      <c r="Z15" s="42"/>
      <c r="AA15" t="s">
        <v>311</v>
      </c>
      <c r="AB15" s="30"/>
      <c r="AC15" s="8"/>
      <c r="AD15" s="9"/>
      <c r="AE15" s="8"/>
      <c r="AF15" s="9"/>
      <c r="AG15" s="7"/>
      <c r="AI15" s="35" t="str">
        <f t="shared" si="8"/>
        <v>GENDER</v>
      </c>
      <c r="AJ15" s="36" t="str">
        <f>""</f>
        <v/>
      </c>
      <c r="AK15" s="36" t="str">
        <f>""</f>
        <v/>
      </c>
      <c r="AL15" s="37" t="str">
        <f>""</f>
        <v/>
      </c>
      <c r="BA15" s="395">
        <v>1</v>
      </c>
      <c r="BB15" s="396" t="s">
        <v>861</v>
      </c>
      <c r="BC15" t="str">
        <f t="shared" si="0"/>
        <v>RCF</v>
      </c>
      <c r="BD15" t="str">
        <f t="shared" si="1"/>
        <v>NAoMe_initial_diagnosis_year</v>
      </c>
      <c r="BE15" s="397" t="s">
        <v>862</v>
      </c>
      <c r="BF15" t="str">
        <f t="shared" si="2"/>
        <v>2023</v>
      </c>
      <c r="BG15">
        <f t="shared" si="3"/>
        <v>5</v>
      </c>
      <c r="BH15" s="398">
        <f t="shared" si="4"/>
        <v>0.20000000298023221</v>
      </c>
      <c r="BO15" s="33"/>
    </row>
    <row r="16" spans="1:67">
      <c r="A16" s="316" t="s">
        <v>27</v>
      </c>
      <c r="B16" t="s">
        <v>380</v>
      </c>
      <c r="C16" t="s">
        <v>910</v>
      </c>
      <c r="D16" t="s">
        <v>314</v>
      </c>
      <c r="E16" s="316" t="s">
        <v>28</v>
      </c>
      <c r="F16" s="316" t="s">
        <v>29</v>
      </c>
      <c r="G16" s="316" t="s">
        <v>449</v>
      </c>
      <c r="H16" s="316" t="s">
        <v>320</v>
      </c>
      <c r="I16" s="316" t="s">
        <v>331</v>
      </c>
      <c r="J16" s="316" t="s">
        <v>332</v>
      </c>
      <c r="K16" s="36">
        <v>0</v>
      </c>
      <c r="L16" s="317">
        <v>0</v>
      </c>
      <c r="M16" s="317">
        <v>0</v>
      </c>
      <c r="N16" s="36">
        <v>12</v>
      </c>
      <c r="O16" s="317">
        <v>3.2260000705718987E-2</v>
      </c>
      <c r="P16" s="317">
        <v>4.0959998965263367E-2</v>
      </c>
      <c r="Q16" s="36">
        <v>434</v>
      </c>
      <c r="R16" s="317">
        <v>4.3519999831914902E-2</v>
      </c>
      <c r="S16" s="317">
        <v>5.2159998565912247E-2</v>
      </c>
      <c r="T16" t="s">
        <v>380</v>
      </c>
      <c r="U16" s="41" t="s">
        <v>250</v>
      </c>
      <c r="V16" s="42"/>
      <c r="W16" s="42" t="s">
        <v>27</v>
      </c>
      <c r="X16" s="42" t="str">
        <f>View_Patient_Characteristics!$C$9</f>
        <v>Ashford and St Peter's Hospitals NHS Foundation Trust</v>
      </c>
      <c r="Y16" s="42" t="s">
        <v>291</v>
      </c>
      <c r="Z16" s="42" t="s">
        <v>312</v>
      </c>
      <c r="AA16" t="s">
        <v>313</v>
      </c>
      <c r="AB16" s="30">
        <f>IFERROR(SUMIFS(K:K, $A:$A, $W16, $F:$F, $X16, $I:$I, $Y16, $J:$J, $Z16),0)</f>
        <v>51</v>
      </c>
      <c r="AC16" s="8">
        <f>IFERROR(SUMIFS(L:L, $A:$A, $W16, $F:$F, $X16, $I:$I, $Y16, $J:$J, $Z16),0)</f>
        <v>1</v>
      </c>
      <c r="AD16" s="188">
        <f>IF($V$2="Wales", #N/A, IFERROR(SUMIFS(N:N, $A:$A, $W16, $F:$F, $X16, $I:$I, $Y16, $J:$J, $Z16),0))</f>
        <v>457</v>
      </c>
      <c r="AE16" s="189">
        <f>IF($V$2="Wales", #N/A, IFERROR(SUMIFS(O:O, $A:$A, $W16, $F:$F, $X16, $I:$I, $Y16, $J:$J, $Z16),0))</f>
        <v>0.99563997983932495</v>
      </c>
      <c r="AF16" s="9">
        <f>IFERROR(SUMIFS(Q:Q, $A:$A, $W16, $F:$F, $X16, $I:$I, $Y16, $J:$J, $Z16),0)</f>
        <v>9846</v>
      </c>
      <c r="AG16" s="7">
        <f>IFERROR(SUMIFS(R:R, $A:$A, $W16, $F:$F, $X16, $I:$I, $Y16, $J:$J, $Z16),0)</f>
        <v>0.98736000061035156</v>
      </c>
      <c r="AI16" s="35" t="str">
        <f t="shared" si="8"/>
        <v>Female</v>
      </c>
      <c r="AJ16" s="17" t="str">
        <f>IF(OR(AB16=1, AB16=2, AB16=3, AB16=4), "&lt;5",TEXT(AB16, "#,##0"))   &amp;    IF(AB16=0,"", " ("&amp;TEXT(ROUND(AC16*100,1), "#0.0")&amp;"%)")</f>
        <v>51 (100.0%)</v>
      </c>
      <c r="AK16" s="17" t="str">
        <f>IF($V$2 = "Wales", "N/A", IF(OR(AD16=1, AD16=2, AD16=3, AD16=4), "&lt;5", TEXT(AD16, "#,##0"))   &amp;   IF(AD16=0,"", " ("&amp;TEXT(ROUND(AE16*100,1), "#0.0")&amp;"%)"))</f>
        <v>457 (99.6%)</v>
      </c>
      <c r="AL16" s="25" t="str">
        <f>IF(OR(AF16=1, AF16=2, AF16=3, AF16=4), "&lt;5", TEXT(AF16, "#,##0"))   &amp;   IF(AF16=0,"", " ("&amp;TEXT(ROUND(AG16*100,1), "#0.0")&amp;"%)")</f>
        <v>9,846 (98.7%)</v>
      </c>
      <c r="BA16" s="395">
        <v>1</v>
      </c>
      <c r="BB16" s="396" t="s">
        <v>861</v>
      </c>
      <c r="BC16" t="str">
        <f t="shared" si="0"/>
        <v>RCF</v>
      </c>
      <c r="BD16" t="str">
        <f t="shared" si="1"/>
        <v>NAoMe_initial_disease_group</v>
      </c>
      <c r="BE16" s="397" t="s">
        <v>862</v>
      </c>
      <c r="BF16" t="str">
        <f t="shared" si="2"/>
        <v>Advanced M0</v>
      </c>
      <c r="BG16">
        <f t="shared" si="3"/>
        <v>0</v>
      </c>
      <c r="BH16" s="398">
        <f t="shared" si="4"/>
        <v>0</v>
      </c>
      <c r="BO16" s="33"/>
    </row>
    <row r="17" spans="1:67">
      <c r="A17" s="316" t="s">
        <v>27</v>
      </c>
      <c r="B17" t="s">
        <v>380</v>
      </c>
      <c r="C17" t="s">
        <v>910</v>
      </c>
      <c r="D17" t="s">
        <v>314</v>
      </c>
      <c r="E17" s="316" t="s">
        <v>28</v>
      </c>
      <c r="F17" s="316" t="s">
        <v>29</v>
      </c>
      <c r="G17" s="316" t="s">
        <v>449</v>
      </c>
      <c r="H17" s="316" t="s">
        <v>320</v>
      </c>
      <c r="I17" s="316" t="s">
        <v>331</v>
      </c>
      <c r="J17" s="316" t="s">
        <v>333</v>
      </c>
      <c r="K17" s="36">
        <v>14</v>
      </c>
      <c r="L17" s="317">
        <v>0.56000000238418579</v>
      </c>
      <c r="M17" s="317">
        <v>0.58332997560501099</v>
      </c>
      <c r="N17" s="36">
        <v>212</v>
      </c>
      <c r="O17" s="317">
        <v>0.56989002227783203</v>
      </c>
      <c r="P17" s="317">
        <v>0.72355002164840698</v>
      </c>
      <c r="Q17" s="36">
        <v>6159</v>
      </c>
      <c r="R17" s="317">
        <v>0.6176300048828125</v>
      </c>
      <c r="S17" s="317">
        <v>0.74026000499725342</v>
      </c>
      <c r="T17" t="s">
        <v>380</v>
      </c>
      <c r="U17" s="41" t="s">
        <v>250</v>
      </c>
      <c r="V17" s="42"/>
      <c r="W17" s="42" t="s">
        <v>27</v>
      </c>
      <c r="X17" s="42" t="str">
        <f>View_Patient_Characteristics!$C$9</f>
        <v>Ashford and St Peter's Hospitals NHS Foundation Trust</v>
      </c>
      <c r="Y17" s="42" t="s">
        <v>291</v>
      </c>
      <c r="Z17" s="42" t="s">
        <v>292</v>
      </c>
      <c r="AA17" t="s">
        <v>293</v>
      </c>
      <c r="AB17" s="30">
        <f>IFERROR(SUMIFS(K:K, $A:$A, $W17, $F:$F, $X17, $I:$I, $Y17, $J:$J, $Z17),0)</f>
        <v>0</v>
      </c>
      <c r="AC17" s="8">
        <f>IFERROR(SUMIFS(L:L, $A:$A, $W17, $F:$F, $X17, $I:$I, $Y17, $J:$J, $Z17),0)</f>
        <v>0</v>
      </c>
      <c r="AD17" s="188">
        <f>IF($V$2="Wales", #N/A, IFERROR(SUMIFS(N:N, $A:$A, $W17, $F:$F, $X17, $I:$I, $Y17, $J:$J, $Z17),0))</f>
        <v>2</v>
      </c>
      <c r="AE17" s="189">
        <f>IF($V$2="Wales", #N/A, IFERROR(SUMIFS(O:O, $A:$A, $W17, $F:$F, $X17, $I:$I, $Y17, $J:$J, $Z17),0))</f>
        <v>4.3600001372396946E-3</v>
      </c>
      <c r="AF17" s="9">
        <f>IFERROR(SUMIFS(Q:Q, $A:$A, $W17, $F:$F, $X17, $I:$I, $Y17, $J:$J, $Z17),0)</f>
        <v>126</v>
      </c>
      <c r="AG17" s="7">
        <f>IFERROR(SUMIFS(R:R, $A:$A, $W17, $F:$F, $X17, $I:$I, $Y17, $J:$J, $Z17),0)</f>
        <v>1.264000032097101E-2</v>
      </c>
      <c r="AI17" s="35" t="str">
        <f t="shared" si="8"/>
        <v>Male</v>
      </c>
      <c r="AJ17" s="17" t="str">
        <f>IF(OR(AB17=1, AB17=2, AB17=3, AB17=4), "&lt;5",TEXT(AB17, "#,##0"))   &amp;    IF(AB17=0,"", " ("&amp;TEXT(ROUND(AC17*100,1), "#0.0")&amp;"%)")</f>
        <v>0</v>
      </c>
      <c r="AK17" s="17" t="str">
        <f>IF($V$2 = "Wales", "N/A", IF(OR(AD17=1, AD17=2, AD17=3, AD17=4), "&lt;5", TEXT(AD17, "#,##0"))   &amp;   IF(AD17=0,"", " ("&amp;TEXT(ROUND(AE17*100,1), "#0.0")&amp;"%)"))</f>
        <v>&lt;5 (0.4%)</v>
      </c>
      <c r="AL17" s="25" t="str">
        <f>IF(OR(AF17=1, AF17=2, AF17=3, AF17=4), "&lt;5", TEXT(AF17, "#,##0"))   &amp;   IF(AF17=0,"", " ("&amp;TEXT(ROUND(AG17*100,1), "#0.0")&amp;"%)")</f>
        <v>126 (1.3%)</v>
      </c>
      <c r="BA17" s="395">
        <v>1</v>
      </c>
      <c r="BB17" s="396" t="s">
        <v>861</v>
      </c>
      <c r="BC17" t="str">
        <f t="shared" si="0"/>
        <v>RCF</v>
      </c>
      <c r="BD17" t="str">
        <f t="shared" si="1"/>
        <v>NAoMe_initial_disease_group</v>
      </c>
      <c r="BE17" s="397" t="s">
        <v>862</v>
      </c>
      <c r="BF17" t="str">
        <f t="shared" si="2"/>
        <v>Advanced M1</v>
      </c>
      <c r="BG17">
        <f t="shared" si="3"/>
        <v>14</v>
      </c>
      <c r="BH17" s="398">
        <f t="shared" si="4"/>
        <v>0.56000000238418579</v>
      </c>
      <c r="BO17" s="33"/>
    </row>
    <row r="18" spans="1:67">
      <c r="A18" s="316" t="s">
        <v>27</v>
      </c>
      <c r="B18" t="s">
        <v>380</v>
      </c>
      <c r="C18" t="s">
        <v>910</v>
      </c>
      <c r="D18" t="s">
        <v>314</v>
      </c>
      <c r="E18" s="316" t="s">
        <v>28</v>
      </c>
      <c r="F18" s="316" t="s">
        <v>29</v>
      </c>
      <c r="G18" s="316" t="s">
        <v>449</v>
      </c>
      <c r="H18" s="316" t="s">
        <v>320</v>
      </c>
      <c r="I18" s="316" t="s">
        <v>331</v>
      </c>
      <c r="J18" s="316" t="s">
        <v>334</v>
      </c>
      <c r="K18" s="36">
        <v>0</v>
      </c>
      <c r="L18" s="317">
        <v>0</v>
      </c>
      <c r="M18" s="317">
        <v>0</v>
      </c>
      <c r="N18" s="36">
        <v>2</v>
      </c>
      <c r="O18" s="317">
        <v>5.3799999877810478E-3</v>
      </c>
      <c r="P18" s="317">
        <v>6.829999852925539E-3</v>
      </c>
      <c r="Q18" s="36">
        <v>64</v>
      </c>
      <c r="R18" s="317">
        <v>6.4199999906122676E-3</v>
      </c>
      <c r="S18" s="317">
        <v>7.689999882131815E-3</v>
      </c>
      <c r="T18" t="s">
        <v>380</v>
      </c>
      <c r="U18" s="41" t="s">
        <v>250</v>
      </c>
      <c r="V18" s="42"/>
      <c r="W18" s="42"/>
      <c r="X18" s="42"/>
      <c r="Y18" s="42"/>
      <c r="Z18" s="42"/>
      <c r="AA18" t="s">
        <v>285</v>
      </c>
      <c r="AB18" s="30"/>
      <c r="AC18" s="8"/>
      <c r="AD18" s="9"/>
      <c r="AE18" s="8"/>
      <c r="AF18" s="9"/>
      <c r="AG18" s="7"/>
      <c r="AI18" s="35" t="str">
        <f t="shared" si="8"/>
        <v>ETHNIC GROUP</v>
      </c>
      <c r="AJ18" s="36" t="str">
        <f>""</f>
        <v/>
      </c>
      <c r="AK18" s="36" t="str">
        <f>""</f>
        <v/>
      </c>
      <c r="AL18" s="37" t="str">
        <f>""</f>
        <v/>
      </c>
      <c r="BA18" s="395">
        <v>1</v>
      </c>
      <c r="BB18" s="396" t="s">
        <v>861</v>
      </c>
      <c r="BC18" t="str">
        <f t="shared" si="0"/>
        <v>RCF</v>
      </c>
      <c r="BD18" t="str">
        <f t="shared" si="1"/>
        <v>NAoMe_initial_disease_group</v>
      </c>
      <c r="BE18" s="397" t="s">
        <v>862</v>
      </c>
      <c r="BF18" t="str">
        <f t="shared" si="2"/>
        <v>DCIS</v>
      </c>
      <c r="BG18">
        <f t="shared" si="3"/>
        <v>0</v>
      </c>
      <c r="BH18" s="398">
        <f t="shared" si="4"/>
        <v>0</v>
      </c>
      <c r="BO18" s="33"/>
    </row>
    <row r="19" spans="1:67">
      <c r="A19" s="316" t="s">
        <v>27</v>
      </c>
      <c r="B19" t="s">
        <v>380</v>
      </c>
      <c r="C19" t="s">
        <v>910</v>
      </c>
      <c r="D19" t="s">
        <v>314</v>
      </c>
      <c r="E19" s="316" t="s">
        <v>28</v>
      </c>
      <c r="F19" s="316" t="s">
        <v>29</v>
      </c>
      <c r="G19" s="316" t="s">
        <v>449</v>
      </c>
      <c r="H19" s="316" t="s">
        <v>320</v>
      </c>
      <c r="I19" s="316" t="s">
        <v>331</v>
      </c>
      <c r="J19" s="316" t="s">
        <v>335</v>
      </c>
      <c r="K19" s="36">
        <v>10</v>
      </c>
      <c r="L19" s="317">
        <v>0.40000000596046448</v>
      </c>
      <c r="M19" s="317">
        <v>0.41666999459266663</v>
      </c>
      <c r="N19" s="36">
        <v>67</v>
      </c>
      <c r="O19" s="317">
        <v>0.18010999262332919</v>
      </c>
      <c r="P19" s="317">
        <v>0.22867000102996829</v>
      </c>
      <c r="Q19" s="36">
        <v>1663</v>
      </c>
      <c r="R19" s="317">
        <v>0.16676999628543851</v>
      </c>
      <c r="S19" s="317">
        <v>0.19988000392913821</v>
      </c>
      <c r="T19" t="s">
        <v>380</v>
      </c>
      <c r="U19" s="41" t="s">
        <v>250</v>
      </c>
      <c r="V19" s="42"/>
      <c r="W19" s="42" t="s">
        <v>27</v>
      </c>
      <c r="X19" s="42" t="str">
        <f>View_Patient_Characteristics!$C$9</f>
        <v>Ashford and St Peter's Hospitals NHS Foundation Trust</v>
      </c>
      <c r="Y19" s="42" t="s">
        <v>656</v>
      </c>
      <c r="Z19" s="42" t="s">
        <v>286</v>
      </c>
      <c r="AA19" t="s">
        <v>286</v>
      </c>
      <c r="AB19" s="194">
        <f t="shared" ref="AB19:AB24" si="15">IF($V$2="Wales", #N/A, IFERROR(SUMIFS(K:K, $A:$A, $W19, $F:$F, $X19, $I:$I, $Y19, $J:$J, $Z19),0))</f>
        <v>2</v>
      </c>
      <c r="AC19" s="191">
        <f t="shared" ref="AC19:AC24" si="16">IF($V$2="Wales", #N/A, IFERROR(SUMIFS(M:M, $A:$A, $W19, $F:$F, $X19, $I:$I, $Y19, $J:$J, $Z19),0))</f>
        <v>4.544999822974205E-2</v>
      </c>
      <c r="AD19" s="188">
        <f t="shared" ref="AD19:AD24" si="17">IF($V$2="Wales", #N/A, IFERROR(SUMIFS(N:N, $A:$A, $W19, $F:$F, $X19, $I:$I, $Y19, $J:$J, $Z19),0))</f>
        <v>7</v>
      </c>
      <c r="AE19" s="191">
        <f t="shared" ref="AE19:AE24" si="18">IF($V$2="Wales", #N/A, IFERROR(SUMIFS(P:P, $A:$A, $W19, $F:$F, $X19, $I:$I, $Y19, $J:$J, $Z19),0))</f>
        <v>1.7109999433159832E-2</v>
      </c>
      <c r="AF19" s="9">
        <f t="shared" ref="AF19:AF24" si="19">IF($V$2="Wales", #N/A, IFERROR(SUMIFS(Q:Q, $A:$A, $W19, $F:$F, $X19, $I:$I, $Y19, $J:$J, $Z19),0))</f>
        <v>492</v>
      </c>
      <c r="AG19" s="48">
        <f t="shared" ref="AG19:AG24" si="20">IF($V$2="Wales", #N/A, IFERROR(SUMIFS(S:S, $A:$A, $W19, $F:$F, $X19, $I:$I, $Y19, $J:$J, $Z19),0))</f>
        <v>5.1920000463724143E-2</v>
      </c>
      <c r="AI19" s="35" t="str">
        <f t="shared" si="8"/>
        <v>Asian or Asian British</v>
      </c>
      <c r="AJ19" s="520" t="str">
        <f>IF($V$2 = "Wales", "N/A", IF(OR(AB19=1, AB19=2, AB19=3, AB19=4), "&lt;5",TEXT(AB19, "#,##0"))   &amp;    IF(AB19=0,"", " ("&amp;TEXT(ROUND(AC19*100,1), "#0.0")&amp;"%)"))</f>
        <v>&lt;5 (4.5%)</v>
      </c>
      <c r="AK19" s="17" t="str">
        <f>IF($V$2 = "Wales", "N/A", IF(OR(AD19=1, AD19=2, AD19=3, AD19=4), "&lt;5", TEXT(AD19, "#,##0"))   &amp;   IF(AD19=0,"", " ("&amp;TEXT(ROUND(AE19*100,1), "#0.0")&amp;"%)"))</f>
        <v>7 (1.7%)</v>
      </c>
      <c r="AL19" s="25" t="str">
        <f>IF($V$2 = "Wales", "N/A", IF(OR(AF19=1, AF19=2, AF19=3, AF19=4), "&lt;5", TEXT(AF19, "#,##0"))   &amp;   IF(AF19=0,"", " ("&amp;TEXT(ROUND(AG19*100,1), "#0.0")&amp;"%)"))</f>
        <v>492 (5.2%)</v>
      </c>
      <c r="BA19" s="395">
        <v>1</v>
      </c>
      <c r="BB19" s="396" t="s">
        <v>861</v>
      </c>
      <c r="BC19" t="str">
        <f t="shared" si="0"/>
        <v>RCF</v>
      </c>
      <c r="BD19" t="str">
        <f t="shared" si="1"/>
        <v>NAoMe_initial_disease_group</v>
      </c>
      <c r="BE19" s="397" t="s">
        <v>862</v>
      </c>
      <c r="BF19" t="str">
        <f t="shared" si="2"/>
        <v>Early invasive</v>
      </c>
      <c r="BG19">
        <f t="shared" si="3"/>
        <v>10</v>
      </c>
      <c r="BH19" s="398">
        <f t="shared" si="4"/>
        <v>0.40000000596046448</v>
      </c>
      <c r="BO19" s="33"/>
    </row>
    <row r="20" spans="1:67">
      <c r="A20" s="316" t="s">
        <v>27</v>
      </c>
      <c r="B20" t="s">
        <v>380</v>
      </c>
      <c r="C20" t="s">
        <v>910</v>
      </c>
      <c r="D20" t="s">
        <v>314</v>
      </c>
      <c r="E20" s="316" t="s">
        <v>28</v>
      </c>
      <c r="F20" s="316" t="s">
        <v>29</v>
      </c>
      <c r="G20" s="316" t="s">
        <v>449</v>
      </c>
      <c r="H20" s="316" t="s">
        <v>320</v>
      </c>
      <c r="I20" s="316" t="s">
        <v>331</v>
      </c>
      <c r="J20" s="316" t="s">
        <v>337</v>
      </c>
      <c r="K20" s="36">
        <v>1</v>
      </c>
      <c r="L20" s="317">
        <v>3.9999999105930328E-2</v>
      </c>
      <c r="M20" s="317"/>
      <c r="N20" s="36">
        <v>79</v>
      </c>
      <c r="O20" s="317">
        <v>0.21236999332904821</v>
      </c>
      <c r="P20" s="317"/>
      <c r="Q20" s="36">
        <v>1652</v>
      </c>
      <c r="R20" s="317">
        <v>0.1656599938869476</v>
      </c>
      <c r="S20" s="317"/>
      <c r="T20" t="s">
        <v>380</v>
      </c>
      <c r="U20" s="41" t="s">
        <v>250</v>
      </c>
      <c r="V20" s="42"/>
      <c r="W20" s="42" t="s">
        <v>27</v>
      </c>
      <c r="X20" s="42" t="str">
        <f>View_Patient_Characteristics!$C$9</f>
        <v>Ashford and St Peter's Hospitals NHS Foundation Trust</v>
      </c>
      <c r="Y20" s="42" t="s">
        <v>656</v>
      </c>
      <c r="Z20" s="42" t="s">
        <v>287</v>
      </c>
      <c r="AA20" t="s">
        <v>287</v>
      </c>
      <c r="AB20" s="194">
        <f t="shared" si="15"/>
        <v>0</v>
      </c>
      <c r="AC20" s="191">
        <f t="shared" si="16"/>
        <v>0</v>
      </c>
      <c r="AD20" s="188">
        <f t="shared" si="17"/>
        <v>2</v>
      </c>
      <c r="AE20" s="191">
        <f t="shared" si="18"/>
        <v>4.889999981969595E-3</v>
      </c>
      <c r="AF20" s="9">
        <f t="shared" si="19"/>
        <v>403</v>
      </c>
      <c r="AG20" s="48">
        <f t="shared" si="20"/>
        <v>4.2520001530647278E-2</v>
      </c>
      <c r="AI20" s="35" t="str">
        <f t="shared" si="8"/>
        <v>Black or Black British</v>
      </c>
      <c r="AJ20" s="520" t="str">
        <f>IF($V$2 = "Wales", "N/A", IF(OR(AB20=1, AB20=2, AB20=3, AB20=4), "&lt;5",TEXT(AB20, "#,##0"))   &amp;    IF(AB20=0,"", " ("&amp;TEXT(ROUND(AC20*100,1), "#0.0")&amp;"%)"))</f>
        <v>0</v>
      </c>
      <c r="AK20" s="17" t="str">
        <f>IF($V$2 = "Wales", "N/A", IF(OR(AD20=1, AD20=2, AD20=3, AD20=4), "&lt;5", TEXT(AD20, "#,##0"))   &amp;   IF(AD20=0,"", " ("&amp;TEXT(ROUND(AE20*100,1), "#0.0")&amp;"%)"))</f>
        <v>&lt;5 (0.5%)</v>
      </c>
      <c r="AL20" s="25" t="str">
        <f>IF($V$2 = "Wales", "N/A", IF(OR(AF20=1, AF20=2, AF20=3, AF20=4), "&lt;5", TEXT(AF20, "#,##0"))   &amp;   IF(AF20=0,"", " ("&amp;TEXT(ROUND(AG20*100,1), "#0.0")&amp;"%)"))</f>
        <v>403 (4.3%)</v>
      </c>
      <c r="BA20" s="395">
        <v>1</v>
      </c>
      <c r="BB20" s="396" t="s">
        <v>861</v>
      </c>
      <c r="BC20" t="str">
        <f t="shared" si="0"/>
        <v>RCF</v>
      </c>
      <c r="BD20" t="str">
        <f t="shared" si="1"/>
        <v>NAoMe_initial_disease_group</v>
      </c>
      <c r="BE20" s="397" t="s">
        <v>862</v>
      </c>
      <c r="BF20" t="str">
        <f t="shared" si="2"/>
        <v>Unknown stage</v>
      </c>
      <c r="BG20">
        <f t="shared" si="3"/>
        <v>1</v>
      </c>
      <c r="BH20" s="398">
        <f t="shared" si="4"/>
        <v>3.9999999105930328E-2</v>
      </c>
      <c r="BO20" s="33"/>
    </row>
    <row r="21" spans="1:67">
      <c r="A21" s="316" t="s">
        <v>27</v>
      </c>
      <c r="B21" t="s">
        <v>380</v>
      </c>
      <c r="C21" t="s">
        <v>910</v>
      </c>
      <c r="D21" t="s">
        <v>314</v>
      </c>
      <c r="E21" s="316" t="s">
        <v>28</v>
      </c>
      <c r="F21" s="316" t="s">
        <v>29</v>
      </c>
      <c r="G21" s="316" t="s">
        <v>449</v>
      </c>
      <c r="H21" s="316" t="s">
        <v>320</v>
      </c>
      <c r="I21" s="316" t="s">
        <v>656</v>
      </c>
      <c r="J21" s="316" t="s">
        <v>286</v>
      </c>
      <c r="K21" s="36">
        <v>0</v>
      </c>
      <c r="L21" s="317">
        <v>0</v>
      </c>
      <c r="M21" s="317">
        <v>0</v>
      </c>
      <c r="N21" s="36">
        <v>29</v>
      </c>
      <c r="O21" s="317">
        <v>7.7959999442100525E-2</v>
      </c>
      <c r="P21" s="317">
        <v>7.923000305891037E-2</v>
      </c>
      <c r="Q21" s="36">
        <v>492</v>
      </c>
      <c r="R21" s="317">
        <v>4.9339998513460159E-2</v>
      </c>
      <c r="S21" s="317">
        <v>5.1920000463724143E-2</v>
      </c>
      <c r="T21" t="s">
        <v>380</v>
      </c>
      <c r="U21" s="41" t="s">
        <v>250</v>
      </c>
      <c r="V21" s="42"/>
      <c r="W21" s="42" t="s">
        <v>27</v>
      </c>
      <c r="X21" s="42" t="str">
        <f>View_Patient_Characteristics!$C$9</f>
        <v>Ashford and St Peter's Hospitals NHS Foundation Trust</v>
      </c>
      <c r="Y21" s="42" t="s">
        <v>656</v>
      </c>
      <c r="Z21" s="42" t="s">
        <v>259</v>
      </c>
      <c r="AA21" t="s">
        <v>259</v>
      </c>
      <c r="AB21" s="194">
        <f t="shared" si="15"/>
        <v>0</v>
      </c>
      <c r="AC21" s="191">
        <f t="shared" si="16"/>
        <v>0</v>
      </c>
      <c r="AD21" s="188">
        <f t="shared" si="17"/>
        <v>5</v>
      </c>
      <c r="AE21" s="191">
        <f t="shared" si="18"/>
        <v>1.2219999916851521E-2</v>
      </c>
      <c r="AF21" s="9">
        <f t="shared" si="19"/>
        <v>98</v>
      </c>
      <c r="AG21" s="48">
        <f t="shared" si="20"/>
        <v>1.0339999571442601E-2</v>
      </c>
      <c r="AI21" s="35" t="str">
        <f t="shared" si="8"/>
        <v>Mixed</v>
      </c>
      <c r="AJ21" s="520" t="str">
        <f>IF($V$2 = "Wales", "N/A", IF(OR(AB21=1, AB21=2, AB21=3, AB21=4), "&lt;5",TEXT(AB21, "#,##0"))   &amp;    IF(AB21=0,"", " ("&amp;TEXT(ROUND(AC21*100,1), "#0.0")&amp;"%)"))</f>
        <v>0</v>
      </c>
      <c r="AK21" s="17" t="str">
        <f>IF($V$2 = "Wales", "N/A", IF(OR(AD21=1, AD21=2, AD21=3, AD21=4), "&lt;5", TEXT(AD21, "#,##0"))   &amp;   IF(AD21=0,"", " ("&amp;TEXT(ROUND(AE21*100,1), "#0.0")&amp;"%)"))</f>
        <v>5 (1.2%)</v>
      </c>
      <c r="AL21" s="25" t="str">
        <f>IF($V$2 = "Wales", "N/A", IF(OR(AF21=1, AF21=2, AF21=3, AF21=4), "&lt;5", TEXT(AF21, "#,##0"))   &amp;   IF(AF21=0,"", " ("&amp;TEXT(ROUND(AG21*100,1), "#0.0")&amp;"%)"))</f>
        <v>98 (1.0%)</v>
      </c>
      <c r="BA21" s="395">
        <v>1</v>
      </c>
      <c r="BB21" s="396" t="s">
        <v>861</v>
      </c>
      <c r="BC21" t="str">
        <f t="shared" si="0"/>
        <v>RCF</v>
      </c>
      <c r="BD21" t="str">
        <f t="shared" si="1"/>
        <v>NAoMe_initial_ethnicity_grp</v>
      </c>
      <c r="BE21" s="397" t="s">
        <v>862</v>
      </c>
      <c r="BF21" t="str">
        <f t="shared" si="2"/>
        <v>Asian or Asian British</v>
      </c>
      <c r="BG21">
        <f t="shared" si="3"/>
        <v>0</v>
      </c>
      <c r="BH21" s="398">
        <f t="shared" si="4"/>
        <v>0</v>
      </c>
      <c r="BO21" s="33"/>
    </row>
    <row r="22" spans="1:67">
      <c r="A22" s="316" t="s">
        <v>27</v>
      </c>
      <c r="B22" t="s">
        <v>380</v>
      </c>
      <c r="C22" t="s">
        <v>910</v>
      </c>
      <c r="D22" t="s">
        <v>314</v>
      </c>
      <c r="E22" s="316" t="s">
        <v>28</v>
      </c>
      <c r="F22" s="316" t="s">
        <v>29</v>
      </c>
      <c r="G22" s="316" t="s">
        <v>449</v>
      </c>
      <c r="H22" s="316" t="s">
        <v>320</v>
      </c>
      <c r="I22" s="316" t="s">
        <v>656</v>
      </c>
      <c r="J22" s="316" t="s">
        <v>287</v>
      </c>
      <c r="K22" s="36">
        <v>0</v>
      </c>
      <c r="L22" s="317">
        <v>0</v>
      </c>
      <c r="M22" s="317">
        <v>0</v>
      </c>
      <c r="N22" s="36">
        <v>6</v>
      </c>
      <c r="O22" s="317">
        <v>1.6130000352859501E-2</v>
      </c>
      <c r="P22" s="317">
        <v>1.6389999538660049E-2</v>
      </c>
      <c r="Q22" s="36">
        <v>403</v>
      </c>
      <c r="R22" s="317">
        <v>4.0410000830888748E-2</v>
      </c>
      <c r="S22" s="317">
        <v>4.2520001530647278E-2</v>
      </c>
      <c r="T22" t="s">
        <v>380</v>
      </c>
      <c r="U22" s="41" t="s">
        <v>250</v>
      </c>
      <c r="V22" s="42"/>
      <c r="W22" s="42" t="s">
        <v>27</v>
      </c>
      <c r="X22" s="42" t="str">
        <f>View_Patient_Characteristics!$C$9</f>
        <v>Ashford and St Peter's Hospitals NHS Foundation Trust</v>
      </c>
      <c r="Y22" s="42" t="s">
        <v>656</v>
      </c>
      <c r="Z22" s="42" t="s">
        <v>288</v>
      </c>
      <c r="AA22" t="s">
        <v>288</v>
      </c>
      <c r="AB22" s="194">
        <f t="shared" si="15"/>
        <v>2</v>
      </c>
      <c r="AC22" s="191">
        <f t="shared" si="16"/>
        <v>4.544999822974205E-2</v>
      </c>
      <c r="AD22" s="188">
        <f t="shared" si="17"/>
        <v>2</v>
      </c>
      <c r="AE22" s="191">
        <f t="shared" si="18"/>
        <v>4.889999981969595E-3</v>
      </c>
      <c r="AF22" s="9">
        <f t="shared" si="19"/>
        <v>246</v>
      </c>
      <c r="AG22" s="48">
        <f t="shared" si="20"/>
        <v>2.5960000231862072E-2</v>
      </c>
      <c r="AI22" s="35" t="str">
        <f t="shared" si="8"/>
        <v>Other Ethnic Group</v>
      </c>
      <c r="AJ22" s="520" t="str">
        <f>IF($V$2 = "Wales", "N/A", IF(OR(AB22=1, AB22=2, AB22=3, AB22=4), "&lt;5",TEXT(AB22, "#,##0"))   &amp;    IF(AB22=0,"", " ("&amp;TEXT(ROUND(AC22*100,1), "#0.0")&amp;"%)"))</f>
        <v>&lt;5 (4.5%)</v>
      </c>
      <c r="AK22" s="17" t="str">
        <f>IF($V$2 = "Wales", "N/A", IF(OR(AD22=1, AD22=2, AD22=3, AD22=4), "&lt;5", TEXT(AD22, "#,##0"))   &amp;   IF(AD22=0,"", " ("&amp;TEXT(ROUND(AE22*100,1), "#0.0")&amp;"%)"))</f>
        <v>&lt;5 (0.5%)</v>
      </c>
      <c r="AL22" s="25" t="str">
        <f>IF($V$2 = "Wales", "N/A", IF(OR(AF22=1, AF22=2, AF22=3, AF22=4), "&lt;5", TEXT(AF22, "#,##0"))   &amp;   IF(AF22=0,"", " ("&amp;TEXT(ROUND(AG22*100,1), "#0.0")&amp;"%)"))</f>
        <v>246 (2.6%)</v>
      </c>
      <c r="BA22" s="395">
        <v>1</v>
      </c>
      <c r="BB22" s="396" t="s">
        <v>861</v>
      </c>
      <c r="BC22" t="str">
        <f t="shared" si="0"/>
        <v>RCF</v>
      </c>
      <c r="BD22" t="str">
        <f t="shared" si="1"/>
        <v>NAoMe_initial_ethnicity_grp</v>
      </c>
      <c r="BE22" s="397" t="s">
        <v>862</v>
      </c>
      <c r="BF22" t="str">
        <f t="shared" si="2"/>
        <v>Black or Black British</v>
      </c>
      <c r="BG22">
        <f t="shared" si="3"/>
        <v>0</v>
      </c>
      <c r="BH22" s="398">
        <f t="shared" si="4"/>
        <v>0</v>
      </c>
      <c r="BO22" s="33"/>
    </row>
    <row r="23" spans="1:67">
      <c r="A23" s="316" t="s">
        <v>27</v>
      </c>
      <c r="B23" t="s">
        <v>380</v>
      </c>
      <c r="C23" t="s">
        <v>910</v>
      </c>
      <c r="D23" t="s">
        <v>314</v>
      </c>
      <c r="E23" s="316" t="s">
        <v>28</v>
      </c>
      <c r="F23" s="316" t="s">
        <v>29</v>
      </c>
      <c r="G23" s="316" t="s">
        <v>449</v>
      </c>
      <c r="H23" s="316" t="s">
        <v>320</v>
      </c>
      <c r="I23" s="316" t="s">
        <v>656</v>
      </c>
      <c r="J23" s="316" t="s">
        <v>259</v>
      </c>
      <c r="K23" s="36">
        <v>0</v>
      </c>
      <c r="L23" s="317">
        <v>0</v>
      </c>
      <c r="M23" s="317">
        <v>0</v>
      </c>
      <c r="N23" s="36">
        <v>2</v>
      </c>
      <c r="O23" s="317">
        <v>5.3799999877810478E-3</v>
      </c>
      <c r="P23" s="317">
        <v>5.4600001312792301E-3</v>
      </c>
      <c r="Q23" s="36">
        <v>98</v>
      </c>
      <c r="R23" s="317">
        <v>9.8299998790025711E-3</v>
      </c>
      <c r="S23" s="317">
        <v>1.0339999571442601E-2</v>
      </c>
      <c r="T23" t="s">
        <v>380</v>
      </c>
      <c r="U23" s="41" t="s">
        <v>250</v>
      </c>
      <c r="V23" s="42"/>
      <c r="W23" s="42" t="s">
        <v>27</v>
      </c>
      <c r="X23" s="42" t="str">
        <f>View_Patient_Characteristics!$C$9</f>
        <v>Ashford and St Peter's Hospitals NHS Foundation Trust</v>
      </c>
      <c r="Y23" s="42" t="s">
        <v>656</v>
      </c>
      <c r="Z23" s="42" t="s">
        <v>258</v>
      </c>
      <c r="AA23" t="s">
        <v>258</v>
      </c>
      <c r="AB23" s="194">
        <f t="shared" si="15"/>
        <v>40</v>
      </c>
      <c r="AC23" s="191">
        <f t="shared" si="16"/>
        <v>0.90908998250961304</v>
      </c>
      <c r="AD23" s="188">
        <f t="shared" si="17"/>
        <v>393</v>
      </c>
      <c r="AE23" s="191">
        <f t="shared" si="18"/>
        <v>0.96087998151779175</v>
      </c>
      <c r="AF23" s="9">
        <f t="shared" si="19"/>
        <v>8238</v>
      </c>
      <c r="AG23" s="48">
        <f t="shared" si="20"/>
        <v>0.86926001310348511</v>
      </c>
      <c r="AI23" s="35" t="str">
        <f t="shared" si="8"/>
        <v>White</v>
      </c>
      <c r="AJ23" s="520" t="str">
        <f>IF($V$2 = "Wales", "N/A", IF(OR(AB23=1, AB23=2, AB23=3, AB23=4), "&lt;5",TEXT(AB23, "#,##0"))   &amp;    IF(AB23=0,"", " ("&amp;TEXT(ROUND(AC23*100,1), "#0.0")&amp;"%)"))</f>
        <v>40 (90.9%)</v>
      </c>
      <c r="AK23" s="17" t="str">
        <f>IF($V$2 = "Wales", "N/A", IF(OR(AD23=1, AD23=2, AD23=3, AD23=4), "&lt;5", TEXT(AD23, "#,##0"))   &amp;   IF(AD23=0,"", " ("&amp;TEXT(ROUND(AE23*100,1), "#0.0")&amp;"%)"))</f>
        <v>393 (96.1%)</v>
      </c>
      <c r="AL23" s="25" t="str">
        <f>IF($V$2 = "Wales", "N/A", IF(OR(AF23=1, AF23=2, AF23=3, AF23=4), "&lt;5", TEXT(AF23, "#,##0"))   &amp;   IF(AF23=0,"", " ("&amp;TEXT(ROUND(AG23*100,1), "#0.0")&amp;"%)"))</f>
        <v>8,238 (86.9%)</v>
      </c>
      <c r="BA23" s="395">
        <v>1</v>
      </c>
      <c r="BB23" s="396" t="s">
        <v>861</v>
      </c>
      <c r="BC23" t="str">
        <f t="shared" si="0"/>
        <v>RCF</v>
      </c>
      <c r="BD23" t="str">
        <f t="shared" si="1"/>
        <v>NAoMe_initial_ethnicity_grp</v>
      </c>
      <c r="BE23" s="397" t="s">
        <v>862</v>
      </c>
      <c r="BF23" t="str">
        <f t="shared" si="2"/>
        <v>Mixed</v>
      </c>
      <c r="BG23">
        <f t="shared" si="3"/>
        <v>0</v>
      </c>
      <c r="BH23" s="398">
        <f t="shared" si="4"/>
        <v>0</v>
      </c>
      <c r="BO23" s="33"/>
    </row>
    <row r="24" spans="1:67">
      <c r="A24" s="316" t="s">
        <v>27</v>
      </c>
      <c r="B24" t="s">
        <v>380</v>
      </c>
      <c r="C24" t="s">
        <v>910</v>
      </c>
      <c r="D24" t="s">
        <v>314</v>
      </c>
      <c r="E24" s="316" t="s">
        <v>28</v>
      </c>
      <c r="F24" s="316" t="s">
        <v>29</v>
      </c>
      <c r="G24" s="316" t="s">
        <v>449</v>
      </c>
      <c r="H24" s="316" t="s">
        <v>320</v>
      </c>
      <c r="I24" s="316" t="s">
        <v>656</v>
      </c>
      <c r="J24" s="316" t="s">
        <v>288</v>
      </c>
      <c r="K24" s="36">
        <v>2</v>
      </c>
      <c r="L24" s="317">
        <v>7.9999998211860657E-2</v>
      </c>
      <c r="M24" s="317">
        <v>7.9999998211860657E-2</v>
      </c>
      <c r="N24" s="36">
        <v>7</v>
      </c>
      <c r="O24" s="317">
        <v>1.8820000812411308E-2</v>
      </c>
      <c r="P24" s="317">
        <v>1.913000084459782E-2</v>
      </c>
      <c r="Q24" s="36">
        <v>246</v>
      </c>
      <c r="R24" s="317">
        <v>2.466999925673008E-2</v>
      </c>
      <c r="S24" s="317">
        <v>2.5960000231862072E-2</v>
      </c>
      <c r="T24" t="s">
        <v>380</v>
      </c>
      <c r="U24" s="41" t="s">
        <v>250</v>
      </c>
      <c r="V24" s="42"/>
      <c r="W24" s="42" t="s">
        <v>27</v>
      </c>
      <c r="X24" s="42" t="str">
        <f>View_Patient_Characteristics!$C$9</f>
        <v>Ashford and St Peter's Hospitals NHS Foundation Trust</v>
      </c>
      <c r="Y24" s="42" t="s">
        <v>656</v>
      </c>
      <c r="Z24" s="42" t="s">
        <v>260</v>
      </c>
      <c r="AA24" t="s">
        <v>260</v>
      </c>
      <c r="AB24" s="194">
        <f t="shared" si="15"/>
        <v>7</v>
      </c>
      <c r="AC24" s="191">
        <f t="shared" si="16"/>
        <v>0</v>
      </c>
      <c r="AD24" s="188">
        <f t="shared" si="17"/>
        <v>50</v>
      </c>
      <c r="AE24" s="191">
        <f t="shared" si="18"/>
        <v>0</v>
      </c>
      <c r="AF24" s="9">
        <f t="shared" si="19"/>
        <v>495</v>
      </c>
      <c r="AG24" s="48">
        <f t="shared" si="20"/>
        <v>0</v>
      </c>
      <c r="AI24" s="35" t="str">
        <f t="shared" si="8"/>
        <v>Unknown</v>
      </c>
      <c r="AJ24" s="38" t="str">
        <f>IF($V$2 = "Wales", "N/A", TEXT(AB24, "#,##0"))</f>
        <v>7</v>
      </c>
      <c r="AK24" s="38" t="str">
        <f>IF($V$2 = "Wales", "N/A", TEXT(AD24, "#,##0"))</f>
        <v>50</v>
      </c>
      <c r="AL24" s="39" t="str">
        <f>IF($V$2 = "Wales", "N/A", TEXT(AF24, "#,##0"))</f>
        <v>495</v>
      </c>
      <c r="BA24" s="395">
        <v>1</v>
      </c>
      <c r="BB24" s="396" t="s">
        <v>861</v>
      </c>
      <c r="BC24" t="str">
        <f t="shared" si="0"/>
        <v>RCF</v>
      </c>
      <c r="BD24" t="str">
        <f t="shared" si="1"/>
        <v>NAoMe_initial_ethnicity_grp</v>
      </c>
      <c r="BE24" s="397" t="s">
        <v>862</v>
      </c>
      <c r="BF24" t="str">
        <f t="shared" si="2"/>
        <v>Other Ethnic Group</v>
      </c>
      <c r="BG24">
        <f t="shared" si="3"/>
        <v>2</v>
      </c>
      <c r="BH24" s="398">
        <f t="shared" si="4"/>
        <v>7.9999998211860657E-2</v>
      </c>
      <c r="BO24" s="33"/>
    </row>
    <row r="25" spans="1:67">
      <c r="A25" s="316" t="s">
        <v>27</v>
      </c>
      <c r="B25" t="s">
        <v>380</v>
      </c>
      <c r="C25" t="s">
        <v>910</v>
      </c>
      <c r="D25" t="s">
        <v>314</v>
      </c>
      <c r="E25" s="316" t="s">
        <v>28</v>
      </c>
      <c r="F25" s="316" t="s">
        <v>29</v>
      </c>
      <c r="G25" s="316" t="s">
        <v>449</v>
      </c>
      <c r="H25" s="316" t="s">
        <v>320</v>
      </c>
      <c r="I25" s="316" t="s">
        <v>656</v>
      </c>
      <c r="J25" s="316" t="s">
        <v>260</v>
      </c>
      <c r="K25" s="36">
        <v>0</v>
      </c>
      <c r="L25" s="317">
        <v>0</v>
      </c>
      <c r="M25" s="317"/>
      <c r="N25" s="36">
        <v>6</v>
      </c>
      <c r="O25" s="317">
        <v>1.6130000352859501E-2</v>
      </c>
      <c r="P25" s="317"/>
      <c r="Q25" s="36">
        <v>495</v>
      </c>
      <c r="R25" s="317">
        <v>4.9639999866485603E-2</v>
      </c>
      <c r="S25" s="317"/>
      <c r="T25" t="s">
        <v>380</v>
      </c>
      <c r="U25" s="41" t="s">
        <v>250</v>
      </c>
      <c r="V25" s="42"/>
      <c r="W25" s="42"/>
      <c r="X25" s="42"/>
      <c r="Y25" s="42"/>
      <c r="Z25" s="42"/>
      <c r="AA25" t="s">
        <v>261</v>
      </c>
      <c r="AB25" s="30"/>
      <c r="AC25" s="8"/>
      <c r="AD25" s="9"/>
      <c r="AE25" s="8"/>
      <c r="AF25" s="9"/>
      <c r="AG25" s="7"/>
      <c r="AI25" s="35" t="str">
        <f t="shared" si="8"/>
        <v>INDEX OF MULTIPLE DEPRIVATION QUINTILE</v>
      </c>
      <c r="AJ25" s="36" t="str">
        <f>""</f>
        <v/>
      </c>
      <c r="AK25" s="36" t="str">
        <f>""</f>
        <v/>
      </c>
      <c r="AL25" s="37" t="str">
        <f>""</f>
        <v/>
      </c>
      <c r="BA25" s="395">
        <v>1</v>
      </c>
      <c r="BB25" s="396" t="s">
        <v>861</v>
      </c>
      <c r="BC25" t="str">
        <f t="shared" si="0"/>
        <v>RCF</v>
      </c>
      <c r="BD25" t="str">
        <f t="shared" si="1"/>
        <v>NAoMe_initial_ethnicity_grp</v>
      </c>
      <c r="BE25" s="397" t="s">
        <v>862</v>
      </c>
      <c r="BF25" t="str">
        <f t="shared" si="2"/>
        <v>Unknown</v>
      </c>
      <c r="BG25">
        <f t="shared" si="3"/>
        <v>0</v>
      </c>
      <c r="BH25" s="398">
        <f t="shared" si="4"/>
        <v>0</v>
      </c>
      <c r="BO25" s="33"/>
    </row>
    <row r="26" spans="1:67">
      <c r="A26" s="316" t="s">
        <v>27</v>
      </c>
      <c r="B26" t="s">
        <v>380</v>
      </c>
      <c r="C26" t="s">
        <v>910</v>
      </c>
      <c r="D26" t="s">
        <v>314</v>
      </c>
      <c r="E26" s="316" t="s">
        <v>28</v>
      </c>
      <c r="F26" s="316" t="s">
        <v>29</v>
      </c>
      <c r="G26" s="316" t="s">
        <v>449</v>
      </c>
      <c r="H26" s="316" t="s">
        <v>320</v>
      </c>
      <c r="I26" s="316" t="s">
        <v>656</v>
      </c>
      <c r="J26" s="316" t="s">
        <v>258</v>
      </c>
      <c r="K26" s="36">
        <v>23</v>
      </c>
      <c r="L26" s="317">
        <v>0.92000001668930054</v>
      </c>
      <c r="M26" s="317">
        <v>0.92000001668930054</v>
      </c>
      <c r="N26" s="36">
        <v>322</v>
      </c>
      <c r="O26" s="317">
        <v>0.86558997631072998</v>
      </c>
      <c r="P26" s="317">
        <v>0.87977999448776245</v>
      </c>
      <c r="Q26" s="36">
        <v>8238</v>
      </c>
      <c r="R26" s="317">
        <v>0.82611000537872314</v>
      </c>
      <c r="S26" s="317">
        <v>0.86926001310348511</v>
      </c>
      <c r="T26" t="s">
        <v>380</v>
      </c>
      <c r="U26" s="41" t="s">
        <v>250</v>
      </c>
      <c r="V26" s="42"/>
      <c r="W26" s="42" t="s">
        <v>27</v>
      </c>
      <c r="X26" s="42" t="str">
        <f>View_Patient_Characteristics!$C$9</f>
        <v>Ashford and St Peter's Hospitals NHS Foundation Trust</v>
      </c>
      <c r="Y26" s="42" t="s">
        <v>659</v>
      </c>
      <c r="Z26" s="42" t="s">
        <v>294</v>
      </c>
      <c r="AA26" t="s">
        <v>294</v>
      </c>
      <c r="AB26" s="30">
        <f t="shared" ref="AB26:AB31" si="21">IFERROR(SUMIFS(K:K, $A:$A, $W26, $F:$F, $X26, $I:$I, $Y26, $J:$J, $Z26),0)</f>
        <v>0</v>
      </c>
      <c r="AC26" s="47">
        <f t="shared" ref="AC26:AC31" si="22">IFERROR(SUMIFS(M:M, $A:$A, $W26, $F:$F, $X26, $I:$I, $Y26, $J:$J, $Z26),0)</f>
        <v>0</v>
      </c>
      <c r="AD26" s="188">
        <f t="shared" ref="AD26:AD31" si="23">IF($V$2="Wales", #N/A, IFERROR(SUMIFS(N:N, $A:$A, $W26, $F:$F, $X26, $I:$I, $Y26, $J:$J, $Z26),0))</f>
        <v>18</v>
      </c>
      <c r="AE26" s="191">
        <f t="shared" ref="AE26:AE31" si="24">IF($V$2="Wales", #N/A, IFERROR(SUMIFS(P:P, $A:$A, $W26, $F:$F, $X26, $I:$I, $Y26, $J:$J, $Z26),0))</f>
        <v>3.9220001548528671E-2</v>
      </c>
      <c r="AF26" s="9">
        <f t="shared" ref="AF26:AF31" si="25">IFERROR(SUMIFS(Q:Q, $A:$A, $W26, $F:$F, $X26, $I:$I, $Y26, $J:$J, $Z26),0)</f>
        <v>1800</v>
      </c>
      <c r="AG26" s="48">
        <f t="shared" ref="AG26:AG31" si="26">IFERROR(SUMIFS(S:S, $A:$A, $W26, $F:$F, $X26, $I:$I, $Y26, $J:$J, $Z26),0)</f>
        <v>0.18050999939441681</v>
      </c>
      <c r="AI26" s="35" t="str">
        <f t="shared" si="8"/>
        <v>1 - most deprived</v>
      </c>
      <c r="AJ26" s="520" t="str">
        <f>IF($V$2 = "Wales", "N/A", IF(OR(AB26=1, AB26=2, AB26=3, AB26=4), "&lt;5",TEXT(AB26, "#,##0"))   &amp;    IF(AB26=0,"", " ("&amp;TEXT(ROUND(AC26*100,1), "#0.0")&amp;"%)"))</f>
        <v>0</v>
      </c>
      <c r="AK26" s="17" t="str">
        <f>IF($V$2 = "Wales", "N/A", IF(OR(AD26=1, AD26=2, AD26=3, AD26=4), "&lt;5", TEXT(AD26, "#,##0"))   &amp;   IF(AD26=0,"", " ("&amp;TEXT(ROUND(AE26*100,1), "#0.0")&amp;"%)"))</f>
        <v>18 (3.9%)</v>
      </c>
      <c r="AL26" s="25" t="str">
        <f>IF($V$2 = "Wales", "N/A", IF(OR(AF26=1, AF26=2, AF26=3, AF26=4), "&lt;5", TEXT(AF26, "#,##0"))   &amp;   IF(AF26=0,"", " ("&amp;TEXT(ROUND(AG26*100,1), "#0.0")&amp;"%)"))</f>
        <v>1,800 (18.1%)</v>
      </c>
      <c r="BA26" s="395">
        <v>1</v>
      </c>
      <c r="BB26" s="396" t="s">
        <v>861</v>
      </c>
      <c r="BC26" t="str">
        <f t="shared" si="0"/>
        <v>RCF</v>
      </c>
      <c r="BD26" t="str">
        <f t="shared" si="1"/>
        <v>NAoMe_initial_ethnicity_grp</v>
      </c>
      <c r="BE26" s="397" t="s">
        <v>862</v>
      </c>
      <c r="BF26" t="str">
        <f t="shared" si="2"/>
        <v>White</v>
      </c>
      <c r="BG26">
        <f t="shared" si="3"/>
        <v>23</v>
      </c>
      <c r="BH26" s="398">
        <f t="shared" si="4"/>
        <v>0.92000001668930054</v>
      </c>
      <c r="BO26" s="33"/>
    </row>
    <row r="27" spans="1:67">
      <c r="A27" s="316" t="s">
        <v>27</v>
      </c>
      <c r="B27" t="s">
        <v>380</v>
      </c>
      <c r="C27" t="s">
        <v>910</v>
      </c>
      <c r="D27" t="s">
        <v>314</v>
      </c>
      <c r="E27" s="316" t="s">
        <v>28</v>
      </c>
      <c r="F27" s="316" t="s">
        <v>29</v>
      </c>
      <c r="G27" s="316" t="s">
        <v>449</v>
      </c>
      <c r="H27" s="316" t="s">
        <v>320</v>
      </c>
      <c r="I27" s="316" t="s">
        <v>657</v>
      </c>
      <c r="J27" s="316" t="s">
        <v>817</v>
      </c>
      <c r="K27" s="36">
        <v>25</v>
      </c>
      <c r="L27" s="317">
        <v>1</v>
      </c>
      <c r="M27" s="317"/>
      <c r="N27" s="36">
        <v>360</v>
      </c>
      <c r="O27" s="317">
        <v>0.96773999929428101</v>
      </c>
      <c r="P27" s="317"/>
      <c r="Q27" s="36">
        <v>9359</v>
      </c>
      <c r="R27" s="317">
        <v>0.93853002786636353</v>
      </c>
      <c r="S27" s="317"/>
      <c r="T27" t="s">
        <v>380</v>
      </c>
      <c r="U27" s="41" t="s">
        <v>250</v>
      </c>
      <c r="V27" s="42"/>
      <c r="W27" s="42" t="s">
        <v>27</v>
      </c>
      <c r="X27" s="42" t="str">
        <f>View_Patient_Characteristics!$C$9</f>
        <v>Ashford and St Peter's Hospitals NHS Foundation Trust</v>
      </c>
      <c r="Y27" s="42" t="s">
        <v>659</v>
      </c>
      <c r="Z27" s="42" t="s">
        <v>15</v>
      </c>
      <c r="AA27">
        <v>2</v>
      </c>
      <c r="AB27" s="30">
        <f t="shared" si="21"/>
        <v>2</v>
      </c>
      <c r="AC27" s="47">
        <f t="shared" si="22"/>
        <v>3.9220001548528671E-2</v>
      </c>
      <c r="AD27" s="188">
        <f t="shared" si="23"/>
        <v>69</v>
      </c>
      <c r="AE27" s="191">
        <f t="shared" si="24"/>
        <v>0.1503300070762634</v>
      </c>
      <c r="AF27" s="9">
        <f t="shared" si="25"/>
        <v>2036</v>
      </c>
      <c r="AG27" s="48">
        <f t="shared" si="26"/>
        <v>0.20417000353336329</v>
      </c>
      <c r="AI27" s="35">
        <f t="shared" si="8"/>
        <v>2</v>
      </c>
      <c r="AJ27" s="520" t="str">
        <f>IF($V$2 = "Wales", "N/A", IF(OR(AB27=1, AB27=2, AB27=3, AB27=4), "&lt;5",TEXT(AB27, "#,##0"))   &amp;    IF(AB27=0,"", " ("&amp;TEXT(ROUND(AC27*100,1), "#0.0")&amp;"%)"))</f>
        <v>&lt;5 (3.9%)</v>
      </c>
      <c r="AK27" s="17" t="str">
        <f>IF($V$2 = "Wales", "N/A", IF(OR(AD27=1, AD27=2, AD27=3, AD27=4), "&lt;5", TEXT(AD27, "#,##0"))   &amp;   IF(AD27=0,"", " ("&amp;TEXT(ROUND(AE27*100,1), "#0.0")&amp;"%)"))</f>
        <v>69 (15.0%)</v>
      </c>
      <c r="AL27" s="25" t="str">
        <f>IF($V$2 = "Wales", "N/A", IF(OR(AF27=1, AF27=2, AF27=3, AF27=4), "&lt;5", TEXT(AF27, "#,##0"))   &amp;   IF(AF27=0,"", " ("&amp;TEXT(ROUND(AG27*100,1), "#0.0")&amp;"%)"))</f>
        <v>2,036 (20.4%)</v>
      </c>
      <c r="BA27" s="395">
        <v>1</v>
      </c>
      <c r="BB27" s="396" t="s">
        <v>861</v>
      </c>
      <c r="BC27" t="str">
        <f t="shared" si="0"/>
        <v>RCF</v>
      </c>
      <c r="BD27" t="str">
        <f t="shared" si="1"/>
        <v>NAoMe_initial_final_route</v>
      </c>
      <c r="BE27" s="397" t="s">
        <v>862</v>
      </c>
      <c r="BF27" t="str">
        <f t="shared" si="2"/>
        <v>Not screened</v>
      </c>
      <c r="BG27">
        <f t="shared" si="3"/>
        <v>25</v>
      </c>
      <c r="BH27" s="398">
        <f t="shared" si="4"/>
        <v>1</v>
      </c>
      <c r="BO27" s="33"/>
    </row>
    <row r="28" spans="1:67">
      <c r="A28" s="316" t="s">
        <v>27</v>
      </c>
      <c r="B28" t="s">
        <v>380</v>
      </c>
      <c r="C28" t="s">
        <v>910</v>
      </c>
      <c r="D28" t="s">
        <v>314</v>
      </c>
      <c r="E28" s="316" t="s">
        <v>28</v>
      </c>
      <c r="F28" s="316" t="s">
        <v>29</v>
      </c>
      <c r="G28" s="316" t="s">
        <v>449</v>
      </c>
      <c r="H28" s="316" t="s">
        <v>320</v>
      </c>
      <c r="I28" s="316" t="s">
        <v>657</v>
      </c>
      <c r="J28" s="316" t="s">
        <v>352</v>
      </c>
      <c r="K28" s="36">
        <v>0</v>
      </c>
      <c r="L28" s="317">
        <v>0</v>
      </c>
      <c r="M28" s="317"/>
      <c r="N28" s="36">
        <v>12</v>
      </c>
      <c r="O28" s="317">
        <v>3.2260000705718987E-2</v>
      </c>
      <c r="P28" s="317"/>
      <c r="Q28" s="36">
        <v>613</v>
      </c>
      <c r="R28" s="317">
        <v>6.1469998210668557E-2</v>
      </c>
      <c r="S28" s="317"/>
      <c r="T28" t="s">
        <v>380</v>
      </c>
      <c r="U28" s="41" t="s">
        <v>250</v>
      </c>
      <c r="V28" s="42"/>
      <c r="W28" s="42" t="s">
        <v>27</v>
      </c>
      <c r="X28" s="42" t="str">
        <f>View_Patient_Characteristics!$C$9</f>
        <v>Ashford and St Peter's Hospitals NHS Foundation Trust</v>
      </c>
      <c r="Y28" s="42" t="s">
        <v>659</v>
      </c>
      <c r="Z28" s="42" t="s">
        <v>16</v>
      </c>
      <c r="AA28">
        <v>3</v>
      </c>
      <c r="AB28" s="30">
        <f t="shared" si="21"/>
        <v>11</v>
      </c>
      <c r="AC28" s="47">
        <f t="shared" si="22"/>
        <v>0.2156900018453598</v>
      </c>
      <c r="AD28" s="188">
        <f t="shared" si="23"/>
        <v>107</v>
      </c>
      <c r="AE28" s="191">
        <f t="shared" si="24"/>
        <v>0.23311999440193179</v>
      </c>
      <c r="AF28" s="9">
        <f t="shared" si="25"/>
        <v>2085</v>
      </c>
      <c r="AG28" s="48">
        <f t="shared" si="26"/>
        <v>0.20908999443054199</v>
      </c>
      <c r="AI28" s="35">
        <f t="shared" si="8"/>
        <v>3</v>
      </c>
      <c r="AJ28" s="520" t="str">
        <f>IF($V$2 = "Wales", "N/A", IF(OR(AB28=1, AB28=2, AB28=3, AB28=4), "&lt;5",TEXT(AB28, "#,##0"))   &amp;    IF(AB28=0,"", " ("&amp;TEXT(ROUND(AC28*100,1), "#0.0")&amp;"%)"))</f>
        <v>11 (21.6%)</v>
      </c>
      <c r="AK28" s="17" t="str">
        <f>IF($V$2 = "Wales", "N/A", IF(OR(AD28=1, AD28=2, AD28=3, AD28=4), "&lt;5", TEXT(AD28, "#,##0"))   &amp;   IF(AD28=0,"", " ("&amp;TEXT(ROUND(AE28*100,1), "#0.0")&amp;"%)"))</f>
        <v>107 (23.3%)</v>
      </c>
      <c r="AL28" s="25" t="str">
        <f>IF($V$2 = "Wales", "N/A", IF(OR(AF28=1, AF28=2, AF28=3, AF28=4), "&lt;5", TEXT(AF28, "#,##0"))   &amp;   IF(AF28=0,"", " ("&amp;TEXT(ROUND(AG28*100,1), "#0.0")&amp;"%)"))</f>
        <v>2,085 (20.9%)</v>
      </c>
      <c r="BA28" s="395">
        <v>1</v>
      </c>
      <c r="BB28" s="396" t="s">
        <v>861</v>
      </c>
      <c r="BC28" t="str">
        <f t="shared" si="0"/>
        <v>RCF</v>
      </c>
      <c r="BD28" t="str">
        <f t="shared" si="1"/>
        <v>NAoMe_initial_final_route</v>
      </c>
      <c r="BE28" s="397" t="s">
        <v>862</v>
      </c>
      <c r="BF28" t="str">
        <f t="shared" si="2"/>
        <v>Screening</v>
      </c>
      <c r="BG28">
        <f t="shared" si="3"/>
        <v>0</v>
      </c>
      <c r="BH28" s="398">
        <f t="shared" si="4"/>
        <v>0</v>
      </c>
      <c r="BO28" s="33"/>
    </row>
    <row r="29" spans="1:67">
      <c r="A29" s="316" t="s">
        <v>27</v>
      </c>
      <c r="B29" t="s">
        <v>380</v>
      </c>
      <c r="C29" t="s">
        <v>910</v>
      </c>
      <c r="D29" t="s">
        <v>314</v>
      </c>
      <c r="E29" s="316" t="s">
        <v>28</v>
      </c>
      <c r="F29" s="316" t="s">
        <v>29</v>
      </c>
      <c r="G29" s="316" t="s">
        <v>449</v>
      </c>
      <c r="H29" s="316" t="s">
        <v>320</v>
      </c>
      <c r="I29" s="316" t="s">
        <v>303</v>
      </c>
      <c r="J29" s="316" t="s">
        <v>308</v>
      </c>
      <c r="K29" s="36">
        <v>1</v>
      </c>
      <c r="L29" s="317">
        <v>3.9999999105930328E-2</v>
      </c>
      <c r="M29" s="317"/>
      <c r="N29" s="36">
        <v>79</v>
      </c>
      <c r="O29" s="317">
        <v>0.21236999332904821</v>
      </c>
      <c r="P29" s="317"/>
      <c r="Q29" s="36">
        <v>1652</v>
      </c>
      <c r="R29" s="317">
        <v>0.1656599938869476</v>
      </c>
      <c r="S29" s="317"/>
      <c r="T29" t="s">
        <v>380</v>
      </c>
      <c r="U29" s="41" t="s">
        <v>250</v>
      </c>
      <c r="V29" s="42"/>
      <c r="W29" s="42" t="s">
        <v>27</v>
      </c>
      <c r="X29" s="42" t="str">
        <f>View_Patient_Characteristics!$C$9</f>
        <v>Ashford and St Peter's Hospitals NHS Foundation Trust</v>
      </c>
      <c r="Y29" s="42" t="s">
        <v>659</v>
      </c>
      <c r="Z29" s="42" t="s">
        <v>17</v>
      </c>
      <c r="AA29">
        <v>4</v>
      </c>
      <c r="AB29" s="30">
        <f t="shared" si="21"/>
        <v>14</v>
      </c>
      <c r="AC29" s="47">
        <f t="shared" si="22"/>
        <v>0.27450999617576599</v>
      </c>
      <c r="AD29" s="188">
        <f t="shared" si="23"/>
        <v>117</v>
      </c>
      <c r="AE29" s="191">
        <f t="shared" si="24"/>
        <v>0.2549000084400177</v>
      </c>
      <c r="AF29" s="9">
        <f t="shared" si="25"/>
        <v>2024</v>
      </c>
      <c r="AG29" s="48">
        <f t="shared" si="26"/>
        <v>0.2029699981212616</v>
      </c>
      <c r="AI29" s="35">
        <f t="shared" si="8"/>
        <v>4</v>
      </c>
      <c r="AJ29" s="520" t="str">
        <f>IF($V$2 = "Wales", "N/A", IF(OR(AB29=1, AB29=2, AB29=3, AB29=4), "&lt;5",TEXT(AB29, "#,##0"))   &amp;    IF(AB29=0,"", " ("&amp;TEXT(ROUND(AC29*100,1), "#0.0")&amp;"%)"))</f>
        <v>14 (27.5%)</v>
      </c>
      <c r="AK29" s="17" t="str">
        <f>IF($V$2 = "Wales", "N/A", IF(OR(AD29=1, AD29=2, AD29=3, AD29=4), "&lt;5", TEXT(AD29, "#,##0"))   &amp;   IF(AD29=0,"", " ("&amp;TEXT(ROUND(AE29*100,1), "#0.0")&amp;"%)"))</f>
        <v>117 (25.5%)</v>
      </c>
      <c r="AL29" s="25" t="str">
        <f>IF($V$2 = "Wales", "N/A", IF(OR(AF29=1, AF29=2, AF29=3, AF29=4), "&lt;5", TEXT(AF29, "#,##0"))   &amp;   IF(AF29=0,"", " ("&amp;TEXT(ROUND(AG29*100,1), "#0.0")&amp;"%)"))</f>
        <v>2,024 (20.3%)</v>
      </c>
      <c r="BA29" s="395">
        <v>1</v>
      </c>
      <c r="BB29" s="396" t="s">
        <v>861</v>
      </c>
      <c r="BC29" t="str">
        <f t="shared" si="0"/>
        <v>RCF</v>
      </c>
      <c r="BD29" t="str">
        <f t="shared" si="1"/>
        <v>NAoMe_initial_final_stage_tum</v>
      </c>
      <c r="BE29" s="397" t="s">
        <v>862</v>
      </c>
      <c r="BF29" t="str">
        <f t="shared" si="2"/>
        <v>Not staged/Unstated</v>
      </c>
      <c r="BG29">
        <f t="shared" si="3"/>
        <v>1</v>
      </c>
      <c r="BH29" s="398">
        <f t="shared" si="4"/>
        <v>3.9999999105930328E-2</v>
      </c>
      <c r="BO29" s="33"/>
    </row>
    <row r="30" spans="1:67">
      <c r="A30" s="316" t="s">
        <v>27</v>
      </c>
      <c r="B30" t="s">
        <v>380</v>
      </c>
      <c r="C30" t="s">
        <v>910</v>
      </c>
      <c r="D30" t="s">
        <v>314</v>
      </c>
      <c r="E30" s="316" t="s">
        <v>28</v>
      </c>
      <c r="F30" s="316" t="s">
        <v>29</v>
      </c>
      <c r="G30" s="316" t="s">
        <v>449</v>
      </c>
      <c r="H30" s="316" t="s">
        <v>320</v>
      </c>
      <c r="I30" s="316" t="s">
        <v>303</v>
      </c>
      <c r="J30" s="316" t="s">
        <v>304</v>
      </c>
      <c r="K30" s="36">
        <v>0</v>
      </c>
      <c r="L30" s="317">
        <v>0</v>
      </c>
      <c r="M30" s="317">
        <v>0</v>
      </c>
      <c r="N30" s="36">
        <v>2</v>
      </c>
      <c r="O30" s="317">
        <v>5.3799999877810478E-3</v>
      </c>
      <c r="P30" s="317">
        <v>6.829999852925539E-3</v>
      </c>
      <c r="Q30" s="36">
        <v>64</v>
      </c>
      <c r="R30" s="317">
        <v>6.4199999906122676E-3</v>
      </c>
      <c r="S30" s="317">
        <v>7.689999882131815E-3</v>
      </c>
      <c r="T30" t="s">
        <v>380</v>
      </c>
      <c r="U30" s="41" t="s">
        <v>250</v>
      </c>
      <c r="V30" s="42"/>
      <c r="W30" s="42" t="s">
        <v>27</v>
      </c>
      <c r="X30" s="42" t="str">
        <f>View_Patient_Characteristics!$C$9</f>
        <v>Ashford and St Peter's Hospitals NHS Foundation Trust</v>
      </c>
      <c r="Y30" s="42" t="s">
        <v>659</v>
      </c>
      <c r="Z30" s="42" t="s">
        <v>295</v>
      </c>
      <c r="AA30" t="s">
        <v>295</v>
      </c>
      <c r="AB30" s="30">
        <f t="shared" si="21"/>
        <v>24</v>
      </c>
      <c r="AC30" s="47">
        <f t="shared" si="22"/>
        <v>0.47058999538421631</v>
      </c>
      <c r="AD30" s="188">
        <f t="shared" si="23"/>
        <v>148</v>
      </c>
      <c r="AE30" s="191">
        <f t="shared" si="24"/>
        <v>0.32243999838829041</v>
      </c>
      <c r="AF30" s="9">
        <f t="shared" si="25"/>
        <v>2027</v>
      </c>
      <c r="AG30" s="48">
        <f t="shared" si="26"/>
        <v>0.2032700031995773</v>
      </c>
      <c r="AI30" s="35" t="str">
        <f t="shared" si="8"/>
        <v>5 - least deprived</v>
      </c>
      <c r="AJ30" s="520" t="str">
        <f>IF($V$2 = "Wales", "N/A", IF(OR(AB30=1, AB30=2, AB30=3, AB30=4), "&lt;5",TEXT(AB30, "#,##0"))   &amp;    IF(AB30=0,"", " ("&amp;TEXT(ROUND(AC30*100,1), "#0.0")&amp;"%)"))</f>
        <v>24 (47.1%)</v>
      </c>
      <c r="AK30" s="17" t="str">
        <f>IF($V$2 = "Wales", "N/A", IF(OR(AD30=1, AD30=2, AD30=3, AD30=4), "&lt;5", TEXT(AD30, "#,##0"))   &amp;   IF(AD30=0,"", " ("&amp;TEXT(ROUND(AE30*100,1), "#0.0")&amp;"%)"))</f>
        <v>148 (32.2%)</v>
      </c>
      <c r="AL30" s="25" t="str">
        <f>IF($V$2 = "Wales", "N/A", IF(OR(AF30=1, AF30=2, AF30=3, AF30=4), "&lt;5", TEXT(AF30, "#,##0"))   &amp;   IF(AF30=0,"", " ("&amp;TEXT(ROUND(AG30*100,1), "#0.0")&amp;"%)"))</f>
        <v>2,027 (20.3%)</v>
      </c>
      <c r="BA30" s="395">
        <v>1</v>
      </c>
      <c r="BB30" s="396" t="s">
        <v>861</v>
      </c>
      <c r="BC30" t="str">
        <f t="shared" si="0"/>
        <v>RCF</v>
      </c>
      <c r="BD30" t="str">
        <f t="shared" si="1"/>
        <v>NAoMe_initial_final_stage_tum</v>
      </c>
      <c r="BE30" s="397" t="s">
        <v>862</v>
      </c>
      <c r="BF30" t="str">
        <f t="shared" si="2"/>
        <v>Stage 0</v>
      </c>
      <c r="BG30">
        <f t="shared" si="3"/>
        <v>0</v>
      </c>
      <c r="BH30" s="398">
        <f t="shared" si="4"/>
        <v>0</v>
      </c>
      <c r="BO30" s="33"/>
    </row>
    <row r="31" spans="1:67">
      <c r="A31" s="316" t="s">
        <v>27</v>
      </c>
      <c r="B31" t="s">
        <v>380</v>
      </c>
      <c r="C31" t="s">
        <v>910</v>
      </c>
      <c r="D31" t="s">
        <v>314</v>
      </c>
      <c r="E31" s="316" t="s">
        <v>28</v>
      </c>
      <c r="F31" s="316" t="s">
        <v>29</v>
      </c>
      <c r="G31" s="316" t="s">
        <v>449</v>
      </c>
      <c r="H31" s="316" t="s">
        <v>320</v>
      </c>
      <c r="I31" s="316" t="s">
        <v>303</v>
      </c>
      <c r="J31" s="316" t="s">
        <v>305</v>
      </c>
      <c r="K31" s="36">
        <v>2</v>
      </c>
      <c r="L31" s="317">
        <v>7.9999998211860657E-2</v>
      </c>
      <c r="M31" s="317">
        <v>8.3329997956752777E-2</v>
      </c>
      <c r="N31" s="36">
        <v>19</v>
      </c>
      <c r="O31" s="317">
        <v>5.1079999655485153E-2</v>
      </c>
      <c r="P31" s="317">
        <v>6.4850002527236938E-2</v>
      </c>
      <c r="Q31" s="36">
        <v>359</v>
      </c>
      <c r="R31" s="317">
        <v>3.5999998450279243E-2</v>
      </c>
      <c r="S31" s="317">
        <v>4.3150000274181373E-2</v>
      </c>
      <c r="T31" t="s">
        <v>380</v>
      </c>
      <c r="U31" s="41" t="s">
        <v>250</v>
      </c>
      <c r="V31" s="42"/>
      <c r="W31" s="42" t="s">
        <v>27</v>
      </c>
      <c r="X31" s="42" t="str">
        <f>View_Patient_Characteristics!$C$9</f>
        <v>Ashford and St Peter's Hospitals NHS Foundation Trust</v>
      </c>
      <c r="Y31" s="42" t="s">
        <v>659</v>
      </c>
      <c r="Z31" s="42" t="s">
        <v>260</v>
      </c>
      <c r="AA31" t="s">
        <v>260</v>
      </c>
      <c r="AB31" s="30">
        <f t="shared" si="21"/>
        <v>0</v>
      </c>
      <c r="AC31" s="47">
        <f t="shared" si="22"/>
        <v>0</v>
      </c>
      <c r="AD31" s="188">
        <f t="shared" si="23"/>
        <v>0</v>
      </c>
      <c r="AE31" s="191">
        <f t="shared" si="24"/>
        <v>0</v>
      </c>
      <c r="AF31" s="9">
        <f t="shared" si="25"/>
        <v>0</v>
      </c>
      <c r="AG31" s="48">
        <f t="shared" si="26"/>
        <v>0</v>
      </c>
      <c r="AI31" s="35" t="str">
        <f t="shared" si="8"/>
        <v>Unknown</v>
      </c>
      <c r="AJ31" s="38" t="str">
        <f>TEXT(AB31, "#,##0")</f>
        <v>0</v>
      </c>
      <c r="AK31" s="38" t="str">
        <f>IF($V$2 = "Wales", "N/A", TEXT(AD31, "#,##0"))</f>
        <v>0</v>
      </c>
      <c r="AL31" s="39" t="str">
        <f>IF($V$2 = "Wales", "N/A", TEXT(AF31, "#,##0"))</f>
        <v>0</v>
      </c>
      <c r="BA31" s="395">
        <v>1</v>
      </c>
      <c r="BB31" s="396" t="s">
        <v>861</v>
      </c>
      <c r="BC31" t="str">
        <f t="shared" si="0"/>
        <v>RCF</v>
      </c>
      <c r="BD31" t="str">
        <f t="shared" si="1"/>
        <v>NAoMe_initial_final_stage_tum</v>
      </c>
      <c r="BE31" s="397" t="s">
        <v>862</v>
      </c>
      <c r="BF31" t="str">
        <f t="shared" si="2"/>
        <v>Stage 1</v>
      </c>
      <c r="BG31">
        <f t="shared" si="3"/>
        <v>2</v>
      </c>
      <c r="BH31" s="398">
        <f t="shared" si="4"/>
        <v>7.9999998211860657E-2</v>
      </c>
      <c r="BO31" s="33"/>
    </row>
    <row r="32" spans="1:67">
      <c r="A32" s="316" t="s">
        <v>27</v>
      </c>
      <c r="B32" t="s">
        <v>380</v>
      </c>
      <c r="C32" t="s">
        <v>910</v>
      </c>
      <c r="D32" t="s">
        <v>314</v>
      </c>
      <c r="E32" s="316" t="s">
        <v>28</v>
      </c>
      <c r="F32" s="316" t="s">
        <v>29</v>
      </c>
      <c r="G32" s="316" t="s">
        <v>449</v>
      </c>
      <c r="H32" s="316" t="s">
        <v>320</v>
      </c>
      <c r="I32" s="316" t="s">
        <v>303</v>
      </c>
      <c r="J32" s="316" t="s">
        <v>306</v>
      </c>
      <c r="K32" s="36">
        <v>5</v>
      </c>
      <c r="L32" s="317">
        <v>0.20000000298023221</v>
      </c>
      <c r="M32" s="317">
        <v>0.2083300054073334</v>
      </c>
      <c r="N32" s="36">
        <v>30</v>
      </c>
      <c r="O32" s="317">
        <v>8.0650001764297485E-2</v>
      </c>
      <c r="P32" s="317">
        <v>0.1023899987339973</v>
      </c>
      <c r="Q32" s="36">
        <v>996</v>
      </c>
      <c r="R32" s="317">
        <v>9.9880002439022064E-2</v>
      </c>
      <c r="S32" s="317">
        <v>0.11970999836921691</v>
      </c>
      <c r="T32" t="s">
        <v>380</v>
      </c>
      <c r="U32" s="41" t="s">
        <v>250</v>
      </c>
      <c r="V32" s="42"/>
      <c r="W32" s="42"/>
      <c r="X32" s="42"/>
      <c r="Y32" s="42"/>
      <c r="Z32" s="42"/>
      <c r="AA32" t="s">
        <v>377</v>
      </c>
      <c r="AB32" s="30"/>
      <c r="AC32" s="8"/>
      <c r="AD32" s="9"/>
      <c r="AE32" s="8"/>
      <c r="AF32" s="9"/>
      <c r="AG32" s="7"/>
      <c r="AI32" s="35" t="str">
        <f t="shared" si="8"/>
        <v>SCARF INDEX*</v>
      </c>
      <c r="AJ32" s="36" t="str">
        <f>""</f>
        <v/>
      </c>
      <c r="AK32" s="36" t="str">
        <f>""</f>
        <v/>
      </c>
      <c r="AL32" s="37" t="str">
        <f>""</f>
        <v/>
      </c>
      <c r="BA32" s="395">
        <v>1</v>
      </c>
      <c r="BB32" s="396" t="s">
        <v>861</v>
      </c>
      <c r="BC32" t="str">
        <f t="shared" si="0"/>
        <v>RCF</v>
      </c>
      <c r="BD32" t="str">
        <f t="shared" si="1"/>
        <v>NAoMe_initial_final_stage_tum</v>
      </c>
      <c r="BE32" s="397" t="s">
        <v>862</v>
      </c>
      <c r="BF32" t="str">
        <f t="shared" si="2"/>
        <v>Stage 2</v>
      </c>
      <c r="BG32">
        <f t="shared" si="3"/>
        <v>5</v>
      </c>
      <c r="BH32" s="398">
        <f t="shared" si="4"/>
        <v>0.20000000298023221</v>
      </c>
      <c r="BO32" s="33"/>
    </row>
    <row r="33" spans="1:67">
      <c r="A33" s="316" t="s">
        <v>27</v>
      </c>
      <c r="B33" t="s">
        <v>380</v>
      </c>
      <c r="C33" t="s">
        <v>910</v>
      </c>
      <c r="D33" t="s">
        <v>314</v>
      </c>
      <c r="E33" s="316" t="s">
        <v>28</v>
      </c>
      <c r="F33" s="316" t="s">
        <v>29</v>
      </c>
      <c r="G33" s="316" t="s">
        <v>449</v>
      </c>
      <c r="H33" s="316" t="s">
        <v>320</v>
      </c>
      <c r="I33" s="316" t="s">
        <v>303</v>
      </c>
      <c r="J33" s="316" t="s">
        <v>307</v>
      </c>
      <c r="K33" s="36">
        <v>2</v>
      </c>
      <c r="L33" s="317">
        <v>7.9999998211860657E-2</v>
      </c>
      <c r="M33" s="317">
        <v>8.3329997956752777E-2</v>
      </c>
      <c r="N33" s="36">
        <v>30</v>
      </c>
      <c r="O33" s="317">
        <v>8.0650001764297485E-2</v>
      </c>
      <c r="P33" s="317">
        <v>0.1023899987339973</v>
      </c>
      <c r="Q33" s="36">
        <v>742</v>
      </c>
      <c r="R33" s="317">
        <v>7.4409998953342438E-2</v>
      </c>
      <c r="S33" s="317">
        <v>8.9180000126361847E-2</v>
      </c>
      <c r="T33" t="s">
        <v>380</v>
      </c>
      <c r="U33" s="41" t="s">
        <v>250</v>
      </c>
      <c r="V33" s="42"/>
      <c r="W33" s="42" t="s">
        <v>27</v>
      </c>
      <c r="X33" s="42" t="str">
        <f>View_Patient_Characteristics!$C$9</f>
        <v>Ashford and St Peter's Hospitals NHS Foundation Trust</v>
      </c>
      <c r="Y33" s="42" t="s">
        <v>296</v>
      </c>
      <c r="Z33" s="42" t="s">
        <v>297</v>
      </c>
      <c r="AA33" t="s">
        <v>297</v>
      </c>
      <c r="AB33" s="30">
        <f>IFERROR(SUMIFS(K:K, $A:$A, $W33, $F:$F, $X33, $I:$I, $Y33, $J:$J, $Z33),0)</f>
        <v>27</v>
      </c>
      <c r="AC33" s="47">
        <f>IFERROR(SUMIFS(M:M, $A:$A, $W33, $F:$F, $X33, $I:$I, $Y33, $J:$J, $Z33),0)</f>
        <v>0.5625</v>
      </c>
      <c r="AD33" s="188">
        <f>IF($V$2="Wales", #N/A, IFERROR(SUMIFS(N:N, $A:$A, $W33, $F:$F, $X33, $I:$I, $Y33, $J:$J, $Z33),0))</f>
        <v>242</v>
      </c>
      <c r="AE33" s="191">
        <f>IF($V$2="Wales", #N/A, IFERROR(SUMIFS(P:P, $A:$A, $W33, $F:$F, $X33, $I:$I, $Y33, $J:$J, $Z33),0))</f>
        <v>0.54751002788543701</v>
      </c>
      <c r="AF33" s="9">
        <f>IFERROR(SUMIFS(Q:Q, $A:$A, $W33, $F:$F, $X33, $I:$I, $Y33, $J:$J, $Z33),0)</f>
        <v>5528</v>
      </c>
      <c r="AG33" s="48">
        <f>IFERROR(SUMIFS(S:S, $A:$A, $W33, $F:$F, $X33, $I:$I, $Y33, $J:$J, $Z33),0)</f>
        <v>0.56936997175216675</v>
      </c>
      <c r="AI33" s="35" t="str">
        <f t="shared" si="8"/>
        <v>Fit</v>
      </c>
      <c r="AJ33" s="17" t="str">
        <f>IF(OR(AB33=1, AB33=2, AB33=3, AB33=4), "&lt;5",TEXT(AB33, "#,##0"))   &amp;    IF(AB33=0,"", " ("&amp;TEXT(ROUND(AC33*100,1), "#0.0")&amp;"%)")</f>
        <v>27 (56.3%)</v>
      </c>
      <c r="AK33" s="17" t="str">
        <f>IF($V$2 = "Wales", "N/A", IF(OR(AD33=1, AD33=2, AD33=3, AD33=4), "&lt;5", TEXT(AD33, "#,##0"))   &amp;   IF(AD33=0,"", " ("&amp;TEXT(ROUND(AE33*100,1), "#0.0")&amp;"%)"))</f>
        <v>242 (54.8%)</v>
      </c>
      <c r="AL33" s="25" t="str">
        <f>IF(OR(AF33=1, AF33=2, AF33=3, AF33=4), "&lt;5", TEXT(AF33, "#,##0"))   &amp;   IF(AF33=0,"", " ("&amp;TEXT(ROUND(AG33*100,1), "#0.0")&amp;"%)")</f>
        <v>5,528 (56.9%)</v>
      </c>
      <c r="BA33" s="395">
        <v>1</v>
      </c>
      <c r="BB33" s="396" t="s">
        <v>861</v>
      </c>
      <c r="BC33" t="str">
        <f t="shared" si="0"/>
        <v>RCF</v>
      </c>
      <c r="BD33" t="str">
        <f t="shared" si="1"/>
        <v>NAoMe_initial_final_stage_tum</v>
      </c>
      <c r="BE33" s="397" t="s">
        <v>862</v>
      </c>
      <c r="BF33" t="str">
        <f t="shared" si="2"/>
        <v>Stage 3</v>
      </c>
      <c r="BG33">
        <f t="shared" si="3"/>
        <v>2</v>
      </c>
      <c r="BH33" s="398">
        <f t="shared" si="4"/>
        <v>7.9999998211860657E-2</v>
      </c>
      <c r="BO33" s="33"/>
    </row>
    <row r="34" spans="1:67">
      <c r="A34" s="316" t="s">
        <v>27</v>
      </c>
      <c r="B34" t="s">
        <v>380</v>
      </c>
      <c r="C34" t="s">
        <v>910</v>
      </c>
      <c r="D34" t="s">
        <v>314</v>
      </c>
      <c r="E34" s="316" t="s">
        <v>28</v>
      </c>
      <c r="F34" s="316" t="s">
        <v>29</v>
      </c>
      <c r="G34" s="316" t="s">
        <v>449</v>
      </c>
      <c r="H34" s="316" t="s">
        <v>320</v>
      </c>
      <c r="I34" s="316" t="s">
        <v>303</v>
      </c>
      <c r="J34" s="316" t="s">
        <v>336</v>
      </c>
      <c r="K34" s="36">
        <v>15</v>
      </c>
      <c r="L34" s="317">
        <v>0.60000002384185791</v>
      </c>
      <c r="M34" s="317">
        <v>0.625</v>
      </c>
      <c r="N34" s="36">
        <v>212</v>
      </c>
      <c r="O34" s="317">
        <v>0.56989002227783203</v>
      </c>
      <c r="P34" s="317">
        <v>0.72355002164840698</v>
      </c>
      <c r="Q34" s="36">
        <v>6159</v>
      </c>
      <c r="R34" s="317">
        <v>0.6176300048828125</v>
      </c>
      <c r="S34" s="317">
        <v>0.74026000499725342</v>
      </c>
      <c r="T34" t="s">
        <v>380</v>
      </c>
      <c r="U34" s="41" t="s">
        <v>250</v>
      </c>
      <c r="V34" s="42"/>
      <c r="W34" s="42" t="s">
        <v>27</v>
      </c>
      <c r="X34" s="42" t="str">
        <f>View_Patient_Characteristics!$C$9</f>
        <v>Ashford and St Peter's Hospitals NHS Foundation Trust</v>
      </c>
      <c r="Y34" s="42" t="s">
        <v>296</v>
      </c>
      <c r="Z34" s="42" t="s">
        <v>298</v>
      </c>
      <c r="AA34" t="s">
        <v>298</v>
      </c>
      <c r="AB34" s="30">
        <f>IFERROR(SUMIFS(K:K, $A:$A, $W34, $F:$F, $X34, $I:$I, $Y34, $J:$J, $Z34),0)</f>
        <v>10</v>
      </c>
      <c r="AC34" s="47">
        <f>IFERROR(SUMIFS(M:M, $A:$A, $W34, $F:$F, $X34, $I:$I, $Y34, $J:$J, $Z34),0)</f>
        <v>0.2083300054073334</v>
      </c>
      <c r="AD34" s="188">
        <f>IF($V$2="Wales", #N/A, IFERROR(SUMIFS(N:N, $A:$A, $W34, $F:$F, $X34, $I:$I, $Y34, $J:$J, $Z34),0))</f>
        <v>69</v>
      </c>
      <c r="AE34" s="191">
        <f>IF($V$2="Wales", #N/A, IFERROR(SUMIFS(P:P, $A:$A, $W34, $F:$F, $X34, $I:$I, $Y34, $J:$J, $Z34),0))</f>
        <v>0.1561100035905838</v>
      </c>
      <c r="AF34" s="9">
        <f>IFERROR(SUMIFS(Q:Q, $A:$A, $W34, $F:$F, $X34, $I:$I, $Y34, $J:$J, $Z34),0)</f>
        <v>1492</v>
      </c>
      <c r="AG34" s="48">
        <f>IFERROR(SUMIFS(S:S, $A:$A, $W34, $F:$F, $X34, $I:$I, $Y34, $J:$J, $Z34),0)</f>
        <v>0.153669998049736</v>
      </c>
      <c r="AI34" s="35" t="str">
        <f t="shared" si="8"/>
        <v>Mild frailty</v>
      </c>
      <c r="AJ34" s="17" t="str">
        <f>IF(OR(AB34=1, AB34=2, AB34=3, AB34=4), "&lt;5",TEXT(AB34, "#,##0"))   &amp;    IF(AB34=0,"", " ("&amp;TEXT(ROUND(AC34*100,1), "#0.0")&amp;"%)")</f>
        <v>10 (20.8%)</v>
      </c>
      <c r="AK34" s="17" t="str">
        <f>IF($V$2 = "Wales", "N/A", IF(OR(AD34=1, AD34=2, AD34=3, AD34=4), "&lt;5", TEXT(AD34, "#,##0"))   &amp;   IF(AD34=0,"", " ("&amp;TEXT(ROUND(AE34*100,1), "#0.0")&amp;"%)"))</f>
        <v>69 (15.6%)</v>
      </c>
      <c r="AL34" s="25" t="str">
        <f>IF(OR(AF34=1, AF34=2, AF34=3, AF34=4), "&lt;5", TEXT(AF34, "#,##0"))   &amp;   IF(AF34=0,"", " ("&amp;TEXT(ROUND(AG34*100,1), "#0.0")&amp;"%)")</f>
        <v>1,492 (15.4%)</v>
      </c>
      <c r="BA34" s="395">
        <v>1</v>
      </c>
      <c r="BB34" s="396" t="s">
        <v>861</v>
      </c>
      <c r="BC34" t="str">
        <f t="shared" si="0"/>
        <v>RCF</v>
      </c>
      <c r="BD34" t="str">
        <f t="shared" si="1"/>
        <v>NAoMe_initial_final_stage_tum</v>
      </c>
      <c r="BE34" s="397" t="s">
        <v>862</v>
      </c>
      <c r="BF34" t="str">
        <f t="shared" si="2"/>
        <v>Stage 4</v>
      </c>
      <c r="BG34">
        <f t="shared" si="3"/>
        <v>15</v>
      </c>
      <c r="BH34" s="398">
        <f t="shared" si="4"/>
        <v>0.60000002384185791</v>
      </c>
      <c r="BO34" s="33"/>
    </row>
    <row r="35" spans="1:67">
      <c r="A35" s="316" t="s">
        <v>27</v>
      </c>
      <c r="B35" t="s">
        <v>380</v>
      </c>
      <c r="C35" t="s">
        <v>910</v>
      </c>
      <c r="D35" t="s">
        <v>314</v>
      </c>
      <c r="E35" s="316" t="s">
        <v>28</v>
      </c>
      <c r="F35" s="316" t="s">
        <v>29</v>
      </c>
      <c r="G35" s="316" t="s">
        <v>449</v>
      </c>
      <c r="H35" s="316" t="s">
        <v>320</v>
      </c>
      <c r="I35" s="316" t="s">
        <v>342</v>
      </c>
      <c r="J35" s="316" t="s">
        <v>343</v>
      </c>
      <c r="K35" s="36">
        <v>1</v>
      </c>
      <c r="L35" s="317">
        <v>3.9999999105930328E-2</v>
      </c>
      <c r="M35" s="317"/>
      <c r="N35" s="36">
        <v>79</v>
      </c>
      <c r="O35" s="317">
        <v>0.21236999332904821</v>
      </c>
      <c r="P35" s="317"/>
      <c r="Q35" s="36">
        <v>1652</v>
      </c>
      <c r="R35" s="317">
        <v>0.1656599938869476</v>
      </c>
      <c r="S35" s="317"/>
      <c r="T35" t="s">
        <v>380</v>
      </c>
      <c r="U35" s="41" t="s">
        <v>250</v>
      </c>
      <c r="V35" s="42"/>
      <c r="W35" s="42" t="s">
        <v>27</v>
      </c>
      <c r="X35" s="42" t="str">
        <f>View_Patient_Characteristics!$C$9</f>
        <v>Ashford and St Peter's Hospitals NHS Foundation Trust</v>
      </c>
      <c r="Y35" s="42" t="s">
        <v>296</v>
      </c>
      <c r="Z35" s="42" t="s">
        <v>299</v>
      </c>
      <c r="AA35" t="s">
        <v>299</v>
      </c>
      <c r="AB35" s="30">
        <f>IFERROR(SUMIFS(K:K, $A:$A, $W35, $F:$F, $X35, $I:$I, $Y35, $J:$J, $Z35),0)</f>
        <v>9</v>
      </c>
      <c r="AC35" s="47">
        <f>IFERROR(SUMIFS(M:M, $A:$A, $W35, $F:$F, $X35, $I:$I, $Y35, $J:$J, $Z35),0)</f>
        <v>0.1875</v>
      </c>
      <c r="AD35" s="188">
        <f>IF($V$2="Wales", #N/A, IFERROR(SUMIFS(N:N, $A:$A, $W35, $F:$F, $X35, $I:$I, $Y35, $J:$J, $Z35),0))</f>
        <v>70</v>
      </c>
      <c r="AE35" s="191">
        <f>IF($V$2="Wales", #N/A, IFERROR(SUMIFS(P:P, $A:$A, $W35, $F:$F, $X35, $I:$I, $Y35, $J:$J, $Z35),0))</f>
        <v>0.1583700031042099</v>
      </c>
      <c r="AF35" s="9">
        <f>IFERROR(SUMIFS(Q:Q, $A:$A, $W35, $F:$F, $X35, $I:$I, $Y35, $J:$J, $Z35),0)</f>
        <v>1470</v>
      </c>
      <c r="AG35" s="48">
        <f>IFERROR(SUMIFS(S:S, $A:$A, $W35, $F:$F, $X35, $I:$I, $Y35, $J:$J, $Z35),0)</f>
        <v>0.1514099985361099</v>
      </c>
      <c r="AI35" s="35" t="str">
        <f t="shared" si="8"/>
        <v>Moderate frailty</v>
      </c>
      <c r="AJ35" s="17" t="str">
        <f>IF(OR(AB35=1, AB35=2, AB35=3, AB35=4), "&lt;5",TEXT(AB35, "#,##0"))   &amp;    IF(AB35=0,"", " ("&amp;TEXT(ROUND(AC35*100,1), "#0.0")&amp;"%)")</f>
        <v>9 (18.8%)</v>
      </c>
      <c r="AK35" s="17" t="str">
        <f>IF($V$2 = "Wales", "N/A", IF(OR(AD35=1, AD35=2, AD35=3, AD35=4), "&lt;5", TEXT(AD35, "#,##0"))   &amp;   IF(AD35=0,"", " ("&amp;TEXT(ROUND(AE35*100,1), "#0.0")&amp;"%)"))</f>
        <v>70 (15.8%)</v>
      </c>
      <c r="AL35" s="25" t="str">
        <f>IF(OR(AF35=1, AF35=2, AF35=3, AF35=4), "&lt;5", TEXT(AF35, "#,##0"))   &amp;   IF(AF35=0,"", " ("&amp;TEXT(ROUND(AG35*100,1), "#0.0")&amp;"%)")</f>
        <v>1,470 (15.1%)</v>
      </c>
      <c r="BA35" s="395">
        <v>1</v>
      </c>
      <c r="BB35" s="396" t="s">
        <v>861</v>
      </c>
      <c r="BC35" t="str">
        <f t="shared" si="0"/>
        <v>RCF</v>
      </c>
      <c r="BD35" t="str">
        <f t="shared" si="1"/>
        <v>NAoMe_initial_final_stage_tum_grp</v>
      </c>
      <c r="BE35" s="397" t="s">
        <v>862</v>
      </c>
      <c r="BF35" t="str">
        <f t="shared" si="2"/>
        <v>MBC in HESAPC</v>
      </c>
      <c r="BG35">
        <f t="shared" si="3"/>
        <v>1</v>
      </c>
      <c r="BH35" s="398">
        <f t="shared" si="4"/>
        <v>3.9999999105930328E-2</v>
      </c>
      <c r="BO35" s="33"/>
    </row>
    <row r="36" spans="1:67">
      <c r="A36" s="316" t="s">
        <v>27</v>
      </c>
      <c r="B36" t="s">
        <v>380</v>
      </c>
      <c r="C36" t="s">
        <v>910</v>
      </c>
      <c r="D36" t="s">
        <v>314</v>
      </c>
      <c r="E36" s="316" t="s">
        <v>28</v>
      </c>
      <c r="F36" s="316" t="s">
        <v>29</v>
      </c>
      <c r="G36" s="316" t="s">
        <v>449</v>
      </c>
      <c r="H36" s="316" t="s">
        <v>320</v>
      </c>
      <c r="I36" s="316" t="s">
        <v>342</v>
      </c>
      <c r="J36" s="316" t="s">
        <v>344</v>
      </c>
      <c r="K36" s="36">
        <v>10</v>
      </c>
      <c r="L36" s="317">
        <v>0.40000000596046448</v>
      </c>
      <c r="M36" s="317">
        <v>0.41666999459266663</v>
      </c>
      <c r="N36" s="36">
        <v>83</v>
      </c>
      <c r="O36" s="317">
        <v>0.2231200039386749</v>
      </c>
      <c r="P36" s="317">
        <v>0.28327998518943792</v>
      </c>
      <c r="Q36" s="36">
        <v>2161</v>
      </c>
      <c r="R36" s="317">
        <v>0.2167100012302399</v>
      </c>
      <c r="S36" s="317">
        <v>0.25973999500274658</v>
      </c>
      <c r="T36" t="s">
        <v>380</v>
      </c>
      <c r="U36" s="41" t="s">
        <v>250</v>
      </c>
      <c r="V36" s="42"/>
      <c r="W36" s="42" t="s">
        <v>27</v>
      </c>
      <c r="X36" s="42" t="str">
        <f>View_Patient_Characteristics!$C$9</f>
        <v>Ashford and St Peter's Hospitals NHS Foundation Trust</v>
      </c>
      <c r="Y36" s="42" t="s">
        <v>296</v>
      </c>
      <c r="Z36" s="42" t="s">
        <v>300</v>
      </c>
      <c r="AA36" t="s">
        <v>300</v>
      </c>
      <c r="AB36" s="30">
        <f>IFERROR(SUMIFS(K:K, $A:$A, $W36, $F:$F, $X36, $I:$I, $Y36, $J:$J, $Z36),0)</f>
        <v>2</v>
      </c>
      <c r="AC36" s="47">
        <f>IFERROR(SUMIFS(M:M, $A:$A, $W36, $F:$F, $X36, $I:$I, $Y36, $J:$J, $Z36),0)</f>
        <v>4.1669998317956917E-2</v>
      </c>
      <c r="AD36" s="188">
        <f>IF($V$2="Wales", #N/A, IFERROR(SUMIFS(N:N, $A:$A, $W36, $F:$F, $X36, $I:$I, $Y36, $J:$J, $Z36),0))</f>
        <v>61</v>
      </c>
      <c r="AE36" s="191">
        <f>IF($V$2="Wales", #N/A, IFERROR(SUMIFS(P:P, $A:$A, $W36, $F:$F, $X36, $I:$I, $Y36, $J:$J, $Z36),0))</f>
        <v>0.1380099952220917</v>
      </c>
      <c r="AF36" s="9">
        <f>IFERROR(SUMIFS(Q:Q, $A:$A, $W36, $F:$F, $X36, $I:$I, $Y36, $J:$J, $Z36),0)</f>
        <v>1219</v>
      </c>
      <c r="AG36" s="48">
        <f>IFERROR(SUMIFS(S:S, $A:$A, $W36, $F:$F, $X36, $I:$I, $Y36, $J:$J, $Z36),0)</f>
        <v>0.12555000185966489</v>
      </c>
      <c r="AI36" s="35" t="str">
        <f t="shared" si="8"/>
        <v>Severe frailty</v>
      </c>
      <c r="AJ36" s="17" t="str">
        <f>IF(OR(AB36=1, AB36=2, AB36=3, AB36=4), "&lt;5",TEXT(AB36, "#,##0"))   &amp;    IF(AB36=0,"", " ("&amp;TEXT(ROUND(AC36*100,1), "#0.0")&amp;"%)")</f>
        <v>&lt;5 (4.2%)</v>
      </c>
      <c r="AK36" s="17" t="str">
        <f>IF($V$2 = "Wales", "N/A", IF(OR(AD36=1, AD36=2, AD36=3, AD36=4), "&lt;5", TEXT(AD36, "#,##0"))   &amp;   IF(AD36=0,"", " ("&amp;TEXT(ROUND(AE36*100,1), "#0.0")&amp;"%)"))</f>
        <v>61 (13.8%)</v>
      </c>
      <c r="AL36" s="25" t="str">
        <f>IF(OR(AF36=1, AF36=2, AF36=3, AF36=4), "&lt;5", TEXT(AF36, "#,##0"))   &amp;   IF(AF36=0,"", " ("&amp;TEXT(ROUND(AG36*100,1), "#0.0")&amp;"%)")</f>
        <v>1,219 (12.6%)</v>
      </c>
      <c r="BA36" s="395">
        <v>1</v>
      </c>
      <c r="BB36" s="396" t="s">
        <v>861</v>
      </c>
      <c r="BC36" t="str">
        <f t="shared" si="0"/>
        <v>RCF</v>
      </c>
      <c r="BD36" t="str">
        <f t="shared" si="1"/>
        <v>NAoMe_initial_final_stage_tum_grp</v>
      </c>
      <c r="BE36" s="397" t="s">
        <v>862</v>
      </c>
      <c r="BF36" t="str">
        <f t="shared" si="2"/>
        <v>Stage 0-3</v>
      </c>
      <c r="BG36">
        <f t="shared" si="3"/>
        <v>10</v>
      </c>
      <c r="BH36" s="398">
        <f t="shared" si="4"/>
        <v>0.40000000596046448</v>
      </c>
      <c r="BO36" s="33"/>
    </row>
    <row r="37" spans="1:67">
      <c r="A37" s="316" t="s">
        <v>27</v>
      </c>
      <c r="B37" t="s">
        <v>380</v>
      </c>
      <c r="C37" t="s">
        <v>910</v>
      </c>
      <c r="D37" t="s">
        <v>314</v>
      </c>
      <c r="E37" s="316" t="s">
        <v>28</v>
      </c>
      <c r="F37" s="316" t="s">
        <v>29</v>
      </c>
      <c r="G37" s="316" t="s">
        <v>449</v>
      </c>
      <c r="H37" s="316" t="s">
        <v>320</v>
      </c>
      <c r="I37" s="316" t="s">
        <v>342</v>
      </c>
      <c r="J37" s="316" t="s">
        <v>336</v>
      </c>
      <c r="K37" s="36">
        <v>14</v>
      </c>
      <c r="L37" s="317">
        <v>0.56000000238418579</v>
      </c>
      <c r="M37" s="317">
        <v>0.58332997560501099</v>
      </c>
      <c r="N37" s="36">
        <v>210</v>
      </c>
      <c r="O37" s="317">
        <v>0.56452000141143799</v>
      </c>
      <c r="P37" s="317">
        <v>0.71671998500823975</v>
      </c>
      <c r="Q37" s="36">
        <v>6159</v>
      </c>
      <c r="R37" s="317">
        <v>0.6176300048828125</v>
      </c>
      <c r="S37" s="317">
        <v>0.74026000499725342</v>
      </c>
      <c r="T37" t="s">
        <v>380</v>
      </c>
      <c r="U37" s="41" t="s">
        <v>250</v>
      </c>
      <c r="V37" s="42"/>
      <c r="W37" s="42" t="s">
        <v>27</v>
      </c>
      <c r="X37" s="42" t="str">
        <f>View_Patient_Characteristics!$C$9</f>
        <v>Ashford and St Peter's Hospitals NHS Foundation Trust</v>
      </c>
      <c r="Y37" s="42" t="s">
        <v>296</v>
      </c>
      <c r="Z37" s="42" t="s">
        <v>353</v>
      </c>
      <c r="AA37" s="296" t="str">
        <f>IF($V$2 = "Wales", "Not in PEDW", "Not in HESAPC")</f>
        <v>Not in HESAPC</v>
      </c>
      <c r="AB37" s="30">
        <f>IFERROR(SUMIFS(K:K, $A:$A, $W37, $F:$F, $X37, $I:$I, $Y37, $J:$J, $Z37),0)</f>
        <v>3</v>
      </c>
      <c r="AC37" s="47">
        <f>IFERROR(SUMIFS(M:M, $A:$A, $W37, $F:$F, $X37, $I:$I, $Y37, $J:$J, $Z37),0)</f>
        <v>0</v>
      </c>
      <c r="AD37" s="188">
        <f>IF($V$2="Wales", #N/A, IFERROR(SUMIFS(N:N, $A:$A, $W37, $F:$F, $X37, $I:$I, $Y37, $J:$J, $Z37),0))</f>
        <v>17</v>
      </c>
      <c r="AE37" s="191">
        <f>IF($V$2="Wales", #N/A, IFERROR(SUMIFS(P:P, $A:$A, $W37, $F:$F, $X37, $I:$I, $Y37, $J:$J, $Z37),0))</f>
        <v>0</v>
      </c>
      <c r="AF37" s="9">
        <f>IFERROR(SUMIFS(Q:Q, $A:$A, $W37, $F:$F, $X37, $I:$I, $Y37, $J:$J, $Z37),0)</f>
        <v>263</v>
      </c>
      <c r="AG37" s="48">
        <f>IFERROR(SUMIFS(S:S, $A:$A, $W37, $F:$F, $X37, $I:$I, $Y37, $J:$J, $Z37),0)</f>
        <v>0</v>
      </c>
      <c r="AI37" s="35" t="str">
        <f t="shared" si="8"/>
        <v>Not in HESAPC</v>
      </c>
      <c r="AJ37" s="38" t="str">
        <f>TEXT(AB37, "#,##0")</f>
        <v>3</v>
      </c>
      <c r="AK37" s="38" t="str">
        <f>IF($V$2 = "Wales", "N/A", TEXT(AD37, "#,##0"))</f>
        <v>17</v>
      </c>
      <c r="AL37" s="39" t="str">
        <f>TEXT(AF37, "#,##0")</f>
        <v>263</v>
      </c>
      <c r="BA37" s="395">
        <v>1</v>
      </c>
      <c r="BB37" s="396" t="s">
        <v>861</v>
      </c>
      <c r="BC37" t="str">
        <f t="shared" si="0"/>
        <v>RCF</v>
      </c>
      <c r="BD37" t="str">
        <f t="shared" si="1"/>
        <v>NAoMe_initial_final_stage_tum_grp</v>
      </c>
      <c r="BE37" s="397" t="s">
        <v>862</v>
      </c>
      <c r="BF37" t="str">
        <f t="shared" si="2"/>
        <v>Stage 4</v>
      </c>
      <c r="BG37">
        <f t="shared" si="3"/>
        <v>14</v>
      </c>
      <c r="BH37" s="398">
        <f t="shared" si="4"/>
        <v>0.56000000238418579</v>
      </c>
      <c r="BO37" s="33"/>
    </row>
    <row r="38" spans="1:67">
      <c r="A38" s="316" t="s">
        <v>27</v>
      </c>
      <c r="B38" t="s">
        <v>380</v>
      </c>
      <c r="C38" t="s">
        <v>910</v>
      </c>
      <c r="D38" t="s">
        <v>314</v>
      </c>
      <c r="E38" s="316" t="s">
        <v>28</v>
      </c>
      <c r="F38" s="316" t="s">
        <v>29</v>
      </c>
      <c r="G38" s="316" t="s">
        <v>449</v>
      </c>
      <c r="H38" s="316" t="s">
        <v>320</v>
      </c>
      <c r="I38" s="316" t="s">
        <v>658</v>
      </c>
      <c r="J38" s="316" t="s">
        <v>345</v>
      </c>
      <c r="K38" s="36">
        <v>25</v>
      </c>
      <c r="L38" s="317">
        <v>1</v>
      </c>
      <c r="M38" s="317"/>
      <c r="N38" s="36">
        <v>372</v>
      </c>
      <c r="O38" s="317">
        <v>1</v>
      </c>
      <c r="P38" s="317"/>
      <c r="Q38" s="36">
        <v>9972</v>
      </c>
      <c r="R38" s="317">
        <v>1</v>
      </c>
      <c r="S38" s="317"/>
      <c r="T38" t="s">
        <v>380</v>
      </c>
      <c r="U38" s="41" t="s">
        <v>250</v>
      </c>
      <c r="V38" s="42"/>
      <c r="W38" s="42"/>
      <c r="X38" s="42"/>
      <c r="Y38" s="42"/>
      <c r="Z38" s="42"/>
      <c r="AA38" t="s">
        <v>376</v>
      </c>
      <c r="AB38" s="30"/>
      <c r="AC38" s="8"/>
      <c r="AD38" s="9"/>
      <c r="AE38" s="8"/>
      <c r="AF38" s="9"/>
      <c r="AG38" s="7"/>
      <c r="AI38" s="35" t="str">
        <f t="shared" si="8"/>
        <v>CHARLSON COMORBIDITY SCORE</v>
      </c>
      <c r="AJ38" s="36" t="str">
        <f>""</f>
        <v/>
      </c>
      <c r="AK38" s="36" t="str">
        <f>""</f>
        <v/>
      </c>
      <c r="AL38" s="37" t="str">
        <f>""</f>
        <v/>
      </c>
      <c r="BA38" s="395">
        <v>1</v>
      </c>
      <c r="BB38" s="396" t="s">
        <v>861</v>
      </c>
      <c r="BC38" t="str">
        <f t="shared" si="0"/>
        <v>RCF</v>
      </c>
      <c r="BD38" t="str">
        <f t="shared" si="1"/>
        <v>NAoMe_initial_final_who_ps</v>
      </c>
      <c r="BE38" s="397" t="s">
        <v>862</v>
      </c>
      <c r="BF38" t="str">
        <f t="shared" si="2"/>
        <v>Not recorded</v>
      </c>
      <c r="BG38">
        <f t="shared" si="3"/>
        <v>25</v>
      </c>
      <c r="BH38" s="398">
        <f t="shared" si="4"/>
        <v>1</v>
      </c>
      <c r="BO38" s="33"/>
    </row>
    <row r="39" spans="1:67">
      <c r="A39" s="316" t="s">
        <v>27</v>
      </c>
      <c r="B39" t="s">
        <v>380</v>
      </c>
      <c r="C39" t="s">
        <v>910</v>
      </c>
      <c r="D39" t="s">
        <v>314</v>
      </c>
      <c r="E39" s="316" t="s">
        <v>28</v>
      </c>
      <c r="F39" s="316" t="s">
        <v>29</v>
      </c>
      <c r="G39" s="316" t="s">
        <v>449</v>
      </c>
      <c r="H39" s="316" t="s">
        <v>320</v>
      </c>
      <c r="I39" s="316" t="s">
        <v>291</v>
      </c>
      <c r="J39" s="316" t="s">
        <v>313</v>
      </c>
      <c r="K39" s="36">
        <v>23</v>
      </c>
      <c r="L39" s="317">
        <v>0.92000001668930054</v>
      </c>
      <c r="M39" s="317"/>
      <c r="N39" s="36">
        <v>370</v>
      </c>
      <c r="O39" s="317">
        <v>0.99462002515792847</v>
      </c>
      <c r="P39" s="317"/>
      <c r="Q39" s="36">
        <v>9846</v>
      </c>
      <c r="R39" s="317">
        <v>0.98736000061035156</v>
      </c>
      <c r="S39" s="317"/>
      <c r="T39" t="s">
        <v>380</v>
      </c>
      <c r="U39" s="41" t="s">
        <v>250</v>
      </c>
      <c r="V39" s="42"/>
      <c r="W39" s="42" t="s">
        <v>27</v>
      </c>
      <c r="X39" s="42" t="str">
        <f>View_Patient_Characteristics!$C$9</f>
        <v>Ashford and St Peter's Hospitals NHS Foundation Trust</v>
      </c>
      <c r="Y39" s="42" t="s">
        <v>341</v>
      </c>
      <c r="Z39" s="42" t="s">
        <v>13</v>
      </c>
      <c r="AA39" t="str">
        <f>"0"</f>
        <v>0</v>
      </c>
      <c r="AB39" s="30">
        <f>IFERROR(SUMIFS(K:K, $A:$A, $W39, $F:$F, $X39, $I:$I, $Y39, $J:$J, $Z39),0)</f>
        <v>30</v>
      </c>
      <c r="AC39" s="47">
        <f>IFERROR(SUMIFS(M:M, $A:$A, $W39, $F:$F, $X39, $I:$I, $Y39, $J:$J, $Z39),0)</f>
        <v>0.625</v>
      </c>
      <c r="AD39" s="188">
        <f>IF($V$2="Wales", #N/A, IFERROR(SUMIFS(N:N, $A:$A, $W39, $F:$F, $X39, $I:$I, $Y39, $J:$J, $Z39),0))</f>
        <v>301</v>
      </c>
      <c r="AE39" s="191">
        <f>IF($V$2="Wales", #N/A, IFERROR(SUMIFS(P:P, $A:$A, $W39, $F:$F, $X39, $I:$I, $Y39, $J:$J, $Z39),0))</f>
        <v>0.6809999942779541</v>
      </c>
      <c r="AF39" s="9">
        <f>IFERROR(SUMIFS(Q:Q, $A:$A, $W39, $F:$F, $X39, $I:$I, $Y39, $J:$J, $Z39),0)</f>
        <v>6753</v>
      </c>
      <c r="AG39" s="48">
        <f>IFERROR(SUMIFS(S:S, $A:$A, $W39, $F:$F, $X39, $I:$I, $Y39, $J:$J, $Z39),0)</f>
        <v>0.69554001092910767</v>
      </c>
      <c r="AI39" s="35" t="str">
        <f t="shared" si="8"/>
        <v>0</v>
      </c>
      <c r="AJ39" s="17" t="str">
        <f>IF(OR(AB39=1, AB39=2, AB39=3, AB39=4), "&lt;5",TEXT(AB39, "#,##0"))   &amp;    IF(AB39=0,"", " ("&amp;TEXT(ROUND(AC39*100,1), "#0.0")&amp;"%)")</f>
        <v>30 (62.5%)</v>
      </c>
      <c r="AK39" s="17" t="str">
        <f>IF($V$2 = "Wales", "N/A", IF(OR(AD39=1, AD39=2, AD39=3, AD39=4), "&lt;5", TEXT(AD39, "#,##0"))   &amp;   IF(AD39=0,"", " ("&amp;TEXT(ROUND(AE39*100,1), "#0.0")&amp;"%)"))</f>
        <v>301 (68.1%)</v>
      </c>
      <c r="AL39" s="25" t="str">
        <f>IF(OR(AF39=1, AF39=2, AF39=3, AF39=4), "&lt;5", TEXT(AF39, "#,##0"))   &amp;   IF(AF39=0,"", " ("&amp;TEXT(ROUND(AG39*100,1), "#0.0")&amp;"%)")</f>
        <v>6,753 (69.6%)</v>
      </c>
      <c r="BA39" s="395">
        <v>1</v>
      </c>
      <c r="BB39" s="396" t="s">
        <v>861</v>
      </c>
      <c r="BC39" t="str">
        <f t="shared" si="0"/>
        <v>RCF</v>
      </c>
      <c r="BD39" t="str">
        <f t="shared" si="1"/>
        <v>NAoMe_initial_gender</v>
      </c>
      <c r="BE39" s="397" t="s">
        <v>862</v>
      </c>
      <c r="BF39" t="str">
        <f t="shared" si="2"/>
        <v>Female</v>
      </c>
      <c r="BG39">
        <f t="shared" si="3"/>
        <v>23</v>
      </c>
      <c r="BH39" s="398">
        <f t="shared" si="4"/>
        <v>0.92000001668930054</v>
      </c>
      <c r="BO39" s="33"/>
    </row>
    <row r="40" spans="1:67">
      <c r="A40" s="316" t="s">
        <v>27</v>
      </c>
      <c r="B40" t="s">
        <v>380</v>
      </c>
      <c r="C40" t="s">
        <v>910</v>
      </c>
      <c r="D40" t="s">
        <v>314</v>
      </c>
      <c r="E40" s="316" t="s">
        <v>28</v>
      </c>
      <c r="F40" s="316" t="s">
        <v>29</v>
      </c>
      <c r="G40" s="316" t="s">
        <v>449</v>
      </c>
      <c r="H40" s="316" t="s">
        <v>320</v>
      </c>
      <c r="I40" s="316" t="s">
        <v>291</v>
      </c>
      <c r="J40" s="316" t="s">
        <v>293</v>
      </c>
      <c r="K40" s="36">
        <v>2</v>
      </c>
      <c r="L40" s="317">
        <v>7.9999998211860657E-2</v>
      </c>
      <c r="M40" s="317"/>
      <c r="N40" s="36">
        <v>2</v>
      </c>
      <c r="O40" s="317">
        <v>5.3799999877810478E-3</v>
      </c>
      <c r="P40" s="317"/>
      <c r="Q40" s="36">
        <v>126</v>
      </c>
      <c r="R40" s="317">
        <v>1.264000032097101E-2</v>
      </c>
      <c r="S40" s="317"/>
      <c r="T40" t="s">
        <v>380</v>
      </c>
      <c r="U40" s="41" t="s">
        <v>250</v>
      </c>
      <c r="V40" s="42"/>
      <c r="W40" s="42" t="s">
        <v>27</v>
      </c>
      <c r="X40" s="42" t="str">
        <f>View_Patient_Characteristics!$C$9</f>
        <v>Ashford and St Peter's Hospitals NHS Foundation Trust</v>
      </c>
      <c r="Y40" s="42" t="s">
        <v>341</v>
      </c>
      <c r="Z40" s="42" t="s">
        <v>14</v>
      </c>
      <c r="AA40" t="str">
        <f>"1"</f>
        <v>1</v>
      </c>
      <c r="AB40" s="30">
        <f>IFERROR(SUMIFS(K:K, $A:$A, $W40, $F:$F, $X40, $I:$I, $Y40, $J:$J, $Z40),0)</f>
        <v>11</v>
      </c>
      <c r="AC40" s="47">
        <f>IFERROR(SUMIFS(M:M, $A:$A, $W40, $F:$F, $X40, $I:$I, $Y40, $J:$J, $Z40),0)</f>
        <v>0.2291699945926666</v>
      </c>
      <c r="AD40" s="188">
        <f>IF($V$2="Wales", #N/A, IFERROR(SUMIFS(N:N, $A:$A, $W40, $F:$F, $X40, $I:$I, $Y40, $J:$J, $Z40),0))</f>
        <v>83</v>
      </c>
      <c r="AE40" s="191">
        <f>IF($V$2="Wales", #N/A, IFERROR(SUMIFS(P:P, $A:$A, $W40, $F:$F, $X40, $I:$I, $Y40, $J:$J, $Z40),0))</f>
        <v>0.1877799928188324</v>
      </c>
      <c r="AF40" s="9">
        <f>IFERROR(SUMIFS(Q:Q, $A:$A, $W40, $F:$F, $X40, $I:$I, $Y40, $J:$J, $Z40),0)</f>
        <v>1630</v>
      </c>
      <c r="AG40" s="48">
        <f>IFERROR(SUMIFS(S:S, $A:$A, $W40, $F:$F, $X40, $I:$I, $Y40, $J:$J, $Z40),0)</f>
        <v>0.16788999736309049</v>
      </c>
      <c r="AI40" s="35" t="str">
        <f t="shared" si="8"/>
        <v>1</v>
      </c>
      <c r="AJ40" s="17" t="str">
        <f>IF(OR(AB40=1, AB40=2, AB40=3, AB40=4), "&lt;5",TEXT(AB40, "#,##0"))   &amp;    IF(AB40=0,"", " ("&amp;TEXT(ROUND(AC40*100,1), "#0.0")&amp;"%)")</f>
        <v>11 (22.9%)</v>
      </c>
      <c r="AK40" s="17" t="str">
        <f>IF($V$2 = "Wales", "N/A", IF(OR(AD40=1, AD40=2, AD40=3, AD40=4), "&lt;5", TEXT(AD40, "#,##0"))   &amp;   IF(AD40=0,"", " ("&amp;TEXT(ROUND(AE40*100,1), "#0.0")&amp;"%)"))</f>
        <v>83 (18.8%)</v>
      </c>
      <c r="AL40" s="25" t="str">
        <f>IF(OR(AF40=1, AF40=2, AF40=3, AF40=4), "&lt;5", TEXT(AF40, "#,##0"))   &amp;   IF(AF40=0,"", " ("&amp;TEXT(ROUND(AG40*100,1), "#0.0")&amp;"%)")</f>
        <v>1,630 (16.8%)</v>
      </c>
      <c r="BA40" s="395">
        <v>1</v>
      </c>
      <c r="BB40" s="396" t="s">
        <v>861</v>
      </c>
      <c r="BC40" t="str">
        <f t="shared" si="0"/>
        <v>RCF</v>
      </c>
      <c r="BD40" t="str">
        <f t="shared" si="1"/>
        <v>NAoMe_initial_gender</v>
      </c>
      <c r="BE40" s="397" t="s">
        <v>862</v>
      </c>
      <c r="BF40" t="str">
        <f t="shared" si="2"/>
        <v>Male</v>
      </c>
      <c r="BG40">
        <f t="shared" si="3"/>
        <v>2</v>
      </c>
      <c r="BH40" s="398">
        <f t="shared" si="4"/>
        <v>7.9999998211860657E-2</v>
      </c>
      <c r="BO40" s="33"/>
    </row>
    <row r="41" spans="1:67">
      <c r="A41" s="316" t="s">
        <v>27</v>
      </c>
      <c r="B41" t="s">
        <v>380</v>
      </c>
      <c r="C41" t="s">
        <v>910</v>
      </c>
      <c r="D41" t="s">
        <v>314</v>
      </c>
      <c r="E41" s="316" t="s">
        <v>28</v>
      </c>
      <c r="F41" s="316" t="s">
        <v>29</v>
      </c>
      <c r="G41" s="316" t="s">
        <v>449</v>
      </c>
      <c r="H41" s="316" t="s">
        <v>320</v>
      </c>
      <c r="I41" s="316" t="s">
        <v>659</v>
      </c>
      <c r="J41" s="316" t="s">
        <v>294</v>
      </c>
      <c r="K41" s="36">
        <v>2</v>
      </c>
      <c r="L41" s="317">
        <v>7.9999998211860657E-2</v>
      </c>
      <c r="M41" s="317">
        <v>7.9999998211860657E-2</v>
      </c>
      <c r="N41" s="36">
        <v>101</v>
      </c>
      <c r="O41" s="317">
        <v>0.27151000499725342</v>
      </c>
      <c r="P41" s="317">
        <v>0.27151000499725342</v>
      </c>
      <c r="Q41" s="36">
        <v>1800</v>
      </c>
      <c r="R41" s="317">
        <v>0.18050999939441681</v>
      </c>
      <c r="S41" s="317">
        <v>0.18050999939441681</v>
      </c>
      <c r="T41" t="s">
        <v>380</v>
      </c>
      <c r="U41" s="41" t="s">
        <v>250</v>
      </c>
      <c r="V41" s="42"/>
      <c r="W41" s="42" t="s">
        <v>27</v>
      </c>
      <c r="X41" s="42" t="str">
        <f>View_Patient_Characteristics!$C$9</f>
        <v>Ashford and St Peter's Hospitals NHS Foundation Trust</v>
      </c>
      <c r="Y41" s="42" t="s">
        <v>341</v>
      </c>
      <c r="Z41" s="42" t="s">
        <v>301</v>
      </c>
      <c r="AA41" t="str">
        <f>"2+"</f>
        <v>2+</v>
      </c>
      <c r="AB41" s="30">
        <f>IFERROR(SUMIFS(K:K, $A:$A, $W41, $F:$F, $X41, $I:$I, $Y41, $J:$J, $Z41),0)</f>
        <v>7</v>
      </c>
      <c r="AC41" s="47">
        <f>IFERROR(SUMIFS(M:M, $A:$A, $W41, $F:$F, $X41, $I:$I, $Y41, $J:$J, $Z41),0)</f>
        <v>0.1458300054073334</v>
      </c>
      <c r="AD41" s="188">
        <f>IF($V$2="Wales", #N/A, IFERROR(SUMIFS(N:N, $A:$A, $W41, $F:$F, $X41, $I:$I, $Y41, $J:$J, $Z41),0))</f>
        <v>58</v>
      </c>
      <c r="AE41" s="191">
        <f>IF($V$2="Wales", #N/A, IFERROR(SUMIFS(P:P, $A:$A, $W41, $F:$F, $X41, $I:$I, $Y41, $J:$J, $Z41),0))</f>
        <v>0.13121999800205231</v>
      </c>
      <c r="AF41" s="9">
        <f>IFERROR(SUMIFS(Q:Q, $A:$A, $W41, $F:$F, $X41, $I:$I, $Y41, $J:$J, $Z41),0)</f>
        <v>1326</v>
      </c>
      <c r="AG41" s="48">
        <f>IFERROR(SUMIFS(S:S, $A:$A, $W41, $F:$F, $X41, $I:$I, $Y41, $J:$J, $Z41),0)</f>
        <v>0.13657000660896301</v>
      </c>
      <c r="AI41" s="35" t="str">
        <f t="shared" si="8"/>
        <v>2+</v>
      </c>
      <c r="AJ41" s="17" t="str">
        <f>IF(OR(AB41=1, AB41=2, AB41=3, AB41=4), "&lt;5",TEXT(AB41, "#,##0"))   &amp;    IF(AB41=0,"", " ("&amp;TEXT(ROUND(AC41*100,1), "#0.0")&amp;"%)")</f>
        <v>7 (14.6%)</v>
      </c>
      <c r="AK41" s="17" t="str">
        <f>IF($V$2 = "Wales", "N/A", IF(OR(AD41=1, AD41=2, AD41=3, AD41=4), "&lt;5", TEXT(AD41, "#,##0"))   &amp;   IF(AD41=0,"", " ("&amp;TEXT(ROUND(AE41*100,1), "#0.0")&amp;"%)"))</f>
        <v>58 (13.1%)</v>
      </c>
      <c r="AL41" s="25" t="str">
        <f>IF(OR(AF41=1, AF41=2, AF41=3, AF41=4), "&lt;5", TEXT(AF41, "#,##0"))   &amp;   IF(AF41=0,"", " ("&amp;TEXT(ROUND(AG41*100,1), "#0.0")&amp;"%)")</f>
        <v>1,326 (13.7%)</v>
      </c>
      <c r="BA41" s="395">
        <v>1</v>
      </c>
      <c r="BB41" s="396" t="s">
        <v>861</v>
      </c>
      <c r="BC41" t="str">
        <f t="shared" si="0"/>
        <v>RCF</v>
      </c>
      <c r="BD41" t="str">
        <f t="shared" si="1"/>
        <v>NAoMe_initial_imd_2019</v>
      </c>
      <c r="BE41" s="397" t="s">
        <v>862</v>
      </c>
      <c r="BF41" t="str">
        <f t="shared" si="2"/>
        <v>1 - most deprived</v>
      </c>
      <c r="BG41">
        <f t="shared" si="3"/>
        <v>2</v>
      </c>
      <c r="BH41" s="398">
        <f t="shared" si="4"/>
        <v>7.9999998211860657E-2</v>
      </c>
      <c r="BO41" s="33"/>
    </row>
    <row r="42" spans="1:67">
      <c r="A42" s="316" t="s">
        <v>27</v>
      </c>
      <c r="B42" t="s">
        <v>380</v>
      </c>
      <c r="C42" t="s">
        <v>910</v>
      </c>
      <c r="D42" t="s">
        <v>314</v>
      </c>
      <c r="E42" s="316" t="s">
        <v>28</v>
      </c>
      <c r="F42" s="316" t="s">
        <v>29</v>
      </c>
      <c r="G42" s="316" t="s">
        <v>449</v>
      </c>
      <c r="H42" s="316" t="s">
        <v>320</v>
      </c>
      <c r="I42" s="316" t="s">
        <v>659</v>
      </c>
      <c r="J42" s="316" t="s">
        <v>15</v>
      </c>
      <c r="K42" s="36">
        <v>2</v>
      </c>
      <c r="L42" s="317">
        <v>7.9999998211860657E-2</v>
      </c>
      <c r="M42" s="317">
        <v>7.9999998211860657E-2</v>
      </c>
      <c r="N42" s="36">
        <v>53</v>
      </c>
      <c r="O42" s="317">
        <v>0.14247000217437741</v>
      </c>
      <c r="P42" s="317">
        <v>0.14247000217437741</v>
      </c>
      <c r="Q42" s="36">
        <v>2036</v>
      </c>
      <c r="R42" s="317">
        <v>0.20417000353336329</v>
      </c>
      <c r="S42" s="317">
        <v>0.20417000353336329</v>
      </c>
      <c r="T42" t="s">
        <v>380</v>
      </c>
      <c r="U42" s="41" t="s">
        <v>250</v>
      </c>
      <c r="V42" s="42"/>
      <c r="W42" s="42" t="s">
        <v>27</v>
      </c>
      <c r="X42" s="42" t="str">
        <f>View_Patient_Characteristics!$C$9</f>
        <v>Ashford and St Peter's Hospitals NHS Foundation Trust</v>
      </c>
      <c r="Y42" s="42" t="s">
        <v>341</v>
      </c>
      <c r="Z42" s="42" t="s">
        <v>260</v>
      </c>
      <c r="AA42" s="296" t="str">
        <f>IF($V$2 = "Wales", "Not in PEDW", "Not in HESAPC")</f>
        <v>Not in HESAPC</v>
      </c>
      <c r="AB42" s="30">
        <f>IFERROR(SUMIFS(K:K, $A:$A, $W42, $F:$F, $X42, $I:$I, $Y42, $J:$J, $Z42),0)</f>
        <v>3</v>
      </c>
      <c r="AC42" s="47">
        <f>IFERROR(SUMIFS(M:M, $A:$A, $W42, $F:$F, $X42, $I:$I, $Y42, $J:$J, $Z42),0)</f>
        <v>0</v>
      </c>
      <c r="AD42" s="188">
        <f>IF($V$2="Wales", #N/A, IFERROR(SUMIFS(N:N, $A:$A, $W42, $F:$F, $X42, $I:$I, $Y42, $J:$J, $Z42),0))</f>
        <v>17</v>
      </c>
      <c r="AE42" s="191">
        <f>IF($V$2="Wales", #N/A, IFERROR(SUMIFS(P:P, $A:$A, $W42, $F:$F, $X42, $I:$I, $Y42, $J:$J, $Z42),0))</f>
        <v>0</v>
      </c>
      <c r="AF42" s="9">
        <f>IFERROR(SUMIFS(Q:Q, $A:$A, $W42, $F:$F, $X42, $I:$I, $Y42, $J:$J, $Z42),0)</f>
        <v>263</v>
      </c>
      <c r="AG42" s="48">
        <f>IFERROR(SUMIFS(S:S, $A:$A, $W42, $F:$F, $X42, $I:$I, $Y42, $J:$J, $Z42),0)</f>
        <v>0</v>
      </c>
      <c r="AI42" s="35" t="str">
        <f t="shared" si="8"/>
        <v>Not in HESAPC</v>
      </c>
      <c r="AJ42" s="38" t="str">
        <f>TEXT(AB42, "#,##0")</f>
        <v>3</v>
      </c>
      <c r="AK42" s="38" t="str">
        <f>IF($V$2 = "Wales", "N/A", TEXT(AD42, "#,##0"))</f>
        <v>17</v>
      </c>
      <c r="AL42" s="39" t="str">
        <f>TEXT(AF42, "#,##0")</f>
        <v>263</v>
      </c>
      <c r="BA42" s="395">
        <v>1</v>
      </c>
      <c r="BB42" s="396" t="s">
        <v>861</v>
      </c>
      <c r="BC42" t="str">
        <f t="shared" si="0"/>
        <v>RCF</v>
      </c>
      <c r="BD42" t="str">
        <f t="shared" si="1"/>
        <v>NAoMe_initial_imd_2019</v>
      </c>
      <c r="BE42" s="397" t="s">
        <v>862</v>
      </c>
      <c r="BF42" t="str">
        <f t="shared" si="2"/>
        <v>2</v>
      </c>
      <c r="BG42">
        <f t="shared" si="3"/>
        <v>2</v>
      </c>
      <c r="BH42" s="398">
        <f t="shared" si="4"/>
        <v>7.9999998211860657E-2</v>
      </c>
      <c r="BO42" s="33"/>
    </row>
    <row r="43" spans="1:67">
      <c r="A43" s="316" t="s">
        <v>27</v>
      </c>
      <c r="B43" t="s">
        <v>380</v>
      </c>
      <c r="C43" t="s">
        <v>910</v>
      </c>
      <c r="D43" t="s">
        <v>314</v>
      </c>
      <c r="E43" s="316" t="s">
        <v>28</v>
      </c>
      <c r="F43" s="316" t="s">
        <v>29</v>
      </c>
      <c r="G43" s="316" t="s">
        <v>449</v>
      </c>
      <c r="H43" s="316" t="s">
        <v>320</v>
      </c>
      <c r="I43" s="316" t="s">
        <v>659</v>
      </c>
      <c r="J43" s="316" t="s">
        <v>16</v>
      </c>
      <c r="K43" s="36">
        <v>2</v>
      </c>
      <c r="L43" s="317">
        <v>7.9999998211860657E-2</v>
      </c>
      <c r="M43" s="317">
        <v>7.9999998211860657E-2</v>
      </c>
      <c r="N43" s="36">
        <v>66</v>
      </c>
      <c r="O43" s="317">
        <v>0.1774200052022934</v>
      </c>
      <c r="P43" s="317">
        <v>0.1774200052022934</v>
      </c>
      <c r="Q43" s="36">
        <v>2085</v>
      </c>
      <c r="R43" s="317">
        <v>0.20908999443054199</v>
      </c>
      <c r="S43" s="317">
        <v>0.20908999443054199</v>
      </c>
      <c r="T43" t="s">
        <v>380</v>
      </c>
      <c r="U43" s="41" t="s">
        <v>250</v>
      </c>
      <c r="V43" s="42"/>
      <c r="W43" s="42"/>
      <c r="X43" s="42"/>
      <c r="Y43" s="42"/>
      <c r="Z43" s="42"/>
      <c r="AA43" t="s">
        <v>791</v>
      </c>
      <c r="AB43" s="30"/>
      <c r="AC43" s="8"/>
      <c r="AD43" s="9"/>
      <c r="AE43" s="8"/>
      <c r="AF43" s="9"/>
      <c r="AG43" s="7"/>
      <c r="AI43" s="35" t="str">
        <f t="shared" si="8"/>
        <v>PERFORMANCE STATUS (PS)</v>
      </c>
      <c r="AJ43" s="36" t="str">
        <f>""</f>
        <v/>
      </c>
      <c r="AK43" s="36" t="str">
        <f>""</f>
        <v/>
      </c>
      <c r="AL43" s="37" t="str">
        <f>""</f>
        <v/>
      </c>
      <c r="BA43" s="395">
        <v>1</v>
      </c>
      <c r="BB43" s="396" t="s">
        <v>861</v>
      </c>
      <c r="BC43" t="str">
        <f t="shared" si="0"/>
        <v>RCF</v>
      </c>
      <c r="BD43" t="str">
        <f t="shared" si="1"/>
        <v>NAoMe_initial_imd_2019</v>
      </c>
      <c r="BE43" s="397" t="s">
        <v>862</v>
      </c>
      <c r="BF43" t="str">
        <f t="shared" si="2"/>
        <v>3</v>
      </c>
      <c r="BG43">
        <f t="shared" si="3"/>
        <v>2</v>
      </c>
      <c r="BH43" s="398">
        <f t="shared" si="4"/>
        <v>7.9999998211860657E-2</v>
      </c>
      <c r="BO43" s="33"/>
    </row>
    <row r="44" spans="1:67">
      <c r="A44" s="316" t="s">
        <v>27</v>
      </c>
      <c r="B44" t="s">
        <v>380</v>
      </c>
      <c r="C44" t="s">
        <v>910</v>
      </c>
      <c r="D44" t="s">
        <v>314</v>
      </c>
      <c r="E44" s="316" t="s">
        <v>28</v>
      </c>
      <c r="F44" s="316" t="s">
        <v>29</v>
      </c>
      <c r="G44" s="316" t="s">
        <v>449</v>
      </c>
      <c r="H44" s="316" t="s">
        <v>320</v>
      </c>
      <c r="I44" s="316" t="s">
        <v>659</v>
      </c>
      <c r="J44" s="316" t="s">
        <v>17</v>
      </c>
      <c r="K44" s="36">
        <v>8</v>
      </c>
      <c r="L44" s="317">
        <v>0.31999999284744263</v>
      </c>
      <c r="M44" s="317">
        <v>0.31999999284744263</v>
      </c>
      <c r="N44" s="36">
        <v>82</v>
      </c>
      <c r="O44" s="317">
        <v>0.22043000161647799</v>
      </c>
      <c r="P44" s="317">
        <v>0.22043000161647799</v>
      </c>
      <c r="Q44" s="36">
        <v>2024</v>
      </c>
      <c r="R44" s="317">
        <v>0.2029699981212616</v>
      </c>
      <c r="S44" s="317">
        <v>0.2029699981212616</v>
      </c>
      <c r="T44" t="s">
        <v>380</v>
      </c>
      <c r="U44" s="41" t="s">
        <v>250</v>
      </c>
      <c r="V44" s="42"/>
      <c r="W44" s="42" t="s">
        <v>27</v>
      </c>
      <c r="X44" s="42" t="str">
        <f>View_Patient_Characteristics!$C$9</f>
        <v>Ashford and St Peter's Hospitals NHS Foundation Trust</v>
      </c>
      <c r="Y44" s="42" t="s">
        <v>658</v>
      </c>
      <c r="Z44" s="42" t="s">
        <v>346</v>
      </c>
      <c r="AA44" t="s">
        <v>346</v>
      </c>
      <c r="AB44" s="30">
        <f t="shared" ref="AB44:AB50" si="27">IFERROR(SUMIFS(K:K, $A:$A, $W44, $F:$F, $X44, $I:$I, $Y44, $J:$J, $Z44),0)</f>
        <v>0</v>
      </c>
      <c r="AC44" s="47">
        <f t="shared" ref="AC44:AC50" si="28">IFERROR(SUMIFS(M:M, $A:$A, $W44, $F:$F, $X44, $I:$I, $Y44, $J:$J, $Z44),0)</f>
        <v>0</v>
      </c>
      <c r="AD44" s="188">
        <f t="shared" ref="AD44:AD50" si="29">IF($V$2="Wales", #N/A, IFERROR(SUMIFS(N:N, $A:$A, $W44, $F:$F, $X44, $I:$I, $Y44, $J:$J, $Z44),0))</f>
        <v>0</v>
      </c>
      <c r="AE44" s="191">
        <f t="shared" ref="AE44:AE50" si="30">IF($V$2="Wales", #N/A, IFERROR(SUMIFS(P:P, $A:$A, $W44, $F:$F, $X44, $I:$I, $Y44, $J:$J, $Z44),0))</f>
        <v>0</v>
      </c>
      <c r="AF44" s="9">
        <f t="shared" ref="AF44:AF50" si="31">IFERROR(SUMIFS(Q:Q, $A:$A, $W44, $F:$F, $X44, $I:$I, $Y44, $J:$J, $Z44),0)</f>
        <v>0</v>
      </c>
      <c r="AG44" s="48">
        <f t="shared" ref="AG44:AG50" si="32">IFERROR(SUMIFS(S:S, $A:$A, $W44, $F:$F, $X44, $I:$I, $Y44, $J:$J, $Z44),0)</f>
        <v>0</v>
      </c>
      <c r="AI44" s="35" t="str">
        <f t="shared" si="8"/>
        <v>WHO PS 0</v>
      </c>
      <c r="AJ44" s="17" t="str">
        <f t="shared" ref="AJ44:AJ49" si="33">IF(OR(AB44=1, AB44=2, AB44=3, AB44=4), "&lt;5",TEXT(AB44, "#,##0"))   &amp;    IF(AB44=0,"", " ("&amp;TEXT(ROUND(AC44*100,1), "#0.0")&amp;"%)")</f>
        <v>0</v>
      </c>
      <c r="AK44" s="17" t="str">
        <f t="shared" ref="AK44:AK49" si="34">IF($V$2 = "Wales", "N/A", IF(OR(AD44=1, AD44=2, AD44=3, AD44=4), "&lt;5", TEXT(AD44, "#,##0"))   &amp;   IF(AD44=0,"", " ("&amp;TEXT(ROUND(AE44*100,1), "#0.0")&amp;"%)"))</f>
        <v>0</v>
      </c>
      <c r="AL44" s="25" t="str">
        <f t="shared" ref="AL44:AL49" si="35">IF(OR(AF44=1, AF44=2, AF44=3, AF44=4), "&lt;5", TEXT(AF44, "#,##0"))   &amp;   IF(AF44=0,"", " ("&amp;TEXT(ROUND(AG44*100,1), "#0.0")&amp;"%)")</f>
        <v>0</v>
      </c>
      <c r="BA44" s="395">
        <v>1</v>
      </c>
      <c r="BB44" s="396" t="s">
        <v>861</v>
      </c>
      <c r="BC44" t="str">
        <f t="shared" si="0"/>
        <v>RCF</v>
      </c>
      <c r="BD44" t="str">
        <f t="shared" si="1"/>
        <v>NAoMe_initial_imd_2019</v>
      </c>
      <c r="BE44" s="397" t="s">
        <v>862</v>
      </c>
      <c r="BF44" t="str">
        <f t="shared" si="2"/>
        <v>4</v>
      </c>
      <c r="BG44">
        <f t="shared" si="3"/>
        <v>8</v>
      </c>
      <c r="BH44" s="398">
        <f t="shared" si="4"/>
        <v>0.31999999284744263</v>
      </c>
      <c r="BO44" s="33"/>
    </row>
    <row r="45" spans="1:67">
      <c r="A45" s="316" t="s">
        <v>27</v>
      </c>
      <c r="B45" t="s">
        <v>380</v>
      </c>
      <c r="C45" t="s">
        <v>910</v>
      </c>
      <c r="D45" t="s">
        <v>314</v>
      </c>
      <c r="E45" s="316" t="s">
        <v>28</v>
      </c>
      <c r="F45" s="316" t="s">
        <v>29</v>
      </c>
      <c r="G45" s="316" t="s">
        <v>449</v>
      </c>
      <c r="H45" s="316" t="s">
        <v>320</v>
      </c>
      <c r="I45" s="316" t="s">
        <v>659</v>
      </c>
      <c r="J45" s="316" t="s">
        <v>295</v>
      </c>
      <c r="K45" s="36">
        <v>11</v>
      </c>
      <c r="L45" s="317">
        <v>0.43999999761581421</v>
      </c>
      <c r="M45" s="317">
        <v>0.43999999761581421</v>
      </c>
      <c r="N45" s="36">
        <v>70</v>
      </c>
      <c r="O45" s="317">
        <v>0.188170000910759</v>
      </c>
      <c r="P45" s="317">
        <v>0.188170000910759</v>
      </c>
      <c r="Q45" s="36">
        <v>2027</v>
      </c>
      <c r="R45" s="317">
        <v>0.2032700031995773</v>
      </c>
      <c r="S45" s="317">
        <v>0.2032700031995773</v>
      </c>
      <c r="T45" t="s">
        <v>380</v>
      </c>
      <c r="U45" s="41" t="s">
        <v>250</v>
      </c>
      <c r="V45" s="42"/>
      <c r="W45" s="42" t="s">
        <v>27</v>
      </c>
      <c r="X45" s="42" t="str">
        <f>View_Patient_Characteristics!$C$9</f>
        <v>Ashford and St Peter's Hospitals NHS Foundation Trust</v>
      </c>
      <c r="Y45" s="42" t="s">
        <v>658</v>
      </c>
      <c r="Z45" s="42" t="s">
        <v>347</v>
      </c>
      <c r="AA45" t="s">
        <v>347</v>
      </c>
      <c r="AB45" s="30">
        <f t="shared" si="27"/>
        <v>0</v>
      </c>
      <c r="AC45" s="47">
        <f t="shared" si="28"/>
        <v>0</v>
      </c>
      <c r="AD45" s="188">
        <f t="shared" si="29"/>
        <v>0</v>
      </c>
      <c r="AE45" s="191">
        <f t="shared" si="30"/>
        <v>0</v>
      </c>
      <c r="AF45" s="9">
        <f t="shared" si="31"/>
        <v>0</v>
      </c>
      <c r="AG45" s="48">
        <f t="shared" si="32"/>
        <v>0</v>
      </c>
      <c r="AI45" s="35" t="str">
        <f t="shared" si="8"/>
        <v>WHO PS 1</v>
      </c>
      <c r="AJ45" s="17" t="str">
        <f t="shared" si="33"/>
        <v>0</v>
      </c>
      <c r="AK45" s="17" t="str">
        <f t="shared" si="34"/>
        <v>0</v>
      </c>
      <c r="AL45" s="25" t="str">
        <f t="shared" si="35"/>
        <v>0</v>
      </c>
      <c r="BA45" s="395">
        <v>1</v>
      </c>
      <c r="BB45" s="396" t="s">
        <v>861</v>
      </c>
      <c r="BC45" t="str">
        <f t="shared" si="0"/>
        <v>RCF</v>
      </c>
      <c r="BD45" t="str">
        <f t="shared" si="1"/>
        <v>NAoMe_initial_imd_2019</v>
      </c>
      <c r="BE45" s="397" t="s">
        <v>862</v>
      </c>
      <c r="BF45" t="str">
        <f t="shared" si="2"/>
        <v>5 - least deprived</v>
      </c>
      <c r="BG45">
        <f t="shared" si="3"/>
        <v>11</v>
      </c>
      <c r="BH45" s="398">
        <f t="shared" si="4"/>
        <v>0.43999999761581421</v>
      </c>
      <c r="BO45" s="33"/>
    </row>
    <row r="46" spans="1:67">
      <c r="A46" s="316" t="s">
        <v>27</v>
      </c>
      <c r="B46" t="s">
        <v>380</v>
      </c>
      <c r="C46" t="s">
        <v>910</v>
      </c>
      <c r="D46" t="s">
        <v>314</v>
      </c>
      <c r="E46" s="316" t="s">
        <v>28</v>
      </c>
      <c r="F46" s="316" t="s">
        <v>29</v>
      </c>
      <c r="G46" s="316" t="s">
        <v>449</v>
      </c>
      <c r="H46" s="316" t="s">
        <v>320</v>
      </c>
      <c r="I46" s="316" t="s">
        <v>659</v>
      </c>
      <c r="J46" s="316" t="s">
        <v>260</v>
      </c>
      <c r="K46" s="36">
        <v>0</v>
      </c>
      <c r="L46" s="317">
        <v>0</v>
      </c>
      <c r="M46" s="317"/>
      <c r="N46" s="36">
        <v>0</v>
      </c>
      <c r="O46" s="317">
        <v>0</v>
      </c>
      <c r="P46" s="317"/>
      <c r="Q46" s="36">
        <v>0</v>
      </c>
      <c r="R46" s="317">
        <v>0</v>
      </c>
      <c r="S46" s="317"/>
      <c r="T46" t="s">
        <v>380</v>
      </c>
      <c r="U46" s="41" t="s">
        <v>250</v>
      </c>
      <c r="V46" s="42"/>
      <c r="W46" s="42" t="s">
        <v>27</v>
      </c>
      <c r="X46" s="42" t="str">
        <f>View_Patient_Characteristics!$C$9</f>
        <v>Ashford and St Peter's Hospitals NHS Foundation Trust</v>
      </c>
      <c r="Y46" s="42" t="s">
        <v>658</v>
      </c>
      <c r="Z46" s="42" t="s">
        <v>348</v>
      </c>
      <c r="AA46" t="s">
        <v>348</v>
      </c>
      <c r="AB46" s="30">
        <f t="shared" si="27"/>
        <v>0</v>
      </c>
      <c r="AC46" s="47">
        <f t="shared" si="28"/>
        <v>0</v>
      </c>
      <c r="AD46" s="188">
        <f t="shared" si="29"/>
        <v>0</v>
      </c>
      <c r="AE46" s="191">
        <f t="shared" si="30"/>
        <v>0</v>
      </c>
      <c r="AF46" s="9">
        <f t="shared" si="31"/>
        <v>0</v>
      </c>
      <c r="AG46" s="48">
        <f t="shared" si="32"/>
        <v>0</v>
      </c>
      <c r="AI46" s="35" t="str">
        <f t="shared" si="8"/>
        <v>WHO PS 2</v>
      </c>
      <c r="AJ46" s="17" t="str">
        <f t="shared" si="33"/>
        <v>0</v>
      </c>
      <c r="AK46" s="17" t="str">
        <f t="shared" si="34"/>
        <v>0</v>
      </c>
      <c r="AL46" s="25" t="str">
        <f t="shared" si="35"/>
        <v>0</v>
      </c>
      <c r="BA46" s="395">
        <v>1</v>
      </c>
      <c r="BB46" s="396" t="s">
        <v>861</v>
      </c>
      <c r="BC46" t="str">
        <f t="shared" si="0"/>
        <v>RCF</v>
      </c>
      <c r="BD46" t="str">
        <f t="shared" si="1"/>
        <v>NAoMe_initial_imd_2019</v>
      </c>
      <c r="BE46" s="397" t="s">
        <v>862</v>
      </c>
      <c r="BF46" t="str">
        <f t="shared" si="2"/>
        <v>Unknown</v>
      </c>
      <c r="BG46">
        <f t="shared" si="3"/>
        <v>0</v>
      </c>
      <c r="BH46" s="398">
        <f t="shared" si="4"/>
        <v>0</v>
      </c>
      <c r="BO46" s="33"/>
    </row>
    <row r="47" spans="1:67">
      <c r="A47" s="316" t="s">
        <v>27</v>
      </c>
      <c r="B47" t="s">
        <v>380</v>
      </c>
      <c r="C47" t="s">
        <v>910</v>
      </c>
      <c r="D47" t="s">
        <v>314</v>
      </c>
      <c r="E47" s="316" t="s">
        <v>28</v>
      </c>
      <c r="F47" s="316" t="s">
        <v>29</v>
      </c>
      <c r="G47" s="316" t="s">
        <v>449</v>
      </c>
      <c r="H47" s="316" t="s">
        <v>320</v>
      </c>
      <c r="I47" s="316" t="s">
        <v>296</v>
      </c>
      <c r="J47" s="316" t="s">
        <v>297</v>
      </c>
      <c r="K47" s="36">
        <v>12</v>
      </c>
      <c r="L47" s="317">
        <v>0.47999998927116388</v>
      </c>
      <c r="M47" s="317">
        <v>0.5</v>
      </c>
      <c r="N47" s="36">
        <v>206</v>
      </c>
      <c r="O47" s="317">
        <v>0.55375999212265015</v>
      </c>
      <c r="P47" s="317">
        <v>0.56593000888824463</v>
      </c>
      <c r="Q47" s="36">
        <v>5528</v>
      </c>
      <c r="R47" s="317">
        <v>0.55435001850128174</v>
      </c>
      <c r="S47" s="317">
        <v>0.56936997175216675</v>
      </c>
      <c r="T47" t="s">
        <v>380</v>
      </c>
      <c r="U47" s="41" t="s">
        <v>250</v>
      </c>
      <c r="V47" s="42"/>
      <c r="W47" s="42" t="s">
        <v>27</v>
      </c>
      <c r="X47" s="42" t="str">
        <f>View_Patient_Characteristics!$C$9</f>
        <v>Ashford and St Peter's Hospitals NHS Foundation Trust</v>
      </c>
      <c r="Y47" s="42" t="s">
        <v>658</v>
      </c>
      <c r="Z47" s="42" t="s">
        <v>349</v>
      </c>
      <c r="AA47" t="s">
        <v>349</v>
      </c>
      <c r="AB47" s="30">
        <f t="shared" si="27"/>
        <v>0</v>
      </c>
      <c r="AC47" s="47">
        <f t="shared" si="28"/>
        <v>0</v>
      </c>
      <c r="AD47" s="188">
        <f t="shared" si="29"/>
        <v>0</v>
      </c>
      <c r="AE47" s="191">
        <f t="shared" si="30"/>
        <v>0</v>
      </c>
      <c r="AF47" s="9">
        <f t="shared" si="31"/>
        <v>0</v>
      </c>
      <c r="AG47" s="48">
        <f t="shared" si="32"/>
        <v>0</v>
      </c>
      <c r="AI47" s="35" t="str">
        <f t="shared" si="8"/>
        <v>WHO PS 3</v>
      </c>
      <c r="AJ47" s="17" t="str">
        <f t="shared" si="33"/>
        <v>0</v>
      </c>
      <c r="AK47" s="17" t="str">
        <f t="shared" si="34"/>
        <v>0</v>
      </c>
      <c r="AL47" s="25" t="str">
        <f t="shared" si="35"/>
        <v>0</v>
      </c>
      <c r="BA47" s="395">
        <v>1</v>
      </c>
      <c r="BB47" s="396" t="s">
        <v>861</v>
      </c>
      <c r="BC47" t="str">
        <f t="shared" si="0"/>
        <v>RCF</v>
      </c>
      <c r="BD47" t="str">
        <f t="shared" si="1"/>
        <v>NAoMe_initial_scarf_731_grp</v>
      </c>
      <c r="BE47" s="397" t="s">
        <v>862</v>
      </c>
      <c r="BF47" t="str">
        <f t="shared" si="2"/>
        <v>Fit</v>
      </c>
      <c r="BG47">
        <f t="shared" si="3"/>
        <v>12</v>
      </c>
      <c r="BH47" s="398">
        <f t="shared" si="4"/>
        <v>0.47999998927116388</v>
      </c>
      <c r="BO47" s="33"/>
    </row>
    <row r="48" spans="1:67">
      <c r="A48" s="316" t="s">
        <v>27</v>
      </c>
      <c r="B48" t="s">
        <v>380</v>
      </c>
      <c r="C48" t="s">
        <v>910</v>
      </c>
      <c r="D48" t="s">
        <v>314</v>
      </c>
      <c r="E48" s="316" t="s">
        <v>28</v>
      </c>
      <c r="F48" s="316" t="s">
        <v>29</v>
      </c>
      <c r="G48" s="316" t="s">
        <v>449</v>
      </c>
      <c r="H48" s="316" t="s">
        <v>320</v>
      </c>
      <c r="I48" s="316" t="s">
        <v>296</v>
      </c>
      <c r="J48" s="316" t="s">
        <v>298</v>
      </c>
      <c r="K48" s="36">
        <v>8</v>
      </c>
      <c r="L48" s="317">
        <v>0.31999999284744263</v>
      </c>
      <c r="M48" s="317">
        <v>0.33333000540733337</v>
      </c>
      <c r="N48" s="36">
        <v>59</v>
      </c>
      <c r="O48" s="317">
        <v>0.15860000252723691</v>
      </c>
      <c r="P48" s="317">
        <v>0.162090003490448</v>
      </c>
      <c r="Q48" s="36">
        <v>1492</v>
      </c>
      <c r="R48" s="317">
        <v>0.149619996547699</v>
      </c>
      <c r="S48" s="317">
        <v>0.153669998049736</v>
      </c>
      <c r="T48" t="s">
        <v>380</v>
      </c>
      <c r="U48" s="41" t="s">
        <v>250</v>
      </c>
      <c r="V48" s="42"/>
      <c r="W48" s="42" t="s">
        <v>27</v>
      </c>
      <c r="X48" s="42" t="str">
        <f>View_Patient_Characteristics!$C$9</f>
        <v>Ashford and St Peter's Hospitals NHS Foundation Trust</v>
      </c>
      <c r="Y48" s="42" t="s">
        <v>658</v>
      </c>
      <c r="Z48" s="42" t="s">
        <v>350</v>
      </c>
      <c r="AA48" t="s">
        <v>350</v>
      </c>
      <c r="AB48" s="30">
        <f t="shared" si="27"/>
        <v>0</v>
      </c>
      <c r="AC48" s="47">
        <f t="shared" si="28"/>
        <v>0</v>
      </c>
      <c r="AD48" s="188">
        <f t="shared" si="29"/>
        <v>0</v>
      </c>
      <c r="AE48" s="191">
        <f t="shared" si="30"/>
        <v>0</v>
      </c>
      <c r="AF48" s="9">
        <f t="shared" si="31"/>
        <v>0</v>
      </c>
      <c r="AG48" s="48">
        <f t="shared" si="32"/>
        <v>0</v>
      </c>
      <c r="AI48" s="35" t="str">
        <f t="shared" si="8"/>
        <v>WHO PS 4</v>
      </c>
      <c r="AJ48" s="17" t="str">
        <f t="shared" si="33"/>
        <v>0</v>
      </c>
      <c r="AK48" s="17" t="str">
        <f t="shared" si="34"/>
        <v>0</v>
      </c>
      <c r="AL48" s="25" t="str">
        <f t="shared" si="35"/>
        <v>0</v>
      </c>
      <c r="BA48" s="395">
        <v>1</v>
      </c>
      <c r="BB48" s="396" t="s">
        <v>861</v>
      </c>
      <c r="BC48" t="str">
        <f t="shared" si="0"/>
        <v>RCF</v>
      </c>
      <c r="BD48" t="str">
        <f t="shared" si="1"/>
        <v>NAoMe_initial_scarf_731_grp</v>
      </c>
      <c r="BE48" s="397" t="s">
        <v>862</v>
      </c>
      <c r="BF48" t="str">
        <f t="shared" si="2"/>
        <v>Mild frailty</v>
      </c>
      <c r="BG48">
        <f t="shared" si="3"/>
        <v>8</v>
      </c>
      <c r="BH48" s="398">
        <f t="shared" si="4"/>
        <v>0.31999999284744263</v>
      </c>
      <c r="BO48" s="33"/>
    </row>
    <row r="49" spans="1:67">
      <c r="A49" s="316" t="s">
        <v>27</v>
      </c>
      <c r="B49" t="s">
        <v>380</v>
      </c>
      <c r="C49" t="s">
        <v>910</v>
      </c>
      <c r="D49" t="s">
        <v>314</v>
      </c>
      <c r="E49" s="316" t="s">
        <v>28</v>
      </c>
      <c r="F49" s="316" t="s">
        <v>29</v>
      </c>
      <c r="G49" s="316" t="s">
        <v>449</v>
      </c>
      <c r="H49" s="316" t="s">
        <v>320</v>
      </c>
      <c r="I49" s="316" t="s">
        <v>296</v>
      </c>
      <c r="J49" s="316" t="s">
        <v>299</v>
      </c>
      <c r="K49" s="36">
        <v>2</v>
      </c>
      <c r="L49" s="317">
        <v>7.9999998211860657E-2</v>
      </c>
      <c r="M49" s="317">
        <v>8.3329997956752777E-2</v>
      </c>
      <c r="N49" s="36">
        <v>58</v>
      </c>
      <c r="O49" s="317">
        <v>0.15591000020504001</v>
      </c>
      <c r="P49" s="317">
        <v>0.15933999419212341</v>
      </c>
      <c r="Q49" s="36">
        <v>1470</v>
      </c>
      <c r="R49" s="317">
        <v>0.1474100053310394</v>
      </c>
      <c r="S49" s="317">
        <v>0.1514099985361099</v>
      </c>
      <c r="T49" t="s">
        <v>380</v>
      </c>
      <c r="U49" s="41" t="s">
        <v>250</v>
      </c>
      <c r="V49" s="42"/>
      <c r="W49" s="42" t="s">
        <v>27</v>
      </c>
      <c r="X49" s="42" t="str">
        <f>View_Patient_Characteristics!$C$9</f>
        <v>Ashford and St Peter's Hospitals NHS Foundation Trust</v>
      </c>
      <c r="Y49" s="42" t="s">
        <v>658</v>
      </c>
      <c r="Z49" s="42" t="s">
        <v>351</v>
      </c>
      <c r="AA49" t="s">
        <v>351</v>
      </c>
      <c r="AB49" s="30">
        <f t="shared" si="27"/>
        <v>0</v>
      </c>
      <c r="AC49" s="47">
        <f t="shared" si="28"/>
        <v>0</v>
      </c>
      <c r="AD49" s="188">
        <f t="shared" si="29"/>
        <v>0</v>
      </c>
      <c r="AE49" s="191">
        <f t="shared" si="30"/>
        <v>0</v>
      </c>
      <c r="AF49" s="9">
        <f t="shared" si="31"/>
        <v>0</v>
      </c>
      <c r="AG49" s="48">
        <f t="shared" si="32"/>
        <v>0</v>
      </c>
      <c r="AI49" s="35" t="str">
        <f t="shared" si="8"/>
        <v>WHO PS 5</v>
      </c>
      <c r="AJ49" s="17" t="str">
        <f t="shared" si="33"/>
        <v>0</v>
      </c>
      <c r="AK49" s="17" t="str">
        <f t="shared" si="34"/>
        <v>0</v>
      </c>
      <c r="AL49" s="25" t="str">
        <f t="shared" si="35"/>
        <v>0</v>
      </c>
      <c r="BA49" s="395">
        <v>1</v>
      </c>
      <c r="BB49" s="396" t="s">
        <v>861</v>
      </c>
      <c r="BC49" t="str">
        <f t="shared" si="0"/>
        <v>RCF</v>
      </c>
      <c r="BD49" t="str">
        <f t="shared" si="1"/>
        <v>NAoMe_initial_scarf_731_grp</v>
      </c>
      <c r="BE49" s="397" t="s">
        <v>862</v>
      </c>
      <c r="BF49" t="str">
        <f t="shared" si="2"/>
        <v>Moderate frailty</v>
      </c>
      <c r="BG49">
        <f t="shared" si="3"/>
        <v>2</v>
      </c>
      <c r="BH49" s="398">
        <f t="shared" si="4"/>
        <v>7.9999998211860657E-2</v>
      </c>
      <c r="BO49" s="33"/>
    </row>
    <row r="50" spans="1:67">
      <c r="A50" s="316" t="s">
        <v>27</v>
      </c>
      <c r="B50" t="s">
        <v>380</v>
      </c>
      <c r="C50" t="s">
        <v>910</v>
      </c>
      <c r="D50" t="s">
        <v>314</v>
      </c>
      <c r="E50" s="316" t="s">
        <v>28</v>
      </c>
      <c r="F50" s="316" t="s">
        <v>29</v>
      </c>
      <c r="G50" s="316" t="s">
        <v>449</v>
      </c>
      <c r="H50" s="316" t="s">
        <v>320</v>
      </c>
      <c r="I50" s="316" t="s">
        <v>296</v>
      </c>
      <c r="J50" s="316" t="s">
        <v>353</v>
      </c>
      <c r="K50" s="36">
        <v>1</v>
      </c>
      <c r="L50" s="317">
        <v>3.9999999105930328E-2</v>
      </c>
      <c r="M50" s="317"/>
      <c r="N50" s="36">
        <v>8</v>
      </c>
      <c r="O50" s="317">
        <v>2.150999940931797E-2</v>
      </c>
      <c r="P50" s="317"/>
      <c r="Q50" s="36">
        <v>263</v>
      </c>
      <c r="R50" s="317">
        <v>2.6370000094175339E-2</v>
      </c>
      <c r="S50" s="317"/>
      <c r="T50" t="s">
        <v>380</v>
      </c>
      <c r="U50" s="41" t="s">
        <v>250</v>
      </c>
      <c r="V50" s="42"/>
      <c r="W50" s="42" t="s">
        <v>27</v>
      </c>
      <c r="X50" s="42" t="str">
        <f>View_Patient_Characteristics!$C$9</f>
        <v>Ashford and St Peter's Hospitals NHS Foundation Trust</v>
      </c>
      <c r="Y50" s="42" t="s">
        <v>658</v>
      </c>
      <c r="Z50" s="42" t="s">
        <v>345</v>
      </c>
      <c r="AA50" t="s">
        <v>345</v>
      </c>
      <c r="AB50" s="30">
        <f t="shared" si="27"/>
        <v>51</v>
      </c>
      <c r="AC50" s="47">
        <f t="shared" si="28"/>
        <v>0</v>
      </c>
      <c r="AD50" s="188">
        <f t="shared" si="29"/>
        <v>459</v>
      </c>
      <c r="AE50" s="191">
        <f t="shared" si="30"/>
        <v>0</v>
      </c>
      <c r="AF50" s="9">
        <f t="shared" si="31"/>
        <v>9972</v>
      </c>
      <c r="AG50" s="48">
        <f t="shared" si="32"/>
        <v>0</v>
      </c>
      <c r="AI50" s="35" t="str">
        <f t="shared" si="8"/>
        <v>Not recorded</v>
      </c>
      <c r="AJ50" s="38" t="str">
        <f>TEXT(AB50, "#,##0")</f>
        <v>51</v>
      </c>
      <c r="AK50" s="38" t="str">
        <f>IF($V$2 = "Wales", "N/A", TEXT(AD50, "#,##0"))</f>
        <v>459</v>
      </c>
      <c r="AL50" s="39" t="str">
        <f>TEXT(AF50, "#,##0")</f>
        <v>9,972</v>
      </c>
      <c r="BA50" s="395">
        <v>1</v>
      </c>
      <c r="BB50" s="396" t="s">
        <v>861</v>
      </c>
      <c r="BC50" t="str">
        <f t="shared" si="0"/>
        <v>RCF</v>
      </c>
      <c r="BD50" t="str">
        <f t="shared" si="1"/>
        <v>NAoMe_initial_scarf_731_grp</v>
      </c>
      <c r="BE50" s="397" t="s">
        <v>862</v>
      </c>
      <c r="BF50" t="str">
        <f t="shared" si="2"/>
        <v>Not in HESAPC</v>
      </c>
      <c r="BG50">
        <f t="shared" si="3"/>
        <v>1</v>
      </c>
      <c r="BH50" s="398">
        <f t="shared" si="4"/>
        <v>3.9999999105930328E-2</v>
      </c>
      <c r="BO50" s="33"/>
    </row>
    <row r="51" spans="1:67">
      <c r="A51" s="316" t="s">
        <v>27</v>
      </c>
      <c r="B51" t="s">
        <v>380</v>
      </c>
      <c r="C51" t="s">
        <v>910</v>
      </c>
      <c r="D51" t="s">
        <v>314</v>
      </c>
      <c r="E51" s="316" t="s">
        <v>28</v>
      </c>
      <c r="F51" s="316" t="s">
        <v>29</v>
      </c>
      <c r="G51" s="316" t="s">
        <v>449</v>
      </c>
      <c r="H51" s="316" t="s">
        <v>320</v>
      </c>
      <c r="I51" s="316" t="s">
        <v>296</v>
      </c>
      <c r="J51" s="316" t="s">
        <v>300</v>
      </c>
      <c r="K51" s="36">
        <v>2</v>
      </c>
      <c r="L51" s="317">
        <v>7.9999998211860657E-2</v>
      </c>
      <c r="M51" s="317">
        <v>8.3329997956752777E-2</v>
      </c>
      <c r="N51" s="36">
        <v>41</v>
      </c>
      <c r="O51" s="317">
        <v>0.11022000014781951</v>
      </c>
      <c r="P51" s="317">
        <v>0.1126400008797646</v>
      </c>
      <c r="Q51" s="36">
        <v>1219</v>
      </c>
      <c r="R51" s="317">
        <v>0.1222399994730949</v>
      </c>
      <c r="S51" s="317">
        <v>0.12555000185966489</v>
      </c>
      <c r="T51" t="s">
        <v>380</v>
      </c>
      <c r="U51" s="41" t="s">
        <v>250</v>
      </c>
      <c r="V51" s="42"/>
      <c r="W51" s="42"/>
      <c r="X51" s="42"/>
      <c r="Y51" s="42"/>
      <c r="Z51" s="42"/>
      <c r="AA51" t="s">
        <v>302</v>
      </c>
      <c r="AB51" s="30"/>
      <c r="AC51" s="8"/>
      <c r="AD51" s="9"/>
      <c r="AE51" s="8"/>
      <c r="AF51" s="9"/>
      <c r="AG51" s="7"/>
      <c r="AI51" s="35" t="str">
        <f t="shared" si="8"/>
        <v>STAGE</v>
      </c>
      <c r="AJ51" s="36" t="str">
        <f>""</f>
        <v/>
      </c>
      <c r="AK51" s="36" t="str">
        <f>""</f>
        <v/>
      </c>
      <c r="AL51" s="37" t="str">
        <f>""</f>
        <v/>
      </c>
      <c r="BA51" s="395">
        <v>1</v>
      </c>
      <c r="BB51" s="396" t="s">
        <v>861</v>
      </c>
      <c r="BC51" t="str">
        <f t="shared" si="0"/>
        <v>RCF</v>
      </c>
      <c r="BD51" t="str">
        <f t="shared" si="1"/>
        <v>NAoMe_initial_scarf_731_grp</v>
      </c>
      <c r="BE51" s="397" t="s">
        <v>862</v>
      </c>
      <c r="BF51" t="str">
        <f t="shared" si="2"/>
        <v>Severe frailty</v>
      </c>
      <c r="BG51">
        <f t="shared" si="3"/>
        <v>2</v>
      </c>
      <c r="BH51" s="398">
        <f t="shared" si="4"/>
        <v>7.9999998211860657E-2</v>
      </c>
      <c r="BO51" s="33"/>
    </row>
    <row r="52" spans="1:67">
      <c r="A52" s="316" t="s">
        <v>27</v>
      </c>
      <c r="B52" t="s">
        <v>401</v>
      </c>
      <c r="C52" t="s">
        <v>910</v>
      </c>
      <c r="D52" t="s">
        <v>314</v>
      </c>
      <c r="E52" s="316" t="s">
        <v>408</v>
      </c>
      <c r="F52" s="316" t="s">
        <v>402</v>
      </c>
      <c r="G52" s="316" t="s">
        <v>426</v>
      </c>
      <c r="H52" s="316" t="s">
        <v>401</v>
      </c>
      <c r="I52" s="316" t="s">
        <v>310</v>
      </c>
      <c r="J52" s="316" t="s">
        <v>277</v>
      </c>
      <c r="K52" s="36">
        <v>0</v>
      </c>
      <c r="L52" s="317">
        <v>0</v>
      </c>
      <c r="M52" s="317"/>
      <c r="N52" s="36">
        <v>0</v>
      </c>
      <c r="O52" s="317">
        <v>0</v>
      </c>
      <c r="P52" s="317"/>
      <c r="Q52" s="36">
        <v>0</v>
      </c>
      <c r="R52" s="317">
        <v>0</v>
      </c>
      <c r="S52" s="317"/>
      <c r="T52" t="s">
        <v>401</v>
      </c>
      <c r="U52" s="41" t="s">
        <v>250</v>
      </c>
      <c r="V52" s="42"/>
      <c r="W52" s="42" t="s">
        <v>27</v>
      </c>
      <c r="X52" s="42" t="str">
        <f>View_Patient_Characteristics!$C$9</f>
        <v>Ashford and St Peter's Hospitals NHS Foundation Trust</v>
      </c>
      <c r="Y52" s="42" t="s">
        <v>342</v>
      </c>
      <c r="Z52" s="42" t="s">
        <v>344</v>
      </c>
      <c r="AA52" t="s">
        <v>907</v>
      </c>
      <c r="AB52" s="30">
        <f>IFERROR(SUMIFS(K:K, $A:$A, $W52, $F:$F, $X52, $I:$I, $Y52, $J:$J, $Z52),0)</f>
        <v>2</v>
      </c>
      <c r="AC52" s="8">
        <f t="shared" ref="AB52:AC54" si="36">IFERROR(SUMIFS(L:L, $A:$A, $W52, $F:$F, $X52, $I:$I, $Y52, $J:$J, $Z52),0)</f>
        <v>3.9220001548528671E-2</v>
      </c>
      <c r="AD52" s="188">
        <f t="shared" ref="AD52:AE54" si="37">IF($V$2="Wales", #N/A, IFERROR(SUMIFS(N:N, $A:$A, $W52, $F:$F, $X52, $I:$I, $Y52, $J:$J, $Z52),0))</f>
        <v>78</v>
      </c>
      <c r="AE52" s="189">
        <f t="shared" si="37"/>
        <v>0.16992999613285059</v>
      </c>
      <c r="AF52" s="9">
        <f t="shared" ref="AF52:AG54" si="38">IFERROR(SUMIFS(Q:Q, $A:$A, $W52, $F:$F, $X52, $I:$I, $Y52, $J:$J, $Z52),0)</f>
        <v>2161</v>
      </c>
      <c r="AG52" s="7">
        <f t="shared" si="38"/>
        <v>0.2167100012302399</v>
      </c>
      <c r="AI52" s="35" t="str">
        <f t="shared" si="8"/>
        <v>Stage 0-3, with metastases in HESAPC/PEDW</v>
      </c>
      <c r="AJ52" s="17" t="str">
        <f>IF(OR(AB52=1, AB52=2, AB52=3, AB52=4), "&lt;5",TEXT(AB52, "#,##0"))   &amp;    IF(AB52=0,"", " ("&amp;TEXT(ROUND(AC52*100,1), "#0.0")&amp;"%)")</f>
        <v>&lt;5 (3.9%)</v>
      </c>
      <c r="AK52" s="17" t="str">
        <f>IF($V$2 = "Wales", "N/A", IF(OR(AD52=1, AD52=2, AD52=3, AD52=4), "&lt;5", TEXT(AD52, "#,##0"))   &amp;   IF(AD52=0,"", " ("&amp;TEXT(ROUND(AE52*100,1), "#0.0")&amp;"%)"))</f>
        <v>78 (17.0%)</v>
      </c>
      <c r="AL52" s="25" t="str">
        <f>IF(OR(AF52=1, AF52=2, AF52=3, AF52=4), "&lt;5", TEXT(AF52, "#,##0"))   &amp;   IF(AF52=0,"", " ("&amp;TEXT(ROUND(AG52*100,1), "#0.0")&amp;"%)")</f>
        <v>2,161 (21.7%)</v>
      </c>
      <c r="BA52" s="395">
        <v>1</v>
      </c>
      <c r="BB52" s="396" t="s">
        <v>861</v>
      </c>
      <c r="BC52" t="str">
        <f t="shared" si="0"/>
        <v>7A6</v>
      </c>
      <c r="BD52" t="str">
        <f t="shared" si="1"/>
        <v>NAoMe_initial_age_decades_80cap</v>
      </c>
      <c r="BE52" s="397" t="s">
        <v>862</v>
      </c>
      <c r="BF52" t="str">
        <f t="shared" si="2"/>
        <v>18-29 yrs</v>
      </c>
      <c r="BG52">
        <f t="shared" si="3"/>
        <v>0</v>
      </c>
      <c r="BH52" s="398">
        <f t="shared" si="4"/>
        <v>0</v>
      </c>
      <c r="BO52" s="33"/>
    </row>
    <row r="53" spans="1:67">
      <c r="A53" s="316" t="s">
        <v>27</v>
      </c>
      <c r="B53" t="s">
        <v>401</v>
      </c>
      <c r="C53" t="s">
        <v>910</v>
      </c>
      <c r="D53" t="s">
        <v>314</v>
      </c>
      <c r="E53" s="316" t="s">
        <v>408</v>
      </c>
      <c r="F53" s="316" t="s">
        <v>402</v>
      </c>
      <c r="G53" s="316" t="s">
        <v>426</v>
      </c>
      <c r="H53" s="316" t="s">
        <v>401</v>
      </c>
      <c r="I53" s="316" t="s">
        <v>310</v>
      </c>
      <c r="J53" s="316" t="s">
        <v>278</v>
      </c>
      <c r="K53" s="36">
        <v>2</v>
      </c>
      <c r="L53" s="317">
        <v>2.5639999657869339E-2</v>
      </c>
      <c r="M53" s="317"/>
      <c r="N53" s="36">
        <v>10</v>
      </c>
      <c r="O53" s="317">
        <v>2.2879999130964279E-2</v>
      </c>
      <c r="P53" s="317"/>
      <c r="Q53" s="36">
        <v>10</v>
      </c>
      <c r="R53" s="317">
        <v>2.2879999130964279E-2</v>
      </c>
      <c r="S53" s="317"/>
      <c r="T53" t="s">
        <v>401</v>
      </c>
      <c r="U53" s="41" t="s">
        <v>250</v>
      </c>
      <c r="V53" s="42"/>
      <c r="W53" s="42" t="s">
        <v>27</v>
      </c>
      <c r="X53" s="42" t="str">
        <f>View_Patient_Characteristics!$C$9</f>
        <v>Ashford and St Peter's Hospitals NHS Foundation Trust</v>
      </c>
      <c r="Y53" s="42" t="s">
        <v>342</v>
      </c>
      <c r="Z53" s="42" t="s">
        <v>336</v>
      </c>
      <c r="AA53" t="s">
        <v>336</v>
      </c>
      <c r="AB53" s="30">
        <f t="shared" si="36"/>
        <v>35</v>
      </c>
      <c r="AC53" s="8">
        <f t="shared" si="36"/>
        <v>0.68626999855041504</v>
      </c>
      <c r="AD53" s="188">
        <f t="shared" si="37"/>
        <v>278</v>
      </c>
      <c r="AE53" s="189">
        <f t="shared" si="37"/>
        <v>0.60566002130508423</v>
      </c>
      <c r="AF53" s="9">
        <f t="shared" si="38"/>
        <v>6159</v>
      </c>
      <c r="AG53" s="7">
        <f t="shared" si="38"/>
        <v>0.6176300048828125</v>
      </c>
      <c r="AI53" s="35" t="str">
        <f t="shared" si="8"/>
        <v>Stage 4</v>
      </c>
      <c r="AJ53" s="17" t="str">
        <f>IF(OR(AB53=1, AB53=2, AB53=3, AB53=4), "&lt;5",TEXT(AB53, "#,##0"))   &amp;    IF(AB53=0,"", " ("&amp;TEXT(ROUND(AC53*100,1), "#0.0")&amp;"%)")</f>
        <v>35 (68.6%)</v>
      </c>
      <c r="AK53" s="17" t="str">
        <f>IF($V$2 = "Wales", "N/A", IF(OR(AD53=1, AD53=2, AD53=3, AD53=4), "&lt;5", TEXT(AD53, "#,##0"))   &amp;   IF(AD53=0,"", " ("&amp;TEXT(ROUND(AE53*100,1), "#0.0")&amp;"%)"))</f>
        <v>278 (60.6%)</v>
      </c>
      <c r="AL53" s="25" t="str">
        <f>IF(OR(AF53=1, AF53=2, AF53=3, AF53=4), "&lt;5", TEXT(AF53, "#,##0"))   &amp;   IF(AF53=0,"", " ("&amp;TEXT(ROUND(AG53*100,1), "#0.0")&amp;"%)")</f>
        <v>6,159 (61.8%)</v>
      </c>
      <c r="BA53" s="395">
        <v>1</v>
      </c>
      <c r="BB53" s="396" t="s">
        <v>861</v>
      </c>
      <c r="BC53" t="str">
        <f t="shared" si="0"/>
        <v>7A6</v>
      </c>
      <c r="BD53" t="str">
        <f t="shared" si="1"/>
        <v>NAoMe_initial_age_decades_80cap</v>
      </c>
      <c r="BE53" s="397" t="s">
        <v>862</v>
      </c>
      <c r="BF53" t="str">
        <f t="shared" si="2"/>
        <v>30-39 yrs</v>
      </c>
      <c r="BG53">
        <f t="shared" si="3"/>
        <v>2</v>
      </c>
      <c r="BH53" s="398">
        <f t="shared" si="4"/>
        <v>2.5639999657869339E-2</v>
      </c>
      <c r="BO53" s="33"/>
    </row>
    <row r="54" spans="1:67">
      <c r="A54" s="316" t="s">
        <v>27</v>
      </c>
      <c r="B54" t="s">
        <v>401</v>
      </c>
      <c r="C54" t="s">
        <v>910</v>
      </c>
      <c r="D54" t="s">
        <v>314</v>
      </c>
      <c r="E54" s="316" t="s">
        <v>408</v>
      </c>
      <c r="F54" s="316" t="s">
        <v>402</v>
      </c>
      <c r="G54" s="316" t="s">
        <v>426</v>
      </c>
      <c r="H54" s="316" t="s">
        <v>401</v>
      </c>
      <c r="I54" s="316" t="s">
        <v>310</v>
      </c>
      <c r="J54" s="316" t="s">
        <v>279</v>
      </c>
      <c r="K54" s="36">
        <v>10</v>
      </c>
      <c r="L54" s="317">
        <v>0.1282099932432175</v>
      </c>
      <c r="M54" s="317"/>
      <c r="N54" s="36">
        <v>40</v>
      </c>
      <c r="O54" s="317">
        <v>9.1530002653598785E-2</v>
      </c>
      <c r="P54" s="317"/>
      <c r="Q54" s="36">
        <v>40</v>
      </c>
      <c r="R54" s="317">
        <v>9.1530002653598785E-2</v>
      </c>
      <c r="S54" s="317"/>
      <c r="T54" t="s">
        <v>401</v>
      </c>
      <c r="U54" s="41" t="s">
        <v>250</v>
      </c>
      <c r="V54" s="42"/>
      <c r="W54" s="42" t="s">
        <v>27</v>
      </c>
      <c r="X54" s="42" t="str">
        <f>View_Patient_Characteristics!$C$9</f>
        <v>Ashford and St Peter's Hospitals NHS Foundation Trust</v>
      </c>
      <c r="Y54" s="42" t="s">
        <v>342</v>
      </c>
      <c r="Z54" s="42" t="s">
        <v>343</v>
      </c>
      <c r="AA54" t="s">
        <v>908</v>
      </c>
      <c r="AB54" s="31">
        <f t="shared" si="36"/>
        <v>14</v>
      </c>
      <c r="AC54" s="5">
        <f t="shared" si="36"/>
        <v>0.27450999617576599</v>
      </c>
      <c r="AD54" s="190">
        <f t="shared" si="37"/>
        <v>103</v>
      </c>
      <c r="AE54" s="442">
        <f t="shared" si="37"/>
        <v>0.22439999878406519</v>
      </c>
      <c r="AF54" s="6">
        <f t="shared" si="38"/>
        <v>1652</v>
      </c>
      <c r="AG54" s="4">
        <f t="shared" si="38"/>
        <v>0.1656599938869476</v>
      </c>
      <c r="AI54" s="40" t="str">
        <f t="shared" si="8"/>
        <v>Missing stage, with metastases in HESAPC/PEDW</v>
      </c>
      <c r="AJ54" s="156" t="str">
        <f>IF(OR(AB54=1, AB54=2, AB54=3, AB54=4), "&lt;5",TEXT(AB54, "#,##0"))   &amp;    IF(AB54=0,"", " ("&amp;TEXT(ROUND(AC54*100,1), "#0.0")&amp;"%)")</f>
        <v>14 (27.5%)</v>
      </c>
      <c r="AK54" s="156" t="str">
        <f>IF($V$2 = "Wales", "N/A", IF(OR(AD54=1, AD54=2, AD54=3, AD54=4), "&lt;5", TEXT(AD54, "#,##0"))   &amp;   IF(AD54=0,"", " ("&amp;TEXT(ROUND(AE54*100,1), "#0.0")&amp;"%)"))</f>
        <v>103 (22.4%)</v>
      </c>
      <c r="AL54" s="157" t="str">
        <f>IF(OR(AF54=1, AF54=2, AF54=3, AF54=4), "&lt;5", TEXT(AF54, "#,##0"))   &amp;   IF(AF54=0,"", " ("&amp;TEXT(ROUND(AG54*100,1), "#0.0")&amp;"%)")</f>
        <v>1,652 (16.6%)</v>
      </c>
      <c r="BA54" s="395">
        <v>1</v>
      </c>
      <c r="BB54" s="396" t="s">
        <v>861</v>
      </c>
      <c r="BC54" t="str">
        <f t="shared" si="0"/>
        <v>7A6</v>
      </c>
      <c r="BD54" t="str">
        <f t="shared" si="1"/>
        <v>NAoMe_initial_age_decades_80cap</v>
      </c>
      <c r="BE54" s="397" t="s">
        <v>862</v>
      </c>
      <c r="BF54" t="str">
        <f t="shared" si="2"/>
        <v>40-49 yrs</v>
      </c>
      <c r="BG54">
        <f t="shared" si="3"/>
        <v>10</v>
      </c>
      <c r="BH54" s="398">
        <f t="shared" si="4"/>
        <v>0.1282099932432175</v>
      </c>
      <c r="BO54" s="33"/>
    </row>
    <row r="55" spans="1:67">
      <c r="A55" s="316" t="s">
        <v>27</v>
      </c>
      <c r="B55" t="s">
        <v>401</v>
      </c>
      <c r="C55" t="s">
        <v>910</v>
      </c>
      <c r="D55" t="s">
        <v>314</v>
      </c>
      <c r="E55" s="316" t="s">
        <v>408</v>
      </c>
      <c r="F55" s="316" t="s">
        <v>402</v>
      </c>
      <c r="G55" s="316" t="s">
        <v>426</v>
      </c>
      <c r="H55" s="316" t="s">
        <v>401</v>
      </c>
      <c r="I55" s="316" t="s">
        <v>310</v>
      </c>
      <c r="J55" s="316" t="s">
        <v>280</v>
      </c>
      <c r="K55" s="36">
        <v>14</v>
      </c>
      <c r="L55" s="317">
        <v>0.17949000000953669</v>
      </c>
      <c r="M55" s="317"/>
      <c r="N55" s="36">
        <v>84</v>
      </c>
      <c r="O55" s="317">
        <v>0.19222000241279599</v>
      </c>
      <c r="P55" s="317"/>
      <c r="Q55" s="36">
        <v>84</v>
      </c>
      <c r="R55" s="317">
        <v>0.19222000241279599</v>
      </c>
      <c r="S55" s="317"/>
      <c r="T55" t="s">
        <v>401</v>
      </c>
      <c r="U55" s="3"/>
      <c r="BA55" s="395">
        <v>1</v>
      </c>
      <c r="BB55" s="396" t="s">
        <v>861</v>
      </c>
      <c r="BC55" t="str">
        <f t="shared" si="0"/>
        <v>7A6</v>
      </c>
      <c r="BD55" t="str">
        <f t="shared" si="1"/>
        <v>NAoMe_initial_age_decades_80cap</v>
      </c>
      <c r="BE55" s="397" t="s">
        <v>862</v>
      </c>
      <c r="BF55" t="str">
        <f t="shared" si="2"/>
        <v>50-59 yrs</v>
      </c>
      <c r="BG55">
        <f t="shared" si="3"/>
        <v>14</v>
      </c>
      <c r="BH55" s="398">
        <f t="shared" si="4"/>
        <v>0.17949000000953669</v>
      </c>
      <c r="BO55" s="33"/>
    </row>
    <row r="56" spans="1:67">
      <c r="A56" s="316" t="s">
        <v>27</v>
      </c>
      <c r="B56" t="s">
        <v>401</v>
      </c>
      <c r="C56" t="s">
        <v>910</v>
      </c>
      <c r="D56" t="s">
        <v>314</v>
      </c>
      <c r="E56" s="316" t="s">
        <v>408</v>
      </c>
      <c r="F56" s="316" t="s">
        <v>402</v>
      </c>
      <c r="G56" s="316" t="s">
        <v>426</v>
      </c>
      <c r="H56" s="316" t="s">
        <v>401</v>
      </c>
      <c r="I56" s="316" t="s">
        <v>310</v>
      </c>
      <c r="J56" s="316" t="s">
        <v>281</v>
      </c>
      <c r="K56" s="36">
        <v>16</v>
      </c>
      <c r="L56" s="317">
        <v>0.20512999594211581</v>
      </c>
      <c r="M56" s="317"/>
      <c r="N56" s="36">
        <v>77</v>
      </c>
      <c r="O56" s="317">
        <v>0.17620000243186951</v>
      </c>
      <c r="P56" s="317"/>
      <c r="Q56" s="36">
        <v>77</v>
      </c>
      <c r="R56" s="317">
        <v>0.17620000243186951</v>
      </c>
      <c r="S56" s="317"/>
      <c r="T56" t="s">
        <v>401</v>
      </c>
      <c r="U56" s="3"/>
      <c r="BA56" s="395">
        <v>1</v>
      </c>
      <c r="BB56" s="396" t="s">
        <v>861</v>
      </c>
      <c r="BC56" t="str">
        <f t="shared" si="0"/>
        <v>7A6</v>
      </c>
      <c r="BD56" t="str">
        <f t="shared" si="1"/>
        <v>NAoMe_initial_age_decades_80cap</v>
      </c>
      <c r="BE56" s="397" t="s">
        <v>862</v>
      </c>
      <c r="BF56" t="str">
        <f t="shared" si="2"/>
        <v>60-69 yrs</v>
      </c>
      <c r="BG56">
        <f t="shared" si="3"/>
        <v>16</v>
      </c>
      <c r="BH56" s="398">
        <f t="shared" si="4"/>
        <v>0.20512999594211581</v>
      </c>
      <c r="BO56" s="33"/>
    </row>
    <row r="57" spans="1:67">
      <c r="A57" s="316" t="s">
        <v>27</v>
      </c>
      <c r="B57" t="s">
        <v>401</v>
      </c>
      <c r="C57" t="s">
        <v>910</v>
      </c>
      <c r="D57" t="s">
        <v>314</v>
      </c>
      <c r="E57" s="316" t="s">
        <v>408</v>
      </c>
      <c r="F57" s="316" t="s">
        <v>402</v>
      </c>
      <c r="G57" s="316" t="s">
        <v>426</v>
      </c>
      <c r="H57" s="316" t="s">
        <v>401</v>
      </c>
      <c r="I57" s="316" t="s">
        <v>310</v>
      </c>
      <c r="J57" s="316" t="s">
        <v>282</v>
      </c>
      <c r="K57" s="36">
        <v>21</v>
      </c>
      <c r="L57" s="317">
        <v>0.26923000812530518</v>
      </c>
      <c r="M57" s="317"/>
      <c r="N57" s="36">
        <v>127</v>
      </c>
      <c r="O57" s="317">
        <v>0.29061999917030329</v>
      </c>
      <c r="P57" s="317"/>
      <c r="Q57" s="36">
        <v>127</v>
      </c>
      <c r="R57" s="317">
        <v>0.29061999917030329</v>
      </c>
      <c r="S57" s="317"/>
      <c r="T57" t="s">
        <v>401</v>
      </c>
      <c r="U57" s="3"/>
      <c r="BA57" s="395">
        <v>1</v>
      </c>
      <c r="BB57" s="396" t="s">
        <v>861</v>
      </c>
      <c r="BC57" t="str">
        <f t="shared" si="0"/>
        <v>7A6</v>
      </c>
      <c r="BD57" t="str">
        <f t="shared" si="1"/>
        <v>NAoMe_initial_age_decades_80cap</v>
      </c>
      <c r="BE57" s="397" t="s">
        <v>862</v>
      </c>
      <c r="BF57" t="str">
        <f t="shared" si="2"/>
        <v>70-79 yrs</v>
      </c>
      <c r="BG57">
        <f t="shared" si="3"/>
        <v>21</v>
      </c>
      <c r="BH57" s="398">
        <f t="shared" si="4"/>
        <v>0.26923000812530518</v>
      </c>
      <c r="BO57" s="33"/>
    </row>
    <row r="58" spans="1:67">
      <c r="A58" s="316" t="s">
        <v>27</v>
      </c>
      <c r="B58" t="s">
        <v>401</v>
      </c>
      <c r="C58" t="s">
        <v>910</v>
      </c>
      <c r="D58" t="s">
        <v>314</v>
      </c>
      <c r="E58" s="316" t="s">
        <v>408</v>
      </c>
      <c r="F58" s="316" t="s">
        <v>402</v>
      </c>
      <c r="G58" s="316" t="s">
        <v>426</v>
      </c>
      <c r="H58" s="316" t="s">
        <v>401</v>
      </c>
      <c r="I58" s="316" t="s">
        <v>310</v>
      </c>
      <c r="J58" s="316" t="s">
        <v>283</v>
      </c>
      <c r="K58" s="36">
        <v>15</v>
      </c>
      <c r="L58" s="317">
        <v>0.19231000542640689</v>
      </c>
      <c r="M58" s="317"/>
      <c r="N58" s="36">
        <v>99</v>
      </c>
      <c r="O58" s="317">
        <v>0.22653999924659729</v>
      </c>
      <c r="P58" s="317"/>
      <c r="Q58" s="36">
        <v>99</v>
      </c>
      <c r="R58" s="317">
        <v>0.22653999924659729</v>
      </c>
      <c r="S58" s="317"/>
      <c r="T58" t="s">
        <v>401</v>
      </c>
      <c r="U58" s="3"/>
      <c r="BA58" s="395">
        <v>1</v>
      </c>
      <c r="BB58" s="396" t="s">
        <v>861</v>
      </c>
      <c r="BC58" t="str">
        <f t="shared" si="0"/>
        <v>7A6</v>
      </c>
      <c r="BD58" t="str">
        <f t="shared" si="1"/>
        <v>NAoMe_initial_age_decades_80cap</v>
      </c>
      <c r="BE58" s="397" t="s">
        <v>862</v>
      </c>
      <c r="BF58" t="str">
        <f t="shared" si="2"/>
        <v>80+ yrs</v>
      </c>
      <c r="BG58">
        <f t="shared" si="3"/>
        <v>15</v>
      </c>
      <c r="BH58" s="398">
        <f t="shared" si="4"/>
        <v>0.19231000542640689</v>
      </c>
      <c r="BO58" s="33"/>
    </row>
    <row r="59" spans="1:67">
      <c r="A59" s="316" t="s">
        <v>27</v>
      </c>
      <c r="B59" t="s">
        <v>401</v>
      </c>
      <c r="C59" t="s">
        <v>910</v>
      </c>
      <c r="D59" t="s">
        <v>314</v>
      </c>
      <c r="E59" s="316" t="s">
        <v>408</v>
      </c>
      <c r="F59" s="316" t="s">
        <v>402</v>
      </c>
      <c r="G59" s="316" t="s">
        <v>426</v>
      </c>
      <c r="H59" s="316" t="s">
        <v>401</v>
      </c>
      <c r="I59" s="316" t="s">
        <v>341</v>
      </c>
      <c r="J59" s="316" t="s">
        <v>13</v>
      </c>
      <c r="K59" s="36">
        <v>62</v>
      </c>
      <c r="L59" s="317">
        <v>0.79487001895904541</v>
      </c>
      <c r="M59" s="317">
        <v>0.81578999757766724</v>
      </c>
      <c r="N59" s="36">
        <v>334</v>
      </c>
      <c r="O59" s="317">
        <v>0.76429998874664307</v>
      </c>
      <c r="P59" s="317">
        <v>0.77674001455307007</v>
      </c>
      <c r="Q59" s="36">
        <v>334</v>
      </c>
      <c r="R59" s="317">
        <v>0.76429998874664307</v>
      </c>
      <c r="S59" s="317">
        <v>0.77674001455307007</v>
      </c>
      <c r="T59" t="s">
        <v>401</v>
      </c>
      <c r="U59" s="3"/>
      <c r="BA59" s="395">
        <v>1</v>
      </c>
      <c r="BB59" s="396" t="s">
        <v>861</v>
      </c>
      <c r="BC59" t="str">
        <f t="shared" si="0"/>
        <v>7A6</v>
      </c>
      <c r="BD59" t="str">
        <f t="shared" si="1"/>
        <v>NAoMe_initial_ch_score_2cap</v>
      </c>
      <c r="BE59" s="397" t="s">
        <v>862</v>
      </c>
      <c r="BF59" t="str">
        <f t="shared" si="2"/>
        <v>0</v>
      </c>
      <c r="BG59">
        <f t="shared" si="3"/>
        <v>62</v>
      </c>
      <c r="BH59" s="398">
        <f t="shared" si="4"/>
        <v>0.79487001895904541</v>
      </c>
      <c r="BO59" s="33"/>
    </row>
    <row r="60" spans="1:67">
      <c r="A60" s="316" t="s">
        <v>27</v>
      </c>
      <c r="B60" t="s">
        <v>401</v>
      </c>
      <c r="C60" t="s">
        <v>910</v>
      </c>
      <c r="D60" t="s">
        <v>314</v>
      </c>
      <c r="E60" s="316" t="s">
        <v>408</v>
      </c>
      <c r="F60" s="316" t="s">
        <v>402</v>
      </c>
      <c r="G60" s="316" t="s">
        <v>426</v>
      </c>
      <c r="H60" s="316" t="s">
        <v>401</v>
      </c>
      <c r="I60" s="316" t="s">
        <v>341</v>
      </c>
      <c r="J60" s="316" t="s">
        <v>14</v>
      </c>
      <c r="K60" s="36">
        <v>7</v>
      </c>
      <c r="L60" s="317">
        <v>8.9740000665187836E-2</v>
      </c>
      <c r="M60" s="317">
        <v>9.2110000550746918E-2</v>
      </c>
      <c r="N60" s="36">
        <v>59</v>
      </c>
      <c r="O60" s="317">
        <v>0.1350100040435791</v>
      </c>
      <c r="P60" s="317">
        <v>0.1372099965810776</v>
      </c>
      <c r="Q60" s="36">
        <v>59</v>
      </c>
      <c r="R60" s="317">
        <v>0.1350100040435791</v>
      </c>
      <c r="S60" s="317">
        <v>0.1372099965810776</v>
      </c>
      <c r="T60" t="s">
        <v>401</v>
      </c>
      <c r="U60" s="3"/>
      <c r="BA60" s="395">
        <v>1</v>
      </c>
      <c r="BB60" s="396" t="s">
        <v>861</v>
      </c>
      <c r="BC60" t="str">
        <f t="shared" si="0"/>
        <v>7A6</v>
      </c>
      <c r="BD60" t="str">
        <f t="shared" si="1"/>
        <v>NAoMe_initial_ch_score_2cap</v>
      </c>
      <c r="BE60" s="397" t="s">
        <v>862</v>
      </c>
      <c r="BF60" t="str">
        <f t="shared" si="2"/>
        <v>1</v>
      </c>
      <c r="BG60">
        <f t="shared" si="3"/>
        <v>7</v>
      </c>
      <c r="BH60" s="398">
        <f t="shared" si="4"/>
        <v>8.9740000665187836E-2</v>
      </c>
      <c r="BO60" s="33"/>
    </row>
    <row r="61" spans="1:67">
      <c r="A61" s="316" t="s">
        <v>27</v>
      </c>
      <c r="B61" t="s">
        <v>401</v>
      </c>
      <c r="C61" t="s">
        <v>910</v>
      </c>
      <c r="D61" t="s">
        <v>314</v>
      </c>
      <c r="E61" s="316" t="s">
        <v>408</v>
      </c>
      <c r="F61" s="316" t="s">
        <v>402</v>
      </c>
      <c r="G61" s="316" t="s">
        <v>426</v>
      </c>
      <c r="H61" s="316" t="s">
        <v>401</v>
      </c>
      <c r="I61" s="316" t="s">
        <v>341</v>
      </c>
      <c r="J61" s="316" t="s">
        <v>301</v>
      </c>
      <c r="K61" s="36">
        <v>7</v>
      </c>
      <c r="L61" s="317">
        <v>8.9740000665187836E-2</v>
      </c>
      <c r="M61" s="317">
        <v>9.2110000550746918E-2</v>
      </c>
      <c r="N61" s="36">
        <v>37</v>
      </c>
      <c r="O61" s="317">
        <v>8.4669999778270721E-2</v>
      </c>
      <c r="P61" s="317">
        <v>8.6049996316432953E-2</v>
      </c>
      <c r="Q61" s="36">
        <v>37</v>
      </c>
      <c r="R61" s="317">
        <v>8.4669999778270721E-2</v>
      </c>
      <c r="S61" s="317">
        <v>8.6049996316432953E-2</v>
      </c>
      <c r="T61" t="s">
        <v>401</v>
      </c>
      <c r="U61" s="3"/>
      <c r="BA61" s="395">
        <v>1</v>
      </c>
      <c r="BB61" s="396" t="s">
        <v>861</v>
      </c>
      <c r="BC61" t="str">
        <f t="shared" si="0"/>
        <v>7A6</v>
      </c>
      <c r="BD61" t="str">
        <f t="shared" si="1"/>
        <v>NAoMe_initial_ch_score_2cap</v>
      </c>
      <c r="BE61" s="397" t="s">
        <v>862</v>
      </c>
      <c r="BF61" t="str">
        <f t="shared" si="2"/>
        <v>2+</v>
      </c>
      <c r="BG61">
        <f t="shared" si="3"/>
        <v>7</v>
      </c>
      <c r="BH61" s="398">
        <f t="shared" si="4"/>
        <v>8.9740000665187836E-2</v>
      </c>
      <c r="BO61" s="33"/>
    </row>
    <row r="62" spans="1:67">
      <c r="A62" s="316" t="s">
        <v>27</v>
      </c>
      <c r="B62" t="s">
        <v>401</v>
      </c>
      <c r="C62" t="s">
        <v>910</v>
      </c>
      <c r="D62" t="s">
        <v>314</v>
      </c>
      <c r="E62" s="316" t="s">
        <v>408</v>
      </c>
      <c r="F62" s="316" t="s">
        <v>402</v>
      </c>
      <c r="G62" s="316" t="s">
        <v>426</v>
      </c>
      <c r="H62" s="316" t="s">
        <v>401</v>
      </c>
      <c r="I62" s="316" t="s">
        <v>341</v>
      </c>
      <c r="J62" s="316" t="s">
        <v>260</v>
      </c>
      <c r="K62" s="36">
        <v>2</v>
      </c>
      <c r="L62" s="317">
        <v>2.5639999657869339E-2</v>
      </c>
      <c r="M62" s="317"/>
      <c r="N62" s="36">
        <v>7</v>
      </c>
      <c r="O62" s="317">
        <v>1.601999998092651E-2</v>
      </c>
      <c r="P62" s="317"/>
      <c r="Q62" s="36">
        <v>7</v>
      </c>
      <c r="R62" s="317">
        <v>1.601999998092651E-2</v>
      </c>
      <c r="S62" s="317"/>
      <c r="T62" t="s">
        <v>401</v>
      </c>
      <c r="U62" s="3"/>
      <c r="BA62" s="395">
        <v>1</v>
      </c>
      <c r="BB62" s="396" t="s">
        <v>861</v>
      </c>
      <c r="BC62" t="str">
        <f t="shared" si="0"/>
        <v>7A6</v>
      </c>
      <c r="BD62" t="str">
        <f t="shared" si="1"/>
        <v>NAoMe_initial_ch_score_2cap</v>
      </c>
      <c r="BE62" s="397" t="s">
        <v>862</v>
      </c>
      <c r="BF62" t="str">
        <f t="shared" si="2"/>
        <v>Unknown</v>
      </c>
      <c r="BG62">
        <f t="shared" si="3"/>
        <v>2</v>
      </c>
      <c r="BH62" s="398">
        <f t="shared" si="4"/>
        <v>2.5639999657869339E-2</v>
      </c>
      <c r="BO62" s="33"/>
    </row>
    <row r="63" spans="1:67">
      <c r="A63" s="316" t="s">
        <v>27</v>
      </c>
      <c r="B63" t="s">
        <v>401</v>
      </c>
      <c r="C63" t="s">
        <v>910</v>
      </c>
      <c r="D63" t="s">
        <v>314</v>
      </c>
      <c r="E63" s="316" t="s">
        <v>408</v>
      </c>
      <c r="F63" s="316" t="s">
        <v>402</v>
      </c>
      <c r="G63" s="316" t="s">
        <v>426</v>
      </c>
      <c r="H63" s="316" t="s">
        <v>401</v>
      </c>
      <c r="I63" s="316" t="s">
        <v>309</v>
      </c>
      <c r="J63" s="316" t="s">
        <v>289</v>
      </c>
      <c r="K63" s="36">
        <v>26</v>
      </c>
      <c r="L63" s="317">
        <v>0.33333000540733337</v>
      </c>
      <c r="M63" s="317"/>
      <c r="N63" s="36">
        <v>144</v>
      </c>
      <c r="O63" s="317">
        <v>0.32951998710632319</v>
      </c>
      <c r="P63" s="317"/>
      <c r="Q63" s="36">
        <v>144</v>
      </c>
      <c r="R63" s="317">
        <v>0.32951998710632319</v>
      </c>
      <c r="S63" s="317"/>
      <c r="T63" t="s">
        <v>401</v>
      </c>
      <c r="U63" s="415" t="s">
        <v>876</v>
      </c>
      <c r="V63" s="42"/>
      <c r="W63" s="42"/>
      <c r="X63" s="42"/>
      <c r="Y63" s="42"/>
      <c r="Z63" s="42"/>
      <c r="AA63" t="s">
        <v>819</v>
      </c>
      <c r="AB63" s="30"/>
      <c r="AC63" s="8"/>
      <c r="AD63" s="9"/>
      <c r="AE63" s="8"/>
      <c r="AF63" s="9"/>
      <c r="AG63" s="7"/>
      <c r="AI63" s="35" t="str">
        <f>AA63</f>
        <v>SCREENED</v>
      </c>
      <c r="AJ63" s="36" t="str">
        <f>""</f>
        <v/>
      </c>
      <c r="AK63" s="36" t="str">
        <f>""</f>
        <v/>
      </c>
      <c r="AL63" s="37" t="str">
        <f>""</f>
        <v/>
      </c>
      <c r="BA63" s="395">
        <v>1</v>
      </c>
      <c r="BB63" s="396" t="s">
        <v>861</v>
      </c>
      <c r="BC63" t="str">
        <f t="shared" si="0"/>
        <v>7A6</v>
      </c>
      <c r="BD63" t="str">
        <f t="shared" si="1"/>
        <v>NAoMe_initial_diagnosis_year</v>
      </c>
      <c r="BE63" s="397" t="s">
        <v>862</v>
      </c>
      <c r="BF63" t="str">
        <f t="shared" si="2"/>
        <v>2021</v>
      </c>
      <c r="BG63">
        <f t="shared" si="3"/>
        <v>26</v>
      </c>
      <c r="BH63" s="398">
        <f t="shared" si="4"/>
        <v>0.33333000540733337</v>
      </c>
      <c r="BO63" s="33"/>
    </row>
    <row r="64" spans="1:67">
      <c r="A64" s="316" t="s">
        <v>27</v>
      </c>
      <c r="B64" t="s">
        <v>401</v>
      </c>
      <c r="C64" t="s">
        <v>910</v>
      </c>
      <c r="D64" t="s">
        <v>314</v>
      </c>
      <c r="E64" s="316" t="s">
        <v>408</v>
      </c>
      <c r="F64" s="316" t="s">
        <v>402</v>
      </c>
      <c r="G64" s="316" t="s">
        <v>426</v>
      </c>
      <c r="H64" s="316" t="s">
        <v>401</v>
      </c>
      <c r="I64" s="316" t="s">
        <v>309</v>
      </c>
      <c r="J64" s="316" t="s">
        <v>816</v>
      </c>
      <c r="K64" s="36">
        <v>25</v>
      </c>
      <c r="L64" s="317">
        <v>0.32050999999046331</v>
      </c>
      <c r="M64" s="317"/>
      <c r="N64" s="36">
        <v>153</v>
      </c>
      <c r="O64" s="317">
        <v>0.35010999441146851</v>
      </c>
      <c r="P64" s="317"/>
      <c r="Q64" s="36">
        <v>153</v>
      </c>
      <c r="R64" s="317">
        <v>0.35010999441146851</v>
      </c>
      <c r="S64" s="317"/>
      <c r="T64" t="s">
        <v>401</v>
      </c>
      <c r="U64" s="415" t="s">
        <v>876</v>
      </c>
      <c r="V64" s="42"/>
      <c r="W64" s="42" t="s">
        <v>27</v>
      </c>
      <c r="X64" s="42" t="str">
        <f>View_Patient_Characteristics!$C$9</f>
        <v>Ashford and St Peter's Hospitals NHS Foundation Trust</v>
      </c>
      <c r="Y64" s="42" t="s">
        <v>657</v>
      </c>
      <c r="Z64" s="42" t="s">
        <v>352</v>
      </c>
      <c r="AA64" t="s">
        <v>818</v>
      </c>
      <c r="AB64" s="30"/>
      <c r="AC64" s="8"/>
      <c r="AD64" s="188"/>
      <c r="AE64" s="189"/>
      <c r="AF64" s="9"/>
      <c r="AG64" s="7"/>
      <c r="AI64" s="35" t="str">
        <f>AA64</f>
        <v>Screened</v>
      </c>
      <c r="AJ64" s="17" t="str">
        <f>IF(OR(AB64=1, AB64=2, AB64=3, AB64=4), "&lt;5",TEXT(AB64, "#,##0"))   &amp;    IF(AB64=0,"", " ("&amp;TEXT(ROUND(AC64*100,1), "#0.0")&amp;"%)")</f>
        <v>0</v>
      </c>
      <c r="AK64" s="17" t="str">
        <f>IF($V$2 = "Wales", "N/A", IF(OR(AD64=1, AD64=2, AD64=3, AD64=4), "&lt;5", TEXT(AD64, "#,##0"))   &amp;   IF(AD64=0,"", " ("&amp;TEXT(ROUND(AE64*100,1), "#0.0")&amp;"%)"))</f>
        <v>0</v>
      </c>
      <c r="AL64" s="25" t="str">
        <f>IF(OR(AF64=1, AF64=2, AF64=3, AF64=4), "&lt;5", TEXT(AF64, "#,##0"))   &amp;   IF(AF64=0,"", " ("&amp;TEXT(ROUND(AG64*100,1), "#0.0")&amp;"%)")</f>
        <v>0</v>
      </c>
      <c r="BA64" s="395">
        <v>1</v>
      </c>
      <c r="BB64" s="396" t="s">
        <v>861</v>
      </c>
      <c r="BC64" t="str">
        <f t="shared" si="0"/>
        <v>7A6</v>
      </c>
      <c r="BD64" t="str">
        <f t="shared" si="1"/>
        <v>NAoMe_initial_diagnosis_year</v>
      </c>
      <c r="BE64" s="397" t="s">
        <v>862</v>
      </c>
      <c r="BF64" t="str">
        <f t="shared" si="2"/>
        <v>2022</v>
      </c>
      <c r="BG64">
        <f t="shared" si="3"/>
        <v>25</v>
      </c>
      <c r="BH64" s="398">
        <f t="shared" si="4"/>
        <v>0.32050999999046331</v>
      </c>
      <c r="BO64" s="33"/>
    </row>
    <row r="65" spans="1:67">
      <c r="A65" s="316" t="s">
        <v>27</v>
      </c>
      <c r="B65" t="s">
        <v>401</v>
      </c>
      <c r="C65" t="s">
        <v>910</v>
      </c>
      <c r="D65" t="s">
        <v>314</v>
      </c>
      <c r="E65" s="316" t="s">
        <v>408</v>
      </c>
      <c r="F65" s="316" t="s">
        <v>402</v>
      </c>
      <c r="G65" s="316" t="s">
        <v>426</v>
      </c>
      <c r="H65" s="316" t="s">
        <v>401</v>
      </c>
      <c r="I65" s="316" t="s">
        <v>309</v>
      </c>
      <c r="J65" s="316" t="s">
        <v>946</v>
      </c>
      <c r="K65" s="36">
        <v>27</v>
      </c>
      <c r="L65" s="317">
        <v>0.34615001082420349</v>
      </c>
      <c r="M65" s="317"/>
      <c r="N65" s="36">
        <v>140</v>
      </c>
      <c r="O65" s="317">
        <v>0.32036998867988592</v>
      </c>
      <c r="P65" s="317"/>
      <c r="Q65" s="36">
        <v>140</v>
      </c>
      <c r="R65" s="317">
        <v>0.32036998867988592</v>
      </c>
      <c r="S65" s="317"/>
      <c r="T65" t="s">
        <v>401</v>
      </c>
      <c r="U65" s="415" t="s">
        <v>876</v>
      </c>
      <c r="V65" s="42"/>
      <c r="W65" s="42" t="s">
        <v>27</v>
      </c>
      <c r="X65" s="42" t="str">
        <f>View_Patient_Characteristics!$C$9</f>
        <v>Ashford and St Peter's Hospitals NHS Foundation Trust</v>
      </c>
      <c r="Y65" s="42" t="s">
        <v>657</v>
      </c>
      <c r="Z65" s="42" t="s">
        <v>817</v>
      </c>
      <c r="AA65" t="s">
        <v>820</v>
      </c>
      <c r="AB65" s="30"/>
      <c r="AC65" s="8"/>
      <c r="AD65" s="188"/>
      <c r="AE65" s="189"/>
      <c r="AF65" s="9"/>
      <c r="AG65" s="7"/>
      <c r="AI65" s="35" t="str">
        <f>AA65</f>
        <v>Not Screened</v>
      </c>
      <c r="AJ65" s="17" t="str">
        <f>IF(OR(AB65=1, AB65=2, AB65=3, AB65=4), "&lt;5",TEXT(AB65, "#,##0"))   &amp;    IF(AB65=0,"", " ("&amp;TEXT(ROUND(AC65*100,1), "#0.0")&amp;"%)")</f>
        <v>0</v>
      </c>
      <c r="AK65" s="17" t="str">
        <f>IF($V$2 = "Wales", "N/A", IF(OR(AD65=1, AD65=2, AD65=3, AD65=4), "&lt;5", TEXT(AD65, "#,##0"))   &amp;   IF(AD65=0,"", " ("&amp;TEXT(ROUND(AE65*100,1), "#0.0")&amp;"%)"))</f>
        <v>0</v>
      </c>
      <c r="AL65" s="25" t="str">
        <f>IF(OR(AF65=1, AF65=2, AF65=3, AF65=4), "&lt;5", TEXT(AF65, "#,##0"))   &amp;   IF(AF65=0,"", " ("&amp;TEXT(ROUND(AG65*100,1), "#0.0")&amp;"%)")</f>
        <v>0</v>
      </c>
      <c r="BA65" s="395">
        <v>1</v>
      </c>
      <c r="BB65" s="396" t="s">
        <v>861</v>
      </c>
      <c r="BC65" t="str">
        <f t="shared" si="0"/>
        <v>7A6</v>
      </c>
      <c r="BD65" t="str">
        <f t="shared" si="1"/>
        <v>NAoMe_initial_diagnosis_year</v>
      </c>
      <c r="BE65" s="397" t="s">
        <v>862</v>
      </c>
      <c r="BF65" t="str">
        <f t="shared" si="2"/>
        <v>2023</v>
      </c>
      <c r="BG65">
        <f t="shared" si="3"/>
        <v>27</v>
      </c>
      <c r="BH65" s="398">
        <f t="shared" si="4"/>
        <v>0.34615001082420349</v>
      </c>
      <c r="BO65" s="33"/>
    </row>
    <row r="66" spans="1:67">
      <c r="A66" s="316" t="s">
        <v>27</v>
      </c>
      <c r="B66" t="s">
        <v>401</v>
      </c>
      <c r="C66" t="s">
        <v>910</v>
      </c>
      <c r="D66" t="s">
        <v>314</v>
      </c>
      <c r="E66" s="316" t="s">
        <v>408</v>
      </c>
      <c r="F66" s="316" t="s">
        <v>402</v>
      </c>
      <c r="G66" s="316" t="s">
        <v>426</v>
      </c>
      <c r="H66" s="316" t="s">
        <v>401</v>
      </c>
      <c r="I66" s="316" t="s">
        <v>331</v>
      </c>
      <c r="J66" s="316" t="s">
        <v>332</v>
      </c>
      <c r="K66" s="36">
        <v>2</v>
      </c>
      <c r="L66" s="317">
        <v>2.5639999657869339E-2</v>
      </c>
      <c r="M66" s="317">
        <v>4.7619998455047607E-2</v>
      </c>
      <c r="N66" s="36">
        <v>32</v>
      </c>
      <c r="O66" s="317">
        <v>7.3229998350143433E-2</v>
      </c>
      <c r="P66" s="317">
        <v>9.8459996283054352E-2</v>
      </c>
      <c r="Q66" s="36">
        <v>32</v>
      </c>
      <c r="R66" s="317">
        <v>7.3229998350143433E-2</v>
      </c>
      <c r="S66" s="317">
        <v>9.8459996283054352E-2</v>
      </c>
      <c r="T66" t="s">
        <v>401</v>
      </c>
      <c r="U66" s="3"/>
      <c r="BA66" s="395">
        <v>1</v>
      </c>
      <c r="BB66" s="396" t="s">
        <v>861</v>
      </c>
      <c r="BC66" t="str">
        <f t="shared" si="0"/>
        <v>7A6</v>
      </c>
      <c r="BD66" t="str">
        <f t="shared" si="1"/>
        <v>NAoMe_initial_disease_group</v>
      </c>
      <c r="BE66" s="397" t="s">
        <v>862</v>
      </c>
      <c r="BF66" t="str">
        <f t="shared" si="2"/>
        <v>Advanced M0</v>
      </c>
      <c r="BG66">
        <f t="shared" si="3"/>
        <v>2</v>
      </c>
      <c r="BH66" s="398">
        <f t="shared" si="4"/>
        <v>2.5639999657869339E-2</v>
      </c>
      <c r="BO66" s="33"/>
    </row>
    <row r="67" spans="1:67">
      <c r="A67" s="316" t="s">
        <v>27</v>
      </c>
      <c r="B67" t="s">
        <v>401</v>
      </c>
      <c r="C67" t="s">
        <v>910</v>
      </c>
      <c r="D67" t="s">
        <v>314</v>
      </c>
      <c r="E67" s="316" t="s">
        <v>408</v>
      </c>
      <c r="F67" s="316" t="s">
        <v>402</v>
      </c>
      <c r="G67" s="316" t="s">
        <v>426</v>
      </c>
      <c r="H67" s="316" t="s">
        <v>401</v>
      </c>
      <c r="I67" s="316" t="s">
        <v>331</v>
      </c>
      <c r="J67" s="316" t="s">
        <v>333</v>
      </c>
      <c r="K67" s="36">
        <v>27</v>
      </c>
      <c r="L67" s="317">
        <v>0.34615001082420349</v>
      </c>
      <c r="M67" s="317">
        <v>0.64285999536514282</v>
      </c>
      <c r="N67" s="36">
        <v>178</v>
      </c>
      <c r="O67" s="317">
        <v>0.40731999278068542</v>
      </c>
      <c r="P67" s="317">
        <v>0.54768997430801392</v>
      </c>
      <c r="Q67" s="36">
        <v>178</v>
      </c>
      <c r="R67" s="317">
        <v>0.40731999278068542</v>
      </c>
      <c r="S67" s="317">
        <v>0.54768997430801392</v>
      </c>
      <c r="T67" t="s">
        <v>401</v>
      </c>
      <c r="U67" s="3"/>
      <c r="BA67" s="395">
        <v>1</v>
      </c>
      <c r="BB67" s="396" t="s">
        <v>861</v>
      </c>
      <c r="BC67" t="str">
        <f t="shared" ref="BC67:BC130" si="39">E67</f>
        <v>7A6</v>
      </c>
      <c r="BD67" t="str">
        <f t="shared" ref="BD67:BD130" si="40">(LEFT(A67, LEN(A67)-7))&amp;"_"&amp;I67</f>
        <v>NAoMe_initial_disease_group</v>
      </c>
      <c r="BE67" s="397" t="s">
        <v>862</v>
      </c>
      <c r="BF67" t="str">
        <f t="shared" ref="BF67:BF130" si="41">J67</f>
        <v>Advanced M1</v>
      </c>
      <c r="BG67">
        <f t="shared" ref="BG67:BG130" si="42">K67</f>
        <v>27</v>
      </c>
      <c r="BH67" s="398">
        <f t="shared" ref="BH67:BH130" si="43">L67</f>
        <v>0.34615001082420349</v>
      </c>
      <c r="BO67" s="33"/>
    </row>
    <row r="68" spans="1:67">
      <c r="A68" s="316" t="s">
        <v>27</v>
      </c>
      <c r="B68" t="s">
        <v>401</v>
      </c>
      <c r="C68" t="s">
        <v>910</v>
      </c>
      <c r="D68" t="s">
        <v>314</v>
      </c>
      <c r="E68" s="316" t="s">
        <v>408</v>
      </c>
      <c r="F68" s="316" t="s">
        <v>402</v>
      </c>
      <c r="G68" s="316" t="s">
        <v>426</v>
      </c>
      <c r="H68" s="316" t="s">
        <v>401</v>
      </c>
      <c r="I68" s="316" t="s">
        <v>331</v>
      </c>
      <c r="J68" s="316" t="s">
        <v>334</v>
      </c>
      <c r="K68" s="36">
        <v>2</v>
      </c>
      <c r="L68" s="317">
        <v>2.5639999657869339E-2</v>
      </c>
      <c r="M68" s="317">
        <v>4.7619998455047607E-2</v>
      </c>
      <c r="N68" s="36">
        <v>6</v>
      </c>
      <c r="O68" s="317">
        <v>1.372999977320433E-2</v>
      </c>
      <c r="P68" s="317">
        <v>1.8459999933838841E-2</v>
      </c>
      <c r="Q68" s="36">
        <v>6</v>
      </c>
      <c r="R68" s="317">
        <v>1.372999977320433E-2</v>
      </c>
      <c r="S68" s="317">
        <v>1.8459999933838841E-2</v>
      </c>
      <c r="T68" t="s">
        <v>401</v>
      </c>
      <c r="U68" s="3"/>
      <c r="BA68" s="395">
        <v>1</v>
      </c>
      <c r="BB68" s="396" t="s">
        <v>861</v>
      </c>
      <c r="BC68" t="str">
        <f t="shared" si="39"/>
        <v>7A6</v>
      </c>
      <c r="BD68" t="str">
        <f t="shared" si="40"/>
        <v>NAoMe_initial_disease_group</v>
      </c>
      <c r="BE68" s="397" t="s">
        <v>862</v>
      </c>
      <c r="BF68" t="str">
        <f t="shared" si="41"/>
        <v>DCIS</v>
      </c>
      <c r="BG68">
        <f t="shared" si="42"/>
        <v>2</v>
      </c>
      <c r="BH68" s="398">
        <f t="shared" si="43"/>
        <v>2.5639999657869339E-2</v>
      </c>
      <c r="BO68" s="33"/>
    </row>
    <row r="69" spans="1:67">
      <c r="A69" s="316" t="s">
        <v>27</v>
      </c>
      <c r="B69" t="s">
        <v>401</v>
      </c>
      <c r="C69" t="s">
        <v>910</v>
      </c>
      <c r="D69" t="s">
        <v>314</v>
      </c>
      <c r="E69" s="316" t="s">
        <v>408</v>
      </c>
      <c r="F69" s="316" t="s">
        <v>402</v>
      </c>
      <c r="G69" s="316" t="s">
        <v>426</v>
      </c>
      <c r="H69" s="316" t="s">
        <v>401</v>
      </c>
      <c r="I69" s="316" t="s">
        <v>331</v>
      </c>
      <c r="J69" s="316" t="s">
        <v>335</v>
      </c>
      <c r="K69" s="36">
        <v>11</v>
      </c>
      <c r="L69" s="317">
        <v>0.14102999866008761</v>
      </c>
      <c r="M69" s="317">
        <v>0.26190000772476202</v>
      </c>
      <c r="N69" s="36">
        <v>109</v>
      </c>
      <c r="O69" s="317">
        <v>0.24943000078201291</v>
      </c>
      <c r="P69" s="317">
        <v>0.33537998795509338</v>
      </c>
      <c r="Q69" s="36">
        <v>109</v>
      </c>
      <c r="R69" s="317">
        <v>0.24943000078201291</v>
      </c>
      <c r="S69" s="317">
        <v>0.33537998795509338</v>
      </c>
      <c r="T69" t="s">
        <v>401</v>
      </c>
      <c r="U69" s="3"/>
      <c r="BA69" s="395">
        <v>1</v>
      </c>
      <c r="BB69" s="396" t="s">
        <v>861</v>
      </c>
      <c r="BC69" t="str">
        <f t="shared" si="39"/>
        <v>7A6</v>
      </c>
      <c r="BD69" t="str">
        <f t="shared" si="40"/>
        <v>NAoMe_initial_disease_group</v>
      </c>
      <c r="BE69" s="397" t="s">
        <v>862</v>
      </c>
      <c r="BF69" t="str">
        <f t="shared" si="41"/>
        <v>Early invasive</v>
      </c>
      <c r="BG69">
        <f t="shared" si="42"/>
        <v>11</v>
      </c>
      <c r="BH69" s="398">
        <f t="shared" si="43"/>
        <v>0.14102999866008761</v>
      </c>
      <c r="BO69" s="33"/>
    </row>
    <row r="70" spans="1:67">
      <c r="A70" s="316" t="s">
        <v>27</v>
      </c>
      <c r="B70" t="s">
        <v>401</v>
      </c>
      <c r="C70" t="s">
        <v>910</v>
      </c>
      <c r="D70" t="s">
        <v>314</v>
      </c>
      <c r="E70" s="316" t="s">
        <v>408</v>
      </c>
      <c r="F70" s="316" t="s">
        <v>402</v>
      </c>
      <c r="G70" s="316" t="s">
        <v>426</v>
      </c>
      <c r="H70" s="316" t="s">
        <v>401</v>
      </c>
      <c r="I70" s="316" t="s">
        <v>331</v>
      </c>
      <c r="J70" s="316" t="s">
        <v>337</v>
      </c>
      <c r="K70" s="36">
        <v>36</v>
      </c>
      <c r="L70" s="317">
        <v>0.46154001355171198</v>
      </c>
      <c r="M70" s="317"/>
      <c r="N70" s="36">
        <v>112</v>
      </c>
      <c r="O70" s="317">
        <v>0.25628998875617981</v>
      </c>
      <c r="P70" s="317"/>
      <c r="Q70" s="36">
        <v>112</v>
      </c>
      <c r="R70" s="317">
        <v>0.25628998875617981</v>
      </c>
      <c r="S70" s="317"/>
      <c r="T70" t="s">
        <v>401</v>
      </c>
      <c r="U70" s="3"/>
      <c r="BA70" s="395">
        <v>1</v>
      </c>
      <c r="BB70" s="396" t="s">
        <v>861</v>
      </c>
      <c r="BC70" t="str">
        <f t="shared" si="39"/>
        <v>7A6</v>
      </c>
      <c r="BD70" t="str">
        <f t="shared" si="40"/>
        <v>NAoMe_initial_disease_group</v>
      </c>
      <c r="BE70" s="397" t="s">
        <v>862</v>
      </c>
      <c r="BF70" t="str">
        <f t="shared" si="41"/>
        <v>Unknown stage</v>
      </c>
      <c r="BG70">
        <f t="shared" si="42"/>
        <v>36</v>
      </c>
      <c r="BH70" s="398">
        <f t="shared" si="43"/>
        <v>0.46154001355171198</v>
      </c>
      <c r="BO70" s="33"/>
    </row>
    <row r="71" spans="1:67">
      <c r="A71" s="316" t="s">
        <v>27</v>
      </c>
      <c r="B71" t="s">
        <v>401</v>
      </c>
      <c r="C71" t="s">
        <v>910</v>
      </c>
      <c r="D71" t="s">
        <v>314</v>
      </c>
      <c r="E71" s="316" t="s">
        <v>408</v>
      </c>
      <c r="F71" s="316" t="s">
        <v>402</v>
      </c>
      <c r="G71" s="316" t="s">
        <v>426</v>
      </c>
      <c r="H71" s="316" t="s">
        <v>401</v>
      </c>
      <c r="I71" s="316" t="s">
        <v>656</v>
      </c>
      <c r="J71" s="316" t="s">
        <v>286</v>
      </c>
      <c r="K71" s="36">
        <v>0</v>
      </c>
      <c r="L71" s="317">
        <v>0</v>
      </c>
      <c r="M71" s="317"/>
      <c r="N71" s="36">
        <v>0</v>
      </c>
      <c r="O71" s="317">
        <v>0</v>
      </c>
      <c r="P71" s="317"/>
      <c r="Q71" s="36">
        <v>0</v>
      </c>
      <c r="R71" s="317">
        <v>0</v>
      </c>
      <c r="S71" s="317"/>
      <c r="T71" t="s">
        <v>401</v>
      </c>
      <c r="U71" s="3"/>
      <c r="BA71" s="395">
        <v>1</v>
      </c>
      <c r="BB71" s="396" t="s">
        <v>861</v>
      </c>
      <c r="BC71" t="str">
        <f t="shared" si="39"/>
        <v>7A6</v>
      </c>
      <c r="BD71" t="str">
        <f t="shared" si="40"/>
        <v>NAoMe_initial_ethnicity_grp</v>
      </c>
      <c r="BE71" s="397" t="s">
        <v>862</v>
      </c>
      <c r="BF71" t="str">
        <f t="shared" si="41"/>
        <v>Asian or Asian British</v>
      </c>
      <c r="BG71">
        <f t="shared" si="42"/>
        <v>0</v>
      </c>
      <c r="BH71" s="398">
        <f t="shared" si="43"/>
        <v>0</v>
      </c>
      <c r="BO71" s="33"/>
    </row>
    <row r="72" spans="1:67">
      <c r="A72" s="316" t="s">
        <v>27</v>
      </c>
      <c r="B72" t="s">
        <v>401</v>
      </c>
      <c r="C72" t="s">
        <v>910</v>
      </c>
      <c r="D72" t="s">
        <v>314</v>
      </c>
      <c r="E72" s="316" t="s">
        <v>408</v>
      </c>
      <c r="F72" s="316" t="s">
        <v>402</v>
      </c>
      <c r="G72" s="316" t="s">
        <v>426</v>
      </c>
      <c r="H72" s="316" t="s">
        <v>401</v>
      </c>
      <c r="I72" s="316" t="s">
        <v>656</v>
      </c>
      <c r="J72" s="316" t="s">
        <v>287</v>
      </c>
      <c r="K72" s="36">
        <v>0</v>
      </c>
      <c r="L72" s="317">
        <v>0</v>
      </c>
      <c r="M72" s="317"/>
      <c r="N72" s="36">
        <v>0</v>
      </c>
      <c r="O72" s="317">
        <v>0</v>
      </c>
      <c r="P72" s="317"/>
      <c r="Q72" s="36">
        <v>0</v>
      </c>
      <c r="R72" s="317">
        <v>0</v>
      </c>
      <c r="S72" s="317"/>
      <c r="T72" t="s">
        <v>401</v>
      </c>
      <c r="U72" s="3"/>
      <c r="BA72" s="395">
        <v>1</v>
      </c>
      <c r="BB72" s="396" t="s">
        <v>861</v>
      </c>
      <c r="BC72" t="str">
        <f t="shared" si="39"/>
        <v>7A6</v>
      </c>
      <c r="BD72" t="str">
        <f t="shared" si="40"/>
        <v>NAoMe_initial_ethnicity_grp</v>
      </c>
      <c r="BE72" s="397" t="s">
        <v>862</v>
      </c>
      <c r="BF72" t="str">
        <f t="shared" si="41"/>
        <v>Black or Black British</v>
      </c>
      <c r="BG72">
        <f t="shared" si="42"/>
        <v>0</v>
      </c>
      <c r="BH72" s="398">
        <f t="shared" si="43"/>
        <v>0</v>
      </c>
      <c r="BO72" s="33"/>
    </row>
    <row r="73" spans="1:67" ht="28.5">
      <c r="A73" s="316" t="s">
        <v>27</v>
      </c>
      <c r="B73" t="s">
        <v>401</v>
      </c>
      <c r="C73" t="s">
        <v>910</v>
      </c>
      <c r="D73" t="s">
        <v>314</v>
      </c>
      <c r="E73" s="316" t="s">
        <v>408</v>
      </c>
      <c r="F73" s="316" t="s">
        <v>402</v>
      </c>
      <c r="G73" s="316" t="s">
        <v>426</v>
      </c>
      <c r="H73" s="316" t="s">
        <v>401</v>
      </c>
      <c r="I73" s="316" t="s">
        <v>656</v>
      </c>
      <c r="J73" s="316" t="s">
        <v>259</v>
      </c>
      <c r="K73" s="36">
        <v>0</v>
      </c>
      <c r="L73" s="317">
        <v>0</v>
      </c>
      <c r="M73" s="317"/>
      <c r="N73" s="36">
        <v>0</v>
      </c>
      <c r="O73" s="317">
        <v>0</v>
      </c>
      <c r="P73" s="317"/>
      <c r="Q73" s="36">
        <v>0</v>
      </c>
      <c r="R73" s="317">
        <v>0</v>
      </c>
      <c r="S73" s="317"/>
      <c r="T73" t="s">
        <v>401</v>
      </c>
      <c r="U73" s="43" t="s">
        <v>290</v>
      </c>
      <c r="V73" s="44"/>
      <c r="W73" s="45" t="s">
        <v>26</v>
      </c>
      <c r="X73" s="45" t="s">
        <v>0</v>
      </c>
      <c r="Y73" s="45" t="s">
        <v>2</v>
      </c>
      <c r="Z73" s="45"/>
      <c r="AA73" s="13" t="s">
        <v>2</v>
      </c>
      <c r="AB73" s="29" t="s">
        <v>251</v>
      </c>
      <c r="AC73" s="12" t="s">
        <v>252</v>
      </c>
      <c r="AD73" s="12" t="s">
        <v>253</v>
      </c>
      <c r="AE73" s="12" t="s">
        <v>254</v>
      </c>
      <c r="AF73" s="12" t="s">
        <v>255</v>
      </c>
      <c r="AG73" s="11" t="s">
        <v>256</v>
      </c>
      <c r="AI73" s="46"/>
      <c r="AJ73" s="12" t="s">
        <v>251</v>
      </c>
      <c r="AK73" s="12" t="s">
        <v>253</v>
      </c>
      <c r="AL73" s="11" t="s">
        <v>257</v>
      </c>
      <c r="BA73" s="395">
        <v>1</v>
      </c>
      <c r="BB73" s="396" t="s">
        <v>861</v>
      </c>
      <c r="BC73" t="str">
        <f t="shared" si="39"/>
        <v>7A6</v>
      </c>
      <c r="BD73" t="str">
        <f t="shared" si="40"/>
        <v>NAoMe_initial_ethnicity_grp</v>
      </c>
      <c r="BE73" s="397" t="s">
        <v>862</v>
      </c>
      <c r="BF73" t="str">
        <f t="shared" si="41"/>
        <v>Mixed</v>
      </c>
      <c r="BG73">
        <f t="shared" si="42"/>
        <v>0</v>
      </c>
      <c r="BH73" s="398">
        <f t="shared" si="43"/>
        <v>0</v>
      </c>
      <c r="BO73" s="33"/>
    </row>
    <row r="74" spans="1:67">
      <c r="A74" s="316" t="s">
        <v>27</v>
      </c>
      <c r="B74" t="s">
        <v>401</v>
      </c>
      <c r="C74" t="s">
        <v>910</v>
      </c>
      <c r="D74" t="s">
        <v>314</v>
      </c>
      <c r="E74" s="316" t="s">
        <v>408</v>
      </c>
      <c r="F74" s="316" t="s">
        <v>402</v>
      </c>
      <c r="G74" s="316" t="s">
        <v>426</v>
      </c>
      <c r="H74" s="316" t="s">
        <v>401</v>
      </c>
      <c r="I74" s="316" t="s">
        <v>656</v>
      </c>
      <c r="J74" s="316" t="s">
        <v>288</v>
      </c>
      <c r="K74" s="36">
        <v>0</v>
      </c>
      <c r="L74" s="317">
        <v>0</v>
      </c>
      <c r="M74" s="317"/>
      <c r="N74" s="36">
        <v>0</v>
      </c>
      <c r="O74" s="317">
        <v>0</v>
      </c>
      <c r="P74" s="317"/>
      <c r="Q74" s="36">
        <v>0</v>
      </c>
      <c r="R74" s="317">
        <v>0</v>
      </c>
      <c r="S74" s="317"/>
      <c r="T74" t="s">
        <v>401</v>
      </c>
      <c r="U74" s="43" t="s">
        <v>290</v>
      </c>
      <c r="V74" s="44"/>
      <c r="W74" s="44" t="s">
        <v>338</v>
      </c>
      <c r="X74" s="44" t="str">
        <f>View_Patient_Characteristics!$C$9</f>
        <v>Ashford and St Peter's Hospitals NHS Foundation Trust</v>
      </c>
      <c r="Y74" s="44"/>
      <c r="Z74" s="44"/>
      <c r="AB74" s="30"/>
      <c r="AC74" s="8"/>
      <c r="AD74" s="263" t="str">
        <f>IFERROR(VLOOKUP(X74, F:H, 3,0),0)</f>
        <v>Surrey and Sussex</v>
      </c>
      <c r="AE74" s="8"/>
      <c r="AF74" s="9"/>
      <c r="AG74" s="7"/>
      <c r="AI74" s="262" t="str">
        <f>IF($V$2 = "Wales", "","This selected NHS organisation is within the "&amp;AD74 &amp;" Cancer Alliance")</f>
        <v>This selected NHS organisation is within the Surrey and Sussex Cancer Alliance</v>
      </c>
      <c r="AL74" s="33"/>
      <c r="BA74" s="395">
        <v>1</v>
      </c>
      <c r="BB74" s="396" t="s">
        <v>861</v>
      </c>
      <c r="BC74" t="str">
        <f t="shared" si="39"/>
        <v>7A6</v>
      </c>
      <c r="BD74" t="str">
        <f t="shared" si="40"/>
        <v>NAoMe_initial_ethnicity_grp</v>
      </c>
      <c r="BE74" s="397" t="s">
        <v>862</v>
      </c>
      <c r="BF74" t="str">
        <f t="shared" si="41"/>
        <v>Other Ethnic Group</v>
      </c>
      <c r="BG74">
        <f t="shared" si="42"/>
        <v>0</v>
      </c>
      <c r="BH74" s="398">
        <f t="shared" si="43"/>
        <v>0</v>
      </c>
      <c r="BO74" s="33"/>
    </row>
    <row r="75" spans="1:67">
      <c r="A75" s="316" t="s">
        <v>27</v>
      </c>
      <c r="B75" t="s">
        <v>401</v>
      </c>
      <c r="C75" t="s">
        <v>910</v>
      </c>
      <c r="D75" t="s">
        <v>314</v>
      </c>
      <c r="E75" s="316" t="s">
        <v>408</v>
      </c>
      <c r="F75" s="316" t="s">
        <v>402</v>
      </c>
      <c r="G75" s="316" t="s">
        <v>426</v>
      </c>
      <c r="H75" s="316" t="s">
        <v>401</v>
      </c>
      <c r="I75" s="316" t="s">
        <v>656</v>
      </c>
      <c r="J75" s="316" t="s">
        <v>260</v>
      </c>
      <c r="K75" s="36">
        <v>78</v>
      </c>
      <c r="L75" s="317">
        <v>1</v>
      </c>
      <c r="M75" s="317"/>
      <c r="N75" s="36">
        <v>437</v>
      </c>
      <c r="O75" s="317">
        <v>1</v>
      </c>
      <c r="P75" s="317"/>
      <c r="Q75" s="36">
        <v>437</v>
      </c>
      <c r="R75" s="317">
        <v>1</v>
      </c>
      <c r="S75" s="317"/>
      <c r="T75" t="s">
        <v>401</v>
      </c>
      <c r="U75" s="43" t="s">
        <v>290</v>
      </c>
      <c r="V75" s="44"/>
      <c r="W75" s="44"/>
      <c r="X75" s="44"/>
      <c r="Y75" s="44"/>
      <c r="Z75" s="44"/>
      <c r="AA75" t="s">
        <v>771</v>
      </c>
      <c r="AB75" s="30"/>
      <c r="AC75" s="8"/>
      <c r="AD75" s="9"/>
      <c r="AE75" s="8"/>
      <c r="AF75" s="9"/>
      <c r="AG75" s="7"/>
      <c r="AI75" s="35" t="str">
        <f t="shared" ref="AI75:AI102" si="44">AA75</f>
        <v>YEAR OF RECURRENCE*</v>
      </c>
      <c r="AJ75" s="36" t="str">
        <f>""</f>
        <v/>
      </c>
      <c r="AK75" s="36" t="str">
        <f>""</f>
        <v/>
      </c>
      <c r="AL75" s="37" t="str">
        <f>""</f>
        <v/>
      </c>
      <c r="BA75" s="395">
        <v>1</v>
      </c>
      <c r="BB75" s="396" t="s">
        <v>861</v>
      </c>
      <c r="BC75" t="str">
        <f t="shared" si="39"/>
        <v>7A6</v>
      </c>
      <c r="BD75" t="str">
        <f t="shared" si="40"/>
        <v>NAoMe_initial_ethnicity_grp</v>
      </c>
      <c r="BE75" s="397" t="s">
        <v>862</v>
      </c>
      <c r="BF75" t="str">
        <f t="shared" si="41"/>
        <v>Unknown</v>
      </c>
      <c r="BG75">
        <f t="shared" si="42"/>
        <v>78</v>
      </c>
      <c r="BH75" s="398">
        <f t="shared" si="43"/>
        <v>1</v>
      </c>
      <c r="BO75" s="33"/>
    </row>
    <row r="76" spans="1:67">
      <c r="A76" s="316" t="s">
        <v>27</v>
      </c>
      <c r="B76" t="s">
        <v>401</v>
      </c>
      <c r="C76" t="s">
        <v>910</v>
      </c>
      <c r="D76" t="s">
        <v>314</v>
      </c>
      <c r="E76" s="316" t="s">
        <v>408</v>
      </c>
      <c r="F76" s="316" t="s">
        <v>402</v>
      </c>
      <c r="G76" s="316" t="s">
        <v>426</v>
      </c>
      <c r="H76" s="316" t="s">
        <v>401</v>
      </c>
      <c r="I76" s="316" t="s">
        <v>656</v>
      </c>
      <c r="J76" s="316" t="s">
        <v>258</v>
      </c>
      <c r="K76" s="36">
        <v>0</v>
      </c>
      <c r="L76" s="317">
        <v>0</v>
      </c>
      <c r="M76" s="317"/>
      <c r="N76" s="36">
        <v>0</v>
      </c>
      <c r="O76" s="317">
        <v>0</v>
      </c>
      <c r="P76" s="317"/>
      <c r="Q76" s="36">
        <v>0</v>
      </c>
      <c r="R76" s="317">
        <v>0</v>
      </c>
      <c r="S76" s="317"/>
      <c r="T76" t="s">
        <v>401</v>
      </c>
      <c r="U76" s="43" t="s">
        <v>290</v>
      </c>
      <c r="V76" s="44"/>
      <c r="W76" s="44" t="s">
        <v>338</v>
      </c>
      <c r="X76" s="44" t="str">
        <f>View_Patient_Characteristics!$C$9</f>
        <v>Ashford and St Peter's Hospitals NHS Foundation Trust</v>
      </c>
      <c r="Y76" s="44" t="s">
        <v>355</v>
      </c>
      <c r="Z76" s="44" t="s">
        <v>289</v>
      </c>
      <c r="AA76">
        <v>2021</v>
      </c>
      <c r="AB76" s="30">
        <f t="shared" ref="AB76:AC78" si="45">IFERROR(SUMIFS(K:K, $A:$A, $W76, $F:$F, $X76, $I:$I, $Y76, $J:$J, $Z76),0)</f>
        <v>16</v>
      </c>
      <c r="AC76" s="8">
        <f t="shared" si="45"/>
        <v>0.25396999716758728</v>
      </c>
      <c r="AD76" s="188">
        <f t="shared" ref="AD76:AE78" si="46">IF($V$2="Wales", #N/A, IFERROR(SUMIFS(N:N, $A:$A, $W76, $F:$F, $X76, $I:$I, $Y76, $J:$J, $Z76),0))</f>
        <v>203</v>
      </c>
      <c r="AE76" s="191">
        <f t="shared" si="46"/>
        <v>0.30803999304771418</v>
      </c>
      <c r="AF76" s="9">
        <f t="shared" ref="AF76:AG78" si="47">IFERROR(SUMIFS(Q:Q, $A:$A, $W76, $F:$F, $X76, $I:$I, $Y76, $J:$J, $Z76),0)</f>
        <v>4109</v>
      </c>
      <c r="AG76" s="7">
        <f t="shared" si="47"/>
        <v>0.30186998844146729</v>
      </c>
      <c r="AI76" s="35">
        <f t="shared" si="44"/>
        <v>2021</v>
      </c>
      <c r="AJ76" s="17" t="str">
        <f>IF(OR(AB76=1, AB76=2, AB76=3, AB76=4), "&lt;5",TEXT(AB76, "#,##0"))   &amp;    IF(AB76=0,"", " ("&amp;TEXT(ROUND(AC76*100,1), "#0.0")&amp;"%)")</f>
        <v>16 (25.4%)</v>
      </c>
      <c r="AK76" s="17" t="str">
        <f>IF($V$2 = "Wales", "N/A", IF(OR(AD76=1, AD76=2, AD76=3, AD76=4), "&lt;5", TEXT(AD76, "#,##0"))   &amp;   IF(AD76=0,"", " ("&amp;TEXT(ROUND(AE76*100,1), "#0.0")&amp;"%)"))</f>
        <v>203 (30.8%)</v>
      </c>
      <c r="AL76" s="25" t="str">
        <f>IF(OR(AF76=1, AF76=2, AF76=3, AF76=4), "&lt;5", TEXT(AF76, "#,##0"))   &amp;   IF(AF76=0,"", " ("&amp;TEXT(ROUND(AG76*100,1), "#0.0")&amp;"%)")</f>
        <v>4,109 (30.2%)</v>
      </c>
      <c r="BA76" s="395">
        <v>1</v>
      </c>
      <c r="BB76" s="396" t="s">
        <v>861</v>
      </c>
      <c r="BC76" t="str">
        <f t="shared" si="39"/>
        <v>7A6</v>
      </c>
      <c r="BD76" t="str">
        <f t="shared" si="40"/>
        <v>NAoMe_initial_ethnicity_grp</v>
      </c>
      <c r="BE76" s="397" t="s">
        <v>862</v>
      </c>
      <c r="BF76" t="str">
        <f t="shared" si="41"/>
        <v>White</v>
      </c>
      <c r="BG76">
        <f t="shared" si="42"/>
        <v>0</v>
      </c>
      <c r="BH76" s="398">
        <f t="shared" si="43"/>
        <v>0</v>
      </c>
      <c r="BO76" s="33"/>
    </row>
    <row r="77" spans="1:67">
      <c r="A77" s="316" t="s">
        <v>27</v>
      </c>
      <c r="B77" t="s">
        <v>401</v>
      </c>
      <c r="C77" t="s">
        <v>910</v>
      </c>
      <c r="D77" t="s">
        <v>314</v>
      </c>
      <c r="E77" s="316" t="s">
        <v>408</v>
      </c>
      <c r="F77" s="316" t="s">
        <v>402</v>
      </c>
      <c r="G77" s="316" t="s">
        <v>426</v>
      </c>
      <c r="H77" s="316" t="s">
        <v>401</v>
      </c>
      <c r="I77" s="316" t="s">
        <v>657</v>
      </c>
      <c r="J77" s="316" t="s">
        <v>817</v>
      </c>
      <c r="K77" s="36">
        <v>76</v>
      </c>
      <c r="L77" s="317">
        <v>0.97435998916625977</v>
      </c>
      <c r="M77" s="317"/>
      <c r="N77" s="36">
        <v>414</v>
      </c>
      <c r="O77" s="317">
        <v>0.94736999273300171</v>
      </c>
      <c r="P77" s="317"/>
      <c r="Q77" s="36">
        <v>414</v>
      </c>
      <c r="R77" s="317">
        <v>0.94736999273300171</v>
      </c>
      <c r="S77" s="317"/>
      <c r="T77" t="s">
        <v>401</v>
      </c>
      <c r="U77" s="43" t="s">
        <v>290</v>
      </c>
      <c r="V77" s="44"/>
      <c r="W77" s="44" t="s">
        <v>338</v>
      </c>
      <c r="X77" s="44" t="str">
        <f>View_Patient_Characteristics!$C$9</f>
        <v>Ashford and St Peter's Hospitals NHS Foundation Trust</v>
      </c>
      <c r="Y77" s="44" t="s">
        <v>355</v>
      </c>
      <c r="Z77" s="44">
        <v>2022</v>
      </c>
      <c r="AA77">
        <v>2022</v>
      </c>
      <c r="AB77" s="30">
        <f t="shared" si="45"/>
        <v>27</v>
      </c>
      <c r="AC77" s="8">
        <f t="shared" si="45"/>
        <v>0.42857000231742859</v>
      </c>
      <c r="AD77" s="188">
        <f t="shared" si="46"/>
        <v>213</v>
      </c>
      <c r="AE77" s="191">
        <f t="shared" si="46"/>
        <v>0.32322001457214361</v>
      </c>
      <c r="AF77" s="9">
        <f t="shared" si="47"/>
        <v>4376</v>
      </c>
      <c r="AG77" s="7">
        <f t="shared" si="47"/>
        <v>0.32148000597953802</v>
      </c>
      <c r="AI77" s="35">
        <f t="shared" si="44"/>
        <v>2022</v>
      </c>
      <c r="AJ77" s="17" t="str">
        <f>IF(OR(AB77=1, AB77=2, AB77=3, AB77=4), "&lt;5",TEXT(AB77, "#,##0"))   &amp;    IF(AB77=0,"", " ("&amp;TEXT(ROUND(AC77*100,1), "#0.0")&amp;"%)")</f>
        <v>27 (42.9%)</v>
      </c>
      <c r="AK77" s="17" t="str">
        <f>IF($V$2 = "Wales", "N/A", IF(OR(AD77=1, AD77=2, AD77=3, AD77=4), "&lt;5", TEXT(AD77, "#,##0"))   &amp;   IF(AD77=0,"", " ("&amp;TEXT(ROUND(AE77*100,1), "#0.0")&amp;"%)"))</f>
        <v>213 (32.3%)</v>
      </c>
      <c r="AL77" s="25" t="str">
        <f>IF(OR(AF77=1, AF77=2, AF77=3, AF77=4), "&lt;5", TEXT(AF77, "#,##0"))   &amp;   IF(AF77=0,"", " ("&amp;TEXT(ROUND(AG77*100,1), "#0.0")&amp;"%)")</f>
        <v>4,376 (32.1%)</v>
      </c>
      <c r="BA77" s="395">
        <v>1</v>
      </c>
      <c r="BB77" s="396" t="s">
        <v>861</v>
      </c>
      <c r="BC77" t="str">
        <f t="shared" si="39"/>
        <v>7A6</v>
      </c>
      <c r="BD77" t="str">
        <f t="shared" si="40"/>
        <v>NAoMe_initial_final_route</v>
      </c>
      <c r="BE77" s="397" t="s">
        <v>862</v>
      </c>
      <c r="BF77" t="str">
        <f t="shared" si="41"/>
        <v>Not screened</v>
      </c>
      <c r="BG77">
        <f t="shared" si="42"/>
        <v>76</v>
      </c>
      <c r="BH77" s="398">
        <f t="shared" si="43"/>
        <v>0.97435998916625977</v>
      </c>
      <c r="BO77" s="33"/>
    </row>
    <row r="78" spans="1:67">
      <c r="A78" s="316" t="s">
        <v>27</v>
      </c>
      <c r="B78" t="s">
        <v>401</v>
      </c>
      <c r="C78" t="s">
        <v>910</v>
      </c>
      <c r="D78" t="s">
        <v>314</v>
      </c>
      <c r="E78" s="316" t="s">
        <v>408</v>
      </c>
      <c r="F78" s="316" t="s">
        <v>402</v>
      </c>
      <c r="G78" s="316" t="s">
        <v>426</v>
      </c>
      <c r="H78" s="316" t="s">
        <v>401</v>
      </c>
      <c r="I78" s="316" t="s">
        <v>657</v>
      </c>
      <c r="J78" s="316" t="s">
        <v>352</v>
      </c>
      <c r="K78" s="36">
        <v>2</v>
      </c>
      <c r="L78" s="317">
        <v>2.5639999657869339E-2</v>
      </c>
      <c r="M78" s="317"/>
      <c r="N78" s="36">
        <v>23</v>
      </c>
      <c r="O78" s="317">
        <v>5.2629999816417687E-2</v>
      </c>
      <c r="P78" s="317"/>
      <c r="Q78" s="36">
        <v>23</v>
      </c>
      <c r="R78" s="317">
        <v>5.2629999816417687E-2</v>
      </c>
      <c r="S78" s="317"/>
      <c r="T78" t="s">
        <v>401</v>
      </c>
      <c r="U78" s="43" t="s">
        <v>290</v>
      </c>
      <c r="V78" s="44"/>
      <c r="W78" s="44" t="s">
        <v>338</v>
      </c>
      <c r="X78" s="44" t="str">
        <f>View_Patient_Characteristics!$C$9</f>
        <v>Ashford and St Peter's Hospitals NHS Foundation Trust</v>
      </c>
      <c r="Y78" s="44" t="s">
        <v>355</v>
      </c>
      <c r="Z78" s="44">
        <v>2023</v>
      </c>
      <c r="AA78">
        <v>2023</v>
      </c>
      <c r="AB78" s="30">
        <f t="shared" si="45"/>
        <v>20</v>
      </c>
      <c r="AC78" s="8">
        <f t="shared" si="45"/>
        <v>0.31746000051498408</v>
      </c>
      <c r="AD78" s="188">
        <f t="shared" si="46"/>
        <v>243</v>
      </c>
      <c r="AE78" s="191">
        <f t="shared" si="46"/>
        <v>0.36873999238014221</v>
      </c>
      <c r="AF78" s="9">
        <f t="shared" si="47"/>
        <v>5127</v>
      </c>
      <c r="AG78" s="7">
        <f t="shared" si="47"/>
        <v>0.37665000557899481</v>
      </c>
      <c r="AI78" s="35">
        <f t="shared" si="44"/>
        <v>2023</v>
      </c>
      <c r="AJ78" s="17" t="str">
        <f>IF(OR(AB78=1, AB78=2, AB78=3, AB78=4), "&lt;5",TEXT(AB78, "#,##0"))   &amp;    IF(AB78=0,"", " ("&amp;TEXT(ROUND(AC78*100,1), "#0.0")&amp;"%)")</f>
        <v>20 (31.7%)</v>
      </c>
      <c r="AK78" s="17" t="str">
        <f>IF($V$2 = "Wales", "N/A", IF(OR(AD78=1, AD78=2, AD78=3, AD78=4), "&lt;5", TEXT(AD78, "#,##0"))   &amp;   IF(AD78=0,"", " ("&amp;TEXT(ROUND(AE78*100,1), "#0.0")&amp;"%)"))</f>
        <v>243 (36.9%)</v>
      </c>
      <c r="AL78" s="25" t="str">
        <f>IF(OR(AF78=1, AF78=2, AF78=3, AF78=4), "&lt;5", TEXT(AF78, "#,##0"))   &amp;   IF(AF78=0,"", " ("&amp;TEXT(ROUND(AG78*100,1), "#0.0")&amp;"%)")</f>
        <v>5,127 (37.7%)</v>
      </c>
      <c r="BA78" s="395">
        <v>1</v>
      </c>
      <c r="BB78" s="396" t="s">
        <v>861</v>
      </c>
      <c r="BC78" t="str">
        <f t="shared" si="39"/>
        <v>7A6</v>
      </c>
      <c r="BD78" t="str">
        <f t="shared" si="40"/>
        <v>NAoMe_initial_final_route</v>
      </c>
      <c r="BE78" s="397" t="s">
        <v>862</v>
      </c>
      <c r="BF78" t="str">
        <f t="shared" si="41"/>
        <v>Screening</v>
      </c>
      <c r="BG78">
        <f t="shared" si="42"/>
        <v>2</v>
      </c>
      <c r="BH78" s="398">
        <f t="shared" si="43"/>
        <v>2.5639999657869339E-2</v>
      </c>
      <c r="BO78" s="33"/>
    </row>
    <row r="79" spans="1:67">
      <c r="A79" s="316" t="s">
        <v>27</v>
      </c>
      <c r="B79" t="s">
        <v>401</v>
      </c>
      <c r="C79" t="s">
        <v>910</v>
      </c>
      <c r="D79" t="s">
        <v>314</v>
      </c>
      <c r="E79" s="316" t="s">
        <v>408</v>
      </c>
      <c r="F79" s="316" t="s">
        <v>402</v>
      </c>
      <c r="G79" s="316" t="s">
        <v>426</v>
      </c>
      <c r="H79" s="316" t="s">
        <v>401</v>
      </c>
      <c r="I79" s="316" t="s">
        <v>303</v>
      </c>
      <c r="J79" s="316" t="s">
        <v>308</v>
      </c>
      <c r="K79" s="36">
        <v>34</v>
      </c>
      <c r="L79" s="317">
        <v>0.4359000027179718</v>
      </c>
      <c r="M79" s="317"/>
      <c r="N79" s="36">
        <v>112</v>
      </c>
      <c r="O79" s="317">
        <v>0.25628998875617981</v>
      </c>
      <c r="P79" s="317"/>
      <c r="Q79" s="36">
        <v>112</v>
      </c>
      <c r="R79" s="317">
        <v>0.25628998875617981</v>
      </c>
      <c r="S79" s="317"/>
      <c r="T79" t="s">
        <v>401</v>
      </c>
      <c r="U79" s="43" t="s">
        <v>290</v>
      </c>
      <c r="V79" s="44"/>
      <c r="W79" s="44"/>
      <c r="X79" s="44"/>
      <c r="Y79" s="44"/>
      <c r="Z79" s="44"/>
      <c r="AA79" t="s">
        <v>780</v>
      </c>
      <c r="AB79" s="30"/>
      <c r="AC79" s="8"/>
      <c r="AD79" s="9"/>
      <c r="AE79" s="8"/>
      <c r="AF79" s="9"/>
      <c r="AG79" s="7"/>
      <c r="AI79" s="35" t="str">
        <f t="shared" si="44"/>
        <v>AGE AT FIRST METASTASES RECORDED IN HESAPC or PEDW</v>
      </c>
      <c r="AJ79" s="36" t="str">
        <f>""</f>
        <v/>
      </c>
      <c r="AK79" s="36" t="str">
        <f>""</f>
        <v/>
      </c>
      <c r="AL79" s="37" t="str">
        <f>""</f>
        <v/>
      </c>
      <c r="BA79" s="395">
        <v>1</v>
      </c>
      <c r="BB79" s="396" t="s">
        <v>861</v>
      </c>
      <c r="BC79" t="str">
        <f t="shared" si="39"/>
        <v>7A6</v>
      </c>
      <c r="BD79" t="str">
        <f t="shared" si="40"/>
        <v>NAoMe_initial_final_stage_tum</v>
      </c>
      <c r="BE79" s="397" t="s">
        <v>862</v>
      </c>
      <c r="BF79" t="str">
        <f t="shared" si="41"/>
        <v>Not staged/Unstated</v>
      </c>
      <c r="BG79">
        <f t="shared" si="42"/>
        <v>34</v>
      </c>
      <c r="BH79" s="398">
        <f t="shared" si="43"/>
        <v>0.4359000027179718</v>
      </c>
      <c r="BO79" s="33"/>
    </row>
    <row r="80" spans="1:67">
      <c r="A80" s="316" t="s">
        <v>27</v>
      </c>
      <c r="B80" t="s">
        <v>401</v>
      </c>
      <c r="C80" t="s">
        <v>910</v>
      </c>
      <c r="D80" t="s">
        <v>314</v>
      </c>
      <c r="E80" s="316" t="s">
        <v>408</v>
      </c>
      <c r="F80" s="316" t="s">
        <v>402</v>
      </c>
      <c r="G80" s="316" t="s">
        <v>426</v>
      </c>
      <c r="H80" s="316" t="s">
        <v>401</v>
      </c>
      <c r="I80" s="316" t="s">
        <v>303</v>
      </c>
      <c r="J80" s="316" t="s">
        <v>304</v>
      </c>
      <c r="K80" s="36">
        <v>2</v>
      </c>
      <c r="L80" s="317">
        <v>2.5639999657869339E-2</v>
      </c>
      <c r="M80" s="317">
        <v>4.544999822974205E-2</v>
      </c>
      <c r="N80" s="36">
        <v>6</v>
      </c>
      <c r="O80" s="317">
        <v>1.372999977320433E-2</v>
      </c>
      <c r="P80" s="317">
        <v>1.8459999933838841E-2</v>
      </c>
      <c r="Q80" s="36">
        <v>6</v>
      </c>
      <c r="R80" s="317">
        <v>1.372999977320433E-2</v>
      </c>
      <c r="S80" s="317">
        <v>1.8459999933838841E-2</v>
      </c>
      <c r="T80" t="s">
        <v>401</v>
      </c>
      <c r="U80" s="43" t="s">
        <v>290</v>
      </c>
      <c r="V80" s="44"/>
      <c r="W80" s="44" t="s">
        <v>338</v>
      </c>
      <c r="X80" s="44" t="str">
        <f>View_Patient_Characteristics!$C$9</f>
        <v>Ashford and St Peter's Hospitals NHS Foundation Trust</v>
      </c>
      <c r="Y80" s="44" t="s">
        <v>354</v>
      </c>
      <c r="Z80" s="44" t="s">
        <v>277</v>
      </c>
      <c r="AA80" t="s">
        <v>277</v>
      </c>
      <c r="AB80" s="30">
        <f t="shared" ref="AB80:AC86" si="48">IFERROR(SUMIFS(K:K, $A:$A, $W80, $F:$F, $X80, $I:$I, $Y80, $J:$J, $Z80),0)</f>
        <v>0</v>
      </c>
      <c r="AC80" s="8">
        <f t="shared" si="48"/>
        <v>0</v>
      </c>
      <c r="AD80" s="188">
        <f t="shared" ref="AD80:AE86" si="49">IF($V$2="Wales", #N/A, IFERROR(SUMIFS(N:N, $A:$A, $W80, $F:$F, $X80, $I:$I, $Y80, $J:$J, $Z80),0))</f>
        <v>2</v>
      </c>
      <c r="AE80" s="191">
        <f t="shared" si="49"/>
        <v>3.03000002168119E-3</v>
      </c>
      <c r="AF80" s="9">
        <f t="shared" ref="AF80:AG86" si="50">IFERROR(SUMIFS(Q:Q, $A:$A, $W80, $F:$F, $X80, $I:$I, $Y80, $J:$J, $Z80),0)</f>
        <v>56</v>
      </c>
      <c r="AG80" s="7">
        <f t="shared" si="50"/>
        <v>4.1100000962615013E-3</v>
      </c>
      <c r="AI80" s="35" t="str">
        <f t="shared" si="44"/>
        <v>18-29 yrs</v>
      </c>
      <c r="AJ80" s="17" t="str">
        <f t="shared" ref="AJ80:AJ86" si="51">IF(OR(AB80=1, AB80=2, AB80=3, AB80=4), "&lt;5",TEXT(AB80, "#,##0"))   &amp;    IF(AB80=0,"", " ("&amp;TEXT(ROUND(AC80*100,1), "#0.0")&amp;"%)")</f>
        <v>0</v>
      </c>
      <c r="AK80" s="17" t="str">
        <f t="shared" ref="AK80:AK86" si="52">IF($V$2 = "Wales", "N/A", IF(OR(AD80=1, AD80=2, AD80=3, AD80=4), "&lt;5", TEXT(AD80, "#,##0"))   &amp;   IF(AD80=0,"", " ("&amp;TEXT(ROUND(AE80*100,1), "#0.0")&amp;"%)"))</f>
        <v>&lt;5 (0.3%)</v>
      </c>
      <c r="AL80" s="25" t="str">
        <f t="shared" ref="AL80:AL86" si="53">IF(OR(AF80=1, AF80=2, AF80=3, AF80=4), "&lt;5", TEXT(AF80, "#,##0"))   &amp;   IF(AF80=0,"", " ("&amp;TEXT(ROUND(AG80*100,1), "#0.0")&amp;"%)")</f>
        <v>56 (0.4%)</v>
      </c>
      <c r="BA80" s="395">
        <v>1</v>
      </c>
      <c r="BB80" s="396" t="s">
        <v>861</v>
      </c>
      <c r="BC80" t="str">
        <f t="shared" si="39"/>
        <v>7A6</v>
      </c>
      <c r="BD80" t="str">
        <f t="shared" si="40"/>
        <v>NAoMe_initial_final_stage_tum</v>
      </c>
      <c r="BE80" s="397" t="s">
        <v>862</v>
      </c>
      <c r="BF80" t="str">
        <f t="shared" si="41"/>
        <v>Stage 0</v>
      </c>
      <c r="BG80">
        <f t="shared" si="42"/>
        <v>2</v>
      </c>
      <c r="BH80" s="398">
        <f t="shared" si="43"/>
        <v>2.5639999657869339E-2</v>
      </c>
      <c r="BO80" s="33"/>
    </row>
    <row r="81" spans="1:67">
      <c r="A81" s="316" t="s">
        <v>27</v>
      </c>
      <c r="B81" t="s">
        <v>401</v>
      </c>
      <c r="C81" t="s">
        <v>910</v>
      </c>
      <c r="D81" t="s">
        <v>314</v>
      </c>
      <c r="E81" s="316" t="s">
        <v>408</v>
      </c>
      <c r="F81" s="316" t="s">
        <v>402</v>
      </c>
      <c r="G81" s="316" t="s">
        <v>426</v>
      </c>
      <c r="H81" s="316" t="s">
        <v>401</v>
      </c>
      <c r="I81" s="316" t="s">
        <v>303</v>
      </c>
      <c r="J81" s="316" t="s">
        <v>305</v>
      </c>
      <c r="K81" s="36">
        <v>2</v>
      </c>
      <c r="L81" s="317">
        <v>2.5639999657869339E-2</v>
      </c>
      <c r="M81" s="317">
        <v>4.544999822974205E-2</v>
      </c>
      <c r="N81" s="36">
        <v>29</v>
      </c>
      <c r="O81" s="317">
        <v>6.6359996795654297E-2</v>
      </c>
      <c r="P81" s="317">
        <v>8.9230000972747803E-2</v>
      </c>
      <c r="Q81" s="36">
        <v>29</v>
      </c>
      <c r="R81" s="317">
        <v>6.6359996795654297E-2</v>
      </c>
      <c r="S81" s="317">
        <v>8.9230000972747803E-2</v>
      </c>
      <c r="T81" t="s">
        <v>401</v>
      </c>
      <c r="U81" s="43" t="s">
        <v>290</v>
      </c>
      <c r="V81" s="44"/>
      <c r="W81" s="44" t="s">
        <v>338</v>
      </c>
      <c r="X81" s="44" t="str">
        <f>View_Patient_Characteristics!$C$9</f>
        <v>Ashford and St Peter's Hospitals NHS Foundation Trust</v>
      </c>
      <c r="Y81" s="44" t="s">
        <v>354</v>
      </c>
      <c r="Z81" s="44" t="s">
        <v>278</v>
      </c>
      <c r="AA81" t="s">
        <v>278</v>
      </c>
      <c r="AB81" s="30">
        <f t="shared" si="48"/>
        <v>0</v>
      </c>
      <c r="AC81" s="8">
        <f t="shared" si="48"/>
        <v>0</v>
      </c>
      <c r="AD81" s="188">
        <f t="shared" si="49"/>
        <v>13</v>
      </c>
      <c r="AE81" s="191">
        <f t="shared" si="49"/>
        <v>1.9729999825358391E-2</v>
      </c>
      <c r="AF81" s="9">
        <f t="shared" si="50"/>
        <v>552</v>
      </c>
      <c r="AG81" s="7">
        <f t="shared" si="50"/>
        <v>4.0550000965595252E-2</v>
      </c>
      <c r="AI81" s="35" t="str">
        <f t="shared" si="44"/>
        <v>30-39 yrs</v>
      </c>
      <c r="AJ81" s="17" t="str">
        <f t="shared" si="51"/>
        <v>0</v>
      </c>
      <c r="AK81" s="17" t="str">
        <f t="shared" si="52"/>
        <v>13 (2.0%)</v>
      </c>
      <c r="AL81" s="25" t="str">
        <f t="shared" si="53"/>
        <v>552 (4.1%)</v>
      </c>
      <c r="BA81" s="395">
        <v>1</v>
      </c>
      <c r="BB81" s="396" t="s">
        <v>861</v>
      </c>
      <c r="BC81" t="str">
        <f t="shared" si="39"/>
        <v>7A6</v>
      </c>
      <c r="BD81" t="str">
        <f t="shared" si="40"/>
        <v>NAoMe_initial_final_stage_tum</v>
      </c>
      <c r="BE81" s="397" t="s">
        <v>862</v>
      </c>
      <c r="BF81" t="str">
        <f t="shared" si="41"/>
        <v>Stage 1</v>
      </c>
      <c r="BG81">
        <f t="shared" si="42"/>
        <v>2</v>
      </c>
      <c r="BH81" s="398">
        <f t="shared" si="43"/>
        <v>2.5639999657869339E-2</v>
      </c>
      <c r="BO81" s="33"/>
    </row>
    <row r="82" spans="1:67">
      <c r="A82" s="316" t="s">
        <v>27</v>
      </c>
      <c r="B82" t="s">
        <v>401</v>
      </c>
      <c r="C82" t="s">
        <v>910</v>
      </c>
      <c r="D82" t="s">
        <v>314</v>
      </c>
      <c r="E82" s="316" t="s">
        <v>408</v>
      </c>
      <c r="F82" s="316" t="s">
        <v>402</v>
      </c>
      <c r="G82" s="316" t="s">
        <v>426</v>
      </c>
      <c r="H82" s="316" t="s">
        <v>401</v>
      </c>
      <c r="I82" s="316" t="s">
        <v>303</v>
      </c>
      <c r="J82" s="316" t="s">
        <v>306</v>
      </c>
      <c r="K82" s="36">
        <v>5</v>
      </c>
      <c r="L82" s="317">
        <v>6.4099997282028198E-2</v>
      </c>
      <c r="M82" s="317">
        <v>0.11364000290632249</v>
      </c>
      <c r="N82" s="36">
        <v>52</v>
      </c>
      <c r="O82" s="317">
        <v>0.118989996612072</v>
      </c>
      <c r="P82" s="317">
        <v>0.15999999642372131</v>
      </c>
      <c r="Q82" s="36">
        <v>52</v>
      </c>
      <c r="R82" s="317">
        <v>0.118989996612072</v>
      </c>
      <c r="S82" s="317">
        <v>0.15999999642372131</v>
      </c>
      <c r="T82" t="s">
        <v>401</v>
      </c>
      <c r="U82" s="43" t="s">
        <v>290</v>
      </c>
      <c r="V82" s="44"/>
      <c r="W82" s="44" t="s">
        <v>338</v>
      </c>
      <c r="X82" s="44" t="str">
        <f>View_Patient_Characteristics!$C$9</f>
        <v>Ashford and St Peter's Hospitals NHS Foundation Trust</v>
      </c>
      <c r="Y82" s="44" t="s">
        <v>354</v>
      </c>
      <c r="Z82" s="44" t="s">
        <v>279</v>
      </c>
      <c r="AA82" t="s">
        <v>279</v>
      </c>
      <c r="AB82" s="30">
        <f t="shared" si="48"/>
        <v>7</v>
      </c>
      <c r="AC82" s="8">
        <f t="shared" si="48"/>
        <v>0.1111100018024445</v>
      </c>
      <c r="AD82" s="188">
        <f t="shared" si="49"/>
        <v>56</v>
      </c>
      <c r="AE82" s="191">
        <f t="shared" si="49"/>
        <v>8.4980003535747528E-2</v>
      </c>
      <c r="AF82" s="9">
        <f t="shared" si="50"/>
        <v>1403</v>
      </c>
      <c r="AG82" s="7">
        <f t="shared" si="50"/>
        <v>0.1030699983239174</v>
      </c>
      <c r="AI82" s="35" t="str">
        <f t="shared" si="44"/>
        <v>40-49 yrs</v>
      </c>
      <c r="AJ82" s="17" t="str">
        <f t="shared" si="51"/>
        <v>7 (11.1%)</v>
      </c>
      <c r="AK82" s="17" t="str">
        <f t="shared" si="52"/>
        <v>56 (8.5%)</v>
      </c>
      <c r="AL82" s="25" t="str">
        <f t="shared" si="53"/>
        <v>1,403 (10.3%)</v>
      </c>
      <c r="BA82" s="395">
        <v>1</v>
      </c>
      <c r="BB82" s="396" t="s">
        <v>861</v>
      </c>
      <c r="BC82" t="str">
        <f t="shared" si="39"/>
        <v>7A6</v>
      </c>
      <c r="BD82" t="str">
        <f t="shared" si="40"/>
        <v>NAoMe_initial_final_stage_tum</v>
      </c>
      <c r="BE82" s="397" t="s">
        <v>862</v>
      </c>
      <c r="BF82" t="str">
        <f t="shared" si="41"/>
        <v>Stage 2</v>
      </c>
      <c r="BG82">
        <f t="shared" si="42"/>
        <v>5</v>
      </c>
      <c r="BH82" s="398">
        <f t="shared" si="43"/>
        <v>6.4099997282028198E-2</v>
      </c>
      <c r="BO82" s="33"/>
    </row>
    <row r="83" spans="1:67">
      <c r="A83" s="316" t="s">
        <v>27</v>
      </c>
      <c r="B83" t="s">
        <v>401</v>
      </c>
      <c r="C83" t="s">
        <v>910</v>
      </c>
      <c r="D83" t="s">
        <v>314</v>
      </c>
      <c r="E83" s="316" t="s">
        <v>408</v>
      </c>
      <c r="F83" s="316" t="s">
        <v>402</v>
      </c>
      <c r="G83" s="316" t="s">
        <v>426</v>
      </c>
      <c r="H83" s="316" t="s">
        <v>401</v>
      </c>
      <c r="I83" s="316" t="s">
        <v>303</v>
      </c>
      <c r="J83" s="316" t="s">
        <v>307</v>
      </c>
      <c r="K83" s="36">
        <v>8</v>
      </c>
      <c r="L83" s="317">
        <v>0.1025599986314774</v>
      </c>
      <c r="M83" s="317">
        <v>0.18182000517845151</v>
      </c>
      <c r="N83" s="36">
        <v>60</v>
      </c>
      <c r="O83" s="317">
        <v>0.13729999959468839</v>
      </c>
      <c r="P83" s="317">
        <v>0.18461999297142029</v>
      </c>
      <c r="Q83" s="36">
        <v>60</v>
      </c>
      <c r="R83" s="317">
        <v>0.13729999959468839</v>
      </c>
      <c r="S83" s="317">
        <v>0.18461999297142029</v>
      </c>
      <c r="T83" t="s">
        <v>401</v>
      </c>
      <c r="U83" s="43" t="s">
        <v>290</v>
      </c>
      <c r="V83" s="44"/>
      <c r="W83" s="44" t="s">
        <v>338</v>
      </c>
      <c r="X83" s="44" t="str">
        <f>View_Patient_Characteristics!$C$9</f>
        <v>Ashford and St Peter's Hospitals NHS Foundation Trust</v>
      </c>
      <c r="Y83" s="44" t="s">
        <v>354</v>
      </c>
      <c r="Z83" s="44" t="s">
        <v>280</v>
      </c>
      <c r="AA83" t="s">
        <v>280</v>
      </c>
      <c r="AB83" s="30">
        <f t="shared" si="48"/>
        <v>16</v>
      </c>
      <c r="AC83" s="8">
        <f t="shared" si="48"/>
        <v>0.25396999716758728</v>
      </c>
      <c r="AD83" s="188">
        <f t="shared" si="49"/>
        <v>127</v>
      </c>
      <c r="AE83" s="191">
        <f t="shared" si="49"/>
        <v>0.19271999597549441</v>
      </c>
      <c r="AF83" s="9">
        <f t="shared" si="50"/>
        <v>2584</v>
      </c>
      <c r="AG83" s="7">
        <f t="shared" si="50"/>
        <v>0.18983000516891479</v>
      </c>
      <c r="AI83" s="35" t="str">
        <f t="shared" si="44"/>
        <v>50-59 yrs</v>
      </c>
      <c r="AJ83" s="17" t="str">
        <f t="shared" si="51"/>
        <v>16 (25.4%)</v>
      </c>
      <c r="AK83" s="17" t="str">
        <f t="shared" si="52"/>
        <v>127 (19.3%)</v>
      </c>
      <c r="AL83" s="25" t="str">
        <f t="shared" si="53"/>
        <v>2,584 (19.0%)</v>
      </c>
      <c r="BA83" s="395">
        <v>1</v>
      </c>
      <c r="BB83" s="396" t="s">
        <v>861</v>
      </c>
      <c r="BC83" t="str">
        <f t="shared" si="39"/>
        <v>7A6</v>
      </c>
      <c r="BD83" t="str">
        <f t="shared" si="40"/>
        <v>NAoMe_initial_final_stage_tum</v>
      </c>
      <c r="BE83" s="397" t="s">
        <v>862</v>
      </c>
      <c r="BF83" t="str">
        <f t="shared" si="41"/>
        <v>Stage 3</v>
      </c>
      <c r="BG83">
        <f t="shared" si="42"/>
        <v>8</v>
      </c>
      <c r="BH83" s="398">
        <f t="shared" si="43"/>
        <v>0.1025599986314774</v>
      </c>
      <c r="BO83" s="33"/>
    </row>
    <row r="84" spans="1:67">
      <c r="A84" s="316" t="s">
        <v>27</v>
      </c>
      <c r="B84" t="s">
        <v>401</v>
      </c>
      <c r="C84" t="s">
        <v>910</v>
      </c>
      <c r="D84" t="s">
        <v>314</v>
      </c>
      <c r="E84" s="316" t="s">
        <v>408</v>
      </c>
      <c r="F84" s="316" t="s">
        <v>402</v>
      </c>
      <c r="G84" s="316" t="s">
        <v>426</v>
      </c>
      <c r="H84" s="316" t="s">
        <v>401</v>
      </c>
      <c r="I84" s="316" t="s">
        <v>303</v>
      </c>
      <c r="J84" s="316" t="s">
        <v>336</v>
      </c>
      <c r="K84" s="36">
        <v>27</v>
      </c>
      <c r="L84" s="317">
        <v>0.34615001082420349</v>
      </c>
      <c r="M84" s="317">
        <v>0.61364001035690308</v>
      </c>
      <c r="N84" s="36">
        <v>178</v>
      </c>
      <c r="O84" s="317">
        <v>0.40731999278068542</v>
      </c>
      <c r="P84" s="317">
        <v>0.54768997430801392</v>
      </c>
      <c r="Q84" s="36">
        <v>178</v>
      </c>
      <c r="R84" s="317">
        <v>0.40731999278068542</v>
      </c>
      <c r="S84" s="317">
        <v>0.54768997430801392</v>
      </c>
      <c r="T84" t="s">
        <v>401</v>
      </c>
      <c r="U84" s="43" t="s">
        <v>290</v>
      </c>
      <c r="V84" s="44"/>
      <c r="W84" s="44" t="s">
        <v>338</v>
      </c>
      <c r="X84" s="44" t="str">
        <f>View_Patient_Characteristics!$C$9</f>
        <v>Ashford and St Peter's Hospitals NHS Foundation Trust</v>
      </c>
      <c r="Y84" s="44" t="s">
        <v>354</v>
      </c>
      <c r="Z84" s="44" t="s">
        <v>281</v>
      </c>
      <c r="AA84" t="s">
        <v>281</v>
      </c>
      <c r="AB84" s="30">
        <f t="shared" si="48"/>
        <v>8</v>
      </c>
      <c r="AC84" s="8">
        <f t="shared" si="48"/>
        <v>0.1269800066947937</v>
      </c>
      <c r="AD84" s="188">
        <f t="shared" si="49"/>
        <v>134</v>
      </c>
      <c r="AE84" s="191">
        <f t="shared" si="49"/>
        <v>0.20333999395370481</v>
      </c>
      <c r="AF84" s="9">
        <f t="shared" si="50"/>
        <v>2650</v>
      </c>
      <c r="AG84" s="7">
        <f t="shared" si="50"/>
        <v>0.19468000531196589</v>
      </c>
      <c r="AI84" s="35" t="str">
        <f t="shared" si="44"/>
        <v>60-69 yrs</v>
      </c>
      <c r="AJ84" s="17" t="str">
        <f t="shared" si="51"/>
        <v>8 (12.7%)</v>
      </c>
      <c r="AK84" s="17" t="str">
        <f t="shared" si="52"/>
        <v>134 (20.3%)</v>
      </c>
      <c r="AL84" s="25" t="str">
        <f t="shared" si="53"/>
        <v>2,650 (19.5%)</v>
      </c>
      <c r="BA84" s="395">
        <v>1</v>
      </c>
      <c r="BB84" s="396" t="s">
        <v>861</v>
      </c>
      <c r="BC84" t="str">
        <f t="shared" si="39"/>
        <v>7A6</v>
      </c>
      <c r="BD84" t="str">
        <f t="shared" si="40"/>
        <v>NAoMe_initial_final_stage_tum</v>
      </c>
      <c r="BE84" s="397" t="s">
        <v>862</v>
      </c>
      <c r="BF84" t="str">
        <f t="shared" si="41"/>
        <v>Stage 4</v>
      </c>
      <c r="BG84">
        <f t="shared" si="42"/>
        <v>27</v>
      </c>
      <c r="BH84" s="398">
        <f t="shared" si="43"/>
        <v>0.34615001082420349</v>
      </c>
      <c r="BO84" s="33"/>
    </row>
    <row r="85" spans="1:67">
      <c r="A85" s="316" t="s">
        <v>27</v>
      </c>
      <c r="B85" t="s">
        <v>401</v>
      </c>
      <c r="C85" t="s">
        <v>910</v>
      </c>
      <c r="D85" t="s">
        <v>314</v>
      </c>
      <c r="E85" s="316" t="s">
        <v>408</v>
      </c>
      <c r="F85" s="316" t="s">
        <v>402</v>
      </c>
      <c r="G85" s="316" t="s">
        <v>426</v>
      </c>
      <c r="H85" s="316" t="s">
        <v>401</v>
      </c>
      <c r="I85" s="316" t="s">
        <v>342</v>
      </c>
      <c r="J85" s="316" t="s">
        <v>343</v>
      </c>
      <c r="K85" s="36">
        <v>36</v>
      </c>
      <c r="L85" s="317">
        <v>0.46154001355171198</v>
      </c>
      <c r="M85" s="317"/>
      <c r="N85" s="36">
        <v>112</v>
      </c>
      <c r="O85" s="317">
        <v>0.25628998875617981</v>
      </c>
      <c r="P85" s="317"/>
      <c r="Q85" s="36">
        <v>112</v>
      </c>
      <c r="R85" s="317">
        <v>0.25628998875617981</v>
      </c>
      <c r="S85" s="317"/>
      <c r="T85" t="s">
        <v>401</v>
      </c>
      <c r="U85" s="43" t="s">
        <v>290</v>
      </c>
      <c r="V85" s="44"/>
      <c r="W85" s="44" t="s">
        <v>338</v>
      </c>
      <c r="X85" s="44" t="str">
        <f>View_Patient_Characteristics!$C$9</f>
        <v>Ashford and St Peter's Hospitals NHS Foundation Trust</v>
      </c>
      <c r="Y85" s="44" t="s">
        <v>354</v>
      </c>
      <c r="Z85" s="44" t="s">
        <v>282</v>
      </c>
      <c r="AA85" t="s">
        <v>282</v>
      </c>
      <c r="AB85" s="30">
        <f t="shared" si="48"/>
        <v>12</v>
      </c>
      <c r="AC85" s="8">
        <f t="shared" si="48"/>
        <v>0.1904799938201904</v>
      </c>
      <c r="AD85" s="188">
        <f t="shared" si="49"/>
        <v>167</v>
      </c>
      <c r="AE85" s="191">
        <f t="shared" si="49"/>
        <v>0.25341001152992249</v>
      </c>
      <c r="AF85" s="9">
        <f t="shared" si="50"/>
        <v>3284</v>
      </c>
      <c r="AG85" s="7">
        <f t="shared" si="50"/>
        <v>0.24126000702381131</v>
      </c>
      <c r="AI85" s="35" t="str">
        <f t="shared" si="44"/>
        <v>70-79 yrs</v>
      </c>
      <c r="AJ85" s="17" t="str">
        <f t="shared" si="51"/>
        <v>12 (19.0%)</v>
      </c>
      <c r="AK85" s="17" t="str">
        <f t="shared" si="52"/>
        <v>167 (25.3%)</v>
      </c>
      <c r="AL85" s="25" t="str">
        <f t="shared" si="53"/>
        <v>3,284 (24.1%)</v>
      </c>
      <c r="BA85" s="395">
        <v>1</v>
      </c>
      <c r="BB85" s="396" t="s">
        <v>861</v>
      </c>
      <c r="BC85" t="str">
        <f t="shared" si="39"/>
        <v>7A6</v>
      </c>
      <c r="BD85" t="str">
        <f t="shared" si="40"/>
        <v>NAoMe_initial_final_stage_tum_grp</v>
      </c>
      <c r="BE85" s="397" t="s">
        <v>862</v>
      </c>
      <c r="BF85" t="str">
        <f t="shared" si="41"/>
        <v>MBC in HESAPC</v>
      </c>
      <c r="BG85">
        <f t="shared" si="42"/>
        <v>36</v>
      </c>
      <c r="BH85" s="398">
        <f t="shared" si="43"/>
        <v>0.46154001355171198</v>
      </c>
      <c r="BO85" s="33"/>
    </row>
    <row r="86" spans="1:67">
      <c r="A86" s="316" t="s">
        <v>27</v>
      </c>
      <c r="B86" t="s">
        <v>401</v>
      </c>
      <c r="C86" t="s">
        <v>910</v>
      </c>
      <c r="D86" t="s">
        <v>314</v>
      </c>
      <c r="E86" s="316" t="s">
        <v>408</v>
      </c>
      <c r="F86" s="316" t="s">
        <v>402</v>
      </c>
      <c r="G86" s="316" t="s">
        <v>426</v>
      </c>
      <c r="H86" s="316" t="s">
        <v>401</v>
      </c>
      <c r="I86" s="316" t="s">
        <v>342</v>
      </c>
      <c r="J86" s="316" t="s">
        <v>344</v>
      </c>
      <c r="K86" s="36">
        <v>15</v>
      </c>
      <c r="L86" s="317">
        <v>0.19231000542640689</v>
      </c>
      <c r="M86" s="317">
        <v>0.35714000463485718</v>
      </c>
      <c r="N86" s="36">
        <v>147</v>
      </c>
      <c r="O86" s="317">
        <v>0.3363800048828125</v>
      </c>
      <c r="P86" s="317">
        <v>0.4523099958896637</v>
      </c>
      <c r="Q86" s="36">
        <v>147</v>
      </c>
      <c r="R86" s="317">
        <v>0.3363800048828125</v>
      </c>
      <c r="S86" s="317">
        <v>0.4523099958896637</v>
      </c>
      <c r="T86" t="s">
        <v>401</v>
      </c>
      <c r="U86" s="43" t="s">
        <v>290</v>
      </c>
      <c r="V86" s="44"/>
      <c r="W86" s="44" t="s">
        <v>338</v>
      </c>
      <c r="X86" s="44" t="str">
        <f>View_Patient_Characteristics!$C$9</f>
        <v>Ashford and St Peter's Hospitals NHS Foundation Trust</v>
      </c>
      <c r="Y86" s="44" t="s">
        <v>354</v>
      </c>
      <c r="Z86" s="44" t="s">
        <v>283</v>
      </c>
      <c r="AA86" t="s">
        <v>283</v>
      </c>
      <c r="AB86" s="30">
        <f t="shared" si="48"/>
        <v>20</v>
      </c>
      <c r="AC86" s="8">
        <f t="shared" si="48"/>
        <v>0.31746000051498408</v>
      </c>
      <c r="AD86" s="188">
        <f t="shared" si="49"/>
        <v>160</v>
      </c>
      <c r="AE86" s="191">
        <f t="shared" si="49"/>
        <v>0.24278999865055079</v>
      </c>
      <c r="AF86" s="9">
        <f t="shared" si="50"/>
        <v>3083</v>
      </c>
      <c r="AG86" s="7">
        <f t="shared" si="50"/>
        <v>0.2264900058507919</v>
      </c>
      <c r="AI86" s="35" t="str">
        <f t="shared" si="44"/>
        <v>80+ yrs</v>
      </c>
      <c r="AJ86" s="17" t="str">
        <f t="shared" si="51"/>
        <v>20 (31.7%)</v>
      </c>
      <c r="AK86" s="17" t="str">
        <f t="shared" si="52"/>
        <v>160 (24.3%)</v>
      </c>
      <c r="AL86" s="25" t="str">
        <f t="shared" si="53"/>
        <v>3,083 (22.6%)</v>
      </c>
      <c r="BA86" s="395">
        <v>1</v>
      </c>
      <c r="BB86" s="396" t="s">
        <v>861</v>
      </c>
      <c r="BC86" t="str">
        <f t="shared" si="39"/>
        <v>7A6</v>
      </c>
      <c r="BD86" t="str">
        <f t="shared" si="40"/>
        <v>NAoMe_initial_final_stage_tum_grp</v>
      </c>
      <c r="BE86" s="397" t="s">
        <v>862</v>
      </c>
      <c r="BF86" t="str">
        <f t="shared" si="41"/>
        <v>Stage 0-3</v>
      </c>
      <c r="BG86">
        <f t="shared" si="42"/>
        <v>15</v>
      </c>
      <c r="BH86" s="398">
        <f t="shared" si="43"/>
        <v>0.19231000542640689</v>
      </c>
      <c r="BO86" s="33"/>
    </row>
    <row r="87" spans="1:67">
      <c r="A87" s="316" t="s">
        <v>27</v>
      </c>
      <c r="B87" t="s">
        <v>401</v>
      </c>
      <c r="C87" t="s">
        <v>910</v>
      </c>
      <c r="D87" t="s">
        <v>314</v>
      </c>
      <c r="E87" s="316" t="s">
        <v>408</v>
      </c>
      <c r="F87" s="316" t="s">
        <v>402</v>
      </c>
      <c r="G87" s="316" t="s">
        <v>426</v>
      </c>
      <c r="H87" s="316" t="s">
        <v>401</v>
      </c>
      <c r="I87" s="316" t="s">
        <v>342</v>
      </c>
      <c r="J87" s="316" t="s">
        <v>336</v>
      </c>
      <c r="K87" s="36">
        <v>27</v>
      </c>
      <c r="L87" s="317">
        <v>0.34615001082420349</v>
      </c>
      <c r="M87" s="317">
        <v>0.64285999536514282</v>
      </c>
      <c r="N87" s="36">
        <v>178</v>
      </c>
      <c r="O87" s="317">
        <v>0.40731999278068542</v>
      </c>
      <c r="P87" s="317">
        <v>0.54768997430801392</v>
      </c>
      <c r="Q87" s="36">
        <v>178</v>
      </c>
      <c r="R87" s="317">
        <v>0.40731999278068542</v>
      </c>
      <c r="S87" s="317">
        <v>0.54768997430801392</v>
      </c>
      <c r="T87" t="s">
        <v>401</v>
      </c>
      <c r="U87" s="43" t="s">
        <v>290</v>
      </c>
      <c r="V87" s="44"/>
      <c r="W87" s="44"/>
      <c r="X87" s="44"/>
      <c r="Y87" s="44"/>
      <c r="Z87" s="44"/>
      <c r="AA87" t="s">
        <v>311</v>
      </c>
      <c r="AB87" s="30"/>
      <c r="AC87" s="8"/>
      <c r="AD87" s="9"/>
      <c r="AE87" s="8"/>
      <c r="AF87" s="9"/>
      <c r="AG87" s="7"/>
      <c r="AI87" s="35" t="str">
        <f t="shared" si="44"/>
        <v>GENDER</v>
      </c>
      <c r="AJ87" s="36" t="str">
        <f>""</f>
        <v/>
      </c>
      <c r="AK87" s="36" t="str">
        <f>""</f>
        <v/>
      </c>
      <c r="AL87" s="37" t="str">
        <f>""</f>
        <v/>
      </c>
      <c r="BA87" s="395">
        <v>1</v>
      </c>
      <c r="BB87" s="396" t="s">
        <v>861</v>
      </c>
      <c r="BC87" t="str">
        <f t="shared" si="39"/>
        <v>7A6</v>
      </c>
      <c r="BD87" t="str">
        <f t="shared" si="40"/>
        <v>NAoMe_initial_final_stage_tum_grp</v>
      </c>
      <c r="BE87" s="397" t="s">
        <v>862</v>
      </c>
      <c r="BF87" t="str">
        <f t="shared" si="41"/>
        <v>Stage 4</v>
      </c>
      <c r="BG87">
        <f t="shared" si="42"/>
        <v>27</v>
      </c>
      <c r="BH87" s="398">
        <f t="shared" si="43"/>
        <v>0.34615001082420349</v>
      </c>
      <c r="BO87" s="33"/>
    </row>
    <row r="88" spans="1:67">
      <c r="A88" s="316" t="s">
        <v>27</v>
      </c>
      <c r="B88" t="s">
        <v>401</v>
      </c>
      <c r="C88" t="s">
        <v>910</v>
      </c>
      <c r="D88" t="s">
        <v>314</v>
      </c>
      <c r="E88" s="316" t="s">
        <v>408</v>
      </c>
      <c r="F88" s="316" t="s">
        <v>402</v>
      </c>
      <c r="G88" s="316" t="s">
        <v>426</v>
      </c>
      <c r="H88" s="316" t="s">
        <v>401</v>
      </c>
      <c r="I88" s="316" t="s">
        <v>658</v>
      </c>
      <c r="J88" s="316" t="s">
        <v>345</v>
      </c>
      <c r="K88" s="36">
        <v>78</v>
      </c>
      <c r="L88" s="317">
        <v>1</v>
      </c>
      <c r="M88" s="317"/>
      <c r="N88" s="36">
        <v>437</v>
      </c>
      <c r="O88" s="317">
        <v>1</v>
      </c>
      <c r="P88" s="317"/>
      <c r="Q88" s="36">
        <v>437</v>
      </c>
      <c r="R88" s="317">
        <v>1</v>
      </c>
      <c r="S88" s="317"/>
      <c r="T88" t="s">
        <v>401</v>
      </c>
      <c r="U88" s="43" t="s">
        <v>290</v>
      </c>
      <c r="V88" s="44"/>
      <c r="W88" s="44" t="s">
        <v>338</v>
      </c>
      <c r="X88" s="44" t="str">
        <f>View_Patient_Characteristics!$C$9</f>
        <v>Ashford and St Peter's Hospitals NHS Foundation Trust</v>
      </c>
      <c r="Y88" s="44" t="s">
        <v>291</v>
      </c>
      <c r="Z88" s="44" t="s">
        <v>312</v>
      </c>
      <c r="AA88" t="s">
        <v>313</v>
      </c>
      <c r="AB88" s="30">
        <f>IFERROR(SUMIFS(K:K, $A:$A, $W88, $F:$F, $X88, $I:$I, $Y88, $J:$J, $Z88),0)</f>
        <v>63</v>
      </c>
      <c r="AC88" s="8">
        <f>IFERROR(SUMIFS(L:L, $A:$A, $W88, $F:$F, $X88, $I:$I, $Y88, $J:$J, $Z88),0)</f>
        <v>1</v>
      </c>
      <c r="AD88" s="188">
        <f>IF($V$2="Wales", #N/A, IFERROR(SUMIFS(N:N, $A:$A, $W88, $F:$F, $X88, $I:$I, $Y88, $J:$J, $Z88),0))</f>
        <v>650</v>
      </c>
      <c r="AE88" s="191">
        <f>IF($V$2="Wales", #N/A, IFERROR(SUMIFS(O:O, $A:$A, $W88, $F:$F, $X88, $I:$I, $Y88, $J:$J, $Z88),0))</f>
        <v>0.9863399863243103</v>
      </c>
      <c r="AF88" s="9">
        <f>IFERROR(SUMIFS(Q:Q, $A:$A, $W88, $F:$F, $X88, $I:$I, $Y88, $J:$J, $Z88),0)</f>
        <v>13492</v>
      </c>
      <c r="AG88" s="7">
        <f>IFERROR(SUMIFS(R:R, $A:$A, $W88, $F:$F, $X88, $I:$I, $Y88, $J:$J, $Z88),0)</f>
        <v>0.99118000268936157</v>
      </c>
      <c r="AI88" s="35" t="str">
        <f t="shared" si="44"/>
        <v>Female</v>
      </c>
      <c r="AJ88" s="17" t="str">
        <f>IF(OR(AB88=1, AB88=2, AB88=3, AB88=4), "&lt;5",TEXT(AB88, "#,##0"))   &amp;    IF(AB88=0,"", " ("&amp;TEXT(ROUND(AC88*100,1), "#0.0")&amp;"%)")</f>
        <v>63 (100.0%)</v>
      </c>
      <c r="AK88" s="17" t="str">
        <f>IF($V$2 = "Wales", "N/A", IF(OR(AD88=1, AD88=2, AD88=3, AD88=4), "&lt;5", TEXT(AD88, "#,##0"))   &amp;   IF(AD88=0,"", " ("&amp;TEXT(ROUND(AE88*100,1), "#0.0")&amp;"%)"))</f>
        <v>650 (98.6%)</v>
      </c>
      <c r="AL88" s="25" t="str">
        <f>IF(OR(AF88=1, AF88=2, AF88=3, AF88=4), "&lt;5", TEXT(AF88, "#,##0"))   &amp;   IF(AF88=0,"", " ("&amp;TEXT(ROUND(AG88*100,1), "#0.0")&amp;"%)")</f>
        <v>13,492 (99.1%)</v>
      </c>
      <c r="BA88" s="395">
        <v>1</v>
      </c>
      <c r="BB88" s="396" t="s">
        <v>861</v>
      </c>
      <c r="BC88" t="str">
        <f t="shared" si="39"/>
        <v>7A6</v>
      </c>
      <c r="BD88" t="str">
        <f t="shared" si="40"/>
        <v>NAoMe_initial_final_who_ps</v>
      </c>
      <c r="BE88" s="397" t="s">
        <v>862</v>
      </c>
      <c r="BF88" t="str">
        <f t="shared" si="41"/>
        <v>Not recorded</v>
      </c>
      <c r="BG88">
        <f t="shared" si="42"/>
        <v>78</v>
      </c>
      <c r="BH88" s="398">
        <f t="shared" si="43"/>
        <v>1</v>
      </c>
      <c r="BO88" s="33"/>
    </row>
    <row r="89" spans="1:67">
      <c r="A89" s="316" t="s">
        <v>27</v>
      </c>
      <c r="B89" t="s">
        <v>401</v>
      </c>
      <c r="C89" t="s">
        <v>910</v>
      </c>
      <c r="D89" t="s">
        <v>314</v>
      </c>
      <c r="E89" s="316" t="s">
        <v>408</v>
      </c>
      <c r="F89" s="316" t="s">
        <v>402</v>
      </c>
      <c r="G89" s="316" t="s">
        <v>426</v>
      </c>
      <c r="H89" s="316" t="s">
        <v>401</v>
      </c>
      <c r="I89" s="316" t="s">
        <v>291</v>
      </c>
      <c r="J89" s="316" t="s">
        <v>313</v>
      </c>
      <c r="K89" s="36">
        <v>76</v>
      </c>
      <c r="L89" s="317">
        <v>0.97435998916625977</v>
      </c>
      <c r="M89" s="317"/>
      <c r="N89" s="36">
        <v>435</v>
      </c>
      <c r="O89" s="317">
        <v>0.99541997909545898</v>
      </c>
      <c r="P89" s="317"/>
      <c r="Q89" s="36">
        <v>435</v>
      </c>
      <c r="R89" s="317">
        <v>0.99541997909545898</v>
      </c>
      <c r="S89" s="317"/>
      <c r="T89" t="s">
        <v>401</v>
      </c>
      <c r="U89" s="43" t="s">
        <v>290</v>
      </c>
      <c r="V89" s="44"/>
      <c r="W89" s="44" t="s">
        <v>338</v>
      </c>
      <c r="X89" s="44" t="str">
        <f>View_Patient_Characteristics!$C$9</f>
        <v>Ashford and St Peter's Hospitals NHS Foundation Trust</v>
      </c>
      <c r="Y89" s="44" t="s">
        <v>291</v>
      </c>
      <c r="Z89" s="44" t="s">
        <v>292</v>
      </c>
      <c r="AA89" t="s">
        <v>293</v>
      </c>
      <c r="AB89" s="30">
        <f>IFERROR(SUMIFS(K:K, $A:$A, $W89, $F:$F, $X89, $I:$I, $Y89, $J:$J, $Z89),0)</f>
        <v>0</v>
      </c>
      <c r="AC89" s="8">
        <f>IFERROR(SUMIFS(L:L, $A:$A, $W89, $F:$F, $X89, $I:$I, $Y89, $J:$J, $Z89),0)</f>
        <v>0</v>
      </c>
      <c r="AD89" s="188">
        <f>IF($V$2="Wales", #N/A, IFERROR(SUMIFS(N:N, $A:$A, $W89, $F:$F, $X89, $I:$I, $Y89, $J:$J, $Z89),0))</f>
        <v>9</v>
      </c>
      <c r="AE89" s="191">
        <f>IF($V$2="Wales", #N/A, IFERROR(SUMIFS(O:O, $A:$A, $W89, $F:$F, $X89, $I:$I, $Y89, $J:$J, $Z89),0))</f>
        <v>1.365999970585108E-2</v>
      </c>
      <c r="AF89" s="9">
        <f>IFERROR(SUMIFS(Q:Q, $A:$A, $W89, $F:$F, $X89, $I:$I, $Y89, $J:$J, $Z89),0)</f>
        <v>120</v>
      </c>
      <c r="AG89" s="7">
        <f>IFERROR(SUMIFS(R:R, $A:$A, $W89, $F:$F, $X89, $I:$I, $Y89, $J:$J, $Z89),0)</f>
        <v>8.8200001046061516E-3</v>
      </c>
      <c r="AI89" s="35" t="str">
        <f t="shared" si="44"/>
        <v>Male</v>
      </c>
      <c r="AJ89" s="17" t="str">
        <f>IF(OR(AB89=1, AB89=2, AB89=3, AB89=4), "&lt;5",TEXT(AB89, "#,##0"))   &amp;    IF(AB89=0,"", " ("&amp;TEXT(ROUND(AC89*100,1), "#0.0")&amp;"%)")</f>
        <v>0</v>
      </c>
      <c r="AK89" s="17" t="str">
        <f>IF($V$2 = "Wales", "N/A", IF(OR(AD89=1, AD89=2, AD89=3, AD89=4), "&lt;5", TEXT(AD89, "#,##0"))   &amp;   IF(AD89=0,"", " ("&amp;TEXT(ROUND(AE89*100,1), "#0.0")&amp;"%)"))</f>
        <v>9 (1.4%)</v>
      </c>
      <c r="AL89" s="25" t="str">
        <f>IF(OR(AF89=1, AF89=2, AF89=3, AF89=4), "&lt;5", TEXT(AF89, "#,##0"))   &amp;   IF(AF89=0,"", " ("&amp;TEXT(ROUND(AG89*100,1), "#0.0")&amp;"%)")</f>
        <v>120 (0.9%)</v>
      </c>
      <c r="BA89" s="395">
        <v>1</v>
      </c>
      <c r="BB89" s="396" t="s">
        <v>861</v>
      </c>
      <c r="BC89" t="str">
        <f t="shared" si="39"/>
        <v>7A6</v>
      </c>
      <c r="BD89" t="str">
        <f t="shared" si="40"/>
        <v>NAoMe_initial_gender</v>
      </c>
      <c r="BE89" s="397" t="s">
        <v>862</v>
      </c>
      <c r="BF89" t="str">
        <f t="shared" si="41"/>
        <v>Female</v>
      </c>
      <c r="BG89">
        <f t="shared" si="42"/>
        <v>76</v>
      </c>
      <c r="BH89" s="398">
        <f t="shared" si="43"/>
        <v>0.97435998916625977</v>
      </c>
      <c r="BO89" s="33"/>
    </row>
    <row r="90" spans="1:67">
      <c r="A90" s="316" t="s">
        <v>27</v>
      </c>
      <c r="B90" t="s">
        <v>401</v>
      </c>
      <c r="C90" t="s">
        <v>910</v>
      </c>
      <c r="D90" t="s">
        <v>314</v>
      </c>
      <c r="E90" s="316" t="s">
        <v>408</v>
      </c>
      <c r="F90" s="316" t="s">
        <v>402</v>
      </c>
      <c r="G90" s="316" t="s">
        <v>426</v>
      </c>
      <c r="H90" s="316" t="s">
        <v>401</v>
      </c>
      <c r="I90" s="316" t="s">
        <v>291</v>
      </c>
      <c r="J90" s="316" t="s">
        <v>293</v>
      </c>
      <c r="K90" s="36">
        <v>2</v>
      </c>
      <c r="L90" s="317">
        <v>2.5639999657869339E-2</v>
      </c>
      <c r="M90" s="317"/>
      <c r="N90" s="36">
        <v>2</v>
      </c>
      <c r="O90" s="317">
        <v>4.5799999497830868E-3</v>
      </c>
      <c r="P90" s="317"/>
      <c r="Q90" s="36">
        <v>2</v>
      </c>
      <c r="R90" s="317">
        <v>4.5799999497830868E-3</v>
      </c>
      <c r="S90" s="317"/>
      <c r="T90" t="s">
        <v>401</v>
      </c>
      <c r="U90" s="43" t="s">
        <v>290</v>
      </c>
      <c r="V90" s="44"/>
      <c r="W90" s="44"/>
      <c r="X90" s="44"/>
      <c r="Y90" s="44"/>
      <c r="Z90" s="44"/>
      <c r="AA90" t="s">
        <v>285</v>
      </c>
      <c r="AB90" s="30"/>
      <c r="AC90" s="8"/>
      <c r="AD90" s="9"/>
      <c r="AE90" s="8"/>
      <c r="AF90" s="9"/>
      <c r="AG90" s="7"/>
      <c r="AI90" s="35" t="str">
        <f t="shared" si="44"/>
        <v>ETHNIC GROUP</v>
      </c>
      <c r="AJ90" s="36" t="str">
        <f>""</f>
        <v/>
      </c>
      <c r="AK90" s="36" t="str">
        <f>""</f>
        <v/>
      </c>
      <c r="AL90" s="37" t="str">
        <f>""</f>
        <v/>
      </c>
      <c r="BA90" s="395">
        <v>1</v>
      </c>
      <c r="BB90" s="396" t="s">
        <v>861</v>
      </c>
      <c r="BC90" t="str">
        <f t="shared" si="39"/>
        <v>7A6</v>
      </c>
      <c r="BD90" t="str">
        <f t="shared" si="40"/>
        <v>NAoMe_initial_gender</v>
      </c>
      <c r="BE90" s="397" t="s">
        <v>862</v>
      </c>
      <c r="BF90" t="str">
        <f t="shared" si="41"/>
        <v>Male</v>
      </c>
      <c r="BG90">
        <f t="shared" si="42"/>
        <v>2</v>
      </c>
      <c r="BH90" s="398">
        <f t="shared" si="43"/>
        <v>2.5639999657869339E-2</v>
      </c>
      <c r="BO90" s="33"/>
    </row>
    <row r="91" spans="1:67">
      <c r="A91" s="316" t="s">
        <v>27</v>
      </c>
      <c r="B91" t="s">
        <v>401</v>
      </c>
      <c r="C91" t="s">
        <v>910</v>
      </c>
      <c r="D91" t="s">
        <v>314</v>
      </c>
      <c r="E91" s="316" t="s">
        <v>408</v>
      </c>
      <c r="F91" s="316" t="s">
        <v>402</v>
      </c>
      <c r="G91" s="316" t="s">
        <v>426</v>
      </c>
      <c r="H91" s="316" t="s">
        <v>401</v>
      </c>
      <c r="I91" s="316" t="s">
        <v>659</v>
      </c>
      <c r="J91" s="316" t="s">
        <v>294</v>
      </c>
      <c r="K91" s="36">
        <v>0</v>
      </c>
      <c r="L91" s="317">
        <v>0</v>
      </c>
      <c r="M91" s="317"/>
      <c r="N91" s="36">
        <v>0</v>
      </c>
      <c r="O91" s="317">
        <v>0</v>
      </c>
      <c r="P91" s="317"/>
      <c r="Q91" s="36">
        <v>0</v>
      </c>
      <c r="R91" s="317">
        <v>0</v>
      </c>
      <c r="S91" s="317"/>
      <c r="T91" t="s">
        <v>401</v>
      </c>
      <c r="U91" s="43" t="s">
        <v>290</v>
      </c>
      <c r="V91" s="44"/>
      <c r="W91" s="44" t="s">
        <v>338</v>
      </c>
      <c r="X91" s="44" t="str">
        <f>View_Patient_Characteristics!$C$9</f>
        <v>Ashford and St Peter's Hospitals NHS Foundation Trust</v>
      </c>
      <c r="Y91" s="44" t="s">
        <v>656</v>
      </c>
      <c r="Z91" s="44" t="s">
        <v>286</v>
      </c>
      <c r="AA91" t="s">
        <v>286</v>
      </c>
      <c r="AB91" s="194">
        <f t="shared" ref="AB91:AB96" si="54">IF($V$2="Wales", #N/A, IFERROR(SUMIFS(K:K, $A:$A, $W91, $F:$F, $X91, $I:$I, $Y91, $J:$J, $Z91),0))</f>
        <v>2</v>
      </c>
      <c r="AC91" s="47">
        <f t="shared" ref="AC91:AD96" si="55">IF($V$2="Wales", #N/A, IFERROR(SUMIFS(M:M, $A:$A, $W91, $F:$F, $X91, $I:$I, $Y91, $J:$J, $Z91),0))</f>
        <v>3.2790001481771469E-2</v>
      </c>
      <c r="AD91" s="188">
        <f t="shared" si="55"/>
        <v>9</v>
      </c>
      <c r="AE91" s="47">
        <f t="shared" ref="AE91:AF96" si="56">IF($V$2="Wales", #N/A, IFERROR(SUMIFS(P:P, $A:$A, $W91, $F:$F, $X91, $I:$I, $Y91, $J:$J, $Z91),0))</f>
        <v>1.437999960035086E-2</v>
      </c>
      <c r="AF91" s="188">
        <f t="shared" si="56"/>
        <v>565</v>
      </c>
      <c r="AG91" s="48">
        <f t="shared" ref="AG91:AG96" si="57">IF($V$2="Wales", #N/A, IFERROR(SUMIFS(S:S, $A:$A, $W91, $F:$F, $X91, $I:$I, $Y91, $J:$J, $Z91),0))</f>
        <v>4.221000149846077E-2</v>
      </c>
      <c r="AI91" s="35" t="str">
        <f t="shared" si="44"/>
        <v>Asian or Asian British</v>
      </c>
      <c r="AJ91" s="17" t="str">
        <f>IF($V$2 = "Wales", "N/A", IF(OR(AB91=1, AB91=2, AB91=3, AB91=4), "&lt;5",TEXT(AB91, "#,##0"))   &amp;    IF(AB91=0,"", " ("&amp;TEXT(ROUND(AC91*100,1), "#0.0")&amp;"%)"))</f>
        <v>&lt;5 (3.3%)</v>
      </c>
      <c r="AK91" s="17" t="str">
        <f>IF($V$2 = "Wales", "N/A", IF(OR(AD91=1, AD91=2, AD91=3, AD91=4), "&lt;5", TEXT(AD91, "#,##0"))   &amp;   IF(AD91=0,"", " ("&amp;TEXT(ROUND(AE91*100,1), "#0.0")&amp;"%)"))</f>
        <v>9 (1.4%)</v>
      </c>
      <c r="AL91" s="25" t="str">
        <f>IF($V$2 = "Wales", "N/A", IF(OR(AF91=1, AF91=2, AF91=3, AF91=4), "&lt;5", TEXT(AF91, "#,##0"))   &amp;   IF(AF91=0,"", " ("&amp;TEXT(ROUND(AG91*100,1), "#0.0")&amp;"%)"))</f>
        <v>565 (4.2%)</v>
      </c>
      <c r="BA91" s="395">
        <v>1</v>
      </c>
      <c r="BB91" s="396" t="s">
        <v>861</v>
      </c>
      <c r="BC91" t="str">
        <f t="shared" si="39"/>
        <v>7A6</v>
      </c>
      <c r="BD91" t="str">
        <f t="shared" si="40"/>
        <v>NAoMe_initial_imd_2019</v>
      </c>
      <c r="BE91" s="397" t="s">
        <v>862</v>
      </c>
      <c r="BF91" t="str">
        <f t="shared" si="41"/>
        <v>1 - most deprived</v>
      </c>
      <c r="BG91">
        <f t="shared" si="42"/>
        <v>0</v>
      </c>
      <c r="BH91" s="398">
        <f t="shared" si="43"/>
        <v>0</v>
      </c>
      <c r="BO91" s="33"/>
    </row>
    <row r="92" spans="1:67">
      <c r="A92" s="316" t="s">
        <v>27</v>
      </c>
      <c r="B92" t="s">
        <v>401</v>
      </c>
      <c r="C92" t="s">
        <v>910</v>
      </c>
      <c r="D92" t="s">
        <v>314</v>
      </c>
      <c r="E92" s="316" t="s">
        <v>408</v>
      </c>
      <c r="F92" s="316" t="s">
        <v>402</v>
      </c>
      <c r="G92" s="316" t="s">
        <v>426</v>
      </c>
      <c r="H92" s="316" t="s">
        <v>401</v>
      </c>
      <c r="I92" s="316" t="s">
        <v>659</v>
      </c>
      <c r="J92" s="316" t="s">
        <v>15</v>
      </c>
      <c r="K92" s="36">
        <v>0</v>
      </c>
      <c r="L92" s="317">
        <v>0</v>
      </c>
      <c r="M92" s="317"/>
      <c r="N92" s="36">
        <v>0</v>
      </c>
      <c r="O92" s="317">
        <v>0</v>
      </c>
      <c r="P92" s="317"/>
      <c r="Q92" s="36">
        <v>0</v>
      </c>
      <c r="R92" s="317">
        <v>0</v>
      </c>
      <c r="S92" s="317"/>
      <c r="T92" t="s">
        <v>401</v>
      </c>
      <c r="U92" s="43" t="s">
        <v>290</v>
      </c>
      <c r="V92" s="44"/>
      <c r="W92" s="44" t="s">
        <v>338</v>
      </c>
      <c r="X92" s="44" t="str">
        <f>View_Patient_Characteristics!$C$9</f>
        <v>Ashford and St Peter's Hospitals NHS Foundation Trust</v>
      </c>
      <c r="Y92" s="44" t="s">
        <v>656</v>
      </c>
      <c r="Z92" s="44" t="s">
        <v>287</v>
      </c>
      <c r="AA92" t="s">
        <v>287</v>
      </c>
      <c r="AB92" s="194">
        <f t="shared" si="54"/>
        <v>2</v>
      </c>
      <c r="AC92" s="47">
        <f t="shared" si="55"/>
        <v>3.2790001481771469E-2</v>
      </c>
      <c r="AD92" s="188">
        <f t="shared" si="55"/>
        <v>2</v>
      </c>
      <c r="AE92" s="47">
        <f t="shared" si="56"/>
        <v>3.19000007584691E-3</v>
      </c>
      <c r="AF92" s="188">
        <f t="shared" si="56"/>
        <v>439</v>
      </c>
      <c r="AG92" s="48">
        <f t="shared" si="57"/>
        <v>3.2800000160932541E-2</v>
      </c>
      <c r="AI92" s="35" t="str">
        <f t="shared" si="44"/>
        <v>Black or Black British</v>
      </c>
      <c r="AJ92" s="17" t="str">
        <f>IF($V$2 = "Wales", "N/A", IF(OR(AB92=1, AB92=2, AB92=3, AB92=4), "&lt;5",TEXT(AB92, "#,##0"))   &amp;    IF(AB92=0,"", " ("&amp;TEXT(ROUND(AC92*100,1), "#0.0")&amp;"%)"))</f>
        <v>&lt;5 (3.3%)</v>
      </c>
      <c r="AK92" s="17" t="str">
        <f>IF($V$2 = "Wales", "N/A", IF(OR(AD92=1, AD92=2, AD92=3, AD92=4), "&lt;5", TEXT(AD92, "#,##0"))   &amp;   IF(AD92=0,"", " ("&amp;TEXT(ROUND(AE92*100,1), "#0.0")&amp;"%)"))</f>
        <v>&lt;5 (0.3%)</v>
      </c>
      <c r="AL92" s="25" t="str">
        <f>IF($V$2 = "Wales", "N/A", IF(OR(AF92=1, AF92=2, AF92=3, AF92=4), "&lt;5", TEXT(AF92, "#,##0"))   &amp;   IF(AF92=0,"", " ("&amp;TEXT(ROUND(AG92*100,1), "#0.0")&amp;"%)"))</f>
        <v>439 (3.3%)</v>
      </c>
      <c r="BA92" s="395">
        <v>1</v>
      </c>
      <c r="BB92" s="396" t="s">
        <v>861</v>
      </c>
      <c r="BC92" t="str">
        <f t="shared" si="39"/>
        <v>7A6</v>
      </c>
      <c r="BD92" t="str">
        <f t="shared" si="40"/>
        <v>NAoMe_initial_imd_2019</v>
      </c>
      <c r="BE92" s="397" t="s">
        <v>862</v>
      </c>
      <c r="BF92" t="str">
        <f t="shared" si="41"/>
        <v>2</v>
      </c>
      <c r="BG92">
        <f t="shared" si="42"/>
        <v>0</v>
      </c>
      <c r="BH92" s="398">
        <f t="shared" si="43"/>
        <v>0</v>
      </c>
      <c r="BO92" s="33"/>
    </row>
    <row r="93" spans="1:67">
      <c r="A93" s="316" t="s">
        <v>27</v>
      </c>
      <c r="B93" t="s">
        <v>401</v>
      </c>
      <c r="C93" t="s">
        <v>910</v>
      </c>
      <c r="D93" t="s">
        <v>314</v>
      </c>
      <c r="E93" s="316" t="s">
        <v>408</v>
      </c>
      <c r="F93" s="316" t="s">
        <v>402</v>
      </c>
      <c r="G93" s="316" t="s">
        <v>426</v>
      </c>
      <c r="H93" s="316" t="s">
        <v>401</v>
      </c>
      <c r="I93" s="316" t="s">
        <v>659</v>
      </c>
      <c r="J93" s="316" t="s">
        <v>16</v>
      </c>
      <c r="K93" s="36">
        <v>0</v>
      </c>
      <c r="L93" s="317">
        <v>0</v>
      </c>
      <c r="M93" s="317"/>
      <c r="N93" s="36">
        <v>0</v>
      </c>
      <c r="O93" s="317">
        <v>0</v>
      </c>
      <c r="P93" s="317"/>
      <c r="Q93" s="36">
        <v>0</v>
      </c>
      <c r="R93" s="317">
        <v>0</v>
      </c>
      <c r="S93" s="317"/>
      <c r="T93" t="s">
        <v>401</v>
      </c>
      <c r="U93" s="43" t="s">
        <v>290</v>
      </c>
      <c r="V93" s="44"/>
      <c r="W93" s="44" t="s">
        <v>338</v>
      </c>
      <c r="X93" s="44" t="str">
        <f>View_Patient_Characteristics!$C$9</f>
        <v>Ashford and St Peter's Hospitals NHS Foundation Trust</v>
      </c>
      <c r="Y93" s="44" t="s">
        <v>656</v>
      </c>
      <c r="Z93" s="44" t="s">
        <v>259</v>
      </c>
      <c r="AA93" t="s">
        <v>259</v>
      </c>
      <c r="AB93" s="194">
        <f t="shared" si="54"/>
        <v>0</v>
      </c>
      <c r="AC93" s="47">
        <f t="shared" si="55"/>
        <v>0</v>
      </c>
      <c r="AD93" s="188">
        <f t="shared" si="55"/>
        <v>2</v>
      </c>
      <c r="AE93" s="47">
        <f t="shared" si="56"/>
        <v>3.19000007584691E-3</v>
      </c>
      <c r="AF93" s="188">
        <f t="shared" si="56"/>
        <v>117</v>
      </c>
      <c r="AG93" s="48">
        <f t="shared" si="57"/>
        <v>8.7400004267692566E-3</v>
      </c>
      <c r="AI93" s="35" t="str">
        <f t="shared" si="44"/>
        <v>Mixed</v>
      </c>
      <c r="AJ93" s="17" t="str">
        <f>IF($V$2 = "Wales", "N/A", IF(OR(AB93=1, AB93=2, AB93=3, AB93=4), "&lt;5",TEXT(AB93, "#,##0"))   &amp;    IF(AB93=0,"", " ("&amp;TEXT(ROUND(AC93*100,1), "#0.0")&amp;"%)"))</f>
        <v>0</v>
      </c>
      <c r="AK93" s="17" t="str">
        <f>IF($V$2 = "Wales", "N/A", IF(OR(AD93=1, AD93=2, AD93=3, AD93=4), "&lt;5", TEXT(AD93, "#,##0"))   &amp;   IF(AD93=0,"", " ("&amp;TEXT(ROUND(AE93*100,1), "#0.0")&amp;"%)"))</f>
        <v>&lt;5 (0.3%)</v>
      </c>
      <c r="AL93" s="25" t="str">
        <f>IF($V$2 = "Wales", "N/A", IF(OR(AF93=1, AF93=2, AF93=3, AF93=4), "&lt;5", TEXT(AF93, "#,##0"))   &amp;   IF(AF93=0,"", " ("&amp;TEXT(ROUND(AG93*100,1), "#0.0")&amp;"%)"))</f>
        <v>117 (0.9%)</v>
      </c>
      <c r="BA93" s="395">
        <v>1</v>
      </c>
      <c r="BB93" s="396" t="s">
        <v>861</v>
      </c>
      <c r="BC93" t="str">
        <f t="shared" si="39"/>
        <v>7A6</v>
      </c>
      <c r="BD93" t="str">
        <f t="shared" si="40"/>
        <v>NAoMe_initial_imd_2019</v>
      </c>
      <c r="BE93" s="397" t="s">
        <v>862</v>
      </c>
      <c r="BF93" t="str">
        <f t="shared" si="41"/>
        <v>3</v>
      </c>
      <c r="BG93">
        <f t="shared" si="42"/>
        <v>0</v>
      </c>
      <c r="BH93" s="398">
        <f t="shared" si="43"/>
        <v>0</v>
      </c>
      <c r="BO93" s="33"/>
    </row>
    <row r="94" spans="1:67">
      <c r="A94" s="316" t="s">
        <v>27</v>
      </c>
      <c r="B94" t="s">
        <v>401</v>
      </c>
      <c r="C94" t="s">
        <v>910</v>
      </c>
      <c r="D94" t="s">
        <v>314</v>
      </c>
      <c r="E94" s="316" t="s">
        <v>408</v>
      </c>
      <c r="F94" s="316" t="s">
        <v>402</v>
      </c>
      <c r="G94" s="316" t="s">
        <v>426</v>
      </c>
      <c r="H94" s="316" t="s">
        <v>401</v>
      </c>
      <c r="I94" s="316" t="s">
        <v>659</v>
      </c>
      <c r="J94" s="316" t="s">
        <v>17</v>
      </c>
      <c r="K94" s="36">
        <v>0</v>
      </c>
      <c r="L94" s="317">
        <v>0</v>
      </c>
      <c r="M94" s="317"/>
      <c r="N94" s="36">
        <v>0</v>
      </c>
      <c r="O94" s="317">
        <v>0</v>
      </c>
      <c r="P94" s="317"/>
      <c r="Q94" s="36">
        <v>0</v>
      </c>
      <c r="R94" s="317">
        <v>0</v>
      </c>
      <c r="S94" s="317"/>
      <c r="T94" t="s">
        <v>401</v>
      </c>
      <c r="U94" s="43" t="s">
        <v>290</v>
      </c>
      <c r="V94" s="44"/>
      <c r="W94" s="44" t="s">
        <v>338</v>
      </c>
      <c r="X94" s="44" t="str">
        <f>View_Patient_Characteristics!$C$9</f>
        <v>Ashford and St Peter's Hospitals NHS Foundation Trust</v>
      </c>
      <c r="Y94" s="44" t="s">
        <v>656</v>
      </c>
      <c r="Z94" s="44" t="s">
        <v>288</v>
      </c>
      <c r="AA94" t="s">
        <v>288</v>
      </c>
      <c r="AB94" s="194">
        <f t="shared" si="54"/>
        <v>2</v>
      </c>
      <c r="AC94" s="47">
        <f t="shared" si="55"/>
        <v>3.2790001481771469E-2</v>
      </c>
      <c r="AD94" s="188">
        <f t="shared" si="55"/>
        <v>9</v>
      </c>
      <c r="AE94" s="47">
        <f t="shared" si="56"/>
        <v>1.437999960035086E-2</v>
      </c>
      <c r="AF94" s="188">
        <f t="shared" si="56"/>
        <v>254</v>
      </c>
      <c r="AG94" s="48">
        <f t="shared" si="57"/>
        <v>1.8980000168085098E-2</v>
      </c>
      <c r="AI94" s="35" t="str">
        <f t="shared" si="44"/>
        <v>Other Ethnic Group</v>
      </c>
      <c r="AJ94" s="17" t="str">
        <f>IF($V$2 = "Wales", "N/A", IF(OR(AB94=1, AB94=2, AB94=3, AB94=4), "&lt;5",TEXT(AB94, "#,##0"))   &amp;    IF(AB94=0,"", " ("&amp;TEXT(ROUND(AC94*100,1), "#0.0")&amp;"%)"))</f>
        <v>&lt;5 (3.3%)</v>
      </c>
      <c r="AK94" s="17" t="str">
        <f>IF($V$2 = "Wales", "N/A", IF(OR(AD94=1, AD94=2, AD94=3, AD94=4), "&lt;5", TEXT(AD94, "#,##0"))   &amp;   IF(AD94=0,"", " ("&amp;TEXT(ROUND(AE94*100,1), "#0.0")&amp;"%)"))</f>
        <v>9 (1.4%)</v>
      </c>
      <c r="AL94" s="25" t="str">
        <f>IF($V$2 = "Wales", "N/A", IF(OR(AF94=1, AF94=2, AF94=3, AF94=4), "&lt;5", TEXT(AF94, "#,##0"))   &amp;   IF(AF94=0,"", " ("&amp;TEXT(ROUND(AG94*100,1), "#0.0")&amp;"%)"))</f>
        <v>254 (1.9%)</v>
      </c>
      <c r="BA94" s="395">
        <v>1</v>
      </c>
      <c r="BB94" s="396" t="s">
        <v>861</v>
      </c>
      <c r="BC94" t="str">
        <f t="shared" si="39"/>
        <v>7A6</v>
      </c>
      <c r="BD94" t="str">
        <f t="shared" si="40"/>
        <v>NAoMe_initial_imd_2019</v>
      </c>
      <c r="BE94" s="397" t="s">
        <v>862</v>
      </c>
      <c r="BF94" t="str">
        <f t="shared" si="41"/>
        <v>4</v>
      </c>
      <c r="BG94">
        <f t="shared" si="42"/>
        <v>0</v>
      </c>
      <c r="BH94" s="398">
        <f t="shared" si="43"/>
        <v>0</v>
      </c>
      <c r="BO94" s="33"/>
    </row>
    <row r="95" spans="1:67">
      <c r="A95" s="316" t="s">
        <v>27</v>
      </c>
      <c r="B95" t="s">
        <v>401</v>
      </c>
      <c r="C95" t="s">
        <v>910</v>
      </c>
      <c r="D95" t="s">
        <v>314</v>
      </c>
      <c r="E95" s="316" t="s">
        <v>408</v>
      </c>
      <c r="F95" s="316" t="s">
        <v>402</v>
      </c>
      <c r="G95" s="316" t="s">
        <v>426</v>
      </c>
      <c r="H95" s="316" t="s">
        <v>401</v>
      </c>
      <c r="I95" s="316" t="s">
        <v>659</v>
      </c>
      <c r="J95" s="316" t="s">
        <v>295</v>
      </c>
      <c r="K95" s="36">
        <v>0</v>
      </c>
      <c r="L95" s="317">
        <v>0</v>
      </c>
      <c r="M95" s="317"/>
      <c r="N95" s="36">
        <v>0</v>
      </c>
      <c r="O95" s="317">
        <v>0</v>
      </c>
      <c r="P95" s="317"/>
      <c r="Q95" s="36">
        <v>0</v>
      </c>
      <c r="R95" s="317">
        <v>0</v>
      </c>
      <c r="S95" s="317"/>
      <c r="T95" t="s">
        <v>401</v>
      </c>
      <c r="U95" s="43" t="s">
        <v>290</v>
      </c>
      <c r="V95" s="44"/>
      <c r="W95" s="44" t="s">
        <v>338</v>
      </c>
      <c r="X95" s="44" t="str">
        <f>View_Patient_Characteristics!$C$9</f>
        <v>Ashford and St Peter's Hospitals NHS Foundation Trust</v>
      </c>
      <c r="Y95" s="44" t="s">
        <v>656</v>
      </c>
      <c r="Z95" s="44" t="s">
        <v>258</v>
      </c>
      <c r="AA95" t="s">
        <v>258</v>
      </c>
      <c r="AB95" s="194">
        <f t="shared" si="54"/>
        <v>55</v>
      </c>
      <c r="AC95" s="47">
        <f t="shared" si="55"/>
        <v>0.90163999795913696</v>
      </c>
      <c r="AD95" s="188">
        <f t="shared" si="55"/>
        <v>604</v>
      </c>
      <c r="AE95" s="47">
        <f t="shared" si="56"/>
        <v>0.96486002206802368</v>
      </c>
      <c r="AF95" s="188">
        <f t="shared" si="56"/>
        <v>12010</v>
      </c>
      <c r="AG95" s="48">
        <f t="shared" si="57"/>
        <v>0.89727002382278442</v>
      </c>
      <c r="AI95" s="35" t="str">
        <f t="shared" si="44"/>
        <v>White</v>
      </c>
      <c r="AJ95" s="17" t="str">
        <f>IF($V$2 = "Wales", "N/A", IF(OR(AB95=1, AB95=2, AB95=3, AB95=4), "&lt;5",TEXT(AB95, "#,##0"))   &amp;    IF(AB95=0,"", " ("&amp;TEXT(ROUND(AC95*100,1), "#0.0")&amp;"%)"))</f>
        <v>55 (90.2%)</v>
      </c>
      <c r="AK95" s="17" t="str">
        <f>IF($V$2 = "Wales", "N/A", IF(OR(AD95=1, AD95=2, AD95=3, AD95=4), "&lt;5", TEXT(AD95, "#,##0"))   &amp;   IF(AD95=0,"", " ("&amp;TEXT(ROUND(AE95*100,1), "#0.0")&amp;"%)"))</f>
        <v>604 (96.5%)</v>
      </c>
      <c r="AL95" s="25" t="str">
        <f>IF($V$2 = "Wales", "N/A", IF(OR(AF95=1, AF95=2, AF95=3, AF95=4), "&lt;5", TEXT(AF95, "#,##0"))   &amp;   IF(AF95=0,"", " ("&amp;TEXT(ROUND(AG95*100,1), "#0.0")&amp;"%)"))</f>
        <v>12,010 (89.7%)</v>
      </c>
      <c r="BA95" s="395">
        <v>1</v>
      </c>
      <c r="BB95" s="396" t="s">
        <v>861</v>
      </c>
      <c r="BC95" t="str">
        <f t="shared" si="39"/>
        <v>7A6</v>
      </c>
      <c r="BD95" t="str">
        <f t="shared" si="40"/>
        <v>NAoMe_initial_imd_2019</v>
      </c>
      <c r="BE95" s="397" t="s">
        <v>862</v>
      </c>
      <c r="BF95" t="str">
        <f t="shared" si="41"/>
        <v>5 - least deprived</v>
      </c>
      <c r="BG95">
        <f t="shared" si="42"/>
        <v>0</v>
      </c>
      <c r="BH95" s="398">
        <f t="shared" si="43"/>
        <v>0</v>
      </c>
      <c r="BO95" s="33"/>
    </row>
    <row r="96" spans="1:67">
      <c r="A96" s="316" t="s">
        <v>27</v>
      </c>
      <c r="B96" t="s">
        <v>401</v>
      </c>
      <c r="C96" t="s">
        <v>910</v>
      </c>
      <c r="D96" t="s">
        <v>314</v>
      </c>
      <c r="E96" s="316" t="s">
        <v>408</v>
      </c>
      <c r="F96" s="316" t="s">
        <v>402</v>
      </c>
      <c r="G96" s="316" t="s">
        <v>426</v>
      </c>
      <c r="H96" s="316" t="s">
        <v>401</v>
      </c>
      <c r="I96" s="316" t="s">
        <v>659</v>
      </c>
      <c r="J96" s="316" t="s">
        <v>260</v>
      </c>
      <c r="K96" s="36">
        <v>78</v>
      </c>
      <c r="L96" s="317">
        <v>1</v>
      </c>
      <c r="M96" s="317"/>
      <c r="N96" s="36">
        <v>437</v>
      </c>
      <c r="O96" s="317">
        <v>1</v>
      </c>
      <c r="P96" s="317"/>
      <c r="Q96" s="36">
        <v>437</v>
      </c>
      <c r="R96" s="317">
        <v>1</v>
      </c>
      <c r="S96" s="317"/>
      <c r="T96" t="s">
        <v>401</v>
      </c>
      <c r="U96" s="43" t="s">
        <v>290</v>
      </c>
      <c r="V96" s="44"/>
      <c r="W96" s="44" t="s">
        <v>338</v>
      </c>
      <c r="X96" s="44" t="str">
        <f>View_Patient_Characteristics!$C$9</f>
        <v>Ashford and St Peter's Hospitals NHS Foundation Trust</v>
      </c>
      <c r="Y96" s="44" t="s">
        <v>656</v>
      </c>
      <c r="Z96" s="44" t="s">
        <v>260</v>
      </c>
      <c r="AA96" t="s">
        <v>260</v>
      </c>
      <c r="AB96" s="194">
        <f t="shared" si="54"/>
        <v>2</v>
      </c>
      <c r="AC96" s="47">
        <f t="shared" si="55"/>
        <v>0</v>
      </c>
      <c r="AD96" s="188">
        <f t="shared" si="55"/>
        <v>33</v>
      </c>
      <c r="AE96" s="47">
        <f t="shared" si="56"/>
        <v>0</v>
      </c>
      <c r="AF96" s="188">
        <f t="shared" si="56"/>
        <v>227</v>
      </c>
      <c r="AG96" s="48">
        <f t="shared" si="57"/>
        <v>0</v>
      </c>
      <c r="AI96" s="35" t="str">
        <f t="shared" si="44"/>
        <v>Unknown</v>
      </c>
      <c r="AJ96" s="38" t="str">
        <f>IF($V$2 = "Wales", "N/A", TEXT(AB96, "#,##0"))</f>
        <v>2</v>
      </c>
      <c r="AK96" s="38" t="str">
        <f>IF($V$2 = "Wales", "N/A", TEXT(AD96, "#,##0"))</f>
        <v>33</v>
      </c>
      <c r="AL96" s="39" t="str">
        <f>IF($V$2 = "Wales", "N/A", TEXT(AF96, "#,##0"))</f>
        <v>227</v>
      </c>
      <c r="BA96" s="395">
        <v>1</v>
      </c>
      <c r="BB96" s="396" t="s">
        <v>861</v>
      </c>
      <c r="BC96" t="str">
        <f t="shared" si="39"/>
        <v>7A6</v>
      </c>
      <c r="BD96" t="str">
        <f t="shared" si="40"/>
        <v>NAoMe_initial_imd_2019</v>
      </c>
      <c r="BE96" s="397" t="s">
        <v>862</v>
      </c>
      <c r="BF96" t="str">
        <f t="shared" si="41"/>
        <v>Unknown</v>
      </c>
      <c r="BG96">
        <f t="shared" si="42"/>
        <v>78</v>
      </c>
      <c r="BH96" s="398">
        <f t="shared" si="43"/>
        <v>1</v>
      </c>
      <c r="BO96" s="33"/>
    </row>
    <row r="97" spans="1:67">
      <c r="A97" s="316" t="s">
        <v>27</v>
      </c>
      <c r="B97" t="s">
        <v>401</v>
      </c>
      <c r="C97" t="s">
        <v>910</v>
      </c>
      <c r="D97" t="s">
        <v>314</v>
      </c>
      <c r="E97" s="316" t="s">
        <v>408</v>
      </c>
      <c r="F97" s="316" t="s">
        <v>402</v>
      </c>
      <c r="G97" s="316" t="s">
        <v>426</v>
      </c>
      <c r="H97" s="316" t="s">
        <v>401</v>
      </c>
      <c r="I97" s="316" t="s">
        <v>296</v>
      </c>
      <c r="J97" s="316" t="s">
        <v>297</v>
      </c>
      <c r="K97" s="36">
        <v>59</v>
      </c>
      <c r="L97" s="317">
        <v>0.75641000270843506</v>
      </c>
      <c r="M97" s="317">
        <v>0.77631998062133789</v>
      </c>
      <c r="N97" s="36">
        <v>291</v>
      </c>
      <c r="O97" s="317">
        <v>0.66589999198913574</v>
      </c>
      <c r="P97" s="317">
        <v>0.67673999071121216</v>
      </c>
      <c r="Q97" s="36">
        <v>291</v>
      </c>
      <c r="R97" s="317">
        <v>0.66589999198913574</v>
      </c>
      <c r="S97" s="317">
        <v>0.67673999071121216</v>
      </c>
      <c r="T97" t="s">
        <v>401</v>
      </c>
      <c r="U97" s="43" t="s">
        <v>290</v>
      </c>
      <c r="V97" s="44"/>
      <c r="W97" s="44"/>
      <c r="X97" s="44"/>
      <c r="Y97" s="44"/>
      <c r="Z97" s="44"/>
      <c r="AA97" t="s">
        <v>378</v>
      </c>
      <c r="AB97" s="30"/>
      <c r="AC97" s="8"/>
      <c r="AD97" s="9"/>
      <c r="AE97" s="8"/>
      <c r="AF97" s="9"/>
      <c r="AG97" s="7"/>
      <c r="AI97" s="35" t="str">
        <f t="shared" si="44"/>
        <v>SITE OF METASTASES**</v>
      </c>
      <c r="AJ97" s="36" t="str">
        <f>""</f>
        <v/>
      </c>
      <c r="AK97" s="36" t="str">
        <f>""</f>
        <v/>
      </c>
      <c r="AL97" s="37" t="str">
        <f>""</f>
        <v/>
      </c>
      <c r="BA97" s="395">
        <v>1</v>
      </c>
      <c r="BB97" s="396" t="s">
        <v>861</v>
      </c>
      <c r="BC97" t="str">
        <f t="shared" si="39"/>
        <v>7A6</v>
      </c>
      <c r="BD97" t="str">
        <f t="shared" si="40"/>
        <v>NAoMe_initial_scarf_731_grp</v>
      </c>
      <c r="BE97" s="397" t="s">
        <v>862</v>
      </c>
      <c r="BF97" t="str">
        <f t="shared" si="41"/>
        <v>Fit</v>
      </c>
      <c r="BG97">
        <f t="shared" si="42"/>
        <v>59</v>
      </c>
      <c r="BH97" s="398">
        <f t="shared" si="43"/>
        <v>0.75641000270843506</v>
      </c>
      <c r="BO97" s="33"/>
    </row>
    <row r="98" spans="1:67">
      <c r="A98" s="316" t="s">
        <v>27</v>
      </c>
      <c r="B98" t="s">
        <v>401</v>
      </c>
      <c r="C98" t="s">
        <v>910</v>
      </c>
      <c r="D98" t="s">
        <v>314</v>
      </c>
      <c r="E98" s="316" t="s">
        <v>408</v>
      </c>
      <c r="F98" s="316" t="s">
        <v>402</v>
      </c>
      <c r="G98" s="316" t="s">
        <v>426</v>
      </c>
      <c r="H98" s="316" t="s">
        <v>401</v>
      </c>
      <c r="I98" s="316" t="s">
        <v>296</v>
      </c>
      <c r="J98" s="316" t="s">
        <v>298</v>
      </c>
      <c r="K98" s="36">
        <v>8</v>
      </c>
      <c r="L98" s="317">
        <v>0.1025599986314774</v>
      </c>
      <c r="M98" s="317">
        <v>0.1052599996328354</v>
      </c>
      <c r="N98" s="36">
        <v>60</v>
      </c>
      <c r="O98" s="317">
        <v>0.13729999959468839</v>
      </c>
      <c r="P98" s="317">
        <v>0.1395300030708313</v>
      </c>
      <c r="Q98" s="36">
        <v>60</v>
      </c>
      <c r="R98" s="317">
        <v>0.13729999959468839</v>
      </c>
      <c r="S98" s="317">
        <v>0.1395300030708313</v>
      </c>
      <c r="T98" t="s">
        <v>401</v>
      </c>
      <c r="U98" s="43" t="s">
        <v>290</v>
      </c>
      <c r="V98" s="44"/>
      <c r="W98" s="44" t="s">
        <v>338</v>
      </c>
      <c r="X98" s="44" t="str">
        <f>View_Patient_Characteristics!$C$9</f>
        <v>Ashford and St Peter's Hospitals NHS Foundation Trust</v>
      </c>
      <c r="Y98" s="44" t="s">
        <v>824</v>
      </c>
      <c r="Z98" s="44" t="s">
        <v>357</v>
      </c>
      <c r="AA98" t="s">
        <v>358</v>
      </c>
      <c r="AB98" s="30">
        <f t="shared" ref="AB98:AC102" si="58">IFERROR(SUMIFS(K:K, $A:$A, $W98, $F:$F, $X98, $I:$I, $Y98, $J:$J, $Z98),0)</f>
        <v>0</v>
      </c>
      <c r="AC98" s="8">
        <f t="shared" si="58"/>
        <v>0</v>
      </c>
      <c r="AD98" s="188">
        <f t="shared" ref="AD98:AE102" si="59">IF($V$2="Wales", #N/A, IFERROR(SUMIFS(N:N, $A:$A, $W98, $F:$F, $X98, $I:$I, $Y98, $J:$J, $Z98),0))</f>
        <v>0</v>
      </c>
      <c r="AE98" s="191">
        <f t="shared" si="59"/>
        <v>0</v>
      </c>
      <c r="AF98" s="9">
        <f t="shared" ref="AF98:AG102" si="60">IFERROR(SUMIFS(Q:Q, $A:$A, $W98, $F:$F, $X98, $I:$I, $Y98, $J:$J, $Z98),0)</f>
        <v>0</v>
      </c>
      <c r="AG98" s="7">
        <f t="shared" si="60"/>
        <v>0</v>
      </c>
      <c r="AI98" s="35" t="str">
        <f t="shared" si="44"/>
        <v>Bone</v>
      </c>
      <c r="AJ98" s="17" t="str">
        <f>IF(OR(AB98=1, AB98=2, AB98=3, AB98=4), "&lt;5",TEXT(AB98, "#,##0"))   &amp;    IF(AB98=0,"", " ("&amp;TEXT(ROUND(AC98*100,1), "#0.0")&amp;"%)")</f>
        <v>0</v>
      </c>
      <c r="AK98" s="17" t="str">
        <f>IF($V$2 = "Wales", "N/A", IF(OR(AD98=1, AD98=2, AD98=3, AD98=4), "&lt;5", TEXT(AD98, "#,##0"))   &amp;   IF(AD98=0,"", " ("&amp;TEXT(ROUND(AE98*100,1), "#0.0")&amp;"%)"))</f>
        <v>0</v>
      </c>
      <c r="AL98" s="25" t="str">
        <f>IF(OR(AF98=1, AF98=2, AF98=3, AF98=4), "&lt;5", TEXT(AF98, "#,##0"))   &amp;   IF(AF98=0,"", " ("&amp;TEXT(ROUND(AG98*100,1), "#0.0")&amp;"%)")</f>
        <v>0</v>
      </c>
      <c r="BA98" s="395">
        <v>1</v>
      </c>
      <c r="BB98" s="396" t="s">
        <v>861</v>
      </c>
      <c r="BC98" t="str">
        <f t="shared" si="39"/>
        <v>7A6</v>
      </c>
      <c r="BD98" t="str">
        <f t="shared" si="40"/>
        <v>NAoMe_initial_scarf_731_grp</v>
      </c>
      <c r="BE98" s="397" t="s">
        <v>862</v>
      </c>
      <c r="BF98" t="str">
        <f t="shared" si="41"/>
        <v>Mild frailty</v>
      </c>
      <c r="BG98">
        <f t="shared" si="42"/>
        <v>8</v>
      </c>
      <c r="BH98" s="398">
        <f t="shared" si="43"/>
        <v>0.1025599986314774</v>
      </c>
      <c r="BO98" s="33"/>
    </row>
    <row r="99" spans="1:67">
      <c r="A99" s="316" t="s">
        <v>27</v>
      </c>
      <c r="B99" t="s">
        <v>401</v>
      </c>
      <c r="C99" t="s">
        <v>910</v>
      </c>
      <c r="D99" t="s">
        <v>314</v>
      </c>
      <c r="E99" s="316" t="s">
        <v>408</v>
      </c>
      <c r="F99" s="316" t="s">
        <v>402</v>
      </c>
      <c r="G99" s="316" t="s">
        <v>426</v>
      </c>
      <c r="H99" s="316" t="s">
        <v>401</v>
      </c>
      <c r="I99" s="316" t="s">
        <v>296</v>
      </c>
      <c r="J99" s="316" t="s">
        <v>299</v>
      </c>
      <c r="K99" s="36">
        <v>7</v>
      </c>
      <c r="L99" s="317">
        <v>8.9740000665187836E-2</v>
      </c>
      <c r="M99" s="317">
        <v>9.2110000550746918E-2</v>
      </c>
      <c r="N99" s="36">
        <v>49</v>
      </c>
      <c r="O99" s="317">
        <v>0.1121300011873245</v>
      </c>
      <c r="P99" s="317">
        <v>0.1139499992132187</v>
      </c>
      <c r="Q99" s="36">
        <v>49</v>
      </c>
      <c r="R99" s="317">
        <v>0.1121300011873245</v>
      </c>
      <c r="S99" s="317">
        <v>0.1139499992132187</v>
      </c>
      <c r="T99" t="s">
        <v>401</v>
      </c>
      <c r="U99" s="43" t="s">
        <v>290</v>
      </c>
      <c r="V99" s="44"/>
      <c r="W99" s="44" t="s">
        <v>338</v>
      </c>
      <c r="X99" s="44" t="str">
        <f>View_Patient_Characteristics!$C$9</f>
        <v>Ashford and St Peter's Hospitals NHS Foundation Trust</v>
      </c>
      <c r="Y99" s="44" t="s">
        <v>825</v>
      </c>
      <c r="Z99" s="44" t="s">
        <v>357</v>
      </c>
      <c r="AA99" t="s">
        <v>339</v>
      </c>
      <c r="AB99" s="30">
        <f t="shared" si="58"/>
        <v>0</v>
      </c>
      <c r="AC99" s="8">
        <f t="shared" si="58"/>
        <v>0</v>
      </c>
      <c r="AD99" s="188">
        <f t="shared" si="59"/>
        <v>0</v>
      </c>
      <c r="AE99" s="191">
        <f t="shared" si="59"/>
        <v>0</v>
      </c>
      <c r="AF99" s="9">
        <f t="shared" si="60"/>
        <v>0</v>
      </c>
      <c r="AG99" s="7">
        <f t="shared" si="60"/>
        <v>0</v>
      </c>
      <c r="AI99" s="35" t="str">
        <f t="shared" si="44"/>
        <v>Brain</v>
      </c>
      <c r="AJ99" s="17" t="str">
        <f>IF(OR(AB99=1, AB99=2, AB99=3, AB99=4), "&lt;5",TEXT(AB99, "#,##0"))   &amp;    IF(AB99=0,"", " ("&amp;TEXT(ROUND(AC99*100,1), "#0.0")&amp;"%)")</f>
        <v>0</v>
      </c>
      <c r="AK99" s="17" t="str">
        <f>IF($V$2 = "Wales", "N/A", IF(OR(AD99=1, AD99=2, AD99=3, AD99=4), "&lt;5", TEXT(AD99, "#,##0"))   &amp;   IF(AD99=0,"", " ("&amp;TEXT(ROUND(AE99*100,1), "#0.0")&amp;"%)"))</f>
        <v>0</v>
      </c>
      <c r="AL99" s="25" t="str">
        <f>IF(OR(AF99=1, AF99=2, AF99=3, AF99=4), "&lt;5", TEXT(AF99, "#,##0"))   &amp;   IF(AF99=0,"", " ("&amp;TEXT(ROUND(AG99*100,1), "#0.0")&amp;"%)")</f>
        <v>0</v>
      </c>
      <c r="BA99" s="395">
        <v>1</v>
      </c>
      <c r="BB99" s="396" t="s">
        <v>861</v>
      </c>
      <c r="BC99" t="str">
        <f t="shared" si="39"/>
        <v>7A6</v>
      </c>
      <c r="BD99" t="str">
        <f t="shared" si="40"/>
        <v>NAoMe_initial_scarf_731_grp</v>
      </c>
      <c r="BE99" s="397" t="s">
        <v>862</v>
      </c>
      <c r="BF99" t="str">
        <f t="shared" si="41"/>
        <v>Moderate frailty</v>
      </c>
      <c r="BG99">
        <f t="shared" si="42"/>
        <v>7</v>
      </c>
      <c r="BH99" s="398">
        <f t="shared" si="43"/>
        <v>8.9740000665187836E-2</v>
      </c>
      <c r="BO99" s="33"/>
    </row>
    <row r="100" spans="1:67">
      <c r="A100" s="316" t="s">
        <v>27</v>
      </c>
      <c r="B100" t="s">
        <v>401</v>
      </c>
      <c r="C100" t="s">
        <v>910</v>
      </c>
      <c r="D100" t="s">
        <v>314</v>
      </c>
      <c r="E100" s="316" t="s">
        <v>408</v>
      </c>
      <c r="F100" s="316" t="s">
        <v>402</v>
      </c>
      <c r="G100" s="316" t="s">
        <v>426</v>
      </c>
      <c r="H100" s="316" t="s">
        <v>401</v>
      </c>
      <c r="I100" s="316" t="s">
        <v>296</v>
      </c>
      <c r="J100" s="316" t="s">
        <v>353</v>
      </c>
      <c r="K100" s="36">
        <v>2</v>
      </c>
      <c r="L100" s="317">
        <v>2.5639999657869339E-2</v>
      </c>
      <c r="M100" s="317"/>
      <c r="N100" s="36">
        <v>7</v>
      </c>
      <c r="O100" s="317">
        <v>1.601999998092651E-2</v>
      </c>
      <c r="P100" s="317"/>
      <c r="Q100" s="36">
        <v>7</v>
      </c>
      <c r="R100" s="317">
        <v>1.601999998092651E-2</v>
      </c>
      <c r="S100" s="317"/>
      <c r="T100" t="s">
        <v>401</v>
      </c>
      <c r="U100" s="43" t="s">
        <v>290</v>
      </c>
      <c r="V100" s="44"/>
      <c r="W100" s="44" t="s">
        <v>338</v>
      </c>
      <c r="X100" s="44" t="str">
        <f>View_Patient_Characteristics!$C$9</f>
        <v>Ashford and St Peter's Hospitals NHS Foundation Trust</v>
      </c>
      <c r="Y100" s="44" t="s">
        <v>826</v>
      </c>
      <c r="Z100" s="44" t="s">
        <v>357</v>
      </c>
      <c r="AA100" t="s">
        <v>359</v>
      </c>
      <c r="AB100" s="30">
        <f t="shared" si="58"/>
        <v>0</v>
      </c>
      <c r="AC100" s="8">
        <f t="shared" si="58"/>
        <v>0</v>
      </c>
      <c r="AD100" s="188">
        <f t="shared" si="59"/>
        <v>0</v>
      </c>
      <c r="AE100" s="191">
        <f t="shared" si="59"/>
        <v>0</v>
      </c>
      <c r="AF100" s="9">
        <f t="shared" si="60"/>
        <v>0</v>
      </c>
      <c r="AG100" s="7">
        <f t="shared" si="60"/>
        <v>0</v>
      </c>
      <c r="AI100" s="35" t="str">
        <f t="shared" si="44"/>
        <v>Liver</v>
      </c>
      <c r="AJ100" s="17" t="str">
        <f>IF(OR(AB100=1, AB100=2, AB100=3, AB100=4), "&lt;5",TEXT(AB100, "#,##0"))   &amp;    IF(AB100=0,"", " ("&amp;TEXT(ROUND(AC100*100,1), "#0.0")&amp;"%)")</f>
        <v>0</v>
      </c>
      <c r="AK100" s="17" t="str">
        <f>IF($V$2 = "Wales", "N/A", IF(OR(AD100=1, AD100=2, AD100=3, AD100=4), "&lt;5", TEXT(AD100, "#,##0"))   &amp;   IF(AD100=0,"", " ("&amp;TEXT(ROUND(AE100*100,1), "#0.0")&amp;"%)"))</f>
        <v>0</v>
      </c>
      <c r="AL100" s="25" t="str">
        <f>IF(OR(AF100=1, AF100=2, AF100=3, AF100=4), "&lt;5", TEXT(AF100, "#,##0"))   &amp;   IF(AF100=0,"", " ("&amp;TEXT(ROUND(AG100*100,1), "#0.0")&amp;"%)")</f>
        <v>0</v>
      </c>
      <c r="BA100" s="395">
        <v>1</v>
      </c>
      <c r="BB100" s="396" t="s">
        <v>861</v>
      </c>
      <c r="BC100" t="str">
        <f t="shared" si="39"/>
        <v>7A6</v>
      </c>
      <c r="BD100" t="str">
        <f t="shared" si="40"/>
        <v>NAoMe_initial_scarf_731_grp</v>
      </c>
      <c r="BE100" s="397" t="s">
        <v>862</v>
      </c>
      <c r="BF100" t="str">
        <f t="shared" si="41"/>
        <v>Not in HESAPC</v>
      </c>
      <c r="BG100">
        <f t="shared" si="42"/>
        <v>2</v>
      </c>
      <c r="BH100" s="398">
        <f t="shared" si="43"/>
        <v>2.5639999657869339E-2</v>
      </c>
      <c r="BO100" s="33"/>
    </row>
    <row r="101" spans="1:67">
      <c r="A101" s="316" t="s">
        <v>27</v>
      </c>
      <c r="B101" t="s">
        <v>401</v>
      </c>
      <c r="C101" t="s">
        <v>910</v>
      </c>
      <c r="D101" t="s">
        <v>314</v>
      </c>
      <c r="E101" s="316" t="s">
        <v>408</v>
      </c>
      <c r="F101" s="316" t="s">
        <v>402</v>
      </c>
      <c r="G101" s="316" t="s">
        <v>426</v>
      </c>
      <c r="H101" s="316" t="s">
        <v>401</v>
      </c>
      <c r="I101" s="316" t="s">
        <v>296</v>
      </c>
      <c r="J101" s="316" t="s">
        <v>300</v>
      </c>
      <c r="K101" s="36">
        <v>2</v>
      </c>
      <c r="L101" s="317">
        <v>2.5639999657869339E-2</v>
      </c>
      <c r="M101" s="317">
        <v>2.6319999247789379E-2</v>
      </c>
      <c r="N101" s="36">
        <v>30</v>
      </c>
      <c r="O101" s="317">
        <v>6.8649999797344208E-2</v>
      </c>
      <c r="P101" s="317">
        <v>6.9770000874996185E-2</v>
      </c>
      <c r="Q101" s="36">
        <v>30</v>
      </c>
      <c r="R101" s="317">
        <v>6.8649999797344208E-2</v>
      </c>
      <c r="S101" s="317">
        <v>6.9770000874996185E-2</v>
      </c>
      <c r="T101" t="s">
        <v>401</v>
      </c>
      <c r="U101" s="43" t="s">
        <v>290</v>
      </c>
      <c r="V101" s="44"/>
      <c r="W101" s="44" t="s">
        <v>338</v>
      </c>
      <c r="X101" s="44" t="str">
        <f>View_Patient_Characteristics!$C$9</f>
        <v>Ashford and St Peter's Hospitals NHS Foundation Trust</v>
      </c>
      <c r="Y101" s="44" t="s">
        <v>827</v>
      </c>
      <c r="Z101" s="44" t="s">
        <v>357</v>
      </c>
      <c r="AA101" t="s">
        <v>340</v>
      </c>
      <c r="AB101" s="30">
        <f t="shared" si="58"/>
        <v>0</v>
      </c>
      <c r="AC101" s="8">
        <f t="shared" si="58"/>
        <v>0</v>
      </c>
      <c r="AD101" s="188">
        <f t="shared" si="59"/>
        <v>0</v>
      </c>
      <c r="AE101" s="191">
        <f t="shared" si="59"/>
        <v>0</v>
      </c>
      <c r="AF101" s="9">
        <f t="shared" si="60"/>
        <v>0</v>
      </c>
      <c r="AG101" s="7">
        <f t="shared" si="60"/>
        <v>0</v>
      </c>
      <c r="AI101" s="35" t="str">
        <f t="shared" si="44"/>
        <v>Lung</v>
      </c>
      <c r="AJ101" s="17" t="str">
        <f>IF(OR(AB101=1, AB101=2, AB101=3, AB101=4), "&lt;5",TEXT(AB101, "#,##0"))   &amp;    IF(AB101=0,"", " ("&amp;TEXT(ROUND(AC101*100,1), "#0.0")&amp;"%)")</f>
        <v>0</v>
      </c>
      <c r="AK101" s="17" t="str">
        <f>IF($V$2 = "Wales", "N/A", IF(OR(AD101=1, AD101=2, AD101=3, AD101=4), "&lt;5", TEXT(AD101, "#,##0"))   &amp;   IF(AD101=0,"", " ("&amp;TEXT(ROUND(AE101*100,1), "#0.0")&amp;"%)"))</f>
        <v>0</v>
      </c>
      <c r="AL101" s="25" t="str">
        <f>IF(OR(AF101=1, AF101=2, AF101=3, AF101=4), "&lt;5", TEXT(AF101, "#,##0"))   &amp;   IF(AF101=0,"", " ("&amp;TEXT(ROUND(AG101*100,1), "#0.0")&amp;"%)")</f>
        <v>0</v>
      </c>
      <c r="BA101" s="395">
        <v>1</v>
      </c>
      <c r="BB101" s="396" t="s">
        <v>861</v>
      </c>
      <c r="BC101" t="str">
        <f t="shared" si="39"/>
        <v>7A6</v>
      </c>
      <c r="BD101" t="str">
        <f t="shared" si="40"/>
        <v>NAoMe_initial_scarf_731_grp</v>
      </c>
      <c r="BE101" s="397" t="s">
        <v>862</v>
      </c>
      <c r="BF101" t="str">
        <f t="shared" si="41"/>
        <v>Severe frailty</v>
      </c>
      <c r="BG101">
        <f t="shared" si="42"/>
        <v>2</v>
      </c>
      <c r="BH101" s="398">
        <f t="shared" si="43"/>
        <v>2.5639999657869339E-2</v>
      </c>
      <c r="BO101" s="33"/>
    </row>
    <row r="102" spans="1:67">
      <c r="A102" s="316" t="s">
        <v>27</v>
      </c>
      <c r="B102" t="s">
        <v>380</v>
      </c>
      <c r="C102" t="s">
        <v>910</v>
      </c>
      <c r="D102" t="s">
        <v>314</v>
      </c>
      <c r="E102" s="316" t="s">
        <v>30</v>
      </c>
      <c r="F102" s="316" t="s">
        <v>631</v>
      </c>
      <c r="G102" s="316" t="s">
        <v>444</v>
      </c>
      <c r="H102" s="316" t="s">
        <v>318</v>
      </c>
      <c r="I102" s="316" t="s">
        <v>310</v>
      </c>
      <c r="J102" s="316" t="s">
        <v>277</v>
      </c>
      <c r="K102" s="36">
        <v>0</v>
      </c>
      <c r="L102" s="317">
        <v>0</v>
      </c>
      <c r="M102" s="317"/>
      <c r="N102" s="36">
        <v>0</v>
      </c>
      <c r="O102" s="317">
        <v>0</v>
      </c>
      <c r="P102" s="317"/>
      <c r="Q102" s="36">
        <v>70</v>
      </c>
      <c r="R102" s="317">
        <v>7.0199999026954174E-3</v>
      </c>
      <c r="S102" s="317"/>
      <c r="T102" t="s">
        <v>380</v>
      </c>
      <c r="U102" s="43" t="s">
        <v>290</v>
      </c>
      <c r="V102" s="44"/>
      <c r="W102" s="44" t="s">
        <v>338</v>
      </c>
      <c r="X102" s="44" t="str">
        <f>View_Patient_Characteristics!$C$9</f>
        <v>Ashford and St Peter's Hospitals NHS Foundation Trust</v>
      </c>
      <c r="Y102" s="44" t="s">
        <v>828</v>
      </c>
      <c r="Z102" s="44" t="s">
        <v>357</v>
      </c>
      <c r="AA102" t="s">
        <v>360</v>
      </c>
      <c r="AB102" s="31">
        <f t="shared" si="58"/>
        <v>0</v>
      </c>
      <c r="AC102" s="5">
        <f t="shared" si="58"/>
        <v>0</v>
      </c>
      <c r="AD102" s="190">
        <f t="shared" si="59"/>
        <v>0</v>
      </c>
      <c r="AE102" s="192">
        <f t="shared" si="59"/>
        <v>0</v>
      </c>
      <c r="AF102" s="6">
        <f t="shared" si="60"/>
        <v>0</v>
      </c>
      <c r="AG102" s="4">
        <f t="shared" si="60"/>
        <v>0</v>
      </c>
      <c r="AI102" s="40" t="str">
        <f t="shared" si="44"/>
        <v>Other site</v>
      </c>
      <c r="AJ102" s="26" t="str">
        <f>IF(OR(AB102=1, AB102=2, AB102=3, AB102=4), "&lt;5",TEXT(AB102, "#,##0"))   &amp;    IF(AB102=0,"", " ("&amp;TEXT(ROUND(AC102*100,1), "#0.0")&amp;"%)")</f>
        <v>0</v>
      </c>
      <c r="AK102" s="26" t="str">
        <f>IF($V$2 = "Wales", "N/A", IF(OR(AD102=1, AD102=2, AD102=3, AD102=4), "&lt;5", TEXT(AD102, "#,##0"))   &amp;   IF(AD102=0,"", " ("&amp;TEXT(ROUND(AE102*100,1), "#0.0")&amp;"%)"))</f>
        <v>0</v>
      </c>
      <c r="AL102" s="27" t="str">
        <f>IF(OR(AF102=1, AF102=2, AF102=3, AF102=4), "&lt;5", TEXT(AF102, "#,##0"))   &amp;   IF(AF102=0,"", " ("&amp;TEXT(ROUND(AG102*100,1), "#0.0")&amp;"%)")</f>
        <v>0</v>
      </c>
      <c r="BA102" s="395">
        <v>1</v>
      </c>
      <c r="BB102" s="396" t="s">
        <v>861</v>
      </c>
      <c r="BC102" t="str">
        <f t="shared" si="39"/>
        <v>RTK</v>
      </c>
      <c r="BD102" t="str">
        <f t="shared" si="40"/>
        <v>NAoMe_initial_age_decades_80cap</v>
      </c>
      <c r="BE102" s="397" t="s">
        <v>862</v>
      </c>
      <c r="BF102" t="str">
        <f t="shared" si="41"/>
        <v>18-29 yrs</v>
      </c>
      <c r="BG102">
        <f t="shared" si="42"/>
        <v>0</v>
      </c>
      <c r="BH102" s="398">
        <f t="shared" si="43"/>
        <v>0</v>
      </c>
      <c r="BO102" s="33"/>
    </row>
    <row r="103" spans="1:67">
      <c r="A103" s="316" t="s">
        <v>27</v>
      </c>
      <c r="B103" t="s">
        <v>380</v>
      </c>
      <c r="C103" t="s">
        <v>910</v>
      </c>
      <c r="D103" t="s">
        <v>314</v>
      </c>
      <c r="E103" s="316" t="s">
        <v>30</v>
      </c>
      <c r="F103" s="316" t="s">
        <v>631</v>
      </c>
      <c r="G103" s="316" t="s">
        <v>444</v>
      </c>
      <c r="H103" s="316" t="s">
        <v>318</v>
      </c>
      <c r="I103" s="316" t="s">
        <v>310</v>
      </c>
      <c r="J103" s="316" t="s">
        <v>278</v>
      </c>
      <c r="K103" s="36">
        <v>2</v>
      </c>
      <c r="L103" s="317">
        <v>3.9220001548528671E-2</v>
      </c>
      <c r="M103" s="317"/>
      <c r="N103" s="36">
        <v>14</v>
      </c>
      <c r="O103" s="317">
        <v>3.0500000342726711E-2</v>
      </c>
      <c r="P103" s="317"/>
      <c r="Q103" s="36">
        <v>429</v>
      </c>
      <c r="R103" s="317">
        <v>4.3019998818635941E-2</v>
      </c>
      <c r="S103" s="317"/>
      <c r="T103" t="s">
        <v>380</v>
      </c>
      <c r="AB103" s="9"/>
      <c r="AC103" s="8"/>
      <c r="AD103" s="9"/>
      <c r="AE103" s="8"/>
      <c r="AF103" s="9"/>
      <c r="AG103" s="8"/>
      <c r="AJ103" s="17"/>
      <c r="AK103" s="17"/>
      <c r="AL103" s="17"/>
      <c r="BA103" s="395">
        <v>1</v>
      </c>
      <c r="BB103" s="396" t="s">
        <v>861</v>
      </c>
      <c r="BC103" t="str">
        <f t="shared" si="39"/>
        <v>RTK</v>
      </c>
      <c r="BD103" t="str">
        <f t="shared" si="40"/>
        <v>NAoMe_initial_age_decades_80cap</v>
      </c>
      <c r="BE103" s="397" t="s">
        <v>862</v>
      </c>
      <c r="BF103" t="str">
        <f t="shared" si="41"/>
        <v>30-39 yrs</v>
      </c>
      <c r="BG103">
        <f t="shared" si="42"/>
        <v>2</v>
      </c>
      <c r="BH103" s="398">
        <f t="shared" si="43"/>
        <v>3.9220001548528671E-2</v>
      </c>
      <c r="BO103" s="33"/>
    </row>
    <row r="104" spans="1:67">
      <c r="A104" s="316" t="s">
        <v>27</v>
      </c>
      <c r="B104" t="s">
        <v>380</v>
      </c>
      <c r="C104" t="s">
        <v>910</v>
      </c>
      <c r="D104" t="s">
        <v>314</v>
      </c>
      <c r="E104" s="316" t="s">
        <v>30</v>
      </c>
      <c r="F104" s="316" t="s">
        <v>631</v>
      </c>
      <c r="G104" s="316" t="s">
        <v>444</v>
      </c>
      <c r="H104" s="316" t="s">
        <v>318</v>
      </c>
      <c r="I104" s="316" t="s">
        <v>310</v>
      </c>
      <c r="J104" s="316" t="s">
        <v>279</v>
      </c>
      <c r="K104" s="36">
        <v>2</v>
      </c>
      <c r="L104" s="317">
        <v>3.9220001548528671E-2</v>
      </c>
      <c r="M104" s="317"/>
      <c r="N104" s="36">
        <v>25</v>
      </c>
      <c r="O104" s="317">
        <v>5.4469998925924301E-2</v>
      </c>
      <c r="P104" s="317"/>
      <c r="Q104" s="36">
        <v>1024</v>
      </c>
      <c r="R104" s="317">
        <v>0.1026899963617325</v>
      </c>
      <c r="S104" s="317"/>
      <c r="T104" t="s">
        <v>380</v>
      </c>
      <c r="AB104" s="9"/>
      <c r="AC104" s="8"/>
      <c r="AD104" s="9"/>
      <c r="AE104" s="8"/>
      <c r="AF104" s="9"/>
      <c r="AG104" s="8"/>
      <c r="AJ104" s="17"/>
      <c r="AK104" s="17"/>
      <c r="AL104" s="17"/>
      <c r="BA104" s="395">
        <v>1</v>
      </c>
      <c r="BB104" s="396" t="s">
        <v>861</v>
      </c>
      <c r="BC104" t="str">
        <f t="shared" si="39"/>
        <v>RTK</v>
      </c>
      <c r="BD104" t="str">
        <f t="shared" si="40"/>
        <v>NAoMe_initial_age_decades_80cap</v>
      </c>
      <c r="BE104" s="397" t="s">
        <v>862</v>
      </c>
      <c r="BF104" t="str">
        <f t="shared" si="41"/>
        <v>40-49 yrs</v>
      </c>
      <c r="BG104">
        <f t="shared" si="42"/>
        <v>2</v>
      </c>
      <c r="BH104" s="398">
        <f t="shared" si="43"/>
        <v>3.9220001548528671E-2</v>
      </c>
      <c r="BO104" s="33"/>
    </row>
    <row r="105" spans="1:67">
      <c r="A105" s="316" t="s">
        <v>27</v>
      </c>
      <c r="B105" t="s">
        <v>380</v>
      </c>
      <c r="C105" t="s">
        <v>910</v>
      </c>
      <c r="D105" t="s">
        <v>314</v>
      </c>
      <c r="E105" s="316" t="s">
        <v>30</v>
      </c>
      <c r="F105" s="316" t="s">
        <v>631</v>
      </c>
      <c r="G105" s="316" t="s">
        <v>444</v>
      </c>
      <c r="H105" s="316" t="s">
        <v>318</v>
      </c>
      <c r="I105" s="316" t="s">
        <v>310</v>
      </c>
      <c r="J105" s="316" t="s">
        <v>280</v>
      </c>
      <c r="K105" s="36">
        <v>10</v>
      </c>
      <c r="L105" s="317">
        <v>0.19607999920845029</v>
      </c>
      <c r="M105" s="317"/>
      <c r="N105" s="36">
        <v>79</v>
      </c>
      <c r="O105" s="317">
        <v>0.1721100062131882</v>
      </c>
      <c r="P105" s="317"/>
      <c r="Q105" s="36">
        <v>1733</v>
      </c>
      <c r="R105" s="317">
        <v>0.17378999292850489</v>
      </c>
      <c r="S105" s="317"/>
      <c r="T105" t="s">
        <v>380</v>
      </c>
      <c r="AB105" s="9"/>
      <c r="AC105" s="8"/>
      <c r="AD105" s="9"/>
      <c r="AE105" s="8"/>
      <c r="AF105" s="9"/>
      <c r="AG105" s="8"/>
      <c r="AJ105" s="17"/>
      <c r="AK105" s="17"/>
      <c r="AL105" s="17"/>
      <c r="BA105" s="395">
        <v>1</v>
      </c>
      <c r="BB105" s="396" t="s">
        <v>861</v>
      </c>
      <c r="BC105" t="str">
        <f t="shared" si="39"/>
        <v>RTK</v>
      </c>
      <c r="BD105" t="str">
        <f t="shared" si="40"/>
        <v>NAoMe_initial_age_decades_80cap</v>
      </c>
      <c r="BE105" s="397" t="s">
        <v>862</v>
      </c>
      <c r="BF105" t="str">
        <f t="shared" si="41"/>
        <v>50-59 yrs</v>
      </c>
      <c r="BG105">
        <f t="shared" si="42"/>
        <v>10</v>
      </c>
      <c r="BH105" s="398">
        <f t="shared" si="43"/>
        <v>0.19607999920845029</v>
      </c>
      <c r="BO105" s="33"/>
    </row>
    <row r="106" spans="1:67">
      <c r="A106" s="316" t="s">
        <v>27</v>
      </c>
      <c r="B106" t="s">
        <v>380</v>
      </c>
      <c r="C106" t="s">
        <v>910</v>
      </c>
      <c r="D106" t="s">
        <v>314</v>
      </c>
      <c r="E106" s="316" t="s">
        <v>30</v>
      </c>
      <c r="F106" s="316" t="s">
        <v>631</v>
      </c>
      <c r="G106" s="316" t="s">
        <v>444</v>
      </c>
      <c r="H106" s="316" t="s">
        <v>318</v>
      </c>
      <c r="I106" s="316" t="s">
        <v>310</v>
      </c>
      <c r="J106" s="316" t="s">
        <v>281</v>
      </c>
      <c r="K106" s="36">
        <v>6</v>
      </c>
      <c r="L106" s="317">
        <v>0.1176500022411346</v>
      </c>
      <c r="M106" s="317"/>
      <c r="N106" s="36">
        <v>95</v>
      </c>
      <c r="O106" s="317">
        <v>0.20697000622749329</v>
      </c>
      <c r="P106" s="317"/>
      <c r="Q106" s="36">
        <v>1931</v>
      </c>
      <c r="R106" s="317">
        <v>0.19363999366760251</v>
      </c>
      <c r="S106" s="317"/>
      <c r="T106" t="s">
        <v>380</v>
      </c>
      <c r="AB106" s="9"/>
      <c r="AC106" s="8"/>
      <c r="AD106" s="9"/>
      <c r="AE106" s="8"/>
      <c r="AF106" s="9"/>
      <c r="AG106" s="8"/>
      <c r="AJ106" s="17"/>
      <c r="AK106" s="17"/>
      <c r="AL106" s="17"/>
      <c r="BA106" s="395">
        <v>1</v>
      </c>
      <c r="BB106" s="396" t="s">
        <v>861</v>
      </c>
      <c r="BC106" t="str">
        <f t="shared" si="39"/>
        <v>RTK</v>
      </c>
      <c r="BD106" t="str">
        <f t="shared" si="40"/>
        <v>NAoMe_initial_age_decades_80cap</v>
      </c>
      <c r="BE106" s="397" t="s">
        <v>862</v>
      </c>
      <c r="BF106" t="str">
        <f t="shared" si="41"/>
        <v>60-69 yrs</v>
      </c>
      <c r="BG106">
        <f t="shared" si="42"/>
        <v>6</v>
      </c>
      <c r="BH106" s="398">
        <f t="shared" si="43"/>
        <v>0.1176500022411346</v>
      </c>
      <c r="BO106" s="33"/>
    </row>
    <row r="107" spans="1:67">
      <c r="A107" s="316" t="s">
        <v>27</v>
      </c>
      <c r="B107" t="s">
        <v>380</v>
      </c>
      <c r="C107" t="s">
        <v>910</v>
      </c>
      <c r="D107" t="s">
        <v>314</v>
      </c>
      <c r="E107" s="316" t="s">
        <v>30</v>
      </c>
      <c r="F107" s="316" t="s">
        <v>631</v>
      </c>
      <c r="G107" s="316" t="s">
        <v>444</v>
      </c>
      <c r="H107" s="316" t="s">
        <v>318</v>
      </c>
      <c r="I107" s="316" t="s">
        <v>310</v>
      </c>
      <c r="J107" s="316" t="s">
        <v>282</v>
      </c>
      <c r="K107" s="36">
        <v>14</v>
      </c>
      <c r="L107" s="317">
        <v>0.27450999617576599</v>
      </c>
      <c r="M107" s="317"/>
      <c r="N107" s="36">
        <v>116</v>
      </c>
      <c r="O107" s="317">
        <v>0.25271999835968018</v>
      </c>
      <c r="P107" s="317"/>
      <c r="Q107" s="36">
        <v>2493</v>
      </c>
      <c r="R107" s="317">
        <v>0.25</v>
      </c>
      <c r="S107" s="317"/>
      <c r="T107" t="s">
        <v>380</v>
      </c>
      <c r="AB107" s="9"/>
      <c r="AC107" s="8"/>
      <c r="AD107" s="9"/>
      <c r="AE107" s="8"/>
      <c r="AF107" s="9"/>
      <c r="AG107" s="8"/>
      <c r="AJ107" s="17"/>
      <c r="AK107" s="17"/>
      <c r="AL107" s="17"/>
      <c r="BA107" s="395">
        <v>1</v>
      </c>
      <c r="BB107" s="396" t="s">
        <v>861</v>
      </c>
      <c r="BC107" t="str">
        <f t="shared" si="39"/>
        <v>RTK</v>
      </c>
      <c r="BD107" t="str">
        <f t="shared" si="40"/>
        <v>NAoMe_initial_age_decades_80cap</v>
      </c>
      <c r="BE107" s="397" t="s">
        <v>862</v>
      </c>
      <c r="BF107" t="str">
        <f t="shared" si="41"/>
        <v>70-79 yrs</v>
      </c>
      <c r="BG107">
        <f t="shared" si="42"/>
        <v>14</v>
      </c>
      <c r="BH107" s="398">
        <f t="shared" si="43"/>
        <v>0.27450999617576599</v>
      </c>
      <c r="BO107" s="33"/>
    </row>
    <row r="108" spans="1:67">
      <c r="A108" s="316" t="s">
        <v>27</v>
      </c>
      <c r="B108" t="s">
        <v>380</v>
      </c>
      <c r="C108" t="s">
        <v>910</v>
      </c>
      <c r="D108" t="s">
        <v>314</v>
      </c>
      <c r="E108" s="316" t="s">
        <v>30</v>
      </c>
      <c r="F108" s="316" t="s">
        <v>631</v>
      </c>
      <c r="G108" s="316" t="s">
        <v>444</v>
      </c>
      <c r="H108" s="316" t="s">
        <v>318</v>
      </c>
      <c r="I108" s="316" t="s">
        <v>310</v>
      </c>
      <c r="J108" s="316" t="s">
        <v>283</v>
      </c>
      <c r="K108" s="36">
        <v>17</v>
      </c>
      <c r="L108" s="317">
        <v>0.33333000540733337</v>
      </c>
      <c r="M108" s="317"/>
      <c r="N108" s="36">
        <v>130</v>
      </c>
      <c r="O108" s="317">
        <v>0.28321999311447138</v>
      </c>
      <c r="P108" s="317"/>
      <c r="Q108" s="36">
        <v>2292</v>
      </c>
      <c r="R108" s="317">
        <v>0.2298399955034256</v>
      </c>
      <c r="S108" s="317"/>
      <c r="T108" t="s">
        <v>380</v>
      </c>
      <c r="AB108" s="9"/>
      <c r="AC108" s="8"/>
      <c r="AD108" s="9"/>
      <c r="AE108" s="8"/>
      <c r="AF108" s="9"/>
      <c r="AG108" s="8"/>
      <c r="AJ108" s="17"/>
      <c r="AK108" s="17"/>
      <c r="AL108" s="17"/>
      <c r="BA108" s="395">
        <v>1</v>
      </c>
      <c r="BB108" s="396" t="s">
        <v>861</v>
      </c>
      <c r="BC108" t="str">
        <f t="shared" si="39"/>
        <v>RTK</v>
      </c>
      <c r="BD108" t="str">
        <f t="shared" si="40"/>
        <v>NAoMe_initial_age_decades_80cap</v>
      </c>
      <c r="BE108" s="397" t="s">
        <v>862</v>
      </c>
      <c r="BF108" t="str">
        <f t="shared" si="41"/>
        <v>80+ yrs</v>
      </c>
      <c r="BG108">
        <f t="shared" si="42"/>
        <v>17</v>
      </c>
      <c r="BH108" s="398">
        <f t="shared" si="43"/>
        <v>0.33333000540733337</v>
      </c>
      <c r="BO108" s="33"/>
    </row>
    <row r="109" spans="1:67">
      <c r="A109" s="316" t="s">
        <v>27</v>
      </c>
      <c r="B109" t="s">
        <v>380</v>
      </c>
      <c r="C109" t="s">
        <v>910</v>
      </c>
      <c r="D109" t="s">
        <v>314</v>
      </c>
      <c r="E109" s="316" t="s">
        <v>30</v>
      </c>
      <c r="F109" s="316" t="s">
        <v>631</v>
      </c>
      <c r="G109" s="316" t="s">
        <v>444</v>
      </c>
      <c r="H109" s="316" t="s">
        <v>318</v>
      </c>
      <c r="I109" s="316" t="s">
        <v>341</v>
      </c>
      <c r="J109" s="316" t="s">
        <v>13</v>
      </c>
      <c r="K109" s="36">
        <v>30</v>
      </c>
      <c r="L109" s="317">
        <v>0.58824002742767334</v>
      </c>
      <c r="M109" s="317">
        <v>0.625</v>
      </c>
      <c r="N109" s="36">
        <v>301</v>
      </c>
      <c r="O109" s="317">
        <v>0.65577000379562378</v>
      </c>
      <c r="P109" s="317">
        <v>0.6809999942779541</v>
      </c>
      <c r="Q109" s="36">
        <v>6753</v>
      </c>
      <c r="R109" s="317">
        <v>0.67720001935958862</v>
      </c>
      <c r="S109" s="317">
        <v>0.69554001092910767</v>
      </c>
      <c r="T109" t="s">
        <v>380</v>
      </c>
      <c r="AB109" s="9"/>
      <c r="AC109" s="8"/>
      <c r="AD109" s="9"/>
      <c r="AE109" s="8"/>
      <c r="AF109" s="9"/>
      <c r="AG109" s="8"/>
      <c r="AJ109" s="17"/>
      <c r="AK109" s="17"/>
      <c r="AL109" s="17"/>
      <c r="BA109" s="395">
        <v>1</v>
      </c>
      <c r="BB109" s="396" t="s">
        <v>861</v>
      </c>
      <c r="BC109" t="str">
        <f t="shared" si="39"/>
        <v>RTK</v>
      </c>
      <c r="BD109" t="str">
        <f t="shared" si="40"/>
        <v>NAoMe_initial_ch_score_2cap</v>
      </c>
      <c r="BE109" s="397" t="s">
        <v>862</v>
      </c>
      <c r="BF109" t="str">
        <f t="shared" si="41"/>
        <v>0</v>
      </c>
      <c r="BG109">
        <f t="shared" si="42"/>
        <v>30</v>
      </c>
      <c r="BH109" s="398">
        <f t="shared" si="43"/>
        <v>0.58824002742767334</v>
      </c>
      <c r="BO109" s="33"/>
    </row>
    <row r="110" spans="1:67">
      <c r="A110" s="316" t="s">
        <v>27</v>
      </c>
      <c r="B110" t="s">
        <v>380</v>
      </c>
      <c r="C110" t="s">
        <v>910</v>
      </c>
      <c r="D110" t="s">
        <v>314</v>
      </c>
      <c r="E110" s="316" t="s">
        <v>30</v>
      </c>
      <c r="F110" s="316" t="s">
        <v>631</v>
      </c>
      <c r="G110" s="316" t="s">
        <v>444</v>
      </c>
      <c r="H110" s="316" t="s">
        <v>318</v>
      </c>
      <c r="I110" s="316" t="s">
        <v>341</v>
      </c>
      <c r="J110" s="316" t="s">
        <v>14</v>
      </c>
      <c r="K110" s="36">
        <v>11</v>
      </c>
      <c r="L110" s="317">
        <v>0.2156900018453598</v>
      </c>
      <c r="M110" s="317">
        <v>0.2291699945926666</v>
      </c>
      <c r="N110" s="36">
        <v>83</v>
      </c>
      <c r="O110" s="317">
        <v>0.18083000183105469</v>
      </c>
      <c r="P110" s="317">
        <v>0.1877799928188324</v>
      </c>
      <c r="Q110" s="36">
        <v>1630</v>
      </c>
      <c r="R110" s="317">
        <v>0.16346000134944921</v>
      </c>
      <c r="S110" s="317">
        <v>0.16788999736309049</v>
      </c>
      <c r="T110" t="s">
        <v>380</v>
      </c>
      <c r="AB110" s="9"/>
      <c r="AC110" s="8"/>
      <c r="AD110" s="9"/>
      <c r="AE110" s="8"/>
      <c r="AF110" s="9"/>
      <c r="AG110" s="8"/>
      <c r="AJ110" s="17"/>
      <c r="AK110" s="17"/>
      <c r="AL110" s="17"/>
      <c r="BA110" s="395">
        <v>1</v>
      </c>
      <c r="BB110" s="396" t="s">
        <v>861</v>
      </c>
      <c r="BC110" t="str">
        <f t="shared" si="39"/>
        <v>RTK</v>
      </c>
      <c r="BD110" t="str">
        <f t="shared" si="40"/>
        <v>NAoMe_initial_ch_score_2cap</v>
      </c>
      <c r="BE110" s="397" t="s">
        <v>862</v>
      </c>
      <c r="BF110" t="str">
        <f t="shared" si="41"/>
        <v>1</v>
      </c>
      <c r="BG110">
        <f t="shared" si="42"/>
        <v>11</v>
      </c>
      <c r="BH110" s="398">
        <f t="shared" si="43"/>
        <v>0.2156900018453598</v>
      </c>
      <c r="BO110" s="33"/>
    </row>
    <row r="111" spans="1:67">
      <c r="A111" s="316" t="s">
        <v>27</v>
      </c>
      <c r="B111" t="s">
        <v>380</v>
      </c>
      <c r="C111" t="s">
        <v>910</v>
      </c>
      <c r="D111" t="s">
        <v>314</v>
      </c>
      <c r="E111" s="316" t="s">
        <v>30</v>
      </c>
      <c r="F111" s="316" t="s">
        <v>631</v>
      </c>
      <c r="G111" s="316" t="s">
        <v>444</v>
      </c>
      <c r="H111" s="316" t="s">
        <v>318</v>
      </c>
      <c r="I111" s="316" t="s">
        <v>341</v>
      </c>
      <c r="J111" s="316" t="s">
        <v>301</v>
      </c>
      <c r="K111" s="36">
        <v>7</v>
      </c>
      <c r="L111" s="317">
        <v>0.13725000619888311</v>
      </c>
      <c r="M111" s="317">
        <v>0.1458300054073334</v>
      </c>
      <c r="N111" s="36">
        <v>58</v>
      </c>
      <c r="O111" s="317">
        <v>0.12635999917984009</v>
      </c>
      <c r="P111" s="317">
        <v>0.13121999800205231</v>
      </c>
      <c r="Q111" s="36">
        <v>1326</v>
      </c>
      <c r="R111" s="317">
        <v>0.132970005273819</v>
      </c>
      <c r="S111" s="317">
        <v>0.13657000660896301</v>
      </c>
      <c r="T111" t="s">
        <v>380</v>
      </c>
      <c r="AB111" s="9"/>
      <c r="AC111" s="8"/>
      <c r="AD111" s="9"/>
      <c r="AE111" s="8"/>
      <c r="AF111" s="9"/>
      <c r="AG111" s="8"/>
      <c r="AJ111" s="17"/>
      <c r="AK111" s="17"/>
      <c r="AL111" s="17"/>
      <c r="BA111" s="395">
        <v>1</v>
      </c>
      <c r="BB111" s="396" t="s">
        <v>861</v>
      </c>
      <c r="BC111" t="str">
        <f t="shared" si="39"/>
        <v>RTK</v>
      </c>
      <c r="BD111" t="str">
        <f t="shared" si="40"/>
        <v>NAoMe_initial_ch_score_2cap</v>
      </c>
      <c r="BE111" s="397" t="s">
        <v>862</v>
      </c>
      <c r="BF111" t="str">
        <f t="shared" si="41"/>
        <v>2+</v>
      </c>
      <c r="BG111">
        <f t="shared" si="42"/>
        <v>7</v>
      </c>
      <c r="BH111" s="398">
        <f t="shared" si="43"/>
        <v>0.13725000619888311</v>
      </c>
      <c r="BO111" s="33"/>
    </row>
    <row r="112" spans="1:67">
      <c r="A112" s="316" t="s">
        <v>27</v>
      </c>
      <c r="B112" t="s">
        <v>380</v>
      </c>
      <c r="C112" t="s">
        <v>910</v>
      </c>
      <c r="D112" t="s">
        <v>314</v>
      </c>
      <c r="E112" s="316" t="s">
        <v>30</v>
      </c>
      <c r="F112" s="316" t="s">
        <v>631</v>
      </c>
      <c r="G112" s="316" t="s">
        <v>444</v>
      </c>
      <c r="H112" s="316" t="s">
        <v>318</v>
      </c>
      <c r="I112" s="316" t="s">
        <v>341</v>
      </c>
      <c r="J112" s="316" t="s">
        <v>260</v>
      </c>
      <c r="K112" s="36">
        <v>3</v>
      </c>
      <c r="L112" s="317">
        <v>5.8820001780986793E-2</v>
      </c>
      <c r="M112" s="317"/>
      <c r="N112" s="36">
        <v>17</v>
      </c>
      <c r="O112" s="317">
        <v>3.7039998918771737E-2</v>
      </c>
      <c r="P112" s="317"/>
      <c r="Q112" s="36">
        <v>263</v>
      </c>
      <c r="R112" s="317">
        <v>2.6370000094175339E-2</v>
      </c>
      <c r="S112" s="317"/>
      <c r="T112" t="s">
        <v>380</v>
      </c>
      <c r="AB112" s="9"/>
      <c r="AC112" s="8"/>
      <c r="AD112" s="9"/>
      <c r="AE112" s="8"/>
      <c r="AF112" s="9"/>
      <c r="AG112" s="8"/>
      <c r="AJ112" s="17"/>
      <c r="AK112" s="17"/>
      <c r="AL112" s="17"/>
      <c r="BA112" s="395">
        <v>1</v>
      </c>
      <c r="BB112" s="396" t="s">
        <v>861</v>
      </c>
      <c r="BC112" t="str">
        <f t="shared" si="39"/>
        <v>RTK</v>
      </c>
      <c r="BD112" t="str">
        <f t="shared" si="40"/>
        <v>NAoMe_initial_ch_score_2cap</v>
      </c>
      <c r="BE112" s="397" t="s">
        <v>862</v>
      </c>
      <c r="BF112" t="str">
        <f t="shared" si="41"/>
        <v>Unknown</v>
      </c>
      <c r="BG112">
        <f t="shared" si="42"/>
        <v>3</v>
      </c>
      <c r="BH112" s="398">
        <f t="shared" si="43"/>
        <v>5.8820001780986793E-2</v>
      </c>
      <c r="BO112" s="33"/>
    </row>
    <row r="113" spans="1:67">
      <c r="A113" s="316" t="s">
        <v>27</v>
      </c>
      <c r="B113" t="s">
        <v>380</v>
      </c>
      <c r="C113" t="s">
        <v>910</v>
      </c>
      <c r="D113" t="s">
        <v>314</v>
      </c>
      <c r="E113" s="316" t="s">
        <v>30</v>
      </c>
      <c r="F113" s="316" t="s">
        <v>631</v>
      </c>
      <c r="G113" s="316" t="s">
        <v>444</v>
      </c>
      <c r="H113" s="316" t="s">
        <v>318</v>
      </c>
      <c r="I113" s="316" t="s">
        <v>309</v>
      </c>
      <c r="J113" s="316" t="s">
        <v>289</v>
      </c>
      <c r="K113" s="36">
        <v>23</v>
      </c>
      <c r="L113" s="317">
        <v>0.45098000764846802</v>
      </c>
      <c r="M113" s="317"/>
      <c r="N113" s="36">
        <v>160</v>
      </c>
      <c r="O113" s="317">
        <v>0.348580002784729</v>
      </c>
      <c r="P113" s="317"/>
      <c r="Q113" s="36">
        <v>3283</v>
      </c>
      <c r="R113" s="317">
        <v>0.3292199969291687</v>
      </c>
      <c r="S113" s="317"/>
      <c r="T113" t="s">
        <v>380</v>
      </c>
      <c r="AB113" s="9"/>
      <c r="AC113" s="8"/>
      <c r="AD113" s="9"/>
      <c r="AE113" s="8"/>
      <c r="AF113" s="9"/>
      <c r="AG113" s="8"/>
      <c r="AJ113" s="17"/>
      <c r="AK113" s="17"/>
      <c r="AL113" s="17"/>
      <c r="BA113" s="395">
        <v>1</v>
      </c>
      <c r="BB113" s="396" t="s">
        <v>861</v>
      </c>
      <c r="BC113" t="str">
        <f t="shared" si="39"/>
        <v>RTK</v>
      </c>
      <c r="BD113" t="str">
        <f t="shared" si="40"/>
        <v>NAoMe_initial_diagnosis_year</v>
      </c>
      <c r="BE113" s="397" t="s">
        <v>862</v>
      </c>
      <c r="BF113" t="str">
        <f t="shared" si="41"/>
        <v>2021</v>
      </c>
      <c r="BG113">
        <f t="shared" si="42"/>
        <v>23</v>
      </c>
      <c r="BH113" s="398">
        <f t="shared" si="43"/>
        <v>0.45098000764846802</v>
      </c>
      <c r="BO113" s="33"/>
    </row>
    <row r="114" spans="1:67">
      <c r="A114" s="316" t="s">
        <v>27</v>
      </c>
      <c r="B114" t="s">
        <v>380</v>
      </c>
      <c r="C114" t="s">
        <v>910</v>
      </c>
      <c r="D114" t="s">
        <v>314</v>
      </c>
      <c r="E114" s="316" t="s">
        <v>30</v>
      </c>
      <c r="F114" s="316" t="s">
        <v>631</v>
      </c>
      <c r="G114" s="316" t="s">
        <v>444</v>
      </c>
      <c r="H114" s="316" t="s">
        <v>318</v>
      </c>
      <c r="I114" s="316" t="s">
        <v>309</v>
      </c>
      <c r="J114" s="316" t="s">
        <v>816</v>
      </c>
      <c r="K114" s="36">
        <v>17</v>
      </c>
      <c r="L114" s="317">
        <v>0.33333000540733337</v>
      </c>
      <c r="M114" s="317"/>
      <c r="N114" s="36">
        <v>151</v>
      </c>
      <c r="O114" s="317">
        <v>0.32897999882698059</v>
      </c>
      <c r="P114" s="317"/>
      <c r="Q114" s="36">
        <v>3315</v>
      </c>
      <c r="R114" s="317">
        <v>0.33243000507354742</v>
      </c>
      <c r="S114" s="317"/>
      <c r="T114" t="s">
        <v>380</v>
      </c>
      <c r="AB114" s="9"/>
      <c r="AC114" s="8"/>
      <c r="AD114" s="9"/>
      <c r="AE114" s="8"/>
      <c r="AF114" s="9"/>
      <c r="AG114" s="8"/>
      <c r="AJ114" s="17"/>
      <c r="AK114" s="17"/>
      <c r="AL114" s="17"/>
      <c r="BA114" s="395">
        <v>1</v>
      </c>
      <c r="BB114" s="396" t="s">
        <v>861</v>
      </c>
      <c r="BC114" t="str">
        <f t="shared" si="39"/>
        <v>RTK</v>
      </c>
      <c r="BD114" t="str">
        <f t="shared" si="40"/>
        <v>NAoMe_initial_diagnosis_year</v>
      </c>
      <c r="BE114" s="397" t="s">
        <v>862</v>
      </c>
      <c r="BF114" t="str">
        <f t="shared" si="41"/>
        <v>2022</v>
      </c>
      <c r="BG114">
        <f t="shared" si="42"/>
        <v>17</v>
      </c>
      <c r="BH114" s="398">
        <f t="shared" si="43"/>
        <v>0.33333000540733337</v>
      </c>
      <c r="BO114" s="33"/>
    </row>
    <row r="115" spans="1:67">
      <c r="A115" s="316" t="s">
        <v>27</v>
      </c>
      <c r="B115" t="s">
        <v>380</v>
      </c>
      <c r="C115" t="s">
        <v>910</v>
      </c>
      <c r="D115" t="s">
        <v>314</v>
      </c>
      <c r="E115" s="316" t="s">
        <v>30</v>
      </c>
      <c r="F115" s="316" t="s">
        <v>631</v>
      </c>
      <c r="G115" s="316" t="s">
        <v>444</v>
      </c>
      <c r="H115" s="316" t="s">
        <v>318</v>
      </c>
      <c r="I115" s="316" t="s">
        <v>309</v>
      </c>
      <c r="J115" s="316" t="s">
        <v>946</v>
      </c>
      <c r="K115" s="36">
        <v>11</v>
      </c>
      <c r="L115" s="317">
        <v>0.2156900018453598</v>
      </c>
      <c r="M115" s="317"/>
      <c r="N115" s="36">
        <v>148</v>
      </c>
      <c r="O115" s="317">
        <v>0.32243999838829041</v>
      </c>
      <c r="P115" s="317"/>
      <c r="Q115" s="36">
        <v>3374</v>
      </c>
      <c r="R115" s="317">
        <v>0.33834999799728388</v>
      </c>
      <c r="S115" s="317"/>
      <c r="T115" t="s">
        <v>380</v>
      </c>
      <c r="AB115" s="9"/>
      <c r="AC115" s="8"/>
      <c r="AD115" s="9"/>
      <c r="AE115" s="8"/>
      <c r="AF115" s="9"/>
      <c r="AG115" s="8"/>
      <c r="AJ115" s="17"/>
      <c r="AK115" s="17"/>
      <c r="AL115" s="17"/>
      <c r="BA115" s="395">
        <v>1</v>
      </c>
      <c r="BB115" s="396" t="s">
        <v>861</v>
      </c>
      <c r="BC115" t="str">
        <f t="shared" si="39"/>
        <v>RTK</v>
      </c>
      <c r="BD115" t="str">
        <f t="shared" si="40"/>
        <v>NAoMe_initial_diagnosis_year</v>
      </c>
      <c r="BE115" s="397" t="s">
        <v>862</v>
      </c>
      <c r="BF115" t="str">
        <f t="shared" si="41"/>
        <v>2023</v>
      </c>
      <c r="BG115">
        <f t="shared" si="42"/>
        <v>11</v>
      </c>
      <c r="BH115" s="398">
        <f t="shared" si="43"/>
        <v>0.2156900018453598</v>
      </c>
      <c r="BO115" s="33"/>
    </row>
    <row r="116" spans="1:67">
      <c r="A116" s="316" t="s">
        <v>27</v>
      </c>
      <c r="B116" t="s">
        <v>380</v>
      </c>
      <c r="C116" t="s">
        <v>910</v>
      </c>
      <c r="D116" t="s">
        <v>314</v>
      </c>
      <c r="E116" s="316" t="s">
        <v>30</v>
      </c>
      <c r="F116" s="316" t="s">
        <v>631</v>
      </c>
      <c r="G116" s="316" t="s">
        <v>444</v>
      </c>
      <c r="H116" s="316" t="s">
        <v>318</v>
      </c>
      <c r="I116" s="316" t="s">
        <v>331</v>
      </c>
      <c r="J116" s="316" t="s">
        <v>332</v>
      </c>
      <c r="K116" s="36">
        <v>0</v>
      </c>
      <c r="L116" s="317">
        <v>0</v>
      </c>
      <c r="M116" s="317">
        <v>0</v>
      </c>
      <c r="N116" s="36">
        <v>11</v>
      </c>
      <c r="O116" s="317">
        <v>2.3970000445842739E-2</v>
      </c>
      <c r="P116" s="317">
        <v>3.089999966323376E-2</v>
      </c>
      <c r="Q116" s="36">
        <v>434</v>
      </c>
      <c r="R116" s="317">
        <v>4.3519999831914902E-2</v>
      </c>
      <c r="S116" s="317">
        <v>5.2159998565912247E-2</v>
      </c>
      <c r="T116" t="s">
        <v>380</v>
      </c>
      <c r="BA116" s="395">
        <v>1</v>
      </c>
      <c r="BB116" s="396" t="s">
        <v>861</v>
      </c>
      <c r="BC116" t="str">
        <f t="shared" si="39"/>
        <v>RTK</v>
      </c>
      <c r="BD116" t="str">
        <f t="shared" si="40"/>
        <v>NAoMe_initial_disease_group</v>
      </c>
      <c r="BE116" s="397" t="s">
        <v>862</v>
      </c>
      <c r="BF116" t="str">
        <f t="shared" si="41"/>
        <v>Advanced M0</v>
      </c>
      <c r="BG116">
        <f t="shared" si="42"/>
        <v>0</v>
      </c>
      <c r="BH116" s="398">
        <f t="shared" si="43"/>
        <v>0</v>
      </c>
      <c r="BO116" s="33"/>
    </row>
    <row r="117" spans="1:67">
      <c r="A117" s="316" t="s">
        <v>27</v>
      </c>
      <c r="B117" t="s">
        <v>380</v>
      </c>
      <c r="C117" t="s">
        <v>910</v>
      </c>
      <c r="D117" t="s">
        <v>314</v>
      </c>
      <c r="E117" s="316" t="s">
        <v>30</v>
      </c>
      <c r="F117" s="316" t="s">
        <v>631</v>
      </c>
      <c r="G117" s="316" t="s">
        <v>444</v>
      </c>
      <c r="H117" s="316" t="s">
        <v>318</v>
      </c>
      <c r="I117" s="316" t="s">
        <v>331</v>
      </c>
      <c r="J117" s="316" t="s">
        <v>333</v>
      </c>
      <c r="K117" s="36">
        <v>33</v>
      </c>
      <c r="L117" s="317">
        <v>0.64705997705459595</v>
      </c>
      <c r="M117" s="317">
        <v>0.89188998937606812</v>
      </c>
      <c r="N117" s="36">
        <v>279</v>
      </c>
      <c r="O117" s="317">
        <v>0.60784000158309937</v>
      </c>
      <c r="P117" s="317">
        <v>0.78371000289916992</v>
      </c>
      <c r="Q117" s="36">
        <v>6159</v>
      </c>
      <c r="R117" s="317">
        <v>0.6176300048828125</v>
      </c>
      <c r="S117" s="317">
        <v>0.74026000499725342</v>
      </c>
      <c r="T117" t="s">
        <v>380</v>
      </c>
      <c r="BA117" s="395">
        <v>1</v>
      </c>
      <c r="BB117" s="396" t="s">
        <v>861</v>
      </c>
      <c r="BC117" t="str">
        <f t="shared" si="39"/>
        <v>RTK</v>
      </c>
      <c r="BD117" t="str">
        <f t="shared" si="40"/>
        <v>NAoMe_initial_disease_group</v>
      </c>
      <c r="BE117" s="397" t="s">
        <v>862</v>
      </c>
      <c r="BF117" t="str">
        <f t="shared" si="41"/>
        <v>Advanced M1</v>
      </c>
      <c r="BG117">
        <f t="shared" si="42"/>
        <v>33</v>
      </c>
      <c r="BH117" s="398">
        <f t="shared" si="43"/>
        <v>0.64705997705459595</v>
      </c>
      <c r="BO117" s="33"/>
    </row>
    <row r="118" spans="1:67">
      <c r="A118" s="316" t="s">
        <v>27</v>
      </c>
      <c r="B118" t="s">
        <v>380</v>
      </c>
      <c r="C118" t="s">
        <v>910</v>
      </c>
      <c r="D118" t="s">
        <v>314</v>
      </c>
      <c r="E118" s="316" t="s">
        <v>30</v>
      </c>
      <c r="F118" s="316" t="s">
        <v>631</v>
      </c>
      <c r="G118" s="316" t="s">
        <v>444</v>
      </c>
      <c r="H118" s="316" t="s">
        <v>318</v>
      </c>
      <c r="I118" s="316" t="s">
        <v>331</v>
      </c>
      <c r="J118" s="316" t="s">
        <v>334</v>
      </c>
      <c r="K118" s="36">
        <v>2</v>
      </c>
      <c r="L118" s="317">
        <v>3.9220001548528671E-2</v>
      </c>
      <c r="M118" s="317">
        <v>5.404999852180481E-2</v>
      </c>
      <c r="N118" s="36">
        <v>2</v>
      </c>
      <c r="O118" s="317">
        <v>4.3600001372396946E-3</v>
      </c>
      <c r="P118" s="317">
        <v>5.6199999526143074E-3</v>
      </c>
      <c r="Q118" s="36">
        <v>64</v>
      </c>
      <c r="R118" s="317">
        <v>6.4199999906122676E-3</v>
      </c>
      <c r="S118" s="317">
        <v>7.689999882131815E-3</v>
      </c>
      <c r="T118" t="s">
        <v>380</v>
      </c>
      <c r="BA118" s="395">
        <v>1</v>
      </c>
      <c r="BB118" s="396" t="s">
        <v>861</v>
      </c>
      <c r="BC118" t="str">
        <f t="shared" si="39"/>
        <v>RTK</v>
      </c>
      <c r="BD118" t="str">
        <f t="shared" si="40"/>
        <v>NAoMe_initial_disease_group</v>
      </c>
      <c r="BE118" s="397" t="s">
        <v>862</v>
      </c>
      <c r="BF118" t="str">
        <f t="shared" si="41"/>
        <v>DCIS</v>
      </c>
      <c r="BG118">
        <f t="shared" si="42"/>
        <v>2</v>
      </c>
      <c r="BH118" s="398">
        <f t="shared" si="43"/>
        <v>3.9220001548528671E-2</v>
      </c>
      <c r="BO118" s="33"/>
    </row>
    <row r="119" spans="1:67">
      <c r="A119" s="316" t="s">
        <v>27</v>
      </c>
      <c r="B119" t="s">
        <v>380</v>
      </c>
      <c r="C119" t="s">
        <v>910</v>
      </c>
      <c r="D119" t="s">
        <v>314</v>
      </c>
      <c r="E119" s="316" t="s">
        <v>30</v>
      </c>
      <c r="F119" s="316" t="s">
        <v>631</v>
      </c>
      <c r="G119" s="316" t="s">
        <v>444</v>
      </c>
      <c r="H119" s="316" t="s">
        <v>318</v>
      </c>
      <c r="I119" s="316" t="s">
        <v>331</v>
      </c>
      <c r="J119" s="316" t="s">
        <v>335</v>
      </c>
      <c r="K119" s="36">
        <v>2</v>
      </c>
      <c r="L119" s="317">
        <v>3.9220001548528671E-2</v>
      </c>
      <c r="M119" s="317">
        <v>5.404999852180481E-2</v>
      </c>
      <c r="N119" s="36">
        <v>64</v>
      </c>
      <c r="O119" s="317">
        <v>0.13943000137805939</v>
      </c>
      <c r="P119" s="317">
        <v>0.17978000640869141</v>
      </c>
      <c r="Q119" s="36">
        <v>1663</v>
      </c>
      <c r="R119" s="317">
        <v>0.16676999628543851</v>
      </c>
      <c r="S119" s="317">
        <v>0.19988000392913821</v>
      </c>
      <c r="T119" t="s">
        <v>380</v>
      </c>
      <c r="BA119" s="395">
        <v>1</v>
      </c>
      <c r="BB119" s="396" t="s">
        <v>861</v>
      </c>
      <c r="BC119" t="str">
        <f t="shared" si="39"/>
        <v>RTK</v>
      </c>
      <c r="BD119" t="str">
        <f t="shared" si="40"/>
        <v>NAoMe_initial_disease_group</v>
      </c>
      <c r="BE119" s="397" t="s">
        <v>862</v>
      </c>
      <c r="BF119" t="str">
        <f t="shared" si="41"/>
        <v>Early invasive</v>
      </c>
      <c r="BG119">
        <f t="shared" si="42"/>
        <v>2</v>
      </c>
      <c r="BH119" s="398">
        <f t="shared" si="43"/>
        <v>3.9220001548528671E-2</v>
      </c>
      <c r="BO119" s="33"/>
    </row>
    <row r="120" spans="1:67">
      <c r="A120" s="316" t="s">
        <v>27</v>
      </c>
      <c r="B120" t="s">
        <v>380</v>
      </c>
      <c r="C120" t="s">
        <v>910</v>
      </c>
      <c r="D120" t="s">
        <v>314</v>
      </c>
      <c r="E120" s="316" t="s">
        <v>30</v>
      </c>
      <c r="F120" s="316" t="s">
        <v>631</v>
      </c>
      <c r="G120" s="316" t="s">
        <v>444</v>
      </c>
      <c r="H120" s="316" t="s">
        <v>318</v>
      </c>
      <c r="I120" s="316" t="s">
        <v>331</v>
      </c>
      <c r="J120" s="316" t="s">
        <v>337</v>
      </c>
      <c r="K120" s="36">
        <v>14</v>
      </c>
      <c r="L120" s="317">
        <v>0.27450999617576599</v>
      </c>
      <c r="M120" s="317"/>
      <c r="N120" s="36">
        <v>103</v>
      </c>
      <c r="O120" s="317">
        <v>0.22439999878406519</v>
      </c>
      <c r="P120" s="317"/>
      <c r="Q120" s="36">
        <v>1652</v>
      </c>
      <c r="R120" s="317">
        <v>0.1656599938869476</v>
      </c>
      <c r="S120" s="317"/>
      <c r="T120" t="s">
        <v>380</v>
      </c>
      <c r="BA120" s="395">
        <v>1</v>
      </c>
      <c r="BB120" s="396" t="s">
        <v>861</v>
      </c>
      <c r="BC120" t="str">
        <f t="shared" si="39"/>
        <v>RTK</v>
      </c>
      <c r="BD120" t="str">
        <f t="shared" si="40"/>
        <v>NAoMe_initial_disease_group</v>
      </c>
      <c r="BE120" s="397" t="s">
        <v>862</v>
      </c>
      <c r="BF120" t="str">
        <f t="shared" si="41"/>
        <v>Unknown stage</v>
      </c>
      <c r="BG120">
        <f t="shared" si="42"/>
        <v>14</v>
      </c>
      <c r="BH120" s="398">
        <f t="shared" si="43"/>
        <v>0.27450999617576599</v>
      </c>
      <c r="BO120" s="33"/>
    </row>
    <row r="121" spans="1:67">
      <c r="A121" s="316" t="s">
        <v>27</v>
      </c>
      <c r="B121" t="s">
        <v>380</v>
      </c>
      <c r="C121" t="s">
        <v>910</v>
      </c>
      <c r="D121" t="s">
        <v>314</v>
      </c>
      <c r="E121" s="316" t="s">
        <v>30</v>
      </c>
      <c r="F121" s="316" t="s">
        <v>631</v>
      </c>
      <c r="G121" s="316" t="s">
        <v>444</v>
      </c>
      <c r="H121" s="316" t="s">
        <v>318</v>
      </c>
      <c r="I121" s="316" t="s">
        <v>656</v>
      </c>
      <c r="J121" s="316" t="s">
        <v>286</v>
      </c>
      <c r="K121" s="36">
        <v>2</v>
      </c>
      <c r="L121" s="317">
        <v>3.9220001548528671E-2</v>
      </c>
      <c r="M121" s="317">
        <v>4.544999822974205E-2</v>
      </c>
      <c r="N121" s="36">
        <v>7</v>
      </c>
      <c r="O121" s="317">
        <v>1.525000017136335E-2</v>
      </c>
      <c r="P121" s="317">
        <v>1.7109999433159832E-2</v>
      </c>
      <c r="Q121" s="36">
        <v>492</v>
      </c>
      <c r="R121" s="317">
        <v>4.9339998513460159E-2</v>
      </c>
      <c r="S121" s="317">
        <v>5.1920000463724143E-2</v>
      </c>
      <c r="T121" t="s">
        <v>380</v>
      </c>
      <c r="BA121" s="395">
        <v>1</v>
      </c>
      <c r="BB121" s="396" t="s">
        <v>861</v>
      </c>
      <c r="BC121" t="str">
        <f t="shared" si="39"/>
        <v>RTK</v>
      </c>
      <c r="BD121" t="str">
        <f t="shared" si="40"/>
        <v>NAoMe_initial_ethnicity_grp</v>
      </c>
      <c r="BE121" s="397" t="s">
        <v>862</v>
      </c>
      <c r="BF121" t="str">
        <f t="shared" si="41"/>
        <v>Asian or Asian British</v>
      </c>
      <c r="BG121">
        <f t="shared" si="42"/>
        <v>2</v>
      </c>
      <c r="BH121" s="398">
        <f t="shared" si="43"/>
        <v>3.9220001548528671E-2</v>
      </c>
      <c r="BO121" s="33"/>
    </row>
    <row r="122" spans="1:67">
      <c r="A122" s="316" t="s">
        <v>27</v>
      </c>
      <c r="B122" t="s">
        <v>380</v>
      </c>
      <c r="C122" t="s">
        <v>910</v>
      </c>
      <c r="D122" t="s">
        <v>314</v>
      </c>
      <c r="E122" s="316" t="s">
        <v>30</v>
      </c>
      <c r="F122" s="316" t="s">
        <v>631</v>
      </c>
      <c r="G122" s="316" t="s">
        <v>444</v>
      </c>
      <c r="H122" s="316" t="s">
        <v>318</v>
      </c>
      <c r="I122" s="316" t="s">
        <v>656</v>
      </c>
      <c r="J122" s="316" t="s">
        <v>287</v>
      </c>
      <c r="K122" s="36">
        <v>0</v>
      </c>
      <c r="L122" s="317">
        <v>0</v>
      </c>
      <c r="M122" s="317">
        <v>0</v>
      </c>
      <c r="N122" s="36">
        <v>2</v>
      </c>
      <c r="O122" s="317">
        <v>4.3600001372396946E-3</v>
      </c>
      <c r="P122" s="317">
        <v>4.889999981969595E-3</v>
      </c>
      <c r="Q122" s="36">
        <v>403</v>
      </c>
      <c r="R122" s="317">
        <v>4.0410000830888748E-2</v>
      </c>
      <c r="S122" s="317">
        <v>4.2520001530647278E-2</v>
      </c>
      <c r="T122" t="s">
        <v>380</v>
      </c>
      <c r="BA122" s="395">
        <v>1</v>
      </c>
      <c r="BB122" s="396" t="s">
        <v>861</v>
      </c>
      <c r="BC122" t="str">
        <f t="shared" si="39"/>
        <v>RTK</v>
      </c>
      <c r="BD122" t="str">
        <f t="shared" si="40"/>
        <v>NAoMe_initial_ethnicity_grp</v>
      </c>
      <c r="BE122" s="397" t="s">
        <v>862</v>
      </c>
      <c r="BF122" t="str">
        <f t="shared" si="41"/>
        <v>Black or Black British</v>
      </c>
      <c r="BG122">
        <f t="shared" si="42"/>
        <v>0</v>
      </c>
      <c r="BH122" s="398">
        <f t="shared" si="43"/>
        <v>0</v>
      </c>
      <c r="BO122" s="33"/>
    </row>
    <row r="123" spans="1:67">
      <c r="A123" s="316" t="s">
        <v>27</v>
      </c>
      <c r="B123" t="s">
        <v>380</v>
      </c>
      <c r="C123" t="s">
        <v>910</v>
      </c>
      <c r="D123" t="s">
        <v>314</v>
      </c>
      <c r="E123" s="316" t="s">
        <v>30</v>
      </c>
      <c r="F123" s="316" t="s">
        <v>631</v>
      </c>
      <c r="G123" s="316" t="s">
        <v>444</v>
      </c>
      <c r="H123" s="316" t="s">
        <v>318</v>
      </c>
      <c r="I123" s="316" t="s">
        <v>656</v>
      </c>
      <c r="J123" s="316" t="s">
        <v>259</v>
      </c>
      <c r="K123" s="36">
        <v>0</v>
      </c>
      <c r="L123" s="317">
        <v>0</v>
      </c>
      <c r="M123" s="317">
        <v>0</v>
      </c>
      <c r="N123" s="36">
        <v>5</v>
      </c>
      <c r="O123" s="317">
        <v>1.088999956846237E-2</v>
      </c>
      <c r="P123" s="317">
        <v>1.2219999916851521E-2</v>
      </c>
      <c r="Q123" s="36">
        <v>98</v>
      </c>
      <c r="R123" s="317">
        <v>9.8299998790025711E-3</v>
      </c>
      <c r="S123" s="317">
        <v>1.0339999571442601E-2</v>
      </c>
      <c r="T123" t="s">
        <v>380</v>
      </c>
      <c r="BA123" s="395">
        <v>1</v>
      </c>
      <c r="BB123" s="396" t="s">
        <v>861</v>
      </c>
      <c r="BC123" t="str">
        <f t="shared" si="39"/>
        <v>RTK</v>
      </c>
      <c r="BD123" t="str">
        <f t="shared" si="40"/>
        <v>NAoMe_initial_ethnicity_grp</v>
      </c>
      <c r="BE123" s="397" t="s">
        <v>862</v>
      </c>
      <c r="BF123" t="str">
        <f t="shared" si="41"/>
        <v>Mixed</v>
      </c>
      <c r="BG123">
        <f t="shared" si="42"/>
        <v>0</v>
      </c>
      <c r="BH123" s="398">
        <f t="shared" si="43"/>
        <v>0</v>
      </c>
      <c r="BO123" s="33"/>
    </row>
    <row r="124" spans="1:67">
      <c r="A124" s="316" t="s">
        <v>27</v>
      </c>
      <c r="B124" t="s">
        <v>380</v>
      </c>
      <c r="C124" t="s">
        <v>910</v>
      </c>
      <c r="D124" t="s">
        <v>314</v>
      </c>
      <c r="E124" s="316" t="s">
        <v>30</v>
      </c>
      <c r="F124" s="316" t="s">
        <v>631</v>
      </c>
      <c r="G124" s="316" t="s">
        <v>444</v>
      </c>
      <c r="H124" s="316" t="s">
        <v>318</v>
      </c>
      <c r="I124" s="316" t="s">
        <v>656</v>
      </c>
      <c r="J124" s="316" t="s">
        <v>288</v>
      </c>
      <c r="K124" s="36">
        <v>2</v>
      </c>
      <c r="L124" s="317">
        <v>3.9220001548528671E-2</v>
      </c>
      <c r="M124" s="317">
        <v>4.544999822974205E-2</v>
      </c>
      <c r="N124" s="36">
        <v>2</v>
      </c>
      <c r="O124" s="317">
        <v>4.3600001372396946E-3</v>
      </c>
      <c r="P124" s="317">
        <v>4.889999981969595E-3</v>
      </c>
      <c r="Q124" s="36">
        <v>246</v>
      </c>
      <c r="R124" s="317">
        <v>2.466999925673008E-2</v>
      </c>
      <c r="S124" s="317">
        <v>2.5960000231862072E-2</v>
      </c>
      <c r="T124" t="s">
        <v>380</v>
      </c>
      <c r="BA124" s="395">
        <v>1</v>
      </c>
      <c r="BB124" s="396" t="s">
        <v>861</v>
      </c>
      <c r="BC124" t="str">
        <f t="shared" si="39"/>
        <v>RTK</v>
      </c>
      <c r="BD124" t="str">
        <f t="shared" si="40"/>
        <v>NAoMe_initial_ethnicity_grp</v>
      </c>
      <c r="BE124" s="397" t="s">
        <v>862</v>
      </c>
      <c r="BF124" t="str">
        <f t="shared" si="41"/>
        <v>Other Ethnic Group</v>
      </c>
      <c r="BG124">
        <f t="shared" si="42"/>
        <v>2</v>
      </c>
      <c r="BH124" s="398">
        <f t="shared" si="43"/>
        <v>3.9220001548528671E-2</v>
      </c>
      <c r="BO124" s="33"/>
    </row>
    <row r="125" spans="1:67">
      <c r="A125" s="316" t="s">
        <v>27</v>
      </c>
      <c r="B125" t="s">
        <v>380</v>
      </c>
      <c r="C125" t="s">
        <v>910</v>
      </c>
      <c r="D125" t="s">
        <v>314</v>
      </c>
      <c r="E125" s="316" t="s">
        <v>30</v>
      </c>
      <c r="F125" s="316" t="s">
        <v>631</v>
      </c>
      <c r="G125" s="316" t="s">
        <v>444</v>
      </c>
      <c r="H125" s="316" t="s">
        <v>318</v>
      </c>
      <c r="I125" s="316" t="s">
        <v>656</v>
      </c>
      <c r="J125" s="316" t="s">
        <v>260</v>
      </c>
      <c r="K125" s="36">
        <v>7</v>
      </c>
      <c r="L125" s="317">
        <v>0.13725000619888311</v>
      </c>
      <c r="M125" s="317"/>
      <c r="N125" s="36">
        <v>50</v>
      </c>
      <c r="O125" s="317">
        <v>0.1089299991726875</v>
      </c>
      <c r="P125" s="317"/>
      <c r="Q125" s="36">
        <v>495</v>
      </c>
      <c r="R125" s="317">
        <v>4.9639999866485603E-2</v>
      </c>
      <c r="S125" s="317"/>
      <c r="T125" t="s">
        <v>380</v>
      </c>
      <c r="BA125" s="395">
        <v>1</v>
      </c>
      <c r="BB125" s="396" t="s">
        <v>861</v>
      </c>
      <c r="BC125" t="str">
        <f t="shared" si="39"/>
        <v>RTK</v>
      </c>
      <c r="BD125" t="str">
        <f t="shared" si="40"/>
        <v>NAoMe_initial_ethnicity_grp</v>
      </c>
      <c r="BE125" s="397" t="s">
        <v>862</v>
      </c>
      <c r="BF125" t="str">
        <f t="shared" si="41"/>
        <v>Unknown</v>
      </c>
      <c r="BG125">
        <f t="shared" si="42"/>
        <v>7</v>
      </c>
      <c r="BH125" s="398">
        <f t="shared" si="43"/>
        <v>0.13725000619888311</v>
      </c>
      <c r="BO125" s="33"/>
    </row>
    <row r="126" spans="1:67">
      <c r="A126" s="316" t="s">
        <v>27</v>
      </c>
      <c r="B126" t="s">
        <v>380</v>
      </c>
      <c r="C126" t="s">
        <v>910</v>
      </c>
      <c r="D126" t="s">
        <v>314</v>
      </c>
      <c r="E126" s="316" t="s">
        <v>30</v>
      </c>
      <c r="F126" s="316" t="s">
        <v>631</v>
      </c>
      <c r="G126" s="316" t="s">
        <v>444</v>
      </c>
      <c r="H126" s="316" t="s">
        <v>318</v>
      </c>
      <c r="I126" s="316" t="s">
        <v>656</v>
      </c>
      <c r="J126" s="316" t="s">
        <v>258</v>
      </c>
      <c r="K126" s="36">
        <v>40</v>
      </c>
      <c r="L126" s="317">
        <v>0.784309983253479</v>
      </c>
      <c r="M126" s="317">
        <v>0.90908998250961304</v>
      </c>
      <c r="N126" s="36">
        <v>393</v>
      </c>
      <c r="O126" s="317">
        <v>0.85620999336242676</v>
      </c>
      <c r="P126" s="317">
        <v>0.96087998151779175</v>
      </c>
      <c r="Q126" s="36">
        <v>8238</v>
      </c>
      <c r="R126" s="317">
        <v>0.82611000537872314</v>
      </c>
      <c r="S126" s="317">
        <v>0.86926001310348511</v>
      </c>
      <c r="T126" t="s">
        <v>380</v>
      </c>
      <c r="BA126" s="395">
        <v>1</v>
      </c>
      <c r="BB126" s="396" t="s">
        <v>861</v>
      </c>
      <c r="BC126" t="str">
        <f t="shared" si="39"/>
        <v>RTK</v>
      </c>
      <c r="BD126" t="str">
        <f t="shared" si="40"/>
        <v>NAoMe_initial_ethnicity_grp</v>
      </c>
      <c r="BE126" s="397" t="s">
        <v>862</v>
      </c>
      <c r="BF126" t="str">
        <f t="shared" si="41"/>
        <v>White</v>
      </c>
      <c r="BG126">
        <f t="shared" si="42"/>
        <v>40</v>
      </c>
      <c r="BH126" s="398">
        <f t="shared" si="43"/>
        <v>0.784309983253479</v>
      </c>
      <c r="BO126" s="33"/>
    </row>
    <row r="127" spans="1:67">
      <c r="A127" s="316" t="s">
        <v>27</v>
      </c>
      <c r="B127" t="s">
        <v>380</v>
      </c>
      <c r="C127" t="s">
        <v>910</v>
      </c>
      <c r="D127" t="s">
        <v>314</v>
      </c>
      <c r="E127" s="316" t="s">
        <v>30</v>
      </c>
      <c r="F127" s="316" t="s">
        <v>631</v>
      </c>
      <c r="G127" s="316" t="s">
        <v>444</v>
      </c>
      <c r="H127" s="316" t="s">
        <v>318</v>
      </c>
      <c r="I127" s="316" t="s">
        <v>657</v>
      </c>
      <c r="J127" s="316" t="s">
        <v>817</v>
      </c>
      <c r="K127" s="36">
        <v>49</v>
      </c>
      <c r="L127" s="317">
        <v>0.96078002452850342</v>
      </c>
      <c r="M127" s="317"/>
      <c r="N127" s="36">
        <v>437</v>
      </c>
      <c r="O127" s="317">
        <v>0.95206999778747559</v>
      </c>
      <c r="P127" s="317"/>
      <c r="Q127" s="36">
        <v>9359</v>
      </c>
      <c r="R127" s="317">
        <v>0.93853002786636353</v>
      </c>
      <c r="S127" s="317"/>
      <c r="T127" t="s">
        <v>380</v>
      </c>
      <c r="BA127" s="395">
        <v>1</v>
      </c>
      <c r="BB127" s="396" t="s">
        <v>861</v>
      </c>
      <c r="BC127" t="str">
        <f t="shared" si="39"/>
        <v>RTK</v>
      </c>
      <c r="BD127" t="str">
        <f t="shared" si="40"/>
        <v>NAoMe_initial_final_route</v>
      </c>
      <c r="BE127" s="397" t="s">
        <v>862</v>
      </c>
      <c r="BF127" t="str">
        <f t="shared" si="41"/>
        <v>Not screened</v>
      </c>
      <c r="BG127">
        <f t="shared" si="42"/>
        <v>49</v>
      </c>
      <c r="BH127" s="398">
        <f t="shared" si="43"/>
        <v>0.96078002452850342</v>
      </c>
      <c r="BO127" s="33"/>
    </row>
    <row r="128" spans="1:67">
      <c r="A128" s="316" t="s">
        <v>27</v>
      </c>
      <c r="B128" t="s">
        <v>380</v>
      </c>
      <c r="C128" t="s">
        <v>910</v>
      </c>
      <c r="D128" t="s">
        <v>314</v>
      </c>
      <c r="E128" s="316" t="s">
        <v>30</v>
      </c>
      <c r="F128" s="316" t="s">
        <v>631</v>
      </c>
      <c r="G128" s="316" t="s">
        <v>444</v>
      </c>
      <c r="H128" s="316" t="s">
        <v>318</v>
      </c>
      <c r="I128" s="316" t="s">
        <v>657</v>
      </c>
      <c r="J128" s="316" t="s">
        <v>352</v>
      </c>
      <c r="K128" s="36">
        <v>2</v>
      </c>
      <c r="L128" s="317">
        <v>3.9220001548528671E-2</v>
      </c>
      <c r="M128" s="317"/>
      <c r="N128" s="36">
        <v>22</v>
      </c>
      <c r="O128" s="317">
        <v>4.7929998487234123E-2</v>
      </c>
      <c r="P128" s="317"/>
      <c r="Q128" s="36">
        <v>613</v>
      </c>
      <c r="R128" s="317">
        <v>6.1469998210668557E-2</v>
      </c>
      <c r="S128" s="317"/>
      <c r="T128" t="s">
        <v>380</v>
      </c>
      <c r="BA128" s="395">
        <v>1</v>
      </c>
      <c r="BB128" s="396" t="s">
        <v>861</v>
      </c>
      <c r="BC128" t="str">
        <f t="shared" si="39"/>
        <v>RTK</v>
      </c>
      <c r="BD128" t="str">
        <f t="shared" si="40"/>
        <v>NAoMe_initial_final_route</v>
      </c>
      <c r="BE128" s="397" t="s">
        <v>862</v>
      </c>
      <c r="BF128" t="str">
        <f t="shared" si="41"/>
        <v>Screening</v>
      </c>
      <c r="BG128">
        <f t="shared" si="42"/>
        <v>2</v>
      </c>
      <c r="BH128" s="398">
        <f t="shared" si="43"/>
        <v>3.9220001548528671E-2</v>
      </c>
      <c r="BO128" s="33"/>
    </row>
    <row r="129" spans="1:67">
      <c r="A129" s="316" t="s">
        <v>27</v>
      </c>
      <c r="B129" t="s">
        <v>380</v>
      </c>
      <c r="C129" t="s">
        <v>910</v>
      </c>
      <c r="D129" t="s">
        <v>314</v>
      </c>
      <c r="E129" s="316" t="s">
        <v>30</v>
      </c>
      <c r="F129" s="316" t="s">
        <v>631</v>
      </c>
      <c r="G129" s="316" t="s">
        <v>444</v>
      </c>
      <c r="H129" s="316" t="s">
        <v>318</v>
      </c>
      <c r="I129" s="316" t="s">
        <v>303</v>
      </c>
      <c r="J129" s="316" t="s">
        <v>308</v>
      </c>
      <c r="K129" s="36">
        <v>14</v>
      </c>
      <c r="L129" s="317">
        <v>0.27450999617576599</v>
      </c>
      <c r="M129" s="317"/>
      <c r="N129" s="36">
        <v>103</v>
      </c>
      <c r="O129" s="317">
        <v>0.22439999878406519</v>
      </c>
      <c r="P129" s="317"/>
      <c r="Q129" s="36">
        <v>1652</v>
      </c>
      <c r="R129" s="317">
        <v>0.1656599938869476</v>
      </c>
      <c r="S129" s="317"/>
      <c r="T129" t="s">
        <v>380</v>
      </c>
      <c r="BA129" s="395">
        <v>1</v>
      </c>
      <c r="BB129" s="396" t="s">
        <v>861</v>
      </c>
      <c r="BC129" t="str">
        <f t="shared" si="39"/>
        <v>RTK</v>
      </c>
      <c r="BD129" t="str">
        <f t="shared" si="40"/>
        <v>NAoMe_initial_final_stage_tum</v>
      </c>
      <c r="BE129" s="397" t="s">
        <v>862</v>
      </c>
      <c r="BF129" t="str">
        <f t="shared" si="41"/>
        <v>Not staged/Unstated</v>
      </c>
      <c r="BG129">
        <f t="shared" si="42"/>
        <v>14</v>
      </c>
      <c r="BH129" s="398">
        <f t="shared" si="43"/>
        <v>0.27450999617576599</v>
      </c>
      <c r="BO129" s="33"/>
    </row>
    <row r="130" spans="1:67">
      <c r="A130" s="316" t="s">
        <v>27</v>
      </c>
      <c r="B130" t="s">
        <v>380</v>
      </c>
      <c r="C130" t="s">
        <v>910</v>
      </c>
      <c r="D130" t="s">
        <v>314</v>
      </c>
      <c r="E130" s="316" t="s">
        <v>30</v>
      </c>
      <c r="F130" s="316" t="s">
        <v>631</v>
      </c>
      <c r="G130" s="316" t="s">
        <v>444</v>
      </c>
      <c r="H130" s="316" t="s">
        <v>318</v>
      </c>
      <c r="I130" s="316" t="s">
        <v>303</v>
      </c>
      <c r="J130" s="316" t="s">
        <v>304</v>
      </c>
      <c r="K130" s="36">
        <v>2</v>
      </c>
      <c r="L130" s="317">
        <v>3.9220001548528671E-2</v>
      </c>
      <c r="M130" s="317">
        <v>5.404999852180481E-2</v>
      </c>
      <c r="N130" s="36">
        <v>2</v>
      </c>
      <c r="O130" s="317">
        <v>4.3600001372396946E-3</v>
      </c>
      <c r="P130" s="317">
        <v>5.6199999526143074E-3</v>
      </c>
      <c r="Q130" s="36">
        <v>64</v>
      </c>
      <c r="R130" s="317">
        <v>6.4199999906122676E-3</v>
      </c>
      <c r="S130" s="317">
        <v>7.689999882131815E-3</v>
      </c>
      <c r="T130" t="s">
        <v>380</v>
      </c>
      <c r="BA130" s="395">
        <v>1</v>
      </c>
      <c r="BB130" s="396" t="s">
        <v>861</v>
      </c>
      <c r="BC130" t="str">
        <f t="shared" si="39"/>
        <v>RTK</v>
      </c>
      <c r="BD130" t="str">
        <f t="shared" si="40"/>
        <v>NAoMe_initial_final_stage_tum</v>
      </c>
      <c r="BE130" s="397" t="s">
        <v>862</v>
      </c>
      <c r="BF130" t="str">
        <f t="shared" si="41"/>
        <v>Stage 0</v>
      </c>
      <c r="BG130">
        <f t="shared" si="42"/>
        <v>2</v>
      </c>
      <c r="BH130" s="398">
        <f t="shared" si="43"/>
        <v>3.9220001548528671E-2</v>
      </c>
      <c r="BO130" s="33"/>
    </row>
    <row r="131" spans="1:67">
      <c r="A131" s="316" t="s">
        <v>27</v>
      </c>
      <c r="B131" t="s">
        <v>380</v>
      </c>
      <c r="C131" t="s">
        <v>910</v>
      </c>
      <c r="D131" t="s">
        <v>314</v>
      </c>
      <c r="E131" s="316" t="s">
        <v>30</v>
      </c>
      <c r="F131" s="316" t="s">
        <v>631</v>
      </c>
      <c r="G131" s="316" t="s">
        <v>444</v>
      </c>
      <c r="H131" s="316" t="s">
        <v>318</v>
      </c>
      <c r="I131" s="316" t="s">
        <v>303</v>
      </c>
      <c r="J131" s="316" t="s">
        <v>305</v>
      </c>
      <c r="K131" s="36">
        <v>0</v>
      </c>
      <c r="L131" s="317">
        <v>0</v>
      </c>
      <c r="M131" s="317">
        <v>0</v>
      </c>
      <c r="N131" s="36">
        <v>17</v>
      </c>
      <c r="O131" s="317">
        <v>3.7039998918771737E-2</v>
      </c>
      <c r="P131" s="317">
        <v>4.7749999910593033E-2</v>
      </c>
      <c r="Q131" s="36">
        <v>359</v>
      </c>
      <c r="R131" s="317">
        <v>3.5999998450279243E-2</v>
      </c>
      <c r="S131" s="317">
        <v>4.3150000274181373E-2</v>
      </c>
      <c r="T131" t="s">
        <v>380</v>
      </c>
      <c r="BA131" s="395">
        <v>1</v>
      </c>
      <c r="BB131" s="396" t="s">
        <v>861</v>
      </c>
      <c r="BC131" t="str">
        <f t="shared" ref="BC131:BC194" si="61">E131</f>
        <v>RTK</v>
      </c>
      <c r="BD131" t="str">
        <f t="shared" ref="BD131:BD194" si="62">(LEFT(A131, LEN(A131)-7))&amp;"_"&amp;I131</f>
        <v>NAoMe_initial_final_stage_tum</v>
      </c>
      <c r="BE131" s="397" t="s">
        <v>862</v>
      </c>
      <c r="BF131" t="str">
        <f t="shared" ref="BF131:BF194" si="63">J131</f>
        <v>Stage 1</v>
      </c>
      <c r="BG131">
        <f t="shared" ref="BG131:BG194" si="64">K131</f>
        <v>0</v>
      </c>
      <c r="BH131" s="398">
        <f t="shared" ref="BH131:BH194" si="65">L131</f>
        <v>0</v>
      </c>
      <c r="BO131" s="33"/>
    </row>
    <row r="132" spans="1:67">
      <c r="A132" s="316" t="s">
        <v>27</v>
      </c>
      <c r="B132" t="s">
        <v>380</v>
      </c>
      <c r="C132" t="s">
        <v>910</v>
      </c>
      <c r="D132" t="s">
        <v>314</v>
      </c>
      <c r="E132" s="316" t="s">
        <v>30</v>
      </c>
      <c r="F132" s="316" t="s">
        <v>631</v>
      </c>
      <c r="G132" s="316" t="s">
        <v>444</v>
      </c>
      <c r="H132" s="316" t="s">
        <v>318</v>
      </c>
      <c r="I132" s="316" t="s">
        <v>303</v>
      </c>
      <c r="J132" s="316" t="s">
        <v>306</v>
      </c>
      <c r="K132" s="36">
        <v>0</v>
      </c>
      <c r="L132" s="317">
        <v>0</v>
      </c>
      <c r="M132" s="317">
        <v>0</v>
      </c>
      <c r="N132" s="36">
        <v>37</v>
      </c>
      <c r="O132" s="317">
        <v>8.0609999597072601E-2</v>
      </c>
      <c r="P132" s="317">
        <v>0.1039299964904785</v>
      </c>
      <c r="Q132" s="36">
        <v>996</v>
      </c>
      <c r="R132" s="317">
        <v>9.9880002439022064E-2</v>
      </c>
      <c r="S132" s="317">
        <v>0.11970999836921691</v>
      </c>
      <c r="T132" t="s">
        <v>380</v>
      </c>
      <c r="BA132" s="395">
        <v>1</v>
      </c>
      <c r="BB132" s="396" t="s">
        <v>861</v>
      </c>
      <c r="BC132" t="str">
        <f t="shared" si="61"/>
        <v>RTK</v>
      </c>
      <c r="BD132" t="str">
        <f t="shared" si="62"/>
        <v>NAoMe_initial_final_stage_tum</v>
      </c>
      <c r="BE132" s="397" t="s">
        <v>862</v>
      </c>
      <c r="BF132" t="str">
        <f t="shared" si="63"/>
        <v>Stage 2</v>
      </c>
      <c r="BG132">
        <f t="shared" si="64"/>
        <v>0</v>
      </c>
      <c r="BH132" s="398">
        <f t="shared" si="65"/>
        <v>0</v>
      </c>
      <c r="BO132" s="33"/>
    </row>
    <row r="133" spans="1:67">
      <c r="A133" s="316" t="s">
        <v>27</v>
      </c>
      <c r="B133" t="s">
        <v>380</v>
      </c>
      <c r="C133" t="s">
        <v>910</v>
      </c>
      <c r="D133" t="s">
        <v>314</v>
      </c>
      <c r="E133" s="316" t="s">
        <v>30</v>
      </c>
      <c r="F133" s="316" t="s">
        <v>631</v>
      </c>
      <c r="G133" s="316" t="s">
        <v>444</v>
      </c>
      <c r="H133" s="316" t="s">
        <v>318</v>
      </c>
      <c r="I133" s="316" t="s">
        <v>303</v>
      </c>
      <c r="J133" s="316" t="s">
        <v>307</v>
      </c>
      <c r="K133" s="36">
        <v>2</v>
      </c>
      <c r="L133" s="317">
        <v>3.9220001548528671E-2</v>
      </c>
      <c r="M133" s="317">
        <v>5.404999852180481E-2</v>
      </c>
      <c r="N133" s="36">
        <v>21</v>
      </c>
      <c r="O133" s="317">
        <v>4.5749999582767487E-2</v>
      </c>
      <c r="P133" s="317">
        <v>5.8990001678466797E-2</v>
      </c>
      <c r="Q133" s="36">
        <v>742</v>
      </c>
      <c r="R133" s="317">
        <v>7.4409998953342438E-2</v>
      </c>
      <c r="S133" s="317">
        <v>8.9180000126361847E-2</v>
      </c>
      <c r="T133" t="s">
        <v>380</v>
      </c>
      <c r="BA133" s="395">
        <v>1</v>
      </c>
      <c r="BB133" s="396" t="s">
        <v>861</v>
      </c>
      <c r="BC133" t="str">
        <f t="shared" si="61"/>
        <v>RTK</v>
      </c>
      <c r="BD133" t="str">
        <f t="shared" si="62"/>
        <v>NAoMe_initial_final_stage_tum</v>
      </c>
      <c r="BE133" s="397" t="s">
        <v>862</v>
      </c>
      <c r="BF133" t="str">
        <f t="shared" si="63"/>
        <v>Stage 3</v>
      </c>
      <c r="BG133">
        <f t="shared" si="64"/>
        <v>2</v>
      </c>
      <c r="BH133" s="398">
        <f t="shared" si="65"/>
        <v>3.9220001548528671E-2</v>
      </c>
      <c r="BO133" s="33"/>
    </row>
    <row r="134" spans="1:67">
      <c r="A134" s="316" t="s">
        <v>27</v>
      </c>
      <c r="B134" t="s">
        <v>380</v>
      </c>
      <c r="C134" t="s">
        <v>910</v>
      </c>
      <c r="D134" t="s">
        <v>314</v>
      </c>
      <c r="E134" s="316" t="s">
        <v>30</v>
      </c>
      <c r="F134" s="316" t="s">
        <v>631</v>
      </c>
      <c r="G134" s="316" t="s">
        <v>444</v>
      </c>
      <c r="H134" s="316" t="s">
        <v>318</v>
      </c>
      <c r="I134" s="316" t="s">
        <v>303</v>
      </c>
      <c r="J134" s="316" t="s">
        <v>336</v>
      </c>
      <c r="K134" s="36">
        <v>33</v>
      </c>
      <c r="L134" s="317">
        <v>0.64705997705459595</v>
      </c>
      <c r="M134" s="317">
        <v>0.89188998937606812</v>
      </c>
      <c r="N134" s="36">
        <v>279</v>
      </c>
      <c r="O134" s="317">
        <v>0.60784000158309937</v>
      </c>
      <c r="P134" s="317">
        <v>0.78371000289916992</v>
      </c>
      <c r="Q134" s="36">
        <v>6159</v>
      </c>
      <c r="R134" s="317">
        <v>0.6176300048828125</v>
      </c>
      <c r="S134" s="317">
        <v>0.74026000499725342</v>
      </c>
      <c r="T134" t="s">
        <v>380</v>
      </c>
      <c r="BA134" s="395">
        <v>1</v>
      </c>
      <c r="BB134" s="396" t="s">
        <v>861</v>
      </c>
      <c r="BC134" t="str">
        <f t="shared" si="61"/>
        <v>RTK</v>
      </c>
      <c r="BD134" t="str">
        <f t="shared" si="62"/>
        <v>NAoMe_initial_final_stage_tum</v>
      </c>
      <c r="BE134" s="397" t="s">
        <v>862</v>
      </c>
      <c r="BF134" t="str">
        <f t="shared" si="63"/>
        <v>Stage 4</v>
      </c>
      <c r="BG134">
        <f t="shared" si="64"/>
        <v>33</v>
      </c>
      <c r="BH134" s="398">
        <f t="shared" si="65"/>
        <v>0.64705997705459595</v>
      </c>
      <c r="BO134" s="33"/>
    </row>
    <row r="135" spans="1:67">
      <c r="A135" s="316" t="s">
        <v>27</v>
      </c>
      <c r="B135" t="s">
        <v>380</v>
      </c>
      <c r="C135" t="s">
        <v>910</v>
      </c>
      <c r="D135" t="s">
        <v>314</v>
      </c>
      <c r="E135" s="316" t="s">
        <v>30</v>
      </c>
      <c r="F135" s="316" t="s">
        <v>631</v>
      </c>
      <c r="G135" s="316" t="s">
        <v>444</v>
      </c>
      <c r="H135" s="316" t="s">
        <v>318</v>
      </c>
      <c r="I135" s="316" t="s">
        <v>342</v>
      </c>
      <c r="J135" s="316" t="s">
        <v>343</v>
      </c>
      <c r="K135" s="36">
        <v>14</v>
      </c>
      <c r="L135" s="317">
        <v>0.27450999617576599</v>
      </c>
      <c r="M135" s="317"/>
      <c r="N135" s="36">
        <v>103</v>
      </c>
      <c r="O135" s="317">
        <v>0.22439999878406519</v>
      </c>
      <c r="P135" s="317"/>
      <c r="Q135" s="36">
        <v>1652</v>
      </c>
      <c r="R135" s="317">
        <v>0.1656599938869476</v>
      </c>
      <c r="S135" s="317"/>
      <c r="T135" t="s">
        <v>380</v>
      </c>
      <c r="BA135" s="395">
        <v>1</v>
      </c>
      <c r="BB135" s="396" t="s">
        <v>861</v>
      </c>
      <c r="BC135" t="str">
        <f t="shared" si="61"/>
        <v>RTK</v>
      </c>
      <c r="BD135" t="str">
        <f t="shared" si="62"/>
        <v>NAoMe_initial_final_stage_tum_grp</v>
      </c>
      <c r="BE135" s="397" t="s">
        <v>862</v>
      </c>
      <c r="BF135" t="str">
        <f t="shared" si="63"/>
        <v>MBC in HESAPC</v>
      </c>
      <c r="BG135">
        <f t="shared" si="64"/>
        <v>14</v>
      </c>
      <c r="BH135" s="398">
        <f t="shared" si="65"/>
        <v>0.27450999617576599</v>
      </c>
      <c r="BO135" s="33"/>
    </row>
    <row r="136" spans="1:67">
      <c r="A136" s="316" t="s">
        <v>27</v>
      </c>
      <c r="B136" t="s">
        <v>380</v>
      </c>
      <c r="C136" t="s">
        <v>910</v>
      </c>
      <c r="D136" t="s">
        <v>314</v>
      </c>
      <c r="E136" s="316" t="s">
        <v>30</v>
      </c>
      <c r="F136" s="316" t="s">
        <v>631</v>
      </c>
      <c r="G136" s="316" t="s">
        <v>444</v>
      </c>
      <c r="H136" s="316" t="s">
        <v>318</v>
      </c>
      <c r="I136" s="316" t="s">
        <v>342</v>
      </c>
      <c r="J136" s="316" t="s">
        <v>344</v>
      </c>
      <c r="K136" s="36">
        <v>2</v>
      </c>
      <c r="L136" s="317">
        <v>3.9220001548528671E-2</v>
      </c>
      <c r="M136" s="317">
        <v>5.404999852180481E-2</v>
      </c>
      <c r="N136" s="36">
        <v>78</v>
      </c>
      <c r="O136" s="317">
        <v>0.16992999613285059</v>
      </c>
      <c r="P136" s="317">
        <v>0.21909999847412109</v>
      </c>
      <c r="Q136" s="36">
        <v>2161</v>
      </c>
      <c r="R136" s="317">
        <v>0.2167100012302399</v>
      </c>
      <c r="S136" s="317">
        <v>0.25973999500274658</v>
      </c>
      <c r="T136" t="s">
        <v>380</v>
      </c>
      <c r="BA136" s="395">
        <v>1</v>
      </c>
      <c r="BB136" s="396" t="s">
        <v>861</v>
      </c>
      <c r="BC136" t="str">
        <f t="shared" si="61"/>
        <v>RTK</v>
      </c>
      <c r="BD136" t="str">
        <f t="shared" si="62"/>
        <v>NAoMe_initial_final_stage_tum_grp</v>
      </c>
      <c r="BE136" s="397" t="s">
        <v>862</v>
      </c>
      <c r="BF136" t="str">
        <f t="shared" si="63"/>
        <v>Stage 0-3</v>
      </c>
      <c r="BG136">
        <f t="shared" si="64"/>
        <v>2</v>
      </c>
      <c r="BH136" s="398">
        <f t="shared" si="65"/>
        <v>3.9220001548528671E-2</v>
      </c>
      <c r="BO136" s="33"/>
    </row>
    <row r="137" spans="1:67">
      <c r="A137" s="316" t="s">
        <v>27</v>
      </c>
      <c r="B137" t="s">
        <v>380</v>
      </c>
      <c r="C137" t="s">
        <v>910</v>
      </c>
      <c r="D137" t="s">
        <v>314</v>
      </c>
      <c r="E137" s="316" t="s">
        <v>30</v>
      </c>
      <c r="F137" s="316" t="s">
        <v>631</v>
      </c>
      <c r="G137" s="316" t="s">
        <v>444</v>
      </c>
      <c r="H137" s="316" t="s">
        <v>318</v>
      </c>
      <c r="I137" s="316" t="s">
        <v>342</v>
      </c>
      <c r="J137" s="316" t="s">
        <v>336</v>
      </c>
      <c r="K137" s="36">
        <v>35</v>
      </c>
      <c r="L137" s="317">
        <v>0.68626999855041504</v>
      </c>
      <c r="M137" s="317">
        <v>0.9459499716758728</v>
      </c>
      <c r="N137" s="36">
        <v>278</v>
      </c>
      <c r="O137" s="317">
        <v>0.60566002130508423</v>
      </c>
      <c r="P137" s="317">
        <v>0.78090000152587891</v>
      </c>
      <c r="Q137" s="36">
        <v>6159</v>
      </c>
      <c r="R137" s="317">
        <v>0.6176300048828125</v>
      </c>
      <c r="S137" s="317">
        <v>0.74026000499725342</v>
      </c>
      <c r="T137" t="s">
        <v>380</v>
      </c>
      <c r="BA137" s="395">
        <v>1</v>
      </c>
      <c r="BB137" s="396" t="s">
        <v>861</v>
      </c>
      <c r="BC137" t="str">
        <f t="shared" si="61"/>
        <v>RTK</v>
      </c>
      <c r="BD137" t="str">
        <f t="shared" si="62"/>
        <v>NAoMe_initial_final_stage_tum_grp</v>
      </c>
      <c r="BE137" s="397" t="s">
        <v>862</v>
      </c>
      <c r="BF137" t="str">
        <f t="shared" si="63"/>
        <v>Stage 4</v>
      </c>
      <c r="BG137">
        <f t="shared" si="64"/>
        <v>35</v>
      </c>
      <c r="BH137" s="398">
        <f t="shared" si="65"/>
        <v>0.68626999855041504</v>
      </c>
      <c r="BO137" s="33"/>
    </row>
    <row r="138" spans="1:67">
      <c r="A138" s="316" t="s">
        <v>27</v>
      </c>
      <c r="B138" t="s">
        <v>380</v>
      </c>
      <c r="C138" t="s">
        <v>910</v>
      </c>
      <c r="D138" t="s">
        <v>314</v>
      </c>
      <c r="E138" s="316" t="s">
        <v>30</v>
      </c>
      <c r="F138" s="316" t="s">
        <v>631</v>
      </c>
      <c r="G138" s="316" t="s">
        <v>444</v>
      </c>
      <c r="H138" s="316" t="s">
        <v>318</v>
      </c>
      <c r="I138" s="316" t="s">
        <v>658</v>
      </c>
      <c r="J138" s="316" t="s">
        <v>345</v>
      </c>
      <c r="K138" s="36">
        <v>51</v>
      </c>
      <c r="L138" s="317">
        <v>1</v>
      </c>
      <c r="M138" s="317"/>
      <c r="N138" s="36">
        <v>459</v>
      </c>
      <c r="O138" s="317">
        <v>1</v>
      </c>
      <c r="P138" s="317"/>
      <c r="Q138" s="36">
        <v>9972</v>
      </c>
      <c r="R138" s="317">
        <v>1</v>
      </c>
      <c r="S138" s="317"/>
      <c r="T138" t="s">
        <v>380</v>
      </c>
      <c r="BA138" s="395">
        <v>1</v>
      </c>
      <c r="BB138" s="396" t="s">
        <v>861</v>
      </c>
      <c r="BC138" t="str">
        <f t="shared" si="61"/>
        <v>RTK</v>
      </c>
      <c r="BD138" t="str">
        <f t="shared" si="62"/>
        <v>NAoMe_initial_final_who_ps</v>
      </c>
      <c r="BE138" s="397" t="s">
        <v>862</v>
      </c>
      <c r="BF138" t="str">
        <f t="shared" si="63"/>
        <v>Not recorded</v>
      </c>
      <c r="BG138">
        <f t="shared" si="64"/>
        <v>51</v>
      </c>
      <c r="BH138" s="398">
        <f t="shared" si="65"/>
        <v>1</v>
      </c>
      <c r="BO138" s="33"/>
    </row>
    <row r="139" spans="1:67">
      <c r="A139" s="316" t="s">
        <v>27</v>
      </c>
      <c r="B139" t="s">
        <v>380</v>
      </c>
      <c r="C139" t="s">
        <v>910</v>
      </c>
      <c r="D139" t="s">
        <v>314</v>
      </c>
      <c r="E139" s="316" t="s">
        <v>30</v>
      </c>
      <c r="F139" s="316" t="s">
        <v>631</v>
      </c>
      <c r="G139" s="316" t="s">
        <v>444</v>
      </c>
      <c r="H139" s="316" t="s">
        <v>318</v>
      </c>
      <c r="I139" s="316" t="s">
        <v>291</v>
      </c>
      <c r="J139" s="316" t="s">
        <v>313</v>
      </c>
      <c r="K139" s="36">
        <v>51</v>
      </c>
      <c r="L139" s="317">
        <v>1</v>
      </c>
      <c r="M139" s="317"/>
      <c r="N139" s="36">
        <v>457</v>
      </c>
      <c r="O139" s="317">
        <v>0.99563997983932495</v>
      </c>
      <c r="P139" s="317"/>
      <c r="Q139" s="36">
        <v>9846</v>
      </c>
      <c r="R139" s="317">
        <v>0.98736000061035156</v>
      </c>
      <c r="S139" s="317"/>
      <c r="T139" t="s">
        <v>380</v>
      </c>
      <c r="BA139" s="395">
        <v>1</v>
      </c>
      <c r="BB139" s="396" t="s">
        <v>861</v>
      </c>
      <c r="BC139" t="str">
        <f t="shared" si="61"/>
        <v>RTK</v>
      </c>
      <c r="BD139" t="str">
        <f t="shared" si="62"/>
        <v>NAoMe_initial_gender</v>
      </c>
      <c r="BE139" s="397" t="s">
        <v>862</v>
      </c>
      <c r="BF139" t="str">
        <f t="shared" si="63"/>
        <v>Female</v>
      </c>
      <c r="BG139">
        <f t="shared" si="64"/>
        <v>51</v>
      </c>
      <c r="BH139" s="398">
        <f t="shared" si="65"/>
        <v>1</v>
      </c>
      <c r="BO139" s="33"/>
    </row>
    <row r="140" spans="1:67">
      <c r="A140" s="316" t="s">
        <v>27</v>
      </c>
      <c r="B140" t="s">
        <v>380</v>
      </c>
      <c r="C140" t="s">
        <v>910</v>
      </c>
      <c r="D140" t="s">
        <v>314</v>
      </c>
      <c r="E140" s="316" t="s">
        <v>30</v>
      </c>
      <c r="F140" s="316" t="s">
        <v>631</v>
      </c>
      <c r="G140" s="316" t="s">
        <v>444</v>
      </c>
      <c r="H140" s="316" t="s">
        <v>318</v>
      </c>
      <c r="I140" s="316" t="s">
        <v>291</v>
      </c>
      <c r="J140" s="316" t="s">
        <v>293</v>
      </c>
      <c r="K140" s="36">
        <v>0</v>
      </c>
      <c r="L140" s="317">
        <v>0</v>
      </c>
      <c r="M140" s="317"/>
      <c r="N140" s="36">
        <v>2</v>
      </c>
      <c r="O140" s="317">
        <v>4.3600001372396946E-3</v>
      </c>
      <c r="P140" s="317"/>
      <c r="Q140" s="36">
        <v>126</v>
      </c>
      <c r="R140" s="317">
        <v>1.264000032097101E-2</v>
      </c>
      <c r="S140" s="317"/>
      <c r="T140" t="s">
        <v>380</v>
      </c>
      <c r="BA140" s="395">
        <v>1</v>
      </c>
      <c r="BB140" s="396" t="s">
        <v>861</v>
      </c>
      <c r="BC140" t="str">
        <f t="shared" si="61"/>
        <v>RTK</v>
      </c>
      <c r="BD140" t="str">
        <f t="shared" si="62"/>
        <v>NAoMe_initial_gender</v>
      </c>
      <c r="BE140" s="397" t="s">
        <v>862</v>
      </c>
      <c r="BF140" t="str">
        <f t="shared" si="63"/>
        <v>Male</v>
      </c>
      <c r="BG140">
        <f t="shared" si="64"/>
        <v>0</v>
      </c>
      <c r="BH140" s="398">
        <f t="shared" si="65"/>
        <v>0</v>
      </c>
      <c r="BO140" s="33"/>
    </row>
    <row r="141" spans="1:67">
      <c r="A141" s="316" t="s">
        <v>27</v>
      </c>
      <c r="B141" t="s">
        <v>380</v>
      </c>
      <c r="C141" t="s">
        <v>910</v>
      </c>
      <c r="D141" t="s">
        <v>314</v>
      </c>
      <c r="E141" s="316" t="s">
        <v>30</v>
      </c>
      <c r="F141" s="316" t="s">
        <v>631</v>
      </c>
      <c r="G141" s="316" t="s">
        <v>444</v>
      </c>
      <c r="H141" s="316" t="s">
        <v>318</v>
      </c>
      <c r="I141" s="316" t="s">
        <v>659</v>
      </c>
      <c r="J141" s="316" t="s">
        <v>294</v>
      </c>
      <c r="K141" s="36">
        <v>0</v>
      </c>
      <c r="L141" s="317">
        <v>0</v>
      </c>
      <c r="M141" s="317">
        <v>0</v>
      </c>
      <c r="N141" s="36">
        <v>18</v>
      </c>
      <c r="O141" s="317">
        <v>3.9220001548528671E-2</v>
      </c>
      <c r="P141" s="317">
        <v>3.9220001548528671E-2</v>
      </c>
      <c r="Q141" s="36">
        <v>1800</v>
      </c>
      <c r="R141" s="317">
        <v>0.18050999939441681</v>
      </c>
      <c r="S141" s="317">
        <v>0.18050999939441681</v>
      </c>
      <c r="T141" t="s">
        <v>380</v>
      </c>
      <c r="BA141" s="395">
        <v>1</v>
      </c>
      <c r="BB141" s="396" t="s">
        <v>861</v>
      </c>
      <c r="BC141" t="str">
        <f t="shared" si="61"/>
        <v>RTK</v>
      </c>
      <c r="BD141" t="str">
        <f t="shared" si="62"/>
        <v>NAoMe_initial_imd_2019</v>
      </c>
      <c r="BE141" s="397" t="s">
        <v>862</v>
      </c>
      <c r="BF141" t="str">
        <f t="shared" si="63"/>
        <v>1 - most deprived</v>
      </c>
      <c r="BG141">
        <f t="shared" si="64"/>
        <v>0</v>
      </c>
      <c r="BH141" s="398">
        <f t="shared" si="65"/>
        <v>0</v>
      </c>
      <c r="BO141" s="33"/>
    </row>
    <row r="142" spans="1:67">
      <c r="A142" s="316" t="s">
        <v>27</v>
      </c>
      <c r="B142" t="s">
        <v>380</v>
      </c>
      <c r="C142" t="s">
        <v>910</v>
      </c>
      <c r="D142" t="s">
        <v>314</v>
      </c>
      <c r="E142" s="316" t="s">
        <v>30</v>
      </c>
      <c r="F142" s="316" t="s">
        <v>631</v>
      </c>
      <c r="G142" s="316" t="s">
        <v>444</v>
      </c>
      <c r="H142" s="316" t="s">
        <v>318</v>
      </c>
      <c r="I142" s="316" t="s">
        <v>659</v>
      </c>
      <c r="J142" s="316" t="s">
        <v>15</v>
      </c>
      <c r="K142" s="36">
        <v>2</v>
      </c>
      <c r="L142" s="317">
        <v>3.9220001548528671E-2</v>
      </c>
      <c r="M142" s="317">
        <v>3.9220001548528671E-2</v>
      </c>
      <c r="N142" s="36">
        <v>69</v>
      </c>
      <c r="O142" s="317">
        <v>0.1503300070762634</v>
      </c>
      <c r="P142" s="317">
        <v>0.1503300070762634</v>
      </c>
      <c r="Q142" s="36">
        <v>2036</v>
      </c>
      <c r="R142" s="317">
        <v>0.20417000353336329</v>
      </c>
      <c r="S142" s="317">
        <v>0.20417000353336329</v>
      </c>
      <c r="T142" t="s">
        <v>380</v>
      </c>
      <c r="BA142" s="395">
        <v>1</v>
      </c>
      <c r="BB142" s="396" t="s">
        <v>861</v>
      </c>
      <c r="BC142" t="str">
        <f t="shared" si="61"/>
        <v>RTK</v>
      </c>
      <c r="BD142" t="str">
        <f t="shared" si="62"/>
        <v>NAoMe_initial_imd_2019</v>
      </c>
      <c r="BE142" s="397" t="s">
        <v>862</v>
      </c>
      <c r="BF142" t="str">
        <f t="shared" si="63"/>
        <v>2</v>
      </c>
      <c r="BG142">
        <f t="shared" si="64"/>
        <v>2</v>
      </c>
      <c r="BH142" s="398">
        <f t="shared" si="65"/>
        <v>3.9220001548528671E-2</v>
      </c>
      <c r="BO142" s="33"/>
    </row>
    <row r="143" spans="1:67">
      <c r="A143" s="316" t="s">
        <v>27</v>
      </c>
      <c r="B143" t="s">
        <v>380</v>
      </c>
      <c r="C143" t="s">
        <v>910</v>
      </c>
      <c r="D143" t="s">
        <v>314</v>
      </c>
      <c r="E143" s="316" t="s">
        <v>30</v>
      </c>
      <c r="F143" s="316" t="s">
        <v>631</v>
      </c>
      <c r="G143" s="316" t="s">
        <v>444</v>
      </c>
      <c r="H143" s="316" t="s">
        <v>318</v>
      </c>
      <c r="I143" s="316" t="s">
        <v>659</v>
      </c>
      <c r="J143" s="316" t="s">
        <v>16</v>
      </c>
      <c r="K143" s="36">
        <v>11</v>
      </c>
      <c r="L143" s="317">
        <v>0.2156900018453598</v>
      </c>
      <c r="M143" s="317">
        <v>0.2156900018453598</v>
      </c>
      <c r="N143" s="36">
        <v>107</v>
      </c>
      <c r="O143" s="317">
        <v>0.23311999440193179</v>
      </c>
      <c r="P143" s="317">
        <v>0.23311999440193179</v>
      </c>
      <c r="Q143" s="36">
        <v>2085</v>
      </c>
      <c r="R143" s="317">
        <v>0.20908999443054199</v>
      </c>
      <c r="S143" s="317">
        <v>0.20908999443054199</v>
      </c>
      <c r="T143" t="s">
        <v>380</v>
      </c>
      <c r="BA143" s="395">
        <v>1</v>
      </c>
      <c r="BB143" s="396" t="s">
        <v>861</v>
      </c>
      <c r="BC143" t="str">
        <f t="shared" si="61"/>
        <v>RTK</v>
      </c>
      <c r="BD143" t="str">
        <f t="shared" si="62"/>
        <v>NAoMe_initial_imd_2019</v>
      </c>
      <c r="BE143" s="397" t="s">
        <v>862</v>
      </c>
      <c r="BF143" t="str">
        <f t="shared" si="63"/>
        <v>3</v>
      </c>
      <c r="BG143">
        <f t="shared" si="64"/>
        <v>11</v>
      </c>
      <c r="BH143" s="398">
        <f t="shared" si="65"/>
        <v>0.2156900018453598</v>
      </c>
      <c r="BO143" s="33"/>
    </row>
    <row r="144" spans="1:67">
      <c r="A144" s="316" t="s">
        <v>27</v>
      </c>
      <c r="B144" t="s">
        <v>380</v>
      </c>
      <c r="C144" t="s">
        <v>910</v>
      </c>
      <c r="D144" t="s">
        <v>314</v>
      </c>
      <c r="E144" s="316" t="s">
        <v>30</v>
      </c>
      <c r="F144" s="316" t="s">
        <v>631</v>
      </c>
      <c r="G144" s="316" t="s">
        <v>444</v>
      </c>
      <c r="H144" s="316" t="s">
        <v>318</v>
      </c>
      <c r="I144" s="316" t="s">
        <v>659</v>
      </c>
      <c r="J144" s="316" t="s">
        <v>17</v>
      </c>
      <c r="K144" s="36">
        <v>14</v>
      </c>
      <c r="L144" s="317">
        <v>0.27450999617576599</v>
      </c>
      <c r="M144" s="317">
        <v>0.27450999617576599</v>
      </c>
      <c r="N144" s="36">
        <v>117</v>
      </c>
      <c r="O144" s="317">
        <v>0.2549000084400177</v>
      </c>
      <c r="P144" s="317">
        <v>0.2549000084400177</v>
      </c>
      <c r="Q144" s="36">
        <v>2024</v>
      </c>
      <c r="R144" s="317">
        <v>0.2029699981212616</v>
      </c>
      <c r="S144" s="317">
        <v>0.2029699981212616</v>
      </c>
      <c r="T144" t="s">
        <v>380</v>
      </c>
      <c r="BA144" s="395">
        <v>1</v>
      </c>
      <c r="BB144" s="396" t="s">
        <v>861</v>
      </c>
      <c r="BC144" t="str">
        <f t="shared" si="61"/>
        <v>RTK</v>
      </c>
      <c r="BD144" t="str">
        <f t="shared" si="62"/>
        <v>NAoMe_initial_imd_2019</v>
      </c>
      <c r="BE144" s="397" t="s">
        <v>862</v>
      </c>
      <c r="BF144" t="str">
        <f t="shared" si="63"/>
        <v>4</v>
      </c>
      <c r="BG144">
        <f t="shared" si="64"/>
        <v>14</v>
      </c>
      <c r="BH144" s="398">
        <f t="shared" si="65"/>
        <v>0.27450999617576599</v>
      </c>
      <c r="BO144" s="33"/>
    </row>
    <row r="145" spans="1:67">
      <c r="A145" s="316" t="s">
        <v>27</v>
      </c>
      <c r="B145" t="s">
        <v>380</v>
      </c>
      <c r="C145" t="s">
        <v>910</v>
      </c>
      <c r="D145" t="s">
        <v>314</v>
      </c>
      <c r="E145" s="316" t="s">
        <v>30</v>
      </c>
      <c r="F145" s="316" t="s">
        <v>631</v>
      </c>
      <c r="G145" s="316" t="s">
        <v>444</v>
      </c>
      <c r="H145" s="316" t="s">
        <v>318</v>
      </c>
      <c r="I145" s="316" t="s">
        <v>659</v>
      </c>
      <c r="J145" s="316" t="s">
        <v>295</v>
      </c>
      <c r="K145" s="36">
        <v>24</v>
      </c>
      <c r="L145" s="317">
        <v>0.47058999538421631</v>
      </c>
      <c r="M145" s="317">
        <v>0.47058999538421631</v>
      </c>
      <c r="N145" s="36">
        <v>148</v>
      </c>
      <c r="O145" s="317">
        <v>0.32243999838829041</v>
      </c>
      <c r="P145" s="317">
        <v>0.32243999838829041</v>
      </c>
      <c r="Q145" s="36">
        <v>2027</v>
      </c>
      <c r="R145" s="317">
        <v>0.2032700031995773</v>
      </c>
      <c r="S145" s="317">
        <v>0.2032700031995773</v>
      </c>
      <c r="T145" t="s">
        <v>380</v>
      </c>
      <c r="BA145" s="395">
        <v>1</v>
      </c>
      <c r="BB145" s="396" t="s">
        <v>861</v>
      </c>
      <c r="BC145" t="str">
        <f t="shared" si="61"/>
        <v>RTK</v>
      </c>
      <c r="BD145" t="str">
        <f t="shared" si="62"/>
        <v>NAoMe_initial_imd_2019</v>
      </c>
      <c r="BE145" s="397" t="s">
        <v>862</v>
      </c>
      <c r="BF145" t="str">
        <f t="shared" si="63"/>
        <v>5 - least deprived</v>
      </c>
      <c r="BG145">
        <f t="shared" si="64"/>
        <v>24</v>
      </c>
      <c r="BH145" s="398">
        <f t="shared" si="65"/>
        <v>0.47058999538421631</v>
      </c>
      <c r="BO145" s="33"/>
    </row>
    <row r="146" spans="1:67">
      <c r="A146" s="316" t="s">
        <v>27</v>
      </c>
      <c r="B146" t="s">
        <v>380</v>
      </c>
      <c r="C146" t="s">
        <v>910</v>
      </c>
      <c r="D146" t="s">
        <v>314</v>
      </c>
      <c r="E146" s="316" t="s">
        <v>30</v>
      </c>
      <c r="F146" s="316" t="s">
        <v>631</v>
      </c>
      <c r="G146" s="316" t="s">
        <v>444</v>
      </c>
      <c r="H146" s="316" t="s">
        <v>318</v>
      </c>
      <c r="I146" s="316" t="s">
        <v>659</v>
      </c>
      <c r="J146" s="316" t="s">
        <v>260</v>
      </c>
      <c r="K146" s="36">
        <v>0</v>
      </c>
      <c r="L146" s="317">
        <v>0</v>
      </c>
      <c r="M146" s="317"/>
      <c r="N146" s="36">
        <v>0</v>
      </c>
      <c r="O146" s="317">
        <v>0</v>
      </c>
      <c r="P146" s="317"/>
      <c r="Q146" s="36">
        <v>0</v>
      </c>
      <c r="R146" s="317">
        <v>0</v>
      </c>
      <c r="S146" s="317"/>
      <c r="T146" t="s">
        <v>380</v>
      </c>
      <c r="BA146" s="395">
        <v>1</v>
      </c>
      <c r="BB146" s="396" t="s">
        <v>861</v>
      </c>
      <c r="BC146" t="str">
        <f t="shared" si="61"/>
        <v>RTK</v>
      </c>
      <c r="BD146" t="str">
        <f t="shared" si="62"/>
        <v>NAoMe_initial_imd_2019</v>
      </c>
      <c r="BE146" s="397" t="s">
        <v>862</v>
      </c>
      <c r="BF146" t="str">
        <f t="shared" si="63"/>
        <v>Unknown</v>
      </c>
      <c r="BG146">
        <f t="shared" si="64"/>
        <v>0</v>
      </c>
      <c r="BH146" s="398">
        <f t="shared" si="65"/>
        <v>0</v>
      </c>
      <c r="BO146" s="33"/>
    </row>
    <row r="147" spans="1:67">
      <c r="A147" s="316" t="s">
        <v>27</v>
      </c>
      <c r="B147" t="s">
        <v>380</v>
      </c>
      <c r="C147" t="s">
        <v>910</v>
      </c>
      <c r="D147" t="s">
        <v>314</v>
      </c>
      <c r="E147" s="316" t="s">
        <v>30</v>
      </c>
      <c r="F147" s="316" t="s">
        <v>631</v>
      </c>
      <c r="G147" s="316" t="s">
        <v>444</v>
      </c>
      <c r="H147" s="316" t="s">
        <v>318</v>
      </c>
      <c r="I147" s="316" t="s">
        <v>296</v>
      </c>
      <c r="J147" s="316" t="s">
        <v>297</v>
      </c>
      <c r="K147" s="36">
        <v>27</v>
      </c>
      <c r="L147" s="317">
        <v>0.52941000461578369</v>
      </c>
      <c r="M147" s="317">
        <v>0.5625</v>
      </c>
      <c r="N147" s="36">
        <v>242</v>
      </c>
      <c r="O147" s="317">
        <v>0.52723002433776855</v>
      </c>
      <c r="P147" s="317">
        <v>0.54751002788543701</v>
      </c>
      <c r="Q147" s="36">
        <v>5528</v>
      </c>
      <c r="R147" s="317">
        <v>0.55435001850128174</v>
      </c>
      <c r="S147" s="317">
        <v>0.56936997175216675</v>
      </c>
      <c r="T147" t="s">
        <v>380</v>
      </c>
      <c r="BA147" s="395">
        <v>1</v>
      </c>
      <c r="BB147" s="396" t="s">
        <v>861</v>
      </c>
      <c r="BC147" t="str">
        <f t="shared" si="61"/>
        <v>RTK</v>
      </c>
      <c r="BD147" t="str">
        <f t="shared" si="62"/>
        <v>NAoMe_initial_scarf_731_grp</v>
      </c>
      <c r="BE147" s="397" t="s">
        <v>862</v>
      </c>
      <c r="BF147" t="str">
        <f t="shared" si="63"/>
        <v>Fit</v>
      </c>
      <c r="BG147">
        <f t="shared" si="64"/>
        <v>27</v>
      </c>
      <c r="BH147" s="398">
        <f t="shared" si="65"/>
        <v>0.52941000461578369</v>
      </c>
      <c r="BO147" s="33"/>
    </row>
    <row r="148" spans="1:67">
      <c r="A148" s="316" t="s">
        <v>27</v>
      </c>
      <c r="B148" t="s">
        <v>380</v>
      </c>
      <c r="C148" t="s">
        <v>910</v>
      </c>
      <c r="D148" t="s">
        <v>314</v>
      </c>
      <c r="E148" s="316" t="s">
        <v>30</v>
      </c>
      <c r="F148" s="316" t="s">
        <v>631</v>
      </c>
      <c r="G148" s="316" t="s">
        <v>444</v>
      </c>
      <c r="H148" s="316" t="s">
        <v>318</v>
      </c>
      <c r="I148" s="316" t="s">
        <v>296</v>
      </c>
      <c r="J148" s="316" t="s">
        <v>298</v>
      </c>
      <c r="K148" s="36">
        <v>10</v>
      </c>
      <c r="L148" s="317">
        <v>0.19607999920845029</v>
      </c>
      <c r="M148" s="317">
        <v>0.2083300054073334</v>
      </c>
      <c r="N148" s="36">
        <v>69</v>
      </c>
      <c r="O148" s="317">
        <v>0.1503300070762634</v>
      </c>
      <c r="P148" s="317">
        <v>0.1561100035905838</v>
      </c>
      <c r="Q148" s="36">
        <v>1492</v>
      </c>
      <c r="R148" s="317">
        <v>0.149619996547699</v>
      </c>
      <c r="S148" s="317">
        <v>0.153669998049736</v>
      </c>
      <c r="T148" t="s">
        <v>380</v>
      </c>
      <c r="BA148" s="395">
        <v>1</v>
      </c>
      <c r="BB148" s="396" t="s">
        <v>861</v>
      </c>
      <c r="BC148" t="str">
        <f t="shared" si="61"/>
        <v>RTK</v>
      </c>
      <c r="BD148" t="str">
        <f t="shared" si="62"/>
        <v>NAoMe_initial_scarf_731_grp</v>
      </c>
      <c r="BE148" s="397" t="s">
        <v>862</v>
      </c>
      <c r="BF148" t="str">
        <f t="shared" si="63"/>
        <v>Mild frailty</v>
      </c>
      <c r="BG148">
        <f t="shared" si="64"/>
        <v>10</v>
      </c>
      <c r="BH148" s="398">
        <f t="shared" si="65"/>
        <v>0.19607999920845029</v>
      </c>
      <c r="BO148" s="33"/>
    </row>
    <row r="149" spans="1:67">
      <c r="A149" s="316" t="s">
        <v>27</v>
      </c>
      <c r="B149" t="s">
        <v>380</v>
      </c>
      <c r="C149" t="s">
        <v>910</v>
      </c>
      <c r="D149" t="s">
        <v>314</v>
      </c>
      <c r="E149" s="316" t="s">
        <v>30</v>
      </c>
      <c r="F149" s="316" t="s">
        <v>631</v>
      </c>
      <c r="G149" s="316" t="s">
        <v>444</v>
      </c>
      <c r="H149" s="316" t="s">
        <v>318</v>
      </c>
      <c r="I149" s="316" t="s">
        <v>296</v>
      </c>
      <c r="J149" s="316" t="s">
        <v>299</v>
      </c>
      <c r="K149" s="36">
        <v>9</v>
      </c>
      <c r="L149" s="317">
        <v>0.1764699965715408</v>
      </c>
      <c r="M149" s="317">
        <v>0.1875</v>
      </c>
      <c r="N149" s="36">
        <v>70</v>
      </c>
      <c r="O149" s="317">
        <v>0.15251000225543981</v>
      </c>
      <c r="P149" s="317">
        <v>0.1583700031042099</v>
      </c>
      <c r="Q149" s="36">
        <v>1470</v>
      </c>
      <c r="R149" s="317">
        <v>0.1474100053310394</v>
      </c>
      <c r="S149" s="317">
        <v>0.1514099985361099</v>
      </c>
      <c r="T149" t="s">
        <v>380</v>
      </c>
      <c r="BA149" s="395">
        <v>1</v>
      </c>
      <c r="BB149" s="396" t="s">
        <v>861</v>
      </c>
      <c r="BC149" t="str">
        <f t="shared" si="61"/>
        <v>RTK</v>
      </c>
      <c r="BD149" t="str">
        <f t="shared" si="62"/>
        <v>NAoMe_initial_scarf_731_grp</v>
      </c>
      <c r="BE149" s="397" t="s">
        <v>862</v>
      </c>
      <c r="BF149" t="str">
        <f t="shared" si="63"/>
        <v>Moderate frailty</v>
      </c>
      <c r="BG149">
        <f t="shared" si="64"/>
        <v>9</v>
      </c>
      <c r="BH149" s="398">
        <f t="shared" si="65"/>
        <v>0.1764699965715408</v>
      </c>
      <c r="BO149" s="33"/>
    </row>
    <row r="150" spans="1:67">
      <c r="A150" s="316" t="s">
        <v>27</v>
      </c>
      <c r="B150" t="s">
        <v>380</v>
      </c>
      <c r="C150" t="s">
        <v>910</v>
      </c>
      <c r="D150" t="s">
        <v>314</v>
      </c>
      <c r="E150" s="316" t="s">
        <v>30</v>
      </c>
      <c r="F150" s="316" t="s">
        <v>631</v>
      </c>
      <c r="G150" s="316" t="s">
        <v>444</v>
      </c>
      <c r="H150" s="316" t="s">
        <v>318</v>
      </c>
      <c r="I150" s="316" t="s">
        <v>296</v>
      </c>
      <c r="J150" s="316" t="s">
        <v>353</v>
      </c>
      <c r="K150" s="36">
        <v>3</v>
      </c>
      <c r="L150" s="317">
        <v>5.8820001780986793E-2</v>
      </c>
      <c r="M150" s="317"/>
      <c r="N150" s="36">
        <v>17</v>
      </c>
      <c r="O150" s="317">
        <v>3.7039998918771737E-2</v>
      </c>
      <c r="P150" s="317"/>
      <c r="Q150" s="36">
        <v>263</v>
      </c>
      <c r="R150" s="317">
        <v>2.6370000094175339E-2</v>
      </c>
      <c r="S150" s="317"/>
      <c r="T150" t="s">
        <v>380</v>
      </c>
      <c r="BA150" s="395">
        <v>1</v>
      </c>
      <c r="BB150" s="396" t="s">
        <v>861</v>
      </c>
      <c r="BC150" t="str">
        <f t="shared" si="61"/>
        <v>RTK</v>
      </c>
      <c r="BD150" t="str">
        <f t="shared" si="62"/>
        <v>NAoMe_initial_scarf_731_grp</v>
      </c>
      <c r="BE150" s="397" t="s">
        <v>862</v>
      </c>
      <c r="BF150" t="str">
        <f t="shared" si="63"/>
        <v>Not in HESAPC</v>
      </c>
      <c r="BG150">
        <f t="shared" si="64"/>
        <v>3</v>
      </c>
      <c r="BH150" s="398">
        <f t="shared" si="65"/>
        <v>5.8820001780986793E-2</v>
      </c>
      <c r="BO150" s="33"/>
    </row>
    <row r="151" spans="1:67">
      <c r="A151" s="316" t="s">
        <v>27</v>
      </c>
      <c r="B151" t="s">
        <v>380</v>
      </c>
      <c r="C151" t="s">
        <v>910</v>
      </c>
      <c r="D151" t="s">
        <v>314</v>
      </c>
      <c r="E151" s="316" t="s">
        <v>30</v>
      </c>
      <c r="F151" s="316" t="s">
        <v>631</v>
      </c>
      <c r="G151" s="316" t="s">
        <v>444</v>
      </c>
      <c r="H151" s="316" t="s">
        <v>318</v>
      </c>
      <c r="I151" s="316" t="s">
        <v>296</v>
      </c>
      <c r="J151" s="316" t="s">
        <v>300</v>
      </c>
      <c r="K151" s="36">
        <v>2</v>
      </c>
      <c r="L151" s="317">
        <v>3.9220001548528671E-2</v>
      </c>
      <c r="M151" s="317">
        <v>4.1669998317956917E-2</v>
      </c>
      <c r="N151" s="36">
        <v>61</v>
      </c>
      <c r="O151" s="317">
        <v>0.1328999996185303</v>
      </c>
      <c r="P151" s="317">
        <v>0.1380099952220917</v>
      </c>
      <c r="Q151" s="36">
        <v>1219</v>
      </c>
      <c r="R151" s="317">
        <v>0.1222399994730949</v>
      </c>
      <c r="S151" s="317">
        <v>0.12555000185966489</v>
      </c>
      <c r="T151" t="s">
        <v>380</v>
      </c>
      <c r="BA151" s="395">
        <v>1</v>
      </c>
      <c r="BB151" s="396" t="s">
        <v>861</v>
      </c>
      <c r="BC151" t="str">
        <f t="shared" si="61"/>
        <v>RTK</v>
      </c>
      <c r="BD151" t="str">
        <f t="shared" si="62"/>
        <v>NAoMe_initial_scarf_731_grp</v>
      </c>
      <c r="BE151" s="397" t="s">
        <v>862</v>
      </c>
      <c r="BF151" t="str">
        <f t="shared" si="63"/>
        <v>Severe frailty</v>
      </c>
      <c r="BG151">
        <f t="shared" si="64"/>
        <v>2</v>
      </c>
      <c r="BH151" s="398">
        <f t="shared" si="65"/>
        <v>3.9220001548528671E-2</v>
      </c>
      <c r="BO151" s="33"/>
    </row>
    <row r="152" spans="1:67">
      <c r="A152" s="316" t="s">
        <v>27</v>
      </c>
      <c r="B152" t="s">
        <v>380</v>
      </c>
      <c r="C152" t="s">
        <v>910</v>
      </c>
      <c r="D152" t="s">
        <v>314</v>
      </c>
      <c r="E152" s="316" t="s">
        <v>31</v>
      </c>
      <c r="F152" s="316" t="s">
        <v>32</v>
      </c>
      <c r="G152" s="316" t="s">
        <v>438</v>
      </c>
      <c r="H152" s="316" t="s">
        <v>317</v>
      </c>
      <c r="I152" s="316" t="s">
        <v>310</v>
      </c>
      <c r="J152" s="316" t="s">
        <v>277</v>
      </c>
      <c r="K152" s="36">
        <v>2</v>
      </c>
      <c r="L152" s="317">
        <v>2.0619999617338181E-2</v>
      </c>
      <c r="M152" s="317"/>
      <c r="N152" s="36">
        <v>2</v>
      </c>
      <c r="O152" s="317">
        <v>4.9499999731779099E-3</v>
      </c>
      <c r="P152" s="317"/>
      <c r="Q152" s="36">
        <v>70</v>
      </c>
      <c r="R152" s="317">
        <v>7.0199999026954174E-3</v>
      </c>
      <c r="S152" s="317"/>
      <c r="T152" t="s">
        <v>380</v>
      </c>
      <c r="BA152" s="395">
        <v>1</v>
      </c>
      <c r="BB152" s="396" t="s">
        <v>861</v>
      </c>
      <c r="BC152" t="str">
        <f t="shared" si="61"/>
        <v>RF4</v>
      </c>
      <c r="BD152" t="str">
        <f t="shared" si="62"/>
        <v>NAoMe_initial_age_decades_80cap</v>
      </c>
      <c r="BE152" s="397" t="s">
        <v>862</v>
      </c>
      <c r="BF152" t="str">
        <f t="shared" si="63"/>
        <v>18-29 yrs</v>
      </c>
      <c r="BG152">
        <f t="shared" si="64"/>
        <v>2</v>
      </c>
      <c r="BH152" s="398">
        <f t="shared" si="65"/>
        <v>2.0619999617338181E-2</v>
      </c>
      <c r="BO152" s="33"/>
    </row>
    <row r="153" spans="1:67">
      <c r="A153" s="316" t="s">
        <v>27</v>
      </c>
      <c r="B153" t="s">
        <v>380</v>
      </c>
      <c r="C153" t="s">
        <v>910</v>
      </c>
      <c r="D153" t="s">
        <v>314</v>
      </c>
      <c r="E153" s="316" t="s">
        <v>31</v>
      </c>
      <c r="F153" s="316" t="s">
        <v>32</v>
      </c>
      <c r="G153" s="316" t="s">
        <v>438</v>
      </c>
      <c r="H153" s="316" t="s">
        <v>317</v>
      </c>
      <c r="I153" s="316" t="s">
        <v>310</v>
      </c>
      <c r="J153" s="316" t="s">
        <v>278</v>
      </c>
      <c r="K153" s="36">
        <v>7</v>
      </c>
      <c r="L153" s="317">
        <v>7.2159998118877411E-2</v>
      </c>
      <c r="M153" s="317"/>
      <c r="N153" s="36">
        <v>35</v>
      </c>
      <c r="O153" s="317">
        <v>8.6630001664161682E-2</v>
      </c>
      <c r="P153" s="317"/>
      <c r="Q153" s="36">
        <v>429</v>
      </c>
      <c r="R153" s="317">
        <v>4.3019998818635941E-2</v>
      </c>
      <c r="S153" s="317"/>
      <c r="T153" t="s">
        <v>380</v>
      </c>
      <c r="BA153" s="395">
        <v>1</v>
      </c>
      <c r="BB153" s="396" t="s">
        <v>861</v>
      </c>
      <c r="BC153" t="str">
        <f t="shared" si="61"/>
        <v>RF4</v>
      </c>
      <c r="BD153" t="str">
        <f t="shared" si="62"/>
        <v>NAoMe_initial_age_decades_80cap</v>
      </c>
      <c r="BE153" s="397" t="s">
        <v>862</v>
      </c>
      <c r="BF153" t="str">
        <f t="shared" si="63"/>
        <v>30-39 yrs</v>
      </c>
      <c r="BG153">
        <f t="shared" si="64"/>
        <v>7</v>
      </c>
      <c r="BH153" s="398">
        <f t="shared" si="65"/>
        <v>7.2159998118877411E-2</v>
      </c>
      <c r="BO153" s="33"/>
    </row>
    <row r="154" spans="1:67">
      <c r="A154" s="316" t="s">
        <v>27</v>
      </c>
      <c r="B154" t="s">
        <v>380</v>
      </c>
      <c r="C154" t="s">
        <v>910</v>
      </c>
      <c r="D154" t="s">
        <v>314</v>
      </c>
      <c r="E154" s="316" t="s">
        <v>31</v>
      </c>
      <c r="F154" s="316" t="s">
        <v>32</v>
      </c>
      <c r="G154" s="316" t="s">
        <v>438</v>
      </c>
      <c r="H154" s="316" t="s">
        <v>317</v>
      </c>
      <c r="I154" s="316" t="s">
        <v>310</v>
      </c>
      <c r="J154" s="316" t="s">
        <v>279</v>
      </c>
      <c r="K154" s="36">
        <v>14</v>
      </c>
      <c r="L154" s="317">
        <v>0.14432999491691589</v>
      </c>
      <c r="M154" s="317"/>
      <c r="N154" s="36">
        <v>68</v>
      </c>
      <c r="O154" s="317">
        <v>0.1683200001716614</v>
      </c>
      <c r="P154" s="317"/>
      <c r="Q154" s="36">
        <v>1024</v>
      </c>
      <c r="R154" s="317">
        <v>0.1026899963617325</v>
      </c>
      <c r="S154" s="317"/>
      <c r="T154" t="s">
        <v>380</v>
      </c>
      <c r="BA154" s="395">
        <v>1</v>
      </c>
      <c r="BB154" s="396" t="s">
        <v>861</v>
      </c>
      <c r="BC154" t="str">
        <f t="shared" si="61"/>
        <v>RF4</v>
      </c>
      <c r="BD154" t="str">
        <f t="shared" si="62"/>
        <v>NAoMe_initial_age_decades_80cap</v>
      </c>
      <c r="BE154" s="397" t="s">
        <v>862</v>
      </c>
      <c r="BF154" t="str">
        <f t="shared" si="63"/>
        <v>40-49 yrs</v>
      </c>
      <c r="BG154">
        <f t="shared" si="64"/>
        <v>14</v>
      </c>
      <c r="BH154" s="398">
        <f t="shared" si="65"/>
        <v>0.14432999491691589</v>
      </c>
      <c r="BO154" s="33"/>
    </row>
    <row r="155" spans="1:67">
      <c r="A155" s="316" t="s">
        <v>27</v>
      </c>
      <c r="B155" t="s">
        <v>380</v>
      </c>
      <c r="C155" t="s">
        <v>910</v>
      </c>
      <c r="D155" t="s">
        <v>314</v>
      </c>
      <c r="E155" s="316" t="s">
        <v>31</v>
      </c>
      <c r="F155" s="316" t="s">
        <v>32</v>
      </c>
      <c r="G155" s="316" t="s">
        <v>438</v>
      </c>
      <c r="H155" s="316" t="s">
        <v>317</v>
      </c>
      <c r="I155" s="316" t="s">
        <v>310</v>
      </c>
      <c r="J155" s="316" t="s">
        <v>280</v>
      </c>
      <c r="K155" s="36">
        <v>16</v>
      </c>
      <c r="L155" s="317">
        <v>0.1649499982595444</v>
      </c>
      <c r="M155" s="317"/>
      <c r="N155" s="36">
        <v>94</v>
      </c>
      <c r="O155" s="317">
        <v>0.23266999423503881</v>
      </c>
      <c r="P155" s="317"/>
      <c r="Q155" s="36">
        <v>1733</v>
      </c>
      <c r="R155" s="317">
        <v>0.17378999292850489</v>
      </c>
      <c r="S155" s="317"/>
      <c r="T155" t="s">
        <v>380</v>
      </c>
      <c r="BA155" s="395">
        <v>1</v>
      </c>
      <c r="BB155" s="396" t="s">
        <v>861</v>
      </c>
      <c r="BC155" t="str">
        <f t="shared" si="61"/>
        <v>RF4</v>
      </c>
      <c r="BD155" t="str">
        <f t="shared" si="62"/>
        <v>NAoMe_initial_age_decades_80cap</v>
      </c>
      <c r="BE155" s="397" t="s">
        <v>862</v>
      </c>
      <c r="BF155" t="str">
        <f t="shared" si="63"/>
        <v>50-59 yrs</v>
      </c>
      <c r="BG155">
        <f t="shared" si="64"/>
        <v>16</v>
      </c>
      <c r="BH155" s="398">
        <f t="shared" si="65"/>
        <v>0.1649499982595444</v>
      </c>
      <c r="BO155" s="33"/>
    </row>
    <row r="156" spans="1:67">
      <c r="A156" s="316" t="s">
        <v>27</v>
      </c>
      <c r="B156" t="s">
        <v>380</v>
      </c>
      <c r="C156" t="s">
        <v>910</v>
      </c>
      <c r="D156" t="s">
        <v>314</v>
      </c>
      <c r="E156" s="316" t="s">
        <v>31</v>
      </c>
      <c r="F156" s="316" t="s">
        <v>32</v>
      </c>
      <c r="G156" s="316" t="s">
        <v>438</v>
      </c>
      <c r="H156" s="316" t="s">
        <v>317</v>
      </c>
      <c r="I156" s="316" t="s">
        <v>310</v>
      </c>
      <c r="J156" s="316" t="s">
        <v>281</v>
      </c>
      <c r="K156" s="36">
        <v>20</v>
      </c>
      <c r="L156" s="317">
        <v>0.2061900049448013</v>
      </c>
      <c r="M156" s="317"/>
      <c r="N156" s="36">
        <v>79</v>
      </c>
      <c r="O156" s="317">
        <v>0.1955399960279465</v>
      </c>
      <c r="P156" s="317"/>
      <c r="Q156" s="36">
        <v>1931</v>
      </c>
      <c r="R156" s="317">
        <v>0.19363999366760251</v>
      </c>
      <c r="S156" s="317"/>
      <c r="T156" t="s">
        <v>380</v>
      </c>
      <c r="BA156" s="395">
        <v>1</v>
      </c>
      <c r="BB156" s="396" t="s">
        <v>861</v>
      </c>
      <c r="BC156" t="str">
        <f t="shared" si="61"/>
        <v>RF4</v>
      </c>
      <c r="BD156" t="str">
        <f t="shared" si="62"/>
        <v>NAoMe_initial_age_decades_80cap</v>
      </c>
      <c r="BE156" s="397" t="s">
        <v>862</v>
      </c>
      <c r="BF156" t="str">
        <f t="shared" si="63"/>
        <v>60-69 yrs</v>
      </c>
      <c r="BG156">
        <f t="shared" si="64"/>
        <v>20</v>
      </c>
      <c r="BH156" s="398">
        <f t="shared" si="65"/>
        <v>0.2061900049448013</v>
      </c>
      <c r="BO156" s="33"/>
    </row>
    <row r="157" spans="1:67">
      <c r="A157" s="316" t="s">
        <v>27</v>
      </c>
      <c r="B157" t="s">
        <v>380</v>
      </c>
      <c r="C157" t="s">
        <v>910</v>
      </c>
      <c r="D157" t="s">
        <v>314</v>
      </c>
      <c r="E157" s="316" t="s">
        <v>31</v>
      </c>
      <c r="F157" s="316" t="s">
        <v>32</v>
      </c>
      <c r="G157" s="316" t="s">
        <v>438</v>
      </c>
      <c r="H157" s="316" t="s">
        <v>317</v>
      </c>
      <c r="I157" s="316" t="s">
        <v>310</v>
      </c>
      <c r="J157" s="316" t="s">
        <v>282</v>
      </c>
      <c r="K157" s="36">
        <v>18</v>
      </c>
      <c r="L157" s="317">
        <v>0.18557000160217291</v>
      </c>
      <c r="M157" s="317"/>
      <c r="N157" s="36">
        <v>72</v>
      </c>
      <c r="O157" s="317">
        <v>0.1782200038433075</v>
      </c>
      <c r="P157" s="317"/>
      <c r="Q157" s="36">
        <v>2493</v>
      </c>
      <c r="R157" s="317">
        <v>0.25</v>
      </c>
      <c r="S157" s="317"/>
      <c r="T157" t="s">
        <v>380</v>
      </c>
      <c r="BA157" s="395">
        <v>1</v>
      </c>
      <c r="BB157" s="396" t="s">
        <v>861</v>
      </c>
      <c r="BC157" t="str">
        <f t="shared" si="61"/>
        <v>RF4</v>
      </c>
      <c r="BD157" t="str">
        <f t="shared" si="62"/>
        <v>NAoMe_initial_age_decades_80cap</v>
      </c>
      <c r="BE157" s="397" t="s">
        <v>862</v>
      </c>
      <c r="BF157" t="str">
        <f t="shared" si="63"/>
        <v>70-79 yrs</v>
      </c>
      <c r="BG157">
        <f t="shared" si="64"/>
        <v>18</v>
      </c>
      <c r="BH157" s="398">
        <f t="shared" si="65"/>
        <v>0.18557000160217291</v>
      </c>
      <c r="BO157" s="33"/>
    </row>
    <row r="158" spans="1:67">
      <c r="A158" s="316" t="s">
        <v>27</v>
      </c>
      <c r="B158" t="s">
        <v>380</v>
      </c>
      <c r="C158" t="s">
        <v>910</v>
      </c>
      <c r="D158" t="s">
        <v>314</v>
      </c>
      <c r="E158" s="316" t="s">
        <v>31</v>
      </c>
      <c r="F158" s="316" t="s">
        <v>32</v>
      </c>
      <c r="G158" s="316" t="s">
        <v>438</v>
      </c>
      <c r="H158" s="316" t="s">
        <v>317</v>
      </c>
      <c r="I158" s="316" t="s">
        <v>310</v>
      </c>
      <c r="J158" s="316" t="s">
        <v>283</v>
      </c>
      <c r="K158" s="36">
        <v>20</v>
      </c>
      <c r="L158" s="317">
        <v>0.2061900049448013</v>
      </c>
      <c r="M158" s="317"/>
      <c r="N158" s="36">
        <v>54</v>
      </c>
      <c r="O158" s="317">
        <v>0.13366000354290011</v>
      </c>
      <c r="P158" s="317"/>
      <c r="Q158" s="36">
        <v>2292</v>
      </c>
      <c r="R158" s="317">
        <v>0.2298399955034256</v>
      </c>
      <c r="S158" s="317"/>
      <c r="T158" t="s">
        <v>380</v>
      </c>
      <c r="BA158" s="395">
        <v>1</v>
      </c>
      <c r="BB158" s="396" t="s">
        <v>861</v>
      </c>
      <c r="BC158" t="str">
        <f t="shared" si="61"/>
        <v>RF4</v>
      </c>
      <c r="BD158" t="str">
        <f t="shared" si="62"/>
        <v>NAoMe_initial_age_decades_80cap</v>
      </c>
      <c r="BE158" s="397" t="s">
        <v>862</v>
      </c>
      <c r="BF158" t="str">
        <f t="shared" si="63"/>
        <v>80+ yrs</v>
      </c>
      <c r="BG158">
        <f t="shared" si="64"/>
        <v>20</v>
      </c>
      <c r="BH158" s="398">
        <f t="shared" si="65"/>
        <v>0.2061900049448013</v>
      </c>
      <c r="BO158" s="33"/>
    </row>
    <row r="159" spans="1:67">
      <c r="A159" s="316" t="s">
        <v>27</v>
      </c>
      <c r="B159" t="s">
        <v>380</v>
      </c>
      <c r="C159" t="s">
        <v>910</v>
      </c>
      <c r="D159" t="s">
        <v>314</v>
      </c>
      <c r="E159" s="316" t="s">
        <v>31</v>
      </c>
      <c r="F159" s="316" t="s">
        <v>32</v>
      </c>
      <c r="G159" s="316" t="s">
        <v>438</v>
      </c>
      <c r="H159" s="316" t="s">
        <v>317</v>
      </c>
      <c r="I159" s="316" t="s">
        <v>341</v>
      </c>
      <c r="J159" s="316" t="s">
        <v>13</v>
      </c>
      <c r="K159" s="36">
        <v>68</v>
      </c>
      <c r="L159" s="317">
        <v>0.70103001594543457</v>
      </c>
      <c r="M159" s="317">
        <v>0.70832997560501099</v>
      </c>
      <c r="N159" s="36">
        <v>290</v>
      </c>
      <c r="O159" s="317">
        <v>0.71781998872756958</v>
      </c>
      <c r="P159" s="317">
        <v>0.73417997360229492</v>
      </c>
      <c r="Q159" s="36">
        <v>6753</v>
      </c>
      <c r="R159" s="317">
        <v>0.67720001935958862</v>
      </c>
      <c r="S159" s="317">
        <v>0.69554001092910767</v>
      </c>
      <c r="T159" t="s">
        <v>380</v>
      </c>
      <c r="BA159" s="395">
        <v>1</v>
      </c>
      <c r="BB159" s="396" t="s">
        <v>861</v>
      </c>
      <c r="BC159" t="str">
        <f t="shared" si="61"/>
        <v>RF4</v>
      </c>
      <c r="BD159" t="str">
        <f t="shared" si="62"/>
        <v>NAoMe_initial_ch_score_2cap</v>
      </c>
      <c r="BE159" s="397" t="s">
        <v>862</v>
      </c>
      <c r="BF159" t="str">
        <f t="shared" si="63"/>
        <v>0</v>
      </c>
      <c r="BG159">
        <f t="shared" si="64"/>
        <v>68</v>
      </c>
      <c r="BH159" s="398">
        <f t="shared" si="65"/>
        <v>0.70103001594543457</v>
      </c>
      <c r="BO159" s="33"/>
    </row>
    <row r="160" spans="1:67">
      <c r="A160" s="316" t="s">
        <v>27</v>
      </c>
      <c r="B160" t="s">
        <v>380</v>
      </c>
      <c r="C160" t="s">
        <v>910</v>
      </c>
      <c r="D160" t="s">
        <v>314</v>
      </c>
      <c r="E160" s="316" t="s">
        <v>31</v>
      </c>
      <c r="F160" s="316" t="s">
        <v>32</v>
      </c>
      <c r="G160" s="316" t="s">
        <v>438</v>
      </c>
      <c r="H160" s="316" t="s">
        <v>317</v>
      </c>
      <c r="I160" s="316" t="s">
        <v>341</v>
      </c>
      <c r="J160" s="316" t="s">
        <v>14</v>
      </c>
      <c r="K160" s="36">
        <v>13</v>
      </c>
      <c r="L160" s="317">
        <v>0.13402000069618231</v>
      </c>
      <c r="M160" s="317">
        <v>0.1354199945926666</v>
      </c>
      <c r="N160" s="36">
        <v>56</v>
      </c>
      <c r="O160" s="317">
        <v>0.13861000537872309</v>
      </c>
      <c r="P160" s="317">
        <v>0.14177000522613531</v>
      </c>
      <c r="Q160" s="36">
        <v>1630</v>
      </c>
      <c r="R160" s="317">
        <v>0.16346000134944921</v>
      </c>
      <c r="S160" s="317">
        <v>0.16788999736309049</v>
      </c>
      <c r="T160" t="s">
        <v>380</v>
      </c>
      <c r="BA160" s="395">
        <v>1</v>
      </c>
      <c r="BB160" s="396" t="s">
        <v>861</v>
      </c>
      <c r="BC160" t="str">
        <f t="shared" si="61"/>
        <v>RF4</v>
      </c>
      <c r="BD160" t="str">
        <f t="shared" si="62"/>
        <v>NAoMe_initial_ch_score_2cap</v>
      </c>
      <c r="BE160" s="397" t="s">
        <v>862</v>
      </c>
      <c r="BF160" t="str">
        <f t="shared" si="63"/>
        <v>1</v>
      </c>
      <c r="BG160">
        <f t="shared" si="64"/>
        <v>13</v>
      </c>
      <c r="BH160" s="398">
        <f t="shared" si="65"/>
        <v>0.13402000069618231</v>
      </c>
      <c r="BO160" s="33"/>
    </row>
    <row r="161" spans="1:67">
      <c r="A161" s="316" t="s">
        <v>27</v>
      </c>
      <c r="B161" t="s">
        <v>380</v>
      </c>
      <c r="C161" t="s">
        <v>910</v>
      </c>
      <c r="D161" t="s">
        <v>314</v>
      </c>
      <c r="E161" s="316" t="s">
        <v>31</v>
      </c>
      <c r="F161" s="316" t="s">
        <v>32</v>
      </c>
      <c r="G161" s="316" t="s">
        <v>438</v>
      </c>
      <c r="H161" s="316" t="s">
        <v>317</v>
      </c>
      <c r="I161" s="316" t="s">
        <v>341</v>
      </c>
      <c r="J161" s="316" t="s">
        <v>301</v>
      </c>
      <c r="K161" s="36">
        <v>15</v>
      </c>
      <c r="L161" s="317">
        <v>0.1546400040388107</v>
      </c>
      <c r="M161" s="317">
        <v>0.15625</v>
      </c>
      <c r="N161" s="36">
        <v>49</v>
      </c>
      <c r="O161" s="317">
        <v>0.121289998292923</v>
      </c>
      <c r="P161" s="317">
        <v>0.12404999881982801</v>
      </c>
      <c r="Q161" s="36">
        <v>1326</v>
      </c>
      <c r="R161" s="317">
        <v>0.132970005273819</v>
      </c>
      <c r="S161" s="317">
        <v>0.13657000660896301</v>
      </c>
      <c r="T161" t="s">
        <v>380</v>
      </c>
      <c r="BA161" s="395">
        <v>1</v>
      </c>
      <c r="BB161" s="396" t="s">
        <v>861</v>
      </c>
      <c r="BC161" t="str">
        <f t="shared" si="61"/>
        <v>RF4</v>
      </c>
      <c r="BD161" t="str">
        <f t="shared" si="62"/>
        <v>NAoMe_initial_ch_score_2cap</v>
      </c>
      <c r="BE161" s="397" t="s">
        <v>862</v>
      </c>
      <c r="BF161" t="str">
        <f t="shared" si="63"/>
        <v>2+</v>
      </c>
      <c r="BG161">
        <f t="shared" si="64"/>
        <v>15</v>
      </c>
      <c r="BH161" s="398">
        <f t="shared" si="65"/>
        <v>0.1546400040388107</v>
      </c>
      <c r="BO161" s="33"/>
    </row>
    <row r="162" spans="1:67">
      <c r="A162" s="316" t="s">
        <v>27</v>
      </c>
      <c r="B162" t="s">
        <v>380</v>
      </c>
      <c r="C162" t="s">
        <v>910</v>
      </c>
      <c r="D162" t="s">
        <v>314</v>
      </c>
      <c r="E162" s="316" t="s">
        <v>31</v>
      </c>
      <c r="F162" s="316" t="s">
        <v>32</v>
      </c>
      <c r="G162" s="316" t="s">
        <v>438</v>
      </c>
      <c r="H162" s="316" t="s">
        <v>317</v>
      </c>
      <c r="I162" s="316" t="s">
        <v>341</v>
      </c>
      <c r="J162" s="316" t="s">
        <v>260</v>
      </c>
      <c r="K162" s="36">
        <v>1</v>
      </c>
      <c r="L162" s="317">
        <v>1.030999980866909E-2</v>
      </c>
      <c r="M162" s="317"/>
      <c r="N162" s="36">
        <v>9</v>
      </c>
      <c r="O162" s="317">
        <v>2.2280000150203701E-2</v>
      </c>
      <c r="P162" s="317"/>
      <c r="Q162" s="36">
        <v>263</v>
      </c>
      <c r="R162" s="317">
        <v>2.6370000094175339E-2</v>
      </c>
      <c r="S162" s="317"/>
      <c r="T162" t="s">
        <v>380</v>
      </c>
      <c r="BA162" s="395">
        <v>1</v>
      </c>
      <c r="BB162" s="396" t="s">
        <v>861</v>
      </c>
      <c r="BC162" t="str">
        <f t="shared" si="61"/>
        <v>RF4</v>
      </c>
      <c r="BD162" t="str">
        <f t="shared" si="62"/>
        <v>NAoMe_initial_ch_score_2cap</v>
      </c>
      <c r="BE162" s="397" t="s">
        <v>862</v>
      </c>
      <c r="BF162" t="str">
        <f t="shared" si="63"/>
        <v>Unknown</v>
      </c>
      <c r="BG162">
        <f t="shared" si="64"/>
        <v>1</v>
      </c>
      <c r="BH162" s="398">
        <f t="shared" si="65"/>
        <v>1.030999980866909E-2</v>
      </c>
      <c r="BO162" s="33"/>
    </row>
    <row r="163" spans="1:67">
      <c r="A163" s="316" t="s">
        <v>27</v>
      </c>
      <c r="B163" t="s">
        <v>380</v>
      </c>
      <c r="C163" t="s">
        <v>910</v>
      </c>
      <c r="D163" t="s">
        <v>314</v>
      </c>
      <c r="E163" s="316" t="s">
        <v>31</v>
      </c>
      <c r="F163" s="316" t="s">
        <v>32</v>
      </c>
      <c r="G163" s="316" t="s">
        <v>438</v>
      </c>
      <c r="H163" s="316" t="s">
        <v>317</v>
      </c>
      <c r="I163" s="316" t="s">
        <v>309</v>
      </c>
      <c r="J163" s="316" t="s">
        <v>289</v>
      </c>
      <c r="K163" s="36">
        <v>36</v>
      </c>
      <c r="L163" s="317">
        <v>0.37112998962402338</v>
      </c>
      <c r="M163" s="317"/>
      <c r="N163" s="36">
        <v>184</v>
      </c>
      <c r="O163" s="317">
        <v>0.45544999837875372</v>
      </c>
      <c r="P163" s="317"/>
      <c r="Q163" s="36">
        <v>3283</v>
      </c>
      <c r="R163" s="317">
        <v>0.3292199969291687</v>
      </c>
      <c r="S163" s="317"/>
      <c r="T163" t="s">
        <v>380</v>
      </c>
      <c r="BA163" s="395">
        <v>1</v>
      </c>
      <c r="BB163" s="396" t="s">
        <v>861</v>
      </c>
      <c r="BC163" t="str">
        <f t="shared" si="61"/>
        <v>RF4</v>
      </c>
      <c r="BD163" t="str">
        <f t="shared" si="62"/>
        <v>NAoMe_initial_diagnosis_year</v>
      </c>
      <c r="BE163" s="397" t="s">
        <v>862</v>
      </c>
      <c r="BF163" t="str">
        <f t="shared" si="63"/>
        <v>2021</v>
      </c>
      <c r="BG163">
        <f t="shared" si="64"/>
        <v>36</v>
      </c>
      <c r="BH163" s="398">
        <f t="shared" si="65"/>
        <v>0.37112998962402338</v>
      </c>
      <c r="BO163" s="33"/>
    </row>
    <row r="164" spans="1:67">
      <c r="A164" s="316" t="s">
        <v>27</v>
      </c>
      <c r="B164" t="s">
        <v>380</v>
      </c>
      <c r="C164" t="s">
        <v>910</v>
      </c>
      <c r="D164" t="s">
        <v>314</v>
      </c>
      <c r="E164" s="316" t="s">
        <v>31</v>
      </c>
      <c r="F164" s="316" t="s">
        <v>32</v>
      </c>
      <c r="G164" s="316" t="s">
        <v>438</v>
      </c>
      <c r="H164" s="316" t="s">
        <v>317</v>
      </c>
      <c r="I164" s="316" t="s">
        <v>309</v>
      </c>
      <c r="J164" s="316" t="s">
        <v>816</v>
      </c>
      <c r="K164" s="36">
        <v>36</v>
      </c>
      <c r="L164" s="317">
        <v>0.37112998962402338</v>
      </c>
      <c r="M164" s="317"/>
      <c r="N164" s="36">
        <v>138</v>
      </c>
      <c r="O164" s="317">
        <v>0.34158000349998469</v>
      </c>
      <c r="P164" s="317"/>
      <c r="Q164" s="36">
        <v>3315</v>
      </c>
      <c r="R164" s="317">
        <v>0.33243000507354742</v>
      </c>
      <c r="S164" s="317"/>
      <c r="T164" t="s">
        <v>380</v>
      </c>
      <c r="BA164" s="395">
        <v>1</v>
      </c>
      <c r="BB164" s="396" t="s">
        <v>861</v>
      </c>
      <c r="BC164" t="str">
        <f t="shared" si="61"/>
        <v>RF4</v>
      </c>
      <c r="BD164" t="str">
        <f t="shared" si="62"/>
        <v>NAoMe_initial_diagnosis_year</v>
      </c>
      <c r="BE164" s="397" t="s">
        <v>862</v>
      </c>
      <c r="BF164" t="str">
        <f t="shared" si="63"/>
        <v>2022</v>
      </c>
      <c r="BG164">
        <f t="shared" si="64"/>
        <v>36</v>
      </c>
      <c r="BH164" s="398">
        <f t="shared" si="65"/>
        <v>0.37112998962402338</v>
      </c>
      <c r="BO164" s="33"/>
    </row>
    <row r="165" spans="1:67">
      <c r="A165" s="316" t="s">
        <v>27</v>
      </c>
      <c r="B165" t="s">
        <v>380</v>
      </c>
      <c r="C165" t="s">
        <v>910</v>
      </c>
      <c r="D165" t="s">
        <v>314</v>
      </c>
      <c r="E165" s="316" t="s">
        <v>31</v>
      </c>
      <c r="F165" s="316" t="s">
        <v>32</v>
      </c>
      <c r="G165" s="316" t="s">
        <v>438</v>
      </c>
      <c r="H165" s="316" t="s">
        <v>317</v>
      </c>
      <c r="I165" s="316" t="s">
        <v>309</v>
      </c>
      <c r="J165" s="316" t="s">
        <v>946</v>
      </c>
      <c r="K165" s="36">
        <v>25</v>
      </c>
      <c r="L165" s="317">
        <v>0.25773000717163091</v>
      </c>
      <c r="M165" s="317"/>
      <c r="N165" s="36">
        <v>82</v>
      </c>
      <c r="O165" s="317">
        <v>0.2029699981212616</v>
      </c>
      <c r="P165" s="317"/>
      <c r="Q165" s="36">
        <v>3374</v>
      </c>
      <c r="R165" s="317">
        <v>0.33834999799728388</v>
      </c>
      <c r="S165" s="317"/>
      <c r="T165" t="s">
        <v>380</v>
      </c>
      <c r="BA165" s="395">
        <v>1</v>
      </c>
      <c r="BB165" s="396" t="s">
        <v>861</v>
      </c>
      <c r="BC165" t="str">
        <f t="shared" si="61"/>
        <v>RF4</v>
      </c>
      <c r="BD165" t="str">
        <f t="shared" si="62"/>
        <v>NAoMe_initial_diagnosis_year</v>
      </c>
      <c r="BE165" s="397" t="s">
        <v>862</v>
      </c>
      <c r="BF165" t="str">
        <f t="shared" si="63"/>
        <v>2023</v>
      </c>
      <c r="BG165">
        <f t="shared" si="64"/>
        <v>25</v>
      </c>
      <c r="BH165" s="398">
        <f t="shared" si="65"/>
        <v>0.25773000717163091</v>
      </c>
      <c r="BO165" s="33"/>
    </row>
    <row r="166" spans="1:67">
      <c r="A166" s="316" t="s">
        <v>27</v>
      </c>
      <c r="B166" t="s">
        <v>380</v>
      </c>
      <c r="C166" t="s">
        <v>910</v>
      </c>
      <c r="D166" t="s">
        <v>314</v>
      </c>
      <c r="E166" s="316" t="s">
        <v>31</v>
      </c>
      <c r="F166" s="316" t="s">
        <v>32</v>
      </c>
      <c r="G166" s="316" t="s">
        <v>438</v>
      </c>
      <c r="H166" s="316" t="s">
        <v>317</v>
      </c>
      <c r="I166" s="316" t="s">
        <v>331</v>
      </c>
      <c r="J166" s="316" t="s">
        <v>332</v>
      </c>
      <c r="K166" s="36">
        <v>7</v>
      </c>
      <c r="L166" s="317">
        <v>7.2159998118877411E-2</v>
      </c>
      <c r="M166" s="317">
        <v>0.1111100018024445</v>
      </c>
      <c r="N166" s="36">
        <v>21</v>
      </c>
      <c r="O166" s="317">
        <v>5.1979999989271157E-2</v>
      </c>
      <c r="P166" s="317">
        <v>6.3249997794628143E-2</v>
      </c>
      <c r="Q166" s="36">
        <v>434</v>
      </c>
      <c r="R166" s="317">
        <v>4.3519999831914902E-2</v>
      </c>
      <c r="S166" s="317">
        <v>5.2159998565912247E-2</v>
      </c>
      <c r="T166" t="s">
        <v>380</v>
      </c>
      <c r="BA166" s="395">
        <v>1</v>
      </c>
      <c r="BB166" s="396" t="s">
        <v>861</v>
      </c>
      <c r="BC166" t="str">
        <f t="shared" si="61"/>
        <v>RF4</v>
      </c>
      <c r="BD166" t="str">
        <f t="shared" si="62"/>
        <v>NAoMe_initial_disease_group</v>
      </c>
      <c r="BE166" s="397" t="s">
        <v>862</v>
      </c>
      <c r="BF166" t="str">
        <f t="shared" si="63"/>
        <v>Advanced M0</v>
      </c>
      <c r="BG166">
        <f t="shared" si="64"/>
        <v>7</v>
      </c>
      <c r="BH166" s="398">
        <f t="shared" si="65"/>
        <v>7.2159998118877411E-2</v>
      </c>
      <c r="BO166" s="33"/>
    </row>
    <row r="167" spans="1:67">
      <c r="A167" s="316" t="s">
        <v>27</v>
      </c>
      <c r="B167" t="s">
        <v>380</v>
      </c>
      <c r="C167" t="s">
        <v>910</v>
      </c>
      <c r="D167" t="s">
        <v>314</v>
      </c>
      <c r="E167" s="316" t="s">
        <v>31</v>
      </c>
      <c r="F167" s="316" t="s">
        <v>32</v>
      </c>
      <c r="G167" s="316" t="s">
        <v>438</v>
      </c>
      <c r="H167" s="316" t="s">
        <v>317</v>
      </c>
      <c r="I167" s="316" t="s">
        <v>331</v>
      </c>
      <c r="J167" s="316" t="s">
        <v>333</v>
      </c>
      <c r="K167" s="36">
        <v>34</v>
      </c>
      <c r="L167" s="317">
        <v>0.35052001476287842</v>
      </c>
      <c r="M167" s="317">
        <v>0.53968000411987305</v>
      </c>
      <c r="N167" s="36">
        <v>250</v>
      </c>
      <c r="O167" s="317">
        <v>0.61880999803543091</v>
      </c>
      <c r="P167" s="317">
        <v>0.75300997495651245</v>
      </c>
      <c r="Q167" s="36">
        <v>6159</v>
      </c>
      <c r="R167" s="317">
        <v>0.6176300048828125</v>
      </c>
      <c r="S167" s="317">
        <v>0.74026000499725342</v>
      </c>
      <c r="T167" t="s">
        <v>380</v>
      </c>
      <c r="BA167" s="395">
        <v>1</v>
      </c>
      <c r="BB167" s="396" t="s">
        <v>861</v>
      </c>
      <c r="BC167" t="str">
        <f t="shared" si="61"/>
        <v>RF4</v>
      </c>
      <c r="BD167" t="str">
        <f t="shared" si="62"/>
        <v>NAoMe_initial_disease_group</v>
      </c>
      <c r="BE167" s="397" t="s">
        <v>862</v>
      </c>
      <c r="BF167" t="str">
        <f t="shared" si="63"/>
        <v>Advanced M1</v>
      </c>
      <c r="BG167">
        <f t="shared" si="64"/>
        <v>34</v>
      </c>
      <c r="BH167" s="398">
        <f t="shared" si="65"/>
        <v>0.35052001476287842</v>
      </c>
      <c r="BO167" s="33"/>
    </row>
    <row r="168" spans="1:67">
      <c r="A168" s="316" t="s">
        <v>27</v>
      </c>
      <c r="B168" t="s">
        <v>380</v>
      </c>
      <c r="C168" t="s">
        <v>910</v>
      </c>
      <c r="D168" t="s">
        <v>314</v>
      </c>
      <c r="E168" s="316" t="s">
        <v>31</v>
      </c>
      <c r="F168" s="316" t="s">
        <v>32</v>
      </c>
      <c r="G168" s="316" t="s">
        <v>438</v>
      </c>
      <c r="H168" s="316" t="s">
        <v>317</v>
      </c>
      <c r="I168" s="316" t="s">
        <v>331</v>
      </c>
      <c r="J168" s="316" t="s">
        <v>334</v>
      </c>
      <c r="K168" s="36">
        <v>2</v>
      </c>
      <c r="L168" s="317">
        <v>2.0619999617338181E-2</v>
      </c>
      <c r="M168" s="317">
        <v>3.1750001013278961E-2</v>
      </c>
      <c r="N168" s="36">
        <v>5</v>
      </c>
      <c r="O168" s="317">
        <v>1.238000020384789E-2</v>
      </c>
      <c r="P168" s="317">
        <v>1.5060000121593481E-2</v>
      </c>
      <c r="Q168" s="36">
        <v>64</v>
      </c>
      <c r="R168" s="317">
        <v>6.4199999906122676E-3</v>
      </c>
      <c r="S168" s="317">
        <v>7.689999882131815E-3</v>
      </c>
      <c r="T168" t="s">
        <v>380</v>
      </c>
      <c r="BA168" s="395">
        <v>1</v>
      </c>
      <c r="BB168" s="396" t="s">
        <v>861</v>
      </c>
      <c r="BC168" t="str">
        <f t="shared" si="61"/>
        <v>RF4</v>
      </c>
      <c r="BD168" t="str">
        <f t="shared" si="62"/>
        <v>NAoMe_initial_disease_group</v>
      </c>
      <c r="BE168" s="397" t="s">
        <v>862</v>
      </c>
      <c r="BF168" t="str">
        <f t="shared" si="63"/>
        <v>DCIS</v>
      </c>
      <c r="BG168">
        <f t="shared" si="64"/>
        <v>2</v>
      </c>
      <c r="BH168" s="398">
        <f t="shared" si="65"/>
        <v>2.0619999617338181E-2</v>
      </c>
      <c r="BO168" s="33"/>
    </row>
    <row r="169" spans="1:67">
      <c r="A169" s="316" t="s">
        <v>27</v>
      </c>
      <c r="B169" t="s">
        <v>380</v>
      </c>
      <c r="C169" t="s">
        <v>910</v>
      </c>
      <c r="D169" t="s">
        <v>314</v>
      </c>
      <c r="E169" s="316" t="s">
        <v>31</v>
      </c>
      <c r="F169" s="316" t="s">
        <v>32</v>
      </c>
      <c r="G169" s="316" t="s">
        <v>438</v>
      </c>
      <c r="H169" s="316" t="s">
        <v>317</v>
      </c>
      <c r="I169" s="316" t="s">
        <v>331</v>
      </c>
      <c r="J169" s="316" t="s">
        <v>335</v>
      </c>
      <c r="K169" s="36">
        <v>20</v>
      </c>
      <c r="L169" s="317">
        <v>0.2061900049448013</v>
      </c>
      <c r="M169" s="317">
        <v>0.31746000051498408</v>
      </c>
      <c r="N169" s="36">
        <v>56</v>
      </c>
      <c r="O169" s="317">
        <v>0.13861000537872309</v>
      </c>
      <c r="P169" s="317">
        <v>0.1686699986457825</v>
      </c>
      <c r="Q169" s="36">
        <v>1663</v>
      </c>
      <c r="R169" s="317">
        <v>0.16676999628543851</v>
      </c>
      <c r="S169" s="317">
        <v>0.19988000392913821</v>
      </c>
      <c r="T169" t="s">
        <v>380</v>
      </c>
      <c r="BA169" s="395">
        <v>1</v>
      </c>
      <c r="BB169" s="396" t="s">
        <v>861</v>
      </c>
      <c r="BC169" t="str">
        <f t="shared" si="61"/>
        <v>RF4</v>
      </c>
      <c r="BD169" t="str">
        <f t="shared" si="62"/>
        <v>NAoMe_initial_disease_group</v>
      </c>
      <c r="BE169" s="397" t="s">
        <v>862</v>
      </c>
      <c r="BF169" t="str">
        <f t="shared" si="63"/>
        <v>Early invasive</v>
      </c>
      <c r="BG169">
        <f t="shared" si="64"/>
        <v>20</v>
      </c>
      <c r="BH169" s="398">
        <f t="shared" si="65"/>
        <v>0.2061900049448013</v>
      </c>
      <c r="BO169" s="33"/>
    </row>
    <row r="170" spans="1:67">
      <c r="A170" s="316" t="s">
        <v>27</v>
      </c>
      <c r="B170" t="s">
        <v>380</v>
      </c>
      <c r="C170" t="s">
        <v>910</v>
      </c>
      <c r="D170" t="s">
        <v>314</v>
      </c>
      <c r="E170" s="316" t="s">
        <v>31</v>
      </c>
      <c r="F170" s="316" t="s">
        <v>32</v>
      </c>
      <c r="G170" s="316" t="s">
        <v>438</v>
      </c>
      <c r="H170" s="316" t="s">
        <v>317</v>
      </c>
      <c r="I170" s="316" t="s">
        <v>331</v>
      </c>
      <c r="J170" s="316" t="s">
        <v>337</v>
      </c>
      <c r="K170" s="36">
        <v>34</v>
      </c>
      <c r="L170" s="317">
        <v>0.35052001476287842</v>
      </c>
      <c r="M170" s="317"/>
      <c r="N170" s="36">
        <v>72</v>
      </c>
      <c r="O170" s="317">
        <v>0.1782200038433075</v>
      </c>
      <c r="P170" s="317"/>
      <c r="Q170" s="36">
        <v>1652</v>
      </c>
      <c r="R170" s="317">
        <v>0.1656599938869476</v>
      </c>
      <c r="S170" s="317"/>
      <c r="T170" t="s">
        <v>380</v>
      </c>
      <c r="BA170" s="395">
        <v>1</v>
      </c>
      <c r="BB170" s="396" t="s">
        <v>861</v>
      </c>
      <c r="BC170" t="str">
        <f t="shared" si="61"/>
        <v>RF4</v>
      </c>
      <c r="BD170" t="str">
        <f t="shared" si="62"/>
        <v>NAoMe_initial_disease_group</v>
      </c>
      <c r="BE170" s="397" t="s">
        <v>862</v>
      </c>
      <c r="BF170" t="str">
        <f t="shared" si="63"/>
        <v>Unknown stage</v>
      </c>
      <c r="BG170">
        <f t="shared" si="64"/>
        <v>34</v>
      </c>
      <c r="BH170" s="398">
        <f t="shared" si="65"/>
        <v>0.35052001476287842</v>
      </c>
      <c r="BO170" s="33"/>
    </row>
    <row r="171" spans="1:67">
      <c r="A171" s="316" t="s">
        <v>27</v>
      </c>
      <c r="B171" t="s">
        <v>380</v>
      </c>
      <c r="C171" t="s">
        <v>910</v>
      </c>
      <c r="D171" t="s">
        <v>314</v>
      </c>
      <c r="E171" s="316" t="s">
        <v>31</v>
      </c>
      <c r="F171" s="316" t="s">
        <v>32</v>
      </c>
      <c r="G171" s="316" t="s">
        <v>438</v>
      </c>
      <c r="H171" s="316" t="s">
        <v>317</v>
      </c>
      <c r="I171" s="316" t="s">
        <v>656</v>
      </c>
      <c r="J171" s="316" t="s">
        <v>286</v>
      </c>
      <c r="K171" s="36">
        <v>9</v>
      </c>
      <c r="L171" s="317">
        <v>9.278000146150589E-2</v>
      </c>
      <c r="M171" s="317">
        <v>9.4740003347396851E-2</v>
      </c>
      <c r="N171" s="36">
        <v>75</v>
      </c>
      <c r="O171" s="317">
        <v>0.18564000725746149</v>
      </c>
      <c r="P171" s="317">
        <v>0.1865700036287308</v>
      </c>
      <c r="Q171" s="36">
        <v>492</v>
      </c>
      <c r="R171" s="317">
        <v>4.9339998513460159E-2</v>
      </c>
      <c r="S171" s="317">
        <v>5.1920000463724143E-2</v>
      </c>
      <c r="T171" t="s">
        <v>380</v>
      </c>
      <c r="BA171" s="395">
        <v>1</v>
      </c>
      <c r="BB171" s="396" t="s">
        <v>861</v>
      </c>
      <c r="BC171" t="str">
        <f t="shared" si="61"/>
        <v>RF4</v>
      </c>
      <c r="BD171" t="str">
        <f t="shared" si="62"/>
        <v>NAoMe_initial_ethnicity_grp</v>
      </c>
      <c r="BE171" s="397" t="s">
        <v>862</v>
      </c>
      <c r="BF171" t="str">
        <f t="shared" si="63"/>
        <v>Asian or Asian British</v>
      </c>
      <c r="BG171">
        <f t="shared" si="64"/>
        <v>9</v>
      </c>
      <c r="BH171" s="398">
        <f t="shared" si="65"/>
        <v>9.278000146150589E-2</v>
      </c>
      <c r="BO171" s="33"/>
    </row>
    <row r="172" spans="1:67">
      <c r="A172" s="316" t="s">
        <v>27</v>
      </c>
      <c r="B172" t="s">
        <v>380</v>
      </c>
      <c r="C172" t="s">
        <v>910</v>
      </c>
      <c r="D172" t="s">
        <v>314</v>
      </c>
      <c r="E172" s="316" t="s">
        <v>31</v>
      </c>
      <c r="F172" s="316" t="s">
        <v>32</v>
      </c>
      <c r="G172" s="316" t="s">
        <v>438</v>
      </c>
      <c r="H172" s="316" t="s">
        <v>317</v>
      </c>
      <c r="I172" s="316" t="s">
        <v>656</v>
      </c>
      <c r="J172" s="316" t="s">
        <v>287</v>
      </c>
      <c r="K172" s="36">
        <v>14</v>
      </c>
      <c r="L172" s="317">
        <v>0.14432999491691589</v>
      </c>
      <c r="M172" s="317">
        <v>0.14736999571323389</v>
      </c>
      <c r="N172" s="36">
        <v>63</v>
      </c>
      <c r="O172" s="317">
        <v>0.15593999624252319</v>
      </c>
      <c r="P172" s="317">
        <v>0.15671999752521509</v>
      </c>
      <c r="Q172" s="36">
        <v>403</v>
      </c>
      <c r="R172" s="317">
        <v>4.0410000830888748E-2</v>
      </c>
      <c r="S172" s="317">
        <v>4.2520001530647278E-2</v>
      </c>
      <c r="T172" t="s">
        <v>380</v>
      </c>
      <c r="BA172" s="395">
        <v>1</v>
      </c>
      <c r="BB172" s="396" t="s">
        <v>861</v>
      </c>
      <c r="BC172" t="str">
        <f t="shared" si="61"/>
        <v>RF4</v>
      </c>
      <c r="BD172" t="str">
        <f t="shared" si="62"/>
        <v>NAoMe_initial_ethnicity_grp</v>
      </c>
      <c r="BE172" s="397" t="s">
        <v>862</v>
      </c>
      <c r="BF172" t="str">
        <f t="shared" si="63"/>
        <v>Black or Black British</v>
      </c>
      <c r="BG172">
        <f t="shared" si="64"/>
        <v>14</v>
      </c>
      <c r="BH172" s="398">
        <f t="shared" si="65"/>
        <v>0.14432999491691589</v>
      </c>
      <c r="BO172" s="33"/>
    </row>
    <row r="173" spans="1:67">
      <c r="A173" s="316" t="s">
        <v>27</v>
      </c>
      <c r="B173" t="s">
        <v>380</v>
      </c>
      <c r="C173" t="s">
        <v>910</v>
      </c>
      <c r="D173" t="s">
        <v>314</v>
      </c>
      <c r="E173" s="316" t="s">
        <v>31</v>
      </c>
      <c r="F173" s="316" t="s">
        <v>32</v>
      </c>
      <c r="G173" s="316" t="s">
        <v>438</v>
      </c>
      <c r="H173" s="316" t="s">
        <v>317</v>
      </c>
      <c r="I173" s="316" t="s">
        <v>656</v>
      </c>
      <c r="J173" s="316" t="s">
        <v>259</v>
      </c>
      <c r="K173" s="36">
        <v>2</v>
      </c>
      <c r="L173" s="317">
        <v>2.0619999617338181E-2</v>
      </c>
      <c r="M173" s="317">
        <v>2.105000056326389E-2</v>
      </c>
      <c r="N173" s="36">
        <v>6</v>
      </c>
      <c r="O173" s="317">
        <v>1.484999991953373E-2</v>
      </c>
      <c r="P173" s="317">
        <v>1.4929999597370619E-2</v>
      </c>
      <c r="Q173" s="36">
        <v>98</v>
      </c>
      <c r="R173" s="317">
        <v>9.8299998790025711E-3</v>
      </c>
      <c r="S173" s="317">
        <v>1.0339999571442601E-2</v>
      </c>
      <c r="T173" t="s">
        <v>380</v>
      </c>
      <c r="BA173" s="395">
        <v>1</v>
      </c>
      <c r="BB173" s="396" t="s">
        <v>861</v>
      </c>
      <c r="BC173" t="str">
        <f t="shared" si="61"/>
        <v>RF4</v>
      </c>
      <c r="BD173" t="str">
        <f t="shared" si="62"/>
        <v>NAoMe_initial_ethnicity_grp</v>
      </c>
      <c r="BE173" s="397" t="s">
        <v>862</v>
      </c>
      <c r="BF173" t="str">
        <f t="shared" si="63"/>
        <v>Mixed</v>
      </c>
      <c r="BG173">
        <f t="shared" si="64"/>
        <v>2</v>
      </c>
      <c r="BH173" s="398">
        <f t="shared" si="65"/>
        <v>2.0619999617338181E-2</v>
      </c>
      <c r="BO173" s="33"/>
    </row>
    <row r="174" spans="1:67">
      <c r="A174" s="316" t="s">
        <v>27</v>
      </c>
      <c r="B174" t="s">
        <v>380</v>
      </c>
      <c r="C174" t="s">
        <v>910</v>
      </c>
      <c r="D174" t="s">
        <v>314</v>
      </c>
      <c r="E174" s="316" t="s">
        <v>31</v>
      </c>
      <c r="F174" s="316" t="s">
        <v>32</v>
      </c>
      <c r="G174" s="316" t="s">
        <v>438</v>
      </c>
      <c r="H174" s="316" t="s">
        <v>317</v>
      </c>
      <c r="I174" s="316" t="s">
        <v>656</v>
      </c>
      <c r="J174" s="316" t="s">
        <v>288</v>
      </c>
      <c r="K174" s="36">
        <v>2</v>
      </c>
      <c r="L174" s="317">
        <v>2.0619999617338181E-2</v>
      </c>
      <c r="M174" s="317">
        <v>2.105000056326389E-2</v>
      </c>
      <c r="N174" s="36">
        <v>14</v>
      </c>
      <c r="O174" s="317">
        <v>3.4650001674890518E-2</v>
      </c>
      <c r="P174" s="317">
        <v>3.4830000251531601E-2</v>
      </c>
      <c r="Q174" s="36">
        <v>246</v>
      </c>
      <c r="R174" s="317">
        <v>2.466999925673008E-2</v>
      </c>
      <c r="S174" s="317">
        <v>2.5960000231862072E-2</v>
      </c>
      <c r="T174" t="s">
        <v>380</v>
      </c>
      <c r="BA174" s="395">
        <v>1</v>
      </c>
      <c r="BB174" s="396" t="s">
        <v>861</v>
      </c>
      <c r="BC174" t="str">
        <f t="shared" si="61"/>
        <v>RF4</v>
      </c>
      <c r="BD174" t="str">
        <f t="shared" si="62"/>
        <v>NAoMe_initial_ethnicity_grp</v>
      </c>
      <c r="BE174" s="397" t="s">
        <v>862</v>
      </c>
      <c r="BF174" t="str">
        <f t="shared" si="63"/>
        <v>Other Ethnic Group</v>
      </c>
      <c r="BG174">
        <f t="shared" si="64"/>
        <v>2</v>
      </c>
      <c r="BH174" s="398">
        <f t="shared" si="65"/>
        <v>2.0619999617338181E-2</v>
      </c>
      <c r="BO174" s="33"/>
    </row>
    <row r="175" spans="1:67">
      <c r="A175" s="316" t="s">
        <v>27</v>
      </c>
      <c r="B175" t="s">
        <v>380</v>
      </c>
      <c r="C175" t="s">
        <v>910</v>
      </c>
      <c r="D175" t="s">
        <v>314</v>
      </c>
      <c r="E175" s="316" t="s">
        <v>31</v>
      </c>
      <c r="F175" s="316" t="s">
        <v>32</v>
      </c>
      <c r="G175" s="316" t="s">
        <v>438</v>
      </c>
      <c r="H175" s="316" t="s">
        <v>317</v>
      </c>
      <c r="I175" s="316" t="s">
        <v>656</v>
      </c>
      <c r="J175" s="316" t="s">
        <v>260</v>
      </c>
      <c r="K175" s="36">
        <v>2</v>
      </c>
      <c r="L175" s="317">
        <v>2.0619999617338181E-2</v>
      </c>
      <c r="M175" s="317"/>
      <c r="N175" s="36">
        <v>2</v>
      </c>
      <c r="O175" s="317">
        <v>4.9499999731779099E-3</v>
      </c>
      <c r="P175" s="317"/>
      <c r="Q175" s="36">
        <v>495</v>
      </c>
      <c r="R175" s="317">
        <v>4.9639999866485603E-2</v>
      </c>
      <c r="S175" s="317"/>
      <c r="T175" t="s">
        <v>380</v>
      </c>
      <c r="BA175" s="395">
        <v>1</v>
      </c>
      <c r="BB175" s="396" t="s">
        <v>861</v>
      </c>
      <c r="BC175" t="str">
        <f t="shared" si="61"/>
        <v>RF4</v>
      </c>
      <c r="BD175" t="str">
        <f t="shared" si="62"/>
        <v>NAoMe_initial_ethnicity_grp</v>
      </c>
      <c r="BE175" s="397" t="s">
        <v>862</v>
      </c>
      <c r="BF175" t="str">
        <f t="shared" si="63"/>
        <v>Unknown</v>
      </c>
      <c r="BG175">
        <f t="shared" si="64"/>
        <v>2</v>
      </c>
      <c r="BH175" s="398">
        <f t="shared" si="65"/>
        <v>2.0619999617338181E-2</v>
      </c>
      <c r="BO175" s="33"/>
    </row>
    <row r="176" spans="1:67">
      <c r="A176" s="316" t="s">
        <v>27</v>
      </c>
      <c r="B176" t="s">
        <v>380</v>
      </c>
      <c r="C176" t="s">
        <v>910</v>
      </c>
      <c r="D176" t="s">
        <v>314</v>
      </c>
      <c r="E176" s="316" t="s">
        <v>31</v>
      </c>
      <c r="F176" s="316" t="s">
        <v>32</v>
      </c>
      <c r="G176" s="316" t="s">
        <v>438</v>
      </c>
      <c r="H176" s="316" t="s">
        <v>317</v>
      </c>
      <c r="I176" s="316" t="s">
        <v>656</v>
      </c>
      <c r="J176" s="316" t="s">
        <v>258</v>
      </c>
      <c r="K176" s="36">
        <v>68</v>
      </c>
      <c r="L176" s="317">
        <v>0.70103001594543457</v>
      </c>
      <c r="M176" s="317">
        <v>0.71578997373580933</v>
      </c>
      <c r="N176" s="36">
        <v>244</v>
      </c>
      <c r="O176" s="317">
        <v>0.60395997762680054</v>
      </c>
      <c r="P176" s="317">
        <v>0.60697001218795776</v>
      </c>
      <c r="Q176" s="36">
        <v>8238</v>
      </c>
      <c r="R176" s="317">
        <v>0.82611000537872314</v>
      </c>
      <c r="S176" s="317">
        <v>0.86926001310348511</v>
      </c>
      <c r="T176" t="s">
        <v>380</v>
      </c>
      <c r="BA176" s="395">
        <v>1</v>
      </c>
      <c r="BB176" s="396" t="s">
        <v>861</v>
      </c>
      <c r="BC176" t="str">
        <f t="shared" si="61"/>
        <v>RF4</v>
      </c>
      <c r="BD176" t="str">
        <f t="shared" si="62"/>
        <v>NAoMe_initial_ethnicity_grp</v>
      </c>
      <c r="BE176" s="397" t="s">
        <v>862</v>
      </c>
      <c r="BF176" t="str">
        <f t="shared" si="63"/>
        <v>White</v>
      </c>
      <c r="BG176">
        <f t="shared" si="64"/>
        <v>68</v>
      </c>
      <c r="BH176" s="398">
        <f t="shared" si="65"/>
        <v>0.70103001594543457</v>
      </c>
      <c r="BO176" s="33"/>
    </row>
    <row r="177" spans="1:67">
      <c r="A177" s="316" t="s">
        <v>27</v>
      </c>
      <c r="B177" t="s">
        <v>380</v>
      </c>
      <c r="C177" t="s">
        <v>910</v>
      </c>
      <c r="D177" t="s">
        <v>314</v>
      </c>
      <c r="E177" s="316" t="s">
        <v>31</v>
      </c>
      <c r="F177" s="316" t="s">
        <v>32</v>
      </c>
      <c r="G177" s="316" t="s">
        <v>438</v>
      </c>
      <c r="H177" s="316" t="s">
        <v>317</v>
      </c>
      <c r="I177" s="316" t="s">
        <v>657</v>
      </c>
      <c r="J177" s="316" t="s">
        <v>817</v>
      </c>
      <c r="K177" s="36">
        <v>88</v>
      </c>
      <c r="L177" s="317">
        <v>0.90722000598907471</v>
      </c>
      <c r="M177" s="317"/>
      <c r="N177" s="36">
        <v>371</v>
      </c>
      <c r="O177" s="317">
        <v>0.91832000017166138</v>
      </c>
      <c r="P177" s="317"/>
      <c r="Q177" s="36">
        <v>9359</v>
      </c>
      <c r="R177" s="317">
        <v>0.93853002786636353</v>
      </c>
      <c r="S177" s="317"/>
      <c r="T177" t="s">
        <v>380</v>
      </c>
      <c r="BA177" s="395">
        <v>1</v>
      </c>
      <c r="BB177" s="396" t="s">
        <v>861</v>
      </c>
      <c r="BC177" t="str">
        <f t="shared" si="61"/>
        <v>RF4</v>
      </c>
      <c r="BD177" t="str">
        <f t="shared" si="62"/>
        <v>NAoMe_initial_final_route</v>
      </c>
      <c r="BE177" s="397" t="s">
        <v>862</v>
      </c>
      <c r="BF177" t="str">
        <f t="shared" si="63"/>
        <v>Not screened</v>
      </c>
      <c r="BG177">
        <f t="shared" si="64"/>
        <v>88</v>
      </c>
      <c r="BH177" s="398">
        <f t="shared" si="65"/>
        <v>0.90722000598907471</v>
      </c>
      <c r="BO177" s="33"/>
    </row>
    <row r="178" spans="1:67">
      <c r="A178" s="316" t="s">
        <v>27</v>
      </c>
      <c r="B178" t="s">
        <v>380</v>
      </c>
      <c r="C178" t="s">
        <v>910</v>
      </c>
      <c r="D178" t="s">
        <v>314</v>
      </c>
      <c r="E178" s="316" t="s">
        <v>31</v>
      </c>
      <c r="F178" s="316" t="s">
        <v>32</v>
      </c>
      <c r="G178" s="316" t="s">
        <v>438</v>
      </c>
      <c r="H178" s="316" t="s">
        <v>317</v>
      </c>
      <c r="I178" s="316" t="s">
        <v>657</v>
      </c>
      <c r="J178" s="316" t="s">
        <v>352</v>
      </c>
      <c r="K178" s="36">
        <v>9</v>
      </c>
      <c r="L178" s="317">
        <v>9.278000146150589E-2</v>
      </c>
      <c r="M178" s="317"/>
      <c r="N178" s="36">
        <v>33</v>
      </c>
      <c r="O178" s="317">
        <v>8.1679999828338623E-2</v>
      </c>
      <c r="P178" s="317"/>
      <c r="Q178" s="36">
        <v>613</v>
      </c>
      <c r="R178" s="317">
        <v>6.1469998210668557E-2</v>
      </c>
      <c r="S178" s="317"/>
      <c r="T178" t="s">
        <v>380</v>
      </c>
      <c r="BA178" s="395">
        <v>1</v>
      </c>
      <c r="BB178" s="396" t="s">
        <v>861</v>
      </c>
      <c r="BC178" t="str">
        <f t="shared" si="61"/>
        <v>RF4</v>
      </c>
      <c r="BD178" t="str">
        <f t="shared" si="62"/>
        <v>NAoMe_initial_final_route</v>
      </c>
      <c r="BE178" s="397" t="s">
        <v>862</v>
      </c>
      <c r="BF178" t="str">
        <f t="shared" si="63"/>
        <v>Screening</v>
      </c>
      <c r="BG178">
        <f t="shared" si="64"/>
        <v>9</v>
      </c>
      <c r="BH178" s="398">
        <f t="shared" si="65"/>
        <v>9.278000146150589E-2</v>
      </c>
      <c r="BO178" s="33"/>
    </row>
    <row r="179" spans="1:67">
      <c r="A179" s="316" t="s">
        <v>27</v>
      </c>
      <c r="B179" t="s">
        <v>380</v>
      </c>
      <c r="C179" t="s">
        <v>910</v>
      </c>
      <c r="D179" t="s">
        <v>314</v>
      </c>
      <c r="E179" s="316" t="s">
        <v>31</v>
      </c>
      <c r="F179" s="316" t="s">
        <v>32</v>
      </c>
      <c r="G179" s="316" t="s">
        <v>438</v>
      </c>
      <c r="H179" s="316" t="s">
        <v>317</v>
      </c>
      <c r="I179" s="316" t="s">
        <v>303</v>
      </c>
      <c r="J179" s="316" t="s">
        <v>308</v>
      </c>
      <c r="K179" s="36">
        <v>34</v>
      </c>
      <c r="L179" s="317">
        <v>0.35052001476287842</v>
      </c>
      <c r="M179" s="317"/>
      <c r="N179" s="36">
        <v>72</v>
      </c>
      <c r="O179" s="317">
        <v>0.1782200038433075</v>
      </c>
      <c r="P179" s="317"/>
      <c r="Q179" s="36">
        <v>1652</v>
      </c>
      <c r="R179" s="317">
        <v>0.1656599938869476</v>
      </c>
      <c r="S179" s="317"/>
      <c r="T179" t="s">
        <v>380</v>
      </c>
      <c r="BA179" s="395">
        <v>1</v>
      </c>
      <c r="BB179" s="396" t="s">
        <v>861</v>
      </c>
      <c r="BC179" t="str">
        <f t="shared" si="61"/>
        <v>RF4</v>
      </c>
      <c r="BD179" t="str">
        <f t="shared" si="62"/>
        <v>NAoMe_initial_final_stage_tum</v>
      </c>
      <c r="BE179" s="397" t="s">
        <v>862</v>
      </c>
      <c r="BF179" t="str">
        <f t="shared" si="63"/>
        <v>Not staged/Unstated</v>
      </c>
      <c r="BG179">
        <f t="shared" si="64"/>
        <v>34</v>
      </c>
      <c r="BH179" s="398">
        <f t="shared" si="65"/>
        <v>0.35052001476287842</v>
      </c>
      <c r="BO179" s="33"/>
    </row>
    <row r="180" spans="1:67">
      <c r="A180" s="316" t="s">
        <v>27</v>
      </c>
      <c r="B180" t="s">
        <v>380</v>
      </c>
      <c r="C180" t="s">
        <v>910</v>
      </c>
      <c r="D180" t="s">
        <v>314</v>
      </c>
      <c r="E180" s="316" t="s">
        <v>31</v>
      </c>
      <c r="F180" s="316" t="s">
        <v>32</v>
      </c>
      <c r="G180" s="316" t="s">
        <v>438</v>
      </c>
      <c r="H180" s="316" t="s">
        <v>317</v>
      </c>
      <c r="I180" s="316" t="s">
        <v>303</v>
      </c>
      <c r="J180" s="316" t="s">
        <v>304</v>
      </c>
      <c r="K180" s="36">
        <v>2</v>
      </c>
      <c r="L180" s="317">
        <v>2.0619999617338181E-2</v>
      </c>
      <c r="M180" s="317">
        <v>3.1750001013278961E-2</v>
      </c>
      <c r="N180" s="36">
        <v>5</v>
      </c>
      <c r="O180" s="317">
        <v>1.238000020384789E-2</v>
      </c>
      <c r="P180" s="317">
        <v>1.5060000121593481E-2</v>
      </c>
      <c r="Q180" s="36">
        <v>64</v>
      </c>
      <c r="R180" s="317">
        <v>6.4199999906122676E-3</v>
      </c>
      <c r="S180" s="317">
        <v>7.689999882131815E-3</v>
      </c>
      <c r="T180" t="s">
        <v>380</v>
      </c>
      <c r="BA180" s="395">
        <v>1</v>
      </c>
      <c r="BB180" s="396" t="s">
        <v>861</v>
      </c>
      <c r="BC180" t="str">
        <f t="shared" si="61"/>
        <v>RF4</v>
      </c>
      <c r="BD180" t="str">
        <f t="shared" si="62"/>
        <v>NAoMe_initial_final_stage_tum</v>
      </c>
      <c r="BE180" s="397" t="s">
        <v>862</v>
      </c>
      <c r="BF180" t="str">
        <f t="shared" si="63"/>
        <v>Stage 0</v>
      </c>
      <c r="BG180">
        <f t="shared" si="64"/>
        <v>2</v>
      </c>
      <c r="BH180" s="398">
        <f t="shared" si="65"/>
        <v>2.0619999617338181E-2</v>
      </c>
      <c r="BO180" s="33"/>
    </row>
    <row r="181" spans="1:67">
      <c r="A181" s="316" t="s">
        <v>27</v>
      </c>
      <c r="B181" t="s">
        <v>380</v>
      </c>
      <c r="C181" t="s">
        <v>910</v>
      </c>
      <c r="D181" t="s">
        <v>314</v>
      </c>
      <c r="E181" s="316" t="s">
        <v>31</v>
      </c>
      <c r="F181" s="316" t="s">
        <v>32</v>
      </c>
      <c r="G181" s="316" t="s">
        <v>438</v>
      </c>
      <c r="H181" s="316" t="s">
        <v>317</v>
      </c>
      <c r="I181" s="316" t="s">
        <v>303</v>
      </c>
      <c r="J181" s="316" t="s">
        <v>305</v>
      </c>
      <c r="K181" s="36">
        <v>2</v>
      </c>
      <c r="L181" s="317">
        <v>2.0619999617338181E-2</v>
      </c>
      <c r="M181" s="317">
        <v>3.1750001013278961E-2</v>
      </c>
      <c r="N181" s="36">
        <v>7</v>
      </c>
      <c r="O181" s="317">
        <v>1.7330000177025792E-2</v>
      </c>
      <c r="P181" s="317">
        <v>2.108000032603741E-2</v>
      </c>
      <c r="Q181" s="36">
        <v>359</v>
      </c>
      <c r="R181" s="317">
        <v>3.5999998450279243E-2</v>
      </c>
      <c r="S181" s="317">
        <v>4.3150000274181373E-2</v>
      </c>
      <c r="T181" t="s">
        <v>380</v>
      </c>
      <c r="BA181" s="395">
        <v>1</v>
      </c>
      <c r="BB181" s="396" t="s">
        <v>861</v>
      </c>
      <c r="BC181" t="str">
        <f t="shared" si="61"/>
        <v>RF4</v>
      </c>
      <c r="BD181" t="str">
        <f t="shared" si="62"/>
        <v>NAoMe_initial_final_stage_tum</v>
      </c>
      <c r="BE181" s="397" t="s">
        <v>862</v>
      </c>
      <c r="BF181" t="str">
        <f t="shared" si="63"/>
        <v>Stage 1</v>
      </c>
      <c r="BG181">
        <f t="shared" si="64"/>
        <v>2</v>
      </c>
      <c r="BH181" s="398">
        <f t="shared" si="65"/>
        <v>2.0619999617338181E-2</v>
      </c>
      <c r="BO181" s="33"/>
    </row>
    <row r="182" spans="1:67">
      <c r="A182" s="316" t="s">
        <v>27</v>
      </c>
      <c r="B182" t="s">
        <v>380</v>
      </c>
      <c r="C182" t="s">
        <v>910</v>
      </c>
      <c r="D182" t="s">
        <v>314</v>
      </c>
      <c r="E182" s="316" t="s">
        <v>31</v>
      </c>
      <c r="F182" s="316" t="s">
        <v>32</v>
      </c>
      <c r="G182" s="316" t="s">
        <v>438</v>
      </c>
      <c r="H182" s="316" t="s">
        <v>317</v>
      </c>
      <c r="I182" s="316" t="s">
        <v>303</v>
      </c>
      <c r="J182" s="316" t="s">
        <v>306</v>
      </c>
      <c r="K182" s="36">
        <v>14</v>
      </c>
      <c r="L182" s="317">
        <v>0.14432999491691589</v>
      </c>
      <c r="M182" s="317">
        <v>0.22222000360488889</v>
      </c>
      <c r="N182" s="36">
        <v>39</v>
      </c>
      <c r="O182" s="317">
        <v>9.6529997885227203E-2</v>
      </c>
      <c r="P182" s="317">
        <v>0.1174700036644936</v>
      </c>
      <c r="Q182" s="36">
        <v>996</v>
      </c>
      <c r="R182" s="317">
        <v>9.9880002439022064E-2</v>
      </c>
      <c r="S182" s="317">
        <v>0.11970999836921691</v>
      </c>
      <c r="T182" t="s">
        <v>380</v>
      </c>
      <c r="BA182" s="395">
        <v>1</v>
      </c>
      <c r="BB182" s="396" t="s">
        <v>861</v>
      </c>
      <c r="BC182" t="str">
        <f t="shared" si="61"/>
        <v>RF4</v>
      </c>
      <c r="BD182" t="str">
        <f t="shared" si="62"/>
        <v>NAoMe_initial_final_stage_tum</v>
      </c>
      <c r="BE182" s="397" t="s">
        <v>862</v>
      </c>
      <c r="BF182" t="str">
        <f t="shared" si="63"/>
        <v>Stage 2</v>
      </c>
      <c r="BG182">
        <f t="shared" si="64"/>
        <v>14</v>
      </c>
      <c r="BH182" s="398">
        <f t="shared" si="65"/>
        <v>0.14432999491691589</v>
      </c>
      <c r="BO182" s="33"/>
    </row>
    <row r="183" spans="1:67">
      <c r="A183" s="316" t="s">
        <v>27</v>
      </c>
      <c r="B183" t="s">
        <v>380</v>
      </c>
      <c r="C183" t="s">
        <v>910</v>
      </c>
      <c r="D183" t="s">
        <v>314</v>
      </c>
      <c r="E183" s="316" t="s">
        <v>31</v>
      </c>
      <c r="F183" s="316" t="s">
        <v>32</v>
      </c>
      <c r="G183" s="316" t="s">
        <v>438</v>
      </c>
      <c r="H183" s="316" t="s">
        <v>317</v>
      </c>
      <c r="I183" s="316" t="s">
        <v>303</v>
      </c>
      <c r="J183" s="316" t="s">
        <v>307</v>
      </c>
      <c r="K183" s="36">
        <v>11</v>
      </c>
      <c r="L183" s="317">
        <v>0.1133999973535538</v>
      </c>
      <c r="M183" s="317">
        <v>0.17460000514984131</v>
      </c>
      <c r="N183" s="36">
        <v>31</v>
      </c>
      <c r="O183" s="317">
        <v>7.6729997992515564E-2</v>
      </c>
      <c r="P183" s="317">
        <v>9.3369998037815094E-2</v>
      </c>
      <c r="Q183" s="36">
        <v>742</v>
      </c>
      <c r="R183" s="317">
        <v>7.4409998953342438E-2</v>
      </c>
      <c r="S183" s="317">
        <v>8.9180000126361847E-2</v>
      </c>
      <c r="T183" t="s">
        <v>380</v>
      </c>
      <c r="BA183" s="395">
        <v>1</v>
      </c>
      <c r="BB183" s="396" t="s">
        <v>861</v>
      </c>
      <c r="BC183" t="str">
        <f t="shared" si="61"/>
        <v>RF4</v>
      </c>
      <c r="BD183" t="str">
        <f t="shared" si="62"/>
        <v>NAoMe_initial_final_stage_tum</v>
      </c>
      <c r="BE183" s="397" t="s">
        <v>862</v>
      </c>
      <c r="BF183" t="str">
        <f t="shared" si="63"/>
        <v>Stage 3</v>
      </c>
      <c r="BG183">
        <f t="shared" si="64"/>
        <v>11</v>
      </c>
      <c r="BH183" s="398">
        <f t="shared" si="65"/>
        <v>0.1133999973535538</v>
      </c>
      <c r="BO183" s="33"/>
    </row>
    <row r="184" spans="1:67">
      <c r="A184" s="316" t="s">
        <v>27</v>
      </c>
      <c r="B184" t="s">
        <v>380</v>
      </c>
      <c r="C184" t="s">
        <v>910</v>
      </c>
      <c r="D184" t="s">
        <v>314</v>
      </c>
      <c r="E184" s="316" t="s">
        <v>31</v>
      </c>
      <c r="F184" s="316" t="s">
        <v>32</v>
      </c>
      <c r="G184" s="316" t="s">
        <v>438</v>
      </c>
      <c r="H184" s="316" t="s">
        <v>317</v>
      </c>
      <c r="I184" s="316" t="s">
        <v>303</v>
      </c>
      <c r="J184" s="316" t="s">
        <v>336</v>
      </c>
      <c r="K184" s="36">
        <v>34</v>
      </c>
      <c r="L184" s="317">
        <v>0.35052001476287842</v>
      </c>
      <c r="M184" s="317">
        <v>0.53968000411987305</v>
      </c>
      <c r="N184" s="36">
        <v>250</v>
      </c>
      <c r="O184" s="317">
        <v>0.61880999803543091</v>
      </c>
      <c r="P184" s="317">
        <v>0.75300997495651245</v>
      </c>
      <c r="Q184" s="36">
        <v>6159</v>
      </c>
      <c r="R184" s="317">
        <v>0.6176300048828125</v>
      </c>
      <c r="S184" s="317">
        <v>0.74026000499725342</v>
      </c>
      <c r="T184" t="s">
        <v>380</v>
      </c>
      <c r="BA184" s="395">
        <v>1</v>
      </c>
      <c r="BB184" s="396" t="s">
        <v>861</v>
      </c>
      <c r="BC184" t="str">
        <f t="shared" si="61"/>
        <v>RF4</v>
      </c>
      <c r="BD184" t="str">
        <f t="shared" si="62"/>
        <v>NAoMe_initial_final_stage_tum</v>
      </c>
      <c r="BE184" s="397" t="s">
        <v>862</v>
      </c>
      <c r="BF184" t="str">
        <f t="shared" si="63"/>
        <v>Stage 4</v>
      </c>
      <c r="BG184">
        <f t="shared" si="64"/>
        <v>34</v>
      </c>
      <c r="BH184" s="398">
        <f t="shared" si="65"/>
        <v>0.35052001476287842</v>
      </c>
      <c r="BO184" s="33"/>
    </row>
    <row r="185" spans="1:67">
      <c r="A185" s="316" t="s">
        <v>27</v>
      </c>
      <c r="B185" t="s">
        <v>380</v>
      </c>
      <c r="C185" t="s">
        <v>910</v>
      </c>
      <c r="D185" t="s">
        <v>314</v>
      </c>
      <c r="E185" s="316" t="s">
        <v>31</v>
      </c>
      <c r="F185" s="316" t="s">
        <v>32</v>
      </c>
      <c r="G185" s="316" t="s">
        <v>438</v>
      </c>
      <c r="H185" s="316" t="s">
        <v>317</v>
      </c>
      <c r="I185" s="316" t="s">
        <v>342</v>
      </c>
      <c r="J185" s="316" t="s">
        <v>343</v>
      </c>
      <c r="K185" s="36">
        <v>34</v>
      </c>
      <c r="L185" s="317">
        <v>0.35052001476287842</v>
      </c>
      <c r="M185" s="317"/>
      <c r="N185" s="36">
        <v>72</v>
      </c>
      <c r="O185" s="317">
        <v>0.1782200038433075</v>
      </c>
      <c r="P185" s="317"/>
      <c r="Q185" s="36">
        <v>1652</v>
      </c>
      <c r="R185" s="317">
        <v>0.1656599938869476</v>
      </c>
      <c r="S185" s="317"/>
      <c r="T185" t="s">
        <v>380</v>
      </c>
      <c r="BA185" s="395">
        <v>1</v>
      </c>
      <c r="BB185" s="396" t="s">
        <v>861</v>
      </c>
      <c r="BC185" t="str">
        <f t="shared" si="61"/>
        <v>RF4</v>
      </c>
      <c r="BD185" t="str">
        <f t="shared" si="62"/>
        <v>NAoMe_initial_final_stage_tum_grp</v>
      </c>
      <c r="BE185" s="397" t="s">
        <v>862</v>
      </c>
      <c r="BF185" t="str">
        <f t="shared" si="63"/>
        <v>MBC in HESAPC</v>
      </c>
      <c r="BG185">
        <f t="shared" si="64"/>
        <v>34</v>
      </c>
      <c r="BH185" s="398">
        <f t="shared" si="65"/>
        <v>0.35052001476287842</v>
      </c>
      <c r="BO185" s="33"/>
    </row>
    <row r="186" spans="1:67">
      <c r="A186" s="316" t="s">
        <v>27</v>
      </c>
      <c r="B186" t="s">
        <v>380</v>
      </c>
      <c r="C186" t="s">
        <v>910</v>
      </c>
      <c r="D186" t="s">
        <v>314</v>
      </c>
      <c r="E186" s="316" t="s">
        <v>31</v>
      </c>
      <c r="F186" s="316" t="s">
        <v>32</v>
      </c>
      <c r="G186" s="316" t="s">
        <v>438</v>
      </c>
      <c r="H186" s="316" t="s">
        <v>317</v>
      </c>
      <c r="I186" s="316" t="s">
        <v>342</v>
      </c>
      <c r="J186" s="316" t="s">
        <v>344</v>
      </c>
      <c r="K186" s="36">
        <v>29</v>
      </c>
      <c r="L186" s="317">
        <v>0.29897001385688782</v>
      </c>
      <c r="M186" s="317">
        <v>0.46031999588012701</v>
      </c>
      <c r="N186" s="36">
        <v>82</v>
      </c>
      <c r="O186" s="317">
        <v>0.2029699981212616</v>
      </c>
      <c r="P186" s="317">
        <v>0.24698999524116519</v>
      </c>
      <c r="Q186" s="36">
        <v>2161</v>
      </c>
      <c r="R186" s="317">
        <v>0.2167100012302399</v>
      </c>
      <c r="S186" s="317">
        <v>0.25973999500274658</v>
      </c>
      <c r="T186" t="s">
        <v>380</v>
      </c>
      <c r="BA186" s="395">
        <v>1</v>
      </c>
      <c r="BB186" s="396" t="s">
        <v>861</v>
      </c>
      <c r="BC186" t="str">
        <f t="shared" si="61"/>
        <v>RF4</v>
      </c>
      <c r="BD186" t="str">
        <f t="shared" si="62"/>
        <v>NAoMe_initial_final_stage_tum_grp</v>
      </c>
      <c r="BE186" s="397" t="s">
        <v>862</v>
      </c>
      <c r="BF186" t="str">
        <f t="shared" si="63"/>
        <v>Stage 0-3</v>
      </c>
      <c r="BG186">
        <f t="shared" si="64"/>
        <v>29</v>
      </c>
      <c r="BH186" s="398">
        <f t="shared" si="65"/>
        <v>0.29897001385688782</v>
      </c>
      <c r="BO186" s="33"/>
    </row>
    <row r="187" spans="1:67">
      <c r="A187" s="316" t="s">
        <v>27</v>
      </c>
      <c r="B187" t="s">
        <v>380</v>
      </c>
      <c r="C187" t="s">
        <v>910</v>
      </c>
      <c r="D187" t="s">
        <v>314</v>
      </c>
      <c r="E187" s="316" t="s">
        <v>31</v>
      </c>
      <c r="F187" s="316" t="s">
        <v>32</v>
      </c>
      <c r="G187" s="316" t="s">
        <v>438</v>
      </c>
      <c r="H187" s="316" t="s">
        <v>317</v>
      </c>
      <c r="I187" s="316" t="s">
        <v>342</v>
      </c>
      <c r="J187" s="316" t="s">
        <v>336</v>
      </c>
      <c r="K187" s="36">
        <v>34</v>
      </c>
      <c r="L187" s="317">
        <v>0.35052001476287842</v>
      </c>
      <c r="M187" s="317">
        <v>0.53968000411987305</v>
      </c>
      <c r="N187" s="36">
        <v>250</v>
      </c>
      <c r="O187" s="317">
        <v>0.61880999803543091</v>
      </c>
      <c r="P187" s="317">
        <v>0.75300997495651245</v>
      </c>
      <c r="Q187" s="36">
        <v>6159</v>
      </c>
      <c r="R187" s="317">
        <v>0.6176300048828125</v>
      </c>
      <c r="S187" s="317">
        <v>0.74026000499725342</v>
      </c>
      <c r="T187" t="s">
        <v>380</v>
      </c>
      <c r="BA187" s="395">
        <v>1</v>
      </c>
      <c r="BB187" s="396" t="s">
        <v>861</v>
      </c>
      <c r="BC187" t="str">
        <f t="shared" si="61"/>
        <v>RF4</v>
      </c>
      <c r="BD187" t="str">
        <f t="shared" si="62"/>
        <v>NAoMe_initial_final_stage_tum_grp</v>
      </c>
      <c r="BE187" s="397" t="s">
        <v>862</v>
      </c>
      <c r="BF187" t="str">
        <f t="shared" si="63"/>
        <v>Stage 4</v>
      </c>
      <c r="BG187">
        <f t="shared" si="64"/>
        <v>34</v>
      </c>
      <c r="BH187" s="398">
        <f t="shared" si="65"/>
        <v>0.35052001476287842</v>
      </c>
      <c r="BO187" s="33"/>
    </row>
    <row r="188" spans="1:67">
      <c r="A188" s="316" t="s">
        <v>27</v>
      </c>
      <c r="B188" t="s">
        <v>380</v>
      </c>
      <c r="C188" t="s">
        <v>910</v>
      </c>
      <c r="D188" t="s">
        <v>314</v>
      </c>
      <c r="E188" s="316" t="s">
        <v>31</v>
      </c>
      <c r="F188" s="316" t="s">
        <v>32</v>
      </c>
      <c r="G188" s="316" t="s">
        <v>438</v>
      </c>
      <c r="H188" s="316" t="s">
        <v>317</v>
      </c>
      <c r="I188" s="316" t="s">
        <v>658</v>
      </c>
      <c r="J188" s="316" t="s">
        <v>345</v>
      </c>
      <c r="K188" s="36">
        <v>97</v>
      </c>
      <c r="L188" s="317">
        <v>1</v>
      </c>
      <c r="M188" s="317"/>
      <c r="N188" s="36">
        <v>404</v>
      </c>
      <c r="O188" s="317">
        <v>1</v>
      </c>
      <c r="P188" s="317"/>
      <c r="Q188" s="36">
        <v>9972</v>
      </c>
      <c r="R188" s="317">
        <v>1</v>
      </c>
      <c r="S188" s="317"/>
      <c r="T188" t="s">
        <v>380</v>
      </c>
      <c r="BA188" s="395">
        <v>1</v>
      </c>
      <c r="BB188" s="396" t="s">
        <v>861</v>
      </c>
      <c r="BC188" t="str">
        <f t="shared" si="61"/>
        <v>RF4</v>
      </c>
      <c r="BD188" t="str">
        <f t="shared" si="62"/>
        <v>NAoMe_initial_final_who_ps</v>
      </c>
      <c r="BE188" s="397" t="s">
        <v>862</v>
      </c>
      <c r="BF188" t="str">
        <f t="shared" si="63"/>
        <v>Not recorded</v>
      </c>
      <c r="BG188">
        <f t="shared" si="64"/>
        <v>97</v>
      </c>
      <c r="BH188" s="398">
        <f t="shared" si="65"/>
        <v>1</v>
      </c>
      <c r="BO188" s="33"/>
    </row>
    <row r="189" spans="1:67">
      <c r="A189" s="316" t="s">
        <v>27</v>
      </c>
      <c r="B189" t="s">
        <v>380</v>
      </c>
      <c r="C189" t="s">
        <v>910</v>
      </c>
      <c r="D189" t="s">
        <v>314</v>
      </c>
      <c r="E189" s="316" t="s">
        <v>31</v>
      </c>
      <c r="F189" s="316" t="s">
        <v>32</v>
      </c>
      <c r="G189" s="316" t="s">
        <v>438</v>
      </c>
      <c r="H189" s="316" t="s">
        <v>317</v>
      </c>
      <c r="I189" s="316" t="s">
        <v>291</v>
      </c>
      <c r="J189" s="316" t="s">
        <v>313</v>
      </c>
      <c r="K189" s="36">
        <v>95</v>
      </c>
      <c r="L189" s="317">
        <v>0.97938001155853271</v>
      </c>
      <c r="M189" s="317"/>
      <c r="N189" s="36">
        <v>395</v>
      </c>
      <c r="O189" s="317">
        <v>0.97772002220153809</v>
      </c>
      <c r="P189" s="317"/>
      <c r="Q189" s="36">
        <v>9846</v>
      </c>
      <c r="R189" s="317">
        <v>0.98736000061035156</v>
      </c>
      <c r="S189" s="317"/>
      <c r="T189" t="s">
        <v>380</v>
      </c>
      <c r="BA189" s="395">
        <v>1</v>
      </c>
      <c r="BB189" s="396" t="s">
        <v>861</v>
      </c>
      <c r="BC189" t="str">
        <f t="shared" si="61"/>
        <v>RF4</v>
      </c>
      <c r="BD189" t="str">
        <f t="shared" si="62"/>
        <v>NAoMe_initial_gender</v>
      </c>
      <c r="BE189" s="397" t="s">
        <v>862</v>
      </c>
      <c r="BF189" t="str">
        <f t="shared" si="63"/>
        <v>Female</v>
      </c>
      <c r="BG189">
        <f t="shared" si="64"/>
        <v>95</v>
      </c>
      <c r="BH189" s="398">
        <f t="shared" si="65"/>
        <v>0.97938001155853271</v>
      </c>
      <c r="BO189" s="33"/>
    </row>
    <row r="190" spans="1:67">
      <c r="A190" s="316" t="s">
        <v>27</v>
      </c>
      <c r="B190" t="s">
        <v>380</v>
      </c>
      <c r="C190" t="s">
        <v>910</v>
      </c>
      <c r="D190" t="s">
        <v>314</v>
      </c>
      <c r="E190" s="316" t="s">
        <v>31</v>
      </c>
      <c r="F190" s="316" t="s">
        <v>32</v>
      </c>
      <c r="G190" s="316" t="s">
        <v>438</v>
      </c>
      <c r="H190" s="316" t="s">
        <v>317</v>
      </c>
      <c r="I190" s="316" t="s">
        <v>291</v>
      </c>
      <c r="J190" s="316" t="s">
        <v>293</v>
      </c>
      <c r="K190" s="36">
        <v>2</v>
      </c>
      <c r="L190" s="317">
        <v>2.0619999617338181E-2</v>
      </c>
      <c r="M190" s="317"/>
      <c r="N190" s="36">
        <v>9</v>
      </c>
      <c r="O190" s="317">
        <v>2.2280000150203701E-2</v>
      </c>
      <c r="P190" s="317"/>
      <c r="Q190" s="36">
        <v>126</v>
      </c>
      <c r="R190" s="317">
        <v>1.264000032097101E-2</v>
      </c>
      <c r="S190" s="317"/>
      <c r="T190" t="s">
        <v>380</v>
      </c>
      <c r="BA190" s="395">
        <v>1</v>
      </c>
      <c r="BB190" s="396" t="s">
        <v>861</v>
      </c>
      <c r="BC190" t="str">
        <f t="shared" si="61"/>
        <v>RF4</v>
      </c>
      <c r="BD190" t="str">
        <f t="shared" si="62"/>
        <v>NAoMe_initial_gender</v>
      </c>
      <c r="BE190" s="397" t="s">
        <v>862</v>
      </c>
      <c r="BF190" t="str">
        <f t="shared" si="63"/>
        <v>Male</v>
      </c>
      <c r="BG190">
        <f t="shared" si="64"/>
        <v>2</v>
      </c>
      <c r="BH190" s="398">
        <f t="shared" si="65"/>
        <v>2.0619999617338181E-2</v>
      </c>
      <c r="BO190" s="33"/>
    </row>
    <row r="191" spans="1:67">
      <c r="A191" s="316" t="s">
        <v>27</v>
      </c>
      <c r="B191" t="s">
        <v>380</v>
      </c>
      <c r="C191" t="s">
        <v>910</v>
      </c>
      <c r="D191" t="s">
        <v>314</v>
      </c>
      <c r="E191" s="316" t="s">
        <v>31</v>
      </c>
      <c r="F191" s="316" t="s">
        <v>32</v>
      </c>
      <c r="G191" s="316" t="s">
        <v>438</v>
      </c>
      <c r="H191" s="316" t="s">
        <v>317</v>
      </c>
      <c r="I191" s="316" t="s">
        <v>659</v>
      </c>
      <c r="J191" s="316" t="s">
        <v>294</v>
      </c>
      <c r="K191" s="36">
        <v>20</v>
      </c>
      <c r="L191" s="317">
        <v>0.2061900049448013</v>
      </c>
      <c r="M191" s="317">
        <v>0.2061900049448013</v>
      </c>
      <c r="N191" s="36">
        <v>88</v>
      </c>
      <c r="O191" s="317">
        <v>0.2178200036287308</v>
      </c>
      <c r="P191" s="317">
        <v>0.2178200036287308</v>
      </c>
      <c r="Q191" s="36">
        <v>1800</v>
      </c>
      <c r="R191" s="317">
        <v>0.18050999939441681</v>
      </c>
      <c r="S191" s="317">
        <v>0.18050999939441681</v>
      </c>
      <c r="T191" t="s">
        <v>380</v>
      </c>
      <c r="BA191" s="395">
        <v>1</v>
      </c>
      <c r="BB191" s="396" t="s">
        <v>861</v>
      </c>
      <c r="BC191" t="str">
        <f t="shared" si="61"/>
        <v>RF4</v>
      </c>
      <c r="BD191" t="str">
        <f t="shared" si="62"/>
        <v>NAoMe_initial_imd_2019</v>
      </c>
      <c r="BE191" s="397" t="s">
        <v>862</v>
      </c>
      <c r="BF191" t="str">
        <f t="shared" si="63"/>
        <v>1 - most deprived</v>
      </c>
      <c r="BG191">
        <f t="shared" si="64"/>
        <v>20</v>
      </c>
      <c r="BH191" s="398">
        <f t="shared" si="65"/>
        <v>0.2061900049448013</v>
      </c>
      <c r="BO191" s="33"/>
    </row>
    <row r="192" spans="1:67">
      <c r="A192" s="316" t="s">
        <v>27</v>
      </c>
      <c r="B192" t="s">
        <v>380</v>
      </c>
      <c r="C192" t="s">
        <v>910</v>
      </c>
      <c r="D192" t="s">
        <v>314</v>
      </c>
      <c r="E192" s="316" t="s">
        <v>31</v>
      </c>
      <c r="F192" s="316" t="s">
        <v>32</v>
      </c>
      <c r="G192" s="316" t="s">
        <v>438</v>
      </c>
      <c r="H192" s="316" t="s">
        <v>317</v>
      </c>
      <c r="I192" s="316" t="s">
        <v>659</v>
      </c>
      <c r="J192" s="316" t="s">
        <v>15</v>
      </c>
      <c r="K192" s="36">
        <v>28</v>
      </c>
      <c r="L192" s="317">
        <v>0.28865998983383179</v>
      </c>
      <c r="M192" s="317">
        <v>0.28865998983383179</v>
      </c>
      <c r="N192" s="36">
        <v>166</v>
      </c>
      <c r="O192" s="317">
        <v>0.41089001297950739</v>
      </c>
      <c r="P192" s="317">
        <v>0.41089001297950739</v>
      </c>
      <c r="Q192" s="36">
        <v>2036</v>
      </c>
      <c r="R192" s="317">
        <v>0.20417000353336329</v>
      </c>
      <c r="S192" s="317">
        <v>0.20417000353336329</v>
      </c>
      <c r="T192" t="s">
        <v>380</v>
      </c>
      <c r="BA192" s="395">
        <v>1</v>
      </c>
      <c r="BB192" s="396" t="s">
        <v>861</v>
      </c>
      <c r="BC192" t="str">
        <f t="shared" si="61"/>
        <v>RF4</v>
      </c>
      <c r="BD192" t="str">
        <f t="shared" si="62"/>
        <v>NAoMe_initial_imd_2019</v>
      </c>
      <c r="BE192" s="397" t="s">
        <v>862</v>
      </c>
      <c r="BF192" t="str">
        <f t="shared" si="63"/>
        <v>2</v>
      </c>
      <c r="BG192">
        <f t="shared" si="64"/>
        <v>28</v>
      </c>
      <c r="BH192" s="398">
        <f t="shared" si="65"/>
        <v>0.28865998983383179</v>
      </c>
      <c r="BO192" s="33"/>
    </row>
    <row r="193" spans="1:67">
      <c r="A193" s="316" t="s">
        <v>27</v>
      </c>
      <c r="B193" t="s">
        <v>380</v>
      </c>
      <c r="C193" t="s">
        <v>910</v>
      </c>
      <c r="D193" t="s">
        <v>314</v>
      </c>
      <c r="E193" s="316" t="s">
        <v>31</v>
      </c>
      <c r="F193" s="316" t="s">
        <v>32</v>
      </c>
      <c r="G193" s="316" t="s">
        <v>438</v>
      </c>
      <c r="H193" s="316" t="s">
        <v>317</v>
      </c>
      <c r="I193" s="316" t="s">
        <v>659</v>
      </c>
      <c r="J193" s="316" t="s">
        <v>16</v>
      </c>
      <c r="K193" s="36">
        <v>21</v>
      </c>
      <c r="L193" s="317">
        <v>0.2164900004863739</v>
      </c>
      <c r="M193" s="317">
        <v>0.2164900004863739</v>
      </c>
      <c r="N193" s="36">
        <v>64</v>
      </c>
      <c r="O193" s="317">
        <v>0.15841999650001529</v>
      </c>
      <c r="P193" s="317">
        <v>0.15841999650001529</v>
      </c>
      <c r="Q193" s="36">
        <v>2085</v>
      </c>
      <c r="R193" s="317">
        <v>0.20908999443054199</v>
      </c>
      <c r="S193" s="317">
        <v>0.20908999443054199</v>
      </c>
      <c r="T193" t="s">
        <v>380</v>
      </c>
      <c r="BA193" s="395">
        <v>1</v>
      </c>
      <c r="BB193" s="396" t="s">
        <v>861</v>
      </c>
      <c r="BC193" t="str">
        <f t="shared" si="61"/>
        <v>RF4</v>
      </c>
      <c r="BD193" t="str">
        <f t="shared" si="62"/>
        <v>NAoMe_initial_imd_2019</v>
      </c>
      <c r="BE193" s="397" t="s">
        <v>862</v>
      </c>
      <c r="BF193" t="str">
        <f t="shared" si="63"/>
        <v>3</v>
      </c>
      <c r="BG193">
        <f t="shared" si="64"/>
        <v>21</v>
      </c>
      <c r="BH193" s="398">
        <f t="shared" si="65"/>
        <v>0.2164900004863739</v>
      </c>
      <c r="BO193" s="33"/>
    </row>
    <row r="194" spans="1:67">
      <c r="A194" s="316" t="s">
        <v>27</v>
      </c>
      <c r="B194" t="s">
        <v>380</v>
      </c>
      <c r="C194" t="s">
        <v>910</v>
      </c>
      <c r="D194" t="s">
        <v>314</v>
      </c>
      <c r="E194" s="316" t="s">
        <v>31</v>
      </c>
      <c r="F194" s="316" t="s">
        <v>32</v>
      </c>
      <c r="G194" s="316" t="s">
        <v>438</v>
      </c>
      <c r="H194" s="316" t="s">
        <v>317</v>
      </c>
      <c r="I194" s="316" t="s">
        <v>659</v>
      </c>
      <c r="J194" s="316" t="s">
        <v>17</v>
      </c>
      <c r="K194" s="36">
        <v>17</v>
      </c>
      <c r="L194" s="317">
        <v>0.17526000738143921</v>
      </c>
      <c r="M194" s="317">
        <v>0.17526000738143921</v>
      </c>
      <c r="N194" s="36">
        <v>51</v>
      </c>
      <c r="O194" s="317">
        <v>0.126240000128746</v>
      </c>
      <c r="P194" s="317">
        <v>0.126240000128746</v>
      </c>
      <c r="Q194" s="36">
        <v>2024</v>
      </c>
      <c r="R194" s="317">
        <v>0.2029699981212616</v>
      </c>
      <c r="S194" s="317">
        <v>0.2029699981212616</v>
      </c>
      <c r="T194" t="s">
        <v>380</v>
      </c>
      <c r="BA194" s="395">
        <v>1</v>
      </c>
      <c r="BB194" s="396" t="s">
        <v>861</v>
      </c>
      <c r="BC194" t="str">
        <f t="shared" si="61"/>
        <v>RF4</v>
      </c>
      <c r="BD194" t="str">
        <f t="shared" si="62"/>
        <v>NAoMe_initial_imd_2019</v>
      </c>
      <c r="BE194" s="397" t="s">
        <v>862</v>
      </c>
      <c r="BF194" t="str">
        <f t="shared" si="63"/>
        <v>4</v>
      </c>
      <c r="BG194">
        <f t="shared" si="64"/>
        <v>17</v>
      </c>
      <c r="BH194" s="398">
        <f t="shared" si="65"/>
        <v>0.17526000738143921</v>
      </c>
      <c r="BO194" s="33"/>
    </row>
    <row r="195" spans="1:67">
      <c r="A195" s="316" t="s">
        <v>27</v>
      </c>
      <c r="B195" t="s">
        <v>380</v>
      </c>
      <c r="C195" t="s">
        <v>910</v>
      </c>
      <c r="D195" t="s">
        <v>314</v>
      </c>
      <c r="E195" s="316" t="s">
        <v>31</v>
      </c>
      <c r="F195" s="316" t="s">
        <v>32</v>
      </c>
      <c r="G195" s="316" t="s">
        <v>438</v>
      </c>
      <c r="H195" s="316" t="s">
        <v>317</v>
      </c>
      <c r="I195" s="316" t="s">
        <v>659</v>
      </c>
      <c r="J195" s="316" t="s">
        <v>295</v>
      </c>
      <c r="K195" s="36">
        <v>11</v>
      </c>
      <c r="L195" s="317">
        <v>0.1133999973535538</v>
      </c>
      <c r="M195" s="317">
        <v>0.1133999973535538</v>
      </c>
      <c r="N195" s="36">
        <v>35</v>
      </c>
      <c r="O195" s="317">
        <v>8.6630001664161682E-2</v>
      </c>
      <c r="P195" s="317">
        <v>8.6630001664161682E-2</v>
      </c>
      <c r="Q195" s="36">
        <v>2027</v>
      </c>
      <c r="R195" s="317">
        <v>0.2032700031995773</v>
      </c>
      <c r="S195" s="317">
        <v>0.2032700031995773</v>
      </c>
      <c r="T195" t="s">
        <v>380</v>
      </c>
      <c r="BA195" s="395">
        <v>1</v>
      </c>
      <c r="BB195" s="396" t="s">
        <v>861</v>
      </c>
      <c r="BC195" t="str">
        <f t="shared" ref="BC195:BC258" si="66">E195</f>
        <v>RF4</v>
      </c>
      <c r="BD195" t="str">
        <f t="shared" ref="BD195:BD258" si="67">(LEFT(A195, LEN(A195)-7))&amp;"_"&amp;I195</f>
        <v>NAoMe_initial_imd_2019</v>
      </c>
      <c r="BE195" s="397" t="s">
        <v>862</v>
      </c>
      <c r="BF195" t="str">
        <f t="shared" ref="BF195:BF258" si="68">J195</f>
        <v>5 - least deprived</v>
      </c>
      <c r="BG195">
        <f t="shared" ref="BG195:BG258" si="69">K195</f>
        <v>11</v>
      </c>
      <c r="BH195" s="398">
        <f t="shared" ref="BH195:BH258" si="70">L195</f>
        <v>0.1133999973535538</v>
      </c>
      <c r="BO195" s="33"/>
    </row>
    <row r="196" spans="1:67">
      <c r="A196" s="316" t="s">
        <v>27</v>
      </c>
      <c r="B196" t="s">
        <v>380</v>
      </c>
      <c r="C196" t="s">
        <v>910</v>
      </c>
      <c r="D196" t="s">
        <v>314</v>
      </c>
      <c r="E196" s="316" t="s">
        <v>31</v>
      </c>
      <c r="F196" s="316" t="s">
        <v>32</v>
      </c>
      <c r="G196" s="316" t="s">
        <v>438</v>
      </c>
      <c r="H196" s="316" t="s">
        <v>317</v>
      </c>
      <c r="I196" s="316" t="s">
        <v>659</v>
      </c>
      <c r="J196" s="316" t="s">
        <v>260</v>
      </c>
      <c r="K196" s="36">
        <v>0</v>
      </c>
      <c r="L196" s="317">
        <v>0</v>
      </c>
      <c r="M196" s="317"/>
      <c r="N196" s="36">
        <v>0</v>
      </c>
      <c r="O196" s="317">
        <v>0</v>
      </c>
      <c r="P196" s="317"/>
      <c r="Q196" s="36">
        <v>0</v>
      </c>
      <c r="R196" s="317">
        <v>0</v>
      </c>
      <c r="S196" s="317"/>
      <c r="T196" t="s">
        <v>380</v>
      </c>
      <c r="BA196" s="395">
        <v>1</v>
      </c>
      <c r="BB196" s="396" t="s">
        <v>861</v>
      </c>
      <c r="BC196" t="str">
        <f t="shared" si="66"/>
        <v>RF4</v>
      </c>
      <c r="BD196" t="str">
        <f t="shared" si="67"/>
        <v>NAoMe_initial_imd_2019</v>
      </c>
      <c r="BE196" s="397" t="s">
        <v>862</v>
      </c>
      <c r="BF196" t="str">
        <f t="shared" si="68"/>
        <v>Unknown</v>
      </c>
      <c r="BG196">
        <f t="shared" si="69"/>
        <v>0</v>
      </c>
      <c r="BH196" s="398">
        <f t="shared" si="70"/>
        <v>0</v>
      </c>
      <c r="BO196" s="33"/>
    </row>
    <row r="197" spans="1:67">
      <c r="A197" s="316" t="s">
        <v>27</v>
      </c>
      <c r="B197" t="s">
        <v>380</v>
      </c>
      <c r="C197" t="s">
        <v>910</v>
      </c>
      <c r="D197" t="s">
        <v>314</v>
      </c>
      <c r="E197" s="316" t="s">
        <v>31</v>
      </c>
      <c r="F197" s="316" t="s">
        <v>32</v>
      </c>
      <c r="G197" s="316" t="s">
        <v>438</v>
      </c>
      <c r="H197" s="316" t="s">
        <v>317</v>
      </c>
      <c r="I197" s="316" t="s">
        <v>296</v>
      </c>
      <c r="J197" s="316" t="s">
        <v>297</v>
      </c>
      <c r="K197" s="36">
        <v>47</v>
      </c>
      <c r="L197" s="317">
        <v>0.48453998565673828</v>
      </c>
      <c r="M197" s="317">
        <v>0.48958000540733337</v>
      </c>
      <c r="N197" s="36">
        <v>247</v>
      </c>
      <c r="O197" s="317">
        <v>0.61138999462127686</v>
      </c>
      <c r="P197" s="317">
        <v>0.62532001733779907</v>
      </c>
      <c r="Q197" s="36">
        <v>5528</v>
      </c>
      <c r="R197" s="317">
        <v>0.55435001850128174</v>
      </c>
      <c r="S197" s="317">
        <v>0.56936997175216675</v>
      </c>
      <c r="T197" t="s">
        <v>380</v>
      </c>
      <c r="BA197" s="395">
        <v>1</v>
      </c>
      <c r="BB197" s="396" t="s">
        <v>861</v>
      </c>
      <c r="BC197" t="str">
        <f t="shared" si="66"/>
        <v>RF4</v>
      </c>
      <c r="BD197" t="str">
        <f t="shared" si="67"/>
        <v>NAoMe_initial_scarf_731_grp</v>
      </c>
      <c r="BE197" s="397" t="s">
        <v>862</v>
      </c>
      <c r="BF197" t="str">
        <f t="shared" si="68"/>
        <v>Fit</v>
      </c>
      <c r="BG197">
        <f t="shared" si="69"/>
        <v>47</v>
      </c>
      <c r="BH197" s="398">
        <f t="shared" si="70"/>
        <v>0.48453998565673828</v>
      </c>
      <c r="BO197" s="33"/>
    </row>
    <row r="198" spans="1:67">
      <c r="A198" s="316" t="s">
        <v>27</v>
      </c>
      <c r="B198" t="s">
        <v>380</v>
      </c>
      <c r="C198" t="s">
        <v>910</v>
      </c>
      <c r="D198" t="s">
        <v>314</v>
      </c>
      <c r="E198" s="316" t="s">
        <v>31</v>
      </c>
      <c r="F198" s="316" t="s">
        <v>32</v>
      </c>
      <c r="G198" s="316" t="s">
        <v>438</v>
      </c>
      <c r="H198" s="316" t="s">
        <v>317</v>
      </c>
      <c r="I198" s="316" t="s">
        <v>296</v>
      </c>
      <c r="J198" s="316" t="s">
        <v>298</v>
      </c>
      <c r="K198" s="36">
        <v>24</v>
      </c>
      <c r="L198" s="317">
        <v>0.247419998049736</v>
      </c>
      <c r="M198" s="317">
        <v>0.25</v>
      </c>
      <c r="N198" s="36">
        <v>57</v>
      </c>
      <c r="O198" s="317">
        <v>0.14109000563621521</v>
      </c>
      <c r="P198" s="317">
        <v>0.14429999887943271</v>
      </c>
      <c r="Q198" s="36">
        <v>1492</v>
      </c>
      <c r="R198" s="317">
        <v>0.149619996547699</v>
      </c>
      <c r="S198" s="317">
        <v>0.153669998049736</v>
      </c>
      <c r="T198" t="s">
        <v>380</v>
      </c>
      <c r="BA198" s="395">
        <v>1</v>
      </c>
      <c r="BB198" s="396" t="s">
        <v>861</v>
      </c>
      <c r="BC198" t="str">
        <f t="shared" si="66"/>
        <v>RF4</v>
      </c>
      <c r="BD198" t="str">
        <f t="shared" si="67"/>
        <v>NAoMe_initial_scarf_731_grp</v>
      </c>
      <c r="BE198" s="397" t="s">
        <v>862</v>
      </c>
      <c r="BF198" t="str">
        <f t="shared" si="68"/>
        <v>Mild frailty</v>
      </c>
      <c r="BG198">
        <f t="shared" si="69"/>
        <v>24</v>
      </c>
      <c r="BH198" s="398">
        <f t="shared" si="70"/>
        <v>0.247419998049736</v>
      </c>
      <c r="BO198" s="33"/>
    </row>
    <row r="199" spans="1:67">
      <c r="A199" s="316" t="s">
        <v>27</v>
      </c>
      <c r="B199" t="s">
        <v>380</v>
      </c>
      <c r="C199" t="s">
        <v>910</v>
      </c>
      <c r="D199" t="s">
        <v>314</v>
      </c>
      <c r="E199" s="316" t="s">
        <v>31</v>
      </c>
      <c r="F199" s="316" t="s">
        <v>32</v>
      </c>
      <c r="G199" s="316" t="s">
        <v>438</v>
      </c>
      <c r="H199" s="316" t="s">
        <v>317</v>
      </c>
      <c r="I199" s="316" t="s">
        <v>296</v>
      </c>
      <c r="J199" s="316" t="s">
        <v>299</v>
      </c>
      <c r="K199" s="36">
        <v>11</v>
      </c>
      <c r="L199" s="317">
        <v>0.1133999973535538</v>
      </c>
      <c r="M199" s="317">
        <v>0.1145799979567528</v>
      </c>
      <c r="N199" s="36">
        <v>41</v>
      </c>
      <c r="O199" s="317">
        <v>0.10148999840021131</v>
      </c>
      <c r="P199" s="317">
        <v>0.1037999987602234</v>
      </c>
      <c r="Q199" s="36">
        <v>1470</v>
      </c>
      <c r="R199" s="317">
        <v>0.1474100053310394</v>
      </c>
      <c r="S199" s="317">
        <v>0.1514099985361099</v>
      </c>
      <c r="T199" t="s">
        <v>380</v>
      </c>
      <c r="BA199" s="395">
        <v>1</v>
      </c>
      <c r="BB199" s="396" t="s">
        <v>861</v>
      </c>
      <c r="BC199" t="str">
        <f t="shared" si="66"/>
        <v>RF4</v>
      </c>
      <c r="BD199" t="str">
        <f t="shared" si="67"/>
        <v>NAoMe_initial_scarf_731_grp</v>
      </c>
      <c r="BE199" s="397" t="s">
        <v>862</v>
      </c>
      <c r="BF199" t="str">
        <f t="shared" si="68"/>
        <v>Moderate frailty</v>
      </c>
      <c r="BG199">
        <f t="shared" si="69"/>
        <v>11</v>
      </c>
      <c r="BH199" s="398">
        <f t="shared" si="70"/>
        <v>0.1133999973535538</v>
      </c>
      <c r="BO199" s="33"/>
    </row>
    <row r="200" spans="1:67">
      <c r="A200" s="316" t="s">
        <v>27</v>
      </c>
      <c r="B200" t="s">
        <v>380</v>
      </c>
      <c r="C200" t="s">
        <v>910</v>
      </c>
      <c r="D200" t="s">
        <v>314</v>
      </c>
      <c r="E200" s="316" t="s">
        <v>31</v>
      </c>
      <c r="F200" s="316" t="s">
        <v>32</v>
      </c>
      <c r="G200" s="316" t="s">
        <v>438</v>
      </c>
      <c r="H200" s="316" t="s">
        <v>317</v>
      </c>
      <c r="I200" s="316" t="s">
        <v>296</v>
      </c>
      <c r="J200" s="316" t="s">
        <v>353</v>
      </c>
      <c r="K200" s="36">
        <v>1</v>
      </c>
      <c r="L200" s="317">
        <v>1.030999980866909E-2</v>
      </c>
      <c r="M200" s="317"/>
      <c r="N200" s="36">
        <v>9</v>
      </c>
      <c r="O200" s="317">
        <v>2.2280000150203701E-2</v>
      </c>
      <c r="P200" s="317"/>
      <c r="Q200" s="36">
        <v>263</v>
      </c>
      <c r="R200" s="317">
        <v>2.6370000094175339E-2</v>
      </c>
      <c r="S200" s="317"/>
      <c r="T200" t="s">
        <v>380</v>
      </c>
      <c r="BA200" s="395">
        <v>1</v>
      </c>
      <c r="BB200" s="396" t="s">
        <v>861</v>
      </c>
      <c r="BC200" t="str">
        <f t="shared" si="66"/>
        <v>RF4</v>
      </c>
      <c r="BD200" t="str">
        <f t="shared" si="67"/>
        <v>NAoMe_initial_scarf_731_grp</v>
      </c>
      <c r="BE200" s="397" t="s">
        <v>862</v>
      </c>
      <c r="BF200" t="str">
        <f t="shared" si="68"/>
        <v>Not in HESAPC</v>
      </c>
      <c r="BG200">
        <f t="shared" si="69"/>
        <v>1</v>
      </c>
      <c r="BH200" s="398">
        <f t="shared" si="70"/>
        <v>1.030999980866909E-2</v>
      </c>
      <c r="BO200" s="33"/>
    </row>
    <row r="201" spans="1:67">
      <c r="A201" s="316" t="s">
        <v>27</v>
      </c>
      <c r="B201" t="s">
        <v>380</v>
      </c>
      <c r="C201" t="s">
        <v>910</v>
      </c>
      <c r="D201" t="s">
        <v>314</v>
      </c>
      <c r="E201" s="316" t="s">
        <v>31</v>
      </c>
      <c r="F201" s="316" t="s">
        <v>32</v>
      </c>
      <c r="G201" s="316" t="s">
        <v>438</v>
      </c>
      <c r="H201" s="316" t="s">
        <v>317</v>
      </c>
      <c r="I201" s="316" t="s">
        <v>296</v>
      </c>
      <c r="J201" s="316" t="s">
        <v>300</v>
      </c>
      <c r="K201" s="36">
        <v>14</v>
      </c>
      <c r="L201" s="317">
        <v>0.14432999491691589</v>
      </c>
      <c r="M201" s="317">
        <v>0.1458300054073334</v>
      </c>
      <c r="N201" s="36">
        <v>50</v>
      </c>
      <c r="O201" s="317">
        <v>0.123759999871254</v>
      </c>
      <c r="P201" s="317">
        <v>0.12657999992370611</v>
      </c>
      <c r="Q201" s="36">
        <v>1219</v>
      </c>
      <c r="R201" s="317">
        <v>0.1222399994730949</v>
      </c>
      <c r="S201" s="317">
        <v>0.12555000185966489</v>
      </c>
      <c r="T201" t="s">
        <v>380</v>
      </c>
      <c r="BA201" s="395">
        <v>1</v>
      </c>
      <c r="BB201" s="396" t="s">
        <v>861</v>
      </c>
      <c r="BC201" t="str">
        <f t="shared" si="66"/>
        <v>RF4</v>
      </c>
      <c r="BD201" t="str">
        <f t="shared" si="67"/>
        <v>NAoMe_initial_scarf_731_grp</v>
      </c>
      <c r="BE201" s="397" t="s">
        <v>862</v>
      </c>
      <c r="BF201" t="str">
        <f t="shared" si="68"/>
        <v>Severe frailty</v>
      </c>
      <c r="BG201">
        <f t="shared" si="69"/>
        <v>14</v>
      </c>
      <c r="BH201" s="398">
        <f t="shared" si="70"/>
        <v>0.14432999491691589</v>
      </c>
      <c r="BO201" s="33"/>
    </row>
    <row r="202" spans="1:67">
      <c r="A202" s="316" t="s">
        <v>27</v>
      </c>
      <c r="B202" t="s">
        <v>380</v>
      </c>
      <c r="C202" t="s">
        <v>910</v>
      </c>
      <c r="D202" t="s">
        <v>314</v>
      </c>
      <c r="E202" s="316" t="s">
        <v>33</v>
      </c>
      <c r="F202" s="316" t="s">
        <v>34</v>
      </c>
      <c r="G202" s="316" t="s">
        <v>443</v>
      </c>
      <c r="H202" s="316" t="s">
        <v>324</v>
      </c>
      <c r="I202" s="316" t="s">
        <v>310</v>
      </c>
      <c r="J202" s="316" t="s">
        <v>277</v>
      </c>
      <c r="K202" s="36">
        <v>0</v>
      </c>
      <c r="L202" s="317">
        <v>0</v>
      </c>
      <c r="M202" s="317"/>
      <c r="N202" s="36">
        <v>2</v>
      </c>
      <c r="O202" s="317">
        <v>6.490000057965517E-3</v>
      </c>
      <c r="P202" s="317"/>
      <c r="Q202" s="36">
        <v>70</v>
      </c>
      <c r="R202" s="317">
        <v>7.0199999026954174E-3</v>
      </c>
      <c r="S202" s="317"/>
      <c r="T202" t="s">
        <v>380</v>
      </c>
      <c r="BA202" s="395">
        <v>1</v>
      </c>
      <c r="BB202" s="396" t="s">
        <v>861</v>
      </c>
      <c r="BC202" t="str">
        <f t="shared" si="66"/>
        <v>RFF</v>
      </c>
      <c r="BD202" t="str">
        <f t="shared" si="67"/>
        <v>NAoMe_initial_age_decades_80cap</v>
      </c>
      <c r="BE202" s="397" t="s">
        <v>862</v>
      </c>
      <c r="BF202" t="str">
        <f t="shared" si="68"/>
        <v>18-29 yrs</v>
      </c>
      <c r="BG202">
        <f t="shared" si="69"/>
        <v>0</v>
      </c>
      <c r="BH202" s="398">
        <f t="shared" si="70"/>
        <v>0</v>
      </c>
      <c r="BO202" s="33"/>
    </row>
    <row r="203" spans="1:67">
      <c r="A203" s="316" t="s">
        <v>27</v>
      </c>
      <c r="B203" t="s">
        <v>380</v>
      </c>
      <c r="C203" t="s">
        <v>910</v>
      </c>
      <c r="D203" t="s">
        <v>314</v>
      </c>
      <c r="E203" s="316" t="s">
        <v>33</v>
      </c>
      <c r="F203" s="316" t="s">
        <v>34</v>
      </c>
      <c r="G203" s="316" t="s">
        <v>443</v>
      </c>
      <c r="H203" s="316" t="s">
        <v>324</v>
      </c>
      <c r="I203" s="316" t="s">
        <v>310</v>
      </c>
      <c r="J203" s="316" t="s">
        <v>278</v>
      </c>
      <c r="K203" s="36">
        <v>0</v>
      </c>
      <c r="L203" s="317">
        <v>0</v>
      </c>
      <c r="M203" s="317"/>
      <c r="N203" s="36">
        <v>10</v>
      </c>
      <c r="O203" s="317">
        <v>3.2469999045133591E-2</v>
      </c>
      <c r="P203" s="317"/>
      <c r="Q203" s="36">
        <v>429</v>
      </c>
      <c r="R203" s="317">
        <v>4.3019998818635941E-2</v>
      </c>
      <c r="S203" s="317"/>
      <c r="T203" t="s">
        <v>380</v>
      </c>
      <c r="BA203" s="395">
        <v>1</v>
      </c>
      <c r="BB203" s="396" t="s">
        <v>861</v>
      </c>
      <c r="BC203" t="str">
        <f t="shared" si="66"/>
        <v>RFF</v>
      </c>
      <c r="BD203" t="str">
        <f t="shared" si="67"/>
        <v>NAoMe_initial_age_decades_80cap</v>
      </c>
      <c r="BE203" s="397" t="s">
        <v>862</v>
      </c>
      <c r="BF203" t="str">
        <f t="shared" si="68"/>
        <v>30-39 yrs</v>
      </c>
      <c r="BG203">
        <f t="shared" si="69"/>
        <v>0</v>
      </c>
      <c r="BH203" s="398">
        <f t="shared" si="70"/>
        <v>0</v>
      </c>
      <c r="BO203" s="33"/>
    </row>
    <row r="204" spans="1:67">
      <c r="A204" s="316" t="s">
        <v>27</v>
      </c>
      <c r="B204" t="s">
        <v>380</v>
      </c>
      <c r="C204" t="s">
        <v>910</v>
      </c>
      <c r="D204" t="s">
        <v>314</v>
      </c>
      <c r="E204" s="316" t="s">
        <v>33</v>
      </c>
      <c r="F204" s="316" t="s">
        <v>34</v>
      </c>
      <c r="G204" s="316" t="s">
        <v>443</v>
      </c>
      <c r="H204" s="316" t="s">
        <v>324</v>
      </c>
      <c r="I204" s="316" t="s">
        <v>310</v>
      </c>
      <c r="J204" s="316" t="s">
        <v>279</v>
      </c>
      <c r="K204" s="36">
        <v>2</v>
      </c>
      <c r="L204" s="317">
        <v>6.8970002233982086E-2</v>
      </c>
      <c r="M204" s="317"/>
      <c r="N204" s="36">
        <v>29</v>
      </c>
      <c r="O204" s="317">
        <v>9.4159997999668121E-2</v>
      </c>
      <c r="P204" s="317"/>
      <c r="Q204" s="36">
        <v>1024</v>
      </c>
      <c r="R204" s="317">
        <v>0.1026899963617325</v>
      </c>
      <c r="S204" s="317"/>
      <c r="T204" t="s">
        <v>380</v>
      </c>
      <c r="BA204" s="395">
        <v>1</v>
      </c>
      <c r="BB204" s="396" t="s">
        <v>861</v>
      </c>
      <c r="BC204" t="str">
        <f t="shared" si="66"/>
        <v>RFF</v>
      </c>
      <c r="BD204" t="str">
        <f t="shared" si="67"/>
        <v>NAoMe_initial_age_decades_80cap</v>
      </c>
      <c r="BE204" s="397" t="s">
        <v>862</v>
      </c>
      <c r="BF204" t="str">
        <f t="shared" si="68"/>
        <v>40-49 yrs</v>
      </c>
      <c r="BG204">
        <f t="shared" si="69"/>
        <v>2</v>
      </c>
      <c r="BH204" s="398">
        <f t="shared" si="70"/>
        <v>6.8970002233982086E-2</v>
      </c>
      <c r="BO204" s="33"/>
    </row>
    <row r="205" spans="1:67">
      <c r="A205" s="316" t="s">
        <v>27</v>
      </c>
      <c r="B205" t="s">
        <v>380</v>
      </c>
      <c r="C205" t="s">
        <v>910</v>
      </c>
      <c r="D205" t="s">
        <v>314</v>
      </c>
      <c r="E205" s="316" t="s">
        <v>33</v>
      </c>
      <c r="F205" s="316" t="s">
        <v>34</v>
      </c>
      <c r="G205" s="316" t="s">
        <v>443</v>
      </c>
      <c r="H205" s="316" t="s">
        <v>324</v>
      </c>
      <c r="I205" s="316" t="s">
        <v>310</v>
      </c>
      <c r="J205" s="316" t="s">
        <v>280</v>
      </c>
      <c r="K205" s="36">
        <v>5</v>
      </c>
      <c r="L205" s="317">
        <v>0.17240999639034271</v>
      </c>
      <c r="M205" s="317"/>
      <c r="N205" s="36">
        <v>61</v>
      </c>
      <c r="O205" s="317">
        <v>0.19805000722408289</v>
      </c>
      <c r="P205" s="317"/>
      <c r="Q205" s="36">
        <v>1733</v>
      </c>
      <c r="R205" s="317">
        <v>0.17378999292850489</v>
      </c>
      <c r="S205" s="317"/>
      <c r="T205" t="s">
        <v>380</v>
      </c>
      <c r="BA205" s="395">
        <v>1</v>
      </c>
      <c r="BB205" s="396" t="s">
        <v>861</v>
      </c>
      <c r="BC205" t="str">
        <f t="shared" si="66"/>
        <v>RFF</v>
      </c>
      <c r="BD205" t="str">
        <f t="shared" si="67"/>
        <v>NAoMe_initial_age_decades_80cap</v>
      </c>
      <c r="BE205" s="397" t="s">
        <v>862</v>
      </c>
      <c r="BF205" t="str">
        <f t="shared" si="68"/>
        <v>50-59 yrs</v>
      </c>
      <c r="BG205">
        <f t="shared" si="69"/>
        <v>5</v>
      </c>
      <c r="BH205" s="398">
        <f t="shared" si="70"/>
        <v>0.17240999639034271</v>
      </c>
      <c r="BO205" s="33"/>
    </row>
    <row r="206" spans="1:67">
      <c r="A206" s="316" t="s">
        <v>27</v>
      </c>
      <c r="B206" t="s">
        <v>380</v>
      </c>
      <c r="C206" t="s">
        <v>910</v>
      </c>
      <c r="D206" t="s">
        <v>314</v>
      </c>
      <c r="E206" s="316" t="s">
        <v>33</v>
      </c>
      <c r="F206" s="316" t="s">
        <v>34</v>
      </c>
      <c r="G206" s="316" t="s">
        <v>443</v>
      </c>
      <c r="H206" s="316" t="s">
        <v>324</v>
      </c>
      <c r="I206" s="316" t="s">
        <v>310</v>
      </c>
      <c r="J206" s="316" t="s">
        <v>281</v>
      </c>
      <c r="K206" s="36">
        <v>6</v>
      </c>
      <c r="L206" s="317">
        <v>0.20690000057220459</v>
      </c>
      <c r="M206" s="317"/>
      <c r="N206" s="36">
        <v>54</v>
      </c>
      <c r="O206" s="317">
        <v>0.17531999945640561</v>
      </c>
      <c r="P206" s="317"/>
      <c r="Q206" s="36">
        <v>1931</v>
      </c>
      <c r="R206" s="317">
        <v>0.19363999366760251</v>
      </c>
      <c r="S206" s="317"/>
      <c r="T206" t="s">
        <v>380</v>
      </c>
      <c r="BA206" s="395">
        <v>1</v>
      </c>
      <c r="BB206" s="396" t="s">
        <v>861</v>
      </c>
      <c r="BC206" t="str">
        <f t="shared" si="66"/>
        <v>RFF</v>
      </c>
      <c r="BD206" t="str">
        <f t="shared" si="67"/>
        <v>NAoMe_initial_age_decades_80cap</v>
      </c>
      <c r="BE206" s="397" t="s">
        <v>862</v>
      </c>
      <c r="BF206" t="str">
        <f t="shared" si="68"/>
        <v>60-69 yrs</v>
      </c>
      <c r="BG206">
        <f t="shared" si="69"/>
        <v>6</v>
      </c>
      <c r="BH206" s="398">
        <f t="shared" si="70"/>
        <v>0.20690000057220459</v>
      </c>
      <c r="BO206" s="33"/>
    </row>
    <row r="207" spans="1:67">
      <c r="A207" s="316" t="s">
        <v>27</v>
      </c>
      <c r="B207" t="s">
        <v>380</v>
      </c>
      <c r="C207" t="s">
        <v>910</v>
      </c>
      <c r="D207" t="s">
        <v>314</v>
      </c>
      <c r="E207" s="316" t="s">
        <v>33</v>
      </c>
      <c r="F207" s="316" t="s">
        <v>34</v>
      </c>
      <c r="G207" s="316" t="s">
        <v>443</v>
      </c>
      <c r="H207" s="316" t="s">
        <v>324</v>
      </c>
      <c r="I207" s="316" t="s">
        <v>310</v>
      </c>
      <c r="J207" s="316" t="s">
        <v>282</v>
      </c>
      <c r="K207" s="36">
        <v>8</v>
      </c>
      <c r="L207" s="317">
        <v>0.2758600115776062</v>
      </c>
      <c r="M207" s="317"/>
      <c r="N207" s="36">
        <v>82</v>
      </c>
      <c r="O207" s="317">
        <v>0.26622998714447021</v>
      </c>
      <c r="P207" s="317"/>
      <c r="Q207" s="36">
        <v>2493</v>
      </c>
      <c r="R207" s="317">
        <v>0.25</v>
      </c>
      <c r="S207" s="317"/>
      <c r="T207" t="s">
        <v>380</v>
      </c>
      <c r="BA207" s="395">
        <v>1</v>
      </c>
      <c r="BB207" s="396" t="s">
        <v>861</v>
      </c>
      <c r="BC207" t="str">
        <f t="shared" si="66"/>
        <v>RFF</v>
      </c>
      <c r="BD207" t="str">
        <f t="shared" si="67"/>
        <v>NAoMe_initial_age_decades_80cap</v>
      </c>
      <c r="BE207" s="397" t="s">
        <v>862</v>
      </c>
      <c r="BF207" t="str">
        <f t="shared" si="68"/>
        <v>70-79 yrs</v>
      </c>
      <c r="BG207">
        <f t="shared" si="69"/>
        <v>8</v>
      </c>
      <c r="BH207" s="398">
        <f t="shared" si="70"/>
        <v>0.2758600115776062</v>
      </c>
      <c r="BO207" s="33"/>
    </row>
    <row r="208" spans="1:67">
      <c r="A208" s="316" t="s">
        <v>27</v>
      </c>
      <c r="B208" t="s">
        <v>380</v>
      </c>
      <c r="C208" t="s">
        <v>910</v>
      </c>
      <c r="D208" t="s">
        <v>314</v>
      </c>
      <c r="E208" s="316" t="s">
        <v>33</v>
      </c>
      <c r="F208" s="316" t="s">
        <v>34</v>
      </c>
      <c r="G208" s="316" t="s">
        <v>443</v>
      </c>
      <c r="H208" s="316" t="s">
        <v>324</v>
      </c>
      <c r="I208" s="316" t="s">
        <v>310</v>
      </c>
      <c r="J208" s="316" t="s">
        <v>283</v>
      </c>
      <c r="K208" s="36">
        <v>8</v>
      </c>
      <c r="L208" s="317">
        <v>0.2758600115776062</v>
      </c>
      <c r="M208" s="317"/>
      <c r="N208" s="36">
        <v>70</v>
      </c>
      <c r="O208" s="317">
        <v>0.22727000713348389</v>
      </c>
      <c r="P208" s="317"/>
      <c r="Q208" s="36">
        <v>2292</v>
      </c>
      <c r="R208" s="317">
        <v>0.2298399955034256</v>
      </c>
      <c r="S208" s="317"/>
      <c r="T208" t="s">
        <v>380</v>
      </c>
      <c r="BA208" s="395">
        <v>1</v>
      </c>
      <c r="BB208" s="396" t="s">
        <v>861</v>
      </c>
      <c r="BC208" t="str">
        <f t="shared" si="66"/>
        <v>RFF</v>
      </c>
      <c r="BD208" t="str">
        <f t="shared" si="67"/>
        <v>NAoMe_initial_age_decades_80cap</v>
      </c>
      <c r="BE208" s="397" t="s">
        <v>862</v>
      </c>
      <c r="BF208" t="str">
        <f t="shared" si="68"/>
        <v>80+ yrs</v>
      </c>
      <c r="BG208">
        <f t="shared" si="69"/>
        <v>8</v>
      </c>
      <c r="BH208" s="398">
        <f t="shared" si="70"/>
        <v>0.2758600115776062</v>
      </c>
      <c r="BO208" s="33"/>
    </row>
    <row r="209" spans="1:67">
      <c r="A209" s="316" t="s">
        <v>27</v>
      </c>
      <c r="B209" t="s">
        <v>380</v>
      </c>
      <c r="C209" t="s">
        <v>910</v>
      </c>
      <c r="D209" t="s">
        <v>314</v>
      </c>
      <c r="E209" s="316" t="s">
        <v>33</v>
      </c>
      <c r="F209" s="316" t="s">
        <v>34</v>
      </c>
      <c r="G209" s="316" t="s">
        <v>443</v>
      </c>
      <c r="H209" s="316" t="s">
        <v>324</v>
      </c>
      <c r="I209" s="316" t="s">
        <v>341</v>
      </c>
      <c r="J209" s="316" t="s">
        <v>13</v>
      </c>
      <c r="K209" s="36">
        <v>16</v>
      </c>
      <c r="L209" s="317">
        <v>0.5517200231552124</v>
      </c>
      <c r="M209" s="317">
        <v>0.5714300274848938</v>
      </c>
      <c r="N209" s="36">
        <v>208</v>
      </c>
      <c r="O209" s="317">
        <v>0.67532002925872803</v>
      </c>
      <c r="P209" s="317">
        <v>0.69564998149871826</v>
      </c>
      <c r="Q209" s="36">
        <v>6753</v>
      </c>
      <c r="R209" s="317">
        <v>0.67720001935958862</v>
      </c>
      <c r="S209" s="317">
        <v>0.69554001092910767</v>
      </c>
      <c r="T209" t="s">
        <v>380</v>
      </c>
      <c r="BA209" s="395">
        <v>1</v>
      </c>
      <c r="BB209" s="396" t="s">
        <v>861</v>
      </c>
      <c r="BC209" t="str">
        <f t="shared" si="66"/>
        <v>RFF</v>
      </c>
      <c r="BD209" t="str">
        <f t="shared" si="67"/>
        <v>NAoMe_initial_ch_score_2cap</v>
      </c>
      <c r="BE209" s="397" t="s">
        <v>862</v>
      </c>
      <c r="BF209" t="str">
        <f t="shared" si="68"/>
        <v>0</v>
      </c>
      <c r="BG209">
        <f t="shared" si="69"/>
        <v>16</v>
      </c>
      <c r="BH209" s="398">
        <f t="shared" si="70"/>
        <v>0.5517200231552124</v>
      </c>
      <c r="BO209" s="33"/>
    </row>
    <row r="210" spans="1:67">
      <c r="A210" s="316" t="s">
        <v>27</v>
      </c>
      <c r="B210" t="s">
        <v>380</v>
      </c>
      <c r="C210" t="s">
        <v>910</v>
      </c>
      <c r="D210" t="s">
        <v>314</v>
      </c>
      <c r="E210" s="316" t="s">
        <v>33</v>
      </c>
      <c r="F210" s="316" t="s">
        <v>34</v>
      </c>
      <c r="G210" s="316" t="s">
        <v>443</v>
      </c>
      <c r="H210" s="316" t="s">
        <v>324</v>
      </c>
      <c r="I210" s="316" t="s">
        <v>341</v>
      </c>
      <c r="J210" s="316" t="s">
        <v>14</v>
      </c>
      <c r="K210" s="36">
        <v>5</v>
      </c>
      <c r="L210" s="317">
        <v>0.17240999639034271</v>
      </c>
      <c r="M210" s="317">
        <v>0.17857000231742859</v>
      </c>
      <c r="N210" s="36">
        <v>39</v>
      </c>
      <c r="O210" s="317">
        <v>0.12661999464035029</v>
      </c>
      <c r="P210" s="317">
        <v>0.13042999804019931</v>
      </c>
      <c r="Q210" s="36">
        <v>1630</v>
      </c>
      <c r="R210" s="317">
        <v>0.16346000134944921</v>
      </c>
      <c r="S210" s="317">
        <v>0.16788999736309049</v>
      </c>
      <c r="T210" t="s">
        <v>380</v>
      </c>
      <c r="BA210" s="395">
        <v>1</v>
      </c>
      <c r="BB210" s="396" t="s">
        <v>861</v>
      </c>
      <c r="BC210" t="str">
        <f t="shared" si="66"/>
        <v>RFF</v>
      </c>
      <c r="BD210" t="str">
        <f t="shared" si="67"/>
        <v>NAoMe_initial_ch_score_2cap</v>
      </c>
      <c r="BE210" s="397" t="s">
        <v>862</v>
      </c>
      <c r="BF210" t="str">
        <f t="shared" si="68"/>
        <v>1</v>
      </c>
      <c r="BG210">
        <f t="shared" si="69"/>
        <v>5</v>
      </c>
      <c r="BH210" s="398">
        <f t="shared" si="70"/>
        <v>0.17240999639034271</v>
      </c>
      <c r="BO210" s="33"/>
    </row>
    <row r="211" spans="1:67">
      <c r="A211" s="316" t="s">
        <v>27</v>
      </c>
      <c r="B211" t="s">
        <v>380</v>
      </c>
      <c r="C211" t="s">
        <v>910</v>
      </c>
      <c r="D211" t="s">
        <v>314</v>
      </c>
      <c r="E211" s="316" t="s">
        <v>33</v>
      </c>
      <c r="F211" s="316" t="s">
        <v>34</v>
      </c>
      <c r="G211" s="316" t="s">
        <v>443</v>
      </c>
      <c r="H211" s="316" t="s">
        <v>324</v>
      </c>
      <c r="I211" s="316" t="s">
        <v>341</v>
      </c>
      <c r="J211" s="316" t="s">
        <v>301</v>
      </c>
      <c r="K211" s="36">
        <v>7</v>
      </c>
      <c r="L211" s="317">
        <v>0.2413800060749054</v>
      </c>
      <c r="M211" s="317">
        <v>0.25</v>
      </c>
      <c r="N211" s="36">
        <v>52</v>
      </c>
      <c r="O211" s="317">
        <v>0.16883000731468201</v>
      </c>
      <c r="P211" s="317">
        <v>0.17391000688076019</v>
      </c>
      <c r="Q211" s="36">
        <v>1326</v>
      </c>
      <c r="R211" s="317">
        <v>0.132970005273819</v>
      </c>
      <c r="S211" s="317">
        <v>0.13657000660896301</v>
      </c>
      <c r="T211" t="s">
        <v>380</v>
      </c>
      <c r="BA211" s="395">
        <v>1</v>
      </c>
      <c r="BB211" s="396" t="s">
        <v>861</v>
      </c>
      <c r="BC211" t="str">
        <f t="shared" si="66"/>
        <v>RFF</v>
      </c>
      <c r="BD211" t="str">
        <f t="shared" si="67"/>
        <v>NAoMe_initial_ch_score_2cap</v>
      </c>
      <c r="BE211" s="397" t="s">
        <v>862</v>
      </c>
      <c r="BF211" t="str">
        <f t="shared" si="68"/>
        <v>2+</v>
      </c>
      <c r="BG211">
        <f t="shared" si="69"/>
        <v>7</v>
      </c>
      <c r="BH211" s="398">
        <f t="shared" si="70"/>
        <v>0.2413800060749054</v>
      </c>
      <c r="BO211" s="33"/>
    </row>
    <row r="212" spans="1:67">
      <c r="A212" s="316" t="s">
        <v>27</v>
      </c>
      <c r="B212" t="s">
        <v>380</v>
      </c>
      <c r="C212" t="s">
        <v>910</v>
      </c>
      <c r="D212" t="s">
        <v>314</v>
      </c>
      <c r="E212" s="316" t="s">
        <v>33</v>
      </c>
      <c r="F212" s="316" t="s">
        <v>34</v>
      </c>
      <c r="G212" s="316" t="s">
        <v>443</v>
      </c>
      <c r="H212" s="316" t="s">
        <v>324</v>
      </c>
      <c r="I212" s="316" t="s">
        <v>341</v>
      </c>
      <c r="J212" s="316" t="s">
        <v>260</v>
      </c>
      <c r="K212" s="36">
        <v>1</v>
      </c>
      <c r="L212" s="317">
        <v>3.4480001777410507E-2</v>
      </c>
      <c r="M212" s="317"/>
      <c r="N212" s="36">
        <v>9</v>
      </c>
      <c r="O212" s="317">
        <v>2.921999990940094E-2</v>
      </c>
      <c r="P212" s="317"/>
      <c r="Q212" s="36">
        <v>263</v>
      </c>
      <c r="R212" s="317">
        <v>2.6370000094175339E-2</v>
      </c>
      <c r="S212" s="317"/>
      <c r="T212" t="s">
        <v>380</v>
      </c>
      <c r="BA212" s="395">
        <v>1</v>
      </c>
      <c r="BB212" s="396" t="s">
        <v>861</v>
      </c>
      <c r="BC212" t="str">
        <f t="shared" si="66"/>
        <v>RFF</v>
      </c>
      <c r="BD212" t="str">
        <f t="shared" si="67"/>
        <v>NAoMe_initial_ch_score_2cap</v>
      </c>
      <c r="BE212" s="397" t="s">
        <v>862</v>
      </c>
      <c r="BF212" t="str">
        <f t="shared" si="68"/>
        <v>Unknown</v>
      </c>
      <c r="BG212">
        <f t="shared" si="69"/>
        <v>1</v>
      </c>
      <c r="BH212" s="398">
        <f t="shared" si="70"/>
        <v>3.4480001777410507E-2</v>
      </c>
      <c r="BO212" s="33"/>
    </row>
    <row r="213" spans="1:67">
      <c r="A213" s="316" t="s">
        <v>27</v>
      </c>
      <c r="B213" t="s">
        <v>380</v>
      </c>
      <c r="C213" t="s">
        <v>910</v>
      </c>
      <c r="D213" t="s">
        <v>314</v>
      </c>
      <c r="E213" s="316" t="s">
        <v>33</v>
      </c>
      <c r="F213" s="316" t="s">
        <v>34</v>
      </c>
      <c r="G213" s="316" t="s">
        <v>443</v>
      </c>
      <c r="H213" s="316" t="s">
        <v>324</v>
      </c>
      <c r="I213" s="316" t="s">
        <v>309</v>
      </c>
      <c r="J213" s="316" t="s">
        <v>289</v>
      </c>
      <c r="K213" s="36">
        <v>11</v>
      </c>
      <c r="L213" s="317">
        <v>0.3793100118637085</v>
      </c>
      <c r="M213" s="317"/>
      <c r="N213" s="36">
        <v>113</v>
      </c>
      <c r="O213" s="317">
        <v>0.36687999963760382</v>
      </c>
      <c r="P213" s="317"/>
      <c r="Q213" s="36">
        <v>3283</v>
      </c>
      <c r="R213" s="317">
        <v>0.3292199969291687</v>
      </c>
      <c r="S213" s="317"/>
      <c r="T213" t="s">
        <v>380</v>
      </c>
      <c r="BA213" s="395">
        <v>1</v>
      </c>
      <c r="BB213" s="396" t="s">
        <v>861</v>
      </c>
      <c r="BC213" t="str">
        <f t="shared" si="66"/>
        <v>RFF</v>
      </c>
      <c r="BD213" t="str">
        <f t="shared" si="67"/>
        <v>NAoMe_initial_diagnosis_year</v>
      </c>
      <c r="BE213" s="397" t="s">
        <v>862</v>
      </c>
      <c r="BF213" t="str">
        <f t="shared" si="68"/>
        <v>2021</v>
      </c>
      <c r="BG213">
        <f t="shared" si="69"/>
        <v>11</v>
      </c>
      <c r="BH213" s="398">
        <f t="shared" si="70"/>
        <v>0.3793100118637085</v>
      </c>
      <c r="BO213" s="33"/>
    </row>
    <row r="214" spans="1:67">
      <c r="A214" s="316" t="s">
        <v>27</v>
      </c>
      <c r="B214" t="s">
        <v>380</v>
      </c>
      <c r="C214" t="s">
        <v>910</v>
      </c>
      <c r="D214" t="s">
        <v>314</v>
      </c>
      <c r="E214" s="316" t="s">
        <v>33</v>
      </c>
      <c r="F214" s="316" t="s">
        <v>34</v>
      </c>
      <c r="G214" s="316" t="s">
        <v>443</v>
      </c>
      <c r="H214" s="316" t="s">
        <v>324</v>
      </c>
      <c r="I214" s="316" t="s">
        <v>309</v>
      </c>
      <c r="J214" s="316" t="s">
        <v>816</v>
      </c>
      <c r="K214" s="36">
        <v>9</v>
      </c>
      <c r="L214" s="317">
        <v>0.31033998727798462</v>
      </c>
      <c r="M214" s="317"/>
      <c r="N214" s="36">
        <v>105</v>
      </c>
      <c r="O214" s="317">
        <v>0.34090998768806458</v>
      </c>
      <c r="P214" s="317"/>
      <c r="Q214" s="36">
        <v>3315</v>
      </c>
      <c r="R214" s="317">
        <v>0.33243000507354742</v>
      </c>
      <c r="S214" s="317"/>
      <c r="T214" t="s">
        <v>380</v>
      </c>
      <c r="BA214" s="395">
        <v>1</v>
      </c>
      <c r="BB214" s="396" t="s">
        <v>861</v>
      </c>
      <c r="BC214" t="str">
        <f t="shared" si="66"/>
        <v>RFF</v>
      </c>
      <c r="BD214" t="str">
        <f t="shared" si="67"/>
        <v>NAoMe_initial_diagnosis_year</v>
      </c>
      <c r="BE214" s="397" t="s">
        <v>862</v>
      </c>
      <c r="BF214" t="str">
        <f t="shared" si="68"/>
        <v>2022</v>
      </c>
      <c r="BG214">
        <f t="shared" si="69"/>
        <v>9</v>
      </c>
      <c r="BH214" s="398">
        <f t="shared" si="70"/>
        <v>0.31033998727798462</v>
      </c>
      <c r="BO214" s="33"/>
    </row>
    <row r="215" spans="1:67">
      <c r="A215" s="316" t="s">
        <v>27</v>
      </c>
      <c r="B215" t="s">
        <v>380</v>
      </c>
      <c r="C215" t="s">
        <v>910</v>
      </c>
      <c r="D215" t="s">
        <v>314</v>
      </c>
      <c r="E215" s="316" t="s">
        <v>33</v>
      </c>
      <c r="F215" s="316" t="s">
        <v>34</v>
      </c>
      <c r="G215" s="316" t="s">
        <v>443</v>
      </c>
      <c r="H215" s="316" t="s">
        <v>324</v>
      </c>
      <c r="I215" s="316" t="s">
        <v>309</v>
      </c>
      <c r="J215" s="316" t="s">
        <v>946</v>
      </c>
      <c r="K215" s="36">
        <v>9</v>
      </c>
      <c r="L215" s="317">
        <v>0.31033998727798462</v>
      </c>
      <c r="M215" s="317"/>
      <c r="N215" s="36">
        <v>90</v>
      </c>
      <c r="O215" s="317">
        <v>0.29221001267433172</v>
      </c>
      <c r="P215" s="317"/>
      <c r="Q215" s="36">
        <v>3374</v>
      </c>
      <c r="R215" s="317">
        <v>0.33834999799728388</v>
      </c>
      <c r="S215" s="317"/>
      <c r="T215" t="s">
        <v>380</v>
      </c>
      <c r="BA215" s="395">
        <v>1</v>
      </c>
      <c r="BB215" s="396" t="s">
        <v>861</v>
      </c>
      <c r="BC215" t="str">
        <f t="shared" si="66"/>
        <v>RFF</v>
      </c>
      <c r="BD215" t="str">
        <f t="shared" si="67"/>
        <v>NAoMe_initial_diagnosis_year</v>
      </c>
      <c r="BE215" s="397" t="s">
        <v>862</v>
      </c>
      <c r="BF215" t="str">
        <f t="shared" si="68"/>
        <v>2023</v>
      </c>
      <c r="BG215">
        <f t="shared" si="69"/>
        <v>9</v>
      </c>
      <c r="BH215" s="398">
        <f t="shared" si="70"/>
        <v>0.31033998727798462</v>
      </c>
      <c r="BO215" s="33"/>
    </row>
    <row r="216" spans="1:67">
      <c r="A216" s="316" t="s">
        <v>27</v>
      </c>
      <c r="B216" t="s">
        <v>380</v>
      </c>
      <c r="C216" t="s">
        <v>910</v>
      </c>
      <c r="D216" t="s">
        <v>314</v>
      </c>
      <c r="E216" s="316" t="s">
        <v>33</v>
      </c>
      <c r="F216" s="316" t="s">
        <v>34</v>
      </c>
      <c r="G216" s="316" t="s">
        <v>443</v>
      </c>
      <c r="H216" s="316" t="s">
        <v>324</v>
      </c>
      <c r="I216" s="316" t="s">
        <v>331</v>
      </c>
      <c r="J216" s="316" t="s">
        <v>332</v>
      </c>
      <c r="K216" s="36">
        <v>0</v>
      </c>
      <c r="L216" s="317">
        <v>0</v>
      </c>
      <c r="M216" s="317">
        <v>0</v>
      </c>
      <c r="N216" s="36">
        <v>8</v>
      </c>
      <c r="O216" s="317">
        <v>2.5970000773668289E-2</v>
      </c>
      <c r="P216" s="317">
        <v>3.2650001347064972E-2</v>
      </c>
      <c r="Q216" s="36">
        <v>434</v>
      </c>
      <c r="R216" s="317">
        <v>4.3519999831914902E-2</v>
      </c>
      <c r="S216" s="317">
        <v>5.2159998565912247E-2</v>
      </c>
      <c r="T216" t="s">
        <v>380</v>
      </c>
      <c r="BA216" s="395">
        <v>1</v>
      </c>
      <c r="BB216" s="396" t="s">
        <v>861</v>
      </c>
      <c r="BC216" t="str">
        <f t="shared" si="66"/>
        <v>RFF</v>
      </c>
      <c r="BD216" t="str">
        <f t="shared" si="67"/>
        <v>NAoMe_initial_disease_group</v>
      </c>
      <c r="BE216" s="397" t="s">
        <v>862</v>
      </c>
      <c r="BF216" t="str">
        <f t="shared" si="68"/>
        <v>Advanced M0</v>
      </c>
      <c r="BG216">
        <f t="shared" si="69"/>
        <v>0</v>
      </c>
      <c r="BH216" s="398">
        <f t="shared" si="70"/>
        <v>0</v>
      </c>
      <c r="BO216" s="33"/>
    </row>
    <row r="217" spans="1:67">
      <c r="A217" s="316" t="s">
        <v>27</v>
      </c>
      <c r="B217" t="s">
        <v>380</v>
      </c>
      <c r="C217" t="s">
        <v>910</v>
      </c>
      <c r="D217" t="s">
        <v>314</v>
      </c>
      <c r="E217" s="316" t="s">
        <v>33</v>
      </c>
      <c r="F217" s="316" t="s">
        <v>34</v>
      </c>
      <c r="G217" s="316" t="s">
        <v>443</v>
      </c>
      <c r="H217" s="316" t="s">
        <v>324</v>
      </c>
      <c r="I217" s="316" t="s">
        <v>331</v>
      </c>
      <c r="J217" s="316" t="s">
        <v>333</v>
      </c>
      <c r="K217" s="36">
        <v>16</v>
      </c>
      <c r="L217" s="317">
        <v>0.5517200231552124</v>
      </c>
      <c r="M217" s="317">
        <v>0.59258997440338135</v>
      </c>
      <c r="N217" s="36">
        <v>182</v>
      </c>
      <c r="O217" s="317">
        <v>0.59091001749038696</v>
      </c>
      <c r="P217" s="317">
        <v>0.74286001920700073</v>
      </c>
      <c r="Q217" s="36">
        <v>6159</v>
      </c>
      <c r="R217" s="317">
        <v>0.6176300048828125</v>
      </c>
      <c r="S217" s="317">
        <v>0.74026000499725342</v>
      </c>
      <c r="T217" t="s">
        <v>380</v>
      </c>
      <c r="BA217" s="395">
        <v>1</v>
      </c>
      <c r="BB217" s="396" t="s">
        <v>861</v>
      </c>
      <c r="BC217" t="str">
        <f t="shared" si="66"/>
        <v>RFF</v>
      </c>
      <c r="BD217" t="str">
        <f t="shared" si="67"/>
        <v>NAoMe_initial_disease_group</v>
      </c>
      <c r="BE217" s="397" t="s">
        <v>862</v>
      </c>
      <c r="BF217" t="str">
        <f t="shared" si="68"/>
        <v>Advanced M1</v>
      </c>
      <c r="BG217">
        <f t="shared" si="69"/>
        <v>16</v>
      </c>
      <c r="BH217" s="398">
        <f t="shared" si="70"/>
        <v>0.5517200231552124</v>
      </c>
      <c r="BO217" s="33"/>
    </row>
    <row r="218" spans="1:67">
      <c r="A218" s="316" t="s">
        <v>27</v>
      </c>
      <c r="B218" t="s">
        <v>380</v>
      </c>
      <c r="C218" t="s">
        <v>910</v>
      </c>
      <c r="D218" t="s">
        <v>314</v>
      </c>
      <c r="E218" s="316" t="s">
        <v>33</v>
      </c>
      <c r="F218" s="316" t="s">
        <v>34</v>
      </c>
      <c r="G218" s="316" t="s">
        <v>443</v>
      </c>
      <c r="H218" s="316" t="s">
        <v>324</v>
      </c>
      <c r="I218" s="316" t="s">
        <v>331</v>
      </c>
      <c r="J218" s="316" t="s">
        <v>334</v>
      </c>
      <c r="K218" s="36">
        <v>0</v>
      </c>
      <c r="L218" s="317">
        <v>0</v>
      </c>
      <c r="M218" s="317">
        <v>0</v>
      </c>
      <c r="N218" s="36">
        <v>2</v>
      </c>
      <c r="O218" s="317">
        <v>6.490000057965517E-3</v>
      </c>
      <c r="P218" s="317">
        <v>8.1599997356534004E-3</v>
      </c>
      <c r="Q218" s="36">
        <v>64</v>
      </c>
      <c r="R218" s="317">
        <v>6.4199999906122676E-3</v>
      </c>
      <c r="S218" s="317">
        <v>7.689999882131815E-3</v>
      </c>
      <c r="T218" t="s">
        <v>380</v>
      </c>
      <c r="BA218" s="395">
        <v>1</v>
      </c>
      <c r="BB218" s="396" t="s">
        <v>861</v>
      </c>
      <c r="BC218" t="str">
        <f t="shared" si="66"/>
        <v>RFF</v>
      </c>
      <c r="BD218" t="str">
        <f t="shared" si="67"/>
        <v>NAoMe_initial_disease_group</v>
      </c>
      <c r="BE218" s="397" t="s">
        <v>862</v>
      </c>
      <c r="BF218" t="str">
        <f t="shared" si="68"/>
        <v>DCIS</v>
      </c>
      <c r="BG218">
        <f t="shared" si="69"/>
        <v>0</v>
      </c>
      <c r="BH218" s="398">
        <f t="shared" si="70"/>
        <v>0</v>
      </c>
      <c r="BO218" s="33"/>
    </row>
    <row r="219" spans="1:67">
      <c r="A219" s="316" t="s">
        <v>27</v>
      </c>
      <c r="B219" t="s">
        <v>380</v>
      </c>
      <c r="C219" t="s">
        <v>910</v>
      </c>
      <c r="D219" t="s">
        <v>314</v>
      </c>
      <c r="E219" s="316" t="s">
        <v>33</v>
      </c>
      <c r="F219" s="316" t="s">
        <v>34</v>
      </c>
      <c r="G219" s="316" t="s">
        <v>443</v>
      </c>
      <c r="H219" s="316" t="s">
        <v>324</v>
      </c>
      <c r="I219" s="316" t="s">
        <v>331</v>
      </c>
      <c r="J219" s="316" t="s">
        <v>335</v>
      </c>
      <c r="K219" s="36">
        <v>11</v>
      </c>
      <c r="L219" s="317">
        <v>0.3793100118637085</v>
      </c>
      <c r="M219" s="317">
        <v>0.40740999579429632</v>
      </c>
      <c r="N219" s="36">
        <v>53</v>
      </c>
      <c r="O219" s="317">
        <v>0.17207999527454379</v>
      </c>
      <c r="P219" s="317">
        <v>0.21633000671863559</v>
      </c>
      <c r="Q219" s="36">
        <v>1663</v>
      </c>
      <c r="R219" s="317">
        <v>0.16676999628543851</v>
      </c>
      <c r="S219" s="317">
        <v>0.19988000392913821</v>
      </c>
      <c r="T219" t="s">
        <v>380</v>
      </c>
      <c r="BA219" s="395">
        <v>1</v>
      </c>
      <c r="BB219" s="396" t="s">
        <v>861</v>
      </c>
      <c r="BC219" t="str">
        <f t="shared" si="66"/>
        <v>RFF</v>
      </c>
      <c r="BD219" t="str">
        <f t="shared" si="67"/>
        <v>NAoMe_initial_disease_group</v>
      </c>
      <c r="BE219" s="397" t="s">
        <v>862</v>
      </c>
      <c r="BF219" t="str">
        <f t="shared" si="68"/>
        <v>Early invasive</v>
      </c>
      <c r="BG219">
        <f t="shared" si="69"/>
        <v>11</v>
      </c>
      <c r="BH219" s="398">
        <f t="shared" si="70"/>
        <v>0.3793100118637085</v>
      </c>
      <c r="BO219" s="33"/>
    </row>
    <row r="220" spans="1:67">
      <c r="A220" s="316" t="s">
        <v>27</v>
      </c>
      <c r="B220" t="s">
        <v>380</v>
      </c>
      <c r="C220" t="s">
        <v>910</v>
      </c>
      <c r="D220" t="s">
        <v>314</v>
      </c>
      <c r="E220" s="316" t="s">
        <v>33</v>
      </c>
      <c r="F220" s="316" t="s">
        <v>34</v>
      </c>
      <c r="G220" s="316" t="s">
        <v>443</v>
      </c>
      <c r="H220" s="316" t="s">
        <v>324</v>
      </c>
      <c r="I220" s="316" t="s">
        <v>331</v>
      </c>
      <c r="J220" s="316" t="s">
        <v>337</v>
      </c>
      <c r="K220" s="36">
        <v>2</v>
      </c>
      <c r="L220" s="317">
        <v>6.8970002233982086E-2</v>
      </c>
      <c r="M220" s="317"/>
      <c r="N220" s="36">
        <v>63</v>
      </c>
      <c r="O220" s="317">
        <v>0.20454999804496771</v>
      </c>
      <c r="P220" s="317"/>
      <c r="Q220" s="36">
        <v>1652</v>
      </c>
      <c r="R220" s="317">
        <v>0.1656599938869476</v>
      </c>
      <c r="S220" s="317"/>
      <c r="T220" t="s">
        <v>380</v>
      </c>
      <c r="BA220" s="395">
        <v>1</v>
      </c>
      <c r="BB220" s="396" t="s">
        <v>861</v>
      </c>
      <c r="BC220" t="str">
        <f t="shared" si="66"/>
        <v>RFF</v>
      </c>
      <c r="BD220" t="str">
        <f t="shared" si="67"/>
        <v>NAoMe_initial_disease_group</v>
      </c>
      <c r="BE220" s="397" t="s">
        <v>862</v>
      </c>
      <c r="BF220" t="str">
        <f t="shared" si="68"/>
        <v>Unknown stage</v>
      </c>
      <c r="BG220">
        <f t="shared" si="69"/>
        <v>2</v>
      </c>
      <c r="BH220" s="398">
        <f t="shared" si="70"/>
        <v>6.8970002233982086E-2</v>
      </c>
      <c r="BO220" s="33"/>
    </row>
    <row r="221" spans="1:67">
      <c r="A221" s="316" t="s">
        <v>27</v>
      </c>
      <c r="B221" t="s">
        <v>380</v>
      </c>
      <c r="C221" t="s">
        <v>910</v>
      </c>
      <c r="D221" t="s">
        <v>314</v>
      </c>
      <c r="E221" s="316" t="s">
        <v>33</v>
      </c>
      <c r="F221" s="316" t="s">
        <v>34</v>
      </c>
      <c r="G221" s="316" t="s">
        <v>443</v>
      </c>
      <c r="H221" s="316" t="s">
        <v>324</v>
      </c>
      <c r="I221" s="316" t="s">
        <v>656</v>
      </c>
      <c r="J221" s="316" t="s">
        <v>286</v>
      </c>
      <c r="K221" s="36">
        <v>0</v>
      </c>
      <c r="L221" s="317">
        <v>0</v>
      </c>
      <c r="M221" s="317">
        <v>0</v>
      </c>
      <c r="N221" s="36">
        <v>6</v>
      </c>
      <c r="O221" s="317">
        <v>1.947999931871891E-2</v>
      </c>
      <c r="P221" s="317">
        <v>1.9869999960064891E-2</v>
      </c>
      <c r="Q221" s="36">
        <v>492</v>
      </c>
      <c r="R221" s="317">
        <v>4.9339998513460159E-2</v>
      </c>
      <c r="S221" s="317">
        <v>5.1920000463724143E-2</v>
      </c>
      <c r="T221" t="s">
        <v>380</v>
      </c>
      <c r="BA221" s="395">
        <v>1</v>
      </c>
      <c r="BB221" s="396" t="s">
        <v>861</v>
      </c>
      <c r="BC221" t="str">
        <f t="shared" si="66"/>
        <v>RFF</v>
      </c>
      <c r="BD221" t="str">
        <f t="shared" si="67"/>
        <v>NAoMe_initial_ethnicity_grp</v>
      </c>
      <c r="BE221" s="397" t="s">
        <v>862</v>
      </c>
      <c r="BF221" t="str">
        <f t="shared" si="68"/>
        <v>Asian or Asian British</v>
      </c>
      <c r="BG221">
        <f t="shared" si="69"/>
        <v>0</v>
      </c>
      <c r="BH221" s="398">
        <f t="shared" si="70"/>
        <v>0</v>
      </c>
      <c r="BO221" s="33"/>
    </row>
    <row r="222" spans="1:67">
      <c r="A222" s="316" t="s">
        <v>27</v>
      </c>
      <c r="B222" t="s">
        <v>380</v>
      </c>
      <c r="C222" t="s">
        <v>910</v>
      </c>
      <c r="D222" t="s">
        <v>314</v>
      </c>
      <c r="E222" s="316" t="s">
        <v>33</v>
      </c>
      <c r="F222" s="316" t="s">
        <v>34</v>
      </c>
      <c r="G222" s="316" t="s">
        <v>443</v>
      </c>
      <c r="H222" s="316" t="s">
        <v>324</v>
      </c>
      <c r="I222" s="316" t="s">
        <v>656</v>
      </c>
      <c r="J222" s="316" t="s">
        <v>287</v>
      </c>
      <c r="K222" s="36">
        <v>0</v>
      </c>
      <c r="L222" s="317">
        <v>0</v>
      </c>
      <c r="M222" s="317">
        <v>0</v>
      </c>
      <c r="N222" s="36">
        <v>7</v>
      </c>
      <c r="O222" s="317">
        <v>2.273000031709671E-2</v>
      </c>
      <c r="P222" s="317">
        <v>2.3180000483989719E-2</v>
      </c>
      <c r="Q222" s="36">
        <v>403</v>
      </c>
      <c r="R222" s="317">
        <v>4.0410000830888748E-2</v>
      </c>
      <c r="S222" s="317">
        <v>4.2520001530647278E-2</v>
      </c>
      <c r="T222" t="s">
        <v>380</v>
      </c>
      <c r="BA222" s="395">
        <v>1</v>
      </c>
      <c r="BB222" s="396" t="s">
        <v>861</v>
      </c>
      <c r="BC222" t="str">
        <f t="shared" si="66"/>
        <v>RFF</v>
      </c>
      <c r="BD222" t="str">
        <f t="shared" si="67"/>
        <v>NAoMe_initial_ethnicity_grp</v>
      </c>
      <c r="BE222" s="397" t="s">
        <v>862</v>
      </c>
      <c r="BF222" t="str">
        <f t="shared" si="68"/>
        <v>Black or Black British</v>
      </c>
      <c r="BG222">
        <f t="shared" si="69"/>
        <v>0</v>
      </c>
      <c r="BH222" s="398">
        <f t="shared" si="70"/>
        <v>0</v>
      </c>
      <c r="BO222" s="33"/>
    </row>
    <row r="223" spans="1:67">
      <c r="A223" s="316" t="s">
        <v>27</v>
      </c>
      <c r="B223" t="s">
        <v>380</v>
      </c>
      <c r="C223" t="s">
        <v>910</v>
      </c>
      <c r="D223" t="s">
        <v>314</v>
      </c>
      <c r="E223" s="316" t="s">
        <v>33</v>
      </c>
      <c r="F223" s="316" t="s">
        <v>34</v>
      </c>
      <c r="G223" s="316" t="s">
        <v>443</v>
      </c>
      <c r="H223" s="316" t="s">
        <v>324</v>
      </c>
      <c r="I223" s="316" t="s">
        <v>656</v>
      </c>
      <c r="J223" s="316" t="s">
        <v>259</v>
      </c>
      <c r="K223" s="36">
        <v>0</v>
      </c>
      <c r="L223" s="317">
        <v>0</v>
      </c>
      <c r="M223" s="317">
        <v>0</v>
      </c>
      <c r="N223" s="36">
        <v>2</v>
      </c>
      <c r="O223" s="317">
        <v>6.490000057965517E-3</v>
      </c>
      <c r="P223" s="317">
        <v>6.6200001165270814E-3</v>
      </c>
      <c r="Q223" s="36">
        <v>98</v>
      </c>
      <c r="R223" s="317">
        <v>9.8299998790025711E-3</v>
      </c>
      <c r="S223" s="317">
        <v>1.0339999571442601E-2</v>
      </c>
      <c r="T223" t="s">
        <v>380</v>
      </c>
      <c r="BA223" s="395">
        <v>1</v>
      </c>
      <c r="BB223" s="396" t="s">
        <v>861</v>
      </c>
      <c r="BC223" t="str">
        <f t="shared" si="66"/>
        <v>RFF</v>
      </c>
      <c r="BD223" t="str">
        <f t="shared" si="67"/>
        <v>NAoMe_initial_ethnicity_grp</v>
      </c>
      <c r="BE223" s="397" t="s">
        <v>862</v>
      </c>
      <c r="BF223" t="str">
        <f t="shared" si="68"/>
        <v>Mixed</v>
      </c>
      <c r="BG223">
        <f t="shared" si="69"/>
        <v>0</v>
      </c>
      <c r="BH223" s="398">
        <f t="shared" si="70"/>
        <v>0</v>
      </c>
      <c r="BO223" s="33"/>
    </row>
    <row r="224" spans="1:67">
      <c r="A224" s="316" t="s">
        <v>27</v>
      </c>
      <c r="B224" t="s">
        <v>380</v>
      </c>
      <c r="C224" t="s">
        <v>910</v>
      </c>
      <c r="D224" t="s">
        <v>314</v>
      </c>
      <c r="E224" s="316" t="s">
        <v>33</v>
      </c>
      <c r="F224" s="316" t="s">
        <v>34</v>
      </c>
      <c r="G224" s="316" t="s">
        <v>443</v>
      </c>
      <c r="H224" s="316" t="s">
        <v>324</v>
      </c>
      <c r="I224" s="316" t="s">
        <v>656</v>
      </c>
      <c r="J224" s="316" t="s">
        <v>288</v>
      </c>
      <c r="K224" s="36">
        <v>0</v>
      </c>
      <c r="L224" s="317">
        <v>0</v>
      </c>
      <c r="M224" s="317">
        <v>0</v>
      </c>
      <c r="N224" s="36">
        <v>2</v>
      </c>
      <c r="O224" s="317">
        <v>6.490000057965517E-3</v>
      </c>
      <c r="P224" s="317">
        <v>6.6200001165270814E-3</v>
      </c>
      <c r="Q224" s="36">
        <v>246</v>
      </c>
      <c r="R224" s="317">
        <v>2.466999925673008E-2</v>
      </c>
      <c r="S224" s="317">
        <v>2.5960000231862072E-2</v>
      </c>
      <c r="T224" t="s">
        <v>380</v>
      </c>
      <c r="BA224" s="395">
        <v>1</v>
      </c>
      <c r="BB224" s="396" t="s">
        <v>861</v>
      </c>
      <c r="BC224" t="str">
        <f t="shared" si="66"/>
        <v>RFF</v>
      </c>
      <c r="BD224" t="str">
        <f t="shared" si="67"/>
        <v>NAoMe_initial_ethnicity_grp</v>
      </c>
      <c r="BE224" s="397" t="s">
        <v>862</v>
      </c>
      <c r="BF224" t="str">
        <f t="shared" si="68"/>
        <v>Other Ethnic Group</v>
      </c>
      <c r="BG224">
        <f t="shared" si="69"/>
        <v>0</v>
      </c>
      <c r="BH224" s="398">
        <f t="shared" si="70"/>
        <v>0</v>
      </c>
      <c r="BO224" s="33"/>
    </row>
    <row r="225" spans="1:67">
      <c r="A225" s="316" t="s">
        <v>27</v>
      </c>
      <c r="B225" t="s">
        <v>380</v>
      </c>
      <c r="C225" t="s">
        <v>910</v>
      </c>
      <c r="D225" t="s">
        <v>314</v>
      </c>
      <c r="E225" s="316" t="s">
        <v>33</v>
      </c>
      <c r="F225" s="316" t="s">
        <v>34</v>
      </c>
      <c r="G225" s="316" t="s">
        <v>443</v>
      </c>
      <c r="H225" s="316" t="s">
        <v>324</v>
      </c>
      <c r="I225" s="316" t="s">
        <v>656</v>
      </c>
      <c r="J225" s="316" t="s">
        <v>260</v>
      </c>
      <c r="K225" s="36">
        <v>1</v>
      </c>
      <c r="L225" s="317">
        <v>3.4480001777410507E-2</v>
      </c>
      <c r="M225" s="317"/>
      <c r="N225" s="36">
        <v>6</v>
      </c>
      <c r="O225" s="317">
        <v>1.947999931871891E-2</v>
      </c>
      <c r="P225" s="317"/>
      <c r="Q225" s="36">
        <v>495</v>
      </c>
      <c r="R225" s="317">
        <v>4.9639999866485603E-2</v>
      </c>
      <c r="S225" s="317"/>
      <c r="T225" t="s">
        <v>380</v>
      </c>
      <c r="BA225" s="395">
        <v>1</v>
      </c>
      <c r="BB225" s="396" t="s">
        <v>861</v>
      </c>
      <c r="BC225" t="str">
        <f t="shared" si="66"/>
        <v>RFF</v>
      </c>
      <c r="BD225" t="str">
        <f t="shared" si="67"/>
        <v>NAoMe_initial_ethnicity_grp</v>
      </c>
      <c r="BE225" s="397" t="s">
        <v>862</v>
      </c>
      <c r="BF225" t="str">
        <f t="shared" si="68"/>
        <v>Unknown</v>
      </c>
      <c r="BG225">
        <f t="shared" si="69"/>
        <v>1</v>
      </c>
      <c r="BH225" s="398">
        <f t="shared" si="70"/>
        <v>3.4480001777410507E-2</v>
      </c>
      <c r="BO225" s="33"/>
    </row>
    <row r="226" spans="1:67">
      <c r="A226" s="316" t="s">
        <v>27</v>
      </c>
      <c r="B226" t="s">
        <v>380</v>
      </c>
      <c r="C226" t="s">
        <v>910</v>
      </c>
      <c r="D226" t="s">
        <v>314</v>
      </c>
      <c r="E226" s="316" t="s">
        <v>33</v>
      </c>
      <c r="F226" s="316" t="s">
        <v>34</v>
      </c>
      <c r="G226" s="316" t="s">
        <v>443</v>
      </c>
      <c r="H226" s="316" t="s">
        <v>324</v>
      </c>
      <c r="I226" s="316" t="s">
        <v>656</v>
      </c>
      <c r="J226" s="316" t="s">
        <v>258</v>
      </c>
      <c r="K226" s="36">
        <v>28</v>
      </c>
      <c r="L226" s="317">
        <v>0.96552002429962158</v>
      </c>
      <c r="M226" s="317">
        <v>1</v>
      </c>
      <c r="N226" s="36">
        <v>285</v>
      </c>
      <c r="O226" s="317">
        <v>0.92532002925872803</v>
      </c>
      <c r="P226" s="317">
        <v>0.94371002912521362</v>
      </c>
      <c r="Q226" s="36">
        <v>8238</v>
      </c>
      <c r="R226" s="317">
        <v>0.82611000537872314</v>
      </c>
      <c r="S226" s="317">
        <v>0.86926001310348511</v>
      </c>
      <c r="T226" t="s">
        <v>380</v>
      </c>
      <c r="BA226" s="395">
        <v>1</v>
      </c>
      <c r="BB226" s="396" t="s">
        <v>861</v>
      </c>
      <c r="BC226" t="str">
        <f t="shared" si="66"/>
        <v>RFF</v>
      </c>
      <c r="BD226" t="str">
        <f t="shared" si="67"/>
        <v>NAoMe_initial_ethnicity_grp</v>
      </c>
      <c r="BE226" s="397" t="s">
        <v>862</v>
      </c>
      <c r="BF226" t="str">
        <f t="shared" si="68"/>
        <v>White</v>
      </c>
      <c r="BG226">
        <f t="shared" si="69"/>
        <v>28</v>
      </c>
      <c r="BH226" s="398">
        <f t="shared" si="70"/>
        <v>0.96552002429962158</v>
      </c>
      <c r="BO226" s="33"/>
    </row>
    <row r="227" spans="1:67">
      <c r="A227" s="316" t="s">
        <v>27</v>
      </c>
      <c r="B227" t="s">
        <v>380</v>
      </c>
      <c r="C227" t="s">
        <v>910</v>
      </c>
      <c r="D227" t="s">
        <v>314</v>
      </c>
      <c r="E227" s="316" t="s">
        <v>33</v>
      </c>
      <c r="F227" s="316" t="s">
        <v>34</v>
      </c>
      <c r="G227" s="316" t="s">
        <v>443</v>
      </c>
      <c r="H227" s="316" t="s">
        <v>324</v>
      </c>
      <c r="I227" s="316" t="s">
        <v>657</v>
      </c>
      <c r="J227" s="316" t="s">
        <v>817</v>
      </c>
      <c r="K227" s="36">
        <v>27</v>
      </c>
      <c r="L227" s="317">
        <v>0.93102997541427612</v>
      </c>
      <c r="M227" s="317"/>
      <c r="N227" s="36">
        <v>294</v>
      </c>
      <c r="O227" s="317">
        <v>0.95455002784729004</v>
      </c>
      <c r="P227" s="317"/>
      <c r="Q227" s="36">
        <v>9359</v>
      </c>
      <c r="R227" s="317">
        <v>0.93853002786636353</v>
      </c>
      <c r="S227" s="317"/>
      <c r="T227" t="s">
        <v>380</v>
      </c>
      <c r="BA227" s="395">
        <v>1</v>
      </c>
      <c r="BB227" s="396" t="s">
        <v>861</v>
      </c>
      <c r="BC227" t="str">
        <f t="shared" si="66"/>
        <v>RFF</v>
      </c>
      <c r="BD227" t="str">
        <f t="shared" si="67"/>
        <v>NAoMe_initial_final_route</v>
      </c>
      <c r="BE227" s="397" t="s">
        <v>862</v>
      </c>
      <c r="BF227" t="str">
        <f t="shared" si="68"/>
        <v>Not screened</v>
      </c>
      <c r="BG227">
        <f t="shared" si="69"/>
        <v>27</v>
      </c>
      <c r="BH227" s="398">
        <f t="shared" si="70"/>
        <v>0.93102997541427612</v>
      </c>
      <c r="BO227" s="33"/>
    </row>
    <row r="228" spans="1:67">
      <c r="A228" s="316" t="s">
        <v>27</v>
      </c>
      <c r="B228" t="s">
        <v>380</v>
      </c>
      <c r="C228" t="s">
        <v>910</v>
      </c>
      <c r="D228" t="s">
        <v>314</v>
      </c>
      <c r="E228" s="316" t="s">
        <v>33</v>
      </c>
      <c r="F228" s="316" t="s">
        <v>34</v>
      </c>
      <c r="G228" s="316" t="s">
        <v>443</v>
      </c>
      <c r="H228" s="316" t="s">
        <v>324</v>
      </c>
      <c r="I228" s="316" t="s">
        <v>657</v>
      </c>
      <c r="J228" s="316" t="s">
        <v>352</v>
      </c>
      <c r="K228" s="36">
        <v>2</v>
      </c>
      <c r="L228" s="317">
        <v>6.8970002233982086E-2</v>
      </c>
      <c r="M228" s="317"/>
      <c r="N228" s="36">
        <v>14</v>
      </c>
      <c r="O228" s="317">
        <v>4.544999822974205E-2</v>
      </c>
      <c r="P228" s="317"/>
      <c r="Q228" s="36">
        <v>613</v>
      </c>
      <c r="R228" s="317">
        <v>6.1469998210668557E-2</v>
      </c>
      <c r="S228" s="317"/>
      <c r="T228" t="s">
        <v>380</v>
      </c>
      <c r="BA228" s="395">
        <v>1</v>
      </c>
      <c r="BB228" s="396" t="s">
        <v>861</v>
      </c>
      <c r="BC228" t="str">
        <f t="shared" si="66"/>
        <v>RFF</v>
      </c>
      <c r="BD228" t="str">
        <f t="shared" si="67"/>
        <v>NAoMe_initial_final_route</v>
      </c>
      <c r="BE228" s="397" t="s">
        <v>862</v>
      </c>
      <c r="BF228" t="str">
        <f t="shared" si="68"/>
        <v>Screening</v>
      </c>
      <c r="BG228">
        <f t="shared" si="69"/>
        <v>2</v>
      </c>
      <c r="BH228" s="398">
        <f t="shared" si="70"/>
        <v>6.8970002233982086E-2</v>
      </c>
      <c r="BO228" s="33"/>
    </row>
    <row r="229" spans="1:67">
      <c r="A229" s="316" t="s">
        <v>27</v>
      </c>
      <c r="B229" t="s">
        <v>380</v>
      </c>
      <c r="C229" t="s">
        <v>910</v>
      </c>
      <c r="D229" t="s">
        <v>314</v>
      </c>
      <c r="E229" s="316" t="s">
        <v>33</v>
      </c>
      <c r="F229" s="316" t="s">
        <v>34</v>
      </c>
      <c r="G229" s="316" t="s">
        <v>443</v>
      </c>
      <c r="H229" s="316" t="s">
        <v>324</v>
      </c>
      <c r="I229" s="316" t="s">
        <v>303</v>
      </c>
      <c r="J229" s="316" t="s">
        <v>308</v>
      </c>
      <c r="K229" s="36">
        <v>2</v>
      </c>
      <c r="L229" s="317">
        <v>6.8970002233982086E-2</v>
      </c>
      <c r="M229" s="317"/>
      <c r="N229" s="36">
        <v>63</v>
      </c>
      <c r="O229" s="317">
        <v>0.20454999804496771</v>
      </c>
      <c r="P229" s="317"/>
      <c r="Q229" s="36">
        <v>1652</v>
      </c>
      <c r="R229" s="317">
        <v>0.1656599938869476</v>
      </c>
      <c r="S229" s="317"/>
      <c r="T229" t="s">
        <v>380</v>
      </c>
      <c r="BA229" s="395">
        <v>1</v>
      </c>
      <c r="BB229" s="396" t="s">
        <v>861</v>
      </c>
      <c r="BC229" t="str">
        <f t="shared" si="66"/>
        <v>RFF</v>
      </c>
      <c r="BD229" t="str">
        <f t="shared" si="67"/>
        <v>NAoMe_initial_final_stage_tum</v>
      </c>
      <c r="BE229" s="397" t="s">
        <v>862</v>
      </c>
      <c r="BF229" t="str">
        <f t="shared" si="68"/>
        <v>Not staged/Unstated</v>
      </c>
      <c r="BG229">
        <f t="shared" si="69"/>
        <v>2</v>
      </c>
      <c r="BH229" s="398">
        <f t="shared" si="70"/>
        <v>6.8970002233982086E-2</v>
      </c>
      <c r="BO229" s="33"/>
    </row>
    <row r="230" spans="1:67">
      <c r="A230" s="316" t="s">
        <v>27</v>
      </c>
      <c r="B230" t="s">
        <v>380</v>
      </c>
      <c r="C230" t="s">
        <v>910</v>
      </c>
      <c r="D230" t="s">
        <v>314</v>
      </c>
      <c r="E230" s="316" t="s">
        <v>33</v>
      </c>
      <c r="F230" s="316" t="s">
        <v>34</v>
      </c>
      <c r="G230" s="316" t="s">
        <v>443</v>
      </c>
      <c r="H230" s="316" t="s">
        <v>324</v>
      </c>
      <c r="I230" s="316" t="s">
        <v>303</v>
      </c>
      <c r="J230" s="316" t="s">
        <v>304</v>
      </c>
      <c r="K230" s="36">
        <v>0</v>
      </c>
      <c r="L230" s="317">
        <v>0</v>
      </c>
      <c r="M230" s="317">
        <v>0</v>
      </c>
      <c r="N230" s="36">
        <v>2</v>
      </c>
      <c r="O230" s="317">
        <v>6.490000057965517E-3</v>
      </c>
      <c r="P230" s="317">
        <v>8.1599997356534004E-3</v>
      </c>
      <c r="Q230" s="36">
        <v>64</v>
      </c>
      <c r="R230" s="317">
        <v>6.4199999906122676E-3</v>
      </c>
      <c r="S230" s="317">
        <v>7.689999882131815E-3</v>
      </c>
      <c r="T230" t="s">
        <v>380</v>
      </c>
      <c r="BA230" s="395">
        <v>1</v>
      </c>
      <c r="BB230" s="396" t="s">
        <v>861</v>
      </c>
      <c r="BC230" t="str">
        <f t="shared" si="66"/>
        <v>RFF</v>
      </c>
      <c r="BD230" t="str">
        <f t="shared" si="67"/>
        <v>NAoMe_initial_final_stage_tum</v>
      </c>
      <c r="BE230" s="397" t="s">
        <v>862</v>
      </c>
      <c r="BF230" t="str">
        <f t="shared" si="68"/>
        <v>Stage 0</v>
      </c>
      <c r="BG230">
        <f t="shared" si="69"/>
        <v>0</v>
      </c>
      <c r="BH230" s="398">
        <f t="shared" si="70"/>
        <v>0</v>
      </c>
      <c r="BO230" s="33"/>
    </row>
    <row r="231" spans="1:67">
      <c r="A231" s="316" t="s">
        <v>27</v>
      </c>
      <c r="B231" t="s">
        <v>380</v>
      </c>
      <c r="C231" t="s">
        <v>910</v>
      </c>
      <c r="D231" t="s">
        <v>314</v>
      </c>
      <c r="E231" s="316" t="s">
        <v>33</v>
      </c>
      <c r="F231" s="316" t="s">
        <v>34</v>
      </c>
      <c r="G231" s="316" t="s">
        <v>443</v>
      </c>
      <c r="H231" s="316" t="s">
        <v>324</v>
      </c>
      <c r="I231" s="316" t="s">
        <v>303</v>
      </c>
      <c r="J231" s="316" t="s">
        <v>305</v>
      </c>
      <c r="K231" s="36">
        <v>2</v>
      </c>
      <c r="L231" s="317">
        <v>6.8970002233982086E-2</v>
      </c>
      <c r="M231" s="317">
        <v>7.4069999158382416E-2</v>
      </c>
      <c r="N231" s="36">
        <v>18</v>
      </c>
      <c r="O231" s="317">
        <v>5.843999981880188E-2</v>
      </c>
      <c r="P231" s="317">
        <v>7.3469996452331543E-2</v>
      </c>
      <c r="Q231" s="36">
        <v>359</v>
      </c>
      <c r="R231" s="317">
        <v>3.5999998450279243E-2</v>
      </c>
      <c r="S231" s="317">
        <v>4.3150000274181373E-2</v>
      </c>
      <c r="T231" t="s">
        <v>380</v>
      </c>
      <c r="BA231" s="395">
        <v>1</v>
      </c>
      <c r="BB231" s="396" t="s">
        <v>861</v>
      </c>
      <c r="BC231" t="str">
        <f t="shared" si="66"/>
        <v>RFF</v>
      </c>
      <c r="BD231" t="str">
        <f t="shared" si="67"/>
        <v>NAoMe_initial_final_stage_tum</v>
      </c>
      <c r="BE231" s="397" t="s">
        <v>862</v>
      </c>
      <c r="BF231" t="str">
        <f t="shared" si="68"/>
        <v>Stage 1</v>
      </c>
      <c r="BG231">
        <f t="shared" si="69"/>
        <v>2</v>
      </c>
      <c r="BH231" s="398">
        <f t="shared" si="70"/>
        <v>6.8970002233982086E-2</v>
      </c>
      <c r="BO231" s="33"/>
    </row>
    <row r="232" spans="1:67">
      <c r="A232" s="316" t="s">
        <v>27</v>
      </c>
      <c r="B232" t="s">
        <v>380</v>
      </c>
      <c r="C232" t="s">
        <v>910</v>
      </c>
      <c r="D232" t="s">
        <v>314</v>
      </c>
      <c r="E232" s="316" t="s">
        <v>33</v>
      </c>
      <c r="F232" s="316" t="s">
        <v>34</v>
      </c>
      <c r="G232" s="316" t="s">
        <v>443</v>
      </c>
      <c r="H232" s="316" t="s">
        <v>324</v>
      </c>
      <c r="I232" s="316" t="s">
        <v>303</v>
      </c>
      <c r="J232" s="316" t="s">
        <v>306</v>
      </c>
      <c r="K232" s="36">
        <v>8</v>
      </c>
      <c r="L232" s="317">
        <v>0.2758600115776062</v>
      </c>
      <c r="M232" s="317">
        <v>0.29629999399185181</v>
      </c>
      <c r="N232" s="36">
        <v>29</v>
      </c>
      <c r="O232" s="317">
        <v>9.4159997999668121E-2</v>
      </c>
      <c r="P232" s="317">
        <v>0.118369996547699</v>
      </c>
      <c r="Q232" s="36">
        <v>996</v>
      </c>
      <c r="R232" s="317">
        <v>9.9880002439022064E-2</v>
      </c>
      <c r="S232" s="317">
        <v>0.11970999836921691</v>
      </c>
      <c r="T232" t="s">
        <v>380</v>
      </c>
      <c r="BA232" s="395">
        <v>1</v>
      </c>
      <c r="BB232" s="396" t="s">
        <v>861</v>
      </c>
      <c r="BC232" t="str">
        <f t="shared" si="66"/>
        <v>RFF</v>
      </c>
      <c r="BD232" t="str">
        <f t="shared" si="67"/>
        <v>NAoMe_initial_final_stage_tum</v>
      </c>
      <c r="BE232" s="397" t="s">
        <v>862</v>
      </c>
      <c r="BF232" t="str">
        <f t="shared" si="68"/>
        <v>Stage 2</v>
      </c>
      <c r="BG232">
        <f t="shared" si="69"/>
        <v>8</v>
      </c>
      <c r="BH232" s="398">
        <f t="shared" si="70"/>
        <v>0.2758600115776062</v>
      </c>
      <c r="BO232" s="33"/>
    </row>
    <row r="233" spans="1:67">
      <c r="A233" s="316" t="s">
        <v>27</v>
      </c>
      <c r="B233" t="s">
        <v>380</v>
      </c>
      <c r="C233" t="s">
        <v>910</v>
      </c>
      <c r="D233" t="s">
        <v>314</v>
      </c>
      <c r="E233" s="316" t="s">
        <v>33</v>
      </c>
      <c r="F233" s="316" t="s">
        <v>34</v>
      </c>
      <c r="G233" s="316" t="s">
        <v>443</v>
      </c>
      <c r="H233" s="316" t="s">
        <v>324</v>
      </c>
      <c r="I233" s="316" t="s">
        <v>303</v>
      </c>
      <c r="J233" s="316" t="s">
        <v>307</v>
      </c>
      <c r="K233" s="36">
        <v>0</v>
      </c>
      <c r="L233" s="317">
        <v>0</v>
      </c>
      <c r="M233" s="317">
        <v>0</v>
      </c>
      <c r="N233" s="36">
        <v>14</v>
      </c>
      <c r="O233" s="317">
        <v>4.544999822974205E-2</v>
      </c>
      <c r="P233" s="317">
        <v>5.714000016450882E-2</v>
      </c>
      <c r="Q233" s="36">
        <v>742</v>
      </c>
      <c r="R233" s="317">
        <v>7.4409998953342438E-2</v>
      </c>
      <c r="S233" s="317">
        <v>8.9180000126361847E-2</v>
      </c>
      <c r="T233" t="s">
        <v>380</v>
      </c>
      <c r="BA233" s="395">
        <v>1</v>
      </c>
      <c r="BB233" s="396" t="s">
        <v>861</v>
      </c>
      <c r="BC233" t="str">
        <f t="shared" si="66"/>
        <v>RFF</v>
      </c>
      <c r="BD233" t="str">
        <f t="shared" si="67"/>
        <v>NAoMe_initial_final_stage_tum</v>
      </c>
      <c r="BE233" s="397" t="s">
        <v>862</v>
      </c>
      <c r="BF233" t="str">
        <f t="shared" si="68"/>
        <v>Stage 3</v>
      </c>
      <c r="BG233">
        <f t="shared" si="69"/>
        <v>0</v>
      </c>
      <c r="BH233" s="398">
        <f t="shared" si="70"/>
        <v>0</v>
      </c>
      <c r="BO233" s="33"/>
    </row>
    <row r="234" spans="1:67">
      <c r="A234" s="316" t="s">
        <v>27</v>
      </c>
      <c r="B234" t="s">
        <v>380</v>
      </c>
      <c r="C234" t="s">
        <v>910</v>
      </c>
      <c r="D234" t="s">
        <v>314</v>
      </c>
      <c r="E234" s="316" t="s">
        <v>33</v>
      </c>
      <c r="F234" s="316" t="s">
        <v>34</v>
      </c>
      <c r="G234" s="316" t="s">
        <v>443</v>
      </c>
      <c r="H234" s="316" t="s">
        <v>324</v>
      </c>
      <c r="I234" s="316" t="s">
        <v>303</v>
      </c>
      <c r="J234" s="316" t="s">
        <v>336</v>
      </c>
      <c r="K234" s="36">
        <v>17</v>
      </c>
      <c r="L234" s="317">
        <v>0.58621001243591309</v>
      </c>
      <c r="M234" s="317">
        <v>0.62963002920150757</v>
      </c>
      <c r="N234" s="36">
        <v>182</v>
      </c>
      <c r="O234" s="317">
        <v>0.59091001749038696</v>
      </c>
      <c r="P234" s="317">
        <v>0.74286001920700073</v>
      </c>
      <c r="Q234" s="36">
        <v>6159</v>
      </c>
      <c r="R234" s="317">
        <v>0.6176300048828125</v>
      </c>
      <c r="S234" s="317">
        <v>0.74026000499725342</v>
      </c>
      <c r="T234" t="s">
        <v>380</v>
      </c>
      <c r="BA234" s="395">
        <v>1</v>
      </c>
      <c r="BB234" s="396" t="s">
        <v>861</v>
      </c>
      <c r="BC234" t="str">
        <f t="shared" si="66"/>
        <v>RFF</v>
      </c>
      <c r="BD234" t="str">
        <f t="shared" si="67"/>
        <v>NAoMe_initial_final_stage_tum</v>
      </c>
      <c r="BE234" s="397" t="s">
        <v>862</v>
      </c>
      <c r="BF234" t="str">
        <f t="shared" si="68"/>
        <v>Stage 4</v>
      </c>
      <c r="BG234">
        <f t="shared" si="69"/>
        <v>17</v>
      </c>
      <c r="BH234" s="398">
        <f t="shared" si="70"/>
        <v>0.58621001243591309</v>
      </c>
      <c r="BO234" s="33"/>
    </row>
    <row r="235" spans="1:67">
      <c r="A235" s="316" t="s">
        <v>27</v>
      </c>
      <c r="B235" t="s">
        <v>380</v>
      </c>
      <c r="C235" t="s">
        <v>910</v>
      </c>
      <c r="D235" t="s">
        <v>314</v>
      </c>
      <c r="E235" s="316" t="s">
        <v>33</v>
      </c>
      <c r="F235" s="316" t="s">
        <v>34</v>
      </c>
      <c r="G235" s="316" t="s">
        <v>443</v>
      </c>
      <c r="H235" s="316" t="s">
        <v>324</v>
      </c>
      <c r="I235" s="316" t="s">
        <v>342</v>
      </c>
      <c r="J235" s="316" t="s">
        <v>343</v>
      </c>
      <c r="K235" s="36">
        <v>2</v>
      </c>
      <c r="L235" s="317">
        <v>6.8970002233982086E-2</v>
      </c>
      <c r="M235" s="317"/>
      <c r="N235" s="36">
        <v>63</v>
      </c>
      <c r="O235" s="317">
        <v>0.20454999804496771</v>
      </c>
      <c r="P235" s="317"/>
      <c r="Q235" s="36">
        <v>1652</v>
      </c>
      <c r="R235" s="317">
        <v>0.1656599938869476</v>
      </c>
      <c r="S235" s="317"/>
      <c r="T235" t="s">
        <v>380</v>
      </c>
      <c r="BA235" s="395">
        <v>1</v>
      </c>
      <c r="BB235" s="396" t="s">
        <v>861</v>
      </c>
      <c r="BC235" t="str">
        <f t="shared" si="66"/>
        <v>RFF</v>
      </c>
      <c r="BD235" t="str">
        <f t="shared" si="67"/>
        <v>NAoMe_initial_final_stage_tum_grp</v>
      </c>
      <c r="BE235" s="397" t="s">
        <v>862</v>
      </c>
      <c r="BF235" t="str">
        <f t="shared" si="68"/>
        <v>MBC in HESAPC</v>
      </c>
      <c r="BG235">
        <f t="shared" si="69"/>
        <v>2</v>
      </c>
      <c r="BH235" s="398">
        <f t="shared" si="70"/>
        <v>6.8970002233982086E-2</v>
      </c>
      <c r="BO235" s="33"/>
    </row>
    <row r="236" spans="1:67">
      <c r="A236" s="316" t="s">
        <v>27</v>
      </c>
      <c r="B236" t="s">
        <v>380</v>
      </c>
      <c r="C236" t="s">
        <v>910</v>
      </c>
      <c r="D236" t="s">
        <v>314</v>
      </c>
      <c r="E236" s="316" t="s">
        <v>33</v>
      </c>
      <c r="F236" s="316" t="s">
        <v>34</v>
      </c>
      <c r="G236" s="316" t="s">
        <v>443</v>
      </c>
      <c r="H236" s="316" t="s">
        <v>324</v>
      </c>
      <c r="I236" s="316" t="s">
        <v>342</v>
      </c>
      <c r="J236" s="316" t="s">
        <v>344</v>
      </c>
      <c r="K236" s="36">
        <v>11</v>
      </c>
      <c r="L236" s="317">
        <v>0.3793100118637085</v>
      </c>
      <c r="M236" s="317">
        <v>0.40740999579429632</v>
      </c>
      <c r="N236" s="36">
        <v>62</v>
      </c>
      <c r="O236" s="317">
        <v>0.2012999951839447</v>
      </c>
      <c r="P236" s="317">
        <v>0.25306001305580139</v>
      </c>
      <c r="Q236" s="36">
        <v>2161</v>
      </c>
      <c r="R236" s="317">
        <v>0.2167100012302399</v>
      </c>
      <c r="S236" s="317">
        <v>0.25973999500274658</v>
      </c>
      <c r="T236" t="s">
        <v>380</v>
      </c>
      <c r="BA236" s="395">
        <v>1</v>
      </c>
      <c r="BB236" s="396" t="s">
        <v>861</v>
      </c>
      <c r="BC236" t="str">
        <f t="shared" si="66"/>
        <v>RFF</v>
      </c>
      <c r="BD236" t="str">
        <f t="shared" si="67"/>
        <v>NAoMe_initial_final_stage_tum_grp</v>
      </c>
      <c r="BE236" s="397" t="s">
        <v>862</v>
      </c>
      <c r="BF236" t="str">
        <f t="shared" si="68"/>
        <v>Stage 0-3</v>
      </c>
      <c r="BG236">
        <f t="shared" si="69"/>
        <v>11</v>
      </c>
      <c r="BH236" s="398">
        <f t="shared" si="70"/>
        <v>0.3793100118637085</v>
      </c>
      <c r="BO236" s="33"/>
    </row>
    <row r="237" spans="1:67">
      <c r="A237" s="316" t="s">
        <v>27</v>
      </c>
      <c r="B237" t="s">
        <v>380</v>
      </c>
      <c r="C237" t="s">
        <v>910</v>
      </c>
      <c r="D237" t="s">
        <v>314</v>
      </c>
      <c r="E237" s="316" t="s">
        <v>33</v>
      </c>
      <c r="F237" s="316" t="s">
        <v>34</v>
      </c>
      <c r="G237" s="316" t="s">
        <v>443</v>
      </c>
      <c r="H237" s="316" t="s">
        <v>324</v>
      </c>
      <c r="I237" s="316" t="s">
        <v>342</v>
      </c>
      <c r="J237" s="316" t="s">
        <v>336</v>
      </c>
      <c r="K237" s="36">
        <v>16</v>
      </c>
      <c r="L237" s="317">
        <v>0.5517200231552124</v>
      </c>
      <c r="M237" s="317">
        <v>0.59258997440338135</v>
      </c>
      <c r="N237" s="36">
        <v>183</v>
      </c>
      <c r="O237" s="317">
        <v>0.59416002035140991</v>
      </c>
      <c r="P237" s="317">
        <v>0.746940016746521</v>
      </c>
      <c r="Q237" s="36">
        <v>6159</v>
      </c>
      <c r="R237" s="317">
        <v>0.6176300048828125</v>
      </c>
      <c r="S237" s="317">
        <v>0.74026000499725342</v>
      </c>
      <c r="T237" t="s">
        <v>380</v>
      </c>
      <c r="BA237" s="395">
        <v>1</v>
      </c>
      <c r="BB237" s="396" t="s">
        <v>861</v>
      </c>
      <c r="BC237" t="str">
        <f t="shared" si="66"/>
        <v>RFF</v>
      </c>
      <c r="BD237" t="str">
        <f t="shared" si="67"/>
        <v>NAoMe_initial_final_stage_tum_grp</v>
      </c>
      <c r="BE237" s="397" t="s">
        <v>862</v>
      </c>
      <c r="BF237" t="str">
        <f t="shared" si="68"/>
        <v>Stage 4</v>
      </c>
      <c r="BG237">
        <f t="shared" si="69"/>
        <v>16</v>
      </c>
      <c r="BH237" s="398">
        <f t="shared" si="70"/>
        <v>0.5517200231552124</v>
      </c>
      <c r="BO237" s="33"/>
    </row>
    <row r="238" spans="1:67">
      <c r="A238" s="316" t="s">
        <v>27</v>
      </c>
      <c r="B238" t="s">
        <v>380</v>
      </c>
      <c r="C238" t="s">
        <v>910</v>
      </c>
      <c r="D238" t="s">
        <v>314</v>
      </c>
      <c r="E238" s="316" t="s">
        <v>33</v>
      </c>
      <c r="F238" s="316" t="s">
        <v>34</v>
      </c>
      <c r="G238" s="316" t="s">
        <v>443</v>
      </c>
      <c r="H238" s="316" t="s">
        <v>324</v>
      </c>
      <c r="I238" s="316" t="s">
        <v>658</v>
      </c>
      <c r="J238" s="316" t="s">
        <v>345</v>
      </c>
      <c r="K238" s="36">
        <v>29</v>
      </c>
      <c r="L238" s="317">
        <v>1</v>
      </c>
      <c r="M238" s="317"/>
      <c r="N238" s="36">
        <v>308</v>
      </c>
      <c r="O238" s="317">
        <v>1</v>
      </c>
      <c r="P238" s="317"/>
      <c r="Q238" s="36">
        <v>9972</v>
      </c>
      <c r="R238" s="317">
        <v>1</v>
      </c>
      <c r="S238" s="317"/>
      <c r="T238" t="s">
        <v>380</v>
      </c>
      <c r="BA238" s="395">
        <v>1</v>
      </c>
      <c r="BB238" s="396" t="s">
        <v>861</v>
      </c>
      <c r="BC238" t="str">
        <f t="shared" si="66"/>
        <v>RFF</v>
      </c>
      <c r="BD238" t="str">
        <f t="shared" si="67"/>
        <v>NAoMe_initial_final_who_ps</v>
      </c>
      <c r="BE238" s="397" t="s">
        <v>862</v>
      </c>
      <c r="BF238" t="str">
        <f t="shared" si="68"/>
        <v>Not recorded</v>
      </c>
      <c r="BG238">
        <f t="shared" si="69"/>
        <v>29</v>
      </c>
      <c r="BH238" s="398">
        <f t="shared" si="70"/>
        <v>1</v>
      </c>
      <c r="BO238" s="33"/>
    </row>
    <row r="239" spans="1:67">
      <c r="A239" s="316" t="s">
        <v>27</v>
      </c>
      <c r="B239" t="s">
        <v>380</v>
      </c>
      <c r="C239" t="s">
        <v>910</v>
      </c>
      <c r="D239" t="s">
        <v>314</v>
      </c>
      <c r="E239" s="316" t="s">
        <v>33</v>
      </c>
      <c r="F239" s="316" t="s">
        <v>34</v>
      </c>
      <c r="G239" s="316" t="s">
        <v>443</v>
      </c>
      <c r="H239" s="316" t="s">
        <v>324</v>
      </c>
      <c r="I239" s="316" t="s">
        <v>291</v>
      </c>
      <c r="J239" s="316" t="s">
        <v>313</v>
      </c>
      <c r="K239" s="36">
        <v>29</v>
      </c>
      <c r="L239" s="317">
        <v>1</v>
      </c>
      <c r="M239" s="317"/>
      <c r="N239" s="36">
        <v>302</v>
      </c>
      <c r="O239" s="317">
        <v>0.98052000999450684</v>
      </c>
      <c r="P239" s="317"/>
      <c r="Q239" s="36">
        <v>9846</v>
      </c>
      <c r="R239" s="317">
        <v>0.98736000061035156</v>
      </c>
      <c r="S239" s="317"/>
      <c r="T239" t="s">
        <v>380</v>
      </c>
      <c r="BA239" s="395">
        <v>1</v>
      </c>
      <c r="BB239" s="396" t="s">
        <v>861</v>
      </c>
      <c r="BC239" t="str">
        <f t="shared" si="66"/>
        <v>RFF</v>
      </c>
      <c r="BD239" t="str">
        <f t="shared" si="67"/>
        <v>NAoMe_initial_gender</v>
      </c>
      <c r="BE239" s="397" t="s">
        <v>862</v>
      </c>
      <c r="BF239" t="str">
        <f t="shared" si="68"/>
        <v>Female</v>
      </c>
      <c r="BG239">
        <f t="shared" si="69"/>
        <v>29</v>
      </c>
      <c r="BH239" s="398">
        <f t="shared" si="70"/>
        <v>1</v>
      </c>
      <c r="BO239" s="33"/>
    </row>
    <row r="240" spans="1:67">
      <c r="A240" s="316" t="s">
        <v>27</v>
      </c>
      <c r="B240" t="s">
        <v>380</v>
      </c>
      <c r="C240" t="s">
        <v>910</v>
      </c>
      <c r="D240" t="s">
        <v>314</v>
      </c>
      <c r="E240" s="316" t="s">
        <v>33</v>
      </c>
      <c r="F240" s="316" t="s">
        <v>34</v>
      </c>
      <c r="G240" s="316" t="s">
        <v>443</v>
      </c>
      <c r="H240" s="316" t="s">
        <v>324</v>
      </c>
      <c r="I240" s="316" t="s">
        <v>291</v>
      </c>
      <c r="J240" s="316" t="s">
        <v>293</v>
      </c>
      <c r="K240" s="36">
        <v>0</v>
      </c>
      <c r="L240" s="317">
        <v>0</v>
      </c>
      <c r="M240" s="317"/>
      <c r="N240" s="36">
        <v>6</v>
      </c>
      <c r="O240" s="317">
        <v>1.947999931871891E-2</v>
      </c>
      <c r="P240" s="317"/>
      <c r="Q240" s="36">
        <v>126</v>
      </c>
      <c r="R240" s="317">
        <v>1.264000032097101E-2</v>
      </c>
      <c r="S240" s="317"/>
      <c r="T240" t="s">
        <v>380</v>
      </c>
      <c r="BA240" s="395">
        <v>1</v>
      </c>
      <c r="BB240" s="396" t="s">
        <v>861</v>
      </c>
      <c r="BC240" t="str">
        <f t="shared" si="66"/>
        <v>RFF</v>
      </c>
      <c r="BD240" t="str">
        <f t="shared" si="67"/>
        <v>NAoMe_initial_gender</v>
      </c>
      <c r="BE240" s="397" t="s">
        <v>862</v>
      </c>
      <c r="BF240" t="str">
        <f t="shared" si="68"/>
        <v>Male</v>
      </c>
      <c r="BG240">
        <f t="shared" si="69"/>
        <v>0</v>
      </c>
      <c r="BH240" s="398">
        <f t="shared" si="70"/>
        <v>0</v>
      </c>
      <c r="BO240" s="33"/>
    </row>
    <row r="241" spans="1:67">
      <c r="A241" s="316" t="s">
        <v>27</v>
      </c>
      <c r="B241" t="s">
        <v>380</v>
      </c>
      <c r="C241" t="s">
        <v>910</v>
      </c>
      <c r="D241" t="s">
        <v>314</v>
      </c>
      <c r="E241" s="316" t="s">
        <v>33</v>
      </c>
      <c r="F241" s="316" t="s">
        <v>34</v>
      </c>
      <c r="G241" s="316" t="s">
        <v>443</v>
      </c>
      <c r="H241" s="316" t="s">
        <v>324</v>
      </c>
      <c r="I241" s="316" t="s">
        <v>659</v>
      </c>
      <c r="J241" s="316" t="s">
        <v>294</v>
      </c>
      <c r="K241" s="36">
        <v>9</v>
      </c>
      <c r="L241" s="317">
        <v>0.31033998727798462</v>
      </c>
      <c r="M241" s="317">
        <v>0.31033998727798462</v>
      </c>
      <c r="N241" s="36">
        <v>110</v>
      </c>
      <c r="O241" s="317">
        <v>0.35714000463485718</v>
      </c>
      <c r="P241" s="317">
        <v>0.35714000463485718</v>
      </c>
      <c r="Q241" s="36">
        <v>1800</v>
      </c>
      <c r="R241" s="317">
        <v>0.18050999939441681</v>
      </c>
      <c r="S241" s="317">
        <v>0.18050999939441681</v>
      </c>
      <c r="T241" t="s">
        <v>380</v>
      </c>
      <c r="BA241" s="395">
        <v>1</v>
      </c>
      <c r="BB241" s="396" t="s">
        <v>861</v>
      </c>
      <c r="BC241" t="str">
        <f t="shared" si="66"/>
        <v>RFF</v>
      </c>
      <c r="BD241" t="str">
        <f t="shared" si="67"/>
        <v>NAoMe_initial_imd_2019</v>
      </c>
      <c r="BE241" s="397" t="s">
        <v>862</v>
      </c>
      <c r="BF241" t="str">
        <f t="shared" si="68"/>
        <v>1 - most deprived</v>
      </c>
      <c r="BG241">
        <f t="shared" si="69"/>
        <v>9</v>
      </c>
      <c r="BH241" s="398">
        <f t="shared" si="70"/>
        <v>0.31033998727798462</v>
      </c>
      <c r="BO241" s="33"/>
    </row>
    <row r="242" spans="1:67">
      <c r="A242" s="316" t="s">
        <v>27</v>
      </c>
      <c r="B242" t="s">
        <v>380</v>
      </c>
      <c r="C242" t="s">
        <v>910</v>
      </c>
      <c r="D242" t="s">
        <v>314</v>
      </c>
      <c r="E242" s="316" t="s">
        <v>33</v>
      </c>
      <c r="F242" s="316" t="s">
        <v>34</v>
      </c>
      <c r="G242" s="316" t="s">
        <v>443</v>
      </c>
      <c r="H242" s="316" t="s">
        <v>324</v>
      </c>
      <c r="I242" s="316" t="s">
        <v>659</v>
      </c>
      <c r="J242" s="316" t="s">
        <v>15</v>
      </c>
      <c r="K242" s="36">
        <v>14</v>
      </c>
      <c r="L242" s="317">
        <v>0.48276001214981079</v>
      </c>
      <c r="M242" s="317">
        <v>0.48276001214981079</v>
      </c>
      <c r="N242" s="36">
        <v>62</v>
      </c>
      <c r="O242" s="317">
        <v>0.2012999951839447</v>
      </c>
      <c r="P242" s="317">
        <v>0.2012999951839447</v>
      </c>
      <c r="Q242" s="36">
        <v>2036</v>
      </c>
      <c r="R242" s="317">
        <v>0.20417000353336329</v>
      </c>
      <c r="S242" s="317">
        <v>0.20417000353336329</v>
      </c>
      <c r="T242" t="s">
        <v>380</v>
      </c>
      <c r="BA242" s="395">
        <v>1</v>
      </c>
      <c r="BB242" s="396" t="s">
        <v>861</v>
      </c>
      <c r="BC242" t="str">
        <f t="shared" si="66"/>
        <v>RFF</v>
      </c>
      <c r="BD242" t="str">
        <f t="shared" si="67"/>
        <v>NAoMe_initial_imd_2019</v>
      </c>
      <c r="BE242" s="397" t="s">
        <v>862</v>
      </c>
      <c r="BF242" t="str">
        <f t="shared" si="68"/>
        <v>2</v>
      </c>
      <c r="BG242">
        <f t="shared" si="69"/>
        <v>14</v>
      </c>
      <c r="BH242" s="398">
        <f t="shared" si="70"/>
        <v>0.48276001214981079</v>
      </c>
      <c r="BO242" s="33"/>
    </row>
    <row r="243" spans="1:67">
      <c r="A243" s="316" t="s">
        <v>27</v>
      </c>
      <c r="B243" t="s">
        <v>380</v>
      </c>
      <c r="C243" t="s">
        <v>910</v>
      </c>
      <c r="D243" t="s">
        <v>314</v>
      </c>
      <c r="E243" s="316" t="s">
        <v>33</v>
      </c>
      <c r="F243" s="316" t="s">
        <v>34</v>
      </c>
      <c r="G243" s="316" t="s">
        <v>443</v>
      </c>
      <c r="H243" s="316" t="s">
        <v>324</v>
      </c>
      <c r="I243" s="316" t="s">
        <v>659</v>
      </c>
      <c r="J243" s="316" t="s">
        <v>16</v>
      </c>
      <c r="K243" s="36">
        <v>2</v>
      </c>
      <c r="L243" s="317">
        <v>6.8970002233982086E-2</v>
      </c>
      <c r="M243" s="317">
        <v>6.8970002233982086E-2</v>
      </c>
      <c r="N243" s="36">
        <v>57</v>
      </c>
      <c r="O243" s="317">
        <v>0.18505999445915219</v>
      </c>
      <c r="P243" s="317">
        <v>0.18505999445915219</v>
      </c>
      <c r="Q243" s="36">
        <v>2085</v>
      </c>
      <c r="R243" s="317">
        <v>0.20908999443054199</v>
      </c>
      <c r="S243" s="317">
        <v>0.20908999443054199</v>
      </c>
      <c r="T243" t="s">
        <v>380</v>
      </c>
      <c r="BA243" s="395">
        <v>1</v>
      </c>
      <c r="BB243" s="396" t="s">
        <v>861</v>
      </c>
      <c r="BC243" t="str">
        <f t="shared" si="66"/>
        <v>RFF</v>
      </c>
      <c r="BD243" t="str">
        <f t="shared" si="67"/>
        <v>NAoMe_initial_imd_2019</v>
      </c>
      <c r="BE243" s="397" t="s">
        <v>862</v>
      </c>
      <c r="BF243" t="str">
        <f t="shared" si="68"/>
        <v>3</v>
      </c>
      <c r="BG243">
        <f t="shared" si="69"/>
        <v>2</v>
      </c>
      <c r="BH243" s="398">
        <f t="shared" si="70"/>
        <v>6.8970002233982086E-2</v>
      </c>
      <c r="BO243" s="33"/>
    </row>
    <row r="244" spans="1:67">
      <c r="A244" s="316" t="s">
        <v>27</v>
      </c>
      <c r="B244" t="s">
        <v>380</v>
      </c>
      <c r="C244" t="s">
        <v>910</v>
      </c>
      <c r="D244" t="s">
        <v>314</v>
      </c>
      <c r="E244" s="316" t="s">
        <v>33</v>
      </c>
      <c r="F244" s="316" t="s">
        <v>34</v>
      </c>
      <c r="G244" s="316" t="s">
        <v>443</v>
      </c>
      <c r="H244" s="316" t="s">
        <v>324</v>
      </c>
      <c r="I244" s="316" t="s">
        <v>659</v>
      </c>
      <c r="J244" s="316" t="s">
        <v>17</v>
      </c>
      <c r="K244" s="36">
        <v>2</v>
      </c>
      <c r="L244" s="317">
        <v>6.8970002233982086E-2</v>
      </c>
      <c r="M244" s="317">
        <v>6.8970002233982086E-2</v>
      </c>
      <c r="N244" s="36">
        <v>50</v>
      </c>
      <c r="O244" s="317">
        <v>0.16234000027179721</v>
      </c>
      <c r="P244" s="317">
        <v>0.16234000027179721</v>
      </c>
      <c r="Q244" s="36">
        <v>2024</v>
      </c>
      <c r="R244" s="317">
        <v>0.2029699981212616</v>
      </c>
      <c r="S244" s="317">
        <v>0.2029699981212616</v>
      </c>
      <c r="T244" t="s">
        <v>380</v>
      </c>
      <c r="BA244" s="395">
        <v>1</v>
      </c>
      <c r="BB244" s="396" t="s">
        <v>861</v>
      </c>
      <c r="BC244" t="str">
        <f t="shared" si="66"/>
        <v>RFF</v>
      </c>
      <c r="BD244" t="str">
        <f t="shared" si="67"/>
        <v>NAoMe_initial_imd_2019</v>
      </c>
      <c r="BE244" s="397" t="s">
        <v>862</v>
      </c>
      <c r="BF244" t="str">
        <f t="shared" si="68"/>
        <v>4</v>
      </c>
      <c r="BG244">
        <f t="shared" si="69"/>
        <v>2</v>
      </c>
      <c r="BH244" s="398">
        <f t="shared" si="70"/>
        <v>6.8970002233982086E-2</v>
      </c>
      <c r="BO244" s="33"/>
    </row>
    <row r="245" spans="1:67">
      <c r="A245" s="316" t="s">
        <v>27</v>
      </c>
      <c r="B245" t="s">
        <v>380</v>
      </c>
      <c r="C245" t="s">
        <v>910</v>
      </c>
      <c r="D245" t="s">
        <v>314</v>
      </c>
      <c r="E245" s="316" t="s">
        <v>33</v>
      </c>
      <c r="F245" s="316" t="s">
        <v>34</v>
      </c>
      <c r="G245" s="316" t="s">
        <v>443</v>
      </c>
      <c r="H245" s="316" t="s">
        <v>324</v>
      </c>
      <c r="I245" s="316" t="s">
        <v>659</v>
      </c>
      <c r="J245" s="316" t="s">
        <v>295</v>
      </c>
      <c r="K245" s="36">
        <v>2</v>
      </c>
      <c r="L245" s="317">
        <v>6.8970002233982086E-2</v>
      </c>
      <c r="M245" s="317">
        <v>6.8970002233982086E-2</v>
      </c>
      <c r="N245" s="36">
        <v>29</v>
      </c>
      <c r="O245" s="317">
        <v>9.4159997999668121E-2</v>
      </c>
      <c r="P245" s="317">
        <v>9.4159997999668121E-2</v>
      </c>
      <c r="Q245" s="36">
        <v>2027</v>
      </c>
      <c r="R245" s="317">
        <v>0.2032700031995773</v>
      </c>
      <c r="S245" s="317">
        <v>0.2032700031995773</v>
      </c>
      <c r="T245" t="s">
        <v>380</v>
      </c>
      <c r="BA245" s="395">
        <v>1</v>
      </c>
      <c r="BB245" s="396" t="s">
        <v>861</v>
      </c>
      <c r="BC245" t="str">
        <f t="shared" si="66"/>
        <v>RFF</v>
      </c>
      <c r="BD245" t="str">
        <f t="shared" si="67"/>
        <v>NAoMe_initial_imd_2019</v>
      </c>
      <c r="BE245" s="397" t="s">
        <v>862</v>
      </c>
      <c r="BF245" t="str">
        <f t="shared" si="68"/>
        <v>5 - least deprived</v>
      </c>
      <c r="BG245">
        <f t="shared" si="69"/>
        <v>2</v>
      </c>
      <c r="BH245" s="398">
        <f t="shared" si="70"/>
        <v>6.8970002233982086E-2</v>
      </c>
      <c r="BO245" s="33"/>
    </row>
    <row r="246" spans="1:67">
      <c r="A246" s="316" t="s">
        <v>27</v>
      </c>
      <c r="B246" t="s">
        <v>380</v>
      </c>
      <c r="C246" t="s">
        <v>910</v>
      </c>
      <c r="D246" t="s">
        <v>314</v>
      </c>
      <c r="E246" s="316" t="s">
        <v>33</v>
      </c>
      <c r="F246" s="316" t="s">
        <v>34</v>
      </c>
      <c r="G246" s="316" t="s">
        <v>443</v>
      </c>
      <c r="H246" s="316" t="s">
        <v>324</v>
      </c>
      <c r="I246" s="316" t="s">
        <v>659</v>
      </c>
      <c r="J246" s="316" t="s">
        <v>260</v>
      </c>
      <c r="K246" s="36">
        <v>0</v>
      </c>
      <c r="L246" s="317">
        <v>0</v>
      </c>
      <c r="M246" s="317"/>
      <c r="N246" s="36">
        <v>0</v>
      </c>
      <c r="O246" s="317">
        <v>0</v>
      </c>
      <c r="P246" s="317"/>
      <c r="Q246" s="36">
        <v>0</v>
      </c>
      <c r="R246" s="317">
        <v>0</v>
      </c>
      <c r="S246" s="317"/>
      <c r="T246" t="s">
        <v>380</v>
      </c>
      <c r="BA246" s="395">
        <v>1</v>
      </c>
      <c r="BB246" s="396" t="s">
        <v>861</v>
      </c>
      <c r="BC246" t="str">
        <f t="shared" si="66"/>
        <v>RFF</v>
      </c>
      <c r="BD246" t="str">
        <f t="shared" si="67"/>
        <v>NAoMe_initial_imd_2019</v>
      </c>
      <c r="BE246" s="397" t="s">
        <v>862</v>
      </c>
      <c r="BF246" t="str">
        <f t="shared" si="68"/>
        <v>Unknown</v>
      </c>
      <c r="BG246">
        <f t="shared" si="69"/>
        <v>0</v>
      </c>
      <c r="BH246" s="398">
        <f t="shared" si="70"/>
        <v>0</v>
      </c>
      <c r="BO246" s="33"/>
    </row>
    <row r="247" spans="1:67">
      <c r="A247" s="316" t="s">
        <v>27</v>
      </c>
      <c r="B247" t="s">
        <v>380</v>
      </c>
      <c r="C247" t="s">
        <v>910</v>
      </c>
      <c r="D247" t="s">
        <v>314</v>
      </c>
      <c r="E247" s="316" t="s">
        <v>33</v>
      </c>
      <c r="F247" s="316" t="s">
        <v>34</v>
      </c>
      <c r="G247" s="316" t="s">
        <v>443</v>
      </c>
      <c r="H247" s="316" t="s">
        <v>324</v>
      </c>
      <c r="I247" s="316" t="s">
        <v>296</v>
      </c>
      <c r="J247" s="316" t="s">
        <v>297</v>
      </c>
      <c r="K247" s="36">
        <v>14</v>
      </c>
      <c r="L247" s="317">
        <v>0.48276001214981079</v>
      </c>
      <c r="M247" s="317">
        <v>0.5</v>
      </c>
      <c r="N247" s="36">
        <v>162</v>
      </c>
      <c r="O247" s="317">
        <v>0.5259699821472168</v>
      </c>
      <c r="P247" s="317">
        <v>0.54180997610092163</v>
      </c>
      <c r="Q247" s="36">
        <v>5528</v>
      </c>
      <c r="R247" s="317">
        <v>0.55435001850128174</v>
      </c>
      <c r="S247" s="317">
        <v>0.56936997175216675</v>
      </c>
      <c r="T247" t="s">
        <v>380</v>
      </c>
      <c r="BA247" s="395">
        <v>1</v>
      </c>
      <c r="BB247" s="396" t="s">
        <v>861</v>
      </c>
      <c r="BC247" t="str">
        <f t="shared" si="66"/>
        <v>RFF</v>
      </c>
      <c r="BD247" t="str">
        <f t="shared" si="67"/>
        <v>NAoMe_initial_scarf_731_grp</v>
      </c>
      <c r="BE247" s="397" t="s">
        <v>862</v>
      </c>
      <c r="BF247" t="str">
        <f t="shared" si="68"/>
        <v>Fit</v>
      </c>
      <c r="BG247">
        <f t="shared" si="69"/>
        <v>14</v>
      </c>
      <c r="BH247" s="398">
        <f t="shared" si="70"/>
        <v>0.48276001214981079</v>
      </c>
      <c r="BO247" s="33"/>
    </row>
    <row r="248" spans="1:67">
      <c r="A248" s="316" t="s">
        <v>27</v>
      </c>
      <c r="B248" t="s">
        <v>380</v>
      </c>
      <c r="C248" t="s">
        <v>910</v>
      </c>
      <c r="D248" t="s">
        <v>314</v>
      </c>
      <c r="E248" s="316" t="s">
        <v>33</v>
      </c>
      <c r="F248" s="316" t="s">
        <v>34</v>
      </c>
      <c r="G248" s="316" t="s">
        <v>443</v>
      </c>
      <c r="H248" s="316" t="s">
        <v>324</v>
      </c>
      <c r="I248" s="316" t="s">
        <v>296</v>
      </c>
      <c r="J248" s="316" t="s">
        <v>298</v>
      </c>
      <c r="K248" s="36">
        <v>2</v>
      </c>
      <c r="L248" s="317">
        <v>6.8970002233982086E-2</v>
      </c>
      <c r="M248" s="317">
        <v>7.1429997682571411E-2</v>
      </c>
      <c r="N248" s="36">
        <v>39</v>
      </c>
      <c r="O248" s="317">
        <v>0.12661999464035029</v>
      </c>
      <c r="P248" s="317">
        <v>0.13042999804019931</v>
      </c>
      <c r="Q248" s="36">
        <v>1492</v>
      </c>
      <c r="R248" s="317">
        <v>0.149619996547699</v>
      </c>
      <c r="S248" s="317">
        <v>0.153669998049736</v>
      </c>
      <c r="T248" t="s">
        <v>380</v>
      </c>
      <c r="BA248" s="395">
        <v>1</v>
      </c>
      <c r="BB248" s="396" t="s">
        <v>861</v>
      </c>
      <c r="BC248" t="str">
        <f t="shared" si="66"/>
        <v>RFF</v>
      </c>
      <c r="BD248" t="str">
        <f t="shared" si="67"/>
        <v>NAoMe_initial_scarf_731_grp</v>
      </c>
      <c r="BE248" s="397" t="s">
        <v>862</v>
      </c>
      <c r="BF248" t="str">
        <f t="shared" si="68"/>
        <v>Mild frailty</v>
      </c>
      <c r="BG248">
        <f t="shared" si="69"/>
        <v>2</v>
      </c>
      <c r="BH248" s="398">
        <f t="shared" si="70"/>
        <v>6.8970002233982086E-2</v>
      </c>
      <c r="BO248" s="33"/>
    </row>
    <row r="249" spans="1:67">
      <c r="A249" s="316" t="s">
        <v>27</v>
      </c>
      <c r="B249" t="s">
        <v>380</v>
      </c>
      <c r="C249" t="s">
        <v>910</v>
      </c>
      <c r="D249" t="s">
        <v>314</v>
      </c>
      <c r="E249" s="316" t="s">
        <v>33</v>
      </c>
      <c r="F249" s="316" t="s">
        <v>34</v>
      </c>
      <c r="G249" s="316" t="s">
        <v>443</v>
      </c>
      <c r="H249" s="316" t="s">
        <v>324</v>
      </c>
      <c r="I249" s="316" t="s">
        <v>296</v>
      </c>
      <c r="J249" s="316" t="s">
        <v>299</v>
      </c>
      <c r="K249" s="36">
        <v>2</v>
      </c>
      <c r="L249" s="317">
        <v>6.8970002233982086E-2</v>
      </c>
      <c r="M249" s="317">
        <v>7.1429997682571411E-2</v>
      </c>
      <c r="N249" s="36">
        <v>50</v>
      </c>
      <c r="O249" s="317">
        <v>0.16234000027179721</v>
      </c>
      <c r="P249" s="317">
        <v>0.16721999645233149</v>
      </c>
      <c r="Q249" s="36">
        <v>1470</v>
      </c>
      <c r="R249" s="317">
        <v>0.1474100053310394</v>
      </c>
      <c r="S249" s="317">
        <v>0.1514099985361099</v>
      </c>
      <c r="T249" t="s">
        <v>380</v>
      </c>
      <c r="BA249" s="395">
        <v>1</v>
      </c>
      <c r="BB249" s="396" t="s">
        <v>861</v>
      </c>
      <c r="BC249" t="str">
        <f t="shared" si="66"/>
        <v>RFF</v>
      </c>
      <c r="BD249" t="str">
        <f t="shared" si="67"/>
        <v>NAoMe_initial_scarf_731_grp</v>
      </c>
      <c r="BE249" s="397" t="s">
        <v>862</v>
      </c>
      <c r="BF249" t="str">
        <f t="shared" si="68"/>
        <v>Moderate frailty</v>
      </c>
      <c r="BG249">
        <f t="shared" si="69"/>
        <v>2</v>
      </c>
      <c r="BH249" s="398">
        <f t="shared" si="70"/>
        <v>6.8970002233982086E-2</v>
      </c>
      <c r="BO249" s="33"/>
    </row>
    <row r="250" spans="1:67">
      <c r="A250" s="316" t="s">
        <v>27</v>
      </c>
      <c r="B250" t="s">
        <v>380</v>
      </c>
      <c r="C250" t="s">
        <v>910</v>
      </c>
      <c r="D250" t="s">
        <v>314</v>
      </c>
      <c r="E250" s="316" t="s">
        <v>33</v>
      </c>
      <c r="F250" s="316" t="s">
        <v>34</v>
      </c>
      <c r="G250" s="316" t="s">
        <v>443</v>
      </c>
      <c r="H250" s="316" t="s">
        <v>324</v>
      </c>
      <c r="I250" s="316" t="s">
        <v>296</v>
      </c>
      <c r="J250" s="316" t="s">
        <v>353</v>
      </c>
      <c r="K250" s="36">
        <v>1</v>
      </c>
      <c r="L250" s="317">
        <v>3.4480001777410507E-2</v>
      </c>
      <c r="M250" s="317"/>
      <c r="N250" s="36">
        <v>9</v>
      </c>
      <c r="O250" s="317">
        <v>2.921999990940094E-2</v>
      </c>
      <c r="P250" s="317"/>
      <c r="Q250" s="36">
        <v>263</v>
      </c>
      <c r="R250" s="317">
        <v>2.6370000094175339E-2</v>
      </c>
      <c r="S250" s="317"/>
      <c r="T250" t="s">
        <v>380</v>
      </c>
      <c r="BA250" s="395">
        <v>1</v>
      </c>
      <c r="BB250" s="396" t="s">
        <v>861</v>
      </c>
      <c r="BC250" t="str">
        <f t="shared" si="66"/>
        <v>RFF</v>
      </c>
      <c r="BD250" t="str">
        <f t="shared" si="67"/>
        <v>NAoMe_initial_scarf_731_grp</v>
      </c>
      <c r="BE250" s="397" t="s">
        <v>862</v>
      </c>
      <c r="BF250" t="str">
        <f t="shared" si="68"/>
        <v>Not in HESAPC</v>
      </c>
      <c r="BG250">
        <f t="shared" si="69"/>
        <v>1</v>
      </c>
      <c r="BH250" s="398">
        <f t="shared" si="70"/>
        <v>3.4480001777410507E-2</v>
      </c>
      <c r="BO250" s="33"/>
    </row>
    <row r="251" spans="1:67">
      <c r="A251" s="316" t="s">
        <v>27</v>
      </c>
      <c r="B251" t="s">
        <v>380</v>
      </c>
      <c r="C251" t="s">
        <v>910</v>
      </c>
      <c r="D251" t="s">
        <v>314</v>
      </c>
      <c r="E251" s="316" t="s">
        <v>33</v>
      </c>
      <c r="F251" s="316" t="s">
        <v>34</v>
      </c>
      <c r="G251" s="316" t="s">
        <v>443</v>
      </c>
      <c r="H251" s="316" t="s">
        <v>324</v>
      </c>
      <c r="I251" s="316" t="s">
        <v>296</v>
      </c>
      <c r="J251" s="316" t="s">
        <v>300</v>
      </c>
      <c r="K251" s="36">
        <v>10</v>
      </c>
      <c r="L251" s="317">
        <v>0.34483000636100769</v>
      </c>
      <c r="M251" s="317">
        <v>0.35714000463485718</v>
      </c>
      <c r="N251" s="36">
        <v>48</v>
      </c>
      <c r="O251" s="317">
        <v>0.15583999454975131</v>
      </c>
      <c r="P251" s="317">
        <v>0.16053999960422519</v>
      </c>
      <c r="Q251" s="36">
        <v>1219</v>
      </c>
      <c r="R251" s="317">
        <v>0.1222399994730949</v>
      </c>
      <c r="S251" s="317">
        <v>0.12555000185966489</v>
      </c>
      <c r="T251" t="s">
        <v>380</v>
      </c>
      <c r="BA251" s="395">
        <v>1</v>
      </c>
      <c r="BB251" s="396" t="s">
        <v>861</v>
      </c>
      <c r="BC251" t="str">
        <f t="shared" si="66"/>
        <v>RFF</v>
      </c>
      <c r="BD251" t="str">
        <f t="shared" si="67"/>
        <v>NAoMe_initial_scarf_731_grp</v>
      </c>
      <c r="BE251" s="397" t="s">
        <v>862</v>
      </c>
      <c r="BF251" t="str">
        <f t="shared" si="68"/>
        <v>Severe frailty</v>
      </c>
      <c r="BG251">
        <f t="shared" si="69"/>
        <v>10</v>
      </c>
      <c r="BH251" s="398">
        <f t="shared" si="70"/>
        <v>0.34483000636100769</v>
      </c>
      <c r="BO251" s="33"/>
    </row>
    <row r="252" spans="1:67">
      <c r="A252" s="316" t="s">
        <v>27</v>
      </c>
      <c r="B252" t="s">
        <v>380</v>
      </c>
      <c r="C252" t="s">
        <v>910</v>
      </c>
      <c r="D252" t="s">
        <v>314</v>
      </c>
      <c r="E252" s="316" t="s">
        <v>35</v>
      </c>
      <c r="F252" s="316" t="s">
        <v>36</v>
      </c>
      <c r="G252" s="316" t="s">
        <v>438</v>
      </c>
      <c r="H252" s="316" t="s">
        <v>317</v>
      </c>
      <c r="I252" s="316" t="s">
        <v>310</v>
      </c>
      <c r="J252" s="316" t="s">
        <v>277</v>
      </c>
      <c r="K252" s="36">
        <v>2</v>
      </c>
      <c r="L252" s="317">
        <v>7.1700001135468483E-3</v>
      </c>
      <c r="M252" s="317"/>
      <c r="N252" s="36">
        <v>2</v>
      </c>
      <c r="O252" s="317">
        <v>4.9499999731779099E-3</v>
      </c>
      <c r="P252" s="317"/>
      <c r="Q252" s="36">
        <v>70</v>
      </c>
      <c r="R252" s="317">
        <v>7.0199999026954174E-3</v>
      </c>
      <c r="S252" s="317"/>
      <c r="T252" t="s">
        <v>380</v>
      </c>
      <c r="BA252" s="395">
        <v>1</v>
      </c>
      <c r="BB252" s="396" t="s">
        <v>861</v>
      </c>
      <c r="BC252" t="str">
        <f t="shared" si="66"/>
        <v>R1H</v>
      </c>
      <c r="BD252" t="str">
        <f t="shared" si="67"/>
        <v>NAoMe_initial_age_decades_80cap</v>
      </c>
      <c r="BE252" s="397" t="s">
        <v>862</v>
      </c>
      <c r="BF252" t="str">
        <f t="shared" si="68"/>
        <v>18-29 yrs</v>
      </c>
      <c r="BG252">
        <f t="shared" si="69"/>
        <v>2</v>
      </c>
      <c r="BH252" s="398">
        <f t="shared" si="70"/>
        <v>7.1700001135468483E-3</v>
      </c>
      <c r="BO252" s="33"/>
    </row>
    <row r="253" spans="1:67">
      <c r="A253" s="316" t="s">
        <v>27</v>
      </c>
      <c r="B253" t="s">
        <v>380</v>
      </c>
      <c r="C253" t="s">
        <v>910</v>
      </c>
      <c r="D253" t="s">
        <v>314</v>
      </c>
      <c r="E253" s="316" t="s">
        <v>35</v>
      </c>
      <c r="F253" s="316" t="s">
        <v>36</v>
      </c>
      <c r="G253" s="316" t="s">
        <v>438</v>
      </c>
      <c r="H253" s="316" t="s">
        <v>317</v>
      </c>
      <c r="I253" s="316" t="s">
        <v>310</v>
      </c>
      <c r="J253" s="316" t="s">
        <v>278</v>
      </c>
      <c r="K253" s="36">
        <v>27</v>
      </c>
      <c r="L253" s="317">
        <v>9.6770003437995911E-2</v>
      </c>
      <c r="M253" s="317"/>
      <c r="N253" s="36">
        <v>35</v>
      </c>
      <c r="O253" s="317">
        <v>8.6630001664161682E-2</v>
      </c>
      <c r="P253" s="317"/>
      <c r="Q253" s="36">
        <v>429</v>
      </c>
      <c r="R253" s="317">
        <v>4.3019998818635941E-2</v>
      </c>
      <c r="S253" s="317"/>
      <c r="T253" t="s">
        <v>380</v>
      </c>
      <c r="BA253" s="395">
        <v>1</v>
      </c>
      <c r="BB253" s="396" t="s">
        <v>861</v>
      </c>
      <c r="BC253" t="str">
        <f t="shared" si="66"/>
        <v>R1H</v>
      </c>
      <c r="BD253" t="str">
        <f t="shared" si="67"/>
        <v>NAoMe_initial_age_decades_80cap</v>
      </c>
      <c r="BE253" s="397" t="s">
        <v>862</v>
      </c>
      <c r="BF253" t="str">
        <f t="shared" si="68"/>
        <v>30-39 yrs</v>
      </c>
      <c r="BG253">
        <f t="shared" si="69"/>
        <v>27</v>
      </c>
      <c r="BH253" s="398">
        <f t="shared" si="70"/>
        <v>9.6770003437995911E-2</v>
      </c>
      <c r="BO253" s="33"/>
    </row>
    <row r="254" spans="1:67">
      <c r="A254" s="316" t="s">
        <v>27</v>
      </c>
      <c r="B254" t="s">
        <v>380</v>
      </c>
      <c r="C254" t="s">
        <v>910</v>
      </c>
      <c r="D254" t="s">
        <v>314</v>
      </c>
      <c r="E254" s="316" t="s">
        <v>35</v>
      </c>
      <c r="F254" s="316" t="s">
        <v>36</v>
      </c>
      <c r="G254" s="316" t="s">
        <v>438</v>
      </c>
      <c r="H254" s="316" t="s">
        <v>317</v>
      </c>
      <c r="I254" s="316" t="s">
        <v>310</v>
      </c>
      <c r="J254" s="316" t="s">
        <v>279</v>
      </c>
      <c r="K254" s="36">
        <v>50</v>
      </c>
      <c r="L254" s="317">
        <v>0.17921000719070429</v>
      </c>
      <c r="M254" s="317"/>
      <c r="N254" s="36">
        <v>68</v>
      </c>
      <c r="O254" s="317">
        <v>0.1683200001716614</v>
      </c>
      <c r="P254" s="317"/>
      <c r="Q254" s="36">
        <v>1024</v>
      </c>
      <c r="R254" s="317">
        <v>0.1026899963617325</v>
      </c>
      <c r="S254" s="317"/>
      <c r="T254" t="s">
        <v>380</v>
      </c>
      <c r="BA254" s="395">
        <v>1</v>
      </c>
      <c r="BB254" s="396" t="s">
        <v>861</v>
      </c>
      <c r="BC254" t="str">
        <f t="shared" si="66"/>
        <v>R1H</v>
      </c>
      <c r="BD254" t="str">
        <f t="shared" si="67"/>
        <v>NAoMe_initial_age_decades_80cap</v>
      </c>
      <c r="BE254" s="397" t="s">
        <v>862</v>
      </c>
      <c r="BF254" t="str">
        <f t="shared" si="68"/>
        <v>40-49 yrs</v>
      </c>
      <c r="BG254">
        <f t="shared" si="69"/>
        <v>50</v>
      </c>
      <c r="BH254" s="398">
        <f t="shared" si="70"/>
        <v>0.17921000719070429</v>
      </c>
      <c r="BO254" s="33"/>
    </row>
    <row r="255" spans="1:67">
      <c r="A255" s="316" t="s">
        <v>27</v>
      </c>
      <c r="B255" t="s">
        <v>380</v>
      </c>
      <c r="C255" t="s">
        <v>910</v>
      </c>
      <c r="D255" t="s">
        <v>314</v>
      </c>
      <c r="E255" s="316" t="s">
        <v>35</v>
      </c>
      <c r="F255" s="316" t="s">
        <v>36</v>
      </c>
      <c r="G255" s="316" t="s">
        <v>438</v>
      </c>
      <c r="H255" s="316" t="s">
        <v>317</v>
      </c>
      <c r="I255" s="316" t="s">
        <v>310</v>
      </c>
      <c r="J255" s="316" t="s">
        <v>280</v>
      </c>
      <c r="K255" s="36">
        <v>68</v>
      </c>
      <c r="L255" s="317">
        <v>0.24372999370098111</v>
      </c>
      <c r="M255" s="317"/>
      <c r="N255" s="36">
        <v>94</v>
      </c>
      <c r="O255" s="317">
        <v>0.23266999423503881</v>
      </c>
      <c r="P255" s="317"/>
      <c r="Q255" s="36">
        <v>1733</v>
      </c>
      <c r="R255" s="317">
        <v>0.17378999292850489</v>
      </c>
      <c r="S255" s="317"/>
      <c r="T255" t="s">
        <v>380</v>
      </c>
      <c r="BA255" s="395">
        <v>1</v>
      </c>
      <c r="BB255" s="396" t="s">
        <v>861</v>
      </c>
      <c r="BC255" t="str">
        <f t="shared" si="66"/>
        <v>R1H</v>
      </c>
      <c r="BD255" t="str">
        <f t="shared" si="67"/>
        <v>NAoMe_initial_age_decades_80cap</v>
      </c>
      <c r="BE255" s="397" t="s">
        <v>862</v>
      </c>
      <c r="BF255" t="str">
        <f t="shared" si="68"/>
        <v>50-59 yrs</v>
      </c>
      <c r="BG255">
        <f t="shared" si="69"/>
        <v>68</v>
      </c>
      <c r="BH255" s="398">
        <f t="shared" si="70"/>
        <v>0.24372999370098111</v>
      </c>
      <c r="BO255" s="33"/>
    </row>
    <row r="256" spans="1:67">
      <c r="A256" s="316" t="s">
        <v>27</v>
      </c>
      <c r="B256" t="s">
        <v>380</v>
      </c>
      <c r="C256" t="s">
        <v>910</v>
      </c>
      <c r="D256" t="s">
        <v>314</v>
      </c>
      <c r="E256" s="316" t="s">
        <v>35</v>
      </c>
      <c r="F256" s="316" t="s">
        <v>36</v>
      </c>
      <c r="G256" s="316" t="s">
        <v>438</v>
      </c>
      <c r="H256" s="316" t="s">
        <v>317</v>
      </c>
      <c r="I256" s="316" t="s">
        <v>310</v>
      </c>
      <c r="J256" s="316" t="s">
        <v>281</v>
      </c>
      <c r="K256" s="36">
        <v>54</v>
      </c>
      <c r="L256" s="317">
        <v>0.19355000555515289</v>
      </c>
      <c r="M256" s="317"/>
      <c r="N256" s="36">
        <v>79</v>
      </c>
      <c r="O256" s="317">
        <v>0.1955399960279465</v>
      </c>
      <c r="P256" s="317"/>
      <c r="Q256" s="36">
        <v>1931</v>
      </c>
      <c r="R256" s="317">
        <v>0.19363999366760251</v>
      </c>
      <c r="S256" s="317"/>
      <c r="T256" t="s">
        <v>380</v>
      </c>
      <c r="BA256" s="395">
        <v>1</v>
      </c>
      <c r="BB256" s="396" t="s">
        <v>861</v>
      </c>
      <c r="BC256" t="str">
        <f t="shared" si="66"/>
        <v>R1H</v>
      </c>
      <c r="BD256" t="str">
        <f t="shared" si="67"/>
        <v>NAoMe_initial_age_decades_80cap</v>
      </c>
      <c r="BE256" s="397" t="s">
        <v>862</v>
      </c>
      <c r="BF256" t="str">
        <f t="shared" si="68"/>
        <v>60-69 yrs</v>
      </c>
      <c r="BG256">
        <f t="shared" si="69"/>
        <v>54</v>
      </c>
      <c r="BH256" s="398">
        <f t="shared" si="70"/>
        <v>0.19355000555515289</v>
      </c>
      <c r="BO256" s="33"/>
    </row>
    <row r="257" spans="1:67">
      <c r="A257" s="316" t="s">
        <v>27</v>
      </c>
      <c r="B257" t="s">
        <v>380</v>
      </c>
      <c r="C257" t="s">
        <v>910</v>
      </c>
      <c r="D257" t="s">
        <v>314</v>
      </c>
      <c r="E257" s="316" t="s">
        <v>35</v>
      </c>
      <c r="F257" s="316" t="s">
        <v>36</v>
      </c>
      <c r="G257" s="316" t="s">
        <v>438</v>
      </c>
      <c r="H257" s="316" t="s">
        <v>317</v>
      </c>
      <c r="I257" s="316" t="s">
        <v>310</v>
      </c>
      <c r="J257" s="316" t="s">
        <v>282</v>
      </c>
      <c r="K257" s="36">
        <v>49</v>
      </c>
      <c r="L257" s="317">
        <v>0.17563000321388239</v>
      </c>
      <c r="M257" s="317"/>
      <c r="N257" s="36">
        <v>72</v>
      </c>
      <c r="O257" s="317">
        <v>0.1782200038433075</v>
      </c>
      <c r="P257" s="317"/>
      <c r="Q257" s="36">
        <v>2493</v>
      </c>
      <c r="R257" s="317">
        <v>0.25</v>
      </c>
      <c r="S257" s="317"/>
      <c r="T257" t="s">
        <v>380</v>
      </c>
      <c r="BA257" s="395">
        <v>1</v>
      </c>
      <c r="BB257" s="396" t="s">
        <v>861</v>
      </c>
      <c r="BC257" t="str">
        <f t="shared" si="66"/>
        <v>R1H</v>
      </c>
      <c r="BD257" t="str">
        <f t="shared" si="67"/>
        <v>NAoMe_initial_age_decades_80cap</v>
      </c>
      <c r="BE257" s="397" t="s">
        <v>862</v>
      </c>
      <c r="BF257" t="str">
        <f t="shared" si="68"/>
        <v>70-79 yrs</v>
      </c>
      <c r="BG257">
        <f t="shared" si="69"/>
        <v>49</v>
      </c>
      <c r="BH257" s="398">
        <f t="shared" si="70"/>
        <v>0.17563000321388239</v>
      </c>
      <c r="BO257" s="33"/>
    </row>
    <row r="258" spans="1:67">
      <c r="A258" s="316" t="s">
        <v>27</v>
      </c>
      <c r="B258" t="s">
        <v>380</v>
      </c>
      <c r="C258" t="s">
        <v>910</v>
      </c>
      <c r="D258" t="s">
        <v>314</v>
      </c>
      <c r="E258" s="316" t="s">
        <v>35</v>
      </c>
      <c r="F258" s="316" t="s">
        <v>36</v>
      </c>
      <c r="G258" s="316" t="s">
        <v>438</v>
      </c>
      <c r="H258" s="316" t="s">
        <v>317</v>
      </c>
      <c r="I258" s="316" t="s">
        <v>310</v>
      </c>
      <c r="J258" s="316" t="s">
        <v>283</v>
      </c>
      <c r="K258" s="36">
        <v>29</v>
      </c>
      <c r="L258" s="317">
        <v>0.1039400026202202</v>
      </c>
      <c r="M258" s="317"/>
      <c r="N258" s="36">
        <v>54</v>
      </c>
      <c r="O258" s="317">
        <v>0.13366000354290011</v>
      </c>
      <c r="P258" s="317"/>
      <c r="Q258" s="36">
        <v>2292</v>
      </c>
      <c r="R258" s="317">
        <v>0.2298399955034256</v>
      </c>
      <c r="S258" s="317"/>
      <c r="T258" t="s">
        <v>380</v>
      </c>
      <c r="BA258" s="395">
        <v>1</v>
      </c>
      <c r="BB258" s="396" t="s">
        <v>861</v>
      </c>
      <c r="BC258" t="str">
        <f t="shared" si="66"/>
        <v>R1H</v>
      </c>
      <c r="BD258" t="str">
        <f t="shared" si="67"/>
        <v>NAoMe_initial_age_decades_80cap</v>
      </c>
      <c r="BE258" s="397" t="s">
        <v>862</v>
      </c>
      <c r="BF258" t="str">
        <f t="shared" si="68"/>
        <v>80+ yrs</v>
      </c>
      <c r="BG258">
        <f t="shared" si="69"/>
        <v>29</v>
      </c>
      <c r="BH258" s="398">
        <f t="shared" si="70"/>
        <v>0.1039400026202202</v>
      </c>
      <c r="BO258" s="33"/>
    </row>
    <row r="259" spans="1:67">
      <c r="A259" s="316" t="s">
        <v>27</v>
      </c>
      <c r="B259" t="s">
        <v>380</v>
      </c>
      <c r="C259" t="s">
        <v>910</v>
      </c>
      <c r="D259" t="s">
        <v>314</v>
      </c>
      <c r="E259" s="316" t="s">
        <v>35</v>
      </c>
      <c r="F259" s="316" t="s">
        <v>36</v>
      </c>
      <c r="G259" s="316" t="s">
        <v>438</v>
      </c>
      <c r="H259" s="316" t="s">
        <v>317</v>
      </c>
      <c r="I259" s="316" t="s">
        <v>341</v>
      </c>
      <c r="J259" s="316" t="s">
        <v>13</v>
      </c>
      <c r="K259" s="36">
        <v>206</v>
      </c>
      <c r="L259" s="317">
        <v>0.73834997415542603</v>
      </c>
      <c r="M259" s="317">
        <v>0.76015001535415649</v>
      </c>
      <c r="N259" s="36">
        <v>290</v>
      </c>
      <c r="O259" s="317">
        <v>0.71781998872756958</v>
      </c>
      <c r="P259" s="317">
        <v>0.73417997360229492</v>
      </c>
      <c r="Q259" s="36">
        <v>6753</v>
      </c>
      <c r="R259" s="317">
        <v>0.67720001935958862</v>
      </c>
      <c r="S259" s="317">
        <v>0.69554001092910767</v>
      </c>
      <c r="T259" t="s">
        <v>380</v>
      </c>
      <c r="BA259" s="395">
        <v>1</v>
      </c>
      <c r="BB259" s="396" t="s">
        <v>861</v>
      </c>
      <c r="BC259" t="str">
        <f t="shared" ref="BC259:BC322" si="71">E259</f>
        <v>R1H</v>
      </c>
      <c r="BD259" t="str">
        <f t="shared" ref="BD259:BD322" si="72">(LEFT(A259, LEN(A259)-7))&amp;"_"&amp;I259</f>
        <v>NAoMe_initial_ch_score_2cap</v>
      </c>
      <c r="BE259" s="397" t="s">
        <v>862</v>
      </c>
      <c r="BF259" t="str">
        <f t="shared" ref="BF259:BF322" si="73">J259</f>
        <v>0</v>
      </c>
      <c r="BG259">
        <f t="shared" ref="BG259:BG322" si="74">K259</f>
        <v>206</v>
      </c>
      <c r="BH259" s="398">
        <f t="shared" ref="BH259:BH322" si="75">L259</f>
        <v>0.73834997415542603</v>
      </c>
      <c r="BO259" s="33"/>
    </row>
    <row r="260" spans="1:67">
      <c r="A260" s="316" t="s">
        <v>27</v>
      </c>
      <c r="B260" t="s">
        <v>380</v>
      </c>
      <c r="C260" t="s">
        <v>910</v>
      </c>
      <c r="D260" t="s">
        <v>314</v>
      </c>
      <c r="E260" s="316" t="s">
        <v>35</v>
      </c>
      <c r="F260" s="316" t="s">
        <v>36</v>
      </c>
      <c r="G260" s="316" t="s">
        <v>438</v>
      </c>
      <c r="H260" s="316" t="s">
        <v>317</v>
      </c>
      <c r="I260" s="316" t="s">
        <v>341</v>
      </c>
      <c r="J260" s="316" t="s">
        <v>14</v>
      </c>
      <c r="K260" s="36">
        <v>34</v>
      </c>
      <c r="L260" s="317">
        <v>0.12185999751091001</v>
      </c>
      <c r="M260" s="317">
        <v>0.1254599988460541</v>
      </c>
      <c r="N260" s="36">
        <v>56</v>
      </c>
      <c r="O260" s="317">
        <v>0.13861000537872309</v>
      </c>
      <c r="P260" s="317">
        <v>0.14177000522613531</v>
      </c>
      <c r="Q260" s="36">
        <v>1630</v>
      </c>
      <c r="R260" s="317">
        <v>0.16346000134944921</v>
      </c>
      <c r="S260" s="317">
        <v>0.16788999736309049</v>
      </c>
      <c r="T260" t="s">
        <v>380</v>
      </c>
      <c r="BA260" s="395">
        <v>1</v>
      </c>
      <c r="BB260" s="396" t="s">
        <v>861</v>
      </c>
      <c r="BC260" t="str">
        <f t="shared" si="71"/>
        <v>R1H</v>
      </c>
      <c r="BD260" t="str">
        <f t="shared" si="72"/>
        <v>NAoMe_initial_ch_score_2cap</v>
      </c>
      <c r="BE260" s="397" t="s">
        <v>862</v>
      </c>
      <c r="BF260" t="str">
        <f t="shared" si="73"/>
        <v>1</v>
      </c>
      <c r="BG260">
        <f t="shared" si="74"/>
        <v>34</v>
      </c>
      <c r="BH260" s="398">
        <f t="shared" si="75"/>
        <v>0.12185999751091001</v>
      </c>
      <c r="BO260" s="33"/>
    </row>
    <row r="261" spans="1:67">
      <c r="A261" s="316" t="s">
        <v>27</v>
      </c>
      <c r="B261" t="s">
        <v>380</v>
      </c>
      <c r="C261" t="s">
        <v>910</v>
      </c>
      <c r="D261" t="s">
        <v>314</v>
      </c>
      <c r="E261" s="316" t="s">
        <v>35</v>
      </c>
      <c r="F261" s="316" t="s">
        <v>36</v>
      </c>
      <c r="G261" s="316" t="s">
        <v>438</v>
      </c>
      <c r="H261" s="316" t="s">
        <v>317</v>
      </c>
      <c r="I261" s="316" t="s">
        <v>341</v>
      </c>
      <c r="J261" s="316" t="s">
        <v>301</v>
      </c>
      <c r="K261" s="36">
        <v>31</v>
      </c>
      <c r="L261" s="317">
        <v>0.1111100018024445</v>
      </c>
      <c r="M261" s="317">
        <v>0.11439000070095059</v>
      </c>
      <c r="N261" s="36">
        <v>49</v>
      </c>
      <c r="O261" s="317">
        <v>0.121289998292923</v>
      </c>
      <c r="P261" s="317">
        <v>0.12404999881982801</v>
      </c>
      <c r="Q261" s="36">
        <v>1326</v>
      </c>
      <c r="R261" s="317">
        <v>0.132970005273819</v>
      </c>
      <c r="S261" s="317">
        <v>0.13657000660896301</v>
      </c>
      <c r="T261" t="s">
        <v>380</v>
      </c>
      <c r="BA261" s="395">
        <v>1</v>
      </c>
      <c r="BB261" s="396" t="s">
        <v>861</v>
      </c>
      <c r="BC261" t="str">
        <f t="shared" si="71"/>
        <v>R1H</v>
      </c>
      <c r="BD261" t="str">
        <f t="shared" si="72"/>
        <v>NAoMe_initial_ch_score_2cap</v>
      </c>
      <c r="BE261" s="397" t="s">
        <v>862</v>
      </c>
      <c r="BF261" t="str">
        <f t="shared" si="73"/>
        <v>2+</v>
      </c>
      <c r="BG261">
        <f t="shared" si="74"/>
        <v>31</v>
      </c>
      <c r="BH261" s="398">
        <f t="shared" si="75"/>
        <v>0.1111100018024445</v>
      </c>
      <c r="BO261" s="33"/>
    </row>
    <row r="262" spans="1:67">
      <c r="A262" s="316" t="s">
        <v>27</v>
      </c>
      <c r="B262" t="s">
        <v>380</v>
      </c>
      <c r="C262" t="s">
        <v>910</v>
      </c>
      <c r="D262" t="s">
        <v>314</v>
      </c>
      <c r="E262" s="316" t="s">
        <v>35</v>
      </c>
      <c r="F262" s="316" t="s">
        <v>36</v>
      </c>
      <c r="G262" s="316" t="s">
        <v>438</v>
      </c>
      <c r="H262" s="316" t="s">
        <v>317</v>
      </c>
      <c r="I262" s="316" t="s">
        <v>341</v>
      </c>
      <c r="J262" s="316" t="s">
        <v>260</v>
      </c>
      <c r="K262" s="36">
        <v>8</v>
      </c>
      <c r="L262" s="317">
        <v>2.8669999912381169E-2</v>
      </c>
      <c r="M262" s="317"/>
      <c r="N262" s="36">
        <v>9</v>
      </c>
      <c r="O262" s="317">
        <v>2.2280000150203701E-2</v>
      </c>
      <c r="P262" s="317"/>
      <c r="Q262" s="36">
        <v>263</v>
      </c>
      <c r="R262" s="317">
        <v>2.6370000094175339E-2</v>
      </c>
      <c r="S262" s="317"/>
      <c r="T262" t="s">
        <v>380</v>
      </c>
      <c r="BA262" s="395">
        <v>1</v>
      </c>
      <c r="BB262" s="396" t="s">
        <v>861</v>
      </c>
      <c r="BC262" t="str">
        <f t="shared" si="71"/>
        <v>R1H</v>
      </c>
      <c r="BD262" t="str">
        <f t="shared" si="72"/>
        <v>NAoMe_initial_ch_score_2cap</v>
      </c>
      <c r="BE262" s="397" t="s">
        <v>862</v>
      </c>
      <c r="BF262" t="str">
        <f t="shared" si="73"/>
        <v>Unknown</v>
      </c>
      <c r="BG262">
        <f t="shared" si="74"/>
        <v>8</v>
      </c>
      <c r="BH262" s="398">
        <f t="shared" si="75"/>
        <v>2.8669999912381169E-2</v>
      </c>
      <c r="BO262" s="33"/>
    </row>
    <row r="263" spans="1:67">
      <c r="A263" s="316" t="s">
        <v>27</v>
      </c>
      <c r="B263" t="s">
        <v>380</v>
      </c>
      <c r="C263" t="s">
        <v>910</v>
      </c>
      <c r="D263" t="s">
        <v>314</v>
      </c>
      <c r="E263" s="316" t="s">
        <v>35</v>
      </c>
      <c r="F263" s="316" t="s">
        <v>36</v>
      </c>
      <c r="G263" s="316" t="s">
        <v>438</v>
      </c>
      <c r="H263" s="316" t="s">
        <v>317</v>
      </c>
      <c r="I263" s="316" t="s">
        <v>309</v>
      </c>
      <c r="J263" s="316" t="s">
        <v>289</v>
      </c>
      <c r="K263" s="36">
        <v>140</v>
      </c>
      <c r="L263" s="317">
        <v>0.50178998708724976</v>
      </c>
      <c r="M263" s="317"/>
      <c r="N263" s="36">
        <v>184</v>
      </c>
      <c r="O263" s="317">
        <v>0.45544999837875372</v>
      </c>
      <c r="P263" s="317"/>
      <c r="Q263" s="36">
        <v>3283</v>
      </c>
      <c r="R263" s="317">
        <v>0.3292199969291687</v>
      </c>
      <c r="S263" s="317"/>
      <c r="T263" t="s">
        <v>380</v>
      </c>
      <c r="BA263" s="395">
        <v>1</v>
      </c>
      <c r="BB263" s="396" t="s">
        <v>861</v>
      </c>
      <c r="BC263" t="str">
        <f t="shared" si="71"/>
        <v>R1H</v>
      </c>
      <c r="BD263" t="str">
        <f t="shared" si="72"/>
        <v>NAoMe_initial_diagnosis_year</v>
      </c>
      <c r="BE263" s="397" t="s">
        <v>862</v>
      </c>
      <c r="BF263" t="str">
        <f t="shared" si="73"/>
        <v>2021</v>
      </c>
      <c r="BG263">
        <f t="shared" si="74"/>
        <v>140</v>
      </c>
      <c r="BH263" s="398">
        <f t="shared" si="75"/>
        <v>0.50178998708724976</v>
      </c>
      <c r="BO263" s="33"/>
    </row>
    <row r="264" spans="1:67">
      <c r="A264" s="316" t="s">
        <v>27</v>
      </c>
      <c r="B264" t="s">
        <v>380</v>
      </c>
      <c r="C264" t="s">
        <v>910</v>
      </c>
      <c r="D264" t="s">
        <v>314</v>
      </c>
      <c r="E264" s="316" t="s">
        <v>35</v>
      </c>
      <c r="F264" s="316" t="s">
        <v>36</v>
      </c>
      <c r="G264" s="316" t="s">
        <v>438</v>
      </c>
      <c r="H264" s="316" t="s">
        <v>317</v>
      </c>
      <c r="I264" s="316" t="s">
        <v>309</v>
      </c>
      <c r="J264" s="316" t="s">
        <v>816</v>
      </c>
      <c r="K264" s="36">
        <v>91</v>
      </c>
      <c r="L264" s="317">
        <v>0.3261600136756897</v>
      </c>
      <c r="M264" s="317"/>
      <c r="N264" s="36">
        <v>138</v>
      </c>
      <c r="O264" s="317">
        <v>0.34158000349998469</v>
      </c>
      <c r="P264" s="317"/>
      <c r="Q264" s="36">
        <v>3315</v>
      </c>
      <c r="R264" s="317">
        <v>0.33243000507354742</v>
      </c>
      <c r="S264" s="317"/>
      <c r="T264" t="s">
        <v>380</v>
      </c>
      <c r="BA264" s="395">
        <v>1</v>
      </c>
      <c r="BB264" s="396" t="s">
        <v>861</v>
      </c>
      <c r="BC264" t="str">
        <f t="shared" si="71"/>
        <v>R1H</v>
      </c>
      <c r="BD264" t="str">
        <f t="shared" si="72"/>
        <v>NAoMe_initial_diagnosis_year</v>
      </c>
      <c r="BE264" s="397" t="s">
        <v>862</v>
      </c>
      <c r="BF264" t="str">
        <f t="shared" si="73"/>
        <v>2022</v>
      </c>
      <c r="BG264">
        <f t="shared" si="74"/>
        <v>91</v>
      </c>
      <c r="BH264" s="398">
        <f t="shared" si="75"/>
        <v>0.3261600136756897</v>
      </c>
      <c r="BO264" s="33"/>
    </row>
    <row r="265" spans="1:67">
      <c r="A265" s="316" t="s">
        <v>27</v>
      </c>
      <c r="B265" t="s">
        <v>380</v>
      </c>
      <c r="C265" t="s">
        <v>910</v>
      </c>
      <c r="D265" t="s">
        <v>314</v>
      </c>
      <c r="E265" s="316" t="s">
        <v>35</v>
      </c>
      <c r="F265" s="316" t="s">
        <v>36</v>
      </c>
      <c r="G265" s="316" t="s">
        <v>438</v>
      </c>
      <c r="H265" s="316" t="s">
        <v>317</v>
      </c>
      <c r="I265" s="316" t="s">
        <v>309</v>
      </c>
      <c r="J265" s="316" t="s">
        <v>946</v>
      </c>
      <c r="K265" s="36">
        <v>48</v>
      </c>
      <c r="L265" s="317">
        <v>0.1720400005578995</v>
      </c>
      <c r="M265" s="317"/>
      <c r="N265" s="36">
        <v>82</v>
      </c>
      <c r="O265" s="317">
        <v>0.2029699981212616</v>
      </c>
      <c r="P265" s="317"/>
      <c r="Q265" s="36">
        <v>3374</v>
      </c>
      <c r="R265" s="317">
        <v>0.33834999799728388</v>
      </c>
      <c r="S265" s="317"/>
      <c r="T265" t="s">
        <v>380</v>
      </c>
      <c r="BA265" s="395">
        <v>1</v>
      </c>
      <c r="BB265" s="396" t="s">
        <v>861</v>
      </c>
      <c r="BC265" t="str">
        <f t="shared" si="71"/>
        <v>R1H</v>
      </c>
      <c r="BD265" t="str">
        <f t="shared" si="72"/>
        <v>NAoMe_initial_diagnosis_year</v>
      </c>
      <c r="BE265" s="397" t="s">
        <v>862</v>
      </c>
      <c r="BF265" t="str">
        <f t="shared" si="73"/>
        <v>2023</v>
      </c>
      <c r="BG265">
        <f t="shared" si="74"/>
        <v>48</v>
      </c>
      <c r="BH265" s="398">
        <f t="shared" si="75"/>
        <v>0.1720400005578995</v>
      </c>
      <c r="BO265" s="33"/>
    </row>
    <row r="266" spans="1:67">
      <c r="A266" s="316" t="s">
        <v>27</v>
      </c>
      <c r="B266" t="s">
        <v>380</v>
      </c>
      <c r="C266" t="s">
        <v>910</v>
      </c>
      <c r="D266" t="s">
        <v>314</v>
      </c>
      <c r="E266" s="316" t="s">
        <v>35</v>
      </c>
      <c r="F266" s="316" t="s">
        <v>36</v>
      </c>
      <c r="G266" s="316" t="s">
        <v>438</v>
      </c>
      <c r="H266" s="316" t="s">
        <v>317</v>
      </c>
      <c r="I266" s="316" t="s">
        <v>331</v>
      </c>
      <c r="J266" s="316" t="s">
        <v>332</v>
      </c>
      <c r="K266" s="36">
        <v>14</v>
      </c>
      <c r="L266" s="317">
        <v>5.0179999321699142E-2</v>
      </c>
      <c r="M266" s="317">
        <v>5.6910000741481781E-2</v>
      </c>
      <c r="N266" s="36">
        <v>21</v>
      </c>
      <c r="O266" s="317">
        <v>5.1979999989271157E-2</v>
      </c>
      <c r="P266" s="317">
        <v>6.3249997794628143E-2</v>
      </c>
      <c r="Q266" s="36">
        <v>434</v>
      </c>
      <c r="R266" s="317">
        <v>4.3519999831914902E-2</v>
      </c>
      <c r="S266" s="317">
        <v>5.2159998565912247E-2</v>
      </c>
      <c r="T266" t="s">
        <v>380</v>
      </c>
      <c r="BA266" s="395">
        <v>1</v>
      </c>
      <c r="BB266" s="396" t="s">
        <v>861</v>
      </c>
      <c r="BC266" t="str">
        <f t="shared" si="71"/>
        <v>R1H</v>
      </c>
      <c r="BD266" t="str">
        <f t="shared" si="72"/>
        <v>NAoMe_initial_disease_group</v>
      </c>
      <c r="BE266" s="397" t="s">
        <v>862</v>
      </c>
      <c r="BF266" t="str">
        <f t="shared" si="73"/>
        <v>Advanced M0</v>
      </c>
      <c r="BG266">
        <f t="shared" si="74"/>
        <v>14</v>
      </c>
      <c r="BH266" s="398">
        <f t="shared" si="75"/>
        <v>5.0179999321699142E-2</v>
      </c>
      <c r="BO266" s="33"/>
    </row>
    <row r="267" spans="1:67">
      <c r="A267" s="316" t="s">
        <v>27</v>
      </c>
      <c r="B267" t="s">
        <v>380</v>
      </c>
      <c r="C267" t="s">
        <v>910</v>
      </c>
      <c r="D267" t="s">
        <v>314</v>
      </c>
      <c r="E267" s="316" t="s">
        <v>35</v>
      </c>
      <c r="F267" s="316" t="s">
        <v>36</v>
      </c>
      <c r="G267" s="316" t="s">
        <v>438</v>
      </c>
      <c r="H267" s="316" t="s">
        <v>317</v>
      </c>
      <c r="I267" s="316" t="s">
        <v>331</v>
      </c>
      <c r="J267" s="316" t="s">
        <v>333</v>
      </c>
      <c r="K267" s="36">
        <v>202</v>
      </c>
      <c r="L267" s="317">
        <v>0.72400999069213867</v>
      </c>
      <c r="M267" s="317">
        <v>0.82113999128341675</v>
      </c>
      <c r="N267" s="36">
        <v>250</v>
      </c>
      <c r="O267" s="317">
        <v>0.61880999803543091</v>
      </c>
      <c r="P267" s="317">
        <v>0.75300997495651245</v>
      </c>
      <c r="Q267" s="36">
        <v>6159</v>
      </c>
      <c r="R267" s="317">
        <v>0.6176300048828125</v>
      </c>
      <c r="S267" s="317">
        <v>0.74026000499725342</v>
      </c>
      <c r="T267" t="s">
        <v>380</v>
      </c>
      <c r="BA267" s="395">
        <v>1</v>
      </c>
      <c r="BB267" s="396" t="s">
        <v>861</v>
      </c>
      <c r="BC267" t="str">
        <f t="shared" si="71"/>
        <v>R1H</v>
      </c>
      <c r="BD267" t="str">
        <f t="shared" si="72"/>
        <v>NAoMe_initial_disease_group</v>
      </c>
      <c r="BE267" s="397" t="s">
        <v>862</v>
      </c>
      <c r="BF267" t="str">
        <f t="shared" si="73"/>
        <v>Advanced M1</v>
      </c>
      <c r="BG267">
        <f t="shared" si="74"/>
        <v>202</v>
      </c>
      <c r="BH267" s="398">
        <f t="shared" si="75"/>
        <v>0.72400999069213867</v>
      </c>
      <c r="BO267" s="33"/>
    </row>
    <row r="268" spans="1:67">
      <c r="A268" s="316" t="s">
        <v>27</v>
      </c>
      <c r="B268" t="s">
        <v>380</v>
      </c>
      <c r="C268" t="s">
        <v>910</v>
      </c>
      <c r="D268" t="s">
        <v>314</v>
      </c>
      <c r="E268" s="316" t="s">
        <v>35</v>
      </c>
      <c r="F268" s="316" t="s">
        <v>36</v>
      </c>
      <c r="G268" s="316" t="s">
        <v>438</v>
      </c>
      <c r="H268" s="316" t="s">
        <v>317</v>
      </c>
      <c r="I268" s="316" t="s">
        <v>331</v>
      </c>
      <c r="J268" s="316" t="s">
        <v>334</v>
      </c>
      <c r="K268" s="36">
        <v>2</v>
      </c>
      <c r="L268" s="317">
        <v>7.1700001135468483E-3</v>
      </c>
      <c r="M268" s="317">
        <v>8.1299999728798866E-3</v>
      </c>
      <c r="N268" s="36">
        <v>5</v>
      </c>
      <c r="O268" s="317">
        <v>1.238000020384789E-2</v>
      </c>
      <c r="P268" s="317">
        <v>1.5060000121593481E-2</v>
      </c>
      <c r="Q268" s="36">
        <v>64</v>
      </c>
      <c r="R268" s="317">
        <v>6.4199999906122676E-3</v>
      </c>
      <c r="S268" s="317">
        <v>7.689999882131815E-3</v>
      </c>
      <c r="T268" t="s">
        <v>380</v>
      </c>
      <c r="BA268" s="395">
        <v>1</v>
      </c>
      <c r="BB268" s="396" t="s">
        <v>861</v>
      </c>
      <c r="BC268" t="str">
        <f t="shared" si="71"/>
        <v>R1H</v>
      </c>
      <c r="BD268" t="str">
        <f t="shared" si="72"/>
        <v>NAoMe_initial_disease_group</v>
      </c>
      <c r="BE268" s="397" t="s">
        <v>862</v>
      </c>
      <c r="BF268" t="str">
        <f t="shared" si="73"/>
        <v>DCIS</v>
      </c>
      <c r="BG268">
        <f t="shared" si="74"/>
        <v>2</v>
      </c>
      <c r="BH268" s="398">
        <f t="shared" si="75"/>
        <v>7.1700001135468483E-3</v>
      </c>
      <c r="BO268" s="33"/>
    </row>
    <row r="269" spans="1:67">
      <c r="A269" s="316" t="s">
        <v>27</v>
      </c>
      <c r="B269" t="s">
        <v>380</v>
      </c>
      <c r="C269" t="s">
        <v>910</v>
      </c>
      <c r="D269" t="s">
        <v>314</v>
      </c>
      <c r="E269" s="316" t="s">
        <v>35</v>
      </c>
      <c r="F269" s="316" t="s">
        <v>36</v>
      </c>
      <c r="G269" s="316" t="s">
        <v>438</v>
      </c>
      <c r="H269" s="316" t="s">
        <v>317</v>
      </c>
      <c r="I269" s="316" t="s">
        <v>331</v>
      </c>
      <c r="J269" s="316" t="s">
        <v>335</v>
      </c>
      <c r="K269" s="36">
        <v>28</v>
      </c>
      <c r="L269" s="317">
        <v>0.1003599986433983</v>
      </c>
      <c r="M269" s="317">
        <v>0.1138200014829636</v>
      </c>
      <c r="N269" s="36">
        <v>56</v>
      </c>
      <c r="O269" s="317">
        <v>0.13861000537872309</v>
      </c>
      <c r="P269" s="317">
        <v>0.1686699986457825</v>
      </c>
      <c r="Q269" s="36">
        <v>1663</v>
      </c>
      <c r="R269" s="317">
        <v>0.16676999628543851</v>
      </c>
      <c r="S269" s="317">
        <v>0.19988000392913821</v>
      </c>
      <c r="T269" t="s">
        <v>380</v>
      </c>
      <c r="BA269" s="395">
        <v>1</v>
      </c>
      <c r="BB269" s="396" t="s">
        <v>861</v>
      </c>
      <c r="BC269" t="str">
        <f t="shared" si="71"/>
        <v>R1H</v>
      </c>
      <c r="BD269" t="str">
        <f t="shared" si="72"/>
        <v>NAoMe_initial_disease_group</v>
      </c>
      <c r="BE269" s="397" t="s">
        <v>862</v>
      </c>
      <c r="BF269" t="str">
        <f t="shared" si="73"/>
        <v>Early invasive</v>
      </c>
      <c r="BG269">
        <f t="shared" si="74"/>
        <v>28</v>
      </c>
      <c r="BH269" s="398">
        <f t="shared" si="75"/>
        <v>0.1003599986433983</v>
      </c>
      <c r="BO269" s="33"/>
    </row>
    <row r="270" spans="1:67">
      <c r="A270" s="316" t="s">
        <v>27</v>
      </c>
      <c r="B270" t="s">
        <v>380</v>
      </c>
      <c r="C270" t="s">
        <v>910</v>
      </c>
      <c r="D270" t="s">
        <v>314</v>
      </c>
      <c r="E270" s="316" t="s">
        <v>35</v>
      </c>
      <c r="F270" s="316" t="s">
        <v>36</v>
      </c>
      <c r="G270" s="316" t="s">
        <v>438</v>
      </c>
      <c r="H270" s="316" t="s">
        <v>317</v>
      </c>
      <c r="I270" s="316" t="s">
        <v>331</v>
      </c>
      <c r="J270" s="316" t="s">
        <v>337</v>
      </c>
      <c r="K270" s="36">
        <v>33</v>
      </c>
      <c r="L270" s="317">
        <v>0.1182800009846687</v>
      </c>
      <c r="M270" s="317"/>
      <c r="N270" s="36">
        <v>72</v>
      </c>
      <c r="O270" s="317">
        <v>0.1782200038433075</v>
      </c>
      <c r="P270" s="317"/>
      <c r="Q270" s="36">
        <v>1652</v>
      </c>
      <c r="R270" s="317">
        <v>0.1656599938869476</v>
      </c>
      <c r="S270" s="317"/>
      <c r="T270" t="s">
        <v>380</v>
      </c>
      <c r="BA270" s="395">
        <v>1</v>
      </c>
      <c r="BB270" s="396" t="s">
        <v>861</v>
      </c>
      <c r="BC270" t="str">
        <f t="shared" si="71"/>
        <v>R1H</v>
      </c>
      <c r="BD270" t="str">
        <f t="shared" si="72"/>
        <v>NAoMe_initial_disease_group</v>
      </c>
      <c r="BE270" s="397" t="s">
        <v>862</v>
      </c>
      <c r="BF270" t="str">
        <f t="shared" si="73"/>
        <v>Unknown stage</v>
      </c>
      <c r="BG270">
        <f t="shared" si="74"/>
        <v>33</v>
      </c>
      <c r="BH270" s="398">
        <f t="shared" si="75"/>
        <v>0.1182800009846687</v>
      </c>
      <c r="BO270" s="33"/>
    </row>
    <row r="271" spans="1:67">
      <c r="A271" s="316" t="s">
        <v>27</v>
      </c>
      <c r="B271" t="s">
        <v>380</v>
      </c>
      <c r="C271" t="s">
        <v>910</v>
      </c>
      <c r="D271" t="s">
        <v>314</v>
      </c>
      <c r="E271" s="316" t="s">
        <v>35</v>
      </c>
      <c r="F271" s="316" t="s">
        <v>36</v>
      </c>
      <c r="G271" s="316" t="s">
        <v>438</v>
      </c>
      <c r="H271" s="316" t="s">
        <v>317</v>
      </c>
      <c r="I271" s="316" t="s">
        <v>656</v>
      </c>
      <c r="J271" s="316" t="s">
        <v>286</v>
      </c>
      <c r="K271" s="36">
        <v>63</v>
      </c>
      <c r="L271" s="317">
        <v>0.22581000626087189</v>
      </c>
      <c r="M271" s="317">
        <v>0.22581000626087189</v>
      </c>
      <c r="N271" s="36">
        <v>75</v>
      </c>
      <c r="O271" s="317">
        <v>0.18564000725746149</v>
      </c>
      <c r="P271" s="317">
        <v>0.1865700036287308</v>
      </c>
      <c r="Q271" s="36">
        <v>492</v>
      </c>
      <c r="R271" s="317">
        <v>4.9339998513460159E-2</v>
      </c>
      <c r="S271" s="317">
        <v>5.1920000463724143E-2</v>
      </c>
      <c r="T271" t="s">
        <v>380</v>
      </c>
      <c r="BA271" s="395">
        <v>1</v>
      </c>
      <c r="BB271" s="396" t="s">
        <v>861</v>
      </c>
      <c r="BC271" t="str">
        <f t="shared" si="71"/>
        <v>R1H</v>
      </c>
      <c r="BD271" t="str">
        <f t="shared" si="72"/>
        <v>NAoMe_initial_ethnicity_grp</v>
      </c>
      <c r="BE271" s="397" t="s">
        <v>862</v>
      </c>
      <c r="BF271" t="str">
        <f t="shared" si="73"/>
        <v>Asian or Asian British</v>
      </c>
      <c r="BG271">
        <f t="shared" si="74"/>
        <v>63</v>
      </c>
      <c r="BH271" s="398">
        <f t="shared" si="75"/>
        <v>0.22581000626087189</v>
      </c>
      <c r="BO271" s="33"/>
    </row>
    <row r="272" spans="1:67">
      <c r="A272" s="316" t="s">
        <v>27</v>
      </c>
      <c r="B272" t="s">
        <v>380</v>
      </c>
      <c r="C272" t="s">
        <v>910</v>
      </c>
      <c r="D272" t="s">
        <v>314</v>
      </c>
      <c r="E272" s="316" t="s">
        <v>35</v>
      </c>
      <c r="F272" s="316" t="s">
        <v>36</v>
      </c>
      <c r="G272" s="316" t="s">
        <v>438</v>
      </c>
      <c r="H272" s="316" t="s">
        <v>317</v>
      </c>
      <c r="I272" s="316" t="s">
        <v>656</v>
      </c>
      <c r="J272" s="316" t="s">
        <v>287</v>
      </c>
      <c r="K272" s="36">
        <v>40</v>
      </c>
      <c r="L272" s="317">
        <v>0.14337000250816351</v>
      </c>
      <c r="M272" s="317">
        <v>0.14337000250816351</v>
      </c>
      <c r="N272" s="36">
        <v>63</v>
      </c>
      <c r="O272" s="317">
        <v>0.15593999624252319</v>
      </c>
      <c r="P272" s="317">
        <v>0.15671999752521509</v>
      </c>
      <c r="Q272" s="36">
        <v>403</v>
      </c>
      <c r="R272" s="317">
        <v>4.0410000830888748E-2</v>
      </c>
      <c r="S272" s="317">
        <v>4.2520001530647278E-2</v>
      </c>
      <c r="T272" t="s">
        <v>380</v>
      </c>
      <c r="BA272" s="395">
        <v>1</v>
      </c>
      <c r="BB272" s="396" t="s">
        <v>861</v>
      </c>
      <c r="BC272" t="str">
        <f t="shared" si="71"/>
        <v>R1H</v>
      </c>
      <c r="BD272" t="str">
        <f t="shared" si="72"/>
        <v>NAoMe_initial_ethnicity_grp</v>
      </c>
      <c r="BE272" s="397" t="s">
        <v>862</v>
      </c>
      <c r="BF272" t="str">
        <f t="shared" si="73"/>
        <v>Black or Black British</v>
      </c>
      <c r="BG272">
        <f t="shared" si="74"/>
        <v>40</v>
      </c>
      <c r="BH272" s="398">
        <f t="shared" si="75"/>
        <v>0.14337000250816351</v>
      </c>
      <c r="BO272" s="33"/>
    </row>
    <row r="273" spans="1:67">
      <c r="A273" s="316" t="s">
        <v>27</v>
      </c>
      <c r="B273" t="s">
        <v>380</v>
      </c>
      <c r="C273" t="s">
        <v>910</v>
      </c>
      <c r="D273" t="s">
        <v>314</v>
      </c>
      <c r="E273" s="316" t="s">
        <v>35</v>
      </c>
      <c r="F273" s="316" t="s">
        <v>36</v>
      </c>
      <c r="G273" s="316" t="s">
        <v>438</v>
      </c>
      <c r="H273" s="316" t="s">
        <v>317</v>
      </c>
      <c r="I273" s="316" t="s">
        <v>656</v>
      </c>
      <c r="J273" s="316" t="s">
        <v>259</v>
      </c>
      <c r="K273" s="36">
        <v>2</v>
      </c>
      <c r="L273" s="317">
        <v>7.1700001135468483E-3</v>
      </c>
      <c r="M273" s="317">
        <v>7.1700001135468483E-3</v>
      </c>
      <c r="N273" s="36">
        <v>6</v>
      </c>
      <c r="O273" s="317">
        <v>1.484999991953373E-2</v>
      </c>
      <c r="P273" s="317">
        <v>1.4929999597370619E-2</v>
      </c>
      <c r="Q273" s="36">
        <v>98</v>
      </c>
      <c r="R273" s="317">
        <v>9.8299998790025711E-3</v>
      </c>
      <c r="S273" s="317">
        <v>1.0339999571442601E-2</v>
      </c>
      <c r="T273" t="s">
        <v>380</v>
      </c>
      <c r="BA273" s="395">
        <v>1</v>
      </c>
      <c r="BB273" s="396" t="s">
        <v>861</v>
      </c>
      <c r="BC273" t="str">
        <f t="shared" si="71"/>
        <v>R1H</v>
      </c>
      <c r="BD273" t="str">
        <f t="shared" si="72"/>
        <v>NAoMe_initial_ethnicity_grp</v>
      </c>
      <c r="BE273" s="397" t="s">
        <v>862</v>
      </c>
      <c r="BF273" t="str">
        <f t="shared" si="73"/>
        <v>Mixed</v>
      </c>
      <c r="BG273">
        <f t="shared" si="74"/>
        <v>2</v>
      </c>
      <c r="BH273" s="398">
        <f t="shared" si="75"/>
        <v>7.1700001135468483E-3</v>
      </c>
      <c r="BO273" s="33"/>
    </row>
    <row r="274" spans="1:67">
      <c r="A274" s="316" t="s">
        <v>27</v>
      </c>
      <c r="B274" t="s">
        <v>380</v>
      </c>
      <c r="C274" t="s">
        <v>910</v>
      </c>
      <c r="D274" t="s">
        <v>314</v>
      </c>
      <c r="E274" s="316" t="s">
        <v>35</v>
      </c>
      <c r="F274" s="316" t="s">
        <v>36</v>
      </c>
      <c r="G274" s="316" t="s">
        <v>438</v>
      </c>
      <c r="H274" s="316" t="s">
        <v>317</v>
      </c>
      <c r="I274" s="316" t="s">
        <v>656</v>
      </c>
      <c r="J274" s="316" t="s">
        <v>288</v>
      </c>
      <c r="K274" s="36">
        <v>10</v>
      </c>
      <c r="L274" s="317">
        <v>3.5840000957250602E-2</v>
      </c>
      <c r="M274" s="317">
        <v>3.5840000957250602E-2</v>
      </c>
      <c r="N274" s="36">
        <v>14</v>
      </c>
      <c r="O274" s="317">
        <v>3.4650001674890518E-2</v>
      </c>
      <c r="P274" s="317">
        <v>3.4830000251531601E-2</v>
      </c>
      <c r="Q274" s="36">
        <v>246</v>
      </c>
      <c r="R274" s="317">
        <v>2.466999925673008E-2</v>
      </c>
      <c r="S274" s="317">
        <v>2.5960000231862072E-2</v>
      </c>
      <c r="T274" t="s">
        <v>380</v>
      </c>
      <c r="BA274" s="395">
        <v>1</v>
      </c>
      <c r="BB274" s="396" t="s">
        <v>861</v>
      </c>
      <c r="BC274" t="str">
        <f t="shared" si="71"/>
        <v>R1H</v>
      </c>
      <c r="BD274" t="str">
        <f t="shared" si="72"/>
        <v>NAoMe_initial_ethnicity_grp</v>
      </c>
      <c r="BE274" s="397" t="s">
        <v>862</v>
      </c>
      <c r="BF274" t="str">
        <f t="shared" si="73"/>
        <v>Other Ethnic Group</v>
      </c>
      <c r="BG274">
        <f t="shared" si="74"/>
        <v>10</v>
      </c>
      <c r="BH274" s="398">
        <f t="shared" si="75"/>
        <v>3.5840000957250602E-2</v>
      </c>
      <c r="BO274" s="33"/>
    </row>
    <row r="275" spans="1:67">
      <c r="A275" s="316" t="s">
        <v>27</v>
      </c>
      <c r="B275" t="s">
        <v>380</v>
      </c>
      <c r="C275" t="s">
        <v>910</v>
      </c>
      <c r="D275" t="s">
        <v>314</v>
      </c>
      <c r="E275" s="316" t="s">
        <v>35</v>
      </c>
      <c r="F275" s="316" t="s">
        <v>36</v>
      </c>
      <c r="G275" s="316" t="s">
        <v>438</v>
      </c>
      <c r="H275" s="316" t="s">
        <v>317</v>
      </c>
      <c r="I275" s="316" t="s">
        <v>656</v>
      </c>
      <c r="J275" s="316" t="s">
        <v>260</v>
      </c>
      <c r="K275" s="36">
        <v>0</v>
      </c>
      <c r="L275" s="317">
        <v>0</v>
      </c>
      <c r="M275" s="317"/>
      <c r="N275" s="36">
        <v>2</v>
      </c>
      <c r="O275" s="317">
        <v>4.9499999731779099E-3</v>
      </c>
      <c r="P275" s="317"/>
      <c r="Q275" s="36">
        <v>495</v>
      </c>
      <c r="R275" s="317">
        <v>4.9639999866485603E-2</v>
      </c>
      <c r="S275" s="317"/>
      <c r="T275" t="s">
        <v>380</v>
      </c>
      <c r="BA275" s="395">
        <v>1</v>
      </c>
      <c r="BB275" s="396" t="s">
        <v>861</v>
      </c>
      <c r="BC275" t="str">
        <f t="shared" si="71"/>
        <v>R1H</v>
      </c>
      <c r="BD275" t="str">
        <f t="shared" si="72"/>
        <v>NAoMe_initial_ethnicity_grp</v>
      </c>
      <c r="BE275" s="397" t="s">
        <v>862</v>
      </c>
      <c r="BF275" t="str">
        <f t="shared" si="73"/>
        <v>Unknown</v>
      </c>
      <c r="BG275">
        <f t="shared" si="74"/>
        <v>0</v>
      </c>
      <c r="BH275" s="398">
        <f t="shared" si="75"/>
        <v>0</v>
      </c>
      <c r="BO275" s="33"/>
    </row>
    <row r="276" spans="1:67">
      <c r="A276" s="316" t="s">
        <v>27</v>
      </c>
      <c r="B276" t="s">
        <v>380</v>
      </c>
      <c r="C276" t="s">
        <v>910</v>
      </c>
      <c r="D276" t="s">
        <v>314</v>
      </c>
      <c r="E276" s="316" t="s">
        <v>35</v>
      </c>
      <c r="F276" s="316" t="s">
        <v>36</v>
      </c>
      <c r="G276" s="316" t="s">
        <v>438</v>
      </c>
      <c r="H276" s="316" t="s">
        <v>317</v>
      </c>
      <c r="I276" s="316" t="s">
        <v>656</v>
      </c>
      <c r="J276" s="316" t="s">
        <v>258</v>
      </c>
      <c r="K276" s="36">
        <v>164</v>
      </c>
      <c r="L276" s="317">
        <v>0.5878099799156189</v>
      </c>
      <c r="M276" s="317">
        <v>0.5878099799156189</v>
      </c>
      <c r="N276" s="36">
        <v>244</v>
      </c>
      <c r="O276" s="317">
        <v>0.60395997762680054</v>
      </c>
      <c r="P276" s="317">
        <v>0.60697001218795776</v>
      </c>
      <c r="Q276" s="36">
        <v>8238</v>
      </c>
      <c r="R276" s="317">
        <v>0.82611000537872314</v>
      </c>
      <c r="S276" s="317">
        <v>0.86926001310348511</v>
      </c>
      <c r="T276" t="s">
        <v>380</v>
      </c>
      <c r="BA276" s="395">
        <v>1</v>
      </c>
      <c r="BB276" s="396" t="s">
        <v>861</v>
      </c>
      <c r="BC276" t="str">
        <f t="shared" si="71"/>
        <v>R1H</v>
      </c>
      <c r="BD276" t="str">
        <f t="shared" si="72"/>
        <v>NAoMe_initial_ethnicity_grp</v>
      </c>
      <c r="BE276" s="397" t="s">
        <v>862</v>
      </c>
      <c r="BF276" t="str">
        <f t="shared" si="73"/>
        <v>White</v>
      </c>
      <c r="BG276">
        <f t="shared" si="74"/>
        <v>164</v>
      </c>
      <c r="BH276" s="398">
        <f t="shared" si="75"/>
        <v>0.5878099799156189</v>
      </c>
      <c r="BO276" s="33"/>
    </row>
    <row r="277" spans="1:67">
      <c r="A277" s="316" t="s">
        <v>27</v>
      </c>
      <c r="B277" t="s">
        <v>380</v>
      </c>
      <c r="C277" t="s">
        <v>910</v>
      </c>
      <c r="D277" t="s">
        <v>314</v>
      </c>
      <c r="E277" s="316" t="s">
        <v>35</v>
      </c>
      <c r="F277" s="316" t="s">
        <v>36</v>
      </c>
      <c r="G277" s="316" t="s">
        <v>438</v>
      </c>
      <c r="H277" s="316" t="s">
        <v>317</v>
      </c>
      <c r="I277" s="316" t="s">
        <v>657</v>
      </c>
      <c r="J277" s="316" t="s">
        <v>817</v>
      </c>
      <c r="K277" s="36">
        <v>255</v>
      </c>
      <c r="L277" s="317">
        <v>0.91398000717163086</v>
      </c>
      <c r="M277" s="317"/>
      <c r="N277" s="36">
        <v>371</v>
      </c>
      <c r="O277" s="317">
        <v>0.91832000017166138</v>
      </c>
      <c r="P277" s="317"/>
      <c r="Q277" s="36">
        <v>9359</v>
      </c>
      <c r="R277" s="317">
        <v>0.93853002786636353</v>
      </c>
      <c r="S277" s="317"/>
      <c r="T277" t="s">
        <v>380</v>
      </c>
      <c r="BA277" s="395">
        <v>1</v>
      </c>
      <c r="BB277" s="396" t="s">
        <v>861</v>
      </c>
      <c r="BC277" t="str">
        <f t="shared" si="71"/>
        <v>R1H</v>
      </c>
      <c r="BD277" t="str">
        <f t="shared" si="72"/>
        <v>NAoMe_initial_final_route</v>
      </c>
      <c r="BE277" s="397" t="s">
        <v>862</v>
      </c>
      <c r="BF277" t="str">
        <f t="shared" si="73"/>
        <v>Not screened</v>
      </c>
      <c r="BG277">
        <f t="shared" si="74"/>
        <v>255</v>
      </c>
      <c r="BH277" s="398">
        <f t="shared" si="75"/>
        <v>0.91398000717163086</v>
      </c>
      <c r="BO277" s="33"/>
    </row>
    <row r="278" spans="1:67">
      <c r="A278" s="316" t="s">
        <v>27</v>
      </c>
      <c r="B278" t="s">
        <v>380</v>
      </c>
      <c r="C278" t="s">
        <v>910</v>
      </c>
      <c r="D278" t="s">
        <v>314</v>
      </c>
      <c r="E278" s="316" t="s">
        <v>35</v>
      </c>
      <c r="F278" s="316" t="s">
        <v>36</v>
      </c>
      <c r="G278" s="316" t="s">
        <v>438</v>
      </c>
      <c r="H278" s="316" t="s">
        <v>317</v>
      </c>
      <c r="I278" s="316" t="s">
        <v>657</v>
      </c>
      <c r="J278" s="316" t="s">
        <v>352</v>
      </c>
      <c r="K278" s="36">
        <v>24</v>
      </c>
      <c r="L278" s="317">
        <v>8.6020000278949738E-2</v>
      </c>
      <c r="M278" s="317"/>
      <c r="N278" s="36">
        <v>33</v>
      </c>
      <c r="O278" s="317">
        <v>8.1679999828338623E-2</v>
      </c>
      <c r="P278" s="317"/>
      <c r="Q278" s="36">
        <v>613</v>
      </c>
      <c r="R278" s="317">
        <v>6.1469998210668557E-2</v>
      </c>
      <c r="S278" s="317"/>
      <c r="T278" t="s">
        <v>380</v>
      </c>
      <c r="BA278" s="395">
        <v>1</v>
      </c>
      <c r="BB278" s="396" t="s">
        <v>861</v>
      </c>
      <c r="BC278" t="str">
        <f t="shared" si="71"/>
        <v>R1H</v>
      </c>
      <c r="BD278" t="str">
        <f t="shared" si="72"/>
        <v>NAoMe_initial_final_route</v>
      </c>
      <c r="BE278" s="397" t="s">
        <v>862</v>
      </c>
      <c r="BF278" t="str">
        <f t="shared" si="73"/>
        <v>Screening</v>
      </c>
      <c r="BG278">
        <f t="shared" si="74"/>
        <v>24</v>
      </c>
      <c r="BH278" s="398">
        <f t="shared" si="75"/>
        <v>8.6020000278949738E-2</v>
      </c>
      <c r="BO278" s="33"/>
    </row>
    <row r="279" spans="1:67">
      <c r="A279" s="316" t="s">
        <v>27</v>
      </c>
      <c r="B279" t="s">
        <v>380</v>
      </c>
      <c r="C279" t="s">
        <v>910</v>
      </c>
      <c r="D279" t="s">
        <v>314</v>
      </c>
      <c r="E279" s="316" t="s">
        <v>35</v>
      </c>
      <c r="F279" s="316" t="s">
        <v>36</v>
      </c>
      <c r="G279" s="316" t="s">
        <v>438</v>
      </c>
      <c r="H279" s="316" t="s">
        <v>317</v>
      </c>
      <c r="I279" s="316" t="s">
        <v>303</v>
      </c>
      <c r="J279" s="316" t="s">
        <v>308</v>
      </c>
      <c r="K279" s="36">
        <v>33</v>
      </c>
      <c r="L279" s="317">
        <v>0.1182800009846687</v>
      </c>
      <c r="M279" s="317"/>
      <c r="N279" s="36">
        <v>72</v>
      </c>
      <c r="O279" s="317">
        <v>0.1782200038433075</v>
      </c>
      <c r="P279" s="317"/>
      <c r="Q279" s="36">
        <v>1652</v>
      </c>
      <c r="R279" s="317">
        <v>0.1656599938869476</v>
      </c>
      <c r="S279" s="317"/>
      <c r="T279" t="s">
        <v>380</v>
      </c>
      <c r="BA279" s="395">
        <v>1</v>
      </c>
      <c r="BB279" s="396" t="s">
        <v>861</v>
      </c>
      <c r="BC279" t="str">
        <f t="shared" si="71"/>
        <v>R1H</v>
      </c>
      <c r="BD279" t="str">
        <f t="shared" si="72"/>
        <v>NAoMe_initial_final_stage_tum</v>
      </c>
      <c r="BE279" s="397" t="s">
        <v>862</v>
      </c>
      <c r="BF279" t="str">
        <f t="shared" si="73"/>
        <v>Not staged/Unstated</v>
      </c>
      <c r="BG279">
        <f t="shared" si="74"/>
        <v>33</v>
      </c>
      <c r="BH279" s="398">
        <f t="shared" si="75"/>
        <v>0.1182800009846687</v>
      </c>
      <c r="BO279" s="33"/>
    </row>
    <row r="280" spans="1:67">
      <c r="A280" s="316" t="s">
        <v>27</v>
      </c>
      <c r="B280" t="s">
        <v>380</v>
      </c>
      <c r="C280" t="s">
        <v>910</v>
      </c>
      <c r="D280" t="s">
        <v>314</v>
      </c>
      <c r="E280" s="316" t="s">
        <v>35</v>
      </c>
      <c r="F280" s="316" t="s">
        <v>36</v>
      </c>
      <c r="G280" s="316" t="s">
        <v>438</v>
      </c>
      <c r="H280" s="316" t="s">
        <v>317</v>
      </c>
      <c r="I280" s="316" t="s">
        <v>303</v>
      </c>
      <c r="J280" s="316" t="s">
        <v>304</v>
      </c>
      <c r="K280" s="36">
        <v>2</v>
      </c>
      <c r="L280" s="317">
        <v>7.1700001135468483E-3</v>
      </c>
      <c r="M280" s="317">
        <v>8.1299999728798866E-3</v>
      </c>
      <c r="N280" s="36">
        <v>5</v>
      </c>
      <c r="O280" s="317">
        <v>1.238000020384789E-2</v>
      </c>
      <c r="P280" s="317">
        <v>1.5060000121593481E-2</v>
      </c>
      <c r="Q280" s="36">
        <v>64</v>
      </c>
      <c r="R280" s="317">
        <v>6.4199999906122676E-3</v>
      </c>
      <c r="S280" s="317">
        <v>7.689999882131815E-3</v>
      </c>
      <c r="T280" t="s">
        <v>380</v>
      </c>
      <c r="BA280" s="395">
        <v>1</v>
      </c>
      <c r="BB280" s="396" t="s">
        <v>861</v>
      </c>
      <c r="BC280" t="str">
        <f t="shared" si="71"/>
        <v>R1H</v>
      </c>
      <c r="BD280" t="str">
        <f t="shared" si="72"/>
        <v>NAoMe_initial_final_stage_tum</v>
      </c>
      <c r="BE280" s="397" t="s">
        <v>862</v>
      </c>
      <c r="BF280" t="str">
        <f t="shared" si="73"/>
        <v>Stage 0</v>
      </c>
      <c r="BG280">
        <f t="shared" si="74"/>
        <v>2</v>
      </c>
      <c r="BH280" s="398">
        <f t="shared" si="75"/>
        <v>7.1700001135468483E-3</v>
      </c>
      <c r="BO280" s="33"/>
    </row>
    <row r="281" spans="1:67">
      <c r="A281" s="316" t="s">
        <v>27</v>
      </c>
      <c r="B281" t="s">
        <v>380</v>
      </c>
      <c r="C281" t="s">
        <v>910</v>
      </c>
      <c r="D281" t="s">
        <v>314</v>
      </c>
      <c r="E281" s="316" t="s">
        <v>35</v>
      </c>
      <c r="F281" s="316" t="s">
        <v>36</v>
      </c>
      <c r="G281" s="316" t="s">
        <v>438</v>
      </c>
      <c r="H281" s="316" t="s">
        <v>317</v>
      </c>
      <c r="I281" s="316" t="s">
        <v>303</v>
      </c>
      <c r="J281" s="316" t="s">
        <v>305</v>
      </c>
      <c r="K281" s="36">
        <v>5</v>
      </c>
      <c r="L281" s="317">
        <v>1.7920000478625301E-2</v>
      </c>
      <c r="M281" s="317">
        <v>2.0330000668764111E-2</v>
      </c>
      <c r="N281" s="36">
        <v>7</v>
      </c>
      <c r="O281" s="317">
        <v>1.7330000177025792E-2</v>
      </c>
      <c r="P281" s="317">
        <v>2.108000032603741E-2</v>
      </c>
      <c r="Q281" s="36">
        <v>359</v>
      </c>
      <c r="R281" s="317">
        <v>3.5999998450279243E-2</v>
      </c>
      <c r="S281" s="317">
        <v>4.3150000274181373E-2</v>
      </c>
      <c r="T281" t="s">
        <v>380</v>
      </c>
      <c r="BA281" s="395">
        <v>1</v>
      </c>
      <c r="BB281" s="396" t="s">
        <v>861</v>
      </c>
      <c r="BC281" t="str">
        <f t="shared" si="71"/>
        <v>R1H</v>
      </c>
      <c r="BD281" t="str">
        <f t="shared" si="72"/>
        <v>NAoMe_initial_final_stage_tum</v>
      </c>
      <c r="BE281" s="397" t="s">
        <v>862</v>
      </c>
      <c r="BF281" t="str">
        <f t="shared" si="73"/>
        <v>Stage 1</v>
      </c>
      <c r="BG281">
        <f t="shared" si="74"/>
        <v>5</v>
      </c>
      <c r="BH281" s="398">
        <f t="shared" si="75"/>
        <v>1.7920000478625301E-2</v>
      </c>
      <c r="BO281" s="33"/>
    </row>
    <row r="282" spans="1:67">
      <c r="A282" s="316" t="s">
        <v>27</v>
      </c>
      <c r="B282" t="s">
        <v>380</v>
      </c>
      <c r="C282" t="s">
        <v>910</v>
      </c>
      <c r="D282" t="s">
        <v>314</v>
      </c>
      <c r="E282" s="316" t="s">
        <v>35</v>
      </c>
      <c r="F282" s="316" t="s">
        <v>36</v>
      </c>
      <c r="G282" s="316" t="s">
        <v>438</v>
      </c>
      <c r="H282" s="316" t="s">
        <v>317</v>
      </c>
      <c r="I282" s="316" t="s">
        <v>303</v>
      </c>
      <c r="J282" s="316" t="s">
        <v>306</v>
      </c>
      <c r="K282" s="36">
        <v>18</v>
      </c>
      <c r="L282" s="317">
        <v>6.4520001411437988E-2</v>
      </c>
      <c r="M282" s="317">
        <v>7.3169998824596405E-2</v>
      </c>
      <c r="N282" s="36">
        <v>39</v>
      </c>
      <c r="O282" s="317">
        <v>9.6529997885227203E-2</v>
      </c>
      <c r="P282" s="317">
        <v>0.1174700036644936</v>
      </c>
      <c r="Q282" s="36">
        <v>996</v>
      </c>
      <c r="R282" s="317">
        <v>9.9880002439022064E-2</v>
      </c>
      <c r="S282" s="317">
        <v>0.11970999836921691</v>
      </c>
      <c r="T282" t="s">
        <v>380</v>
      </c>
      <c r="BA282" s="395">
        <v>1</v>
      </c>
      <c r="BB282" s="396" t="s">
        <v>861</v>
      </c>
      <c r="BC282" t="str">
        <f t="shared" si="71"/>
        <v>R1H</v>
      </c>
      <c r="BD282" t="str">
        <f t="shared" si="72"/>
        <v>NAoMe_initial_final_stage_tum</v>
      </c>
      <c r="BE282" s="397" t="s">
        <v>862</v>
      </c>
      <c r="BF282" t="str">
        <f t="shared" si="73"/>
        <v>Stage 2</v>
      </c>
      <c r="BG282">
        <f t="shared" si="74"/>
        <v>18</v>
      </c>
      <c r="BH282" s="398">
        <f t="shared" si="75"/>
        <v>6.4520001411437988E-2</v>
      </c>
      <c r="BO282" s="33"/>
    </row>
    <row r="283" spans="1:67">
      <c r="A283" s="316" t="s">
        <v>27</v>
      </c>
      <c r="B283" t="s">
        <v>380</v>
      </c>
      <c r="C283" t="s">
        <v>910</v>
      </c>
      <c r="D283" t="s">
        <v>314</v>
      </c>
      <c r="E283" s="316" t="s">
        <v>35</v>
      </c>
      <c r="F283" s="316" t="s">
        <v>36</v>
      </c>
      <c r="G283" s="316" t="s">
        <v>438</v>
      </c>
      <c r="H283" s="316" t="s">
        <v>317</v>
      </c>
      <c r="I283" s="316" t="s">
        <v>303</v>
      </c>
      <c r="J283" s="316" t="s">
        <v>307</v>
      </c>
      <c r="K283" s="36">
        <v>19</v>
      </c>
      <c r="L283" s="317">
        <v>6.8099997937679291E-2</v>
      </c>
      <c r="M283" s="317">
        <v>7.7239997684955597E-2</v>
      </c>
      <c r="N283" s="36">
        <v>31</v>
      </c>
      <c r="O283" s="317">
        <v>7.6729997992515564E-2</v>
      </c>
      <c r="P283" s="317">
        <v>9.3369998037815094E-2</v>
      </c>
      <c r="Q283" s="36">
        <v>742</v>
      </c>
      <c r="R283" s="317">
        <v>7.4409998953342438E-2</v>
      </c>
      <c r="S283" s="317">
        <v>8.9180000126361847E-2</v>
      </c>
      <c r="T283" t="s">
        <v>380</v>
      </c>
      <c r="BA283" s="395">
        <v>1</v>
      </c>
      <c r="BB283" s="396" t="s">
        <v>861</v>
      </c>
      <c r="BC283" t="str">
        <f t="shared" si="71"/>
        <v>R1H</v>
      </c>
      <c r="BD283" t="str">
        <f t="shared" si="72"/>
        <v>NAoMe_initial_final_stage_tum</v>
      </c>
      <c r="BE283" s="397" t="s">
        <v>862</v>
      </c>
      <c r="BF283" t="str">
        <f t="shared" si="73"/>
        <v>Stage 3</v>
      </c>
      <c r="BG283">
        <f t="shared" si="74"/>
        <v>19</v>
      </c>
      <c r="BH283" s="398">
        <f t="shared" si="75"/>
        <v>6.8099997937679291E-2</v>
      </c>
      <c r="BO283" s="33"/>
    </row>
    <row r="284" spans="1:67">
      <c r="A284" s="316" t="s">
        <v>27</v>
      </c>
      <c r="B284" t="s">
        <v>380</v>
      </c>
      <c r="C284" t="s">
        <v>910</v>
      </c>
      <c r="D284" t="s">
        <v>314</v>
      </c>
      <c r="E284" s="316" t="s">
        <v>35</v>
      </c>
      <c r="F284" s="316" t="s">
        <v>36</v>
      </c>
      <c r="G284" s="316" t="s">
        <v>438</v>
      </c>
      <c r="H284" s="316" t="s">
        <v>317</v>
      </c>
      <c r="I284" s="316" t="s">
        <v>303</v>
      </c>
      <c r="J284" s="316" t="s">
        <v>336</v>
      </c>
      <c r="K284" s="36">
        <v>202</v>
      </c>
      <c r="L284" s="317">
        <v>0.72400999069213867</v>
      </c>
      <c r="M284" s="317">
        <v>0.82113999128341675</v>
      </c>
      <c r="N284" s="36">
        <v>250</v>
      </c>
      <c r="O284" s="317">
        <v>0.61880999803543091</v>
      </c>
      <c r="P284" s="317">
        <v>0.75300997495651245</v>
      </c>
      <c r="Q284" s="36">
        <v>6159</v>
      </c>
      <c r="R284" s="317">
        <v>0.6176300048828125</v>
      </c>
      <c r="S284" s="317">
        <v>0.74026000499725342</v>
      </c>
      <c r="T284" t="s">
        <v>380</v>
      </c>
      <c r="BA284" s="395">
        <v>1</v>
      </c>
      <c r="BB284" s="396" t="s">
        <v>861</v>
      </c>
      <c r="BC284" t="str">
        <f t="shared" si="71"/>
        <v>R1H</v>
      </c>
      <c r="BD284" t="str">
        <f t="shared" si="72"/>
        <v>NAoMe_initial_final_stage_tum</v>
      </c>
      <c r="BE284" s="397" t="s">
        <v>862</v>
      </c>
      <c r="BF284" t="str">
        <f t="shared" si="73"/>
        <v>Stage 4</v>
      </c>
      <c r="BG284">
        <f t="shared" si="74"/>
        <v>202</v>
      </c>
      <c r="BH284" s="398">
        <f t="shared" si="75"/>
        <v>0.72400999069213867</v>
      </c>
      <c r="BO284" s="33"/>
    </row>
    <row r="285" spans="1:67">
      <c r="A285" s="316" t="s">
        <v>27</v>
      </c>
      <c r="B285" t="s">
        <v>380</v>
      </c>
      <c r="C285" t="s">
        <v>910</v>
      </c>
      <c r="D285" t="s">
        <v>314</v>
      </c>
      <c r="E285" s="316" t="s">
        <v>35</v>
      </c>
      <c r="F285" s="316" t="s">
        <v>36</v>
      </c>
      <c r="G285" s="316" t="s">
        <v>438</v>
      </c>
      <c r="H285" s="316" t="s">
        <v>317</v>
      </c>
      <c r="I285" s="316" t="s">
        <v>342</v>
      </c>
      <c r="J285" s="316" t="s">
        <v>343</v>
      </c>
      <c r="K285" s="36">
        <v>33</v>
      </c>
      <c r="L285" s="317">
        <v>0.1182800009846687</v>
      </c>
      <c r="M285" s="317"/>
      <c r="N285" s="36">
        <v>72</v>
      </c>
      <c r="O285" s="317">
        <v>0.1782200038433075</v>
      </c>
      <c r="P285" s="317"/>
      <c r="Q285" s="36">
        <v>1652</v>
      </c>
      <c r="R285" s="317">
        <v>0.1656599938869476</v>
      </c>
      <c r="S285" s="317"/>
      <c r="T285" t="s">
        <v>380</v>
      </c>
      <c r="BA285" s="395">
        <v>1</v>
      </c>
      <c r="BB285" s="396" t="s">
        <v>861</v>
      </c>
      <c r="BC285" t="str">
        <f t="shared" si="71"/>
        <v>R1H</v>
      </c>
      <c r="BD285" t="str">
        <f t="shared" si="72"/>
        <v>NAoMe_initial_final_stage_tum_grp</v>
      </c>
      <c r="BE285" s="397" t="s">
        <v>862</v>
      </c>
      <c r="BF285" t="str">
        <f t="shared" si="73"/>
        <v>MBC in HESAPC</v>
      </c>
      <c r="BG285">
        <f t="shared" si="74"/>
        <v>33</v>
      </c>
      <c r="BH285" s="398">
        <f t="shared" si="75"/>
        <v>0.1182800009846687</v>
      </c>
      <c r="BO285" s="33"/>
    </row>
    <row r="286" spans="1:67">
      <c r="A286" s="316" t="s">
        <v>27</v>
      </c>
      <c r="B286" t="s">
        <v>380</v>
      </c>
      <c r="C286" t="s">
        <v>910</v>
      </c>
      <c r="D286" t="s">
        <v>314</v>
      </c>
      <c r="E286" s="316" t="s">
        <v>35</v>
      </c>
      <c r="F286" s="316" t="s">
        <v>36</v>
      </c>
      <c r="G286" s="316" t="s">
        <v>438</v>
      </c>
      <c r="H286" s="316" t="s">
        <v>317</v>
      </c>
      <c r="I286" s="316" t="s">
        <v>342</v>
      </c>
      <c r="J286" s="316" t="s">
        <v>344</v>
      </c>
      <c r="K286" s="36">
        <v>44</v>
      </c>
      <c r="L286" s="317">
        <v>0.157710000872612</v>
      </c>
      <c r="M286" s="317">
        <v>0.17885999381542211</v>
      </c>
      <c r="N286" s="36">
        <v>82</v>
      </c>
      <c r="O286" s="317">
        <v>0.2029699981212616</v>
      </c>
      <c r="P286" s="317">
        <v>0.24698999524116519</v>
      </c>
      <c r="Q286" s="36">
        <v>2161</v>
      </c>
      <c r="R286" s="317">
        <v>0.2167100012302399</v>
      </c>
      <c r="S286" s="317">
        <v>0.25973999500274658</v>
      </c>
      <c r="T286" t="s">
        <v>380</v>
      </c>
      <c r="BA286" s="395">
        <v>1</v>
      </c>
      <c r="BB286" s="396" t="s">
        <v>861</v>
      </c>
      <c r="BC286" t="str">
        <f t="shared" si="71"/>
        <v>R1H</v>
      </c>
      <c r="BD286" t="str">
        <f t="shared" si="72"/>
        <v>NAoMe_initial_final_stage_tum_grp</v>
      </c>
      <c r="BE286" s="397" t="s">
        <v>862</v>
      </c>
      <c r="BF286" t="str">
        <f t="shared" si="73"/>
        <v>Stage 0-3</v>
      </c>
      <c r="BG286">
        <f t="shared" si="74"/>
        <v>44</v>
      </c>
      <c r="BH286" s="398">
        <f t="shared" si="75"/>
        <v>0.157710000872612</v>
      </c>
      <c r="BO286" s="33"/>
    </row>
    <row r="287" spans="1:67">
      <c r="A287" s="316" t="s">
        <v>27</v>
      </c>
      <c r="B287" t="s">
        <v>380</v>
      </c>
      <c r="C287" t="s">
        <v>910</v>
      </c>
      <c r="D287" t="s">
        <v>314</v>
      </c>
      <c r="E287" s="316" t="s">
        <v>35</v>
      </c>
      <c r="F287" s="316" t="s">
        <v>36</v>
      </c>
      <c r="G287" s="316" t="s">
        <v>438</v>
      </c>
      <c r="H287" s="316" t="s">
        <v>317</v>
      </c>
      <c r="I287" s="316" t="s">
        <v>342</v>
      </c>
      <c r="J287" s="316" t="s">
        <v>336</v>
      </c>
      <c r="K287" s="36">
        <v>202</v>
      </c>
      <c r="L287" s="317">
        <v>0.72400999069213867</v>
      </c>
      <c r="M287" s="317">
        <v>0.82113999128341675</v>
      </c>
      <c r="N287" s="36">
        <v>250</v>
      </c>
      <c r="O287" s="317">
        <v>0.61880999803543091</v>
      </c>
      <c r="P287" s="317">
        <v>0.75300997495651245</v>
      </c>
      <c r="Q287" s="36">
        <v>6159</v>
      </c>
      <c r="R287" s="317">
        <v>0.6176300048828125</v>
      </c>
      <c r="S287" s="317">
        <v>0.74026000499725342</v>
      </c>
      <c r="T287" t="s">
        <v>380</v>
      </c>
      <c r="BA287" s="395">
        <v>1</v>
      </c>
      <c r="BB287" s="396" t="s">
        <v>861</v>
      </c>
      <c r="BC287" t="str">
        <f t="shared" si="71"/>
        <v>R1H</v>
      </c>
      <c r="BD287" t="str">
        <f t="shared" si="72"/>
        <v>NAoMe_initial_final_stage_tum_grp</v>
      </c>
      <c r="BE287" s="397" t="s">
        <v>862</v>
      </c>
      <c r="BF287" t="str">
        <f t="shared" si="73"/>
        <v>Stage 4</v>
      </c>
      <c r="BG287">
        <f t="shared" si="74"/>
        <v>202</v>
      </c>
      <c r="BH287" s="398">
        <f t="shared" si="75"/>
        <v>0.72400999069213867</v>
      </c>
      <c r="BO287" s="33"/>
    </row>
    <row r="288" spans="1:67">
      <c r="A288" s="316" t="s">
        <v>27</v>
      </c>
      <c r="B288" t="s">
        <v>380</v>
      </c>
      <c r="C288" t="s">
        <v>910</v>
      </c>
      <c r="D288" t="s">
        <v>314</v>
      </c>
      <c r="E288" s="316" t="s">
        <v>35</v>
      </c>
      <c r="F288" s="316" t="s">
        <v>36</v>
      </c>
      <c r="G288" s="316" t="s">
        <v>438</v>
      </c>
      <c r="H288" s="316" t="s">
        <v>317</v>
      </c>
      <c r="I288" s="316" t="s">
        <v>658</v>
      </c>
      <c r="J288" s="316" t="s">
        <v>345</v>
      </c>
      <c r="K288" s="36">
        <v>279</v>
      </c>
      <c r="L288" s="317">
        <v>1</v>
      </c>
      <c r="M288" s="317"/>
      <c r="N288" s="36">
        <v>404</v>
      </c>
      <c r="O288" s="317">
        <v>1</v>
      </c>
      <c r="P288" s="317"/>
      <c r="Q288" s="36">
        <v>9972</v>
      </c>
      <c r="R288" s="317">
        <v>1</v>
      </c>
      <c r="S288" s="317"/>
      <c r="T288" t="s">
        <v>380</v>
      </c>
      <c r="BA288" s="395">
        <v>1</v>
      </c>
      <c r="BB288" s="396" t="s">
        <v>861</v>
      </c>
      <c r="BC288" t="str">
        <f t="shared" si="71"/>
        <v>R1H</v>
      </c>
      <c r="BD288" t="str">
        <f t="shared" si="72"/>
        <v>NAoMe_initial_final_who_ps</v>
      </c>
      <c r="BE288" s="397" t="s">
        <v>862</v>
      </c>
      <c r="BF288" t="str">
        <f t="shared" si="73"/>
        <v>Not recorded</v>
      </c>
      <c r="BG288">
        <f t="shared" si="74"/>
        <v>279</v>
      </c>
      <c r="BH288" s="398">
        <f t="shared" si="75"/>
        <v>1</v>
      </c>
      <c r="BO288" s="33"/>
    </row>
    <row r="289" spans="1:67">
      <c r="A289" s="316" t="s">
        <v>27</v>
      </c>
      <c r="B289" t="s">
        <v>380</v>
      </c>
      <c r="C289" t="s">
        <v>910</v>
      </c>
      <c r="D289" t="s">
        <v>314</v>
      </c>
      <c r="E289" s="316" t="s">
        <v>35</v>
      </c>
      <c r="F289" s="316" t="s">
        <v>36</v>
      </c>
      <c r="G289" s="316" t="s">
        <v>438</v>
      </c>
      <c r="H289" s="316" t="s">
        <v>317</v>
      </c>
      <c r="I289" s="316" t="s">
        <v>291</v>
      </c>
      <c r="J289" s="316" t="s">
        <v>313</v>
      </c>
      <c r="K289" s="36">
        <v>272</v>
      </c>
      <c r="L289" s="317">
        <v>0.97491002082824707</v>
      </c>
      <c r="M289" s="317"/>
      <c r="N289" s="36">
        <v>395</v>
      </c>
      <c r="O289" s="317">
        <v>0.97772002220153809</v>
      </c>
      <c r="P289" s="317"/>
      <c r="Q289" s="36">
        <v>9846</v>
      </c>
      <c r="R289" s="317">
        <v>0.98736000061035156</v>
      </c>
      <c r="S289" s="317"/>
      <c r="T289" t="s">
        <v>380</v>
      </c>
      <c r="BA289" s="395">
        <v>1</v>
      </c>
      <c r="BB289" s="396" t="s">
        <v>861</v>
      </c>
      <c r="BC289" t="str">
        <f t="shared" si="71"/>
        <v>R1H</v>
      </c>
      <c r="BD289" t="str">
        <f t="shared" si="72"/>
        <v>NAoMe_initial_gender</v>
      </c>
      <c r="BE289" s="397" t="s">
        <v>862</v>
      </c>
      <c r="BF289" t="str">
        <f t="shared" si="73"/>
        <v>Female</v>
      </c>
      <c r="BG289">
        <f t="shared" si="74"/>
        <v>272</v>
      </c>
      <c r="BH289" s="398">
        <f t="shared" si="75"/>
        <v>0.97491002082824707</v>
      </c>
      <c r="BO289" s="33"/>
    </row>
    <row r="290" spans="1:67">
      <c r="A290" s="316" t="s">
        <v>27</v>
      </c>
      <c r="B290" t="s">
        <v>380</v>
      </c>
      <c r="C290" t="s">
        <v>910</v>
      </c>
      <c r="D290" t="s">
        <v>314</v>
      </c>
      <c r="E290" s="316" t="s">
        <v>35</v>
      </c>
      <c r="F290" s="316" t="s">
        <v>36</v>
      </c>
      <c r="G290" s="316" t="s">
        <v>438</v>
      </c>
      <c r="H290" s="316" t="s">
        <v>317</v>
      </c>
      <c r="I290" s="316" t="s">
        <v>291</v>
      </c>
      <c r="J290" s="316" t="s">
        <v>293</v>
      </c>
      <c r="K290" s="36">
        <v>7</v>
      </c>
      <c r="L290" s="317">
        <v>2.5089999660849571E-2</v>
      </c>
      <c r="M290" s="317"/>
      <c r="N290" s="36">
        <v>9</v>
      </c>
      <c r="O290" s="317">
        <v>2.2280000150203701E-2</v>
      </c>
      <c r="P290" s="317"/>
      <c r="Q290" s="36">
        <v>126</v>
      </c>
      <c r="R290" s="317">
        <v>1.264000032097101E-2</v>
      </c>
      <c r="S290" s="317"/>
      <c r="T290" t="s">
        <v>380</v>
      </c>
      <c r="BA290" s="395">
        <v>1</v>
      </c>
      <c r="BB290" s="396" t="s">
        <v>861</v>
      </c>
      <c r="BC290" t="str">
        <f t="shared" si="71"/>
        <v>R1H</v>
      </c>
      <c r="BD290" t="str">
        <f t="shared" si="72"/>
        <v>NAoMe_initial_gender</v>
      </c>
      <c r="BE290" s="397" t="s">
        <v>862</v>
      </c>
      <c r="BF290" t="str">
        <f t="shared" si="73"/>
        <v>Male</v>
      </c>
      <c r="BG290">
        <f t="shared" si="74"/>
        <v>7</v>
      </c>
      <c r="BH290" s="398">
        <f t="shared" si="75"/>
        <v>2.5089999660849571E-2</v>
      </c>
      <c r="BO290" s="33"/>
    </row>
    <row r="291" spans="1:67">
      <c r="A291" s="316" t="s">
        <v>27</v>
      </c>
      <c r="B291" t="s">
        <v>380</v>
      </c>
      <c r="C291" t="s">
        <v>910</v>
      </c>
      <c r="D291" t="s">
        <v>314</v>
      </c>
      <c r="E291" s="316" t="s">
        <v>35</v>
      </c>
      <c r="F291" s="316" t="s">
        <v>36</v>
      </c>
      <c r="G291" s="316" t="s">
        <v>438</v>
      </c>
      <c r="H291" s="316" t="s">
        <v>317</v>
      </c>
      <c r="I291" s="316" t="s">
        <v>659</v>
      </c>
      <c r="J291" s="316" t="s">
        <v>294</v>
      </c>
      <c r="K291" s="36">
        <v>57</v>
      </c>
      <c r="L291" s="317">
        <v>0.2043000012636185</v>
      </c>
      <c r="M291" s="317">
        <v>0.2043000012636185</v>
      </c>
      <c r="N291" s="36">
        <v>88</v>
      </c>
      <c r="O291" s="317">
        <v>0.2178200036287308</v>
      </c>
      <c r="P291" s="317">
        <v>0.2178200036287308</v>
      </c>
      <c r="Q291" s="36">
        <v>1800</v>
      </c>
      <c r="R291" s="317">
        <v>0.18050999939441681</v>
      </c>
      <c r="S291" s="317">
        <v>0.18050999939441681</v>
      </c>
      <c r="T291" t="s">
        <v>380</v>
      </c>
      <c r="BA291" s="395">
        <v>1</v>
      </c>
      <c r="BB291" s="396" t="s">
        <v>861</v>
      </c>
      <c r="BC291" t="str">
        <f t="shared" si="71"/>
        <v>R1H</v>
      </c>
      <c r="BD291" t="str">
        <f t="shared" si="72"/>
        <v>NAoMe_initial_imd_2019</v>
      </c>
      <c r="BE291" s="397" t="s">
        <v>862</v>
      </c>
      <c r="BF291" t="str">
        <f t="shared" si="73"/>
        <v>1 - most deprived</v>
      </c>
      <c r="BG291">
        <f t="shared" si="74"/>
        <v>57</v>
      </c>
      <c r="BH291" s="398">
        <f t="shared" si="75"/>
        <v>0.2043000012636185</v>
      </c>
      <c r="BO291" s="33"/>
    </row>
    <row r="292" spans="1:67">
      <c r="A292" s="316" t="s">
        <v>27</v>
      </c>
      <c r="B292" t="s">
        <v>380</v>
      </c>
      <c r="C292" t="s">
        <v>910</v>
      </c>
      <c r="D292" t="s">
        <v>314</v>
      </c>
      <c r="E292" s="316" t="s">
        <v>35</v>
      </c>
      <c r="F292" s="316" t="s">
        <v>36</v>
      </c>
      <c r="G292" s="316" t="s">
        <v>438</v>
      </c>
      <c r="H292" s="316" t="s">
        <v>317</v>
      </c>
      <c r="I292" s="316" t="s">
        <v>659</v>
      </c>
      <c r="J292" s="316" t="s">
        <v>15</v>
      </c>
      <c r="K292" s="36">
        <v>124</v>
      </c>
      <c r="L292" s="317">
        <v>0.44444000720977778</v>
      </c>
      <c r="M292" s="317">
        <v>0.44444000720977778</v>
      </c>
      <c r="N292" s="36">
        <v>166</v>
      </c>
      <c r="O292" s="317">
        <v>0.41089001297950739</v>
      </c>
      <c r="P292" s="317">
        <v>0.41089001297950739</v>
      </c>
      <c r="Q292" s="36">
        <v>2036</v>
      </c>
      <c r="R292" s="317">
        <v>0.20417000353336329</v>
      </c>
      <c r="S292" s="317">
        <v>0.20417000353336329</v>
      </c>
      <c r="T292" t="s">
        <v>380</v>
      </c>
      <c r="BA292" s="395">
        <v>1</v>
      </c>
      <c r="BB292" s="396" t="s">
        <v>861</v>
      </c>
      <c r="BC292" t="str">
        <f t="shared" si="71"/>
        <v>R1H</v>
      </c>
      <c r="BD292" t="str">
        <f t="shared" si="72"/>
        <v>NAoMe_initial_imd_2019</v>
      </c>
      <c r="BE292" s="397" t="s">
        <v>862</v>
      </c>
      <c r="BF292" t="str">
        <f t="shared" si="73"/>
        <v>2</v>
      </c>
      <c r="BG292">
        <f t="shared" si="74"/>
        <v>124</v>
      </c>
      <c r="BH292" s="398">
        <f t="shared" si="75"/>
        <v>0.44444000720977778</v>
      </c>
      <c r="BO292" s="33"/>
    </row>
    <row r="293" spans="1:67">
      <c r="A293" s="316" t="s">
        <v>27</v>
      </c>
      <c r="B293" t="s">
        <v>380</v>
      </c>
      <c r="C293" t="s">
        <v>910</v>
      </c>
      <c r="D293" t="s">
        <v>314</v>
      </c>
      <c r="E293" s="316" t="s">
        <v>35</v>
      </c>
      <c r="F293" s="316" t="s">
        <v>36</v>
      </c>
      <c r="G293" s="316" t="s">
        <v>438</v>
      </c>
      <c r="H293" s="316" t="s">
        <v>317</v>
      </c>
      <c r="I293" s="316" t="s">
        <v>659</v>
      </c>
      <c r="J293" s="316" t="s">
        <v>16</v>
      </c>
      <c r="K293" s="36">
        <v>40</v>
      </c>
      <c r="L293" s="317">
        <v>0.14337000250816351</v>
      </c>
      <c r="M293" s="317">
        <v>0.14337000250816351</v>
      </c>
      <c r="N293" s="36">
        <v>64</v>
      </c>
      <c r="O293" s="317">
        <v>0.15841999650001529</v>
      </c>
      <c r="P293" s="317">
        <v>0.15841999650001529</v>
      </c>
      <c r="Q293" s="36">
        <v>2085</v>
      </c>
      <c r="R293" s="317">
        <v>0.20908999443054199</v>
      </c>
      <c r="S293" s="317">
        <v>0.20908999443054199</v>
      </c>
      <c r="T293" t="s">
        <v>380</v>
      </c>
      <c r="BA293" s="395">
        <v>1</v>
      </c>
      <c r="BB293" s="396" t="s">
        <v>861</v>
      </c>
      <c r="BC293" t="str">
        <f t="shared" si="71"/>
        <v>R1H</v>
      </c>
      <c r="BD293" t="str">
        <f t="shared" si="72"/>
        <v>NAoMe_initial_imd_2019</v>
      </c>
      <c r="BE293" s="397" t="s">
        <v>862</v>
      </c>
      <c r="BF293" t="str">
        <f t="shared" si="73"/>
        <v>3</v>
      </c>
      <c r="BG293">
        <f t="shared" si="74"/>
        <v>40</v>
      </c>
      <c r="BH293" s="398">
        <f t="shared" si="75"/>
        <v>0.14337000250816351</v>
      </c>
      <c r="BO293" s="33"/>
    </row>
    <row r="294" spans="1:67">
      <c r="A294" s="316" t="s">
        <v>27</v>
      </c>
      <c r="B294" t="s">
        <v>380</v>
      </c>
      <c r="C294" t="s">
        <v>910</v>
      </c>
      <c r="D294" t="s">
        <v>314</v>
      </c>
      <c r="E294" s="316" t="s">
        <v>35</v>
      </c>
      <c r="F294" s="316" t="s">
        <v>36</v>
      </c>
      <c r="G294" s="316" t="s">
        <v>438</v>
      </c>
      <c r="H294" s="316" t="s">
        <v>317</v>
      </c>
      <c r="I294" s="316" t="s">
        <v>659</v>
      </c>
      <c r="J294" s="316" t="s">
        <v>17</v>
      </c>
      <c r="K294" s="36">
        <v>34</v>
      </c>
      <c r="L294" s="317">
        <v>0.12185999751091001</v>
      </c>
      <c r="M294" s="317">
        <v>0.12185999751091001</v>
      </c>
      <c r="N294" s="36">
        <v>51</v>
      </c>
      <c r="O294" s="317">
        <v>0.126240000128746</v>
      </c>
      <c r="P294" s="317">
        <v>0.126240000128746</v>
      </c>
      <c r="Q294" s="36">
        <v>2024</v>
      </c>
      <c r="R294" s="317">
        <v>0.2029699981212616</v>
      </c>
      <c r="S294" s="317">
        <v>0.2029699981212616</v>
      </c>
      <c r="T294" t="s">
        <v>380</v>
      </c>
      <c r="BA294" s="395">
        <v>1</v>
      </c>
      <c r="BB294" s="396" t="s">
        <v>861</v>
      </c>
      <c r="BC294" t="str">
        <f t="shared" si="71"/>
        <v>R1H</v>
      </c>
      <c r="BD294" t="str">
        <f t="shared" si="72"/>
        <v>NAoMe_initial_imd_2019</v>
      </c>
      <c r="BE294" s="397" t="s">
        <v>862</v>
      </c>
      <c r="BF294" t="str">
        <f t="shared" si="73"/>
        <v>4</v>
      </c>
      <c r="BG294">
        <f t="shared" si="74"/>
        <v>34</v>
      </c>
      <c r="BH294" s="398">
        <f t="shared" si="75"/>
        <v>0.12185999751091001</v>
      </c>
      <c r="BO294" s="33"/>
    </row>
    <row r="295" spans="1:67">
      <c r="A295" s="316" t="s">
        <v>27</v>
      </c>
      <c r="B295" t="s">
        <v>380</v>
      </c>
      <c r="C295" t="s">
        <v>910</v>
      </c>
      <c r="D295" t="s">
        <v>314</v>
      </c>
      <c r="E295" s="316" t="s">
        <v>35</v>
      </c>
      <c r="F295" s="316" t="s">
        <v>36</v>
      </c>
      <c r="G295" s="316" t="s">
        <v>438</v>
      </c>
      <c r="H295" s="316" t="s">
        <v>317</v>
      </c>
      <c r="I295" s="316" t="s">
        <v>659</v>
      </c>
      <c r="J295" s="316" t="s">
        <v>295</v>
      </c>
      <c r="K295" s="36">
        <v>24</v>
      </c>
      <c r="L295" s="317">
        <v>8.6020000278949738E-2</v>
      </c>
      <c r="M295" s="317">
        <v>8.6020000278949738E-2</v>
      </c>
      <c r="N295" s="36">
        <v>35</v>
      </c>
      <c r="O295" s="317">
        <v>8.6630001664161682E-2</v>
      </c>
      <c r="P295" s="317">
        <v>8.6630001664161682E-2</v>
      </c>
      <c r="Q295" s="36">
        <v>2027</v>
      </c>
      <c r="R295" s="317">
        <v>0.2032700031995773</v>
      </c>
      <c r="S295" s="317">
        <v>0.2032700031995773</v>
      </c>
      <c r="T295" t="s">
        <v>380</v>
      </c>
      <c r="BA295" s="395">
        <v>1</v>
      </c>
      <c r="BB295" s="396" t="s">
        <v>861</v>
      </c>
      <c r="BC295" t="str">
        <f t="shared" si="71"/>
        <v>R1H</v>
      </c>
      <c r="BD295" t="str">
        <f t="shared" si="72"/>
        <v>NAoMe_initial_imd_2019</v>
      </c>
      <c r="BE295" s="397" t="s">
        <v>862</v>
      </c>
      <c r="BF295" t="str">
        <f t="shared" si="73"/>
        <v>5 - least deprived</v>
      </c>
      <c r="BG295">
        <f t="shared" si="74"/>
        <v>24</v>
      </c>
      <c r="BH295" s="398">
        <f t="shared" si="75"/>
        <v>8.6020000278949738E-2</v>
      </c>
      <c r="BO295" s="33"/>
    </row>
    <row r="296" spans="1:67">
      <c r="A296" s="316" t="s">
        <v>27</v>
      </c>
      <c r="B296" t="s">
        <v>380</v>
      </c>
      <c r="C296" t="s">
        <v>910</v>
      </c>
      <c r="D296" t="s">
        <v>314</v>
      </c>
      <c r="E296" s="316" t="s">
        <v>35</v>
      </c>
      <c r="F296" s="316" t="s">
        <v>36</v>
      </c>
      <c r="G296" s="316" t="s">
        <v>438</v>
      </c>
      <c r="H296" s="316" t="s">
        <v>317</v>
      </c>
      <c r="I296" s="316" t="s">
        <v>659</v>
      </c>
      <c r="J296" s="316" t="s">
        <v>260</v>
      </c>
      <c r="K296" s="36">
        <v>0</v>
      </c>
      <c r="L296" s="317">
        <v>0</v>
      </c>
      <c r="M296" s="317"/>
      <c r="N296" s="36">
        <v>0</v>
      </c>
      <c r="O296" s="317">
        <v>0</v>
      </c>
      <c r="P296" s="317"/>
      <c r="Q296" s="36">
        <v>0</v>
      </c>
      <c r="R296" s="317">
        <v>0</v>
      </c>
      <c r="S296" s="317"/>
      <c r="T296" t="s">
        <v>380</v>
      </c>
      <c r="BA296" s="395">
        <v>1</v>
      </c>
      <c r="BB296" s="396" t="s">
        <v>861</v>
      </c>
      <c r="BC296" t="str">
        <f t="shared" si="71"/>
        <v>R1H</v>
      </c>
      <c r="BD296" t="str">
        <f t="shared" si="72"/>
        <v>NAoMe_initial_imd_2019</v>
      </c>
      <c r="BE296" s="397" t="s">
        <v>862</v>
      </c>
      <c r="BF296" t="str">
        <f t="shared" si="73"/>
        <v>Unknown</v>
      </c>
      <c r="BG296">
        <f t="shared" si="74"/>
        <v>0</v>
      </c>
      <c r="BH296" s="398">
        <f t="shared" si="75"/>
        <v>0</v>
      </c>
      <c r="BO296" s="33"/>
    </row>
    <row r="297" spans="1:67">
      <c r="A297" s="316" t="s">
        <v>27</v>
      </c>
      <c r="B297" t="s">
        <v>380</v>
      </c>
      <c r="C297" t="s">
        <v>910</v>
      </c>
      <c r="D297" t="s">
        <v>314</v>
      </c>
      <c r="E297" s="316" t="s">
        <v>35</v>
      </c>
      <c r="F297" s="316" t="s">
        <v>36</v>
      </c>
      <c r="G297" s="316" t="s">
        <v>438</v>
      </c>
      <c r="H297" s="316" t="s">
        <v>317</v>
      </c>
      <c r="I297" s="316" t="s">
        <v>296</v>
      </c>
      <c r="J297" s="316" t="s">
        <v>297</v>
      </c>
      <c r="K297" s="36">
        <v>184</v>
      </c>
      <c r="L297" s="317">
        <v>0.65950000286102295</v>
      </c>
      <c r="M297" s="317">
        <v>0.67896997928619385</v>
      </c>
      <c r="N297" s="36">
        <v>247</v>
      </c>
      <c r="O297" s="317">
        <v>0.61138999462127686</v>
      </c>
      <c r="P297" s="317">
        <v>0.62532001733779907</v>
      </c>
      <c r="Q297" s="36">
        <v>5528</v>
      </c>
      <c r="R297" s="317">
        <v>0.55435001850128174</v>
      </c>
      <c r="S297" s="317">
        <v>0.56936997175216675</v>
      </c>
      <c r="T297" t="s">
        <v>380</v>
      </c>
      <c r="BA297" s="395">
        <v>1</v>
      </c>
      <c r="BB297" s="396" t="s">
        <v>861</v>
      </c>
      <c r="BC297" t="str">
        <f t="shared" si="71"/>
        <v>R1H</v>
      </c>
      <c r="BD297" t="str">
        <f t="shared" si="72"/>
        <v>NAoMe_initial_scarf_731_grp</v>
      </c>
      <c r="BE297" s="397" t="s">
        <v>862</v>
      </c>
      <c r="BF297" t="str">
        <f t="shared" si="73"/>
        <v>Fit</v>
      </c>
      <c r="BG297">
        <f t="shared" si="74"/>
        <v>184</v>
      </c>
      <c r="BH297" s="398">
        <f t="shared" si="75"/>
        <v>0.65950000286102295</v>
      </c>
      <c r="BO297" s="33"/>
    </row>
    <row r="298" spans="1:67">
      <c r="A298" s="316" t="s">
        <v>27</v>
      </c>
      <c r="B298" t="s">
        <v>380</v>
      </c>
      <c r="C298" t="s">
        <v>910</v>
      </c>
      <c r="D298" t="s">
        <v>314</v>
      </c>
      <c r="E298" s="316" t="s">
        <v>35</v>
      </c>
      <c r="F298" s="316" t="s">
        <v>36</v>
      </c>
      <c r="G298" s="316" t="s">
        <v>438</v>
      </c>
      <c r="H298" s="316" t="s">
        <v>317</v>
      </c>
      <c r="I298" s="316" t="s">
        <v>296</v>
      </c>
      <c r="J298" s="316" t="s">
        <v>298</v>
      </c>
      <c r="K298" s="36">
        <v>31</v>
      </c>
      <c r="L298" s="317">
        <v>0.1111100018024445</v>
      </c>
      <c r="M298" s="317">
        <v>0.11439000070095059</v>
      </c>
      <c r="N298" s="36">
        <v>57</v>
      </c>
      <c r="O298" s="317">
        <v>0.14109000563621521</v>
      </c>
      <c r="P298" s="317">
        <v>0.14429999887943271</v>
      </c>
      <c r="Q298" s="36">
        <v>1492</v>
      </c>
      <c r="R298" s="317">
        <v>0.149619996547699</v>
      </c>
      <c r="S298" s="317">
        <v>0.153669998049736</v>
      </c>
      <c r="T298" t="s">
        <v>380</v>
      </c>
      <c r="BA298" s="395">
        <v>1</v>
      </c>
      <c r="BB298" s="396" t="s">
        <v>861</v>
      </c>
      <c r="BC298" t="str">
        <f t="shared" si="71"/>
        <v>R1H</v>
      </c>
      <c r="BD298" t="str">
        <f t="shared" si="72"/>
        <v>NAoMe_initial_scarf_731_grp</v>
      </c>
      <c r="BE298" s="397" t="s">
        <v>862</v>
      </c>
      <c r="BF298" t="str">
        <f t="shared" si="73"/>
        <v>Mild frailty</v>
      </c>
      <c r="BG298">
        <f t="shared" si="74"/>
        <v>31</v>
      </c>
      <c r="BH298" s="398">
        <f t="shared" si="75"/>
        <v>0.1111100018024445</v>
      </c>
      <c r="BO298" s="33"/>
    </row>
    <row r="299" spans="1:67">
      <c r="A299" s="316" t="s">
        <v>27</v>
      </c>
      <c r="B299" t="s">
        <v>380</v>
      </c>
      <c r="C299" t="s">
        <v>910</v>
      </c>
      <c r="D299" t="s">
        <v>314</v>
      </c>
      <c r="E299" s="316" t="s">
        <v>35</v>
      </c>
      <c r="F299" s="316" t="s">
        <v>36</v>
      </c>
      <c r="G299" s="316" t="s">
        <v>438</v>
      </c>
      <c r="H299" s="316" t="s">
        <v>317</v>
      </c>
      <c r="I299" s="316" t="s">
        <v>296</v>
      </c>
      <c r="J299" s="316" t="s">
        <v>299</v>
      </c>
      <c r="K299" s="36">
        <v>26</v>
      </c>
      <c r="L299" s="317">
        <v>9.3189999461174011E-2</v>
      </c>
      <c r="M299" s="317">
        <v>9.5940001308917999E-2</v>
      </c>
      <c r="N299" s="36">
        <v>41</v>
      </c>
      <c r="O299" s="317">
        <v>0.10148999840021131</v>
      </c>
      <c r="P299" s="317">
        <v>0.1037999987602234</v>
      </c>
      <c r="Q299" s="36">
        <v>1470</v>
      </c>
      <c r="R299" s="317">
        <v>0.1474100053310394</v>
      </c>
      <c r="S299" s="317">
        <v>0.1514099985361099</v>
      </c>
      <c r="T299" t="s">
        <v>380</v>
      </c>
      <c r="BA299" s="395">
        <v>1</v>
      </c>
      <c r="BB299" s="396" t="s">
        <v>861</v>
      </c>
      <c r="BC299" t="str">
        <f t="shared" si="71"/>
        <v>R1H</v>
      </c>
      <c r="BD299" t="str">
        <f t="shared" si="72"/>
        <v>NAoMe_initial_scarf_731_grp</v>
      </c>
      <c r="BE299" s="397" t="s">
        <v>862</v>
      </c>
      <c r="BF299" t="str">
        <f t="shared" si="73"/>
        <v>Moderate frailty</v>
      </c>
      <c r="BG299">
        <f t="shared" si="74"/>
        <v>26</v>
      </c>
      <c r="BH299" s="398">
        <f t="shared" si="75"/>
        <v>9.3189999461174011E-2</v>
      </c>
      <c r="BO299" s="33"/>
    </row>
    <row r="300" spans="1:67">
      <c r="A300" s="316" t="s">
        <v>27</v>
      </c>
      <c r="B300" t="s">
        <v>380</v>
      </c>
      <c r="C300" t="s">
        <v>910</v>
      </c>
      <c r="D300" t="s">
        <v>314</v>
      </c>
      <c r="E300" s="316" t="s">
        <v>35</v>
      </c>
      <c r="F300" s="316" t="s">
        <v>36</v>
      </c>
      <c r="G300" s="316" t="s">
        <v>438</v>
      </c>
      <c r="H300" s="316" t="s">
        <v>317</v>
      </c>
      <c r="I300" s="316" t="s">
        <v>296</v>
      </c>
      <c r="J300" s="316" t="s">
        <v>353</v>
      </c>
      <c r="K300" s="36">
        <v>8</v>
      </c>
      <c r="L300" s="317">
        <v>2.8669999912381169E-2</v>
      </c>
      <c r="M300" s="317"/>
      <c r="N300" s="36">
        <v>9</v>
      </c>
      <c r="O300" s="317">
        <v>2.2280000150203701E-2</v>
      </c>
      <c r="P300" s="317"/>
      <c r="Q300" s="36">
        <v>263</v>
      </c>
      <c r="R300" s="317">
        <v>2.6370000094175339E-2</v>
      </c>
      <c r="S300" s="317"/>
      <c r="T300" t="s">
        <v>380</v>
      </c>
      <c r="BA300" s="395">
        <v>1</v>
      </c>
      <c r="BB300" s="396" t="s">
        <v>861</v>
      </c>
      <c r="BC300" t="str">
        <f t="shared" si="71"/>
        <v>R1H</v>
      </c>
      <c r="BD300" t="str">
        <f t="shared" si="72"/>
        <v>NAoMe_initial_scarf_731_grp</v>
      </c>
      <c r="BE300" s="397" t="s">
        <v>862</v>
      </c>
      <c r="BF300" t="str">
        <f t="shared" si="73"/>
        <v>Not in HESAPC</v>
      </c>
      <c r="BG300">
        <f t="shared" si="74"/>
        <v>8</v>
      </c>
      <c r="BH300" s="398">
        <f t="shared" si="75"/>
        <v>2.8669999912381169E-2</v>
      </c>
      <c r="BO300" s="33"/>
    </row>
    <row r="301" spans="1:67">
      <c r="A301" s="316" t="s">
        <v>27</v>
      </c>
      <c r="B301" t="s">
        <v>380</v>
      </c>
      <c r="C301" t="s">
        <v>910</v>
      </c>
      <c r="D301" t="s">
        <v>314</v>
      </c>
      <c r="E301" s="316" t="s">
        <v>35</v>
      </c>
      <c r="F301" s="316" t="s">
        <v>36</v>
      </c>
      <c r="G301" s="316" t="s">
        <v>438</v>
      </c>
      <c r="H301" s="316" t="s">
        <v>317</v>
      </c>
      <c r="I301" s="316" t="s">
        <v>296</v>
      </c>
      <c r="J301" s="316" t="s">
        <v>300</v>
      </c>
      <c r="K301" s="36">
        <v>30</v>
      </c>
      <c r="L301" s="317">
        <v>0.1075299978256226</v>
      </c>
      <c r="M301" s="317">
        <v>0.1106999963521957</v>
      </c>
      <c r="N301" s="36">
        <v>50</v>
      </c>
      <c r="O301" s="317">
        <v>0.123759999871254</v>
      </c>
      <c r="P301" s="317">
        <v>0.12657999992370611</v>
      </c>
      <c r="Q301" s="36">
        <v>1219</v>
      </c>
      <c r="R301" s="317">
        <v>0.1222399994730949</v>
      </c>
      <c r="S301" s="317">
        <v>0.12555000185966489</v>
      </c>
      <c r="T301" t="s">
        <v>380</v>
      </c>
      <c r="BA301" s="395">
        <v>1</v>
      </c>
      <c r="BB301" s="396" t="s">
        <v>861</v>
      </c>
      <c r="BC301" t="str">
        <f t="shared" si="71"/>
        <v>R1H</v>
      </c>
      <c r="BD301" t="str">
        <f t="shared" si="72"/>
        <v>NAoMe_initial_scarf_731_grp</v>
      </c>
      <c r="BE301" s="397" t="s">
        <v>862</v>
      </c>
      <c r="BF301" t="str">
        <f t="shared" si="73"/>
        <v>Severe frailty</v>
      </c>
      <c r="BG301">
        <f t="shared" si="74"/>
        <v>30</v>
      </c>
      <c r="BH301" s="398">
        <f t="shared" si="75"/>
        <v>0.1075299978256226</v>
      </c>
      <c r="BO301" s="33"/>
    </row>
    <row r="302" spans="1:67">
      <c r="A302" s="316" t="s">
        <v>27</v>
      </c>
      <c r="B302" t="s">
        <v>380</v>
      </c>
      <c r="C302" t="s">
        <v>910</v>
      </c>
      <c r="D302" t="s">
        <v>314</v>
      </c>
      <c r="E302" s="316" t="s">
        <v>37</v>
      </c>
      <c r="F302" s="316" t="s">
        <v>38</v>
      </c>
      <c r="G302" s="316" t="s">
        <v>431</v>
      </c>
      <c r="H302" s="316" t="s">
        <v>432</v>
      </c>
      <c r="I302" s="316" t="s">
        <v>310</v>
      </c>
      <c r="J302" s="316" t="s">
        <v>277</v>
      </c>
      <c r="K302" s="36">
        <v>0</v>
      </c>
      <c r="L302" s="317">
        <v>0</v>
      </c>
      <c r="M302" s="317"/>
      <c r="N302" s="36">
        <v>9</v>
      </c>
      <c r="O302" s="317">
        <v>7.1399998851120472E-3</v>
      </c>
      <c r="P302" s="317"/>
      <c r="Q302" s="36">
        <v>70</v>
      </c>
      <c r="R302" s="317">
        <v>7.0199999026954174E-3</v>
      </c>
      <c r="S302" s="317"/>
      <c r="T302" t="s">
        <v>380</v>
      </c>
      <c r="BA302" s="395">
        <v>1</v>
      </c>
      <c r="BB302" s="396" t="s">
        <v>861</v>
      </c>
      <c r="BC302" t="str">
        <f t="shared" si="71"/>
        <v>RC9</v>
      </c>
      <c r="BD302" t="str">
        <f t="shared" si="72"/>
        <v>NAoMe_initial_age_decades_80cap</v>
      </c>
      <c r="BE302" s="397" t="s">
        <v>862</v>
      </c>
      <c r="BF302" t="str">
        <f t="shared" si="73"/>
        <v>18-29 yrs</v>
      </c>
      <c r="BG302">
        <f t="shared" si="74"/>
        <v>0</v>
      </c>
      <c r="BH302" s="398">
        <f t="shared" si="75"/>
        <v>0</v>
      </c>
      <c r="BO302" s="33"/>
    </row>
    <row r="303" spans="1:67">
      <c r="A303" s="316" t="s">
        <v>27</v>
      </c>
      <c r="B303" t="s">
        <v>380</v>
      </c>
      <c r="C303" t="s">
        <v>910</v>
      </c>
      <c r="D303" t="s">
        <v>314</v>
      </c>
      <c r="E303" s="316" t="s">
        <v>37</v>
      </c>
      <c r="F303" s="316" t="s">
        <v>38</v>
      </c>
      <c r="G303" s="316" t="s">
        <v>431</v>
      </c>
      <c r="H303" s="316" t="s">
        <v>432</v>
      </c>
      <c r="I303" s="316" t="s">
        <v>310</v>
      </c>
      <c r="J303" s="316" t="s">
        <v>278</v>
      </c>
      <c r="K303" s="36">
        <v>5</v>
      </c>
      <c r="L303" s="317">
        <v>4.853999987244606E-2</v>
      </c>
      <c r="M303" s="317"/>
      <c r="N303" s="36">
        <v>51</v>
      </c>
      <c r="O303" s="317">
        <v>4.0479999035596848E-2</v>
      </c>
      <c r="P303" s="317"/>
      <c r="Q303" s="36">
        <v>429</v>
      </c>
      <c r="R303" s="317">
        <v>4.3019998818635941E-2</v>
      </c>
      <c r="S303" s="317"/>
      <c r="T303" t="s">
        <v>380</v>
      </c>
      <c r="BA303" s="395">
        <v>1</v>
      </c>
      <c r="BB303" s="396" t="s">
        <v>861</v>
      </c>
      <c r="BC303" t="str">
        <f t="shared" si="71"/>
        <v>RC9</v>
      </c>
      <c r="BD303" t="str">
        <f t="shared" si="72"/>
        <v>NAoMe_initial_age_decades_80cap</v>
      </c>
      <c r="BE303" s="397" t="s">
        <v>862</v>
      </c>
      <c r="BF303" t="str">
        <f t="shared" si="73"/>
        <v>30-39 yrs</v>
      </c>
      <c r="BG303">
        <f t="shared" si="74"/>
        <v>5</v>
      </c>
      <c r="BH303" s="398">
        <f t="shared" si="75"/>
        <v>4.853999987244606E-2</v>
      </c>
      <c r="BO303" s="33"/>
    </row>
    <row r="304" spans="1:67">
      <c r="A304" s="316" t="s">
        <v>27</v>
      </c>
      <c r="B304" t="s">
        <v>380</v>
      </c>
      <c r="C304" t="s">
        <v>910</v>
      </c>
      <c r="D304" t="s">
        <v>314</v>
      </c>
      <c r="E304" s="316" t="s">
        <v>37</v>
      </c>
      <c r="F304" s="316" t="s">
        <v>38</v>
      </c>
      <c r="G304" s="316" t="s">
        <v>431</v>
      </c>
      <c r="H304" s="316" t="s">
        <v>432</v>
      </c>
      <c r="I304" s="316" t="s">
        <v>310</v>
      </c>
      <c r="J304" s="316" t="s">
        <v>279</v>
      </c>
      <c r="K304" s="36">
        <v>16</v>
      </c>
      <c r="L304" s="317">
        <v>0.15534000098705289</v>
      </c>
      <c r="M304" s="317"/>
      <c r="N304" s="36">
        <v>140</v>
      </c>
      <c r="O304" s="317">
        <v>0.1111100018024445</v>
      </c>
      <c r="P304" s="317"/>
      <c r="Q304" s="36">
        <v>1024</v>
      </c>
      <c r="R304" s="317">
        <v>0.1026899963617325</v>
      </c>
      <c r="S304" s="317"/>
      <c r="T304" t="s">
        <v>380</v>
      </c>
      <c r="BA304" s="395">
        <v>1</v>
      </c>
      <c r="BB304" s="396" t="s">
        <v>861</v>
      </c>
      <c r="BC304" t="str">
        <f t="shared" si="71"/>
        <v>RC9</v>
      </c>
      <c r="BD304" t="str">
        <f t="shared" si="72"/>
        <v>NAoMe_initial_age_decades_80cap</v>
      </c>
      <c r="BE304" s="397" t="s">
        <v>862</v>
      </c>
      <c r="BF304" t="str">
        <f t="shared" si="73"/>
        <v>40-49 yrs</v>
      </c>
      <c r="BG304">
        <f t="shared" si="74"/>
        <v>16</v>
      </c>
      <c r="BH304" s="398">
        <f t="shared" si="75"/>
        <v>0.15534000098705289</v>
      </c>
      <c r="BO304" s="33"/>
    </row>
    <row r="305" spans="1:67">
      <c r="A305" s="316" t="s">
        <v>27</v>
      </c>
      <c r="B305" t="s">
        <v>380</v>
      </c>
      <c r="C305" t="s">
        <v>910</v>
      </c>
      <c r="D305" t="s">
        <v>314</v>
      </c>
      <c r="E305" s="316" t="s">
        <v>37</v>
      </c>
      <c r="F305" s="316" t="s">
        <v>38</v>
      </c>
      <c r="G305" s="316" t="s">
        <v>431</v>
      </c>
      <c r="H305" s="316" t="s">
        <v>432</v>
      </c>
      <c r="I305" s="316" t="s">
        <v>310</v>
      </c>
      <c r="J305" s="316" t="s">
        <v>280</v>
      </c>
      <c r="K305" s="36">
        <v>15</v>
      </c>
      <c r="L305" s="317">
        <v>0.14563000202178961</v>
      </c>
      <c r="M305" s="317"/>
      <c r="N305" s="36">
        <v>190</v>
      </c>
      <c r="O305" s="317">
        <v>0.1507900059223175</v>
      </c>
      <c r="P305" s="317"/>
      <c r="Q305" s="36">
        <v>1733</v>
      </c>
      <c r="R305" s="317">
        <v>0.17378999292850489</v>
      </c>
      <c r="S305" s="317"/>
      <c r="T305" t="s">
        <v>380</v>
      </c>
      <c r="BA305" s="395">
        <v>1</v>
      </c>
      <c r="BB305" s="396" t="s">
        <v>861</v>
      </c>
      <c r="BC305" t="str">
        <f t="shared" si="71"/>
        <v>RC9</v>
      </c>
      <c r="BD305" t="str">
        <f t="shared" si="72"/>
        <v>NAoMe_initial_age_decades_80cap</v>
      </c>
      <c r="BE305" s="397" t="s">
        <v>862</v>
      </c>
      <c r="BF305" t="str">
        <f t="shared" si="73"/>
        <v>50-59 yrs</v>
      </c>
      <c r="BG305">
        <f t="shared" si="74"/>
        <v>15</v>
      </c>
      <c r="BH305" s="398">
        <f t="shared" si="75"/>
        <v>0.14563000202178961</v>
      </c>
      <c r="BO305" s="33"/>
    </row>
    <row r="306" spans="1:67">
      <c r="A306" s="316" t="s">
        <v>27</v>
      </c>
      <c r="B306" t="s">
        <v>380</v>
      </c>
      <c r="C306" t="s">
        <v>910</v>
      </c>
      <c r="D306" t="s">
        <v>314</v>
      </c>
      <c r="E306" s="316" t="s">
        <v>37</v>
      </c>
      <c r="F306" s="316" t="s">
        <v>38</v>
      </c>
      <c r="G306" s="316" t="s">
        <v>431</v>
      </c>
      <c r="H306" s="316" t="s">
        <v>432</v>
      </c>
      <c r="I306" s="316" t="s">
        <v>310</v>
      </c>
      <c r="J306" s="316" t="s">
        <v>281</v>
      </c>
      <c r="K306" s="36">
        <v>23</v>
      </c>
      <c r="L306" s="317">
        <v>0.22329999506473541</v>
      </c>
      <c r="M306" s="317"/>
      <c r="N306" s="36">
        <v>238</v>
      </c>
      <c r="O306" s="317">
        <v>0.1888899952173233</v>
      </c>
      <c r="P306" s="317"/>
      <c r="Q306" s="36">
        <v>1931</v>
      </c>
      <c r="R306" s="317">
        <v>0.19363999366760251</v>
      </c>
      <c r="S306" s="317"/>
      <c r="T306" t="s">
        <v>380</v>
      </c>
      <c r="BA306" s="395">
        <v>1</v>
      </c>
      <c r="BB306" s="396" t="s">
        <v>861</v>
      </c>
      <c r="BC306" t="str">
        <f t="shared" si="71"/>
        <v>RC9</v>
      </c>
      <c r="BD306" t="str">
        <f t="shared" si="72"/>
        <v>NAoMe_initial_age_decades_80cap</v>
      </c>
      <c r="BE306" s="397" t="s">
        <v>862</v>
      </c>
      <c r="BF306" t="str">
        <f t="shared" si="73"/>
        <v>60-69 yrs</v>
      </c>
      <c r="BG306">
        <f t="shared" si="74"/>
        <v>23</v>
      </c>
      <c r="BH306" s="398">
        <f t="shared" si="75"/>
        <v>0.22329999506473541</v>
      </c>
      <c r="BO306" s="33"/>
    </row>
    <row r="307" spans="1:67">
      <c r="A307" s="316" t="s">
        <v>27</v>
      </c>
      <c r="B307" t="s">
        <v>380</v>
      </c>
      <c r="C307" t="s">
        <v>910</v>
      </c>
      <c r="D307" t="s">
        <v>314</v>
      </c>
      <c r="E307" s="316" t="s">
        <v>37</v>
      </c>
      <c r="F307" s="316" t="s">
        <v>38</v>
      </c>
      <c r="G307" s="316" t="s">
        <v>431</v>
      </c>
      <c r="H307" s="316" t="s">
        <v>432</v>
      </c>
      <c r="I307" s="316" t="s">
        <v>310</v>
      </c>
      <c r="J307" s="316" t="s">
        <v>282</v>
      </c>
      <c r="K307" s="36">
        <v>26</v>
      </c>
      <c r="L307" s="317">
        <v>0.25242999196052551</v>
      </c>
      <c r="M307" s="317"/>
      <c r="N307" s="36">
        <v>339</v>
      </c>
      <c r="O307" s="317">
        <v>0.2690500020980835</v>
      </c>
      <c r="P307" s="317"/>
      <c r="Q307" s="36">
        <v>2493</v>
      </c>
      <c r="R307" s="317">
        <v>0.25</v>
      </c>
      <c r="S307" s="317"/>
      <c r="T307" t="s">
        <v>380</v>
      </c>
      <c r="BA307" s="395">
        <v>1</v>
      </c>
      <c r="BB307" s="396" t="s">
        <v>861</v>
      </c>
      <c r="BC307" t="str">
        <f t="shared" si="71"/>
        <v>RC9</v>
      </c>
      <c r="BD307" t="str">
        <f t="shared" si="72"/>
        <v>NAoMe_initial_age_decades_80cap</v>
      </c>
      <c r="BE307" s="397" t="s">
        <v>862</v>
      </c>
      <c r="BF307" t="str">
        <f t="shared" si="73"/>
        <v>70-79 yrs</v>
      </c>
      <c r="BG307">
        <f t="shared" si="74"/>
        <v>26</v>
      </c>
      <c r="BH307" s="398">
        <f t="shared" si="75"/>
        <v>0.25242999196052551</v>
      </c>
      <c r="BO307" s="33"/>
    </row>
    <row r="308" spans="1:67">
      <c r="A308" s="316" t="s">
        <v>27</v>
      </c>
      <c r="B308" t="s">
        <v>380</v>
      </c>
      <c r="C308" t="s">
        <v>910</v>
      </c>
      <c r="D308" t="s">
        <v>314</v>
      </c>
      <c r="E308" s="316" t="s">
        <v>37</v>
      </c>
      <c r="F308" s="316" t="s">
        <v>38</v>
      </c>
      <c r="G308" s="316" t="s">
        <v>431</v>
      </c>
      <c r="H308" s="316" t="s">
        <v>432</v>
      </c>
      <c r="I308" s="316" t="s">
        <v>310</v>
      </c>
      <c r="J308" s="316" t="s">
        <v>283</v>
      </c>
      <c r="K308" s="36">
        <v>18</v>
      </c>
      <c r="L308" s="317">
        <v>0.17475999891757971</v>
      </c>
      <c r="M308" s="317"/>
      <c r="N308" s="36">
        <v>293</v>
      </c>
      <c r="O308" s="317">
        <v>0.2325399965047836</v>
      </c>
      <c r="P308" s="317"/>
      <c r="Q308" s="36">
        <v>2292</v>
      </c>
      <c r="R308" s="317">
        <v>0.2298399955034256</v>
      </c>
      <c r="S308" s="317"/>
      <c r="T308" t="s">
        <v>380</v>
      </c>
      <c r="BA308" s="395">
        <v>1</v>
      </c>
      <c r="BB308" s="396" t="s">
        <v>861</v>
      </c>
      <c r="BC308" t="str">
        <f t="shared" si="71"/>
        <v>RC9</v>
      </c>
      <c r="BD308" t="str">
        <f t="shared" si="72"/>
        <v>NAoMe_initial_age_decades_80cap</v>
      </c>
      <c r="BE308" s="397" t="s">
        <v>862</v>
      </c>
      <c r="BF308" t="str">
        <f t="shared" si="73"/>
        <v>80+ yrs</v>
      </c>
      <c r="BG308">
        <f t="shared" si="74"/>
        <v>18</v>
      </c>
      <c r="BH308" s="398">
        <f t="shared" si="75"/>
        <v>0.17475999891757971</v>
      </c>
      <c r="BO308" s="33"/>
    </row>
    <row r="309" spans="1:67">
      <c r="A309" s="316" t="s">
        <v>27</v>
      </c>
      <c r="B309" t="s">
        <v>380</v>
      </c>
      <c r="C309" t="s">
        <v>910</v>
      </c>
      <c r="D309" t="s">
        <v>314</v>
      </c>
      <c r="E309" s="316" t="s">
        <v>37</v>
      </c>
      <c r="F309" s="316" t="s">
        <v>38</v>
      </c>
      <c r="G309" s="316" t="s">
        <v>431</v>
      </c>
      <c r="H309" s="316" t="s">
        <v>432</v>
      </c>
      <c r="I309" s="316" t="s">
        <v>341</v>
      </c>
      <c r="J309" s="316" t="s">
        <v>13</v>
      </c>
      <c r="K309" s="36">
        <v>66</v>
      </c>
      <c r="L309" s="317">
        <v>0.64077997207641602</v>
      </c>
      <c r="M309" s="317">
        <v>0.64705997705459595</v>
      </c>
      <c r="N309" s="36">
        <v>880</v>
      </c>
      <c r="O309" s="317">
        <v>0.69840997457504272</v>
      </c>
      <c r="P309" s="317">
        <v>0.71777999401092529</v>
      </c>
      <c r="Q309" s="36">
        <v>6753</v>
      </c>
      <c r="R309" s="317">
        <v>0.67720001935958862</v>
      </c>
      <c r="S309" s="317">
        <v>0.69554001092910767</v>
      </c>
      <c r="T309" t="s">
        <v>380</v>
      </c>
      <c r="BA309" s="395">
        <v>1</v>
      </c>
      <c r="BB309" s="396" t="s">
        <v>861</v>
      </c>
      <c r="BC309" t="str">
        <f t="shared" si="71"/>
        <v>RC9</v>
      </c>
      <c r="BD309" t="str">
        <f t="shared" si="72"/>
        <v>NAoMe_initial_ch_score_2cap</v>
      </c>
      <c r="BE309" s="397" t="s">
        <v>862</v>
      </c>
      <c r="BF309" t="str">
        <f t="shared" si="73"/>
        <v>0</v>
      </c>
      <c r="BG309">
        <f t="shared" si="74"/>
        <v>66</v>
      </c>
      <c r="BH309" s="398">
        <f t="shared" si="75"/>
        <v>0.64077997207641602</v>
      </c>
      <c r="BO309" s="33"/>
    </row>
    <row r="310" spans="1:67">
      <c r="A310" s="316" t="s">
        <v>27</v>
      </c>
      <c r="B310" t="s">
        <v>380</v>
      </c>
      <c r="C310" t="s">
        <v>910</v>
      </c>
      <c r="D310" t="s">
        <v>314</v>
      </c>
      <c r="E310" s="316" t="s">
        <v>37</v>
      </c>
      <c r="F310" s="316" t="s">
        <v>38</v>
      </c>
      <c r="G310" s="316" t="s">
        <v>431</v>
      </c>
      <c r="H310" s="316" t="s">
        <v>432</v>
      </c>
      <c r="I310" s="316" t="s">
        <v>341</v>
      </c>
      <c r="J310" s="316" t="s">
        <v>14</v>
      </c>
      <c r="K310" s="36">
        <v>14</v>
      </c>
      <c r="L310" s="317">
        <v>0.13592000305652621</v>
      </c>
      <c r="M310" s="317">
        <v>0.13725000619888311</v>
      </c>
      <c r="N310" s="36">
        <v>186</v>
      </c>
      <c r="O310" s="317">
        <v>0.1476200073957443</v>
      </c>
      <c r="P310" s="317">
        <v>0.15171000361442569</v>
      </c>
      <c r="Q310" s="36">
        <v>1630</v>
      </c>
      <c r="R310" s="317">
        <v>0.16346000134944921</v>
      </c>
      <c r="S310" s="317">
        <v>0.16788999736309049</v>
      </c>
      <c r="T310" t="s">
        <v>380</v>
      </c>
      <c r="BA310" s="395">
        <v>1</v>
      </c>
      <c r="BB310" s="396" t="s">
        <v>861</v>
      </c>
      <c r="BC310" t="str">
        <f t="shared" si="71"/>
        <v>RC9</v>
      </c>
      <c r="BD310" t="str">
        <f t="shared" si="72"/>
        <v>NAoMe_initial_ch_score_2cap</v>
      </c>
      <c r="BE310" s="397" t="s">
        <v>862</v>
      </c>
      <c r="BF310" t="str">
        <f t="shared" si="73"/>
        <v>1</v>
      </c>
      <c r="BG310">
        <f t="shared" si="74"/>
        <v>14</v>
      </c>
      <c r="BH310" s="398">
        <f t="shared" si="75"/>
        <v>0.13592000305652621</v>
      </c>
      <c r="BO310" s="33"/>
    </row>
    <row r="311" spans="1:67">
      <c r="A311" s="316" t="s">
        <v>27</v>
      </c>
      <c r="B311" t="s">
        <v>380</v>
      </c>
      <c r="C311" t="s">
        <v>910</v>
      </c>
      <c r="D311" t="s">
        <v>314</v>
      </c>
      <c r="E311" s="316" t="s">
        <v>37</v>
      </c>
      <c r="F311" s="316" t="s">
        <v>38</v>
      </c>
      <c r="G311" s="316" t="s">
        <v>431</v>
      </c>
      <c r="H311" s="316" t="s">
        <v>432</v>
      </c>
      <c r="I311" s="316" t="s">
        <v>341</v>
      </c>
      <c r="J311" s="316" t="s">
        <v>301</v>
      </c>
      <c r="K311" s="36">
        <v>22</v>
      </c>
      <c r="L311" s="317">
        <v>0.21358999609947199</v>
      </c>
      <c r="M311" s="317">
        <v>0.2156900018453598</v>
      </c>
      <c r="N311" s="36">
        <v>160</v>
      </c>
      <c r="O311" s="317">
        <v>0.1269800066947937</v>
      </c>
      <c r="P311" s="317">
        <v>0.13051000237464899</v>
      </c>
      <c r="Q311" s="36">
        <v>1326</v>
      </c>
      <c r="R311" s="317">
        <v>0.132970005273819</v>
      </c>
      <c r="S311" s="317">
        <v>0.13657000660896301</v>
      </c>
      <c r="T311" t="s">
        <v>380</v>
      </c>
      <c r="BA311" s="395">
        <v>1</v>
      </c>
      <c r="BB311" s="396" t="s">
        <v>861</v>
      </c>
      <c r="BC311" t="str">
        <f t="shared" si="71"/>
        <v>RC9</v>
      </c>
      <c r="BD311" t="str">
        <f t="shared" si="72"/>
        <v>NAoMe_initial_ch_score_2cap</v>
      </c>
      <c r="BE311" s="397" t="s">
        <v>862</v>
      </c>
      <c r="BF311" t="str">
        <f t="shared" si="73"/>
        <v>2+</v>
      </c>
      <c r="BG311">
        <f t="shared" si="74"/>
        <v>22</v>
      </c>
      <c r="BH311" s="398">
        <f t="shared" si="75"/>
        <v>0.21358999609947199</v>
      </c>
      <c r="BO311" s="33"/>
    </row>
    <row r="312" spans="1:67">
      <c r="A312" s="316" t="s">
        <v>27</v>
      </c>
      <c r="B312" t="s">
        <v>380</v>
      </c>
      <c r="C312" t="s">
        <v>910</v>
      </c>
      <c r="D312" t="s">
        <v>314</v>
      </c>
      <c r="E312" s="316" t="s">
        <v>37</v>
      </c>
      <c r="F312" s="316" t="s">
        <v>38</v>
      </c>
      <c r="G312" s="316" t="s">
        <v>431</v>
      </c>
      <c r="H312" s="316" t="s">
        <v>432</v>
      </c>
      <c r="I312" s="316" t="s">
        <v>341</v>
      </c>
      <c r="J312" s="316" t="s">
        <v>260</v>
      </c>
      <c r="K312" s="36">
        <v>1</v>
      </c>
      <c r="L312" s="317">
        <v>9.7099998965859413E-3</v>
      </c>
      <c r="M312" s="317"/>
      <c r="N312" s="36">
        <v>34</v>
      </c>
      <c r="O312" s="317">
        <v>2.6979999616742131E-2</v>
      </c>
      <c r="P312" s="317"/>
      <c r="Q312" s="36">
        <v>263</v>
      </c>
      <c r="R312" s="317">
        <v>2.6370000094175339E-2</v>
      </c>
      <c r="S312" s="317"/>
      <c r="T312" t="s">
        <v>380</v>
      </c>
      <c r="BA312" s="395">
        <v>1</v>
      </c>
      <c r="BB312" s="396" t="s">
        <v>861</v>
      </c>
      <c r="BC312" t="str">
        <f t="shared" si="71"/>
        <v>RC9</v>
      </c>
      <c r="BD312" t="str">
        <f t="shared" si="72"/>
        <v>NAoMe_initial_ch_score_2cap</v>
      </c>
      <c r="BE312" s="397" t="s">
        <v>862</v>
      </c>
      <c r="BF312" t="str">
        <f t="shared" si="73"/>
        <v>Unknown</v>
      </c>
      <c r="BG312">
        <f t="shared" si="74"/>
        <v>1</v>
      </c>
      <c r="BH312" s="398">
        <f t="shared" si="75"/>
        <v>9.7099998965859413E-3</v>
      </c>
      <c r="BO312" s="33"/>
    </row>
    <row r="313" spans="1:67">
      <c r="A313" s="316" t="s">
        <v>27</v>
      </c>
      <c r="B313" t="s">
        <v>380</v>
      </c>
      <c r="C313" t="s">
        <v>910</v>
      </c>
      <c r="D313" t="s">
        <v>314</v>
      </c>
      <c r="E313" s="316" t="s">
        <v>37</v>
      </c>
      <c r="F313" s="316" t="s">
        <v>38</v>
      </c>
      <c r="G313" s="316" t="s">
        <v>431</v>
      </c>
      <c r="H313" s="316" t="s">
        <v>432</v>
      </c>
      <c r="I313" s="316" t="s">
        <v>309</v>
      </c>
      <c r="J313" s="316" t="s">
        <v>289</v>
      </c>
      <c r="K313" s="36">
        <v>30</v>
      </c>
      <c r="L313" s="317">
        <v>0.2912600040435791</v>
      </c>
      <c r="M313" s="317"/>
      <c r="N313" s="36">
        <v>422</v>
      </c>
      <c r="O313" s="317">
        <v>0.33491998910903931</v>
      </c>
      <c r="P313" s="317"/>
      <c r="Q313" s="36">
        <v>3283</v>
      </c>
      <c r="R313" s="317">
        <v>0.3292199969291687</v>
      </c>
      <c r="S313" s="317"/>
      <c r="T313" t="s">
        <v>380</v>
      </c>
      <c r="BA313" s="395">
        <v>1</v>
      </c>
      <c r="BB313" s="396" t="s">
        <v>861</v>
      </c>
      <c r="BC313" t="str">
        <f t="shared" si="71"/>
        <v>RC9</v>
      </c>
      <c r="BD313" t="str">
        <f t="shared" si="72"/>
        <v>NAoMe_initial_diagnosis_year</v>
      </c>
      <c r="BE313" s="397" t="s">
        <v>862</v>
      </c>
      <c r="BF313" t="str">
        <f t="shared" si="73"/>
        <v>2021</v>
      </c>
      <c r="BG313">
        <f t="shared" si="74"/>
        <v>30</v>
      </c>
      <c r="BH313" s="398">
        <f t="shared" si="75"/>
        <v>0.2912600040435791</v>
      </c>
      <c r="BO313" s="33"/>
    </row>
    <row r="314" spans="1:67">
      <c r="A314" s="316" t="s">
        <v>27</v>
      </c>
      <c r="B314" t="s">
        <v>380</v>
      </c>
      <c r="C314" t="s">
        <v>910</v>
      </c>
      <c r="D314" t="s">
        <v>314</v>
      </c>
      <c r="E314" s="316" t="s">
        <v>37</v>
      </c>
      <c r="F314" s="316" t="s">
        <v>38</v>
      </c>
      <c r="G314" s="316" t="s">
        <v>431</v>
      </c>
      <c r="H314" s="316" t="s">
        <v>432</v>
      </c>
      <c r="I314" s="316" t="s">
        <v>309</v>
      </c>
      <c r="J314" s="316" t="s">
        <v>816</v>
      </c>
      <c r="K314" s="36">
        <v>29</v>
      </c>
      <c r="L314" s="317">
        <v>0.28154999017715449</v>
      </c>
      <c r="M314" s="317"/>
      <c r="N314" s="36">
        <v>414</v>
      </c>
      <c r="O314" s="317">
        <v>0.32857000827789312</v>
      </c>
      <c r="P314" s="317"/>
      <c r="Q314" s="36">
        <v>3315</v>
      </c>
      <c r="R314" s="317">
        <v>0.33243000507354742</v>
      </c>
      <c r="S314" s="317"/>
      <c r="T314" t="s">
        <v>380</v>
      </c>
      <c r="BA314" s="395">
        <v>1</v>
      </c>
      <c r="BB314" s="396" t="s">
        <v>861</v>
      </c>
      <c r="BC314" t="str">
        <f t="shared" si="71"/>
        <v>RC9</v>
      </c>
      <c r="BD314" t="str">
        <f t="shared" si="72"/>
        <v>NAoMe_initial_diagnosis_year</v>
      </c>
      <c r="BE314" s="397" t="s">
        <v>862</v>
      </c>
      <c r="BF314" t="str">
        <f t="shared" si="73"/>
        <v>2022</v>
      </c>
      <c r="BG314">
        <f t="shared" si="74"/>
        <v>29</v>
      </c>
      <c r="BH314" s="398">
        <f t="shared" si="75"/>
        <v>0.28154999017715449</v>
      </c>
      <c r="BO314" s="33"/>
    </row>
    <row r="315" spans="1:67">
      <c r="A315" s="316" t="s">
        <v>27</v>
      </c>
      <c r="B315" t="s">
        <v>380</v>
      </c>
      <c r="C315" t="s">
        <v>910</v>
      </c>
      <c r="D315" t="s">
        <v>314</v>
      </c>
      <c r="E315" s="316" t="s">
        <v>37</v>
      </c>
      <c r="F315" s="316" t="s">
        <v>38</v>
      </c>
      <c r="G315" s="316" t="s">
        <v>431</v>
      </c>
      <c r="H315" s="316" t="s">
        <v>432</v>
      </c>
      <c r="I315" s="316" t="s">
        <v>309</v>
      </c>
      <c r="J315" s="316" t="s">
        <v>946</v>
      </c>
      <c r="K315" s="36">
        <v>44</v>
      </c>
      <c r="L315" s="317">
        <v>0.42717999219894409</v>
      </c>
      <c r="M315" s="317"/>
      <c r="N315" s="36">
        <v>424</v>
      </c>
      <c r="O315" s="317">
        <v>0.33651000261306763</v>
      </c>
      <c r="P315" s="317"/>
      <c r="Q315" s="36">
        <v>3374</v>
      </c>
      <c r="R315" s="317">
        <v>0.33834999799728388</v>
      </c>
      <c r="S315" s="317"/>
      <c r="T315" t="s">
        <v>380</v>
      </c>
      <c r="BA315" s="395">
        <v>1</v>
      </c>
      <c r="BB315" s="396" t="s">
        <v>861</v>
      </c>
      <c r="BC315" t="str">
        <f t="shared" si="71"/>
        <v>RC9</v>
      </c>
      <c r="BD315" t="str">
        <f t="shared" si="72"/>
        <v>NAoMe_initial_diagnosis_year</v>
      </c>
      <c r="BE315" s="397" t="s">
        <v>862</v>
      </c>
      <c r="BF315" t="str">
        <f t="shared" si="73"/>
        <v>2023</v>
      </c>
      <c r="BG315">
        <f t="shared" si="74"/>
        <v>44</v>
      </c>
      <c r="BH315" s="398">
        <f t="shared" si="75"/>
        <v>0.42717999219894409</v>
      </c>
      <c r="BO315" s="33"/>
    </row>
    <row r="316" spans="1:67">
      <c r="A316" s="316" t="s">
        <v>27</v>
      </c>
      <c r="B316" t="s">
        <v>380</v>
      </c>
      <c r="C316" t="s">
        <v>910</v>
      </c>
      <c r="D316" t="s">
        <v>314</v>
      </c>
      <c r="E316" s="316" t="s">
        <v>37</v>
      </c>
      <c r="F316" s="316" t="s">
        <v>38</v>
      </c>
      <c r="G316" s="316" t="s">
        <v>431</v>
      </c>
      <c r="H316" s="316" t="s">
        <v>432</v>
      </c>
      <c r="I316" s="316" t="s">
        <v>331</v>
      </c>
      <c r="J316" s="316" t="s">
        <v>332</v>
      </c>
      <c r="K316" s="36">
        <v>5</v>
      </c>
      <c r="L316" s="317">
        <v>4.853999987244606E-2</v>
      </c>
      <c r="M316" s="317">
        <v>5.3759999573230743E-2</v>
      </c>
      <c r="N316" s="36">
        <v>49</v>
      </c>
      <c r="O316" s="317">
        <v>3.8890000432729721E-2</v>
      </c>
      <c r="P316" s="317">
        <v>4.2649999260902398E-2</v>
      </c>
      <c r="Q316" s="36">
        <v>434</v>
      </c>
      <c r="R316" s="317">
        <v>4.3519999831914902E-2</v>
      </c>
      <c r="S316" s="317">
        <v>5.2159998565912247E-2</v>
      </c>
      <c r="T316" t="s">
        <v>380</v>
      </c>
      <c r="BA316" s="395">
        <v>1</v>
      </c>
      <c r="BB316" s="396" t="s">
        <v>861</v>
      </c>
      <c r="BC316" t="str">
        <f t="shared" si="71"/>
        <v>RC9</v>
      </c>
      <c r="BD316" t="str">
        <f t="shared" si="72"/>
        <v>NAoMe_initial_disease_group</v>
      </c>
      <c r="BE316" s="397" t="s">
        <v>862</v>
      </c>
      <c r="BF316" t="str">
        <f t="shared" si="73"/>
        <v>Advanced M0</v>
      </c>
      <c r="BG316">
        <f t="shared" si="74"/>
        <v>5</v>
      </c>
      <c r="BH316" s="398">
        <f t="shared" si="75"/>
        <v>4.853999987244606E-2</v>
      </c>
      <c r="BO316" s="33"/>
    </row>
    <row r="317" spans="1:67">
      <c r="A317" s="316" t="s">
        <v>27</v>
      </c>
      <c r="B317" t="s">
        <v>380</v>
      </c>
      <c r="C317" t="s">
        <v>910</v>
      </c>
      <c r="D317" t="s">
        <v>314</v>
      </c>
      <c r="E317" s="316" t="s">
        <v>37</v>
      </c>
      <c r="F317" s="316" t="s">
        <v>38</v>
      </c>
      <c r="G317" s="316" t="s">
        <v>431</v>
      </c>
      <c r="H317" s="316" t="s">
        <v>432</v>
      </c>
      <c r="I317" s="316" t="s">
        <v>331</v>
      </c>
      <c r="J317" s="316" t="s">
        <v>333</v>
      </c>
      <c r="K317" s="36">
        <v>65</v>
      </c>
      <c r="L317" s="317">
        <v>0.63107001781463623</v>
      </c>
      <c r="M317" s="317">
        <v>0.69892001152038574</v>
      </c>
      <c r="N317" s="36">
        <v>877</v>
      </c>
      <c r="O317" s="317">
        <v>0.69603002071380615</v>
      </c>
      <c r="P317" s="317">
        <v>0.76327002048492432</v>
      </c>
      <c r="Q317" s="36">
        <v>6159</v>
      </c>
      <c r="R317" s="317">
        <v>0.6176300048828125</v>
      </c>
      <c r="S317" s="317">
        <v>0.74026000499725342</v>
      </c>
      <c r="T317" t="s">
        <v>380</v>
      </c>
      <c r="BA317" s="395">
        <v>1</v>
      </c>
      <c r="BB317" s="396" t="s">
        <v>861</v>
      </c>
      <c r="BC317" t="str">
        <f t="shared" si="71"/>
        <v>RC9</v>
      </c>
      <c r="BD317" t="str">
        <f t="shared" si="72"/>
        <v>NAoMe_initial_disease_group</v>
      </c>
      <c r="BE317" s="397" t="s">
        <v>862</v>
      </c>
      <c r="BF317" t="str">
        <f t="shared" si="73"/>
        <v>Advanced M1</v>
      </c>
      <c r="BG317">
        <f t="shared" si="74"/>
        <v>65</v>
      </c>
      <c r="BH317" s="398">
        <f t="shared" si="75"/>
        <v>0.63107001781463623</v>
      </c>
      <c r="BO317" s="33"/>
    </row>
    <row r="318" spans="1:67">
      <c r="A318" s="316" t="s">
        <v>27</v>
      </c>
      <c r="B318" t="s">
        <v>380</v>
      </c>
      <c r="C318" t="s">
        <v>910</v>
      </c>
      <c r="D318" t="s">
        <v>314</v>
      </c>
      <c r="E318" s="316" t="s">
        <v>37</v>
      </c>
      <c r="F318" s="316" t="s">
        <v>38</v>
      </c>
      <c r="G318" s="316" t="s">
        <v>431</v>
      </c>
      <c r="H318" s="316" t="s">
        <v>432</v>
      </c>
      <c r="I318" s="316" t="s">
        <v>331</v>
      </c>
      <c r="J318" s="316" t="s">
        <v>334</v>
      </c>
      <c r="K318" s="36">
        <v>0</v>
      </c>
      <c r="L318" s="317">
        <v>0</v>
      </c>
      <c r="M318" s="317">
        <v>0</v>
      </c>
      <c r="N318" s="36">
        <v>6</v>
      </c>
      <c r="O318" s="317">
        <v>4.7599999234080306E-3</v>
      </c>
      <c r="P318" s="317">
        <v>5.2200001664459714E-3</v>
      </c>
      <c r="Q318" s="36">
        <v>64</v>
      </c>
      <c r="R318" s="317">
        <v>6.4199999906122676E-3</v>
      </c>
      <c r="S318" s="317">
        <v>7.689999882131815E-3</v>
      </c>
      <c r="T318" t="s">
        <v>380</v>
      </c>
      <c r="BA318" s="395">
        <v>1</v>
      </c>
      <c r="BB318" s="396" t="s">
        <v>861</v>
      </c>
      <c r="BC318" t="str">
        <f t="shared" si="71"/>
        <v>RC9</v>
      </c>
      <c r="BD318" t="str">
        <f t="shared" si="72"/>
        <v>NAoMe_initial_disease_group</v>
      </c>
      <c r="BE318" s="397" t="s">
        <v>862</v>
      </c>
      <c r="BF318" t="str">
        <f t="shared" si="73"/>
        <v>DCIS</v>
      </c>
      <c r="BG318">
        <f t="shared" si="74"/>
        <v>0</v>
      </c>
      <c r="BH318" s="398">
        <f t="shared" si="75"/>
        <v>0</v>
      </c>
      <c r="BO318" s="33"/>
    </row>
    <row r="319" spans="1:67">
      <c r="A319" s="316" t="s">
        <v>27</v>
      </c>
      <c r="B319" t="s">
        <v>380</v>
      </c>
      <c r="C319" t="s">
        <v>910</v>
      </c>
      <c r="D319" t="s">
        <v>314</v>
      </c>
      <c r="E319" s="316" t="s">
        <v>37</v>
      </c>
      <c r="F319" s="316" t="s">
        <v>38</v>
      </c>
      <c r="G319" s="316" t="s">
        <v>431</v>
      </c>
      <c r="H319" s="316" t="s">
        <v>432</v>
      </c>
      <c r="I319" s="316" t="s">
        <v>331</v>
      </c>
      <c r="J319" s="316" t="s">
        <v>335</v>
      </c>
      <c r="K319" s="36">
        <v>23</v>
      </c>
      <c r="L319" s="317">
        <v>0.22329999506473541</v>
      </c>
      <c r="M319" s="317">
        <v>0.24730999767780301</v>
      </c>
      <c r="N319" s="36">
        <v>217</v>
      </c>
      <c r="O319" s="317">
        <v>0.17222000658512121</v>
      </c>
      <c r="P319" s="317">
        <v>0.18885999917984009</v>
      </c>
      <c r="Q319" s="36">
        <v>1663</v>
      </c>
      <c r="R319" s="317">
        <v>0.16676999628543851</v>
      </c>
      <c r="S319" s="317">
        <v>0.19988000392913821</v>
      </c>
      <c r="T319" t="s">
        <v>380</v>
      </c>
      <c r="BA319" s="395">
        <v>1</v>
      </c>
      <c r="BB319" s="396" t="s">
        <v>861</v>
      </c>
      <c r="BC319" t="str">
        <f t="shared" si="71"/>
        <v>RC9</v>
      </c>
      <c r="BD319" t="str">
        <f t="shared" si="72"/>
        <v>NAoMe_initial_disease_group</v>
      </c>
      <c r="BE319" s="397" t="s">
        <v>862</v>
      </c>
      <c r="BF319" t="str">
        <f t="shared" si="73"/>
        <v>Early invasive</v>
      </c>
      <c r="BG319">
        <f t="shared" si="74"/>
        <v>23</v>
      </c>
      <c r="BH319" s="398">
        <f t="shared" si="75"/>
        <v>0.22329999506473541</v>
      </c>
      <c r="BO319" s="33"/>
    </row>
    <row r="320" spans="1:67">
      <c r="A320" s="316" t="s">
        <v>27</v>
      </c>
      <c r="B320" t="s">
        <v>380</v>
      </c>
      <c r="C320" t="s">
        <v>910</v>
      </c>
      <c r="D320" t="s">
        <v>314</v>
      </c>
      <c r="E320" s="316" t="s">
        <v>37</v>
      </c>
      <c r="F320" s="316" t="s">
        <v>38</v>
      </c>
      <c r="G320" s="316" t="s">
        <v>431</v>
      </c>
      <c r="H320" s="316" t="s">
        <v>432</v>
      </c>
      <c r="I320" s="316" t="s">
        <v>331</v>
      </c>
      <c r="J320" s="316" t="s">
        <v>337</v>
      </c>
      <c r="K320" s="36">
        <v>10</v>
      </c>
      <c r="L320" s="317">
        <v>9.7089998424053192E-2</v>
      </c>
      <c r="M320" s="317"/>
      <c r="N320" s="36">
        <v>111</v>
      </c>
      <c r="O320" s="317">
        <v>8.8100001215934753E-2</v>
      </c>
      <c r="P320" s="317"/>
      <c r="Q320" s="36">
        <v>1652</v>
      </c>
      <c r="R320" s="317">
        <v>0.1656599938869476</v>
      </c>
      <c r="S320" s="317"/>
      <c r="T320" t="s">
        <v>380</v>
      </c>
      <c r="BA320" s="395">
        <v>1</v>
      </c>
      <c r="BB320" s="396" t="s">
        <v>861</v>
      </c>
      <c r="BC320" t="str">
        <f t="shared" si="71"/>
        <v>RC9</v>
      </c>
      <c r="BD320" t="str">
        <f t="shared" si="72"/>
        <v>NAoMe_initial_disease_group</v>
      </c>
      <c r="BE320" s="397" t="s">
        <v>862</v>
      </c>
      <c r="BF320" t="str">
        <f t="shared" si="73"/>
        <v>Unknown stage</v>
      </c>
      <c r="BG320">
        <f t="shared" si="74"/>
        <v>10</v>
      </c>
      <c r="BH320" s="398">
        <f t="shared" si="75"/>
        <v>9.7089998424053192E-2</v>
      </c>
      <c r="BO320" s="33"/>
    </row>
    <row r="321" spans="1:67">
      <c r="A321" s="316" t="s">
        <v>27</v>
      </c>
      <c r="B321" t="s">
        <v>380</v>
      </c>
      <c r="C321" t="s">
        <v>910</v>
      </c>
      <c r="D321" t="s">
        <v>314</v>
      </c>
      <c r="E321" s="316" t="s">
        <v>37</v>
      </c>
      <c r="F321" s="316" t="s">
        <v>38</v>
      </c>
      <c r="G321" s="316" t="s">
        <v>431</v>
      </c>
      <c r="H321" s="316" t="s">
        <v>432</v>
      </c>
      <c r="I321" s="316" t="s">
        <v>656</v>
      </c>
      <c r="J321" s="316" t="s">
        <v>286</v>
      </c>
      <c r="K321" s="36">
        <v>11</v>
      </c>
      <c r="L321" s="317">
        <v>0.1067999973893166</v>
      </c>
      <c r="M321" s="317">
        <v>0.1089100018143654</v>
      </c>
      <c r="N321" s="36">
        <v>36</v>
      </c>
      <c r="O321" s="317">
        <v>2.857000008225441E-2</v>
      </c>
      <c r="P321" s="317">
        <v>2.9389999806880951E-2</v>
      </c>
      <c r="Q321" s="36">
        <v>492</v>
      </c>
      <c r="R321" s="317">
        <v>4.9339998513460159E-2</v>
      </c>
      <c r="S321" s="317">
        <v>5.1920000463724143E-2</v>
      </c>
      <c r="T321" t="s">
        <v>380</v>
      </c>
      <c r="BA321" s="395">
        <v>1</v>
      </c>
      <c r="BB321" s="396" t="s">
        <v>861</v>
      </c>
      <c r="BC321" t="str">
        <f t="shared" si="71"/>
        <v>RC9</v>
      </c>
      <c r="BD321" t="str">
        <f t="shared" si="72"/>
        <v>NAoMe_initial_ethnicity_grp</v>
      </c>
      <c r="BE321" s="397" t="s">
        <v>862</v>
      </c>
      <c r="BF321" t="str">
        <f t="shared" si="73"/>
        <v>Asian or Asian British</v>
      </c>
      <c r="BG321">
        <f t="shared" si="74"/>
        <v>11</v>
      </c>
      <c r="BH321" s="398">
        <f t="shared" si="75"/>
        <v>0.1067999973893166</v>
      </c>
      <c r="BO321" s="33"/>
    </row>
    <row r="322" spans="1:67">
      <c r="A322" s="316" t="s">
        <v>27</v>
      </c>
      <c r="B322" t="s">
        <v>380</v>
      </c>
      <c r="C322" t="s">
        <v>910</v>
      </c>
      <c r="D322" t="s">
        <v>314</v>
      </c>
      <c r="E322" s="316" t="s">
        <v>37</v>
      </c>
      <c r="F322" s="316" t="s">
        <v>38</v>
      </c>
      <c r="G322" s="316" t="s">
        <v>431</v>
      </c>
      <c r="H322" s="316" t="s">
        <v>432</v>
      </c>
      <c r="I322" s="316" t="s">
        <v>656</v>
      </c>
      <c r="J322" s="316" t="s">
        <v>287</v>
      </c>
      <c r="K322" s="36">
        <v>6</v>
      </c>
      <c r="L322" s="317">
        <v>5.8249998837709427E-2</v>
      </c>
      <c r="M322" s="317">
        <v>5.940999835729599E-2</v>
      </c>
      <c r="N322" s="36">
        <v>28</v>
      </c>
      <c r="O322" s="317">
        <v>2.2220000624656681E-2</v>
      </c>
      <c r="P322" s="317">
        <v>2.285999990999699E-2</v>
      </c>
      <c r="Q322" s="36">
        <v>403</v>
      </c>
      <c r="R322" s="317">
        <v>4.0410000830888748E-2</v>
      </c>
      <c r="S322" s="317">
        <v>4.2520001530647278E-2</v>
      </c>
      <c r="T322" t="s">
        <v>380</v>
      </c>
      <c r="BA322" s="395">
        <v>1</v>
      </c>
      <c r="BB322" s="396" t="s">
        <v>861</v>
      </c>
      <c r="BC322" t="str">
        <f t="shared" si="71"/>
        <v>RC9</v>
      </c>
      <c r="BD322" t="str">
        <f t="shared" si="72"/>
        <v>NAoMe_initial_ethnicity_grp</v>
      </c>
      <c r="BE322" s="397" t="s">
        <v>862</v>
      </c>
      <c r="BF322" t="str">
        <f t="shared" si="73"/>
        <v>Black or Black British</v>
      </c>
      <c r="BG322">
        <f t="shared" si="74"/>
        <v>6</v>
      </c>
      <c r="BH322" s="398">
        <f t="shared" si="75"/>
        <v>5.8249998837709427E-2</v>
      </c>
      <c r="BO322" s="33"/>
    </row>
    <row r="323" spans="1:67">
      <c r="A323" s="316" t="s">
        <v>27</v>
      </c>
      <c r="B323" t="s">
        <v>380</v>
      </c>
      <c r="C323" t="s">
        <v>910</v>
      </c>
      <c r="D323" t="s">
        <v>314</v>
      </c>
      <c r="E323" s="316" t="s">
        <v>37</v>
      </c>
      <c r="F323" s="316" t="s">
        <v>38</v>
      </c>
      <c r="G323" s="316" t="s">
        <v>431</v>
      </c>
      <c r="H323" s="316" t="s">
        <v>432</v>
      </c>
      <c r="I323" s="316" t="s">
        <v>656</v>
      </c>
      <c r="J323" s="316" t="s">
        <v>259</v>
      </c>
      <c r="K323" s="36">
        <v>0</v>
      </c>
      <c r="L323" s="317">
        <v>0</v>
      </c>
      <c r="M323" s="317">
        <v>0</v>
      </c>
      <c r="N323" s="36">
        <v>12</v>
      </c>
      <c r="O323" s="317">
        <v>9.5199998468160629E-3</v>
      </c>
      <c r="P323" s="317">
        <v>9.8000001162290573E-3</v>
      </c>
      <c r="Q323" s="36">
        <v>98</v>
      </c>
      <c r="R323" s="317">
        <v>9.8299998790025711E-3</v>
      </c>
      <c r="S323" s="317">
        <v>1.0339999571442601E-2</v>
      </c>
      <c r="T323" t="s">
        <v>380</v>
      </c>
      <c r="BA323" s="395">
        <v>1</v>
      </c>
      <c r="BB323" s="396" t="s">
        <v>861</v>
      </c>
      <c r="BC323" t="str">
        <f t="shared" ref="BC323:BC386" si="76">E323</f>
        <v>RC9</v>
      </c>
      <c r="BD323" t="str">
        <f t="shared" ref="BD323:BD386" si="77">(LEFT(A323, LEN(A323)-7))&amp;"_"&amp;I323</f>
        <v>NAoMe_initial_ethnicity_grp</v>
      </c>
      <c r="BE323" s="397" t="s">
        <v>862</v>
      </c>
      <c r="BF323" t="str">
        <f t="shared" ref="BF323:BF386" si="78">J323</f>
        <v>Mixed</v>
      </c>
      <c r="BG323">
        <f t="shared" ref="BG323:BG386" si="79">K323</f>
        <v>0</v>
      </c>
      <c r="BH323" s="398">
        <f t="shared" ref="BH323:BH386" si="80">L323</f>
        <v>0</v>
      </c>
      <c r="BO323" s="33"/>
    </row>
    <row r="324" spans="1:67">
      <c r="A324" s="316" t="s">
        <v>27</v>
      </c>
      <c r="B324" t="s">
        <v>380</v>
      </c>
      <c r="C324" t="s">
        <v>910</v>
      </c>
      <c r="D324" t="s">
        <v>314</v>
      </c>
      <c r="E324" s="316" t="s">
        <v>37</v>
      </c>
      <c r="F324" s="316" t="s">
        <v>38</v>
      </c>
      <c r="G324" s="316" t="s">
        <v>431</v>
      </c>
      <c r="H324" s="316" t="s">
        <v>432</v>
      </c>
      <c r="I324" s="316" t="s">
        <v>656</v>
      </c>
      <c r="J324" s="316" t="s">
        <v>288</v>
      </c>
      <c r="K324" s="36">
        <v>2</v>
      </c>
      <c r="L324" s="317">
        <v>1.9419999793171879E-2</v>
      </c>
      <c r="M324" s="317">
        <v>1.9799999892711639E-2</v>
      </c>
      <c r="N324" s="36">
        <v>20</v>
      </c>
      <c r="O324" s="317">
        <v>1.5869999304413799E-2</v>
      </c>
      <c r="P324" s="317">
        <v>1.6330000013113018E-2</v>
      </c>
      <c r="Q324" s="36">
        <v>246</v>
      </c>
      <c r="R324" s="317">
        <v>2.466999925673008E-2</v>
      </c>
      <c r="S324" s="317">
        <v>2.5960000231862072E-2</v>
      </c>
      <c r="T324" t="s">
        <v>380</v>
      </c>
      <c r="BA324" s="395">
        <v>1</v>
      </c>
      <c r="BB324" s="396" t="s">
        <v>861</v>
      </c>
      <c r="BC324" t="str">
        <f t="shared" si="76"/>
        <v>RC9</v>
      </c>
      <c r="BD324" t="str">
        <f t="shared" si="77"/>
        <v>NAoMe_initial_ethnicity_grp</v>
      </c>
      <c r="BE324" s="397" t="s">
        <v>862</v>
      </c>
      <c r="BF324" t="str">
        <f t="shared" si="78"/>
        <v>Other Ethnic Group</v>
      </c>
      <c r="BG324">
        <f t="shared" si="79"/>
        <v>2</v>
      </c>
      <c r="BH324" s="398">
        <f t="shared" si="80"/>
        <v>1.9419999793171879E-2</v>
      </c>
      <c r="BO324" s="33"/>
    </row>
    <row r="325" spans="1:67">
      <c r="A325" s="316" t="s">
        <v>27</v>
      </c>
      <c r="B325" t="s">
        <v>380</v>
      </c>
      <c r="C325" t="s">
        <v>910</v>
      </c>
      <c r="D325" t="s">
        <v>314</v>
      </c>
      <c r="E325" s="316" t="s">
        <v>37</v>
      </c>
      <c r="F325" s="316" t="s">
        <v>38</v>
      </c>
      <c r="G325" s="316" t="s">
        <v>431</v>
      </c>
      <c r="H325" s="316" t="s">
        <v>432</v>
      </c>
      <c r="I325" s="316" t="s">
        <v>656</v>
      </c>
      <c r="J325" s="316" t="s">
        <v>260</v>
      </c>
      <c r="K325" s="36">
        <v>2</v>
      </c>
      <c r="L325" s="317">
        <v>1.9419999793171879E-2</v>
      </c>
      <c r="M325" s="317"/>
      <c r="N325" s="36">
        <v>35</v>
      </c>
      <c r="O325" s="317">
        <v>2.7780000120401379E-2</v>
      </c>
      <c r="P325" s="317"/>
      <c r="Q325" s="36">
        <v>495</v>
      </c>
      <c r="R325" s="317">
        <v>4.9639999866485603E-2</v>
      </c>
      <c r="S325" s="317"/>
      <c r="T325" t="s">
        <v>380</v>
      </c>
      <c r="BA325" s="395">
        <v>1</v>
      </c>
      <c r="BB325" s="396" t="s">
        <v>861</v>
      </c>
      <c r="BC325" t="str">
        <f t="shared" si="76"/>
        <v>RC9</v>
      </c>
      <c r="BD325" t="str">
        <f t="shared" si="77"/>
        <v>NAoMe_initial_ethnicity_grp</v>
      </c>
      <c r="BE325" s="397" t="s">
        <v>862</v>
      </c>
      <c r="BF325" t="str">
        <f t="shared" si="78"/>
        <v>Unknown</v>
      </c>
      <c r="BG325">
        <f t="shared" si="79"/>
        <v>2</v>
      </c>
      <c r="BH325" s="398">
        <f t="shared" si="80"/>
        <v>1.9419999793171879E-2</v>
      </c>
      <c r="BO325" s="33"/>
    </row>
    <row r="326" spans="1:67">
      <c r="A326" s="316" t="s">
        <v>27</v>
      </c>
      <c r="B326" t="s">
        <v>380</v>
      </c>
      <c r="C326" t="s">
        <v>910</v>
      </c>
      <c r="D326" t="s">
        <v>314</v>
      </c>
      <c r="E326" s="316" t="s">
        <v>37</v>
      </c>
      <c r="F326" s="316" t="s">
        <v>38</v>
      </c>
      <c r="G326" s="316" t="s">
        <v>431</v>
      </c>
      <c r="H326" s="316" t="s">
        <v>432</v>
      </c>
      <c r="I326" s="316" t="s">
        <v>656</v>
      </c>
      <c r="J326" s="316" t="s">
        <v>258</v>
      </c>
      <c r="K326" s="36">
        <v>82</v>
      </c>
      <c r="L326" s="317">
        <v>0.79611998796463013</v>
      </c>
      <c r="M326" s="317">
        <v>0.81187999248504639</v>
      </c>
      <c r="N326" s="36">
        <v>1129</v>
      </c>
      <c r="O326" s="317">
        <v>0.8960300087928772</v>
      </c>
      <c r="P326" s="317">
        <v>0.92163002490997314</v>
      </c>
      <c r="Q326" s="36">
        <v>8238</v>
      </c>
      <c r="R326" s="317">
        <v>0.82611000537872314</v>
      </c>
      <c r="S326" s="317">
        <v>0.86926001310348511</v>
      </c>
      <c r="T326" t="s">
        <v>380</v>
      </c>
      <c r="BA326" s="395">
        <v>1</v>
      </c>
      <c r="BB326" s="396" t="s">
        <v>861</v>
      </c>
      <c r="BC326" t="str">
        <f t="shared" si="76"/>
        <v>RC9</v>
      </c>
      <c r="BD326" t="str">
        <f t="shared" si="77"/>
        <v>NAoMe_initial_ethnicity_grp</v>
      </c>
      <c r="BE326" s="397" t="s">
        <v>862</v>
      </c>
      <c r="BF326" t="str">
        <f t="shared" si="78"/>
        <v>White</v>
      </c>
      <c r="BG326">
        <f t="shared" si="79"/>
        <v>82</v>
      </c>
      <c r="BH326" s="398">
        <f t="shared" si="80"/>
        <v>0.79611998796463013</v>
      </c>
      <c r="BO326" s="33"/>
    </row>
    <row r="327" spans="1:67">
      <c r="A327" s="316" t="s">
        <v>27</v>
      </c>
      <c r="B327" t="s">
        <v>380</v>
      </c>
      <c r="C327" t="s">
        <v>910</v>
      </c>
      <c r="D327" t="s">
        <v>314</v>
      </c>
      <c r="E327" s="316" t="s">
        <v>37</v>
      </c>
      <c r="F327" s="316" t="s">
        <v>38</v>
      </c>
      <c r="G327" s="316" t="s">
        <v>431</v>
      </c>
      <c r="H327" s="316" t="s">
        <v>432</v>
      </c>
      <c r="I327" s="316" t="s">
        <v>657</v>
      </c>
      <c r="J327" s="316" t="s">
        <v>817</v>
      </c>
      <c r="K327" s="36">
        <v>96</v>
      </c>
      <c r="L327" s="317">
        <v>0.93203997611999512</v>
      </c>
      <c r="M327" s="317"/>
      <c r="N327" s="36">
        <v>1182</v>
      </c>
      <c r="O327" s="317">
        <v>0.93809998035430908</v>
      </c>
      <c r="P327" s="317"/>
      <c r="Q327" s="36">
        <v>9359</v>
      </c>
      <c r="R327" s="317">
        <v>0.93853002786636353</v>
      </c>
      <c r="S327" s="317"/>
      <c r="T327" t="s">
        <v>380</v>
      </c>
      <c r="BA327" s="395">
        <v>1</v>
      </c>
      <c r="BB327" s="396" t="s">
        <v>861</v>
      </c>
      <c r="BC327" t="str">
        <f t="shared" si="76"/>
        <v>RC9</v>
      </c>
      <c r="BD327" t="str">
        <f t="shared" si="77"/>
        <v>NAoMe_initial_final_route</v>
      </c>
      <c r="BE327" s="397" t="s">
        <v>862</v>
      </c>
      <c r="BF327" t="str">
        <f t="shared" si="78"/>
        <v>Not screened</v>
      </c>
      <c r="BG327">
        <f t="shared" si="79"/>
        <v>96</v>
      </c>
      <c r="BH327" s="398">
        <f t="shared" si="80"/>
        <v>0.93203997611999512</v>
      </c>
      <c r="BO327" s="33"/>
    </row>
    <row r="328" spans="1:67">
      <c r="A328" s="316" t="s">
        <v>27</v>
      </c>
      <c r="B328" t="s">
        <v>380</v>
      </c>
      <c r="C328" t="s">
        <v>910</v>
      </c>
      <c r="D328" t="s">
        <v>314</v>
      </c>
      <c r="E328" s="316" t="s">
        <v>37</v>
      </c>
      <c r="F328" s="316" t="s">
        <v>38</v>
      </c>
      <c r="G328" s="316" t="s">
        <v>431</v>
      </c>
      <c r="H328" s="316" t="s">
        <v>432</v>
      </c>
      <c r="I328" s="316" t="s">
        <v>657</v>
      </c>
      <c r="J328" s="316" t="s">
        <v>352</v>
      </c>
      <c r="K328" s="36">
        <v>7</v>
      </c>
      <c r="L328" s="317">
        <v>6.7960001528263092E-2</v>
      </c>
      <c r="M328" s="317"/>
      <c r="N328" s="36">
        <v>78</v>
      </c>
      <c r="O328" s="317">
        <v>6.1900001019239433E-2</v>
      </c>
      <c r="P328" s="317"/>
      <c r="Q328" s="36">
        <v>613</v>
      </c>
      <c r="R328" s="317">
        <v>6.1469998210668557E-2</v>
      </c>
      <c r="S328" s="317"/>
      <c r="T328" t="s">
        <v>380</v>
      </c>
      <c r="BA328" s="395">
        <v>1</v>
      </c>
      <c r="BB328" s="396" t="s">
        <v>861</v>
      </c>
      <c r="BC328" t="str">
        <f t="shared" si="76"/>
        <v>RC9</v>
      </c>
      <c r="BD328" t="str">
        <f t="shared" si="77"/>
        <v>NAoMe_initial_final_route</v>
      </c>
      <c r="BE328" s="397" t="s">
        <v>862</v>
      </c>
      <c r="BF328" t="str">
        <f t="shared" si="78"/>
        <v>Screening</v>
      </c>
      <c r="BG328">
        <f t="shared" si="79"/>
        <v>7</v>
      </c>
      <c r="BH328" s="398">
        <f t="shared" si="80"/>
        <v>6.7960001528263092E-2</v>
      </c>
      <c r="BO328" s="33"/>
    </row>
    <row r="329" spans="1:67">
      <c r="A329" s="316" t="s">
        <v>27</v>
      </c>
      <c r="B329" t="s">
        <v>380</v>
      </c>
      <c r="C329" t="s">
        <v>910</v>
      </c>
      <c r="D329" t="s">
        <v>314</v>
      </c>
      <c r="E329" s="316" t="s">
        <v>37</v>
      </c>
      <c r="F329" s="316" t="s">
        <v>38</v>
      </c>
      <c r="G329" s="316" t="s">
        <v>431</v>
      </c>
      <c r="H329" s="316" t="s">
        <v>432</v>
      </c>
      <c r="I329" s="316" t="s">
        <v>303</v>
      </c>
      <c r="J329" s="316" t="s">
        <v>308</v>
      </c>
      <c r="K329" s="36">
        <v>10</v>
      </c>
      <c r="L329" s="317">
        <v>9.7089998424053192E-2</v>
      </c>
      <c r="M329" s="317"/>
      <c r="N329" s="36">
        <v>111</v>
      </c>
      <c r="O329" s="317">
        <v>8.8100001215934753E-2</v>
      </c>
      <c r="P329" s="317"/>
      <c r="Q329" s="36">
        <v>1652</v>
      </c>
      <c r="R329" s="317">
        <v>0.1656599938869476</v>
      </c>
      <c r="S329" s="317"/>
      <c r="T329" t="s">
        <v>380</v>
      </c>
      <c r="BA329" s="395">
        <v>1</v>
      </c>
      <c r="BB329" s="396" t="s">
        <v>861</v>
      </c>
      <c r="BC329" t="str">
        <f t="shared" si="76"/>
        <v>RC9</v>
      </c>
      <c r="BD329" t="str">
        <f t="shared" si="77"/>
        <v>NAoMe_initial_final_stage_tum</v>
      </c>
      <c r="BE329" s="397" t="s">
        <v>862</v>
      </c>
      <c r="BF329" t="str">
        <f t="shared" si="78"/>
        <v>Not staged/Unstated</v>
      </c>
      <c r="BG329">
        <f t="shared" si="79"/>
        <v>10</v>
      </c>
      <c r="BH329" s="398">
        <f t="shared" si="80"/>
        <v>9.7089998424053192E-2</v>
      </c>
      <c r="BO329" s="33"/>
    </row>
    <row r="330" spans="1:67">
      <c r="A330" s="316" t="s">
        <v>27</v>
      </c>
      <c r="B330" t="s">
        <v>380</v>
      </c>
      <c r="C330" t="s">
        <v>910</v>
      </c>
      <c r="D330" t="s">
        <v>314</v>
      </c>
      <c r="E330" s="316" t="s">
        <v>37</v>
      </c>
      <c r="F330" s="316" t="s">
        <v>38</v>
      </c>
      <c r="G330" s="316" t="s">
        <v>431</v>
      </c>
      <c r="H330" s="316" t="s">
        <v>432</v>
      </c>
      <c r="I330" s="316" t="s">
        <v>303</v>
      </c>
      <c r="J330" s="316" t="s">
        <v>304</v>
      </c>
      <c r="K330" s="36">
        <v>0</v>
      </c>
      <c r="L330" s="317">
        <v>0</v>
      </c>
      <c r="M330" s="317">
        <v>0</v>
      </c>
      <c r="N330" s="36">
        <v>6</v>
      </c>
      <c r="O330" s="317">
        <v>4.7599999234080306E-3</v>
      </c>
      <c r="P330" s="317">
        <v>5.2200001664459714E-3</v>
      </c>
      <c r="Q330" s="36">
        <v>64</v>
      </c>
      <c r="R330" s="317">
        <v>6.4199999906122676E-3</v>
      </c>
      <c r="S330" s="317">
        <v>7.689999882131815E-3</v>
      </c>
      <c r="T330" t="s">
        <v>380</v>
      </c>
      <c r="BA330" s="395">
        <v>1</v>
      </c>
      <c r="BB330" s="396" t="s">
        <v>861</v>
      </c>
      <c r="BC330" t="str">
        <f t="shared" si="76"/>
        <v>RC9</v>
      </c>
      <c r="BD330" t="str">
        <f t="shared" si="77"/>
        <v>NAoMe_initial_final_stage_tum</v>
      </c>
      <c r="BE330" s="397" t="s">
        <v>862</v>
      </c>
      <c r="BF330" t="str">
        <f t="shared" si="78"/>
        <v>Stage 0</v>
      </c>
      <c r="BG330">
        <f t="shared" si="79"/>
        <v>0</v>
      </c>
      <c r="BH330" s="398">
        <f t="shared" si="80"/>
        <v>0</v>
      </c>
      <c r="BO330" s="33"/>
    </row>
    <row r="331" spans="1:67">
      <c r="A331" s="316" t="s">
        <v>27</v>
      </c>
      <c r="B331" t="s">
        <v>380</v>
      </c>
      <c r="C331" t="s">
        <v>910</v>
      </c>
      <c r="D331" t="s">
        <v>314</v>
      </c>
      <c r="E331" s="316" t="s">
        <v>37</v>
      </c>
      <c r="F331" s="316" t="s">
        <v>38</v>
      </c>
      <c r="G331" s="316" t="s">
        <v>431</v>
      </c>
      <c r="H331" s="316" t="s">
        <v>432</v>
      </c>
      <c r="I331" s="316" t="s">
        <v>303</v>
      </c>
      <c r="J331" s="316" t="s">
        <v>305</v>
      </c>
      <c r="K331" s="36">
        <v>2</v>
      </c>
      <c r="L331" s="317">
        <v>1.9419999793171879E-2</v>
      </c>
      <c r="M331" s="317">
        <v>2.150999940931797E-2</v>
      </c>
      <c r="N331" s="36">
        <v>46</v>
      </c>
      <c r="O331" s="317">
        <v>3.6509998142719269E-2</v>
      </c>
      <c r="P331" s="317">
        <v>4.0029998868703842E-2</v>
      </c>
      <c r="Q331" s="36">
        <v>359</v>
      </c>
      <c r="R331" s="317">
        <v>3.5999998450279243E-2</v>
      </c>
      <c r="S331" s="317">
        <v>4.3150000274181373E-2</v>
      </c>
      <c r="T331" t="s">
        <v>380</v>
      </c>
      <c r="BA331" s="395">
        <v>1</v>
      </c>
      <c r="BB331" s="396" t="s">
        <v>861</v>
      </c>
      <c r="BC331" t="str">
        <f t="shared" si="76"/>
        <v>RC9</v>
      </c>
      <c r="BD331" t="str">
        <f t="shared" si="77"/>
        <v>NAoMe_initial_final_stage_tum</v>
      </c>
      <c r="BE331" s="397" t="s">
        <v>862</v>
      </c>
      <c r="BF331" t="str">
        <f t="shared" si="78"/>
        <v>Stage 1</v>
      </c>
      <c r="BG331">
        <f t="shared" si="79"/>
        <v>2</v>
      </c>
      <c r="BH331" s="398">
        <f t="shared" si="80"/>
        <v>1.9419999793171879E-2</v>
      </c>
      <c r="BO331" s="33"/>
    </row>
    <row r="332" spans="1:67">
      <c r="A332" s="316" t="s">
        <v>27</v>
      </c>
      <c r="B332" t="s">
        <v>380</v>
      </c>
      <c r="C332" t="s">
        <v>910</v>
      </c>
      <c r="D332" t="s">
        <v>314</v>
      </c>
      <c r="E332" s="316" t="s">
        <v>37</v>
      </c>
      <c r="F332" s="316" t="s">
        <v>38</v>
      </c>
      <c r="G332" s="316" t="s">
        <v>431</v>
      </c>
      <c r="H332" s="316" t="s">
        <v>432</v>
      </c>
      <c r="I332" s="316" t="s">
        <v>303</v>
      </c>
      <c r="J332" s="316" t="s">
        <v>306</v>
      </c>
      <c r="K332" s="36">
        <v>17</v>
      </c>
      <c r="L332" s="317">
        <v>0.16504999995231631</v>
      </c>
      <c r="M332" s="317">
        <v>0.1827999949455261</v>
      </c>
      <c r="N332" s="36">
        <v>135</v>
      </c>
      <c r="O332" s="317">
        <v>0.10713999718427659</v>
      </c>
      <c r="P332" s="317">
        <v>0.1174900010228157</v>
      </c>
      <c r="Q332" s="36">
        <v>996</v>
      </c>
      <c r="R332" s="317">
        <v>9.9880002439022064E-2</v>
      </c>
      <c r="S332" s="317">
        <v>0.11970999836921691</v>
      </c>
      <c r="T332" t="s">
        <v>380</v>
      </c>
      <c r="BA332" s="395">
        <v>1</v>
      </c>
      <c r="BB332" s="396" t="s">
        <v>861</v>
      </c>
      <c r="BC332" t="str">
        <f t="shared" si="76"/>
        <v>RC9</v>
      </c>
      <c r="BD332" t="str">
        <f t="shared" si="77"/>
        <v>NAoMe_initial_final_stage_tum</v>
      </c>
      <c r="BE332" s="397" t="s">
        <v>862</v>
      </c>
      <c r="BF332" t="str">
        <f t="shared" si="78"/>
        <v>Stage 2</v>
      </c>
      <c r="BG332">
        <f t="shared" si="79"/>
        <v>17</v>
      </c>
      <c r="BH332" s="398">
        <f t="shared" si="80"/>
        <v>0.16504999995231631</v>
      </c>
      <c r="BO332" s="33"/>
    </row>
    <row r="333" spans="1:67">
      <c r="A333" s="316" t="s">
        <v>27</v>
      </c>
      <c r="B333" t="s">
        <v>380</v>
      </c>
      <c r="C333" t="s">
        <v>910</v>
      </c>
      <c r="D333" t="s">
        <v>314</v>
      </c>
      <c r="E333" s="316" t="s">
        <v>37</v>
      </c>
      <c r="F333" s="316" t="s">
        <v>38</v>
      </c>
      <c r="G333" s="316" t="s">
        <v>431</v>
      </c>
      <c r="H333" s="316" t="s">
        <v>432</v>
      </c>
      <c r="I333" s="316" t="s">
        <v>303</v>
      </c>
      <c r="J333" s="316" t="s">
        <v>307</v>
      </c>
      <c r="K333" s="36">
        <v>8</v>
      </c>
      <c r="L333" s="317">
        <v>7.7670000493526459E-2</v>
      </c>
      <c r="M333" s="317">
        <v>8.6020000278949738E-2</v>
      </c>
      <c r="N333" s="36">
        <v>85</v>
      </c>
      <c r="O333" s="317">
        <v>6.7460000514984131E-2</v>
      </c>
      <c r="P333" s="317">
        <v>7.3980003595352173E-2</v>
      </c>
      <c r="Q333" s="36">
        <v>742</v>
      </c>
      <c r="R333" s="317">
        <v>7.4409998953342438E-2</v>
      </c>
      <c r="S333" s="317">
        <v>8.9180000126361847E-2</v>
      </c>
      <c r="T333" t="s">
        <v>380</v>
      </c>
      <c r="BA333" s="395">
        <v>1</v>
      </c>
      <c r="BB333" s="396" t="s">
        <v>861</v>
      </c>
      <c r="BC333" t="str">
        <f t="shared" si="76"/>
        <v>RC9</v>
      </c>
      <c r="BD333" t="str">
        <f t="shared" si="77"/>
        <v>NAoMe_initial_final_stage_tum</v>
      </c>
      <c r="BE333" s="397" t="s">
        <v>862</v>
      </c>
      <c r="BF333" t="str">
        <f t="shared" si="78"/>
        <v>Stage 3</v>
      </c>
      <c r="BG333">
        <f t="shared" si="79"/>
        <v>8</v>
      </c>
      <c r="BH333" s="398">
        <f t="shared" si="80"/>
        <v>7.7670000493526459E-2</v>
      </c>
      <c r="BO333" s="33"/>
    </row>
    <row r="334" spans="1:67">
      <c r="A334" s="316" t="s">
        <v>27</v>
      </c>
      <c r="B334" t="s">
        <v>380</v>
      </c>
      <c r="C334" t="s">
        <v>910</v>
      </c>
      <c r="D334" t="s">
        <v>314</v>
      </c>
      <c r="E334" s="316" t="s">
        <v>37</v>
      </c>
      <c r="F334" s="316" t="s">
        <v>38</v>
      </c>
      <c r="G334" s="316" t="s">
        <v>431</v>
      </c>
      <c r="H334" s="316" t="s">
        <v>432</v>
      </c>
      <c r="I334" s="316" t="s">
        <v>303</v>
      </c>
      <c r="J334" s="316" t="s">
        <v>336</v>
      </c>
      <c r="K334" s="36">
        <v>66</v>
      </c>
      <c r="L334" s="317">
        <v>0.64077997207641602</v>
      </c>
      <c r="M334" s="317">
        <v>0.70968002080917358</v>
      </c>
      <c r="N334" s="36">
        <v>877</v>
      </c>
      <c r="O334" s="317">
        <v>0.69603002071380615</v>
      </c>
      <c r="P334" s="317">
        <v>0.76327002048492432</v>
      </c>
      <c r="Q334" s="36">
        <v>6159</v>
      </c>
      <c r="R334" s="317">
        <v>0.6176300048828125</v>
      </c>
      <c r="S334" s="317">
        <v>0.74026000499725342</v>
      </c>
      <c r="T334" t="s">
        <v>380</v>
      </c>
      <c r="BA334" s="395">
        <v>1</v>
      </c>
      <c r="BB334" s="396" t="s">
        <v>861</v>
      </c>
      <c r="BC334" t="str">
        <f t="shared" si="76"/>
        <v>RC9</v>
      </c>
      <c r="BD334" t="str">
        <f t="shared" si="77"/>
        <v>NAoMe_initial_final_stage_tum</v>
      </c>
      <c r="BE334" s="397" t="s">
        <v>862</v>
      </c>
      <c r="BF334" t="str">
        <f t="shared" si="78"/>
        <v>Stage 4</v>
      </c>
      <c r="BG334">
        <f t="shared" si="79"/>
        <v>66</v>
      </c>
      <c r="BH334" s="398">
        <f t="shared" si="80"/>
        <v>0.64077997207641602</v>
      </c>
      <c r="BO334" s="33"/>
    </row>
    <row r="335" spans="1:67">
      <c r="A335" s="316" t="s">
        <v>27</v>
      </c>
      <c r="B335" t="s">
        <v>380</v>
      </c>
      <c r="C335" t="s">
        <v>910</v>
      </c>
      <c r="D335" t="s">
        <v>314</v>
      </c>
      <c r="E335" s="316" t="s">
        <v>37</v>
      </c>
      <c r="F335" s="316" t="s">
        <v>38</v>
      </c>
      <c r="G335" s="316" t="s">
        <v>431</v>
      </c>
      <c r="H335" s="316" t="s">
        <v>432</v>
      </c>
      <c r="I335" s="316" t="s">
        <v>342</v>
      </c>
      <c r="J335" s="316" t="s">
        <v>343</v>
      </c>
      <c r="K335" s="36">
        <v>10</v>
      </c>
      <c r="L335" s="317">
        <v>9.7089998424053192E-2</v>
      </c>
      <c r="M335" s="317"/>
      <c r="N335" s="36">
        <v>111</v>
      </c>
      <c r="O335" s="317">
        <v>8.8100001215934753E-2</v>
      </c>
      <c r="P335" s="317"/>
      <c r="Q335" s="36">
        <v>1652</v>
      </c>
      <c r="R335" s="317">
        <v>0.1656599938869476</v>
      </c>
      <c r="S335" s="317"/>
      <c r="T335" t="s">
        <v>380</v>
      </c>
      <c r="BA335" s="395">
        <v>1</v>
      </c>
      <c r="BB335" s="396" t="s">
        <v>861</v>
      </c>
      <c r="BC335" t="str">
        <f t="shared" si="76"/>
        <v>RC9</v>
      </c>
      <c r="BD335" t="str">
        <f t="shared" si="77"/>
        <v>NAoMe_initial_final_stage_tum_grp</v>
      </c>
      <c r="BE335" s="397" t="s">
        <v>862</v>
      </c>
      <c r="BF335" t="str">
        <f t="shared" si="78"/>
        <v>MBC in HESAPC</v>
      </c>
      <c r="BG335">
        <f t="shared" si="79"/>
        <v>10</v>
      </c>
      <c r="BH335" s="398">
        <f t="shared" si="80"/>
        <v>9.7089998424053192E-2</v>
      </c>
      <c r="BO335" s="33"/>
    </row>
    <row r="336" spans="1:67">
      <c r="A336" s="316" t="s">
        <v>27</v>
      </c>
      <c r="B336" t="s">
        <v>380</v>
      </c>
      <c r="C336" t="s">
        <v>910</v>
      </c>
      <c r="D336" t="s">
        <v>314</v>
      </c>
      <c r="E336" s="316" t="s">
        <v>37</v>
      </c>
      <c r="F336" s="316" t="s">
        <v>38</v>
      </c>
      <c r="G336" s="316" t="s">
        <v>431</v>
      </c>
      <c r="H336" s="316" t="s">
        <v>432</v>
      </c>
      <c r="I336" s="316" t="s">
        <v>342</v>
      </c>
      <c r="J336" s="316" t="s">
        <v>344</v>
      </c>
      <c r="K336" s="36">
        <v>28</v>
      </c>
      <c r="L336" s="317">
        <v>0.27184000611305242</v>
      </c>
      <c r="M336" s="317">
        <v>0.30107998847961431</v>
      </c>
      <c r="N336" s="36">
        <v>272</v>
      </c>
      <c r="O336" s="317">
        <v>0.21586999297142029</v>
      </c>
      <c r="P336" s="317">
        <v>0.23672999441623691</v>
      </c>
      <c r="Q336" s="36">
        <v>2161</v>
      </c>
      <c r="R336" s="317">
        <v>0.2167100012302399</v>
      </c>
      <c r="S336" s="317">
        <v>0.25973999500274658</v>
      </c>
      <c r="T336" t="s">
        <v>380</v>
      </c>
      <c r="BA336" s="395">
        <v>1</v>
      </c>
      <c r="BB336" s="396" t="s">
        <v>861</v>
      </c>
      <c r="BC336" t="str">
        <f t="shared" si="76"/>
        <v>RC9</v>
      </c>
      <c r="BD336" t="str">
        <f t="shared" si="77"/>
        <v>NAoMe_initial_final_stage_tum_grp</v>
      </c>
      <c r="BE336" s="397" t="s">
        <v>862</v>
      </c>
      <c r="BF336" t="str">
        <f t="shared" si="78"/>
        <v>Stage 0-3</v>
      </c>
      <c r="BG336">
        <f t="shared" si="79"/>
        <v>28</v>
      </c>
      <c r="BH336" s="398">
        <f t="shared" si="80"/>
        <v>0.27184000611305242</v>
      </c>
      <c r="BO336" s="33"/>
    </row>
    <row r="337" spans="1:67">
      <c r="A337" s="316" t="s">
        <v>27</v>
      </c>
      <c r="B337" t="s">
        <v>380</v>
      </c>
      <c r="C337" t="s">
        <v>910</v>
      </c>
      <c r="D337" t="s">
        <v>314</v>
      </c>
      <c r="E337" s="316" t="s">
        <v>37</v>
      </c>
      <c r="F337" s="316" t="s">
        <v>38</v>
      </c>
      <c r="G337" s="316" t="s">
        <v>431</v>
      </c>
      <c r="H337" s="316" t="s">
        <v>432</v>
      </c>
      <c r="I337" s="316" t="s">
        <v>342</v>
      </c>
      <c r="J337" s="316" t="s">
        <v>336</v>
      </c>
      <c r="K337" s="36">
        <v>65</v>
      </c>
      <c r="L337" s="317">
        <v>0.63107001781463623</v>
      </c>
      <c r="M337" s="317">
        <v>0.69892001152038574</v>
      </c>
      <c r="N337" s="36">
        <v>877</v>
      </c>
      <c r="O337" s="317">
        <v>0.69603002071380615</v>
      </c>
      <c r="P337" s="317">
        <v>0.76327002048492432</v>
      </c>
      <c r="Q337" s="36">
        <v>6159</v>
      </c>
      <c r="R337" s="317">
        <v>0.6176300048828125</v>
      </c>
      <c r="S337" s="317">
        <v>0.74026000499725342</v>
      </c>
      <c r="T337" t="s">
        <v>380</v>
      </c>
      <c r="BA337" s="395">
        <v>1</v>
      </c>
      <c r="BB337" s="396" t="s">
        <v>861</v>
      </c>
      <c r="BC337" t="str">
        <f t="shared" si="76"/>
        <v>RC9</v>
      </c>
      <c r="BD337" t="str">
        <f t="shared" si="77"/>
        <v>NAoMe_initial_final_stage_tum_grp</v>
      </c>
      <c r="BE337" s="397" t="s">
        <v>862</v>
      </c>
      <c r="BF337" t="str">
        <f t="shared" si="78"/>
        <v>Stage 4</v>
      </c>
      <c r="BG337">
        <f t="shared" si="79"/>
        <v>65</v>
      </c>
      <c r="BH337" s="398">
        <f t="shared" si="80"/>
        <v>0.63107001781463623</v>
      </c>
      <c r="BO337" s="33"/>
    </row>
    <row r="338" spans="1:67">
      <c r="A338" s="316" t="s">
        <v>27</v>
      </c>
      <c r="B338" t="s">
        <v>380</v>
      </c>
      <c r="C338" t="s">
        <v>910</v>
      </c>
      <c r="D338" t="s">
        <v>314</v>
      </c>
      <c r="E338" s="316" t="s">
        <v>37</v>
      </c>
      <c r="F338" s="316" t="s">
        <v>38</v>
      </c>
      <c r="G338" s="316" t="s">
        <v>431</v>
      </c>
      <c r="H338" s="316" t="s">
        <v>432</v>
      </c>
      <c r="I338" s="316" t="s">
        <v>658</v>
      </c>
      <c r="J338" s="316" t="s">
        <v>345</v>
      </c>
      <c r="K338" s="36">
        <v>103</v>
      </c>
      <c r="L338" s="317">
        <v>1</v>
      </c>
      <c r="M338" s="317"/>
      <c r="N338" s="36">
        <v>1260</v>
      </c>
      <c r="O338" s="317">
        <v>1</v>
      </c>
      <c r="P338" s="317"/>
      <c r="Q338" s="36">
        <v>9972</v>
      </c>
      <c r="R338" s="317">
        <v>1</v>
      </c>
      <c r="S338" s="317"/>
      <c r="T338" t="s">
        <v>380</v>
      </c>
      <c r="BA338" s="395">
        <v>1</v>
      </c>
      <c r="BB338" s="396" t="s">
        <v>861</v>
      </c>
      <c r="BC338" t="str">
        <f t="shared" si="76"/>
        <v>RC9</v>
      </c>
      <c r="BD338" t="str">
        <f t="shared" si="77"/>
        <v>NAoMe_initial_final_who_ps</v>
      </c>
      <c r="BE338" s="397" t="s">
        <v>862</v>
      </c>
      <c r="BF338" t="str">
        <f t="shared" si="78"/>
        <v>Not recorded</v>
      </c>
      <c r="BG338">
        <f t="shared" si="79"/>
        <v>103</v>
      </c>
      <c r="BH338" s="398">
        <f t="shared" si="80"/>
        <v>1</v>
      </c>
      <c r="BO338" s="33"/>
    </row>
    <row r="339" spans="1:67">
      <c r="A339" s="316" t="s">
        <v>27</v>
      </c>
      <c r="B339" t="s">
        <v>380</v>
      </c>
      <c r="C339" t="s">
        <v>910</v>
      </c>
      <c r="D339" t="s">
        <v>314</v>
      </c>
      <c r="E339" s="316" t="s">
        <v>37</v>
      </c>
      <c r="F339" s="316" t="s">
        <v>38</v>
      </c>
      <c r="G339" s="316" t="s">
        <v>431</v>
      </c>
      <c r="H339" s="316" t="s">
        <v>432</v>
      </c>
      <c r="I339" s="316" t="s">
        <v>291</v>
      </c>
      <c r="J339" s="316" t="s">
        <v>313</v>
      </c>
      <c r="K339" s="36">
        <v>101</v>
      </c>
      <c r="L339" s="317">
        <v>0.98057997226715088</v>
      </c>
      <c r="M339" s="317"/>
      <c r="N339" s="36">
        <v>1238</v>
      </c>
      <c r="O339" s="317">
        <v>0.98254001140594482</v>
      </c>
      <c r="P339" s="317"/>
      <c r="Q339" s="36">
        <v>9846</v>
      </c>
      <c r="R339" s="317">
        <v>0.98736000061035156</v>
      </c>
      <c r="S339" s="317"/>
      <c r="T339" t="s">
        <v>380</v>
      </c>
      <c r="BA339" s="395">
        <v>1</v>
      </c>
      <c r="BB339" s="396" t="s">
        <v>861</v>
      </c>
      <c r="BC339" t="str">
        <f t="shared" si="76"/>
        <v>RC9</v>
      </c>
      <c r="BD339" t="str">
        <f t="shared" si="77"/>
        <v>NAoMe_initial_gender</v>
      </c>
      <c r="BE339" s="397" t="s">
        <v>862</v>
      </c>
      <c r="BF339" t="str">
        <f t="shared" si="78"/>
        <v>Female</v>
      </c>
      <c r="BG339">
        <f t="shared" si="79"/>
        <v>101</v>
      </c>
      <c r="BH339" s="398">
        <f t="shared" si="80"/>
        <v>0.98057997226715088</v>
      </c>
      <c r="BO339" s="33"/>
    </row>
    <row r="340" spans="1:67">
      <c r="A340" s="316" t="s">
        <v>27</v>
      </c>
      <c r="B340" t="s">
        <v>380</v>
      </c>
      <c r="C340" t="s">
        <v>910</v>
      </c>
      <c r="D340" t="s">
        <v>314</v>
      </c>
      <c r="E340" s="316" t="s">
        <v>37</v>
      </c>
      <c r="F340" s="316" t="s">
        <v>38</v>
      </c>
      <c r="G340" s="316" t="s">
        <v>431</v>
      </c>
      <c r="H340" s="316" t="s">
        <v>432</v>
      </c>
      <c r="I340" s="316" t="s">
        <v>291</v>
      </c>
      <c r="J340" s="316" t="s">
        <v>293</v>
      </c>
      <c r="K340" s="36">
        <v>2</v>
      </c>
      <c r="L340" s="317">
        <v>1.9419999793171879E-2</v>
      </c>
      <c r="M340" s="317"/>
      <c r="N340" s="36">
        <v>22</v>
      </c>
      <c r="O340" s="317">
        <v>1.7459999769926071E-2</v>
      </c>
      <c r="P340" s="317"/>
      <c r="Q340" s="36">
        <v>126</v>
      </c>
      <c r="R340" s="317">
        <v>1.264000032097101E-2</v>
      </c>
      <c r="S340" s="317"/>
      <c r="T340" t="s">
        <v>380</v>
      </c>
      <c r="BA340" s="395">
        <v>1</v>
      </c>
      <c r="BB340" s="396" t="s">
        <v>861</v>
      </c>
      <c r="BC340" t="str">
        <f t="shared" si="76"/>
        <v>RC9</v>
      </c>
      <c r="BD340" t="str">
        <f t="shared" si="77"/>
        <v>NAoMe_initial_gender</v>
      </c>
      <c r="BE340" s="397" t="s">
        <v>862</v>
      </c>
      <c r="BF340" t="str">
        <f t="shared" si="78"/>
        <v>Male</v>
      </c>
      <c r="BG340">
        <f t="shared" si="79"/>
        <v>2</v>
      </c>
      <c r="BH340" s="398">
        <f t="shared" si="80"/>
        <v>1.9419999793171879E-2</v>
      </c>
      <c r="BO340" s="33"/>
    </row>
    <row r="341" spans="1:67">
      <c r="A341" s="316" t="s">
        <v>27</v>
      </c>
      <c r="B341" t="s">
        <v>380</v>
      </c>
      <c r="C341" t="s">
        <v>910</v>
      </c>
      <c r="D341" t="s">
        <v>314</v>
      </c>
      <c r="E341" s="316" t="s">
        <v>37</v>
      </c>
      <c r="F341" s="316" t="s">
        <v>38</v>
      </c>
      <c r="G341" s="316" t="s">
        <v>431</v>
      </c>
      <c r="H341" s="316" t="s">
        <v>432</v>
      </c>
      <c r="I341" s="316" t="s">
        <v>659</v>
      </c>
      <c r="J341" s="316" t="s">
        <v>294</v>
      </c>
      <c r="K341" s="36">
        <v>13</v>
      </c>
      <c r="L341" s="317">
        <v>0.12621000409126279</v>
      </c>
      <c r="M341" s="317">
        <v>0.12621000409126279</v>
      </c>
      <c r="N341" s="36">
        <v>121</v>
      </c>
      <c r="O341" s="317">
        <v>9.6029996871948242E-2</v>
      </c>
      <c r="P341" s="317">
        <v>9.6029996871948242E-2</v>
      </c>
      <c r="Q341" s="36">
        <v>1800</v>
      </c>
      <c r="R341" s="317">
        <v>0.18050999939441681</v>
      </c>
      <c r="S341" s="317">
        <v>0.18050999939441681</v>
      </c>
      <c r="T341" t="s">
        <v>380</v>
      </c>
      <c r="BA341" s="395">
        <v>1</v>
      </c>
      <c r="BB341" s="396" t="s">
        <v>861</v>
      </c>
      <c r="BC341" t="str">
        <f t="shared" si="76"/>
        <v>RC9</v>
      </c>
      <c r="BD341" t="str">
        <f t="shared" si="77"/>
        <v>NAoMe_initial_imd_2019</v>
      </c>
      <c r="BE341" s="397" t="s">
        <v>862</v>
      </c>
      <c r="BF341" t="str">
        <f t="shared" si="78"/>
        <v>1 - most deprived</v>
      </c>
      <c r="BG341">
        <f t="shared" si="79"/>
        <v>13</v>
      </c>
      <c r="BH341" s="398">
        <f t="shared" si="80"/>
        <v>0.12621000409126279</v>
      </c>
      <c r="BO341" s="33"/>
    </row>
    <row r="342" spans="1:67">
      <c r="A342" s="316" t="s">
        <v>27</v>
      </c>
      <c r="B342" t="s">
        <v>380</v>
      </c>
      <c r="C342" t="s">
        <v>910</v>
      </c>
      <c r="D342" t="s">
        <v>314</v>
      </c>
      <c r="E342" s="316" t="s">
        <v>37</v>
      </c>
      <c r="F342" s="316" t="s">
        <v>38</v>
      </c>
      <c r="G342" s="316" t="s">
        <v>431</v>
      </c>
      <c r="H342" s="316" t="s">
        <v>432</v>
      </c>
      <c r="I342" s="316" t="s">
        <v>659</v>
      </c>
      <c r="J342" s="316" t="s">
        <v>15</v>
      </c>
      <c r="K342" s="36">
        <v>20</v>
      </c>
      <c r="L342" s="317">
        <v>0.19416999816894531</v>
      </c>
      <c r="M342" s="317">
        <v>0.19416999816894531</v>
      </c>
      <c r="N342" s="36">
        <v>249</v>
      </c>
      <c r="O342" s="317">
        <v>0.19762000441551211</v>
      </c>
      <c r="P342" s="317">
        <v>0.19762000441551211</v>
      </c>
      <c r="Q342" s="36">
        <v>2036</v>
      </c>
      <c r="R342" s="317">
        <v>0.20417000353336329</v>
      </c>
      <c r="S342" s="317">
        <v>0.20417000353336329</v>
      </c>
      <c r="T342" t="s">
        <v>380</v>
      </c>
      <c r="BA342" s="395">
        <v>1</v>
      </c>
      <c r="BB342" s="396" t="s">
        <v>861</v>
      </c>
      <c r="BC342" t="str">
        <f t="shared" si="76"/>
        <v>RC9</v>
      </c>
      <c r="BD342" t="str">
        <f t="shared" si="77"/>
        <v>NAoMe_initial_imd_2019</v>
      </c>
      <c r="BE342" s="397" t="s">
        <v>862</v>
      </c>
      <c r="BF342" t="str">
        <f t="shared" si="78"/>
        <v>2</v>
      </c>
      <c r="BG342">
        <f t="shared" si="79"/>
        <v>20</v>
      </c>
      <c r="BH342" s="398">
        <f t="shared" si="80"/>
        <v>0.19416999816894531</v>
      </c>
      <c r="BO342" s="33"/>
    </row>
    <row r="343" spans="1:67">
      <c r="A343" s="316" t="s">
        <v>27</v>
      </c>
      <c r="B343" t="s">
        <v>380</v>
      </c>
      <c r="C343" t="s">
        <v>910</v>
      </c>
      <c r="D343" t="s">
        <v>314</v>
      </c>
      <c r="E343" s="316" t="s">
        <v>37</v>
      </c>
      <c r="F343" s="316" t="s">
        <v>38</v>
      </c>
      <c r="G343" s="316" t="s">
        <v>431</v>
      </c>
      <c r="H343" s="316" t="s">
        <v>432</v>
      </c>
      <c r="I343" s="316" t="s">
        <v>659</v>
      </c>
      <c r="J343" s="316" t="s">
        <v>16</v>
      </c>
      <c r="K343" s="36">
        <v>17</v>
      </c>
      <c r="L343" s="317">
        <v>0.16504999995231631</v>
      </c>
      <c r="M343" s="317">
        <v>0.16504999995231631</v>
      </c>
      <c r="N343" s="36">
        <v>347</v>
      </c>
      <c r="O343" s="317">
        <v>0.27540001273155212</v>
      </c>
      <c r="P343" s="317">
        <v>0.27540001273155212</v>
      </c>
      <c r="Q343" s="36">
        <v>2085</v>
      </c>
      <c r="R343" s="317">
        <v>0.20908999443054199</v>
      </c>
      <c r="S343" s="317">
        <v>0.20908999443054199</v>
      </c>
      <c r="T343" t="s">
        <v>380</v>
      </c>
      <c r="BA343" s="395">
        <v>1</v>
      </c>
      <c r="BB343" s="396" t="s">
        <v>861</v>
      </c>
      <c r="BC343" t="str">
        <f t="shared" si="76"/>
        <v>RC9</v>
      </c>
      <c r="BD343" t="str">
        <f t="shared" si="77"/>
        <v>NAoMe_initial_imd_2019</v>
      </c>
      <c r="BE343" s="397" t="s">
        <v>862</v>
      </c>
      <c r="BF343" t="str">
        <f t="shared" si="78"/>
        <v>3</v>
      </c>
      <c r="BG343">
        <f t="shared" si="79"/>
        <v>17</v>
      </c>
      <c r="BH343" s="398">
        <f t="shared" si="80"/>
        <v>0.16504999995231631</v>
      </c>
      <c r="BO343" s="33"/>
    </row>
    <row r="344" spans="1:67">
      <c r="A344" s="316" t="s">
        <v>27</v>
      </c>
      <c r="B344" t="s">
        <v>380</v>
      </c>
      <c r="C344" t="s">
        <v>910</v>
      </c>
      <c r="D344" t="s">
        <v>314</v>
      </c>
      <c r="E344" s="316" t="s">
        <v>37</v>
      </c>
      <c r="F344" s="316" t="s">
        <v>38</v>
      </c>
      <c r="G344" s="316" t="s">
        <v>431</v>
      </c>
      <c r="H344" s="316" t="s">
        <v>432</v>
      </c>
      <c r="I344" s="316" t="s">
        <v>659</v>
      </c>
      <c r="J344" s="316" t="s">
        <v>17</v>
      </c>
      <c r="K344" s="36">
        <v>27</v>
      </c>
      <c r="L344" s="317">
        <v>0.26214000582695007</v>
      </c>
      <c r="M344" s="317">
        <v>0.26214000582695007</v>
      </c>
      <c r="N344" s="36">
        <v>246</v>
      </c>
      <c r="O344" s="317">
        <v>0.1952400058507919</v>
      </c>
      <c r="P344" s="317">
        <v>0.1952400058507919</v>
      </c>
      <c r="Q344" s="36">
        <v>2024</v>
      </c>
      <c r="R344" s="317">
        <v>0.2029699981212616</v>
      </c>
      <c r="S344" s="317">
        <v>0.2029699981212616</v>
      </c>
      <c r="T344" t="s">
        <v>380</v>
      </c>
      <c r="BA344" s="395">
        <v>1</v>
      </c>
      <c r="BB344" s="396" t="s">
        <v>861</v>
      </c>
      <c r="BC344" t="str">
        <f t="shared" si="76"/>
        <v>RC9</v>
      </c>
      <c r="BD344" t="str">
        <f t="shared" si="77"/>
        <v>NAoMe_initial_imd_2019</v>
      </c>
      <c r="BE344" s="397" t="s">
        <v>862</v>
      </c>
      <c r="BF344" t="str">
        <f t="shared" si="78"/>
        <v>4</v>
      </c>
      <c r="BG344">
        <f t="shared" si="79"/>
        <v>27</v>
      </c>
      <c r="BH344" s="398">
        <f t="shared" si="80"/>
        <v>0.26214000582695007</v>
      </c>
      <c r="BO344" s="33"/>
    </row>
    <row r="345" spans="1:67">
      <c r="A345" s="316" t="s">
        <v>27</v>
      </c>
      <c r="B345" t="s">
        <v>380</v>
      </c>
      <c r="C345" t="s">
        <v>910</v>
      </c>
      <c r="D345" t="s">
        <v>314</v>
      </c>
      <c r="E345" s="316" t="s">
        <v>37</v>
      </c>
      <c r="F345" s="316" t="s">
        <v>38</v>
      </c>
      <c r="G345" s="316" t="s">
        <v>431</v>
      </c>
      <c r="H345" s="316" t="s">
        <v>432</v>
      </c>
      <c r="I345" s="316" t="s">
        <v>659</v>
      </c>
      <c r="J345" s="316" t="s">
        <v>295</v>
      </c>
      <c r="K345" s="36">
        <v>26</v>
      </c>
      <c r="L345" s="317">
        <v>0.25242999196052551</v>
      </c>
      <c r="M345" s="317">
        <v>0.25242999196052551</v>
      </c>
      <c r="N345" s="36">
        <v>297</v>
      </c>
      <c r="O345" s="317">
        <v>0.23570999503135681</v>
      </c>
      <c r="P345" s="317">
        <v>0.23570999503135681</v>
      </c>
      <c r="Q345" s="36">
        <v>2027</v>
      </c>
      <c r="R345" s="317">
        <v>0.2032700031995773</v>
      </c>
      <c r="S345" s="317">
        <v>0.2032700031995773</v>
      </c>
      <c r="T345" t="s">
        <v>380</v>
      </c>
      <c r="BA345" s="395">
        <v>1</v>
      </c>
      <c r="BB345" s="396" t="s">
        <v>861</v>
      </c>
      <c r="BC345" t="str">
        <f t="shared" si="76"/>
        <v>RC9</v>
      </c>
      <c r="BD345" t="str">
        <f t="shared" si="77"/>
        <v>NAoMe_initial_imd_2019</v>
      </c>
      <c r="BE345" s="397" t="s">
        <v>862</v>
      </c>
      <c r="BF345" t="str">
        <f t="shared" si="78"/>
        <v>5 - least deprived</v>
      </c>
      <c r="BG345">
        <f t="shared" si="79"/>
        <v>26</v>
      </c>
      <c r="BH345" s="398">
        <f t="shared" si="80"/>
        <v>0.25242999196052551</v>
      </c>
      <c r="BO345" s="33"/>
    </row>
    <row r="346" spans="1:67">
      <c r="A346" s="316" t="s">
        <v>27</v>
      </c>
      <c r="B346" t="s">
        <v>380</v>
      </c>
      <c r="C346" t="s">
        <v>910</v>
      </c>
      <c r="D346" t="s">
        <v>314</v>
      </c>
      <c r="E346" s="316" t="s">
        <v>37</v>
      </c>
      <c r="F346" s="316" t="s">
        <v>38</v>
      </c>
      <c r="G346" s="316" t="s">
        <v>431</v>
      </c>
      <c r="H346" s="316" t="s">
        <v>432</v>
      </c>
      <c r="I346" s="316" t="s">
        <v>659</v>
      </c>
      <c r="J346" s="316" t="s">
        <v>260</v>
      </c>
      <c r="K346" s="36">
        <v>0</v>
      </c>
      <c r="L346" s="317">
        <v>0</v>
      </c>
      <c r="M346" s="317"/>
      <c r="N346" s="36">
        <v>0</v>
      </c>
      <c r="O346" s="317">
        <v>0</v>
      </c>
      <c r="P346" s="317"/>
      <c r="Q346" s="36">
        <v>0</v>
      </c>
      <c r="R346" s="317">
        <v>0</v>
      </c>
      <c r="S346" s="317"/>
      <c r="T346" t="s">
        <v>380</v>
      </c>
      <c r="BA346" s="395">
        <v>1</v>
      </c>
      <c r="BB346" s="396" t="s">
        <v>861</v>
      </c>
      <c r="BC346" t="str">
        <f t="shared" si="76"/>
        <v>RC9</v>
      </c>
      <c r="BD346" t="str">
        <f t="shared" si="77"/>
        <v>NAoMe_initial_imd_2019</v>
      </c>
      <c r="BE346" s="397" t="s">
        <v>862</v>
      </c>
      <c r="BF346" t="str">
        <f t="shared" si="78"/>
        <v>Unknown</v>
      </c>
      <c r="BG346">
        <f t="shared" si="79"/>
        <v>0</v>
      </c>
      <c r="BH346" s="398">
        <f t="shared" si="80"/>
        <v>0</v>
      </c>
      <c r="BO346" s="33"/>
    </row>
    <row r="347" spans="1:67">
      <c r="A347" s="316" t="s">
        <v>27</v>
      </c>
      <c r="B347" t="s">
        <v>380</v>
      </c>
      <c r="C347" t="s">
        <v>910</v>
      </c>
      <c r="D347" t="s">
        <v>314</v>
      </c>
      <c r="E347" s="316" t="s">
        <v>37</v>
      </c>
      <c r="F347" s="316" t="s">
        <v>38</v>
      </c>
      <c r="G347" s="316" t="s">
        <v>431</v>
      </c>
      <c r="H347" s="316" t="s">
        <v>432</v>
      </c>
      <c r="I347" s="316" t="s">
        <v>296</v>
      </c>
      <c r="J347" s="316" t="s">
        <v>297</v>
      </c>
      <c r="K347" s="36">
        <v>53</v>
      </c>
      <c r="L347" s="317">
        <v>0.51455998420715332</v>
      </c>
      <c r="M347" s="317">
        <v>0.51960998773574829</v>
      </c>
      <c r="N347" s="36">
        <v>712</v>
      </c>
      <c r="O347" s="317">
        <v>0.56507998704910278</v>
      </c>
      <c r="P347" s="317">
        <v>0.5807499885559082</v>
      </c>
      <c r="Q347" s="36">
        <v>5528</v>
      </c>
      <c r="R347" s="317">
        <v>0.55435001850128174</v>
      </c>
      <c r="S347" s="317">
        <v>0.56936997175216675</v>
      </c>
      <c r="T347" t="s">
        <v>380</v>
      </c>
      <c r="BA347" s="395">
        <v>1</v>
      </c>
      <c r="BB347" s="396" t="s">
        <v>861</v>
      </c>
      <c r="BC347" t="str">
        <f t="shared" si="76"/>
        <v>RC9</v>
      </c>
      <c r="BD347" t="str">
        <f t="shared" si="77"/>
        <v>NAoMe_initial_scarf_731_grp</v>
      </c>
      <c r="BE347" s="397" t="s">
        <v>862</v>
      </c>
      <c r="BF347" t="str">
        <f t="shared" si="78"/>
        <v>Fit</v>
      </c>
      <c r="BG347">
        <f t="shared" si="79"/>
        <v>53</v>
      </c>
      <c r="BH347" s="398">
        <f t="shared" si="80"/>
        <v>0.51455998420715332</v>
      </c>
      <c r="BO347" s="33"/>
    </row>
    <row r="348" spans="1:67">
      <c r="A348" s="316" t="s">
        <v>27</v>
      </c>
      <c r="B348" t="s">
        <v>380</v>
      </c>
      <c r="C348" t="s">
        <v>910</v>
      </c>
      <c r="D348" t="s">
        <v>314</v>
      </c>
      <c r="E348" s="316" t="s">
        <v>37</v>
      </c>
      <c r="F348" s="316" t="s">
        <v>38</v>
      </c>
      <c r="G348" s="316" t="s">
        <v>431</v>
      </c>
      <c r="H348" s="316" t="s">
        <v>432</v>
      </c>
      <c r="I348" s="316" t="s">
        <v>296</v>
      </c>
      <c r="J348" s="316" t="s">
        <v>298</v>
      </c>
      <c r="K348" s="36">
        <v>15</v>
      </c>
      <c r="L348" s="317">
        <v>0.14563000202178961</v>
      </c>
      <c r="M348" s="317">
        <v>0.14706000685691831</v>
      </c>
      <c r="N348" s="36">
        <v>189</v>
      </c>
      <c r="O348" s="317">
        <v>0.15000000596046451</v>
      </c>
      <c r="P348" s="317">
        <v>0.15415999293327329</v>
      </c>
      <c r="Q348" s="36">
        <v>1492</v>
      </c>
      <c r="R348" s="317">
        <v>0.149619996547699</v>
      </c>
      <c r="S348" s="317">
        <v>0.153669998049736</v>
      </c>
      <c r="T348" t="s">
        <v>380</v>
      </c>
      <c r="BA348" s="395">
        <v>1</v>
      </c>
      <c r="BB348" s="396" t="s">
        <v>861</v>
      </c>
      <c r="BC348" t="str">
        <f t="shared" si="76"/>
        <v>RC9</v>
      </c>
      <c r="BD348" t="str">
        <f t="shared" si="77"/>
        <v>NAoMe_initial_scarf_731_grp</v>
      </c>
      <c r="BE348" s="397" t="s">
        <v>862</v>
      </c>
      <c r="BF348" t="str">
        <f t="shared" si="78"/>
        <v>Mild frailty</v>
      </c>
      <c r="BG348">
        <f t="shared" si="79"/>
        <v>15</v>
      </c>
      <c r="BH348" s="398">
        <f t="shared" si="80"/>
        <v>0.14563000202178961</v>
      </c>
      <c r="BO348" s="33"/>
    </row>
    <row r="349" spans="1:67">
      <c r="A349" s="316" t="s">
        <v>27</v>
      </c>
      <c r="B349" t="s">
        <v>380</v>
      </c>
      <c r="C349" t="s">
        <v>910</v>
      </c>
      <c r="D349" t="s">
        <v>314</v>
      </c>
      <c r="E349" s="316" t="s">
        <v>37</v>
      </c>
      <c r="F349" s="316" t="s">
        <v>38</v>
      </c>
      <c r="G349" s="316" t="s">
        <v>431</v>
      </c>
      <c r="H349" s="316" t="s">
        <v>432</v>
      </c>
      <c r="I349" s="316" t="s">
        <v>296</v>
      </c>
      <c r="J349" s="316" t="s">
        <v>299</v>
      </c>
      <c r="K349" s="36">
        <v>15</v>
      </c>
      <c r="L349" s="317">
        <v>0.14563000202178961</v>
      </c>
      <c r="M349" s="317">
        <v>0.14706000685691831</v>
      </c>
      <c r="N349" s="36">
        <v>188</v>
      </c>
      <c r="O349" s="317">
        <v>0.14921000599861151</v>
      </c>
      <c r="P349" s="317">
        <v>0.1533399969339371</v>
      </c>
      <c r="Q349" s="36">
        <v>1470</v>
      </c>
      <c r="R349" s="317">
        <v>0.1474100053310394</v>
      </c>
      <c r="S349" s="317">
        <v>0.1514099985361099</v>
      </c>
      <c r="T349" t="s">
        <v>380</v>
      </c>
      <c r="BA349" s="395">
        <v>1</v>
      </c>
      <c r="BB349" s="396" t="s">
        <v>861</v>
      </c>
      <c r="BC349" t="str">
        <f t="shared" si="76"/>
        <v>RC9</v>
      </c>
      <c r="BD349" t="str">
        <f t="shared" si="77"/>
        <v>NAoMe_initial_scarf_731_grp</v>
      </c>
      <c r="BE349" s="397" t="s">
        <v>862</v>
      </c>
      <c r="BF349" t="str">
        <f t="shared" si="78"/>
        <v>Moderate frailty</v>
      </c>
      <c r="BG349">
        <f t="shared" si="79"/>
        <v>15</v>
      </c>
      <c r="BH349" s="398">
        <f t="shared" si="80"/>
        <v>0.14563000202178961</v>
      </c>
      <c r="BO349" s="33"/>
    </row>
    <row r="350" spans="1:67">
      <c r="A350" s="316" t="s">
        <v>27</v>
      </c>
      <c r="B350" t="s">
        <v>380</v>
      </c>
      <c r="C350" t="s">
        <v>910</v>
      </c>
      <c r="D350" t="s">
        <v>314</v>
      </c>
      <c r="E350" s="316" t="s">
        <v>37</v>
      </c>
      <c r="F350" s="316" t="s">
        <v>38</v>
      </c>
      <c r="G350" s="316" t="s">
        <v>431</v>
      </c>
      <c r="H350" s="316" t="s">
        <v>432</v>
      </c>
      <c r="I350" s="316" t="s">
        <v>296</v>
      </c>
      <c r="J350" s="316" t="s">
        <v>353</v>
      </c>
      <c r="K350" s="36">
        <v>1</v>
      </c>
      <c r="L350" s="317">
        <v>9.7099998965859413E-3</v>
      </c>
      <c r="M350" s="317"/>
      <c r="N350" s="36">
        <v>34</v>
      </c>
      <c r="O350" s="317">
        <v>2.6979999616742131E-2</v>
      </c>
      <c r="P350" s="317"/>
      <c r="Q350" s="36">
        <v>263</v>
      </c>
      <c r="R350" s="317">
        <v>2.6370000094175339E-2</v>
      </c>
      <c r="S350" s="317"/>
      <c r="T350" t="s">
        <v>380</v>
      </c>
      <c r="BA350" s="395">
        <v>1</v>
      </c>
      <c r="BB350" s="396" t="s">
        <v>861</v>
      </c>
      <c r="BC350" t="str">
        <f t="shared" si="76"/>
        <v>RC9</v>
      </c>
      <c r="BD350" t="str">
        <f t="shared" si="77"/>
        <v>NAoMe_initial_scarf_731_grp</v>
      </c>
      <c r="BE350" s="397" t="s">
        <v>862</v>
      </c>
      <c r="BF350" t="str">
        <f t="shared" si="78"/>
        <v>Not in HESAPC</v>
      </c>
      <c r="BG350">
        <f t="shared" si="79"/>
        <v>1</v>
      </c>
      <c r="BH350" s="398">
        <f t="shared" si="80"/>
        <v>9.7099998965859413E-3</v>
      </c>
      <c r="BO350" s="33"/>
    </row>
    <row r="351" spans="1:67">
      <c r="A351" s="316" t="s">
        <v>27</v>
      </c>
      <c r="B351" t="s">
        <v>380</v>
      </c>
      <c r="C351" t="s">
        <v>910</v>
      </c>
      <c r="D351" t="s">
        <v>314</v>
      </c>
      <c r="E351" s="316" t="s">
        <v>37</v>
      </c>
      <c r="F351" s="316" t="s">
        <v>38</v>
      </c>
      <c r="G351" s="316" t="s">
        <v>431</v>
      </c>
      <c r="H351" s="316" t="s">
        <v>432</v>
      </c>
      <c r="I351" s="316" t="s">
        <v>296</v>
      </c>
      <c r="J351" s="316" t="s">
        <v>300</v>
      </c>
      <c r="K351" s="36">
        <v>19</v>
      </c>
      <c r="L351" s="317">
        <v>0.18446999788284299</v>
      </c>
      <c r="M351" s="317">
        <v>0.18626999855041501</v>
      </c>
      <c r="N351" s="36">
        <v>137</v>
      </c>
      <c r="O351" s="317">
        <v>0.1087300032377243</v>
      </c>
      <c r="P351" s="317">
        <v>0.1117499992251396</v>
      </c>
      <c r="Q351" s="36">
        <v>1219</v>
      </c>
      <c r="R351" s="317">
        <v>0.1222399994730949</v>
      </c>
      <c r="S351" s="317">
        <v>0.12555000185966489</v>
      </c>
      <c r="T351" t="s">
        <v>380</v>
      </c>
      <c r="BA351" s="395">
        <v>1</v>
      </c>
      <c r="BB351" s="396" t="s">
        <v>861</v>
      </c>
      <c r="BC351" t="str">
        <f t="shared" si="76"/>
        <v>RC9</v>
      </c>
      <c r="BD351" t="str">
        <f t="shared" si="77"/>
        <v>NAoMe_initial_scarf_731_grp</v>
      </c>
      <c r="BE351" s="397" t="s">
        <v>862</v>
      </c>
      <c r="BF351" t="str">
        <f t="shared" si="78"/>
        <v>Severe frailty</v>
      </c>
      <c r="BG351">
        <f t="shared" si="79"/>
        <v>19</v>
      </c>
      <c r="BH351" s="398">
        <f t="shared" si="80"/>
        <v>0.18446999788284299</v>
      </c>
      <c r="BO351" s="33"/>
    </row>
    <row r="352" spans="1:67">
      <c r="A352" s="316" t="s">
        <v>27</v>
      </c>
      <c r="B352" t="s">
        <v>401</v>
      </c>
      <c r="C352" t="s">
        <v>910</v>
      </c>
      <c r="D352" t="s">
        <v>314</v>
      </c>
      <c r="E352" s="316" t="s">
        <v>409</v>
      </c>
      <c r="F352" s="316" t="s">
        <v>403</v>
      </c>
      <c r="G352" s="316" t="s">
        <v>426</v>
      </c>
      <c r="H352" s="316" t="s">
        <v>401</v>
      </c>
      <c r="I352" s="316" t="s">
        <v>310</v>
      </c>
      <c r="J352" s="316" t="s">
        <v>277</v>
      </c>
      <c r="K352" s="36">
        <v>0</v>
      </c>
      <c r="L352" s="317">
        <v>0</v>
      </c>
      <c r="M352" s="317"/>
      <c r="N352" s="36">
        <v>0</v>
      </c>
      <c r="O352" s="317">
        <v>0</v>
      </c>
      <c r="P352" s="317"/>
      <c r="Q352" s="36">
        <v>0</v>
      </c>
      <c r="R352" s="317">
        <v>0</v>
      </c>
      <c r="S352" s="317"/>
      <c r="T352" t="s">
        <v>401</v>
      </c>
      <c r="BA352" s="395">
        <v>1</v>
      </c>
      <c r="BB352" s="396" t="s">
        <v>861</v>
      </c>
      <c r="BC352" t="str">
        <f t="shared" si="76"/>
        <v>7A1</v>
      </c>
      <c r="BD352" t="str">
        <f t="shared" si="77"/>
        <v>NAoMe_initial_age_decades_80cap</v>
      </c>
      <c r="BE352" s="397" t="s">
        <v>862</v>
      </c>
      <c r="BF352" t="str">
        <f t="shared" si="78"/>
        <v>18-29 yrs</v>
      </c>
      <c r="BG352">
        <f t="shared" si="79"/>
        <v>0</v>
      </c>
      <c r="BH352" s="398">
        <f t="shared" si="80"/>
        <v>0</v>
      </c>
      <c r="BO352" s="33"/>
    </row>
    <row r="353" spans="1:67">
      <c r="A353" s="316" t="s">
        <v>27</v>
      </c>
      <c r="B353" t="s">
        <v>401</v>
      </c>
      <c r="C353" t="s">
        <v>910</v>
      </c>
      <c r="D353" t="s">
        <v>314</v>
      </c>
      <c r="E353" s="316" t="s">
        <v>409</v>
      </c>
      <c r="F353" s="316" t="s">
        <v>403</v>
      </c>
      <c r="G353" s="316" t="s">
        <v>426</v>
      </c>
      <c r="H353" s="316" t="s">
        <v>401</v>
      </c>
      <c r="I353" s="316" t="s">
        <v>310</v>
      </c>
      <c r="J353" s="316" t="s">
        <v>278</v>
      </c>
      <c r="K353" s="36">
        <v>2</v>
      </c>
      <c r="L353" s="317">
        <v>1.6809999942779541E-2</v>
      </c>
      <c r="M353" s="317"/>
      <c r="N353" s="36">
        <v>10</v>
      </c>
      <c r="O353" s="317">
        <v>2.2879999130964279E-2</v>
      </c>
      <c r="P353" s="317"/>
      <c r="Q353" s="36">
        <v>10</v>
      </c>
      <c r="R353" s="317">
        <v>2.2879999130964279E-2</v>
      </c>
      <c r="S353" s="317"/>
      <c r="T353" t="s">
        <v>401</v>
      </c>
      <c r="BA353" s="395">
        <v>1</v>
      </c>
      <c r="BB353" s="396" t="s">
        <v>861</v>
      </c>
      <c r="BC353" t="str">
        <f t="shared" si="76"/>
        <v>7A1</v>
      </c>
      <c r="BD353" t="str">
        <f t="shared" si="77"/>
        <v>NAoMe_initial_age_decades_80cap</v>
      </c>
      <c r="BE353" s="397" t="s">
        <v>862</v>
      </c>
      <c r="BF353" t="str">
        <f t="shared" si="78"/>
        <v>30-39 yrs</v>
      </c>
      <c r="BG353">
        <f t="shared" si="79"/>
        <v>2</v>
      </c>
      <c r="BH353" s="398">
        <f t="shared" si="80"/>
        <v>1.6809999942779541E-2</v>
      </c>
      <c r="BO353" s="33"/>
    </row>
    <row r="354" spans="1:67">
      <c r="A354" s="316" t="s">
        <v>27</v>
      </c>
      <c r="B354" t="s">
        <v>401</v>
      </c>
      <c r="C354" t="s">
        <v>910</v>
      </c>
      <c r="D354" t="s">
        <v>314</v>
      </c>
      <c r="E354" s="316" t="s">
        <v>409</v>
      </c>
      <c r="F354" s="316" t="s">
        <v>403</v>
      </c>
      <c r="G354" s="316" t="s">
        <v>426</v>
      </c>
      <c r="H354" s="316" t="s">
        <v>401</v>
      </c>
      <c r="I354" s="316" t="s">
        <v>310</v>
      </c>
      <c r="J354" s="316" t="s">
        <v>279</v>
      </c>
      <c r="K354" s="36">
        <v>10</v>
      </c>
      <c r="L354" s="317">
        <v>8.4030002355575562E-2</v>
      </c>
      <c r="M354" s="317"/>
      <c r="N354" s="36">
        <v>40</v>
      </c>
      <c r="O354" s="317">
        <v>9.1530002653598785E-2</v>
      </c>
      <c r="P354" s="317"/>
      <c r="Q354" s="36">
        <v>40</v>
      </c>
      <c r="R354" s="317">
        <v>9.1530002653598785E-2</v>
      </c>
      <c r="S354" s="317"/>
      <c r="T354" t="s">
        <v>401</v>
      </c>
      <c r="BA354" s="395">
        <v>1</v>
      </c>
      <c r="BB354" s="396" t="s">
        <v>861</v>
      </c>
      <c r="BC354" t="str">
        <f t="shared" si="76"/>
        <v>7A1</v>
      </c>
      <c r="BD354" t="str">
        <f t="shared" si="77"/>
        <v>NAoMe_initial_age_decades_80cap</v>
      </c>
      <c r="BE354" s="397" t="s">
        <v>862</v>
      </c>
      <c r="BF354" t="str">
        <f t="shared" si="78"/>
        <v>40-49 yrs</v>
      </c>
      <c r="BG354">
        <f t="shared" si="79"/>
        <v>10</v>
      </c>
      <c r="BH354" s="398">
        <f t="shared" si="80"/>
        <v>8.4030002355575562E-2</v>
      </c>
      <c r="BO354" s="33"/>
    </row>
    <row r="355" spans="1:67">
      <c r="A355" s="316" t="s">
        <v>27</v>
      </c>
      <c r="B355" t="s">
        <v>401</v>
      </c>
      <c r="C355" t="s">
        <v>910</v>
      </c>
      <c r="D355" t="s">
        <v>314</v>
      </c>
      <c r="E355" s="316" t="s">
        <v>409</v>
      </c>
      <c r="F355" s="316" t="s">
        <v>403</v>
      </c>
      <c r="G355" s="316" t="s">
        <v>426</v>
      </c>
      <c r="H355" s="316" t="s">
        <v>401</v>
      </c>
      <c r="I355" s="316" t="s">
        <v>310</v>
      </c>
      <c r="J355" s="316" t="s">
        <v>280</v>
      </c>
      <c r="K355" s="36">
        <v>23</v>
      </c>
      <c r="L355" s="317">
        <v>0.1932799965143204</v>
      </c>
      <c r="M355" s="317"/>
      <c r="N355" s="36">
        <v>84</v>
      </c>
      <c r="O355" s="317">
        <v>0.19222000241279599</v>
      </c>
      <c r="P355" s="317"/>
      <c r="Q355" s="36">
        <v>84</v>
      </c>
      <c r="R355" s="317">
        <v>0.19222000241279599</v>
      </c>
      <c r="S355" s="317"/>
      <c r="T355" t="s">
        <v>401</v>
      </c>
      <c r="BA355" s="395">
        <v>1</v>
      </c>
      <c r="BB355" s="396" t="s">
        <v>861</v>
      </c>
      <c r="BC355" t="str">
        <f t="shared" si="76"/>
        <v>7A1</v>
      </c>
      <c r="BD355" t="str">
        <f t="shared" si="77"/>
        <v>NAoMe_initial_age_decades_80cap</v>
      </c>
      <c r="BE355" s="397" t="s">
        <v>862</v>
      </c>
      <c r="BF355" t="str">
        <f t="shared" si="78"/>
        <v>50-59 yrs</v>
      </c>
      <c r="BG355">
        <f t="shared" si="79"/>
        <v>23</v>
      </c>
      <c r="BH355" s="398">
        <f t="shared" si="80"/>
        <v>0.1932799965143204</v>
      </c>
      <c r="BO355" s="33"/>
    </row>
    <row r="356" spans="1:67">
      <c r="A356" s="316" t="s">
        <v>27</v>
      </c>
      <c r="B356" t="s">
        <v>401</v>
      </c>
      <c r="C356" t="s">
        <v>910</v>
      </c>
      <c r="D356" t="s">
        <v>314</v>
      </c>
      <c r="E356" s="316" t="s">
        <v>409</v>
      </c>
      <c r="F356" s="316" t="s">
        <v>403</v>
      </c>
      <c r="G356" s="316" t="s">
        <v>426</v>
      </c>
      <c r="H356" s="316" t="s">
        <v>401</v>
      </c>
      <c r="I356" s="316" t="s">
        <v>310</v>
      </c>
      <c r="J356" s="316" t="s">
        <v>281</v>
      </c>
      <c r="K356" s="36">
        <v>16</v>
      </c>
      <c r="L356" s="317">
        <v>0.13445000350475311</v>
      </c>
      <c r="M356" s="317"/>
      <c r="N356" s="36">
        <v>77</v>
      </c>
      <c r="O356" s="317">
        <v>0.17620000243186951</v>
      </c>
      <c r="P356" s="317"/>
      <c r="Q356" s="36">
        <v>77</v>
      </c>
      <c r="R356" s="317">
        <v>0.17620000243186951</v>
      </c>
      <c r="S356" s="317"/>
      <c r="T356" t="s">
        <v>401</v>
      </c>
      <c r="BA356" s="395">
        <v>1</v>
      </c>
      <c r="BB356" s="396" t="s">
        <v>861</v>
      </c>
      <c r="BC356" t="str">
        <f t="shared" si="76"/>
        <v>7A1</v>
      </c>
      <c r="BD356" t="str">
        <f t="shared" si="77"/>
        <v>NAoMe_initial_age_decades_80cap</v>
      </c>
      <c r="BE356" s="397" t="s">
        <v>862</v>
      </c>
      <c r="BF356" t="str">
        <f t="shared" si="78"/>
        <v>60-69 yrs</v>
      </c>
      <c r="BG356">
        <f t="shared" si="79"/>
        <v>16</v>
      </c>
      <c r="BH356" s="398">
        <f t="shared" si="80"/>
        <v>0.13445000350475311</v>
      </c>
      <c r="BO356" s="33"/>
    </row>
    <row r="357" spans="1:67">
      <c r="A357" s="316" t="s">
        <v>27</v>
      </c>
      <c r="B357" t="s">
        <v>401</v>
      </c>
      <c r="C357" t="s">
        <v>910</v>
      </c>
      <c r="D357" t="s">
        <v>314</v>
      </c>
      <c r="E357" s="316" t="s">
        <v>409</v>
      </c>
      <c r="F357" s="316" t="s">
        <v>403</v>
      </c>
      <c r="G357" s="316" t="s">
        <v>426</v>
      </c>
      <c r="H357" s="316" t="s">
        <v>401</v>
      </c>
      <c r="I357" s="316" t="s">
        <v>310</v>
      </c>
      <c r="J357" s="316" t="s">
        <v>282</v>
      </c>
      <c r="K357" s="36">
        <v>39</v>
      </c>
      <c r="L357" s="317">
        <v>0.32773000001907349</v>
      </c>
      <c r="M357" s="317"/>
      <c r="N357" s="36">
        <v>127</v>
      </c>
      <c r="O357" s="317">
        <v>0.29061999917030329</v>
      </c>
      <c r="P357" s="317"/>
      <c r="Q357" s="36">
        <v>127</v>
      </c>
      <c r="R357" s="317">
        <v>0.29061999917030329</v>
      </c>
      <c r="S357" s="317"/>
      <c r="T357" t="s">
        <v>401</v>
      </c>
      <c r="BA357" s="395">
        <v>1</v>
      </c>
      <c r="BB357" s="396" t="s">
        <v>861</v>
      </c>
      <c r="BC357" t="str">
        <f t="shared" si="76"/>
        <v>7A1</v>
      </c>
      <c r="BD357" t="str">
        <f t="shared" si="77"/>
        <v>NAoMe_initial_age_decades_80cap</v>
      </c>
      <c r="BE357" s="397" t="s">
        <v>862</v>
      </c>
      <c r="BF357" t="str">
        <f t="shared" si="78"/>
        <v>70-79 yrs</v>
      </c>
      <c r="BG357">
        <f t="shared" si="79"/>
        <v>39</v>
      </c>
      <c r="BH357" s="398">
        <f t="shared" si="80"/>
        <v>0.32773000001907349</v>
      </c>
      <c r="BO357" s="33"/>
    </row>
    <row r="358" spans="1:67">
      <c r="A358" s="316" t="s">
        <v>27</v>
      </c>
      <c r="B358" t="s">
        <v>401</v>
      </c>
      <c r="C358" t="s">
        <v>910</v>
      </c>
      <c r="D358" t="s">
        <v>314</v>
      </c>
      <c r="E358" s="316" t="s">
        <v>409</v>
      </c>
      <c r="F358" s="316" t="s">
        <v>403</v>
      </c>
      <c r="G358" s="316" t="s">
        <v>426</v>
      </c>
      <c r="H358" s="316" t="s">
        <v>401</v>
      </c>
      <c r="I358" s="316" t="s">
        <v>310</v>
      </c>
      <c r="J358" s="316" t="s">
        <v>283</v>
      </c>
      <c r="K358" s="36">
        <v>29</v>
      </c>
      <c r="L358" s="317">
        <v>0.2436999976634979</v>
      </c>
      <c r="M358" s="317"/>
      <c r="N358" s="36">
        <v>99</v>
      </c>
      <c r="O358" s="317">
        <v>0.22653999924659729</v>
      </c>
      <c r="P358" s="317"/>
      <c r="Q358" s="36">
        <v>99</v>
      </c>
      <c r="R358" s="317">
        <v>0.22653999924659729</v>
      </c>
      <c r="S358" s="317"/>
      <c r="T358" t="s">
        <v>401</v>
      </c>
      <c r="BA358" s="395">
        <v>1</v>
      </c>
      <c r="BB358" s="396" t="s">
        <v>861</v>
      </c>
      <c r="BC358" t="str">
        <f t="shared" si="76"/>
        <v>7A1</v>
      </c>
      <c r="BD358" t="str">
        <f t="shared" si="77"/>
        <v>NAoMe_initial_age_decades_80cap</v>
      </c>
      <c r="BE358" s="397" t="s">
        <v>862</v>
      </c>
      <c r="BF358" t="str">
        <f t="shared" si="78"/>
        <v>80+ yrs</v>
      </c>
      <c r="BG358">
        <f t="shared" si="79"/>
        <v>29</v>
      </c>
      <c r="BH358" s="398">
        <f t="shared" si="80"/>
        <v>0.2436999976634979</v>
      </c>
      <c r="BO358" s="33"/>
    </row>
    <row r="359" spans="1:67">
      <c r="A359" s="316" t="s">
        <v>27</v>
      </c>
      <c r="B359" t="s">
        <v>401</v>
      </c>
      <c r="C359" t="s">
        <v>910</v>
      </c>
      <c r="D359" t="s">
        <v>314</v>
      </c>
      <c r="E359" s="316" t="s">
        <v>409</v>
      </c>
      <c r="F359" s="316" t="s">
        <v>403</v>
      </c>
      <c r="G359" s="316" t="s">
        <v>426</v>
      </c>
      <c r="H359" s="316" t="s">
        <v>401</v>
      </c>
      <c r="I359" s="316" t="s">
        <v>341</v>
      </c>
      <c r="J359" s="316" t="s">
        <v>13</v>
      </c>
      <c r="K359" s="36">
        <v>93</v>
      </c>
      <c r="L359" s="317">
        <v>0.78150999546051025</v>
      </c>
      <c r="M359" s="317">
        <v>0.78813999891281128</v>
      </c>
      <c r="N359" s="36">
        <v>334</v>
      </c>
      <c r="O359" s="317">
        <v>0.76429998874664307</v>
      </c>
      <c r="P359" s="317">
        <v>0.77674001455307007</v>
      </c>
      <c r="Q359" s="36">
        <v>334</v>
      </c>
      <c r="R359" s="317">
        <v>0.76429998874664307</v>
      </c>
      <c r="S359" s="317">
        <v>0.77674001455307007</v>
      </c>
      <c r="T359" t="s">
        <v>401</v>
      </c>
      <c r="BA359" s="395">
        <v>1</v>
      </c>
      <c r="BB359" s="396" t="s">
        <v>861</v>
      </c>
      <c r="BC359" t="str">
        <f t="shared" si="76"/>
        <v>7A1</v>
      </c>
      <c r="BD359" t="str">
        <f t="shared" si="77"/>
        <v>NAoMe_initial_ch_score_2cap</v>
      </c>
      <c r="BE359" s="397" t="s">
        <v>862</v>
      </c>
      <c r="BF359" t="str">
        <f t="shared" si="78"/>
        <v>0</v>
      </c>
      <c r="BG359">
        <f t="shared" si="79"/>
        <v>93</v>
      </c>
      <c r="BH359" s="398">
        <f t="shared" si="80"/>
        <v>0.78150999546051025</v>
      </c>
      <c r="BO359" s="33"/>
    </row>
    <row r="360" spans="1:67">
      <c r="A360" s="316" t="s">
        <v>27</v>
      </c>
      <c r="B360" t="s">
        <v>401</v>
      </c>
      <c r="C360" t="s">
        <v>910</v>
      </c>
      <c r="D360" t="s">
        <v>314</v>
      </c>
      <c r="E360" s="316" t="s">
        <v>409</v>
      </c>
      <c r="F360" s="316" t="s">
        <v>403</v>
      </c>
      <c r="G360" s="316" t="s">
        <v>426</v>
      </c>
      <c r="H360" s="316" t="s">
        <v>401</v>
      </c>
      <c r="I360" s="316" t="s">
        <v>341</v>
      </c>
      <c r="J360" s="316" t="s">
        <v>14</v>
      </c>
      <c r="K360" s="36">
        <v>18</v>
      </c>
      <c r="L360" s="317">
        <v>0.15126000344753271</v>
      </c>
      <c r="M360" s="317">
        <v>0.152539998292923</v>
      </c>
      <c r="N360" s="36">
        <v>59</v>
      </c>
      <c r="O360" s="317">
        <v>0.1350100040435791</v>
      </c>
      <c r="P360" s="317">
        <v>0.1372099965810776</v>
      </c>
      <c r="Q360" s="36">
        <v>59</v>
      </c>
      <c r="R360" s="317">
        <v>0.1350100040435791</v>
      </c>
      <c r="S360" s="317">
        <v>0.1372099965810776</v>
      </c>
      <c r="T360" t="s">
        <v>401</v>
      </c>
      <c r="BA360" s="395">
        <v>1</v>
      </c>
      <c r="BB360" s="396" t="s">
        <v>861</v>
      </c>
      <c r="BC360" t="str">
        <f t="shared" si="76"/>
        <v>7A1</v>
      </c>
      <c r="BD360" t="str">
        <f t="shared" si="77"/>
        <v>NAoMe_initial_ch_score_2cap</v>
      </c>
      <c r="BE360" s="397" t="s">
        <v>862</v>
      </c>
      <c r="BF360" t="str">
        <f t="shared" si="78"/>
        <v>1</v>
      </c>
      <c r="BG360">
        <f t="shared" si="79"/>
        <v>18</v>
      </c>
      <c r="BH360" s="398">
        <f t="shared" si="80"/>
        <v>0.15126000344753271</v>
      </c>
      <c r="BO360" s="33"/>
    </row>
    <row r="361" spans="1:67">
      <c r="A361" s="316" t="s">
        <v>27</v>
      </c>
      <c r="B361" t="s">
        <v>401</v>
      </c>
      <c r="C361" t="s">
        <v>910</v>
      </c>
      <c r="D361" t="s">
        <v>314</v>
      </c>
      <c r="E361" s="316" t="s">
        <v>409</v>
      </c>
      <c r="F361" s="316" t="s">
        <v>403</v>
      </c>
      <c r="G361" s="316" t="s">
        <v>426</v>
      </c>
      <c r="H361" s="316" t="s">
        <v>401</v>
      </c>
      <c r="I361" s="316" t="s">
        <v>341</v>
      </c>
      <c r="J361" s="316" t="s">
        <v>301</v>
      </c>
      <c r="K361" s="36">
        <v>7</v>
      </c>
      <c r="L361" s="317">
        <v>5.8820001780986793E-2</v>
      </c>
      <c r="M361" s="317">
        <v>5.9319999068975449E-2</v>
      </c>
      <c r="N361" s="36">
        <v>37</v>
      </c>
      <c r="O361" s="317">
        <v>8.4669999778270721E-2</v>
      </c>
      <c r="P361" s="317">
        <v>8.6049996316432953E-2</v>
      </c>
      <c r="Q361" s="36">
        <v>37</v>
      </c>
      <c r="R361" s="317">
        <v>8.4669999778270721E-2</v>
      </c>
      <c r="S361" s="317">
        <v>8.6049996316432953E-2</v>
      </c>
      <c r="T361" t="s">
        <v>401</v>
      </c>
      <c r="BA361" s="395">
        <v>1</v>
      </c>
      <c r="BB361" s="396" t="s">
        <v>861</v>
      </c>
      <c r="BC361" t="str">
        <f t="shared" si="76"/>
        <v>7A1</v>
      </c>
      <c r="BD361" t="str">
        <f t="shared" si="77"/>
        <v>NAoMe_initial_ch_score_2cap</v>
      </c>
      <c r="BE361" s="397" t="s">
        <v>862</v>
      </c>
      <c r="BF361" t="str">
        <f t="shared" si="78"/>
        <v>2+</v>
      </c>
      <c r="BG361">
        <f t="shared" si="79"/>
        <v>7</v>
      </c>
      <c r="BH361" s="398">
        <f t="shared" si="80"/>
        <v>5.8820001780986793E-2</v>
      </c>
      <c r="BO361" s="33"/>
    </row>
    <row r="362" spans="1:67">
      <c r="A362" s="316" t="s">
        <v>27</v>
      </c>
      <c r="B362" t="s">
        <v>401</v>
      </c>
      <c r="C362" t="s">
        <v>910</v>
      </c>
      <c r="D362" t="s">
        <v>314</v>
      </c>
      <c r="E362" s="316" t="s">
        <v>409</v>
      </c>
      <c r="F362" s="316" t="s">
        <v>403</v>
      </c>
      <c r="G362" s="316" t="s">
        <v>426</v>
      </c>
      <c r="H362" s="316" t="s">
        <v>401</v>
      </c>
      <c r="I362" s="316" t="s">
        <v>341</v>
      </c>
      <c r="J362" s="316" t="s">
        <v>260</v>
      </c>
      <c r="K362" s="36">
        <v>1</v>
      </c>
      <c r="L362" s="317">
        <v>8.39999970048666E-3</v>
      </c>
      <c r="M362" s="317"/>
      <c r="N362" s="36">
        <v>7</v>
      </c>
      <c r="O362" s="317">
        <v>1.601999998092651E-2</v>
      </c>
      <c r="P362" s="317"/>
      <c r="Q362" s="36">
        <v>7</v>
      </c>
      <c r="R362" s="317">
        <v>1.601999998092651E-2</v>
      </c>
      <c r="S362" s="317"/>
      <c r="T362" t="s">
        <v>401</v>
      </c>
      <c r="BA362" s="395">
        <v>1</v>
      </c>
      <c r="BB362" s="396" t="s">
        <v>861</v>
      </c>
      <c r="BC362" t="str">
        <f t="shared" si="76"/>
        <v>7A1</v>
      </c>
      <c r="BD362" t="str">
        <f t="shared" si="77"/>
        <v>NAoMe_initial_ch_score_2cap</v>
      </c>
      <c r="BE362" s="397" t="s">
        <v>862</v>
      </c>
      <c r="BF362" t="str">
        <f t="shared" si="78"/>
        <v>Unknown</v>
      </c>
      <c r="BG362">
        <f t="shared" si="79"/>
        <v>1</v>
      </c>
      <c r="BH362" s="398">
        <f t="shared" si="80"/>
        <v>8.39999970048666E-3</v>
      </c>
      <c r="BO362" s="33"/>
    </row>
    <row r="363" spans="1:67">
      <c r="A363" s="316" t="s">
        <v>27</v>
      </c>
      <c r="B363" t="s">
        <v>401</v>
      </c>
      <c r="C363" t="s">
        <v>910</v>
      </c>
      <c r="D363" t="s">
        <v>314</v>
      </c>
      <c r="E363" s="316" t="s">
        <v>409</v>
      </c>
      <c r="F363" s="316" t="s">
        <v>403</v>
      </c>
      <c r="G363" s="316" t="s">
        <v>426</v>
      </c>
      <c r="H363" s="316" t="s">
        <v>401</v>
      </c>
      <c r="I363" s="316" t="s">
        <v>309</v>
      </c>
      <c r="J363" s="316" t="s">
        <v>289</v>
      </c>
      <c r="K363" s="36">
        <v>38</v>
      </c>
      <c r="L363" s="317">
        <v>0.31933000683784479</v>
      </c>
      <c r="M363" s="317"/>
      <c r="N363" s="36">
        <v>144</v>
      </c>
      <c r="O363" s="317">
        <v>0.32951998710632319</v>
      </c>
      <c r="P363" s="317"/>
      <c r="Q363" s="36">
        <v>144</v>
      </c>
      <c r="R363" s="317">
        <v>0.32951998710632319</v>
      </c>
      <c r="S363" s="317"/>
      <c r="T363" t="s">
        <v>401</v>
      </c>
      <c r="BA363" s="395">
        <v>1</v>
      </c>
      <c r="BB363" s="396" t="s">
        <v>861</v>
      </c>
      <c r="BC363" t="str">
        <f t="shared" si="76"/>
        <v>7A1</v>
      </c>
      <c r="BD363" t="str">
        <f t="shared" si="77"/>
        <v>NAoMe_initial_diagnosis_year</v>
      </c>
      <c r="BE363" s="397" t="s">
        <v>862</v>
      </c>
      <c r="BF363" t="str">
        <f t="shared" si="78"/>
        <v>2021</v>
      </c>
      <c r="BG363">
        <f t="shared" si="79"/>
        <v>38</v>
      </c>
      <c r="BH363" s="398">
        <f t="shared" si="80"/>
        <v>0.31933000683784479</v>
      </c>
      <c r="BO363" s="33"/>
    </row>
    <row r="364" spans="1:67">
      <c r="A364" s="316" t="s">
        <v>27</v>
      </c>
      <c r="B364" t="s">
        <v>401</v>
      </c>
      <c r="C364" t="s">
        <v>910</v>
      </c>
      <c r="D364" t="s">
        <v>314</v>
      </c>
      <c r="E364" s="316" t="s">
        <v>409</v>
      </c>
      <c r="F364" s="316" t="s">
        <v>403</v>
      </c>
      <c r="G364" s="316" t="s">
        <v>426</v>
      </c>
      <c r="H364" s="316" t="s">
        <v>401</v>
      </c>
      <c r="I364" s="316" t="s">
        <v>309</v>
      </c>
      <c r="J364" s="316" t="s">
        <v>816</v>
      </c>
      <c r="K364" s="36">
        <v>37</v>
      </c>
      <c r="L364" s="317">
        <v>0.31092000007629389</v>
      </c>
      <c r="M364" s="317"/>
      <c r="N364" s="36">
        <v>153</v>
      </c>
      <c r="O364" s="317">
        <v>0.35010999441146851</v>
      </c>
      <c r="P364" s="317"/>
      <c r="Q364" s="36">
        <v>153</v>
      </c>
      <c r="R364" s="317">
        <v>0.35010999441146851</v>
      </c>
      <c r="S364" s="317"/>
      <c r="T364" t="s">
        <v>401</v>
      </c>
      <c r="BA364" s="395">
        <v>1</v>
      </c>
      <c r="BB364" s="396" t="s">
        <v>861</v>
      </c>
      <c r="BC364" t="str">
        <f t="shared" si="76"/>
        <v>7A1</v>
      </c>
      <c r="BD364" t="str">
        <f t="shared" si="77"/>
        <v>NAoMe_initial_diagnosis_year</v>
      </c>
      <c r="BE364" s="397" t="s">
        <v>862</v>
      </c>
      <c r="BF364" t="str">
        <f t="shared" si="78"/>
        <v>2022</v>
      </c>
      <c r="BG364">
        <f t="shared" si="79"/>
        <v>37</v>
      </c>
      <c r="BH364" s="398">
        <f t="shared" si="80"/>
        <v>0.31092000007629389</v>
      </c>
      <c r="BO364" s="33"/>
    </row>
    <row r="365" spans="1:67">
      <c r="A365" s="316" t="s">
        <v>27</v>
      </c>
      <c r="B365" t="s">
        <v>401</v>
      </c>
      <c r="C365" t="s">
        <v>910</v>
      </c>
      <c r="D365" t="s">
        <v>314</v>
      </c>
      <c r="E365" s="316" t="s">
        <v>409</v>
      </c>
      <c r="F365" s="316" t="s">
        <v>403</v>
      </c>
      <c r="G365" s="316" t="s">
        <v>426</v>
      </c>
      <c r="H365" s="316" t="s">
        <v>401</v>
      </c>
      <c r="I365" s="316" t="s">
        <v>309</v>
      </c>
      <c r="J365" s="316" t="s">
        <v>946</v>
      </c>
      <c r="K365" s="36">
        <v>44</v>
      </c>
      <c r="L365" s="317">
        <v>0.36974999308586121</v>
      </c>
      <c r="M365" s="317"/>
      <c r="N365" s="36">
        <v>140</v>
      </c>
      <c r="O365" s="317">
        <v>0.32036998867988592</v>
      </c>
      <c r="P365" s="317"/>
      <c r="Q365" s="36">
        <v>140</v>
      </c>
      <c r="R365" s="317">
        <v>0.32036998867988592</v>
      </c>
      <c r="S365" s="317"/>
      <c r="T365" t="s">
        <v>401</v>
      </c>
      <c r="BA365" s="395">
        <v>1</v>
      </c>
      <c r="BB365" s="396" t="s">
        <v>861</v>
      </c>
      <c r="BC365" t="str">
        <f t="shared" si="76"/>
        <v>7A1</v>
      </c>
      <c r="BD365" t="str">
        <f t="shared" si="77"/>
        <v>NAoMe_initial_diagnosis_year</v>
      </c>
      <c r="BE365" s="397" t="s">
        <v>862</v>
      </c>
      <c r="BF365" t="str">
        <f t="shared" si="78"/>
        <v>2023</v>
      </c>
      <c r="BG365">
        <f t="shared" si="79"/>
        <v>44</v>
      </c>
      <c r="BH365" s="398">
        <f t="shared" si="80"/>
        <v>0.36974999308586121</v>
      </c>
      <c r="BO365" s="33"/>
    </row>
    <row r="366" spans="1:67">
      <c r="A366" s="316" t="s">
        <v>27</v>
      </c>
      <c r="B366" t="s">
        <v>401</v>
      </c>
      <c r="C366" t="s">
        <v>910</v>
      </c>
      <c r="D366" t="s">
        <v>314</v>
      </c>
      <c r="E366" s="316" t="s">
        <v>409</v>
      </c>
      <c r="F366" s="316" t="s">
        <v>403</v>
      </c>
      <c r="G366" s="316" t="s">
        <v>426</v>
      </c>
      <c r="H366" s="316" t="s">
        <v>401</v>
      </c>
      <c r="I366" s="316" t="s">
        <v>331</v>
      </c>
      <c r="J366" s="316" t="s">
        <v>332</v>
      </c>
      <c r="K366" s="36">
        <v>8</v>
      </c>
      <c r="L366" s="317">
        <v>6.7230001091957092E-2</v>
      </c>
      <c r="M366" s="317">
        <v>0.1066699996590614</v>
      </c>
      <c r="N366" s="36">
        <v>32</v>
      </c>
      <c r="O366" s="317">
        <v>7.3229998350143433E-2</v>
      </c>
      <c r="P366" s="317">
        <v>9.8459996283054352E-2</v>
      </c>
      <c r="Q366" s="36">
        <v>32</v>
      </c>
      <c r="R366" s="317">
        <v>7.3229998350143433E-2</v>
      </c>
      <c r="S366" s="317">
        <v>9.8459996283054352E-2</v>
      </c>
      <c r="T366" t="s">
        <v>401</v>
      </c>
      <c r="BA366" s="395">
        <v>1</v>
      </c>
      <c r="BB366" s="396" t="s">
        <v>861</v>
      </c>
      <c r="BC366" t="str">
        <f t="shared" si="76"/>
        <v>7A1</v>
      </c>
      <c r="BD366" t="str">
        <f t="shared" si="77"/>
        <v>NAoMe_initial_disease_group</v>
      </c>
      <c r="BE366" s="397" t="s">
        <v>862</v>
      </c>
      <c r="BF366" t="str">
        <f t="shared" si="78"/>
        <v>Advanced M0</v>
      </c>
      <c r="BG366">
        <f t="shared" si="79"/>
        <v>8</v>
      </c>
      <c r="BH366" s="398">
        <f t="shared" si="80"/>
        <v>6.7230001091957092E-2</v>
      </c>
      <c r="BO366" s="33"/>
    </row>
    <row r="367" spans="1:67">
      <c r="A367" s="316" t="s">
        <v>27</v>
      </c>
      <c r="B367" t="s">
        <v>401</v>
      </c>
      <c r="C367" t="s">
        <v>910</v>
      </c>
      <c r="D367" t="s">
        <v>314</v>
      </c>
      <c r="E367" s="316" t="s">
        <v>409</v>
      </c>
      <c r="F367" s="316" t="s">
        <v>403</v>
      </c>
      <c r="G367" s="316" t="s">
        <v>426</v>
      </c>
      <c r="H367" s="316" t="s">
        <v>401</v>
      </c>
      <c r="I367" s="316" t="s">
        <v>331</v>
      </c>
      <c r="J367" s="316" t="s">
        <v>333</v>
      </c>
      <c r="K367" s="36">
        <v>40</v>
      </c>
      <c r="L367" s="317">
        <v>0.33612999320030212</v>
      </c>
      <c r="M367" s="317">
        <v>0.53333002328872681</v>
      </c>
      <c r="N367" s="36">
        <v>178</v>
      </c>
      <c r="O367" s="317">
        <v>0.40731999278068542</v>
      </c>
      <c r="P367" s="317">
        <v>0.54768997430801392</v>
      </c>
      <c r="Q367" s="36">
        <v>178</v>
      </c>
      <c r="R367" s="317">
        <v>0.40731999278068542</v>
      </c>
      <c r="S367" s="317">
        <v>0.54768997430801392</v>
      </c>
      <c r="T367" t="s">
        <v>401</v>
      </c>
      <c r="BA367" s="395">
        <v>1</v>
      </c>
      <c r="BB367" s="396" t="s">
        <v>861</v>
      </c>
      <c r="BC367" t="str">
        <f t="shared" si="76"/>
        <v>7A1</v>
      </c>
      <c r="BD367" t="str">
        <f t="shared" si="77"/>
        <v>NAoMe_initial_disease_group</v>
      </c>
      <c r="BE367" s="397" t="s">
        <v>862</v>
      </c>
      <c r="BF367" t="str">
        <f t="shared" si="78"/>
        <v>Advanced M1</v>
      </c>
      <c r="BG367">
        <f t="shared" si="79"/>
        <v>40</v>
      </c>
      <c r="BH367" s="398">
        <f t="shared" si="80"/>
        <v>0.33612999320030212</v>
      </c>
      <c r="BO367" s="33"/>
    </row>
    <row r="368" spans="1:67">
      <c r="A368" s="316" t="s">
        <v>27</v>
      </c>
      <c r="B368" t="s">
        <v>401</v>
      </c>
      <c r="C368" t="s">
        <v>910</v>
      </c>
      <c r="D368" t="s">
        <v>314</v>
      </c>
      <c r="E368" s="316" t="s">
        <v>409</v>
      </c>
      <c r="F368" s="316" t="s">
        <v>403</v>
      </c>
      <c r="G368" s="316" t="s">
        <v>426</v>
      </c>
      <c r="H368" s="316" t="s">
        <v>401</v>
      </c>
      <c r="I368" s="316" t="s">
        <v>331</v>
      </c>
      <c r="J368" s="316" t="s">
        <v>334</v>
      </c>
      <c r="K368" s="36">
        <v>2</v>
      </c>
      <c r="L368" s="317">
        <v>1.6809999942779541E-2</v>
      </c>
      <c r="M368" s="317">
        <v>2.6669999584555629E-2</v>
      </c>
      <c r="N368" s="36">
        <v>6</v>
      </c>
      <c r="O368" s="317">
        <v>1.372999977320433E-2</v>
      </c>
      <c r="P368" s="317">
        <v>1.8459999933838841E-2</v>
      </c>
      <c r="Q368" s="36">
        <v>6</v>
      </c>
      <c r="R368" s="317">
        <v>1.372999977320433E-2</v>
      </c>
      <c r="S368" s="317">
        <v>1.8459999933838841E-2</v>
      </c>
      <c r="T368" t="s">
        <v>401</v>
      </c>
      <c r="BA368" s="395">
        <v>1</v>
      </c>
      <c r="BB368" s="396" t="s">
        <v>861</v>
      </c>
      <c r="BC368" t="str">
        <f t="shared" si="76"/>
        <v>7A1</v>
      </c>
      <c r="BD368" t="str">
        <f t="shared" si="77"/>
        <v>NAoMe_initial_disease_group</v>
      </c>
      <c r="BE368" s="397" t="s">
        <v>862</v>
      </c>
      <c r="BF368" t="str">
        <f t="shared" si="78"/>
        <v>DCIS</v>
      </c>
      <c r="BG368">
        <f t="shared" si="79"/>
        <v>2</v>
      </c>
      <c r="BH368" s="398">
        <f t="shared" si="80"/>
        <v>1.6809999942779541E-2</v>
      </c>
      <c r="BO368" s="33"/>
    </row>
    <row r="369" spans="1:67">
      <c r="A369" s="316" t="s">
        <v>27</v>
      </c>
      <c r="B369" t="s">
        <v>401</v>
      </c>
      <c r="C369" t="s">
        <v>910</v>
      </c>
      <c r="D369" t="s">
        <v>314</v>
      </c>
      <c r="E369" s="316" t="s">
        <v>409</v>
      </c>
      <c r="F369" s="316" t="s">
        <v>403</v>
      </c>
      <c r="G369" s="316" t="s">
        <v>426</v>
      </c>
      <c r="H369" s="316" t="s">
        <v>401</v>
      </c>
      <c r="I369" s="316" t="s">
        <v>331</v>
      </c>
      <c r="J369" s="316" t="s">
        <v>335</v>
      </c>
      <c r="K369" s="36">
        <v>25</v>
      </c>
      <c r="L369" s="317">
        <v>0.21007999777793879</v>
      </c>
      <c r="M369" s="317">
        <v>0.33333000540733337</v>
      </c>
      <c r="N369" s="36">
        <v>109</v>
      </c>
      <c r="O369" s="317">
        <v>0.24943000078201291</v>
      </c>
      <c r="P369" s="317">
        <v>0.33537998795509338</v>
      </c>
      <c r="Q369" s="36">
        <v>109</v>
      </c>
      <c r="R369" s="317">
        <v>0.24943000078201291</v>
      </c>
      <c r="S369" s="317">
        <v>0.33537998795509338</v>
      </c>
      <c r="T369" t="s">
        <v>401</v>
      </c>
      <c r="BA369" s="395">
        <v>1</v>
      </c>
      <c r="BB369" s="396" t="s">
        <v>861</v>
      </c>
      <c r="BC369" t="str">
        <f t="shared" si="76"/>
        <v>7A1</v>
      </c>
      <c r="BD369" t="str">
        <f t="shared" si="77"/>
        <v>NAoMe_initial_disease_group</v>
      </c>
      <c r="BE369" s="397" t="s">
        <v>862</v>
      </c>
      <c r="BF369" t="str">
        <f t="shared" si="78"/>
        <v>Early invasive</v>
      </c>
      <c r="BG369">
        <f t="shared" si="79"/>
        <v>25</v>
      </c>
      <c r="BH369" s="398">
        <f t="shared" si="80"/>
        <v>0.21007999777793879</v>
      </c>
      <c r="BO369" s="33"/>
    </row>
    <row r="370" spans="1:67">
      <c r="A370" s="316" t="s">
        <v>27</v>
      </c>
      <c r="B370" t="s">
        <v>401</v>
      </c>
      <c r="C370" t="s">
        <v>910</v>
      </c>
      <c r="D370" t="s">
        <v>314</v>
      </c>
      <c r="E370" s="316" t="s">
        <v>409</v>
      </c>
      <c r="F370" s="316" t="s">
        <v>403</v>
      </c>
      <c r="G370" s="316" t="s">
        <v>426</v>
      </c>
      <c r="H370" s="316" t="s">
        <v>401</v>
      </c>
      <c r="I370" s="316" t="s">
        <v>331</v>
      </c>
      <c r="J370" s="316" t="s">
        <v>337</v>
      </c>
      <c r="K370" s="36">
        <v>44</v>
      </c>
      <c r="L370" s="317">
        <v>0.36974999308586121</v>
      </c>
      <c r="M370" s="317"/>
      <c r="N370" s="36">
        <v>112</v>
      </c>
      <c r="O370" s="317">
        <v>0.25628998875617981</v>
      </c>
      <c r="P370" s="317"/>
      <c r="Q370" s="36">
        <v>112</v>
      </c>
      <c r="R370" s="317">
        <v>0.25628998875617981</v>
      </c>
      <c r="S370" s="317"/>
      <c r="T370" t="s">
        <v>401</v>
      </c>
      <c r="BA370" s="395">
        <v>1</v>
      </c>
      <c r="BB370" s="396" t="s">
        <v>861</v>
      </c>
      <c r="BC370" t="str">
        <f t="shared" si="76"/>
        <v>7A1</v>
      </c>
      <c r="BD370" t="str">
        <f t="shared" si="77"/>
        <v>NAoMe_initial_disease_group</v>
      </c>
      <c r="BE370" s="397" t="s">
        <v>862</v>
      </c>
      <c r="BF370" t="str">
        <f t="shared" si="78"/>
        <v>Unknown stage</v>
      </c>
      <c r="BG370">
        <f t="shared" si="79"/>
        <v>44</v>
      </c>
      <c r="BH370" s="398">
        <f t="shared" si="80"/>
        <v>0.36974999308586121</v>
      </c>
      <c r="BO370" s="33"/>
    </row>
    <row r="371" spans="1:67">
      <c r="A371" s="316" t="s">
        <v>27</v>
      </c>
      <c r="B371" t="s">
        <v>401</v>
      </c>
      <c r="C371" t="s">
        <v>910</v>
      </c>
      <c r="D371" t="s">
        <v>314</v>
      </c>
      <c r="E371" s="316" t="s">
        <v>409</v>
      </c>
      <c r="F371" s="316" t="s">
        <v>403</v>
      </c>
      <c r="G371" s="316" t="s">
        <v>426</v>
      </c>
      <c r="H371" s="316" t="s">
        <v>401</v>
      </c>
      <c r="I371" s="316" t="s">
        <v>656</v>
      </c>
      <c r="J371" s="316" t="s">
        <v>286</v>
      </c>
      <c r="K371" s="36">
        <v>0</v>
      </c>
      <c r="L371" s="317">
        <v>0</v>
      </c>
      <c r="M371" s="317"/>
      <c r="N371" s="36">
        <v>0</v>
      </c>
      <c r="O371" s="317">
        <v>0</v>
      </c>
      <c r="P371" s="317"/>
      <c r="Q371" s="36">
        <v>0</v>
      </c>
      <c r="R371" s="317">
        <v>0</v>
      </c>
      <c r="S371" s="317"/>
      <c r="T371" t="s">
        <v>401</v>
      </c>
      <c r="BA371" s="395">
        <v>1</v>
      </c>
      <c r="BB371" s="396" t="s">
        <v>861</v>
      </c>
      <c r="BC371" t="str">
        <f t="shared" si="76"/>
        <v>7A1</v>
      </c>
      <c r="BD371" t="str">
        <f t="shared" si="77"/>
        <v>NAoMe_initial_ethnicity_grp</v>
      </c>
      <c r="BE371" s="397" t="s">
        <v>862</v>
      </c>
      <c r="BF371" t="str">
        <f t="shared" si="78"/>
        <v>Asian or Asian British</v>
      </c>
      <c r="BG371">
        <f t="shared" si="79"/>
        <v>0</v>
      </c>
      <c r="BH371" s="398">
        <f t="shared" si="80"/>
        <v>0</v>
      </c>
      <c r="BO371" s="33"/>
    </row>
    <row r="372" spans="1:67">
      <c r="A372" s="316" t="s">
        <v>27</v>
      </c>
      <c r="B372" t="s">
        <v>401</v>
      </c>
      <c r="C372" t="s">
        <v>910</v>
      </c>
      <c r="D372" t="s">
        <v>314</v>
      </c>
      <c r="E372" s="316" t="s">
        <v>409</v>
      </c>
      <c r="F372" s="316" t="s">
        <v>403</v>
      </c>
      <c r="G372" s="316" t="s">
        <v>426</v>
      </c>
      <c r="H372" s="316" t="s">
        <v>401</v>
      </c>
      <c r="I372" s="316" t="s">
        <v>656</v>
      </c>
      <c r="J372" s="316" t="s">
        <v>287</v>
      </c>
      <c r="K372" s="36">
        <v>0</v>
      </c>
      <c r="L372" s="317">
        <v>0</v>
      </c>
      <c r="M372" s="317"/>
      <c r="N372" s="36">
        <v>0</v>
      </c>
      <c r="O372" s="317">
        <v>0</v>
      </c>
      <c r="P372" s="317"/>
      <c r="Q372" s="36">
        <v>0</v>
      </c>
      <c r="R372" s="317">
        <v>0</v>
      </c>
      <c r="S372" s="317"/>
      <c r="T372" t="s">
        <v>401</v>
      </c>
      <c r="BA372" s="395">
        <v>1</v>
      </c>
      <c r="BB372" s="396" t="s">
        <v>861</v>
      </c>
      <c r="BC372" t="str">
        <f t="shared" si="76"/>
        <v>7A1</v>
      </c>
      <c r="BD372" t="str">
        <f t="shared" si="77"/>
        <v>NAoMe_initial_ethnicity_grp</v>
      </c>
      <c r="BE372" s="397" t="s">
        <v>862</v>
      </c>
      <c r="BF372" t="str">
        <f t="shared" si="78"/>
        <v>Black or Black British</v>
      </c>
      <c r="BG372">
        <f t="shared" si="79"/>
        <v>0</v>
      </c>
      <c r="BH372" s="398">
        <f t="shared" si="80"/>
        <v>0</v>
      </c>
      <c r="BO372" s="33"/>
    </row>
    <row r="373" spans="1:67">
      <c r="A373" s="316" t="s">
        <v>27</v>
      </c>
      <c r="B373" t="s">
        <v>401</v>
      </c>
      <c r="C373" t="s">
        <v>910</v>
      </c>
      <c r="D373" t="s">
        <v>314</v>
      </c>
      <c r="E373" s="316" t="s">
        <v>409</v>
      </c>
      <c r="F373" s="316" t="s">
        <v>403</v>
      </c>
      <c r="G373" s="316" t="s">
        <v>426</v>
      </c>
      <c r="H373" s="316" t="s">
        <v>401</v>
      </c>
      <c r="I373" s="316" t="s">
        <v>656</v>
      </c>
      <c r="J373" s="316" t="s">
        <v>259</v>
      </c>
      <c r="K373" s="36">
        <v>0</v>
      </c>
      <c r="L373" s="317">
        <v>0</v>
      </c>
      <c r="M373" s="317"/>
      <c r="N373" s="36">
        <v>0</v>
      </c>
      <c r="O373" s="317">
        <v>0</v>
      </c>
      <c r="P373" s="317"/>
      <c r="Q373" s="36">
        <v>0</v>
      </c>
      <c r="R373" s="317">
        <v>0</v>
      </c>
      <c r="S373" s="317"/>
      <c r="T373" t="s">
        <v>401</v>
      </c>
      <c r="BA373" s="395">
        <v>1</v>
      </c>
      <c r="BB373" s="396" t="s">
        <v>861</v>
      </c>
      <c r="BC373" t="str">
        <f t="shared" si="76"/>
        <v>7A1</v>
      </c>
      <c r="BD373" t="str">
        <f t="shared" si="77"/>
        <v>NAoMe_initial_ethnicity_grp</v>
      </c>
      <c r="BE373" s="397" t="s">
        <v>862</v>
      </c>
      <c r="BF373" t="str">
        <f t="shared" si="78"/>
        <v>Mixed</v>
      </c>
      <c r="BG373">
        <f t="shared" si="79"/>
        <v>0</v>
      </c>
      <c r="BH373" s="398">
        <f t="shared" si="80"/>
        <v>0</v>
      </c>
      <c r="BO373" s="33"/>
    </row>
    <row r="374" spans="1:67">
      <c r="A374" s="316" t="s">
        <v>27</v>
      </c>
      <c r="B374" t="s">
        <v>401</v>
      </c>
      <c r="C374" t="s">
        <v>910</v>
      </c>
      <c r="D374" t="s">
        <v>314</v>
      </c>
      <c r="E374" s="316" t="s">
        <v>409</v>
      </c>
      <c r="F374" s="316" t="s">
        <v>403</v>
      </c>
      <c r="G374" s="316" t="s">
        <v>426</v>
      </c>
      <c r="H374" s="316" t="s">
        <v>401</v>
      </c>
      <c r="I374" s="316" t="s">
        <v>656</v>
      </c>
      <c r="J374" s="316" t="s">
        <v>288</v>
      </c>
      <c r="K374" s="36">
        <v>0</v>
      </c>
      <c r="L374" s="317">
        <v>0</v>
      </c>
      <c r="M374" s="317"/>
      <c r="N374" s="36">
        <v>0</v>
      </c>
      <c r="O374" s="317">
        <v>0</v>
      </c>
      <c r="P374" s="317"/>
      <c r="Q374" s="36">
        <v>0</v>
      </c>
      <c r="R374" s="317">
        <v>0</v>
      </c>
      <c r="S374" s="317"/>
      <c r="T374" t="s">
        <v>401</v>
      </c>
      <c r="BA374" s="395">
        <v>1</v>
      </c>
      <c r="BB374" s="396" t="s">
        <v>861</v>
      </c>
      <c r="BC374" t="str">
        <f t="shared" si="76"/>
        <v>7A1</v>
      </c>
      <c r="BD374" t="str">
        <f t="shared" si="77"/>
        <v>NAoMe_initial_ethnicity_grp</v>
      </c>
      <c r="BE374" s="397" t="s">
        <v>862</v>
      </c>
      <c r="BF374" t="str">
        <f t="shared" si="78"/>
        <v>Other Ethnic Group</v>
      </c>
      <c r="BG374">
        <f t="shared" si="79"/>
        <v>0</v>
      </c>
      <c r="BH374" s="398">
        <f t="shared" si="80"/>
        <v>0</v>
      </c>
      <c r="BO374" s="33"/>
    </row>
    <row r="375" spans="1:67">
      <c r="A375" s="316" t="s">
        <v>27</v>
      </c>
      <c r="B375" t="s">
        <v>401</v>
      </c>
      <c r="C375" t="s">
        <v>910</v>
      </c>
      <c r="D375" t="s">
        <v>314</v>
      </c>
      <c r="E375" s="316" t="s">
        <v>409</v>
      </c>
      <c r="F375" s="316" t="s">
        <v>403</v>
      </c>
      <c r="G375" s="316" t="s">
        <v>426</v>
      </c>
      <c r="H375" s="316" t="s">
        <v>401</v>
      </c>
      <c r="I375" s="316" t="s">
        <v>656</v>
      </c>
      <c r="J375" s="316" t="s">
        <v>260</v>
      </c>
      <c r="K375" s="36">
        <v>119</v>
      </c>
      <c r="L375" s="317">
        <v>1</v>
      </c>
      <c r="M375" s="317"/>
      <c r="N375" s="36">
        <v>437</v>
      </c>
      <c r="O375" s="317">
        <v>1</v>
      </c>
      <c r="P375" s="317"/>
      <c r="Q375" s="36">
        <v>437</v>
      </c>
      <c r="R375" s="317">
        <v>1</v>
      </c>
      <c r="S375" s="317"/>
      <c r="T375" t="s">
        <v>401</v>
      </c>
      <c r="BA375" s="395">
        <v>1</v>
      </c>
      <c r="BB375" s="396" t="s">
        <v>861</v>
      </c>
      <c r="BC375" t="str">
        <f t="shared" si="76"/>
        <v>7A1</v>
      </c>
      <c r="BD375" t="str">
        <f t="shared" si="77"/>
        <v>NAoMe_initial_ethnicity_grp</v>
      </c>
      <c r="BE375" s="397" t="s">
        <v>862</v>
      </c>
      <c r="BF375" t="str">
        <f t="shared" si="78"/>
        <v>Unknown</v>
      </c>
      <c r="BG375">
        <f t="shared" si="79"/>
        <v>119</v>
      </c>
      <c r="BH375" s="398">
        <f t="shared" si="80"/>
        <v>1</v>
      </c>
      <c r="BO375" s="33"/>
    </row>
    <row r="376" spans="1:67">
      <c r="A376" s="316" t="s">
        <v>27</v>
      </c>
      <c r="B376" t="s">
        <v>401</v>
      </c>
      <c r="C376" t="s">
        <v>910</v>
      </c>
      <c r="D376" t="s">
        <v>314</v>
      </c>
      <c r="E376" s="316" t="s">
        <v>409</v>
      </c>
      <c r="F376" s="316" t="s">
        <v>403</v>
      </c>
      <c r="G376" s="316" t="s">
        <v>426</v>
      </c>
      <c r="H376" s="316" t="s">
        <v>401</v>
      </c>
      <c r="I376" s="316" t="s">
        <v>656</v>
      </c>
      <c r="J376" s="316" t="s">
        <v>258</v>
      </c>
      <c r="K376" s="36">
        <v>0</v>
      </c>
      <c r="L376" s="317">
        <v>0</v>
      </c>
      <c r="M376" s="317"/>
      <c r="N376" s="36">
        <v>0</v>
      </c>
      <c r="O376" s="317">
        <v>0</v>
      </c>
      <c r="P376" s="317"/>
      <c r="Q376" s="36">
        <v>0</v>
      </c>
      <c r="R376" s="317">
        <v>0</v>
      </c>
      <c r="S376" s="317"/>
      <c r="T376" t="s">
        <v>401</v>
      </c>
      <c r="BA376" s="395">
        <v>1</v>
      </c>
      <c r="BB376" s="396" t="s">
        <v>861</v>
      </c>
      <c r="BC376" t="str">
        <f t="shared" si="76"/>
        <v>7A1</v>
      </c>
      <c r="BD376" t="str">
        <f t="shared" si="77"/>
        <v>NAoMe_initial_ethnicity_grp</v>
      </c>
      <c r="BE376" s="397" t="s">
        <v>862</v>
      </c>
      <c r="BF376" t="str">
        <f t="shared" si="78"/>
        <v>White</v>
      </c>
      <c r="BG376">
        <f t="shared" si="79"/>
        <v>0</v>
      </c>
      <c r="BH376" s="398">
        <f t="shared" si="80"/>
        <v>0</v>
      </c>
      <c r="BO376" s="33"/>
    </row>
    <row r="377" spans="1:67">
      <c r="A377" s="316" t="s">
        <v>27</v>
      </c>
      <c r="B377" t="s">
        <v>401</v>
      </c>
      <c r="C377" t="s">
        <v>910</v>
      </c>
      <c r="D377" t="s">
        <v>314</v>
      </c>
      <c r="E377" s="316" t="s">
        <v>409</v>
      </c>
      <c r="F377" s="316" t="s">
        <v>403</v>
      </c>
      <c r="G377" s="316" t="s">
        <v>426</v>
      </c>
      <c r="H377" s="316" t="s">
        <v>401</v>
      </c>
      <c r="I377" s="316" t="s">
        <v>657</v>
      </c>
      <c r="J377" s="316" t="s">
        <v>817</v>
      </c>
      <c r="K377" s="36">
        <v>109</v>
      </c>
      <c r="L377" s="317">
        <v>0.91597002744674683</v>
      </c>
      <c r="M377" s="317"/>
      <c r="N377" s="36">
        <v>414</v>
      </c>
      <c r="O377" s="317">
        <v>0.94736999273300171</v>
      </c>
      <c r="P377" s="317"/>
      <c r="Q377" s="36">
        <v>414</v>
      </c>
      <c r="R377" s="317">
        <v>0.94736999273300171</v>
      </c>
      <c r="S377" s="317"/>
      <c r="T377" t="s">
        <v>401</v>
      </c>
      <c r="BA377" s="395">
        <v>1</v>
      </c>
      <c r="BB377" s="396" t="s">
        <v>861</v>
      </c>
      <c r="BC377" t="str">
        <f t="shared" si="76"/>
        <v>7A1</v>
      </c>
      <c r="BD377" t="str">
        <f t="shared" si="77"/>
        <v>NAoMe_initial_final_route</v>
      </c>
      <c r="BE377" s="397" t="s">
        <v>862</v>
      </c>
      <c r="BF377" t="str">
        <f t="shared" si="78"/>
        <v>Not screened</v>
      </c>
      <c r="BG377">
        <f t="shared" si="79"/>
        <v>109</v>
      </c>
      <c r="BH377" s="398">
        <f t="shared" si="80"/>
        <v>0.91597002744674683</v>
      </c>
      <c r="BO377" s="33"/>
    </row>
    <row r="378" spans="1:67">
      <c r="A378" s="316" t="s">
        <v>27</v>
      </c>
      <c r="B378" t="s">
        <v>401</v>
      </c>
      <c r="C378" t="s">
        <v>910</v>
      </c>
      <c r="D378" t="s">
        <v>314</v>
      </c>
      <c r="E378" s="316" t="s">
        <v>409</v>
      </c>
      <c r="F378" s="316" t="s">
        <v>403</v>
      </c>
      <c r="G378" s="316" t="s">
        <v>426</v>
      </c>
      <c r="H378" s="316" t="s">
        <v>401</v>
      </c>
      <c r="I378" s="316" t="s">
        <v>657</v>
      </c>
      <c r="J378" s="316" t="s">
        <v>352</v>
      </c>
      <c r="K378" s="36">
        <v>10</v>
      </c>
      <c r="L378" s="317">
        <v>8.4030002355575562E-2</v>
      </c>
      <c r="M378" s="317"/>
      <c r="N378" s="36">
        <v>23</v>
      </c>
      <c r="O378" s="317">
        <v>5.2629999816417687E-2</v>
      </c>
      <c r="P378" s="317"/>
      <c r="Q378" s="36">
        <v>23</v>
      </c>
      <c r="R378" s="317">
        <v>5.2629999816417687E-2</v>
      </c>
      <c r="S378" s="317"/>
      <c r="T378" t="s">
        <v>401</v>
      </c>
      <c r="BA378" s="395">
        <v>1</v>
      </c>
      <c r="BB378" s="396" t="s">
        <v>861</v>
      </c>
      <c r="BC378" t="str">
        <f t="shared" si="76"/>
        <v>7A1</v>
      </c>
      <c r="BD378" t="str">
        <f t="shared" si="77"/>
        <v>NAoMe_initial_final_route</v>
      </c>
      <c r="BE378" s="397" t="s">
        <v>862</v>
      </c>
      <c r="BF378" t="str">
        <f t="shared" si="78"/>
        <v>Screening</v>
      </c>
      <c r="BG378">
        <f t="shared" si="79"/>
        <v>10</v>
      </c>
      <c r="BH378" s="398">
        <f t="shared" si="80"/>
        <v>8.4030002355575562E-2</v>
      </c>
      <c r="BO378" s="33"/>
    </row>
    <row r="379" spans="1:67">
      <c r="A379" s="316" t="s">
        <v>27</v>
      </c>
      <c r="B379" t="s">
        <v>401</v>
      </c>
      <c r="C379" t="s">
        <v>910</v>
      </c>
      <c r="D379" t="s">
        <v>314</v>
      </c>
      <c r="E379" s="316" t="s">
        <v>409</v>
      </c>
      <c r="F379" s="316" t="s">
        <v>403</v>
      </c>
      <c r="G379" s="316" t="s">
        <v>426</v>
      </c>
      <c r="H379" s="316" t="s">
        <v>401</v>
      </c>
      <c r="I379" s="316" t="s">
        <v>303</v>
      </c>
      <c r="J379" s="316" t="s">
        <v>308</v>
      </c>
      <c r="K379" s="36">
        <v>46</v>
      </c>
      <c r="L379" s="317">
        <v>0.38655000925064092</v>
      </c>
      <c r="M379" s="317"/>
      <c r="N379" s="36">
        <v>112</v>
      </c>
      <c r="O379" s="317">
        <v>0.25628998875617981</v>
      </c>
      <c r="P379" s="317"/>
      <c r="Q379" s="36">
        <v>112</v>
      </c>
      <c r="R379" s="317">
        <v>0.25628998875617981</v>
      </c>
      <c r="S379" s="317"/>
      <c r="T379" t="s">
        <v>401</v>
      </c>
      <c r="BA379" s="395">
        <v>1</v>
      </c>
      <c r="BB379" s="396" t="s">
        <v>861</v>
      </c>
      <c r="BC379" t="str">
        <f t="shared" si="76"/>
        <v>7A1</v>
      </c>
      <c r="BD379" t="str">
        <f t="shared" si="77"/>
        <v>NAoMe_initial_final_stage_tum</v>
      </c>
      <c r="BE379" s="397" t="s">
        <v>862</v>
      </c>
      <c r="BF379" t="str">
        <f t="shared" si="78"/>
        <v>Not staged/Unstated</v>
      </c>
      <c r="BG379">
        <f t="shared" si="79"/>
        <v>46</v>
      </c>
      <c r="BH379" s="398">
        <f t="shared" si="80"/>
        <v>0.38655000925064092</v>
      </c>
      <c r="BO379" s="33"/>
    </row>
    <row r="380" spans="1:67">
      <c r="A380" s="316" t="s">
        <v>27</v>
      </c>
      <c r="B380" t="s">
        <v>401</v>
      </c>
      <c r="C380" t="s">
        <v>910</v>
      </c>
      <c r="D380" t="s">
        <v>314</v>
      </c>
      <c r="E380" s="316" t="s">
        <v>409</v>
      </c>
      <c r="F380" s="318" t="s">
        <v>403</v>
      </c>
      <c r="G380" s="318" t="s">
        <v>426</v>
      </c>
      <c r="H380" s="318" t="s">
        <v>401</v>
      </c>
      <c r="I380" s="316" t="s">
        <v>303</v>
      </c>
      <c r="J380" s="316" t="s">
        <v>304</v>
      </c>
      <c r="K380" s="36">
        <v>2</v>
      </c>
      <c r="L380" s="317">
        <v>1.6809999942779541E-2</v>
      </c>
      <c r="M380" s="317">
        <v>2.7400000020861629E-2</v>
      </c>
      <c r="N380" s="36">
        <v>6</v>
      </c>
      <c r="O380" s="317">
        <v>1.372999977320433E-2</v>
      </c>
      <c r="P380" s="317">
        <v>1.8459999933838841E-2</v>
      </c>
      <c r="Q380" s="36">
        <v>6</v>
      </c>
      <c r="R380" s="317">
        <v>1.372999977320433E-2</v>
      </c>
      <c r="S380" s="317">
        <v>1.8459999933838841E-2</v>
      </c>
      <c r="T380" t="s">
        <v>401</v>
      </c>
      <c r="BA380" s="395">
        <v>1</v>
      </c>
      <c r="BB380" s="396" t="s">
        <v>861</v>
      </c>
      <c r="BC380" t="str">
        <f t="shared" si="76"/>
        <v>7A1</v>
      </c>
      <c r="BD380" t="str">
        <f t="shared" si="77"/>
        <v>NAoMe_initial_final_stage_tum</v>
      </c>
      <c r="BE380" s="397" t="s">
        <v>862</v>
      </c>
      <c r="BF380" t="str">
        <f t="shared" si="78"/>
        <v>Stage 0</v>
      </c>
      <c r="BG380">
        <f t="shared" si="79"/>
        <v>2</v>
      </c>
      <c r="BH380" s="398">
        <f t="shared" si="80"/>
        <v>1.6809999942779541E-2</v>
      </c>
      <c r="BO380" s="33"/>
    </row>
    <row r="381" spans="1:67">
      <c r="A381" s="316" t="s">
        <v>27</v>
      </c>
      <c r="B381" t="s">
        <v>401</v>
      </c>
      <c r="C381" t="s">
        <v>910</v>
      </c>
      <c r="D381" t="s">
        <v>314</v>
      </c>
      <c r="E381" s="316" t="s">
        <v>409</v>
      </c>
      <c r="F381" s="316" t="s">
        <v>403</v>
      </c>
      <c r="G381" s="316" t="s">
        <v>426</v>
      </c>
      <c r="H381" s="316" t="s">
        <v>401</v>
      </c>
      <c r="I381" s="316" t="s">
        <v>303</v>
      </c>
      <c r="J381" s="316" t="s">
        <v>305</v>
      </c>
      <c r="K381" s="36">
        <v>2</v>
      </c>
      <c r="L381" s="317">
        <v>1.6809999942779541E-2</v>
      </c>
      <c r="M381" s="317">
        <v>2.7400000020861629E-2</v>
      </c>
      <c r="N381" s="36">
        <v>29</v>
      </c>
      <c r="O381" s="317">
        <v>6.6359996795654297E-2</v>
      </c>
      <c r="P381" s="317">
        <v>8.9230000972747803E-2</v>
      </c>
      <c r="Q381" s="36">
        <v>29</v>
      </c>
      <c r="R381" s="317">
        <v>6.6359996795654297E-2</v>
      </c>
      <c r="S381" s="317">
        <v>8.9230000972747803E-2</v>
      </c>
      <c r="T381" t="s">
        <v>401</v>
      </c>
      <c r="BA381" s="395">
        <v>1</v>
      </c>
      <c r="BB381" s="396" t="s">
        <v>861</v>
      </c>
      <c r="BC381" t="str">
        <f t="shared" si="76"/>
        <v>7A1</v>
      </c>
      <c r="BD381" t="str">
        <f t="shared" si="77"/>
        <v>NAoMe_initial_final_stage_tum</v>
      </c>
      <c r="BE381" s="397" t="s">
        <v>862</v>
      </c>
      <c r="BF381" t="str">
        <f t="shared" si="78"/>
        <v>Stage 1</v>
      </c>
      <c r="BG381">
        <f t="shared" si="79"/>
        <v>2</v>
      </c>
      <c r="BH381" s="398">
        <f t="shared" si="80"/>
        <v>1.6809999942779541E-2</v>
      </c>
      <c r="BO381" s="33"/>
    </row>
    <row r="382" spans="1:67">
      <c r="A382" s="316" t="s">
        <v>27</v>
      </c>
      <c r="B382" t="s">
        <v>401</v>
      </c>
      <c r="C382" t="s">
        <v>910</v>
      </c>
      <c r="D382" t="s">
        <v>314</v>
      </c>
      <c r="E382" s="316" t="s">
        <v>409</v>
      </c>
      <c r="F382" s="316" t="s">
        <v>403</v>
      </c>
      <c r="G382" s="316" t="s">
        <v>426</v>
      </c>
      <c r="H382" s="316" t="s">
        <v>401</v>
      </c>
      <c r="I382" s="316" t="s">
        <v>303</v>
      </c>
      <c r="J382" s="316" t="s">
        <v>306</v>
      </c>
      <c r="K382" s="36">
        <v>12</v>
      </c>
      <c r="L382" s="317">
        <v>0.1008400022983551</v>
      </c>
      <c r="M382" s="317">
        <v>0.16437999904155731</v>
      </c>
      <c r="N382" s="36">
        <v>52</v>
      </c>
      <c r="O382" s="317">
        <v>0.118989996612072</v>
      </c>
      <c r="P382" s="317">
        <v>0.15999999642372131</v>
      </c>
      <c r="Q382" s="36">
        <v>52</v>
      </c>
      <c r="R382" s="317">
        <v>0.118989996612072</v>
      </c>
      <c r="S382" s="317">
        <v>0.15999999642372131</v>
      </c>
      <c r="T382" t="s">
        <v>401</v>
      </c>
      <c r="BA382" s="395">
        <v>1</v>
      </c>
      <c r="BB382" s="396" t="s">
        <v>861</v>
      </c>
      <c r="BC382" t="str">
        <f t="shared" si="76"/>
        <v>7A1</v>
      </c>
      <c r="BD382" t="str">
        <f t="shared" si="77"/>
        <v>NAoMe_initial_final_stage_tum</v>
      </c>
      <c r="BE382" s="397" t="s">
        <v>862</v>
      </c>
      <c r="BF382" t="str">
        <f t="shared" si="78"/>
        <v>Stage 2</v>
      </c>
      <c r="BG382">
        <f t="shared" si="79"/>
        <v>12</v>
      </c>
      <c r="BH382" s="398">
        <f t="shared" si="80"/>
        <v>0.1008400022983551</v>
      </c>
      <c r="BO382" s="33"/>
    </row>
    <row r="383" spans="1:67">
      <c r="A383" s="316" t="s">
        <v>27</v>
      </c>
      <c r="B383" t="s">
        <v>401</v>
      </c>
      <c r="C383" t="s">
        <v>910</v>
      </c>
      <c r="D383" t="s">
        <v>314</v>
      </c>
      <c r="E383" s="316" t="s">
        <v>409</v>
      </c>
      <c r="F383" s="316" t="s">
        <v>403</v>
      </c>
      <c r="G383" s="316" t="s">
        <v>426</v>
      </c>
      <c r="H383" s="316" t="s">
        <v>401</v>
      </c>
      <c r="I383" s="316" t="s">
        <v>303</v>
      </c>
      <c r="J383" s="316" t="s">
        <v>307</v>
      </c>
      <c r="K383" s="36">
        <v>17</v>
      </c>
      <c r="L383" s="317">
        <v>0.14285999536514279</v>
      </c>
      <c r="M383" s="317">
        <v>0.23287999629974371</v>
      </c>
      <c r="N383" s="36">
        <v>60</v>
      </c>
      <c r="O383" s="317">
        <v>0.13729999959468839</v>
      </c>
      <c r="P383" s="317">
        <v>0.18461999297142029</v>
      </c>
      <c r="Q383" s="36">
        <v>60</v>
      </c>
      <c r="R383" s="317">
        <v>0.13729999959468839</v>
      </c>
      <c r="S383" s="317">
        <v>0.18461999297142029</v>
      </c>
      <c r="T383" t="s">
        <v>401</v>
      </c>
      <c r="BA383" s="395">
        <v>1</v>
      </c>
      <c r="BB383" s="396" t="s">
        <v>861</v>
      </c>
      <c r="BC383" t="str">
        <f t="shared" si="76"/>
        <v>7A1</v>
      </c>
      <c r="BD383" t="str">
        <f t="shared" si="77"/>
        <v>NAoMe_initial_final_stage_tum</v>
      </c>
      <c r="BE383" s="397" t="s">
        <v>862</v>
      </c>
      <c r="BF383" t="str">
        <f t="shared" si="78"/>
        <v>Stage 3</v>
      </c>
      <c r="BG383">
        <f t="shared" si="79"/>
        <v>17</v>
      </c>
      <c r="BH383" s="398">
        <f t="shared" si="80"/>
        <v>0.14285999536514279</v>
      </c>
      <c r="BO383" s="33"/>
    </row>
    <row r="384" spans="1:67">
      <c r="A384" s="316" t="s">
        <v>27</v>
      </c>
      <c r="B384" t="s">
        <v>401</v>
      </c>
      <c r="C384" t="s">
        <v>910</v>
      </c>
      <c r="D384" t="s">
        <v>314</v>
      </c>
      <c r="E384" s="316" t="s">
        <v>409</v>
      </c>
      <c r="F384" s="316" t="s">
        <v>403</v>
      </c>
      <c r="G384" s="316" t="s">
        <v>426</v>
      </c>
      <c r="H384" s="316" t="s">
        <v>401</v>
      </c>
      <c r="I384" s="316" t="s">
        <v>303</v>
      </c>
      <c r="J384" s="316" t="s">
        <v>336</v>
      </c>
      <c r="K384" s="36">
        <v>40</v>
      </c>
      <c r="L384" s="317">
        <v>0.33612999320030212</v>
      </c>
      <c r="M384" s="317">
        <v>0.54795002937316895</v>
      </c>
      <c r="N384" s="36">
        <v>178</v>
      </c>
      <c r="O384" s="317">
        <v>0.40731999278068542</v>
      </c>
      <c r="P384" s="317">
        <v>0.54768997430801392</v>
      </c>
      <c r="Q384" s="36">
        <v>178</v>
      </c>
      <c r="R384" s="317">
        <v>0.40731999278068542</v>
      </c>
      <c r="S384" s="317">
        <v>0.54768997430801392</v>
      </c>
      <c r="T384" t="s">
        <v>401</v>
      </c>
      <c r="BA384" s="395">
        <v>1</v>
      </c>
      <c r="BB384" s="396" t="s">
        <v>861</v>
      </c>
      <c r="BC384" t="str">
        <f t="shared" si="76"/>
        <v>7A1</v>
      </c>
      <c r="BD384" t="str">
        <f t="shared" si="77"/>
        <v>NAoMe_initial_final_stage_tum</v>
      </c>
      <c r="BE384" s="397" t="s">
        <v>862</v>
      </c>
      <c r="BF384" t="str">
        <f t="shared" si="78"/>
        <v>Stage 4</v>
      </c>
      <c r="BG384">
        <f t="shared" si="79"/>
        <v>40</v>
      </c>
      <c r="BH384" s="398">
        <f t="shared" si="80"/>
        <v>0.33612999320030212</v>
      </c>
      <c r="BO384" s="33"/>
    </row>
    <row r="385" spans="1:67">
      <c r="A385" s="316" t="s">
        <v>27</v>
      </c>
      <c r="B385" t="s">
        <v>401</v>
      </c>
      <c r="C385" t="s">
        <v>910</v>
      </c>
      <c r="D385" t="s">
        <v>314</v>
      </c>
      <c r="E385" s="316" t="s">
        <v>409</v>
      </c>
      <c r="F385" s="316" t="s">
        <v>403</v>
      </c>
      <c r="G385" s="316" t="s">
        <v>426</v>
      </c>
      <c r="H385" s="316" t="s">
        <v>401</v>
      </c>
      <c r="I385" s="316" t="s">
        <v>342</v>
      </c>
      <c r="J385" s="316" t="s">
        <v>343</v>
      </c>
      <c r="K385" s="36">
        <v>44</v>
      </c>
      <c r="L385" s="317">
        <v>0.36974999308586121</v>
      </c>
      <c r="M385" s="317"/>
      <c r="N385" s="36">
        <v>112</v>
      </c>
      <c r="O385" s="317">
        <v>0.25628998875617981</v>
      </c>
      <c r="P385" s="317"/>
      <c r="Q385" s="36">
        <v>112</v>
      </c>
      <c r="R385" s="317">
        <v>0.25628998875617981</v>
      </c>
      <c r="S385" s="317"/>
      <c r="T385" t="s">
        <v>401</v>
      </c>
      <c r="BA385" s="395">
        <v>1</v>
      </c>
      <c r="BB385" s="396" t="s">
        <v>861</v>
      </c>
      <c r="BC385" t="str">
        <f t="shared" si="76"/>
        <v>7A1</v>
      </c>
      <c r="BD385" t="str">
        <f t="shared" si="77"/>
        <v>NAoMe_initial_final_stage_tum_grp</v>
      </c>
      <c r="BE385" s="397" t="s">
        <v>862</v>
      </c>
      <c r="BF385" t="str">
        <f t="shared" si="78"/>
        <v>MBC in HESAPC</v>
      </c>
      <c r="BG385">
        <f t="shared" si="79"/>
        <v>44</v>
      </c>
      <c r="BH385" s="398">
        <f t="shared" si="80"/>
        <v>0.36974999308586121</v>
      </c>
      <c r="BO385" s="33"/>
    </row>
    <row r="386" spans="1:67">
      <c r="A386" s="316" t="s">
        <v>27</v>
      </c>
      <c r="B386" t="s">
        <v>401</v>
      </c>
      <c r="C386" t="s">
        <v>910</v>
      </c>
      <c r="D386" t="s">
        <v>314</v>
      </c>
      <c r="E386" s="316" t="s">
        <v>409</v>
      </c>
      <c r="F386" s="316" t="s">
        <v>403</v>
      </c>
      <c r="G386" s="316" t="s">
        <v>426</v>
      </c>
      <c r="H386" s="316" t="s">
        <v>401</v>
      </c>
      <c r="I386" s="316" t="s">
        <v>342</v>
      </c>
      <c r="J386" s="316" t="s">
        <v>344</v>
      </c>
      <c r="K386" s="36">
        <v>35</v>
      </c>
      <c r="L386" s="317">
        <v>0.29412001371383673</v>
      </c>
      <c r="M386" s="317">
        <v>0.46667000651359558</v>
      </c>
      <c r="N386" s="36">
        <v>147</v>
      </c>
      <c r="O386" s="317">
        <v>0.3363800048828125</v>
      </c>
      <c r="P386" s="317">
        <v>0.4523099958896637</v>
      </c>
      <c r="Q386" s="36">
        <v>147</v>
      </c>
      <c r="R386" s="317">
        <v>0.3363800048828125</v>
      </c>
      <c r="S386" s="317">
        <v>0.4523099958896637</v>
      </c>
      <c r="T386" t="s">
        <v>401</v>
      </c>
      <c r="BA386" s="395">
        <v>1</v>
      </c>
      <c r="BB386" s="396" t="s">
        <v>861</v>
      </c>
      <c r="BC386" t="str">
        <f t="shared" si="76"/>
        <v>7A1</v>
      </c>
      <c r="BD386" t="str">
        <f t="shared" si="77"/>
        <v>NAoMe_initial_final_stage_tum_grp</v>
      </c>
      <c r="BE386" s="397" t="s">
        <v>862</v>
      </c>
      <c r="BF386" t="str">
        <f t="shared" si="78"/>
        <v>Stage 0-3</v>
      </c>
      <c r="BG386">
        <f t="shared" si="79"/>
        <v>35</v>
      </c>
      <c r="BH386" s="398">
        <f t="shared" si="80"/>
        <v>0.29412001371383673</v>
      </c>
      <c r="BO386" s="33"/>
    </row>
    <row r="387" spans="1:67">
      <c r="A387" s="316" t="s">
        <v>27</v>
      </c>
      <c r="B387" t="s">
        <v>401</v>
      </c>
      <c r="C387" t="s">
        <v>910</v>
      </c>
      <c r="D387" t="s">
        <v>314</v>
      </c>
      <c r="E387" s="316" t="s">
        <v>409</v>
      </c>
      <c r="F387" s="316" t="s">
        <v>403</v>
      </c>
      <c r="G387" s="316" t="s">
        <v>426</v>
      </c>
      <c r="H387" s="316" t="s">
        <v>401</v>
      </c>
      <c r="I387" s="316" t="s">
        <v>342</v>
      </c>
      <c r="J387" s="316" t="s">
        <v>336</v>
      </c>
      <c r="K387" s="36">
        <v>40</v>
      </c>
      <c r="L387" s="317">
        <v>0.33612999320030212</v>
      </c>
      <c r="M387" s="317">
        <v>0.53333002328872681</v>
      </c>
      <c r="N387" s="36">
        <v>178</v>
      </c>
      <c r="O387" s="317">
        <v>0.40731999278068542</v>
      </c>
      <c r="P387" s="317">
        <v>0.54768997430801392</v>
      </c>
      <c r="Q387" s="36">
        <v>178</v>
      </c>
      <c r="R387" s="317">
        <v>0.40731999278068542</v>
      </c>
      <c r="S387" s="317">
        <v>0.54768997430801392</v>
      </c>
      <c r="T387" t="s">
        <v>401</v>
      </c>
      <c r="BA387" s="395">
        <v>1</v>
      </c>
      <c r="BB387" s="396" t="s">
        <v>861</v>
      </c>
      <c r="BC387" t="str">
        <f t="shared" ref="BC387:BC450" si="81">E387</f>
        <v>7A1</v>
      </c>
      <c r="BD387" t="str">
        <f t="shared" ref="BD387:BD450" si="82">(LEFT(A387, LEN(A387)-7))&amp;"_"&amp;I387</f>
        <v>NAoMe_initial_final_stage_tum_grp</v>
      </c>
      <c r="BE387" s="397" t="s">
        <v>862</v>
      </c>
      <c r="BF387" t="str">
        <f t="shared" ref="BF387:BF450" si="83">J387</f>
        <v>Stage 4</v>
      </c>
      <c r="BG387">
        <f t="shared" ref="BG387:BG450" si="84">K387</f>
        <v>40</v>
      </c>
      <c r="BH387" s="398">
        <f t="shared" ref="BH387:BH450" si="85">L387</f>
        <v>0.33612999320030212</v>
      </c>
      <c r="BO387" s="33"/>
    </row>
    <row r="388" spans="1:67">
      <c r="A388" s="316" t="s">
        <v>27</v>
      </c>
      <c r="B388" t="s">
        <v>401</v>
      </c>
      <c r="C388" t="s">
        <v>910</v>
      </c>
      <c r="D388" t="s">
        <v>314</v>
      </c>
      <c r="E388" s="316" t="s">
        <v>409</v>
      </c>
      <c r="F388" s="316" t="s">
        <v>403</v>
      </c>
      <c r="G388" s="316" t="s">
        <v>426</v>
      </c>
      <c r="H388" s="316" t="s">
        <v>401</v>
      </c>
      <c r="I388" s="316" t="s">
        <v>658</v>
      </c>
      <c r="J388" s="316" t="s">
        <v>345</v>
      </c>
      <c r="K388" s="36">
        <v>119</v>
      </c>
      <c r="L388" s="317">
        <v>1</v>
      </c>
      <c r="M388" s="317"/>
      <c r="N388" s="36">
        <v>437</v>
      </c>
      <c r="O388" s="317">
        <v>1</v>
      </c>
      <c r="P388" s="317"/>
      <c r="Q388" s="36">
        <v>437</v>
      </c>
      <c r="R388" s="317">
        <v>1</v>
      </c>
      <c r="S388" s="317"/>
      <c r="T388" t="s">
        <v>401</v>
      </c>
      <c r="BA388" s="395">
        <v>1</v>
      </c>
      <c r="BB388" s="396" t="s">
        <v>861</v>
      </c>
      <c r="BC388" t="str">
        <f t="shared" si="81"/>
        <v>7A1</v>
      </c>
      <c r="BD388" t="str">
        <f t="shared" si="82"/>
        <v>NAoMe_initial_final_who_ps</v>
      </c>
      <c r="BE388" s="397" t="s">
        <v>862</v>
      </c>
      <c r="BF388" t="str">
        <f t="shared" si="83"/>
        <v>Not recorded</v>
      </c>
      <c r="BG388">
        <f t="shared" si="84"/>
        <v>119</v>
      </c>
      <c r="BH388" s="398">
        <f t="shared" si="85"/>
        <v>1</v>
      </c>
      <c r="BO388" s="33"/>
    </row>
    <row r="389" spans="1:67">
      <c r="A389" s="316" t="s">
        <v>27</v>
      </c>
      <c r="B389" t="s">
        <v>401</v>
      </c>
      <c r="C389" t="s">
        <v>910</v>
      </c>
      <c r="D389" t="s">
        <v>314</v>
      </c>
      <c r="E389" s="316" t="s">
        <v>409</v>
      </c>
      <c r="F389" s="316" t="s">
        <v>403</v>
      </c>
      <c r="G389" s="316" t="s">
        <v>426</v>
      </c>
      <c r="H389" s="316" t="s">
        <v>401</v>
      </c>
      <c r="I389" s="316" t="s">
        <v>291</v>
      </c>
      <c r="J389" s="316" t="s">
        <v>313</v>
      </c>
      <c r="K389" s="36">
        <v>119</v>
      </c>
      <c r="L389" s="317">
        <v>1</v>
      </c>
      <c r="M389" s="317"/>
      <c r="N389" s="36">
        <v>435</v>
      </c>
      <c r="O389" s="317">
        <v>0.99541997909545898</v>
      </c>
      <c r="P389" s="317"/>
      <c r="Q389" s="36">
        <v>435</v>
      </c>
      <c r="R389" s="317">
        <v>0.99541997909545898</v>
      </c>
      <c r="S389" s="317"/>
      <c r="T389" t="s">
        <v>401</v>
      </c>
      <c r="BA389" s="395">
        <v>1</v>
      </c>
      <c r="BB389" s="396" t="s">
        <v>861</v>
      </c>
      <c r="BC389" t="str">
        <f t="shared" si="81"/>
        <v>7A1</v>
      </c>
      <c r="BD389" t="str">
        <f t="shared" si="82"/>
        <v>NAoMe_initial_gender</v>
      </c>
      <c r="BE389" s="397" t="s">
        <v>862</v>
      </c>
      <c r="BF389" t="str">
        <f t="shared" si="83"/>
        <v>Female</v>
      </c>
      <c r="BG389">
        <f t="shared" si="84"/>
        <v>119</v>
      </c>
      <c r="BH389" s="398">
        <f t="shared" si="85"/>
        <v>1</v>
      </c>
      <c r="BO389" s="33"/>
    </row>
    <row r="390" spans="1:67">
      <c r="A390" s="316" t="s">
        <v>27</v>
      </c>
      <c r="B390" t="s">
        <v>401</v>
      </c>
      <c r="C390" t="s">
        <v>910</v>
      </c>
      <c r="D390" t="s">
        <v>314</v>
      </c>
      <c r="E390" s="316" t="s">
        <v>409</v>
      </c>
      <c r="F390" s="316" t="s">
        <v>403</v>
      </c>
      <c r="G390" s="316" t="s">
        <v>426</v>
      </c>
      <c r="H390" s="316" t="s">
        <v>401</v>
      </c>
      <c r="I390" s="316" t="s">
        <v>291</v>
      </c>
      <c r="J390" s="316" t="s">
        <v>293</v>
      </c>
      <c r="K390" s="36">
        <v>0</v>
      </c>
      <c r="L390" s="317">
        <v>0</v>
      </c>
      <c r="M390" s="317"/>
      <c r="N390" s="36">
        <v>2</v>
      </c>
      <c r="O390" s="317">
        <v>4.5799999497830868E-3</v>
      </c>
      <c r="P390" s="317"/>
      <c r="Q390" s="36">
        <v>2</v>
      </c>
      <c r="R390" s="317">
        <v>4.5799999497830868E-3</v>
      </c>
      <c r="S390" s="317"/>
      <c r="T390" t="s">
        <v>401</v>
      </c>
      <c r="BA390" s="395">
        <v>1</v>
      </c>
      <c r="BB390" s="396" t="s">
        <v>861</v>
      </c>
      <c r="BC390" t="str">
        <f t="shared" si="81"/>
        <v>7A1</v>
      </c>
      <c r="BD390" t="str">
        <f t="shared" si="82"/>
        <v>NAoMe_initial_gender</v>
      </c>
      <c r="BE390" s="397" t="s">
        <v>862</v>
      </c>
      <c r="BF390" t="str">
        <f t="shared" si="83"/>
        <v>Male</v>
      </c>
      <c r="BG390">
        <f t="shared" si="84"/>
        <v>0</v>
      </c>
      <c r="BH390" s="398">
        <f t="shared" si="85"/>
        <v>0</v>
      </c>
      <c r="BO390" s="33"/>
    </row>
    <row r="391" spans="1:67">
      <c r="A391" s="316" t="s">
        <v>27</v>
      </c>
      <c r="B391" t="s">
        <v>401</v>
      </c>
      <c r="C391" t="s">
        <v>910</v>
      </c>
      <c r="D391" t="s">
        <v>314</v>
      </c>
      <c r="E391" s="316" t="s">
        <v>409</v>
      </c>
      <c r="F391" s="316" t="s">
        <v>403</v>
      </c>
      <c r="G391" s="316" t="s">
        <v>426</v>
      </c>
      <c r="H391" s="316" t="s">
        <v>401</v>
      </c>
      <c r="I391" s="316" t="s">
        <v>659</v>
      </c>
      <c r="J391" s="316" t="s">
        <v>294</v>
      </c>
      <c r="K391" s="36">
        <v>0</v>
      </c>
      <c r="L391" s="317">
        <v>0</v>
      </c>
      <c r="M391" s="317"/>
      <c r="N391" s="36">
        <v>0</v>
      </c>
      <c r="O391" s="317">
        <v>0</v>
      </c>
      <c r="P391" s="317"/>
      <c r="Q391" s="36">
        <v>0</v>
      </c>
      <c r="R391" s="317">
        <v>0</v>
      </c>
      <c r="S391" s="317"/>
      <c r="T391" t="s">
        <v>401</v>
      </c>
      <c r="BA391" s="395">
        <v>1</v>
      </c>
      <c r="BB391" s="396" t="s">
        <v>861</v>
      </c>
      <c r="BC391" t="str">
        <f t="shared" si="81"/>
        <v>7A1</v>
      </c>
      <c r="BD391" t="str">
        <f t="shared" si="82"/>
        <v>NAoMe_initial_imd_2019</v>
      </c>
      <c r="BE391" s="397" t="s">
        <v>862</v>
      </c>
      <c r="BF391" t="str">
        <f t="shared" si="83"/>
        <v>1 - most deprived</v>
      </c>
      <c r="BG391">
        <f t="shared" si="84"/>
        <v>0</v>
      </c>
      <c r="BH391" s="398">
        <f t="shared" si="85"/>
        <v>0</v>
      </c>
      <c r="BO391" s="33"/>
    </row>
    <row r="392" spans="1:67">
      <c r="A392" s="316" t="s">
        <v>27</v>
      </c>
      <c r="B392" t="s">
        <v>401</v>
      </c>
      <c r="C392" t="s">
        <v>910</v>
      </c>
      <c r="D392" t="s">
        <v>314</v>
      </c>
      <c r="E392" s="316" t="s">
        <v>409</v>
      </c>
      <c r="F392" s="316" t="s">
        <v>403</v>
      </c>
      <c r="G392" s="316" t="s">
        <v>426</v>
      </c>
      <c r="H392" s="316" t="s">
        <v>401</v>
      </c>
      <c r="I392" s="316" t="s">
        <v>659</v>
      </c>
      <c r="J392" s="316" t="s">
        <v>15</v>
      </c>
      <c r="K392" s="36">
        <v>0</v>
      </c>
      <c r="L392" s="317">
        <v>0</v>
      </c>
      <c r="M392" s="317"/>
      <c r="N392" s="36">
        <v>0</v>
      </c>
      <c r="O392" s="317">
        <v>0</v>
      </c>
      <c r="P392" s="317"/>
      <c r="Q392" s="36">
        <v>0</v>
      </c>
      <c r="R392" s="317">
        <v>0</v>
      </c>
      <c r="S392" s="317"/>
      <c r="T392" t="s">
        <v>401</v>
      </c>
      <c r="BA392" s="395">
        <v>1</v>
      </c>
      <c r="BB392" s="396" t="s">
        <v>861</v>
      </c>
      <c r="BC392" t="str">
        <f t="shared" si="81"/>
        <v>7A1</v>
      </c>
      <c r="BD392" t="str">
        <f t="shared" si="82"/>
        <v>NAoMe_initial_imd_2019</v>
      </c>
      <c r="BE392" s="397" t="s">
        <v>862</v>
      </c>
      <c r="BF392" t="str">
        <f t="shared" si="83"/>
        <v>2</v>
      </c>
      <c r="BG392">
        <f t="shared" si="84"/>
        <v>0</v>
      </c>
      <c r="BH392" s="398">
        <f t="shared" si="85"/>
        <v>0</v>
      </c>
      <c r="BO392" s="33"/>
    </row>
    <row r="393" spans="1:67">
      <c r="A393" s="316" t="s">
        <v>27</v>
      </c>
      <c r="B393" t="s">
        <v>401</v>
      </c>
      <c r="C393" t="s">
        <v>910</v>
      </c>
      <c r="D393" t="s">
        <v>314</v>
      </c>
      <c r="E393" s="316" t="s">
        <v>409</v>
      </c>
      <c r="F393" s="316" t="s">
        <v>403</v>
      </c>
      <c r="G393" s="316" t="s">
        <v>426</v>
      </c>
      <c r="H393" s="316" t="s">
        <v>401</v>
      </c>
      <c r="I393" s="316" t="s">
        <v>659</v>
      </c>
      <c r="J393" s="316" t="s">
        <v>16</v>
      </c>
      <c r="K393" s="36">
        <v>0</v>
      </c>
      <c r="L393" s="317">
        <v>0</v>
      </c>
      <c r="M393" s="317"/>
      <c r="N393" s="36">
        <v>0</v>
      </c>
      <c r="O393" s="317">
        <v>0</v>
      </c>
      <c r="P393" s="317"/>
      <c r="Q393" s="36">
        <v>0</v>
      </c>
      <c r="R393" s="317">
        <v>0</v>
      </c>
      <c r="S393" s="317"/>
      <c r="T393" t="s">
        <v>401</v>
      </c>
      <c r="BA393" s="395">
        <v>1</v>
      </c>
      <c r="BB393" s="396" t="s">
        <v>861</v>
      </c>
      <c r="BC393" t="str">
        <f t="shared" si="81"/>
        <v>7A1</v>
      </c>
      <c r="BD393" t="str">
        <f t="shared" si="82"/>
        <v>NAoMe_initial_imd_2019</v>
      </c>
      <c r="BE393" s="397" t="s">
        <v>862</v>
      </c>
      <c r="BF393" t="str">
        <f t="shared" si="83"/>
        <v>3</v>
      </c>
      <c r="BG393">
        <f t="shared" si="84"/>
        <v>0</v>
      </c>
      <c r="BH393" s="398">
        <f t="shared" si="85"/>
        <v>0</v>
      </c>
      <c r="BO393" s="33"/>
    </row>
    <row r="394" spans="1:67">
      <c r="A394" s="316" t="s">
        <v>27</v>
      </c>
      <c r="B394" t="s">
        <v>401</v>
      </c>
      <c r="C394" t="s">
        <v>910</v>
      </c>
      <c r="D394" t="s">
        <v>314</v>
      </c>
      <c r="E394" s="316" t="s">
        <v>409</v>
      </c>
      <c r="F394" s="316" t="s">
        <v>403</v>
      </c>
      <c r="G394" s="316" t="s">
        <v>426</v>
      </c>
      <c r="H394" s="316" t="s">
        <v>401</v>
      </c>
      <c r="I394" s="316" t="s">
        <v>659</v>
      </c>
      <c r="J394" s="316" t="s">
        <v>17</v>
      </c>
      <c r="K394" s="36">
        <v>0</v>
      </c>
      <c r="L394" s="317">
        <v>0</v>
      </c>
      <c r="M394" s="317"/>
      <c r="N394" s="36">
        <v>0</v>
      </c>
      <c r="O394" s="317">
        <v>0</v>
      </c>
      <c r="P394" s="317"/>
      <c r="Q394" s="36">
        <v>0</v>
      </c>
      <c r="R394" s="317">
        <v>0</v>
      </c>
      <c r="S394" s="317"/>
      <c r="T394" t="s">
        <v>401</v>
      </c>
      <c r="BA394" s="395">
        <v>1</v>
      </c>
      <c r="BB394" s="396" t="s">
        <v>861</v>
      </c>
      <c r="BC394" t="str">
        <f t="shared" si="81"/>
        <v>7A1</v>
      </c>
      <c r="BD394" t="str">
        <f t="shared" si="82"/>
        <v>NAoMe_initial_imd_2019</v>
      </c>
      <c r="BE394" s="397" t="s">
        <v>862</v>
      </c>
      <c r="BF394" t="str">
        <f t="shared" si="83"/>
        <v>4</v>
      </c>
      <c r="BG394">
        <f t="shared" si="84"/>
        <v>0</v>
      </c>
      <c r="BH394" s="398">
        <f t="shared" si="85"/>
        <v>0</v>
      </c>
      <c r="BO394" s="33"/>
    </row>
    <row r="395" spans="1:67">
      <c r="A395" s="316" t="s">
        <v>27</v>
      </c>
      <c r="B395" t="s">
        <v>401</v>
      </c>
      <c r="C395" t="s">
        <v>910</v>
      </c>
      <c r="D395" t="s">
        <v>314</v>
      </c>
      <c r="E395" s="316" t="s">
        <v>409</v>
      </c>
      <c r="F395" s="316" t="s">
        <v>403</v>
      </c>
      <c r="G395" s="316" t="s">
        <v>426</v>
      </c>
      <c r="H395" s="316" t="s">
        <v>401</v>
      </c>
      <c r="I395" s="316" t="s">
        <v>659</v>
      </c>
      <c r="J395" s="316" t="s">
        <v>295</v>
      </c>
      <c r="K395" s="36">
        <v>0</v>
      </c>
      <c r="L395" s="317">
        <v>0</v>
      </c>
      <c r="M395" s="317"/>
      <c r="N395" s="36">
        <v>0</v>
      </c>
      <c r="O395" s="317">
        <v>0</v>
      </c>
      <c r="P395" s="317"/>
      <c r="Q395" s="36">
        <v>0</v>
      </c>
      <c r="R395" s="317">
        <v>0</v>
      </c>
      <c r="S395" s="317"/>
      <c r="T395" t="s">
        <v>401</v>
      </c>
      <c r="BA395" s="395">
        <v>1</v>
      </c>
      <c r="BB395" s="396" t="s">
        <v>861</v>
      </c>
      <c r="BC395" t="str">
        <f t="shared" si="81"/>
        <v>7A1</v>
      </c>
      <c r="BD395" t="str">
        <f t="shared" si="82"/>
        <v>NAoMe_initial_imd_2019</v>
      </c>
      <c r="BE395" s="397" t="s">
        <v>862</v>
      </c>
      <c r="BF395" t="str">
        <f t="shared" si="83"/>
        <v>5 - least deprived</v>
      </c>
      <c r="BG395">
        <f t="shared" si="84"/>
        <v>0</v>
      </c>
      <c r="BH395" s="398">
        <f t="shared" si="85"/>
        <v>0</v>
      </c>
      <c r="BO395" s="33"/>
    </row>
    <row r="396" spans="1:67">
      <c r="A396" s="316" t="s">
        <v>27</v>
      </c>
      <c r="B396" t="s">
        <v>401</v>
      </c>
      <c r="C396" t="s">
        <v>910</v>
      </c>
      <c r="D396" t="s">
        <v>314</v>
      </c>
      <c r="E396" s="316" t="s">
        <v>409</v>
      </c>
      <c r="F396" s="316" t="s">
        <v>403</v>
      </c>
      <c r="G396" s="316" t="s">
        <v>426</v>
      </c>
      <c r="H396" s="316" t="s">
        <v>401</v>
      </c>
      <c r="I396" s="316" t="s">
        <v>659</v>
      </c>
      <c r="J396" s="316" t="s">
        <v>260</v>
      </c>
      <c r="K396" s="36">
        <v>119</v>
      </c>
      <c r="L396" s="317">
        <v>1</v>
      </c>
      <c r="M396" s="317"/>
      <c r="N396" s="36">
        <v>437</v>
      </c>
      <c r="O396" s="317">
        <v>1</v>
      </c>
      <c r="P396" s="317"/>
      <c r="Q396" s="36">
        <v>437</v>
      </c>
      <c r="R396" s="317">
        <v>1</v>
      </c>
      <c r="S396" s="317"/>
      <c r="T396" t="s">
        <v>401</v>
      </c>
      <c r="BA396" s="395">
        <v>1</v>
      </c>
      <c r="BB396" s="396" t="s">
        <v>861</v>
      </c>
      <c r="BC396" t="str">
        <f t="shared" si="81"/>
        <v>7A1</v>
      </c>
      <c r="BD396" t="str">
        <f t="shared" si="82"/>
        <v>NAoMe_initial_imd_2019</v>
      </c>
      <c r="BE396" s="397" t="s">
        <v>862</v>
      </c>
      <c r="BF396" t="str">
        <f t="shared" si="83"/>
        <v>Unknown</v>
      </c>
      <c r="BG396">
        <f t="shared" si="84"/>
        <v>119</v>
      </c>
      <c r="BH396" s="398">
        <f t="shared" si="85"/>
        <v>1</v>
      </c>
      <c r="BO396" s="33"/>
    </row>
    <row r="397" spans="1:67">
      <c r="A397" s="316" t="s">
        <v>27</v>
      </c>
      <c r="B397" t="s">
        <v>401</v>
      </c>
      <c r="C397" t="s">
        <v>910</v>
      </c>
      <c r="D397" t="s">
        <v>314</v>
      </c>
      <c r="E397" s="316" t="s">
        <v>409</v>
      </c>
      <c r="F397" s="316" t="s">
        <v>403</v>
      </c>
      <c r="G397" s="316" t="s">
        <v>426</v>
      </c>
      <c r="H397" s="316" t="s">
        <v>401</v>
      </c>
      <c r="I397" s="316" t="s">
        <v>296</v>
      </c>
      <c r="J397" s="316" t="s">
        <v>297</v>
      </c>
      <c r="K397" s="36">
        <v>78</v>
      </c>
      <c r="L397" s="317">
        <v>0.65546000003814697</v>
      </c>
      <c r="M397" s="317">
        <v>0.66101998090744019</v>
      </c>
      <c r="N397" s="36">
        <v>291</v>
      </c>
      <c r="O397" s="317">
        <v>0.66589999198913574</v>
      </c>
      <c r="P397" s="317">
        <v>0.67673999071121216</v>
      </c>
      <c r="Q397" s="36">
        <v>291</v>
      </c>
      <c r="R397" s="317">
        <v>0.66589999198913574</v>
      </c>
      <c r="S397" s="317">
        <v>0.67673999071121216</v>
      </c>
      <c r="T397" t="s">
        <v>401</v>
      </c>
      <c r="BA397" s="395">
        <v>1</v>
      </c>
      <c r="BB397" s="396" t="s">
        <v>861</v>
      </c>
      <c r="BC397" t="str">
        <f t="shared" si="81"/>
        <v>7A1</v>
      </c>
      <c r="BD397" t="str">
        <f t="shared" si="82"/>
        <v>NAoMe_initial_scarf_731_grp</v>
      </c>
      <c r="BE397" s="397" t="s">
        <v>862</v>
      </c>
      <c r="BF397" t="str">
        <f t="shared" si="83"/>
        <v>Fit</v>
      </c>
      <c r="BG397">
        <f t="shared" si="84"/>
        <v>78</v>
      </c>
      <c r="BH397" s="398">
        <f t="shared" si="85"/>
        <v>0.65546000003814697</v>
      </c>
      <c r="BO397" s="33"/>
    </row>
    <row r="398" spans="1:67">
      <c r="A398" s="316" t="s">
        <v>27</v>
      </c>
      <c r="B398" t="s">
        <v>401</v>
      </c>
      <c r="C398" t="s">
        <v>910</v>
      </c>
      <c r="D398" t="s">
        <v>314</v>
      </c>
      <c r="E398" s="316" t="s">
        <v>409</v>
      </c>
      <c r="F398" s="316" t="s">
        <v>403</v>
      </c>
      <c r="G398" s="316" t="s">
        <v>426</v>
      </c>
      <c r="H398" s="316" t="s">
        <v>401</v>
      </c>
      <c r="I398" s="316" t="s">
        <v>296</v>
      </c>
      <c r="J398" s="316" t="s">
        <v>298</v>
      </c>
      <c r="K398" s="36">
        <v>20</v>
      </c>
      <c r="L398" s="317">
        <v>0.16807000339031219</v>
      </c>
      <c r="M398" s="317">
        <v>0.16948999464511871</v>
      </c>
      <c r="N398" s="36">
        <v>60</v>
      </c>
      <c r="O398" s="317">
        <v>0.13729999959468839</v>
      </c>
      <c r="P398" s="317">
        <v>0.1395300030708313</v>
      </c>
      <c r="Q398" s="36">
        <v>60</v>
      </c>
      <c r="R398" s="317">
        <v>0.13729999959468839</v>
      </c>
      <c r="S398" s="317">
        <v>0.1395300030708313</v>
      </c>
      <c r="T398" t="s">
        <v>401</v>
      </c>
      <c r="BA398" s="395">
        <v>1</v>
      </c>
      <c r="BB398" s="396" t="s">
        <v>861</v>
      </c>
      <c r="BC398" t="str">
        <f t="shared" si="81"/>
        <v>7A1</v>
      </c>
      <c r="BD398" t="str">
        <f t="shared" si="82"/>
        <v>NAoMe_initial_scarf_731_grp</v>
      </c>
      <c r="BE398" s="397" t="s">
        <v>862</v>
      </c>
      <c r="BF398" t="str">
        <f t="shared" si="83"/>
        <v>Mild frailty</v>
      </c>
      <c r="BG398">
        <f t="shared" si="84"/>
        <v>20</v>
      </c>
      <c r="BH398" s="398">
        <f t="shared" si="85"/>
        <v>0.16807000339031219</v>
      </c>
      <c r="BO398" s="33"/>
    </row>
    <row r="399" spans="1:67">
      <c r="A399" s="316" t="s">
        <v>27</v>
      </c>
      <c r="B399" t="s">
        <v>401</v>
      </c>
      <c r="C399" t="s">
        <v>910</v>
      </c>
      <c r="D399" t="s">
        <v>314</v>
      </c>
      <c r="E399" s="316" t="s">
        <v>409</v>
      </c>
      <c r="F399" s="316" t="s">
        <v>403</v>
      </c>
      <c r="G399" s="316" t="s">
        <v>426</v>
      </c>
      <c r="H399" s="316" t="s">
        <v>401</v>
      </c>
      <c r="I399" s="316" t="s">
        <v>296</v>
      </c>
      <c r="J399" s="316" t="s">
        <v>299</v>
      </c>
      <c r="K399" s="36">
        <v>12</v>
      </c>
      <c r="L399" s="317">
        <v>0.1008400022983551</v>
      </c>
      <c r="M399" s="317">
        <v>0.1016900017857552</v>
      </c>
      <c r="N399" s="36">
        <v>49</v>
      </c>
      <c r="O399" s="317">
        <v>0.1121300011873245</v>
      </c>
      <c r="P399" s="317">
        <v>0.1139499992132187</v>
      </c>
      <c r="Q399" s="36">
        <v>49</v>
      </c>
      <c r="R399" s="317">
        <v>0.1121300011873245</v>
      </c>
      <c r="S399" s="317">
        <v>0.1139499992132187</v>
      </c>
      <c r="T399" t="s">
        <v>401</v>
      </c>
      <c r="BA399" s="395">
        <v>1</v>
      </c>
      <c r="BB399" s="396" t="s">
        <v>861</v>
      </c>
      <c r="BC399" t="str">
        <f t="shared" si="81"/>
        <v>7A1</v>
      </c>
      <c r="BD399" t="str">
        <f t="shared" si="82"/>
        <v>NAoMe_initial_scarf_731_grp</v>
      </c>
      <c r="BE399" s="397" t="s">
        <v>862</v>
      </c>
      <c r="BF399" t="str">
        <f t="shared" si="83"/>
        <v>Moderate frailty</v>
      </c>
      <c r="BG399">
        <f t="shared" si="84"/>
        <v>12</v>
      </c>
      <c r="BH399" s="398">
        <f t="shared" si="85"/>
        <v>0.1008400022983551</v>
      </c>
      <c r="BO399" s="33"/>
    </row>
    <row r="400" spans="1:67">
      <c r="A400" s="316" t="s">
        <v>27</v>
      </c>
      <c r="B400" t="s">
        <v>401</v>
      </c>
      <c r="C400" t="s">
        <v>910</v>
      </c>
      <c r="D400" t="s">
        <v>314</v>
      </c>
      <c r="E400" s="316" t="s">
        <v>409</v>
      </c>
      <c r="F400" s="316" t="s">
        <v>403</v>
      </c>
      <c r="G400" s="316" t="s">
        <v>426</v>
      </c>
      <c r="H400" s="316" t="s">
        <v>401</v>
      </c>
      <c r="I400" s="316" t="s">
        <v>296</v>
      </c>
      <c r="J400" s="316" t="s">
        <v>353</v>
      </c>
      <c r="K400" s="36">
        <v>1</v>
      </c>
      <c r="L400" s="317">
        <v>8.39999970048666E-3</v>
      </c>
      <c r="M400" s="317"/>
      <c r="N400" s="36">
        <v>7</v>
      </c>
      <c r="O400" s="317">
        <v>1.601999998092651E-2</v>
      </c>
      <c r="P400" s="317"/>
      <c r="Q400" s="36">
        <v>7</v>
      </c>
      <c r="R400" s="317">
        <v>1.601999998092651E-2</v>
      </c>
      <c r="S400" s="317"/>
      <c r="T400" t="s">
        <v>401</v>
      </c>
      <c r="BA400" s="395">
        <v>1</v>
      </c>
      <c r="BB400" s="396" t="s">
        <v>861</v>
      </c>
      <c r="BC400" t="str">
        <f t="shared" si="81"/>
        <v>7A1</v>
      </c>
      <c r="BD400" t="str">
        <f t="shared" si="82"/>
        <v>NAoMe_initial_scarf_731_grp</v>
      </c>
      <c r="BE400" s="397" t="s">
        <v>862</v>
      </c>
      <c r="BF400" t="str">
        <f t="shared" si="83"/>
        <v>Not in HESAPC</v>
      </c>
      <c r="BG400">
        <f t="shared" si="84"/>
        <v>1</v>
      </c>
      <c r="BH400" s="398">
        <f t="shared" si="85"/>
        <v>8.39999970048666E-3</v>
      </c>
      <c r="BO400" s="33"/>
    </row>
    <row r="401" spans="1:67">
      <c r="A401" s="316" t="s">
        <v>27</v>
      </c>
      <c r="B401" t="s">
        <v>401</v>
      </c>
      <c r="C401" t="s">
        <v>910</v>
      </c>
      <c r="D401" t="s">
        <v>314</v>
      </c>
      <c r="E401" s="316" t="s">
        <v>409</v>
      </c>
      <c r="F401" s="316" t="s">
        <v>403</v>
      </c>
      <c r="G401" s="316" t="s">
        <v>426</v>
      </c>
      <c r="H401" s="316" t="s">
        <v>401</v>
      </c>
      <c r="I401" s="316" t="s">
        <v>296</v>
      </c>
      <c r="J401" s="316" t="s">
        <v>300</v>
      </c>
      <c r="K401" s="36">
        <v>8</v>
      </c>
      <c r="L401" s="317">
        <v>6.7230001091957092E-2</v>
      </c>
      <c r="M401" s="317">
        <v>6.7800000309944153E-2</v>
      </c>
      <c r="N401" s="36">
        <v>30</v>
      </c>
      <c r="O401" s="317">
        <v>6.8649999797344208E-2</v>
      </c>
      <c r="P401" s="317">
        <v>6.9770000874996185E-2</v>
      </c>
      <c r="Q401" s="36">
        <v>30</v>
      </c>
      <c r="R401" s="317">
        <v>6.8649999797344208E-2</v>
      </c>
      <c r="S401" s="317">
        <v>6.9770000874996185E-2</v>
      </c>
      <c r="T401" t="s">
        <v>401</v>
      </c>
      <c r="BA401" s="395">
        <v>1</v>
      </c>
      <c r="BB401" s="396" t="s">
        <v>861</v>
      </c>
      <c r="BC401" t="str">
        <f t="shared" si="81"/>
        <v>7A1</v>
      </c>
      <c r="BD401" t="str">
        <f t="shared" si="82"/>
        <v>NAoMe_initial_scarf_731_grp</v>
      </c>
      <c r="BE401" s="397" t="s">
        <v>862</v>
      </c>
      <c r="BF401" t="str">
        <f t="shared" si="83"/>
        <v>Severe frailty</v>
      </c>
      <c r="BG401">
        <f t="shared" si="84"/>
        <v>8</v>
      </c>
      <c r="BH401" s="398">
        <f t="shared" si="85"/>
        <v>6.7230001091957092E-2</v>
      </c>
      <c r="BO401" s="33"/>
    </row>
    <row r="402" spans="1:67">
      <c r="A402" s="316" t="s">
        <v>27</v>
      </c>
      <c r="B402" t="s">
        <v>380</v>
      </c>
      <c r="C402" t="s">
        <v>910</v>
      </c>
      <c r="D402" t="s">
        <v>314</v>
      </c>
      <c r="E402" s="316" t="s">
        <v>39</v>
      </c>
      <c r="F402" s="316" t="s">
        <v>40</v>
      </c>
      <c r="G402" s="316" t="s">
        <v>436</v>
      </c>
      <c r="H402" s="316" t="s">
        <v>330</v>
      </c>
      <c r="I402" s="316" t="s">
        <v>310</v>
      </c>
      <c r="J402" s="316" t="s">
        <v>277</v>
      </c>
      <c r="K402" s="36">
        <v>0</v>
      </c>
      <c r="L402" s="317">
        <v>0</v>
      </c>
      <c r="M402" s="317"/>
      <c r="N402" s="36">
        <v>2</v>
      </c>
      <c r="O402" s="317">
        <v>7.0199999026954174E-3</v>
      </c>
      <c r="P402" s="317"/>
      <c r="Q402" s="36">
        <v>70</v>
      </c>
      <c r="R402" s="317">
        <v>7.0199999026954174E-3</v>
      </c>
      <c r="S402" s="317"/>
      <c r="T402" t="s">
        <v>380</v>
      </c>
      <c r="BA402" s="395">
        <v>1</v>
      </c>
      <c r="BB402" s="396" t="s">
        <v>861</v>
      </c>
      <c r="BC402" t="str">
        <f t="shared" si="81"/>
        <v>RXL</v>
      </c>
      <c r="BD402" t="str">
        <f t="shared" si="82"/>
        <v>NAoMe_initial_age_decades_80cap</v>
      </c>
      <c r="BE402" s="397" t="s">
        <v>862</v>
      </c>
      <c r="BF402" t="str">
        <f t="shared" si="83"/>
        <v>18-29 yrs</v>
      </c>
      <c r="BG402">
        <f t="shared" si="84"/>
        <v>0</v>
      </c>
      <c r="BH402" s="398">
        <f t="shared" si="85"/>
        <v>0</v>
      </c>
      <c r="BO402" s="33"/>
    </row>
    <row r="403" spans="1:67">
      <c r="A403" s="316" t="s">
        <v>27</v>
      </c>
      <c r="B403" t="s">
        <v>380</v>
      </c>
      <c r="C403" t="s">
        <v>910</v>
      </c>
      <c r="D403" t="s">
        <v>314</v>
      </c>
      <c r="E403" s="316" t="s">
        <v>39</v>
      </c>
      <c r="F403" s="318" t="s">
        <v>40</v>
      </c>
      <c r="G403" s="318" t="s">
        <v>436</v>
      </c>
      <c r="H403" s="318" t="s">
        <v>330</v>
      </c>
      <c r="I403" s="316" t="s">
        <v>310</v>
      </c>
      <c r="J403" s="316" t="s">
        <v>278</v>
      </c>
      <c r="K403" s="36">
        <v>2</v>
      </c>
      <c r="L403" s="317">
        <v>3.5089999437332153E-2</v>
      </c>
      <c r="M403" s="317"/>
      <c r="N403" s="36">
        <v>7</v>
      </c>
      <c r="O403" s="317">
        <v>2.4560000747442249E-2</v>
      </c>
      <c r="P403" s="317"/>
      <c r="Q403" s="36">
        <v>429</v>
      </c>
      <c r="R403" s="317">
        <v>4.3019998818635941E-2</v>
      </c>
      <c r="S403" s="317"/>
      <c r="T403" t="s">
        <v>380</v>
      </c>
      <c r="BA403" s="395">
        <v>1</v>
      </c>
      <c r="BB403" s="396" t="s">
        <v>861</v>
      </c>
      <c r="BC403" t="str">
        <f t="shared" si="81"/>
        <v>RXL</v>
      </c>
      <c r="BD403" t="str">
        <f t="shared" si="82"/>
        <v>NAoMe_initial_age_decades_80cap</v>
      </c>
      <c r="BE403" s="397" t="s">
        <v>862</v>
      </c>
      <c r="BF403" t="str">
        <f t="shared" si="83"/>
        <v>30-39 yrs</v>
      </c>
      <c r="BG403">
        <f t="shared" si="84"/>
        <v>2</v>
      </c>
      <c r="BH403" s="398">
        <f t="shared" si="85"/>
        <v>3.5089999437332153E-2</v>
      </c>
      <c r="BO403" s="33"/>
    </row>
    <row r="404" spans="1:67">
      <c r="A404" s="316" t="s">
        <v>27</v>
      </c>
      <c r="B404" t="s">
        <v>380</v>
      </c>
      <c r="C404" t="s">
        <v>910</v>
      </c>
      <c r="D404" t="s">
        <v>314</v>
      </c>
      <c r="E404" s="316" t="s">
        <v>39</v>
      </c>
      <c r="F404" s="316" t="s">
        <v>40</v>
      </c>
      <c r="G404" s="316" t="s">
        <v>436</v>
      </c>
      <c r="H404" s="316" t="s">
        <v>330</v>
      </c>
      <c r="I404" s="316" t="s">
        <v>310</v>
      </c>
      <c r="J404" s="316" t="s">
        <v>279</v>
      </c>
      <c r="K404" s="36">
        <v>5</v>
      </c>
      <c r="L404" s="317">
        <v>8.7719999253749847E-2</v>
      </c>
      <c r="M404" s="317"/>
      <c r="N404" s="36">
        <v>23</v>
      </c>
      <c r="O404" s="317">
        <v>8.0700002610683441E-2</v>
      </c>
      <c r="P404" s="317"/>
      <c r="Q404" s="36">
        <v>1024</v>
      </c>
      <c r="R404" s="317">
        <v>0.1026899963617325</v>
      </c>
      <c r="S404" s="317"/>
      <c r="T404" t="s">
        <v>380</v>
      </c>
      <c r="BA404" s="395">
        <v>1</v>
      </c>
      <c r="BB404" s="396" t="s">
        <v>861</v>
      </c>
      <c r="BC404" t="str">
        <f t="shared" si="81"/>
        <v>RXL</v>
      </c>
      <c r="BD404" t="str">
        <f t="shared" si="82"/>
        <v>NAoMe_initial_age_decades_80cap</v>
      </c>
      <c r="BE404" s="397" t="s">
        <v>862</v>
      </c>
      <c r="BF404" t="str">
        <f t="shared" si="83"/>
        <v>40-49 yrs</v>
      </c>
      <c r="BG404">
        <f t="shared" si="84"/>
        <v>5</v>
      </c>
      <c r="BH404" s="398">
        <f t="shared" si="85"/>
        <v>8.7719999253749847E-2</v>
      </c>
      <c r="BO404" s="33"/>
    </row>
    <row r="405" spans="1:67">
      <c r="A405" s="316" t="s">
        <v>27</v>
      </c>
      <c r="B405" t="s">
        <v>380</v>
      </c>
      <c r="C405" t="s">
        <v>910</v>
      </c>
      <c r="D405" t="s">
        <v>314</v>
      </c>
      <c r="E405" s="316" t="s">
        <v>39</v>
      </c>
      <c r="F405" s="316" t="s">
        <v>40</v>
      </c>
      <c r="G405" s="316" t="s">
        <v>436</v>
      </c>
      <c r="H405" s="316" t="s">
        <v>330</v>
      </c>
      <c r="I405" s="316" t="s">
        <v>310</v>
      </c>
      <c r="J405" s="316" t="s">
        <v>280</v>
      </c>
      <c r="K405" s="36">
        <v>6</v>
      </c>
      <c r="L405" s="317">
        <v>0.1052599996328354</v>
      </c>
      <c r="M405" s="317"/>
      <c r="N405" s="36">
        <v>39</v>
      </c>
      <c r="O405" s="317">
        <v>0.13684000074863431</v>
      </c>
      <c r="P405" s="317"/>
      <c r="Q405" s="36">
        <v>1733</v>
      </c>
      <c r="R405" s="317">
        <v>0.17378999292850489</v>
      </c>
      <c r="S405" s="317"/>
      <c r="T405" t="s">
        <v>380</v>
      </c>
      <c r="BA405" s="395">
        <v>1</v>
      </c>
      <c r="BB405" s="396" t="s">
        <v>861</v>
      </c>
      <c r="BC405" t="str">
        <f t="shared" si="81"/>
        <v>RXL</v>
      </c>
      <c r="BD405" t="str">
        <f t="shared" si="82"/>
        <v>NAoMe_initial_age_decades_80cap</v>
      </c>
      <c r="BE405" s="397" t="s">
        <v>862</v>
      </c>
      <c r="BF405" t="str">
        <f t="shared" si="83"/>
        <v>50-59 yrs</v>
      </c>
      <c r="BG405">
        <f t="shared" si="84"/>
        <v>6</v>
      </c>
      <c r="BH405" s="398">
        <f t="shared" si="85"/>
        <v>0.1052599996328354</v>
      </c>
      <c r="BO405" s="33"/>
    </row>
    <row r="406" spans="1:67">
      <c r="A406" s="316" t="s">
        <v>27</v>
      </c>
      <c r="B406" t="s">
        <v>380</v>
      </c>
      <c r="C406" t="s">
        <v>910</v>
      </c>
      <c r="D406" t="s">
        <v>314</v>
      </c>
      <c r="E406" s="316" t="s">
        <v>39</v>
      </c>
      <c r="F406" s="316" t="s">
        <v>40</v>
      </c>
      <c r="G406" s="316" t="s">
        <v>436</v>
      </c>
      <c r="H406" s="316" t="s">
        <v>330</v>
      </c>
      <c r="I406" s="316" t="s">
        <v>310</v>
      </c>
      <c r="J406" s="316" t="s">
        <v>281</v>
      </c>
      <c r="K406" s="36">
        <v>15</v>
      </c>
      <c r="L406" s="317">
        <v>0.26315999031066889</v>
      </c>
      <c r="M406" s="317"/>
      <c r="N406" s="36">
        <v>66</v>
      </c>
      <c r="O406" s="317">
        <v>0.23158000409603119</v>
      </c>
      <c r="P406" s="317"/>
      <c r="Q406" s="36">
        <v>1931</v>
      </c>
      <c r="R406" s="317">
        <v>0.19363999366760251</v>
      </c>
      <c r="S406" s="317"/>
      <c r="T406" t="s">
        <v>380</v>
      </c>
      <c r="BA406" s="395">
        <v>1</v>
      </c>
      <c r="BB406" s="396" t="s">
        <v>861</v>
      </c>
      <c r="BC406" t="str">
        <f t="shared" si="81"/>
        <v>RXL</v>
      </c>
      <c r="BD406" t="str">
        <f t="shared" si="82"/>
        <v>NAoMe_initial_age_decades_80cap</v>
      </c>
      <c r="BE406" s="397" t="s">
        <v>862</v>
      </c>
      <c r="BF406" t="str">
        <f t="shared" si="83"/>
        <v>60-69 yrs</v>
      </c>
      <c r="BG406">
        <f t="shared" si="84"/>
        <v>15</v>
      </c>
      <c r="BH406" s="398">
        <f t="shared" si="85"/>
        <v>0.26315999031066889</v>
      </c>
      <c r="BO406" s="33"/>
    </row>
    <row r="407" spans="1:67">
      <c r="A407" s="316" t="s">
        <v>27</v>
      </c>
      <c r="B407" t="s">
        <v>380</v>
      </c>
      <c r="C407" t="s">
        <v>910</v>
      </c>
      <c r="D407" t="s">
        <v>314</v>
      </c>
      <c r="E407" s="316" t="s">
        <v>39</v>
      </c>
      <c r="F407" s="316" t="s">
        <v>40</v>
      </c>
      <c r="G407" s="316" t="s">
        <v>436</v>
      </c>
      <c r="H407" s="316" t="s">
        <v>330</v>
      </c>
      <c r="I407" s="316" t="s">
        <v>310</v>
      </c>
      <c r="J407" s="316" t="s">
        <v>282</v>
      </c>
      <c r="K407" s="36">
        <v>15</v>
      </c>
      <c r="L407" s="317">
        <v>0.26315999031066889</v>
      </c>
      <c r="M407" s="317"/>
      <c r="N407" s="36">
        <v>83</v>
      </c>
      <c r="O407" s="317">
        <v>0.29122999310493469</v>
      </c>
      <c r="P407" s="317"/>
      <c r="Q407" s="36">
        <v>2493</v>
      </c>
      <c r="R407" s="317">
        <v>0.25</v>
      </c>
      <c r="S407" s="317"/>
      <c r="T407" t="s">
        <v>380</v>
      </c>
      <c r="BA407" s="395">
        <v>1</v>
      </c>
      <c r="BB407" s="396" t="s">
        <v>861</v>
      </c>
      <c r="BC407" t="str">
        <f t="shared" si="81"/>
        <v>RXL</v>
      </c>
      <c r="BD407" t="str">
        <f t="shared" si="82"/>
        <v>NAoMe_initial_age_decades_80cap</v>
      </c>
      <c r="BE407" s="397" t="s">
        <v>862</v>
      </c>
      <c r="BF407" t="str">
        <f t="shared" si="83"/>
        <v>70-79 yrs</v>
      </c>
      <c r="BG407">
        <f t="shared" si="84"/>
        <v>15</v>
      </c>
      <c r="BH407" s="398">
        <f t="shared" si="85"/>
        <v>0.26315999031066889</v>
      </c>
      <c r="BO407" s="33"/>
    </row>
    <row r="408" spans="1:67">
      <c r="A408" s="316" t="s">
        <v>27</v>
      </c>
      <c r="B408" t="s">
        <v>380</v>
      </c>
      <c r="C408" t="s">
        <v>910</v>
      </c>
      <c r="D408" t="s">
        <v>314</v>
      </c>
      <c r="E408" s="316" t="s">
        <v>39</v>
      </c>
      <c r="F408" s="316" t="s">
        <v>40</v>
      </c>
      <c r="G408" s="316" t="s">
        <v>436</v>
      </c>
      <c r="H408" s="316" t="s">
        <v>330</v>
      </c>
      <c r="I408" s="316" t="s">
        <v>310</v>
      </c>
      <c r="J408" s="316" t="s">
        <v>283</v>
      </c>
      <c r="K408" s="36">
        <v>14</v>
      </c>
      <c r="L408" s="317">
        <v>0.2456099987030029</v>
      </c>
      <c r="M408" s="317"/>
      <c r="N408" s="36">
        <v>65</v>
      </c>
      <c r="O408" s="317">
        <v>0.22807000577449801</v>
      </c>
      <c r="P408" s="317"/>
      <c r="Q408" s="36">
        <v>2292</v>
      </c>
      <c r="R408" s="317">
        <v>0.2298399955034256</v>
      </c>
      <c r="S408" s="317"/>
      <c r="T408" t="s">
        <v>380</v>
      </c>
      <c r="BA408" s="395">
        <v>1</v>
      </c>
      <c r="BB408" s="396" t="s">
        <v>861</v>
      </c>
      <c r="BC408" t="str">
        <f t="shared" si="81"/>
        <v>RXL</v>
      </c>
      <c r="BD408" t="str">
        <f t="shared" si="82"/>
        <v>NAoMe_initial_age_decades_80cap</v>
      </c>
      <c r="BE408" s="397" t="s">
        <v>862</v>
      </c>
      <c r="BF408" t="str">
        <f t="shared" si="83"/>
        <v>80+ yrs</v>
      </c>
      <c r="BG408">
        <f t="shared" si="84"/>
        <v>14</v>
      </c>
      <c r="BH408" s="398">
        <f t="shared" si="85"/>
        <v>0.2456099987030029</v>
      </c>
      <c r="BO408" s="33"/>
    </row>
    <row r="409" spans="1:67">
      <c r="A409" s="316" t="s">
        <v>27</v>
      </c>
      <c r="B409" t="s">
        <v>380</v>
      </c>
      <c r="C409" t="s">
        <v>910</v>
      </c>
      <c r="D409" t="s">
        <v>314</v>
      </c>
      <c r="E409" s="316" t="s">
        <v>39</v>
      </c>
      <c r="F409" s="316" t="s">
        <v>40</v>
      </c>
      <c r="G409" s="316" t="s">
        <v>436</v>
      </c>
      <c r="H409" s="316" t="s">
        <v>330</v>
      </c>
      <c r="I409" s="316" t="s">
        <v>341</v>
      </c>
      <c r="J409" s="316" t="s">
        <v>13</v>
      </c>
      <c r="K409" s="36">
        <v>42</v>
      </c>
      <c r="L409" s="317">
        <v>0.73684000968933105</v>
      </c>
      <c r="M409" s="317">
        <v>0.75</v>
      </c>
      <c r="N409" s="36">
        <v>199</v>
      </c>
      <c r="O409" s="317">
        <v>0.69824999570846558</v>
      </c>
      <c r="P409" s="317">
        <v>0.7132599949836731</v>
      </c>
      <c r="Q409" s="36">
        <v>6753</v>
      </c>
      <c r="R409" s="317">
        <v>0.67720001935958862</v>
      </c>
      <c r="S409" s="317">
        <v>0.69554001092910767</v>
      </c>
      <c r="T409" t="s">
        <v>380</v>
      </c>
      <c r="BA409" s="395">
        <v>1</v>
      </c>
      <c r="BB409" s="396" t="s">
        <v>861</v>
      </c>
      <c r="BC409" t="str">
        <f t="shared" si="81"/>
        <v>RXL</v>
      </c>
      <c r="BD409" t="str">
        <f t="shared" si="82"/>
        <v>NAoMe_initial_ch_score_2cap</v>
      </c>
      <c r="BE409" s="397" t="s">
        <v>862</v>
      </c>
      <c r="BF409" t="str">
        <f t="shared" si="83"/>
        <v>0</v>
      </c>
      <c r="BG409">
        <f t="shared" si="84"/>
        <v>42</v>
      </c>
      <c r="BH409" s="398">
        <f t="shared" si="85"/>
        <v>0.73684000968933105</v>
      </c>
      <c r="BO409" s="33"/>
    </row>
    <row r="410" spans="1:67">
      <c r="A410" s="316" t="s">
        <v>27</v>
      </c>
      <c r="B410" t="s">
        <v>380</v>
      </c>
      <c r="C410" t="s">
        <v>910</v>
      </c>
      <c r="D410" t="s">
        <v>314</v>
      </c>
      <c r="E410" s="316" t="s">
        <v>39</v>
      </c>
      <c r="F410" s="316" t="s">
        <v>40</v>
      </c>
      <c r="G410" s="316" t="s">
        <v>436</v>
      </c>
      <c r="H410" s="316" t="s">
        <v>330</v>
      </c>
      <c r="I410" s="316" t="s">
        <v>341</v>
      </c>
      <c r="J410" s="316" t="s">
        <v>14</v>
      </c>
      <c r="K410" s="36">
        <v>2</v>
      </c>
      <c r="L410" s="317">
        <v>3.5089999437332153E-2</v>
      </c>
      <c r="M410" s="317">
        <v>3.570999950170517E-2</v>
      </c>
      <c r="N410" s="36">
        <v>40</v>
      </c>
      <c r="O410" s="317">
        <v>0.14034999907016751</v>
      </c>
      <c r="P410" s="317">
        <v>0.14337000250816351</v>
      </c>
      <c r="Q410" s="36">
        <v>1630</v>
      </c>
      <c r="R410" s="317">
        <v>0.16346000134944921</v>
      </c>
      <c r="S410" s="317">
        <v>0.16788999736309049</v>
      </c>
      <c r="T410" t="s">
        <v>380</v>
      </c>
      <c r="BA410" s="395">
        <v>1</v>
      </c>
      <c r="BB410" s="396" t="s">
        <v>861</v>
      </c>
      <c r="BC410" t="str">
        <f t="shared" si="81"/>
        <v>RXL</v>
      </c>
      <c r="BD410" t="str">
        <f t="shared" si="82"/>
        <v>NAoMe_initial_ch_score_2cap</v>
      </c>
      <c r="BE410" s="397" t="s">
        <v>862</v>
      </c>
      <c r="BF410" t="str">
        <f t="shared" si="83"/>
        <v>1</v>
      </c>
      <c r="BG410">
        <f t="shared" si="84"/>
        <v>2</v>
      </c>
      <c r="BH410" s="398">
        <f t="shared" si="85"/>
        <v>3.5089999437332153E-2</v>
      </c>
      <c r="BO410" s="33"/>
    </row>
    <row r="411" spans="1:67">
      <c r="A411" s="316" t="s">
        <v>27</v>
      </c>
      <c r="B411" t="s">
        <v>380</v>
      </c>
      <c r="C411" t="s">
        <v>910</v>
      </c>
      <c r="D411" t="s">
        <v>314</v>
      </c>
      <c r="E411" s="316" t="s">
        <v>39</v>
      </c>
      <c r="F411" s="316" t="s">
        <v>40</v>
      </c>
      <c r="G411" s="316" t="s">
        <v>436</v>
      </c>
      <c r="H411" s="316" t="s">
        <v>330</v>
      </c>
      <c r="I411" s="316" t="s">
        <v>341</v>
      </c>
      <c r="J411" s="316" t="s">
        <v>301</v>
      </c>
      <c r="K411" s="36">
        <v>12</v>
      </c>
      <c r="L411" s="317">
        <v>0.21052999794483179</v>
      </c>
      <c r="M411" s="317">
        <v>0.21428999304771421</v>
      </c>
      <c r="N411" s="36">
        <v>40</v>
      </c>
      <c r="O411" s="317">
        <v>0.14034999907016751</v>
      </c>
      <c r="P411" s="317">
        <v>0.14337000250816351</v>
      </c>
      <c r="Q411" s="36">
        <v>1326</v>
      </c>
      <c r="R411" s="317">
        <v>0.132970005273819</v>
      </c>
      <c r="S411" s="317">
        <v>0.13657000660896301</v>
      </c>
      <c r="T411" t="s">
        <v>380</v>
      </c>
      <c r="BA411" s="395">
        <v>1</v>
      </c>
      <c r="BB411" s="396" t="s">
        <v>861</v>
      </c>
      <c r="BC411" t="str">
        <f t="shared" si="81"/>
        <v>RXL</v>
      </c>
      <c r="BD411" t="str">
        <f t="shared" si="82"/>
        <v>NAoMe_initial_ch_score_2cap</v>
      </c>
      <c r="BE411" s="397" t="s">
        <v>862</v>
      </c>
      <c r="BF411" t="str">
        <f t="shared" si="83"/>
        <v>2+</v>
      </c>
      <c r="BG411">
        <f t="shared" si="84"/>
        <v>12</v>
      </c>
      <c r="BH411" s="398">
        <f t="shared" si="85"/>
        <v>0.21052999794483179</v>
      </c>
      <c r="BO411" s="33"/>
    </row>
    <row r="412" spans="1:67">
      <c r="A412" s="316" t="s">
        <v>27</v>
      </c>
      <c r="B412" t="s">
        <v>380</v>
      </c>
      <c r="C412" t="s">
        <v>910</v>
      </c>
      <c r="D412" t="s">
        <v>314</v>
      </c>
      <c r="E412" s="316" t="s">
        <v>39</v>
      </c>
      <c r="F412" s="316" t="s">
        <v>40</v>
      </c>
      <c r="G412" s="316" t="s">
        <v>436</v>
      </c>
      <c r="H412" s="316" t="s">
        <v>330</v>
      </c>
      <c r="I412" s="316" t="s">
        <v>341</v>
      </c>
      <c r="J412" s="316" t="s">
        <v>260</v>
      </c>
      <c r="K412" s="36">
        <v>1</v>
      </c>
      <c r="L412" s="317">
        <v>1.7540000379085541E-2</v>
      </c>
      <c r="M412" s="317"/>
      <c r="N412" s="36">
        <v>6</v>
      </c>
      <c r="O412" s="317">
        <v>2.105000056326389E-2</v>
      </c>
      <c r="P412" s="317"/>
      <c r="Q412" s="36">
        <v>263</v>
      </c>
      <c r="R412" s="317">
        <v>2.6370000094175339E-2</v>
      </c>
      <c r="S412" s="317"/>
      <c r="T412" t="s">
        <v>380</v>
      </c>
      <c r="BA412" s="395">
        <v>1</v>
      </c>
      <c r="BB412" s="396" t="s">
        <v>861</v>
      </c>
      <c r="BC412" t="str">
        <f t="shared" si="81"/>
        <v>RXL</v>
      </c>
      <c r="BD412" t="str">
        <f t="shared" si="82"/>
        <v>NAoMe_initial_ch_score_2cap</v>
      </c>
      <c r="BE412" s="397" t="s">
        <v>862</v>
      </c>
      <c r="BF412" t="str">
        <f t="shared" si="83"/>
        <v>Unknown</v>
      </c>
      <c r="BG412">
        <f t="shared" si="84"/>
        <v>1</v>
      </c>
      <c r="BH412" s="398">
        <f t="shared" si="85"/>
        <v>1.7540000379085541E-2</v>
      </c>
      <c r="BO412" s="33"/>
    </row>
    <row r="413" spans="1:67">
      <c r="A413" s="316" t="s">
        <v>27</v>
      </c>
      <c r="B413" t="s">
        <v>380</v>
      </c>
      <c r="C413" t="s">
        <v>910</v>
      </c>
      <c r="D413" t="s">
        <v>314</v>
      </c>
      <c r="E413" s="316" t="s">
        <v>39</v>
      </c>
      <c r="F413" s="316" t="s">
        <v>40</v>
      </c>
      <c r="G413" s="316" t="s">
        <v>436</v>
      </c>
      <c r="H413" s="316" t="s">
        <v>330</v>
      </c>
      <c r="I413" s="316" t="s">
        <v>309</v>
      </c>
      <c r="J413" s="316" t="s">
        <v>289</v>
      </c>
      <c r="K413" s="36">
        <v>22</v>
      </c>
      <c r="L413" s="317">
        <v>0.38596001267433172</v>
      </c>
      <c r="M413" s="317"/>
      <c r="N413" s="36">
        <v>95</v>
      </c>
      <c r="O413" s="317">
        <v>0.33333000540733337</v>
      </c>
      <c r="P413" s="317"/>
      <c r="Q413" s="36">
        <v>3283</v>
      </c>
      <c r="R413" s="317">
        <v>0.3292199969291687</v>
      </c>
      <c r="S413" s="317"/>
      <c r="T413" t="s">
        <v>380</v>
      </c>
      <c r="BA413" s="395">
        <v>1</v>
      </c>
      <c r="BB413" s="396" t="s">
        <v>861</v>
      </c>
      <c r="BC413" t="str">
        <f t="shared" si="81"/>
        <v>RXL</v>
      </c>
      <c r="BD413" t="str">
        <f t="shared" si="82"/>
        <v>NAoMe_initial_diagnosis_year</v>
      </c>
      <c r="BE413" s="397" t="s">
        <v>862</v>
      </c>
      <c r="BF413" t="str">
        <f t="shared" si="83"/>
        <v>2021</v>
      </c>
      <c r="BG413">
        <f t="shared" si="84"/>
        <v>22</v>
      </c>
      <c r="BH413" s="398">
        <f t="shared" si="85"/>
        <v>0.38596001267433172</v>
      </c>
      <c r="BO413" s="33"/>
    </row>
    <row r="414" spans="1:67">
      <c r="A414" s="316" t="s">
        <v>27</v>
      </c>
      <c r="B414" t="s">
        <v>380</v>
      </c>
      <c r="C414" t="s">
        <v>910</v>
      </c>
      <c r="D414" t="s">
        <v>314</v>
      </c>
      <c r="E414" s="316" t="s">
        <v>39</v>
      </c>
      <c r="F414" s="316" t="s">
        <v>40</v>
      </c>
      <c r="G414" s="316" t="s">
        <v>436</v>
      </c>
      <c r="H414" s="316" t="s">
        <v>330</v>
      </c>
      <c r="I414" s="316" t="s">
        <v>309</v>
      </c>
      <c r="J414" s="316" t="s">
        <v>816</v>
      </c>
      <c r="K414" s="36">
        <v>19</v>
      </c>
      <c r="L414" s="317">
        <v>0.33333000540733337</v>
      </c>
      <c r="M414" s="317"/>
      <c r="N414" s="36">
        <v>88</v>
      </c>
      <c r="O414" s="317">
        <v>0.30877000093460077</v>
      </c>
      <c r="P414" s="317"/>
      <c r="Q414" s="36">
        <v>3315</v>
      </c>
      <c r="R414" s="317">
        <v>0.33243000507354742</v>
      </c>
      <c r="S414" s="317"/>
      <c r="T414" t="s">
        <v>380</v>
      </c>
      <c r="BA414" s="395">
        <v>1</v>
      </c>
      <c r="BB414" s="396" t="s">
        <v>861</v>
      </c>
      <c r="BC414" t="str">
        <f t="shared" si="81"/>
        <v>RXL</v>
      </c>
      <c r="BD414" t="str">
        <f t="shared" si="82"/>
        <v>NAoMe_initial_diagnosis_year</v>
      </c>
      <c r="BE414" s="397" t="s">
        <v>862</v>
      </c>
      <c r="BF414" t="str">
        <f t="shared" si="83"/>
        <v>2022</v>
      </c>
      <c r="BG414">
        <f t="shared" si="84"/>
        <v>19</v>
      </c>
      <c r="BH414" s="398">
        <f t="shared" si="85"/>
        <v>0.33333000540733337</v>
      </c>
      <c r="BO414" s="33"/>
    </row>
    <row r="415" spans="1:67">
      <c r="A415" s="316" t="s">
        <v>27</v>
      </c>
      <c r="B415" t="s">
        <v>380</v>
      </c>
      <c r="C415" t="s">
        <v>910</v>
      </c>
      <c r="D415" t="s">
        <v>314</v>
      </c>
      <c r="E415" s="319" t="s">
        <v>39</v>
      </c>
      <c r="F415" s="318" t="s">
        <v>40</v>
      </c>
      <c r="G415" s="318" t="s">
        <v>436</v>
      </c>
      <c r="H415" s="318" t="s">
        <v>330</v>
      </c>
      <c r="I415" s="316" t="s">
        <v>309</v>
      </c>
      <c r="J415" s="316" t="s">
        <v>946</v>
      </c>
      <c r="K415" s="36">
        <v>16</v>
      </c>
      <c r="L415" s="317">
        <v>0.28069999814033508</v>
      </c>
      <c r="M415" s="317"/>
      <c r="N415" s="36">
        <v>102</v>
      </c>
      <c r="O415" s="317">
        <v>0.35789000988006592</v>
      </c>
      <c r="P415" s="317"/>
      <c r="Q415" s="36">
        <v>3374</v>
      </c>
      <c r="R415" s="317">
        <v>0.33834999799728388</v>
      </c>
      <c r="S415" s="317"/>
      <c r="T415" t="s">
        <v>380</v>
      </c>
      <c r="BA415" s="395">
        <v>1</v>
      </c>
      <c r="BB415" s="396" t="s">
        <v>861</v>
      </c>
      <c r="BC415" t="str">
        <f t="shared" si="81"/>
        <v>RXL</v>
      </c>
      <c r="BD415" t="str">
        <f t="shared" si="82"/>
        <v>NAoMe_initial_diagnosis_year</v>
      </c>
      <c r="BE415" s="397" t="s">
        <v>862</v>
      </c>
      <c r="BF415" t="str">
        <f t="shared" si="83"/>
        <v>2023</v>
      </c>
      <c r="BG415">
        <f t="shared" si="84"/>
        <v>16</v>
      </c>
      <c r="BH415" s="398">
        <f t="shared" si="85"/>
        <v>0.28069999814033508</v>
      </c>
      <c r="BO415" s="33"/>
    </row>
    <row r="416" spans="1:67">
      <c r="A416" s="316" t="s">
        <v>27</v>
      </c>
      <c r="B416" t="s">
        <v>380</v>
      </c>
      <c r="C416" t="s">
        <v>910</v>
      </c>
      <c r="D416" t="s">
        <v>314</v>
      </c>
      <c r="E416" s="316" t="s">
        <v>39</v>
      </c>
      <c r="F416" s="316" t="s">
        <v>40</v>
      </c>
      <c r="G416" s="316" t="s">
        <v>436</v>
      </c>
      <c r="H416" s="316" t="s">
        <v>330</v>
      </c>
      <c r="I416" s="316" t="s">
        <v>331</v>
      </c>
      <c r="J416" s="316" t="s">
        <v>332</v>
      </c>
      <c r="K416" s="36">
        <v>2</v>
      </c>
      <c r="L416" s="317">
        <v>3.5089999437332153E-2</v>
      </c>
      <c r="M416" s="317">
        <v>4.3480001389980323E-2</v>
      </c>
      <c r="N416" s="36">
        <v>13</v>
      </c>
      <c r="O416" s="317">
        <v>4.5609999448060989E-2</v>
      </c>
      <c r="P416" s="317">
        <v>5.0390001386404037E-2</v>
      </c>
      <c r="Q416" s="36">
        <v>434</v>
      </c>
      <c r="R416" s="317">
        <v>4.3519999831914902E-2</v>
      </c>
      <c r="S416" s="317">
        <v>5.2159998565912247E-2</v>
      </c>
      <c r="T416" t="s">
        <v>380</v>
      </c>
      <c r="BA416" s="395">
        <v>1</v>
      </c>
      <c r="BB416" s="396" t="s">
        <v>861</v>
      </c>
      <c r="BC416" t="str">
        <f t="shared" si="81"/>
        <v>RXL</v>
      </c>
      <c r="BD416" t="str">
        <f t="shared" si="82"/>
        <v>NAoMe_initial_disease_group</v>
      </c>
      <c r="BE416" s="397" t="s">
        <v>862</v>
      </c>
      <c r="BF416" t="str">
        <f t="shared" si="83"/>
        <v>Advanced M0</v>
      </c>
      <c r="BG416">
        <f t="shared" si="84"/>
        <v>2</v>
      </c>
      <c r="BH416" s="398">
        <f t="shared" si="85"/>
        <v>3.5089999437332153E-2</v>
      </c>
      <c r="BO416" s="33"/>
    </row>
    <row r="417" spans="1:67">
      <c r="A417" s="316" t="s">
        <v>27</v>
      </c>
      <c r="B417" t="s">
        <v>380</v>
      </c>
      <c r="C417" t="s">
        <v>910</v>
      </c>
      <c r="D417" t="s">
        <v>314</v>
      </c>
      <c r="E417" s="316" t="s">
        <v>39</v>
      </c>
      <c r="F417" s="316" t="s">
        <v>40</v>
      </c>
      <c r="G417" s="316" t="s">
        <v>436</v>
      </c>
      <c r="H417" s="316" t="s">
        <v>330</v>
      </c>
      <c r="I417" s="316" t="s">
        <v>331</v>
      </c>
      <c r="J417" s="316" t="s">
        <v>333</v>
      </c>
      <c r="K417" s="36">
        <v>17</v>
      </c>
      <c r="L417" s="317">
        <v>0.2982499897480011</v>
      </c>
      <c r="M417" s="317">
        <v>0.36956998705863953</v>
      </c>
      <c r="N417" s="36">
        <v>174</v>
      </c>
      <c r="O417" s="317">
        <v>0.61053001880645752</v>
      </c>
      <c r="P417" s="317">
        <v>0.67441999912261963</v>
      </c>
      <c r="Q417" s="36">
        <v>6159</v>
      </c>
      <c r="R417" s="317">
        <v>0.6176300048828125</v>
      </c>
      <c r="S417" s="317">
        <v>0.74026000499725342</v>
      </c>
      <c r="T417" t="s">
        <v>380</v>
      </c>
      <c r="BA417" s="395">
        <v>1</v>
      </c>
      <c r="BB417" s="396" t="s">
        <v>861</v>
      </c>
      <c r="BC417" t="str">
        <f t="shared" si="81"/>
        <v>RXL</v>
      </c>
      <c r="BD417" t="str">
        <f t="shared" si="82"/>
        <v>NAoMe_initial_disease_group</v>
      </c>
      <c r="BE417" s="397" t="s">
        <v>862</v>
      </c>
      <c r="BF417" t="str">
        <f t="shared" si="83"/>
        <v>Advanced M1</v>
      </c>
      <c r="BG417">
        <f t="shared" si="84"/>
        <v>17</v>
      </c>
      <c r="BH417" s="398">
        <f t="shared" si="85"/>
        <v>0.2982499897480011</v>
      </c>
      <c r="BO417" s="33"/>
    </row>
    <row r="418" spans="1:67">
      <c r="A418" s="316" t="s">
        <v>27</v>
      </c>
      <c r="B418" t="s">
        <v>380</v>
      </c>
      <c r="C418" t="s">
        <v>910</v>
      </c>
      <c r="D418" t="s">
        <v>314</v>
      </c>
      <c r="E418" s="316" t="s">
        <v>39</v>
      </c>
      <c r="F418" s="316" t="s">
        <v>40</v>
      </c>
      <c r="G418" s="316" t="s">
        <v>436</v>
      </c>
      <c r="H418" s="316" t="s">
        <v>330</v>
      </c>
      <c r="I418" s="316" t="s">
        <v>331</v>
      </c>
      <c r="J418" s="316" t="s">
        <v>334</v>
      </c>
      <c r="K418" s="36">
        <v>0</v>
      </c>
      <c r="L418" s="317">
        <v>0</v>
      </c>
      <c r="M418" s="317">
        <v>0</v>
      </c>
      <c r="N418" s="36">
        <v>2</v>
      </c>
      <c r="O418" s="317">
        <v>7.0199999026954174E-3</v>
      </c>
      <c r="P418" s="317">
        <v>7.7499998733401299E-3</v>
      </c>
      <c r="Q418" s="36">
        <v>64</v>
      </c>
      <c r="R418" s="317">
        <v>6.4199999906122676E-3</v>
      </c>
      <c r="S418" s="317">
        <v>7.689999882131815E-3</v>
      </c>
      <c r="T418" t="s">
        <v>380</v>
      </c>
      <c r="BA418" s="395">
        <v>1</v>
      </c>
      <c r="BB418" s="396" t="s">
        <v>861</v>
      </c>
      <c r="BC418" t="str">
        <f t="shared" si="81"/>
        <v>RXL</v>
      </c>
      <c r="BD418" t="str">
        <f t="shared" si="82"/>
        <v>NAoMe_initial_disease_group</v>
      </c>
      <c r="BE418" s="397" t="s">
        <v>862</v>
      </c>
      <c r="BF418" t="str">
        <f t="shared" si="83"/>
        <v>DCIS</v>
      </c>
      <c r="BG418">
        <f t="shared" si="84"/>
        <v>0</v>
      </c>
      <c r="BH418" s="398">
        <f t="shared" si="85"/>
        <v>0</v>
      </c>
      <c r="BO418" s="33"/>
    </row>
    <row r="419" spans="1:67">
      <c r="A419" s="316" t="s">
        <v>27</v>
      </c>
      <c r="B419" t="s">
        <v>380</v>
      </c>
      <c r="C419" t="s">
        <v>910</v>
      </c>
      <c r="D419" t="s">
        <v>314</v>
      </c>
      <c r="E419" s="316" t="s">
        <v>39</v>
      </c>
      <c r="F419" s="316" t="s">
        <v>40</v>
      </c>
      <c r="G419" s="316" t="s">
        <v>436</v>
      </c>
      <c r="H419" s="316" t="s">
        <v>330</v>
      </c>
      <c r="I419" s="316" t="s">
        <v>331</v>
      </c>
      <c r="J419" s="316" t="s">
        <v>335</v>
      </c>
      <c r="K419" s="36">
        <v>27</v>
      </c>
      <c r="L419" s="317">
        <v>0.47367998957633972</v>
      </c>
      <c r="M419" s="317">
        <v>0.58696001768112183</v>
      </c>
      <c r="N419" s="36">
        <v>69</v>
      </c>
      <c r="O419" s="317">
        <v>0.2421099990606308</v>
      </c>
      <c r="P419" s="317">
        <v>0.26743999123573298</v>
      </c>
      <c r="Q419" s="36">
        <v>1663</v>
      </c>
      <c r="R419" s="317">
        <v>0.16676999628543851</v>
      </c>
      <c r="S419" s="317">
        <v>0.19988000392913821</v>
      </c>
      <c r="T419" t="s">
        <v>380</v>
      </c>
      <c r="BA419" s="395">
        <v>1</v>
      </c>
      <c r="BB419" s="396" t="s">
        <v>861</v>
      </c>
      <c r="BC419" t="str">
        <f t="shared" si="81"/>
        <v>RXL</v>
      </c>
      <c r="BD419" t="str">
        <f t="shared" si="82"/>
        <v>NAoMe_initial_disease_group</v>
      </c>
      <c r="BE419" s="397" t="s">
        <v>862</v>
      </c>
      <c r="BF419" t="str">
        <f t="shared" si="83"/>
        <v>Early invasive</v>
      </c>
      <c r="BG419">
        <f t="shared" si="84"/>
        <v>27</v>
      </c>
      <c r="BH419" s="398">
        <f t="shared" si="85"/>
        <v>0.47367998957633972</v>
      </c>
      <c r="BO419" s="33"/>
    </row>
    <row r="420" spans="1:67">
      <c r="A420" s="316" t="s">
        <v>27</v>
      </c>
      <c r="B420" t="s">
        <v>380</v>
      </c>
      <c r="C420" t="s">
        <v>910</v>
      </c>
      <c r="D420" t="s">
        <v>314</v>
      </c>
      <c r="E420" s="316" t="s">
        <v>39</v>
      </c>
      <c r="F420" s="316" t="s">
        <v>40</v>
      </c>
      <c r="G420" s="316" t="s">
        <v>436</v>
      </c>
      <c r="H420" s="316" t="s">
        <v>330</v>
      </c>
      <c r="I420" s="316" t="s">
        <v>331</v>
      </c>
      <c r="J420" s="316" t="s">
        <v>337</v>
      </c>
      <c r="K420" s="36">
        <v>11</v>
      </c>
      <c r="L420" s="317">
        <v>0.1929800063371658</v>
      </c>
      <c r="M420" s="317"/>
      <c r="N420" s="36">
        <v>27</v>
      </c>
      <c r="O420" s="317">
        <v>9.4740003347396851E-2</v>
      </c>
      <c r="P420" s="317"/>
      <c r="Q420" s="36">
        <v>1652</v>
      </c>
      <c r="R420" s="317">
        <v>0.1656599938869476</v>
      </c>
      <c r="S420" s="317"/>
      <c r="T420" t="s">
        <v>380</v>
      </c>
      <c r="BA420" s="395">
        <v>1</v>
      </c>
      <c r="BB420" s="396" t="s">
        <v>861</v>
      </c>
      <c r="BC420" t="str">
        <f t="shared" si="81"/>
        <v>RXL</v>
      </c>
      <c r="BD420" t="str">
        <f t="shared" si="82"/>
        <v>NAoMe_initial_disease_group</v>
      </c>
      <c r="BE420" s="397" t="s">
        <v>862</v>
      </c>
      <c r="BF420" t="str">
        <f t="shared" si="83"/>
        <v>Unknown stage</v>
      </c>
      <c r="BG420">
        <f t="shared" si="84"/>
        <v>11</v>
      </c>
      <c r="BH420" s="398">
        <f t="shared" si="85"/>
        <v>0.1929800063371658</v>
      </c>
      <c r="BO420" s="33"/>
    </row>
    <row r="421" spans="1:67">
      <c r="A421" s="316" t="s">
        <v>27</v>
      </c>
      <c r="B421" t="s">
        <v>380</v>
      </c>
      <c r="C421" t="s">
        <v>910</v>
      </c>
      <c r="D421" t="s">
        <v>314</v>
      </c>
      <c r="E421" s="316" t="s">
        <v>39</v>
      </c>
      <c r="F421" s="316" t="s">
        <v>40</v>
      </c>
      <c r="G421" s="316" t="s">
        <v>436</v>
      </c>
      <c r="H421" s="316" t="s">
        <v>330</v>
      </c>
      <c r="I421" s="316" t="s">
        <v>656</v>
      </c>
      <c r="J421" s="316" t="s">
        <v>286</v>
      </c>
      <c r="K421" s="36">
        <v>2</v>
      </c>
      <c r="L421" s="317">
        <v>3.5089999437332153E-2</v>
      </c>
      <c r="M421" s="317">
        <v>3.5089999437332153E-2</v>
      </c>
      <c r="N421" s="36">
        <v>16</v>
      </c>
      <c r="O421" s="317">
        <v>5.6139998137950897E-2</v>
      </c>
      <c r="P421" s="317">
        <v>5.8180000633001328E-2</v>
      </c>
      <c r="Q421" s="36">
        <v>492</v>
      </c>
      <c r="R421" s="317">
        <v>4.9339998513460159E-2</v>
      </c>
      <c r="S421" s="317">
        <v>5.1920000463724143E-2</v>
      </c>
      <c r="T421" t="s">
        <v>380</v>
      </c>
      <c r="BA421" s="395">
        <v>1</v>
      </c>
      <c r="BB421" s="396" t="s">
        <v>861</v>
      </c>
      <c r="BC421" t="str">
        <f t="shared" si="81"/>
        <v>RXL</v>
      </c>
      <c r="BD421" t="str">
        <f t="shared" si="82"/>
        <v>NAoMe_initial_ethnicity_grp</v>
      </c>
      <c r="BE421" s="397" t="s">
        <v>862</v>
      </c>
      <c r="BF421" t="str">
        <f t="shared" si="83"/>
        <v>Asian or Asian British</v>
      </c>
      <c r="BG421">
        <f t="shared" si="84"/>
        <v>2</v>
      </c>
      <c r="BH421" s="398">
        <f t="shared" si="85"/>
        <v>3.5089999437332153E-2</v>
      </c>
      <c r="BO421" s="33"/>
    </row>
    <row r="422" spans="1:67">
      <c r="A422" s="316" t="s">
        <v>27</v>
      </c>
      <c r="B422" t="s">
        <v>380</v>
      </c>
      <c r="C422" t="s">
        <v>910</v>
      </c>
      <c r="D422" t="s">
        <v>314</v>
      </c>
      <c r="E422" s="316" t="s">
        <v>39</v>
      </c>
      <c r="F422" s="316" t="s">
        <v>40</v>
      </c>
      <c r="G422" s="316" t="s">
        <v>436</v>
      </c>
      <c r="H422" s="316" t="s">
        <v>330</v>
      </c>
      <c r="I422" s="316" t="s">
        <v>656</v>
      </c>
      <c r="J422" s="316" t="s">
        <v>287</v>
      </c>
      <c r="K422" s="36">
        <v>2</v>
      </c>
      <c r="L422" s="317">
        <v>3.5089999437332153E-2</v>
      </c>
      <c r="M422" s="317">
        <v>3.5089999437332153E-2</v>
      </c>
      <c r="N422" s="36">
        <v>2</v>
      </c>
      <c r="O422" s="317">
        <v>7.0199999026954174E-3</v>
      </c>
      <c r="P422" s="317">
        <v>7.2699999436736107E-3</v>
      </c>
      <c r="Q422" s="36">
        <v>403</v>
      </c>
      <c r="R422" s="317">
        <v>4.0410000830888748E-2</v>
      </c>
      <c r="S422" s="317">
        <v>4.2520001530647278E-2</v>
      </c>
      <c r="T422" t="s">
        <v>380</v>
      </c>
      <c r="BA422" s="395">
        <v>1</v>
      </c>
      <c r="BB422" s="396" t="s">
        <v>861</v>
      </c>
      <c r="BC422" t="str">
        <f t="shared" si="81"/>
        <v>RXL</v>
      </c>
      <c r="BD422" t="str">
        <f t="shared" si="82"/>
        <v>NAoMe_initial_ethnicity_grp</v>
      </c>
      <c r="BE422" s="397" t="s">
        <v>862</v>
      </c>
      <c r="BF422" t="str">
        <f t="shared" si="83"/>
        <v>Black or Black British</v>
      </c>
      <c r="BG422">
        <f t="shared" si="84"/>
        <v>2</v>
      </c>
      <c r="BH422" s="398">
        <f t="shared" si="85"/>
        <v>3.5089999437332153E-2</v>
      </c>
      <c r="BO422" s="33"/>
    </row>
    <row r="423" spans="1:67">
      <c r="A423" s="316" t="s">
        <v>27</v>
      </c>
      <c r="B423" t="s">
        <v>380</v>
      </c>
      <c r="C423" t="s">
        <v>910</v>
      </c>
      <c r="D423" t="s">
        <v>314</v>
      </c>
      <c r="E423" s="316" t="s">
        <v>39</v>
      </c>
      <c r="F423" s="316" t="s">
        <v>40</v>
      </c>
      <c r="G423" s="316" t="s">
        <v>436</v>
      </c>
      <c r="H423" s="316" t="s">
        <v>330</v>
      </c>
      <c r="I423" s="316" t="s">
        <v>656</v>
      </c>
      <c r="J423" s="316" t="s">
        <v>259</v>
      </c>
      <c r="K423" s="36">
        <v>0</v>
      </c>
      <c r="L423" s="317">
        <v>0</v>
      </c>
      <c r="M423" s="317">
        <v>0</v>
      </c>
      <c r="N423" s="36">
        <v>2</v>
      </c>
      <c r="O423" s="317">
        <v>7.0199999026954174E-3</v>
      </c>
      <c r="P423" s="317">
        <v>7.2699999436736107E-3</v>
      </c>
      <c r="Q423" s="36">
        <v>98</v>
      </c>
      <c r="R423" s="317">
        <v>9.8299998790025711E-3</v>
      </c>
      <c r="S423" s="317">
        <v>1.0339999571442601E-2</v>
      </c>
      <c r="T423" t="s">
        <v>380</v>
      </c>
      <c r="BA423" s="395">
        <v>1</v>
      </c>
      <c r="BB423" s="396" t="s">
        <v>861</v>
      </c>
      <c r="BC423" t="str">
        <f t="shared" si="81"/>
        <v>RXL</v>
      </c>
      <c r="BD423" t="str">
        <f t="shared" si="82"/>
        <v>NAoMe_initial_ethnicity_grp</v>
      </c>
      <c r="BE423" s="397" t="s">
        <v>862</v>
      </c>
      <c r="BF423" t="str">
        <f t="shared" si="83"/>
        <v>Mixed</v>
      </c>
      <c r="BG423">
        <f t="shared" si="84"/>
        <v>0</v>
      </c>
      <c r="BH423" s="398">
        <f t="shared" si="85"/>
        <v>0</v>
      </c>
      <c r="BO423" s="33"/>
    </row>
    <row r="424" spans="1:67">
      <c r="A424" s="316" t="s">
        <v>27</v>
      </c>
      <c r="B424" t="s">
        <v>380</v>
      </c>
      <c r="C424" t="s">
        <v>910</v>
      </c>
      <c r="D424" t="s">
        <v>314</v>
      </c>
      <c r="E424" s="316" t="s">
        <v>39</v>
      </c>
      <c r="F424" s="316" t="s">
        <v>40</v>
      </c>
      <c r="G424" s="316" t="s">
        <v>436</v>
      </c>
      <c r="H424" s="316" t="s">
        <v>330</v>
      </c>
      <c r="I424" s="316" t="s">
        <v>656</v>
      </c>
      <c r="J424" s="316" t="s">
        <v>288</v>
      </c>
      <c r="K424" s="36">
        <v>0</v>
      </c>
      <c r="L424" s="317">
        <v>0</v>
      </c>
      <c r="M424" s="317">
        <v>0</v>
      </c>
      <c r="N424" s="36">
        <v>2</v>
      </c>
      <c r="O424" s="317">
        <v>7.0199999026954174E-3</v>
      </c>
      <c r="P424" s="317">
        <v>7.2699999436736107E-3</v>
      </c>
      <c r="Q424" s="36">
        <v>246</v>
      </c>
      <c r="R424" s="317">
        <v>2.466999925673008E-2</v>
      </c>
      <c r="S424" s="317">
        <v>2.5960000231862072E-2</v>
      </c>
      <c r="T424" t="s">
        <v>380</v>
      </c>
      <c r="BA424" s="395">
        <v>1</v>
      </c>
      <c r="BB424" s="396" t="s">
        <v>861</v>
      </c>
      <c r="BC424" t="str">
        <f t="shared" si="81"/>
        <v>RXL</v>
      </c>
      <c r="BD424" t="str">
        <f t="shared" si="82"/>
        <v>NAoMe_initial_ethnicity_grp</v>
      </c>
      <c r="BE424" s="397" t="s">
        <v>862</v>
      </c>
      <c r="BF424" t="str">
        <f t="shared" si="83"/>
        <v>Other Ethnic Group</v>
      </c>
      <c r="BG424">
        <f t="shared" si="84"/>
        <v>0</v>
      </c>
      <c r="BH424" s="398">
        <f t="shared" si="85"/>
        <v>0</v>
      </c>
      <c r="BO424" s="33"/>
    </row>
    <row r="425" spans="1:67">
      <c r="A425" s="316" t="s">
        <v>27</v>
      </c>
      <c r="B425" t="s">
        <v>380</v>
      </c>
      <c r="C425" t="s">
        <v>910</v>
      </c>
      <c r="D425" t="s">
        <v>314</v>
      </c>
      <c r="E425" s="316" t="s">
        <v>39</v>
      </c>
      <c r="F425" s="316" t="s">
        <v>40</v>
      </c>
      <c r="G425" s="316" t="s">
        <v>436</v>
      </c>
      <c r="H425" s="316" t="s">
        <v>330</v>
      </c>
      <c r="I425" s="316" t="s">
        <v>656</v>
      </c>
      <c r="J425" s="316" t="s">
        <v>260</v>
      </c>
      <c r="K425" s="36">
        <v>0</v>
      </c>
      <c r="L425" s="317">
        <v>0</v>
      </c>
      <c r="M425" s="317"/>
      <c r="N425" s="36">
        <v>10</v>
      </c>
      <c r="O425" s="317">
        <v>3.5089999437332153E-2</v>
      </c>
      <c r="P425" s="317"/>
      <c r="Q425" s="36">
        <v>495</v>
      </c>
      <c r="R425" s="317">
        <v>4.9639999866485603E-2</v>
      </c>
      <c r="S425" s="317"/>
      <c r="T425" t="s">
        <v>380</v>
      </c>
      <c r="BA425" s="395">
        <v>1</v>
      </c>
      <c r="BB425" s="396" t="s">
        <v>861</v>
      </c>
      <c r="BC425" t="str">
        <f t="shared" si="81"/>
        <v>RXL</v>
      </c>
      <c r="BD425" t="str">
        <f t="shared" si="82"/>
        <v>NAoMe_initial_ethnicity_grp</v>
      </c>
      <c r="BE425" s="397" t="s">
        <v>862</v>
      </c>
      <c r="BF425" t="str">
        <f t="shared" si="83"/>
        <v>Unknown</v>
      </c>
      <c r="BG425">
        <f t="shared" si="84"/>
        <v>0</v>
      </c>
      <c r="BH425" s="398">
        <f t="shared" si="85"/>
        <v>0</v>
      </c>
      <c r="BO425" s="33"/>
    </row>
    <row r="426" spans="1:67">
      <c r="A426" s="316" t="s">
        <v>27</v>
      </c>
      <c r="B426" t="s">
        <v>380</v>
      </c>
      <c r="C426" t="s">
        <v>910</v>
      </c>
      <c r="D426" t="s">
        <v>314</v>
      </c>
      <c r="E426" s="316" t="s">
        <v>39</v>
      </c>
      <c r="F426" s="316" t="s">
        <v>40</v>
      </c>
      <c r="G426" s="316" t="s">
        <v>436</v>
      </c>
      <c r="H426" s="316" t="s">
        <v>330</v>
      </c>
      <c r="I426" s="316" t="s">
        <v>656</v>
      </c>
      <c r="J426" s="316" t="s">
        <v>258</v>
      </c>
      <c r="K426" s="36">
        <v>53</v>
      </c>
      <c r="L426" s="317">
        <v>0.92982000112533569</v>
      </c>
      <c r="M426" s="317">
        <v>0.92982000112533569</v>
      </c>
      <c r="N426" s="36">
        <v>253</v>
      </c>
      <c r="O426" s="317">
        <v>0.88771998882293701</v>
      </c>
      <c r="P426" s="317">
        <v>0.92000001668930054</v>
      </c>
      <c r="Q426" s="36">
        <v>8238</v>
      </c>
      <c r="R426" s="317">
        <v>0.82611000537872314</v>
      </c>
      <c r="S426" s="317">
        <v>0.86926001310348511</v>
      </c>
      <c r="T426" t="s">
        <v>380</v>
      </c>
      <c r="BA426" s="395">
        <v>1</v>
      </c>
      <c r="BB426" s="396" t="s">
        <v>861</v>
      </c>
      <c r="BC426" t="str">
        <f t="shared" si="81"/>
        <v>RXL</v>
      </c>
      <c r="BD426" t="str">
        <f t="shared" si="82"/>
        <v>NAoMe_initial_ethnicity_grp</v>
      </c>
      <c r="BE426" s="397" t="s">
        <v>862</v>
      </c>
      <c r="BF426" t="str">
        <f t="shared" si="83"/>
        <v>White</v>
      </c>
      <c r="BG426">
        <f t="shared" si="84"/>
        <v>53</v>
      </c>
      <c r="BH426" s="398">
        <f t="shared" si="85"/>
        <v>0.92982000112533569</v>
      </c>
      <c r="BO426" s="33"/>
    </row>
    <row r="427" spans="1:67">
      <c r="A427" s="316" t="s">
        <v>27</v>
      </c>
      <c r="B427" t="s">
        <v>380</v>
      </c>
      <c r="C427" t="s">
        <v>910</v>
      </c>
      <c r="D427" t="s">
        <v>314</v>
      </c>
      <c r="E427" s="316" t="s">
        <v>39</v>
      </c>
      <c r="F427" s="316" t="s">
        <v>40</v>
      </c>
      <c r="G427" s="316" t="s">
        <v>436</v>
      </c>
      <c r="H427" s="316" t="s">
        <v>330</v>
      </c>
      <c r="I427" s="316" t="s">
        <v>657</v>
      </c>
      <c r="J427" s="316" t="s">
        <v>817</v>
      </c>
      <c r="K427" s="36">
        <v>55</v>
      </c>
      <c r="L427" s="317">
        <v>0.96490997076034546</v>
      </c>
      <c r="M427" s="317"/>
      <c r="N427" s="36">
        <v>272</v>
      </c>
      <c r="O427" s="317">
        <v>0.95438998937606812</v>
      </c>
      <c r="P427" s="317"/>
      <c r="Q427" s="36">
        <v>9359</v>
      </c>
      <c r="R427" s="317">
        <v>0.93853002786636353</v>
      </c>
      <c r="S427" s="317"/>
      <c r="T427" t="s">
        <v>380</v>
      </c>
      <c r="BA427" s="395">
        <v>1</v>
      </c>
      <c r="BB427" s="396" t="s">
        <v>861</v>
      </c>
      <c r="BC427" t="str">
        <f t="shared" si="81"/>
        <v>RXL</v>
      </c>
      <c r="BD427" t="str">
        <f t="shared" si="82"/>
        <v>NAoMe_initial_final_route</v>
      </c>
      <c r="BE427" s="397" t="s">
        <v>862</v>
      </c>
      <c r="BF427" t="str">
        <f t="shared" si="83"/>
        <v>Not screened</v>
      </c>
      <c r="BG427">
        <f t="shared" si="84"/>
        <v>55</v>
      </c>
      <c r="BH427" s="398">
        <f t="shared" si="85"/>
        <v>0.96490997076034546</v>
      </c>
      <c r="BO427" s="33"/>
    </row>
    <row r="428" spans="1:67">
      <c r="A428" s="316" t="s">
        <v>27</v>
      </c>
      <c r="B428" t="s">
        <v>380</v>
      </c>
      <c r="C428" t="s">
        <v>910</v>
      </c>
      <c r="D428" t="s">
        <v>314</v>
      </c>
      <c r="E428" s="316" t="s">
        <v>39</v>
      </c>
      <c r="F428" s="316" t="s">
        <v>40</v>
      </c>
      <c r="G428" s="316" t="s">
        <v>436</v>
      </c>
      <c r="H428" s="316" t="s">
        <v>330</v>
      </c>
      <c r="I428" s="316" t="s">
        <v>657</v>
      </c>
      <c r="J428" s="316" t="s">
        <v>352</v>
      </c>
      <c r="K428" s="36">
        <v>2</v>
      </c>
      <c r="L428" s="317">
        <v>3.5089999437332153E-2</v>
      </c>
      <c r="M428" s="317"/>
      <c r="N428" s="36">
        <v>13</v>
      </c>
      <c r="O428" s="317">
        <v>4.5609999448060989E-2</v>
      </c>
      <c r="P428" s="317"/>
      <c r="Q428" s="36">
        <v>613</v>
      </c>
      <c r="R428" s="317">
        <v>6.1469998210668557E-2</v>
      </c>
      <c r="S428" s="317"/>
      <c r="T428" t="s">
        <v>380</v>
      </c>
      <c r="BA428" s="395">
        <v>1</v>
      </c>
      <c r="BB428" s="396" t="s">
        <v>861</v>
      </c>
      <c r="BC428" t="str">
        <f t="shared" si="81"/>
        <v>RXL</v>
      </c>
      <c r="BD428" t="str">
        <f t="shared" si="82"/>
        <v>NAoMe_initial_final_route</v>
      </c>
      <c r="BE428" s="397" t="s">
        <v>862</v>
      </c>
      <c r="BF428" t="str">
        <f t="shared" si="83"/>
        <v>Screening</v>
      </c>
      <c r="BG428">
        <f t="shared" si="84"/>
        <v>2</v>
      </c>
      <c r="BH428" s="398">
        <f t="shared" si="85"/>
        <v>3.5089999437332153E-2</v>
      </c>
      <c r="BO428" s="33"/>
    </row>
    <row r="429" spans="1:67">
      <c r="A429" s="316" t="s">
        <v>27</v>
      </c>
      <c r="B429" t="s">
        <v>380</v>
      </c>
      <c r="C429" t="s">
        <v>910</v>
      </c>
      <c r="D429" t="s">
        <v>314</v>
      </c>
      <c r="E429" s="316" t="s">
        <v>39</v>
      </c>
      <c r="F429" s="316" t="s">
        <v>40</v>
      </c>
      <c r="G429" s="316" t="s">
        <v>436</v>
      </c>
      <c r="H429" s="316" t="s">
        <v>330</v>
      </c>
      <c r="I429" s="316" t="s">
        <v>303</v>
      </c>
      <c r="J429" s="316" t="s">
        <v>308</v>
      </c>
      <c r="K429" s="36">
        <v>11</v>
      </c>
      <c r="L429" s="317">
        <v>0.1929800063371658</v>
      </c>
      <c r="M429" s="317"/>
      <c r="N429" s="36">
        <v>27</v>
      </c>
      <c r="O429" s="317">
        <v>9.4740003347396851E-2</v>
      </c>
      <c r="P429" s="317"/>
      <c r="Q429" s="36">
        <v>1652</v>
      </c>
      <c r="R429" s="317">
        <v>0.1656599938869476</v>
      </c>
      <c r="S429" s="317"/>
      <c r="T429" t="s">
        <v>380</v>
      </c>
      <c r="BA429" s="395">
        <v>1</v>
      </c>
      <c r="BB429" s="396" t="s">
        <v>861</v>
      </c>
      <c r="BC429" t="str">
        <f t="shared" si="81"/>
        <v>RXL</v>
      </c>
      <c r="BD429" t="str">
        <f t="shared" si="82"/>
        <v>NAoMe_initial_final_stage_tum</v>
      </c>
      <c r="BE429" s="397" t="s">
        <v>862</v>
      </c>
      <c r="BF429" t="str">
        <f t="shared" si="83"/>
        <v>Not staged/Unstated</v>
      </c>
      <c r="BG429">
        <f t="shared" si="84"/>
        <v>11</v>
      </c>
      <c r="BH429" s="398">
        <f t="shared" si="85"/>
        <v>0.1929800063371658</v>
      </c>
      <c r="BO429" s="33"/>
    </row>
    <row r="430" spans="1:67">
      <c r="A430" s="316" t="s">
        <v>27</v>
      </c>
      <c r="B430" t="s">
        <v>380</v>
      </c>
      <c r="C430" t="s">
        <v>910</v>
      </c>
      <c r="D430" t="s">
        <v>314</v>
      </c>
      <c r="E430" s="316" t="s">
        <v>39</v>
      </c>
      <c r="F430" s="316" t="s">
        <v>40</v>
      </c>
      <c r="G430" s="316" t="s">
        <v>436</v>
      </c>
      <c r="H430" s="316" t="s">
        <v>330</v>
      </c>
      <c r="I430" s="316" t="s">
        <v>303</v>
      </c>
      <c r="J430" s="316" t="s">
        <v>304</v>
      </c>
      <c r="K430" s="36">
        <v>0</v>
      </c>
      <c r="L430" s="317">
        <v>0</v>
      </c>
      <c r="M430" s="317">
        <v>0</v>
      </c>
      <c r="N430" s="36">
        <v>2</v>
      </c>
      <c r="O430" s="317">
        <v>7.0199999026954174E-3</v>
      </c>
      <c r="P430" s="317">
        <v>7.7499998733401299E-3</v>
      </c>
      <c r="Q430" s="36">
        <v>64</v>
      </c>
      <c r="R430" s="317">
        <v>6.4199999906122676E-3</v>
      </c>
      <c r="S430" s="317">
        <v>7.689999882131815E-3</v>
      </c>
      <c r="T430" t="s">
        <v>380</v>
      </c>
      <c r="BA430" s="395">
        <v>1</v>
      </c>
      <c r="BB430" s="396" t="s">
        <v>861</v>
      </c>
      <c r="BC430" t="str">
        <f t="shared" si="81"/>
        <v>RXL</v>
      </c>
      <c r="BD430" t="str">
        <f t="shared" si="82"/>
        <v>NAoMe_initial_final_stage_tum</v>
      </c>
      <c r="BE430" s="397" t="s">
        <v>862</v>
      </c>
      <c r="BF430" t="str">
        <f t="shared" si="83"/>
        <v>Stage 0</v>
      </c>
      <c r="BG430">
        <f t="shared" si="84"/>
        <v>0</v>
      </c>
      <c r="BH430" s="398">
        <f t="shared" si="85"/>
        <v>0</v>
      </c>
      <c r="BO430" s="33"/>
    </row>
    <row r="431" spans="1:67">
      <c r="A431" s="316" t="s">
        <v>27</v>
      </c>
      <c r="B431" t="s">
        <v>380</v>
      </c>
      <c r="C431" t="s">
        <v>910</v>
      </c>
      <c r="D431" t="s">
        <v>314</v>
      </c>
      <c r="E431" s="316" t="s">
        <v>39</v>
      </c>
      <c r="F431" s="316" t="s">
        <v>40</v>
      </c>
      <c r="G431" s="316" t="s">
        <v>436</v>
      </c>
      <c r="H431" s="316" t="s">
        <v>330</v>
      </c>
      <c r="I431" s="316" t="s">
        <v>303</v>
      </c>
      <c r="J431" s="316" t="s">
        <v>305</v>
      </c>
      <c r="K431" s="36">
        <v>2</v>
      </c>
      <c r="L431" s="317">
        <v>3.5089999437332153E-2</v>
      </c>
      <c r="M431" s="317">
        <v>4.3480001389980323E-2</v>
      </c>
      <c r="N431" s="36">
        <v>15</v>
      </c>
      <c r="O431" s="317">
        <v>5.2629999816417687E-2</v>
      </c>
      <c r="P431" s="317">
        <v>5.8139998465776437E-2</v>
      </c>
      <c r="Q431" s="36">
        <v>359</v>
      </c>
      <c r="R431" s="317">
        <v>3.5999998450279243E-2</v>
      </c>
      <c r="S431" s="317">
        <v>4.3150000274181373E-2</v>
      </c>
      <c r="T431" t="s">
        <v>380</v>
      </c>
      <c r="BA431" s="395">
        <v>1</v>
      </c>
      <c r="BB431" s="396" t="s">
        <v>861</v>
      </c>
      <c r="BC431" t="str">
        <f t="shared" si="81"/>
        <v>RXL</v>
      </c>
      <c r="BD431" t="str">
        <f t="shared" si="82"/>
        <v>NAoMe_initial_final_stage_tum</v>
      </c>
      <c r="BE431" s="397" t="s">
        <v>862</v>
      </c>
      <c r="BF431" t="str">
        <f t="shared" si="83"/>
        <v>Stage 1</v>
      </c>
      <c r="BG431">
        <f t="shared" si="84"/>
        <v>2</v>
      </c>
      <c r="BH431" s="398">
        <f t="shared" si="85"/>
        <v>3.5089999437332153E-2</v>
      </c>
      <c r="BO431" s="33"/>
    </row>
    <row r="432" spans="1:67">
      <c r="A432" s="316" t="s">
        <v>27</v>
      </c>
      <c r="B432" t="s">
        <v>380</v>
      </c>
      <c r="C432" t="s">
        <v>910</v>
      </c>
      <c r="D432" t="s">
        <v>314</v>
      </c>
      <c r="E432" s="316" t="s">
        <v>39</v>
      </c>
      <c r="F432" s="316" t="s">
        <v>40</v>
      </c>
      <c r="G432" s="316" t="s">
        <v>436</v>
      </c>
      <c r="H432" s="316" t="s">
        <v>330</v>
      </c>
      <c r="I432" s="316" t="s">
        <v>303</v>
      </c>
      <c r="J432" s="316" t="s">
        <v>306</v>
      </c>
      <c r="K432" s="36">
        <v>25</v>
      </c>
      <c r="L432" s="317">
        <v>0.43860000371932978</v>
      </c>
      <c r="M432" s="317">
        <v>0.54347997903823853</v>
      </c>
      <c r="N432" s="36">
        <v>45</v>
      </c>
      <c r="O432" s="317">
        <v>0.15789000689983371</v>
      </c>
      <c r="P432" s="317">
        <v>0.1744199991226196</v>
      </c>
      <c r="Q432" s="36">
        <v>996</v>
      </c>
      <c r="R432" s="317">
        <v>9.9880002439022064E-2</v>
      </c>
      <c r="S432" s="317">
        <v>0.11970999836921691</v>
      </c>
      <c r="T432" t="s">
        <v>380</v>
      </c>
      <c r="BA432" s="395">
        <v>1</v>
      </c>
      <c r="BB432" s="396" t="s">
        <v>861</v>
      </c>
      <c r="BC432" t="str">
        <f t="shared" si="81"/>
        <v>RXL</v>
      </c>
      <c r="BD432" t="str">
        <f t="shared" si="82"/>
        <v>NAoMe_initial_final_stage_tum</v>
      </c>
      <c r="BE432" s="397" t="s">
        <v>862</v>
      </c>
      <c r="BF432" t="str">
        <f t="shared" si="83"/>
        <v>Stage 2</v>
      </c>
      <c r="BG432">
        <f t="shared" si="84"/>
        <v>25</v>
      </c>
      <c r="BH432" s="398">
        <f t="shared" si="85"/>
        <v>0.43860000371932978</v>
      </c>
      <c r="BO432" s="33"/>
    </row>
    <row r="433" spans="1:67">
      <c r="A433" s="316" t="s">
        <v>27</v>
      </c>
      <c r="B433" t="s">
        <v>380</v>
      </c>
      <c r="C433" t="s">
        <v>910</v>
      </c>
      <c r="D433" t="s">
        <v>314</v>
      </c>
      <c r="E433" s="316" t="s">
        <v>39</v>
      </c>
      <c r="F433" s="316" t="s">
        <v>40</v>
      </c>
      <c r="G433" s="316" t="s">
        <v>436</v>
      </c>
      <c r="H433" s="316" t="s">
        <v>330</v>
      </c>
      <c r="I433" s="316" t="s">
        <v>303</v>
      </c>
      <c r="J433" s="316" t="s">
        <v>307</v>
      </c>
      <c r="K433" s="36">
        <v>2</v>
      </c>
      <c r="L433" s="317">
        <v>3.5089999437332153E-2</v>
      </c>
      <c r="M433" s="317">
        <v>4.3480001389980323E-2</v>
      </c>
      <c r="N433" s="36">
        <v>22</v>
      </c>
      <c r="O433" s="317">
        <v>7.7189996838569641E-2</v>
      </c>
      <c r="P433" s="317">
        <v>8.5270002484321594E-2</v>
      </c>
      <c r="Q433" s="36">
        <v>742</v>
      </c>
      <c r="R433" s="317">
        <v>7.4409998953342438E-2</v>
      </c>
      <c r="S433" s="317">
        <v>8.9180000126361847E-2</v>
      </c>
      <c r="T433" t="s">
        <v>380</v>
      </c>
      <c r="BA433" s="395">
        <v>1</v>
      </c>
      <c r="BB433" s="396" t="s">
        <v>861</v>
      </c>
      <c r="BC433" t="str">
        <f t="shared" si="81"/>
        <v>RXL</v>
      </c>
      <c r="BD433" t="str">
        <f t="shared" si="82"/>
        <v>NAoMe_initial_final_stage_tum</v>
      </c>
      <c r="BE433" s="397" t="s">
        <v>862</v>
      </c>
      <c r="BF433" t="str">
        <f t="shared" si="83"/>
        <v>Stage 3</v>
      </c>
      <c r="BG433">
        <f t="shared" si="84"/>
        <v>2</v>
      </c>
      <c r="BH433" s="398">
        <f t="shared" si="85"/>
        <v>3.5089999437332153E-2</v>
      </c>
      <c r="BO433" s="33"/>
    </row>
    <row r="434" spans="1:67">
      <c r="A434" s="316" t="s">
        <v>27</v>
      </c>
      <c r="B434" t="s">
        <v>380</v>
      </c>
      <c r="C434" t="s">
        <v>910</v>
      </c>
      <c r="D434" t="s">
        <v>314</v>
      </c>
      <c r="E434" s="316" t="s">
        <v>39</v>
      </c>
      <c r="F434" s="316" t="s">
        <v>40</v>
      </c>
      <c r="G434" s="316" t="s">
        <v>436</v>
      </c>
      <c r="H434" s="316" t="s">
        <v>330</v>
      </c>
      <c r="I434" s="316" t="s">
        <v>303</v>
      </c>
      <c r="J434" s="316" t="s">
        <v>336</v>
      </c>
      <c r="K434" s="36">
        <v>17</v>
      </c>
      <c r="L434" s="317">
        <v>0.2982499897480011</v>
      </c>
      <c r="M434" s="317">
        <v>0.36956998705863953</v>
      </c>
      <c r="N434" s="36">
        <v>174</v>
      </c>
      <c r="O434" s="317">
        <v>0.61053001880645752</v>
      </c>
      <c r="P434" s="317">
        <v>0.67441999912261963</v>
      </c>
      <c r="Q434" s="36">
        <v>6159</v>
      </c>
      <c r="R434" s="317">
        <v>0.6176300048828125</v>
      </c>
      <c r="S434" s="317">
        <v>0.74026000499725342</v>
      </c>
      <c r="T434" t="s">
        <v>380</v>
      </c>
      <c r="BA434" s="395">
        <v>1</v>
      </c>
      <c r="BB434" s="396" t="s">
        <v>861</v>
      </c>
      <c r="BC434" t="str">
        <f t="shared" si="81"/>
        <v>RXL</v>
      </c>
      <c r="BD434" t="str">
        <f t="shared" si="82"/>
        <v>NAoMe_initial_final_stage_tum</v>
      </c>
      <c r="BE434" s="397" t="s">
        <v>862</v>
      </c>
      <c r="BF434" t="str">
        <f t="shared" si="83"/>
        <v>Stage 4</v>
      </c>
      <c r="BG434">
        <f t="shared" si="84"/>
        <v>17</v>
      </c>
      <c r="BH434" s="398">
        <f t="shared" si="85"/>
        <v>0.2982499897480011</v>
      </c>
      <c r="BO434" s="33"/>
    </row>
    <row r="435" spans="1:67">
      <c r="A435" s="316" t="s">
        <v>27</v>
      </c>
      <c r="B435" t="s">
        <v>380</v>
      </c>
      <c r="C435" t="s">
        <v>910</v>
      </c>
      <c r="D435" t="s">
        <v>314</v>
      </c>
      <c r="E435" s="316" t="s">
        <v>39</v>
      </c>
      <c r="F435" s="316" t="s">
        <v>40</v>
      </c>
      <c r="G435" s="316" t="s">
        <v>436</v>
      </c>
      <c r="H435" s="316" t="s">
        <v>330</v>
      </c>
      <c r="I435" s="316" t="s">
        <v>342</v>
      </c>
      <c r="J435" s="316" t="s">
        <v>343</v>
      </c>
      <c r="K435" s="36">
        <v>11</v>
      </c>
      <c r="L435" s="317">
        <v>0.1929800063371658</v>
      </c>
      <c r="M435" s="317"/>
      <c r="N435" s="36">
        <v>27</v>
      </c>
      <c r="O435" s="317">
        <v>9.4740003347396851E-2</v>
      </c>
      <c r="P435" s="317"/>
      <c r="Q435" s="36">
        <v>1652</v>
      </c>
      <c r="R435" s="317">
        <v>0.1656599938869476</v>
      </c>
      <c r="S435" s="317"/>
      <c r="T435" t="s">
        <v>380</v>
      </c>
      <c r="BA435" s="395">
        <v>1</v>
      </c>
      <c r="BB435" s="396" t="s">
        <v>861</v>
      </c>
      <c r="BC435" t="str">
        <f t="shared" si="81"/>
        <v>RXL</v>
      </c>
      <c r="BD435" t="str">
        <f t="shared" si="82"/>
        <v>NAoMe_initial_final_stage_tum_grp</v>
      </c>
      <c r="BE435" s="397" t="s">
        <v>862</v>
      </c>
      <c r="BF435" t="str">
        <f t="shared" si="83"/>
        <v>MBC in HESAPC</v>
      </c>
      <c r="BG435">
        <f t="shared" si="84"/>
        <v>11</v>
      </c>
      <c r="BH435" s="398">
        <f t="shared" si="85"/>
        <v>0.1929800063371658</v>
      </c>
      <c r="BO435" s="33"/>
    </row>
    <row r="436" spans="1:67">
      <c r="A436" s="316" t="s">
        <v>27</v>
      </c>
      <c r="B436" t="s">
        <v>380</v>
      </c>
      <c r="C436" t="s">
        <v>910</v>
      </c>
      <c r="D436" t="s">
        <v>314</v>
      </c>
      <c r="E436" s="316" t="s">
        <v>39</v>
      </c>
      <c r="F436" s="316" t="s">
        <v>40</v>
      </c>
      <c r="G436" s="316" t="s">
        <v>436</v>
      </c>
      <c r="H436" s="316" t="s">
        <v>330</v>
      </c>
      <c r="I436" s="316" t="s">
        <v>342</v>
      </c>
      <c r="J436" s="316" t="s">
        <v>344</v>
      </c>
      <c r="K436" s="36">
        <v>29</v>
      </c>
      <c r="L436" s="317">
        <v>0.50876998901367188</v>
      </c>
      <c r="M436" s="317">
        <v>0.63042998313903809</v>
      </c>
      <c r="N436" s="36">
        <v>83</v>
      </c>
      <c r="O436" s="317">
        <v>0.29122999310493469</v>
      </c>
      <c r="P436" s="317">
        <v>0.32170999050140381</v>
      </c>
      <c r="Q436" s="36">
        <v>2161</v>
      </c>
      <c r="R436" s="317">
        <v>0.2167100012302399</v>
      </c>
      <c r="S436" s="317">
        <v>0.25973999500274658</v>
      </c>
      <c r="T436" t="s">
        <v>380</v>
      </c>
      <c r="BA436" s="395">
        <v>1</v>
      </c>
      <c r="BB436" s="396" t="s">
        <v>861</v>
      </c>
      <c r="BC436" t="str">
        <f t="shared" si="81"/>
        <v>RXL</v>
      </c>
      <c r="BD436" t="str">
        <f t="shared" si="82"/>
        <v>NAoMe_initial_final_stage_tum_grp</v>
      </c>
      <c r="BE436" s="397" t="s">
        <v>862</v>
      </c>
      <c r="BF436" t="str">
        <f t="shared" si="83"/>
        <v>Stage 0-3</v>
      </c>
      <c r="BG436">
        <f t="shared" si="84"/>
        <v>29</v>
      </c>
      <c r="BH436" s="398">
        <f t="shared" si="85"/>
        <v>0.50876998901367188</v>
      </c>
      <c r="BO436" s="33"/>
    </row>
    <row r="437" spans="1:67">
      <c r="A437" s="316" t="s">
        <v>27</v>
      </c>
      <c r="B437" t="s">
        <v>380</v>
      </c>
      <c r="C437" t="s">
        <v>910</v>
      </c>
      <c r="D437" t="s">
        <v>314</v>
      </c>
      <c r="E437" s="316" t="s">
        <v>39</v>
      </c>
      <c r="F437" s="316" t="s">
        <v>40</v>
      </c>
      <c r="G437" s="316" t="s">
        <v>436</v>
      </c>
      <c r="H437" s="316" t="s">
        <v>330</v>
      </c>
      <c r="I437" s="316" t="s">
        <v>342</v>
      </c>
      <c r="J437" s="316" t="s">
        <v>336</v>
      </c>
      <c r="K437" s="36">
        <v>17</v>
      </c>
      <c r="L437" s="317">
        <v>0.2982499897480011</v>
      </c>
      <c r="M437" s="317">
        <v>0.36956998705863953</v>
      </c>
      <c r="N437" s="36">
        <v>175</v>
      </c>
      <c r="O437" s="317">
        <v>0.61404001712799072</v>
      </c>
      <c r="P437" s="317">
        <v>0.67829000949859619</v>
      </c>
      <c r="Q437" s="36">
        <v>6159</v>
      </c>
      <c r="R437" s="317">
        <v>0.6176300048828125</v>
      </c>
      <c r="S437" s="317">
        <v>0.74026000499725342</v>
      </c>
      <c r="T437" t="s">
        <v>380</v>
      </c>
      <c r="BA437" s="395">
        <v>1</v>
      </c>
      <c r="BB437" s="396" t="s">
        <v>861</v>
      </c>
      <c r="BC437" t="str">
        <f t="shared" si="81"/>
        <v>RXL</v>
      </c>
      <c r="BD437" t="str">
        <f t="shared" si="82"/>
        <v>NAoMe_initial_final_stage_tum_grp</v>
      </c>
      <c r="BE437" s="397" t="s">
        <v>862</v>
      </c>
      <c r="BF437" t="str">
        <f t="shared" si="83"/>
        <v>Stage 4</v>
      </c>
      <c r="BG437">
        <f t="shared" si="84"/>
        <v>17</v>
      </c>
      <c r="BH437" s="398">
        <f t="shared" si="85"/>
        <v>0.2982499897480011</v>
      </c>
      <c r="BO437" s="33"/>
    </row>
    <row r="438" spans="1:67">
      <c r="A438" s="316" t="s">
        <v>27</v>
      </c>
      <c r="B438" t="s">
        <v>380</v>
      </c>
      <c r="C438" t="s">
        <v>910</v>
      </c>
      <c r="D438" t="s">
        <v>314</v>
      </c>
      <c r="E438" s="316" t="s">
        <v>39</v>
      </c>
      <c r="F438" s="316" t="s">
        <v>40</v>
      </c>
      <c r="G438" s="316" t="s">
        <v>436</v>
      </c>
      <c r="H438" s="316" t="s">
        <v>330</v>
      </c>
      <c r="I438" s="316" t="s">
        <v>658</v>
      </c>
      <c r="J438" s="316" t="s">
        <v>345</v>
      </c>
      <c r="K438" s="36">
        <v>57</v>
      </c>
      <c r="L438" s="317">
        <v>1</v>
      </c>
      <c r="M438" s="317"/>
      <c r="N438" s="36">
        <v>285</v>
      </c>
      <c r="O438" s="317">
        <v>1</v>
      </c>
      <c r="P438" s="317"/>
      <c r="Q438" s="36">
        <v>9972</v>
      </c>
      <c r="R438" s="317">
        <v>1</v>
      </c>
      <c r="S438" s="317"/>
      <c r="T438" t="s">
        <v>380</v>
      </c>
      <c r="BA438" s="395">
        <v>1</v>
      </c>
      <c r="BB438" s="396" t="s">
        <v>861</v>
      </c>
      <c r="BC438" t="str">
        <f t="shared" si="81"/>
        <v>RXL</v>
      </c>
      <c r="BD438" t="str">
        <f t="shared" si="82"/>
        <v>NAoMe_initial_final_who_ps</v>
      </c>
      <c r="BE438" s="397" t="s">
        <v>862</v>
      </c>
      <c r="BF438" t="str">
        <f t="shared" si="83"/>
        <v>Not recorded</v>
      </c>
      <c r="BG438">
        <f t="shared" si="84"/>
        <v>57</v>
      </c>
      <c r="BH438" s="398">
        <f t="shared" si="85"/>
        <v>1</v>
      </c>
      <c r="BO438" s="33"/>
    </row>
    <row r="439" spans="1:67">
      <c r="A439" s="316" t="s">
        <v>27</v>
      </c>
      <c r="B439" t="s">
        <v>380</v>
      </c>
      <c r="C439" t="s">
        <v>910</v>
      </c>
      <c r="D439" t="s">
        <v>314</v>
      </c>
      <c r="E439" s="316" t="s">
        <v>39</v>
      </c>
      <c r="F439" s="316" t="s">
        <v>40</v>
      </c>
      <c r="G439" s="316" t="s">
        <v>436</v>
      </c>
      <c r="H439" s="316" t="s">
        <v>330</v>
      </c>
      <c r="I439" s="316" t="s">
        <v>291</v>
      </c>
      <c r="J439" s="316" t="s">
        <v>313</v>
      </c>
      <c r="K439" s="36">
        <v>57</v>
      </c>
      <c r="L439" s="317">
        <v>1</v>
      </c>
      <c r="M439" s="317"/>
      <c r="N439" s="36">
        <v>283</v>
      </c>
      <c r="O439" s="317">
        <v>0.99298000335693359</v>
      </c>
      <c r="P439" s="317"/>
      <c r="Q439" s="36">
        <v>9846</v>
      </c>
      <c r="R439" s="317">
        <v>0.98736000061035156</v>
      </c>
      <c r="S439" s="317"/>
      <c r="T439" t="s">
        <v>380</v>
      </c>
      <c r="BA439" s="395">
        <v>1</v>
      </c>
      <c r="BB439" s="396" t="s">
        <v>861</v>
      </c>
      <c r="BC439" t="str">
        <f t="shared" si="81"/>
        <v>RXL</v>
      </c>
      <c r="BD439" t="str">
        <f t="shared" si="82"/>
        <v>NAoMe_initial_gender</v>
      </c>
      <c r="BE439" s="397" t="s">
        <v>862</v>
      </c>
      <c r="BF439" t="str">
        <f t="shared" si="83"/>
        <v>Female</v>
      </c>
      <c r="BG439">
        <f t="shared" si="84"/>
        <v>57</v>
      </c>
      <c r="BH439" s="398">
        <f t="shared" si="85"/>
        <v>1</v>
      </c>
      <c r="BO439" s="33"/>
    </row>
    <row r="440" spans="1:67">
      <c r="A440" s="316" t="s">
        <v>27</v>
      </c>
      <c r="B440" t="s">
        <v>380</v>
      </c>
      <c r="C440" t="s">
        <v>910</v>
      </c>
      <c r="D440" t="s">
        <v>314</v>
      </c>
      <c r="E440" s="316" t="s">
        <v>39</v>
      </c>
      <c r="F440" s="316" t="s">
        <v>40</v>
      </c>
      <c r="G440" s="316" t="s">
        <v>436</v>
      </c>
      <c r="H440" s="316" t="s">
        <v>330</v>
      </c>
      <c r="I440" s="316" t="s">
        <v>291</v>
      </c>
      <c r="J440" s="316" t="s">
        <v>293</v>
      </c>
      <c r="K440" s="36">
        <v>0</v>
      </c>
      <c r="L440" s="317">
        <v>0</v>
      </c>
      <c r="M440" s="317"/>
      <c r="N440" s="36">
        <v>2</v>
      </c>
      <c r="O440" s="317">
        <v>7.0199999026954174E-3</v>
      </c>
      <c r="P440" s="317"/>
      <c r="Q440" s="36">
        <v>126</v>
      </c>
      <c r="R440" s="317">
        <v>1.264000032097101E-2</v>
      </c>
      <c r="S440" s="317"/>
      <c r="T440" t="s">
        <v>380</v>
      </c>
      <c r="BA440" s="395">
        <v>1</v>
      </c>
      <c r="BB440" s="396" t="s">
        <v>861</v>
      </c>
      <c r="BC440" t="str">
        <f t="shared" si="81"/>
        <v>RXL</v>
      </c>
      <c r="BD440" t="str">
        <f t="shared" si="82"/>
        <v>NAoMe_initial_gender</v>
      </c>
      <c r="BE440" s="397" t="s">
        <v>862</v>
      </c>
      <c r="BF440" t="str">
        <f t="shared" si="83"/>
        <v>Male</v>
      </c>
      <c r="BG440">
        <f t="shared" si="84"/>
        <v>0</v>
      </c>
      <c r="BH440" s="398">
        <f t="shared" si="85"/>
        <v>0</v>
      </c>
      <c r="BO440" s="33"/>
    </row>
    <row r="441" spans="1:67">
      <c r="A441" s="316" t="s">
        <v>27</v>
      </c>
      <c r="B441" t="s">
        <v>380</v>
      </c>
      <c r="C441" t="s">
        <v>910</v>
      </c>
      <c r="D441" t="s">
        <v>314</v>
      </c>
      <c r="E441" s="316" t="s">
        <v>39</v>
      </c>
      <c r="F441" s="316" t="s">
        <v>40</v>
      </c>
      <c r="G441" s="316" t="s">
        <v>436</v>
      </c>
      <c r="H441" s="316" t="s">
        <v>330</v>
      </c>
      <c r="I441" s="316" t="s">
        <v>659</v>
      </c>
      <c r="J441" s="316" t="s">
        <v>294</v>
      </c>
      <c r="K441" s="36">
        <v>21</v>
      </c>
      <c r="L441" s="317">
        <v>0.36842000484466553</v>
      </c>
      <c r="M441" s="317">
        <v>0.36842000484466553</v>
      </c>
      <c r="N441" s="36">
        <v>77</v>
      </c>
      <c r="O441" s="317">
        <v>0.27017998695373541</v>
      </c>
      <c r="P441" s="317">
        <v>0.27017998695373541</v>
      </c>
      <c r="Q441" s="36">
        <v>1800</v>
      </c>
      <c r="R441" s="317">
        <v>0.18050999939441681</v>
      </c>
      <c r="S441" s="317">
        <v>0.18050999939441681</v>
      </c>
      <c r="T441" t="s">
        <v>380</v>
      </c>
      <c r="BA441" s="395">
        <v>1</v>
      </c>
      <c r="BB441" s="396" t="s">
        <v>861</v>
      </c>
      <c r="BC441" t="str">
        <f t="shared" si="81"/>
        <v>RXL</v>
      </c>
      <c r="BD441" t="str">
        <f t="shared" si="82"/>
        <v>NAoMe_initial_imd_2019</v>
      </c>
      <c r="BE441" s="397" t="s">
        <v>862</v>
      </c>
      <c r="BF441" t="str">
        <f t="shared" si="83"/>
        <v>1 - most deprived</v>
      </c>
      <c r="BG441">
        <f t="shared" si="84"/>
        <v>21</v>
      </c>
      <c r="BH441" s="398">
        <f t="shared" si="85"/>
        <v>0.36842000484466553</v>
      </c>
      <c r="BO441" s="33"/>
    </row>
    <row r="442" spans="1:67">
      <c r="A442" s="316" t="s">
        <v>27</v>
      </c>
      <c r="B442" t="s">
        <v>380</v>
      </c>
      <c r="C442" t="s">
        <v>910</v>
      </c>
      <c r="D442" t="s">
        <v>314</v>
      </c>
      <c r="E442" s="316" t="s">
        <v>39</v>
      </c>
      <c r="F442" s="316" t="s">
        <v>40</v>
      </c>
      <c r="G442" s="316" t="s">
        <v>436</v>
      </c>
      <c r="H442" s="316" t="s">
        <v>330</v>
      </c>
      <c r="I442" s="316" t="s">
        <v>659</v>
      </c>
      <c r="J442" s="316" t="s">
        <v>15</v>
      </c>
      <c r="K442" s="36">
        <v>15</v>
      </c>
      <c r="L442" s="317">
        <v>0.26315999031066889</v>
      </c>
      <c r="M442" s="317">
        <v>0.26315999031066889</v>
      </c>
      <c r="N442" s="36">
        <v>52</v>
      </c>
      <c r="O442" s="317">
        <v>0.1824599951505661</v>
      </c>
      <c r="P442" s="317">
        <v>0.1824599951505661</v>
      </c>
      <c r="Q442" s="36">
        <v>2036</v>
      </c>
      <c r="R442" s="317">
        <v>0.20417000353336329</v>
      </c>
      <c r="S442" s="317">
        <v>0.20417000353336329</v>
      </c>
      <c r="T442" t="s">
        <v>380</v>
      </c>
      <c r="BA442" s="395">
        <v>1</v>
      </c>
      <c r="BB442" s="396" t="s">
        <v>861</v>
      </c>
      <c r="BC442" t="str">
        <f t="shared" si="81"/>
        <v>RXL</v>
      </c>
      <c r="BD442" t="str">
        <f t="shared" si="82"/>
        <v>NAoMe_initial_imd_2019</v>
      </c>
      <c r="BE442" s="397" t="s">
        <v>862</v>
      </c>
      <c r="BF442" t="str">
        <f t="shared" si="83"/>
        <v>2</v>
      </c>
      <c r="BG442">
        <f t="shared" si="84"/>
        <v>15</v>
      </c>
      <c r="BH442" s="398">
        <f t="shared" si="85"/>
        <v>0.26315999031066889</v>
      </c>
      <c r="BO442" s="33"/>
    </row>
    <row r="443" spans="1:67">
      <c r="A443" s="316" t="s">
        <v>27</v>
      </c>
      <c r="B443" t="s">
        <v>380</v>
      </c>
      <c r="C443" t="s">
        <v>910</v>
      </c>
      <c r="D443" t="s">
        <v>314</v>
      </c>
      <c r="E443" s="316" t="s">
        <v>39</v>
      </c>
      <c r="F443" s="316" t="s">
        <v>40</v>
      </c>
      <c r="G443" s="316" t="s">
        <v>436</v>
      </c>
      <c r="H443" s="316" t="s">
        <v>330</v>
      </c>
      <c r="I443" s="316" t="s">
        <v>659</v>
      </c>
      <c r="J443" s="316" t="s">
        <v>16</v>
      </c>
      <c r="K443" s="36">
        <v>7</v>
      </c>
      <c r="L443" s="317">
        <v>0.122809998691082</v>
      </c>
      <c r="M443" s="317">
        <v>0.122809998691082</v>
      </c>
      <c r="N443" s="36">
        <v>51</v>
      </c>
      <c r="O443" s="317">
        <v>0.1789499968290329</v>
      </c>
      <c r="P443" s="317">
        <v>0.1789499968290329</v>
      </c>
      <c r="Q443" s="36">
        <v>2085</v>
      </c>
      <c r="R443" s="317">
        <v>0.20908999443054199</v>
      </c>
      <c r="S443" s="317">
        <v>0.20908999443054199</v>
      </c>
      <c r="T443" t="s">
        <v>380</v>
      </c>
      <c r="BA443" s="395">
        <v>1</v>
      </c>
      <c r="BB443" s="396" t="s">
        <v>861</v>
      </c>
      <c r="BC443" t="str">
        <f t="shared" si="81"/>
        <v>RXL</v>
      </c>
      <c r="BD443" t="str">
        <f t="shared" si="82"/>
        <v>NAoMe_initial_imd_2019</v>
      </c>
      <c r="BE443" s="397" t="s">
        <v>862</v>
      </c>
      <c r="BF443" t="str">
        <f t="shared" si="83"/>
        <v>3</v>
      </c>
      <c r="BG443">
        <f t="shared" si="84"/>
        <v>7</v>
      </c>
      <c r="BH443" s="398">
        <f t="shared" si="85"/>
        <v>0.122809998691082</v>
      </c>
      <c r="BO443" s="33"/>
    </row>
    <row r="444" spans="1:67">
      <c r="A444" s="316" t="s">
        <v>27</v>
      </c>
      <c r="B444" t="s">
        <v>380</v>
      </c>
      <c r="C444" t="s">
        <v>910</v>
      </c>
      <c r="D444" t="s">
        <v>314</v>
      </c>
      <c r="E444" s="316" t="s">
        <v>39</v>
      </c>
      <c r="F444" s="316" t="s">
        <v>40</v>
      </c>
      <c r="G444" s="316" t="s">
        <v>436</v>
      </c>
      <c r="H444" s="316" t="s">
        <v>330</v>
      </c>
      <c r="I444" s="316" t="s">
        <v>659</v>
      </c>
      <c r="J444" s="316" t="s">
        <v>17</v>
      </c>
      <c r="K444" s="36">
        <v>12</v>
      </c>
      <c r="L444" s="317">
        <v>0.21052999794483179</v>
      </c>
      <c r="M444" s="317">
        <v>0.21052999794483179</v>
      </c>
      <c r="N444" s="36">
        <v>64</v>
      </c>
      <c r="O444" s="317">
        <v>0.22455999255180359</v>
      </c>
      <c r="P444" s="317">
        <v>0.22455999255180359</v>
      </c>
      <c r="Q444" s="36">
        <v>2024</v>
      </c>
      <c r="R444" s="317">
        <v>0.2029699981212616</v>
      </c>
      <c r="S444" s="317">
        <v>0.2029699981212616</v>
      </c>
      <c r="T444" t="s">
        <v>380</v>
      </c>
      <c r="BA444" s="395">
        <v>1</v>
      </c>
      <c r="BB444" s="396" t="s">
        <v>861</v>
      </c>
      <c r="BC444" t="str">
        <f t="shared" si="81"/>
        <v>RXL</v>
      </c>
      <c r="BD444" t="str">
        <f t="shared" si="82"/>
        <v>NAoMe_initial_imd_2019</v>
      </c>
      <c r="BE444" s="397" t="s">
        <v>862</v>
      </c>
      <c r="BF444" t="str">
        <f t="shared" si="83"/>
        <v>4</v>
      </c>
      <c r="BG444">
        <f t="shared" si="84"/>
        <v>12</v>
      </c>
      <c r="BH444" s="398">
        <f t="shared" si="85"/>
        <v>0.21052999794483179</v>
      </c>
      <c r="BO444" s="33"/>
    </row>
    <row r="445" spans="1:67">
      <c r="A445" s="316" t="s">
        <v>27</v>
      </c>
      <c r="B445" t="s">
        <v>380</v>
      </c>
      <c r="C445" t="s">
        <v>910</v>
      </c>
      <c r="D445" t="s">
        <v>314</v>
      </c>
      <c r="E445" s="316" t="s">
        <v>39</v>
      </c>
      <c r="F445" s="318" t="s">
        <v>40</v>
      </c>
      <c r="G445" s="318" t="s">
        <v>436</v>
      </c>
      <c r="H445" s="318" t="s">
        <v>330</v>
      </c>
      <c r="I445" s="316" t="s">
        <v>659</v>
      </c>
      <c r="J445" s="316" t="s">
        <v>295</v>
      </c>
      <c r="K445" s="36">
        <v>2</v>
      </c>
      <c r="L445" s="317">
        <v>3.5089999437332153E-2</v>
      </c>
      <c r="M445" s="317">
        <v>3.5089999437332153E-2</v>
      </c>
      <c r="N445" s="36">
        <v>41</v>
      </c>
      <c r="O445" s="317">
        <v>0.14385999739170069</v>
      </c>
      <c r="P445" s="317">
        <v>0.14385999739170069</v>
      </c>
      <c r="Q445" s="36">
        <v>2027</v>
      </c>
      <c r="R445" s="317">
        <v>0.2032700031995773</v>
      </c>
      <c r="S445" s="317">
        <v>0.2032700031995773</v>
      </c>
      <c r="T445" t="s">
        <v>380</v>
      </c>
      <c r="BA445" s="395">
        <v>1</v>
      </c>
      <c r="BB445" s="396" t="s">
        <v>861</v>
      </c>
      <c r="BC445" t="str">
        <f t="shared" si="81"/>
        <v>RXL</v>
      </c>
      <c r="BD445" t="str">
        <f t="shared" si="82"/>
        <v>NAoMe_initial_imd_2019</v>
      </c>
      <c r="BE445" s="397" t="s">
        <v>862</v>
      </c>
      <c r="BF445" t="str">
        <f t="shared" si="83"/>
        <v>5 - least deprived</v>
      </c>
      <c r="BG445">
        <f t="shared" si="84"/>
        <v>2</v>
      </c>
      <c r="BH445" s="398">
        <f t="shared" si="85"/>
        <v>3.5089999437332153E-2</v>
      </c>
      <c r="BO445" s="33"/>
    </row>
    <row r="446" spans="1:67">
      <c r="A446" s="316" t="s">
        <v>27</v>
      </c>
      <c r="B446" t="s">
        <v>380</v>
      </c>
      <c r="C446" t="s">
        <v>910</v>
      </c>
      <c r="D446" t="s">
        <v>314</v>
      </c>
      <c r="E446" s="316" t="s">
        <v>39</v>
      </c>
      <c r="F446" s="316" t="s">
        <v>40</v>
      </c>
      <c r="G446" s="316" t="s">
        <v>436</v>
      </c>
      <c r="H446" s="316" t="s">
        <v>330</v>
      </c>
      <c r="I446" s="316" t="s">
        <v>659</v>
      </c>
      <c r="J446" s="316" t="s">
        <v>260</v>
      </c>
      <c r="K446" s="36">
        <v>0</v>
      </c>
      <c r="L446" s="317">
        <v>0</v>
      </c>
      <c r="M446" s="317"/>
      <c r="N446" s="36">
        <v>0</v>
      </c>
      <c r="O446" s="317">
        <v>0</v>
      </c>
      <c r="P446" s="317"/>
      <c r="Q446" s="36">
        <v>0</v>
      </c>
      <c r="R446" s="317">
        <v>0</v>
      </c>
      <c r="S446" s="317"/>
      <c r="T446" t="s">
        <v>380</v>
      </c>
      <c r="BA446" s="395">
        <v>1</v>
      </c>
      <c r="BB446" s="396" t="s">
        <v>861</v>
      </c>
      <c r="BC446" t="str">
        <f t="shared" si="81"/>
        <v>RXL</v>
      </c>
      <c r="BD446" t="str">
        <f t="shared" si="82"/>
        <v>NAoMe_initial_imd_2019</v>
      </c>
      <c r="BE446" s="397" t="s">
        <v>862</v>
      </c>
      <c r="BF446" t="str">
        <f t="shared" si="83"/>
        <v>Unknown</v>
      </c>
      <c r="BG446">
        <f t="shared" si="84"/>
        <v>0</v>
      </c>
      <c r="BH446" s="398">
        <f t="shared" si="85"/>
        <v>0</v>
      </c>
      <c r="BO446" s="33"/>
    </row>
    <row r="447" spans="1:67">
      <c r="A447" s="316" t="s">
        <v>27</v>
      </c>
      <c r="B447" t="s">
        <v>380</v>
      </c>
      <c r="C447" t="s">
        <v>910</v>
      </c>
      <c r="D447" t="s">
        <v>314</v>
      </c>
      <c r="E447" s="316" t="s">
        <v>39</v>
      </c>
      <c r="F447" s="316" t="s">
        <v>40</v>
      </c>
      <c r="G447" s="316" t="s">
        <v>436</v>
      </c>
      <c r="H447" s="316" t="s">
        <v>330</v>
      </c>
      <c r="I447" s="316" t="s">
        <v>296</v>
      </c>
      <c r="J447" s="316" t="s">
        <v>297</v>
      </c>
      <c r="K447" s="36">
        <v>30</v>
      </c>
      <c r="L447" s="317">
        <v>0.52631998062133789</v>
      </c>
      <c r="M447" s="317">
        <v>0.53570997714996338</v>
      </c>
      <c r="N447" s="36">
        <v>162</v>
      </c>
      <c r="O447" s="317">
        <v>0.56841999292373657</v>
      </c>
      <c r="P447" s="317">
        <v>0.5806499719619751</v>
      </c>
      <c r="Q447" s="36">
        <v>5528</v>
      </c>
      <c r="R447" s="317">
        <v>0.55435001850128174</v>
      </c>
      <c r="S447" s="317">
        <v>0.56936997175216675</v>
      </c>
      <c r="T447" t="s">
        <v>380</v>
      </c>
      <c r="BA447" s="395">
        <v>1</v>
      </c>
      <c r="BB447" s="396" t="s">
        <v>861</v>
      </c>
      <c r="BC447" t="str">
        <f t="shared" si="81"/>
        <v>RXL</v>
      </c>
      <c r="BD447" t="str">
        <f t="shared" si="82"/>
        <v>NAoMe_initial_scarf_731_grp</v>
      </c>
      <c r="BE447" s="397" t="s">
        <v>862</v>
      </c>
      <c r="BF447" t="str">
        <f t="shared" si="83"/>
        <v>Fit</v>
      </c>
      <c r="BG447">
        <f t="shared" si="84"/>
        <v>30</v>
      </c>
      <c r="BH447" s="398">
        <f t="shared" si="85"/>
        <v>0.52631998062133789</v>
      </c>
      <c r="BO447" s="33"/>
    </row>
    <row r="448" spans="1:67">
      <c r="A448" s="316" t="s">
        <v>27</v>
      </c>
      <c r="B448" t="s">
        <v>380</v>
      </c>
      <c r="C448" t="s">
        <v>910</v>
      </c>
      <c r="D448" t="s">
        <v>314</v>
      </c>
      <c r="E448" s="316" t="s">
        <v>39</v>
      </c>
      <c r="F448" s="316" t="s">
        <v>40</v>
      </c>
      <c r="G448" s="316" t="s">
        <v>436</v>
      </c>
      <c r="H448" s="316" t="s">
        <v>330</v>
      </c>
      <c r="I448" s="316" t="s">
        <v>296</v>
      </c>
      <c r="J448" s="316" t="s">
        <v>298</v>
      </c>
      <c r="K448" s="36">
        <v>11</v>
      </c>
      <c r="L448" s="317">
        <v>0.1929800063371658</v>
      </c>
      <c r="M448" s="317">
        <v>0.19642999768257141</v>
      </c>
      <c r="N448" s="36">
        <v>44</v>
      </c>
      <c r="O448" s="317">
        <v>0.15439000725746149</v>
      </c>
      <c r="P448" s="317">
        <v>0.157710000872612</v>
      </c>
      <c r="Q448" s="36">
        <v>1492</v>
      </c>
      <c r="R448" s="317">
        <v>0.149619996547699</v>
      </c>
      <c r="S448" s="317">
        <v>0.153669998049736</v>
      </c>
      <c r="T448" t="s">
        <v>380</v>
      </c>
      <c r="BA448" s="395">
        <v>1</v>
      </c>
      <c r="BB448" s="396" t="s">
        <v>861</v>
      </c>
      <c r="BC448" t="str">
        <f t="shared" si="81"/>
        <v>RXL</v>
      </c>
      <c r="BD448" t="str">
        <f t="shared" si="82"/>
        <v>NAoMe_initial_scarf_731_grp</v>
      </c>
      <c r="BE448" s="397" t="s">
        <v>862</v>
      </c>
      <c r="BF448" t="str">
        <f t="shared" si="83"/>
        <v>Mild frailty</v>
      </c>
      <c r="BG448">
        <f t="shared" si="84"/>
        <v>11</v>
      </c>
      <c r="BH448" s="398">
        <f t="shared" si="85"/>
        <v>0.1929800063371658</v>
      </c>
      <c r="BO448" s="33"/>
    </row>
    <row r="449" spans="1:67">
      <c r="A449" s="316" t="s">
        <v>27</v>
      </c>
      <c r="B449" t="s">
        <v>380</v>
      </c>
      <c r="C449" t="s">
        <v>910</v>
      </c>
      <c r="D449" t="s">
        <v>314</v>
      </c>
      <c r="E449" s="316" t="s">
        <v>39</v>
      </c>
      <c r="F449" s="316" t="s">
        <v>40</v>
      </c>
      <c r="G449" s="316" t="s">
        <v>436</v>
      </c>
      <c r="H449" s="316" t="s">
        <v>330</v>
      </c>
      <c r="I449" s="316" t="s">
        <v>296</v>
      </c>
      <c r="J449" s="316" t="s">
        <v>299</v>
      </c>
      <c r="K449" s="36">
        <v>6</v>
      </c>
      <c r="L449" s="317">
        <v>0.1052599996328354</v>
      </c>
      <c r="M449" s="317">
        <v>0.10713999718427659</v>
      </c>
      <c r="N449" s="36">
        <v>38</v>
      </c>
      <c r="O449" s="317">
        <v>0.13333000242710111</v>
      </c>
      <c r="P449" s="317">
        <v>0.13619999587535861</v>
      </c>
      <c r="Q449" s="36">
        <v>1470</v>
      </c>
      <c r="R449" s="317">
        <v>0.1474100053310394</v>
      </c>
      <c r="S449" s="317">
        <v>0.1514099985361099</v>
      </c>
      <c r="T449" t="s">
        <v>380</v>
      </c>
      <c r="BA449" s="395">
        <v>1</v>
      </c>
      <c r="BB449" s="396" t="s">
        <v>861</v>
      </c>
      <c r="BC449" t="str">
        <f t="shared" si="81"/>
        <v>RXL</v>
      </c>
      <c r="BD449" t="str">
        <f t="shared" si="82"/>
        <v>NAoMe_initial_scarf_731_grp</v>
      </c>
      <c r="BE449" s="397" t="s">
        <v>862</v>
      </c>
      <c r="BF449" t="str">
        <f t="shared" si="83"/>
        <v>Moderate frailty</v>
      </c>
      <c r="BG449">
        <f t="shared" si="84"/>
        <v>6</v>
      </c>
      <c r="BH449" s="398">
        <f t="shared" si="85"/>
        <v>0.1052599996328354</v>
      </c>
      <c r="BO449" s="33"/>
    </row>
    <row r="450" spans="1:67">
      <c r="A450" s="316" t="s">
        <v>27</v>
      </c>
      <c r="B450" t="s">
        <v>380</v>
      </c>
      <c r="C450" t="s">
        <v>910</v>
      </c>
      <c r="D450" t="s">
        <v>314</v>
      </c>
      <c r="E450" s="316" t="s">
        <v>39</v>
      </c>
      <c r="F450" s="316" t="s">
        <v>40</v>
      </c>
      <c r="G450" s="316" t="s">
        <v>436</v>
      </c>
      <c r="H450" s="316" t="s">
        <v>330</v>
      </c>
      <c r="I450" s="316" t="s">
        <v>296</v>
      </c>
      <c r="J450" s="316" t="s">
        <v>353</v>
      </c>
      <c r="K450" s="36">
        <v>1</v>
      </c>
      <c r="L450" s="317">
        <v>1.7540000379085541E-2</v>
      </c>
      <c r="M450" s="317"/>
      <c r="N450" s="36">
        <v>6</v>
      </c>
      <c r="O450" s="317">
        <v>2.105000056326389E-2</v>
      </c>
      <c r="P450" s="317"/>
      <c r="Q450" s="36">
        <v>263</v>
      </c>
      <c r="R450" s="317">
        <v>2.6370000094175339E-2</v>
      </c>
      <c r="S450" s="317"/>
      <c r="T450" t="s">
        <v>380</v>
      </c>
      <c r="BA450" s="395">
        <v>1</v>
      </c>
      <c r="BB450" s="396" t="s">
        <v>861</v>
      </c>
      <c r="BC450" t="str">
        <f t="shared" si="81"/>
        <v>RXL</v>
      </c>
      <c r="BD450" t="str">
        <f t="shared" si="82"/>
        <v>NAoMe_initial_scarf_731_grp</v>
      </c>
      <c r="BE450" s="397" t="s">
        <v>862</v>
      </c>
      <c r="BF450" t="str">
        <f t="shared" si="83"/>
        <v>Not in HESAPC</v>
      </c>
      <c r="BG450">
        <f t="shared" si="84"/>
        <v>1</v>
      </c>
      <c r="BH450" s="398">
        <f t="shared" si="85"/>
        <v>1.7540000379085541E-2</v>
      </c>
      <c r="BO450" s="33"/>
    </row>
    <row r="451" spans="1:67">
      <c r="A451" s="316" t="s">
        <v>27</v>
      </c>
      <c r="B451" t="s">
        <v>380</v>
      </c>
      <c r="C451" t="s">
        <v>910</v>
      </c>
      <c r="D451" t="s">
        <v>314</v>
      </c>
      <c r="E451" s="316" t="s">
        <v>39</v>
      </c>
      <c r="F451" s="316" t="s">
        <v>40</v>
      </c>
      <c r="G451" s="316" t="s">
        <v>436</v>
      </c>
      <c r="H451" s="316" t="s">
        <v>330</v>
      </c>
      <c r="I451" s="316" t="s">
        <v>296</v>
      </c>
      <c r="J451" s="316" t="s">
        <v>300</v>
      </c>
      <c r="K451" s="36">
        <v>9</v>
      </c>
      <c r="L451" s="317">
        <v>0.15789000689983371</v>
      </c>
      <c r="M451" s="317">
        <v>0.16071000695228579</v>
      </c>
      <c r="N451" s="36">
        <v>35</v>
      </c>
      <c r="O451" s="317">
        <v>0.122809998691082</v>
      </c>
      <c r="P451" s="317">
        <v>0.12545000016689301</v>
      </c>
      <c r="Q451" s="36">
        <v>1219</v>
      </c>
      <c r="R451" s="317">
        <v>0.1222399994730949</v>
      </c>
      <c r="S451" s="317">
        <v>0.12555000185966489</v>
      </c>
      <c r="T451" t="s">
        <v>380</v>
      </c>
      <c r="BA451" s="395">
        <v>1</v>
      </c>
      <c r="BB451" s="396" t="s">
        <v>861</v>
      </c>
      <c r="BC451" t="str">
        <f t="shared" ref="BC451:BC514" si="86">E451</f>
        <v>RXL</v>
      </c>
      <c r="BD451" t="str">
        <f t="shared" ref="BD451:BD514" si="87">(LEFT(A451, LEN(A451)-7))&amp;"_"&amp;I451</f>
        <v>NAoMe_initial_scarf_731_grp</v>
      </c>
      <c r="BE451" s="397" t="s">
        <v>862</v>
      </c>
      <c r="BF451" t="str">
        <f t="shared" ref="BF451:BF514" si="88">J451</f>
        <v>Severe frailty</v>
      </c>
      <c r="BG451">
        <f t="shared" ref="BG451:BG514" si="89">K451</f>
        <v>9</v>
      </c>
      <c r="BH451" s="398">
        <f t="shared" ref="BH451:BH514" si="90">L451</f>
        <v>0.15789000689983371</v>
      </c>
      <c r="BO451" s="33"/>
    </row>
    <row r="452" spans="1:67">
      <c r="A452" s="316" t="s">
        <v>27</v>
      </c>
      <c r="B452" t="s">
        <v>380</v>
      </c>
      <c r="C452" t="s">
        <v>910</v>
      </c>
      <c r="D452" t="s">
        <v>314</v>
      </c>
      <c r="E452" s="316" t="s">
        <v>41</v>
      </c>
      <c r="F452" s="316" t="s">
        <v>42</v>
      </c>
      <c r="G452" s="316" t="s">
        <v>433</v>
      </c>
      <c r="H452" s="316" t="s">
        <v>315</v>
      </c>
      <c r="I452" s="316" t="s">
        <v>310</v>
      </c>
      <c r="J452" s="316" t="s">
        <v>277</v>
      </c>
      <c r="K452" s="36">
        <v>0</v>
      </c>
      <c r="L452" s="317">
        <v>0</v>
      </c>
      <c r="M452" s="317"/>
      <c r="N452" s="36">
        <v>2</v>
      </c>
      <c r="O452" s="317">
        <v>4.980000201612711E-3</v>
      </c>
      <c r="P452" s="317"/>
      <c r="Q452" s="36">
        <v>70</v>
      </c>
      <c r="R452" s="317">
        <v>7.0199999026954174E-3</v>
      </c>
      <c r="S452" s="317"/>
      <c r="T452" t="s">
        <v>380</v>
      </c>
      <c r="BA452" s="395">
        <v>1</v>
      </c>
      <c r="BB452" s="396" t="s">
        <v>861</v>
      </c>
      <c r="BC452" t="str">
        <f t="shared" si="86"/>
        <v>RMC</v>
      </c>
      <c r="BD452" t="str">
        <f t="shared" si="87"/>
        <v>NAoMe_initial_age_decades_80cap</v>
      </c>
      <c r="BE452" s="397" t="s">
        <v>862</v>
      </c>
      <c r="BF452" t="str">
        <f t="shared" si="88"/>
        <v>18-29 yrs</v>
      </c>
      <c r="BG452">
        <f t="shared" si="89"/>
        <v>0</v>
      </c>
      <c r="BH452" s="398">
        <f t="shared" si="90"/>
        <v>0</v>
      </c>
      <c r="BO452" s="33"/>
    </row>
    <row r="453" spans="1:67">
      <c r="A453" s="316" t="s">
        <v>27</v>
      </c>
      <c r="B453" t="s">
        <v>380</v>
      </c>
      <c r="C453" t="s">
        <v>910</v>
      </c>
      <c r="D453" t="s">
        <v>314</v>
      </c>
      <c r="E453" s="316" t="s">
        <v>41</v>
      </c>
      <c r="F453" s="316" t="s">
        <v>42</v>
      </c>
      <c r="G453" s="316" t="s">
        <v>433</v>
      </c>
      <c r="H453" s="316" t="s">
        <v>315</v>
      </c>
      <c r="I453" s="316" t="s">
        <v>310</v>
      </c>
      <c r="J453" s="316" t="s">
        <v>278</v>
      </c>
      <c r="K453" s="36">
        <v>2</v>
      </c>
      <c r="L453" s="317">
        <v>3.5089999437332153E-2</v>
      </c>
      <c r="M453" s="317"/>
      <c r="N453" s="36">
        <v>16</v>
      </c>
      <c r="O453" s="317">
        <v>3.9799999445676797E-2</v>
      </c>
      <c r="P453" s="317"/>
      <c r="Q453" s="36">
        <v>429</v>
      </c>
      <c r="R453" s="317">
        <v>4.3019998818635941E-2</v>
      </c>
      <c r="S453" s="317"/>
      <c r="T453" t="s">
        <v>380</v>
      </c>
      <c r="BA453" s="395">
        <v>1</v>
      </c>
      <c r="BB453" s="396" t="s">
        <v>861</v>
      </c>
      <c r="BC453" t="str">
        <f t="shared" si="86"/>
        <v>RMC</v>
      </c>
      <c r="BD453" t="str">
        <f t="shared" si="87"/>
        <v>NAoMe_initial_age_decades_80cap</v>
      </c>
      <c r="BE453" s="397" t="s">
        <v>862</v>
      </c>
      <c r="BF453" t="str">
        <f t="shared" si="88"/>
        <v>30-39 yrs</v>
      </c>
      <c r="BG453">
        <f t="shared" si="89"/>
        <v>2</v>
      </c>
      <c r="BH453" s="398">
        <f t="shared" si="90"/>
        <v>3.5089999437332153E-2</v>
      </c>
      <c r="BO453" s="33"/>
    </row>
    <row r="454" spans="1:67">
      <c r="A454" s="316" t="s">
        <v>27</v>
      </c>
      <c r="B454" t="s">
        <v>380</v>
      </c>
      <c r="C454" t="s">
        <v>910</v>
      </c>
      <c r="D454" t="s">
        <v>314</v>
      </c>
      <c r="E454" s="316" t="s">
        <v>41</v>
      </c>
      <c r="F454" s="316" t="s">
        <v>42</v>
      </c>
      <c r="G454" s="316" t="s">
        <v>433</v>
      </c>
      <c r="H454" s="316" t="s">
        <v>315</v>
      </c>
      <c r="I454" s="316" t="s">
        <v>310</v>
      </c>
      <c r="J454" s="316" t="s">
        <v>279</v>
      </c>
      <c r="K454" s="36">
        <v>2</v>
      </c>
      <c r="L454" s="317">
        <v>3.5089999437332153E-2</v>
      </c>
      <c r="M454" s="317"/>
      <c r="N454" s="36">
        <v>40</v>
      </c>
      <c r="O454" s="317">
        <v>9.9500000476837158E-2</v>
      </c>
      <c r="P454" s="317"/>
      <c r="Q454" s="36">
        <v>1024</v>
      </c>
      <c r="R454" s="317">
        <v>0.1026899963617325</v>
      </c>
      <c r="S454" s="317"/>
      <c r="T454" t="s">
        <v>380</v>
      </c>
      <c r="BA454" s="395">
        <v>1</v>
      </c>
      <c r="BB454" s="396" t="s">
        <v>861</v>
      </c>
      <c r="BC454" t="str">
        <f t="shared" si="86"/>
        <v>RMC</v>
      </c>
      <c r="BD454" t="str">
        <f t="shared" si="87"/>
        <v>NAoMe_initial_age_decades_80cap</v>
      </c>
      <c r="BE454" s="397" t="s">
        <v>862</v>
      </c>
      <c r="BF454" t="str">
        <f t="shared" si="88"/>
        <v>40-49 yrs</v>
      </c>
      <c r="BG454">
        <f t="shared" si="89"/>
        <v>2</v>
      </c>
      <c r="BH454" s="398">
        <f t="shared" si="90"/>
        <v>3.5089999437332153E-2</v>
      </c>
      <c r="BO454" s="33"/>
    </row>
    <row r="455" spans="1:67">
      <c r="A455" s="316" t="s">
        <v>27</v>
      </c>
      <c r="B455" t="s">
        <v>380</v>
      </c>
      <c r="C455" t="s">
        <v>910</v>
      </c>
      <c r="D455" t="s">
        <v>314</v>
      </c>
      <c r="E455" s="316" t="s">
        <v>41</v>
      </c>
      <c r="F455" s="316" t="s">
        <v>42</v>
      </c>
      <c r="G455" s="316" t="s">
        <v>433</v>
      </c>
      <c r="H455" s="316" t="s">
        <v>315</v>
      </c>
      <c r="I455" s="316" t="s">
        <v>310</v>
      </c>
      <c r="J455" s="316" t="s">
        <v>280</v>
      </c>
      <c r="K455" s="36">
        <v>14</v>
      </c>
      <c r="L455" s="317">
        <v>0.2456099987030029</v>
      </c>
      <c r="M455" s="317"/>
      <c r="N455" s="36">
        <v>79</v>
      </c>
      <c r="O455" s="317">
        <v>0.19652000069618231</v>
      </c>
      <c r="P455" s="317"/>
      <c r="Q455" s="36">
        <v>1733</v>
      </c>
      <c r="R455" s="317">
        <v>0.17378999292850489</v>
      </c>
      <c r="S455" s="317"/>
      <c r="T455" t="s">
        <v>380</v>
      </c>
      <c r="BA455" s="395">
        <v>1</v>
      </c>
      <c r="BB455" s="396" t="s">
        <v>861</v>
      </c>
      <c r="BC455" t="str">
        <f t="shared" si="86"/>
        <v>RMC</v>
      </c>
      <c r="BD455" t="str">
        <f t="shared" si="87"/>
        <v>NAoMe_initial_age_decades_80cap</v>
      </c>
      <c r="BE455" s="397" t="s">
        <v>862</v>
      </c>
      <c r="BF455" t="str">
        <f t="shared" si="88"/>
        <v>50-59 yrs</v>
      </c>
      <c r="BG455">
        <f t="shared" si="89"/>
        <v>14</v>
      </c>
      <c r="BH455" s="398">
        <f t="shared" si="90"/>
        <v>0.2456099987030029</v>
      </c>
      <c r="BO455" s="33"/>
    </row>
    <row r="456" spans="1:67">
      <c r="A456" s="316" t="s">
        <v>27</v>
      </c>
      <c r="B456" t="s">
        <v>380</v>
      </c>
      <c r="C456" t="s">
        <v>910</v>
      </c>
      <c r="D456" t="s">
        <v>314</v>
      </c>
      <c r="E456" s="316" t="s">
        <v>41</v>
      </c>
      <c r="F456" s="316" t="s">
        <v>42</v>
      </c>
      <c r="G456" s="316" t="s">
        <v>433</v>
      </c>
      <c r="H456" s="316" t="s">
        <v>315</v>
      </c>
      <c r="I456" s="316" t="s">
        <v>310</v>
      </c>
      <c r="J456" s="316" t="s">
        <v>281</v>
      </c>
      <c r="K456" s="36">
        <v>15</v>
      </c>
      <c r="L456" s="317">
        <v>0.26315999031066889</v>
      </c>
      <c r="M456" s="317"/>
      <c r="N456" s="36">
        <v>80</v>
      </c>
      <c r="O456" s="317">
        <v>0.19900000095367429</v>
      </c>
      <c r="P456" s="317"/>
      <c r="Q456" s="36">
        <v>1931</v>
      </c>
      <c r="R456" s="317">
        <v>0.19363999366760251</v>
      </c>
      <c r="S456" s="317"/>
      <c r="T456" t="s">
        <v>380</v>
      </c>
      <c r="BA456" s="395">
        <v>1</v>
      </c>
      <c r="BB456" s="396" t="s">
        <v>861</v>
      </c>
      <c r="BC456" t="str">
        <f t="shared" si="86"/>
        <v>RMC</v>
      </c>
      <c r="BD456" t="str">
        <f t="shared" si="87"/>
        <v>NAoMe_initial_age_decades_80cap</v>
      </c>
      <c r="BE456" s="397" t="s">
        <v>862</v>
      </c>
      <c r="BF456" t="str">
        <f t="shared" si="88"/>
        <v>60-69 yrs</v>
      </c>
      <c r="BG456">
        <f t="shared" si="89"/>
        <v>15</v>
      </c>
      <c r="BH456" s="398">
        <f t="shared" si="90"/>
        <v>0.26315999031066889</v>
      </c>
      <c r="BO456" s="33"/>
    </row>
    <row r="457" spans="1:67">
      <c r="A457" s="316" t="s">
        <v>27</v>
      </c>
      <c r="B457" t="s">
        <v>380</v>
      </c>
      <c r="C457" t="s">
        <v>910</v>
      </c>
      <c r="D457" t="s">
        <v>314</v>
      </c>
      <c r="E457" s="316" t="s">
        <v>41</v>
      </c>
      <c r="F457" s="316" t="s">
        <v>42</v>
      </c>
      <c r="G457" s="316" t="s">
        <v>433</v>
      </c>
      <c r="H457" s="316" t="s">
        <v>315</v>
      </c>
      <c r="I457" s="316" t="s">
        <v>310</v>
      </c>
      <c r="J457" s="316" t="s">
        <v>282</v>
      </c>
      <c r="K457" s="36">
        <v>11</v>
      </c>
      <c r="L457" s="317">
        <v>0.1929800063371658</v>
      </c>
      <c r="M457" s="317"/>
      <c r="N457" s="36">
        <v>84</v>
      </c>
      <c r="O457" s="317">
        <v>0.20895999670028689</v>
      </c>
      <c r="P457" s="317"/>
      <c r="Q457" s="36">
        <v>2493</v>
      </c>
      <c r="R457" s="317">
        <v>0.25</v>
      </c>
      <c r="S457" s="317"/>
      <c r="T457" t="s">
        <v>380</v>
      </c>
      <c r="BA457" s="395">
        <v>1</v>
      </c>
      <c r="BB457" s="396" t="s">
        <v>861</v>
      </c>
      <c r="BC457" t="str">
        <f t="shared" si="86"/>
        <v>RMC</v>
      </c>
      <c r="BD457" t="str">
        <f t="shared" si="87"/>
        <v>NAoMe_initial_age_decades_80cap</v>
      </c>
      <c r="BE457" s="397" t="s">
        <v>862</v>
      </c>
      <c r="BF457" t="str">
        <f t="shared" si="88"/>
        <v>70-79 yrs</v>
      </c>
      <c r="BG457">
        <f t="shared" si="89"/>
        <v>11</v>
      </c>
      <c r="BH457" s="398">
        <f t="shared" si="90"/>
        <v>0.1929800063371658</v>
      </c>
      <c r="BO457" s="33"/>
    </row>
    <row r="458" spans="1:67">
      <c r="A458" s="316" t="s">
        <v>27</v>
      </c>
      <c r="B458" t="s">
        <v>380</v>
      </c>
      <c r="C458" t="s">
        <v>910</v>
      </c>
      <c r="D458" t="s">
        <v>314</v>
      </c>
      <c r="E458" s="316" t="s">
        <v>41</v>
      </c>
      <c r="F458" s="316" t="s">
        <v>42</v>
      </c>
      <c r="G458" s="316" t="s">
        <v>433</v>
      </c>
      <c r="H458" s="316" t="s">
        <v>315</v>
      </c>
      <c r="I458" s="316" t="s">
        <v>310</v>
      </c>
      <c r="J458" s="316" t="s">
        <v>283</v>
      </c>
      <c r="K458" s="36">
        <v>13</v>
      </c>
      <c r="L458" s="317">
        <v>0.22807000577449801</v>
      </c>
      <c r="M458" s="317"/>
      <c r="N458" s="36">
        <v>101</v>
      </c>
      <c r="O458" s="317">
        <v>0.25123998522758478</v>
      </c>
      <c r="P458" s="317"/>
      <c r="Q458" s="36">
        <v>2292</v>
      </c>
      <c r="R458" s="317">
        <v>0.2298399955034256</v>
      </c>
      <c r="S458" s="317"/>
      <c r="T458" t="s">
        <v>380</v>
      </c>
      <c r="BA458" s="395">
        <v>1</v>
      </c>
      <c r="BB458" s="396" t="s">
        <v>861</v>
      </c>
      <c r="BC458" t="str">
        <f t="shared" si="86"/>
        <v>RMC</v>
      </c>
      <c r="BD458" t="str">
        <f t="shared" si="87"/>
        <v>NAoMe_initial_age_decades_80cap</v>
      </c>
      <c r="BE458" s="397" t="s">
        <v>862</v>
      </c>
      <c r="BF458" t="str">
        <f t="shared" si="88"/>
        <v>80+ yrs</v>
      </c>
      <c r="BG458">
        <f t="shared" si="89"/>
        <v>13</v>
      </c>
      <c r="BH458" s="398">
        <f t="shared" si="90"/>
        <v>0.22807000577449801</v>
      </c>
      <c r="BO458" s="33"/>
    </row>
    <row r="459" spans="1:67">
      <c r="A459" s="316" t="s">
        <v>27</v>
      </c>
      <c r="B459" t="s">
        <v>380</v>
      </c>
      <c r="C459" t="s">
        <v>910</v>
      </c>
      <c r="D459" t="s">
        <v>314</v>
      </c>
      <c r="E459" s="316" t="s">
        <v>41</v>
      </c>
      <c r="F459" s="316" t="s">
        <v>42</v>
      </c>
      <c r="G459" s="316" t="s">
        <v>433</v>
      </c>
      <c r="H459" s="316" t="s">
        <v>315</v>
      </c>
      <c r="I459" s="316" t="s">
        <v>341</v>
      </c>
      <c r="J459" s="316" t="s">
        <v>13</v>
      </c>
      <c r="K459" s="36">
        <v>42</v>
      </c>
      <c r="L459" s="317">
        <v>0.73684000968933105</v>
      </c>
      <c r="M459" s="317">
        <v>0.75</v>
      </c>
      <c r="N459" s="36">
        <v>243</v>
      </c>
      <c r="O459" s="317">
        <v>0.60448002815246582</v>
      </c>
      <c r="P459" s="317">
        <v>0.63116997480392456</v>
      </c>
      <c r="Q459" s="36">
        <v>6753</v>
      </c>
      <c r="R459" s="317">
        <v>0.67720001935958862</v>
      </c>
      <c r="S459" s="317">
        <v>0.69554001092910767</v>
      </c>
      <c r="T459" t="s">
        <v>380</v>
      </c>
      <c r="BA459" s="395">
        <v>1</v>
      </c>
      <c r="BB459" s="396" t="s">
        <v>861</v>
      </c>
      <c r="BC459" t="str">
        <f t="shared" si="86"/>
        <v>RMC</v>
      </c>
      <c r="BD459" t="str">
        <f t="shared" si="87"/>
        <v>NAoMe_initial_ch_score_2cap</v>
      </c>
      <c r="BE459" s="397" t="s">
        <v>862</v>
      </c>
      <c r="BF459" t="str">
        <f t="shared" si="88"/>
        <v>0</v>
      </c>
      <c r="BG459">
        <f t="shared" si="89"/>
        <v>42</v>
      </c>
      <c r="BH459" s="398">
        <f t="shared" si="90"/>
        <v>0.73684000968933105</v>
      </c>
      <c r="BO459" s="33"/>
    </row>
    <row r="460" spans="1:67">
      <c r="A460" s="316" t="s">
        <v>27</v>
      </c>
      <c r="B460" t="s">
        <v>380</v>
      </c>
      <c r="C460" t="s">
        <v>910</v>
      </c>
      <c r="D460" t="s">
        <v>314</v>
      </c>
      <c r="E460" s="316" t="s">
        <v>41</v>
      </c>
      <c r="F460" s="316" t="s">
        <v>42</v>
      </c>
      <c r="G460" s="316" t="s">
        <v>433</v>
      </c>
      <c r="H460" s="316" t="s">
        <v>315</v>
      </c>
      <c r="I460" s="316" t="s">
        <v>341</v>
      </c>
      <c r="J460" s="316" t="s">
        <v>14</v>
      </c>
      <c r="K460" s="36">
        <v>5</v>
      </c>
      <c r="L460" s="317">
        <v>8.7719999253749847E-2</v>
      </c>
      <c r="M460" s="317">
        <v>8.929000049829483E-2</v>
      </c>
      <c r="N460" s="36">
        <v>80</v>
      </c>
      <c r="O460" s="317">
        <v>0.19900000095367429</v>
      </c>
      <c r="P460" s="317">
        <v>0.2077900022268295</v>
      </c>
      <c r="Q460" s="36">
        <v>1630</v>
      </c>
      <c r="R460" s="317">
        <v>0.16346000134944921</v>
      </c>
      <c r="S460" s="317">
        <v>0.16788999736309049</v>
      </c>
      <c r="T460" t="s">
        <v>380</v>
      </c>
      <c r="BA460" s="395">
        <v>1</v>
      </c>
      <c r="BB460" s="396" t="s">
        <v>861</v>
      </c>
      <c r="BC460" t="str">
        <f t="shared" si="86"/>
        <v>RMC</v>
      </c>
      <c r="BD460" t="str">
        <f t="shared" si="87"/>
        <v>NAoMe_initial_ch_score_2cap</v>
      </c>
      <c r="BE460" s="397" t="s">
        <v>862</v>
      </c>
      <c r="BF460" t="str">
        <f t="shared" si="88"/>
        <v>1</v>
      </c>
      <c r="BG460">
        <f t="shared" si="89"/>
        <v>5</v>
      </c>
      <c r="BH460" s="398">
        <f t="shared" si="90"/>
        <v>8.7719999253749847E-2</v>
      </c>
      <c r="BO460" s="33"/>
    </row>
    <row r="461" spans="1:67">
      <c r="A461" s="316" t="s">
        <v>27</v>
      </c>
      <c r="B461" t="s">
        <v>380</v>
      </c>
      <c r="C461" t="s">
        <v>910</v>
      </c>
      <c r="D461" t="s">
        <v>314</v>
      </c>
      <c r="E461" s="316" t="s">
        <v>41</v>
      </c>
      <c r="F461" s="316" t="s">
        <v>42</v>
      </c>
      <c r="G461" s="316" t="s">
        <v>433</v>
      </c>
      <c r="H461" s="316" t="s">
        <v>315</v>
      </c>
      <c r="I461" s="316" t="s">
        <v>341</v>
      </c>
      <c r="J461" s="316" t="s">
        <v>301</v>
      </c>
      <c r="K461" s="36">
        <v>9</v>
      </c>
      <c r="L461" s="317">
        <v>0.15789000689983371</v>
      </c>
      <c r="M461" s="317">
        <v>0.16071000695228579</v>
      </c>
      <c r="N461" s="36">
        <v>62</v>
      </c>
      <c r="O461" s="317">
        <v>0.15422999858856201</v>
      </c>
      <c r="P461" s="317">
        <v>0.1610399931669235</v>
      </c>
      <c r="Q461" s="36">
        <v>1326</v>
      </c>
      <c r="R461" s="317">
        <v>0.132970005273819</v>
      </c>
      <c r="S461" s="317">
        <v>0.13657000660896301</v>
      </c>
      <c r="T461" t="s">
        <v>380</v>
      </c>
      <c r="BA461" s="395">
        <v>1</v>
      </c>
      <c r="BB461" s="396" t="s">
        <v>861</v>
      </c>
      <c r="BC461" t="str">
        <f t="shared" si="86"/>
        <v>RMC</v>
      </c>
      <c r="BD461" t="str">
        <f t="shared" si="87"/>
        <v>NAoMe_initial_ch_score_2cap</v>
      </c>
      <c r="BE461" s="397" t="s">
        <v>862</v>
      </c>
      <c r="BF461" t="str">
        <f t="shared" si="88"/>
        <v>2+</v>
      </c>
      <c r="BG461">
        <f t="shared" si="89"/>
        <v>9</v>
      </c>
      <c r="BH461" s="398">
        <f t="shared" si="90"/>
        <v>0.15789000689983371</v>
      </c>
      <c r="BO461" s="33"/>
    </row>
    <row r="462" spans="1:67">
      <c r="A462" s="316" t="s">
        <v>27</v>
      </c>
      <c r="B462" t="s">
        <v>380</v>
      </c>
      <c r="C462" t="s">
        <v>910</v>
      </c>
      <c r="D462" t="s">
        <v>314</v>
      </c>
      <c r="E462" s="316" t="s">
        <v>41</v>
      </c>
      <c r="F462" s="316" t="s">
        <v>42</v>
      </c>
      <c r="G462" s="316" t="s">
        <v>433</v>
      </c>
      <c r="H462" s="316" t="s">
        <v>315</v>
      </c>
      <c r="I462" s="316" t="s">
        <v>341</v>
      </c>
      <c r="J462" s="316" t="s">
        <v>260</v>
      </c>
      <c r="K462" s="36">
        <v>1</v>
      </c>
      <c r="L462" s="317">
        <v>1.7540000379085541E-2</v>
      </c>
      <c r="M462" s="317"/>
      <c r="N462" s="36">
        <v>17</v>
      </c>
      <c r="O462" s="317">
        <v>4.2289998382329941E-2</v>
      </c>
      <c r="P462" s="317"/>
      <c r="Q462" s="36">
        <v>263</v>
      </c>
      <c r="R462" s="317">
        <v>2.6370000094175339E-2</v>
      </c>
      <c r="S462" s="317"/>
      <c r="T462" t="s">
        <v>380</v>
      </c>
      <c r="BA462" s="395">
        <v>1</v>
      </c>
      <c r="BB462" s="396" t="s">
        <v>861</v>
      </c>
      <c r="BC462" t="str">
        <f t="shared" si="86"/>
        <v>RMC</v>
      </c>
      <c r="BD462" t="str">
        <f t="shared" si="87"/>
        <v>NAoMe_initial_ch_score_2cap</v>
      </c>
      <c r="BE462" s="397" t="s">
        <v>862</v>
      </c>
      <c r="BF462" t="str">
        <f t="shared" si="88"/>
        <v>Unknown</v>
      </c>
      <c r="BG462">
        <f t="shared" si="89"/>
        <v>1</v>
      </c>
      <c r="BH462" s="398">
        <f t="shared" si="90"/>
        <v>1.7540000379085541E-2</v>
      </c>
      <c r="BO462" s="33"/>
    </row>
    <row r="463" spans="1:67">
      <c r="A463" s="316" t="s">
        <v>27</v>
      </c>
      <c r="B463" t="s">
        <v>380</v>
      </c>
      <c r="C463" t="s">
        <v>910</v>
      </c>
      <c r="D463" t="s">
        <v>314</v>
      </c>
      <c r="E463" s="316" t="s">
        <v>41</v>
      </c>
      <c r="F463" s="316" t="s">
        <v>42</v>
      </c>
      <c r="G463" s="316" t="s">
        <v>433</v>
      </c>
      <c r="H463" s="316" t="s">
        <v>315</v>
      </c>
      <c r="I463" s="316" t="s">
        <v>309</v>
      </c>
      <c r="J463" s="316" t="s">
        <v>289</v>
      </c>
      <c r="K463" s="36">
        <v>23</v>
      </c>
      <c r="L463" s="317">
        <v>0.40351000428199768</v>
      </c>
      <c r="M463" s="317"/>
      <c r="N463" s="36">
        <v>131</v>
      </c>
      <c r="O463" s="317">
        <v>0.32587000727653498</v>
      </c>
      <c r="P463" s="317"/>
      <c r="Q463" s="36">
        <v>3283</v>
      </c>
      <c r="R463" s="317">
        <v>0.3292199969291687</v>
      </c>
      <c r="S463" s="317"/>
      <c r="T463" t="s">
        <v>380</v>
      </c>
      <c r="BA463" s="395">
        <v>1</v>
      </c>
      <c r="BB463" s="396" t="s">
        <v>861</v>
      </c>
      <c r="BC463" t="str">
        <f t="shared" si="86"/>
        <v>RMC</v>
      </c>
      <c r="BD463" t="str">
        <f t="shared" si="87"/>
        <v>NAoMe_initial_diagnosis_year</v>
      </c>
      <c r="BE463" s="397" t="s">
        <v>862</v>
      </c>
      <c r="BF463" t="str">
        <f t="shared" si="88"/>
        <v>2021</v>
      </c>
      <c r="BG463">
        <f t="shared" si="89"/>
        <v>23</v>
      </c>
      <c r="BH463" s="398">
        <f t="shared" si="90"/>
        <v>0.40351000428199768</v>
      </c>
      <c r="BO463" s="33"/>
    </row>
    <row r="464" spans="1:67">
      <c r="A464" s="316" t="s">
        <v>27</v>
      </c>
      <c r="B464" t="s">
        <v>380</v>
      </c>
      <c r="C464" t="s">
        <v>910</v>
      </c>
      <c r="D464" t="s">
        <v>314</v>
      </c>
      <c r="E464" s="316" t="s">
        <v>41</v>
      </c>
      <c r="F464" s="316" t="s">
        <v>42</v>
      </c>
      <c r="G464" s="316" t="s">
        <v>433</v>
      </c>
      <c r="H464" s="316" t="s">
        <v>315</v>
      </c>
      <c r="I464" s="316" t="s">
        <v>309</v>
      </c>
      <c r="J464" s="316" t="s">
        <v>816</v>
      </c>
      <c r="K464" s="36">
        <v>17</v>
      </c>
      <c r="L464" s="317">
        <v>0.2982499897480011</v>
      </c>
      <c r="M464" s="317"/>
      <c r="N464" s="36">
        <v>137</v>
      </c>
      <c r="O464" s="317">
        <v>0.34079998731613159</v>
      </c>
      <c r="P464" s="317"/>
      <c r="Q464" s="36">
        <v>3315</v>
      </c>
      <c r="R464" s="317">
        <v>0.33243000507354742</v>
      </c>
      <c r="S464" s="317"/>
      <c r="T464" t="s">
        <v>380</v>
      </c>
      <c r="BA464" s="395">
        <v>1</v>
      </c>
      <c r="BB464" s="396" t="s">
        <v>861</v>
      </c>
      <c r="BC464" t="str">
        <f t="shared" si="86"/>
        <v>RMC</v>
      </c>
      <c r="BD464" t="str">
        <f t="shared" si="87"/>
        <v>NAoMe_initial_diagnosis_year</v>
      </c>
      <c r="BE464" s="397" t="s">
        <v>862</v>
      </c>
      <c r="BF464" t="str">
        <f t="shared" si="88"/>
        <v>2022</v>
      </c>
      <c r="BG464">
        <f t="shared" si="89"/>
        <v>17</v>
      </c>
      <c r="BH464" s="398">
        <f t="shared" si="90"/>
        <v>0.2982499897480011</v>
      </c>
      <c r="BO464" s="33"/>
    </row>
    <row r="465" spans="1:67">
      <c r="A465" s="316" t="s">
        <v>27</v>
      </c>
      <c r="B465" t="s">
        <v>380</v>
      </c>
      <c r="C465" t="s">
        <v>910</v>
      </c>
      <c r="D465" t="s">
        <v>314</v>
      </c>
      <c r="E465" s="316" t="s">
        <v>41</v>
      </c>
      <c r="F465" s="316" t="s">
        <v>42</v>
      </c>
      <c r="G465" s="316" t="s">
        <v>433</v>
      </c>
      <c r="H465" s="316" t="s">
        <v>315</v>
      </c>
      <c r="I465" s="316" t="s">
        <v>309</v>
      </c>
      <c r="J465" s="316" t="s">
        <v>946</v>
      </c>
      <c r="K465" s="36">
        <v>17</v>
      </c>
      <c r="L465" s="317">
        <v>0.2982499897480011</v>
      </c>
      <c r="M465" s="317"/>
      <c r="N465" s="36">
        <v>134</v>
      </c>
      <c r="O465" s="317">
        <v>0.33333000540733337</v>
      </c>
      <c r="P465" s="317"/>
      <c r="Q465" s="36">
        <v>3374</v>
      </c>
      <c r="R465" s="317">
        <v>0.33834999799728388</v>
      </c>
      <c r="S465" s="317"/>
      <c r="T465" t="s">
        <v>380</v>
      </c>
      <c r="BA465" s="395">
        <v>1</v>
      </c>
      <c r="BB465" s="396" t="s">
        <v>861</v>
      </c>
      <c r="BC465" t="str">
        <f t="shared" si="86"/>
        <v>RMC</v>
      </c>
      <c r="BD465" t="str">
        <f t="shared" si="87"/>
        <v>NAoMe_initial_diagnosis_year</v>
      </c>
      <c r="BE465" s="397" t="s">
        <v>862</v>
      </c>
      <c r="BF465" t="str">
        <f t="shared" si="88"/>
        <v>2023</v>
      </c>
      <c r="BG465">
        <f t="shared" si="89"/>
        <v>17</v>
      </c>
      <c r="BH465" s="398">
        <f t="shared" si="90"/>
        <v>0.2982499897480011</v>
      </c>
      <c r="BO465" s="33"/>
    </row>
    <row r="466" spans="1:67">
      <c r="A466" s="316" t="s">
        <v>27</v>
      </c>
      <c r="B466" t="s">
        <v>380</v>
      </c>
      <c r="C466" t="s">
        <v>910</v>
      </c>
      <c r="D466" t="s">
        <v>314</v>
      </c>
      <c r="E466" s="316" t="s">
        <v>41</v>
      </c>
      <c r="F466" s="316" t="s">
        <v>42</v>
      </c>
      <c r="G466" s="316" t="s">
        <v>433</v>
      </c>
      <c r="H466" s="316" t="s">
        <v>315</v>
      </c>
      <c r="I466" s="316" t="s">
        <v>331</v>
      </c>
      <c r="J466" s="316" t="s">
        <v>332</v>
      </c>
      <c r="K466" s="36">
        <v>5</v>
      </c>
      <c r="L466" s="317">
        <v>8.7719999253749847E-2</v>
      </c>
      <c r="M466" s="317">
        <v>0.10204000025987631</v>
      </c>
      <c r="N466" s="36">
        <v>12</v>
      </c>
      <c r="O466" s="317">
        <v>2.9850000515580181E-2</v>
      </c>
      <c r="P466" s="317">
        <v>3.6919999867677689E-2</v>
      </c>
      <c r="Q466" s="36">
        <v>434</v>
      </c>
      <c r="R466" s="317">
        <v>4.3519999831914902E-2</v>
      </c>
      <c r="S466" s="317">
        <v>5.2159998565912247E-2</v>
      </c>
      <c r="T466" t="s">
        <v>380</v>
      </c>
      <c r="BA466" s="395">
        <v>1</v>
      </c>
      <c r="BB466" s="396" t="s">
        <v>861</v>
      </c>
      <c r="BC466" t="str">
        <f t="shared" si="86"/>
        <v>RMC</v>
      </c>
      <c r="BD466" t="str">
        <f t="shared" si="87"/>
        <v>NAoMe_initial_disease_group</v>
      </c>
      <c r="BE466" s="397" t="s">
        <v>862</v>
      </c>
      <c r="BF466" t="str">
        <f t="shared" si="88"/>
        <v>Advanced M0</v>
      </c>
      <c r="BG466">
        <f t="shared" si="89"/>
        <v>5</v>
      </c>
      <c r="BH466" s="398">
        <f t="shared" si="90"/>
        <v>8.7719999253749847E-2</v>
      </c>
      <c r="BO466" s="33"/>
    </row>
    <row r="467" spans="1:67">
      <c r="A467" s="316" t="s">
        <v>27</v>
      </c>
      <c r="B467" t="s">
        <v>380</v>
      </c>
      <c r="C467" t="s">
        <v>910</v>
      </c>
      <c r="D467" t="s">
        <v>314</v>
      </c>
      <c r="E467" s="316" t="s">
        <v>41</v>
      </c>
      <c r="F467" s="316" t="s">
        <v>42</v>
      </c>
      <c r="G467" s="316" t="s">
        <v>433</v>
      </c>
      <c r="H467" s="316" t="s">
        <v>315</v>
      </c>
      <c r="I467" s="316" t="s">
        <v>331</v>
      </c>
      <c r="J467" s="316" t="s">
        <v>333</v>
      </c>
      <c r="K467" s="36">
        <v>33</v>
      </c>
      <c r="L467" s="317">
        <v>0.57894998788833618</v>
      </c>
      <c r="M467" s="317">
        <v>0.67347002029418945</v>
      </c>
      <c r="N467" s="36">
        <v>257</v>
      </c>
      <c r="O467" s="317">
        <v>0.63929998874664307</v>
      </c>
      <c r="P467" s="317">
        <v>0.79076999425888062</v>
      </c>
      <c r="Q467" s="36">
        <v>6159</v>
      </c>
      <c r="R467" s="317">
        <v>0.6176300048828125</v>
      </c>
      <c r="S467" s="317">
        <v>0.74026000499725342</v>
      </c>
      <c r="T467" t="s">
        <v>380</v>
      </c>
      <c r="BA467" s="395">
        <v>1</v>
      </c>
      <c r="BB467" s="396" t="s">
        <v>861</v>
      </c>
      <c r="BC467" t="str">
        <f t="shared" si="86"/>
        <v>RMC</v>
      </c>
      <c r="BD467" t="str">
        <f t="shared" si="87"/>
        <v>NAoMe_initial_disease_group</v>
      </c>
      <c r="BE467" s="397" t="s">
        <v>862</v>
      </c>
      <c r="BF467" t="str">
        <f t="shared" si="88"/>
        <v>Advanced M1</v>
      </c>
      <c r="BG467">
        <f t="shared" si="89"/>
        <v>33</v>
      </c>
      <c r="BH467" s="398">
        <f t="shared" si="90"/>
        <v>0.57894998788833618</v>
      </c>
      <c r="BO467" s="33"/>
    </row>
    <row r="468" spans="1:67">
      <c r="A468" s="316" t="s">
        <v>27</v>
      </c>
      <c r="B468" t="s">
        <v>380</v>
      </c>
      <c r="C468" t="s">
        <v>910</v>
      </c>
      <c r="D468" t="s">
        <v>314</v>
      </c>
      <c r="E468" s="316" t="s">
        <v>41</v>
      </c>
      <c r="F468" s="316" t="s">
        <v>42</v>
      </c>
      <c r="G468" s="316" t="s">
        <v>433</v>
      </c>
      <c r="H468" s="316" t="s">
        <v>315</v>
      </c>
      <c r="I468" s="316" t="s">
        <v>331</v>
      </c>
      <c r="J468" s="316" t="s">
        <v>334</v>
      </c>
      <c r="K468" s="36">
        <v>2</v>
      </c>
      <c r="L468" s="317">
        <v>3.5089999437332153E-2</v>
      </c>
      <c r="M468" s="317">
        <v>4.081999883055687E-2</v>
      </c>
      <c r="N468" s="36">
        <v>2</v>
      </c>
      <c r="O468" s="317">
        <v>4.980000201612711E-3</v>
      </c>
      <c r="P468" s="317">
        <v>6.1499997973442078E-3</v>
      </c>
      <c r="Q468" s="36">
        <v>64</v>
      </c>
      <c r="R468" s="317">
        <v>6.4199999906122676E-3</v>
      </c>
      <c r="S468" s="317">
        <v>7.689999882131815E-3</v>
      </c>
      <c r="T468" t="s">
        <v>380</v>
      </c>
      <c r="BA468" s="395">
        <v>1</v>
      </c>
      <c r="BB468" s="396" t="s">
        <v>861</v>
      </c>
      <c r="BC468" t="str">
        <f t="shared" si="86"/>
        <v>RMC</v>
      </c>
      <c r="BD468" t="str">
        <f t="shared" si="87"/>
        <v>NAoMe_initial_disease_group</v>
      </c>
      <c r="BE468" s="397" t="s">
        <v>862</v>
      </c>
      <c r="BF468" t="str">
        <f t="shared" si="88"/>
        <v>DCIS</v>
      </c>
      <c r="BG468">
        <f t="shared" si="89"/>
        <v>2</v>
      </c>
      <c r="BH468" s="398">
        <f t="shared" si="90"/>
        <v>3.5089999437332153E-2</v>
      </c>
      <c r="BO468" s="33"/>
    </row>
    <row r="469" spans="1:67">
      <c r="A469" s="316" t="s">
        <v>27</v>
      </c>
      <c r="B469" t="s">
        <v>380</v>
      </c>
      <c r="C469" t="s">
        <v>910</v>
      </c>
      <c r="D469" t="s">
        <v>314</v>
      </c>
      <c r="E469" s="316" t="s">
        <v>41</v>
      </c>
      <c r="F469" s="316" t="s">
        <v>42</v>
      </c>
      <c r="G469" s="316" t="s">
        <v>433</v>
      </c>
      <c r="H469" s="316" t="s">
        <v>315</v>
      </c>
      <c r="I469" s="316" t="s">
        <v>331</v>
      </c>
      <c r="J469" s="316" t="s">
        <v>335</v>
      </c>
      <c r="K469" s="36">
        <v>9</v>
      </c>
      <c r="L469" s="317">
        <v>0.15789000689983371</v>
      </c>
      <c r="M469" s="317">
        <v>0.18366999924182889</v>
      </c>
      <c r="N469" s="36">
        <v>54</v>
      </c>
      <c r="O469" s="317">
        <v>0.13433000445365911</v>
      </c>
      <c r="P469" s="317">
        <v>0.16615000367164609</v>
      </c>
      <c r="Q469" s="36">
        <v>1663</v>
      </c>
      <c r="R469" s="317">
        <v>0.16676999628543851</v>
      </c>
      <c r="S469" s="317">
        <v>0.19988000392913821</v>
      </c>
      <c r="T469" t="s">
        <v>380</v>
      </c>
      <c r="BA469" s="395">
        <v>1</v>
      </c>
      <c r="BB469" s="396" t="s">
        <v>861</v>
      </c>
      <c r="BC469" t="str">
        <f t="shared" si="86"/>
        <v>RMC</v>
      </c>
      <c r="BD469" t="str">
        <f t="shared" si="87"/>
        <v>NAoMe_initial_disease_group</v>
      </c>
      <c r="BE469" s="397" t="s">
        <v>862</v>
      </c>
      <c r="BF469" t="str">
        <f t="shared" si="88"/>
        <v>Early invasive</v>
      </c>
      <c r="BG469">
        <f t="shared" si="89"/>
        <v>9</v>
      </c>
      <c r="BH469" s="398">
        <f t="shared" si="90"/>
        <v>0.15789000689983371</v>
      </c>
      <c r="BO469" s="33"/>
    </row>
    <row r="470" spans="1:67">
      <c r="A470" s="316" t="s">
        <v>27</v>
      </c>
      <c r="B470" t="s">
        <v>380</v>
      </c>
      <c r="C470" t="s">
        <v>910</v>
      </c>
      <c r="D470" t="s">
        <v>314</v>
      </c>
      <c r="E470" s="316" t="s">
        <v>41</v>
      </c>
      <c r="F470" s="316" t="s">
        <v>42</v>
      </c>
      <c r="G470" s="316" t="s">
        <v>433</v>
      </c>
      <c r="H470" s="316" t="s">
        <v>315</v>
      </c>
      <c r="I470" s="316" t="s">
        <v>331</v>
      </c>
      <c r="J470" s="316" t="s">
        <v>337</v>
      </c>
      <c r="K470" s="36">
        <v>8</v>
      </c>
      <c r="L470" s="317">
        <v>0.14034999907016751</v>
      </c>
      <c r="M470" s="317"/>
      <c r="N470" s="36">
        <v>77</v>
      </c>
      <c r="O470" s="317">
        <v>0.191540002822876</v>
      </c>
      <c r="P470" s="317"/>
      <c r="Q470" s="36">
        <v>1652</v>
      </c>
      <c r="R470" s="317">
        <v>0.1656599938869476</v>
      </c>
      <c r="S470" s="317"/>
      <c r="T470" t="s">
        <v>380</v>
      </c>
      <c r="BA470" s="395">
        <v>1</v>
      </c>
      <c r="BB470" s="396" t="s">
        <v>861</v>
      </c>
      <c r="BC470" t="str">
        <f t="shared" si="86"/>
        <v>RMC</v>
      </c>
      <c r="BD470" t="str">
        <f t="shared" si="87"/>
        <v>NAoMe_initial_disease_group</v>
      </c>
      <c r="BE470" s="397" t="s">
        <v>862</v>
      </c>
      <c r="BF470" t="str">
        <f t="shared" si="88"/>
        <v>Unknown stage</v>
      </c>
      <c r="BG470">
        <f t="shared" si="89"/>
        <v>8</v>
      </c>
      <c r="BH470" s="398">
        <f t="shared" si="90"/>
        <v>0.14034999907016751</v>
      </c>
      <c r="BO470" s="33"/>
    </row>
    <row r="471" spans="1:67">
      <c r="A471" s="316" t="s">
        <v>27</v>
      </c>
      <c r="B471" t="s">
        <v>380</v>
      </c>
      <c r="C471" t="s">
        <v>910</v>
      </c>
      <c r="D471" t="s">
        <v>314</v>
      </c>
      <c r="E471" s="316" t="s">
        <v>41</v>
      </c>
      <c r="F471" s="316" t="s">
        <v>42</v>
      </c>
      <c r="G471" s="316" t="s">
        <v>433</v>
      </c>
      <c r="H471" s="316" t="s">
        <v>315</v>
      </c>
      <c r="I471" s="316" t="s">
        <v>656</v>
      </c>
      <c r="J471" s="316" t="s">
        <v>286</v>
      </c>
      <c r="K471" s="36">
        <v>0</v>
      </c>
      <c r="L471" s="317">
        <v>0</v>
      </c>
      <c r="M471" s="317">
        <v>0</v>
      </c>
      <c r="N471" s="36">
        <v>15</v>
      </c>
      <c r="O471" s="317">
        <v>3.7310000509023673E-2</v>
      </c>
      <c r="P471" s="317">
        <v>3.7780001759529107E-2</v>
      </c>
      <c r="Q471" s="36">
        <v>492</v>
      </c>
      <c r="R471" s="317">
        <v>4.9339998513460159E-2</v>
      </c>
      <c r="S471" s="317">
        <v>5.1920000463724143E-2</v>
      </c>
      <c r="T471" t="s">
        <v>380</v>
      </c>
      <c r="BA471" s="395">
        <v>1</v>
      </c>
      <c r="BB471" s="396" t="s">
        <v>861</v>
      </c>
      <c r="BC471" t="str">
        <f t="shared" si="86"/>
        <v>RMC</v>
      </c>
      <c r="BD471" t="str">
        <f t="shared" si="87"/>
        <v>NAoMe_initial_ethnicity_grp</v>
      </c>
      <c r="BE471" s="397" t="s">
        <v>862</v>
      </c>
      <c r="BF471" t="str">
        <f t="shared" si="88"/>
        <v>Asian or Asian British</v>
      </c>
      <c r="BG471">
        <f t="shared" si="89"/>
        <v>0</v>
      </c>
      <c r="BH471" s="398">
        <f t="shared" si="90"/>
        <v>0</v>
      </c>
      <c r="BO471" s="33"/>
    </row>
    <row r="472" spans="1:67">
      <c r="A472" s="316" t="s">
        <v>27</v>
      </c>
      <c r="B472" t="s">
        <v>380</v>
      </c>
      <c r="C472" t="s">
        <v>910</v>
      </c>
      <c r="D472" t="s">
        <v>314</v>
      </c>
      <c r="E472" s="316" t="s">
        <v>41</v>
      </c>
      <c r="F472" s="316" t="s">
        <v>42</v>
      </c>
      <c r="G472" s="316" t="s">
        <v>433</v>
      </c>
      <c r="H472" s="316" t="s">
        <v>315</v>
      </c>
      <c r="I472" s="316" t="s">
        <v>656</v>
      </c>
      <c r="J472" s="316" t="s">
        <v>287</v>
      </c>
      <c r="K472" s="36">
        <v>6</v>
      </c>
      <c r="L472" s="317">
        <v>0.1052599996328354</v>
      </c>
      <c r="M472" s="317">
        <v>0.10713999718427659</v>
      </c>
      <c r="N472" s="36">
        <v>47</v>
      </c>
      <c r="O472" s="317">
        <v>0.1169200018048286</v>
      </c>
      <c r="P472" s="317">
        <v>0.1183900013566017</v>
      </c>
      <c r="Q472" s="36">
        <v>403</v>
      </c>
      <c r="R472" s="317">
        <v>4.0410000830888748E-2</v>
      </c>
      <c r="S472" s="317">
        <v>4.2520001530647278E-2</v>
      </c>
      <c r="T472" t="s">
        <v>380</v>
      </c>
      <c r="BA472" s="395">
        <v>1</v>
      </c>
      <c r="BB472" s="396" t="s">
        <v>861</v>
      </c>
      <c r="BC472" t="str">
        <f t="shared" si="86"/>
        <v>RMC</v>
      </c>
      <c r="BD472" t="str">
        <f t="shared" si="87"/>
        <v>NAoMe_initial_ethnicity_grp</v>
      </c>
      <c r="BE472" s="397" t="s">
        <v>862</v>
      </c>
      <c r="BF472" t="str">
        <f t="shared" si="88"/>
        <v>Black or Black British</v>
      </c>
      <c r="BG472">
        <f t="shared" si="89"/>
        <v>6</v>
      </c>
      <c r="BH472" s="398">
        <f t="shared" si="90"/>
        <v>0.1052599996328354</v>
      </c>
      <c r="BO472" s="33"/>
    </row>
    <row r="473" spans="1:67">
      <c r="A473" s="316" t="s">
        <v>27</v>
      </c>
      <c r="B473" t="s">
        <v>380</v>
      </c>
      <c r="C473" t="s">
        <v>910</v>
      </c>
      <c r="D473" t="s">
        <v>314</v>
      </c>
      <c r="E473" s="316" t="s">
        <v>41</v>
      </c>
      <c r="F473" s="316" t="s">
        <v>42</v>
      </c>
      <c r="G473" s="316" t="s">
        <v>433</v>
      </c>
      <c r="H473" s="316" t="s">
        <v>315</v>
      </c>
      <c r="I473" s="316" t="s">
        <v>656</v>
      </c>
      <c r="J473" s="316" t="s">
        <v>259</v>
      </c>
      <c r="K473" s="36">
        <v>0</v>
      </c>
      <c r="L473" s="317">
        <v>0</v>
      </c>
      <c r="M473" s="317">
        <v>0</v>
      </c>
      <c r="N473" s="36">
        <v>7</v>
      </c>
      <c r="O473" s="317">
        <v>1.7410000786185261E-2</v>
      </c>
      <c r="P473" s="317">
        <v>1.7629999667406079E-2</v>
      </c>
      <c r="Q473" s="36">
        <v>98</v>
      </c>
      <c r="R473" s="317">
        <v>9.8299998790025711E-3</v>
      </c>
      <c r="S473" s="317">
        <v>1.0339999571442601E-2</v>
      </c>
      <c r="T473" t="s">
        <v>380</v>
      </c>
      <c r="BA473" s="395">
        <v>1</v>
      </c>
      <c r="BB473" s="396" t="s">
        <v>861</v>
      </c>
      <c r="BC473" t="str">
        <f t="shared" si="86"/>
        <v>RMC</v>
      </c>
      <c r="BD473" t="str">
        <f t="shared" si="87"/>
        <v>NAoMe_initial_ethnicity_grp</v>
      </c>
      <c r="BE473" s="397" t="s">
        <v>862</v>
      </c>
      <c r="BF473" t="str">
        <f t="shared" si="88"/>
        <v>Mixed</v>
      </c>
      <c r="BG473">
        <f t="shared" si="89"/>
        <v>0</v>
      </c>
      <c r="BH473" s="398">
        <f t="shared" si="90"/>
        <v>0</v>
      </c>
      <c r="BO473" s="33"/>
    </row>
    <row r="474" spans="1:67">
      <c r="A474" s="316" t="s">
        <v>27</v>
      </c>
      <c r="B474" t="s">
        <v>380</v>
      </c>
      <c r="C474" t="s">
        <v>910</v>
      </c>
      <c r="D474" t="s">
        <v>314</v>
      </c>
      <c r="E474" s="316" t="s">
        <v>41</v>
      </c>
      <c r="F474" s="316" t="s">
        <v>42</v>
      </c>
      <c r="G474" s="316" t="s">
        <v>433</v>
      </c>
      <c r="H474" s="316" t="s">
        <v>315</v>
      </c>
      <c r="I474" s="316" t="s">
        <v>656</v>
      </c>
      <c r="J474" s="316" t="s">
        <v>288</v>
      </c>
      <c r="K474" s="36">
        <v>2</v>
      </c>
      <c r="L474" s="317">
        <v>3.5089999437332153E-2</v>
      </c>
      <c r="M474" s="317">
        <v>3.570999950170517E-2</v>
      </c>
      <c r="N474" s="36">
        <v>8</v>
      </c>
      <c r="O474" s="317">
        <v>1.9899999722838398E-2</v>
      </c>
      <c r="P474" s="317">
        <v>2.0150000229477879E-2</v>
      </c>
      <c r="Q474" s="36">
        <v>246</v>
      </c>
      <c r="R474" s="317">
        <v>2.466999925673008E-2</v>
      </c>
      <c r="S474" s="317">
        <v>2.5960000231862072E-2</v>
      </c>
      <c r="T474" t="s">
        <v>380</v>
      </c>
      <c r="BA474" s="395">
        <v>1</v>
      </c>
      <c r="BB474" s="396" t="s">
        <v>861</v>
      </c>
      <c r="BC474" t="str">
        <f t="shared" si="86"/>
        <v>RMC</v>
      </c>
      <c r="BD474" t="str">
        <f t="shared" si="87"/>
        <v>NAoMe_initial_ethnicity_grp</v>
      </c>
      <c r="BE474" s="397" t="s">
        <v>862</v>
      </c>
      <c r="BF474" t="str">
        <f t="shared" si="88"/>
        <v>Other Ethnic Group</v>
      </c>
      <c r="BG474">
        <f t="shared" si="89"/>
        <v>2</v>
      </c>
      <c r="BH474" s="398">
        <f t="shared" si="90"/>
        <v>3.5089999437332153E-2</v>
      </c>
      <c r="BO474" s="33"/>
    </row>
    <row r="475" spans="1:67">
      <c r="A475" s="316" t="s">
        <v>27</v>
      </c>
      <c r="B475" t="s">
        <v>380</v>
      </c>
      <c r="C475" t="s">
        <v>910</v>
      </c>
      <c r="D475" t="s">
        <v>314</v>
      </c>
      <c r="E475" s="316" t="s">
        <v>41</v>
      </c>
      <c r="F475" s="316" t="s">
        <v>42</v>
      </c>
      <c r="G475" s="316" t="s">
        <v>433</v>
      </c>
      <c r="H475" s="316" t="s">
        <v>315</v>
      </c>
      <c r="I475" s="316" t="s">
        <v>656</v>
      </c>
      <c r="J475" s="316" t="s">
        <v>260</v>
      </c>
      <c r="K475" s="36">
        <v>1</v>
      </c>
      <c r="L475" s="317">
        <v>1.7540000379085541E-2</v>
      </c>
      <c r="M475" s="317"/>
      <c r="N475" s="36">
        <v>5</v>
      </c>
      <c r="O475" s="317">
        <v>1.2439999729394909E-2</v>
      </c>
      <c r="P475" s="317"/>
      <c r="Q475" s="36">
        <v>495</v>
      </c>
      <c r="R475" s="317">
        <v>4.9639999866485603E-2</v>
      </c>
      <c r="S475" s="317"/>
      <c r="T475" t="s">
        <v>380</v>
      </c>
      <c r="BA475" s="395">
        <v>1</v>
      </c>
      <c r="BB475" s="396" t="s">
        <v>861</v>
      </c>
      <c r="BC475" t="str">
        <f t="shared" si="86"/>
        <v>RMC</v>
      </c>
      <c r="BD475" t="str">
        <f t="shared" si="87"/>
        <v>NAoMe_initial_ethnicity_grp</v>
      </c>
      <c r="BE475" s="397" t="s">
        <v>862</v>
      </c>
      <c r="BF475" t="str">
        <f t="shared" si="88"/>
        <v>Unknown</v>
      </c>
      <c r="BG475">
        <f t="shared" si="89"/>
        <v>1</v>
      </c>
      <c r="BH475" s="398">
        <f t="shared" si="90"/>
        <v>1.7540000379085541E-2</v>
      </c>
      <c r="BO475" s="33"/>
    </row>
    <row r="476" spans="1:67">
      <c r="A476" s="316" t="s">
        <v>27</v>
      </c>
      <c r="B476" t="s">
        <v>380</v>
      </c>
      <c r="C476" t="s">
        <v>910</v>
      </c>
      <c r="D476" t="s">
        <v>314</v>
      </c>
      <c r="E476" s="316" t="s">
        <v>41</v>
      </c>
      <c r="F476" s="316" t="s">
        <v>42</v>
      </c>
      <c r="G476" s="316" t="s">
        <v>433</v>
      </c>
      <c r="H476" s="316" t="s">
        <v>315</v>
      </c>
      <c r="I476" s="316" t="s">
        <v>656</v>
      </c>
      <c r="J476" s="316" t="s">
        <v>258</v>
      </c>
      <c r="K476" s="36">
        <v>48</v>
      </c>
      <c r="L476" s="317">
        <v>0.84210997819900513</v>
      </c>
      <c r="M476" s="317">
        <v>0.85714000463485718</v>
      </c>
      <c r="N476" s="36">
        <v>320</v>
      </c>
      <c r="O476" s="317">
        <v>0.79601997137069702</v>
      </c>
      <c r="P476" s="317">
        <v>0.80605000257492065</v>
      </c>
      <c r="Q476" s="36">
        <v>8238</v>
      </c>
      <c r="R476" s="317">
        <v>0.82611000537872314</v>
      </c>
      <c r="S476" s="317">
        <v>0.86926001310348511</v>
      </c>
      <c r="T476" t="s">
        <v>380</v>
      </c>
      <c r="BA476" s="395">
        <v>1</v>
      </c>
      <c r="BB476" s="396" t="s">
        <v>861</v>
      </c>
      <c r="BC476" t="str">
        <f t="shared" si="86"/>
        <v>RMC</v>
      </c>
      <c r="BD476" t="str">
        <f t="shared" si="87"/>
        <v>NAoMe_initial_ethnicity_grp</v>
      </c>
      <c r="BE476" s="397" t="s">
        <v>862</v>
      </c>
      <c r="BF476" t="str">
        <f t="shared" si="88"/>
        <v>White</v>
      </c>
      <c r="BG476">
        <f t="shared" si="89"/>
        <v>48</v>
      </c>
      <c r="BH476" s="398">
        <f t="shared" si="90"/>
        <v>0.84210997819900513</v>
      </c>
      <c r="BO476" s="33"/>
    </row>
    <row r="477" spans="1:67">
      <c r="A477" s="316" t="s">
        <v>27</v>
      </c>
      <c r="B477" t="s">
        <v>380</v>
      </c>
      <c r="C477" t="s">
        <v>910</v>
      </c>
      <c r="D477" t="s">
        <v>314</v>
      </c>
      <c r="E477" s="316" t="s">
        <v>41</v>
      </c>
      <c r="F477" s="316" t="s">
        <v>42</v>
      </c>
      <c r="G477" s="316" t="s">
        <v>433</v>
      </c>
      <c r="H477" s="316" t="s">
        <v>315</v>
      </c>
      <c r="I477" s="316" t="s">
        <v>657</v>
      </c>
      <c r="J477" s="316" t="s">
        <v>817</v>
      </c>
      <c r="K477" s="36">
        <v>50</v>
      </c>
      <c r="L477" s="317">
        <v>0.8771899938583374</v>
      </c>
      <c r="M477" s="317"/>
      <c r="N477" s="36">
        <v>372</v>
      </c>
      <c r="O477" s="317">
        <v>0.9253699779510498</v>
      </c>
      <c r="P477" s="317"/>
      <c r="Q477" s="36">
        <v>9359</v>
      </c>
      <c r="R477" s="317">
        <v>0.93853002786636353</v>
      </c>
      <c r="S477" s="317"/>
      <c r="T477" t="s">
        <v>380</v>
      </c>
      <c r="BA477" s="395">
        <v>1</v>
      </c>
      <c r="BB477" s="396" t="s">
        <v>861</v>
      </c>
      <c r="BC477" t="str">
        <f t="shared" si="86"/>
        <v>RMC</v>
      </c>
      <c r="BD477" t="str">
        <f t="shared" si="87"/>
        <v>NAoMe_initial_final_route</v>
      </c>
      <c r="BE477" s="397" t="s">
        <v>862</v>
      </c>
      <c r="BF477" t="str">
        <f t="shared" si="88"/>
        <v>Not screened</v>
      </c>
      <c r="BG477">
        <f t="shared" si="89"/>
        <v>50</v>
      </c>
      <c r="BH477" s="398">
        <f t="shared" si="90"/>
        <v>0.8771899938583374</v>
      </c>
      <c r="BO477" s="33"/>
    </row>
    <row r="478" spans="1:67">
      <c r="A478" s="316" t="s">
        <v>27</v>
      </c>
      <c r="B478" t="s">
        <v>380</v>
      </c>
      <c r="C478" t="s">
        <v>910</v>
      </c>
      <c r="D478" t="s">
        <v>314</v>
      </c>
      <c r="E478" s="316" t="s">
        <v>41</v>
      </c>
      <c r="F478" s="316" t="s">
        <v>42</v>
      </c>
      <c r="G478" s="316" t="s">
        <v>433</v>
      </c>
      <c r="H478" s="316" t="s">
        <v>315</v>
      </c>
      <c r="I478" s="316" t="s">
        <v>657</v>
      </c>
      <c r="J478" s="316" t="s">
        <v>352</v>
      </c>
      <c r="K478" s="36">
        <v>7</v>
      </c>
      <c r="L478" s="317">
        <v>0.122809998691082</v>
      </c>
      <c r="M478" s="317"/>
      <c r="N478" s="36">
        <v>30</v>
      </c>
      <c r="O478" s="317">
        <v>7.4629999697208405E-2</v>
      </c>
      <c r="P478" s="317"/>
      <c r="Q478" s="36">
        <v>613</v>
      </c>
      <c r="R478" s="317">
        <v>6.1469998210668557E-2</v>
      </c>
      <c r="S478" s="317"/>
      <c r="T478" t="s">
        <v>380</v>
      </c>
      <c r="BA478" s="395">
        <v>1</v>
      </c>
      <c r="BB478" s="396" t="s">
        <v>861</v>
      </c>
      <c r="BC478" t="str">
        <f t="shared" si="86"/>
        <v>RMC</v>
      </c>
      <c r="BD478" t="str">
        <f t="shared" si="87"/>
        <v>NAoMe_initial_final_route</v>
      </c>
      <c r="BE478" s="397" t="s">
        <v>862</v>
      </c>
      <c r="BF478" t="str">
        <f t="shared" si="88"/>
        <v>Screening</v>
      </c>
      <c r="BG478">
        <f t="shared" si="89"/>
        <v>7</v>
      </c>
      <c r="BH478" s="398">
        <f t="shared" si="90"/>
        <v>0.122809998691082</v>
      </c>
      <c r="BO478" s="33"/>
    </row>
    <row r="479" spans="1:67">
      <c r="A479" s="316" t="s">
        <v>27</v>
      </c>
      <c r="B479" t="s">
        <v>380</v>
      </c>
      <c r="C479" t="s">
        <v>910</v>
      </c>
      <c r="D479" t="s">
        <v>314</v>
      </c>
      <c r="E479" s="316" t="s">
        <v>41</v>
      </c>
      <c r="F479" s="316" t="s">
        <v>42</v>
      </c>
      <c r="G479" s="316" t="s">
        <v>433</v>
      </c>
      <c r="H479" s="316" t="s">
        <v>315</v>
      </c>
      <c r="I479" s="316" t="s">
        <v>303</v>
      </c>
      <c r="J479" s="316" t="s">
        <v>308</v>
      </c>
      <c r="K479" s="36">
        <v>8</v>
      </c>
      <c r="L479" s="317">
        <v>0.14034999907016751</v>
      </c>
      <c r="M479" s="317"/>
      <c r="N479" s="36">
        <v>77</v>
      </c>
      <c r="O479" s="317">
        <v>0.191540002822876</v>
      </c>
      <c r="P479" s="317"/>
      <c r="Q479" s="36">
        <v>1652</v>
      </c>
      <c r="R479" s="317">
        <v>0.1656599938869476</v>
      </c>
      <c r="S479" s="317"/>
      <c r="T479" t="s">
        <v>380</v>
      </c>
      <c r="BA479" s="395">
        <v>1</v>
      </c>
      <c r="BB479" s="396" t="s">
        <v>861</v>
      </c>
      <c r="BC479" t="str">
        <f t="shared" si="86"/>
        <v>RMC</v>
      </c>
      <c r="BD479" t="str">
        <f t="shared" si="87"/>
        <v>NAoMe_initial_final_stage_tum</v>
      </c>
      <c r="BE479" s="397" t="s">
        <v>862</v>
      </c>
      <c r="BF479" t="str">
        <f t="shared" si="88"/>
        <v>Not staged/Unstated</v>
      </c>
      <c r="BG479">
        <f t="shared" si="89"/>
        <v>8</v>
      </c>
      <c r="BH479" s="398">
        <f t="shared" si="90"/>
        <v>0.14034999907016751</v>
      </c>
      <c r="BO479" s="33"/>
    </row>
    <row r="480" spans="1:67">
      <c r="A480" s="316" t="s">
        <v>27</v>
      </c>
      <c r="B480" t="s">
        <v>380</v>
      </c>
      <c r="C480" t="s">
        <v>910</v>
      </c>
      <c r="D480" t="s">
        <v>314</v>
      </c>
      <c r="E480" s="316" t="s">
        <v>41</v>
      </c>
      <c r="F480" s="316" t="s">
        <v>42</v>
      </c>
      <c r="G480" s="316" t="s">
        <v>433</v>
      </c>
      <c r="H480" s="316" t="s">
        <v>315</v>
      </c>
      <c r="I480" s="316" t="s">
        <v>303</v>
      </c>
      <c r="J480" s="316" t="s">
        <v>304</v>
      </c>
      <c r="K480" s="36">
        <v>2</v>
      </c>
      <c r="L480" s="317">
        <v>3.5089999437332153E-2</v>
      </c>
      <c r="M480" s="317">
        <v>4.081999883055687E-2</v>
      </c>
      <c r="N480" s="36">
        <v>2</v>
      </c>
      <c r="O480" s="317">
        <v>4.980000201612711E-3</v>
      </c>
      <c r="P480" s="317">
        <v>6.1499997973442078E-3</v>
      </c>
      <c r="Q480" s="36">
        <v>64</v>
      </c>
      <c r="R480" s="317">
        <v>6.4199999906122676E-3</v>
      </c>
      <c r="S480" s="317">
        <v>7.689999882131815E-3</v>
      </c>
      <c r="T480" t="s">
        <v>380</v>
      </c>
      <c r="BA480" s="395">
        <v>1</v>
      </c>
      <c r="BB480" s="396" t="s">
        <v>861</v>
      </c>
      <c r="BC480" t="str">
        <f t="shared" si="86"/>
        <v>RMC</v>
      </c>
      <c r="BD480" t="str">
        <f t="shared" si="87"/>
        <v>NAoMe_initial_final_stage_tum</v>
      </c>
      <c r="BE480" s="397" t="s">
        <v>862</v>
      </c>
      <c r="BF480" t="str">
        <f t="shared" si="88"/>
        <v>Stage 0</v>
      </c>
      <c r="BG480">
        <f t="shared" si="89"/>
        <v>2</v>
      </c>
      <c r="BH480" s="398">
        <f t="shared" si="90"/>
        <v>3.5089999437332153E-2</v>
      </c>
      <c r="BO480" s="33"/>
    </row>
    <row r="481" spans="1:67">
      <c r="A481" s="316" t="s">
        <v>27</v>
      </c>
      <c r="B481" t="s">
        <v>380</v>
      </c>
      <c r="C481" t="s">
        <v>910</v>
      </c>
      <c r="D481" t="s">
        <v>314</v>
      </c>
      <c r="E481" s="316" t="s">
        <v>41</v>
      </c>
      <c r="F481" s="316" t="s">
        <v>42</v>
      </c>
      <c r="G481" s="316" t="s">
        <v>433</v>
      </c>
      <c r="H481" s="316" t="s">
        <v>315</v>
      </c>
      <c r="I481" s="316" t="s">
        <v>303</v>
      </c>
      <c r="J481" s="316" t="s">
        <v>305</v>
      </c>
      <c r="K481" s="36">
        <v>2</v>
      </c>
      <c r="L481" s="317">
        <v>3.5089999437332153E-2</v>
      </c>
      <c r="M481" s="317">
        <v>4.081999883055687E-2</v>
      </c>
      <c r="N481" s="36">
        <v>16</v>
      </c>
      <c r="O481" s="317">
        <v>3.9799999445676797E-2</v>
      </c>
      <c r="P481" s="317">
        <v>4.9229998141527183E-2</v>
      </c>
      <c r="Q481" s="36">
        <v>359</v>
      </c>
      <c r="R481" s="317">
        <v>3.5999998450279243E-2</v>
      </c>
      <c r="S481" s="317">
        <v>4.3150000274181373E-2</v>
      </c>
      <c r="T481" t="s">
        <v>380</v>
      </c>
      <c r="BA481" s="395">
        <v>1</v>
      </c>
      <c r="BB481" s="396" t="s">
        <v>861</v>
      </c>
      <c r="BC481" t="str">
        <f t="shared" si="86"/>
        <v>RMC</v>
      </c>
      <c r="BD481" t="str">
        <f t="shared" si="87"/>
        <v>NAoMe_initial_final_stage_tum</v>
      </c>
      <c r="BE481" s="397" t="s">
        <v>862</v>
      </c>
      <c r="BF481" t="str">
        <f t="shared" si="88"/>
        <v>Stage 1</v>
      </c>
      <c r="BG481">
        <f t="shared" si="89"/>
        <v>2</v>
      </c>
      <c r="BH481" s="398">
        <f t="shared" si="90"/>
        <v>3.5089999437332153E-2</v>
      </c>
      <c r="BO481" s="33"/>
    </row>
    <row r="482" spans="1:67">
      <c r="A482" s="316" t="s">
        <v>27</v>
      </c>
      <c r="B482" t="s">
        <v>380</v>
      </c>
      <c r="C482" t="s">
        <v>910</v>
      </c>
      <c r="D482" t="s">
        <v>314</v>
      </c>
      <c r="E482" s="316" t="s">
        <v>41</v>
      </c>
      <c r="F482" s="316" t="s">
        <v>42</v>
      </c>
      <c r="G482" s="316" t="s">
        <v>433</v>
      </c>
      <c r="H482" s="316" t="s">
        <v>315</v>
      </c>
      <c r="I482" s="316" t="s">
        <v>303</v>
      </c>
      <c r="J482" s="316" t="s">
        <v>306</v>
      </c>
      <c r="K482" s="36">
        <v>2</v>
      </c>
      <c r="L482" s="317">
        <v>3.5089999437332153E-2</v>
      </c>
      <c r="M482" s="317">
        <v>4.081999883055687E-2</v>
      </c>
      <c r="N482" s="36">
        <v>31</v>
      </c>
      <c r="O482" s="317">
        <v>7.710999995470047E-2</v>
      </c>
      <c r="P482" s="317">
        <v>9.538000077009201E-2</v>
      </c>
      <c r="Q482" s="36">
        <v>996</v>
      </c>
      <c r="R482" s="317">
        <v>9.9880002439022064E-2</v>
      </c>
      <c r="S482" s="317">
        <v>0.11970999836921691</v>
      </c>
      <c r="T482" t="s">
        <v>380</v>
      </c>
      <c r="BA482" s="395">
        <v>1</v>
      </c>
      <c r="BB482" s="396" t="s">
        <v>861</v>
      </c>
      <c r="BC482" t="str">
        <f t="shared" si="86"/>
        <v>RMC</v>
      </c>
      <c r="BD482" t="str">
        <f t="shared" si="87"/>
        <v>NAoMe_initial_final_stage_tum</v>
      </c>
      <c r="BE482" s="397" t="s">
        <v>862</v>
      </c>
      <c r="BF482" t="str">
        <f t="shared" si="88"/>
        <v>Stage 2</v>
      </c>
      <c r="BG482">
        <f t="shared" si="89"/>
        <v>2</v>
      </c>
      <c r="BH482" s="398">
        <f t="shared" si="90"/>
        <v>3.5089999437332153E-2</v>
      </c>
      <c r="BO482" s="33"/>
    </row>
    <row r="483" spans="1:67">
      <c r="A483" s="316" t="s">
        <v>27</v>
      </c>
      <c r="B483" t="s">
        <v>380</v>
      </c>
      <c r="C483" t="s">
        <v>910</v>
      </c>
      <c r="D483" t="s">
        <v>314</v>
      </c>
      <c r="E483" s="316" t="s">
        <v>41</v>
      </c>
      <c r="F483" s="316" t="s">
        <v>42</v>
      </c>
      <c r="G483" s="316" t="s">
        <v>433</v>
      </c>
      <c r="H483" s="316" t="s">
        <v>315</v>
      </c>
      <c r="I483" s="316" t="s">
        <v>303</v>
      </c>
      <c r="J483" s="316" t="s">
        <v>307</v>
      </c>
      <c r="K483" s="36">
        <v>7</v>
      </c>
      <c r="L483" s="317">
        <v>0.122809998691082</v>
      </c>
      <c r="M483" s="317">
        <v>0.14285999536514279</v>
      </c>
      <c r="N483" s="36">
        <v>19</v>
      </c>
      <c r="O483" s="317">
        <v>4.7260001301765442E-2</v>
      </c>
      <c r="P483" s="317">
        <v>5.8460000902414322E-2</v>
      </c>
      <c r="Q483" s="36">
        <v>742</v>
      </c>
      <c r="R483" s="317">
        <v>7.4409998953342438E-2</v>
      </c>
      <c r="S483" s="317">
        <v>8.9180000126361847E-2</v>
      </c>
      <c r="T483" t="s">
        <v>380</v>
      </c>
      <c r="BA483" s="395">
        <v>1</v>
      </c>
      <c r="BB483" s="396" t="s">
        <v>861</v>
      </c>
      <c r="BC483" t="str">
        <f t="shared" si="86"/>
        <v>RMC</v>
      </c>
      <c r="BD483" t="str">
        <f t="shared" si="87"/>
        <v>NAoMe_initial_final_stage_tum</v>
      </c>
      <c r="BE483" s="397" t="s">
        <v>862</v>
      </c>
      <c r="BF483" t="str">
        <f t="shared" si="88"/>
        <v>Stage 3</v>
      </c>
      <c r="BG483">
        <f t="shared" si="89"/>
        <v>7</v>
      </c>
      <c r="BH483" s="398">
        <f t="shared" si="90"/>
        <v>0.122809998691082</v>
      </c>
      <c r="BO483" s="33"/>
    </row>
    <row r="484" spans="1:67">
      <c r="A484" s="316" t="s">
        <v>27</v>
      </c>
      <c r="B484" t="s">
        <v>380</v>
      </c>
      <c r="C484" t="s">
        <v>910</v>
      </c>
      <c r="D484" t="s">
        <v>314</v>
      </c>
      <c r="E484" s="316" t="s">
        <v>41</v>
      </c>
      <c r="F484" s="316" t="s">
        <v>42</v>
      </c>
      <c r="G484" s="316" t="s">
        <v>433</v>
      </c>
      <c r="H484" s="316" t="s">
        <v>315</v>
      </c>
      <c r="I484" s="316" t="s">
        <v>303</v>
      </c>
      <c r="J484" s="316" t="s">
        <v>336</v>
      </c>
      <c r="K484" s="36">
        <v>36</v>
      </c>
      <c r="L484" s="317">
        <v>0.63157999515533447</v>
      </c>
      <c r="M484" s="317">
        <v>0.73469001054763794</v>
      </c>
      <c r="N484" s="36">
        <v>257</v>
      </c>
      <c r="O484" s="317">
        <v>0.63929998874664307</v>
      </c>
      <c r="P484" s="317">
        <v>0.79076999425888062</v>
      </c>
      <c r="Q484" s="36">
        <v>6159</v>
      </c>
      <c r="R484" s="317">
        <v>0.6176300048828125</v>
      </c>
      <c r="S484" s="317">
        <v>0.74026000499725342</v>
      </c>
      <c r="T484" t="s">
        <v>380</v>
      </c>
      <c r="BA484" s="395">
        <v>1</v>
      </c>
      <c r="BB484" s="396" t="s">
        <v>861</v>
      </c>
      <c r="BC484" t="str">
        <f t="shared" si="86"/>
        <v>RMC</v>
      </c>
      <c r="BD484" t="str">
        <f t="shared" si="87"/>
        <v>NAoMe_initial_final_stage_tum</v>
      </c>
      <c r="BE484" s="397" t="s">
        <v>862</v>
      </c>
      <c r="BF484" t="str">
        <f t="shared" si="88"/>
        <v>Stage 4</v>
      </c>
      <c r="BG484">
        <f t="shared" si="89"/>
        <v>36</v>
      </c>
      <c r="BH484" s="398">
        <f t="shared" si="90"/>
        <v>0.63157999515533447</v>
      </c>
      <c r="BO484" s="33"/>
    </row>
    <row r="485" spans="1:67">
      <c r="A485" s="316" t="s">
        <v>27</v>
      </c>
      <c r="B485" t="s">
        <v>380</v>
      </c>
      <c r="C485" t="s">
        <v>910</v>
      </c>
      <c r="D485" t="s">
        <v>314</v>
      </c>
      <c r="E485" s="316" t="s">
        <v>41</v>
      </c>
      <c r="F485" s="316" t="s">
        <v>42</v>
      </c>
      <c r="G485" s="316" t="s">
        <v>433</v>
      </c>
      <c r="H485" s="316" t="s">
        <v>315</v>
      </c>
      <c r="I485" s="316" t="s">
        <v>342</v>
      </c>
      <c r="J485" s="316" t="s">
        <v>343</v>
      </c>
      <c r="K485" s="36">
        <v>8</v>
      </c>
      <c r="L485" s="317">
        <v>0.14034999907016751</v>
      </c>
      <c r="M485" s="317"/>
      <c r="N485" s="36">
        <v>77</v>
      </c>
      <c r="O485" s="317">
        <v>0.191540002822876</v>
      </c>
      <c r="P485" s="317"/>
      <c r="Q485" s="36">
        <v>1652</v>
      </c>
      <c r="R485" s="317">
        <v>0.1656599938869476</v>
      </c>
      <c r="S485" s="317"/>
      <c r="T485" t="s">
        <v>380</v>
      </c>
      <c r="BA485" s="395">
        <v>1</v>
      </c>
      <c r="BB485" s="396" t="s">
        <v>861</v>
      </c>
      <c r="BC485" t="str">
        <f t="shared" si="86"/>
        <v>RMC</v>
      </c>
      <c r="BD485" t="str">
        <f t="shared" si="87"/>
        <v>NAoMe_initial_final_stage_tum_grp</v>
      </c>
      <c r="BE485" s="397" t="s">
        <v>862</v>
      </c>
      <c r="BF485" t="str">
        <f t="shared" si="88"/>
        <v>MBC in HESAPC</v>
      </c>
      <c r="BG485">
        <f t="shared" si="89"/>
        <v>8</v>
      </c>
      <c r="BH485" s="398">
        <f t="shared" si="90"/>
        <v>0.14034999907016751</v>
      </c>
      <c r="BO485" s="33"/>
    </row>
    <row r="486" spans="1:67">
      <c r="A486" s="316" t="s">
        <v>27</v>
      </c>
      <c r="B486" t="s">
        <v>380</v>
      </c>
      <c r="C486" t="s">
        <v>910</v>
      </c>
      <c r="D486" t="s">
        <v>314</v>
      </c>
      <c r="E486" s="316" t="s">
        <v>41</v>
      </c>
      <c r="F486" s="316" t="s">
        <v>42</v>
      </c>
      <c r="G486" s="316" t="s">
        <v>433</v>
      </c>
      <c r="H486" s="316" t="s">
        <v>315</v>
      </c>
      <c r="I486" s="316" t="s">
        <v>342</v>
      </c>
      <c r="J486" s="316" t="s">
        <v>344</v>
      </c>
      <c r="K486" s="36">
        <v>15</v>
      </c>
      <c r="L486" s="317">
        <v>0.26315999031066889</v>
      </c>
      <c r="M486" s="317">
        <v>0.30612000823020941</v>
      </c>
      <c r="N486" s="36">
        <v>68</v>
      </c>
      <c r="O486" s="317">
        <v>0.16914999485015869</v>
      </c>
      <c r="P486" s="317">
        <v>0.20923000574111941</v>
      </c>
      <c r="Q486" s="36">
        <v>2161</v>
      </c>
      <c r="R486" s="317">
        <v>0.2167100012302399</v>
      </c>
      <c r="S486" s="317">
        <v>0.25973999500274658</v>
      </c>
      <c r="T486" t="s">
        <v>380</v>
      </c>
      <c r="BA486" s="395">
        <v>1</v>
      </c>
      <c r="BB486" s="396" t="s">
        <v>861</v>
      </c>
      <c r="BC486" t="str">
        <f t="shared" si="86"/>
        <v>RMC</v>
      </c>
      <c r="BD486" t="str">
        <f t="shared" si="87"/>
        <v>NAoMe_initial_final_stage_tum_grp</v>
      </c>
      <c r="BE486" s="397" t="s">
        <v>862</v>
      </c>
      <c r="BF486" t="str">
        <f t="shared" si="88"/>
        <v>Stage 0-3</v>
      </c>
      <c r="BG486">
        <f t="shared" si="89"/>
        <v>15</v>
      </c>
      <c r="BH486" s="398">
        <f t="shared" si="90"/>
        <v>0.26315999031066889</v>
      </c>
      <c r="BO486" s="33"/>
    </row>
    <row r="487" spans="1:67">
      <c r="A487" s="316" t="s">
        <v>27</v>
      </c>
      <c r="B487" t="s">
        <v>380</v>
      </c>
      <c r="C487" t="s">
        <v>910</v>
      </c>
      <c r="D487" t="s">
        <v>314</v>
      </c>
      <c r="E487" s="316" t="s">
        <v>41</v>
      </c>
      <c r="F487" s="316" t="s">
        <v>42</v>
      </c>
      <c r="G487" s="316" t="s">
        <v>433</v>
      </c>
      <c r="H487" s="316" t="s">
        <v>315</v>
      </c>
      <c r="I487" s="316" t="s">
        <v>342</v>
      </c>
      <c r="J487" s="316" t="s">
        <v>336</v>
      </c>
      <c r="K487" s="36">
        <v>34</v>
      </c>
      <c r="L487" s="317">
        <v>0.59649002552032471</v>
      </c>
      <c r="M487" s="317">
        <v>0.69388002157211304</v>
      </c>
      <c r="N487" s="36">
        <v>257</v>
      </c>
      <c r="O487" s="317">
        <v>0.63929998874664307</v>
      </c>
      <c r="P487" s="317">
        <v>0.79076999425888062</v>
      </c>
      <c r="Q487" s="36">
        <v>6159</v>
      </c>
      <c r="R487" s="317">
        <v>0.6176300048828125</v>
      </c>
      <c r="S487" s="317">
        <v>0.74026000499725342</v>
      </c>
      <c r="T487" t="s">
        <v>380</v>
      </c>
      <c r="BA487" s="395">
        <v>1</v>
      </c>
      <c r="BB487" s="396" t="s">
        <v>861</v>
      </c>
      <c r="BC487" t="str">
        <f t="shared" si="86"/>
        <v>RMC</v>
      </c>
      <c r="BD487" t="str">
        <f t="shared" si="87"/>
        <v>NAoMe_initial_final_stage_tum_grp</v>
      </c>
      <c r="BE487" s="397" t="s">
        <v>862</v>
      </c>
      <c r="BF487" t="str">
        <f t="shared" si="88"/>
        <v>Stage 4</v>
      </c>
      <c r="BG487">
        <f t="shared" si="89"/>
        <v>34</v>
      </c>
      <c r="BH487" s="398">
        <f t="shared" si="90"/>
        <v>0.59649002552032471</v>
      </c>
      <c r="BO487" s="33"/>
    </row>
    <row r="488" spans="1:67">
      <c r="A488" s="316" t="s">
        <v>27</v>
      </c>
      <c r="B488" t="s">
        <v>380</v>
      </c>
      <c r="C488" t="s">
        <v>910</v>
      </c>
      <c r="D488" t="s">
        <v>314</v>
      </c>
      <c r="E488" s="316" t="s">
        <v>41</v>
      </c>
      <c r="F488" s="316" t="s">
        <v>42</v>
      </c>
      <c r="G488" s="316" t="s">
        <v>433</v>
      </c>
      <c r="H488" s="316" t="s">
        <v>315</v>
      </c>
      <c r="I488" s="316" t="s">
        <v>658</v>
      </c>
      <c r="J488" s="316" t="s">
        <v>345</v>
      </c>
      <c r="K488" s="36">
        <v>57</v>
      </c>
      <c r="L488" s="317">
        <v>1</v>
      </c>
      <c r="M488" s="317"/>
      <c r="N488" s="36">
        <v>402</v>
      </c>
      <c r="O488" s="317">
        <v>1</v>
      </c>
      <c r="P488" s="317"/>
      <c r="Q488" s="36">
        <v>9972</v>
      </c>
      <c r="R488" s="317">
        <v>1</v>
      </c>
      <c r="S488" s="317"/>
      <c r="T488" t="s">
        <v>380</v>
      </c>
      <c r="BA488" s="395">
        <v>1</v>
      </c>
      <c r="BB488" s="396" t="s">
        <v>861</v>
      </c>
      <c r="BC488" t="str">
        <f t="shared" si="86"/>
        <v>RMC</v>
      </c>
      <c r="BD488" t="str">
        <f t="shared" si="87"/>
        <v>NAoMe_initial_final_who_ps</v>
      </c>
      <c r="BE488" s="397" t="s">
        <v>862</v>
      </c>
      <c r="BF488" t="str">
        <f t="shared" si="88"/>
        <v>Not recorded</v>
      </c>
      <c r="BG488">
        <f t="shared" si="89"/>
        <v>57</v>
      </c>
      <c r="BH488" s="398">
        <f t="shared" si="90"/>
        <v>1</v>
      </c>
      <c r="BO488" s="33"/>
    </row>
    <row r="489" spans="1:67">
      <c r="A489" s="316" t="s">
        <v>27</v>
      </c>
      <c r="B489" t="s">
        <v>380</v>
      </c>
      <c r="C489" t="s">
        <v>910</v>
      </c>
      <c r="D489" t="s">
        <v>314</v>
      </c>
      <c r="E489" s="316" t="s">
        <v>41</v>
      </c>
      <c r="F489" s="318" t="s">
        <v>42</v>
      </c>
      <c r="G489" s="318" t="s">
        <v>433</v>
      </c>
      <c r="H489" s="318" t="s">
        <v>315</v>
      </c>
      <c r="I489" s="316" t="s">
        <v>291</v>
      </c>
      <c r="J489" s="316" t="s">
        <v>313</v>
      </c>
      <c r="K489" s="36">
        <v>57</v>
      </c>
      <c r="L489" s="317">
        <v>1</v>
      </c>
      <c r="M489" s="317"/>
      <c r="N489" s="36">
        <v>400</v>
      </c>
      <c r="O489" s="317">
        <v>0.99501997232437134</v>
      </c>
      <c r="P489" s="317"/>
      <c r="Q489" s="36">
        <v>9846</v>
      </c>
      <c r="R489" s="317">
        <v>0.98736000061035156</v>
      </c>
      <c r="S489" s="317"/>
      <c r="T489" t="s">
        <v>380</v>
      </c>
      <c r="BA489" s="395">
        <v>1</v>
      </c>
      <c r="BB489" s="396" t="s">
        <v>861</v>
      </c>
      <c r="BC489" t="str">
        <f t="shared" si="86"/>
        <v>RMC</v>
      </c>
      <c r="BD489" t="str">
        <f t="shared" si="87"/>
        <v>NAoMe_initial_gender</v>
      </c>
      <c r="BE489" s="397" t="s">
        <v>862</v>
      </c>
      <c r="BF489" t="str">
        <f t="shared" si="88"/>
        <v>Female</v>
      </c>
      <c r="BG489">
        <f t="shared" si="89"/>
        <v>57</v>
      </c>
      <c r="BH489" s="398">
        <f t="shared" si="90"/>
        <v>1</v>
      </c>
      <c r="BO489" s="33"/>
    </row>
    <row r="490" spans="1:67">
      <c r="A490" s="316" t="s">
        <v>27</v>
      </c>
      <c r="B490" t="s">
        <v>380</v>
      </c>
      <c r="C490" t="s">
        <v>910</v>
      </c>
      <c r="D490" t="s">
        <v>314</v>
      </c>
      <c r="E490" s="316" t="s">
        <v>41</v>
      </c>
      <c r="F490" s="316" t="s">
        <v>42</v>
      </c>
      <c r="G490" s="316" t="s">
        <v>433</v>
      </c>
      <c r="H490" s="316" t="s">
        <v>315</v>
      </c>
      <c r="I490" s="316" t="s">
        <v>291</v>
      </c>
      <c r="J490" s="316" t="s">
        <v>293</v>
      </c>
      <c r="K490" s="36">
        <v>0</v>
      </c>
      <c r="L490" s="317">
        <v>0</v>
      </c>
      <c r="M490" s="317"/>
      <c r="N490" s="36">
        <v>2</v>
      </c>
      <c r="O490" s="317">
        <v>4.980000201612711E-3</v>
      </c>
      <c r="P490" s="317"/>
      <c r="Q490" s="36">
        <v>126</v>
      </c>
      <c r="R490" s="317">
        <v>1.264000032097101E-2</v>
      </c>
      <c r="S490" s="317"/>
      <c r="T490" t="s">
        <v>380</v>
      </c>
      <c r="BA490" s="395">
        <v>1</v>
      </c>
      <c r="BB490" s="396" t="s">
        <v>861</v>
      </c>
      <c r="BC490" t="str">
        <f t="shared" si="86"/>
        <v>RMC</v>
      </c>
      <c r="BD490" t="str">
        <f t="shared" si="87"/>
        <v>NAoMe_initial_gender</v>
      </c>
      <c r="BE490" s="397" t="s">
        <v>862</v>
      </c>
      <c r="BF490" t="str">
        <f t="shared" si="88"/>
        <v>Male</v>
      </c>
      <c r="BG490">
        <f t="shared" si="89"/>
        <v>0</v>
      </c>
      <c r="BH490" s="398">
        <f t="shared" si="90"/>
        <v>0</v>
      </c>
      <c r="BO490" s="33"/>
    </row>
    <row r="491" spans="1:67">
      <c r="A491" s="316" t="s">
        <v>27</v>
      </c>
      <c r="B491" t="s">
        <v>380</v>
      </c>
      <c r="C491" t="s">
        <v>910</v>
      </c>
      <c r="D491" t="s">
        <v>314</v>
      </c>
      <c r="E491" s="316" t="s">
        <v>41</v>
      </c>
      <c r="F491" s="316" t="s">
        <v>42</v>
      </c>
      <c r="G491" s="316" t="s">
        <v>433</v>
      </c>
      <c r="H491" s="316" t="s">
        <v>315</v>
      </c>
      <c r="I491" s="316" t="s">
        <v>659</v>
      </c>
      <c r="J491" s="316" t="s">
        <v>294</v>
      </c>
      <c r="K491" s="36">
        <v>23</v>
      </c>
      <c r="L491" s="317">
        <v>0.40351000428199768</v>
      </c>
      <c r="M491" s="317">
        <v>0.40351000428199768</v>
      </c>
      <c r="N491" s="36">
        <v>145</v>
      </c>
      <c r="O491" s="317">
        <v>0.36070001125335688</v>
      </c>
      <c r="P491" s="317">
        <v>0.36070001125335688</v>
      </c>
      <c r="Q491" s="36">
        <v>1800</v>
      </c>
      <c r="R491" s="317">
        <v>0.18050999939441681</v>
      </c>
      <c r="S491" s="317">
        <v>0.18050999939441681</v>
      </c>
      <c r="T491" t="s">
        <v>380</v>
      </c>
      <c r="BA491" s="395">
        <v>1</v>
      </c>
      <c r="BB491" s="396" t="s">
        <v>861</v>
      </c>
      <c r="BC491" t="str">
        <f t="shared" si="86"/>
        <v>RMC</v>
      </c>
      <c r="BD491" t="str">
        <f t="shared" si="87"/>
        <v>NAoMe_initial_imd_2019</v>
      </c>
      <c r="BE491" s="397" t="s">
        <v>862</v>
      </c>
      <c r="BF491" t="str">
        <f t="shared" si="88"/>
        <v>1 - most deprived</v>
      </c>
      <c r="BG491">
        <f t="shared" si="89"/>
        <v>23</v>
      </c>
      <c r="BH491" s="398">
        <f t="shared" si="90"/>
        <v>0.40351000428199768</v>
      </c>
      <c r="BO491" s="33"/>
    </row>
    <row r="492" spans="1:67">
      <c r="A492" s="316" t="s">
        <v>27</v>
      </c>
      <c r="B492" t="s">
        <v>380</v>
      </c>
      <c r="C492" t="s">
        <v>910</v>
      </c>
      <c r="D492" t="s">
        <v>314</v>
      </c>
      <c r="E492" s="316" t="s">
        <v>41</v>
      </c>
      <c r="F492" s="316" t="s">
        <v>42</v>
      </c>
      <c r="G492" s="316" t="s">
        <v>433</v>
      </c>
      <c r="H492" s="316" t="s">
        <v>315</v>
      </c>
      <c r="I492" s="316" t="s">
        <v>659</v>
      </c>
      <c r="J492" s="316" t="s">
        <v>15</v>
      </c>
      <c r="K492" s="36">
        <v>9</v>
      </c>
      <c r="L492" s="317">
        <v>0.15789000689983371</v>
      </c>
      <c r="M492" s="317">
        <v>0.15789000689983371</v>
      </c>
      <c r="N492" s="36">
        <v>81</v>
      </c>
      <c r="O492" s="317">
        <v>0.20148999989032751</v>
      </c>
      <c r="P492" s="317">
        <v>0.20148999989032751</v>
      </c>
      <c r="Q492" s="36">
        <v>2036</v>
      </c>
      <c r="R492" s="317">
        <v>0.20417000353336329</v>
      </c>
      <c r="S492" s="317">
        <v>0.20417000353336329</v>
      </c>
      <c r="T492" t="s">
        <v>380</v>
      </c>
      <c r="BA492" s="395">
        <v>1</v>
      </c>
      <c r="BB492" s="396" t="s">
        <v>861</v>
      </c>
      <c r="BC492" t="str">
        <f t="shared" si="86"/>
        <v>RMC</v>
      </c>
      <c r="BD492" t="str">
        <f t="shared" si="87"/>
        <v>NAoMe_initial_imd_2019</v>
      </c>
      <c r="BE492" s="397" t="s">
        <v>862</v>
      </c>
      <c r="BF492" t="str">
        <f t="shared" si="88"/>
        <v>2</v>
      </c>
      <c r="BG492">
        <f t="shared" si="89"/>
        <v>9</v>
      </c>
      <c r="BH492" s="398">
        <f t="shared" si="90"/>
        <v>0.15789000689983371</v>
      </c>
      <c r="BO492" s="33"/>
    </row>
    <row r="493" spans="1:67">
      <c r="A493" s="316" t="s">
        <v>27</v>
      </c>
      <c r="B493" t="s">
        <v>380</v>
      </c>
      <c r="C493" t="s">
        <v>910</v>
      </c>
      <c r="D493" t="s">
        <v>314</v>
      </c>
      <c r="E493" s="316" t="s">
        <v>41</v>
      </c>
      <c r="F493" s="316" t="s">
        <v>42</v>
      </c>
      <c r="G493" s="316" t="s">
        <v>433</v>
      </c>
      <c r="H493" s="316" t="s">
        <v>315</v>
      </c>
      <c r="I493" s="316" t="s">
        <v>659</v>
      </c>
      <c r="J493" s="316" t="s">
        <v>16</v>
      </c>
      <c r="K493" s="36">
        <v>9</v>
      </c>
      <c r="L493" s="317">
        <v>0.15789000689983371</v>
      </c>
      <c r="M493" s="317">
        <v>0.15789000689983371</v>
      </c>
      <c r="N493" s="36">
        <v>62</v>
      </c>
      <c r="O493" s="317">
        <v>0.15422999858856201</v>
      </c>
      <c r="P493" s="317">
        <v>0.15422999858856201</v>
      </c>
      <c r="Q493" s="36">
        <v>2085</v>
      </c>
      <c r="R493" s="317">
        <v>0.20908999443054199</v>
      </c>
      <c r="S493" s="317">
        <v>0.20908999443054199</v>
      </c>
      <c r="T493" t="s">
        <v>380</v>
      </c>
      <c r="BA493" s="395">
        <v>1</v>
      </c>
      <c r="BB493" s="396" t="s">
        <v>861</v>
      </c>
      <c r="BC493" t="str">
        <f t="shared" si="86"/>
        <v>RMC</v>
      </c>
      <c r="BD493" t="str">
        <f t="shared" si="87"/>
        <v>NAoMe_initial_imd_2019</v>
      </c>
      <c r="BE493" s="397" t="s">
        <v>862</v>
      </c>
      <c r="BF493" t="str">
        <f t="shared" si="88"/>
        <v>3</v>
      </c>
      <c r="BG493">
        <f t="shared" si="89"/>
        <v>9</v>
      </c>
      <c r="BH493" s="398">
        <f t="shared" si="90"/>
        <v>0.15789000689983371</v>
      </c>
      <c r="BO493" s="33"/>
    </row>
    <row r="494" spans="1:67">
      <c r="A494" s="316" t="s">
        <v>27</v>
      </c>
      <c r="B494" t="s">
        <v>380</v>
      </c>
      <c r="C494" t="s">
        <v>910</v>
      </c>
      <c r="D494" t="s">
        <v>314</v>
      </c>
      <c r="E494" s="316" t="s">
        <v>41</v>
      </c>
      <c r="F494" s="316" t="s">
        <v>42</v>
      </c>
      <c r="G494" s="316" t="s">
        <v>433</v>
      </c>
      <c r="H494" s="316" t="s">
        <v>315</v>
      </c>
      <c r="I494" s="316" t="s">
        <v>659</v>
      </c>
      <c r="J494" s="316" t="s">
        <v>17</v>
      </c>
      <c r="K494" s="36">
        <v>8</v>
      </c>
      <c r="L494" s="317">
        <v>0.14034999907016751</v>
      </c>
      <c r="M494" s="317">
        <v>0.14034999907016751</v>
      </c>
      <c r="N494" s="36">
        <v>63</v>
      </c>
      <c r="O494" s="317">
        <v>0.15671999752521509</v>
      </c>
      <c r="P494" s="317">
        <v>0.15671999752521509</v>
      </c>
      <c r="Q494" s="36">
        <v>2024</v>
      </c>
      <c r="R494" s="317">
        <v>0.2029699981212616</v>
      </c>
      <c r="S494" s="317">
        <v>0.2029699981212616</v>
      </c>
      <c r="T494" t="s">
        <v>380</v>
      </c>
      <c r="BA494" s="395">
        <v>1</v>
      </c>
      <c r="BB494" s="396" t="s">
        <v>861</v>
      </c>
      <c r="BC494" t="str">
        <f t="shared" si="86"/>
        <v>RMC</v>
      </c>
      <c r="BD494" t="str">
        <f t="shared" si="87"/>
        <v>NAoMe_initial_imd_2019</v>
      </c>
      <c r="BE494" s="397" t="s">
        <v>862</v>
      </c>
      <c r="BF494" t="str">
        <f t="shared" si="88"/>
        <v>4</v>
      </c>
      <c r="BG494">
        <f t="shared" si="89"/>
        <v>8</v>
      </c>
      <c r="BH494" s="398">
        <f t="shared" si="90"/>
        <v>0.14034999907016751</v>
      </c>
      <c r="BO494" s="33"/>
    </row>
    <row r="495" spans="1:67">
      <c r="A495" s="316" t="s">
        <v>27</v>
      </c>
      <c r="B495" t="s">
        <v>380</v>
      </c>
      <c r="C495" t="s">
        <v>910</v>
      </c>
      <c r="D495" t="s">
        <v>314</v>
      </c>
      <c r="E495" s="316" t="s">
        <v>41</v>
      </c>
      <c r="F495" s="316" t="s">
        <v>42</v>
      </c>
      <c r="G495" s="316" t="s">
        <v>433</v>
      </c>
      <c r="H495" s="316" t="s">
        <v>315</v>
      </c>
      <c r="I495" s="316" t="s">
        <v>659</v>
      </c>
      <c r="J495" s="316" t="s">
        <v>295</v>
      </c>
      <c r="K495" s="36">
        <v>8</v>
      </c>
      <c r="L495" s="317">
        <v>0.14034999907016751</v>
      </c>
      <c r="M495" s="317">
        <v>0.14034999907016751</v>
      </c>
      <c r="N495" s="36">
        <v>51</v>
      </c>
      <c r="O495" s="317">
        <v>0.12687000632286069</v>
      </c>
      <c r="P495" s="317">
        <v>0.12687000632286069</v>
      </c>
      <c r="Q495" s="36">
        <v>2027</v>
      </c>
      <c r="R495" s="317">
        <v>0.2032700031995773</v>
      </c>
      <c r="S495" s="317">
        <v>0.2032700031995773</v>
      </c>
      <c r="T495" t="s">
        <v>380</v>
      </c>
      <c r="BA495" s="395">
        <v>1</v>
      </c>
      <c r="BB495" s="396" t="s">
        <v>861</v>
      </c>
      <c r="BC495" t="str">
        <f t="shared" si="86"/>
        <v>RMC</v>
      </c>
      <c r="BD495" t="str">
        <f t="shared" si="87"/>
        <v>NAoMe_initial_imd_2019</v>
      </c>
      <c r="BE495" s="397" t="s">
        <v>862</v>
      </c>
      <c r="BF495" t="str">
        <f t="shared" si="88"/>
        <v>5 - least deprived</v>
      </c>
      <c r="BG495">
        <f t="shared" si="89"/>
        <v>8</v>
      </c>
      <c r="BH495" s="398">
        <f t="shared" si="90"/>
        <v>0.14034999907016751</v>
      </c>
      <c r="BO495" s="33"/>
    </row>
    <row r="496" spans="1:67">
      <c r="A496" s="316" t="s">
        <v>27</v>
      </c>
      <c r="B496" t="s">
        <v>380</v>
      </c>
      <c r="C496" t="s">
        <v>910</v>
      </c>
      <c r="D496" t="s">
        <v>314</v>
      </c>
      <c r="E496" s="316" t="s">
        <v>41</v>
      </c>
      <c r="F496" s="316" t="s">
        <v>42</v>
      </c>
      <c r="G496" s="316" t="s">
        <v>433</v>
      </c>
      <c r="H496" s="316" t="s">
        <v>315</v>
      </c>
      <c r="I496" s="316" t="s">
        <v>659</v>
      </c>
      <c r="J496" s="316" t="s">
        <v>260</v>
      </c>
      <c r="K496" s="36">
        <v>0</v>
      </c>
      <c r="L496" s="317">
        <v>0</v>
      </c>
      <c r="M496" s="317"/>
      <c r="N496" s="36">
        <v>0</v>
      </c>
      <c r="O496" s="317">
        <v>0</v>
      </c>
      <c r="P496" s="317"/>
      <c r="Q496" s="36">
        <v>0</v>
      </c>
      <c r="R496" s="317">
        <v>0</v>
      </c>
      <c r="S496" s="317"/>
      <c r="T496" t="s">
        <v>380</v>
      </c>
      <c r="BA496" s="395">
        <v>1</v>
      </c>
      <c r="BB496" s="396" t="s">
        <v>861</v>
      </c>
      <c r="BC496" t="str">
        <f t="shared" si="86"/>
        <v>RMC</v>
      </c>
      <c r="BD496" t="str">
        <f t="shared" si="87"/>
        <v>NAoMe_initial_imd_2019</v>
      </c>
      <c r="BE496" s="397" t="s">
        <v>862</v>
      </c>
      <c r="BF496" t="str">
        <f t="shared" si="88"/>
        <v>Unknown</v>
      </c>
      <c r="BG496">
        <f t="shared" si="89"/>
        <v>0</v>
      </c>
      <c r="BH496" s="398">
        <f t="shared" si="90"/>
        <v>0</v>
      </c>
      <c r="BO496" s="33"/>
    </row>
    <row r="497" spans="1:67">
      <c r="A497" s="316" t="s">
        <v>27</v>
      </c>
      <c r="B497" t="s">
        <v>380</v>
      </c>
      <c r="C497" t="s">
        <v>910</v>
      </c>
      <c r="D497" t="s">
        <v>314</v>
      </c>
      <c r="E497" s="316" t="s">
        <v>41</v>
      </c>
      <c r="F497" s="316" t="s">
        <v>42</v>
      </c>
      <c r="G497" s="316" t="s">
        <v>433</v>
      </c>
      <c r="H497" s="316" t="s">
        <v>315</v>
      </c>
      <c r="I497" s="316" t="s">
        <v>296</v>
      </c>
      <c r="J497" s="316" t="s">
        <v>297</v>
      </c>
      <c r="K497" s="36">
        <v>31</v>
      </c>
      <c r="L497" s="317">
        <v>0.54386001825332642</v>
      </c>
      <c r="M497" s="317">
        <v>0.5535699725151062</v>
      </c>
      <c r="N497" s="36">
        <v>182</v>
      </c>
      <c r="O497" s="317">
        <v>0.45274001359939581</v>
      </c>
      <c r="P497" s="317">
        <v>0.47273001074790949</v>
      </c>
      <c r="Q497" s="36">
        <v>5528</v>
      </c>
      <c r="R497" s="317">
        <v>0.55435001850128174</v>
      </c>
      <c r="S497" s="317">
        <v>0.56936997175216675</v>
      </c>
      <c r="T497" t="s">
        <v>380</v>
      </c>
      <c r="BA497" s="395">
        <v>1</v>
      </c>
      <c r="BB497" s="396" t="s">
        <v>861</v>
      </c>
      <c r="BC497" t="str">
        <f t="shared" si="86"/>
        <v>RMC</v>
      </c>
      <c r="BD497" t="str">
        <f t="shared" si="87"/>
        <v>NAoMe_initial_scarf_731_grp</v>
      </c>
      <c r="BE497" s="397" t="s">
        <v>862</v>
      </c>
      <c r="BF497" t="str">
        <f t="shared" si="88"/>
        <v>Fit</v>
      </c>
      <c r="BG497">
        <f t="shared" si="89"/>
        <v>31</v>
      </c>
      <c r="BH497" s="398">
        <f t="shared" si="90"/>
        <v>0.54386001825332642</v>
      </c>
      <c r="BO497" s="33"/>
    </row>
    <row r="498" spans="1:67">
      <c r="A498" s="316" t="s">
        <v>27</v>
      </c>
      <c r="B498" t="s">
        <v>380</v>
      </c>
      <c r="C498" t="s">
        <v>910</v>
      </c>
      <c r="D498" t="s">
        <v>314</v>
      </c>
      <c r="E498" s="316" t="s">
        <v>41</v>
      </c>
      <c r="F498" s="316" t="s">
        <v>42</v>
      </c>
      <c r="G498" s="316" t="s">
        <v>433</v>
      </c>
      <c r="H498" s="316" t="s">
        <v>315</v>
      </c>
      <c r="I498" s="316" t="s">
        <v>296</v>
      </c>
      <c r="J498" s="316" t="s">
        <v>298</v>
      </c>
      <c r="K498" s="36">
        <v>6</v>
      </c>
      <c r="L498" s="317">
        <v>0.1052599996328354</v>
      </c>
      <c r="M498" s="317">
        <v>0.10713999718427659</v>
      </c>
      <c r="N498" s="36">
        <v>71</v>
      </c>
      <c r="O498" s="317">
        <v>0.1766200065612793</v>
      </c>
      <c r="P498" s="317">
        <v>0.18442000448703769</v>
      </c>
      <c r="Q498" s="36">
        <v>1492</v>
      </c>
      <c r="R498" s="317">
        <v>0.149619996547699</v>
      </c>
      <c r="S498" s="317">
        <v>0.153669998049736</v>
      </c>
      <c r="T498" t="s">
        <v>380</v>
      </c>
      <c r="BA498" s="395">
        <v>1</v>
      </c>
      <c r="BB498" s="396" t="s">
        <v>861</v>
      </c>
      <c r="BC498" t="str">
        <f t="shared" si="86"/>
        <v>RMC</v>
      </c>
      <c r="BD498" t="str">
        <f t="shared" si="87"/>
        <v>NAoMe_initial_scarf_731_grp</v>
      </c>
      <c r="BE498" s="397" t="s">
        <v>862</v>
      </c>
      <c r="BF498" t="str">
        <f t="shared" si="88"/>
        <v>Mild frailty</v>
      </c>
      <c r="BG498">
        <f t="shared" si="89"/>
        <v>6</v>
      </c>
      <c r="BH498" s="398">
        <f t="shared" si="90"/>
        <v>0.1052599996328354</v>
      </c>
      <c r="BO498" s="33"/>
    </row>
    <row r="499" spans="1:67">
      <c r="A499" s="316" t="s">
        <v>27</v>
      </c>
      <c r="B499" t="s">
        <v>380</v>
      </c>
      <c r="C499" t="s">
        <v>910</v>
      </c>
      <c r="D499" t="s">
        <v>314</v>
      </c>
      <c r="E499" s="316" t="s">
        <v>41</v>
      </c>
      <c r="F499" s="316" t="s">
        <v>42</v>
      </c>
      <c r="G499" s="316" t="s">
        <v>433</v>
      </c>
      <c r="H499" s="316" t="s">
        <v>315</v>
      </c>
      <c r="I499" s="316" t="s">
        <v>296</v>
      </c>
      <c r="J499" s="316" t="s">
        <v>299</v>
      </c>
      <c r="K499" s="36">
        <v>11</v>
      </c>
      <c r="L499" s="317">
        <v>0.1929800063371658</v>
      </c>
      <c r="M499" s="317">
        <v>0.19642999768257141</v>
      </c>
      <c r="N499" s="36">
        <v>81</v>
      </c>
      <c r="O499" s="317">
        <v>0.20148999989032751</v>
      </c>
      <c r="P499" s="317">
        <v>0.21039000153541559</v>
      </c>
      <c r="Q499" s="36">
        <v>1470</v>
      </c>
      <c r="R499" s="317">
        <v>0.1474100053310394</v>
      </c>
      <c r="S499" s="317">
        <v>0.1514099985361099</v>
      </c>
      <c r="T499" t="s">
        <v>380</v>
      </c>
      <c r="BA499" s="395">
        <v>1</v>
      </c>
      <c r="BB499" s="396" t="s">
        <v>861</v>
      </c>
      <c r="BC499" t="str">
        <f t="shared" si="86"/>
        <v>RMC</v>
      </c>
      <c r="BD499" t="str">
        <f t="shared" si="87"/>
        <v>NAoMe_initial_scarf_731_grp</v>
      </c>
      <c r="BE499" s="397" t="s">
        <v>862</v>
      </c>
      <c r="BF499" t="str">
        <f t="shared" si="88"/>
        <v>Moderate frailty</v>
      </c>
      <c r="BG499">
        <f t="shared" si="89"/>
        <v>11</v>
      </c>
      <c r="BH499" s="398">
        <f t="shared" si="90"/>
        <v>0.1929800063371658</v>
      </c>
      <c r="BO499" s="33"/>
    </row>
    <row r="500" spans="1:67">
      <c r="A500" s="316" t="s">
        <v>27</v>
      </c>
      <c r="B500" t="s">
        <v>380</v>
      </c>
      <c r="C500" t="s">
        <v>910</v>
      </c>
      <c r="D500" t="s">
        <v>314</v>
      </c>
      <c r="E500" s="316" t="s">
        <v>41</v>
      </c>
      <c r="F500" s="316" t="s">
        <v>42</v>
      </c>
      <c r="G500" s="316" t="s">
        <v>433</v>
      </c>
      <c r="H500" s="316" t="s">
        <v>315</v>
      </c>
      <c r="I500" s="316" t="s">
        <v>296</v>
      </c>
      <c r="J500" s="316" t="s">
        <v>353</v>
      </c>
      <c r="K500" s="36">
        <v>1</v>
      </c>
      <c r="L500" s="317">
        <v>1.7540000379085541E-2</v>
      </c>
      <c r="M500" s="317"/>
      <c r="N500" s="36">
        <v>17</v>
      </c>
      <c r="O500" s="317">
        <v>4.2289998382329941E-2</v>
      </c>
      <c r="P500" s="317"/>
      <c r="Q500" s="36">
        <v>263</v>
      </c>
      <c r="R500" s="317">
        <v>2.6370000094175339E-2</v>
      </c>
      <c r="S500" s="317"/>
      <c r="T500" t="s">
        <v>380</v>
      </c>
      <c r="BA500" s="395">
        <v>1</v>
      </c>
      <c r="BB500" s="396" t="s">
        <v>861</v>
      </c>
      <c r="BC500" t="str">
        <f t="shared" si="86"/>
        <v>RMC</v>
      </c>
      <c r="BD500" t="str">
        <f t="shared" si="87"/>
        <v>NAoMe_initial_scarf_731_grp</v>
      </c>
      <c r="BE500" s="397" t="s">
        <v>862</v>
      </c>
      <c r="BF500" t="str">
        <f t="shared" si="88"/>
        <v>Not in HESAPC</v>
      </c>
      <c r="BG500">
        <f t="shared" si="89"/>
        <v>1</v>
      </c>
      <c r="BH500" s="398">
        <f t="shared" si="90"/>
        <v>1.7540000379085541E-2</v>
      </c>
      <c r="BO500" s="33"/>
    </row>
    <row r="501" spans="1:67">
      <c r="A501" s="316" t="s">
        <v>27</v>
      </c>
      <c r="B501" t="s">
        <v>380</v>
      </c>
      <c r="C501" t="s">
        <v>910</v>
      </c>
      <c r="D501" t="s">
        <v>314</v>
      </c>
      <c r="E501" s="316" t="s">
        <v>41</v>
      </c>
      <c r="F501" s="316" t="s">
        <v>42</v>
      </c>
      <c r="G501" s="316" t="s">
        <v>433</v>
      </c>
      <c r="H501" s="316" t="s">
        <v>315</v>
      </c>
      <c r="I501" s="316" t="s">
        <v>296</v>
      </c>
      <c r="J501" s="316" t="s">
        <v>300</v>
      </c>
      <c r="K501" s="36">
        <v>8</v>
      </c>
      <c r="L501" s="317">
        <v>0.14034999907016751</v>
      </c>
      <c r="M501" s="317">
        <v>0.14285999536514279</v>
      </c>
      <c r="N501" s="36">
        <v>51</v>
      </c>
      <c r="O501" s="317">
        <v>0.12687000632286069</v>
      </c>
      <c r="P501" s="317">
        <v>0.13246999680995941</v>
      </c>
      <c r="Q501" s="36">
        <v>1219</v>
      </c>
      <c r="R501" s="317">
        <v>0.1222399994730949</v>
      </c>
      <c r="S501" s="317">
        <v>0.12555000185966489</v>
      </c>
      <c r="T501" t="s">
        <v>380</v>
      </c>
      <c r="BA501" s="395">
        <v>1</v>
      </c>
      <c r="BB501" s="396" t="s">
        <v>861</v>
      </c>
      <c r="BC501" t="str">
        <f t="shared" si="86"/>
        <v>RMC</v>
      </c>
      <c r="BD501" t="str">
        <f t="shared" si="87"/>
        <v>NAoMe_initial_scarf_731_grp</v>
      </c>
      <c r="BE501" s="397" t="s">
        <v>862</v>
      </c>
      <c r="BF501" t="str">
        <f t="shared" si="88"/>
        <v>Severe frailty</v>
      </c>
      <c r="BG501">
        <f t="shared" si="89"/>
        <v>8</v>
      </c>
      <c r="BH501" s="398">
        <f t="shared" si="90"/>
        <v>0.14034999907016751</v>
      </c>
      <c r="BO501" s="33"/>
    </row>
    <row r="502" spans="1:67">
      <c r="A502" s="316" t="s">
        <v>27</v>
      </c>
      <c r="B502" t="s">
        <v>380</v>
      </c>
      <c r="C502" t="s">
        <v>910</v>
      </c>
      <c r="D502" t="s">
        <v>314</v>
      </c>
      <c r="E502" s="316" t="s">
        <v>43</v>
      </c>
      <c r="F502" s="316" t="s">
        <v>44</v>
      </c>
      <c r="G502" s="316" t="s">
        <v>449</v>
      </c>
      <c r="H502" s="316" t="s">
        <v>320</v>
      </c>
      <c r="I502" s="316" t="s">
        <v>310</v>
      </c>
      <c r="J502" s="316" t="s">
        <v>277</v>
      </c>
      <c r="K502" s="36">
        <v>2</v>
      </c>
      <c r="L502" s="317">
        <v>4.544999822974205E-2</v>
      </c>
      <c r="M502" s="317"/>
      <c r="N502" s="36">
        <v>2</v>
      </c>
      <c r="O502" s="317">
        <v>5.3799999877810478E-3</v>
      </c>
      <c r="P502" s="317"/>
      <c r="Q502" s="36">
        <v>70</v>
      </c>
      <c r="R502" s="317">
        <v>7.0199999026954174E-3</v>
      </c>
      <c r="S502" s="317"/>
      <c r="T502" t="s">
        <v>380</v>
      </c>
      <c r="BA502" s="395">
        <v>1</v>
      </c>
      <c r="BB502" s="396" t="s">
        <v>861</v>
      </c>
      <c r="BC502" t="str">
        <f t="shared" si="86"/>
        <v>RAE</v>
      </c>
      <c r="BD502" t="str">
        <f t="shared" si="87"/>
        <v>NAoMe_initial_age_decades_80cap</v>
      </c>
      <c r="BE502" s="397" t="s">
        <v>862</v>
      </c>
      <c r="BF502" t="str">
        <f t="shared" si="88"/>
        <v>18-29 yrs</v>
      </c>
      <c r="BG502">
        <f t="shared" si="89"/>
        <v>2</v>
      </c>
      <c r="BH502" s="398">
        <f t="shared" si="90"/>
        <v>4.544999822974205E-2</v>
      </c>
      <c r="BO502" s="33"/>
    </row>
    <row r="503" spans="1:67">
      <c r="A503" s="316" t="s">
        <v>27</v>
      </c>
      <c r="B503" t="s">
        <v>380</v>
      </c>
      <c r="C503" t="s">
        <v>910</v>
      </c>
      <c r="D503" t="s">
        <v>314</v>
      </c>
      <c r="E503" s="316" t="s">
        <v>43</v>
      </c>
      <c r="F503" s="318" t="s">
        <v>44</v>
      </c>
      <c r="G503" s="318" t="s">
        <v>449</v>
      </c>
      <c r="H503" s="318" t="s">
        <v>320</v>
      </c>
      <c r="I503" s="316" t="s">
        <v>310</v>
      </c>
      <c r="J503" s="316" t="s">
        <v>278</v>
      </c>
      <c r="K503" s="36">
        <v>5</v>
      </c>
      <c r="L503" s="317">
        <v>0.11364000290632249</v>
      </c>
      <c r="M503" s="317"/>
      <c r="N503" s="36">
        <v>20</v>
      </c>
      <c r="O503" s="317">
        <v>5.3759999573230743E-2</v>
      </c>
      <c r="P503" s="317"/>
      <c r="Q503" s="36">
        <v>429</v>
      </c>
      <c r="R503" s="317">
        <v>4.3019998818635941E-2</v>
      </c>
      <c r="S503" s="317"/>
      <c r="T503" t="s">
        <v>380</v>
      </c>
      <c r="BA503" s="395">
        <v>1</v>
      </c>
      <c r="BB503" s="396" t="s">
        <v>861</v>
      </c>
      <c r="BC503" t="str">
        <f t="shared" si="86"/>
        <v>RAE</v>
      </c>
      <c r="BD503" t="str">
        <f t="shared" si="87"/>
        <v>NAoMe_initial_age_decades_80cap</v>
      </c>
      <c r="BE503" s="397" t="s">
        <v>862</v>
      </c>
      <c r="BF503" t="str">
        <f t="shared" si="88"/>
        <v>30-39 yrs</v>
      </c>
      <c r="BG503">
        <f t="shared" si="89"/>
        <v>5</v>
      </c>
      <c r="BH503" s="398">
        <f t="shared" si="90"/>
        <v>0.11364000290632249</v>
      </c>
      <c r="BO503" s="33"/>
    </row>
    <row r="504" spans="1:67">
      <c r="A504" s="316" t="s">
        <v>27</v>
      </c>
      <c r="B504" t="s">
        <v>380</v>
      </c>
      <c r="C504" t="s">
        <v>910</v>
      </c>
      <c r="D504" t="s">
        <v>314</v>
      </c>
      <c r="E504" s="316" t="s">
        <v>43</v>
      </c>
      <c r="F504" s="316" t="s">
        <v>44</v>
      </c>
      <c r="G504" s="316" t="s">
        <v>449</v>
      </c>
      <c r="H504" s="316" t="s">
        <v>320</v>
      </c>
      <c r="I504" s="316" t="s">
        <v>310</v>
      </c>
      <c r="J504" s="316" t="s">
        <v>279</v>
      </c>
      <c r="K504" s="36">
        <v>7</v>
      </c>
      <c r="L504" s="317">
        <v>0.1590899974107742</v>
      </c>
      <c r="M504" s="317"/>
      <c r="N504" s="36">
        <v>48</v>
      </c>
      <c r="O504" s="317">
        <v>0.1290300041437149</v>
      </c>
      <c r="P504" s="317"/>
      <c r="Q504" s="36">
        <v>1024</v>
      </c>
      <c r="R504" s="317">
        <v>0.1026899963617325</v>
      </c>
      <c r="S504" s="317"/>
      <c r="T504" t="s">
        <v>380</v>
      </c>
      <c r="BA504" s="395">
        <v>1</v>
      </c>
      <c r="BB504" s="396" t="s">
        <v>861</v>
      </c>
      <c r="BC504" t="str">
        <f t="shared" si="86"/>
        <v>RAE</v>
      </c>
      <c r="BD504" t="str">
        <f t="shared" si="87"/>
        <v>NAoMe_initial_age_decades_80cap</v>
      </c>
      <c r="BE504" s="397" t="s">
        <v>862</v>
      </c>
      <c r="BF504" t="str">
        <f t="shared" si="88"/>
        <v>40-49 yrs</v>
      </c>
      <c r="BG504">
        <f t="shared" si="89"/>
        <v>7</v>
      </c>
      <c r="BH504" s="398">
        <f t="shared" si="90"/>
        <v>0.1590899974107742</v>
      </c>
      <c r="BO504" s="33"/>
    </row>
    <row r="505" spans="1:67">
      <c r="A505" s="316" t="s">
        <v>27</v>
      </c>
      <c r="B505" t="s">
        <v>380</v>
      </c>
      <c r="C505" t="s">
        <v>910</v>
      </c>
      <c r="D505" t="s">
        <v>314</v>
      </c>
      <c r="E505" s="316" t="s">
        <v>43</v>
      </c>
      <c r="F505" s="316" t="s">
        <v>44</v>
      </c>
      <c r="G505" s="316" t="s">
        <v>449</v>
      </c>
      <c r="H505" s="316" t="s">
        <v>320</v>
      </c>
      <c r="I505" s="316" t="s">
        <v>310</v>
      </c>
      <c r="J505" s="316" t="s">
        <v>280</v>
      </c>
      <c r="K505" s="36">
        <v>5</v>
      </c>
      <c r="L505" s="317">
        <v>0.11364000290632249</v>
      </c>
      <c r="M505" s="317"/>
      <c r="N505" s="36">
        <v>60</v>
      </c>
      <c r="O505" s="317">
        <v>0.1612900048494339</v>
      </c>
      <c r="P505" s="317"/>
      <c r="Q505" s="36">
        <v>1733</v>
      </c>
      <c r="R505" s="317">
        <v>0.17378999292850489</v>
      </c>
      <c r="S505" s="317"/>
      <c r="T505" t="s">
        <v>380</v>
      </c>
      <c r="BA505" s="395">
        <v>1</v>
      </c>
      <c r="BB505" s="396" t="s">
        <v>861</v>
      </c>
      <c r="BC505" t="str">
        <f t="shared" si="86"/>
        <v>RAE</v>
      </c>
      <c r="BD505" t="str">
        <f t="shared" si="87"/>
        <v>NAoMe_initial_age_decades_80cap</v>
      </c>
      <c r="BE505" s="397" t="s">
        <v>862</v>
      </c>
      <c r="BF505" t="str">
        <f t="shared" si="88"/>
        <v>50-59 yrs</v>
      </c>
      <c r="BG505">
        <f t="shared" si="89"/>
        <v>5</v>
      </c>
      <c r="BH505" s="398">
        <f t="shared" si="90"/>
        <v>0.11364000290632249</v>
      </c>
      <c r="BO505" s="33"/>
    </row>
    <row r="506" spans="1:67">
      <c r="A506" s="316" t="s">
        <v>27</v>
      </c>
      <c r="B506" t="s">
        <v>380</v>
      </c>
      <c r="C506" t="s">
        <v>910</v>
      </c>
      <c r="D506" t="s">
        <v>314</v>
      </c>
      <c r="E506" s="316" t="s">
        <v>43</v>
      </c>
      <c r="F506" s="316" t="s">
        <v>44</v>
      </c>
      <c r="G506" s="316" t="s">
        <v>449</v>
      </c>
      <c r="H506" s="316" t="s">
        <v>320</v>
      </c>
      <c r="I506" s="316" t="s">
        <v>310</v>
      </c>
      <c r="J506" s="316" t="s">
        <v>281</v>
      </c>
      <c r="K506" s="36">
        <v>8</v>
      </c>
      <c r="L506" s="317">
        <v>0.18182000517845151</v>
      </c>
      <c r="M506" s="317"/>
      <c r="N506" s="36">
        <v>61</v>
      </c>
      <c r="O506" s="317">
        <v>0.16398000717163089</v>
      </c>
      <c r="P506" s="317"/>
      <c r="Q506" s="36">
        <v>1931</v>
      </c>
      <c r="R506" s="317">
        <v>0.19363999366760251</v>
      </c>
      <c r="S506" s="317"/>
      <c r="T506" t="s">
        <v>380</v>
      </c>
      <c r="BA506" s="395">
        <v>1</v>
      </c>
      <c r="BB506" s="396" t="s">
        <v>861</v>
      </c>
      <c r="BC506" t="str">
        <f t="shared" si="86"/>
        <v>RAE</v>
      </c>
      <c r="BD506" t="str">
        <f t="shared" si="87"/>
        <v>NAoMe_initial_age_decades_80cap</v>
      </c>
      <c r="BE506" s="397" t="s">
        <v>862</v>
      </c>
      <c r="BF506" t="str">
        <f t="shared" si="88"/>
        <v>60-69 yrs</v>
      </c>
      <c r="BG506">
        <f t="shared" si="89"/>
        <v>8</v>
      </c>
      <c r="BH506" s="398">
        <f t="shared" si="90"/>
        <v>0.18182000517845151</v>
      </c>
      <c r="BO506" s="33"/>
    </row>
    <row r="507" spans="1:67">
      <c r="A507" s="316" t="s">
        <v>27</v>
      </c>
      <c r="B507" t="s">
        <v>380</v>
      </c>
      <c r="C507" t="s">
        <v>910</v>
      </c>
      <c r="D507" t="s">
        <v>314</v>
      </c>
      <c r="E507" s="316" t="s">
        <v>43</v>
      </c>
      <c r="F507" s="316" t="s">
        <v>44</v>
      </c>
      <c r="G507" s="316" t="s">
        <v>449</v>
      </c>
      <c r="H507" s="316" t="s">
        <v>320</v>
      </c>
      <c r="I507" s="316" t="s">
        <v>310</v>
      </c>
      <c r="J507" s="316" t="s">
        <v>282</v>
      </c>
      <c r="K507" s="36">
        <v>8</v>
      </c>
      <c r="L507" s="317">
        <v>0.18182000517845151</v>
      </c>
      <c r="M507" s="317"/>
      <c r="N507" s="36">
        <v>94</v>
      </c>
      <c r="O507" s="317">
        <v>0.25268998742103582</v>
      </c>
      <c r="P507" s="317"/>
      <c r="Q507" s="36">
        <v>2493</v>
      </c>
      <c r="R507" s="317">
        <v>0.25</v>
      </c>
      <c r="S507" s="317"/>
      <c r="T507" t="s">
        <v>380</v>
      </c>
      <c r="BA507" s="395">
        <v>1</v>
      </c>
      <c r="BB507" s="396" t="s">
        <v>861</v>
      </c>
      <c r="BC507" t="str">
        <f t="shared" si="86"/>
        <v>RAE</v>
      </c>
      <c r="BD507" t="str">
        <f t="shared" si="87"/>
        <v>NAoMe_initial_age_decades_80cap</v>
      </c>
      <c r="BE507" s="397" t="s">
        <v>862</v>
      </c>
      <c r="BF507" t="str">
        <f t="shared" si="88"/>
        <v>70-79 yrs</v>
      </c>
      <c r="BG507">
        <f t="shared" si="89"/>
        <v>8</v>
      </c>
      <c r="BH507" s="398">
        <f t="shared" si="90"/>
        <v>0.18182000517845151</v>
      </c>
      <c r="BO507" s="33"/>
    </row>
    <row r="508" spans="1:67">
      <c r="A508" s="316" t="s">
        <v>27</v>
      </c>
      <c r="B508" t="s">
        <v>380</v>
      </c>
      <c r="C508" t="s">
        <v>910</v>
      </c>
      <c r="D508" t="s">
        <v>314</v>
      </c>
      <c r="E508" s="316" t="s">
        <v>43</v>
      </c>
      <c r="F508" s="316" t="s">
        <v>44</v>
      </c>
      <c r="G508" s="316" t="s">
        <v>449</v>
      </c>
      <c r="H508" s="316" t="s">
        <v>320</v>
      </c>
      <c r="I508" s="316" t="s">
        <v>310</v>
      </c>
      <c r="J508" s="316" t="s">
        <v>283</v>
      </c>
      <c r="K508" s="36">
        <v>9</v>
      </c>
      <c r="L508" s="317">
        <v>0.20454999804496771</v>
      </c>
      <c r="M508" s="317"/>
      <c r="N508" s="36">
        <v>87</v>
      </c>
      <c r="O508" s="317">
        <v>0.2338699996471405</v>
      </c>
      <c r="P508" s="317"/>
      <c r="Q508" s="36">
        <v>2292</v>
      </c>
      <c r="R508" s="317">
        <v>0.2298399955034256</v>
      </c>
      <c r="S508" s="317"/>
      <c r="T508" t="s">
        <v>380</v>
      </c>
      <c r="BA508" s="395">
        <v>1</v>
      </c>
      <c r="BB508" s="396" t="s">
        <v>861</v>
      </c>
      <c r="BC508" t="str">
        <f t="shared" si="86"/>
        <v>RAE</v>
      </c>
      <c r="BD508" t="str">
        <f t="shared" si="87"/>
        <v>NAoMe_initial_age_decades_80cap</v>
      </c>
      <c r="BE508" s="397" t="s">
        <v>862</v>
      </c>
      <c r="BF508" t="str">
        <f t="shared" si="88"/>
        <v>80+ yrs</v>
      </c>
      <c r="BG508">
        <f t="shared" si="89"/>
        <v>9</v>
      </c>
      <c r="BH508" s="398">
        <f t="shared" si="90"/>
        <v>0.20454999804496771</v>
      </c>
      <c r="BO508" s="33"/>
    </row>
    <row r="509" spans="1:67">
      <c r="A509" s="316" t="s">
        <v>27</v>
      </c>
      <c r="B509" t="s">
        <v>380</v>
      </c>
      <c r="C509" t="s">
        <v>910</v>
      </c>
      <c r="D509" t="s">
        <v>314</v>
      </c>
      <c r="E509" s="316" t="s">
        <v>43</v>
      </c>
      <c r="F509" s="316" t="s">
        <v>44</v>
      </c>
      <c r="G509" s="316" t="s">
        <v>449</v>
      </c>
      <c r="H509" s="316" t="s">
        <v>320</v>
      </c>
      <c r="I509" s="316" t="s">
        <v>341</v>
      </c>
      <c r="J509" s="316" t="s">
        <v>13</v>
      </c>
      <c r="K509" s="36">
        <v>37</v>
      </c>
      <c r="L509" s="317">
        <v>0.84091001749038696</v>
      </c>
      <c r="M509" s="317">
        <v>0.84091001749038696</v>
      </c>
      <c r="N509" s="36">
        <v>254</v>
      </c>
      <c r="O509" s="317">
        <v>0.68279999494552612</v>
      </c>
      <c r="P509" s="317">
        <v>0.69779998064041138</v>
      </c>
      <c r="Q509" s="36">
        <v>6753</v>
      </c>
      <c r="R509" s="317">
        <v>0.67720001935958862</v>
      </c>
      <c r="S509" s="317">
        <v>0.69554001092910767</v>
      </c>
      <c r="T509" t="s">
        <v>380</v>
      </c>
      <c r="BA509" s="395">
        <v>1</v>
      </c>
      <c r="BB509" s="396" t="s">
        <v>861</v>
      </c>
      <c r="BC509" t="str">
        <f t="shared" si="86"/>
        <v>RAE</v>
      </c>
      <c r="BD509" t="str">
        <f t="shared" si="87"/>
        <v>NAoMe_initial_ch_score_2cap</v>
      </c>
      <c r="BE509" s="397" t="s">
        <v>862</v>
      </c>
      <c r="BF509" t="str">
        <f t="shared" si="88"/>
        <v>0</v>
      </c>
      <c r="BG509">
        <f t="shared" si="89"/>
        <v>37</v>
      </c>
      <c r="BH509" s="398">
        <f t="shared" si="90"/>
        <v>0.84091001749038696</v>
      </c>
      <c r="BO509" s="33"/>
    </row>
    <row r="510" spans="1:67">
      <c r="A510" s="316" t="s">
        <v>27</v>
      </c>
      <c r="B510" t="s">
        <v>380</v>
      </c>
      <c r="C510" t="s">
        <v>910</v>
      </c>
      <c r="D510" t="s">
        <v>314</v>
      </c>
      <c r="E510" s="316" t="s">
        <v>43</v>
      </c>
      <c r="F510" s="316" t="s">
        <v>44</v>
      </c>
      <c r="G510" s="316" t="s">
        <v>449</v>
      </c>
      <c r="H510" s="316" t="s">
        <v>320</v>
      </c>
      <c r="I510" s="316" t="s">
        <v>341</v>
      </c>
      <c r="J510" s="316" t="s">
        <v>14</v>
      </c>
      <c r="K510" s="36">
        <v>2</v>
      </c>
      <c r="L510" s="317">
        <v>4.544999822974205E-2</v>
      </c>
      <c r="M510" s="317">
        <v>4.544999822974205E-2</v>
      </c>
      <c r="N510" s="36">
        <v>53</v>
      </c>
      <c r="O510" s="317">
        <v>0.14247000217437741</v>
      </c>
      <c r="P510" s="317">
        <v>0.14560000598430631</v>
      </c>
      <c r="Q510" s="36">
        <v>1630</v>
      </c>
      <c r="R510" s="317">
        <v>0.16346000134944921</v>
      </c>
      <c r="S510" s="317">
        <v>0.16788999736309049</v>
      </c>
      <c r="T510" t="s">
        <v>380</v>
      </c>
      <c r="BA510" s="395">
        <v>1</v>
      </c>
      <c r="BB510" s="396" t="s">
        <v>861</v>
      </c>
      <c r="BC510" t="str">
        <f t="shared" si="86"/>
        <v>RAE</v>
      </c>
      <c r="BD510" t="str">
        <f t="shared" si="87"/>
        <v>NAoMe_initial_ch_score_2cap</v>
      </c>
      <c r="BE510" s="397" t="s">
        <v>862</v>
      </c>
      <c r="BF510" t="str">
        <f t="shared" si="88"/>
        <v>1</v>
      </c>
      <c r="BG510">
        <f t="shared" si="89"/>
        <v>2</v>
      </c>
      <c r="BH510" s="398">
        <f t="shared" si="90"/>
        <v>4.544999822974205E-2</v>
      </c>
      <c r="BO510" s="33"/>
    </row>
    <row r="511" spans="1:67">
      <c r="A511" s="316" t="s">
        <v>27</v>
      </c>
      <c r="B511" t="s">
        <v>380</v>
      </c>
      <c r="C511" t="s">
        <v>910</v>
      </c>
      <c r="D511" t="s">
        <v>314</v>
      </c>
      <c r="E511" s="316" t="s">
        <v>43</v>
      </c>
      <c r="F511" s="316" t="s">
        <v>44</v>
      </c>
      <c r="G511" s="316" t="s">
        <v>449</v>
      </c>
      <c r="H511" s="316" t="s">
        <v>320</v>
      </c>
      <c r="I511" s="316" t="s">
        <v>341</v>
      </c>
      <c r="J511" s="316" t="s">
        <v>301</v>
      </c>
      <c r="K511" s="36">
        <v>5</v>
      </c>
      <c r="L511" s="317">
        <v>0.11364000290632249</v>
      </c>
      <c r="M511" s="317">
        <v>0.11364000290632249</v>
      </c>
      <c r="N511" s="36">
        <v>57</v>
      </c>
      <c r="O511" s="317">
        <v>0.15322999656200409</v>
      </c>
      <c r="P511" s="317">
        <v>0.15658999979495999</v>
      </c>
      <c r="Q511" s="36">
        <v>1326</v>
      </c>
      <c r="R511" s="317">
        <v>0.132970005273819</v>
      </c>
      <c r="S511" s="317">
        <v>0.13657000660896301</v>
      </c>
      <c r="T511" t="s">
        <v>380</v>
      </c>
      <c r="BA511" s="395">
        <v>1</v>
      </c>
      <c r="BB511" s="396" t="s">
        <v>861</v>
      </c>
      <c r="BC511" t="str">
        <f t="shared" si="86"/>
        <v>RAE</v>
      </c>
      <c r="BD511" t="str">
        <f t="shared" si="87"/>
        <v>NAoMe_initial_ch_score_2cap</v>
      </c>
      <c r="BE511" s="397" t="s">
        <v>862</v>
      </c>
      <c r="BF511" t="str">
        <f t="shared" si="88"/>
        <v>2+</v>
      </c>
      <c r="BG511">
        <f t="shared" si="89"/>
        <v>5</v>
      </c>
      <c r="BH511" s="398">
        <f t="shared" si="90"/>
        <v>0.11364000290632249</v>
      </c>
      <c r="BO511" s="33"/>
    </row>
    <row r="512" spans="1:67">
      <c r="A512" s="316" t="s">
        <v>27</v>
      </c>
      <c r="B512" t="s">
        <v>380</v>
      </c>
      <c r="C512" t="s">
        <v>910</v>
      </c>
      <c r="D512" t="s">
        <v>314</v>
      </c>
      <c r="E512" s="316" t="s">
        <v>43</v>
      </c>
      <c r="F512" s="316" t="s">
        <v>44</v>
      </c>
      <c r="G512" s="316" t="s">
        <v>449</v>
      </c>
      <c r="H512" s="316" t="s">
        <v>320</v>
      </c>
      <c r="I512" s="316" t="s">
        <v>341</v>
      </c>
      <c r="J512" s="316" t="s">
        <v>260</v>
      </c>
      <c r="K512" s="36">
        <v>0</v>
      </c>
      <c r="L512" s="317">
        <v>0</v>
      </c>
      <c r="M512" s="317"/>
      <c r="N512" s="36">
        <v>8</v>
      </c>
      <c r="O512" s="317">
        <v>2.150999940931797E-2</v>
      </c>
      <c r="P512" s="317"/>
      <c r="Q512" s="36">
        <v>263</v>
      </c>
      <c r="R512" s="317">
        <v>2.6370000094175339E-2</v>
      </c>
      <c r="S512" s="317"/>
      <c r="T512" t="s">
        <v>380</v>
      </c>
      <c r="BA512" s="395">
        <v>1</v>
      </c>
      <c r="BB512" s="396" t="s">
        <v>861</v>
      </c>
      <c r="BC512" t="str">
        <f t="shared" si="86"/>
        <v>RAE</v>
      </c>
      <c r="BD512" t="str">
        <f t="shared" si="87"/>
        <v>NAoMe_initial_ch_score_2cap</v>
      </c>
      <c r="BE512" s="397" t="s">
        <v>862</v>
      </c>
      <c r="BF512" t="str">
        <f t="shared" si="88"/>
        <v>Unknown</v>
      </c>
      <c r="BG512">
        <f t="shared" si="89"/>
        <v>0</v>
      </c>
      <c r="BH512" s="398">
        <f t="shared" si="90"/>
        <v>0</v>
      </c>
      <c r="BO512" s="33"/>
    </row>
    <row r="513" spans="1:67">
      <c r="A513" s="316" t="s">
        <v>27</v>
      </c>
      <c r="B513" t="s">
        <v>380</v>
      </c>
      <c r="C513" t="s">
        <v>910</v>
      </c>
      <c r="D513" t="s">
        <v>314</v>
      </c>
      <c r="E513" s="316" t="s">
        <v>43</v>
      </c>
      <c r="F513" s="318" t="s">
        <v>44</v>
      </c>
      <c r="G513" s="318" t="s">
        <v>449</v>
      </c>
      <c r="H513" s="318" t="s">
        <v>320</v>
      </c>
      <c r="I513" s="316" t="s">
        <v>309</v>
      </c>
      <c r="J513" s="316" t="s">
        <v>289</v>
      </c>
      <c r="K513" s="36">
        <v>12</v>
      </c>
      <c r="L513" s="317">
        <v>0.27272999286651611</v>
      </c>
      <c r="M513" s="317"/>
      <c r="N513" s="36">
        <v>109</v>
      </c>
      <c r="O513" s="317">
        <v>0.29300999641418463</v>
      </c>
      <c r="P513" s="317"/>
      <c r="Q513" s="36">
        <v>3283</v>
      </c>
      <c r="R513" s="317">
        <v>0.3292199969291687</v>
      </c>
      <c r="S513" s="317"/>
      <c r="T513" t="s">
        <v>380</v>
      </c>
      <c r="BA513" s="395">
        <v>1</v>
      </c>
      <c r="BB513" s="396" t="s">
        <v>861</v>
      </c>
      <c r="BC513" t="str">
        <f t="shared" si="86"/>
        <v>RAE</v>
      </c>
      <c r="BD513" t="str">
        <f t="shared" si="87"/>
        <v>NAoMe_initial_diagnosis_year</v>
      </c>
      <c r="BE513" s="397" t="s">
        <v>862</v>
      </c>
      <c r="BF513" t="str">
        <f t="shared" si="88"/>
        <v>2021</v>
      </c>
      <c r="BG513">
        <f t="shared" si="89"/>
        <v>12</v>
      </c>
      <c r="BH513" s="398">
        <f t="shared" si="90"/>
        <v>0.27272999286651611</v>
      </c>
      <c r="BO513" s="33"/>
    </row>
    <row r="514" spans="1:67">
      <c r="A514" s="316" t="s">
        <v>27</v>
      </c>
      <c r="B514" t="s">
        <v>380</v>
      </c>
      <c r="C514" t="s">
        <v>910</v>
      </c>
      <c r="D514" t="s">
        <v>314</v>
      </c>
      <c r="E514" s="316" t="s">
        <v>43</v>
      </c>
      <c r="F514" s="316" t="s">
        <v>44</v>
      </c>
      <c r="G514" s="316" t="s">
        <v>449</v>
      </c>
      <c r="H514" s="316" t="s">
        <v>320</v>
      </c>
      <c r="I514" s="316" t="s">
        <v>309</v>
      </c>
      <c r="J514" s="316" t="s">
        <v>816</v>
      </c>
      <c r="K514" s="36">
        <v>18</v>
      </c>
      <c r="L514" s="317">
        <v>0.40909001231193542</v>
      </c>
      <c r="M514" s="317"/>
      <c r="N514" s="36">
        <v>148</v>
      </c>
      <c r="O514" s="317">
        <v>0.39785000681877142</v>
      </c>
      <c r="P514" s="317"/>
      <c r="Q514" s="36">
        <v>3315</v>
      </c>
      <c r="R514" s="317">
        <v>0.33243000507354742</v>
      </c>
      <c r="S514" s="317"/>
      <c r="T514" t="s">
        <v>380</v>
      </c>
      <c r="BA514" s="395">
        <v>1</v>
      </c>
      <c r="BB514" s="396" t="s">
        <v>861</v>
      </c>
      <c r="BC514" t="str">
        <f t="shared" si="86"/>
        <v>RAE</v>
      </c>
      <c r="BD514" t="str">
        <f t="shared" si="87"/>
        <v>NAoMe_initial_diagnosis_year</v>
      </c>
      <c r="BE514" s="397" t="s">
        <v>862</v>
      </c>
      <c r="BF514" t="str">
        <f t="shared" si="88"/>
        <v>2022</v>
      </c>
      <c r="BG514">
        <f t="shared" si="89"/>
        <v>18</v>
      </c>
      <c r="BH514" s="398">
        <f t="shared" si="90"/>
        <v>0.40909001231193542</v>
      </c>
      <c r="BO514" s="33"/>
    </row>
    <row r="515" spans="1:67">
      <c r="A515" s="316" t="s">
        <v>27</v>
      </c>
      <c r="B515" t="s">
        <v>380</v>
      </c>
      <c r="C515" t="s">
        <v>910</v>
      </c>
      <c r="D515" t="s">
        <v>314</v>
      </c>
      <c r="E515" s="316" t="s">
        <v>43</v>
      </c>
      <c r="F515" s="316" t="s">
        <v>44</v>
      </c>
      <c r="G515" s="316" t="s">
        <v>449</v>
      </c>
      <c r="H515" s="316" t="s">
        <v>320</v>
      </c>
      <c r="I515" s="316" t="s">
        <v>309</v>
      </c>
      <c r="J515" s="316" t="s">
        <v>946</v>
      </c>
      <c r="K515" s="36">
        <v>14</v>
      </c>
      <c r="L515" s="317">
        <v>0.31817999482154852</v>
      </c>
      <c r="M515" s="317"/>
      <c r="N515" s="36">
        <v>115</v>
      </c>
      <c r="O515" s="317">
        <v>0.30913999676704412</v>
      </c>
      <c r="P515" s="317"/>
      <c r="Q515" s="36">
        <v>3374</v>
      </c>
      <c r="R515" s="317">
        <v>0.33834999799728388</v>
      </c>
      <c r="S515" s="317"/>
      <c r="T515" t="s">
        <v>380</v>
      </c>
      <c r="BA515" s="395">
        <v>1</v>
      </c>
      <c r="BB515" s="396" t="s">
        <v>861</v>
      </c>
      <c r="BC515" t="str">
        <f t="shared" ref="BC515:BC578" si="91">E515</f>
        <v>RAE</v>
      </c>
      <c r="BD515" t="str">
        <f t="shared" ref="BD515:BD578" si="92">(LEFT(A515, LEN(A515)-7))&amp;"_"&amp;I515</f>
        <v>NAoMe_initial_diagnosis_year</v>
      </c>
      <c r="BE515" s="397" t="s">
        <v>862</v>
      </c>
      <c r="BF515" t="str">
        <f t="shared" ref="BF515:BF578" si="93">J515</f>
        <v>2023</v>
      </c>
      <c r="BG515">
        <f t="shared" ref="BG515:BG578" si="94">K515</f>
        <v>14</v>
      </c>
      <c r="BH515" s="398">
        <f t="shared" ref="BH515:BH578" si="95">L515</f>
        <v>0.31817999482154852</v>
      </c>
      <c r="BO515" s="33"/>
    </row>
    <row r="516" spans="1:67">
      <c r="A516" s="316" t="s">
        <v>27</v>
      </c>
      <c r="B516" t="s">
        <v>380</v>
      </c>
      <c r="C516" t="s">
        <v>910</v>
      </c>
      <c r="D516" t="s">
        <v>314</v>
      </c>
      <c r="E516" s="316" t="s">
        <v>43</v>
      </c>
      <c r="F516" s="316" t="s">
        <v>44</v>
      </c>
      <c r="G516" s="316" t="s">
        <v>449</v>
      </c>
      <c r="H516" s="316" t="s">
        <v>320</v>
      </c>
      <c r="I516" s="316" t="s">
        <v>331</v>
      </c>
      <c r="J516" s="316" t="s">
        <v>332</v>
      </c>
      <c r="K516" s="36">
        <v>2</v>
      </c>
      <c r="L516" s="317">
        <v>4.544999822974205E-2</v>
      </c>
      <c r="M516" s="317">
        <v>6.8970002233982086E-2</v>
      </c>
      <c r="N516" s="36">
        <v>12</v>
      </c>
      <c r="O516" s="317">
        <v>3.2260000705718987E-2</v>
      </c>
      <c r="P516" s="317">
        <v>4.0959998965263367E-2</v>
      </c>
      <c r="Q516" s="36">
        <v>434</v>
      </c>
      <c r="R516" s="317">
        <v>4.3519999831914902E-2</v>
      </c>
      <c r="S516" s="317">
        <v>5.2159998565912247E-2</v>
      </c>
      <c r="T516" t="s">
        <v>380</v>
      </c>
      <c r="BA516" s="395">
        <v>1</v>
      </c>
      <c r="BB516" s="396" t="s">
        <v>861</v>
      </c>
      <c r="BC516" t="str">
        <f t="shared" si="91"/>
        <v>RAE</v>
      </c>
      <c r="BD516" t="str">
        <f t="shared" si="92"/>
        <v>NAoMe_initial_disease_group</v>
      </c>
      <c r="BE516" s="397" t="s">
        <v>862</v>
      </c>
      <c r="BF516" t="str">
        <f t="shared" si="93"/>
        <v>Advanced M0</v>
      </c>
      <c r="BG516">
        <f t="shared" si="94"/>
        <v>2</v>
      </c>
      <c r="BH516" s="398">
        <f t="shared" si="95"/>
        <v>4.544999822974205E-2</v>
      </c>
      <c r="BO516" s="33"/>
    </row>
    <row r="517" spans="1:67">
      <c r="A517" s="316" t="s">
        <v>27</v>
      </c>
      <c r="B517" t="s">
        <v>380</v>
      </c>
      <c r="C517" t="s">
        <v>910</v>
      </c>
      <c r="D517" t="s">
        <v>314</v>
      </c>
      <c r="E517" s="316" t="s">
        <v>43</v>
      </c>
      <c r="F517" s="316" t="s">
        <v>44</v>
      </c>
      <c r="G517" s="316" t="s">
        <v>449</v>
      </c>
      <c r="H517" s="316" t="s">
        <v>320</v>
      </c>
      <c r="I517" s="316" t="s">
        <v>331</v>
      </c>
      <c r="J517" s="316" t="s">
        <v>333</v>
      </c>
      <c r="K517" s="36">
        <v>16</v>
      </c>
      <c r="L517" s="317">
        <v>0.36364001035690308</v>
      </c>
      <c r="M517" s="317">
        <v>0.5517200231552124</v>
      </c>
      <c r="N517" s="36">
        <v>212</v>
      </c>
      <c r="O517" s="317">
        <v>0.56989002227783203</v>
      </c>
      <c r="P517" s="317">
        <v>0.72355002164840698</v>
      </c>
      <c r="Q517" s="36">
        <v>6159</v>
      </c>
      <c r="R517" s="317">
        <v>0.6176300048828125</v>
      </c>
      <c r="S517" s="317">
        <v>0.74026000499725342</v>
      </c>
      <c r="T517" t="s">
        <v>380</v>
      </c>
      <c r="BA517" s="395">
        <v>1</v>
      </c>
      <c r="BB517" s="396" t="s">
        <v>861</v>
      </c>
      <c r="BC517" t="str">
        <f t="shared" si="91"/>
        <v>RAE</v>
      </c>
      <c r="BD517" t="str">
        <f t="shared" si="92"/>
        <v>NAoMe_initial_disease_group</v>
      </c>
      <c r="BE517" s="397" t="s">
        <v>862</v>
      </c>
      <c r="BF517" t="str">
        <f t="shared" si="93"/>
        <v>Advanced M1</v>
      </c>
      <c r="BG517">
        <f t="shared" si="94"/>
        <v>16</v>
      </c>
      <c r="BH517" s="398">
        <f t="shared" si="95"/>
        <v>0.36364001035690308</v>
      </c>
      <c r="BO517" s="33"/>
    </row>
    <row r="518" spans="1:67">
      <c r="A518" s="316" t="s">
        <v>27</v>
      </c>
      <c r="B518" t="s">
        <v>380</v>
      </c>
      <c r="C518" t="s">
        <v>910</v>
      </c>
      <c r="D518" t="s">
        <v>314</v>
      </c>
      <c r="E518" s="316" t="s">
        <v>43</v>
      </c>
      <c r="F518" s="316" t="s">
        <v>44</v>
      </c>
      <c r="G518" s="316" t="s">
        <v>449</v>
      </c>
      <c r="H518" s="316" t="s">
        <v>320</v>
      </c>
      <c r="I518" s="316" t="s">
        <v>331</v>
      </c>
      <c r="J518" s="316" t="s">
        <v>334</v>
      </c>
      <c r="K518" s="36">
        <v>2</v>
      </c>
      <c r="L518" s="317">
        <v>4.544999822974205E-2</v>
      </c>
      <c r="M518" s="317">
        <v>6.8970002233982086E-2</v>
      </c>
      <c r="N518" s="36">
        <v>2</v>
      </c>
      <c r="O518" s="317">
        <v>5.3799999877810478E-3</v>
      </c>
      <c r="P518" s="317">
        <v>6.829999852925539E-3</v>
      </c>
      <c r="Q518" s="36">
        <v>64</v>
      </c>
      <c r="R518" s="317">
        <v>6.4199999906122676E-3</v>
      </c>
      <c r="S518" s="317">
        <v>7.689999882131815E-3</v>
      </c>
      <c r="T518" t="s">
        <v>380</v>
      </c>
      <c r="BA518" s="395">
        <v>1</v>
      </c>
      <c r="BB518" s="396" t="s">
        <v>861</v>
      </c>
      <c r="BC518" t="str">
        <f t="shared" si="91"/>
        <v>RAE</v>
      </c>
      <c r="BD518" t="str">
        <f t="shared" si="92"/>
        <v>NAoMe_initial_disease_group</v>
      </c>
      <c r="BE518" s="397" t="s">
        <v>862</v>
      </c>
      <c r="BF518" t="str">
        <f t="shared" si="93"/>
        <v>DCIS</v>
      </c>
      <c r="BG518">
        <f t="shared" si="94"/>
        <v>2</v>
      </c>
      <c r="BH518" s="398">
        <f t="shared" si="95"/>
        <v>4.544999822974205E-2</v>
      </c>
      <c r="BO518" s="33"/>
    </row>
    <row r="519" spans="1:67">
      <c r="A519" s="316" t="s">
        <v>27</v>
      </c>
      <c r="B519" t="s">
        <v>380</v>
      </c>
      <c r="C519" t="s">
        <v>910</v>
      </c>
      <c r="D519" t="s">
        <v>314</v>
      </c>
      <c r="E519" s="316" t="s">
        <v>43</v>
      </c>
      <c r="F519" s="316" t="s">
        <v>44</v>
      </c>
      <c r="G519" s="316" t="s">
        <v>449</v>
      </c>
      <c r="H519" s="316" t="s">
        <v>320</v>
      </c>
      <c r="I519" s="316" t="s">
        <v>331</v>
      </c>
      <c r="J519" s="316" t="s">
        <v>335</v>
      </c>
      <c r="K519" s="36">
        <v>9</v>
      </c>
      <c r="L519" s="317">
        <v>0.20454999804496771</v>
      </c>
      <c r="M519" s="317">
        <v>0.31033998727798462</v>
      </c>
      <c r="N519" s="36">
        <v>67</v>
      </c>
      <c r="O519" s="317">
        <v>0.18010999262332919</v>
      </c>
      <c r="P519" s="317">
        <v>0.22867000102996829</v>
      </c>
      <c r="Q519" s="36">
        <v>1663</v>
      </c>
      <c r="R519" s="317">
        <v>0.16676999628543851</v>
      </c>
      <c r="S519" s="317">
        <v>0.19988000392913821</v>
      </c>
      <c r="T519" t="s">
        <v>380</v>
      </c>
      <c r="BA519" s="395">
        <v>1</v>
      </c>
      <c r="BB519" s="396" t="s">
        <v>861</v>
      </c>
      <c r="BC519" t="str">
        <f t="shared" si="91"/>
        <v>RAE</v>
      </c>
      <c r="BD519" t="str">
        <f t="shared" si="92"/>
        <v>NAoMe_initial_disease_group</v>
      </c>
      <c r="BE519" s="397" t="s">
        <v>862</v>
      </c>
      <c r="BF519" t="str">
        <f t="shared" si="93"/>
        <v>Early invasive</v>
      </c>
      <c r="BG519">
        <f t="shared" si="94"/>
        <v>9</v>
      </c>
      <c r="BH519" s="398">
        <f t="shared" si="95"/>
        <v>0.20454999804496771</v>
      </c>
      <c r="BO519" s="33"/>
    </row>
    <row r="520" spans="1:67">
      <c r="A520" s="316" t="s">
        <v>27</v>
      </c>
      <c r="B520" t="s">
        <v>380</v>
      </c>
      <c r="C520" t="s">
        <v>910</v>
      </c>
      <c r="D520" t="s">
        <v>314</v>
      </c>
      <c r="E520" s="316" t="s">
        <v>43</v>
      </c>
      <c r="F520" s="316" t="s">
        <v>44</v>
      </c>
      <c r="G520" s="316" t="s">
        <v>449</v>
      </c>
      <c r="H520" s="316" t="s">
        <v>320</v>
      </c>
      <c r="I520" s="316" t="s">
        <v>331</v>
      </c>
      <c r="J520" s="316" t="s">
        <v>337</v>
      </c>
      <c r="K520" s="36">
        <v>15</v>
      </c>
      <c r="L520" s="317">
        <v>0.34090998768806458</v>
      </c>
      <c r="M520" s="317"/>
      <c r="N520" s="36">
        <v>79</v>
      </c>
      <c r="O520" s="317">
        <v>0.21236999332904821</v>
      </c>
      <c r="P520" s="317"/>
      <c r="Q520" s="36">
        <v>1652</v>
      </c>
      <c r="R520" s="317">
        <v>0.1656599938869476</v>
      </c>
      <c r="S520" s="317"/>
      <c r="T520" t="s">
        <v>380</v>
      </c>
      <c r="BA520" s="395">
        <v>1</v>
      </c>
      <c r="BB520" s="396" t="s">
        <v>861</v>
      </c>
      <c r="BC520" t="str">
        <f t="shared" si="91"/>
        <v>RAE</v>
      </c>
      <c r="BD520" t="str">
        <f t="shared" si="92"/>
        <v>NAoMe_initial_disease_group</v>
      </c>
      <c r="BE520" s="397" t="s">
        <v>862</v>
      </c>
      <c r="BF520" t="str">
        <f t="shared" si="93"/>
        <v>Unknown stage</v>
      </c>
      <c r="BG520">
        <f t="shared" si="94"/>
        <v>15</v>
      </c>
      <c r="BH520" s="398">
        <f t="shared" si="95"/>
        <v>0.34090998768806458</v>
      </c>
      <c r="BO520" s="33"/>
    </row>
    <row r="521" spans="1:67">
      <c r="A521" s="316" t="s">
        <v>27</v>
      </c>
      <c r="B521" t="s">
        <v>380</v>
      </c>
      <c r="C521" t="s">
        <v>910</v>
      </c>
      <c r="D521" t="s">
        <v>314</v>
      </c>
      <c r="E521" s="316" t="s">
        <v>43</v>
      </c>
      <c r="F521" s="316" t="s">
        <v>44</v>
      </c>
      <c r="G521" s="316" t="s">
        <v>449</v>
      </c>
      <c r="H521" s="316" t="s">
        <v>320</v>
      </c>
      <c r="I521" s="316" t="s">
        <v>656</v>
      </c>
      <c r="J521" s="316" t="s">
        <v>286</v>
      </c>
      <c r="K521" s="36">
        <v>9</v>
      </c>
      <c r="L521" s="317">
        <v>0.20454999804496771</v>
      </c>
      <c r="M521" s="317">
        <v>0.20454999804496771</v>
      </c>
      <c r="N521" s="36">
        <v>29</v>
      </c>
      <c r="O521" s="317">
        <v>7.7959999442100525E-2</v>
      </c>
      <c r="P521" s="317">
        <v>7.923000305891037E-2</v>
      </c>
      <c r="Q521" s="36">
        <v>492</v>
      </c>
      <c r="R521" s="317">
        <v>4.9339998513460159E-2</v>
      </c>
      <c r="S521" s="317">
        <v>5.1920000463724143E-2</v>
      </c>
      <c r="T521" t="s">
        <v>380</v>
      </c>
      <c r="BA521" s="395">
        <v>1</v>
      </c>
      <c r="BB521" s="396" t="s">
        <v>861</v>
      </c>
      <c r="BC521" t="str">
        <f t="shared" si="91"/>
        <v>RAE</v>
      </c>
      <c r="BD521" t="str">
        <f t="shared" si="92"/>
        <v>NAoMe_initial_ethnicity_grp</v>
      </c>
      <c r="BE521" s="397" t="s">
        <v>862</v>
      </c>
      <c r="BF521" t="str">
        <f t="shared" si="93"/>
        <v>Asian or Asian British</v>
      </c>
      <c r="BG521">
        <f t="shared" si="94"/>
        <v>9</v>
      </c>
      <c r="BH521" s="398">
        <f t="shared" si="95"/>
        <v>0.20454999804496771</v>
      </c>
      <c r="BO521" s="33"/>
    </row>
    <row r="522" spans="1:67">
      <c r="A522" s="316" t="s">
        <v>27</v>
      </c>
      <c r="B522" t="s">
        <v>380</v>
      </c>
      <c r="C522" t="s">
        <v>910</v>
      </c>
      <c r="D522" t="s">
        <v>314</v>
      </c>
      <c r="E522" s="316" t="s">
        <v>43</v>
      </c>
      <c r="F522" s="316" t="s">
        <v>44</v>
      </c>
      <c r="G522" s="316" t="s">
        <v>449</v>
      </c>
      <c r="H522" s="316" t="s">
        <v>320</v>
      </c>
      <c r="I522" s="316" t="s">
        <v>656</v>
      </c>
      <c r="J522" s="316" t="s">
        <v>287</v>
      </c>
      <c r="K522" s="36">
        <v>2</v>
      </c>
      <c r="L522" s="317">
        <v>4.544999822974205E-2</v>
      </c>
      <c r="M522" s="317">
        <v>4.544999822974205E-2</v>
      </c>
      <c r="N522" s="36">
        <v>6</v>
      </c>
      <c r="O522" s="317">
        <v>1.6130000352859501E-2</v>
      </c>
      <c r="P522" s="317">
        <v>1.6389999538660049E-2</v>
      </c>
      <c r="Q522" s="36">
        <v>403</v>
      </c>
      <c r="R522" s="317">
        <v>4.0410000830888748E-2</v>
      </c>
      <c r="S522" s="317">
        <v>4.2520001530647278E-2</v>
      </c>
      <c r="T522" t="s">
        <v>380</v>
      </c>
      <c r="BA522" s="395">
        <v>1</v>
      </c>
      <c r="BB522" s="396" t="s">
        <v>861</v>
      </c>
      <c r="BC522" t="str">
        <f t="shared" si="91"/>
        <v>RAE</v>
      </c>
      <c r="BD522" t="str">
        <f t="shared" si="92"/>
        <v>NAoMe_initial_ethnicity_grp</v>
      </c>
      <c r="BE522" s="397" t="s">
        <v>862</v>
      </c>
      <c r="BF522" t="str">
        <f t="shared" si="93"/>
        <v>Black or Black British</v>
      </c>
      <c r="BG522">
        <f t="shared" si="94"/>
        <v>2</v>
      </c>
      <c r="BH522" s="398">
        <f t="shared" si="95"/>
        <v>4.544999822974205E-2</v>
      </c>
      <c r="BO522" s="33"/>
    </row>
    <row r="523" spans="1:67">
      <c r="A523" s="316" t="s">
        <v>27</v>
      </c>
      <c r="B523" t="s">
        <v>380</v>
      </c>
      <c r="C523" t="s">
        <v>910</v>
      </c>
      <c r="D523" t="s">
        <v>314</v>
      </c>
      <c r="E523" s="316" t="s">
        <v>43</v>
      </c>
      <c r="F523" s="318" t="s">
        <v>44</v>
      </c>
      <c r="G523" s="318" t="s">
        <v>449</v>
      </c>
      <c r="H523" s="318" t="s">
        <v>320</v>
      </c>
      <c r="I523" s="316" t="s">
        <v>656</v>
      </c>
      <c r="J523" s="316" t="s">
        <v>259</v>
      </c>
      <c r="K523" s="36">
        <v>0</v>
      </c>
      <c r="L523" s="317">
        <v>0</v>
      </c>
      <c r="M523" s="317">
        <v>0</v>
      </c>
      <c r="N523" s="36">
        <v>2</v>
      </c>
      <c r="O523" s="317">
        <v>5.3799999877810478E-3</v>
      </c>
      <c r="P523" s="317">
        <v>5.4600001312792301E-3</v>
      </c>
      <c r="Q523" s="36">
        <v>98</v>
      </c>
      <c r="R523" s="317">
        <v>9.8299998790025711E-3</v>
      </c>
      <c r="S523" s="317">
        <v>1.0339999571442601E-2</v>
      </c>
      <c r="T523" t="s">
        <v>380</v>
      </c>
      <c r="BA523" s="395">
        <v>1</v>
      </c>
      <c r="BB523" s="396" t="s">
        <v>861</v>
      </c>
      <c r="BC523" t="str">
        <f t="shared" si="91"/>
        <v>RAE</v>
      </c>
      <c r="BD523" t="str">
        <f t="shared" si="92"/>
        <v>NAoMe_initial_ethnicity_grp</v>
      </c>
      <c r="BE523" s="397" t="s">
        <v>862</v>
      </c>
      <c r="BF523" t="str">
        <f t="shared" si="93"/>
        <v>Mixed</v>
      </c>
      <c r="BG523">
        <f t="shared" si="94"/>
        <v>0</v>
      </c>
      <c r="BH523" s="398">
        <f t="shared" si="95"/>
        <v>0</v>
      </c>
      <c r="BO523" s="33"/>
    </row>
    <row r="524" spans="1:67">
      <c r="A524" s="316" t="s">
        <v>27</v>
      </c>
      <c r="B524" t="s">
        <v>380</v>
      </c>
      <c r="C524" t="s">
        <v>910</v>
      </c>
      <c r="D524" t="s">
        <v>314</v>
      </c>
      <c r="E524" s="316" t="s">
        <v>43</v>
      </c>
      <c r="F524" s="316" t="s">
        <v>44</v>
      </c>
      <c r="G524" s="316" t="s">
        <v>449</v>
      </c>
      <c r="H524" s="316" t="s">
        <v>320</v>
      </c>
      <c r="I524" s="316" t="s">
        <v>656</v>
      </c>
      <c r="J524" s="316" t="s">
        <v>288</v>
      </c>
      <c r="K524" s="36">
        <v>2</v>
      </c>
      <c r="L524" s="317">
        <v>4.544999822974205E-2</v>
      </c>
      <c r="M524" s="317">
        <v>4.544999822974205E-2</v>
      </c>
      <c r="N524" s="36">
        <v>7</v>
      </c>
      <c r="O524" s="317">
        <v>1.8820000812411308E-2</v>
      </c>
      <c r="P524" s="317">
        <v>1.913000084459782E-2</v>
      </c>
      <c r="Q524" s="36">
        <v>246</v>
      </c>
      <c r="R524" s="317">
        <v>2.466999925673008E-2</v>
      </c>
      <c r="S524" s="317">
        <v>2.5960000231862072E-2</v>
      </c>
      <c r="T524" t="s">
        <v>380</v>
      </c>
      <c r="BA524" s="395">
        <v>1</v>
      </c>
      <c r="BB524" s="396" t="s">
        <v>861</v>
      </c>
      <c r="BC524" t="str">
        <f t="shared" si="91"/>
        <v>RAE</v>
      </c>
      <c r="BD524" t="str">
        <f t="shared" si="92"/>
        <v>NAoMe_initial_ethnicity_grp</v>
      </c>
      <c r="BE524" s="397" t="s">
        <v>862</v>
      </c>
      <c r="BF524" t="str">
        <f t="shared" si="93"/>
        <v>Other Ethnic Group</v>
      </c>
      <c r="BG524">
        <f t="shared" si="94"/>
        <v>2</v>
      </c>
      <c r="BH524" s="398">
        <f t="shared" si="95"/>
        <v>4.544999822974205E-2</v>
      </c>
      <c r="BO524" s="33"/>
    </row>
    <row r="525" spans="1:67">
      <c r="A525" s="316" t="s">
        <v>27</v>
      </c>
      <c r="B525" t="s">
        <v>380</v>
      </c>
      <c r="C525" t="s">
        <v>910</v>
      </c>
      <c r="D525" t="s">
        <v>314</v>
      </c>
      <c r="E525" s="316" t="s">
        <v>43</v>
      </c>
      <c r="F525" s="316" t="s">
        <v>44</v>
      </c>
      <c r="G525" s="316" t="s">
        <v>449</v>
      </c>
      <c r="H525" s="316" t="s">
        <v>320</v>
      </c>
      <c r="I525" s="316" t="s">
        <v>656</v>
      </c>
      <c r="J525" s="316" t="s">
        <v>260</v>
      </c>
      <c r="K525" s="36">
        <v>0</v>
      </c>
      <c r="L525" s="317">
        <v>0</v>
      </c>
      <c r="M525" s="317"/>
      <c r="N525" s="36">
        <v>6</v>
      </c>
      <c r="O525" s="317">
        <v>1.6130000352859501E-2</v>
      </c>
      <c r="P525" s="317"/>
      <c r="Q525" s="36">
        <v>495</v>
      </c>
      <c r="R525" s="317">
        <v>4.9639999866485603E-2</v>
      </c>
      <c r="S525" s="317"/>
      <c r="T525" t="s">
        <v>380</v>
      </c>
      <c r="BA525" s="395">
        <v>1</v>
      </c>
      <c r="BB525" s="396" t="s">
        <v>861</v>
      </c>
      <c r="BC525" t="str">
        <f t="shared" si="91"/>
        <v>RAE</v>
      </c>
      <c r="BD525" t="str">
        <f t="shared" si="92"/>
        <v>NAoMe_initial_ethnicity_grp</v>
      </c>
      <c r="BE525" s="397" t="s">
        <v>862</v>
      </c>
      <c r="BF525" t="str">
        <f t="shared" si="93"/>
        <v>Unknown</v>
      </c>
      <c r="BG525">
        <f t="shared" si="94"/>
        <v>0</v>
      </c>
      <c r="BH525" s="398">
        <f t="shared" si="95"/>
        <v>0</v>
      </c>
      <c r="BO525" s="33"/>
    </row>
    <row r="526" spans="1:67">
      <c r="A526" s="316" t="s">
        <v>27</v>
      </c>
      <c r="B526" t="s">
        <v>380</v>
      </c>
      <c r="C526" t="s">
        <v>910</v>
      </c>
      <c r="D526" t="s">
        <v>314</v>
      </c>
      <c r="E526" s="316" t="s">
        <v>43</v>
      </c>
      <c r="F526" s="316" t="s">
        <v>44</v>
      </c>
      <c r="G526" s="316" t="s">
        <v>449</v>
      </c>
      <c r="H526" s="316" t="s">
        <v>320</v>
      </c>
      <c r="I526" s="316" t="s">
        <v>656</v>
      </c>
      <c r="J526" s="316" t="s">
        <v>258</v>
      </c>
      <c r="K526" s="36">
        <v>31</v>
      </c>
      <c r="L526" s="317">
        <v>0.70455002784729004</v>
      </c>
      <c r="M526" s="317">
        <v>0.70455002784729004</v>
      </c>
      <c r="N526" s="36">
        <v>322</v>
      </c>
      <c r="O526" s="317">
        <v>0.86558997631072998</v>
      </c>
      <c r="P526" s="317">
        <v>0.87977999448776245</v>
      </c>
      <c r="Q526" s="36">
        <v>8238</v>
      </c>
      <c r="R526" s="317">
        <v>0.82611000537872314</v>
      </c>
      <c r="S526" s="317">
        <v>0.86926001310348511</v>
      </c>
      <c r="T526" t="s">
        <v>380</v>
      </c>
      <c r="BA526" s="395">
        <v>1</v>
      </c>
      <c r="BB526" s="396" t="s">
        <v>861</v>
      </c>
      <c r="BC526" t="str">
        <f t="shared" si="91"/>
        <v>RAE</v>
      </c>
      <c r="BD526" t="str">
        <f t="shared" si="92"/>
        <v>NAoMe_initial_ethnicity_grp</v>
      </c>
      <c r="BE526" s="397" t="s">
        <v>862</v>
      </c>
      <c r="BF526" t="str">
        <f t="shared" si="93"/>
        <v>White</v>
      </c>
      <c r="BG526">
        <f t="shared" si="94"/>
        <v>31</v>
      </c>
      <c r="BH526" s="398">
        <f t="shared" si="95"/>
        <v>0.70455002784729004</v>
      </c>
      <c r="BO526" s="33"/>
    </row>
    <row r="527" spans="1:67">
      <c r="A527" s="316" t="s">
        <v>27</v>
      </c>
      <c r="B527" t="s">
        <v>380</v>
      </c>
      <c r="C527" t="s">
        <v>910</v>
      </c>
      <c r="D527" t="s">
        <v>314</v>
      </c>
      <c r="E527" s="316" t="s">
        <v>43</v>
      </c>
      <c r="F527" s="316" t="s">
        <v>44</v>
      </c>
      <c r="G527" s="316" t="s">
        <v>449</v>
      </c>
      <c r="H527" s="316" t="s">
        <v>320</v>
      </c>
      <c r="I527" s="316" t="s">
        <v>657</v>
      </c>
      <c r="J527" s="316" t="s">
        <v>817</v>
      </c>
      <c r="K527" s="36">
        <v>42</v>
      </c>
      <c r="L527" s="317">
        <v>0.95455002784729004</v>
      </c>
      <c r="M527" s="317"/>
      <c r="N527" s="36">
        <v>360</v>
      </c>
      <c r="O527" s="317">
        <v>0.96773999929428101</v>
      </c>
      <c r="P527" s="317"/>
      <c r="Q527" s="36">
        <v>9359</v>
      </c>
      <c r="R527" s="317">
        <v>0.93853002786636353</v>
      </c>
      <c r="S527" s="317"/>
      <c r="T527" t="s">
        <v>380</v>
      </c>
      <c r="BA527" s="395">
        <v>1</v>
      </c>
      <c r="BB527" s="396" t="s">
        <v>861</v>
      </c>
      <c r="BC527" t="str">
        <f t="shared" si="91"/>
        <v>RAE</v>
      </c>
      <c r="BD527" t="str">
        <f t="shared" si="92"/>
        <v>NAoMe_initial_final_route</v>
      </c>
      <c r="BE527" s="397" t="s">
        <v>862</v>
      </c>
      <c r="BF527" t="str">
        <f t="shared" si="93"/>
        <v>Not screened</v>
      </c>
      <c r="BG527">
        <f t="shared" si="94"/>
        <v>42</v>
      </c>
      <c r="BH527" s="398">
        <f t="shared" si="95"/>
        <v>0.95455002784729004</v>
      </c>
      <c r="BO527" s="33"/>
    </row>
    <row r="528" spans="1:67">
      <c r="A528" s="316" t="s">
        <v>27</v>
      </c>
      <c r="B528" t="s">
        <v>380</v>
      </c>
      <c r="C528" t="s">
        <v>910</v>
      </c>
      <c r="D528" t="s">
        <v>314</v>
      </c>
      <c r="E528" s="316" t="s">
        <v>43</v>
      </c>
      <c r="F528" s="316" t="s">
        <v>44</v>
      </c>
      <c r="G528" s="316" t="s">
        <v>449</v>
      </c>
      <c r="H528" s="316" t="s">
        <v>320</v>
      </c>
      <c r="I528" s="316" t="s">
        <v>657</v>
      </c>
      <c r="J528" s="316" t="s">
        <v>352</v>
      </c>
      <c r="K528" s="36">
        <v>2</v>
      </c>
      <c r="L528" s="317">
        <v>4.544999822974205E-2</v>
      </c>
      <c r="M528" s="317"/>
      <c r="N528" s="36">
        <v>12</v>
      </c>
      <c r="O528" s="317">
        <v>3.2260000705718987E-2</v>
      </c>
      <c r="P528" s="317"/>
      <c r="Q528" s="36">
        <v>613</v>
      </c>
      <c r="R528" s="317">
        <v>6.1469998210668557E-2</v>
      </c>
      <c r="S528" s="317"/>
      <c r="T528" t="s">
        <v>380</v>
      </c>
      <c r="BA528" s="395">
        <v>1</v>
      </c>
      <c r="BB528" s="396" t="s">
        <v>861</v>
      </c>
      <c r="BC528" t="str">
        <f t="shared" si="91"/>
        <v>RAE</v>
      </c>
      <c r="BD528" t="str">
        <f t="shared" si="92"/>
        <v>NAoMe_initial_final_route</v>
      </c>
      <c r="BE528" s="397" t="s">
        <v>862</v>
      </c>
      <c r="BF528" t="str">
        <f t="shared" si="93"/>
        <v>Screening</v>
      </c>
      <c r="BG528">
        <f t="shared" si="94"/>
        <v>2</v>
      </c>
      <c r="BH528" s="398">
        <f t="shared" si="95"/>
        <v>4.544999822974205E-2</v>
      </c>
      <c r="BO528" s="33"/>
    </row>
    <row r="529" spans="1:67">
      <c r="A529" s="316" t="s">
        <v>27</v>
      </c>
      <c r="B529" t="s">
        <v>380</v>
      </c>
      <c r="C529" t="s">
        <v>910</v>
      </c>
      <c r="D529" t="s">
        <v>314</v>
      </c>
      <c r="E529" s="316" t="s">
        <v>43</v>
      </c>
      <c r="F529" s="316" t="s">
        <v>44</v>
      </c>
      <c r="G529" s="316" t="s">
        <v>449</v>
      </c>
      <c r="H529" s="316" t="s">
        <v>320</v>
      </c>
      <c r="I529" s="316" t="s">
        <v>303</v>
      </c>
      <c r="J529" s="316" t="s">
        <v>308</v>
      </c>
      <c r="K529" s="36">
        <v>15</v>
      </c>
      <c r="L529" s="317">
        <v>0.34090998768806458</v>
      </c>
      <c r="M529" s="317"/>
      <c r="N529" s="36">
        <v>79</v>
      </c>
      <c r="O529" s="317">
        <v>0.21236999332904821</v>
      </c>
      <c r="P529" s="317"/>
      <c r="Q529" s="36">
        <v>1652</v>
      </c>
      <c r="R529" s="317">
        <v>0.1656599938869476</v>
      </c>
      <c r="S529" s="317"/>
      <c r="T529" t="s">
        <v>380</v>
      </c>
      <c r="BA529" s="395">
        <v>1</v>
      </c>
      <c r="BB529" s="396" t="s">
        <v>861</v>
      </c>
      <c r="BC529" t="str">
        <f t="shared" si="91"/>
        <v>RAE</v>
      </c>
      <c r="BD529" t="str">
        <f t="shared" si="92"/>
        <v>NAoMe_initial_final_stage_tum</v>
      </c>
      <c r="BE529" s="397" t="s">
        <v>862</v>
      </c>
      <c r="BF529" t="str">
        <f t="shared" si="93"/>
        <v>Not staged/Unstated</v>
      </c>
      <c r="BG529">
        <f t="shared" si="94"/>
        <v>15</v>
      </c>
      <c r="BH529" s="398">
        <f t="shared" si="95"/>
        <v>0.34090998768806458</v>
      </c>
      <c r="BO529" s="33"/>
    </row>
    <row r="530" spans="1:67">
      <c r="A530" s="316" t="s">
        <v>27</v>
      </c>
      <c r="B530" t="s">
        <v>380</v>
      </c>
      <c r="C530" t="s">
        <v>910</v>
      </c>
      <c r="D530" t="s">
        <v>314</v>
      </c>
      <c r="E530" s="316" t="s">
        <v>43</v>
      </c>
      <c r="F530" s="316" t="s">
        <v>44</v>
      </c>
      <c r="G530" s="316" t="s">
        <v>449</v>
      </c>
      <c r="H530" s="316" t="s">
        <v>320</v>
      </c>
      <c r="I530" s="316" t="s">
        <v>303</v>
      </c>
      <c r="J530" s="316" t="s">
        <v>304</v>
      </c>
      <c r="K530" s="36">
        <v>2</v>
      </c>
      <c r="L530" s="317">
        <v>4.544999822974205E-2</v>
      </c>
      <c r="M530" s="317">
        <v>6.8970002233982086E-2</v>
      </c>
      <c r="N530" s="36">
        <v>2</v>
      </c>
      <c r="O530" s="317">
        <v>5.3799999877810478E-3</v>
      </c>
      <c r="P530" s="317">
        <v>6.829999852925539E-3</v>
      </c>
      <c r="Q530" s="36">
        <v>64</v>
      </c>
      <c r="R530" s="317">
        <v>6.4199999906122676E-3</v>
      </c>
      <c r="S530" s="317">
        <v>7.689999882131815E-3</v>
      </c>
      <c r="T530" t="s">
        <v>380</v>
      </c>
      <c r="BA530" s="395">
        <v>1</v>
      </c>
      <c r="BB530" s="396" t="s">
        <v>861</v>
      </c>
      <c r="BC530" t="str">
        <f t="shared" si="91"/>
        <v>RAE</v>
      </c>
      <c r="BD530" t="str">
        <f t="shared" si="92"/>
        <v>NAoMe_initial_final_stage_tum</v>
      </c>
      <c r="BE530" s="397" t="s">
        <v>862</v>
      </c>
      <c r="BF530" t="str">
        <f t="shared" si="93"/>
        <v>Stage 0</v>
      </c>
      <c r="BG530">
        <f t="shared" si="94"/>
        <v>2</v>
      </c>
      <c r="BH530" s="398">
        <f t="shared" si="95"/>
        <v>4.544999822974205E-2</v>
      </c>
      <c r="BO530" s="33"/>
    </row>
    <row r="531" spans="1:67">
      <c r="A531" s="316" t="s">
        <v>27</v>
      </c>
      <c r="B531" t="s">
        <v>380</v>
      </c>
      <c r="C531" t="s">
        <v>910</v>
      </c>
      <c r="D531" t="s">
        <v>314</v>
      </c>
      <c r="E531" s="316" t="s">
        <v>43</v>
      </c>
      <c r="F531" s="316" t="s">
        <v>44</v>
      </c>
      <c r="G531" s="316" t="s">
        <v>449</v>
      </c>
      <c r="H531" s="316" t="s">
        <v>320</v>
      </c>
      <c r="I531" s="316" t="s">
        <v>303</v>
      </c>
      <c r="J531" s="316" t="s">
        <v>305</v>
      </c>
      <c r="K531" s="36">
        <v>2</v>
      </c>
      <c r="L531" s="317">
        <v>4.544999822974205E-2</v>
      </c>
      <c r="M531" s="317">
        <v>6.8970002233982086E-2</v>
      </c>
      <c r="N531" s="36">
        <v>19</v>
      </c>
      <c r="O531" s="317">
        <v>5.1079999655485153E-2</v>
      </c>
      <c r="P531" s="317">
        <v>6.4850002527236938E-2</v>
      </c>
      <c r="Q531" s="36">
        <v>359</v>
      </c>
      <c r="R531" s="317">
        <v>3.5999998450279243E-2</v>
      </c>
      <c r="S531" s="317">
        <v>4.3150000274181373E-2</v>
      </c>
      <c r="T531" t="s">
        <v>380</v>
      </c>
      <c r="BA531" s="395">
        <v>1</v>
      </c>
      <c r="BB531" s="396" t="s">
        <v>861</v>
      </c>
      <c r="BC531" t="str">
        <f t="shared" si="91"/>
        <v>RAE</v>
      </c>
      <c r="BD531" t="str">
        <f t="shared" si="92"/>
        <v>NAoMe_initial_final_stage_tum</v>
      </c>
      <c r="BE531" s="397" t="s">
        <v>862</v>
      </c>
      <c r="BF531" t="str">
        <f t="shared" si="93"/>
        <v>Stage 1</v>
      </c>
      <c r="BG531">
        <f t="shared" si="94"/>
        <v>2</v>
      </c>
      <c r="BH531" s="398">
        <f t="shared" si="95"/>
        <v>4.544999822974205E-2</v>
      </c>
      <c r="BO531" s="33"/>
    </row>
    <row r="532" spans="1:67">
      <c r="A532" s="316" t="s">
        <v>27</v>
      </c>
      <c r="B532" t="s">
        <v>380</v>
      </c>
      <c r="C532" t="s">
        <v>910</v>
      </c>
      <c r="D532" t="s">
        <v>314</v>
      </c>
      <c r="E532" s="316" t="s">
        <v>43</v>
      </c>
      <c r="F532" s="316" t="s">
        <v>44</v>
      </c>
      <c r="G532" s="316" t="s">
        <v>449</v>
      </c>
      <c r="H532" s="316" t="s">
        <v>320</v>
      </c>
      <c r="I532" s="316" t="s">
        <v>303</v>
      </c>
      <c r="J532" s="316" t="s">
        <v>306</v>
      </c>
      <c r="K532" s="36">
        <v>2</v>
      </c>
      <c r="L532" s="317">
        <v>4.544999822974205E-2</v>
      </c>
      <c r="M532" s="317">
        <v>6.8970002233982086E-2</v>
      </c>
      <c r="N532" s="36">
        <v>30</v>
      </c>
      <c r="O532" s="317">
        <v>8.0650001764297485E-2</v>
      </c>
      <c r="P532" s="317">
        <v>0.1023899987339973</v>
      </c>
      <c r="Q532" s="36">
        <v>996</v>
      </c>
      <c r="R532" s="317">
        <v>9.9880002439022064E-2</v>
      </c>
      <c r="S532" s="317">
        <v>0.11970999836921691</v>
      </c>
      <c r="T532" t="s">
        <v>380</v>
      </c>
      <c r="BA532" s="395">
        <v>1</v>
      </c>
      <c r="BB532" s="396" t="s">
        <v>861</v>
      </c>
      <c r="BC532" t="str">
        <f t="shared" si="91"/>
        <v>RAE</v>
      </c>
      <c r="BD532" t="str">
        <f t="shared" si="92"/>
        <v>NAoMe_initial_final_stage_tum</v>
      </c>
      <c r="BE532" s="397" t="s">
        <v>862</v>
      </c>
      <c r="BF532" t="str">
        <f t="shared" si="93"/>
        <v>Stage 2</v>
      </c>
      <c r="BG532">
        <f t="shared" si="94"/>
        <v>2</v>
      </c>
      <c r="BH532" s="398">
        <f t="shared" si="95"/>
        <v>4.544999822974205E-2</v>
      </c>
      <c r="BO532" s="33"/>
    </row>
    <row r="533" spans="1:67">
      <c r="A533" s="316" t="s">
        <v>27</v>
      </c>
      <c r="B533" t="s">
        <v>380</v>
      </c>
      <c r="C533" t="s">
        <v>910</v>
      </c>
      <c r="D533" t="s">
        <v>314</v>
      </c>
      <c r="E533" s="316" t="s">
        <v>43</v>
      </c>
      <c r="F533" s="316" t="s">
        <v>44</v>
      </c>
      <c r="G533" s="316" t="s">
        <v>449</v>
      </c>
      <c r="H533" s="316" t="s">
        <v>320</v>
      </c>
      <c r="I533" s="316" t="s">
        <v>303</v>
      </c>
      <c r="J533" s="316" t="s">
        <v>307</v>
      </c>
      <c r="K533" s="36">
        <v>6</v>
      </c>
      <c r="L533" s="317">
        <v>0.13636000454425809</v>
      </c>
      <c r="M533" s="317">
        <v>0.20690000057220459</v>
      </c>
      <c r="N533" s="36">
        <v>30</v>
      </c>
      <c r="O533" s="317">
        <v>8.0650001764297485E-2</v>
      </c>
      <c r="P533" s="317">
        <v>0.1023899987339973</v>
      </c>
      <c r="Q533" s="36">
        <v>742</v>
      </c>
      <c r="R533" s="317">
        <v>7.4409998953342438E-2</v>
      </c>
      <c r="S533" s="317">
        <v>8.9180000126361847E-2</v>
      </c>
      <c r="T533" t="s">
        <v>380</v>
      </c>
      <c r="BA533" s="395">
        <v>1</v>
      </c>
      <c r="BB533" s="396" t="s">
        <v>861</v>
      </c>
      <c r="BC533" t="str">
        <f t="shared" si="91"/>
        <v>RAE</v>
      </c>
      <c r="BD533" t="str">
        <f t="shared" si="92"/>
        <v>NAoMe_initial_final_stage_tum</v>
      </c>
      <c r="BE533" s="397" t="s">
        <v>862</v>
      </c>
      <c r="BF533" t="str">
        <f t="shared" si="93"/>
        <v>Stage 3</v>
      </c>
      <c r="BG533">
        <f t="shared" si="94"/>
        <v>6</v>
      </c>
      <c r="BH533" s="398">
        <f t="shared" si="95"/>
        <v>0.13636000454425809</v>
      </c>
      <c r="BO533" s="33"/>
    </row>
    <row r="534" spans="1:67">
      <c r="A534" s="316" t="s">
        <v>27</v>
      </c>
      <c r="B534" t="s">
        <v>380</v>
      </c>
      <c r="C534" t="s">
        <v>910</v>
      </c>
      <c r="D534" t="s">
        <v>314</v>
      </c>
      <c r="E534" s="316" t="s">
        <v>43</v>
      </c>
      <c r="F534" s="316" t="s">
        <v>44</v>
      </c>
      <c r="G534" s="316" t="s">
        <v>449</v>
      </c>
      <c r="H534" s="316" t="s">
        <v>320</v>
      </c>
      <c r="I534" s="316" t="s">
        <v>303</v>
      </c>
      <c r="J534" s="316" t="s">
        <v>336</v>
      </c>
      <c r="K534" s="36">
        <v>17</v>
      </c>
      <c r="L534" s="317">
        <v>0.38635998964309692</v>
      </c>
      <c r="M534" s="317">
        <v>0.58621001243591309</v>
      </c>
      <c r="N534" s="36">
        <v>212</v>
      </c>
      <c r="O534" s="317">
        <v>0.56989002227783203</v>
      </c>
      <c r="P534" s="317">
        <v>0.72355002164840698</v>
      </c>
      <c r="Q534" s="36">
        <v>6159</v>
      </c>
      <c r="R534" s="317">
        <v>0.6176300048828125</v>
      </c>
      <c r="S534" s="317">
        <v>0.74026000499725342</v>
      </c>
      <c r="T534" t="s">
        <v>380</v>
      </c>
      <c r="BA534" s="395">
        <v>1</v>
      </c>
      <c r="BB534" s="396" t="s">
        <v>861</v>
      </c>
      <c r="BC534" t="str">
        <f t="shared" si="91"/>
        <v>RAE</v>
      </c>
      <c r="BD534" t="str">
        <f t="shared" si="92"/>
        <v>NAoMe_initial_final_stage_tum</v>
      </c>
      <c r="BE534" s="397" t="s">
        <v>862</v>
      </c>
      <c r="BF534" t="str">
        <f t="shared" si="93"/>
        <v>Stage 4</v>
      </c>
      <c r="BG534">
        <f t="shared" si="94"/>
        <v>17</v>
      </c>
      <c r="BH534" s="398">
        <f t="shared" si="95"/>
        <v>0.38635998964309692</v>
      </c>
      <c r="BO534" s="33"/>
    </row>
    <row r="535" spans="1:67">
      <c r="A535" s="316" t="s">
        <v>27</v>
      </c>
      <c r="B535" t="s">
        <v>380</v>
      </c>
      <c r="C535" t="s">
        <v>910</v>
      </c>
      <c r="D535" t="s">
        <v>314</v>
      </c>
      <c r="E535" s="316" t="s">
        <v>43</v>
      </c>
      <c r="F535" s="316" t="s">
        <v>44</v>
      </c>
      <c r="G535" s="316" t="s">
        <v>449</v>
      </c>
      <c r="H535" s="316" t="s">
        <v>320</v>
      </c>
      <c r="I535" s="316" t="s">
        <v>342</v>
      </c>
      <c r="J535" s="316" t="s">
        <v>343</v>
      </c>
      <c r="K535" s="36">
        <v>15</v>
      </c>
      <c r="L535" s="317">
        <v>0.34090998768806458</v>
      </c>
      <c r="M535" s="317"/>
      <c r="N535" s="36">
        <v>79</v>
      </c>
      <c r="O535" s="317">
        <v>0.21236999332904821</v>
      </c>
      <c r="P535" s="317"/>
      <c r="Q535" s="36">
        <v>1652</v>
      </c>
      <c r="R535" s="317">
        <v>0.1656599938869476</v>
      </c>
      <c r="S535" s="317"/>
      <c r="T535" t="s">
        <v>380</v>
      </c>
      <c r="BA535" s="395">
        <v>1</v>
      </c>
      <c r="BB535" s="396" t="s">
        <v>861</v>
      </c>
      <c r="BC535" t="str">
        <f t="shared" si="91"/>
        <v>RAE</v>
      </c>
      <c r="BD535" t="str">
        <f t="shared" si="92"/>
        <v>NAoMe_initial_final_stage_tum_grp</v>
      </c>
      <c r="BE535" s="397" t="s">
        <v>862</v>
      </c>
      <c r="BF535" t="str">
        <f t="shared" si="93"/>
        <v>MBC in HESAPC</v>
      </c>
      <c r="BG535">
        <f t="shared" si="94"/>
        <v>15</v>
      </c>
      <c r="BH535" s="398">
        <f t="shared" si="95"/>
        <v>0.34090998768806458</v>
      </c>
      <c r="BO535" s="33"/>
    </row>
    <row r="536" spans="1:67">
      <c r="A536" s="316" t="s">
        <v>27</v>
      </c>
      <c r="B536" t="s">
        <v>380</v>
      </c>
      <c r="C536" t="s">
        <v>910</v>
      </c>
      <c r="D536" t="s">
        <v>314</v>
      </c>
      <c r="E536" s="316" t="s">
        <v>43</v>
      </c>
      <c r="F536" s="316" t="s">
        <v>44</v>
      </c>
      <c r="G536" s="316" t="s">
        <v>449</v>
      </c>
      <c r="H536" s="316" t="s">
        <v>320</v>
      </c>
      <c r="I536" s="316" t="s">
        <v>342</v>
      </c>
      <c r="J536" s="316" t="s">
        <v>344</v>
      </c>
      <c r="K536" s="36">
        <v>13</v>
      </c>
      <c r="L536" s="317">
        <v>0.29545000195503229</v>
      </c>
      <c r="M536" s="317">
        <v>0.44828000664710999</v>
      </c>
      <c r="N536" s="36">
        <v>83</v>
      </c>
      <c r="O536" s="317">
        <v>0.2231200039386749</v>
      </c>
      <c r="P536" s="317">
        <v>0.28327998518943792</v>
      </c>
      <c r="Q536" s="36">
        <v>2161</v>
      </c>
      <c r="R536" s="317">
        <v>0.2167100012302399</v>
      </c>
      <c r="S536" s="317">
        <v>0.25973999500274658</v>
      </c>
      <c r="T536" t="s">
        <v>380</v>
      </c>
      <c r="BA536" s="395">
        <v>1</v>
      </c>
      <c r="BB536" s="396" t="s">
        <v>861</v>
      </c>
      <c r="BC536" t="str">
        <f t="shared" si="91"/>
        <v>RAE</v>
      </c>
      <c r="BD536" t="str">
        <f t="shared" si="92"/>
        <v>NAoMe_initial_final_stage_tum_grp</v>
      </c>
      <c r="BE536" s="397" t="s">
        <v>862</v>
      </c>
      <c r="BF536" t="str">
        <f t="shared" si="93"/>
        <v>Stage 0-3</v>
      </c>
      <c r="BG536">
        <f t="shared" si="94"/>
        <v>13</v>
      </c>
      <c r="BH536" s="398">
        <f t="shared" si="95"/>
        <v>0.29545000195503229</v>
      </c>
      <c r="BO536" s="33"/>
    </row>
    <row r="537" spans="1:67">
      <c r="A537" s="316" t="s">
        <v>27</v>
      </c>
      <c r="B537" t="s">
        <v>380</v>
      </c>
      <c r="C537" t="s">
        <v>910</v>
      </c>
      <c r="D537" t="s">
        <v>314</v>
      </c>
      <c r="E537" s="316" t="s">
        <v>43</v>
      </c>
      <c r="F537" s="316" t="s">
        <v>44</v>
      </c>
      <c r="G537" s="316" t="s">
        <v>449</v>
      </c>
      <c r="H537" s="316" t="s">
        <v>320</v>
      </c>
      <c r="I537" s="316" t="s">
        <v>342</v>
      </c>
      <c r="J537" s="316" t="s">
        <v>336</v>
      </c>
      <c r="K537" s="36">
        <v>16</v>
      </c>
      <c r="L537" s="317">
        <v>0.36364001035690308</v>
      </c>
      <c r="M537" s="317">
        <v>0.5517200231552124</v>
      </c>
      <c r="N537" s="36">
        <v>210</v>
      </c>
      <c r="O537" s="317">
        <v>0.56452000141143799</v>
      </c>
      <c r="P537" s="317">
        <v>0.71671998500823975</v>
      </c>
      <c r="Q537" s="36">
        <v>6159</v>
      </c>
      <c r="R537" s="317">
        <v>0.6176300048828125</v>
      </c>
      <c r="S537" s="317">
        <v>0.74026000499725342</v>
      </c>
      <c r="T537" t="s">
        <v>380</v>
      </c>
      <c r="BA537" s="395">
        <v>1</v>
      </c>
      <c r="BB537" s="396" t="s">
        <v>861</v>
      </c>
      <c r="BC537" t="str">
        <f t="shared" si="91"/>
        <v>RAE</v>
      </c>
      <c r="BD537" t="str">
        <f t="shared" si="92"/>
        <v>NAoMe_initial_final_stage_tum_grp</v>
      </c>
      <c r="BE537" s="397" t="s">
        <v>862</v>
      </c>
      <c r="BF537" t="str">
        <f t="shared" si="93"/>
        <v>Stage 4</v>
      </c>
      <c r="BG537">
        <f t="shared" si="94"/>
        <v>16</v>
      </c>
      <c r="BH537" s="398">
        <f t="shared" si="95"/>
        <v>0.36364001035690308</v>
      </c>
      <c r="BO537" s="33"/>
    </row>
    <row r="538" spans="1:67">
      <c r="A538" s="316" t="s">
        <v>27</v>
      </c>
      <c r="B538" t="s">
        <v>380</v>
      </c>
      <c r="C538" t="s">
        <v>910</v>
      </c>
      <c r="D538" t="s">
        <v>314</v>
      </c>
      <c r="E538" s="316" t="s">
        <v>43</v>
      </c>
      <c r="F538" s="316" t="s">
        <v>44</v>
      </c>
      <c r="G538" s="316" t="s">
        <v>449</v>
      </c>
      <c r="H538" s="316" t="s">
        <v>320</v>
      </c>
      <c r="I538" s="316" t="s">
        <v>658</v>
      </c>
      <c r="J538" s="316" t="s">
        <v>345</v>
      </c>
      <c r="K538" s="36">
        <v>44</v>
      </c>
      <c r="L538" s="317">
        <v>1</v>
      </c>
      <c r="M538" s="317"/>
      <c r="N538" s="36">
        <v>372</v>
      </c>
      <c r="O538" s="317">
        <v>1</v>
      </c>
      <c r="P538" s="317"/>
      <c r="Q538" s="36">
        <v>9972</v>
      </c>
      <c r="R538" s="317">
        <v>1</v>
      </c>
      <c r="S538" s="317"/>
      <c r="T538" t="s">
        <v>380</v>
      </c>
      <c r="BA538" s="395">
        <v>1</v>
      </c>
      <c r="BB538" s="396" t="s">
        <v>861</v>
      </c>
      <c r="BC538" t="str">
        <f t="shared" si="91"/>
        <v>RAE</v>
      </c>
      <c r="BD538" t="str">
        <f t="shared" si="92"/>
        <v>NAoMe_initial_final_who_ps</v>
      </c>
      <c r="BE538" s="397" t="s">
        <v>862</v>
      </c>
      <c r="BF538" t="str">
        <f t="shared" si="93"/>
        <v>Not recorded</v>
      </c>
      <c r="BG538">
        <f t="shared" si="94"/>
        <v>44</v>
      </c>
      <c r="BH538" s="398">
        <f t="shared" si="95"/>
        <v>1</v>
      </c>
      <c r="BO538" s="33"/>
    </row>
    <row r="539" spans="1:67">
      <c r="A539" s="316" t="s">
        <v>27</v>
      </c>
      <c r="B539" t="s">
        <v>380</v>
      </c>
      <c r="C539" t="s">
        <v>910</v>
      </c>
      <c r="D539" t="s">
        <v>314</v>
      </c>
      <c r="E539" s="316" t="s">
        <v>43</v>
      </c>
      <c r="F539" s="316" t="s">
        <v>44</v>
      </c>
      <c r="G539" s="316" t="s">
        <v>449</v>
      </c>
      <c r="H539" s="316" t="s">
        <v>320</v>
      </c>
      <c r="I539" s="316" t="s">
        <v>291</v>
      </c>
      <c r="J539" s="316" t="s">
        <v>313</v>
      </c>
      <c r="K539" s="36">
        <v>44</v>
      </c>
      <c r="L539" s="317">
        <v>1</v>
      </c>
      <c r="M539" s="317"/>
      <c r="N539" s="36">
        <v>370</v>
      </c>
      <c r="O539" s="317">
        <v>0.99462002515792847</v>
      </c>
      <c r="P539" s="317"/>
      <c r="Q539" s="36">
        <v>9846</v>
      </c>
      <c r="R539" s="317">
        <v>0.98736000061035156</v>
      </c>
      <c r="S539" s="317"/>
      <c r="T539" t="s">
        <v>380</v>
      </c>
      <c r="BA539" s="395">
        <v>1</v>
      </c>
      <c r="BB539" s="396" t="s">
        <v>861</v>
      </c>
      <c r="BC539" t="str">
        <f t="shared" si="91"/>
        <v>RAE</v>
      </c>
      <c r="BD539" t="str">
        <f t="shared" si="92"/>
        <v>NAoMe_initial_gender</v>
      </c>
      <c r="BE539" s="397" t="s">
        <v>862</v>
      </c>
      <c r="BF539" t="str">
        <f t="shared" si="93"/>
        <v>Female</v>
      </c>
      <c r="BG539">
        <f t="shared" si="94"/>
        <v>44</v>
      </c>
      <c r="BH539" s="398">
        <f t="shared" si="95"/>
        <v>1</v>
      </c>
      <c r="BO539" s="33"/>
    </row>
    <row r="540" spans="1:67">
      <c r="A540" s="316" t="s">
        <v>27</v>
      </c>
      <c r="B540" t="s">
        <v>380</v>
      </c>
      <c r="C540" t="s">
        <v>910</v>
      </c>
      <c r="D540" t="s">
        <v>314</v>
      </c>
      <c r="E540" s="316" t="s">
        <v>43</v>
      </c>
      <c r="F540" s="316" t="s">
        <v>44</v>
      </c>
      <c r="G540" s="316" t="s">
        <v>449</v>
      </c>
      <c r="H540" s="316" t="s">
        <v>320</v>
      </c>
      <c r="I540" s="316" t="s">
        <v>291</v>
      </c>
      <c r="J540" s="316" t="s">
        <v>293</v>
      </c>
      <c r="K540" s="36">
        <v>0</v>
      </c>
      <c r="L540" s="317">
        <v>0</v>
      </c>
      <c r="M540" s="317"/>
      <c r="N540" s="36">
        <v>2</v>
      </c>
      <c r="O540" s="317">
        <v>5.3799999877810478E-3</v>
      </c>
      <c r="P540" s="317"/>
      <c r="Q540" s="36">
        <v>126</v>
      </c>
      <c r="R540" s="317">
        <v>1.264000032097101E-2</v>
      </c>
      <c r="S540" s="317"/>
      <c r="T540" t="s">
        <v>380</v>
      </c>
      <c r="BA540" s="395">
        <v>1</v>
      </c>
      <c r="BB540" s="396" t="s">
        <v>861</v>
      </c>
      <c r="BC540" t="str">
        <f t="shared" si="91"/>
        <v>RAE</v>
      </c>
      <c r="BD540" t="str">
        <f t="shared" si="92"/>
        <v>NAoMe_initial_gender</v>
      </c>
      <c r="BE540" s="397" t="s">
        <v>862</v>
      </c>
      <c r="BF540" t="str">
        <f t="shared" si="93"/>
        <v>Male</v>
      </c>
      <c r="BG540">
        <f t="shared" si="94"/>
        <v>0</v>
      </c>
      <c r="BH540" s="398">
        <f t="shared" si="95"/>
        <v>0</v>
      </c>
      <c r="BO540" s="33"/>
    </row>
    <row r="541" spans="1:67">
      <c r="A541" s="316" t="s">
        <v>27</v>
      </c>
      <c r="B541" t="s">
        <v>380</v>
      </c>
      <c r="C541" t="s">
        <v>910</v>
      </c>
      <c r="D541" t="s">
        <v>314</v>
      </c>
      <c r="E541" s="316" t="s">
        <v>43</v>
      </c>
      <c r="F541" s="316" t="s">
        <v>44</v>
      </c>
      <c r="G541" s="316" t="s">
        <v>449</v>
      </c>
      <c r="H541" s="316" t="s">
        <v>320</v>
      </c>
      <c r="I541" s="316" t="s">
        <v>659</v>
      </c>
      <c r="J541" s="316" t="s">
        <v>294</v>
      </c>
      <c r="K541" s="36">
        <v>21</v>
      </c>
      <c r="L541" s="317">
        <v>0.47727000713348389</v>
      </c>
      <c r="M541" s="317">
        <v>0.47727000713348389</v>
      </c>
      <c r="N541" s="36">
        <v>101</v>
      </c>
      <c r="O541" s="317">
        <v>0.27151000499725342</v>
      </c>
      <c r="P541" s="317">
        <v>0.27151000499725342</v>
      </c>
      <c r="Q541" s="36">
        <v>1800</v>
      </c>
      <c r="R541" s="317">
        <v>0.18050999939441681</v>
      </c>
      <c r="S541" s="317">
        <v>0.18050999939441681</v>
      </c>
      <c r="T541" t="s">
        <v>380</v>
      </c>
      <c r="BA541" s="395">
        <v>1</v>
      </c>
      <c r="BB541" s="396" t="s">
        <v>861</v>
      </c>
      <c r="BC541" t="str">
        <f t="shared" si="91"/>
        <v>RAE</v>
      </c>
      <c r="BD541" t="str">
        <f t="shared" si="92"/>
        <v>NAoMe_initial_imd_2019</v>
      </c>
      <c r="BE541" s="397" t="s">
        <v>862</v>
      </c>
      <c r="BF541" t="str">
        <f t="shared" si="93"/>
        <v>1 - most deprived</v>
      </c>
      <c r="BG541">
        <f t="shared" si="94"/>
        <v>21</v>
      </c>
      <c r="BH541" s="398">
        <f t="shared" si="95"/>
        <v>0.47727000713348389</v>
      </c>
      <c r="BO541" s="33"/>
    </row>
    <row r="542" spans="1:67">
      <c r="A542" s="316" t="s">
        <v>27</v>
      </c>
      <c r="B542" t="s">
        <v>380</v>
      </c>
      <c r="C542" t="s">
        <v>910</v>
      </c>
      <c r="D542" t="s">
        <v>314</v>
      </c>
      <c r="E542" s="316" t="s">
        <v>43</v>
      </c>
      <c r="F542" s="316" t="s">
        <v>44</v>
      </c>
      <c r="G542" s="316" t="s">
        <v>449</v>
      </c>
      <c r="H542" s="316" t="s">
        <v>320</v>
      </c>
      <c r="I542" s="316" t="s">
        <v>659</v>
      </c>
      <c r="J542" s="316" t="s">
        <v>15</v>
      </c>
      <c r="K542" s="36">
        <v>9</v>
      </c>
      <c r="L542" s="317">
        <v>0.20454999804496771</v>
      </c>
      <c r="M542" s="317">
        <v>0.20454999804496771</v>
      </c>
      <c r="N542" s="36">
        <v>53</v>
      </c>
      <c r="O542" s="317">
        <v>0.14247000217437741</v>
      </c>
      <c r="P542" s="317">
        <v>0.14247000217437741</v>
      </c>
      <c r="Q542" s="36">
        <v>2036</v>
      </c>
      <c r="R542" s="317">
        <v>0.20417000353336329</v>
      </c>
      <c r="S542" s="317">
        <v>0.20417000353336329</v>
      </c>
      <c r="T542" t="s">
        <v>380</v>
      </c>
      <c r="BA542" s="395">
        <v>1</v>
      </c>
      <c r="BB542" s="396" t="s">
        <v>861</v>
      </c>
      <c r="BC542" t="str">
        <f t="shared" si="91"/>
        <v>RAE</v>
      </c>
      <c r="BD542" t="str">
        <f t="shared" si="92"/>
        <v>NAoMe_initial_imd_2019</v>
      </c>
      <c r="BE542" s="397" t="s">
        <v>862</v>
      </c>
      <c r="BF542" t="str">
        <f t="shared" si="93"/>
        <v>2</v>
      </c>
      <c r="BG542">
        <f t="shared" si="94"/>
        <v>9</v>
      </c>
      <c r="BH542" s="398">
        <f t="shared" si="95"/>
        <v>0.20454999804496771</v>
      </c>
      <c r="BO542" s="33"/>
    </row>
    <row r="543" spans="1:67">
      <c r="A543" s="316" t="s">
        <v>27</v>
      </c>
      <c r="B543" t="s">
        <v>380</v>
      </c>
      <c r="C543" t="s">
        <v>910</v>
      </c>
      <c r="D543" t="s">
        <v>314</v>
      </c>
      <c r="E543" s="316" t="s">
        <v>43</v>
      </c>
      <c r="F543" s="316" t="s">
        <v>44</v>
      </c>
      <c r="G543" s="316" t="s">
        <v>449</v>
      </c>
      <c r="H543" s="316" t="s">
        <v>320</v>
      </c>
      <c r="I543" s="316" t="s">
        <v>659</v>
      </c>
      <c r="J543" s="316" t="s">
        <v>16</v>
      </c>
      <c r="K543" s="36">
        <v>7</v>
      </c>
      <c r="L543" s="317">
        <v>0.1590899974107742</v>
      </c>
      <c r="M543" s="317">
        <v>0.1590899974107742</v>
      </c>
      <c r="N543" s="36">
        <v>66</v>
      </c>
      <c r="O543" s="317">
        <v>0.1774200052022934</v>
      </c>
      <c r="P543" s="317">
        <v>0.1774200052022934</v>
      </c>
      <c r="Q543" s="36">
        <v>2085</v>
      </c>
      <c r="R543" s="317">
        <v>0.20908999443054199</v>
      </c>
      <c r="S543" s="317">
        <v>0.20908999443054199</v>
      </c>
      <c r="T543" t="s">
        <v>380</v>
      </c>
      <c r="BA543" s="395">
        <v>1</v>
      </c>
      <c r="BB543" s="396" t="s">
        <v>861</v>
      </c>
      <c r="BC543" t="str">
        <f t="shared" si="91"/>
        <v>RAE</v>
      </c>
      <c r="BD543" t="str">
        <f t="shared" si="92"/>
        <v>NAoMe_initial_imd_2019</v>
      </c>
      <c r="BE543" s="397" t="s">
        <v>862</v>
      </c>
      <c r="BF543" t="str">
        <f t="shared" si="93"/>
        <v>3</v>
      </c>
      <c r="BG543">
        <f t="shared" si="94"/>
        <v>7</v>
      </c>
      <c r="BH543" s="398">
        <f t="shared" si="95"/>
        <v>0.1590899974107742</v>
      </c>
      <c r="BO543" s="33"/>
    </row>
    <row r="544" spans="1:67">
      <c r="A544" s="316" t="s">
        <v>27</v>
      </c>
      <c r="B544" t="s">
        <v>380</v>
      </c>
      <c r="C544" t="s">
        <v>910</v>
      </c>
      <c r="D544" t="s">
        <v>314</v>
      </c>
      <c r="E544" s="316" t="s">
        <v>43</v>
      </c>
      <c r="F544" s="316" t="s">
        <v>44</v>
      </c>
      <c r="G544" s="316" t="s">
        <v>449</v>
      </c>
      <c r="H544" s="316" t="s">
        <v>320</v>
      </c>
      <c r="I544" s="316" t="s">
        <v>659</v>
      </c>
      <c r="J544" s="316" t="s">
        <v>17</v>
      </c>
      <c r="K544" s="36">
        <v>5</v>
      </c>
      <c r="L544" s="317">
        <v>0.11364000290632249</v>
      </c>
      <c r="M544" s="317">
        <v>0.11364000290632249</v>
      </c>
      <c r="N544" s="36">
        <v>82</v>
      </c>
      <c r="O544" s="317">
        <v>0.22043000161647799</v>
      </c>
      <c r="P544" s="317">
        <v>0.22043000161647799</v>
      </c>
      <c r="Q544" s="36">
        <v>2024</v>
      </c>
      <c r="R544" s="317">
        <v>0.2029699981212616</v>
      </c>
      <c r="S544" s="317">
        <v>0.2029699981212616</v>
      </c>
      <c r="T544" t="s">
        <v>380</v>
      </c>
      <c r="BA544" s="395">
        <v>1</v>
      </c>
      <c r="BB544" s="396" t="s">
        <v>861</v>
      </c>
      <c r="BC544" t="str">
        <f t="shared" si="91"/>
        <v>RAE</v>
      </c>
      <c r="BD544" t="str">
        <f t="shared" si="92"/>
        <v>NAoMe_initial_imd_2019</v>
      </c>
      <c r="BE544" s="397" t="s">
        <v>862</v>
      </c>
      <c r="BF544" t="str">
        <f t="shared" si="93"/>
        <v>4</v>
      </c>
      <c r="BG544">
        <f t="shared" si="94"/>
        <v>5</v>
      </c>
      <c r="BH544" s="398">
        <f t="shared" si="95"/>
        <v>0.11364000290632249</v>
      </c>
      <c r="BO544" s="33"/>
    </row>
    <row r="545" spans="1:67">
      <c r="A545" s="316" t="s">
        <v>27</v>
      </c>
      <c r="B545" t="s">
        <v>380</v>
      </c>
      <c r="C545" t="s">
        <v>910</v>
      </c>
      <c r="D545" t="s">
        <v>314</v>
      </c>
      <c r="E545" s="316" t="s">
        <v>43</v>
      </c>
      <c r="F545" s="316" t="s">
        <v>44</v>
      </c>
      <c r="G545" s="316" t="s">
        <v>449</v>
      </c>
      <c r="H545" s="316" t="s">
        <v>320</v>
      </c>
      <c r="I545" s="316" t="s">
        <v>659</v>
      </c>
      <c r="J545" s="316" t="s">
        <v>295</v>
      </c>
      <c r="K545" s="36">
        <v>2</v>
      </c>
      <c r="L545" s="317">
        <v>4.544999822974205E-2</v>
      </c>
      <c r="M545" s="317">
        <v>4.544999822974205E-2</v>
      </c>
      <c r="N545" s="36">
        <v>70</v>
      </c>
      <c r="O545" s="317">
        <v>0.188170000910759</v>
      </c>
      <c r="P545" s="317">
        <v>0.188170000910759</v>
      </c>
      <c r="Q545" s="36">
        <v>2027</v>
      </c>
      <c r="R545" s="317">
        <v>0.2032700031995773</v>
      </c>
      <c r="S545" s="317">
        <v>0.2032700031995773</v>
      </c>
      <c r="T545" t="s">
        <v>380</v>
      </c>
      <c r="BA545" s="395">
        <v>1</v>
      </c>
      <c r="BB545" s="396" t="s">
        <v>861</v>
      </c>
      <c r="BC545" t="str">
        <f t="shared" si="91"/>
        <v>RAE</v>
      </c>
      <c r="BD545" t="str">
        <f t="shared" si="92"/>
        <v>NAoMe_initial_imd_2019</v>
      </c>
      <c r="BE545" s="397" t="s">
        <v>862</v>
      </c>
      <c r="BF545" t="str">
        <f t="shared" si="93"/>
        <v>5 - least deprived</v>
      </c>
      <c r="BG545">
        <f t="shared" si="94"/>
        <v>2</v>
      </c>
      <c r="BH545" s="398">
        <f t="shared" si="95"/>
        <v>4.544999822974205E-2</v>
      </c>
      <c r="BO545" s="33"/>
    </row>
    <row r="546" spans="1:67">
      <c r="A546" s="316" t="s">
        <v>27</v>
      </c>
      <c r="B546" t="s">
        <v>380</v>
      </c>
      <c r="C546" t="s">
        <v>910</v>
      </c>
      <c r="D546" t="s">
        <v>314</v>
      </c>
      <c r="E546" s="316" t="s">
        <v>43</v>
      </c>
      <c r="F546" s="316" t="s">
        <v>44</v>
      </c>
      <c r="G546" s="316" t="s">
        <v>449</v>
      </c>
      <c r="H546" s="316" t="s">
        <v>320</v>
      </c>
      <c r="I546" s="316" t="s">
        <v>659</v>
      </c>
      <c r="J546" s="316" t="s">
        <v>260</v>
      </c>
      <c r="K546" s="36">
        <v>0</v>
      </c>
      <c r="L546" s="317">
        <v>0</v>
      </c>
      <c r="M546" s="317"/>
      <c r="N546" s="36">
        <v>0</v>
      </c>
      <c r="O546" s="317">
        <v>0</v>
      </c>
      <c r="P546" s="317"/>
      <c r="Q546" s="36">
        <v>0</v>
      </c>
      <c r="R546" s="317">
        <v>0</v>
      </c>
      <c r="S546" s="317"/>
      <c r="T546" t="s">
        <v>380</v>
      </c>
      <c r="BA546" s="395">
        <v>1</v>
      </c>
      <c r="BB546" s="396" t="s">
        <v>861</v>
      </c>
      <c r="BC546" t="str">
        <f t="shared" si="91"/>
        <v>RAE</v>
      </c>
      <c r="BD546" t="str">
        <f t="shared" si="92"/>
        <v>NAoMe_initial_imd_2019</v>
      </c>
      <c r="BE546" s="397" t="s">
        <v>862</v>
      </c>
      <c r="BF546" t="str">
        <f t="shared" si="93"/>
        <v>Unknown</v>
      </c>
      <c r="BG546">
        <f t="shared" si="94"/>
        <v>0</v>
      </c>
      <c r="BH546" s="398">
        <f t="shared" si="95"/>
        <v>0</v>
      </c>
      <c r="BO546" s="33"/>
    </row>
    <row r="547" spans="1:67">
      <c r="A547" s="316" t="s">
        <v>27</v>
      </c>
      <c r="B547" t="s">
        <v>380</v>
      </c>
      <c r="C547" t="s">
        <v>910</v>
      </c>
      <c r="D547" t="s">
        <v>314</v>
      </c>
      <c r="E547" s="316" t="s">
        <v>43</v>
      </c>
      <c r="F547" s="316" t="s">
        <v>44</v>
      </c>
      <c r="G547" s="316" t="s">
        <v>449</v>
      </c>
      <c r="H547" s="316" t="s">
        <v>320</v>
      </c>
      <c r="I547" s="316" t="s">
        <v>296</v>
      </c>
      <c r="J547" s="316" t="s">
        <v>297</v>
      </c>
      <c r="K547" s="36">
        <v>34</v>
      </c>
      <c r="L547" s="317">
        <v>0.77272999286651611</v>
      </c>
      <c r="M547" s="317">
        <v>0.77272999286651611</v>
      </c>
      <c r="N547" s="36">
        <v>206</v>
      </c>
      <c r="O547" s="317">
        <v>0.55375999212265015</v>
      </c>
      <c r="P547" s="317">
        <v>0.56593000888824463</v>
      </c>
      <c r="Q547" s="36">
        <v>5528</v>
      </c>
      <c r="R547" s="317">
        <v>0.55435001850128174</v>
      </c>
      <c r="S547" s="317">
        <v>0.56936997175216675</v>
      </c>
      <c r="T547" t="s">
        <v>380</v>
      </c>
      <c r="BA547" s="395">
        <v>1</v>
      </c>
      <c r="BB547" s="396" t="s">
        <v>861</v>
      </c>
      <c r="BC547" t="str">
        <f t="shared" si="91"/>
        <v>RAE</v>
      </c>
      <c r="BD547" t="str">
        <f t="shared" si="92"/>
        <v>NAoMe_initial_scarf_731_grp</v>
      </c>
      <c r="BE547" s="397" t="s">
        <v>862</v>
      </c>
      <c r="BF547" t="str">
        <f t="shared" si="93"/>
        <v>Fit</v>
      </c>
      <c r="BG547">
        <f t="shared" si="94"/>
        <v>34</v>
      </c>
      <c r="BH547" s="398">
        <f t="shared" si="95"/>
        <v>0.77272999286651611</v>
      </c>
      <c r="BO547" s="33"/>
    </row>
    <row r="548" spans="1:67">
      <c r="A548" s="316" t="s">
        <v>27</v>
      </c>
      <c r="B548" t="s">
        <v>380</v>
      </c>
      <c r="C548" t="s">
        <v>910</v>
      </c>
      <c r="D548" t="s">
        <v>314</v>
      </c>
      <c r="E548" s="316" t="s">
        <v>43</v>
      </c>
      <c r="F548" s="316" t="s">
        <v>44</v>
      </c>
      <c r="G548" s="316" t="s">
        <v>449</v>
      </c>
      <c r="H548" s="316" t="s">
        <v>320</v>
      </c>
      <c r="I548" s="316" t="s">
        <v>296</v>
      </c>
      <c r="J548" s="316" t="s">
        <v>298</v>
      </c>
      <c r="K548" s="36">
        <v>6</v>
      </c>
      <c r="L548" s="317">
        <v>0.13636000454425809</v>
      </c>
      <c r="M548" s="317">
        <v>0.13636000454425809</v>
      </c>
      <c r="N548" s="36">
        <v>59</v>
      </c>
      <c r="O548" s="317">
        <v>0.15860000252723691</v>
      </c>
      <c r="P548" s="317">
        <v>0.162090003490448</v>
      </c>
      <c r="Q548" s="36">
        <v>1492</v>
      </c>
      <c r="R548" s="317">
        <v>0.149619996547699</v>
      </c>
      <c r="S548" s="317">
        <v>0.153669998049736</v>
      </c>
      <c r="T548" t="s">
        <v>380</v>
      </c>
      <c r="BA548" s="395">
        <v>1</v>
      </c>
      <c r="BB548" s="396" t="s">
        <v>861</v>
      </c>
      <c r="BC548" t="str">
        <f t="shared" si="91"/>
        <v>RAE</v>
      </c>
      <c r="BD548" t="str">
        <f t="shared" si="92"/>
        <v>NAoMe_initial_scarf_731_grp</v>
      </c>
      <c r="BE548" s="397" t="s">
        <v>862</v>
      </c>
      <c r="BF548" t="str">
        <f t="shared" si="93"/>
        <v>Mild frailty</v>
      </c>
      <c r="BG548">
        <f t="shared" si="94"/>
        <v>6</v>
      </c>
      <c r="BH548" s="398">
        <f t="shared" si="95"/>
        <v>0.13636000454425809</v>
      </c>
      <c r="BO548" s="33"/>
    </row>
    <row r="549" spans="1:67">
      <c r="A549" s="316" t="s">
        <v>27</v>
      </c>
      <c r="B549" t="s">
        <v>380</v>
      </c>
      <c r="C549" t="s">
        <v>910</v>
      </c>
      <c r="D549" t="s">
        <v>314</v>
      </c>
      <c r="E549" s="316" t="s">
        <v>43</v>
      </c>
      <c r="F549" s="316" t="s">
        <v>44</v>
      </c>
      <c r="G549" s="316" t="s">
        <v>449</v>
      </c>
      <c r="H549" s="316" t="s">
        <v>320</v>
      </c>
      <c r="I549" s="316" t="s">
        <v>296</v>
      </c>
      <c r="J549" s="316" t="s">
        <v>299</v>
      </c>
      <c r="K549" s="36">
        <v>2</v>
      </c>
      <c r="L549" s="317">
        <v>4.544999822974205E-2</v>
      </c>
      <c r="M549" s="317">
        <v>4.544999822974205E-2</v>
      </c>
      <c r="N549" s="36">
        <v>58</v>
      </c>
      <c r="O549" s="317">
        <v>0.15591000020504001</v>
      </c>
      <c r="P549" s="317">
        <v>0.15933999419212341</v>
      </c>
      <c r="Q549" s="36">
        <v>1470</v>
      </c>
      <c r="R549" s="317">
        <v>0.1474100053310394</v>
      </c>
      <c r="S549" s="317">
        <v>0.1514099985361099</v>
      </c>
      <c r="T549" t="s">
        <v>380</v>
      </c>
      <c r="BA549" s="395">
        <v>1</v>
      </c>
      <c r="BB549" s="396" t="s">
        <v>861</v>
      </c>
      <c r="BC549" t="str">
        <f t="shared" si="91"/>
        <v>RAE</v>
      </c>
      <c r="BD549" t="str">
        <f t="shared" si="92"/>
        <v>NAoMe_initial_scarf_731_grp</v>
      </c>
      <c r="BE549" s="397" t="s">
        <v>862</v>
      </c>
      <c r="BF549" t="str">
        <f t="shared" si="93"/>
        <v>Moderate frailty</v>
      </c>
      <c r="BG549">
        <f t="shared" si="94"/>
        <v>2</v>
      </c>
      <c r="BH549" s="398">
        <f t="shared" si="95"/>
        <v>4.544999822974205E-2</v>
      </c>
      <c r="BO549" s="33"/>
    </row>
    <row r="550" spans="1:67">
      <c r="A550" s="316" t="s">
        <v>27</v>
      </c>
      <c r="B550" t="s">
        <v>380</v>
      </c>
      <c r="C550" t="s">
        <v>910</v>
      </c>
      <c r="D550" t="s">
        <v>314</v>
      </c>
      <c r="E550" s="316" t="s">
        <v>43</v>
      </c>
      <c r="F550" s="316" t="s">
        <v>44</v>
      </c>
      <c r="G550" s="316" t="s">
        <v>449</v>
      </c>
      <c r="H550" s="316" t="s">
        <v>320</v>
      </c>
      <c r="I550" s="316" t="s">
        <v>296</v>
      </c>
      <c r="J550" s="316" t="s">
        <v>353</v>
      </c>
      <c r="K550" s="36">
        <v>0</v>
      </c>
      <c r="L550" s="317">
        <v>0</v>
      </c>
      <c r="M550" s="317"/>
      <c r="N550" s="36">
        <v>8</v>
      </c>
      <c r="O550" s="317">
        <v>2.150999940931797E-2</v>
      </c>
      <c r="P550" s="317"/>
      <c r="Q550" s="36">
        <v>263</v>
      </c>
      <c r="R550" s="317">
        <v>2.6370000094175339E-2</v>
      </c>
      <c r="S550" s="317"/>
      <c r="T550" t="s">
        <v>380</v>
      </c>
      <c r="BA550" s="395">
        <v>1</v>
      </c>
      <c r="BB550" s="396" t="s">
        <v>861</v>
      </c>
      <c r="BC550" t="str">
        <f t="shared" si="91"/>
        <v>RAE</v>
      </c>
      <c r="BD550" t="str">
        <f t="shared" si="92"/>
        <v>NAoMe_initial_scarf_731_grp</v>
      </c>
      <c r="BE550" s="397" t="s">
        <v>862</v>
      </c>
      <c r="BF550" t="str">
        <f t="shared" si="93"/>
        <v>Not in HESAPC</v>
      </c>
      <c r="BG550">
        <f t="shared" si="94"/>
        <v>0</v>
      </c>
      <c r="BH550" s="398">
        <f t="shared" si="95"/>
        <v>0</v>
      </c>
      <c r="BO550" s="33"/>
    </row>
    <row r="551" spans="1:67">
      <c r="A551" s="316" t="s">
        <v>27</v>
      </c>
      <c r="B551" t="s">
        <v>380</v>
      </c>
      <c r="C551" t="s">
        <v>910</v>
      </c>
      <c r="D551" t="s">
        <v>314</v>
      </c>
      <c r="E551" s="316" t="s">
        <v>43</v>
      </c>
      <c r="F551" s="316" t="s">
        <v>44</v>
      </c>
      <c r="G551" s="316" t="s">
        <v>449</v>
      </c>
      <c r="H551" s="316" t="s">
        <v>320</v>
      </c>
      <c r="I551" s="316" t="s">
        <v>296</v>
      </c>
      <c r="J551" s="316" t="s">
        <v>300</v>
      </c>
      <c r="K551" s="36">
        <v>2</v>
      </c>
      <c r="L551" s="317">
        <v>4.544999822974205E-2</v>
      </c>
      <c r="M551" s="317">
        <v>4.544999822974205E-2</v>
      </c>
      <c r="N551" s="36">
        <v>41</v>
      </c>
      <c r="O551" s="317">
        <v>0.11022000014781951</v>
      </c>
      <c r="P551" s="317">
        <v>0.1126400008797646</v>
      </c>
      <c r="Q551" s="36">
        <v>1219</v>
      </c>
      <c r="R551" s="317">
        <v>0.1222399994730949</v>
      </c>
      <c r="S551" s="317">
        <v>0.12555000185966489</v>
      </c>
      <c r="T551" t="s">
        <v>380</v>
      </c>
      <c r="BA551" s="395">
        <v>1</v>
      </c>
      <c r="BB551" s="396" t="s">
        <v>861</v>
      </c>
      <c r="BC551" t="str">
        <f t="shared" si="91"/>
        <v>RAE</v>
      </c>
      <c r="BD551" t="str">
        <f t="shared" si="92"/>
        <v>NAoMe_initial_scarf_731_grp</v>
      </c>
      <c r="BE551" s="397" t="s">
        <v>862</v>
      </c>
      <c r="BF551" t="str">
        <f t="shared" si="93"/>
        <v>Severe frailty</v>
      </c>
      <c r="BG551">
        <f t="shared" si="94"/>
        <v>2</v>
      </c>
      <c r="BH551" s="398">
        <f t="shared" si="95"/>
        <v>4.544999822974205E-2</v>
      </c>
      <c r="BO551" s="33"/>
    </row>
    <row r="552" spans="1:67">
      <c r="A552" s="316" t="s">
        <v>27</v>
      </c>
      <c r="B552" t="s">
        <v>380</v>
      </c>
      <c r="C552" t="s">
        <v>910</v>
      </c>
      <c r="D552" t="s">
        <v>314</v>
      </c>
      <c r="E552" s="316" t="s">
        <v>45</v>
      </c>
      <c r="F552" s="316" t="s">
        <v>46</v>
      </c>
      <c r="G552" s="316" t="s">
        <v>445</v>
      </c>
      <c r="H552" s="316" t="s">
        <v>325</v>
      </c>
      <c r="I552" s="316" t="s">
        <v>310</v>
      </c>
      <c r="J552" s="316" t="s">
        <v>277</v>
      </c>
      <c r="K552" s="36">
        <v>0</v>
      </c>
      <c r="L552" s="317">
        <v>0</v>
      </c>
      <c r="M552" s="317"/>
      <c r="N552" s="36">
        <v>2</v>
      </c>
      <c r="O552" s="317">
        <v>4.4700000435113907E-3</v>
      </c>
      <c r="P552" s="317"/>
      <c r="Q552" s="36">
        <v>70</v>
      </c>
      <c r="R552" s="317">
        <v>7.0199999026954174E-3</v>
      </c>
      <c r="S552" s="317"/>
      <c r="T552" t="s">
        <v>380</v>
      </c>
      <c r="BA552" s="395">
        <v>1</v>
      </c>
      <c r="BB552" s="396" t="s">
        <v>861</v>
      </c>
      <c r="BC552" t="str">
        <f t="shared" si="91"/>
        <v>RXQ</v>
      </c>
      <c r="BD552" t="str">
        <f t="shared" si="92"/>
        <v>NAoMe_initial_age_decades_80cap</v>
      </c>
      <c r="BE552" s="397" t="s">
        <v>862</v>
      </c>
      <c r="BF552" t="str">
        <f t="shared" si="93"/>
        <v>18-29 yrs</v>
      </c>
      <c r="BG552">
        <f t="shared" si="94"/>
        <v>0</v>
      </c>
      <c r="BH552" s="398">
        <f t="shared" si="95"/>
        <v>0</v>
      </c>
      <c r="BO552" s="33"/>
    </row>
    <row r="553" spans="1:67">
      <c r="A553" s="316" t="s">
        <v>27</v>
      </c>
      <c r="B553" t="s">
        <v>380</v>
      </c>
      <c r="C553" t="s">
        <v>910</v>
      </c>
      <c r="D553" t="s">
        <v>314</v>
      </c>
      <c r="E553" s="316" t="s">
        <v>45</v>
      </c>
      <c r="F553" s="316" t="s">
        <v>46</v>
      </c>
      <c r="G553" s="316" t="s">
        <v>445</v>
      </c>
      <c r="H553" s="316" t="s">
        <v>325</v>
      </c>
      <c r="I553" s="316" t="s">
        <v>310</v>
      </c>
      <c r="J553" s="316" t="s">
        <v>278</v>
      </c>
      <c r="K553" s="36">
        <v>2</v>
      </c>
      <c r="L553" s="317">
        <v>2.817000076174736E-2</v>
      </c>
      <c r="M553" s="317"/>
      <c r="N553" s="36">
        <v>18</v>
      </c>
      <c r="O553" s="317">
        <v>4.0270000696182251E-2</v>
      </c>
      <c r="P553" s="317"/>
      <c r="Q553" s="36">
        <v>429</v>
      </c>
      <c r="R553" s="317">
        <v>4.3019998818635941E-2</v>
      </c>
      <c r="S553" s="317"/>
      <c r="T553" t="s">
        <v>380</v>
      </c>
      <c r="BA553" s="395">
        <v>1</v>
      </c>
      <c r="BB553" s="396" t="s">
        <v>861</v>
      </c>
      <c r="BC553" t="str">
        <f t="shared" si="91"/>
        <v>RXQ</v>
      </c>
      <c r="BD553" t="str">
        <f t="shared" si="92"/>
        <v>NAoMe_initial_age_decades_80cap</v>
      </c>
      <c r="BE553" s="397" t="s">
        <v>862</v>
      </c>
      <c r="BF553" t="str">
        <f t="shared" si="93"/>
        <v>30-39 yrs</v>
      </c>
      <c r="BG553">
        <f t="shared" si="94"/>
        <v>2</v>
      </c>
      <c r="BH553" s="398">
        <f t="shared" si="95"/>
        <v>2.817000076174736E-2</v>
      </c>
      <c r="BO553" s="33"/>
    </row>
    <row r="554" spans="1:67">
      <c r="A554" s="316" t="s">
        <v>27</v>
      </c>
      <c r="B554" t="s">
        <v>380</v>
      </c>
      <c r="C554" t="s">
        <v>910</v>
      </c>
      <c r="D554" t="s">
        <v>314</v>
      </c>
      <c r="E554" s="316" t="s">
        <v>45</v>
      </c>
      <c r="F554" s="316" t="s">
        <v>46</v>
      </c>
      <c r="G554" s="316" t="s">
        <v>445</v>
      </c>
      <c r="H554" s="316" t="s">
        <v>325</v>
      </c>
      <c r="I554" s="316" t="s">
        <v>310</v>
      </c>
      <c r="J554" s="316" t="s">
        <v>279</v>
      </c>
      <c r="K554" s="36">
        <v>10</v>
      </c>
      <c r="L554" s="317">
        <v>0.14084999263286591</v>
      </c>
      <c r="M554" s="317"/>
      <c r="N554" s="36">
        <v>63</v>
      </c>
      <c r="O554" s="317">
        <v>0.14093999564647669</v>
      </c>
      <c r="P554" s="317"/>
      <c r="Q554" s="36">
        <v>1024</v>
      </c>
      <c r="R554" s="317">
        <v>0.1026899963617325</v>
      </c>
      <c r="S554" s="317"/>
      <c r="T554" t="s">
        <v>380</v>
      </c>
      <c r="BA554" s="395">
        <v>1</v>
      </c>
      <c r="BB554" s="396" t="s">
        <v>861</v>
      </c>
      <c r="BC554" t="str">
        <f t="shared" si="91"/>
        <v>RXQ</v>
      </c>
      <c r="BD554" t="str">
        <f t="shared" si="92"/>
        <v>NAoMe_initial_age_decades_80cap</v>
      </c>
      <c r="BE554" s="397" t="s">
        <v>862</v>
      </c>
      <c r="BF554" t="str">
        <f t="shared" si="93"/>
        <v>40-49 yrs</v>
      </c>
      <c r="BG554">
        <f t="shared" si="94"/>
        <v>10</v>
      </c>
      <c r="BH554" s="398">
        <f t="shared" si="95"/>
        <v>0.14084999263286591</v>
      </c>
      <c r="BO554" s="33"/>
    </row>
    <row r="555" spans="1:67">
      <c r="A555" s="316" t="s">
        <v>27</v>
      </c>
      <c r="B555" t="s">
        <v>380</v>
      </c>
      <c r="C555" t="s">
        <v>910</v>
      </c>
      <c r="D555" t="s">
        <v>314</v>
      </c>
      <c r="E555" s="316" t="s">
        <v>45</v>
      </c>
      <c r="F555" s="316" t="s">
        <v>46</v>
      </c>
      <c r="G555" s="316" t="s">
        <v>445</v>
      </c>
      <c r="H555" s="316" t="s">
        <v>325</v>
      </c>
      <c r="I555" s="316" t="s">
        <v>310</v>
      </c>
      <c r="J555" s="316" t="s">
        <v>280</v>
      </c>
      <c r="K555" s="36">
        <v>13</v>
      </c>
      <c r="L555" s="317">
        <v>0.18310000002384191</v>
      </c>
      <c r="M555" s="317"/>
      <c r="N555" s="36">
        <v>75</v>
      </c>
      <c r="O555" s="317">
        <v>0.1677899956703186</v>
      </c>
      <c r="P555" s="317"/>
      <c r="Q555" s="36">
        <v>1733</v>
      </c>
      <c r="R555" s="317">
        <v>0.17378999292850489</v>
      </c>
      <c r="S555" s="317"/>
      <c r="T555" t="s">
        <v>380</v>
      </c>
      <c r="BA555" s="395">
        <v>1</v>
      </c>
      <c r="BB555" s="396" t="s">
        <v>861</v>
      </c>
      <c r="BC555" t="str">
        <f t="shared" si="91"/>
        <v>RXQ</v>
      </c>
      <c r="BD555" t="str">
        <f t="shared" si="92"/>
        <v>NAoMe_initial_age_decades_80cap</v>
      </c>
      <c r="BE555" s="397" t="s">
        <v>862</v>
      </c>
      <c r="BF555" t="str">
        <f t="shared" si="93"/>
        <v>50-59 yrs</v>
      </c>
      <c r="BG555">
        <f t="shared" si="94"/>
        <v>13</v>
      </c>
      <c r="BH555" s="398">
        <f t="shared" si="95"/>
        <v>0.18310000002384191</v>
      </c>
      <c r="BO555" s="33"/>
    </row>
    <row r="556" spans="1:67">
      <c r="A556" s="316" t="s">
        <v>27</v>
      </c>
      <c r="B556" t="s">
        <v>380</v>
      </c>
      <c r="C556" t="s">
        <v>910</v>
      </c>
      <c r="D556" t="s">
        <v>314</v>
      </c>
      <c r="E556" s="316" t="s">
        <v>45</v>
      </c>
      <c r="F556" s="316" t="s">
        <v>46</v>
      </c>
      <c r="G556" s="316" t="s">
        <v>445</v>
      </c>
      <c r="H556" s="316" t="s">
        <v>325</v>
      </c>
      <c r="I556" s="316" t="s">
        <v>310</v>
      </c>
      <c r="J556" s="316" t="s">
        <v>281</v>
      </c>
      <c r="K556" s="36">
        <v>16</v>
      </c>
      <c r="L556" s="317">
        <v>0.22535000741481781</v>
      </c>
      <c r="M556" s="317"/>
      <c r="N556" s="36">
        <v>88</v>
      </c>
      <c r="O556" s="317">
        <v>0.19686999917030329</v>
      </c>
      <c r="P556" s="317"/>
      <c r="Q556" s="36">
        <v>1931</v>
      </c>
      <c r="R556" s="317">
        <v>0.19363999366760251</v>
      </c>
      <c r="S556" s="317"/>
      <c r="T556" t="s">
        <v>380</v>
      </c>
      <c r="BA556" s="395">
        <v>1</v>
      </c>
      <c r="BB556" s="396" t="s">
        <v>861</v>
      </c>
      <c r="BC556" t="str">
        <f t="shared" si="91"/>
        <v>RXQ</v>
      </c>
      <c r="BD556" t="str">
        <f t="shared" si="92"/>
        <v>NAoMe_initial_age_decades_80cap</v>
      </c>
      <c r="BE556" s="397" t="s">
        <v>862</v>
      </c>
      <c r="BF556" t="str">
        <f t="shared" si="93"/>
        <v>60-69 yrs</v>
      </c>
      <c r="BG556">
        <f t="shared" si="94"/>
        <v>16</v>
      </c>
      <c r="BH556" s="398">
        <f t="shared" si="95"/>
        <v>0.22535000741481781</v>
      </c>
      <c r="BO556" s="33"/>
    </row>
    <row r="557" spans="1:67">
      <c r="A557" s="316" t="s">
        <v>27</v>
      </c>
      <c r="B557" t="s">
        <v>380</v>
      </c>
      <c r="C557" t="s">
        <v>910</v>
      </c>
      <c r="D557" t="s">
        <v>314</v>
      </c>
      <c r="E557" s="316" t="s">
        <v>45</v>
      </c>
      <c r="F557" s="316" t="s">
        <v>46</v>
      </c>
      <c r="G557" s="316" t="s">
        <v>445</v>
      </c>
      <c r="H557" s="316" t="s">
        <v>325</v>
      </c>
      <c r="I557" s="316" t="s">
        <v>310</v>
      </c>
      <c r="J557" s="316" t="s">
        <v>282</v>
      </c>
      <c r="K557" s="36">
        <v>11</v>
      </c>
      <c r="L557" s="317">
        <v>0.1549299955368042</v>
      </c>
      <c r="M557" s="317"/>
      <c r="N557" s="36">
        <v>104</v>
      </c>
      <c r="O557" s="317">
        <v>0.23265999555587771</v>
      </c>
      <c r="P557" s="317"/>
      <c r="Q557" s="36">
        <v>2493</v>
      </c>
      <c r="R557" s="317">
        <v>0.25</v>
      </c>
      <c r="S557" s="317"/>
      <c r="T557" t="s">
        <v>380</v>
      </c>
      <c r="BA557" s="395">
        <v>1</v>
      </c>
      <c r="BB557" s="396" t="s">
        <v>861</v>
      </c>
      <c r="BC557" t="str">
        <f t="shared" si="91"/>
        <v>RXQ</v>
      </c>
      <c r="BD557" t="str">
        <f t="shared" si="92"/>
        <v>NAoMe_initial_age_decades_80cap</v>
      </c>
      <c r="BE557" s="397" t="s">
        <v>862</v>
      </c>
      <c r="BF557" t="str">
        <f t="shared" si="93"/>
        <v>70-79 yrs</v>
      </c>
      <c r="BG557">
        <f t="shared" si="94"/>
        <v>11</v>
      </c>
      <c r="BH557" s="398">
        <f t="shared" si="95"/>
        <v>0.1549299955368042</v>
      </c>
      <c r="BO557" s="33"/>
    </row>
    <row r="558" spans="1:67">
      <c r="A558" s="316" t="s">
        <v>27</v>
      </c>
      <c r="B558" t="s">
        <v>380</v>
      </c>
      <c r="C558" t="s">
        <v>910</v>
      </c>
      <c r="D558" t="s">
        <v>314</v>
      </c>
      <c r="E558" s="316" t="s">
        <v>45</v>
      </c>
      <c r="F558" s="316" t="s">
        <v>46</v>
      </c>
      <c r="G558" s="316" t="s">
        <v>445</v>
      </c>
      <c r="H558" s="316" t="s">
        <v>325</v>
      </c>
      <c r="I558" s="316" t="s">
        <v>310</v>
      </c>
      <c r="J558" s="316" t="s">
        <v>283</v>
      </c>
      <c r="K558" s="36">
        <v>19</v>
      </c>
      <c r="L558" s="317">
        <v>0.26761001348495478</v>
      </c>
      <c r="M558" s="317"/>
      <c r="N558" s="36">
        <v>97</v>
      </c>
      <c r="O558" s="317">
        <v>0.21699999272823331</v>
      </c>
      <c r="P558" s="317"/>
      <c r="Q558" s="36">
        <v>2292</v>
      </c>
      <c r="R558" s="317">
        <v>0.2298399955034256</v>
      </c>
      <c r="S558" s="317"/>
      <c r="T558" t="s">
        <v>380</v>
      </c>
      <c r="BA558" s="395">
        <v>1</v>
      </c>
      <c r="BB558" s="396" t="s">
        <v>861</v>
      </c>
      <c r="BC558" t="str">
        <f t="shared" si="91"/>
        <v>RXQ</v>
      </c>
      <c r="BD558" t="str">
        <f t="shared" si="92"/>
        <v>NAoMe_initial_age_decades_80cap</v>
      </c>
      <c r="BE558" s="397" t="s">
        <v>862</v>
      </c>
      <c r="BF558" t="str">
        <f t="shared" si="93"/>
        <v>80+ yrs</v>
      </c>
      <c r="BG558">
        <f t="shared" si="94"/>
        <v>19</v>
      </c>
      <c r="BH558" s="398">
        <f t="shared" si="95"/>
        <v>0.26761001348495478</v>
      </c>
      <c r="BO558" s="33"/>
    </row>
    <row r="559" spans="1:67">
      <c r="A559" s="316" t="s">
        <v>27</v>
      </c>
      <c r="B559" t="s">
        <v>380</v>
      </c>
      <c r="C559" t="s">
        <v>910</v>
      </c>
      <c r="D559" t="s">
        <v>314</v>
      </c>
      <c r="E559" s="316" t="s">
        <v>45</v>
      </c>
      <c r="F559" s="316" t="s">
        <v>46</v>
      </c>
      <c r="G559" s="316" t="s">
        <v>445</v>
      </c>
      <c r="H559" s="316" t="s">
        <v>325</v>
      </c>
      <c r="I559" s="316" t="s">
        <v>341</v>
      </c>
      <c r="J559" s="316" t="s">
        <v>13</v>
      </c>
      <c r="K559" s="36">
        <v>56</v>
      </c>
      <c r="L559" s="317">
        <v>0.78873002529144287</v>
      </c>
      <c r="M559" s="317">
        <v>0.80000001192092896</v>
      </c>
      <c r="N559" s="36">
        <v>328</v>
      </c>
      <c r="O559" s="317">
        <v>0.73378002643585205</v>
      </c>
      <c r="P559" s="317">
        <v>0.7681499719619751</v>
      </c>
      <c r="Q559" s="36">
        <v>6753</v>
      </c>
      <c r="R559" s="317">
        <v>0.67720001935958862</v>
      </c>
      <c r="S559" s="317">
        <v>0.69554001092910767</v>
      </c>
      <c r="T559" t="s">
        <v>380</v>
      </c>
      <c r="BA559" s="395">
        <v>1</v>
      </c>
      <c r="BB559" s="396" t="s">
        <v>861</v>
      </c>
      <c r="BC559" t="str">
        <f t="shared" si="91"/>
        <v>RXQ</v>
      </c>
      <c r="BD559" t="str">
        <f t="shared" si="92"/>
        <v>NAoMe_initial_ch_score_2cap</v>
      </c>
      <c r="BE559" s="397" t="s">
        <v>862</v>
      </c>
      <c r="BF559" t="str">
        <f t="shared" si="93"/>
        <v>0</v>
      </c>
      <c r="BG559">
        <f t="shared" si="94"/>
        <v>56</v>
      </c>
      <c r="BH559" s="398">
        <f t="shared" si="95"/>
        <v>0.78873002529144287</v>
      </c>
      <c r="BO559" s="33"/>
    </row>
    <row r="560" spans="1:67">
      <c r="A560" s="316" t="s">
        <v>27</v>
      </c>
      <c r="B560" t="s">
        <v>380</v>
      </c>
      <c r="C560" t="s">
        <v>910</v>
      </c>
      <c r="D560" t="s">
        <v>314</v>
      </c>
      <c r="E560" s="316" t="s">
        <v>45</v>
      </c>
      <c r="F560" s="316" t="s">
        <v>46</v>
      </c>
      <c r="G560" s="316" t="s">
        <v>445</v>
      </c>
      <c r="H560" s="316" t="s">
        <v>325</v>
      </c>
      <c r="I560" s="316" t="s">
        <v>341</v>
      </c>
      <c r="J560" s="316" t="s">
        <v>14</v>
      </c>
      <c r="K560" s="36">
        <v>12</v>
      </c>
      <c r="L560" s="317">
        <v>0.16900999844074249</v>
      </c>
      <c r="M560" s="317">
        <v>0.1714300066232681</v>
      </c>
      <c r="N560" s="36">
        <v>64</v>
      </c>
      <c r="O560" s="317">
        <v>0.1431799978017807</v>
      </c>
      <c r="P560" s="317">
        <v>0.14988000690937039</v>
      </c>
      <c r="Q560" s="36">
        <v>1630</v>
      </c>
      <c r="R560" s="317">
        <v>0.16346000134944921</v>
      </c>
      <c r="S560" s="317">
        <v>0.16788999736309049</v>
      </c>
      <c r="T560" t="s">
        <v>380</v>
      </c>
      <c r="BA560" s="395">
        <v>1</v>
      </c>
      <c r="BB560" s="396" t="s">
        <v>861</v>
      </c>
      <c r="BC560" t="str">
        <f t="shared" si="91"/>
        <v>RXQ</v>
      </c>
      <c r="BD560" t="str">
        <f t="shared" si="92"/>
        <v>NAoMe_initial_ch_score_2cap</v>
      </c>
      <c r="BE560" s="397" t="s">
        <v>862</v>
      </c>
      <c r="BF560" t="str">
        <f t="shared" si="93"/>
        <v>1</v>
      </c>
      <c r="BG560">
        <f t="shared" si="94"/>
        <v>12</v>
      </c>
      <c r="BH560" s="398">
        <f t="shared" si="95"/>
        <v>0.16900999844074249</v>
      </c>
      <c r="BO560" s="33"/>
    </row>
    <row r="561" spans="1:67">
      <c r="A561" s="316" t="s">
        <v>27</v>
      </c>
      <c r="B561" t="s">
        <v>380</v>
      </c>
      <c r="C561" t="s">
        <v>910</v>
      </c>
      <c r="D561" t="s">
        <v>314</v>
      </c>
      <c r="E561" s="316" t="s">
        <v>45</v>
      </c>
      <c r="F561" s="318" t="s">
        <v>46</v>
      </c>
      <c r="G561" s="318" t="s">
        <v>445</v>
      </c>
      <c r="H561" s="318" t="s">
        <v>325</v>
      </c>
      <c r="I561" s="316" t="s">
        <v>341</v>
      </c>
      <c r="J561" s="316" t="s">
        <v>301</v>
      </c>
      <c r="K561" s="36">
        <v>2</v>
      </c>
      <c r="L561" s="317">
        <v>2.817000076174736E-2</v>
      </c>
      <c r="M561" s="317">
        <v>2.857000008225441E-2</v>
      </c>
      <c r="N561" s="36">
        <v>35</v>
      </c>
      <c r="O561" s="317">
        <v>7.8299999237060547E-2</v>
      </c>
      <c r="P561" s="317">
        <v>8.1969998776912689E-2</v>
      </c>
      <c r="Q561" s="36">
        <v>1326</v>
      </c>
      <c r="R561" s="317">
        <v>0.132970005273819</v>
      </c>
      <c r="S561" s="317">
        <v>0.13657000660896301</v>
      </c>
      <c r="T561" t="s">
        <v>380</v>
      </c>
      <c r="BA561" s="395">
        <v>1</v>
      </c>
      <c r="BB561" s="396" t="s">
        <v>861</v>
      </c>
      <c r="BC561" t="str">
        <f t="shared" si="91"/>
        <v>RXQ</v>
      </c>
      <c r="BD561" t="str">
        <f t="shared" si="92"/>
        <v>NAoMe_initial_ch_score_2cap</v>
      </c>
      <c r="BE561" s="397" t="s">
        <v>862</v>
      </c>
      <c r="BF561" t="str">
        <f t="shared" si="93"/>
        <v>2+</v>
      </c>
      <c r="BG561">
        <f t="shared" si="94"/>
        <v>2</v>
      </c>
      <c r="BH561" s="398">
        <f t="shared" si="95"/>
        <v>2.817000076174736E-2</v>
      </c>
      <c r="BO561" s="33"/>
    </row>
    <row r="562" spans="1:67">
      <c r="A562" s="316" t="s">
        <v>27</v>
      </c>
      <c r="B562" t="s">
        <v>380</v>
      </c>
      <c r="C562" t="s">
        <v>910</v>
      </c>
      <c r="D562" t="s">
        <v>314</v>
      </c>
      <c r="E562" s="316" t="s">
        <v>45</v>
      </c>
      <c r="F562" s="316" t="s">
        <v>46</v>
      </c>
      <c r="G562" s="316" t="s">
        <v>445</v>
      </c>
      <c r="H562" s="316" t="s">
        <v>325</v>
      </c>
      <c r="I562" s="316" t="s">
        <v>341</v>
      </c>
      <c r="J562" s="316" t="s">
        <v>260</v>
      </c>
      <c r="K562" s="36">
        <v>1</v>
      </c>
      <c r="L562" s="317">
        <v>1.408000010997057E-2</v>
      </c>
      <c r="M562" s="317"/>
      <c r="N562" s="36">
        <v>20</v>
      </c>
      <c r="O562" s="317">
        <v>4.4739998877048492E-2</v>
      </c>
      <c r="P562" s="317"/>
      <c r="Q562" s="36">
        <v>263</v>
      </c>
      <c r="R562" s="317">
        <v>2.6370000094175339E-2</v>
      </c>
      <c r="S562" s="317"/>
      <c r="T562" t="s">
        <v>380</v>
      </c>
      <c r="BA562" s="395">
        <v>1</v>
      </c>
      <c r="BB562" s="396" t="s">
        <v>861</v>
      </c>
      <c r="BC562" t="str">
        <f t="shared" si="91"/>
        <v>RXQ</v>
      </c>
      <c r="BD562" t="str">
        <f t="shared" si="92"/>
        <v>NAoMe_initial_ch_score_2cap</v>
      </c>
      <c r="BE562" s="397" t="s">
        <v>862</v>
      </c>
      <c r="BF562" t="str">
        <f t="shared" si="93"/>
        <v>Unknown</v>
      </c>
      <c r="BG562">
        <f t="shared" si="94"/>
        <v>1</v>
      </c>
      <c r="BH562" s="398">
        <f t="shared" si="95"/>
        <v>1.408000010997057E-2</v>
      </c>
      <c r="BO562" s="33"/>
    </row>
    <row r="563" spans="1:67">
      <c r="A563" s="316" t="s">
        <v>27</v>
      </c>
      <c r="B563" t="s">
        <v>380</v>
      </c>
      <c r="C563" t="s">
        <v>910</v>
      </c>
      <c r="D563" t="s">
        <v>314</v>
      </c>
      <c r="E563" s="316" t="s">
        <v>45</v>
      </c>
      <c r="F563" s="316" t="s">
        <v>46</v>
      </c>
      <c r="G563" s="316" t="s">
        <v>445</v>
      </c>
      <c r="H563" s="316" t="s">
        <v>325</v>
      </c>
      <c r="I563" s="316" t="s">
        <v>309</v>
      </c>
      <c r="J563" s="316" t="s">
        <v>289</v>
      </c>
      <c r="K563" s="36">
        <v>29</v>
      </c>
      <c r="L563" s="317">
        <v>0.40845000743865972</v>
      </c>
      <c r="M563" s="317"/>
      <c r="N563" s="36">
        <v>148</v>
      </c>
      <c r="O563" s="317">
        <v>0.3310999870300293</v>
      </c>
      <c r="P563" s="317"/>
      <c r="Q563" s="36">
        <v>3283</v>
      </c>
      <c r="R563" s="317">
        <v>0.3292199969291687</v>
      </c>
      <c r="S563" s="317"/>
      <c r="T563" t="s">
        <v>380</v>
      </c>
      <c r="BA563" s="395">
        <v>1</v>
      </c>
      <c r="BB563" s="396" t="s">
        <v>861</v>
      </c>
      <c r="BC563" t="str">
        <f t="shared" si="91"/>
        <v>RXQ</v>
      </c>
      <c r="BD563" t="str">
        <f t="shared" si="92"/>
        <v>NAoMe_initial_diagnosis_year</v>
      </c>
      <c r="BE563" s="397" t="s">
        <v>862</v>
      </c>
      <c r="BF563" t="str">
        <f t="shared" si="93"/>
        <v>2021</v>
      </c>
      <c r="BG563">
        <f t="shared" si="94"/>
        <v>29</v>
      </c>
      <c r="BH563" s="398">
        <f t="shared" si="95"/>
        <v>0.40845000743865972</v>
      </c>
      <c r="BO563" s="33"/>
    </row>
    <row r="564" spans="1:67">
      <c r="A564" s="316" t="s">
        <v>27</v>
      </c>
      <c r="B564" t="s">
        <v>380</v>
      </c>
      <c r="C564" t="s">
        <v>910</v>
      </c>
      <c r="D564" t="s">
        <v>314</v>
      </c>
      <c r="E564" s="316" t="s">
        <v>45</v>
      </c>
      <c r="F564" s="316" t="s">
        <v>46</v>
      </c>
      <c r="G564" s="316" t="s">
        <v>445</v>
      </c>
      <c r="H564" s="316" t="s">
        <v>325</v>
      </c>
      <c r="I564" s="316" t="s">
        <v>309</v>
      </c>
      <c r="J564" s="316" t="s">
        <v>816</v>
      </c>
      <c r="K564" s="36">
        <v>20</v>
      </c>
      <c r="L564" s="317">
        <v>0.28169000148773188</v>
      </c>
      <c r="M564" s="317"/>
      <c r="N564" s="36">
        <v>137</v>
      </c>
      <c r="O564" s="317">
        <v>0.30649000406265259</v>
      </c>
      <c r="P564" s="317"/>
      <c r="Q564" s="36">
        <v>3315</v>
      </c>
      <c r="R564" s="317">
        <v>0.33243000507354742</v>
      </c>
      <c r="S564" s="317"/>
      <c r="T564" t="s">
        <v>380</v>
      </c>
      <c r="BA564" s="395">
        <v>1</v>
      </c>
      <c r="BB564" s="396" t="s">
        <v>861</v>
      </c>
      <c r="BC564" t="str">
        <f t="shared" si="91"/>
        <v>RXQ</v>
      </c>
      <c r="BD564" t="str">
        <f t="shared" si="92"/>
        <v>NAoMe_initial_diagnosis_year</v>
      </c>
      <c r="BE564" s="397" t="s">
        <v>862</v>
      </c>
      <c r="BF564" t="str">
        <f t="shared" si="93"/>
        <v>2022</v>
      </c>
      <c r="BG564">
        <f t="shared" si="94"/>
        <v>20</v>
      </c>
      <c r="BH564" s="398">
        <f t="shared" si="95"/>
        <v>0.28169000148773188</v>
      </c>
      <c r="BO564" s="33"/>
    </row>
    <row r="565" spans="1:67">
      <c r="A565" s="316" t="s">
        <v>27</v>
      </c>
      <c r="B565" t="s">
        <v>380</v>
      </c>
      <c r="C565" t="s">
        <v>910</v>
      </c>
      <c r="D565" t="s">
        <v>314</v>
      </c>
      <c r="E565" s="316" t="s">
        <v>45</v>
      </c>
      <c r="F565" s="316" t="s">
        <v>46</v>
      </c>
      <c r="G565" s="316" t="s">
        <v>445</v>
      </c>
      <c r="H565" s="316" t="s">
        <v>325</v>
      </c>
      <c r="I565" s="316" t="s">
        <v>309</v>
      </c>
      <c r="J565" s="316" t="s">
        <v>946</v>
      </c>
      <c r="K565" s="36">
        <v>22</v>
      </c>
      <c r="L565" s="317">
        <v>0.3098599910736084</v>
      </c>
      <c r="M565" s="317"/>
      <c r="N565" s="36">
        <v>162</v>
      </c>
      <c r="O565" s="317">
        <v>0.36241999268531799</v>
      </c>
      <c r="P565" s="317"/>
      <c r="Q565" s="36">
        <v>3374</v>
      </c>
      <c r="R565" s="317">
        <v>0.33834999799728388</v>
      </c>
      <c r="S565" s="317"/>
      <c r="T565" t="s">
        <v>380</v>
      </c>
      <c r="BA565" s="395">
        <v>1</v>
      </c>
      <c r="BB565" s="396" t="s">
        <v>861</v>
      </c>
      <c r="BC565" t="str">
        <f t="shared" si="91"/>
        <v>RXQ</v>
      </c>
      <c r="BD565" t="str">
        <f t="shared" si="92"/>
        <v>NAoMe_initial_diagnosis_year</v>
      </c>
      <c r="BE565" s="397" t="s">
        <v>862</v>
      </c>
      <c r="BF565" t="str">
        <f t="shared" si="93"/>
        <v>2023</v>
      </c>
      <c r="BG565">
        <f t="shared" si="94"/>
        <v>22</v>
      </c>
      <c r="BH565" s="398">
        <f t="shared" si="95"/>
        <v>0.3098599910736084</v>
      </c>
      <c r="BO565" s="33"/>
    </row>
    <row r="566" spans="1:67">
      <c r="A566" s="316" t="s">
        <v>27</v>
      </c>
      <c r="B566" t="s">
        <v>380</v>
      </c>
      <c r="C566" t="s">
        <v>910</v>
      </c>
      <c r="D566" t="s">
        <v>314</v>
      </c>
      <c r="E566" s="316" t="s">
        <v>45</v>
      </c>
      <c r="F566" s="316" t="s">
        <v>46</v>
      </c>
      <c r="G566" s="316" t="s">
        <v>445</v>
      </c>
      <c r="H566" s="316" t="s">
        <v>325</v>
      </c>
      <c r="I566" s="316" t="s">
        <v>331</v>
      </c>
      <c r="J566" s="316" t="s">
        <v>332</v>
      </c>
      <c r="K566" s="36">
        <v>2</v>
      </c>
      <c r="L566" s="317">
        <v>2.817000076174736E-2</v>
      </c>
      <c r="M566" s="317">
        <v>3.3900000154972083E-2</v>
      </c>
      <c r="N566" s="36">
        <v>29</v>
      </c>
      <c r="O566" s="317">
        <v>6.4879998564720154E-2</v>
      </c>
      <c r="P566" s="317">
        <v>7.5520001351833344E-2</v>
      </c>
      <c r="Q566" s="36">
        <v>434</v>
      </c>
      <c r="R566" s="317">
        <v>4.3519999831914902E-2</v>
      </c>
      <c r="S566" s="317">
        <v>5.2159998565912247E-2</v>
      </c>
      <c r="T566" t="s">
        <v>380</v>
      </c>
      <c r="BA566" s="395">
        <v>1</v>
      </c>
      <c r="BB566" s="396" t="s">
        <v>861</v>
      </c>
      <c r="BC566" t="str">
        <f t="shared" si="91"/>
        <v>RXQ</v>
      </c>
      <c r="BD566" t="str">
        <f t="shared" si="92"/>
        <v>NAoMe_initial_disease_group</v>
      </c>
      <c r="BE566" s="397" t="s">
        <v>862</v>
      </c>
      <c r="BF566" t="str">
        <f t="shared" si="93"/>
        <v>Advanced M0</v>
      </c>
      <c r="BG566">
        <f t="shared" si="94"/>
        <v>2</v>
      </c>
      <c r="BH566" s="398">
        <f t="shared" si="95"/>
        <v>2.817000076174736E-2</v>
      </c>
      <c r="BO566" s="33"/>
    </row>
    <row r="567" spans="1:67">
      <c r="A567" s="316" t="s">
        <v>27</v>
      </c>
      <c r="B567" t="s">
        <v>380</v>
      </c>
      <c r="C567" t="s">
        <v>910</v>
      </c>
      <c r="D567" t="s">
        <v>314</v>
      </c>
      <c r="E567" s="316" t="s">
        <v>45</v>
      </c>
      <c r="F567" s="316" t="s">
        <v>46</v>
      </c>
      <c r="G567" s="316" t="s">
        <v>445</v>
      </c>
      <c r="H567" s="316" t="s">
        <v>325</v>
      </c>
      <c r="I567" s="316" t="s">
        <v>331</v>
      </c>
      <c r="J567" s="316" t="s">
        <v>333</v>
      </c>
      <c r="K567" s="36">
        <v>41</v>
      </c>
      <c r="L567" s="317">
        <v>0.57745999097824097</v>
      </c>
      <c r="M567" s="317">
        <v>0.69492000341415405</v>
      </c>
      <c r="N567" s="36">
        <v>272</v>
      </c>
      <c r="O567" s="317">
        <v>0.60850000381469727</v>
      </c>
      <c r="P567" s="317">
        <v>0.70832997560501099</v>
      </c>
      <c r="Q567" s="36">
        <v>6159</v>
      </c>
      <c r="R567" s="317">
        <v>0.6176300048828125</v>
      </c>
      <c r="S567" s="317">
        <v>0.74026000499725342</v>
      </c>
      <c r="T567" t="s">
        <v>380</v>
      </c>
      <c r="BA567" s="395">
        <v>1</v>
      </c>
      <c r="BB567" s="396" t="s">
        <v>861</v>
      </c>
      <c r="BC567" t="str">
        <f t="shared" si="91"/>
        <v>RXQ</v>
      </c>
      <c r="BD567" t="str">
        <f t="shared" si="92"/>
        <v>NAoMe_initial_disease_group</v>
      </c>
      <c r="BE567" s="397" t="s">
        <v>862</v>
      </c>
      <c r="BF567" t="str">
        <f t="shared" si="93"/>
        <v>Advanced M1</v>
      </c>
      <c r="BG567">
        <f t="shared" si="94"/>
        <v>41</v>
      </c>
      <c r="BH567" s="398">
        <f t="shared" si="95"/>
        <v>0.57745999097824097</v>
      </c>
      <c r="BO567" s="33"/>
    </row>
    <row r="568" spans="1:67">
      <c r="A568" s="316" t="s">
        <v>27</v>
      </c>
      <c r="B568" t="s">
        <v>380</v>
      </c>
      <c r="C568" t="s">
        <v>910</v>
      </c>
      <c r="D568" t="s">
        <v>314</v>
      </c>
      <c r="E568" s="316" t="s">
        <v>45</v>
      </c>
      <c r="F568" s="316" t="s">
        <v>46</v>
      </c>
      <c r="G568" s="316" t="s">
        <v>445</v>
      </c>
      <c r="H568" s="316" t="s">
        <v>325</v>
      </c>
      <c r="I568" s="316" t="s">
        <v>331</v>
      </c>
      <c r="J568" s="316" t="s">
        <v>334</v>
      </c>
      <c r="K568" s="36">
        <v>0</v>
      </c>
      <c r="L568" s="317">
        <v>0</v>
      </c>
      <c r="M568" s="317">
        <v>0</v>
      </c>
      <c r="N568" s="36">
        <v>2</v>
      </c>
      <c r="O568" s="317">
        <v>4.4700000435113907E-3</v>
      </c>
      <c r="P568" s="317">
        <v>5.2100000903010368E-3</v>
      </c>
      <c r="Q568" s="36">
        <v>64</v>
      </c>
      <c r="R568" s="317">
        <v>6.4199999906122676E-3</v>
      </c>
      <c r="S568" s="317">
        <v>7.689999882131815E-3</v>
      </c>
      <c r="T568" t="s">
        <v>380</v>
      </c>
      <c r="BA568" s="395">
        <v>1</v>
      </c>
      <c r="BB568" s="396" t="s">
        <v>861</v>
      </c>
      <c r="BC568" t="str">
        <f t="shared" si="91"/>
        <v>RXQ</v>
      </c>
      <c r="BD568" t="str">
        <f t="shared" si="92"/>
        <v>NAoMe_initial_disease_group</v>
      </c>
      <c r="BE568" s="397" t="s">
        <v>862</v>
      </c>
      <c r="BF568" t="str">
        <f t="shared" si="93"/>
        <v>DCIS</v>
      </c>
      <c r="BG568">
        <f t="shared" si="94"/>
        <v>0</v>
      </c>
      <c r="BH568" s="398">
        <f t="shared" si="95"/>
        <v>0</v>
      </c>
      <c r="BO568" s="33"/>
    </row>
    <row r="569" spans="1:67">
      <c r="A569" s="316" t="s">
        <v>27</v>
      </c>
      <c r="B569" t="s">
        <v>380</v>
      </c>
      <c r="C569" t="s">
        <v>910</v>
      </c>
      <c r="D569" t="s">
        <v>314</v>
      </c>
      <c r="E569" s="316" t="s">
        <v>45</v>
      </c>
      <c r="F569" s="316" t="s">
        <v>46</v>
      </c>
      <c r="G569" s="316" t="s">
        <v>445</v>
      </c>
      <c r="H569" s="316" t="s">
        <v>325</v>
      </c>
      <c r="I569" s="316" t="s">
        <v>331</v>
      </c>
      <c r="J569" s="316" t="s">
        <v>335</v>
      </c>
      <c r="K569" s="36">
        <v>16</v>
      </c>
      <c r="L569" s="317">
        <v>0.22535000741481781</v>
      </c>
      <c r="M569" s="317">
        <v>0.27118998765945429</v>
      </c>
      <c r="N569" s="36">
        <v>81</v>
      </c>
      <c r="O569" s="317">
        <v>0.181209996342659</v>
      </c>
      <c r="P569" s="317">
        <v>0.21094000339508059</v>
      </c>
      <c r="Q569" s="36">
        <v>1663</v>
      </c>
      <c r="R569" s="317">
        <v>0.16676999628543851</v>
      </c>
      <c r="S569" s="317">
        <v>0.19988000392913821</v>
      </c>
      <c r="T569" t="s">
        <v>380</v>
      </c>
      <c r="BA569" s="395">
        <v>1</v>
      </c>
      <c r="BB569" s="396" t="s">
        <v>861</v>
      </c>
      <c r="BC569" t="str">
        <f t="shared" si="91"/>
        <v>RXQ</v>
      </c>
      <c r="BD569" t="str">
        <f t="shared" si="92"/>
        <v>NAoMe_initial_disease_group</v>
      </c>
      <c r="BE569" s="397" t="s">
        <v>862</v>
      </c>
      <c r="BF569" t="str">
        <f t="shared" si="93"/>
        <v>Early invasive</v>
      </c>
      <c r="BG569">
        <f t="shared" si="94"/>
        <v>16</v>
      </c>
      <c r="BH569" s="398">
        <f t="shared" si="95"/>
        <v>0.22535000741481781</v>
      </c>
      <c r="BO569" s="33"/>
    </row>
    <row r="570" spans="1:67">
      <c r="A570" s="316" t="s">
        <v>27</v>
      </c>
      <c r="B570" t="s">
        <v>380</v>
      </c>
      <c r="C570" t="s">
        <v>910</v>
      </c>
      <c r="D570" t="s">
        <v>314</v>
      </c>
      <c r="E570" s="316" t="s">
        <v>45</v>
      </c>
      <c r="F570" s="316" t="s">
        <v>46</v>
      </c>
      <c r="G570" s="316" t="s">
        <v>445</v>
      </c>
      <c r="H570" s="316" t="s">
        <v>325</v>
      </c>
      <c r="I570" s="316" t="s">
        <v>331</v>
      </c>
      <c r="J570" s="316" t="s">
        <v>337</v>
      </c>
      <c r="K570" s="36">
        <v>12</v>
      </c>
      <c r="L570" s="317">
        <v>0.16900999844074249</v>
      </c>
      <c r="M570" s="317"/>
      <c r="N570" s="36">
        <v>63</v>
      </c>
      <c r="O570" s="317">
        <v>0.14093999564647669</v>
      </c>
      <c r="P570" s="317"/>
      <c r="Q570" s="36">
        <v>1652</v>
      </c>
      <c r="R570" s="317">
        <v>0.1656599938869476</v>
      </c>
      <c r="S570" s="317"/>
      <c r="T570" t="s">
        <v>380</v>
      </c>
      <c r="BA570" s="395">
        <v>1</v>
      </c>
      <c r="BB570" s="396" t="s">
        <v>861</v>
      </c>
      <c r="BC570" t="str">
        <f t="shared" si="91"/>
        <v>RXQ</v>
      </c>
      <c r="BD570" t="str">
        <f t="shared" si="92"/>
        <v>NAoMe_initial_disease_group</v>
      </c>
      <c r="BE570" s="397" t="s">
        <v>862</v>
      </c>
      <c r="BF570" t="str">
        <f t="shared" si="93"/>
        <v>Unknown stage</v>
      </c>
      <c r="BG570">
        <f t="shared" si="94"/>
        <v>12</v>
      </c>
      <c r="BH570" s="398">
        <f t="shared" si="95"/>
        <v>0.16900999844074249</v>
      </c>
      <c r="BO570" s="33"/>
    </row>
    <row r="571" spans="1:67">
      <c r="A571" s="316" t="s">
        <v>27</v>
      </c>
      <c r="B571" t="s">
        <v>380</v>
      </c>
      <c r="C571" t="s">
        <v>910</v>
      </c>
      <c r="D571" t="s">
        <v>314</v>
      </c>
      <c r="E571" s="316" t="s">
        <v>45</v>
      </c>
      <c r="F571" s="316" t="s">
        <v>46</v>
      </c>
      <c r="G571" s="316" t="s">
        <v>445</v>
      </c>
      <c r="H571" s="316" t="s">
        <v>325</v>
      </c>
      <c r="I571" s="316" t="s">
        <v>656</v>
      </c>
      <c r="J571" s="316" t="s">
        <v>286</v>
      </c>
      <c r="K571" s="36">
        <v>2</v>
      </c>
      <c r="L571" s="317">
        <v>2.817000076174736E-2</v>
      </c>
      <c r="M571" s="317">
        <v>2.857000008225441E-2</v>
      </c>
      <c r="N571" s="36">
        <v>23</v>
      </c>
      <c r="O571" s="317">
        <v>5.1449999213218689E-2</v>
      </c>
      <c r="P571" s="317">
        <v>5.5959999561309808E-2</v>
      </c>
      <c r="Q571" s="36">
        <v>492</v>
      </c>
      <c r="R571" s="317">
        <v>4.9339998513460159E-2</v>
      </c>
      <c r="S571" s="317">
        <v>5.1920000463724143E-2</v>
      </c>
      <c r="T571" t="s">
        <v>380</v>
      </c>
      <c r="BA571" s="395">
        <v>1</v>
      </c>
      <c r="BB571" s="396" t="s">
        <v>861</v>
      </c>
      <c r="BC571" t="str">
        <f t="shared" si="91"/>
        <v>RXQ</v>
      </c>
      <c r="BD571" t="str">
        <f t="shared" si="92"/>
        <v>NAoMe_initial_ethnicity_grp</v>
      </c>
      <c r="BE571" s="397" t="s">
        <v>862</v>
      </c>
      <c r="BF571" t="str">
        <f t="shared" si="93"/>
        <v>Asian or Asian British</v>
      </c>
      <c r="BG571">
        <f t="shared" si="94"/>
        <v>2</v>
      </c>
      <c r="BH571" s="398">
        <f t="shared" si="95"/>
        <v>2.817000076174736E-2</v>
      </c>
      <c r="BO571" s="33"/>
    </row>
    <row r="572" spans="1:67">
      <c r="A572" s="316" t="s">
        <v>27</v>
      </c>
      <c r="B572" t="s">
        <v>380</v>
      </c>
      <c r="C572" t="s">
        <v>910</v>
      </c>
      <c r="D572" t="s">
        <v>314</v>
      </c>
      <c r="E572" s="316" t="s">
        <v>45</v>
      </c>
      <c r="F572" s="316" t="s">
        <v>46</v>
      </c>
      <c r="G572" s="316" t="s">
        <v>445</v>
      </c>
      <c r="H572" s="316" t="s">
        <v>325</v>
      </c>
      <c r="I572" s="316" t="s">
        <v>656</v>
      </c>
      <c r="J572" s="316" t="s">
        <v>287</v>
      </c>
      <c r="K572" s="36">
        <v>2</v>
      </c>
      <c r="L572" s="317">
        <v>2.817000076174736E-2</v>
      </c>
      <c r="M572" s="317">
        <v>2.857000008225441E-2</v>
      </c>
      <c r="N572" s="36">
        <v>11</v>
      </c>
      <c r="O572" s="317">
        <v>2.4609999731183049E-2</v>
      </c>
      <c r="P572" s="317">
        <v>2.676000073552132E-2</v>
      </c>
      <c r="Q572" s="36">
        <v>403</v>
      </c>
      <c r="R572" s="317">
        <v>4.0410000830888748E-2</v>
      </c>
      <c r="S572" s="317">
        <v>4.2520001530647278E-2</v>
      </c>
      <c r="T572" t="s">
        <v>380</v>
      </c>
      <c r="BA572" s="395">
        <v>1</v>
      </c>
      <c r="BB572" s="396" t="s">
        <v>861</v>
      </c>
      <c r="BC572" t="str">
        <f t="shared" si="91"/>
        <v>RXQ</v>
      </c>
      <c r="BD572" t="str">
        <f t="shared" si="92"/>
        <v>NAoMe_initial_ethnicity_grp</v>
      </c>
      <c r="BE572" s="397" t="s">
        <v>862</v>
      </c>
      <c r="BF572" t="str">
        <f t="shared" si="93"/>
        <v>Black or Black British</v>
      </c>
      <c r="BG572">
        <f t="shared" si="94"/>
        <v>2</v>
      </c>
      <c r="BH572" s="398">
        <f t="shared" si="95"/>
        <v>2.817000076174736E-2</v>
      </c>
      <c r="BO572" s="33"/>
    </row>
    <row r="573" spans="1:67">
      <c r="A573" s="316" t="s">
        <v>27</v>
      </c>
      <c r="B573" t="s">
        <v>380</v>
      </c>
      <c r="C573" t="s">
        <v>910</v>
      </c>
      <c r="D573" t="s">
        <v>314</v>
      </c>
      <c r="E573" s="316" t="s">
        <v>45</v>
      </c>
      <c r="F573" s="316" t="s">
        <v>46</v>
      </c>
      <c r="G573" s="316" t="s">
        <v>445</v>
      </c>
      <c r="H573" s="316" t="s">
        <v>325</v>
      </c>
      <c r="I573" s="316" t="s">
        <v>656</v>
      </c>
      <c r="J573" s="316" t="s">
        <v>259</v>
      </c>
      <c r="K573" s="36">
        <v>2</v>
      </c>
      <c r="L573" s="317">
        <v>2.817000076174736E-2</v>
      </c>
      <c r="M573" s="317">
        <v>2.857000008225441E-2</v>
      </c>
      <c r="N573" s="36">
        <v>2</v>
      </c>
      <c r="O573" s="317">
        <v>4.4700000435113907E-3</v>
      </c>
      <c r="P573" s="317">
        <v>4.8699998296797284E-3</v>
      </c>
      <c r="Q573" s="36">
        <v>98</v>
      </c>
      <c r="R573" s="317">
        <v>9.8299998790025711E-3</v>
      </c>
      <c r="S573" s="317">
        <v>1.0339999571442601E-2</v>
      </c>
      <c r="T573" t="s">
        <v>380</v>
      </c>
      <c r="BA573" s="395">
        <v>1</v>
      </c>
      <c r="BB573" s="396" t="s">
        <v>861</v>
      </c>
      <c r="BC573" t="str">
        <f t="shared" si="91"/>
        <v>RXQ</v>
      </c>
      <c r="BD573" t="str">
        <f t="shared" si="92"/>
        <v>NAoMe_initial_ethnicity_grp</v>
      </c>
      <c r="BE573" s="397" t="s">
        <v>862</v>
      </c>
      <c r="BF573" t="str">
        <f t="shared" si="93"/>
        <v>Mixed</v>
      </c>
      <c r="BG573">
        <f t="shared" si="94"/>
        <v>2</v>
      </c>
      <c r="BH573" s="398">
        <f t="shared" si="95"/>
        <v>2.817000076174736E-2</v>
      </c>
      <c r="BO573" s="33"/>
    </row>
    <row r="574" spans="1:67">
      <c r="A574" s="316" t="s">
        <v>27</v>
      </c>
      <c r="B574" t="s">
        <v>380</v>
      </c>
      <c r="C574" t="s">
        <v>910</v>
      </c>
      <c r="D574" t="s">
        <v>314</v>
      </c>
      <c r="E574" s="316" t="s">
        <v>45</v>
      </c>
      <c r="F574" s="318" t="s">
        <v>46</v>
      </c>
      <c r="G574" s="318" t="s">
        <v>445</v>
      </c>
      <c r="H574" s="318" t="s">
        <v>325</v>
      </c>
      <c r="I574" s="316" t="s">
        <v>656</v>
      </c>
      <c r="J574" s="316" t="s">
        <v>288</v>
      </c>
      <c r="K574" s="36">
        <v>2</v>
      </c>
      <c r="L574" s="317">
        <v>2.817000076174736E-2</v>
      </c>
      <c r="M574" s="317">
        <v>2.857000008225441E-2</v>
      </c>
      <c r="N574" s="36">
        <v>15</v>
      </c>
      <c r="O574" s="317">
        <v>3.3560000360012048E-2</v>
      </c>
      <c r="P574" s="317">
        <v>3.6499999463558197E-2</v>
      </c>
      <c r="Q574" s="36">
        <v>246</v>
      </c>
      <c r="R574" s="317">
        <v>2.466999925673008E-2</v>
      </c>
      <c r="S574" s="317">
        <v>2.5960000231862072E-2</v>
      </c>
      <c r="T574" t="s">
        <v>380</v>
      </c>
      <c r="BA574" s="395">
        <v>1</v>
      </c>
      <c r="BB574" s="396" t="s">
        <v>861</v>
      </c>
      <c r="BC574" t="str">
        <f t="shared" si="91"/>
        <v>RXQ</v>
      </c>
      <c r="BD574" t="str">
        <f t="shared" si="92"/>
        <v>NAoMe_initial_ethnicity_grp</v>
      </c>
      <c r="BE574" s="397" t="s">
        <v>862</v>
      </c>
      <c r="BF574" t="str">
        <f t="shared" si="93"/>
        <v>Other Ethnic Group</v>
      </c>
      <c r="BG574">
        <f t="shared" si="94"/>
        <v>2</v>
      </c>
      <c r="BH574" s="398">
        <f t="shared" si="95"/>
        <v>2.817000076174736E-2</v>
      </c>
      <c r="BO574" s="33"/>
    </row>
    <row r="575" spans="1:67">
      <c r="A575" s="316" t="s">
        <v>27</v>
      </c>
      <c r="B575" t="s">
        <v>380</v>
      </c>
      <c r="C575" t="s">
        <v>910</v>
      </c>
      <c r="D575" t="s">
        <v>314</v>
      </c>
      <c r="E575" s="316" t="s">
        <v>45</v>
      </c>
      <c r="F575" s="316" t="s">
        <v>46</v>
      </c>
      <c r="G575" s="316" t="s">
        <v>445</v>
      </c>
      <c r="H575" s="316" t="s">
        <v>325</v>
      </c>
      <c r="I575" s="316" t="s">
        <v>656</v>
      </c>
      <c r="J575" s="316" t="s">
        <v>260</v>
      </c>
      <c r="K575" s="36">
        <v>1</v>
      </c>
      <c r="L575" s="317">
        <v>1.408000010997057E-2</v>
      </c>
      <c r="M575" s="317"/>
      <c r="N575" s="36">
        <v>36</v>
      </c>
      <c r="O575" s="317">
        <v>8.0540001392364502E-2</v>
      </c>
      <c r="P575" s="317"/>
      <c r="Q575" s="36">
        <v>495</v>
      </c>
      <c r="R575" s="317">
        <v>4.9639999866485603E-2</v>
      </c>
      <c r="S575" s="317"/>
      <c r="T575" t="s">
        <v>380</v>
      </c>
      <c r="BA575" s="395">
        <v>1</v>
      </c>
      <c r="BB575" s="396" t="s">
        <v>861</v>
      </c>
      <c r="BC575" t="str">
        <f t="shared" si="91"/>
        <v>RXQ</v>
      </c>
      <c r="BD575" t="str">
        <f t="shared" si="92"/>
        <v>NAoMe_initial_ethnicity_grp</v>
      </c>
      <c r="BE575" s="397" t="s">
        <v>862</v>
      </c>
      <c r="BF575" t="str">
        <f t="shared" si="93"/>
        <v>Unknown</v>
      </c>
      <c r="BG575">
        <f t="shared" si="94"/>
        <v>1</v>
      </c>
      <c r="BH575" s="398">
        <f t="shared" si="95"/>
        <v>1.408000010997057E-2</v>
      </c>
      <c r="BO575" s="33"/>
    </row>
    <row r="576" spans="1:67">
      <c r="A576" s="316" t="s">
        <v>27</v>
      </c>
      <c r="B576" t="s">
        <v>380</v>
      </c>
      <c r="C576" t="s">
        <v>910</v>
      </c>
      <c r="D576" t="s">
        <v>314</v>
      </c>
      <c r="E576" s="316" t="s">
        <v>45</v>
      </c>
      <c r="F576" s="316" t="s">
        <v>46</v>
      </c>
      <c r="G576" s="316" t="s">
        <v>445</v>
      </c>
      <c r="H576" s="316" t="s">
        <v>325</v>
      </c>
      <c r="I576" s="316" t="s">
        <v>656</v>
      </c>
      <c r="J576" s="316" t="s">
        <v>258</v>
      </c>
      <c r="K576" s="36">
        <v>62</v>
      </c>
      <c r="L576" s="317">
        <v>0.87323999404907227</v>
      </c>
      <c r="M576" s="317">
        <v>0.88571000099182129</v>
      </c>
      <c r="N576" s="36">
        <v>360</v>
      </c>
      <c r="O576" s="317">
        <v>0.80536997318267822</v>
      </c>
      <c r="P576" s="317">
        <v>0.87590998411178589</v>
      </c>
      <c r="Q576" s="36">
        <v>8238</v>
      </c>
      <c r="R576" s="317">
        <v>0.82611000537872314</v>
      </c>
      <c r="S576" s="317">
        <v>0.86926001310348511</v>
      </c>
      <c r="T576" t="s">
        <v>380</v>
      </c>
      <c r="BA576" s="395">
        <v>1</v>
      </c>
      <c r="BB576" s="396" t="s">
        <v>861</v>
      </c>
      <c r="BC576" t="str">
        <f t="shared" si="91"/>
        <v>RXQ</v>
      </c>
      <c r="BD576" t="str">
        <f t="shared" si="92"/>
        <v>NAoMe_initial_ethnicity_grp</v>
      </c>
      <c r="BE576" s="397" t="s">
        <v>862</v>
      </c>
      <c r="BF576" t="str">
        <f t="shared" si="93"/>
        <v>White</v>
      </c>
      <c r="BG576">
        <f t="shared" si="94"/>
        <v>62</v>
      </c>
      <c r="BH576" s="398">
        <f t="shared" si="95"/>
        <v>0.87323999404907227</v>
      </c>
      <c r="BO576" s="33"/>
    </row>
    <row r="577" spans="1:67">
      <c r="A577" s="316" t="s">
        <v>27</v>
      </c>
      <c r="B577" t="s">
        <v>380</v>
      </c>
      <c r="C577" t="s">
        <v>910</v>
      </c>
      <c r="D577" t="s">
        <v>314</v>
      </c>
      <c r="E577" s="316" t="s">
        <v>45</v>
      </c>
      <c r="F577" s="316" t="s">
        <v>46</v>
      </c>
      <c r="G577" s="316" t="s">
        <v>445</v>
      </c>
      <c r="H577" s="316" t="s">
        <v>325</v>
      </c>
      <c r="I577" s="316" t="s">
        <v>657</v>
      </c>
      <c r="J577" s="316" t="s">
        <v>817</v>
      </c>
      <c r="K577" s="36">
        <v>64</v>
      </c>
      <c r="L577" s="317">
        <v>0.90140998363494873</v>
      </c>
      <c r="M577" s="317"/>
      <c r="N577" s="36">
        <v>425</v>
      </c>
      <c r="O577" s="317">
        <v>0.95077997446060181</v>
      </c>
      <c r="P577" s="317"/>
      <c r="Q577" s="36">
        <v>9359</v>
      </c>
      <c r="R577" s="317">
        <v>0.93853002786636353</v>
      </c>
      <c r="S577" s="317"/>
      <c r="T577" t="s">
        <v>380</v>
      </c>
      <c r="BA577" s="395">
        <v>1</v>
      </c>
      <c r="BB577" s="396" t="s">
        <v>861</v>
      </c>
      <c r="BC577" t="str">
        <f t="shared" si="91"/>
        <v>RXQ</v>
      </c>
      <c r="BD577" t="str">
        <f t="shared" si="92"/>
        <v>NAoMe_initial_final_route</v>
      </c>
      <c r="BE577" s="397" t="s">
        <v>862</v>
      </c>
      <c r="BF577" t="str">
        <f t="shared" si="93"/>
        <v>Not screened</v>
      </c>
      <c r="BG577">
        <f t="shared" si="94"/>
        <v>64</v>
      </c>
      <c r="BH577" s="398">
        <f t="shared" si="95"/>
        <v>0.90140998363494873</v>
      </c>
      <c r="BO577" s="33"/>
    </row>
    <row r="578" spans="1:67">
      <c r="A578" s="316" t="s">
        <v>27</v>
      </c>
      <c r="B578" t="s">
        <v>380</v>
      </c>
      <c r="C578" t="s">
        <v>910</v>
      </c>
      <c r="D578" t="s">
        <v>314</v>
      </c>
      <c r="E578" s="316" t="s">
        <v>45</v>
      </c>
      <c r="F578" s="316" t="s">
        <v>46</v>
      </c>
      <c r="G578" s="316" t="s">
        <v>445</v>
      </c>
      <c r="H578" s="316" t="s">
        <v>325</v>
      </c>
      <c r="I578" s="316" t="s">
        <v>657</v>
      </c>
      <c r="J578" s="316" t="s">
        <v>352</v>
      </c>
      <c r="K578" s="36">
        <v>7</v>
      </c>
      <c r="L578" s="317">
        <v>9.8590001463890076E-2</v>
      </c>
      <c r="M578" s="317"/>
      <c r="N578" s="36">
        <v>22</v>
      </c>
      <c r="O578" s="317">
        <v>4.9219999462366097E-2</v>
      </c>
      <c r="P578" s="317"/>
      <c r="Q578" s="36">
        <v>613</v>
      </c>
      <c r="R578" s="317">
        <v>6.1469998210668557E-2</v>
      </c>
      <c r="S578" s="317"/>
      <c r="T578" t="s">
        <v>380</v>
      </c>
      <c r="BA578" s="395">
        <v>1</v>
      </c>
      <c r="BB578" s="396" t="s">
        <v>861</v>
      </c>
      <c r="BC578" t="str">
        <f t="shared" si="91"/>
        <v>RXQ</v>
      </c>
      <c r="BD578" t="str">
        <f t="shared" si="92"/>
        <v>NAoMe_initial_final_route</v>
      </c>
      <c r="BE578" s="397" t="s">
        <v>862</v>
      </c>
      <c r="BF578" t="str">
        <f t="shared" si="93"/>
        <v>Screening</v>
      </c>
      <c r="BG578">
        <f t="shared" si="94"/>
        <v>7</v>
      </c>
      <c r="BH578" s="398">
        <f t="shared" si="95"/>
        <v>9.8590001463890076E-2</v>
      </c>
      <c r="BO578" s="33"/>
    </row>
    <row r="579" spans="1:67">
      <c r="A579" s="316" t="s">
        <v>27</v>
      </c>
      <c r="B579" t="s">
        <v>380</v>
      </c>
      <c r="C579" t="s">
        <v>910</v>
      </c>
      <c r="D579" t="s">
        <v>314</v>
      </c>
      <c r="E579" s="316" t="s">
        <v>45</v>
      </c>
      <c r="F579" s="316" t="s">
        <v>46</v>
      </c>
      <c r="G579" s="316" t="s">
        <v>445</v>
      </c>
      <c r="H579" s="316" t="s">
        <v>325</v>
      </c>
      <c r="I579" s="316" t="s">
        <v>303</v>
      </c>
      <c r="J579" s="316" t="s">
        <v>308</v>
      </c>
      <c r="K579" s="36">
        <v>12</v>
      </c>
      <c r="L579" s="317">
        <v>0.16900999844074249</v>
      </c>
      <c r="M579" s="317"/>
      <c r="N579" s="36">
        <v>63</v>
      </c>
      <c r="O579" s="317">
        <v>0.14093999564647669</v>
      </c>
      <c r="P579" s="317"/>
      <c r="Q579" s="36">
        <v>1652</v>
      </c>
      <c r="R579" s="317">
        <v>0.1656599938869476</v>
      </c>
      <c r="S579" s="317"/>
      <c r="T579" t="s">
        <v>380</v>
      </c>
      <c r="BA579" s="395">
        <v>1</v>
      </c>
      <c r="BB579" s="396" t="s">
        <v>861</v>
      </c>
      <c r="BC579" t="str">
        <f t="shared" ref="BC579:BC642" si="96">E579</f>
        <v>RXQ</v>
      </c>
      <c r="BD579" t="str">
        <f t="shared" ref="BD579:BD642" si="97">(LEFT(A579, LEN(A579)-7))&amp;"_"&amp;I579</f>
        <v>NAoMe_initial_final_stage_tum</v>
      </c>
      <c r="BE579" s="397" t="s">
        <v>862</v>
      </c>
      <c r="BF579" t="str">
        <f t="shared" ref="BF579:BF642" si="98">J579</f>
        <v>Not staged/Unstated</v>
      </c>
      <c r="BG579">
        <f t="shared" ref="BG579:BG642" si="99">K579</f>
        <v>12</v>
      </c>
      <c r="BH579" s="398">
        <f t="shared" ref="BH579:BH642" si="100">L579</f>
        <v>0.16900999844074249</v>
      </c>
      <c r="BO579" s="33"/>
    </row>
    <row r="580" spans="1:67">
      <c r="A580" s="316" t="s">
        <v>27</v>
      </c>
      <c r="B580" t="s">
        <v>380</v>
      </c>
      <c r="C580" t="s">
        <v>910</v>
      </c>
      <c r="D580" t="s">
        <v>314</v>
      </c>
      <c r="E580" s="316" t="s">
        <v>45</v>
      </c>
      <c r="F580" s="316" t="s">
        <v>46</v>
      </c>
      <c r="G580" s="316" t="s">
        <v>445</v>
      </c>
      <c r="H580" s="316" t="s">
        <v>325</v>
      </c>
      <c r="I580" s="316" t="s">
        <v>303</v>
      </c>
      <c r="J580" s="316" t="s">
        <v>304</v>
      </c>
      <c r="K580" s="36">
        <v>0</v>
      </c>
      <c r="L580" s="317">
        <v>0</v>
      </c>
      <c r="M580" s="317">
        <v>0</v>
      </c>
      <c r="N580" s="36">
        <v>2</v>
      </c>
      <c r="O580" s="317">
        <v>4.4700000435113907E-3</v>
      </c>
      <c r="P580" s="317">
        <v>5.2100000903010368E-3</v>
      </c>
      <c r="Q580" s="36">
        <v>64</v>
      </c>
      <c r="R580" s="317">
        <v>6.4199999906122676E-3</v>
      </c>
      <c r="S580" s="317">
        <v>7.689999882131815E-3</v>
      </c>
      <c r="T580" t="s">
        <v>380</v>
      </c>
      <c r="BA580" s="395">
        <v>1</v>
      </c>
      <c r="BB580" s="396" t="s">
        <v>861</v>
      </c>
      <c r="BC580" t="str">
        <f t="shared" si="96"/>
        <v>RXQ</v>
      </c>
      <c r="BD580" t="str">
        <f t="shared" si="97"/>
        <v>NAoMe_initial_final_stage_tum</v>
      </c>
      <c r="BE580" s="397" t="s">
        <v>862</v>
      </c>
      <c r="BF580" t="str">
        <f t="shared" si="98"/>
        <v>Stage 0</v>
      </c>
      <c r="BG580">
        <f t="shared" si="99"/>
        <v>0</v>
      </c>
      <c r="BH580" s="398">
        <f t="shared" si="100"/>
        <v>0</v>
      </c>
      <c r="BO580" s="33"/>
    </row>
    <row r="581" spans="1:67">
      <c r="A581" s="316" t="s">
        <v>27</v>
      </c>
      <c r="B581" t="s">
        <v>380</v>
      </c>
      <c r="C581" t="s">
        <v>910</v>
      </c>
      <c r="D581" t="s">
        <v>314</v>
      </c>
      <c r="E581" s="316" t="s">
        <v>45</v>
      </c>
      <c r="F581" s="316" t="s">
        <v>46</v>
      </c>
      <c r="G581" s="316" t="s">
        <v>445</v>
      </c>
      <c r="H581" s="316" t="s">
        <v>325</v>
      </c>
      <c r="I581" s="316" t="s">
        <v>303</v>
      </c>
      <c r="J581" s="316" t="s">
        <v>305</v>
      </c>
      <c r="K581" s="36">
        <v>2</v>
      </c>
      <c r="L581" s="317">
        <v>2.817000076174736E-2</v>
      </c>
      <c r="M581" s="317">
        <v>3.3900000154972083E-2</v>
      </c>
      <c r="N581" s="36">
        <v>18</v>
      </c>
      <c r="O581" s="317">
        <v>4.0270000696182251E-2</v>
      </c>
      <c r="P581" s="317">
        <v>4.6879999339580543E-2</v>
      </c>
      <c r="Q581" s="36">
        <v>359</v>
      </c>
      <c r="R581" s="317">
        <v>3.5999998450279243E-2</v>
      </c>
      <c r="S581" s="317">
        <v>4.3150000274181373E-2</v>
      </c>
      <c r="T581" t="s">
        <v>380</v>
      </c>
      <c r="BA581" s="395">
        <v>1</v>
      </c>
      <c r="BB581" s="396" t="s">
        <v>861</v>
      </c>
      <c r="BC581" t="str">
        <f t="shared" si="96"/>
        <v>RXQ</v>
      </c>
      <c r="BD581" t="str">
        <f t="shared" si="97"/>
        <v>NAoMe_initial_final_stage_tum</v>
      </c>
      <c r="BE581" s="397" t="s">
        <v>862</v>
      </c>
      <c r="BF581" t="str">
        <f t="shared" si="98"/>
        <v>Stage 1</v>
      </c>
      <c r="BG581">
        <f t="shared" si="99"/>
        <v>2</v>
      </c>
      <c r="BH581" s="398">
        <f t="shared" si="100"/>
        <v>2.817000076174736E-2</v>
      </c>
      <c r="BO581" s="33"/>
    </row>
    <row r="582" spans="1:67">
      <c r="A582" s="316" t="s">
        <v>27</v>
      </c>
      <c r="B582" t="s">
        <v>380</v>
      </c>
      <c r="C582" t="s">
        <v>910</v>
      </c>
      <c r="D582" t="s">
        <v>314</v>
      </c>
      <c r="E582" s="316" t="s">
        <v>45</v>
      </c>
      <c r="F582" s="316" t="s">
        <v>46</v>
      </c>
      <c r="G582" s="316" t="s">
        <v>445</v>
      </c>
      <c r="H582" s="316" t="s">
        <v>325</v>
      </c>
      <c r="I582" s="316" t="s">
        <v>303</v>
      </c>
      <c r="J582" s="316" t="s">
        <v>306</v>
      </c>
      <c r="K582" s="36">
        <v>6</v>
      </c>
      <c r="L582" s="317">
        <v>8.4509998559951782E-2</v>
      </c>
      <c r="M582" s="317">
        <v>0.1016900017857552</v>
      </c>
      <c r="N582" s="36">
        <v>43</v>
      </c>
      <c r="O582" s="317">
        <v>9.6199996769428253E-2</v>
      </c>
      <c r="P582" s="317">
        <v>0.1119799986481667</v>
      </c>
      <c r="Q582" s="36">
        <v>996</v>
      </c>
      <c r="R582" s="317">
        <v>9.9880002439022064E-2</v>
      </c>
      <c r="S582" s="317">
        <v>0.11970999836921691</v>
      </c>
      <c r="T582" t="s">
        <v>380</v>
      </c>
      <c r="BA582" s="395">
        <v>1</v>
      </c>
      <c r="BB582" s="396" t="s">
        <v>861</v>
      </c>
      <c r="BC582" t="str">
        <f t="shared" si="96"/>
        <v>RXQ</v>
      </c>
      <c r="BD582" t="str">
        <f t="shared" si="97"/>
        <v>NAoMe_initial_final_stage_tum</v>
      </c>
      <c r="BE582" s="397" t="s">
        <v>862</v>
      </c>
      <c r="BF582" t="str">
        <f t="shared" si="98"/>
        <v>Stage 2</v>
      </c>
      <c r="BG582">
        <f t="shared" si="99"/>
        <v>6</v>
      </c>
      <c r="BH582" s="398">
        <f t="shared" si="100"/>
        <v>8.4509998559951782E-2</v>
      </c>
      <c r="BO582" s="33"/>
    </row>
    <row r="583" spans="1:67">
      <c r="A583" s="316" t="s">
        <v>27</v>
      </c>
      <c r="B583" t="s">
        <v>380</v>
      </c>
      <c r="C583" t="s">
        <v>910</v>
      </c>
      <c r="D583" t="s">
        <v>314</v>
      </c>
      <c r="E583" s="316" t="s">
        <v>45</v>
      </c>
      <c r="F583" s="316" t="s">
        <v>46</v>
      </c>
      <c r="G583" s="316" t="s">
        <v>445</v>
      </c>
      <c r="H583" s="316" t="s">
        <v>325</v>
      </c>
      <c r="I583" s="316" t="s">
        <v>303</v>
      </c>
      <c r="J583" s="316" t="s">
        <v>307</v>
      </c>
      <c r="K583" s="36">
        <v>11</v>
      </c>
      <c r="L583" s="317">
        <v>0.1549299955368042</v>
      </c>
      <c r="M583" s="317">
        <v>0.18644000589847559</v>
      </c>
      <c r="N583" s="36">
        <v>49</v>
      </c>
      <c r="O583" s="317">
        <v>0.1096199974417686</v>
      </c>
      <c r="P583" s="317">
        <v>0.12759999930858609</v>
      </c>
      <c r="Q583" s="36">
        <v>742</v>
      </c>
      <c r="R583" s="317">
        <v>7.4409998953342438E-2</v>
      </c>
      <c r="S583" s="317">
        <v>8.9180000126361847E-2</v>
      </c>
      <c r="T583" t="s">
        <v>380</v>
      </c>
      <c r="BA583" s="395">
        <v>1</v>
      </c>
      <c r="BB583" s="396" t="s">
        <v>861</v>
      </c>
      <c r="BC583" t="str">
        <f t="shared" si="96"/>
        <v>RXQ</v>
      </c>
      <c r="BD583" t="str">
        <f t="shared" si="97"/>
        <v>NAoMe_initial_final_stage_tum</v>
      </c>
      <c r="BE583" s="397" t="s">
        <v>862</v>
      </c>
      <c r="BF583" t="str">
        <f t="shared" si="98"/>
        <v>Stage 3</v>
      </c>
      <c r="BG583">
        <f t="shared" si="99"/>
        <v>11</v>
      </c>
      <c r="BH583" s="398">
        <f t="shared" si="100"/>
        <v>0.1549299955368042</v>
      </c>
      <c r="BO583" s="33"/>
    </row>
    <row r="584" spans="1:67">
      <c r="A584" s="316" t="s">
        <v>27</v>
      </c>
      <c r="B584" t="s">
        <v>380</v>
      </c>
      <c r="C584" t="s">
        <v>910</v>
      </c>
      <c r="D584" t="s">
        <v>314</v>
      </c>
      <c r="E584" s="316" t="s">
        <v>45</v>
      </c>
      <c r="F584" s="316" t="s">
        <v>46</v>
      </c>
      <c r="G584" s="316" t="s">
        <v>445</v>
      </c>
      <c r="H584" s="316" t="s">
        <v>325</v>
      </c>
      <c r="I584" s="316" t="s">
        <v>303</v>
      </c>
      <c r="J584" s="316" t="s">
        <v>336</v>
      </c>
      <c r="K584" s="36">
        <v>40</v>
      </c>
      <c r="L584" s="317">
        <v>0.56338000297546387</v>
      </c>
      <c r="M584" s="317">
        <v>0.67796999216079712</v>
      </c>
      <c r="N584" s="36">
        <v>272</v>
      </c>
      <c r="O584" s="317">
        <v>0.60850000381469727</v>
      </c>
      <c r="P584" s="317">
        <v>0.70832997560501099</v>
      </c>
      <c r="Q584" s="36">
        <v>6159</v>
      </c>
      <c r="R584" s="317">
        <v>0.6176300048828125</v>
      </c>
      <c r="S584" s="317">
        <v>0.74026000499725342</v>
      </c>
      <c r="T584" t="s">
        <v>380</v>
      </c>
      <c r="BA584" s="395">
        <v>1</v>
      </c>
      <c r="BB584" s="396" t="s">
        <v>861</v>
      </c>
      <c r="BC584" t="str">
        <f t="shared" si="96"/>
        <v>RXQ</v>
      </c>
      <c r="BD584" t="str">
        <f t="shared" si="97"/>
        <v>NAoMe_initial_final_stage_tum</v>
      </c>
      <c r="BE584" s="397" t="s">
        <v>862</v>
      </c>
      <c r="BF584" t="str">
        <f t="shared" si="98"/>
        <v>Stage 4</v>
      </c>
      <c r="BG584">
        <f t="shared" si="99"/>
        <v>40</v>
      </c>
      <c r="BH584" s="398">
        <f t="shared" si="100"/>
        <v>0.56338000297546387</v>
      </c>
      <c r="BO584" s="33"/>
    </row>
    <row r="585" spans="1:67">
      <c r="A585" s="316" t="s">
        <v>27</v>
      </c>
      <c r="B585" t="s">
        <v>380</v>
      </c>
      <c r="C585" t="s">
        <v>910</v>
      </c>
      <c r="D585" t="s">
        <v>314</v>
      </c>
      <c r="E585" s="316" t="s">
        <v>45</v>
      </c>
      <c r="F585" s="316" t="s">
        <v>46</v>
      </c>
      <c r="G585" s="316" t="s">
        <v>445</v>
      </c>
      <c r="H585" s="316" t="s">
        <v>325</v>
      </c>
      <c r="I585" s="316" t="s">
        <v>342</v>
      </c>
      <c r="J585" s="316" t="s">
        <v>343</v>
      </c>
      <c r="K585" s="36">
        <v>12</v>
      </c>
      <c r="L585" s="317">
        <v>0.16900999844074249</v>
      </c>
      <c r="M585" s="317"/>
      <c r="N585" s="36">
        <v>63</v>
      </c>
      <c r="O585" s="317">
        <v>0.14093999564647669</v>
      </c>
      <c r="P585" s="317"/>
      <c r="Q585" s="36">
        <v>1652</v>
      </c>
      <c r="R585" s="317">
        <v>0.1656599938869476</v>
      </c>
      <c r="S585" s="317"/>
      <c r="T585" t="s">
        <v>380</v>
      </c>
      <c r="BA585" s="395">
        <v>1</v>
      </c>
      <c r="BB585" s="396" t="s">
        <v>861</v>
      </c>
      <c r="BC585" t="str">
        <f t="shared" si="96"/>
        <v>RXQ</v>
      </c>
      <c r="BD585" t="str">
        <f t="shared" si="97"/>
        <v>NAoMe_initial_final_stage_tum_grp</v>
      </c>
      <c r="BE585" s="397" t="s">
        <v>862</v>
      </c>
      <c r="BF585" t="str">
        <f t="shared" si="98"/>
        <v>MBC in HESAPC</v>
      </c>
      <c r="BG585">
        <f t="shared" si="99"/>
        <v>12</v>
      </c>
      <c r="BH585" s="398">
        <f t="shared" si="100"/>
        <v>0.16900999844074249</v>
      </c>
      <c r="BO585" s="33"/>
    </row>
    <row r="586" spans="1:67">
      <c r="A586" s="316" t="s">
        <v>27</v>
      </c>
      <c r="B586" t="s">
        <v>380</v>
      </c>
      <c r="C586" t="s">
        <v>910</v>
      </c>
      <c r="D586" t="s">
        <v>314</v>
      </c>
      <c r="E586" s="316" t="s">
        <v>45</v>
      </c>
      <c r="F586" s="316" t="s">
        <v>46</v>
      </c>
      <c r="G586" s="316" t="s">
        <v>445</v>
      </c>
      <c r="H586" s="316" t="s">
        <v>325</v>
      </c>
      <c r="I586" s="316" t="s">
        <v>342</v>
      </c>
      <c r="J586" s="316" t="s">
        <v>344</v>
      </c>
      <c r="K586" s="36">
        <v>20</v>
      </c>
      <c r="L586" s="317">
        <v>0.28169000148773188</v>
      </c>
      <c r="M586" s="317">
        <v>0.33897998929023743</v>
      </c>
      <c r="N586" s="36">
        <v>112</v>
      </c>
      <c r="O586" s="317">
        <v>0.25055998563766479</v>
      </c>
      <c r="P586" s="317">
        <v>0.29166999459266663</v>
      </c>
      <c r="Q586" s="36">
        <v>2161</v>
      </c>
      <c r="R586" s="317">
        <v>0.2167100012302399</v>
      </c>
      <c r="S586" s="317">
        <v>0.25973999500274658</v>
      </c>
      <c r="T586" t="s">
        <v>380</v>
      </c>
      <c r="BA586" s="395">
        <v>1</v>
      </c>
      <c r="BB586" s="396" t="s">
        <v>861</v>
      </c>
      <c r="BC586" t="str">
        <f t="shared" si="96"/>
        <v>RXQ</v>
      </c>
      <c r="BD586" t="str">
        <f t="shared" si="97"/>
        <v>NAoMe_initial_final_stage_tum_grp</v>
      </c>
      <c r="BE586" s="397" t="s">
        <v>862</v>
      </c>
      <c r="BF586" t="str">
        <f t="shared" si="98"/>
        <v>Stage 0-3</v>
      </c>
      <c r="BG586">
        <f t="shared" si="99"/>
        <v>20</v>
      </c>
      <c r="BH586" s="398">
        <f t="shared" si="100"/>
        <v>0.28169000148773188</v>
      </c>
      <c r="BO586" s="33"/>
    </row>
    <row r="587" spans="1:67">
      <c r="A587" s="316" t="s">
        <v>27</v>
      </c>
      <c r="B587" t="s">
        <v>380</v>
      </c>
      <c r="C587" t="s">
        <v>910</v>
      </c>
      <c r="D587" t="s">
        <v>314</v>
      </c>
      <c r="E587" s="316" t="s">
        <v>45</v>
      </c>
      <c r="F587" s="316" t="s">
        <v>46</v>
      </c>
      <c r="G587" s="316" t="s">
        <v>445</v>
      </c>
      <c r="H587" s="316" t="s">
        <v>325</v>
      </c>
      <c r="I587" s="316" t="s">
        <v>342</v>
      </c>
      <c r="J587" s="316" t="s">
        <v>336</v>
      </c>
      <c r="K587" s="36">
        <v>39</v>
      </c>
      <c r="L587" s="317">
        <v>0.54930001497268677</v>
      </c>
      <c r="M587" s="317">
        <v>0.66101998090744019</v>
      </c>
      <c r="N587" s="36">
        <v>272</v>
      </c>
      <c r="O587" s="317">
        <v>0.60850000381469727</v>
      </c>
      <c r="P587" s="317">
        <v>0.70832997560501099</v>
      </c>
      <c r="Q587" s="36">
        <v>6159</v>
      </c>
      <c r="R587" s="317">
        <v>0.6176300048828125</v>
      </c>
      <c r="S587" s="317">
        <v>0.74026000499725342</v>
      </c>
      <c r="T587" t="s">
        <v>380</v>
      </c>
      <c r="BA587" s="395">
        <v>1</v>
      </c>
      <c r="BB587" s="396" t="s">
        <v>861</v>
      </c>
      <c r="BC587" t="str">
        <f t="shared" si="96"/>
        <v>RXQ</v>
      </c>
      <c r="BD587" t="str">
        <f t="shared" si="97"/>
        <v>NAoMe_initial_final_stage_tum_grp</v>
      </c>
      <c r="BE587" s="397" t="s">
        <v>862</v>
      </c>
      <c r="BF587" t="str">
        <f t="shared" si="98"/>
        <v>Stage 4</v>
      </c>
      <c r="BG587">
        <f t="shared" si="99"/>
        <v>39</v>
      </c>
      <c r="BH587" s="398">
        <f t="shared" si="100"/>
        <v>0.54930001497268677</v>
      </c>
      <c r="BO587" s="33"/>
    </row>
    <row r="588" spans="1:67">
      <c r="A588" s="316" t="s">
        <v>27</v>
      </c>
      <c r="B588" t="s">
        <v>380</v>
      </c>
      <c r="C588" t="s">
        <v>910</v>
      </c>
      <c r="D588" t="s">
        <v>314</v>
      </c>
      <c r="E588" s="316" t="s">
        <v>45</v>
      </c>
      <c r="F588" s="316" t="s">
        <v>46</v>
      </c>
      <c r="G588" s="316" t="s">
        <v>445</v>
      </c>
      <c r="H588" s="316" t="s">
        <v>325</v>
      </c>
      <c r="I588" s="316" t="s">
        <v>658</v>
      </c>
      <c r="J588" s="316" t="s">
        <v>345</v>
      </c>
      <c r="K588" s="36">
        <v>71</v>
      </c>
      <c r="L588" s="317">
        <v>1</v>
      </c>
      <c r="M588" s="317"/>
      <c r="N588" s="36">
        <v>447</v>
      </c>
      <c r="O588" s="317">
        <v>1</v>
      </c>
      <c r="P588" s="317"/>
      <c r="Q588" s="36">
        <v>9972</v>
      </c>
      <c r="R588" s="317">
        <v>1</v>
      </c>
      <c r="S588" s="317"/>
      <c r="T588" t="s">
        <v>380</v>
      </c>
      <c r="BA588" s="395">
        <v>1</v>
      </c>
      <c r="BB588" s="396" t="s">
        <v>861</v>
      </c>
      <c r="BC588" t="str">
        <f t="shared" si="96"/>
        <v>RXQ</v>
      </c>
      <c r="BD588" t="str">
        <f t="shared" si="97"/>
        <v>NAoMe_initial_final_who_ps</v>
      </c>
      <c r="BE588" s="397" t="s">
        <v>862</v>
      </c>
      <c r="BF588" t="str">
        <f t="shared" si="98"/>
        <v>Not recorded</v>
      </c>
      <c r="BG588">
        <f t="shared" si="99"/>
        <v>71</v>
      </c>
      <c r="BH588" s="398">
        <f t="shared" si="100"/>
        <v>1</v>
      </c>
      <c r="BO588" s="33"/>
    </row>
    <row r="589" spans="1:67">
      <c r="A589" s="316" t="s">
        <v>27</v>
      </c>
      <c r="B589" t="s">
        <v>380</v>
      </c>
      <c r="C589" t="s">
        <v>910</v>
      </c>
      <c r="D589" t="s">
        <v>314</v>
      </c>
      <c r="E589" s="316" t="s">
        <v>45</v>
      </c>
      <c r="F589" s="316" t="s">
        <v>46</v>
      </c>
      <c r="G589" s="316" t="s">
        <v>445</v>
      </c>
      <c r="H589" s="316" t="s">
        <v>325</v>
      </c>
      <c r="I589" s="316" t="s">
        <v>291</v>
      </c>
      <c r="J589" s="316" t="s">
        <v>313</v>
      </c>
      <c r="K589" s="36">
        <v>71</v>
      </c>
      <c r="L589" s="317">
        <v>1</v>
      </c>
      <c r="M589" s="317"/>
      <c r="N589" s="36">
        <v>445</v>
      </c>
      <c r="O589" s="317">
        <v>0.99553000926971436</v>
      </c>
      <c r="P589" s="317"/>
      <c r="Q589" s="36">
        <v>9846</v>
      </c>
      <c r="R589" s="317">
        <v>0.98736000061035156</v>
      </c>
      <c r="S589" s="317"/>
      <c r="T589" t="s">
        <v>380</v>
      </c>
      <c r="BA589" s="395">
        <v>1</v>
      </c>
      <c r="BB589" s="396" t="s">
        <v>861</v>
      </c>
      <c r="BC589" t="str">
        <f t="shared" si="96"/>
        <v>RXQ</v>
      </c>
      <c r="BD589" t="str">
        <f t="shared" si="97"/>
        <v>NAoMe_initial_gender</v>
      </c>
      <c r="BE589" s="397" t="s">
        <v>862</v>
      </c>
      <c r="BF589" t="str">
        <f t="shared" si="98"/>
        <v>Female</v>
      </c>
      <c r="BG589">
        <f t="shared" si="99"/>
        <v>71</v>
      </c>
      <c r="BH589" s="398">
        <f t="shared" si="100"/>
        <v>1</v>
      </c>
      <c r="BO589" s="33"/>
    </row>
    <row r="590" spans="1:67">
      <c r="A590" s="316" t="s">
        <v>27</v>
      </c>
      <c r="B590" t="s">
        <v>380</v>
      </c>
      <c r="C590" t="s">
        <v>910</v>
      </c>
      <c r="D590" t="s">
        <v>314</v>
      </c>
      <c r="E590" s="316" t="s">
        <v>45</v>
      </c>
      <c r="F590" s="316" t="s">
        <v>46</v>
      </c>
      <c r="G590" s="316" t="s">
        <v>445</v>
      </c>
      <c r="H590" s="316" t="s">
        <v>325</v>
      </c>
      <c r="I590" s="316" t="s">
        <v>291</v>
      </c>
      <c r="J590" s="316" t="s">
        <v>293</v>
      </c>
      <c r="K590" s="36">
        <v>0</v>
      </c>
      <c r="L590" s="317">
        <v>0</v>
      </c>
      <c r="M590" s="317"/>
      <c r="N590" s="36">
        <v>2</v>
      </c>
      <c r="O590" s="317">
        <v>4.4700000435113907E-3</v>
      </c>
      <c r="P590" s="317"/>
      <c r="Q590" s="36">
        <v>126</v>
      </c>
      <c r="R590" s="317">
        <v>1.264000032097101E-2</v>
      </c>
      <c r="S590" s="317"/>
      <c r="T590" t="s">
        <v>380</v>
      </c>
      <c r="BA590" s="395">
        <v>1</v>
      </c>
      <c r="BB590" s="396" t="s">
        <v>861</v>
      </c>
      <c r="BC590" t="str">
        <f t="shared" si="96"/>
        <v>RXQ</v>
      </c>
      <c r="BD590" t="str">
        <f t="shared" si="97"/>
        <v>NAoMe_initial_gender</v>
      </c>
      <c r="BE590" s="397" t="s">
        <v>862</v>
      </c>
      <c r="BF590" t="str">
        <f t="shared" si="98"/>
        <v>Male</v>
      </c>
      <c r="BG590">
        <f t="shared" si="99"/>
        <v>0</v>
      </c>
      <c r="BH590" s="398">
        <f t="shared" si="100"/>
        <v>0</v>
      </c>
      <c r="BO590" s="33"/>
    </row>
    <row r="591" spans="1:67">
      <c r="A591" s="316" t="s">
        <v>27</v>
      </c>
      <c r="B591" t="s">
        <v>380</v>
      </c>
      <c r="C591" t="s">
        <v>910</v>
      </c>
      <c r="D591" t="s">
        <v>314</v>
      </c>
      <c r="E591" s="316" t="s">
        <v>45</v>
      </c>
      <c r="F591" s="316" t="s">
        <v>46</v>
      </c>
      <c r="G591" s="316" t="s">
        <v>445</v>
      </c>
      <c r="H591" s="316" t="s">
        <v>325</v>
      </c>
      <c r="I591" s="316" t="s">
        <v>659</v>
      </c>
      <c r="J591" s="316" t="s">
        <v>294</v>
      </c>
      <c r="K591" s="36">
        <v>0</v>
      </c>
      <c r="L591" s="317">
        <v>0</v>
      </c>
      <c r="M591" s="317">
        <v>0</v>
      </c>
      <c r="N591" s="36">
        <v>21</v>
      </c>
      <c r="O591" s="317">
        <v>4.6980001032352448E-2</v>
      </c>
      <c r="P591" s="317">
        <v>4.6980001032352448E-2</v>
      </c>
      <c r="Q591" s="36">
        <v>1800</v>
      </c>
      <c r="R591" s="317">
        <v>0.18050999939441681</v>
      </c>
      <c r="S591" s="317">
        <v>0.18050999939441681</v>
      </c>
      <c r="T591" t="s">
        <v>380</v>
      </c>
      <c r="BA591" s="395">
        <v>1</v>
      </c>
      <c r="BB591" s="396" t="s">
        <v>861</v>
      </c>
      <c r="BC591" t="str">
        <f t="shared" si="96"/>
        <v>RXQ</v>
      </c>
      <c r="BD591" t="str">
        <f t="shared" si="97"/>
        <v>NAoMe_initial_imd_2019</v>
      </c>
      <c r="BE591" s="397" t="s">
        <v>862</v>
      </c>
      <c r="BF591" t="str">
        <f t="shared" si="98"/>
        <v>1 - most deprived</v>
      </c>
      <c r="BG591">
        <f t="shared" si="99"/>
        <v>0</v>
      </c>
      <c r="BH591" s="398">
        <f t="shared" si="100"/>
        <v>0</v>
      </c>
      <c r="BO591" s="33"/>
    </row>
    <row r="592" spans="1:67">
      <c r="A592" s="316" t="s">
        <v>27</v>
      </c>
      <c r="B592" t="s">
        <v>380</v>
      </c>
      <c r="C592" t="s">
        <v>910</v>
      </c>
      <c r="D592" t="s">
        <v>314</v>
      </c>
      <c r="E592" s="316" t="s">
        <v>45</v>
      </c>
      <c r="F592" s="316" t="s">
        <v>46</v>
      </c>
      <c r="G592" s="316" t="s">
        <v>445</v>
      </c>
      <c r="H592" s="316" t="s">
        <v>325</v>
      </c>
      <c r="I592" s="316" t="s">
        <v>659</v>
      </c>
      <c r="J592" s="316" t="s">
        <v>15</v>
      </c>
      <c r="K592" s="36">
        <v>8</v>
      </c>
      <c r="L592" s="317">
        <v>0.1126800030469894</v>
      </c>
      <c r="M592" s="317">
        <v>0.1126800030469894</v>
      </c>
      <c r="N592" s="36">
        <v>40</v>
      </c>
      <c r="O592" s="317">
        <v>8.9489996433258057E-2</v>
      </c>
      <c r="P592" s="317">
        <v>8.9489996433258057E-2</v>
      </c>
      <c r="Q592" s="36">
        <v>2036</v>
      </c>
      <c r="R592" s="317">
        <v>0.20417000353336329</v>
      </c>
      <c r="S592" s="317">
        <v>0.20417000353336329</v>
      </c>
      <c r="T592" t="s">
        <v>380</v>
      </c>
      <c r="BA592" s="395">
        <v>1</v>
      </c>
      <c r="BB592" s="396" t="s">
        <v>861</v>
      </c>
      <c r="BC592" t="str">
        <f t="shared" si="96"/>
        <v>RXQ</v>
      </c>
      <c r="BD592" t="str">
        <f t="shared" si="97"/>
        <v>NAoMe_initial_imd_2019</v>
      </c>
      <c r="BE592" s="397" t="s">
        <v>862</v>
      </c>
      <c r="BF592" t="str">
        <f t="shared" si="98"/>
        <v>2</v>
      </c>
      <c r="BG592">
        <f t="shared" si="99"/>
        <v>8</v>
      </c>
      <c r="BH592" s="398">
        <f t="shared" si="100"/>
        <v>0.1126800030469894</v>
      </c>
      <c r="BO592" s="33"/>
    </row>
    <row r="593" spans="1:67">
      <c r="A593" s="316" t="s">
        <v>27</v>
      </c>
      <c r="B593" t="s">
        <v>380</v>
      </c>
      <c r="C593" t="s">
        <v>910</v>
      </c>
      <c r="D593" t="s">
        <v>314</v>
      </c>
      <c r="E593" s="316" t="s">
        <v>45</v>
      </c>
      <c r="F593" s="316" t="s">
        <v>46</v>
      </c>
      <c r="G593" s="316" t="s">
        <v>445</v>
      </c>
      <c r="H593" s="316" t="s">
        <v>325</v>
      </c>
      <c r="I593" s="316" t="s">
        <v>659</v>
      </c>
      <c r="J593" s="316" t="s">
        <v>16</v>
      </c>
      <c r="K593" s="36">
        <v>10</v>
      </c>
      <c r="L593" s="317">
        <v>0.14084999263286591</v>
      </c>
      <c r="M593" s="317">
        <v>0.14084999263286591</v>
      </c>
      <c r="N593" s="36">
        <v>70</v>
      </c>
      <c r="O593" s="317">
        <v>0.15659999847412109</v>
      </c>
      <c r="P593" s="317">
        <v>0.15659999847412109</v>
      </c>
      <c r="Q593" s="36">
        <v>2085</v>
      </c>
      <c r="R593" s="317">
        <v>0.20908999443054199</v>
      </c>
      <c r="S593" s="317">
        <v>0.20908999443054199</v>
      </c>
      <c r="T593" t="s">
        <v>380</v>
      </c>
      <c r="BA593" s="395">
        <v>1</v>
      </c>
      <c r="BB593" s="396" t="s">
        <v>861</v>
      </c>
      <c r="BC593" t="str">
        <f t="shared" si="96"/>
        <v>RXQ</v>
      </c>
      <c r="BD593" t="str">
        <f t="shared" si="97"/>
        <v>NAoMe_initial_imd_2019</v>
      </c>
      <c r="BE593" s="397" t="s">
        <v>862</v>
      </c>
      <c r="BF593" t="str">
        <f t="shared" si="98"/>
        <v>3</v>
      </c>
      <c r="BG593">
        <f t="shared" si="99"/>
        <v>10</v>
      </c>
      <c r="BH593" s="398">
        <f t="shared" si="100"/>
        <v>0.14084999263286591</v>
      </c>
      <c r="BO593" s="33"/>
    </row>
    <row r="594" spans="1:67">
      <c r="A594" s="316" t="s">
        <v>27</v>
      </c>
      <c r="B594" t="s">
        <v>380</v>
      </c>
      <c r="C594" t="s">
        <v>910</v>
      </c>
      <c r="D594" t="s">
        <v>314</v>
      </c>
      <c r="E594" s="316" t="s">
        <v>45</v>
      </c>
      <c r="F594" s="318" t="s">
        <v>46</v>
      </c>
      <c r="G594" s="318" t="s">
        <v>445</v>
      </c>
      <c r="H594" s="318" t="s">
        <v>325</v>
      </c>
      <c r="I594" s="316" t="s">
        <v>659</v>
      </c>
      <c r="J594" s="316" t="s">
        <v>17</v>
      </c>
      <c r="K594" s="36">
        <v>16</v>
      </c>
      <c r="L594" s="317">
        <v>0.22535000741481781</v>
      </c>
      <c r="M594" s="317">
        <v>0.22535000741481781</v>
      </c>
      <c r="N594" s="36">
        <v>108</v>
      </c>
      <c r="O594" s="317">
        <v>0.24161000549793241</v>
      </c>
      <c r="P594" s="317">
        <v>0.24161000549793241</v>
      </c>
      <c r="Q594" s="36">
        <v>2024</v>
      </c>
      <c r="R594" s="317">
        <v>0.2029699981212616</v>
      </c>
      <c r="S594" s="317">
        <v>0.2029699981212616</v>
      </c>
      <c r="T594" t="s">
        <v>380</v>
      </c>
      <c r="BA594" s="395">
        <v>1</v>
      </c>
      <c r="BB594" s="396" t="s">
        <v>861</v>
      </c>
      <c r="BC594" t="str">
        <f t="shared" si="96"/>
        <v>RXQ</v>
      </c>
      <c r="BD594" t="str">
        <f t="shared" si="97"/>
        <v>NAoMe_initial_imd_2019</v>
      </c>
      <c r="BE594" s="397" t="s">
        <v>862</v>
      </c>
      <c r="BF594" t="str">
        <f t="shared" si="98"/>
        <v>4</v>
      </c>
      <c r="BG594">
        <f t="shared" si="99"/>
        <v>16</v>
      </c>
      <c r="BH594" s="398">
        <f t="shared" si="100"/>
        <v>0.22535000741481781</v>
      </c>
      <c r="BO594" s="33"/>
    </row>
    <row r="595" spans="1:67">
      <c r="A595" s="316" t="s">
        <v>27</v>
      </c>
      <c r="B595" t="s">
        <v>380</v>
      </c>
      <c r="C595" t="s">
        <v>910</v>
      </c>
      <c r="D595" t="s">
        <v>314</v>
      </c>
      <c r="E595" s="316" t="s">
        <v>45</v>
      </c>
      <c r="F595" s="316" t="s">
        <v>46</v>
      </c>
      <c r="G595" s="316" t="s">
        <v>445</v>
      </c>
      <c r="H595" s="316" t="s">
        <v>325</v>
      </c>
      <c r="I595" s="316" t="s">
        <v>659</v>
      </c>
      <c r="J595" s="316" t="s">
        <v>295</v>
      </c>
      <c r="K595" s="36">
        <v>37</v>
      </c>
      <c r="L595" s="317">
        <v>0.5211300253868103</v>
      </c>
      <c r="M595" s="317">
        <v>0.5211300253868103</v>
      </c>
      <c r="N595" s="36">
        <v>208</v>
      </c>
      <c r="O595" s="317">
        <v>0.46531999111175543</v>
      </c>
      <c r="P595" s="317">
        <v>0.46531999111175543</v>
      </c>
      <c r="Q595" s="36">
        <v>2027</v>
      </c>
      <c r="R595" s="317">
        <v>0.2032700031995773</v>
      </c>
      <c r="S595" s="317">
        <v>0.2032700031995773</v>
      </c>
      <c r="T595" t="s">
        <v>380</v>
      </c>
      <c r="BA595" s="395">
        <v>1</v>
      </c>
      <c r="BB595" s="396" t="s">
        <v>861</v>
      </c>
      <c r="BC595" t="str">
        <f t="shared" si="96"/>
        <v>RXQ</v>
      </c>
      <c r="BD595" t="str">
        <f t="shared" si="97"/>
        <v>NAoMe_initial_imd_2019</v>
      </c>
      <c r="BE595" s="397" t="s">
        <v>862</v>
      </c>
      <c r="BF595" t="str">
        <f t="shared" si="98"/>
        <v>5 - least deprived</v>
      </c>
      <c r="BG595">
        <f t="shared" si="99"/>
        <v>37</v>
      </c>
      <c r="BH595" s="398">
        <f t="shared" si="100"/>
        <v>0.5211300253868103</v>
      </c>
      <c r="BO595" s="33"/>
    </row>
    <row r="596" spans="1:67">
      <c r="A596" s="316" t="s">
        <v>27</v>
      </c>
      <c r="B596" t="s">
        <v>380</v>
      </c>
      <c r="C596" t="s">
        <v>910</v>
      </c>
      <c r="D596" t="s">
        <v>314</v>
      </c>
      <c r="E596" s="316" t="s">
        <v>45</v>
      </c>
      <c r="F596" s="316" t="s">
        <v>46</v>
      </c>
      <c r="G596" s="316" t="s">
        <v>445</v>
      </c>
      <c r="H596" s="316" t="s">
        <v>325</v>
      </c>
      <c r="I596" s="316" t="s">
        <v>659</v>
      </c>
      <c r="J596" s="316" t="s">
        <v>260</v>
      </c>
      <c r="K596" s="36">
        <v>0</v>
      </c>
      <c r="L596" s="317">
        <v>0</v>
      </c>
      <c r="M596" s="317"/>
      <c r="N596" s="36">
        <v>0</v>
      </c>
      <c r="O596" s="317">
        <v>0</v>
      </c>
      <c r="P596" s="317"/>
      <c r="Q596" s="36">
        <v>0</v>
      </c>
      <c r="R596" s="317">
        <v>0</v>
      </c>
      <c r="S596" s="317"/>
      <c r="T596" t="s">
        <v>380</v>
      </c>
      <c r="BA596" s="395">
        <v>1</v>
      </c>
      <c r="BB596" s="396" t="s">
        <v>861</v>
      </c>
      <c r="BC596" t="str">
        <f t="shared" si="96"/>
        <v>RXQ</v>
      </c>
      <c r="BD596" t="str">
        <f t="shared" si="97"/>
        <v>NAoMe_initial_imd_2019</v>
      </c>
      <c r="BE596" s="397" t="s">
        <v>862</v>
      </c>
      <c r="BF596" t="str">
        <f t="shared" si="98"/>
        <v>Unknown</v>
      </c>
      <c r="BG596">
        <f t="shared" si="99"/>
        <v>0</v>
      </c>
      <c r="BH596" s="398">
        <f t="shared" si="100"/>
        <v>0</v>
      </c>
      <c r="BO596" s="33"/>
    </row>
    <row r="597" spans="1:67">
      <c r="A597" s="316" t="s">
        <v>27</v>
      </c>
      <c r="B597" t="s">
        <v>380</v>
      </c>
      <c r="C597" t="s">
        <v>910</v>
      </c>
      <c r="D597" t="s">
        <v>314</v>
      </c>
      <c r="E597" s="316" t="s">
        <v>45</v>
      </c>
      <c r="F597" s="316" t="s">
        <v>46</v>
      </c>
      <c r="G597" s="316" t="s">
        <v>445</v>
      </c>
      <c r="H597" s="316" t="s">
        <v>325</v>
      </c>
      <c r="I597" s="316" t="s">
        <v>296</v>
      </c>
      <c r="J597" s="316" t="s">
        <v>297</v>
      </c>
      <c r="K597" s="36">
        <v>49</v>
      </c>
      <c r="L597" s="317">
        <v>0.6901400089263916</v>
      </c>
      <c r="M597" s="317">
        <v>0.69999998807907104</v>
      </c>
      <c r="N597" s="36">
        <v>262</v>
      </c>
      <c r="O597" s="317">
        <v>0.58613002300262451</v>
      </c>
      <c r="P597" s="317">
        <v>0.61357998847961426</v>
      </c>
      <c r="Q597" s="36">
        <v>5528</v>
      </c>
      <c r="R597" s="317">
        <v>0.55435001850128174</v>
      </c>
      <c r="S597" s="317">
        <v>0.56936997175216675</v>
      </c>
      <c r="T597" t="s">
        <v>380</v>
      </c>
      <c r="BA597" s="395">
        <v>1</v>
      </c>
      <c r="BB597" s="396" t="s">
        <v>861</v>
      </c>
      <c r="BC597" t="str">
        <f t="shared" si="96"/>
        <v>RXQ</v>
      </c>
      <c r="BD597" t="str">
        <f t="shared" si="97"/>
        <v>NAoMe_initial_scarf_731_grp</v>
      </c>
      <c r="BE597" s="397" t="s">
        <v>862</v>
      </c>
      <c r="BF597" t="str">
        <f t="shared" si="98"/>
        <v>Fit</v>
      </c>
      <c r="BG597">
        <f t="shared" si="99"/>
        <v>49</v>
      </c>
      <c r="BH597" s="398">
        <f t="shared" si="100"/>
        <v>0.6901400089263916</v>
      </c>
      <c r="BO597" s="33"/>
    </row>
    <row r="598" spans="1:67">
      <c r="A598" s="316" t="s">
        <v>27</v>
      </c>
      <c r="B598" t="s">
        <v>380</v>
      </c>
      <c r="C598" t="s">
        <v>910</v>
      </c>
      <c r="D598" t="s">
        <v>314</v>
      </c>
      <c r="E598" s="316" t="s">
        <v>45</v>
      </c>
      <c r="F598" s="316" t="s">
        <v>46</v>
      </c>
      <c r="G598" s="316" t="s">
        <v>445</v>
      </c>
      <c r="H598" s="316" t="s">
        <v>325</v>
      </c>
      <c r="I598" s="316" t="s">
        <v>296</v>
      </c>
      <c r="J598" s="316" t="s">
        <v>298</v>
      </c>
      <c r="K598" s="36">
        <v>5</v>
      </c>
      <c r="L598" s="317">
        <v>7.0419996976852417E-2</v>
      </c>
      <c r="M598" s="317">
        <v>7.1429997682571411E-2</v>
      </c>
      <c r="N598" s="36">
        <v>65</v>
      </c>
      <c r="O598" s="317">
        <v>0.14541000127792361</v>
      </c>
      <c r="P598" s="317">
        <v>0.1522199958562851</v>
      </c>
      <c r="Q598" s="36">
        <v>1492</v>
      </c>
      <c r="R598" s="317">
        <v>0.149619996547699</v>
      </c>
      <c r="S598" s="317">
        <v>0.153669998049736</v>
      </c>
      <c r="T598" t="s">
        <v>380</v>
      </c>
      <c r="BA598" s="395">
        <v>1</v>
      </c>
      <c r="BB598" s="396" t="s">
        <v>861</v>
      </c>
      <c r="BC598" t="str">
        <f t="shared" si="96"/>
        <v>RXQ</v>
      </c>
      <c r="BD598" t="str">
        <f t="shared" si="97"/>
        <v>NAoMe_initial_scarf_731_grp</v>
      </c>
      <c r="BE598" s="397" t="s">
        <v>862</v>
      </c>
      <c r="BF598" t="str">
        <f t="shared" si="98"/>
        <v>Mild frailty</v>
      </c>
      <c r="BG598">
        <f t="shared" si="99"/>
        <v>5</v>
      </c>
      <c r="BH598" s="398">
        <f t="shared" si="100"/>
        <v>7.0419996976852417E-2</v>
      </c>
      <c r="BO598" s="33"/>
    </row>
    <row r="599" spans="1:67">
      <c r="A599" s="316" t="s">
        <v>27</v>
      </c>
      <c r="B599" t="s">
        <v>380</v>
      </c>
      <c r="C599" t="s">
        <v>910</v>
      </c>
      <c r="D599" t="s">
        <v>314</v>
      </c>
      <c r="E599" s="316" t="s">
        <v>45</v>
      </c>
      <c r="F599" s="316" t="s">
        <v>46</v>
      </c>
      <c r="G599" s="316" t="s">
        <v>445</v>
      </c>
      <c r="H599" s="316" t="s">
        <v>325</v>
      </c>
      <c r="I599" s="316" t="s">
        <v>296</v>
      </c>
      <c r="J599" s="316" t="s">
        <v>299</v>
      </c>
      <c r="K599" s="36">
        <v>8</v>
      </c>
      <c r="L599" s="317">
        <v>0.1126800030469894</v>
      </c>
      <c r="M599" s="317">
        <v>0.1142899990081787</v>
      </c>
      <c r="N599" s="36">
        <v>63</v>
      </c>
      <c r="O599" s="317">
        <v>0.14093999564647669</v>
      </c>
      <c r="P599" s="317">
        <v>0.14754000306129461</v>
      </c>
      <c r="Q599" s="36">
        <v>1470</v>
      </c>
      <c r="R599" s="317">
        <v>0.1474100053310394</v>
      </c>
      <c r="S599" s="317">
        <v>0.1514099985361099</v>
      </c>
      <c r="T599" t="s">
        <v>380</v>
      </c>
      <c r="BA599" s="395">
        <v>1</v>
      </c>
      <c r="BB599" s="396" t="s">
        <v>861</v>
      </c>
      <c r="BC599" t="str">
        <f t="shared" si="96"/>
        <v>RXQ</v>
      </c>
      <c r="BD599" t="str">
        <f t="shared" si="97"/>
        <v>NAoMe_initial_scarf_731_grp</v>
      </c>
      <c r="BE599" s="397" t="s">
        <v>862</v>
      </c>
      <c r="BF599" t="str">
        <f t="shared" si="98"/>
        <v>Moderate frailty</v>
      </c>
      <c r="BG599">
        <f t="shared" si="99"/>
        <v>8</v>
      </c>
      <c r="BH599" s="398">
        <f t="shared" si="100"/>
        <v>0.1126800030469894</v>
      </c>
      <c r="BO599" s="33"/>
    </row>
    <row r="600" spans="1:67">
      <c r="A600" s="316" t="s">
        <v>27</v>
      </c>
      <c r="B600" t="s">
        <v>380</v>
      </c>
      <c r="C600" t="s">
        <v>910</v>
      </c>
      <c r="D600" t="s">
        <v>314</v>
      </c>
      <c r="E600" s="316" t="s">
        <v>45</v>
      </c>
      <c r="F600" s="316" t="s">
        <v>46</v>
      </c>
      <c r="G600" s="316" t="s">
        <v>445</v>
      </c>
      <c r="H600" s="316" t="s">
        <v>325</v>
      </c>
      <c r="I600" s="316" t="s">
        <v>296</v>
      </c>
      <c r="J600" s="316" t="s">
        <v>353</v>
      </c>
      <c r="K600" s="36">
        <v>1</v>
      </c>
      <c r="L600" s="317">
        <v>1.408000010997057E-2</v>
      </c>
      <c r="M600" s="317"/>
      <c r="N600" s="36">
        <v>20</v>
      </c>
      <c r="O600" s="317">
        <v>4.4739998877048492E-2</v>
      </c>
      <c r="P600" s="317"/>
      <c r="Q600" s="36">
        <v>263</v>
      </c>
      <c r="R600" s="317">
        <v>2.6370000094175339E-2</v>
      </c>
      <c r="S600" s="317"/>
      <c r="T600" t="s">
        <v>380</v>
      </c>
      <c r="BA600" s="395">
        <v>1</v>
      </c>
      <c r="BB600" s="396" t="s">
        <v>861</v>
      </c>
      <c r="BC600" t="str">
        <f t="shared" si="96"/>
        <v>RXQ</v>
      </c>
      <c r="BD600" t="str">
        <f t="shared" si="97"/>
        <v>NAoMe_initial_scarf_731_grp</v>
      </c>
      <c r="BE600" s="397" t="s">
        <v>862</v>
      </c>
      <c r="BF600" t="str">
        <f t="shared" si="98"/>
        <v>Not in HESAPC</v>
      </c>
      <c r="BG600">
        <f t="shared" si="99"/>
        <v>1</v>
      </c>
      <c r="BH600" s="398">
        <f t="shared" si="100"/>
        <v>1.408000010997057E-2</v>
      </c>
      <c r="BO600" s="33"/>
    </row>
    <row r="601" spans="1:67">
      <c r="A601" s="316" t="s">
        <v>27</v>
      </c>
      <c r="B601" t="s">
        <v>380</v>
      </c>
      <c r="C601" t="s">
        <v>910</v>
      </c>
      <c r="D601" t="s">
        <v>314</v>
      </c>
      <c r="E601" s="316" t="s">
        <v>45</v>
      </c>
      <c r="F601" s="316" t="s">
        <v>46</v>
      </c>
      <c r="G601" s="316" t="s">
        <v>445</v>
      </c>
      <c r="H601" s="316" t="s">
        <v>325</v>
      </c>
      <c r="I601" s="316" t="s">
        <v>296</v>
      </c>
      <c r="J601" s="316" t="s">
        <v>300</v>
      </c>
      <c r="K601" s="36">
        <v>8</v>
      </c>
      <c r="L601" s="317">
        <v>0.1126800030469894</v>
      </c>
      <c r="M601" s="317">
        <v>0.1142899990081787</v>
      </c>
      <c r="N601" s="36">
        <v>37</v>
      </c>
      <c r="O601" s="317">
        <v>8.2769997417926788E-2</v>
      </c>
      <c r="P601" s="317">
        <v>8.6649999022483826E-2</v>
      </c>
      <c r="Q601" s="36">
        <v>1219</v>
      </c>
      <c r="R601" s="317">
        <v>0.1222399994730949</v>
      </c>
      <c r="S601" s="317">
        <v>0.12555000185966489</v>
      </c>
      <c r="T601" t="s">
        <v>380</v>
      </c>
      <c r="BA601" s="395">
        <v>1</v>
      </c>
      <c r="BB601" s="396" t="s">
        <v>861</v>
      </c>
      <c r="BC601" t="str">
        <f t="shared" si="96"/>
        <v>RXQ</v>
      </c>
      <c r="BD601" t="str">
        <f t="shared" si="97"/>
        <v>NAoMe_initial_scarf_731_grp</v>
      </c>
      <c r="BE601" s="397" t="s">
        <v>862</v>
      </c>
      <c r="BF601" t="str">
        <f t="shared" si="98"/>
        <v>Severe frailty</v>
      </c>
      <c r="BG601">
        <f t="shared" si="99"/>
        <v>8</v>
      </c>
      <c r="BH601" s="398">
        <f t="shared" si="100"/>
        <v>0.1126800030469894</v>
      </c>
      <c r="BO601" s="33"/>
    </row>
    <row r="602" spans="1:67">
      <c r="A602" s="316" t="s">
        <v>27</v>
      </c>
      <c r="B602" t="s">
        <v>380</v>
      </c>
      <c r="C602" t="s">
        <v>910</v>
      </c>
      <c r="D602" t="s">
        <v>314</v>
      </c>
      <c r="E602" s="316" t="s">
        <v>47</v>
      </c>
      <c r="F602" s="316" t="s">
        <v>48</v>
      </c>
      <c r="G602" s="316" t="s">
        <v>449</v>
      </c>
      <c r="H602" s="316" t="s">
        <v>320</v>
      </c>
      <c r="I602" s="316" t="s">
        <v>310</v>
      </c>
      <c r="J602" s="316" t="s">
        <v>277</v>
      </c>
      <c r="K602" s="36">
        <v>0</v>
      </c>
      <c r="L602" s="317">
        <v>0</v>
      </c>
      <c r="M602" s="317"/>
      <c r="N602" s="36">
        <v>2</v>
      </c>
      <c r="O602" s="317">
        <v>5.3799999877810478E-3</v>
      </c>
      <c r="P602" s="317"/>
      <c r="Q602" s="36">
        <v>70</v>
      </c>
      <c r="R602" s="317">
        <v>7.0199999026954174E-3</v>
      </c>
      <c r="S602" s="317"/>
      <c r="T602" t="s">
        <v>380</v>
      </c>
      <c r="BA602" s="395">
        <v>1</v>
      </c>
      <c r="BB602" s="396" t="s">
        <v>861</v>
      </c>
      <c r="BC602" t="str">
        <f t="shared" si="96"/>
        <v>RWY</v>
      </c>
      <c r="BD602" t="str">
        <f t="shared" si="97"/>
        <v>NAoMe_initial_age_decades_80cap</v>
      </c>
      <c r="BE602" s="397" t="s">
        <v>862</v>
      </c>
      <c r="BF602" t="str">
        <f t="shared" si="98"/>
        <v>18-29 yrs</v>
      </c>
      <c r="BG602">
        <f t="shared" si="99"/>
        <v>0</v>
      </c>
      <c r="BH602" s="398">
        <f t="shared" si="100"/>
        <v>0</v>
      </c>
      <c r="BO602" s="33"/>
    </row>
    <row r="603" spans="1:67">
      <c r="A603" s="316" t="s">
        <v>27</v>
      </c>
      <c r="B603" t="s">
        <v>380</v>
      </c>
      <c r="C603" t="s">
        <v>910</v>
      </c>
      <c r="D603" t="s">
        <v>314</v>
      </c>
      <c r="E603" s="316" t="s">
        <v>47</v>
      </c>
      <c r="F603" s="316" t="s">
        <v>48</v>
      </c>
      <c r="G603" s="316" t="s">
        <v>449</v>
      </c>
      <c r="H603" s="316" t="s">
        <v>320</v>
      </c>
      <c r="I603" s="316" t="s">
        <v>310</v>
      </c>
      <c r="J603" s="316" t="s">
        <v>278</v>
      </c>
      <c r="K603" s="36">
        <v>2</v>
      </c>
      <c r="L603" s="317">
        <v>2.7400000020861629E-2</v>
      </c>
      <c r="M603" s="317"/>
      <c r="N603" s="36">
        <v>20</v>
      </c>
      <c r="O603" s="317">
        <v>5.3759999573230743E-2</v>
      </c>
      <c r="P603" s="317"/>
      <c r="Q603" s="36">
        <v>429</v>
      </c>
      <c r="R603" s="317">
        <v>4.3019998818635941E-2</v>
      </c>
      <c r="S603" s="317"/>
      <c r="T603" t="s">
        <v>380</v>
      </c>
      <c r="BA603" s="395">
        <v>1</v>
      </c>
      <c r="BB603" s="396" t="s">
        <v>861</v>
      </c>
      <c r="BC603" t="str">
        <f t="shared" si="96"/>
        <v>RWY</v>
      </c>
      <c r="BD603" t="str">
        <f t="shared" si="97"/>
        <v>NAoMe_initial_age_decades_80cap</v>
      </c>
      <c r="BE603" s="397" t="s">
        <v>862</v>
      </c>
      <c r="BF603" t="str">
        <f t="shared" si="98"/>
        <v>30-39 yrs</v>
      </c>
      <c r="BG603">
        <f t="shared" si="99"/>
        <v>2</v>
      </c>
      <c r="BH603" s="398">
        <f t="shared" si="100"/>
        <v>2.7400000020861629E-2</v>
      </c>
      <c r="BO603" s="33"/>
    </row>
    <row r="604" spans="1:67">
      <c r="A604" s="316" t="s">
        <v>27</v>
      </c>
      <c r="B604" t="s">
        <v>380</v>
      </c>
      <c r="C604" t="s">
        <v>910</v>
      </c>
      <c r="D604" t="s">
        <v>314</v>
      </c>
      <c r="E604" s="316" t="s">
        <v>47</v>
      </c>
      <c r="F604" s="316" t="s">
        <v>48</v>
      </c>
      <c r="G604" s="316" t="s">
        <v>449</v>
      </c>
      <c r="H604" s="316" t="s">
        <v>320</v>
      </c>
      <c r="I604" s="316" t="s">
        <v>310</v>
      </c>
      <c r="J604" s="316" t="s">
        <v>279</v>
      </c>
      <c r="K604" s="36">
        <v>10</v>
      </c>
      <c r="L604" s="317">
        <v>0.13698999583721161</v>
      </c>
      <c r="M604" s="317"/>
      <c r="N604" s="36">
        <v>48</v>
      </c>
      <c r="O604" s="317">
        <v>0.1290300041437149</v>
      </c>
      <c r="P604" s="317"/>
      <c r="Q604" s="36">
        <v>1024</v>
      </c>
      <c r="R604" s="317">
        <v>0.1026899963617325</v>
      </c>
      <c r="S604" s="317"/>
      <c r="T604" t="s">
        <v>380</v>
      </c>
      <c r="BA604" s="395">
        <v>1</v>
      </c>
      <c r="BB604" s="396" t="s">
        <v>861</v>
      </c>
      <c r="BC604" t="str">
        <f t="shared" si="96"/>
        <v>RWY</v>
      </c>
      <c r="BD604" t="str">
        <f t="shared" si="97"/>
        <v>NAoMe_initial_age_decades_80cap</v>
      </c>
      <c r="BE604" s="397" t="s">
        <v>862</v>
      </c>
      <c r="BF604" t="str">
        <f t="shared" si="98"/>
        <v>40-49 yrs</v>
      </c>
      <c r="BG604">
        <f t="shared" si="99"/>
        <v>10</v>
      </c>
      <c r="BH604" s="398">
        <f t="shared" si="100"/>
        <v>0.13698999583721161</v>
      </c>
      <c r="BO604" s="33"/>
    </row>
    <row r="605" spans="1:67">
      <c r="A605" s="316" t="s">
        <v>27</v>
      </c>
      <c r="B605" t="s">
        <v>380</v>
      </c>
      <c r="C605" t="s">
        <v>910</v>
      </c>
      <c r="D605" t="s">
        <v>314</v>
      </c>
      <c r="E605" s="316" t="s">
        <v>47</v>
      </c>
      <c r="F605" s="316" t="s">
        <v>48</v>
      </c>
      <c r="G605" s="316" t="s">
        <v>449</v>
      </c>
      <c r="H605" s="316" t="s">
        <v>320</v>
      </c>
      <c r="I605" s="316" t="s">
        <v>310</v>
      </c>
      <c r="J605" s="316" t="s">
        <v>280</v>
      </c>
      <c r="K605" s="36">
        <v>12</v>
      </c>
      <c r="L605" s="317">
        <v>0.16437999904155731</v>
      </c>
      <c r="M605" s="317"/>
      <c r="N605" s="36">
        <v>60</v>
      </c>
      <c r="O605" s="317">
        <v>0.1612900048494339</v>
      </c>
      <c r="P605" s="317"/>
      <c r="Q605" s="36">
        <v>1733</v>
      </c>
      <c r="R605" s="317">
        <v>0.17378999292850489</v>
      </c>
      <c r="S605" s="317"/>
      <c r="T605" t="s">
        <v>380</v>
      </c>
      <c r="BA605" s="395">
        <v>1</v>
      </c>
      <c r="BB605" s="396" t="s">
        <v>861</v>
      </c>
      <c r="BC605" t="str">
        <f t="shared" si="96"/>
        <v>RWY</v>
      </c>
      <c r="BD605" t="str">
        <f t="shared" si="97"/>
        <v>NAoMe_initial_age_decades_80cap</v>
      </c>
      <c r="BE605" s="397" t="s">
        <v>862</v>
      </c>
      <c r="BF605" t="str">
        <f t="shared" si="98"/>
        <v>50-59 yrs</v>
      </c>
      <c r="BG605">
        <f t="shared" si="99"/>
        <v>12</v>
      </c>
      <c r="BH605" s="398">
        <f t="shared" si="100"/>
        <v>0.16437999904155731</v>
      </c>
      <c r="BO605" s="33"/>
    </row>
    <row r="606" spans="1:67">
      <c r="A606" s="316" t="s">
        <v>27</v>
      </c>
      <c r="B606" t="s">
        <v>380</v>
      </c>
      <c r="C606" t="s">
        <v>910</v>
      </c>
      <c r="D606" t="s">
        <v>314</v>
      </c>
      <c r="E606" s="316" t="s">
        <v>47</v>
      </c>
      <c r="F606" s="316" t="s">
        <v>48</v>
      </c>
      <c r="G606" s="316" t="s">
        <v>449</v>
      </c>
      <c r="H606" s="316" t="s">
        <v>320</v>
      </c>
      <c r="I606" s="316" t="s">
        <v>310</v>
      </c>
      <c r="J606" s="316" t="s">
        <v>281</v>
      </c>
      <c r="K606" s="36">
        <v>12</v>
      </c>
      <c r="L606" s="317">
        <v>0.16437999904155731</v>
      </c>
      <c r="M606" s="317"/>
      <c r="N606" s="36">
        <v>61</v>
      </c>
      <c r="O606" s="317">
        <v>0.16398000717163089</v>
      </c>
      <c r="P606" s="317"/>
      <c r="Q606" s="36">
        <v>1931</v>
      </c>
      <c r="R606" s="317">
        <v>0.19363999366760251</v>
      </c>
      <c r="S606" s="317"/>
      <c r="T606" t="s">
        <v>380</v>
      </c>
      <c r="BA606" s="395">
        <v>1</v>
      </c>
      <c r="BB606" s="396" t="s">
        <v>861</v>
      </c>
      <c r="BC606" t="str">
        <f t="shared" si="96"/>
        <v>RWY</v>
      </c>
      <c r="BD606" t="str">
        <f t="shared" si="97"/>
        <v>NAoMe_initial_age_decades_80cap</v>
      </c>
      <c r="BE606" s="397" t="s">
        <v>862</v>
      </c>
      <c r="BF606" t="str">
        <f t="shared" si="98"/>
        <v>60-69 yrs</v>
      </c>
      <c r="BG606">
        <f t="shared" si="99"/>
        <v>12</v>
      </c>
      <c r="BH606" s="398">
        <f t="shared" si="100"/>
        <v>0.16437999904155731</v>
      </c>
      <c r="BO606" s="33"/>
    </row>
    <row r="607" spans="1:67">
      <c r="A607" s="316" t="s">
        <v>27</v>
      </c>
      <c r="B607" t="s">
        <v>380</v>
      </c>
      <c r="C607" t="s">
        <v>910</v>
      </c>
      <c r="D607" t="s">
        <v>314</v>
      </c>
      <c r="E607" s="316" t="s">
        <v>47</v>
      </c>
      <c r="F607" s="316" t="s">
        <v>48</v>
      </c>
      <c r="G607" s="316" t="s">
        <v>449</v>
      </c>
      <c r="H607" s="316" t="s">
        <v>320</v>
      </c>
      <c r="I607" s="316" t="s">
        <v>310</v>
      </c>
      <c r="J607" s="316" t="s">
        <v>282</v>
      </c>
      <c r="K607" s="36">
        <v>20</v>
      </c>
      <c r="L607" s="317">
        <v>0.27397000789642328</v>
      </c>
      <c r="M607" s="317"/>
      <c r="N607" s="36">
        <v>94</v>
      </c>
      <c r="O607" s="317">
        <v>0.25268998742103582</v>
      </c>
      <c r="P607" s="317"/>
      <c r="Q607" s="36">
        <v>2493</v>
      </c>
      <c r="R607" s="317">
        <v>0.25</v>
      </c>
      <c r="S607" s="317"/>
      <c r="T607" t="s">
        <v>380</v>
      </c>
      <c r="BA607" s="395">
        <v>1</v>
      </c>
      <c r="BB607" s="396" t="s">
        <v>861</v>
      </c>
      <c r="BC607" t="str">
        <f t="shared" si="96"/>
        <v>RWY</v>
      </c>
      <c r="BD607" t="str">
        <f t="shared" si="97"/>
        <v>NAoMe_initial_age_decades_80cap</v>
      </c>
      <c r="BE607" s="397" t="s">
        <v>862</v>
      </c>
      <c r="BF607" t="str">
        <f t="shared" si="98"/>
        <v>70-79 yrs</v>
      </c>
      <c r="BG607">
        <f t="shared" si="99"/>
        <v>20</v>
      </c>
      <c r="BH607" s="398">
        <f t="shared" si="100"/>
        <v>0.27397000789642328</v>
      </c>
      <c r="BO607" s="33"/>
    </row>
    <row r="608" spans="1:67">
      <c r="A608" s="316" t="s">
        <v>27</v>
      </c>
      <c r="B608" t="s">
        <v>380</v>
      </c>
      <c r="C608" t="s">
        <v>910</v>
      </c>
      <c r="D608" t="s">
        <v>314</v>
      </c>
      <c r="E608" s="316" t="s">
        <v>47</v>
      </c>
      <c r="F608" s="316" t="s">
        <v>48</v>
      </c>
      <c r="G608" s="316" t="s">
        <v>449</v>
      </c>
      <c r="H608" s="316" t="s">
        <v>320</v>
      </c>
      <c r="I608" s="316" t="s">
        <v>310</v>
      </c>
      <c r="J608" s="316" t="s">
        <v>283</v>
      </c>
      <c r="K608" s="36">
        <v>17</v>
      </c>
      <c r="L608" s="317">
        <v>0.23287999629974371</v>
      </c>
      <c r="M608" s="317"/>
      <c r="N608" s="36">
        <v>87</v>
      </c>
      <c r="O608" s="317">
        <v>0.2338699996471405</v>
      </c>
      <c r="P608" s="317"/>
      <c r="Q608" s="36">
        <v>2292</v>
      </c>
      <c r="R608" s="317">
        <v>0.2298399955034256</v>
      </c>
      <c r="S608" s="317"/>
      <c r="T608" t="s">
        <v>380</v>
      </c>
      <c r="BA608" s="395">
        <v>1</v>
      </c>
      <c r="BB608" s="396" t="s">
        <v>861</v>
      </c>
      <c r="BC608" t="str">
        <f t="shared" si="96"/>
        <v>RWY</v>
      </c>
      <c r="BD608" t="str">
        <f t="shared" si="97"/>
        <v>NAoMe_initial_age_decades_80cap</v>
      </c>
      <c r="BE608" s="397" t="s">
        <v>862</v>
      </c>
      <c r="BF608" t="str">
        <f t="shared" si="98"/>
        <v>80+ yrs</v>
      </c>
      <c r="BG608">
        <f t="shared" si="99"/>
        <v>17</v>
      </c>
      <c r="BH608" s="398">
        <f t="shared" si="100"/>
        <v>0.23287999629974371</v>
      </c>
      <c r="BO608" s="33"/>
    </row>
    <row r="609" spans="1:67">
      <c r="A609" s="316" t="s">
        <v>27</v>
      </c>
      <c r="B609" t="s">
        <v>380</v>
      </c>
      <c r="C609" t="s">
        <v>910</v>
      </c>
      <c r="D609" t="s">
        <v>314</v>
      </c>
      <c r="E609" s="316" t="s">
        <v>47</v>
      </c>
      <c r="F609" s="316" t="s">
        <v>48</v>
      </c>
      <c r="G609" s="316" t="s">
        <v>449</v>
      </c>
      <c r="H609" s="316" t="s">
        <v>320</v>
      </c>
      <c r="I609" s="316" t="s">
        <v>341</v>
      </c>
      <c r="J609" s="316" t="s">
        <v>13</v>
      </c>
      <c r="K609" s="36">
        <v>47</v>
      </c>
      <c r="L609" s="317">
        <v>0.64384001493453979</v>
      </c>
      <c r="M609" s="317">
        <v>0.64384001493453979</v>
      </c>
      <c r="N609" s="36">
        <v>254</v>
      </c>
      <c r="O609" s="317">
        <v>0.68279999494552612</v>
      </c>
      <c r="P609" s="317">
        <v>0.69779998064041138</v>
      </c>
      <c r="Q609" s="36">
        <v>6753</v>
      </c>
      <c r="R609" s="317">
        <v>0.67720001935958862</v>
      </c>
      <c r="S609" s="317">
        <v>0.69554001092910767</v>
      </c>
      <c r="T609" t="s">
        <v>380</v>
      </c>
      <c r="BA609" s="395">
        <v>1</v>
      </c>
      <c r="BB609" s="396" t="s">
        <v>861</v>
      </c>
      <c r="BC609" t="str">
        <f t="shared" si="96"/>
        <v>RWY</v>
      </c>
      <c r="BD609" t="str">
        <f t="shared" si="97"/>
        <v>NAoMe_initial_ch_score_2cap</v>
      </c>
      <c r="BE609" s="397" t="s">
        <v>862</v>
      </c>
      <c r="BF609" t="str">
        <f t="shared" si="98"/>
        <v>0</v>
      </c>
      <c r="BG609">
        <f t="shared" si="99"/>
        <v>47</v>
      </c>
      <c r="BH609" s="398">
        <f t="shared" si="100"/>
        <v>0.64384001493453979</v>
      </c>
      <c r="BO609" s="33"/>
    </row>
    <row r="610" spans="1:67">
      <c r="A610" s="316" t="s">
        <v>27</v>
      </c>
      <c r="B610" t="s">
        <v>380</v>
      </c>
      <c r="C610" t="s">
        <v>910</v>
      </c>
      <c r="D610" t="s">
        <v>314</v>
      </c>
      <c r="E610" s="316" t="s">
        <v>47</v>
      </c>
      <c r="F610" s="316" t="s">
        <v>48</v>
      </c>
      <c r="G610" s="316" t="s">
        <v>449</v>
      </c>
      <c r="H610" s="316" t="s">
        <v>320</v>
      </c>
      <c r="I610" s="316" t="s">
        <v>341</v>
      </c>
      <c r="J610" s="316" t="s">
        <v>14</v>
      </c>
      <c r="K610" s="36">
        <v>12</v>
      </c>
      <c r="L610" s="317">
        <v>0.16437999904155731</v>
      </c>
      <c r="M610" s="317">
        <v>0.16437999904155731</v>
      </c>
      <c r="N610" s="36">
        <v>53</v>
      </c>
      <c r="O610" s="317">
        <v>0.14247000217437741</v>
      </c>
      <c r="P610" s="317">
        <v>0.14560000598430631</v>
      </c>
      <c r="Q610" s="36">
        <v>1630</v>
      </c>
      <c r="R610" s="317">
        <v>0.16346000134944921</v>
      </c>
      <c r="S610" s="317">
        <v>0.16788999736309049</v>
      </c>
      <c r="T610" t="s">
        <v>380</v>
      </c>
      <c r="BA610" s="395">
        <v>1</v>
      </c>
      <c r="BB610" s="396" t="s">
        <v>861</v>
      </c>
      <c r="BC610" t="str">
        <f t="shared" si="96"/>
        <v>RWY</v>
      </c>
      <c r="BD610" t="str">
        <f t="shared" si="97"/>
        <v>NAoMe_initial_ch_score_2cap</v>
      </c>
      <c r="BE610" s="397" t="s">
        <v>862</v>
      </c>
      <c r="BF610" t="str">
        <f t="shared" si="98"/>
        <v>1</v>
      </c>
      <c r="BG610">
        <f t="shared" si="99"/>
        <v>12</v>
      </c>
      <c r="BH610" s="398">
        <f t="shared" si="100"/>
        <v>0.16437999904155731</v>
      </c>
      <c r="BO610" s="33"/>
    </row>
    <row r="611" spans="1:67">
      <c r="A611" s="316" t="s">
        <v>27</v>
      </c>
      <c r="B611" t="s">
        <v>380</v>
      </c>
      <c r="C611" t="s">
        <v>910</v>
      </c>
      <c r="D611" t="s">
        <v>314</v>
      </c>
      <c r="E611" s="316" t="s">
        <v>47</v>
      </c>
      <c r="F611" s="316" t="s">
        <v>48</v>
      </c>
      <c r="G611" s="316" t="s">
        <v>449</v>
      </c>
      <c r="H611" s="316" t="s">
        <v>320</v>
      </c>
      <c r="I611" s="316" t="s">
        <v>341</v>
      </c>
      <c r="J611" s="316" t="s">
        <v>301</v>
      </c>
      <c r="K611" s="36">
        <v>14</v>
      </c>
      <c r="L611" s="317">
        <v>0.19178000092506409</v>
      </c>
      <c r="M611" s="317">
        <v>0.19178000092506409</v>
      </c>
      <c r="N611" s="36">
        <v>57</v>
      </c>
      <c r="O611" s="317">
        <v>0.15322999656200409</v>
      </c>
      <c r="P611" s="317">
        <v>0.15658999979495999</v>
      </c>
      <c r="Q611" s="36">
        <v>1326</v>
      </c>
      <c r="R611" s="317">
        <v>0.132970005273819</v>
      </c>
      <c r="S611" s="317">
        <v>0.13657000660896301</v>
      </c>
      <c r="T611" t="s">
        <v>380</v>
      </c>
      <c r="BA611" s="395">
        <v>1</v>
      </c>
      <c r="BB611" s="396" t="s">
        <v>861</v>
      </c>
      <c r="BC611" t="str">
        <f t="shared" si="96"/>
        <v>RWY</v>
      </c>
      <c r="BD611" t="str">
        <f t="shared" si="97"/>
        <v>NAoMe_initial_ch_score_2cap</v>
      </c>
      <c r="BE611" s="397" t="s">
        <v>862</v>
      </c>
      <c r="BF611" t="str">
        <f t="shared" si="98"/>
        <v>2+</v>
      </c>
      <c r="BG611">
        <f t="shared" si="99"/>
        <v>14</v>
      </c>
      <c r="BH611" s="398">
        <f t="shared" si="100"/>
        <v>0.19178000092506409</v>
      </c>
      <c r="BO611" s="33"/>
    </row>
    <row r="612" spans="1:67">
      <c r="A612" s="316" t="s">
        <v>27</v>
      </c>
      <c r="B612" t="s">
        <v>380</v>
      </c>
      <c r="C612" t="s">
        <v>910</v>
      </c>
      <c r="D612" t="s">
        <v>314</v>
      </c>
      <c r="E612" s="316" t="s">
        <v>47</v>
      </c>
      <c r="F612" s="316" t="s">
        <v>48</v>
      </c>
      <c r="G612" s="316" t="s">
        <v>449</v>
      </c>
      <c r="H612" s="316" t="s">
        <v>320</v>
      </c>
      <c r="I612" s="316" t="s">
        <v>341</v>
      </c>
      <c r="J612" s="316" t="s">
        <v>260</v>
      </c>
      <c r="K612" s="36">
        <v>0</v>
      </c>
      <c r="L612" s="317">
        <v>0</v>
      </c>
      <c r="M612" s="317"/>
      <c r="N612" s="36">
        <v>8</v>
      </c>
      <c r="O612" s="317">
        <v>2.150999940931797E-2</v>
      </c>
      <c r="P612" s="317"/>
      <c r="Q612" s="36">
        <v>263</v>
      </c>
      <c r="R612" s="317">
        <v>2.6370000094175339E-2</v>
      </c>
      <c r="S612" s="317"/>
      <c r="T612" t="s">
        <v>380</v>
      </c>
      <c r="BA612" s="395">
        <v>1</v>
      </c>
      <c r="BB612" s="396" t="s">
        <v>861</v>
      </c>
      <c r="BC612" t="str">
        <f t="shared" si="96"/>
        <v>RWY</v>
      </c>
      <c r="BD612" t="str">
        <f t="shared" si="97"/>
        <v>NAoMe_initial_ch_score_2cap</v>
      </c>
      <c r="BE612" s="397" t="s">
        <v>862</v>
      </c>
      <c r="BF612" t="str">
        <f t="shared" si="98"/>
        <v>Unknown</v>
      </c>
      <c r="BG612">
        <f t="shared" si="99"/>
        <v>0</v>
      </c>
      <c r="BH612" s="398">
        <f t="shared" si="100"/>
        <v>0</v>
      </c>
      <c r="BO612" s="33"/>
    </row>
    <row r="613" spans="1:67">
      <c r="A613" s="316" t="s">
        <v>27</v>
      </c>
      <c r="B613" t="s">
        <v>380</v>
      </c>
      <c r="C613" t="s">
        <v>910</v>
      </c>
      <c r="D613" t="s">
        <v>314</v>
      </c>
      <c r="E613" s="316" t="s">
        <v>47</v>
      </c>
      <c r="F613" s="316" t="s">
        <v>48</v>
      </c>
      <c r="G613" s="316" t="s">
        <v>449</v>
      </c>
      <c r="H613" s="316" t="s">
        <v>320</v>
      </c>
      <c r="I613" s="316" t="s">
        <v>309</v>
      </c>
      <c r="J613" s="316" t="s">
        <v>289</v>
      </c>
      <c r="K613" s="36">
        <v>25</v>
      </c>
      <c r="L613" s="317">
        <v>0.34246999025344849</v>
      </c>
      <c r="M613" s="317"/>
      <c r="N613" s="36">
        <v>109</v>
      </c>
      <c r="O613" s="317">
        <v>0.29300999641418463</v>
      </c>
      <c r="P613" s="317"/>
      <c r="Q613" s="36">
        <v>3283</v>
      </c>
      <c r="R613" s="317">
        <v>0.3292199969291687</v>
      </c>
      <c r="S613" s="317"/>
      <c r="T613" t="s">
        <v>380</v>
      </c>
      <c r="BA613" s="395">
        <v>1</v>
      </c>
      <c r="BB613" s="396" t="s">
        <v>861</v>
      </c>
      <c r="BC613" t="str">
        <f t="shared" si="96"/>
        <v>RWY</v>
      </c>
      <c r="BD613" t="str">
        <f t="shared" si="97"/>
        <v>NAoMe_initial_diagnosis_year</v>
      </c>
      <c r="BE613" s="397" t="s">
        <v>862</v>
      </c>
      <c r="BF613" t="str">
        <f t="shared" si="98"/>
        <v>2021</v>
      </c>
      <c r="BG613">
        <f t="shared" si="99"/>
        <v>25</v>
      </c>
      <c r="BH613" s="398">
        <f t="shared" si="100"/>
        <v>0.34246999025344849</v>
      </c>
      <c r="BO613" s="33"/>
    </row>
    <row r="614" spans="1:67">
      <c r="A614" s="316" t="s">
        <v>27</v>
      </c>
      <c r="B614" t="s">
        <v>380</v>
      </c>
      <c r="C614" t="s">
        <v>910</v>
      </c>
      <c r="D614" t="s">
        <v>314</v>
      </c>
      <c r="E614" s="316" t="s">
        <v>47</v>
      </c>
      <c r="F614" s="316" t="s">
        <v>48</v>
      </c>
      <c r="G614" s="316" t="s">
        <v>449</v>
      </c>
      <c r="H614" s="316" t="s">
        <v>320</v>
      </c>
      <c r="I614" s="316" t="s">
        <v>309</v>
      </c>
      <c r="J614" s="316" t="s">
        <v>816</v>
      </c>
      <c r="K614" s="36">
        <v>25</v>
      </c>
      <c r="L614" s="317">
        <v>0.34246999025344849</v>
      </c>
      <c r="M614" s="317"/>
      <c r="N614" s="36">
        <v>148</v>
      </c>
      <c r="O614" s="317">
        <v>0.39785000681877142</v>
      </c>
      <c r="P614" s="317"/>
      <c r="Q614" s="36">
        <v>3315</v>
      </c>
      <c r="R614" s="317">
        <v>0.33243000507354742</v>
      </c>
      <c r="S614" s="317"/>
      <c r="T614" t="s">
        <v>380</v>
      </c>
      <c r="BA614" s="395">
        <v>1</v>
      </c>
      <c r="BB614" s="396" t="s">
        <v>861</v>
      </c>
      <c r="BC614" t="str">
        <f t="shared" si="96"/>
        <v>RWY</v>
      </c>
      <c r="BD614" t="str">
        <f t="shared" si="97"/>
        <v>NAoMe_initial_diagnosis_year</v>
      </c>
      <c r="BE614" s="397" t="s">
        <v>862</v>
      </c>
      <c r="BF614" t="str">
        <f t="shared" si="98"/>
        <v>2022</v>
      </c>
      <c r="BG614">
        <f t="shared" si="99"/>
        <v>25</v>
      </c>
      <c r="BH614" s="398">
        <f t="shared" si="100"/>
        <v>0.34246999025344849</v>
      </c>
      <c r="BO614" s="33"/>
    </row>
    <row r="615" spans="1:67">
      <c r="A615" s="316" t="s">
        <v>27</v>
      </c>
      <c r="B615" t="s">
        <v>380</v>
      </c>
      <c r="C615" t="s">
        <v>910</v>
      </c>
      <c r="D615" t="s">
        <v>314</v>
      </c>
      <c r="E615" s="316" t="s">
        <v>47</v>
      </c>
      <c r="F615" s="316" t="s">
        <v>48</v>
      </c>
      <c r="G615" s="316" t="s">
        <v>449</v>
      </c>
      <c r="H615" s="316" t="s">
        <v>320</v>
      </c>
      <c r="I615" s="316" t="s">
        <v>309</v>
      </c>
      <c r="J615" s="316" t="s">
        <v>946</v>
      </c>
      <c r="K615" s="36">
        <v>23</v>
      </c>
      <c r="L615" s="317">
        <v>0.31507000327110291</v>
      </c>
      <c r="M615" s="317"/>
      <c r="N615" s="36">
        <v>115</v>
      </c>
      <c r="O615" s="317">
        <v>0.30913999676704412</v>
      </c>
      <c r="P615" s="317"/>
      <c r="Q615" s="36">
        <v>3374</v>
      </c>
      <c r="R615" s="317">
        <v>0.33834999799728388</v>
      </c>
      <c r="S615" s="317"/>
      <c r="T615" t="s">
        <v>380</v>
      </c>
      <c r="BA615" s="395">
        <v>1</v>
      </c>
      <c r="BB615" s="396" t="s">
        <v>861</v>
      </c>
      <c r="BC615" t="str">
        <f t="shared" si="96"/>
        <v>RWY</v>
      </c>
      <c r="BD615" t="str">
        <f t="shared" si="97"/>
        <v>NAoMe_initial_diagnosis_year</v>
      </c>
      <c r="BE615" s="397" t="s">
        <v>862</v>
      </c>
      <c r="BF615" t="str">
        <f t="shared" si="98"/>
        <v>2023</v>
      </c>
      <c r="BG615">
        <f t="shared" si="99"/>
        <v>23</v>
      </c>
      <c r="BH615" s="398">
        <f t="shared" si="100"/>
        <v>0.31507000327110291</v>
      </c>
      <c r="BO615" s="33"/>
    </row>
    <row r="616" spans="1:67">
      <c r="A616" s="316" t="s">
        <v>27</v>
      </c>
      <c r="B616" t="s">
        <v>380</v>
      </c>
      <c r="C616" t="s">
        <v>910</v>
      </c>
      <c r="D616" t="s">
        <v>314</v>
      </c>
      <c r="E616" s="316" t="s">
        <v>47</v>
      </c>
      <c r="F616" s="316" t="s">
        <v>48</v>
      </c>
      <c r="G616" s="316" t="s">
        <v>449</v>
      </c>
      <c r="H616" s="316" t="s">
        <v>320</v>
      </c>
      <c r="I616" s="316" t="s">
        <v>331</v>
      </c>
      <c r="J616" s="316" t="s">
        <v>332</v>
      </c>
      <c r="K616" s="36">
        <v>2</v>
      </c>
      <c r="L616" s="317">
        <v>2.7400000020861629E-2</v>
      </c>
      <c r="M616" s="317">
        <v>4.544999822974205E-2</v>
      </c>
      <c r="N616" s="36">
        <v>12</v>
      </c>
      <c r="O616" s="317">
        <v>3.2260000705718987E-2</v>
      </c>
      <c r="P616" s="317">
        <v>4.0959998965263367E-2</v>
      </c>
      <c r="Q616" s="36">
        <v>434</v>
      </c>
      <c r="R616" s="317">
        <v>4.3519999831914902E-2</v>
      </c>
      <c r="S616" s="317">
        <v>5.2159998565912247E-2</v>
      </c>
      <c r="T616" t="s">
        <v>380</v>
      </c>
      <c r="BA616" s="395">
        <v>1</v>
      </c>
      <c r="BB616" s="396" t="s">
        <v>861</v>
      </c>
      <c r="BC616" t="str">
        <f t="shared" si="96"/>
        <v>RWY</v>
      </c>
      <c r="BD616" t="str">
        <f t="shared" si="97"/>
        <v>NAoMe_initial_disease_group</v>
      </c>
      <c r="BE616" s="397" t="s">
        <v>862</v>
      </c>
      <c r="BF616" t="str">
        <f t="shared" si="98"/>
        <v>Advanced M0</v>
      </c>
      <c r="BG616">
        <f t="shared" si="99"/>
        <v>2</v>
      </c>
      <c r="BH616" s="398">
        <f t="shared" si="100"/>
        <v>2.7400000020861629E-2</v>
      </c>
      <c r="BO616" s="33"/>
    </row>
    <row r="617" spans="1:67">
      <c r="A617" s="316" t="s">
        <v>27</v>
      </c>
      <c r="B617" t="s">
        <v>380</v>
      </c>
      <c r="C617" t="s">
        <v>910</v>
      </c>
      <c r="D617" t="s">
        <v>314</v>
      </c>
      <c r="E617" s="316" t="s">
        <v>47</v>
      </c>
      <c r="F617" s="316" t="s">
        <v>48</v>
      </c>
      <c r="G617" s="316" t="s">
        <v>449</v>
      </c>
      <c r="H617" s="316" t="s">
        <v>320</v>
      </c>
      <c r="I617" s="316" t="s">
        <v>331</v>
      </c>
      <c r="J617" s="316" t="s">
        <v>333</v>
      </c>
      <c r="K617" s="36">
        <v>27</v>
      </c>
      <c r="L617" s="317">
        <v>0.36985999345779419</v>
      </c>
      <c r="M617" s="317">
        <v>0.61364001035690308</v>
      </c>
      <c r="N617" s="36">
        <v>212</v>
      </c>
      <c r="O617" s="317">
        <v>0.56989002227783203</v>
      </c>
      <c r="P617" s="317">
        <v>0.72355002164840698</v>
      </c>
      <c r="Q617" s="36">
        <v>6159</v>
      </c>
      <c r="R617" s="317">
        <v>0.6176300048828125</v>
      </c>
      <c r="S617" s="317">
        <v>0.74026000499725342</v>
      </c>
      <c r="T617" t="s">
        <v>380</v>
      </c>
      <c r="BA617" s="395">
        <v>1</v>
      </c>
      <c r="BB617" s="396" t="s">
        <v>861</v>
      </c>
      <c r="BC617" t="str">
        <f t="shared" si="96"/>
        <v>RWY</v>
      </c>
      <c r="BD617" t="str">
        <f t="shared" si="97"/>
        <v>NAoMe_initial_disease_group</v>
      </c>
      <c r="BE617" s="397" t="s">
        <v>862</v>
      </c>
      <c r="BF617" t="str">
        <f t="shared" si="98"/>
        <v>Advanced M1</v>
      </c>
      <c r="BG617">
        <f t="shared" si="99"/>
        <v>27</v>
      </c>
      <c r="BH617" s="398">
        <f t="shared" si="100"/>
        <v>0.36985999345779419</v>
      </c>
      <c r="BO617" s="33"/>
    </row>
    <row r="618" spans="1:67">
      <c r="A618" s="316" t="s">
        <v>27</v>
      </c>
      <c r="B618" t="s">
        <v>380</v>
      </c>
      <c r="C618" t="s">
        <v>910</v>
      </c>
      <c r="D618" t="s">
        <v>314</v>
      </c>
      <c r="E618" s="316" t="s">
        <v>47</v>
      </c>
      <c r="F618" s="316" t="s">
        <v>48</v>
      </c>
      <c r="G618" s="316" t="s">
        <v>449</v>
      </c>
      <c r="H618" s="316" t="s">
        <v>320</v>
      </c>
      <c r="I618" s="316" t="s">
        <v>331</v>
      </c>
      <c r="J618" s="316" t="s">
        <v>334</v>
      </c>
      <c r="K618" s="36">
        <v>0</v>
      </c>
      <c r="L618" s="317">
        <v>0</v>
      </c>
      <c r="M618" s="317">
        <v>0</v>
      </c>
      <c r="N618" s="36">
        <v>2</v>
      </c>
      <c r="O618" s="317">
        <v>5.3799999877810478E-3</v>
      </c>
      <c r="P618" s="317">
        <v>6.829999852925539E-3</v>
      </c>
      <c r="Q618" s="36">
        <v>64</v>
      </c>
      <c r="R618" s="317">
        <v>6.4199999906122676E-3</v>
      </c>
      <c r="S618" s="317">
        <v>7.689999882131815E-3</v>
      </c>
      <c r="T618" t="s">
        <v>380</v>
      </c>
      <c r="BA618" s="395">
        <v>1</v>
      </c>
      <c r="BB618" s="396" t="s">
        <v>861</v>
      </c>
      <c r="BC618" t="str">
        <f t="shared" si="96"/>
        <v>RWY</v>
      </c>
      <c r="BD618" t="str">
        <f t="shared" si="97"/>
        <v>NAoMe_initial_disease_group</v>
      </c>
      <c r="BE618" s="397" t="s">
        <v>862</v>
      </c>
      <c r="BF618" t="str">
        <f t="shared" si="98"/>
        <v>DCIS</v>
      </c>
      <c r="BG618">
        <f t="shared" si="99"/>
        <v>0</v>
      </c>
      <c r="BH618" s="398">
        <f t="shared" si="100"/>
        <v>0</v>
      </c>
      <c r="BO618" s="33"/>
    </row>
    <row r="619" spans="1:67">
      <c r="A619" s="316" t="s">
        <v>27</v>
      </c>
      <c r="B619" t="s">
        <v>380</v>
      </c>
      <c r="C619" t="s">
        <v>910</v>
      </c>
      <c r="D619" t="s">
        <v>314</v>
      </c>
      <c r="E619" s="316" t="s">
        <v>47</v>
      </c>
      <c r="F619" s="318" t="s">
        <v>48</v>
      </c>
      <c r="G619" s="318" t="s">
        <v>449</v>
      </c>
      <c r="H619" s="318" t="s">
        <v>320</v>
      </c>
      <c r="I619" s="316" t="s">
        <v>331</v>
      </c>
      <c r="J619" s="316" t="s">
        <v>335</v>
      </c>
      <c r="K619" s="36">
        <v>15</v>
      </c>
      <c r="L619" s="317">
        <v>0.20547999441623691</v>
      </c>
      <c r="M619" s="317">
        <v>0.34090998768806458</v>
      </c>
      <c r="N619" s="36">
        <v>67</v>
      </c>
      <c r="O619" s="317">
        <v>0.18010999262332919</v>
      </c>
      <c r="P619" s="317">
        <v>0.22867000102996829</v>
      </c>
      <c r="Q619" s="36">
        <v>1663</v>
      </c>
      <c r="R619" s="317">
        <v>0.16676999628543851</v>
      </c>
      <c r="S619" s="317">
        <v>0.19988000392913821</v>
      </c>
      <c r="T619" t="s">
        <v>380</v>
      </c>
      <c r="BA619" s="395">
        <v>1</v>
      </c>
      <c r="BB619" s="396" t="s">
        <v>861</v>
      </c>
      <c r="BC619" t="str">
        <f t="shared" si="96"/>
        <v>RWY</v>
      </c>
      <c r="BD619" t="str">
        <f t="shared" si="97"/>
        <v>NAoMe_initial_disease_group</v>
      </c>
      <c r="BE619" s="397" t="s">
        <v>862</v>
      </c>
      <c r="BF619" t="str">
        <f t="shared" si="98"/>
        <v>Early invasive</v>
      </c>
      <c r="BG619">
        <f t="shared" si="99"/>
        <v>15</v>
      </c>
      <c r="BH619" s="398">
        <f t="shared" si="100"/>
        <v>0.20547999441623691</v>
      </c>
      <c r="BO619" s="33"/>
    </row>
    <row r="620" spans="1:67">
      <c r="A620" s="316" t="s">
        <v>27</v>
      </c>
      <c r="B620" t="s">
        <v>380</v>
      </c>
      <c r="C620" t="s">
        <v>910</v>
      </c>
      <c r="D620" t="s">
        <v>314</v>
      </c>
      <c r="E620" s="316" t="s">
        <v>47</v>
      </c>
      <c r="F620" s="316" t="s">
        <v>48</v>
      </c>
      <c r="G620" s="316" t="s">
        <v>449</v>
      </c>
      <c r="H620" s="316" t="s">
        <v>320</v>
      </c>
      <c r="I620" s="316" t="s">
        <v>331</v>
      </c>
      <c r="J620" s="316" t="s">
        <v>337</v>
      </c>
      <c r="K620" s="36">
        <v>29</v>
      </c>
      <c r="L620" s="317">
        <v>0.39726001024246221</v>
      </c>
      <c r="M620" s="317"/>
      <c r="N620" s="36">
        <v>79</v>
      </c>
      <c r="O620" s="317">
        <v>0.21236999332904821</v>
      </c>
      <c r="P620" s="317"/>
      <c r="Q620" s="36">
        <v>1652</v>
      </c>
      <c r="R620" s="317">
        <v>0.1656599938869476</v>
      </c>
      <c r="S620" s="317"/>
      <c r="T620" t="s">
        <v>380</v>
      </c>
      <c r="BA620" s="395">
        <v>1</v>
      </c>
      <c r="BB620" s="396" t="s">
        <v>861</v>
      </c>
      <c r="BC620" t="str">
        <f t="shared" si="96"/>
        <v>RWY</v>
      </c>
      <c r="BD620" t="str">
        <f t="shared" si="97"/>
        <v>NAoMe_initial_disease_group</v>
      </c>
      <c r="BE620" s="397" t="s">
        <v>862</v>
      </c>
      <c r="BF620" t="str">
        <f t="shared" si="98"/>
        <v>Unknown stage</v>
      </c>
      <c r="BG620">
        <f t="shared" si="99"/>
        <v>29</v>
      </c>
      <c r="BH620" s="398">
        <f t="shared" si="100"/>
        <v>0.39726001024246221</v>
      </c>
      <c r="BO620" s="33"/>
    </row>
    <row r="621" spans="1:67">
      <c r="A621" s="316" t="s">
        <v>27</v>
      </c>
      <c r="B621" t="s">
        <v>380</v>
      </c>
      <c r="C621" t="s">
        <v>910</v>
      </c>
      <c r="D621" t="s">
        <v>314</v>
      </c>
      <c r="E621" s="316" t="s">
        <v>47</v>
      </c>
      <c r="F621" s="316" t="s">
        <v>48</v>
      </c>
      <c r="G621" s="316" t="s">
        <v>449</v>
      </c>
      <c r="H621" s="316" t="s">
        <v>320</v>
      </c>
      <c r="I621" s="316" t="s">
        <v>656</v>
      </c>
      <c r="J621" s="316" t="s">
        <v>286</v>
      </c>
      <c r="K621" s="36">
        <v>10</v>
      </c>
      <c r="L621" s="317">
        <v>0.13698999583721161</v>
      </c>
      <c r="M621" s="317">
        <v>0.13698999583721161</v>
      </c>
      <c r="N621" s="36">
        <v>29</v>
      </c>
      <c r="O621" s="317">
        <v>7.7959999442100525E-2</v>
      </c>
      <c r="P621" s="317">
        <v>7.923000305891037E-2</v>
      </c>
      <c r="Q621" s="36">
        <v>492</v>
      </c>
      <c r="R621" s="317">
        <v>4.9339998513460159E-2</v>
      </c>
      <c r="S621" s="317">
        <v>5.1920000463724143E-2</v>
      </c>
      <c r="T621" t="s">
        <v>380</v>
      </c>
      <c r="BA621" s="395">
        <v>1</v>
      </c>
      <c r="BB621" s="396" t="s">
        <v>861</v>
      </c>
      <c r="BC621" t="str">
        <f t="shared" si="96"/>
        <v>RWY</v>
      </c>
      <c r="BD621" t="str">
        <f t="shared" si="97"/>
        <v>NAoMe_initial_ethnicity_grp</v>
      </c>
      <c r="BE621" s="397" t="s">
        <v>862</v>
      </c>
      <c r="BF621" t="str">
        <f t="shared" si="98"/>
        <v>Asian or Asian British</v>
      </c>
      <c r="BG621">
        <f t="shared" si="99"/>
        <v>10</v>
      </c>
      <c r="BH621" s="398">
        <f t="shared" si="100"/>
        <v>0.13698999583721161</v>
      </c>
      <c r="BO621" s="33"/>
    </row>
    <row r="622" spans="1:67">
      <c r="A622" s="316" t="s">
        <v>27</v>
      </c>
      <c r="B622" t="s">
        <v>380</v>
      </c>
      <c r="C622" t="s">
        <v>910</v>
      </c>
      <c r="D622" t="s">
        <v>314</v>
      </c>
      <c r="E622" s="316" t="s">
        <v>47</v>
      </c>
      <c r="F622" s="316" t="s">
        <v>48</v>
      </c>
      <c r="G622" s="316" t="s">
        <v>449</v>
      </c>
      <c r="H622" s="316" t="s">
        <v>320</v>
      </c>
      <c r="I622" s="316" t="s">
        <v>656</v>
      </c>
      <c r="J622" s="316" t="s">
        <v>287</v>
      </c>
      <c r="K622" s="36">
        <v>0</v>
      </c>
      <c r="L622" s="317">
        <v>0</v>
      </c>
      <c r="M622" s="317">
        <v>0</v>
      </c>
      <c r="N622" s="36">
        <v>6</v>
      </c>
      <c r="O622" s="317">
        <v>1.6130000352859501E-2</v>
      </c>
      <c r="P622" s="317">
        <v>1.6389999538660049E-2</v>
      </c>
      <c r="Q622" s="36">
        <v>403</v>
      </c>
      <c r="R622" s="317">
        <v>4.0410000830888748E-2</v>
      </c>
      <c r="S622" s="317">
        <v>4.2520001530647278E-2</v>
      </c>
      <c r="T622" t="s">
        <v>380</v>
      </c>
      <c r="BA622" s="395">
        <v>1</v>
      </c>
      <c r="BB622" s="396" t="s">
        <v>861</v>
      </c>
      <c r="BC622" t="str">
        <f t="shared" si="96"/>
        <v>RWY</v>
      </c>
      <c r="BD622" t="str">
        <f t="shared" si="97"/>
        <v>NAoMe_initial_ethnicity_grp</v>
      </c>
      <c r="BE622" s="397" t="s">
        <v>862</v>
      </c>
      <c r="BF622" t="str">
        <f t="shared" si="98"/>
        <v>Black or Black British</v>
      </c>
      <c r="BG622">
        <f t="shared" si="99"/>
        <v>0</v>
      </c>
      <c r="BH622" s="398">
        <f t="shared" si="100"/>
        <v>0</v>
      </c>
      <c r="BO622" s="33"/>
    </row>
    <row r="623" spans="1:67">
      <c r="A623" s="316" t="s">
        <v>27</v>
      </c>
      <c r="B623" t="s">
        <v>380</v>
      </c>
      <c r="C623" t="s">
        <v>910</v>
      </c>
      <c r="D623" t="s">
        <v>314</v>
      </c>
      <c r="E623" s="316" t="s">
        <v>47</v>
      </c>
      <c r="F623" s="316" t="s">
        <v>48</v>
      </c>
      <c r="G623" s="316" t="s">
        <v>449</v>
      </c>
      <c r="H623" s="316" t="s">
        <v>320</v>
      </c>
      <c r="I623" s="316" t="s">
        <v>656</v>
      </c>
      <c r="J623" s="316" t="s">
        <v>259</v>
      </c>
      <c r="K623" s="36">
        <v>0</v>
      </c>
      <c r="L623" s="317">
        <v>0</v>
      </c>
      <c r="M623" s="317">
        <v>0</v>
      </c>
      <c r="N623" s="36">
        <v>2</v>
      </c>
      <c r="O623" s="317">
        <v>5.3799999877810478E-3</v>
      </c>
      <c r="P623" s="317">
        <v>5.4600001312792301E-3</v>
      </c>
      <c r="Q623" s="36">
        <v>98</v>
      </c>
      <c r="R623" s="317">
        <v>9.8299998790025711E-3</v>
      </c>
      <c r="S623" s="317">
        <v>1.0339999571442601E-2</v>
      </c>
      <c r="T623" t="s">
        <v>380</v>
      </c>
      <c r="BA623" s="395">
        <v>1</v>
      </c>
      <c r="BB623" s="396" t="s">
        <v>861</v>
      </c>
      <c r="BC623" t="str">
        <f t="shared" si="96"/>
        <v>RWY</v>
      </c>
      <c r="BD623" t="str">
        <f t="shared" si="97"/>
        <v>NAoMe_initial_ethnicity_grp</v>
      </c>
      <c r="BE623" s="397" t="s">
        <v>862</v>
      </c>
      <c r="BF623" t="str">
        <f t="shared" si="98"/>
        <v>Mixed</v>
      </c>
      <c r="BG623">
        <f t="shared" si="99"/>
        <v>0</v>
      </c>
      <c r="BH623" s="398">
        <f t="shared" si="100"/>
        <v>0</v>
      </c>
      <c r="BO623" s="33"/>
    </row>
    <row r="624" spans="1:67">
      <c r="A624" s="316" t="s">
        <v>27</v>
      </c>
      <c r="B624" t="s">
        <v>380</v>
      </c>
      <c r="C624" t="s">
        <v>910</v>
      </c>
      <c r="D624" t="s">
        <v>314</v>
      </c>
      <c r="E624" s="316" t="s">
        <v>47</v>
      </c>
      <c r="F624" s="316" t="s">
        <v>48</v>
      </c>
      <c r="G624" s="316" t="s">
        <v>449</v>
      </c>
      <c r="H624" s="316" t="s">
        <v>320</v>
      </c>
      <c r="I624" s="316" t="s">
        <v>656</v>
      </c>
      <c r="J624" s="316" t="s">
        <v>288</v>
      </c>
      <c r="K624" s="36">
        <v>0</v>
      </c>
      <c r="L624" s="317">
        <v>0</v>
      </c>
      <c r="M624" s="317">
        <v>0</v>
      </c>
      <c r="N624" s="36">
        <v>7</v>
      </c>
      <c r="O624" s="317">
        <v>1.8820000812411308E-2</v>
      </c>
      <c r="P624" s="317">
        <v>1.913000084459782E-2</v>
      </c>
      <c r="Q624" s="36">
        <v>246</v>
      </c>
      <c r="R624" s="317">
        <v>2.466999925673008E-2</v>
      </c>
      <c r="S624" s="317">
        <v>2.5960000231862072E-2</v>
      </c>
      <c r="T624" t="s">
        <v>380</v>
      </c>
      <c r="BA624" s="395">
        <v>1</v>
      </c>
      <c r="BB624" s="396" t="s">
        <v>861</v>
      </c>
      <c r="BC624" t="str">
        <f t="shared" si="96"/>
        <v>RWY</v>
      </c>
      <c r="BD624" t="str">
        <f t="shared" si="97"/>
        <v>NAoMe_initial_ethnicity_grp</v>
      </c>
      <c r="BE624" s="397" t="s">
        <v>862</v>
      </c>
      <c r="BF624" t="str">
        <f t="shared" si="98"/>
        <v>Other Ethnic Group</v>
      </c>
      <c r="BG624">
        <f t="shared" si="99"/>
        <v>0</v>
      </c>
      <c r="BH624" s="398">
        <f t="shared" si="100"/>
        <v>0</v>
      </c>
      <c r="BO624" s="33"/>
    </row>
    <row r="625" spans="1:67">
      <c r="A625" s="316" t="s">
        <v>27</v>
      </c>
      <c r="B625" t="s">
        <v>380</v>
      </c>
      <c r="C625" t="s">
        <v>910</v>
      </c>
      <c r="D625" t="s">
        <v>314</v>
      </c>
      <c r="E625" s="316" t="s">
        <v>47</v>
      </c>
      <c r="F625" s="316" t="s">
        <v>48</v>
      </c>
      <c r="G625" s="316" t="s">
        <v>449</v>
      </c>
      <c r="H625" s="316" t="s">
        <v>320</v>
      </c>
      <c r="I625" s="316" t="s">
        <v>656</v>
      </c>
      <c r="J625" s="316" t="s">
        <v>260</v>
      </c>
      <c r="K625" s="36">
        <v>0</v>
      </c>
      <c r="L625" s="317">
        <v>0</v>
      </c>
      <c r="M625" s="317"/>
      <c r="N625" s="36">
        <v>6</v>
      </c>
      <c r="O625" s="317">
        <v>1.6130000352859501E-2</v>
      </c>
      <c r="P625" s="317"/>
      <c r="Q625" s="36">
        <v>495</v>
      </c>
      <c r="R625" s="317">
        <v>4.9639999866485603E-2</v>
      </c>
      <c r="S625" s="317"/>
      <c r="T625" t="s">
        <v>380</v>
      </c>
      <c r="BA625" s="395">
        <v>1</v>
      </c>
      <c r="BB625" s="396" t="s">
        <v>861</v>
      </c>
      <c r="BC625" t="str">
        <f t="shared" si="96"/>
        <v>RWY</v>
      </c>
      <c r="BD625" t="str">
        <f t="shared" si="97"/>
        <v>NAoMe_initial_ethnicity_grp</v>
      </c>
      <c r="BE625" s="397" t="s">
        <v>862</v>
      </c>
      <c r="BF625" t="str">
        <f t="shared" si="98"/>
        <v>Unknown</v>
      </c>
      <c r="BG625">
        <f t="shared" si="99"/>
        <v>0</v>
      </c>
      <c r="BH625" s="398">
        <f t="shared" si="100"/>
        <v>0</v>
      </c>
      <c r="BO625" s="33"/>
    </row>
    <row r="626" spans="1:67">
      <c r="A626" s="316" t="s">
        <v>27</v>
      </c>
      <c r="B626" t="s">
        <v>380</v>
      </c>
      <c r="C626" t="s">
        <v>910</v>
      </c>
      <c r="D626" t="s">
        <v>314</v>
      </c>
      <c r="E626" s="316" t="s">
        <v>47</v>
      </c>
      <c r="F626" s="316" t="s">
        <v>48</v>
      </c>
      <c r="G626" s="316" t="s">
        <v>449</v>
      </c>
      <c r="H626" s="316" t="s">
        <v>320</v>
      </c>
      <c r="I626" s="316" t="s">
        <v>656</v>
      </c>
      <c r="J626" s="316" t="s">
        <v>258</v>
      </c>
      <c r="K626" s="36">
        <v>63</v>
      </c>
      <c r="L626" s="317">
        <v>0.8630099892616272</v>
      </c>
      <c r="M626" s="317">
        <v>0.8630099892616272</v>
      </c>
      <c r="N626" s="36">
        <v>322</v>
      </c>
      <c r="O626" s="317">
        <v>0.86558997631072998</v>
      </c>
      <c r="P626" s="317">
        <v>0.87977999448776245</v>
      </c>
      <c r="Q626" s="36">
        <v>8238</v>
      </c>
      <c r="R626" s="317">
        <v>0.82611000537872314</v>
      </c>
      <c r="S626" s="317">
        <v>0.86926001310348511</v>
      </c>
      <c r="T626" t="s">
        <v>380</v>
      </c>
      <c r="BA626" s="395">
        <v>1</v>
      </c>
      <c r="BB626" s="396" t="s">
        <v>861</v>
      </c>
      <c r="BC626" t="str">
        <f t="shared" si="96"/>
        <v>RWY</v>
      </c>
      <c r="BD626" t="str">
        <f t="shared" si="97"/>
        <v>NAoMe_initial_ethnicity_grp</v>
      </c>
      <c r="BE626" s="397" t="s">
        <v>862</v>
      </c>
      <c r="BF626" t="str">
        <f t="shared" si="98"/>
        <v>White</v>
      </c>
      <c r="BG626">
        <f t="shared" si="99"/>
        <v>63</v>
      </c>
      <c r="BH626" s="398">
        <f t="shared" si="100"/>
        <v>0.8630099892616272</v>
      </c>
      <c r="BO626" s="33"/>
    </row>
    <row r="627" spans="1:67">
      <c r="A627" s="316" t="s">
        <v>27</v>
      </c>
      <c r="B627" t="s">
        <v>380</v>
      </c>
      <c r="C627" t="s">
        <v>910</v>
      </c>
      <c r="D627" t="s">
        <v>314</v>
      </c>
      <c r="E627" s="316" t="s">
        <v>47</v>
      </c>
      <c r="F627" s="316" t="s">
        <v>48</v>
      </c>
      <c r="G627" s="316" t="s">
        <v>449</v>
      </c>
      <c r="H627" s="316" t="s">
        <v>320</v>
      </c>
      <c r="I627" s="316" t="s">
        <v>657</v>
      </c>
      <c r="J627" s="316" t="s">
        <v>817</v>
      </c>
      <c r="K627" s="36">
        <v>71</v>
      </c>
      <c r="L627" s="317">
        <v>0.97259998321533203</v>
      </c>
      <c r="M627" s="317"/>
      <c r="N627" s="36">
        <v>360</v>
      </c>
      <c r="O627" s="317">
        <v>0.96773999929428101</v>
      </c>
      <c r="P627" s="317"/>
      <c r="Q627" s="36">
        <v>9359</v>
      </c>
      <c r="R627" s="317">
        <v>0.93853002786636353</v>
      </c>
      <c r="S627" s="317"/>
      <c r="T627" t="s">
        <v>380</v>
      </c>
      <c r="BA627" s="395">
        <v>1</v>
      </c>
      <c r="BB627" s="396" t="s">
        <v>861</v>
      </c>
      <c r="BC627" t="str">
        <f t="shared" si="96"/>
        <v>RWY</v>
      </c>
      <c r="BD627" t="str">
        <f t="shared" si="97"/>
        <v>NAoMe_initial_final_route</v>
      </c>
      <c r="BE627" s="397" t="s">
        <v>862</v>
      </c>
      <c r="BF627" t="str">
        <f t="shared" si="98"/>
        <v>Not screened</v>
      </c>
      <c r="BG627">
        <f t="shared" si="99"/>
        <v>71</v>
      </c>
      <c r="BH627" s="398">
        <f t="shared" si="100"/>
        <v>0.97259998321533203</v>
      </c>
      <c r="BO627" s="33"/>
    </row>
    <row r="628" spans="1:67">
      <c r="A628" s="316" t="s">
        <v>27</v>
      </c>
      <c r="B628" t="s">
        <v>380</v>
      </c>
      <c r="C628" t="s">
        <v>910</v>
      </c>
      <c r="D628" t="s">
        <v>314</v>
      </c>
      <c r="E628" s="316" t="s">
        <v>47</v>
      </c>
      <c r="F628" s="316" t="s">
        <v>48</v>
      </c>
      <c r="G628" s="316" t="s">
        <v>449</v>
      </c>
      <c r="H628" s="316" t="s">
        <v>320</v>
      </c>
      <c r="I628" s="316" t="s">
        <v>657</v>
      </c>
      <c r="J628" s="316" t="s">
        <v>352</v>
      </c>
      <c r="K628" s="36">
        <v>2</v>
      </c>
      <c r="L628" s="317">
        <v>2.7400000020861629E-2</v>
      </c>
      <c r="M628" s="317"/>
      <c r="N628" s="36">
        <v>12</v>
      </c>
      <c r="O628" s="317">
        <v>3.2260000705718987E-2</v>
      </c>
      <c r="P628" s="317"/>
      <c r="Q628" s="36">
        <v>613</v>
      </c>
      <c r="R628" s="317">
        <v>6.1469998210668557E-2</v>
      </c>
      <c r="S628" s="317"/>
      <c r="T628" t="s">
        <v>380</v>
      </c>
      <c r="BA628" s="395">
        <v>1</v>
      </c>
      <c r="BB628" s="396" t="s">
        <v>861</v>
      </c>
      <c r="BC628" t="str">
        <f t="shared" si="96"/>
        <v>RWY</v>
      </c>
      <c r="BD628" t="str">
        <f t="shared" si="97"/>
        <v>NAoMe_initial_final_route</v>
      </c>
      <c r="BE628" s="397" t="s">
        <v>862</v>
      </c>
      <c r="BF628" t="str">
        <f t="shared" si="98"/>
        <v>Screening</v>
      </c>
      <c r="BG628">
        <f t="shared" si="99"/>
        <v>2</v>
      </c>
      <c r="BH628" s="398">
        <f t="shared" si="100"/>
        <v>2.7400000020861629E-2</v>
      </c>
      <c r="BO628" s="33"/>
    </row>
    <row r="629" spans="1:67">
      <c r="A629" s="316" t="s">
        <v>27</v>
      </c>
      <c r="B629" t="s">
        <v>380</v>
      </c>
      <c r="C629" t="s">
        <v>910</v>
      </c>
      <c r="D629" t="s">
        <v>314</v>
      </c>
      <c r="E629" s="316" t="s">
        <v>47</v>
      </c>
      <c r="F629" s="316" t="s">
        <v>48</v>
      </c>
      <c r="G629" s="316" t="s">
        <v>449</v>
      </c>
      <c r="H629" s="316" t="s">
        <v>320</v>
      </c>
      <c r="I629" s="316" t="s">
        <v>303</v>
      </c>
      <c r="J629" s="316" t="s">
        <v>308</v>
      </c>
      <c r="K629" s="36">
        <v>27</v>
      </c>
      <c r="L629" s="317">
        <v>0.36985999345779419</v>
      </c>
      <c r="M629" s="317"/>
      <c r="N629" s="36">
        <v>79</v>
      </c>
      <c r="O629" s="317">
        <v>0.21236999332904821</v>
      </c>
      <c r="P629" s="317"/>
      <c r="Q629" s="36">
        <v>1652</v>
      </c>
      <c r="R629" s="317">
        <v>0.1656599938869476</v>
      </c>
      <c r="S629" s="317"/>
      <c r="T629" t="s">
        <v>380</v>
      </c>
      <c r="BA629" s="395">
        <v>1</v>
      </c>
      <c r="BB629" s="396" t="s">
        <v>861</v>
      </c>
      <c r="BC629" t="str">
        <f t="shared" si="96"/>
        <v>RWY</v>
      </c>
      <c r="BD629" t="str">
        <f t="shared" si="97"/>
        <v>NAoMe_initial_final_stage_tum</v>
      </c>
      <c r="BE629" s="397" t="s">
        <v>862</v>
      </c>
      <c r="BF629" t="str">
        <f t="shared" si="98"/>
        <v>Not staged/Unstated</v>
      </c>
      <c r="BG629">
        <f t="shared" si="99"/>
        <v>27</v>
      </c>
      <c r="BH629" s="398">
        <f t="shared" si="100"/>
        <v>0.36985999345779419</v>
      </c>
      <c r="BO629" s="33"/>
    </row>
    <row r="630" spans="1:67">
      <c r="A630" s="316" t="s">
        <v>27</v>
      </c>
      <c r="B630" t="s">
        <v>380</v>
      </c>
      <c r="C630" t="s">
        <v>910</v>
      </c>
      <c r="D630" t="s">
        <v>314</v>
      </c>
      <c r="E630" s="316" t="s">
        <v>47</v>
      </c>
      <c r="F630" s="316" t="s">
        <v>48</v>
      </c>
      <c r="G630" s="316" t="s">
        <v>449</v>
      </c>
      <c r="H630" s="316" t="s">
        <v>320</v>
      </c>
      <c r="I630" s="316" t="s">
        <v>303</v>
      </c>
      <c r="J630" s="316" t="s">
        <v>304</v>
      </c>
      <c r="K630" s="36">
        <v>0</v>
      </c>
      <c r="L630" s="317">
        <v>0</v>
      </c>
      <c r="M630" s="317">
        <v>0</v>
      </c>
      <c r="N630" s="36">
        <v>2</v>
      </c>
      <c r="O630" s="317">
        <v>5.3799999877810478E-3</v>
      </c>
      <c r="P630" s="317">
        <v>6.829999852925539E-3</v>
      </c>
      <c r="Q630" s="36">
        <v>64</v>
      </c>
      <c r="R630" s="317">
        <v>6.4199999906122676E-3</v>
      </c>
      <c r="S630" s="317">
        <v>7.689999882131815E-3</v>
      </c>
      <c r="T630" t="s">
        <v>380</v>
      </c>
      <c r="BA630" s="395">
        <v>1</v>
      </c>
      <c r="BB630" s="396" t="s">
        <v>861</v>
      </c>
      <c r="BC630" t="str">
        <f t="shared" si="96"/>
        <v>RWY</v>
      </c>
      <c r="BD630" t="str">
        <f t="shared" si="97"/>
        <v>NAoMe_initial_final_stage_tum</v>
      </c>
      <c r="BE630" s="397" t="s">
        <v>862</v>
      </c>
      <c r="BF630" t="str">
        <f t="shared" si="98"/>
        <v>Stage 0</v>
      </c>
      <c r="BG630">
        <f t="shared" si="99"/>
        <v>0</v>
      </c>
      <c r="BH630" s="398">
        <f t="shared" si="100"/>
        <v>0</v>
      </c>
      <c r="BO630" s="33"/>
    </row>
    <row r="631" spans="1:67">
      <c r="A631" s="316" t="s">
        <v>27</v>
      </c>
      <c r="B631" t="s">
        <v>380</v>
      </c>
      <c r="C631" t="s">
        <v>910</v>
      </c>
      <c r="D631" t="s">
        <v>314</v>
      </c>
      <c r="E631" s="316" t="s">
        <v>47</v>
      </c>
      <c r="F631" s="316" t="s">
        <v>48</v>
      </c>
      <c r="G631" s="316" t="s">
        <v>449</v>
      </c>
      <c r="H631" s="316" t="s">
        <v>320</v>
      </c>
      <c r="I631" s="316" t="s">
        <v>303</v>
      </c>
      <c r="J631" s="316" t="s">
        <v>305</v>
      </c>
      <c r="K631" s="36">
        <v>2</v>
      </c>
      <c r="L631" s="317">
        <v>2.7400000020861629E-2</v>
      </c>
      <c r="M631" s="317">
        <v>4.3480001389980323E-2</v>
      </c>
      <c r="N631" s="36">
        <v>19</v>
      </c>
      <c r="O631" s="317">
        <v>5.1079999655485153E-2</v>
      </c>
      <c r="P631" s="317">
        <v>6.4850002527236938E-2</v>
      </c>
      <c r="Q631" s="36">
        <v>359</v>
      </c>
      <c r="R631" s="317">
        <v>3.5999998450279243E-2</v>
      </c>
      <c r="S631" s="317">
        <v>4.3150000274181373E-2</v>
      </c>
      <c r="T631" t="s">
        <v>380</v>
      </c>
      <c r="BA631" s="395">
        <v>1</v>
      </c>
      <c r="BB631" s="396" t="s">
        <v>861</v>
      </c>
      <c r="BC631" t="str">
        <f t="shared" si="96"/>
        <v>RWY</v>
      </c>
      <c r="BD631" t="str">
        <f t="shared" si="97"/>
        <v>NAoMe_initial_final_stage_tum</v>
      </c>
      <c r="BE631" s="397" t="s">
        <v>862</v>
      </c>
      <c r="BF631" t="str">
        <f t="shared" si="98"/>
        <v>Stage 1</v>
      </c>
      <c r="BG631">
        <f t="shared" si="99"/>
        <v>2</v>
      </c>
      <c r="BH631" s="398">
        <f t="shared" si="100"/>
        <v>2.7400000020861629E-2</v>
      </c>
      <c r="BO631" s="33"/>
    </row>
    <row r="632" spans="1:67">
      <c r="A632" s="316" t="s">
        <v>27</v>
      </c>
      <c r="B632" t="s">
        <v>380</v>
      </c>
      <c r="C632" t="s">
        <v>910</v>
      </c>
      <c r="D632" t="s">
        <v>314</v>
      </c>
      <c r="E632" s="316" t="s">
        <v>47</v>
      </c>
      <c r="F632" s="316" t="s">
        <v>48</v>
      </c>
      <c r="G632" s="316" t="s">
        <v>449</v>
      </c>
      <c r="H632" s="316" t="s">
        <v>320</v>
      </c>
      <c r="I632" s="316" t="s">
        <v>303</v>
      </c>
      <c r="J632" s="316" t="s">
        <v>306</v>
      </c>
      <c r="K632" s="36">
        <v>8</v>
      </c>
      <c r="L632" s="317">
        <v>0.1095900014042854</v>
      </c>
      <c r="M632" s="317">
        <v>0.17391000688076019</v>
      </c>
      <c r="N632" s="36">
        <v>30</v>
      </c>
      <c r="O632" s="317">
        <v>8.0650001764297485E-2</v>
      </c>
      <c r="P632" s="317">
        <v>0.1023899987339973</v>
      </c>
      <c r="Q632" s="36">
        <v>996</v>
      </c>
      <c r="R632" s="317">
        <v>9.9880002439022064E-2</v>
      </c>
      <c r="S632" s="317">
        <v>0.11970999836921691</v>
      </c>
      <c r="T632" t="s">
        <v>380</v>
      </c>
      <c r="BA632" s="395">
        <v>1</v>
      </c>
      <c r="BB632" s="396" t="s">
        <v>861</v>
      </c>
      <c r="BC632" t="str">
        <f t="shared" si="96"/>
        <v>RWY</v>
      </c>
      <c r="BD632" t="str">
        <f t="shared" si="97"/>
        <v>NAoMe_initial_final_stage_tum</v>
      </c>
      <c r="BE632" s="397" t="s">
        <v>862</v>
      </c>
      <c r="BF632" t="str">
        <f t="shared" si="98"/>
        <v>Stage 2</v>
      </c>
      <c r="BG632">
        <f t="shared" si="99"/>
        <v>8</v>
      </c>
      <c r="BH632" s="398">
        <f t="shared" si="100"/>
        <v>0.1095900014042854</v>
      </c>
      <c r="BO632" s="33"/>
    </row>
    <row r="633" spans="1:67">
      <c r="A633" s="316" t="s">
        <v>27</v>
      </c>
      <c r="B633" t="s">
        <v>380</v>
      </c>
      <c r="C633" t="s">
        <v>910</v>
      </c>
      <c r="D633" t="s">
        <v>314</v>
      </c>
      <c r="E633" s="316" t="s">
        <v>47</v>
      </c>
      <c r="F633" s="316" t="s">
        <v>48</v>
      </c>
      <c r="G633" s="316" t="s">
        <v>449</v>
      </c>
      <c r="H633" s="316" t="s">
        <v>320</v>
      </c>
      <c r="I633" s="316" t="s">
        <v>303</v>
      </c>
      <c r="J633" s="316" t="s">
        <v>307</v>
      </c>
      <c r="K633" s="36">
        <v>9</v>
      </c>
      <c r="L633" s="317">
        <v>0.1232900023460388</v>
      </c>
      <c r="M633" s="317">
        <v>0.19564999639987951</v>
      </c>
      <c r="N633" s="36">
        <v>30</v>
      </c>
      <c r="O633" s="317">
        <v>8.0650001764297485E-2</v>
      </c>
      <c r="P633" s="317">
        <v>0.1023899987339973</v>
      </c>
      <c r="Q633" s="36">
        <v>742</v>
      </c>
      <c r="R633" s="317">
        <v>7.4409998953342438E-2</v>
      </c>
      <c r="S633" s="317">
        <v>8.9180000126361847E-2</v>
      </c>
      <c r="T633" t="s">
        <v>380</v>
      </c>
      <c r="BA633" s="395">
        <v>1</v>
      </c>
      <c r="BB633" s="396" t="s">
        <v>861</v>
      </c>
      <c r="BC633" t="str">
        <f t="shared" si="96"/>
        <v>RWY</v>
      </c>
      <c r="BD633" t="str">
        <f t="shared" si="97"/>
        <v>NAoMe_initial_final_stage_tum</v>
      </c>
      <c r="BE633" s="397" t="s">
        <v>862</v>
      </c>
      <c r="BF633" t="str">
        <f t="shared" si="98"/>
        <v>Stage 3</v>
      </c>
      <c r="BG633">
        <f t="shared" si="99"/>
        <v>9</v>
      </c>
      <c r="BH633" s="398">
        <f t="shared" si="100"/>
        <v>0.1232900023460388</v>
      </c>
      <c r="BO633" s="33"/>
    </row>
    <row r="634" spans="1:67">
      <c r="A634" s="316" t="s">
        <v>27</v>
      </c>
      <c r="B634" t="s">
        <v>380</v>
      </c>
      <c r="C634" t="s">
        <v>910</v>
      </c>
      <c r="D634" t="s">
        <v>314</v>
      </c>
      <c r="E634" s="316" t="s">
        <v>47</v>
      </c>
      <c r="F634" s="316" t="s">
        <v>48</v>
      </c>
      <c r="G634" s="316" t="s">
        <v>449</v>
      </c>
      <c r="H634" s="316" t="s">
        <v>320</v>
      </c>
      <c r="I634" s="316" t="s">
        <v>303</v>
      </c>
      <c r="J634" s="316" t="s">
        <v>336</v>
      </c>
      <c r="K634" s="36">
        <v>27</v>
      </c>
      <c r="L634" s="317">
        <v>0.36985999345779419</v>
      </c>
      <c r="M634" s="317">
        <v>0.58696001768112183</v>
      </c>
      <c r="N634" s="36">
        <v>212</v>
      </c>
      <c r="O634" s="317">
        <v>0.56989002227783203</v>
      </c>
      <c r="P634" s="317">
        <v>0.72355002164840698</v>
      </c>
      <c r="Q634" s="36">
        <v>6159</v>
      </c>
      <c r="R634" s="317">
        <v>0.6176300048828125</v>
      </c>
      <c r="S634" s="317">
        <v>0.74026000499725342</v>
      </c>
      <c r="T634" t="s">
        <v>380</v>
      </c>
      <c r="BA634" s="395">
        <v>1</v>
      </c>
      <c r="BB634" s="396" t="s">
        <v>861</v>
      </c>
      <c r="BC634" t="str">
        <f t="shared" si="96"/>
        <v>RWY</v>
      </c>
      <c r="BD634" t="str">
        <f t="shared" si="97"/>
        <v>NAoMe_initial_final_stage_tum</v>
      </c>
      <c r="BE634" s="397" t="s">
        <v>862</v>
      </c>
      <c r="BF634" t="str">
        <f t="shared" si="98"/>
        <v>Stage 4</v>
      </c>
      <c r="BG634">
        <f t="shared" si="99"/>
        <v>27</v>
      </c>
      <c r="BH634" s="398">
        <f t="shared" si="100"/>
        <v>0.36985999345779419</v>
      </c>
      <c r="BO634" s="33"/>
    </row>
    <row r="635" spans="1:67">
      <c r="A635" s="316" t="s">
        <v>27</v>
      </c>
      <c r="B635" t="s">
        <v>380</v>
      </c>
      <c r="C635" t="s">
        <v>910</v>
      </c>
      <c r="D635" t="s">
        <v>314</v>
      </c>
      <c r="E635" s="316" t="s">
        <v>47</v>
      </c>
      <c r="F635" s="316" t="s">
        <v>48</v>
      </c>
      <c r="G635" s="316" t="s">
        <v>449</v>
      </c>
      <c r="H635" s="316" t="s">
        <v>320</v>
      </c>
      <c r="I635" s="316" t="s">
        <v>342</v>
      </c>
      <c r="J635" s="316" t="s">
        <v>343</v>
      </c>
      <c r="K635" s="36">
        <v>27</v>
      </c>
      <c r="L635" s="317">
        <v>0.36985999345779419</v>
      </c>
      <c r="M635" s="317"/>
      <c r="N635" s="36">
        <v>79</v>
      </c>
      <c r="O635" s="317">
        <v>0.21236999332904821</v>
      </c>
      <c r="P635" s="317"/>
      <c r="Q635" s="36">
        <v>1652</v>
      </c>
      <c r="R635" s="317">
        <v>0.1656599938869476</v>
      </c>
      <c r="S635" s="317"/>
      <c r="T635" t="s">
        <v>380</v>
      </c>
      <c r="BA635" s="395">
        <v>1</v>
      </c>
      <c r="BB635" s="396" t="s">
        <v>861</v>
      </c>
      <c r="BC635" t="str">
        <f t="shared" si="96"/>
        <v>RWY</v>
      </c>
      <c r="BD635" t="str">
        <f t="shared" si="97"/>
        <v>NAoMe_initial_final_stage_tum_grp</v>
      </c>
      <c r="BE635" s="397" t="s">
        <v>862</v>
      </c>
      <c r="BF635" t="str">
        <f t="shared" si="98"/>
        <v>MBC in HESAPC</v>
      </c>
      <c r="BG635">
        <f t="shared" si="99"/>
        <v>27</v>
      </c>
      <c r="BH635" s="398">
        <f t="shared" si="100"/>
        <v>0.36985999345779419</v>
      </c>
      <c r="BO635" s="33"/>
    </row>
    <row r="636" spans="1:67">
      <c r="A636" s="316" t="s">
        <v>27</v>
      </c>
      <c r="B636" t="s">
        <v>380</v>
      </c>
      <c r="C636" t="s">
        <v>910</v>
      </c>
      <c r="D636" t="s">
        <v>314</v>
      </c>
      <c r="E636" s="316" t="s">
        <v>47</v>
      </c>
      <c r="F636" s="316" t="s">
        <v>48</v>
      </c>
      <c r="G636" s="316" t="s">
        <v>449</v>
      </c>
      <c r="H636" s="316" t="s">
        <v>320</v>
      </c>
      <c r="I636" s="316" t="s">
        <v>342</v>
      </c>
      <c r="J636" s="316" t="s">
        <v>344</v>
      </c>
      <c r="K636" s="36">
        <v>19</v>
      </c>
      <c r="L636" s="317">
        <v>0.26026999950408941</v>
      </c>
      <c r="M636" s="317">
        <v>0.41304001212120062</v>
      </c>
      <c r="N636" s="36">
        <v>83</v>
      </c>
      <c r="O636" s="317">
        <v>0.2231200039386749</v>
      </c>
      <c r="P636" s="317">
        <v>0.28327998518943792</v>
      </c>
      <c r="Q636" s="36">
        <v>2161</v>
      </c>
      <c r="R636" s="317">
        <v>0.2167100012302399</v>
      </c>
      <c r="S636" s="317">
        <v>0.25973999500274658</v>
      </c>
      <c r="T636" t="s">
        <v>380</v>
      </c>
      <c r="BA636" s="395">
        <v>1</v>
      </c>
      <c r="BB636" s="396" t="s">
        <v>861</v>
      </c>
      <c r="BC636" t="str">
        <f t="shared" si="96"/>
        <v>RWY</v>
      </c>
      <c r="BD636" t="str">
        <f t="shared" si="97"/>
        <v>NAoMe_initial_final_stage_tum_grp</v>
      </c>
      <c r="BE636" s="397" t="s">
        <v>862</v>
      </c>
      <c r="BF636" t="str">
        <f t="shared" si="98"/>
        <v>Stage 0-3</v>
      </c>
      <c r="BG636">
        <f t="shared" si="99"/>
        <v>19</v>
      </c>
      <c r="BH636" s="398">
        <f t="shared" si="100"/>
        <v>0.26026999950408941</v>
      </c>
      <c r="BO636" s="33"/>
    </row>
    <row r="637" spans="1:67">
      <c r="A637" s="316" t="s">
        <v>27</v>
      </c>
      <c r="B637" t="s">
        <v>380</v>
      </c>
      <c r="C637" t="s">
        <v>910</v>
      </c>
      <c r="D637" t="s">
        <v>314</v>
      </c>
      <c r="E637" s="316" t="s">
        <v>47</v>
      </c>
      <c r="F637" s="316" t="s">
        <v>48</v>
      </c>
      <c r="G637" s="316" t="s">
        <v>449</v>
      </c>
      <c r="H637" s="316" t="s">
        <v>320</v>
      </c>
      <c r="I637" s="316" t="s">
        <v>342</v>
      </c>
      <c r="J637" s="316" t="s">
        <v>336</v>
      </c>
      <c r="K637" s="36">
        <v>27</v>
      </c>
      <c r="L637" s="317">
        <v>0.36985999345779419</v>
      </c>
      <c r="M637" s="317">
        <v>0.58696001768112183</v>
      </c>
      <c r="N637" s="36">
        <v>210</v>
      </c>
      <c r="O637" s="317">
        <v>0.56452000141143799</v>
      </c>
      <c r="P637" s="317">
        <v>0.71671998500823975</v>
      </c>
      <c r="Q637" s="36">
        <v>6159</v>
      </c>
      <c r="R637" s="317">
        <v>0.6176300048828125</v>
      </c>
      <c r="S637" s="317">
        <v>0.74026000499725342</v>
      </c>
      <c r="T637" t="s">
        <v>380</v>
      </c>
      <c r="BA637" s="395">
        <v>1</v>
      </c>
      <c r="BB637" s="396" t="s">
        <v>861</v>
      </c>
      <c r="BC637" t="str">
        <f t="shared" si="96"/>
        <v>RWY</v>
      </c>
      <c r="BD637" t="str">
        <f t="shared" si="97"/>
        <v>NAoMe_initial_final_stage_tum_grp</v>
      </c>
      <c r="BE637" s="397" t="s">
        <v>862</v>
      </c>
      <c r="BF637" t="str">
        <f t="shared" si="98"/>
        <v>Stage 4</v>
      </c>
      <c r="BG637">
        <f t="shared" si="99"/>
        <v>27</v>
      </c>
      <c r="BH637" s="398">
        <f t="shared" si="100"/>
        <v>0.36985999345779419</v>
      </c>
      <c r="BO637" s="33"/>
    </row>
    <row r="638" spans="1:67">
      <c r="A638" s="316" t="s">
        <v>27</v>
      </c>
      <c r="B638" t="s">
        <v>380</v>
      </c>
      <c r="C638" t="s">
        <v>910</v>
      </c>
      <c r="D638" t="s">
        <v>314</v>
      </c>
      <c r="E638" s="316" t="s">
        <v>47</v>
      </c>
      <c r="F638" s="316" t="s">
        <v>48</v>
      </c>
      <c r="G638" s="316" t="s">
        <v>449</v>
      </c>
      <c r="H638" s="316" t="s">
        <v>320</v>
      </c>
      <c r="I638" s="316" t="s">
        <v>658</v>
      </c>
      <c r="J638" s="316" t="s">
        <v>345</v>
      </c>
      <c r="K638" s="36">
        <v>73</v>
      </c>
      <c r="L638" s="317">
        <v>1</v>
      </c>
      <c r="M638" s="317"/>
      <c r="N638" s="36">
        <v>372</v>
      </c>
      <c r="O638" s="317">
        <v>1</v>
      </c>
      <c r="P638" s="317"/>
      <c r="Q638" s="36">
        <v>9972</v>
      </c>
      <c r="R638" s="317">
        <v>1</v>
      </c>
      <c r="S638" s="317"/>
      <c r="T638" t="s">
        <v>380</v>
      </c>
      <c r="BA638" s="395">
        <v>1</v>
      </c>
      <c r="BB638" s="396" t="s">
        <v>861</v>
      </c>
      <c r="BC638" t="str">
        <f t="shared" si="96"/>
        <v>RWY</v>
      </c>
      <c r="BD638" t="str">
        <f t="shared" si="97"/>
        <v>NAoMe_initial_final_who_ps</v>
      </c>
      <c r="BE638" s="397" t="s">
        <v>862</v>
      </c>
      <c r="BF638" t="str">
        <f t="shared" si="98"/>
        <v>Not recorded</v>
      </c>
      <c r="BG638">
        <f t="shared" si="99"/>
        <v>73</v>
      </c>
      <c r="BH638" s="398">
        <f t="shared" si="100"/>
        <v>1</v>
      </c>
      <c r="BO638" s="33"/>
    </row>
    <row r="639" spans="1:67">
      <c r="A639" s="316" t="s">
        <v>27</v>
      </c>
      <c r="B639" t="s">
        <v>380</v>
      </c>
      <c r="C639" t="s">
        <v>910</v>
      </c>
      <c r="D639" t="s">
        <v>314</v>
      </c>
      <c r="E639" s="316" t="s">
        <v>47</v>
      </c>
      <c r="F639" s="316" t="s">
        <v>48</v>
      </c>
      <c r="G639" s="316" t="s">
        <v>449</v>
      </c>
      <c r="H639" s="316" t="s">
        <v>320</v>
      </c>
      <c r="I639" s="316" t="s">
        <v>291</v>
      </c>
      <c r="J639" s="316" t="s">
        <v>313</v>
      </c>
      <c r="K639" s="36">
        <v>73</v>
      </c>
      <c r="L639" s="317">
        <v>1</v>
      </c>
      <c r="M639" s="317"/>
      <c r="N639" s="36">
        <v>370</v>
      </c>
      <c r="O639" s="317">
        <v>0.99462002515792847</v>
      </c>
      <c r="P639" s="317"/>
      <c r="Q639" s="36">
        <v>9846</v>
      </c>
      <c r="R639" s="317">
        <v>0.98736000061035156</v>
      </c>
      <c r="S639" s="317"/>
      <c r="T639" t="s">
        <v>380</v>
      </c>
      <c r="BA639" s="395">
        <v>1</v>
      </c>
      <c r="BB639" s="396" t="s">
        <v>861</v>
      </c>
      <c r="BC639" t="str">
        <f t="shared" si="96"/>
        <v>RWY</v>
      </c>
      <c r="BD639" t="str">
        <f t="shared" si="97"/>
        <v>NAoMe_initial_gender</v>
      </c>
      <c r="BE639" s="397" t="s">
        <v>862</v>
      </c>
      <c r="BF639" t="str">
        <f t="shared" si="98"/>
        <v>Female</v>
      </c>
      <c r="BG639">
        <f t="shared" si="99"/>
        <v>73</v>
      </c>
      <c r="BH639" s="398">
        <f t="shared" si="100"/>
        <v>1</v>
      </c>
      <c r="BO639" s="33"/>
    </row>
    <row r="640" spans="1:67">
      <c r="A640" s="316" t="s">
        <v>27</v>
      </c>
      <c r="B640" t="s">
        <v>380</v>
      </c>
      <c r="C640" t="s">
        <v>910</v>
      </c>
      <c r="D640" t="s">
        <v>314</v>
      </c>
      <c r="E640" s="316" t="s">
        <v>47</v>
      </c>
      <c r="F640" s="316" t="s">
        <v>48</v>
      </c>
      <c r="G640" s="316" t="s">
        <v>449</v>
      </c>
      <c r="H640" s="316" t="s">
        <v>320</v>
      </c>
      <c r="I640" s="316" t="s">
        <v>291</v>
      </c>
      <c r="J640" s="316" t="s">
        <v>293</v>
      </c>
      <c r="K640" s="36">
        <v>0</v>
      </c>
      <c r="L640" s="317">
        <v>0</v>
      </c>
      <c r="M640" s="317"/>
      <c r="N640" s="36">
        <v>2</v>
      </c>
      <c r="O640" s="317">
        <v>5.3799999877810478E-3</v>
      </c>
      <c r="P640" s="317"/>
      <c r="Q640" s="36">
        <v>126</v>
      </c>
      <c r="R640" s="317">
        <v>1.264000032097101E-2</v>
      </c>
      <c r="S640" s="317"/>
      <c r="T640" t="s">
        <v>380</v>
      </c>
      <c r="BA640" s="395">
        <v>1</v>
      </c>
      <c r="BB640" s="396" t="s">
        <v>861</v>
      </c>
      <c r="BC640" t="str">
        <f t="shared" si="96"/>
        <v>RWY</v>
      </c>
      <c r="BD640" t="str">
        <f t="shared" si="97"/>
        <v>NAoMe_initial_gender</v>
      </c>
      <c r="BE640" s="397" t="s">
        <v>862</v>
      </c>
      <c r="BF640" t="str">
        <f t="shared" si="98"/>
        <v>Male</v>
      </c>
      <c r="BG640">
        <f t="shared" si="99"/>
        <v>0</v>
      </c>
      <c r="BH640" s="398">
        <f t="shared" si="100"/>
        <v>0</v>
      </c>
      <c r="BO640" s="33"/>
    </row>
    <row r="641" spans="1:67">
      <c r="A641" s="316" t="s">
        <v>27</v>
      </c>
      <c r="B641" t="s">
        <v>380</v>
      </c>
      <c r="C641" t="s">
        <v>910</v>
      </c>
      <c r="D641" t="s">
        <v>314</v>
      </c>
      <c r="E641" s="316" t="s">
        <v>47</v>
      </c>
      <c r="F641" s="316" t="s">
        <v>48</v>
      </c>
      <c r="G641" s="316" t="s">
        <v>449</v>
      </c>
      <c r="H641" s="316" t="s">
        <v>320</v>
      </c>
      <c r="I641" s="316" t="s">
        <v>659</v>
      </c>
      <c r="J641" s="316" t="s">
        <v>294</v>
      </c>
      <c r="K641" s="36">
        <v>20</v>
      </c>
      <c r="L641" s="317">
        <v>0.27397000789642328</v>
      </c>
      <c r="M641" s="317">
        <v>0.27397000789642328</v>
      </c>
      <c r="N641" s="36">
        <v>101</v>
      </c>
      <c r="O641" s="317">
        <v>0.27151000499725342</v>
      </c>
      <c r="P641" s="317">
        <v>0.27151000499725342</v>
      </c>
      <c r="Q641" s="36">
        <v>1800</v>
      </c>
      <c r="R641" s="317">
        <v>0.18050999939441681</v>
      </c>
      <c r="S641" s="317">
        <v>0.18050999939441681</v>
      </c>
      <c r="T641" t="s">
        <v>380</v>
      </c>
      <c r="BA641" s="395">
        <v>1</v>
      </c>
      <c r="BB641" s="396" t="s">
        <v>861</v>
      </c>
      <c r="BC641" t="str">
        <f t="shared" si="96"/>
        <v>RWY</v>
      </c>
      <c r="BD641" t="str">
        <f t="shared" si="97"/>
        <v>NAoMe_initial_imd_2019</v>
      </c>
      <c r="BE641" s="397" t="s">
        <v>862</v>
      </c>
      <c r="BF641" t="str">
        <f t="shared" si="98"/>
        <v>1 - most deprived</v>
      </c>
      <c r="BG641">
        <f t="shared" si="99"/>
        <v>20</v>
      </c>
      <c r="BH641" s="398">
        <f t="shared" si="100"/>
        <v>0.27397000789642328</v>
      </c>
      <c r="BO641" s="33"/>
    </row>
    <row r="642" spans="1:67">
      <c r="A642" s="316" t="s">
        <v>27</v>
      </c>
      <c r="B642" t="s">
        <v>380</v>
      </c>
      <c r="C642" t="s">
        <v>910</v>
      </c>
      <c r="D642" t="s">
        <v>314</v>
      </c>
      <c r="E642" s="316" t="s">
        <v>47</v>
      </c>
      <c r="F642" s="316" t="s">
        <v>48</v>
      </c>
      <c r="G642" s="316" t="s">
        <v>449</v>
      </c>
      <c r="H642" s="316" t="s">
        <v>320</v>
      </c>
      <c r="I642" s="316" t="s">
        <v>659</v>
      </c>
      <c r="J642" s="316" t="s">
        <v>15</v>
      </c>
      <c r="K642" s="36">
        <v>7</v>
      </c>
      <c r="L642" s="317">
        <v>9.5890000462532043E-2</v>
      </c>
      <c r="M642" s="317">
        <v>9.5890000462532043E-2</v>
      </c>
      <c r="N642" s="36">
        <v>53</v>
      </c>
      <c r="O642" s="317">
        <v>0.14247000217437741</v>
      </c>
      <c r="P642" s="317">
        <v>0.14247000217437741</v>
      </c>
      <c r="Q642" s="36">
        <v>2036</v>
      </c>
      <c r="R642" s="317">
        <v>0.20417000353336329</v>
      </c>
      <c r="S642" s="317">
        <v>0.20417000353336329</v>
      </c>
      <c r="T642" t="s">
        <v>380</v>
      </c>
      <c r="BA642" s="395">
        <v>1</v>
      </c>
      <c r="BB642" s="396" t="s">
        <v>861</v>
      </c>
      <c r="BC642" t="str">
        <f t="shared" si="96"/>
        <v>RWY</v>
      </c>
      <c r="BD642" t="str">
        <f t="shared" si="97"/>
        <v>NAoMe_initial_imd_2019</v>
      </c>
      <c r="BE642" s="397" t="s">
        <v>862</v>
      </c>
      <c r="BF642" t="str">
        <f t="shared" si="98"/>
        <v>2</v>
      </c>
      <c r="BG642">
        <f t="shared" si="99"/>
        <v>7</v>
      </c>
      <c r="BH642" s="398">
        <f t="shared" si="100"/>
        <v>9.5890000462532043E-2</v>
      </c>
      <c r="BO642" s="33"/>
    </row>
    <row r="643" spans="1:67">
      <c r="A643" s="316" t="s">
        <v>27</v>
      </c>
      <c r="B643" t="s">
        <v>380</v>
      </c>
      <c r="C643" t="s">
        <v>910</v>
      </c>
      <c r="D643" t="s">
        <v>314</v>
      </c>
      <c r="E643" s="316" t="s">
        <v>47</v>
      </c>
      <c r="F643" s="316" t="s">
        <v>48</v>
      </c>
      <c r="G643" s="316" t="s">
        <v>449</v>
      </c>
      <c r="H643" s="316" t="s">
        <v>320</v>
      </c>
      <c r="I643" s="316" t="s">
        <v>659</v>
      </c>
      <c r="J643" s="316" t="s">
        <v>16</v>
      </c>
      <c r="K643" s="36">
        <v>21</v>
      </c>
      <c r="L643" s="317">
        <v>0.28766998648643488</v>
      </c>
      <c r="M643" s="317">
        <v>0.28766998648643488</v>
      </c>
      <c r="N643" s="36">
        <v>66</v>
      </c>
      <c r="O643" s="317">
        <v>0.1774200052022934</v>
      </c>
      <c r="P643" s="317">
        <v>0.1774200052022934</v>
      </c>
      <c r="Q643" s="36">
        <v>2085</v>
      </c>
      <c r="R643" s="317">
        <v>0.20908999443054199</v>
      </c>
      <c r="S643" s="317">
        <v>0.20908999443054199</v>
      </c>
      <c r="T643" t="s">
        <v>380</v>
      </c>
      <c r="BA643" s="395">
        <v>1</v>
      </c>
      <c r="BB643" s="396" t="s">
        <v>861</v>
      </c>
      <c r="BC643" t="str">
        <f t="shared" ref="BC643:BC706" si="101">E643</f>
        <v>RWY</v>
      </c>
      <c r="BD643" t="str">
        <f t="shared" ref="BD643:BD706" si="102">(LEFT(A643, LEN(A643)-7))&amp;"_"&amp;I643</f>
        <v>NAoMe_initial_imd_2019</v>
      </c>
      <c r="BE643" s="397" t="s">
        <v>862</v>
      </c>
      <c r="BF643" t="str">
        <f t="shared" ref="BF643:BF706" si="103">J643</f>
        <v>3</v>
      </c>
      <c r="BG643">
        <f t="shared" ref="BG643:BG706" si="104">K643</f>
        <v>21</v>
      </c>
      <c r="BH643" s="398">
        <f t="shared" ref="BH643:BH706" si="105">L643</f>
        <v>0.28766998648643488</v>
      </c>
      <c r="BO643" s="33"/>
    </row>
    <row r="644" spans="1:67">
      <c r="A644" s="316" t="s">
        <v>27</v>
      </c>
      <c r="B644" t="s">
        <v>380</v>
      </c>
      <c r="C644" t="s">
        <v>910</v>
      </c>
      <c r="D644" t="s">
        <v>314</v>
      </c>
      <c r="E644" s="316" t="s">
        <v>47</v>
      </c>
      <c r="F644" s="316" t="s">
        <v>48</v>
      </c>
      <c r="G644" s="316" t="s">
        <v>449</v>
      </c>
      <c r="H644" s="316" t="s">
        <v>320</v>
      </c>
      <c r="I644" s="316" t="s">
        <v>659</v>
      </c>
      <c r="J644" s="316" t="s">
        <v>17</v>
      </c>
      <c r="K644" s="36">
        <v>15</v>
      </c>
      <c r="L644" s="317">
        <v>0.20547999441623691</v>
      </c>
      <c r="M644" s="317">
        <v>0.20547999441623691</v>
      </c>
      <c r="N644" s="36">
        <v>82</v>
      </c>
      <c r="O644" s="317">
        <v>0.22043000161647799</v>
      </c>
      <c r="P644" s="317">
        <v>0.22043000161647799</v>
      </c>
      <c r="Q644" s="36">
        <v>2024</v>
      </c>
      <c r="R644" s="317">
        <v>0.2029699981212616</v>
      </c>
      <c r="S644" s="317">
        <v>0.2029699981212616</v>
      </c>
      <c r="T644" t="s">
        <v>380</v>
      </c>
      <c r="BA644" s="395">
        <v>1</v>
      </c>
      <c r="BB644" s="396" t="s">
        <v>861</v>
      </c>
      <c r="BC644" t="str">
        <f t="shared" si="101"/>
        <v>RWY</v>
      </c>
      <c r="BD644" t="str">
        <f t="shared" si="102"/>
        <v>NAoMe_initial_imd_2019</v>
      </c>
      <c r="BE644" s="397" t="s">
        <v>862</v>
      </c>
      <c r="BF644" t="str">
        <f t="shared" si="103"/>
        <v>4</v>
      </c>
      <c r="BG644">
        <f t="shared" si="104"/>
        <v>15</v>
      </c>
      <c r="BH644" s="398">
        <f t="shared" si="105"/>
        <v>0.20547999441623691</v>
      </c>
      <c r="BO644" s="33"/>
    </row>
    <row r="645" spans="1:67">
      <c r="A645" s="316" t="s">
        <v>27</v>
      </c>
      <c r="B645" t="s">
        <v>380</v>
      </c>
      <c r="C645" t="s">
        <v>910</v>
      </c>
      <c r="D645" t="s">
        <v>314</v>
      </c>
      <c r="E645" s="316" t="s">
        <v>47</v>
      </c>
      <c r="F645" s="316" t="s">
        <v>48</v>
      </c>
      <c r="G645" s="316" t="s">
        <v>449</v>
      </c>
      <c r="H645" s="316" t="s">
        <v>320</v>
      </c>
      <c r="I645" s="316" t="s">
        <v>659</v>
      </c>
      <c r="J645" s="316" t="s">
        <v>295</v>
      </c>
      <c r="K645" s="36">
        <v>10</v>
      </c>
      <c r="L645" s="317">
        <v>0.13698999583721161</v>
      </c>
      <c r="M645" s="317">
        <v>0.13698999583721161</v>
      </c>
      <c r="N645" s="36">
        <v>70</v>
      </c>
      <c r="O645" s="317">
        <v>0.188170000910759</v>
      </c>
      <c r="P645" s="317">
        <v>0.188170000910759</v>
      </c>
      <c r="Q645" s="36">
        <v>2027</v>
      </c>
      <c r="R645" s="317">
        <v>0.2032700031995773</v>
      </c>
      <c r="S645" s="317">
        <v>0.2032700031995773</v>
      </c>
      <c r="T645" t="s">
        <v>380</v>
      </c>
      <c r="BA645" s="395">
        <v>1</v>
      </c>
      <c r="BB645" s="396" t="s">
        <v>861</v>
      </c>
      <c r="BC645" t="str">
        <f t="shared" si="101"/>
        <v>RWY</v>
      </c>
      <c r="BD645" t="str">
        <f t="shared" si="102"/>
        <v>NAoMe_initial_imd_2019</v>
      </c>
      <c r="BE645" s="397" t="s">
        <v>862</v>
      </c>
      <c r="BF645" t="str">
        <f t="shared" si="103"/>
        <v>5 - least deprived</v>
      </c>
      <c r="BG645">
        <f t="shared" si="104"/>
        <v>10</v>
      </c>
      <c r="BH645" s="398">
        <f t="shared" si="105"/>
        <v>0.13698999583721161</v>
      </c>
      <c r="BO645" s="33"/>
    </row>
    <row r="646" spans="1:67">
      <c r="A646" s="316" t="s">
        <v>27</v>
      </c>
      <c r="B646" t="s">
        <v>380</v>
      </c>
      <c r="C646" t="s">
        <v>910</v>
      </c>
      <c r="D646" t="s">
        <v>314</v>
      </c>
      <c r="E646" s="316" t="s">
        <v>47</v>
      </c>
      <c r="F646" s="316" t="s">
        <v>48</v>
      </c>
      <c r="G646" s="316" t="s">
        <v>449</v>
      </c>
      <c r="H646" s="316" t="s">
        <v>320</v>
      </c>
      <c r="I646" s="316" t="s">
        <v>659</v>
      </c>
      <c r="J646" s="316" t="s">
        <v>260</v>
      </c>
      <c r="K646" s="36">
        <v>0</v>
      </c>
      <c r="L646" s="317">
        <v>0</v>
      </c>
      <c r="M646" s="317"/>
      <c r="N646" s="36">
        <v>0</v>
      </c>
      <c r="O646" s="317">
        <v>0</v>
      </c>
      <c r="P646" s="317"/>
      <c r="Q646" s="36">
        <v>0</v>
      </c>
      <c r="R646" s="317">
        <v>0</v>
      </c>
      <c r="S646" s="317"/>
      <c r="T646" t="s">
        <v>380</v>
      </c>
      <c r="BA646" s="395">
        <v>1</v>
      </c>
      <c r="BB646" s="396" t="s">
        <v>861</v>
      </c>
      <c r="BC646" t="str">
        <f t="shared" si="101"/>
        <v>RWY</v>
      </c>
      <c r="BD646" t="str">
        <f t="shared" si="102"/>
        <v>NAoMe_initial_imd_2019</v>
      </c>
      <c r="BE646" s="397" t="s">
        <v>862</v>
      </c>
      <c r="BF646" t="str">
        <f t="shared" si="103"/>
        <v>Unknown</v>
      </c>
      <c r="BG646">
        <f t="shared" si="104"/>
        <v>0</v>
      </c>
      <c r="BH646" s="398">
        <f t="shared" si="105"/>
        <v>0</v>
      </c>
      <c r="BO646" s="33"/>
    </row>
    <row r="647" spans="1:67">
      <c r="A647" s="316" t="s">
        <v>27</v>
      </c>
      <c r="B647" t="s">
        <v>380</v>
      </c>
      <c r="C647" t="s">
        <v>910</v>
      </c>
      <c r="D647" t="s">
        <v>314</v>
      </c>
      <c r="E647" s="316" t="s">
        <v>47</v>
      </c>
      <c r="F647" s="316" t="s">
        <v>48</v>
      </c>
      <c r="G647" s="316" t="s">
        <v>449</v>
      </c>
      <c r="H647" s="316" t="s">
        <v>320</v>
      </c>
      <c r="I647" s="316" t="s">
        <v>296</v>
      </c>
      <c r="J647" s="316" t="s">
        <v>297</v>
      </c>
      <c r="K647" s="36">
        <v>41</v>
      </c>
      <c r="L647" s="317">
        <v>0.56164002418518066</v>
      </c>
      <c r="M647" s="317">
        <v>0.56164002418518066</v>
      </c>
      <c r="N647" s="36">
        <v>206</v>
      </c>
      <c r="O647" s="317">
        <v>0.55375999212265015</v>
      </c>
      <c r="P647" s="317">
        <v>0.56593000888824463</v>
      </c>
      <c r="Q647" s="36">
        <v>5528</v>
      </c>
      <c r="R647" s="317">
        <v>0.55435001850128174</v>
      </c>
      <c r="S647" s="317">
        <v>0.56936997175216675</v>
      </c>
      <c r="T647" t="s">
        <v>380</v>
      </c>
      <c r="BA647" s="395">
        <v>1</v>
      </c>
      <c r="BB647" s="396" t="s">
        <v>861</v>
      </c>
      <c r="BC647" t="str">
        <f t="shared" si="101"/>
        <v>RWY</v>
      </c>
      <c r="BD647" t="str">
        <f t="shared" si="102"/>
        <v>NAoMe_initial_scarf_731_grp</v>
      </c>
      <c r="BE647" s="397" t="s">
        <v>862</v>
      </c>
      <c r="BF647" t="str">
        <f t="shared" si="103"/>
        <v>Fit</v>
      </c>
      <c r="BG647">
        <f t="shared" si="104"/>
        <v>41</v>
      </c>
      <c r="BH647" s="398">
        <f t="shared" si="105"/>
        <v>0.56164002418518066</v>
      </c>
      <c r="BO647" s="33"/>
    </row>
    <row r="648" spans="1:67">
      <c r="A648" s="316" t="s">
        <v>27</v>
      </c>
      <c r="B648" t="s">
        <v>380</v>
      </c>
      <c r="C648" t="s">
        <v>910</v>
      </c>
      <c r="D648" t="s">
        <v>314</v>
      </c>
      <c r="E648" s="316" t="s">
        <v>47</v>
      </c>
      <c r="F648" s="316" t="s">
        <v>48</v>
      </c>
      <c r="G648" s="316" t="s">
        <v>449</v>
      </c>
      <c r="H648" s="316" t="s">
        <v>320</v>
      </c>
      <c r="I648" s="316" t="s">
        <v>296</v>
      </c>
      <c r="J648" s="316" t="s">
        <v>298</v>
      </c>
      <c r="K648" s="36">
        <v>10</v>
      </c>
      <c r="L648" s="317">
        <v>0.13698999583721161</v>
      </c>
      <c r="M648" s="317">
        <v>0.13698999583721161</v>
      </c>
      <c r="N648" s="36">
        <v>59</v>
      </c>
      <c r="O648" s="317">
        <v>0.15860000252723691</v>
      </c>
      <c r="P648" s="317">
        <v>0.162090003490448</v>
      </c>
      <c r="Q648" s="36">
        <v>1492</v>
      </c>
      <c r="R648" s="317">
        <v>0.149619996547699</v>
      </c>
      <c r="S648" s="317">
        <v>0.153669998049736</v>
      </c>
      <c r="T648" t="s">
        <v>380</v>
      </c>
      <c r="BA648" s="395">
        <v>1</v>
      </c>
      <c r="BB648" s="396" t="s">
        <v>861</v>
      </c>
      <c r="BC648" t="str">
        <f t="shared" si="101"/>
        <v>RWY</v>
      </c>
      <c r="BD648" t="str">
        <f t="shared" si="102"/>
        <v>NAoMe_initial_scarf_731_grp</v>
      </c>
      <c r="BE648" s="397" t="s">
        <v>862</v>
      </c>
      <c r="BF648" t="str">
        <f t="shared" si="103"/>
        <v>Mild frailty</v>
      </c>
      <c r="BG648">
        <f t="shared" si="104"/>
        <v>10</v>
      </c>
      <c r="BH648" s="398">
        <f t="shared" si="105"/>
        <v>0.13698999583721161</v>
      </c>
      <c r="BO648" s="33"/>
    </row>
    <row r="649" spans="1:67">
      <c r="A649" s="316" t="s">
        <v>27</v>
      </c>
      <c r="B649" t="s">
        <v>380</v>
      </c>
      <c r="C649" t="s">
        <v>910</v>
      </c>
      <c r="D649" t="s">
        <v>314</v>
      </c>
      <c r="E649" s="316" t="s">
        <v>47</v>
      </c>
      <c r="F649" s="316" t="s">
        <v>48</v>
      </c>
      <c r="G649" s="316" t="s">
        <v>449</v>
      </c>
      <c r="H649" s="316" t="s">
        <v>320</v>
      </c>
      <c r="I649" s="316" t="s">
        <v>296</v>
      </c>
      <c r="J649" s="316" t="s">
        <v>299</v>
      </c>
      <c r="K649" s="36">
        <v>12</v>
      </c>
      <c r="L649" s="317">
        <v>0.16437999904155731</v>
      </c>
      <c r="M649" s="317">
        <v>0.16437999904155731</v>
      </c>
      <c r="N649" s="36">
        <v>58</v>
      </c>
      <c r="O649" s="317">
        <v>0.15591000020504001</v>
      </c>
      <c r="P649" s="317">
        <v>0.15933999419212341</v>
      </c>
      <c r="Q649" s="36">
        <v>1470</v>
      </c>
      <c r="R649" s="317">
        <v>0.1474100053310394</v>
      </c>
      <c r="S649" s="317">
        <v>0.1514099985361099</v>
      </c>
      <c r="T649" t="s">
        <v>380</v>
      </c>
      <c r="BA649" s="395">
        <v>1</v>
      </c>
      <c r="BB649" s="396" t="s">
        <v>861</v>
      </c>
      <c r="BC649" t="str">
        <f t="shared" si="101"/>
        <v>RWY</v>
      </c>
      <c r="BD649" t="str">
        <f t="shared" si="102"/>
        <v>NAoMe_initial_scarf_731_grp</v>
      </c>
      <c r="BE649" s="397" t="s">
        <v>862</v>
      </c>
      <c r="BF649" t="str">
        <f t="shared" si="103"/>
        <v>Moderate frailty</v>
      </c>
      <c r="BG649">
        <f t="shared" si="104"/>
        <v>12</v>
      </c>
      <c r="BH649" s="398">
        <f t="shared" si="105"/>
        <v>0.16437999904155731</v>
      </c>
      <c r="BO649" s="33"/>
    </row>
    <row r="650" spans="1:67">
      <c r="A650" s="316" t="s">
        <v>27</v>
      </c>
      <c r="B650" t="s">
        <v>380</v>
      </c>
      <c r="C650" t="s">
        <v>910</v>
      </c>
      <c r="D650" t="s">
        <v>314</v>
      </c>
      <c r="E650" s="316" t="s">
        <v>47</v>
      </c>
      <c r="F650" s="316" t="s">
        <v>48</v>
      </c>
      <c r="G650" s="316" t="s">
        <v>449</v>
      </c>
      <c r="H650" s="316" t="s">
        <v>320</v>
      </c>
      <c r="I650" s="316" t="s">
        <v>296</v>
      </c>
      <c r="J650" s="316" t="s">
        <v>353</v>
      </c>
      <c r="K650" s="36">
        <v>0</v>
      </c>
      <c r="L650" s="317">
        <v>0</v>
      </c>
      <c r="M650" s="317"/>
      <c r="N650" s="36">
        <v>8</v>
      </c>
      <c r="O650" s="317">
        <v>2.150999940931797E-2</v>
      </c>
      <c r="P650" s="317"/>
      <c r="Q650" s="36">
        <v>263</v>
      </c>
      <c r="R650" s="317">
        <v>2.6370000094175339E-2</v>
      </c>
      <c r="S650" s="317"/>
      <c r="T650" t="s">
        <v>380</v>
      </c>
      <c r="BA650" s="395">
        <v>1</v>
      </c>
      <c r="BB650" s="396" t="s">
        <v>861</v>
      </c>
      <c r="BC650" t="str">
        <f t="shared" si="101"/>
        <v>RWY</v>
      </c>
      <c r="BD650" t="str">
        <f t="shared" si="102"/>
        <v>NAoMe_initial_scarf_731_grp</v>
      </c>
      <c r="BE650" s="397" t="s">
        <v>862</v>
      </c>
      <c r="BF650" t="str">
        <f t="shared" si="103"/>
        <v>Not in HESAPC</v>
      </c>
      <c r="BG650">
        <f t="shared" si="104"/>
        <v>0</v>
      </c>
      <c r="BH650" s="398">
        <f t="shared" si="105"/>
        <v>0</v>
      </c>
      <c r="BO650" s="33"/>
    </row>
    <row r="651" spans="1:67">
      <c r="A651" s="316" t="s">
        <v>27</v>
      </c>
      <c r="B651" t="s">
        <v>380</v>
      </c>
      <c r="C651" t="s">
        <v>910</v>
      </c>
      <c r="D651" t="s">
        <v>314</v>
      </c>
      <c r="E651" s="316" t="s">
        <v>47</v>
      </c>
      <c r="F651" s="316" t="s">
        <v>48</v>
      </c>
      <c r="G651" s="316" t="s">
        <v>449</v>
      </c>
      <c r="H651" s="316" t="s">
        <v>320</v>
      </c>
      <c r="I651" s="316" t="s">
        <v>296</v>
      </c>
      <c r="J651" s="316" t="s">
        <v>300</v>
      </c>
      <c r="K651" s="36">
        <v>10</v>
      </c>
      <c r="L651" s="317">
        <v>0.13698999583721161</v>
      </c>
      <c r="M651" s="317">
        <v>0.13698999583721161</v>
      </c>
      <c r="N651" s="36">
        <v>41</v>
      </c>
      <c r="O651" s="317">
        <v>0.11022000014781951</v>
      </c>
      <c r="P651" s="317">
        <v>0.1126400008797646</v>
      </c>
      <c r="Q651" s="36">
        <v>1219</v>
      </c>
      <c r="R651" s="317">
        <v>0.1222399994730949</v>
      </c>
      <c r="S651" s="317">
        <v>0.12555000185966489</v>
      </c>
      <c r="T651" t="s">
        <v>380</v>
      </c>
      <c r="BA651" s="395">
        <v>1</v>
      </c>
      <c r="BB651" s="396" t="s">
        <v>861</v>
      </c>
      <c r="BC651" t="str">
        <f t="shared" si="101"/>
        <v>RWY</v>
      </c>
      <c r="BD651" t="str">
        <f t="shared" si="102"/>
        <v>NAoMe_initial_scarf_731_grp</v>
      </c>
      <c r="BE651" s="397" t="s">
        <v>862</v>
      </c>
      <c r="BF651" t="str">
        <f t="shared" si="103"/>
        <v>Severe frailty</v>
      </c>
      <c r="BG651">
        <f t="shared" si="104"/>
        <v>10</v>
      </c>
      <c r="BH651" s="398">
        <f t="shared" si="105"/>
        <v>0.13698999583721161</v>
      </c>
      <c r="BO651" s="33"/>
    </row>
    <row r="652" spans="1:67">
      <c r="A652" s="316" t="s">
        <v>27</v>
      </c>
      <c r="B652" t="s">
        <v>380</v>
      </c>
      <c r="C652" t="s">
        <v>910</v>
      </c>
      <c r="D652" t="s">
        <v>314</v>
      </c>
      <c r="E652" s="316" t="s">
        <v>49</v>
      </c>
      <c r="F652" s="316" t="s">
        <v>50</v>
      </c>
      <c r="G652" s="316" t="s">
        <v>431</v>
      </c>
      <c r="H652" s="316" t="s">
        <v>432</v>
      </c>
      <c r="I652" s="316" t="s">
        <v>310</v>
      </c>
      <c r="J652" s="316" t="s">
        <v>277</v>
      </c>
      <c r="K652" s="36">
        <v>0</v>
      </c>
      <c r="L652" s="317">
        <v>0</v>
      </c>
      <c r="M652" s="317"/>
      <c r="N652" s="36">
        <v>9</v>
      </c>
      <c r="O652" s="317">
        <v>7.1399998851120472E-3</v>
      </c>
      <c r="P652" s="317"/>
      <c r="Q652" s="36">
        <v>70</v>
      </c>
      <c r="R652" s="317">
        <v>7.0199999026954174E-3</v>
      </c>
      <c r="S652" s="317"/>
      <c r="T652" t="s">
        <v>380</v>
      </c>
      <c r="BA652" s="395">
        <v>1</v>
      </c>
      <c r="BB652" s="396" t="s">
        <v>861</v>
      </c>
      <c r="BC652" t="str">
        <f t="shared" si="101"/>
        <v>RGT</v>
      </c>
      <c r="BD652" t="str">
        <f t="shared" si="102"/>
        <v>NAoMe_initial_age_decades_80cap</v>
      </c>
      <c r="BE652" s="397" t="s">
        <v>862</v>
      </c>
      <c r="BF652" t="str">
        <f t="shared" si="103"/>
        <v>18-29 yrs</v>
      </c>
      <c r="BG652">
        <f t="shared" si="104"/>
        <v>0</v>
      </c>
      <c r="BH652" s="398">
        <f t="shared" si="105"/>
        <v>0</v>
      </c>
      <c r="BO652" s="33"/>
    </row>
    <row r="653" spans="1:67">
      <c r="A653" s="316" t="s">
        <v>27</v>
      </c>
      <c r="B653" t="s">
        <v>380</v>
      </c>
      <c r="C653" t="s">
        <v>910</v>
      </c>
      <c r="D653" t="s">
        <v>314</v>
      </c>
      <c r="E653" s="316" t="s">
        <v>49</v>
      </c>
      <c r="F653" s="316" t="s">
        <v>50</v>
      </c>
      <c r="G653" s="316" t="s">
        <v>431</v>
      </c>
      <c r="H653" s="316" t="s">
        <v>432</v>
      </c>
      <c r="I653" s="316" t="s">
        <v>310</v>
      </c>
      <c r="J653" s="316" t="s">
        <v>278</v>
      </c>
      <c r="K653" s="36">
        <v>5</v>
      </c>
      <c r="L653" s="317">
        <v>5.8820001780986793E-2</v>
      </c>
      <c r="M653" s="317"/>
      <c r="N653" s="36">
        <v>51</v>
      </c>
      <c r="O653" s="317">
        <v>4.0479999035596848E-2</v>
      </c>
      <c r="P653" s="317"/>
      <c r="Q653" s="36">
        <v>429</v>
      </c>
      <c r="R653" s="317">
        <v>4.3019998818635941E-2</v>
      </c>
      <c r="S653" s="317"/>
      <c r="T653" t="s">
        <v>380</v>
      </c>
      <c r="BA653" s="395">
        <v>1</v>
      </c>
      <c r="BB653" s="396" t="s">
        <v>861</v>
      </c>
      <c r="BC653" t="str">
        <f t="shared" si="101"/>
        <v>RGT</v>
      </c>
      <c r="BD653" t="str">
        <f t="shared" si="102"/>
        <v>NAoMe_initial_age_decades_80cap</v>
      </c>
      <c r="BE653" s="397" t="s">
        <v>862</v>
      </c>
      <c r="BF653" t="str">
        <f t="shared" si="103"/>
        <v>30-39 yrs</v>
      </c>
      <c r="BG653">
        <f t="shared" si="104"/>
        <v>5</v>
      </c>
      <c r="BH653" s="398">
        <f t="shared" si="105"/>
        <v>5.8820001780986793E-2</v>
      </c>
      <c r="BO653" s="33"/>
    </row>
    <row r="654" spans="1:67">
      <c r="A654" s="316" t="s">
        <v>27</v>
      </c>
      <c r="B654" t="s">
        <v>380</v>
      </c>
      <c r="C654" t="s">
        <v>910</v>
      </c>
      <c r="D654" t="s">
        <v>314</v>
      </c>
      <c r="E654" s="316" t="s">
        <v>49</v>
      </c>
      <c r="F654" s="316" t="s">
        <v>50</v>
      </c>
      <c r="G654" s="316" t="s">
        <v>431</v>
      </c>
      <c r="H654" s="316" t="s">
        <v>432</v>
      </c>
      <c r="I654" s="316" t="s">
        <v>310</v>
      </c>
      <c r="J654" s="316" t="s">
        <v>279</v>
      </c>
      <c r="K654" s="36">
        <v>6</v>
      </c>
      <c r="L654" s="317">
        <v>7.0589996874332428E-2</v>
      </c>
      <c r="M654" s="317"/>
      <c r="N654" s="36">
        <v>140</v>
      </c>
      <c r="O654" s="317">
        <v>0.1111100018024445</v>
      </c>
      <c r="P654" s="317"/>
      <c r="Q654" s="36">
        <v>1024</v>
      </c>
      <c r="R654" s="317">
        <v>0.1026899963617325</v>
      </c>
      <c r="S654" s="317"/>
      <c r="T654" t="s">
        <v>380</v>
      </c>
      <c r="BA654" s="395">
        <v>1</v>
      </c>
      <c r="BB654" s="396" t="s">
        <v>861</v>
      </c>
      <c r="BC654" t="str">
        <f t="shared" si="101"/>
        <v>RGT</v>
      </c>
      <c r="BD654" t="str">
        <f t="shared" si="102"/>
        <v>NAoMe_initial_age_decades_80cap</v>
      </c>
      <c r="BE654" s="397" t="s">
        <v>862</v>
      </c>
      <c r="BF654" t="str">
        <f t="shared" si="103"/>
        <v>40-49 yrs</v>
      </c>
      <c r="BG654">
        <f t="shared" si="104"/>
        <v>6</v>
      </c>
      <c r="BH654" s="398">
        <f t="shared" si="105"/>
        <v>7.0589996874332428E-2</v>
      </c>
      <c r="BO654" s="33"/>
    </row>
    <row r="655" spans="1:67">
      <c r="A655" s="316" t="s">
        <v>27</v>
      </c>
      <c r="B655" t="s">
        <v>380</v>
      </c>
      <c r="C655" t="s">
        <v>910</v>
      </c>
      <c r="D655" t="s">
        <v>314</v>
      </c>
      <c r="E655" s="316" t="s">
        <v>49</v>
      </c>
      <c r="F655" s="316" t="s">
        <v>50</v>
      </c>
      <c r="G655" s="316" t="s">
        <v>431</v>
      </c>
      <c r="H655" s="316" t="s">
        <v>432</v>
      </c>
      <c r="I655" s="316" t="s">
        <v>310</v>
      </c>
      <c r="J655" s="316" t="s">
        <v>280</v>
      </c>
      <c r="K655" s="36">
        <v>11</v>
      </c>
      <c r="L655" s="317">
        <v>0.12940999865531921</v>
      </c>
      <c r="M655" s="317"/>
      <c r="N655" s="36">
        <v>190</v>
      </c>
      <c r="O655" s="317">
        <v>0.1507900059223175</v>
      </c>
      <c r="P655" s="317"/>
      <c r="Q655" s="36">
        <v>1733</v>
      </c>
      <c r="R655" s="317">
        <v>0.17378999292850489</v>
      </c>
      <c r="S655" s="317"/>
      <c r="T655" t="s">
        <v>380</v>
      </c>
      <c r="BA655" s="395">
        <v>1</v>
      </c>
      <c r="BB655" s="396" t="s">
        <v>861</v>
      </c>
      <c r="BC655" t="str">
        <f t="shared" si="101"/>
        <v>RGT</v>
      </c>
      <c r="BD655" t="str">
        <f t="shared" si="102"/>
        <v>NAoMe_initial_age_decades_80cap</v>
      </c>
      <c r="BE655" s="397" t="s">
        <v>862</v>
      </c>
      <c r="BF655" t="str">
        <f t="shared" si="103"/>
        <v>50-59 yrs</v>
      </c>
      <c r="BG655">
        <f t="shared" si="104"/>
        <v>11</v>
      </c>
      <c r="BH655" s="398">
        <f t="shared" si="105"/>
        <v>0.12940999865531921</v>
      </c>
      <c r="BO655" s="33"/>
    </row>
    <row r="656" spans="1:67">
      <c r="A656" s="316" t="s">
        <v>27</v>
      </c>
      <c r="B656" t="s">
        <v>380</v>
      </c>
      <c r="C656" t="s">
        <v>910</v>
      </c>
      <c r="D656" t="s">
        <v>314</v>
      </c>
      <c r="E656" s="316" t="s">
        <v>49</v>
      </c>
      <c r="F656" s="316" t="s">
        <v>50</v>
      </c>
      <c r="G656" s="316" t="s">
        <v>431</v>
      </c>
      <c r="H656" s="316" t="s">
        <v>432</v>
      </c>
      <c r="I656" s="316" t="s">
        <v>310</v>
      </c>
      <c r="J656" s="316" t="s">
        <v>281</v>
      </c>
      <c r="K656" s="36">
        <v>18</v>
      </c>
      <c r="L656" s="317">
        <v>0.21175999939441681</v>
      </c>
      <c r="M656" s="317"/>
      <c r="N656" s="36">
        <v>238</v>
      </c>
      <c r="O656" s="317">
        <v>0.1888899952173233</v>
      </c>
      <c r="P656" s="317"/>
      <c r="Q656" s="36">
        <v>1931</v>
      </c>
      <c r="R656" s="317">
        <v>0.19363999366760251</v>
      </c>
      <c r="S656" s="317"/>
      <c r="T656" t="s">
        <v>380</v>
      </c>
      <c r="BA656" s="395">
        <v>1</v>
      </c>
      <c r="BB656" s="396" t="s">
        <v>861</v>
      </c>
      <c r="BC656" t="str">
        <f t="shared" si="101"/>
        <v>RGT</v>
      </c>
      <c r="BD656" t="str">
        <f t="shared" si="102"/>
        <v>NAoMe_initial_age_decades_80cap</v>
      </c>
      <c r="BE656" s="397" t="s">
        <v>862</v>
      </c>
      <c r="BF656" t="str">
        <f t="shared" si="103"/>
        <v>60-69 yrs</v>
      </c>
      <c r="BG656">
        <f t="shared" si="104"/>
        <v>18</v>
      </c>
      <c r="BH656" s="398">
        <f t="shared" si="105"/>
        <v>0.21175999939441681</v>
      </c>
      <c r="BO656" s="33"/>
    </row>
    <row r="657" spans="1:67">
      <c r="A657" s="316" t="s">
        <v>27</v>
      </c>
      <c r="B657" t="s">
        <v>380</v>
      </c>
      <c r="C657" t="s">
        <v>910</v>
      </c>
      <c r="D657" t="s">
        <v>314</v>
      </c>
      <c r="E657" s="316" t="s">
        <v>49</v>
      </c>
      <c r="F657" s="316" t="s">
        <v>50</v>
      </c>
      <c r="G657" s="316" t="s">
        <v>431</v>
      </c>
      <c r="H657" s="316" t="s">
        <v>432</v>
      </c>
      <c r="I657" s="316" t="s">
        <v>310</v>
      </c>
      <c r="J657" s="316" t="s">
        <v>282</v>
      </c>
      <c r="K657" s="36">
        <v>24</v>
      </c>
      <c r="L657" s="317">
        <v>0.28235000371932978</v>
      </c>
      <c r="M657" s="317"/>
      <c r="N657" s="36">
        <v>339</v>
      </c>
      <c r="O657" s="317">
        <v>0.2690500020980835</v>
      </c>
      <c r="P657" s="317"/>
      <c r="Q657" s="36">
        <v>2493</v>
      </c>
      <c r="R657" s="317">
        <v>0.25</v>
      </c>
      <c r="S657" s="317"/>
      <c r="T657" t="s">
        <v>380</v>
      </c>
      <c r="BA657" s="395">
        <v>1</v>
      </c>
      <c r="BB657" s="396" t="s">
        <v>861</v>
      </c>
      <c r="BC657" t="str">
        <f t="shared" si="101"/>
        <v>RGT</v>
      </c>
      <c r="BD657" t="str">
        <f t="shared" si="102"/>
        <v>NAoMe_initial_age_decades_80cap</v>
      </c>
      <c r="BE657" s="397" t="s">
        <v>862</v>
      </c>
      <c r="BF657" t="str">
        <f t="shared" si="103"/>
        <v>70-79 yrs</v>
      </c>
      <c r="BG657">
        <f t="shared" si="104"/>
        <v>24</v>
      </c>
      <c r="BH657" s="398">
        <f t="shared" si="105"/>
        <v>0.28235000371932978</v>
      </c>
      <c r="BO657" s="33"/>
    </row>
    <row r="658" spans="1:67">
      <c r="A658" s="316" t="s">
        <v>27</v>
      </c>
      <c r="B658" t="s">
        <v>380</v>
      </c>
      <c r="C658" t="s">
        <v>910</v>
      </c>
      <c r="D658" t="s">
        <v>314</v>
      </c>
      <c r="E658" s="316" t="s">
        <v>49</v>
      </c>
      <c r="F658" s="316" t="s">
        <v>50</v>
      </c>
      <c r="G658" s="316" t="s">
        <v>431</v>
      </c>
      <c r="H658" s="316" t="s">
        <v>432</v>
      </c>
      <c r="I658" s="316" t="s">
        <v>310</v>
      </c>
      <c r="J658" s="316" t="s">
        <v>283</v>
      </c>
      <c r="K658" s="36">
        <v>21</v>
      </c>
      <c r="L658" s="317">
        <v>0.24706000089645391</v>
      </c>
      <c r="M658" s="317"/>
      <c r="N658" s="36">
        <v>293</v>
      </c>
      <c r="O658" s="317">
        <v>0.2325399965047836</v>
      </c>
      <c r="P658" s="317"/>
      <c r="Q658" s="36">
        <v>2292</v>
      </c>
      <c r="R658" s="317">
        <v>0.2298399955034256</v>
      </c>
      <c r="S658" s="317"/>
      <c r="T658" t="s">
        <v>380</v>
      </c>
      <c r="BA658" s="395">
        <v>1</v>
      </c>
      <c r="BB658" s="396" t="s">
        <v>861</v>
      </c>
      <c r="BC658" t="str">
        <f t="shared" si="101"/>
        <v>RGT</v>
      </c>
      <c r="BD658" t="str">
        <f t="shared" si="102"/>
        <v>NAoMe_initial_age_decades_80cap</v>
      </c>
      <c r="BE658" s="397" t="s">
        <v>862</v>
      </c>
      <c r="BF658" t="str">
        <f t="shared" si="103"/>
        <v>80+ yrs</v>
      </c>
      <c r="BG658">
        <f t="shared" si="104"/>
        <v>21</v>
      </c>
      <c r="BH658" s="398">
        <f t="shared" si="105"/>
        <v>0.24706000089645391</v>
      </c>
      <c r="BO658" s="33"/>
    </row>
    <row r="659" spans="1:67">
      <c r="A659" s="316" t="s">
        <v>27</v>
      </c>
      <c r="B659" t="s">
        <v>380</v>
      </c>
      <c r="C659" t="s">
        <v>910</v>
      </c>
      <c r="D659" t="s">
        <v>314</v>
      </c>
      <c r="E659" s="316" t="s">
        <v>49</v>
      </c>
      <c r="F659" s="316" t="s">
        <v>50</v>
      </c>
      <c r="G659" s="316" t="s">
        <v>431</v>
      </c>
      <c r="H659" s="316" t="s">
        <v>432</v>
      </c>
      <c r="I659" s="316" t="s">
        <v>341</v>
      </c>
      <c r="J659" s="316" t="s">
        <v>13</v>
      </c>
      <c r="K659" s="36">
        <v>61</v>
      </c>
      <c r="L659" s="317">
        <v>0.71764999628067017</v>
      </c>
      <c r="M659" s="317">
        <v>0.7530900239944458</v>
      </c>
      <c r="N659" s="36">
        <v>880</v>
      </c>
      <c r="O659" s="317">
        <v>0.69840997457504272</v>
      </c>
      <c r="P659" s="317">
        <v>0.71777999401092529</v>
      </c>
      <c r="Q659" s="36">
        <v>6753</v>
      </c>
      <c r="R659" s="317">
        <v>0.67720001935958862</v>
      </c>
      <c r="S659" s="317">
        <v>0.69554001092910767</v>
      </c>
      <c r="T659" t="s">
        <v>380</v>
      </c>
      <c r="BA659" s="395">
        <v>1</v>
      </c>
      <c r="BB659" s="396" t="s">
        <v>861</v>
      </c>
      <c r="BC659" t="str">
        <f t="shared" si="101"/>
        <v>RGT</v>
      </c>
      <c r="BD659" t="str">
        <f t="shared" si="102"/>
        <v>NAoMe_initial_ch_score_2cap</v>
      </c>
      <c r="BE659" s="397" t="s">
        <v>862</v>
      </c>
      <c r="BF659" t="str">
        <f t="shared" si="103"/>
        <v>0</v>
      </c>
      <c r="BG659">
        <f t="shared" si="104"/>
        <v>61</v>
      </c>
      <c r="BH659" s="398">
        <f t="shared" si="105"/>
        <v>0.71764999628067017</v>
      </c>
      <c r="BO659" s="33"/>
    </row>
    <row r="660" spans="1:67">
      <c r="A660" s="316" t="s">
        <v>27</v>
      </c>
      <c r="B660" t="s">
        <v>380</v>
      </c>
      <c r="C660" t="s">
        <v>910</v>
      </c>
      <c r="D660" t="s">
        <v>314</v>
      </c>
      <c r="E660" s="316" t="s">
        <v>49</v>
      </c>
      <c r="F660" s="316" t="s">
        <v>50</v>
      </c>
      <c r="G660" s="316" t="s">
        <v>431</v>
      </c>
      <c r="H660" s="316" t="s">
        <v>432</v>
      </c>
      <c r="I660" s="316" t="s">
        <v>341</v>
      </c>
      <c r="J660" s="316" t="s">
        <v>14</v>
      </c>
      <c r="K660" s="36">
        <v>13</v>
      </c>
      <c r="L660" s="317">
        <v>0.15294000506401059</v>
      </c>
      <c r="M660" s="317">
        <v>0.1604900062084198</v>
      </c>
      <c r="N660" s="36">
        <v>186</v>
      </c>
      <c r="O660" s="317">
        <v>0.1476200073957443</v>
      </c>
      <c r="P660" s="317">
        <v>0.15171000361442569</v>
      </c>
      <c r="Q660" s="36">
        <v>1630</v>
      </c>
      <c r="R660" s="317">
        <v>0.16346000134944921</v>
      </c>
      <c r="S660" s="317">
        <v>0.16788999736309049</v>
      </c>
      <c r="T660" t="s">
        <v>380</v>
      </c>
      <c r="BA660" s="395">
        <v>1</v>
      </c>
      <c r="BB660" s="396" t="s">
        <v>861</v>
      </c>
      <c r="BC660" t="str">
        <f t="shared" si="101"/>
        <v>RGT</v>
      </c>
      <c r="BD660" t="str">
        <f t="shared" si="102"/>
        <v>NAoMe_initial_ch_score_2cap</v>
      </c>
      <c r="BE660" s="397" t="s">
        <v>862</v>
      </c>
      <c r="BF660" t="str">
        <f t="shared" si="103"/>
        <v>1</v>
      </c>
      <c r="BG660">
        <f t="shared" si="104"/>
        <v>13</v>
      </c>
      <c r="BH660" s="398">
        <f t="shared" si="105"/>
        <v>0.15294000506401059</v>
      </c>
      <c r="BO660" s="33"/>
    </row>
    <row r="661" spans="1:67">
      <c r="A661" s="316" t="s">
        <v>27</v>
      </c>
      <c r="B661" t="s">
        <v>380</v>
      </c>
      <c r="C661" t="s">
        <v>910</v>
      </c>
      <c r="D661" t="s">
        <v>314</v>
      </c>
      <c r="E661" s="316" t="s">
        <v>49</v>
      </c>
      <c r="F661" s="316" t="s">
        <v>50</v>
      </c>
      <c r="G661" s="316" t="s">
        <v>431</v>
      </c>
      <c r="H661" s="316" t="s">
        <v>432</v>
      </c>
      <c r="I661" s="316" t="s">
        <v>341</v>
      </c>
      <c r="J661" s="316" t="s">
        <v>301</v>
      </c>
      <c r="K661" s="36">
        <v>7</v>
      </c>
      <c r="L661" s="317">
        <v>8.2350000739097595E-2</v>
      </c>
      <c r="M661" s="317">
        <v>8.6419999599456787E-2</v>
      </c>
      <c r="N661" s="36">
        <v>160</v>
      </c>
      <c r="O661" s="317">
        <v>0.1269800066947937</v>
      </c>
      <c r="P661" s="317">
        <v>0.13051000237464899</v>
      </c>
      <c r="Q661" s="36">
        <v>1326</v>
      </c>
      <c r="R661" s="317">
        <v>0.132970005273819</v>
      </c>
      <c r="S661" s="317">
        <v>0.13657000660896301</v>
      </c>
      <c r="T661" t="s">
        <v>380</v>
      </c>
      <c r="BA661" s="395">
        <v>1</v>
      </c>
      <c r="BB661" s="396" t="s">
        <v>861</v>
      </c>
      <c r="BC661" t="str">
        <f t="shared" si="101"/>
        <v>RGT</v>
      </c>
      <c r="BD661" t="str">
        <f t="shared" si="102"/>
        <v>NAoMe_initial_ch_score_2cap</v>
      </c>
      <c r="BE661" s="397" t="s">
        <v>862</v>
      </c>
      <c r="BF661" t="str">
        <f t="shared" si="103"/>
        <v>2+</v>
      </c>
      <c r="BG661">
        <f t="shared" si="104"/>
        <v>7</v>
      </c>
      <c r="BH661" s="398">
        <f t="shared" si="105"/>
        <v>8.2350000739097595E-2</v>
      </c>
      <c r="BO661" s="33"/>
    </row>
    <row r="662" spans="1:67">
      <c r="A662" s="316" t="s">
        <v>27</v>
      </c>
      <c r="B662" t="s">
        <v>380</v>
      </c>
      <c r="C662" t="s">
        <v>910</v>
      </c>
      <c r="D662" t="s">
        <v>314</v>
      </c>
      <c r="E662" s="316" t="s">
        <v>49</v>
      </c>
      <c r="F662" s="316" t="s">
        <v>50</v>
      </c>
      <c r="G662" s="316" t="s">
        <v>431</v>
      </c>
      <c r="H662" s="316" t="s">
        <v>432</v>
      </c>
      <c r="I662" s="316" t="s">
        <v>341</v>
      </c>
      <c r="J662" s="316" t="s">
        <v>260</v>
      </c>
      <c r="K662" s="36">
        <v>4</v>
      </c>
      <c r="L662" s="317">
        <v>4.7060001641511917E-2</v>
      </c>
      <c r="M662" s="317"/>
      <c r="N662" s="36">
        <v>34</v>
      </c>
      <c r="O662" s="317">
        <v>2.6979999616742131E-2</v>
      </c>
      <c r="P662" s="317"/>
      <c r="Q662" s="36">
        <v>263</v>
      </c>
      <c r="R662" s="317">
        <v>2.6370000094175339E-2</v>
      </c>
      <c r="S662" s="317"/>
      <c r="T662" t="s">
        <v>380</v>
      </c>
      <c r="BA662" s="395">
        <v>1</v>
      </c>
      <c r="BB662" s="396" t="s">
        <v>861</v>
      </c>
      <c r="BC662" t="str">
        <f t="shared" si="101"/>
        <v>RGT</v>
      </c>
      <c r="BD662" t="str">
        <f t="shared" si="102"/>
        <v>NAoMe_initial_ch_score_2cap</v>
      </c>
      <c r="BE662" s="397" t="s">
        <v>862</v>
      </c>
      <c r="BF662" t="str">
        <f t="shared" si="103"/>
        <v>Unknown</v>
      </c>
      <c r="BG662">
        <f t="shared" si="104"/>
        <v>4</v>
      </c>
      <c r="BH662" s="398">
        <f t="shared" si="105"/>
        <v>4.7060001641511917E-2</v>
      </c>
      <c r="BO662" s="33"/>
    </row>
    <row r="663" spans="1:67">
      <c r="A663" s="316" t="s">
        <v>27</v>
      </c>
      <c r="B663" t="s">
        <v>380</v>
      </c>
      <c r="C663" t="s">
        <v>910</v>
      </c>
      <c r="D663" t="s">
        <v>314</v>
      </c>
      <c r="E663" s="316" t="s">
        <v>49</v>
      </c>
      <c r="F663" s="316" t="s">
        <v>50</v>
      </c>
      <c r="G663" s="316" t="s">
        <v>431</v>
      </c>
      <c r="H663" s="316" t="s">
        <v>432</v>
      </c>
      <c r="I663" s="316" t="s">
        <v>309</v>
      </c>
      <c r="J663" s="316" t="s">
        <v>289</v>
      </c>
      <c r="K663" s="36">
        <v>27</v>
      </c>
      <c r="L663" s="317">
        <v>0.31764999032020569</v>
      </c>
      <c r="M663" s="317"/>
      <c r="N663" s="36">
        <v>422</v>
      </c>
      <c r="O663" s="317">
        <v>0.33491998910903931</v>
      </c>
      <c r="P663" s="317"/>
      <c r="Q663" s="36">
        <v>3283</v>
      </c>
      <c r="R663" s="317">
        <v>0.3292199969291687</v>
      </c>
      <c r="S663" s="317"/>
      <c r="T663" t="s">
        <v>380</v>
      </c>
      <c r="BA663" s="395">
        <v>1</v>
      </c>
      <c r="BB663" s="396" t="s">
        <v>861</v>
      </c>
      <c r="BC663" t="str">
        <f t="shared" si="101"/>
        <v>RGT</v>
      </c>
      <c r="BD663" t="str">
        <f t="shared" si="102"/>
        <v>NAoMe_initial_diagnosis_year</v>
      </c>
      <c r="BE663" s="397" t="s">
        <v>862</v>
      </c>
      <c r="BF663" t="str">
        <f t="shared" si="103"/>
        <v>2021</v>
      </c>
      <c r="BG663">
        <f t="shared" si="104"/>
        <v>27</v>
      </c>
      <c r="BH663" s="398">
        <f t="shared" si="105"/>
        <v>0.31764999032020569</v>
      </c>
      <c r="BO663" s="33"/>
    </row>
    <row r="664" spans="1:67">
      <c r="A664" s="316" t="s">
        <v>27</v>
      </c>
      <c r="B664" t="s">
        <v>380</v>
      </c>
      <c r="C664" t="s">
        <v>910</v>
      </c>
      <c r="D664" t="s">
        <v>314</v>
      </c>
      <c r="E664" s="316" t="s">
        <v>49</v>
      </c>
      <c r="F664" s="316" t="s">
        <v>50</v>
      </c>
      <c r="G664" s="316" t="s">
        <v>431</v>
      </c>
      <c r="H664" s="316" t="s">
        <v>432</v>
      </c>
      <c r="I664" s="316" t="s">
        <v>309</v>
      </c>
      <c r="J664" s="316" t="s">
        <v>816</v>
      </c>
      <c r="K664" s="36">
        <v>31</v>
      </c>
      <c r="L664" s="317">
        <v>0.3647100031375885</v>
      </c>
      <c r="M664" s="317"/>
      <c r="N664" s="36">
        <v>414</v>
      </c>
      <c r="O664" s="317">
        <v>0.32857000827789312</v>
      </c>
      <c r="P664" s="317"/>
      <c r="Q664" s="36">
        <v>3315</v>
      </c>
      <c r="R664" s="317">
        <v>0.33243000507354742</v>
      </c>
      <c r="S664" s="317"/>
      <c r="T664" t="s">
        <v>380</v>
      </c>
      <c r="BA664" s="395">
        <v>1</v>
      </c>
      <c r="BB664" s="396" t="s">
        <v>861</v>
      </c>
      <c r="BC664" t="str">
        <f t="shared" si="101"/>
        <v>RGT</v>
      </c>
      <c r="BD664" t="str">
        <f t="shared" si="102"/>
        <v>NAoMe_initial_diagnosis_year</v>
      </c>
      <c r="BE664" s="397" t="s">
        <v>862</v>
      </c>
      <c r="BF664" t="str">
        <f t="shared" si="103"/>
        <v>2022</v>
      </c>
      <c r="BG664">
        <f t="shared" si="104"/>
        <v>31</v>
      </c>
      <c r="BH664" s="398">
        <f t="shared" si="105"/>
        <v>0.3647100031375885</v>
      </c>
      <c r="BO664" s="33"/>
    </row>
    <row r="665" spans="1:67">
      <c r="A665" s="316" t="s">
        <v>27</v>
      </c>
      <c r="B665" t="s">
        <v>380</v>
      </c>
      <c r="C665" t="s">
        <v>910</v>
      </c>
      <c r="D665" t="s">
        <v>314</v>
      </c>
      <c r="E665" s="316" t="s">
        <v>49</v>
      </c>
      <c r="F665" s="316" t="s">
        <v>50</v>
      </c>
      <c r="G665" s="316" t="s">
        <v>431</v>
      </c>
      <c r="H665" s="316" t="s">
        <v>432</v>
      </c>
      <c r="I665" s="316" t="s">
        <v>309</v>
      </c>
      <c r="J665" s="316" t="s">
        <v>946</v>
      </c>
      <c r="K665" s="36">
        <v>27</v>
      </c>
      <c r="L665" s="317">
        <v>0.31764999032020569</v>
      </c>
      <c r="M665" s="317"/>
      <c r="N665" s="36">
        <v>424</v>
      </c>
      <c r="O665" s="317">
        <v>0.33651000261306763</v>
      </c>
      <c r="P665" s="317"/>
      <c r="Q665" s="36">
        <v>3374</v>
      </c>
      <c r="R665" s="317">
        <v>0.33834999799728388</v>
      </c>
      <c r="S665" s="317"/>
      <c r="T665" t="s">
        <v>380</v>
      </c>
      <c r="BA665" s="395">
        <v>1</v>
      </c>
      <c r="BB665" s="396" t="s">
        <v>861</v>
      </c>
      <c r="BC665" t="str">
        <f t="shared" si="101"/>
        <v>RGT</v>
      </c>
      <c r="BD665" t="str">
        <f t="shared" si="102"/>
        <v>NAoMe_initial_diagnosis_year</v>
      </c>
      <c r="BE665" s="397" t="s">
        <v>862</v>
      </c>
      <c r="BF665" t="str">
        <f t="shared" si="103"/>
        <v>2023</v>
      </c>
      <c r="BG665">
        <f t="shared" si="104"/>
        <v>27</v>
      </c>
      <c r="BH665" s="398">
        <f t="shared" si="105"/>
        <v>0.31764999032020569</v>
      </c>
      <c r="BO665" s="33"/>
    </row>
    <row r="666" spans="1:67">
      <c r="A666" s="316" t="s">
        <v>27</v>
      </c>
      <c r="B666" t="s">
        <v>380</v>
      </c>
      <c r="C666" t="s">
        <v>910</v>
      </c>
      <c r="D666" t="s">
        <v>314</v>
      </c>
      <c r="E666" s="316" t="s">
        <v>49</v>
      </c>
      <c r="F666" s="316" t="s">
        <v>50</v>
      </c>
      <c r="G666" s="316" t="s">
        <v>431</v>
      </c>
      <c r="H666" s="316" t="s">
        <v>432</v>
      </c>
      <c r="I666" s="316" t="s">
        <v>331</v>
      </c>
      <c r="J666" s="316" t="s">
        <v>332</v>
      </c>
      <c r="K666" s="36">
        <v>5</v>
      </c>
      <c r="L666" s="317">
        <v>5.8820001780986793E-2</v>
      </c>
      <c r="M666" s="317">
        <v>6.6670000553131104E-2</v>
      </c>
      <c r="N666" s="36">
        <v>49</v>
      </c>
      <c r="O666" s="317">
        <v>3.8890000432729721E-2</v>
      </c>
      <c r="P666" s="317">
        <v>4.2649999260902398E-2</v>
      </c>
      <c r="Q666" s="36">
        <v>434</v>
      </c>
      <c r="R666" s="317">
        <v>4.3519999831914902E-2</v>
      </c>
      <c r="S666" s="317">
        <v>5.2159998565912247E-2</v>
      </c>
      <c r="T666" t="s">
        <v>380</v>
      </c>
      <c r="BA666" s="395">
        <v>1</v>
      </c>
      <c r="BB666" s="396" t="s">
        <v>861</v>
      </c>
      <c r="BC666" t="str">
        <f t="shared" si="101"/>
        <v>RGT</v>
      </c>
      <c r="BD666" t="str">
        <f t="shared" si="102"/>
        <v>NAoMe_initial_disease_group</v>
      </c>
      <c r="BE666" s="397" t="s">
        <v>862</v>
      </c>
      <c r="BF666" t="str">
        <f t="shared" si="103"/>
        <v>Advanced M0</v>
      </c>
      <c r="BG666">
        <f t="shared" si="104"/>
        <v>5</v>
      </c>
      <c r="BH666" s="398">
        <f t="shared" si="105"/>
        <v>5.8820001780986793E-2</v>
      </c>
      <c r="BO666" s="33"/>
    </row>
    <row r="667" spans="1:67">
      <c r="A667" s="316" t="s">
        <v>27</v>
      </c>
      <c r="B667" t="s">
        <v>380</v>
      </c>
      <c r="C667" t="s">
        <v>910</v>
      </c>
      <c r="D667" t="s">
        <v>314</v>
      </c>
      <c r="E667" s="316" t="s">
        <v>49</v>
      </c>
      <c r="F667" s="316" t="s">
        <v>50</v>
      </c>
      <c r="G667" s="316" t="s">
        <v>431</v>
      </c>
      <c r="H667" s="316" t="s">
        <v>432</v>
      </c>
      <c r="I667" s="316" t="s">
        <v>331</v>
      </c>
      <c r="J667" s="316" t="s">
        <v>333</v>
      </c>
      <c r="K667" s="36">
        <v>60</v>
      </c>
      <c r="L667" s="317">
        <v>0.70587998628616333</v>
      </c>
      <c r="M667" s="317">
        <v>0.80000001192092896</v>
      </c>
      <c r="N667" s="36">
        <v>877</v>
      </c>
      <c r="O667" s="317">
        <v>0.69603002071380615</v>
      </c>
      <c r="P667" s="317">
        <v>0.76327002048492432</v>
      </c>
      <c r="Q667" s="36">
        <v>6159</v>
      </c>
      <c r="R667" s="317">
        <v>0.6176300048828125</v>
      </c>
      <c r="S667" s="317">
        <v>0.74026000499725342</v>
      </c>
      <c r="T667" t="s">
        <v>380</v>
      </c>
      <c r="BA667" s="395">
        <v>1</v>
      </c>
      <c r="BB667" s="396" t="s">
        <v>861</v>
      </c>
      <c r="BC667" t="str">
        <f t="shared" si="101"/>
        <v>RGT</v>
      </c>
      <c r="BD667" t="str">
        <f t="shared" si="102"/>
        <v>NAoMe_initial_disease_group</v>
      </c>
      <c r="BE667" s="397" t="s">
        <v>862</v>
      </c>
      <c r="BF667" t="str">
        <f t="shared" si="103"/>
        <v>Advanced M1</v>
      </c>
      <c r="BG667">
        <f t="shared" si="104"/>
        <v>60</v>
      </c>
      <c r="BH667" s="398">
        <f t="shared" si="105"/>
        <v>0.70587998628616333</v>
      </c>
      <c r="BO667" s="33"/>
    </row>
    <row r="668" spans="1:67">
      <c r="A668" s="316" t="s">
        <v>27</v>
      </c>
      <c r="B668" t="s">
        <v>380</v>
      </c>
      <c r="C668" t="s">
        <v>910</v>
      </c>
      <c r="D668" t="s">
        <v>314</v>
      </c>
      <c r="E668" s="316" t="s">
        <v>49</v>
      </c>
      <c r="F668" s="316" t="s">
        <v>50</v>
      </c>
      <c r="G668" s="316" t="s">
        <v>431</v>
      </c>
      <c r="H668" s="316" t="s">
        <v>432</v>
      </c>
      <c r="I668" s="316" t="s">
        <v>331</v>
      </c>
      <c r="J668" s="316" t="s">
        <v>334</v>
      </c>
      <c r="K668" s="36">
        <v>2</v>
      </c>
      <c r="L668" s="317">
        <v>2.3530000820755959E-2</v>
      </c>
      <c r="M668" s="317">
        <v>2.6669999584555629E-2</v>
      </c>
      <c r="N668" s="36">
        <v>6</v>
      </c>
      <c r="O668" s="317">
        <v>4.7599999234080306E-3</v>
      </c>
      <c r="P668" s="317">
        <v>5.2200001664459714E-3</v>
      </c>
      <c r="Q668" s="36">
        <v>64</v>
      </c>
      <c r="R668" s="317">
        <v>6.4199999906122676E-3</v>
      </c>
      <c r="S668" s="317">
        <v>7.689999882131815E-3</v>
      </c>
      <c r="T668" t="s">
        <v>380</v>
      </c>
      <c r="BA668" s="395">
        <v>1</v>
      </c>
      <c r="BB668" s="396" t="s">
        <v>861</v>
      </c>
      <c r="BC668" t="str">
        <f t="shared" si="101"/>
        <v>RGT</v>
      </c>
      <c r="BD668" t="str">
        <f t="shared" si="102"/>
        <v>NAoMe_initial_disease_group</v>
      </c>
      <c r="BE668" s="397" t="s">
        <v>862</v>
      </c>
      <c r="BF668" t="str">
        <f t="shared" si="103"/>
        <v>DCIS</v>
      </c>
      <c r="BG668">
        <f t="shared" si="104"/>
        <v>2</v>
      </c>
      <c r="BH668" s="398">
        <f t="shared" si="105"/>
        <v>2.3530000820755959E-2</v>
      </c>
      <c r="BO668" s="33"/>
    </row>
    <row r="669" spans="1:67">
      <c r="A669" s="316" t="s">
        <v>27</v>
      </c>
      <c r="B669" t="s">
        <v>380</v>
      </c>
      <c r="C669" t="s">
        <v>910</v>
      </c>
      <c r="D669" t="s">
        <v>314</v>
      </c>
      <c r="E669" s="316" t="s">
        <v>49</v>
      </c>
      <c r="F669" s="316" t="s">
        <v>50</v>
      </c>
      <c r="G669" s="316" t="s">
        <v>431</v>
      </c>
      <c r="H669" s="316" t="s">
        <v>432</v>
      </c>
      <c r="I669" s="316" t="s">
        <v>331</v>
      </c>
      <c r="J669" s="316" t="s">
        <v>335</v>
      </c>
      <c r="K669" s="36">
        <v>8</v>
      </c>
      <c r="L669" s="317">
        <v>9.4120003283023834E-2</v>
      </c>
      <c r="M669" s="317">
        <v>0.1066699996590614</v>
      </c>
      <c r="N669" s="36">
        <v>217</v>
      </c>
      <c r="O669" s="317">
        <v>0.17222000658512121</v>
      </c>
      <c r="P669" s="317">
        <v>0.18885999917984009</v>
      </c>
      <c r="Q669" s="36">
        <v>1663</v>
      </c>
      <c r="R669" s="317">
        <v>0.16676999628543851</v>
      </c>
      <c r="S669" s="317">
        <v>0.19988000392913821</v>
      </c>
      <c r="T669" t="s">
        <v>380</v>
      </c>
      <c r="BA669" s="395">
        <v>1</v>
      </c>
      <c r="BB669" s="396" t="s">
        <v>861</v>
      </c>
      <c r="BC669" t="str">
        <f t="shared" si="101"/>
        <v>RGT</v>
      </c>
      <c r="BD669" t="str">
        <f t="shared" si="102"/>
        <v>NAoMe_initial_disease_group</v>
      </c>
      <c r="BE669" s="397" t="s">
        <v>862</v>
      </c>
      <c r="BF669" t="str">
        <f t="shared" si="103"/>
        <v>Early invasive</v>
      </c>
      <c r="BG669">
        <f t="shared" si="104"/>
        <v>8</v>
      </c>
      <c r="BH669" s="398">
        <f t="shared" si="105"/>
        <v>9.4120003283023834E-2</v>
      </c>
      <c r="BO669" s="33"/>
    </row>
    <row r="670" spans="1:67">
      <c r="A670" s="316" t="s">
        <v>27</v>
      </c>
      <c r="B670" t="s">
        <v>380</v>
      </c>
      <c r="C670" t="s">
        <v>910</v>
      </c>
      <c r="D670" t="s">
        <v>314</v>
      </c>
      <c r="E670" s="316" t="s">
        <v>49</v>
      </c>
      <c r="F670" s="316" t="s">
        <v>50</v>
      </c>
      <c r="G670" s="316" t="s">
        <v>431</v>
      </c>
      <c r="H670" s="316" t="s">
        <v>432</v>
      </c>
      <c r="I670" s="316" t="s">
        <v>331</v>
      </c>
      <c r="J670" s="316" t="s">
        <v>337</v>
      </c>
      <c r="K670" s="36">
        <v>10</v>
      </c>
      <c r="L670" s="317">
        <v>0.1176500022411346</v>
      </c>
      <c r="M670" s="317"/>
      <c r="N670" s="36">
        <v>111</v>
      </c>
      <c r="O670" s="317">
        <v>8.8100001215934753E-2</v>
      </c>
      <c r="P670" s="317"/>
      <c r="Q670" s="36">
        <v>1652</v>
      </c>
      <c r="R670" s="317">
        <v>0.1656599938869476</v>
      </c>
      <c r="S670" s="317"/>
      <c r="T670" t="s">
        <v>380</v>
      </c>
      <c r="BA670" s="395">
        <v>1</v>
      </c>
      <c r="BB670" s="396" t="s">
        <v>861</v>
      </c>
      <c r="BC670" t="str">
        <f t="shared" si="101"/>
        <v>RGT</v>
      </c>
      <c r="BD670" t="str">
        <f t="shared" si="102"/>
        <v>NAoMe_initial_disease_group</v>
      </c>
      <c r="BE670" s="397" t="s">
        <v>862</v>
      </c>
      <c r="BF670" t="str">
        <f t="shared" si="103"/>
        <v>Unknown stage</v>
      </c>
      <c r="BG670">
        <f t="shared" si="104"/>
        <v>10</v>
      </c>
      <c r="BH670" s="398">
        <f t="shared" si="105"/>
        <v>0.1176500022411346</v>
      </c>
      <c r="BO670" s="33"/>
    </row>
    <row r="671" spans="1:67">
      <c r="A671" s="316" t="s">
        <v>27</v>
      </c>
      <c r="B671" t="s">
        <v>380</v>
      </c>
      <c r="C671" t="s">
        <v>910</v>
      </c>
      <c r="D671" t="s">
        <v>314</v>
      </c>
      <c r="E671" s="316" t="s">
        <v>49</v>
      </c>
      <c r="F671" s="316" t="s">
        <v>50</v>
      </c>
      <c r="G671" s="316" t="s">
        <v>431</v>
      </c>
      <c r="H671" s="316" t="s">
        <v>432</v>
      </c>
      <c r="I671" s="316" t="s">
        <v>656</v>
      </c>
      <c r="J671" s="316" t="s">
        <v>286</v>
      </c>
      <c r="K671" s="36">
        <v>6</v>
      </c>
      <c r="L671" s="317">
        <v>7.0589996874332428E-2</v>
      </c>
      <c r="M671" s="317">
        <v>7.2290003299713135E-2</v>
      </c>
      <c r="N671" s="36">
        <v>36</v>
      </c>
      <c r="O671" s="317">
        <v>2.857000008225441E-2</v>
      </c>
      <c r="P671" s="317">
        <v>2.9389999806880951E-2</v>
      </c>
      <c r="Q671" s="36">
        <v>492</v>
      </c>
      <c r="R671" s="317">
        <v>4.9339998513460159E-2</v>
      </c>
      <c r="S671" s="317">
        <v>5.1920000463724143E-2</v>
      </c>
      <c r="T671" t="s">
        <v>380</v>
      </c>
      <c r="BA671" s="395">
        <v>1</v>
      </c>
      <c r="BB671" s="396" t="s">
        <v>861</v>
      </c>
      <c r="BC671" t="str">
        <f t="shared" si="101"/>
        <v>RGT</v>
      </c>
      <c r="BD671" t="str">
        <f t="shared" si="102"/>
        <v>NAoMe_initial_ethnicity_grp</v>
      </c>
      <c r="BE671" s="397" t="s">
        <v>862</v>
      </c>
      <c r="BF671" t="str">
        <f t="shared" si="103"/>
        <v>Asian or Asian British</v>
      </c>
      <c r="BG671">
        <f t="shared" si="104"/>
        <v>6</v>
      </c>
      <c r="BH671" s="398">
        <f t="shared" si="105"/>
        <v>7.0589996874332428E-2</v>
      </c>
      <c r="BO671" s="33"/>
    </row>
    <row r="672" spans="1:67">
      <c r="A672" s="316" t="s">
        <v>27</v>
      </c>
      <c r="B672" t="s">
        <v>380</v>
      </c>
      <c r="C672" t="s">
        <v>910</v>
      </c>
      <c r="D672" t="s">
        <v>314</v>
      </c>
      <c r="E672" s="316" t="s">
        <v>49</v>
      </c>
      <c r="F672" s="316" t="s">
        <v>50</v>
      </c>
      <c r="G672" s="316" t="s">
        <v>431</v>
      </c>
      <c r="H672" s="316" t="s">
        <v>432</v>
      </c>
      <c r="I672" s="316" t="s">
        <v>656</v>
      </c>
      <c r="J672" s="316" t="s">
        <v>287</v>
      </c>
      <c r="K672" s="36">
        <v>0</v>
      </c>
      <c r="L672" s="317">
        <v>0</v>
      </c>
      <c r="M672" s="317">
        <v>0</v>
      </c>
      <c r="N672" s="36">
        <v>28</v>
      </c>
      <c r="O672" s="317">
        <v>2.2220000624656681E-2</v>
      </c>
      <c r="P672" s="317">
        <v>2.285999990999699E-2</v>
      </c>
      <c r="Q672" s="36">
        <v>403</v>
      </c>
      <c r="R672" s="317">
        <v>4.0410000830888748E-2</v>
      </c>
      <c r="S672" s="317">
        <v>4.2520001530647278E-2</v>
      </c>
      <c r="T672" t="s">
        <v>380</v>
      </c>
      <c r="BA672" s="395">
        <v>1</v>
      </c>
      <c r="BB672" s="396" t="s">
        <v>861</v>
      </c>
      <c r="BC672" t="str">
        <f t="shared" si="101"/>
        <v>RGT</v>
      </c>
      <c r="BD672" t="str">
        <f t="shared" si="102"/>
        <v>NAoMe_initial_ethnicity_grp</v>
      </c>
      <c r="BE672" s="397" t="s">
        <v>862</v>
      </c>
      <c r="BF672" t="str">
        <f t="shared" si="103"/>
        <v>Black or Black British</v>
      </c>
      <c r="BG672">
        <f t="shared" si="104"/>
        <v>0</v>
      </c>
      <c r="BH672" s="398">
        <f t="shared" si="105"/>
        <v>0</v>
      </c>
      <c r="BO672" s="33"/>
    </row>
    <row r="673" spans="1:67">
      <c r="A673" s="316" t="s">
        <v>27</v>
      </c>
      <c r="B673" t="s">
        <v>380</v>
      </c>
      <c r="C673" t="s">
        <v>910</v>
      </c>
      <c r="D673" t="s">
        <v>314</v>
      </c>
      <c r="E673" s="316" t="s">
        <v>49</v>
      </c>
      <c r="F673" s="316" t="s">
        <v>50</v>
      </c>
      <c r="G673" s="316" t="s">
        <v>431</v>
      </c>
      <c r="H673" s="316" t="s">
        <v>432</v>
      </c>
      <c r="I673" s="316" t="s">
        <v>656</v>
      </c>
      <c r="J673" s="316" t="s">
        <v>259</v>
      </c>
      <c r="K673" s="36">
        <v>2</v>
      </c>
      <c r="L673" s="317">
        <v>2.3530000820755959E-2</v>
      </c>
      <c r="M673" s="317">
        <v>2.4100000038743019E-2</v>
      </c>
      <c r="N673" s="36">
        <v>12</v>
      </c>
      <c r="O673" s="317">
        <v>9.5199998468160629E-3</v>
      </c>
      <c r="P673" s="317">
        <v>9.8000001162290573E-3</v>
      </c>
      <c r="Q673" s="36">
        <v>98</v>
      </c>
      <c r="R673" s="317">
        <v>9.8299998790025711E-3</v>
      </c>
      <c r="S673" s="317">
        <v>1.0339999571442601E-2</v>
      </c>
      <c r="T673" t="s">
        <v>380</v>
      </c>
      <c r="BA673" s="395">
        <v>1</v>
      </c>
      <c r="BB673" s="396" t="s">
        <v>861</v>
      </c>
      <c r="BC673" t="str">
        <f t="shared" si="101"/>
        <v>RGT</v>
      </c>
      <c r="BD673" t="str">
        <f t="shared" si="102"/>
        <v>NAoMe_initial_ethnicity_grp</v>
      </c>
      <c r="BE673" s="397" t="s">
        <v>862</v>
      </c>
      <c r="BF673" t="str">
        <f t="shared" si="103"/>
        <v>Mixed</v>
      </c>
      <c r="BG673">
        <f t="shared" si="104"/>
        <v>2</v>
      </c>
      <c r="BH673" s="398">
        <f t="shared" si="105"/>
        <v>2.3530000820755959E-2</v>
      </c>
      <c r="BO673" s="33"/>
    </row>
    <row r="674" spans="1:67">
      <c r="A674" s="316" t="s">
        <v>27</v>
      </c>
      <c r="B674" t="s">
        <v>380</v>
      </c>
      <c r="C674" t="s">
        <v>910</v>
      </c>
      <c r="D674" t="s">
        <v>314</v>
      </c>
      <c r="E674" s="316" t="s">
        <v>49</v>
      </c>
      <c r="F674" s="316" t="s">
        <v>50</v>
      </c>
      <c r="G674" s="316" t="s">
        <v>431</v>
      </c>
      <c r="H674" s="316" t="s">
        <v>432</v>
      </c>
      <c r="I674" s="316" t="s">
        <v>656</v>
      </c>
      <c r="J674" s="316" t="s">
        <v>288</v>
      </c>
      <c r="K674" s="36">
        <v>2</v>
      </c>
      <c r="L674" s="317">
        <v>2.3530000820755959E-2</v>
      </c>
      <c r="M674" s="317">
        <v>2.4100000038743019E-2</v>
      </c>
      <c r="N674" s="36">
        <v>20</v>
      </c>
      <c r="O674" s="317">
        <v>1.5869999304413799E-2</v>
      </c>
      <c r="P674" s="317">
        <v>1.6330000013113018E-2</v>
      </c>
      <c r="Q674" s="36">
        <v>246</v>
      </c>
      <c r="R674" s="317">
        <v>2.466999925673008E-2</v>
      </c>
      <c r="S674" s="317">
        <v>2.5960000231862072E-2</v>
      </c>
      <c r="T674" t="s">
        <v>380</v>
      </c>
      <c r="BA674" s="395">
        <v>1</v>
      </c>
      <c r="BB674" s="396" t="s">
        <v>861</v>
      </c>
      <c r="BC674" t="str">
        <f t="shared" si="101"/>
        <v>RGT</v>
      </c>
      <c r="BD674" t="str">
        <f t="shared" si="102"/>
        <v>NAoMe_initial_ethnicity_grp</v>
      </c>
      <c r="BE674" s="397" t="s">
        <v>862</v>
      </c>
      <c r="BF674" t="str">
        <f t="shared" si="103"/>
        <v>Other Ethnic Group</v>
      </c>
      <c r="BG674">
        <f t="shared" si="104"/>
        <v>2</v>
      </c>
      <c r="BH674" s="398">
        <f t="shared" si="105"/>
        <v>2.3530000820755959E-2</v>
      </c>
      <c r="BO674" s="33"/>
    </row>
    <row r="675" spans="1:67">
      <c r="A675" s="316" t="s">
        <v>27</v>
      </c>
      <c r="B675" t="s">
        <v>380</v>
      </c>
      <c r="C675" t="s">
        <v>910</v>
      </c>
      <c r="D675" t="s">
        <v>314</v>
      </c>
      <c r="E675" s="316" t="s">
        <v>49</v>
      </c>
      <c r="F675" s="316" t="s">
        <v>50</v>
      </c>
      <c r="G675" s="316" t="s">
        <v>431</v>
      </c>
      <c r="H675" s="316" t="s">
        <v>432</v>
      </c>
      <c r="I675" s="316" t="s">
        <v>656</v>
      </c>
      <c r="J675" s="316" t="s">
        <v>260</v>
      </c>
      <c r="K675" s="36">
        <v>2</v>
      </c>
      <c r="L675" s="317">
        <v>2.3530000820755959E-2</v>
      </c>
      <c r="M675" s="317"/>
      <c r="N675" s="36">
        <v>35</v>
      </c>
      <c r="O675" s="317">
        <v>2.7780000120401379E-2</v>
      </c>
      <c r="P675" s="317"/>
      <c r="Q675" s="36">
        <v>495</v>
      </c>
      <c r="R675" s="317">
        <v>4.9639999866485603E-2</v>
      </c>
      <c r="S675" s="317"/>
      <c r="T675" t="s">
        <v>380</v>
      </c>
      <c r="BA675" s="395">
        <v>1</v>
      </c>
      <c r="BB675" s="396" t="s">
        <v>861</v>
      </c>
      <c r="BC675" t="str">
        <f t="shared" si="101"/>
        <v>RGT</v>
      </c>
      <c r="BD675" t="str">
        <f t="shared" si="102"/>
        <v>NAoMe_initial_ethnicity_grp</v>
      </c>
      <c r="BE675" s="397" t="s">
        <v>862</v>
      </c>
      <c r="BF675" t="str">
        <f t="shared" si="103"/>
        <v>Unknown</v>
      </c>
      <c r="BG675">
        <f t="shared" si="104"/>
        <v>2</v>
      </c>
      <c r="BH675" s="398">
        <f t="shared" si="105"/>
        <v>2.3530000820755959E-2</v>
      </c>
      <c r="BO675" s="33"/>
    </row>
    <row r="676" spans="1:67">
      <c r="A676" s="316" t="s">
        <v>27</v>
      </c>
      <c r="B676" t="s">
        <v>380</v>
      </c>
      <c r="C676" t="s">
        <v>910</v>
      </c>
      <c r="D676" t="s">
        <v>314</v>
      </c>
      <c r="E676" s="316" t="s">
        <v>49</v>
      </c>
      <c r="F676" s="316" t="s">
        <v>50</v>
      </c>
      <c r="G676" s="316" t="s">
        <v>431</v>
      </c>
      <c r="H676" s="316" t="s">
        <v>432</v>
      </c>
      <c r="I676" s="316" t="s">
        <v>656</v>
      </c>
      <c r="J676" s="316" t="s">
        <v>258</v>
      </c>
      <c r="K676" s="36">
        <v>73</v>
      </c>
      <c r="L676" s="317">
        <v>0.85882002115249634</v>
      </c>
      <c r="M676" s="317">
        <v>0.8795199990272522</v>
      </c>
      <c r="N676" s="36">
        <v>1129</v>
      </c>
      <c r="O676" s="317">
        <v>0.8960300087928772</v>
      </c>
      <c r="P676" s="317">
        <v>0.92163002490997314</v>
      </c>
      <c r="Q676" s="36">
        <v>8238</v>
      </c>
      <c r="R676" s="317">
        <v>0.82611000537872314</v>
      </c>
      <c r="S676" s="317">
        <v>0.86926001310348511</v>
      </c>
      <c r="T676" t="s">
        <v>380</v>
      </c>
      <c r="BA676" s="395">
        <v>1</v>
      </c>
      <c r="BB676" s="396" t="s">
        <v>861</v>
      </c>
      <c r="BC676" t="str">
        <f t="shared" si="101"/>
        <v>RGT</v>
      </c>
      <c r="BD676" t="str">
        <f t="shared" si="102"/>
        <v>NAoMe_initial_ethnicity_grp</v>
      </c>
      <c r="BE676" s="397" t="s">
        <v>862</v>
      </c>
      <c r="BF676" t="str">
        <f t="shared" si="103"/>
        <v>White</v>
      </c>
      <c r="BG676">
        <f t="shared" si="104"/>
        <v>73</v>
      </c>
      <c r="BH676" s="398">
        <f t="shared" si="105"/>
        <v>0.85882002115249634</v>
      </c>
      <c r="BO676" s="33"/>
    </row>
    <row r="677" spans="1:67">
      <c r="A677" s="316" t="s">
        <v>27</v>
      </c>
      <c r="B677" t="s">
        <v>380</v>
      </c>
      <c r="C677" t="s">
        <v>910</v>
      </c>
      <c r="D677" t="s">
        <v>314</v>
      </c>
      <c r="E677" s="316" t="s">
        <v>49</v>
      </c>
      <c r="F677" s="316" t="s">
        <v>50</v>
      </c>
      <c r="G677" s="316" t="s">
        <v>431</v>
      </c>
      <c r="H677" s="316" t="s">
        <v>432</v>
      </c>
      <c r="I677" s="316" t="s">
        <v>657</v>
      </c>
      <c r="J677" s="316" t="s">
        <v>817</v>
      </c>
      <c r="K677" s="36">
        <v>79</v>
      </c>
      <c r="L677" s="317">
        <v>0.92940998077392578</v>
      </c>
      <c r="M677" s="317"/>
      <c r="N677" s="36">
        <v>1182</v>
      </c>
      <c r="O677" s="317">
        <v>0.93809998035430908</v>
      </c>
      <c r="P677" s="317"/>
      <c r="Q677" s="36">
        <v>9359</v>
      </c>
      <c r="R677" s="317">
        <v>0.93853002786636353</v>
      </c>
      <c r="S677" s="317"/>
      <c r="T677" t="s">
        <v>380</v>
      </c>
      <c r="BA677" s="395">
        <v>1</v>
      </c>
      <c r="BB677" s="396" t="s">
        <v>861</v>
      </c>
      <c r="BC677" t="str">
        <f t="shared" si="101"/>
        <v>RGT</v>
      </c>
      <c r="BD677" t="str">
        <f t="shared" si="102"/>
        <v>NAoMe_initial_final_route</v>
      </c>
      <c r="BE677" s="397" t="s">
        <v>862</v>
      </c>
      <c r="BF677" t="str">
        <f t="shared" si="103"/>
        <v>Not screened</v>
      </c>
      <c r="BG677">
        <f t="shared" si="104"/>
        <v>79</v>
      </c>
      <c r="BH677" s="398">
        <f t="shared" si="105"/>
        <v>0.92940998077392578</v>
      </c>
      <c r="BO677" s="33"/>
    </row>
    <row r="678" spans="1:67">
      <c r="A678" s="316" t="s">
        <v>27</v>
      </c>
      <c r="B678" t="s">
        <v>380</v>
      </c>
      <c r="C678" t="s">
        <v>910</v>
      </c>
      <c r="D678" t="s">
        <v>314</v>
      </c>
      <c r="E678" s="316" t="s">
        <v>49</v>
      </c>
      <c r="F678" s="316" t="s">
        <v>50</v>
      </c>
      <c r="G678" s="316" t="s">
        <v>431</v>
      </c>
      <c r="H678" s="316" t="s">
        <v>432</v>
      </c>
      <c r="I678" s="316" t="s">
        <v>657</v>
      </c>
      <c r="J678" s="316" t="s">
        <v>352</v>
      </c>
      <c r="K678" s="36">
        <v>6</v>
      </c>
      <c r="L678" s="317">
        <v>7.0589996874332428E-2</v>
      </c>
      <c r="M678" s="317"/>
      <c r="N678" s="36">
        <v>78</v>
      </c>
      <c r="O678" s="317">
        <v>6.1900001019239433E-2</v>
      </c>
      <c r="P678" s="317"/>
      <c r="Q678" s="36">
        <v>613</v>
      </c>
      <c r="R678" s="317">
        <v>6.1469998210668557E-2</v>
      </c>
      <c r="S678" s="317"/>
      <c r="T678" t="s">
        <v>380</v>
      </c>
      <c r="BA678" s="395">
        <v>1</v>
      </c>
      <c r="BB678" s="396" t="s">
        <v>861</v>
      </c>
      <c r="BC678" t="str">
        <f t="shared" si="101"/>
        <v>RGT</v>
      </c>
      <c r="BD678" t="str">
        <f t="shared" si="102"/>
        <v>NAoMe_initial_final_route</v>
      </c>
      <c r="BE678" s="397" t="s">
        <v>862</v>
      </c>
      <c r="BF678" t="str">
        <f t="shared" si="103"/>
        <v>Screening</v>
      </c>
      <c r="BG678">
        <f t="shared" si="104"/>
        <v>6</v>
      </c>
      <c r="BH678" s="398">
        <f t="shared" si="105"/>
        <v>7.0589996874332428E-2</v>
      </c>
      <c r="BO678" s="33"/>
    </row>
    <row r="679" spans="1:67">
      <c r="A679" s="316" t="s">
        <v>27</v>
      </c>
      <c r="B679" t="s">
        <v>380</v>
      </c>
      <c r="C679" t="s">
        <v>910</v>
      </c>
      <c r="D679" t="s">
        <v>314</v>
      </c>
      <c r="E679" s="316" t="s">
        <v>49</v>
      </c>
      <c r="F679" s="316" t="s">
        <v>50</v>
      </c>
      <c r="G679" s="316" t="s">
        <v>431</v>
      </c>
      <c r="H679" s="316" t="s">
        <v>432</v>
      </c>
      <c r="I679" s="316" t="s">
        <v>303</v>
      </c>
      <c r="J679" s="316" t="s">
        <v>308</v>
      </c>
      <c r="K679" s="36">
        <v>10</v>
      </c>
      <c r="L679" s="317">
        <v>0.1176500022411346</v>
      </c>
      <c r="M679" s="317"/>
      <c r="N679" s="36">
        <v>111</v>
      </c>
      <c r="O679" s="317">
        <v>8.8100001215934753E-2</v>
      </c>
      <c r="P679" s="317"/>
      <c r="Q679" s="36">
        <v>1652</v>
      </c>
      <c r="R679" s="317">
        <v>0.1656599938869476</v>
      </c>
      <c r="S679" s="317"/>
      <c r="T679" t="s">
        <v>380</v>
      </c>
      <c r="BA679" s="395">
        <v>1</v>
      </c>
      <c r="BB679" s="396" t="s">
        <v>861</v>
      </c>
      <c r="BC679" t="str">
        <f t="shared" si="101"/>
        <v>RGT</v>
      </c>
      <c r="BD679" t="str">
        <f t="shared" si="102"/>
        <v>NAoMe_initial_final_stage_tum</v>
      </c>
      <c r="BE679" s="397" t="s">
        <v>862</v>
      </c>
      <c r="BF679" t="str">
        <f t="shared" si="103"/>
        <v>Not staged/Unstated</v>
      </c>
      <c r="BG679">
        <f t="shared" si="104"/>
        <v>10</v>
      </c>
      <c r="BH679" s="398">
        <f t="shared" si="105"/>
        <v>0.1176500022411346</v>
      </c>
      <c r="BO679" s="33"/>
    </row>
    <row r="680" spans="1:67">
      <c r="A680" s="316" t="s">
        <v>27</v>
      </c>
      <c r="B680" t="s">
        <v>380</v>
      </c>
      <c r="C680" t="s">
        <v>910</v>
      </c>
      <c r="D680" t="s">
        <v>314</v>
      </c>
      <c r="E680" s="316" t="s">
        <v>49</v>
      </c>
      <c r="F680" s="316" t="s">
        <v>50</v>
      </c>
      <c r="G680" s="316" t="s">
        <v>431</v>
      </c>
      <c r="H680" s="316" t="s">
        <v>432</v>
      </c>
      <c r="I680" s="316" t="s">
        <v>303</v>
      </c>
      <c r="J680" s="316" t="s">
        <v>304</v>
      </c>
      <c r="K680" s="36">
        <v>2</v>
      </c>
      <c r="L680" s="317">
        <v>2.3530000820755959E-2</v>
      </c>
      <c r="M680" s="317">
        <v>2.6669999584555629E-2</v>
      </c>
      <c r="N680" s="36">
        <v>6</v>
      </c>
      <c r="O680" s="317">
        <v>4.7599999234080306E-3</v>
      </c>
      <c r="P680" s="317">
        <v>5.2200001664459714E-3</v>
      </c>
      <c r="Q680" s="36">
        <v>64</v>
      </c>
      <c r="R680" s="317">
        <v>6.4199999906122676E-3</v>
      </c>
      <c r="S680" s="317">
        <v>7.689999882131815E-3</v>
      </c>
      <c r="T680" t="s">
        <v>380</v>
      </c>
      <c r="BA680" s="395">
        <v>1</v>
      </c>
      <c r="BB680" s="396" t="s">
        <v>861</v>
      </c>
      <c r="BC680" t="str">
        <f t="shared" si="101"/>
        <v>RGT</v>
      </c>
      <c r="BD680" t="str">
        <f t="shared" si="102"/>
        <v>NAoMe_initial_final_stage_tum</v>
      </c>
      <c r="BE680" s="397" t="s">
        <v>862</v>
      </c>
      <c r="BF680" t="str">
        <f t="shared" si="103"/>
        <v>Stage 0</v>
      </c>
      <c r="BG680">
        <f t="shared" si="104"/>
        <v>2</v>
      </c>
      <c r="BH680" s="398">
        <f t="shared" si="105"/>
        <v>2.3530000820755959E-2</v>
      </c>
      <c r="BO680" s="33"/>
    </row>
    <row r="681" spans="1:67">
      <c r="A681" s="316" t="s">
        <v>27</v>
      </c>
      <c r="B681" t="s">
        <v>380</v>
      </c>
      <c r="C681" t="s">
        <v>910</v>
      </c>
      <c r="D681" t="s">
        <v>314</v>
      </c>
      <c r="E681" s="316" t="s">
        <v>49</v>
      </c>
      <c r="F681" s="316" t="s">
        <v>50</v>
      </c>
      <c r="G681" s="316" t="s">
        <v>431</v>
      </c>
      <c r="H681" s="316" t="s">
        <v>432</v>
      </c>
      <c r="I681" s="316" t="s">
        <v>303</v>
      </c>
      <c r="J681" s="316" t="s">
        <v>305</v>
      </c>
      <c r="K681" s="36">
        <v>2</v>
      </c>
      <c r="L681" s="317">
        <v>2.3530000820755959E-2</v>
      </c>
      <c r="M681" s="317">
        <v>2.6669999584555629E-2</v>
      </c>
      <c r="N681" s="36">
        <v>46</v>
      </c>
      <c r="O681" s="317">
        <v>3.6509998142719269E-2</v>
      </c>
      <c r="P681" s="317">
        <v>4.0029998868703842E-2</v>
      </c>
      <c r="Q681" s="36">
        <v>359</v>
      </c>
      <c r="R681" s="317">
        <v>3.5999998450279243E-2</v>
      </c>
      <c r="S681" s="317">
        <v>4.3150000274181373E-2</v>
      </c>
      <c r="T681" t="s">
        <v>380</v>
      </c>
      <c r="BA681" s="395">
        <v>1</v>
      </c>
      <c r="BB681" s="396" t="s">
        <v>861</v>
      </c>
      <c r="BC681" t="str">
        <f t="shared" si="101"/>
        <v>RGT</v>
      </c>
      <c r="BD681" t="str">
        <f t="shared" si="102"/>
        <v>NAoMe_initial_final_stage_tum</v>
      </c>
      <c r="BE681" s="397" t="s">
        <v>862</v>
      </c>
      <c r="BF681" t="str">
        <f t="shared" si="103"/>
        <v>Stage 1</v>
      </c>
      <c r="BG681">
        <f t="shared" si="104"/>
        <v>2</v>
      </c>
      <c r="BH681" s="398">
        <f t="shared" si="105"/>
        <v>2.3530000820755959E-2</v>
      </c>
      <c r="BO681" s="33"/>
    </row>
    <row r="682" spans="1:67">
      <c r="A682" s="316" t="s">
        <v>27</v>
      </c>
      <c r="B682" t="s">
        <v>380</v>
      </c>
      <c r="C682" t="s">
        <v>910</v>
      </c>
      <c r="D682" t="s">
        <v>314</v>
      </c>
      <c r="E682" s="316" t="s">
        <v>49</v>
      </c>
      <c r="F682" s="316" t="s">
        <v>50</v>
      </c>
      <c r="G682" s="316" t="s">
        <v>431</v>
      </c>
      <c r="H682" s="316" t="s">
        <v>432</v>
      </c>
      <c r="I682" s="316" t="s">
        <v>303</v>
      </c>
      <c r="J682" s="316" t="s">
        <v>306</v>
      </c>
      <c r="K682" s="36">
        <v>2</v>
      </c>
      <c r="L682" s="317">
        <v>2.3530000820755959E-2</v>
      </c>
      <c r="M682" s="317">
        <v>2.6669999584555629E-2</v>
      </c>
      <c r="N682" s="36">
        <v>135</v>
      </c>
      <c r="O682" s="317">
        <v>0.10713999718427659</v>
      </c>
      <c r="P682" s="317">
        <v>0.1174900010228157</v>
      </c>
      <c r="Q682" s="36">
        <v>996</v>
      </c>
      <c r="R682" s="317">
        <v>9.9880002439022064E-2</v>
      </c>
      <c r="S682" s="317">
        <v>0.11970999836921691</v>
      </c>
      <c r="T682" t="s">
        <v>380</v>
      </c>
      <c r="BA682" s="395">
        <v>1</v>
      </c>
      <c r="BB682" s="396" t="s">
        <v>861</v>
      </c>
      <c r="BC682" t="str">
        <f t="shared" si="101"/>
        <v>RGT</v>
      </c>
      <c r="BD682" t="str">
        <f t="shared" si="102"/>
        <v>NAoMe_initial_final_stage_tum</v>
      </c>
      <c r="BE682" s="397" t="s">
        <v>862</v>
      </c>
      <c r="BF682" t="str">
        <f t="shared" si="103"/>
        <v>Stage 2</v>
      </c>
      <c r="BG682">
        <f t="shared" si="104"/>
        <v>2</v>
      </c>
      <c r="BH682" s="398">
        <f t="shared" si="105"/>
        <v>2.3530000820755959E-2</v>
      </c>
      <c r="BO682" s="33"/>
    </row>
    <row r="683" spans="1:67">
      <c r="A683" s="316" t="s">
        <v>27</v>
      </c>
      <c r="B683" t="s">
        <v>380</v>
      </c>
      <c r="C683" t="s">
        <v>910</v>
      </c>
      <c r="D683" t="s">
        <v>314</v>
      </c>
      <c r="E683" s="316" t="s">
        <v>49</v>
      </c>
      <c r="F683" s="316" t="s">
        <v>50</v>
      </c>
      <c r="G683" s="316" t="s">
        <v>431</v>
      </c>
      <c r="H683" s="316" t="s">
        <v>432</v>
      </c>
      <c r="I683" s="316" t="s">
        <v>303</v>
      </c>
      <c r="J683" s="316" t="s">
        <v>307</v>
      </c>
      <c r="K683" s="36">
        <v>6</v>
      </c>
      <c r="L683" s="317">
        <v>7.0589996874332428E-2</v>
      </c>
      <c r="M683" s="317">
        <v>7.9999998211860657E-2</v>
      </c>
      <c r="N683" s="36">
        <v>85</v>
      </c>
      <c r="O683" s="317">
        <v>6.7460000514984131E-2</v>
      </c>
      <c r="P683" s="317">
        <v>7.3980003595352173E-2</v>
      </c>
      <c r="Q683" s="36">
        <v>742</v>
      </c>
      <c r="R683" s="317">
        <v>7.4409998953342438E-2</v>
      </c>
      <c r="S683" s="317">
        <v>8.9180000126361847E-2</v>
      </c>
      <c r="T683" t="s">
        <v>380</v>
      </c>
      <c r="BA683" s="395">
        <v>1</v>
      </c>
      <c r="BB683" s="396" t="s">
        <v>861</v>
      </c>
      <c r="BC683" t="str">
        <f t="shared" si="101"/>
        <v>RGT</v>
      </c>
      <c r="BD683" t="str">
        <f t="shared" si="102"/>
        <v>NAoMe_initial_final_stage_tum</v>
      </c>
      <c r="BE683" s="397" t="s">
        <v>862</v>
      </c>
      <c r="BF683" t="str">
        <f t="shared" si="103"/>
        <v>Stage 3</v>
      </c>
      <c r="BG683">
        <f t="shared" si="104"/>
        <v>6</v>
      </c>
      <c r="BH683" s="398">
        <f t="shared" si="105"/>
        <v>7.0589996874332428E-2</v>
      </c>
      <c r="BO683" s="33"/>
    </row>
    <row r="684" spans="1:67">
      <c r="A684" s="316" t="s">
        <v>27</v>
      </c>
      <c r="B684" t="s">
        <v>380</v>
      </c>
      <c r="C684" t="s">
        <v>910</v>
      </c>
      <c r="D684" t="s">
        <v>314</v>
      </c>
      <c r="E684" s="316" t="s">
        <v>49</v>
      </c>
      <c r="F684" s="316" t="s">
        <v>50</v>
      </c>
      <c r="G684" s="316" t="s">
        <v>431</v>
      </c>
      <c r="H684" s="316" t="s">
        <v>432</v>
      </c>
      <c r="I684" s="316" t="s">
        <v>303</v>
      </c>
      <c r="J684" s="316" t="s">
        <v>336</v>
      </c>
      <c r="K684" s="36">
        <v>63</v>
      </c>
      <c r="L684" s="317">
        <v>0.74118000268936157</v>
      </c>
      <c r="M684" s="317">
        <v>0.8399999737739563</v>
      </c>
      <c r="N684" s="36">
        <v>877</v>
      </c>
      <c r="O684" s="317">
        <v>0.69603002071380615</v>
      </c>
      <c r="P684" s="317">
        <v>0.76327002048492432</v>
      </c>
      <c r="Q684" s="36">
        <v>6159</v>
      </c>
      <c r="R684" s="317">
        <v>0.6176300048828125</v>
      </c>
      <c r="S684" s="317">
        <v>0.74026000499725342</v>
      </c>
      <c r="T684" t="s">
        <v>380</v>
      </c>
      <c r="BA684" s="395">
        <v>1</v>
      </c>
      <c r="BB684" s="396" t="s">
        <v>861</v>
      </c>
      <c r="BC684" t="str">
        <f t="shared" si="101"/>
        <v>RGT</v>
      </c>
      <c r="BD684" t="str">
        <f t="shared" si="102"/>
        <v>NAoMe_initial_final_stage_tum</v>
      </c>
      <c r="BE684" s="397" t="s">
        <v>862</v>
      </c>
      <c r="BF684" t="str">
        <f t="shared" si="103"/>
        <v>Stage 4</v>
      </c>
      <c r="BG684">
        <f t="shared" si="104"/>
        <v>63</v>
      </c>
      <c r="BH684" s="398">
        <f t="shared" si="105"/>
        <v>0.74118000268936157</v>
      </c>
      <c r="BO684" s="33"/>
    </row>
    <row r="685" spans="1:67">
      <c r="A685" s="316" t="s">
        <v>27</v>
      </c>
      <c r="B685" t="s">
        <v>380</v>
      </c>
      <c r="C685" t="s">
        <v>910</v>
      </c>
      <c r="D685" t="s">
        <v>314</v>
      </c>
      <c r="E685" s="316" t="s">
        <v>49</v>
      </c>
      <c r="F685" s="316" t="s">
        <v>50</v>
      </c>
      <c r="G685" s="316" t="s">
        <v>431</v>
      </c>
      <c r="H685" s="316" t="s">
        <v>432</v>
      </c>
      <c r="I685" s="316" t="s">
        <v>342</v>
      </c>
      <c r="J685" s="316" t="s">
        <v>343</v>
      </c>
      <c r="K685" s="36">
        <v>10</v>
      </c>
      <c r="L685" s="317">
        <v>0.1176500022411346</v>
      </c>
      <c r="M685" s="317"/>
      <c r="N685" s="36">
        <v>111</v>
      </c>
      <c r="O685" s="317">
        <v>8.8100001215934753E-2</v>
      </c>
      <c r="P685" s="317"/>
      <c r="Q685" s="36">
        <v>1652</v>
      </c>
      <c r="R685" s="317">
        <v>0.1656599938869476</v>
      </c>
      <c r="S685" s="317"/>
      <c r="T685" t="s">
        <v>380</v>
      </c>
      <c r="BA685" s="395">
        <v>1</v>
      </c>
      <c r="BB685" s="396" t="s">
        <v>861</v>
      </c>
      <c r="BC685" t="str">
        <f t="shared" si="101"/>
        <v>RGT</v>
      </c>
      <c r="BD685" t="str">
        <f t="shared" si="102"/>
        <v>NAoMe_initial_final_stage_tum_grp</v>
      </c>
      <c r="BE685" s="397" t="s">
        <v>862</v>
      </c>
      <c r="BF685" t="str">
        <f t="shared" si="103"/>
        <v>MBC in HESAPC</v>
      </c>
      <c r="BG685">
        <f t="shared" si="104"/>
        <v>10</v>
      </c>
      <c r="BH685" s="398">
        <f t="shared" si="105"/>
        <v>0.1176500022411346</v>
      </c>
      <c r="BO685" s="33"/>
    </row>
    <row r="686" spans="1:67">
      <c r="A686" s="316" t="s">
        <v>27</v>
      </c>
      <c r="B686" t="s">
        <v>380</v>
      </c>
      <c r="C686" t="s">
        <v>910</v>
      </c>
      <c r="D686" t="s">
        <v>314</v>
      </c>
      <c r="E686" s="316" t="s">
        <v>49</v>
      </c>
      <c r="F686" s="316" t="s">
        <v>50</v>
      </c>
      <c r="G686" s="316" t="s">
        <v>431</v>
      </c>
      <c r="H686" s="316" t="s">
        <v>432</v>
      </c>
      <c r="I686" s="316" t="s">
        <v>342</v>
      </c>
      <c r="J686" s="316" t="s">
        <v>344</v>
      </c>
      <c r="K686" s="36">
        <v>14</v>
      </c>
      <c r="L686" s="317">
        <v>0.16471000015735629</v>
      </c>
      <c r="M686" s="317">
        <v>0.18667000532150271</v>
      </c>
      <c r="N686" s="36">
        <v>272</v>
      </c>
      <c r="O686" s="317">
        <v>0.21586999297142029</v>
      </c>
      <c r="P686" s="317">
        <v>0.23672999441623691</v>
      </c>
      <c r="Q686" s="36">
        <v>2161</v>
      </c>
      <c r="R686" s="317">
        <v>0.2167100012302399</v>
      </c>
      <c r="S686" s="317">
        <v>0.25973999500274658</v>
      </c>
      <c r="T686" t="s">
        <v>380</v>
      </c>
      <c r="BA686" s="395">
        <v>1</v>
      </c>
      <c r="BB686" s="396" t="s">
        <v>861</v>
      </c>
      <c r="BC686" t="str">
        <f t="shared" si="101"/>
        <v>RGT</v>
      </c>
      <c r="BD686" t="str">
        <f t="shared" si="102"/>
        <v>NAoMe_initial_final_stage_tum_grp</v>
      </c>
      <c r="BE686" s="397" t="s">
        <v>862</v>
      </c>
      <c r="BF686" t="str">
        <f t="shared" si="103"/>
        <v>Stage 0-3</v>
      </c>
      <c r="BG686">
        <f t="shared" si="104"/>
        <v>14</v>
      </c>
      <c r="BH686" s="398">
        <f t="shared" si="105"/>
        <v>0.16471000015735629</v>
      </c>
      <c r="BO686" s="33"/>
    </row>
    <row r="687" spans="1:67">
      <c r="A687" s="316" t="s">
        <v>27</v>
      </c>
      <c r="B687" t="s">
        <v>380</v>
      </c>
      <c r="C687" t="s">
        <v>910</v>
      </c>
      <c r="D687" t="s">
        <v>314</v>
      </c>
      <c r="E687" s="316" t="s">
        <v>49</v>
      </c>
      <c r="F687" s="316" t="s">
        <v>50</v>
      </c>
      <c r="G687" s="316" t="s">
        <v>431</v>
      </c>
      <c r="H687" s="316" t="s">
        <v>432</v>
      </c>
      <c r="I687" s="316" t="s">
        <v>342</v>
      </c>
      <c r="J687" s="316" t="s">
        <v>336</v>
      </c>
      <c r="K687" s="36">
        <v>61</v>
      </c>
      <c r="L687" s="317">
        <v>0.71764999628067017</v>
      </c>
      <c r="M687" s="317">
        <v>0.81332999467849731</v>
      </c>
      <c r="N687" s="36">
        <v>877</v>
      </c>
      <c r="O687" s="317">
        <v>0.69603002071380615</v>
      </c>
      <c r="P687" s="317">
        <v>0.76327002048492432</v>
      </c>
      <c r="Q687" s="36">
        <v>6159</v>
      </c>
      <c r="R687" s="317">
        <v>0.6176300048828125</v>
      </c>
      <c r="S687" s="317">
        <v>0.74026000499725342</v>
      </c>
      <c r="T687" t="s">
        <v>380</v>
      </c>
      <c r="BA687" s="395">
        <v>1</v>
      </c>
      <c r="BB687" s="396" t="s">
        <v>861</v>
      </c>
      <c r="BC687" t="str">
        <f t="shared" si="101"/>
        <v>RGT</v>
      </c>
      <c r="BD687" t="str">
        <f t="shared" si="102"/>
        <v>NAoMe_initial_final_stage_tum_grp</v>
      </c>
      <c r="BE687" s="397" t="s">
        <v>862</v>
      </c>
      <c r="BF687" t="str">
        <f t="shared" si="103"/>
        <v>Stage 4</v>
      </c>
      <c r="BG687">
        <f t="shared" si="104"/>
        <v>61</v>
      </c>
      <c r="BH687" s="398">
        <f t="shared" si="105"/>
        <v>0.71764999628067017</v>
      </c>
      <c r="BO687" s="33"/>
    </row>
    <row r="688" spans="1:67">
      <c r="A688" s="316" t="s">
        <v>27</v>
      </c>
      <c r="B688" t="s">
        <v>380</v>
      </c>
      <c r="C688" t="s">
        <v>910</v>
      </c>
      <c r="D688" t="s">
        <v>314</v>
      </c>
      <c r="E688" s="316" t="s">
        <v>49</v>
      </c>
      <c r="F688" s="316" t="s">
        <v>50</v>
      </c>
      <c r="G688" s="316" t="s">
        <v>431</v>
      </c>
      <c r="H688" s="316" t="s">
        <v>432</v>
      </c>
      <c r="I688" s="316" t="s">
        <v>658</v>
      </c>
      <c r="J688" s="316" t="s">
        <v>345</v>
      </c>
      <c r="K688" s="36">
        <v>85</v>
      </c>
      <c r="L688" s="317">
        <v>1</v>
      </c>
      <c r="M688" s="317"/>
      <c r="N688" s="36">
        <v>1260</v>
      </c>
      <c r="O688" s="317">
        <v>1</v>
      </c>
      <c r="P688" s="317"/>
      <c r="Q688" s="36">
        <v>9972</v>
      </c>
      <c r="R688" s="317">
        <v>1</v>
      </c>
      <c r="S688" s="317"/>
      <c r="T688" t="s">
        <v>380</v>
      </c>
      <c r="BA688" s="395">
        <v>1</v>
      </c>
      <c r="BB688" s="396" t="s">
        <v>861</v>
      </c>
      <c r="BC688" t="str">
        <f t="shared" si="101"/>
        <v>RGT</v>
      </c>
      <c r="BD688" t="str">
        <f t="shared" si="102"/>
        <v>NAoMe_initial_final_who_ps</v>
      </c>
      <c r="BE688" s="397" t="s">
        <v>862</v>
      </c>
      <c r="BF688" t="str">
        <f t="shared" si="103"/>
        <v>Not recorded</v>
      </c>
      <c r="BG688">
        <f t="shared" si="104"/>
        <v>85</v>
      </c>
      <c r="BH688" s="398">
        <f t="shared" si="105"/>
        <v>1</v>
      </c>
      <c r="BO688" s="33"/>
    </row>
    <row r="689" spans="1:67">
      <c r="A689" s="316" t="s">
        <v>27</v>
      </c>
      <c r="B689" t="s">
        <v>380</v>
      </c>
      <c r="C689" t="s">
        <v>910</v>
      </c>
      <c r="D689" t="s">
        <v>314</v>
      </c>
      <c r="E689" s="316" t="s">
        <v>49</v>
      </c>
      <c r="F689" s="316" t="s">
        <v>50</v>
      </c>
      <c r="G689" s="316" t="s">
        <v>431</v>
      </c>
      <c r="H689" s="316" t="s">
        <v>432</v>
      </c>
      <c r="I689" s="316" t="s">
        <v>291</v>
      </c>
      <c r="J689" s="316" t="s">
        <v>313</v>
      </c>
      <c r="K689" s="36">
        <v>83</v>
      </c>
      <c r="L689" s="317">
        <v>0.97646999359130859</v>
      </c>
      <c r="M689" s="317"/>
      <c r="N689" s="36">
        <v>1238</v>
      </c>
      <c r="O689" s="317">
        <v>0.98254001140594482</v>
      </c>
      <c r="P689" s="317"/>
      <c r="Q689" s="36">
        <v>9846</v>
      </c>
      <c r="R689" s="317">
        <v>0.98736000061035156</v>
      </c>
      <c r="S689" s="317"/>
      <c r="T689" t="s">
        <v>380</v>
      </c>
      <c r="BA689" s="395">
        <v>1</v>
      </c>
      <c r="BB689" s="396" t="s">
        <v>861</v>
      </c>
      <c r="BC689" t="str">
        <f t="shared" si="101"/>
        <v>RGT</v>
      </c>
      <c r="BD689" t="str">
        <f t="shared" si="102"/>
        <v>NAoMe_initial_gender</v>
      </c>
      <c r="BE689" s="397" t="s">
        <v>862</v>
      </c>
      <c r="BF689" t="str">
        <f t="shared" si="103"/>
        <v>Female</v>
      </c>
      <c r="BG689">
        <f t="shared" si="104"/>
        <v>83</v>
      </c>
      <c r="BH689" s="398">
        <f t="shared" si="105"/>
        <v>0.97646999359130859</v>
      </c>
      <c r="BO689" s="33"/>
    </row>
    <row r="690" spans="1:67">
      <c r="A690" s="316" t="s">
        <v>27</v>
      </c>
      <c r="B690" t="s">
        <v>380</v>
      </c>
      <c r="C690" t="s">
        <v>910</v>
      </c>
      <c r="D690" t="s">
        <v>314</v>
      </c>
      <c r="E690" s="316" t="s">
        <v>49</v>
      </c>
      <c r="F690" s="316" t="s">
        <v>50</v>
      </c>
      <c r="G690" s="316" t="s">
        <v>431</v>
      </c>
      <c r="H690" s="316" t="s">
        <v>432</v>
      </c>
      <c r="I690" s="316" t="s">
        <v>291</v>
      </c>
      <c r="J690" s="316" t="s">
        <v>293</v>
      </c>
      <c r="K690" s="36">
        <v>2</v>
      </c>
      <c r="L690" s="317">
        <v>2.3530000820755959E-2</v>
      </c>
      <c r="M690" s="317"/>
      <c r="N690" s="36">
        <v>22</v>
      </c>
      <c r="O690" s="317">
        <v>1.7459999769926071E-2</v>
      </c>
      <c r="P690" s="317"/>
      <c r="Q690" s="36">
        <v>126</v>
      </c>
      <c r="R690" s="317">
        <v>1.264000032097101E-2</v>
      </c>
      <c r="S690" s="317"/>
      <c r="T690" t="s">
        <v>380</v>
      </c>
      <c r="BA690" s="395">
        <v>1</v>
      </c>
      <c r="BB690" s="396" t="s">
        <v>861</v>
      </c>
      <c r="BC690" t="str">
        <f t="shared" si="101"/>
        <v>RGT</v>
      </c>
      <c r="BD690" t="str">
        <f t="shared" si="102"/>
        <v>NAoMe_initial_gender</v>
      </c>
      <c r="BE690" s="397" t="s">
        <v>862</v>
      </c>
      <c r="BF690" t="str">
        <f t="shared" si="103"/>
        <v>Male</v>
      </c>
      <c r="BG690">
        <f t="shared" si="104"/>
        <v>2</v>
      </c>
      <c r="BH690" s="398">
        <f t="shared" si="105"/>
        <v>2.3530000820755959E-2</v>
      </c>
      <c r="BO690" s="33"/>
    </row>
    <row r="691" spans="1:67">
      <c r="A691" s="316" t="s">
        <v>27</v>
      </c>
      <c r="B691" t="s">
        <v>380</v>
      </c>
      <c r="C691" t="s">
        <v>910</v>
      </c>
      <c r="D691" t="s">
        <v>314</v>
      </c>
      <c r="E691" s="316" t="s">
        <v>49</v>
      </c>
      <c r="F691" s="316" t="s">
        <v>50</v>
      </c>
      <c r="G691" s="316" t="s">
        <v>431</v>
      </c>
      <c r="H691" s="316" t="s">
        <v>432</v>
      </c>
      <c r="I691" s="316" t="s">
        <v>659</v>
      </c>
      <c r="J691" s="316" t="s">
        <v>294</v>
      </c>
      <c r="K691" s="36">
        <v>2</v>
      </c>
      <c r="L691" s="317">
        <v>2.3530000820755959E-2</v>
      </c>
      <c r="M691" s="317">
        <v>2.3530000820755959E-2</v>
      </c>
      <c r="N691" s="36">
        <v>121</v>
      </c>
      <c r="O691" s="317">
        <v>9.6029996871948242E-2</v>
      </c>
      <c r="P691" s="317">
        <v>9.6029996871948242E-2</v>
      </c>
      <c r="Q691" s="36">
        <v>1800</v>
      </c>
      <c r="R691" s="317">
        <v>0.18050999939441681</v>
      </c>
      <c r="S691" s="317">
        <v>0.18050999939441681</v>
      </c>
      <c r="T691" t="s">
        <v>380</v>
      </c>
      <c r="BA691" s="395">
        <v>1</v>
      </c>
      <c r="BB691" s="396" t="s">
        <v>861</v>
      </c>
      <c r="BC691" t="str">
        <f t="shared" si="101"/>
        <v>RGT</v>
      </c>
      <c r="BD691" t="str">
        <f t="shared" si="102"/>
        <v>NAoMe_initial_imd_2019</v>
      </c>
      <c r="BE691" s="397" t="s">
        <v>862</v>
      </c>
      <c r="BF691" t="str">
        <f t="shared" si="103"/>
        <v>1 - most deprived</v>
      </c>
      <c r="BG691">
        <f t="shared" si="104"/>
        <v>2</v>
      </c>
      <c r="BH691" s="398">
        <f t="shared" si="105"/>
        <v>2.3530000820755959E-2</v>
      </c>
      <c r="BO691" s="33"/>
    </row>
    <row r="692" spans="1:67">
      <c r="A692" s="316" t="s">
        <v>27</v>
      </c>
      <c r="B692" t="s">
        <v>380</v>
      </c>
      <c r="C692" t="s">
        <v>910</v>
      </c>
      <c r="D692" t="s">
        <v>314</v>
      </c>
      <c r="E692" s="316" t="s">
        <v>49</v>
      </c>
      <c r="F692" s="316" t="s">
        <v>50</v>
      </c>
      <c r="G692" s="316" t="s">
        <v>431</v>
      </c>
      <c r="H692" s="316" t="s">
        <v>432</v>
      </c>
      <c r="I692" s="316" t="s">
        <v>659</v>
      </c>
      <c r="J692" s="316" t="s">
        <v>15</v>
      </c>
      <c r="K692" s="36">
        <v>6</v>
      </c>
      <c r="L692" s="317">
        <v>7.0589996874332428E-2</v>
      </c>
      <c r="M692" s="317">
        <v>7.0589996874332428E-2</v>
      </c>
      <c r="N692" s="36">
        <v>249</v>
      </c>
      <c r="O692" s="317">
        <v>0.19762000441551211</v>
      </c>
      <c r="P692" s="317">
        <v>0.19762000441551211</v>
      </c>
      <c r="Q692" s="36">
        <v>2036</v>
      </c>
      <c r="R692" s="317">
        <v>0.20417000353336329</v>
      </c>
      <c r="S692" s="317">
        <v>0.20417000353336329</v>
      </c>
      <c r="T692" t="s">
        <v>380</v>
      </c>
      <c r="BA692" s="395">
        <v>1</v>
      </c>
      <c r="BB692" s="396" t="s">
        <v>861</v>
      </c>
      <c r="BC692" t="str">
        <f t="shared" si="101"/>
        <v>RGT</v>
      </c>
      <c r="BD692" t="str">
        <f t="shared" si="102"/>
        <v>NAoMe_initial_imd_2019</v>
      </c>
      <c r="BE692" s="397" t="s">
        <v>862</v>
      </c>
      <c r="BF692" t="str">
        <f t="shared" si="103"/>
        <v>2</v>
      </c>
      <c r="BG692">
        <f t="shared" si="104"/>
        <v>6</v>
      </c>
      <c r="BH692" s="398">
        <f t="shared" si="105"/>
        <v>7.0589996874332428E-2</v>
      </c>
      <c r="BO692" s="33"/>
    </row>
    <row r="693" spans="1:67">
      <c r="A693" s="316" t="s">
        <v>27</v>
      </c>
      <c r="B693" t="s">
        <v>380</v>
      </c>
      <c r="C693" t="s">
        <v>910</v>
      </c>
      <c r="D693" t="s">
        <v>314</v>
      </c>
      <c r="E693" s="316" t="s">
        <v>49</v>
      </c>
      <c r="F693" s="316" t="s">
        <v>50</v>
      </c>
      <c r="G693" s="316" t="s">
        <v>431</v>
      </c>
      <c r="H693" s="316" t="s">
        <v>432</v>
      </c>
      <c r="I693" s="316" t="s">
        <v>659</v>
      </c>
      <c r="J693" s="316" t="s">
        <v>16</v>
      </c>
      <c r="K693" s="36">
        <v>21</v>
      </c>
      <c r="L693" s="317">
        <v>0.24706000089645391</v>
      </c>
      <c r="M693" s="317">
        <v>0.24706000089645391</v>
      </c>
      <c r="N693" s="36">
        <v>347</v>
      </c>
      <c r="O693" s="317">
        <v>0.27540001273155212</v>
      </c>
      <c r="P693" s="317">
        <v>0.27540001273155212</v>
      </c>
      <c r="Q693" s="36">
        <v>2085</v>
      </c>
      <c r="R693" s="317">
        <v>0.20908999443054199</v>
      </c>
      <c r="S693" s="317">
        <v>0.20908999443054199</v>
      </c>
      <c r="T693" t="s">
        <v>380</v>
      </c>
      <c r="BA693" s="395">
        <v>1</v>
      </c>
      <c r="BB693" s="396" t="s">
        <v>861</v>
      </c>
      <c r="BC693" t="str">
        <f t="shared" si="101"/>
        <v>RGT</v>
      </c>
      <c r="BD693" t="str">
        <f t="shared" si="102"/>
        <v>NAoMe_initial_imd_2019</v>
      </c>
      <c r="BE693" s="397" t="s">
        <v>862</v>
      </c>
      <c r="BF693" t="str">
        <f t="shared" si="103"/>
        <v>3</v>
      </c>
      <c r="BG693">
        <f t="shared" si="104"/>
        <v>21</v>
      </c>
      <c r="BH693" s="398">
        <f t="shared" si="105"/>
        <v>0.24706000089645391</v>
      </c>
      <c r="BO693" s="33"/>
    </row>
    <row r="694" spans="1:67">
      <c r="A694" s="316" t="s">
        <v>27</v>
      </c>
      <c r="B694" t="s">
        <v>380</v>
      </c>
      <c r="C694" t="s">
        <v>910</v>
      </c>
      <c r="D694" t="s">
        <v>314</v>
      </c>
      <c r="E694" s="316" t="s">
        <v>49</v>
      </c>
      <c r="F694" s="316" t="s">
        <v>50</v>
      </c>
      <c r="G694" s="316" t="s">
        <v>431</v>
      </c>
      <c r="H694" s="316" t="s">
        <v>432</v>
      </c>
      <c r="I694" s="316" t="s">
        <v>659</v>
      </c>
      <c r="J694" s="316" t="s">
        <v>17</v>
      </c>
      <c r="K694" s="36">
        <v>26</v>
      </c>
      <c r="L694" s="317">
        <v>0.30588001012802118</v>
      </c>
      <c r="M694" s="317">
        <v>0.30588001012802118</v>
      </c>
      <c r="N694" s="36">
        <v>246</v>
      </c>
      <c r="O694" s="317">
        <v>0.1952400058507919</v>
      </c>
      <c r="P694" s="317">
        <v>0.1952400058507919</v>
      </c>
      <c r="Q694" s="36">
        <v>2024</v>
      </c>
      <c r="R694" s="317">
        <v>0.2029699981212616</v>
      </c>
      <c r="S694" s="317">
        <v>0.2029699981212616</v>
      </c>
      <c r="T694" t="s">
        <v>380</v>
      </c>
      <c r="BA694" s="395">
        <v>1</v>
      </c>
      <c r="BB694" s="396" t="s">
        <v>861</v>
      </c>
      <c r="BC694" t="str">
        <f t="shared" si="101"/>
        <v>RGT</v>
      </c>
      <c r="BD694" t="str">
        <f t="shared" si="102"/>
        <v>NAoMe_initial_imd_2019</v>
      </c>
      <c r="BE694" s="397" t="s">
        <v>862</v>
      </c>
      <c r="BF694" t="str">
        <f t="shared" si="103"/>
        <v>4</v>
      </c>
      <c r="BG694">
        <f t="shared" si="104"/>
        <v>26</v>
      </c>
      <c r="BH694" s="398">
        <f t="shared" si="105"/>
        <v>0.30588001012802118</v>
      </c>
      <c r="BO694" s="33"/>
    </row>
    <row r="695" spans="1:67">
      <c r="A695" s="316" t="s">
        <v>27</v>
      </c>
      <c r="B695" t="s">
        <v>380</v>
      </c>
      <c r="C695" t="s">
        <v>910</v>
      </c>
      <c r="D695" t="s">
        <v>314</v>
      </c>
      <c r="E695" s="316" t="s">
        <v>49</v>
      </c>
      <c r="F695" s="316" t="s">
        <v>50</v>
      </c>
      <c r="G695" s="316" t="s">
        <v>431</v>
      </c>
      <c r="H695" s="316" t="s">
        <v>432</v>
      </c>
      <c r="I695" s="316" t="s">
        <v>659</v>
      </c>
      <c r="J695" s="316" t="s">
        <v>295</v>
      </c>
      <c r="K695" s="36">
        <v>30</v>
      </c>
      <c r="L695" s="317">
        <v>0.35293999314308172</v>
      </c>
      <c r="M695" s="317">
        <v>0.35293999314308172</v>
      </c>
      <c r="N695" s="36">
        <v>297</v>
      </c>
      <c r="O695" s="317">
        <v>0.23570999503135681</v>
      </c>
      <c r="P695" s="317">
        <v>0.23570999503135681</v>
      </c>
      <c r="Q695" s="36">
        <v>2027</v>
      </c>
      <c r="R695" s="317">
        <v>0.2032700031995773</v>
      </c>
      <c r="S695" s="317">
        <v>0.2032700031995773</v>
      </c>
      <c r="T695" t="s">
        <v>380</v>
      </c>
      <c r="BA695" s="395">
        <v>1</v>
      </c>
      <c r="BB695" s="396" t="s">
        <v>861</v>
      </c>
      <c r="BC695" t="str">
        <f t="shared" si="101"/>
        <v>RGT</v>
      </c>
      <c r="BD695" t="str">
        <f t="shared" si="102"/>
        <v>NAoMe_initial_imd_2019</v>
      </c>
      <c r="BE695" s="397" t="s">
        <v>862</v>
      </c>
      <c r="BF695" t="str">
        <f t="shared" si="103"/>
        <v>5 - least deprived</v>
      </c>
      <c r="BG695">
        <f t="shared" si="104"/>
        <v>30</v>
      </c>
      <c r="BH695" s="398">
        <f t="shared" si="105"/>
        <v>0.35293999314308172</v>
      </c>
      <c r="BO695" s="33"/>
    </row>
    <row r="696" spans="1:67">
      <c r="A696" s="316" t="s">
        <v>27</v>
      </c>
      <c r="B696" t="s">
        <v>380</v>
      </c>
      <c r="C696" t="s">
        <v>910</v>
      </c>
      <c r="D696" t="s">
        <v>314</v>
      </c>
      <c r="E696" s="316" t="s">
        <v>49</v>
      </c>
      <c r="F696" s="316" t="s">
        <v>50</v>
      </c>
      <c r="G696" s="316" t="s">
        <v>431</v>
      </c>
      <c r="H696" s="316" t="s">
        <v>432</v>
      </c>
      <c r="I696" s="316" t="s">
        <v>659</v>
      </c>
      <c r="J696" s="316" t="s">
        <v>260</v>
      </c>
      <c r="K696" s="36">
        <v>0</v>
      </c>
      <c r="L696" s="317">
        <v>0</v>
      </c>
      <c r="M696" s="317"/>
      <c r="N696" s="36">
        <v>0</v>
      </c>
      <c r="O696" s="317">
        <v>0</v>
      </c>
      <c r="P696" s="317"/>
      <c r="Q696" s="36">
        <v>0</v>
      </c>
      <c r="R696" s="317">
        <v>0</v>
      </c>
      <c r="S696" s="317"/>
      <c r="T696" t="s">
        <v>380</v>
      </c>
      <c r="BA696" s="395">
        <v>1</v>
      </c>
      <c r="BB696" s="396" t="s">
        <v>861</v>
      </c>
      <c r="BC696" t="str">
        <f t="shared" si="101"/>
        <v>RGT</v>
      </c>
      <c r="BD696" t="str">
        <f t="shared" si="102"/>
        <v>NAoMe_initial_imd_2019</v>
      </c>
      <c r="BE696" s="397" t="s">
        <v>862</v>
      </c>
      <c r="BF696" t="str">
        <f t="shared" si="103"/>
        <v>Unknown</v>
      </c>
      <c r="BG696">
        <f t="shared" si="104"/>
        <v>0</v>
      </c>
      <c r="BH696" s="398">
        <f t="shared" si="105"/>
        <v>0</v>
      </c>
      <c r="BO696" s="33"/>
    </row>
    <row r="697" spans="1:67">
      <c r="A697" s="316" t="s">
        <v>27</v>
      </c>
      <c r="B697" t="s">
        <v>380</v>
      </c>
      <c r="C697" t="s">
        <v>910</v>
      </c>
      <c r="D697" t="s">
        <v>314</v>
      </c>
      <c r="E697" s="316" t="s">
        <v>49</v>
      </c>
      <c r="F697" s="316" t="s">
        <v>50</v>
      </c>
      <c r="G697" s="316" t="s">
        <v>431</v>
      </c>
      <c r="H697" s="316" t="s">
        <v>432</v>
      </c>
      <c r="I697" s="316" t="s">
        <v>296</v>
      </c>
      <c r="J697" s="316" t="s">
        <v>297</v>
      </c>
      <c r="K697" s="36">
        <v>52</v>
      </c>
      <c r="L697" s="317">
        <v>0.61176002025604248</v>
      </c>
      <c r="M697" s="317">
        <v>0.64197999238967896</v>
      </c>
      <c r="N697" s="36">
        <v>712</v>
      </c>
      <c r="O697" s="317">
        <v>0.56507998704910278</v>
      </c>
      <c r="P697" s="317">
        <v>0.5807499885559082</v>
      </c>
      <c r="Q697" s="36">
        <v>5528</v>
      </c>
      <c r="R697" s="317">
        <v>0.55435001850128174</v>
      </c>
      <c r="S697" s="317">
        <v>0.56936997175216675</v>
      </c>
      <c r="T697" t="s">
        <v>380</v>
      </c>
      <c r="BA697" s="395">
        <v>1</v>
      </c>
      <c r="BB697" s="396" t="s">
        <v>861</v>
      </c>
      <c r="BC697" t="str">
        <f t="shared" si="101"/>
        <v>RGT</v>
      </c>
      <c r="BD697" t="str">
        <f t="shared" si="102"/>
        <v>NAoMe_initial_scarf_731_grp</v>
      </c>
      <c r="BE697" s="397" t="s">
        <v>862</v>
      </c>
      <c r="BF697" t="str">
        <f t="shared" si="103"/>
        <v>Fit</v>
      </c>
      <c r="BG697">
        <f t="shared" si="104"/>
        <v>52</v>
      </c>
      <c r="BH697" s="398">
        <f t="shared" si="105"/>
        <v>0.61176002025604248</v>
      </c>
      <c r="BO697" s="33"/>
    </row>
    <row r="698" spans="1:67">
      <c r="A698" s="316" t="s">
        <v>27</v>
      </c>
      <c r="B698" t="s">
        <v>380</v>
      </c>
      <c r="C698" t="s">
        <v>910</v>
      </c>
      <c r="D698" t="s">
        <v>314</v>
      </c>
      <c r="E698" s="316" t="s">
        <v>49</v>
      </c>
      <c r="F698" s="316" t="s">
        <v>50</v>
      </c>
      <c r="G698" s="316" t="s">
        <v>431</v>
      </c>
      <c r="H698" s="316" t="s">
        <v>432</v>
      </c>
      <c r="I698" s="316" t="s">
        <v>296</v>
      </c>
      <c r="J698" s="316" t="s">
        <v>298</v>
      </c>
      <c r="K698" s="36">
        <v>11</v>
      </c>
      <c r="L698" s="317">
        <v>0.12940999865531921</v>
      </c>
      <c r="M698" s="317">
        <v>0.1358000040054321</v>
      </c>
      <c r="N698" s="36">
        <v>189</v>
      </c>
      <c r="O698" s="317">
        <v>0.15000000596046451</v>
      </c>
      <c r="P698" s="317">
        <v>0.15415999293327329</v>
      </c>
      <c r="Q698" s="36">
        <v>1492</v>
      </c>
      <c r="R698" s="317">
        <v>0.149619996547699</v>
      </c>
      <c r="S698" s="317">
        <v>0.153669998049736</v>
      </c>
      <c r="T698" t="s">
        <v>380</v>
      </c>
      <c r="BA698" s="395">
        <v>1</v>
      </c>
      <c r="BB698" s="396" t="s">
        <v>861</v>
      </c>
      <c r="BC698" t="str">
        <f t="shared" si="101"/>
        <v>RGT</v>
      </c>
      <c r="BD698" t="str">
        <f t="shared" si="102"/>
        <v>NAoMe_initial_scarf_731_grp</v>
      </c>
      <c r="BE698" s="397" t="s">
        <v>862</v>
      </c>
      <c r="BF698" t="str">
        <f t="shared" si="103"/>
        <v>Mild frailty</v>
      </c>
      <c r="BG698">
        <f t="shared" si="104"/>
        <v>11</v>
      </c>
      <c r="BH698" s="398">
        <f t="shared" si="105"/>
        <v>0.12940999865531921</v>
      </c>
      <c r="BO698" s="33"/>
    </row>
    <row r="699" spans="1:67">
      <c r="A699" s="316" t="s">
        <v>27</v>
      </c>
      <c r="B699" t="s">
        <v>380</v>
      </c>
      <c r="C699" t="s">
        <v>910</v>
      </c>
      <c r="D699" t="s">
        <v>314</v>
      </c>
      <c r="E699" s="316" t="s">
        <v>49</v>
      </c>
      <c r="F699" s="316" t="s">
        <v>50</v>
      </c>
      <c r="G699" s="316" t="s">
        <v>431</v>
      </c>
      <c r="H699" s="316" t="s">
        <v>432</v>
      </c>
      <c r="I699" s="316" t="s">
        <v>296</v>
      </c>
      <c r="J699" s="316" t="s">
        <v>299</v>
      </c>
      <c r="K699" s="36">
        <v>11</v>
      </c>
      <c r="L699" s="317">
        <v>0.12940999865531921</v>
      </c>
      <c r="M699" s="317">
        <v>0.1358000040054321</v>
      </c>
      <c r="N699" s="36">
        <v>188</v>
      </c>
      <c r="O699" s="317">
        <v>0.14921000599861151</v>
      </c>
      <c r="P699" s="317">
        <v>0.1533399969339371</v>
      </c>
      <c r="Q699" s="36">
        <v>1470</v>
      </c>
      <c r="R699" s="317">
        <v>0.1474100053310394</v>
      </c>
      <c r="S699" s="317">
        <v>0.1514099985361099</v>
      </c>
      <c r="T699" t="s">
        <v>380</v>
      </c>
      <c r="BA699" s="395">
        <v>1</v>
      </c>
      <c r="BB699" s="396" t="s">
        <v>861</v>
      </c>
      <c r="BC699" t="str">
        <f t="shared" si="101"/>
        <v>RGT</v>
      </c>
      <c r="BD699" t="str">
        <f t="shared" si="102"/>
        <v>NAoMe_initial_scarf_731_grp</v>
      </c>
      <c r="BE699" s="397" t="s">
        <v>862</v>
      </c>
      <c r="BF699" t="str">
        <f t="shared" si="103"/>
        <v>Moderate frailty</v>
      </c>
      <c r="BG699">
        <f t="shared" si="104"/>
        <v>11</v>
      </c>
      <c r="BH699" s="398">
        <f t="shared" si="105"/>
        <v>0.12940999865531921</v>
      </c>
      <c r="BO699" s="33"/>
    </row>
    <row r="700" spans="1:67">
      <c r="A700" s="316" t="s">
        <v>27</v>
      </c>
      <c r="B700" t="s">
        <v>380</v>
      </c>
      <c r="C700" t="s">
        <v>910</v>
      </c>
      <c r="D700" t="s">
        <v>314</v>
      </c>
      <c r="E700" s="316" t="s">
        <v>49</v>
      </c>
      <c r="F700" s="316" t="s">
        <v>50</v>
      </c>
      <c r="G700" s="316" t="s">
        <v>431</v>
      </c>
      <c r="H700" s="316" t="s">
        <v>432</v>
      </c>
      <c r="I700" s="316" t="s">
        <v>296</v>
      </c>
      <c r="J700" s="316" t="s">
        <v>353</v>
      </c>
      <c r="K700" s="36">
        <v>4</v>
      </c>
      <c r="L700" s="317">
        <v>4.7060001641511917E-2</v>
      </c>
      <c r="M700" s="317"/>
      <c r="N700" s="36">
        <v>34</v>
      </c>
      <c r="O700" s="317">
        <v>2.6979999616742131E-2</v>
      </c>
      <c r="P700" s="317"/>
      <c r="Q700" s="36">
        <v>263</v>
      </c>
      <c r="R700" s="317">
        <v>2.6370000094175339E-2</v>
      </c>
      <c r="S700" s="317"/>
      <c r="T700" t="s">
        <v>380</v>
      </c>
      <c r="BA700" s="395">
        <v>1</v>
      </c>
      <c r="BB700" s="396" t="s">
        <v>861</v>
      </c>
      <c r="BC700" t="str">
        <f t="shared" si="101"/>
        <v>RGT</v>
      </c>
      <c r="BD700" t="str">
        <f t="shared" si="102"/>
        <v>NAoMe_initial_scarf_731_grp</v>
      </c>
      <c r="BE700" s="397" t="s">
        <v>862</v>
      </c>
      <c r="BF700" t="str">
        <f t="shared" si="103"/>
        <v>Not in HESAPC</v>
      </c>
      <c r="BG700">
        <f t="shared" si="104"/>
        <v>4</v>
      </c>
      <c r="BH700" s="398">
        <f t="shared" si="105"/>
        <v>4.7060001641511917E-2</v>
      </c>
      <c r="BO700" s="33"/>
    </row>
    <row r="701" spans="1:67">
      <c r="A701" s="316" t="s">
        <v>27</v>
      </c>
      <c r="B701" t="s">
        <v>380</v>
      </c>
      <c r="C701" t="s">
        <v>910</v>
      </c>
      <c r="D701" t="s">
        <v>314</v>
      </c>
      <c r="E701" s="316" t="s">
        <v>49</v>
      </c>
      <c r="F701" s="316" t="s">
        <v>50</v>
      </c>
      <c r="G701" s="316" t="s">
        <v>431</v>
      </c>
      <c r="H701" s="316" t="s">
        <v>432</v>
      </c>
      <c r="I701" s="316" t="s">
        <v>296</v>
      </c>
      <c r="J701" s="316" t="s">
        <v>300</v>
      </c>
      <c r="K701" s="36">
        <v>7</v>
      </c>
      <c r="L701" s="317">
        <v>8.2350000739097595E-2</v>
      </c>
      <c r="M701" s="317">
        <v>8.6419999599456787E-2</v>
      </c>
      <c r="N701" s="36">
        <v>137</v>
      </c>
      <c r="O701" s="317">
        <v>0.1087300032377243</v>
      </c>
      <c r="P701" s="317">
        <v>0.1117499992251396</v>
      </c>
      <c r="Q701" s="36">
        <v>1219</v>
      </c>
      <c r="R701" s="317">
        <v>0.1222399994730949</v>
      </c>
      <c r="S701" s="317">
        <v>0.12555000185966489</v>
      </c>
      <c r="T701" t="s">
        <v>380</v>
      </c>
      <c r="BA701" s="395">
        <v>1</v>
      </c>
      <c r="BB701" s="396" t="s">
        <v>861</v>
      </c>
      <c r="BC701" t="str">
        <f t="shared" si="101"/>
        <v>RGT</v>
      </c>
      <c r="BD701" t="str">
        <f t="shared" si="102"/>
        <v>NAoMe_initial_scarf_731_grp</v>
      </c>
      <c r="BE701" s="397" t="s">
        <v>862</v>
      </c>
      <c r="BF701" t="str">
        <f t="shared" si="103"/>
        <v>Severe frailty</v>
      </c>
      <c r="BG701">
        <f t="shared" si="104"/>
        <v>7</v>
      </c>
      <c r="BH701" s="398">
        <f t="shared" si="105"/>
        <v>8.2350000739097595E-2</v>
      </c>
      <c r="BO701" s="33"/>
    </row>
    <row r="702" spans="1:67">
      <c r="A702" s="316" t="s">
        <v>27</v>
      </c>
      <c r="B702" t="s">
        <v>401</v>
      </c>
      <c r="C702" t="s">
        <v>910</v>
      </c>
      <c r="D702" t="s">
        <v>314</v>
      </c>
      <c r="E702" s="316" t="s">
        <v>410</v>
      </c>
      <c r="F702" s="316" t="s">
        <v>932</v>
      </c>
      <c r="G702" s="316" t="s">
        <v>426</v>
      </c>
      <c r="H702" s="316" t="s">
        <v>401</v>
      </c>
      <c r="I702" s="316" t="s">
        <v>310</v>
      </c>
      <c r="J702" s="316" t="s">
        <v>277</v>
      </c>
      <c r="K702" s="36">
        <v>0</v>
      </c>
      <c r="L702" s="317">
        <v>0</v>
      </c>
      <c r="M702" s="317"/>
      <c r="N702" s="36">
        <v>0</v>
      </c>
      <c r="O702" s="317">
        <v>0</v>
      </c>
      <c r="P702" s="317"/>
      <c r="Q702" s="36">
        <v>0</v>
      </c>
      <c r="R702" s="317">
        <v>0</v>
      </c>
      <c r="S702" s="317"/>
      <c r="T702" t="s">
        <v>401</v>
      </c>
      <c r="BA702" s="395">
        <v>1</v>
      </c>
      <c r="BB702" s="396" t="s">
        <v>861</v>
      </c>
      <c r="BC702" t="str">
        <f t="shared" si="101"/>
        <v>7A4</v>
      </c>
      <c r="BD702" t="str">
        <f t="shared" si="102"/>
        <v>NAoMe_initial_age_decades_80cap</v>
      </c>
      <c r="BE702" s="397" t="s">
        <v>862</v>
      </c>
      <c r="BF702" t="str">
        <f t="shared" si="103"/>
        <v>18-29 yrs</v>
      </c>
      <c r="BG702">
        <f t="shared" si="104"/>
        <v>0</v>
      </c>
      <c r="BH702" s="398">
        <f t="shared" si="105"/>
        <v>0</v>
      </c>
      <c r="BO702" s="33"/>
    </row>
    <row r="703" spans="1:67">
      <c r="A703" s="316" t="s">
        <v>27</v>
      </c>
      <c r="B703" t="s">
        <v>401</v>
      </c>
      <c r="C703" t="s">
        <v>910</v>
      </c>
      <c r="D703" t="s">
        <v>314</v>
      </c>
      <c r="E703" s="316" t="s">
        <v>410</v>
      </c>
      <c r="F703" s="316" t="s">
        <v>932</v>
      </c>
      <c r="G703" s="316" t="s">
        <v>426</v>
      </c>
      <c r="H703" s="316" t="s">
        <v>401</v>
      </c>
      <c r="I703" s="316" t="s">
        <v>310</v>
      </c>
      <c r="J703" s="316" t="s">
        <v>278</v>
      </c>
      <c r="K703" s="36">
        <v>2</v>
      </c>
      <c r="L703" s="317">
        <v>3.2260000705718987E-2</v>
      </c>
      <c r="M703" s="317"/>
      <c r="N703" s="36">
        <v>10</v>
      </c>
      <c r="O703" s="317">
        <v>2.2879999130964279E-2</v>
      </c>
      <c r="P703" s="317"/>
      <c r="Q703" s="36">
        <v>10</v>
      </c>
      <c r="R703" s="317">
        <v>2.2879999130964279E-2</v>
      </c>
      <c r="S703" s="317"/>
      <c r="T703" t="s">
        <v>401</v>
      </c>
      <c r="BA703" s="395">
        <v>1</v>
      </c>
      <c r="BB703" s="396" t="s">
        <v>861</v>
      </c>
      <c r="BC703" t="str">
        <f t="shared" si="101"/>
        <v>7A4</v>
      </c>
      <c r="BD703" t="str">
        <f t="shared" si="102"/>
        <v>NAoMe_initial_age_decades_80cap</v>
      </c>
      <c r="BE703" s="397" t="s">
        <v>862</v>
      </c>
      <c r="BF703" t="str">
        <f t="shared" si="103"/>
        <v>30-39 yrs</v>
      </c>
      <c r="BG703">
        <f t="shared" si="104"/>
        <v>2</v>
      </c>
      <c r="BH703" s="398">
        <f t="shared" si="105"/>
        <v>3.2260000705718987E-2</v>
      </c>
      <c r="BO703" s="33"/>
    </row>
    <row r="704" spans="1:67">
      <c r="A704" s="316" t="s">
        <v>27</v>
      </c>
      <c r="B704" t="s">
        <v>401</v>
      </c>
      <c r="C704" t="s">
        <v>910</v>
      </c>
      <c r="D704" t="s">
        <v>314</v>
      </c>
      <c r="E704" s="316" t="s">
        <v>410</v>
      </c>
      <c r="F704" s="316" t="s">
        <v>932</v>
      </c>
      <c r="G704" s="316" t="s">
        <v>426</v>
      </c>
      <c r="H704" s="316" t="s">
        <v>401</v>
      </c>
      <c r="I704" s="316" t="s">
        <v>310</v>
      </c>
      <c r="J704" s="316" t="s">
        <v>279</v>
      </c>
      <c r="K704" s="36">
        <v>5</v>
      </c>
      <c r="L704" s="317">
        <v>8.0650001764297485E-2</v>
      </c>
      <c r="M704" s="317"/>
      <c r="N704" s="36">
        <v>40</v>
      </c>
      <c r="O704" s="317">
        <v>9.1530002653598785E-2</v>
      </c>
      <c r="P704" s="317"/>
      <c r="Q704" s="36">
        <v>40</v>
      </c>
      <c r="R704" s="317">
        <v>9.1530002653598785E-2</v>
      </c>
      <c r="S704" s="317"/>
      <c r="T704" t="s">
        <v>401</v>
      </c>
      <c r="BA704" s="395">
        <v>1</v>
      </c>
      <c r="BB704" s="396" t="s">
        <v>861</v>
      </c>
      <c r="BC704" t="str">
        <f t="shared" si="101"/>
        <v>7A4</v>
      </c>
      <c r="BD704" t="str">
        <f t="shared" si="102"/>
        <v>NAoMe_initial_age_decades_80cap</v>
      </c>
      <c r="BE704" s="397" t="s">
        <v>862</v>
      </c>
      <c r="BF704" t="str">
        <f t="shared" si="103"/>
        <v>40-49 yrs</v>
      </c>
      <c r="BG704">
        <f t="shared" si="104"/>
        <v>5</v>
      </c>
      <c r="BH704" s="398">
        <f t="shared" si="105"/>
        <v>8.0650001764297485E-2</v>
      </c>
      <c r="BO704" s="33"/>
    </row>
    <row r="705" spans="1:67">
      <c r="A705" s="316" t="s">
        <v>27</v>
      </c>
      <c r="B705" t="s">
        <v>401</v>
      </c>
      <c r="C705" t="s">
        <v>910</v>
      </c>
      <c r="D705" t="s">
        <v>314</v>
      </c>
      <c r="E705" s="316" t="s">
        <v>410</v>
      </c>
      <c r="F705" s="316" t="s">
        <v>932</v>
      </c>
      <c r="G705" s="316" t="s">
        <v>426</v>
      </c>
      <c r="H705" s="316" t="s">
        <v>401</v>
      </c>
      <c r="I705" s="316" t="s">
        <v>310</v>
      </c>
      <c r="J705" s="316" t="s">
        <v>280</v>
      </c>
      <c r="K705" s="36">
        <v>7</v>
      </c>
      <c r="L705" s="317">
        <v>0.1128999963402748</v>
      </c>
      <c r="M705" s="317"/>
      <c r="N705" s="36">
        <v>84</v>
      </c>
      <c r="O705" s="317">
        <v>0.19222000241279599</v>
      </c>
      <c r="P705" s="317"/>
      <c r="Q705" s="36">
        <v>84</v>
      </c>
      <c r="R705" s="317">
        <v>0.19222000241279599</v>
      </c>
      <c r="S705" s="317"/>
      <c r="T705" t="s">
        <v>401</v>
      </c>
      <c r="BA705" s="395">
        <v>1</v>
      </c>
      <c r="BB705" s="396" t="s">
        <v>861</v>
      </c>
      <c r="BC705" t="str">
        <f t="shared" si="101"/>
        <v>7A4</v>
      </c>
      <c r="BD705" t="str">
        <f t="shared" si="102"/>
        <v>NAoMe_initial_age_decades_80cap</v>
      </c>
      <c r="BE705" s="397" t="s">
        <v>862</v>
      </c>
      <c r="BF705" t="str">
        <f t="shared" si="103"/>
        <v>50-59 yrs</v>
      </c>
      <c r="BG705">
        <f t="shared" si="104"/>
        <v>7</v>
      </c>
      <c r="BH705" s="398">
        <f t="shared" si="105"/>
        <v>0.1128999963402748</v>
      </c>
      <c r="BO705" s="33"/>
    </row>
    <row r="706" spans="1:67">
      <c r="A706" s="316" t="s">
        <v>27</v>
      </c>
      <c r="B706" t="s">
        <v>401</v>
      </c>
      <c r="C706" t="s">
        <v>910</v>
      </c>
      <c r="D706" t="s">
        <v>314</v>
      </c>
      <c r="E706" s="316" t="s">
        <v>410</v>
      </c>
      <c r="F706" s="316" t="s">
        <v>932</v>
      </c>
      <c r="G706" s="316" t="s">
        <v>426</v>
      </c>
      <c r="H706" s="316" t="s">
        <v>401</v>
      </c>
      <c r="I706" s="316" t="s">
        <v>310</v>
      </c>
      <c r="J706" s="316" t="s">
        <v>281</v>
      </c>
      <c r="K706" s="36">
        <v>15</v>
      </c>
      <c r="L706" s="317">
        <v>0.24194000661373141</v>
      </c>
      <c r="M706" s="317"/>
      <c r="N706" s="36">
        <v>77</v>
      </c>
      <c r="O706" s="317">
        <v>0.17620000243186951</v>
      </c>
      <c r="P706" s="317"/>
      <c r="Q706" s="36">
        <v>77</v>
      </c>
      <c r="R706" s="317">
        <v>0.17620000243186951</v>
      </c>
      <c r="S706" s="317"/>
      <c r="T706" t="s">
        <v>401</v>
      </c>
      <c r="BA706" s="395">
        <v>1</v>
      </c>
      <c r="BB706" s="396" t="s">
        <v>861</v>
      </c>
      <c r="BC706" t="str">
        <f t="shared" si="101"/>
        <v>7A4</v>
      </c>
      <c r="BD706" t="str">
        <f t="shared" si="102"/>
        <v>NAoMe_initial_age_decades_80cap</v>
      </c>
      <c r="BE706" s="397" t="s">
        <v>862</v>
      </c>
      <c r="BF706" t="str">
        <f t="shared" si="103"/>
        <v>60-69 yrs</v>
      </c>
      <c r="BG706">
        <f t="shared" si="104"/>
        <v>15</v>
      </c>
      <c r="BH706" s="398">
        <f t="shared" si="105"/>
        <v>0.24194000661373141</v>
      </c>
      <c r="BO706" s="33"/>
    </row>
    <row r="707" spans="1:67">
      <c r="A707" s="316" t="s">
        <v>27</v>
      </c>
      <c r="B707" t="s">
        <v>401</v>
      </c>
      <c r="C707" t="s">
        <v>910</v>
      </c>
      <c r="D707" t="s">
        <v>314</v>
      </c>
      <c r="E707" s="316" t="s">
        <v>410</v>
      </c>
      <c r="F707" s="316" t="s">
        <v>932</v>
      </c>
      <c r="G707" s="316" t="s">
        <v>426</v>
      </c>
      <c r="H707" s="316" t="s">
        <v>401</v>
      </c>
      <c r="I707" s="316" t="s">
        <v>310</v>
      </c>
      <c r="J707" s="316" t="s">
        <v>282</v>
      </c>
      <c r="K707" s="36">
        <v>20</v>
      </c>
      <c r="L707" s="317">
        <v>0.3225800096988678</v>
      </c>
      <c r="M707" s="317"/>
      <c r="N707" s="36">
        <v>127</v>
      </c>
      <c r="O707" s="317">
        <v>0.29061999917030329</v>
      </c>
      <c r="P707" s="317"/>
      <c r="Q707" s="36">
        <v>127</v>
      </c>
      <c r="R707" s="317">
        <v>0.29061999917030329</v>
      </c>
      <c r="S707" s="317"/>
      <c r="T707" t="s">
        <v>401</v>
      </c>
      <c r="BA707" s="395">
        <v>1</v>
      </c>
      <c r="BB707" s="396" t="s">
        <v>861</v>
      </c>
      <c r="BC707" t="str">
        <f t="shared" ref="BC707:BC770" si="106">E707</f>
        <v>7A4</v>
      </c>
      <c r="BD707" t="str">
        <f t="shared" ref="BD707:BD770" si="107">(LEFT(A707, LEN(A707)-7))&amp;"_"&amp;I707</f>
        <v>NAoMe_initial_age_decades_80cap</v>
      </c>
      <c r="BE707" s="397" t="s">
        <v>862</v>
      </c>
      <c r="BF707" t="str">
        <f t="shared" ref="BF707:BF770" si="108">J707</f>
        <v>70-79 yrs</v>
      </c>
      <c r="BG707">
        <f t="shared" ref="BG707:BG770" si="109">K707</f>
        <v>20</v>
      </c>
      <c r="BH707" s="398">
        <f t="shared" ref="BH707:BH770" si="110">L707</f>
        <v>0.3225800096988678</v>
      </c>
      <c r="BO707" s="33"/>
    </row>
    <row r="708" spans="1:67">
      <c r="A708" s="316" t="s">
        <v>27</v>
      </c>
      <c r="B708" t="s">
        <v>401</v>
      </c>
      <c r="C708" t="s">
        <v>910</v>
      </c>
      <c r="D708" t="s">
        <v>314</v>
      </c>
      <c r="E708" s="316" t="s">
        <v>410</v>
      </c>
      <c r="F708" s="316" t="s">
        <v>932</v>
      </c>
      <c r="G708" s="316" t="s">
        <v>426</v>
      </c>
      <c r="H708" s="316" t="s">
        <v>401</v>
      </c>
      <c r="I708" s="316" t="s">
        <v>310</v>
      </c>
      <c r="J708" s="316" t="s">
        <v>283</v>
      </c>
      <c r="K708" s="36">
        <v>13</v>
      </c>
      <c r="L708" s="317">
        <v>0.20968000590801239</v>
      </c>
      <c r="M708" s="317"/>
      <c r="N708" s="36">
        <v>99</v>
      </c>
      <c r="O708" s="317">
        <v>0.22653999924659729</v>
      </c>
      <c r="P708" s="317"/>
      <c r="Q708" s="36">
        <v>99</v>
      </c>
      <c r="R708" s="317">
        <v>0.22653999924659729</v>
      </c>
      <c r="S708" s="317"/>
      <c r="T708" t="s">
        <v>401</v>
      </c>
      <c r="BA708" s="395">
        <v>1</v>
      </c>
      <c r="BB708" s="396" t="s">
        <v>861</v>
      </c>
      <c r="BC708" t="str">
        <f t="shared" si="106"/>
        <v>7A4</v>
      </c>
      <c r="BD708" t="str">
        <f t="shared" si="107"/>
        <v>NAoMe_initial_age_decades_80cap</v>
      </c>
      <c r="BE708" s="397" t="s">
        <v>862</v>
      </c>
      <c r="BF708" t="str">
        <f t="shared" si="108"/>
        <v>80+ yrs</v>
      </c>
      <c r="BG708">
        <f t="shared" si="109"/>
        <v>13</v>
      </c>
      <c r="BH708" s="398">
        <f t="shared" si="110"/>
        <v>0.20968000590801239</v>
      </c>
      <c r="BO708" s="33"/>
    </row>
    <row r="709" spans="1:67">
      <c r="A709" s="316" t="s">
        <v>27</v>
      </c>
      <c r="B709" t="s">
        <v>401</v>
      </c>
      <c r="C709" t="s">
        <v>910</v>
      </c>
      <c r="D709" t="s">
        <v>314</v>
      </c>
      <c r="E709" s="316" t="s">
        <v>410</v>
      </c>
      <c r="F709" s="316" t="s">
        <v>932</v>
      </c>
      <c r="G709" s="316" t="s">
        <v>426</v>
      </c>
      <c r="H709" s="316" t="s">
        <v>401</v>
      </c>
      <c r="I709" s="316" t="s">
        <v>341</v>
      </c>
      <c r="J709" s="316" t="s">
        <v>13</v>
      </c>
      <c r="K709" s="36">
        <v>47</v>
      </c>
      <c r="L709" s="317">
        <v>0.75805997848510742</v>
      </c>
      <c r="M709" s="317">
        <v>0.78333002328872681</v>
      </c>
      <c r="N709" s="36">
        <v>334</v>
      </c>
      <c r="O709" s="317">
        <v>0.76429998874664307</v>
      </c>
      <c r="P709" s="317">
        <v>0.77674001455307007</v>
      </c>
      <c r="Q709" s="36">
        <v>334</v>
      </c>
      <c r="R709" s="317">
        <v>0.76429998874664307</v>
      </c>
      <c r="S709" s="317">
        <v>0.77674001455307007</v>
      </c>
      <c r="T709" t="s">
        <v>401</v>
      </c>
      <c r="BA709" s="395">
        <v>1</v>
      </c>
      <c r="BB709" s="396" t="s">
        <v>861</v>
      </c>
      <c r="BC709" t="str">
        <f t="shared" si="106"/>
        <v>7A4</v>
      </c>
      <c r="BD709" t="str">
        <f t="shared" si="107"/>
        <v>NAoMe_initial_ch_score_2cap</v>
      </c>
      <c r="BE709" s="397" t="s">
        <v>862</v>
      </c>
      <c r="BF709" t="str">
        <f t="shared" si="108"/>
        <v>0</v>
      </c>
      <c r="BG709">
        <f t="shared" si="109"/>
        <v>47</v>
      </c>
      <c r="BH709" s="398">
        <f t="shared" si="110"/>
        <v>0.75805997848510742</v>
      </c>
      <c r="BO709" s="33"/>
    </row>
    <row r="710" spans="1:67">
      <c r="A710" s="316" t="s">
        <v>27</v>
      </c>
      <c r="B710" t="s">
        <v>401</v>
      </c>
      <c r="C710" t="s">
        <v>910</v>
      </c>
      <c r="D710" t="s">
        <v>314</v>
      </c>
      <c r="E710" s="316" t="s">
        <v>410</v>
      </c>
      <c r="F710" s="316" t="s">
        <v>932</v>
      </c>
      <c r="G710" s="316" t="s">
        <v>426</v>
      </c>
      <c r="H710" s="316" t="s">
        <v>401</v>
      </c>
      <c r="I710" s="316" t="s">
        <v>341</v>
      </c>
      <c r="J710" s="316" t="s">
        <v>14</v>
      </c>
      <c r="K710" s="36">
        <v>8</v>
      </c>
      <c r="L710" s="317">
        <v>0.1290300041437149</v>
      </c>
      <c r="M710" s="317">
        <v>0.13333000242710111</v>
      </c>
      <c r="N710" s="36">
        <v>59</v>
      </c>
      <c r="O710" s="317">
        <v>0.1350100040435791</v>
      </c>
      <c r="P710" s="317">
        <v>0.1372099965810776</v>
      </c>
      <c r="Q710" s="36">
        <v>59</v>
      </c>
      <c r="R710" s="317">
        <v>0.1350100040435791</v>
      </c>
      <c r="S710" s="317">
        <v>0.1372099965810776</v>
      </c>
      <c r="T710" t="s">
        <v>401</v>
      </c>
      <c r="BA710" s="395">
        <v>1</v>
      </c>
      <c r="BB710" s="396" t="s">
        <v>861</v>
      </c>
      <c r="BC710" t="str">
        <f t="shared" si="106"/>
        <v>7A4</v>
      </c>
      <c r="BD710" t="str">
        <f t="shared" si="107"/>
        <v>NAoMe_initial_ch_score_2cap</v>
      </c>
      <c r="BE710" s="397" t="s">
        <v>862</v>
      </c>
      <c r="BF710" t="str">
        <f t="shared" si="108"/>
        <v>1</v>
      </c>
      <c r="BG710">
        <f t="shared" si="109"/>
        <v>8</v>
      </c>
      <c r="BH710" s="398">
        <f t="shared" si="110"/>
        <v>0.1290300041437149</v>
      </c>
      <c r="BO710" s="33"/>
    </row>
    <row r="711" spans="1:67">
      <c r="A711" s="316" t="s">
        <v>27</v>
      </c>
      <c r="B711" t="s">
        <v>401</v>
      </c>
      <c r="C711" t="s">
        <v>910</v>
      </c>
      <c r="D711" t="s">
        <v>314</v>
      </c>
      <c r="E711" s="316" t="s">
        <v>410</v>
      </c>
      <c r="F711" s="316" t="s">
        <v>932</v>
      </c>
      <c r="G711" s="316" t="s">
        <v>426</v>
      </c>
      <c r="H711" s="316" t="s">
        <v>401</v>
      </c>
      <c r="I711" s="316" t="s">
        <v>341</v>
      </c>
      <c r="J711" s="316" t="s">
        <v>301</v>
      </c>
      <c r="K711" s="36">
        <v>5</v>
      </c>
      <c r="L711" s="317">
        <v>8.0650001764297485E-2</v>
      </c>
      <c r="M711" s="317">
        <v>8.3329997956752777E-2</v>
      </c>
      <c r="N711" s="36">
        <v>37</v>
      </c>
      <c r="O711" s="317">
        <v>8.4669999778270721E-2</v>
      </c>
      <c r="P711" s="317">
        <v>8.6049996316432953E-2</v>
      </c>
      <c r="Q711" s="36">
        <v>37</v>
      </c>
      <c r="R711" s="317">
        <v>8.4669999778270721E-2</v>
      </c>
      <c r="S711" s="317">
        <v>8.6049996316432953E-2</v>
      </c>
      <c r="T711" t="s">
        <v>401</v>
      </c>
      <c r="BA711" s="395">
        <v>1</v>
      </c>
      <c r="BB711" s="396" t="s">
        <v>861</v>
      </c>
      <c r="BC711" t="str">
        <f t="shared" si="106"/>
        <v>7A4</v>
      </c>
      <c r="BD711" t="str">
        <f t="shared" si="107"/>
        <v>NAoMe_initial_ch_score_2cap</v>
      </c>
      <c r="BE711" s="397" t="s">
        <v>862</v>
      </c>
      <c r="BF711" t="str">
        <f t="shared" si="108"/>
        <v>2+</v>
      </c>
      <c r="BG711">
        <f t="shared" si="109"/>
        <v>5</v>
      </c>
      <c r="BH711" s="398">
        <f t="shared" si="110"/>
        <v>8.0650001764297485E-2</v>
      </c>
      <c r="BO711" s="33"/>
    </row>
    <row r="712" spans="1:67">
      <c r="A712" s="316" t="s">
        <v>27</v>
      </c>
      <c r="B712" t="s">
        <v>401</v>
      </c>
      <c r="C712" t="s">
        <v>910</v>
      </c>
      <c r="D712" t="s">
        <v>314</v>
      </c>
      <c r="E712" s="316" t="s">
        <v>410</v>
      </c>
      <c r="F712" s="316" t="s">
        <v>932</v>
      </c>
      <c r="G712" s="316" t="s">
        <v>426</v>
      </c>
      <c r="H712" s="316" t="s">
        <v>401</v>
      </c>
      <c r="I712" s="316" t="s">
        <v>341</v>
      </c>
      <c r="J712" s="316" t="s">
        <v>260</v>
      </c>
      <c r="K712" s="36">
        <v>2</v>
      </c>
      <c r="L712" s="317">
        <v>3.2260000705718987E-2</v>
      </c>
      <c r="M712" s="317"/>
      <c r="N712" s="36">
        <v>7</v>
      </c>
      <c r="O712" s="317">
        <v>1.601999998092651E-2</v>
      </c>
      <c r="P712" s="317"/>
      <c r="Q712" s="36">
        <v>7</v>
      </c>
      <c r="R712" s="317">
        <v>1.601999998092651E-2</v>
      </c>
      <c r="S712" s="317"/>
      <c r="T712" t="s">
        <v>401</v>
      </c>
      <c r="BA712" s="395">
        <v>1</v>
      </c>
      <c r="BB712" s="396" t="s">
        <v>861</v>
      </c>
      <c r="BC712" t="str">
        <f t="shared" si="106"/>
        <v>7A4</v>
      </c>
      <c r="BD712" t="str">
        <f t="shared" si="107"/>
        <v>NAoMe_initial_ch_score_2cap</v>
      </c>
      <c r="BE712" s="397" t="s">
        <v>862</v>
      </c>
      <c r="BF712" t="str">
        <f t="shared" si="108"/>
        <v>Unknown</v>
      </c>
      <c r="BG712">
        <f t="shared" si="109"/>
        <v>2</v>
      </c>
      <c r="BH712" s="398">
        <f t="shared" si="110"/>
        <v>3.2260000705718987E-2</v>
      </c>
      <c r="BO712" s="33"/>
    </row>
    <row r="713" spans="1:67">
      <c r="A713" s="316" t="s">
        <v>27</v>
      </c>
      <c r="B713" t="s">
        <v>401</v>
      </c>
      <c r="C713" t="s">
        <v>910</v>
      </c>
      <c r="D713" t="s">
        <v>314</v>
      </c>
      <c r="E713" s="316" t="s">
        <v>410</v>
      </c>
      <c r="F713" s="316" t="s">
        <v>932</v>
      </c>
      <c r="G713" s="316" t="s">
        <v>426</v>
      </c>
      <c r="H713" s="316" t="s">
        <v>401</v>
      </c>
      <c r="I713" s="316" t="s">
        <v>309</v>
      </c>
      <c r="J713" s="316" t="s">
        <v>289</v>
      </c>
      <c r="K713" s="36">
        <v>26</v>
      </c>
      <c r="L713" s="317">
        <v>0.41934999823570251</v>
      </c>
      <c r="M713" s="317"/>
      <c r="N713" s="36">
        <v>144</v>
      </c>
      <c r="O713" s="317">
        <v>0.32951998710632319</v>
      </c>
      <c r="P713" s="317"/>
      <c r="Q713" s="36">
        <v>144</v>
      </c>
      <c r="R713" s="317">
        <v>0.32951998710632319</v>
      </c>
      <c r="S713" s="317"/>
      <c r="T713" t="s">
        <v>401</v>
      </c>
      <c r="BA713" s="395">
        <v>1</v>
      </c>
      <c r="BB713" s="396" t="s">
        <v>861</v>
      </c>
      <c r="BC713" t="str">
        <f t="shared" si="106"/>
        <v>7A4</v>
      </c>
      <c r="BD713" t="str">
        <f t="shared" si="107"/>
        <v>NAoMe_initial_diagnosis_year</v>
      </c>
      <c r="BE713" s="397" t="s">
        <v>862</v>
      </c>
      <c r="BF713" t="str">
        <f t="shared" si="108"/>
        <v>2021</v>
      </c>
      <c r="BG713">
        <f t="shared" si="109"/>
        <v>26</v>
      </c>
      <c r="BH713" s="398">
        <f t="shared" si="110"/>
        <v>0.41934999823570251</v>
      </c>
      <c r="BO713" s="33"/>
    </row>
    <row r="714" spans="1:67">
      <c r="A714" s="316" t="s">
        <v>27</v>
      </c>
      <c r="B714" t="s">
        <v>401</v>
      </c>
      <c r="C714" t="s">
        <v>910</v>
      </c>
      <c r="D714" t="s">
        <v>314</v>
      </c>
      <c r="E714" s="316" t="s">
        <v>410</v>
      </c>
      <c r="F714" s="316" t="s">
        <v>932</v>
      </c>
      <c r="G714" s="316" t="s">
        <v>426</v>
      </c>
      <c r="H714" s="316" t="s">
        <v>401</v>
      </c>
      <c r="I714" s="316" t="s">
        <v>309</v>
      </c>
      <c r="J714" s="316" t="s">
        <v>816</v>
      </c>
      <c r="K714" s="36">
        <v>18</v>
      </c>
      <c r="L714" s="317">
        <v>0.2903200089931488</v>
      </c>
      <c r="M714" s="317"/>
      <c r="N714" s="36">
        <v>153</v>
      </c>
      <c r="O714" s="317">
        <v>0.35010999441146851</v>
      </c>
      <c r="P714" s="317"/>
      <c r="Q714" s="36">
        <v>153</v>
      </c>
      <c r="R714" s="317">
        <v>0.35010999441146851</v>
      </c>
      <c r="S714" s="317"/>
      <c r="T714" t="s">
        <v>401</v>
      </c>
      <c r="BA714" s="395">
        <v>1</v>
      </c>
      <c r="BB714" s="396" t="s">
        <v>861</v>
      </c>
      <c r="BC714" t="str">
        <f t="shared" si="106"/>
        <v>7A4</v>
      </c>
      <c r="BD714" t="str">
        <f t="shared" si="107"/>
        <v>NAoMe_initial_diagnosis_year</v>
      </c>
      <c r="BE714" s="397" t="s">
        <v>862</v>
      </c>
      <c r="BF714" t="str">
        <f t="shared" si="108"/>
        <v>2022</v>
      </c>
      <c r="BG714">
        <f t="shared" si="109"/>
        <v>18</v>
      </c>
      <c r="BH714" s="398">
        <f t="shared" si="110"/>
        <v>0.2903200089931488</v>
      </c>
      <c r="BO714" s="33"/>
    </row>
    <row r="715" spans="1:67">
      <c r="A715" s="316" t="s">
        <v>27</v>
      </c>
      <c r="B715" t="s">
        <v>401</v>
      </c>
      <c r="C715" t="s">
        <v>910</v>
      </c>
      <c r="D715" t="s">
        <v>314</v>
      </c>
      <c r="E715" s="316" t="s">
        <v>410</v>
      </c>
      <c r="F715" s="316" t="s">
        <v>932</v>
      </c>
      <c r="G715" s="316" t="s">
        <v>426</v>
      </c>
      <c r="H715" s="316" t="s">
        <v>401</v>
      </c>
      <c r="I715" s="316" t="s">
        <v>309</v>
      </c>
      <c r="J715" s="316" t="s">
        <v>946</v>
      </c>
      <c r="K715" s="36">
        <v>18</v>
      </c>
      <c r="L715" s="317">
        <v>0.2903200089931488</v>
      </c>
      <c r="M715" s="317"/>
      <c r="N715" s="36">
        <v>140</v>
      </c>
      <c r="O715" s="317">
        <v>0.32036998867988592</v>
      </c>
      <c r="P715" s="317"/>
      <c r="Q715" s="36">
        <v>140</v>
      </c>
      <c r="R715" s="317">
        <v>0.32036998867988592</v>
      </c>
      <c r="S715" s="317"/>
      <c r="T715" t="s">
        <v>401</v>
      </c>
      <c r="BA715" s="395">
        <v>1</v>
      </c>
      <c r="BB715" s="396" t="s">
        <v>861</v>
      </c>
      <c r="BC715" t="str">
        <f t="shared" si="106"/>
        <v>7A4</v>
      </c>
      <c r="BD715" t="str">
        <f t="shared" si="107"/>
        <v>NAoMe_initial_diagnosis_year</v>
      </c>
      <c r="BE715" s="397" t="s">
        <v>862</v>
      </c>
      <c r="BF715" t="str">
        <f t="shared" si="108"/>
        <v>2023</v>
      </c>
      <c r="BG715">
        <f t="shared" si="109"/>
        <v>18</v>
      </c>
      <c r="BH715" s="398">
        <f t="shared" si="110"/>
        <v>0.2903200089931488</v>
      </c>
      <c r="BO715" s="33"/>
    </row>
    <row r="716" spans="1:67">
      <c r="A716" s="316" t="s">
        <v>27</v>
      </c>
      <c r="B716" t="s">
        <v>401</v>
      </c>
      <c r="C716" t="s">
        <v>910</v>
      </c>
      <c r="D716" t="s">
        <v>314</v>
      </c>
      <c r="E716" s="316" t="s">
        <v>410</v>
      </c>
      <c r="F716" s="316" t="s">
        <v>932</v>
      </c>
      <c r="G716" s="316" t="s">
        <v>426</v>
      </c>
      <c r="H716" s="316" t="s">
        <v>401</v>
      </c>
      <c r="I716" s="316" t="s">
        <v>331</v>
      </c>
      <c r="J716" s="316" t="s">
        <v>332</v>
      </c>
      <c r="K716" s="36">
        <v>9</v>
      </c>
      <c r="L716" s="317">
        <v>0.1451600044965744</v>
      </c>
      <c r="M716" s="317">
        <v>0.20454999804496771</v>
      </c>
      <c r="N716" s="36">
        <v>32</v>
      </c>
      <c r="O716" s="317">
        <v>7.3229998350143433E-2</v>
      </c>
      <c r="P716" s="317">
        <v>9.8459996283054352E-2</v>
      </c>
      <c r="Q716" s="36">
        <v>32</v>
      </c>
      <c r="R716" s="317">
        <v>7.3229998350143433E-2</v>
      </c>
      <c r="S716" s="317">
        <v>9.8459996283054352E-2</v>
      </c>
      <c r="T716" t="s">
        <v>401</v>
      </c>
      <c r="BA716" s="395">
        <v>1</v>
      </c>
      <c r="BB716" s="396" t="s">
        <v>861</v>
      </c>
      <c r="BC716" t="str">
        <f t="shared" si="106"/>
        <v>7A4</v>
      </c>
      <c r="BD716" t="str">
        <f t="shared" si="107"/>
        <v>NAoMe_initial_disease_group</v>
      </c>
      <c r="BE716" s="397" t="s">
        <v>862</v>
      </c>
      <c r="BF716" t="str">
        <f t="shared" si="108"/>
        <v>Advanced M0</v>
      </c>
      <c r="BG716">
        <f t="shared" si="109"/>
        <v>9</v>
      </c>
      <c r="BH716" s="398">
        <f t="shared" si="110"/>
        <v>0.1451600044965744</v>
      </c>
      <c r="BO716" s="33"/>
    </row>
    <row r="717" spans="1:67">
      <c r="A717" s="316" t="s">
        <v>27</v>
      </c>
      <c r="B717" t="s">
        <v>401</v>
      </c>
      <c r="C717" t="s">
        <v>910</v>
      </c>
      <c r="D717" t="s">
        <v>314</v>
      </c>
      <c r="E717" s="316" t="s">
        <v>410</v>
      </c>
      <c r="F717" s="316" t="s">
        <v>932</v>
      </c>
      <c r="G717" s="316" t="s">
        <v>426</v>
      </c>
      <c r="H717" s="316" t="s">
        <v>401</v>
      </c>
      <c r="I717" s="316" t="s">
        <v>331</v>
      </c>
      <c r="J717" s="316" t="s">
        <v>333</v>
      </c>
      <c r="K717" s="36">
        <v>24</v>
      </c>
      <c r="L717" s="317">
        <v>0.38710001111030579</v>
      </c>
      <c r="M717" s="317">
        <v>0.54544997215270996</v>
      </c>
      <c r="N717" s="36">
        <v>178</v>
      </c>
      <c r="O717" s="317">
        <v>0.40731999278068542</v>
      </c>
      <c r="P717" s="317">
        <v>0.54768997430801392</v>
      </c>
      <c r="Q717" s="36">
        <v>178</v>
      </c>
      <c r="R717" s="317">
        <v>0.40731999278068542</v>
      </c>
      <c r="S717" s="317">
        <v>0.54768997430801392</v>
      </c>
      <c r="T717" t="s">
        <v>401</v>
      </c>
      <c r="BA717" s="395">
        <v>1</v>
      </c>
      <c r="BB717" s="396" t="s">
        <v>861</v>
      </c>
      <c r="BC717" t="str">
        <f t="shared" si="106"/>
        <v>7A4</v>
      </c>
      <c r="BD717" t="str">
        <f t="shared" si="107"/>
        <v>NAoMe_initial_disease_group</v>
      </c>
      <c r="BE717" s="397" t="s">
        <v>862</v>
      </c>
      <c r="BF717" t="str">
        <f t="shared" si="108"/>
        <v>Advanced M1</v>
      </c>
      <c r="BG717">
        <f t="shared" si="109"/>
        <v>24</v>
      </c>
      <c r="BH717" s="398">
        <f t="shared" si="110"/>
        <v>0.38710001111030579</v>
      </c>
      <c r="BO717" s="33"/>
    </row>
    <row r="718" spans="1:67">
      <c r="A718" s="316" t="s">
        <v>27</v>
      </c>
      <c r="B718" t="s">
        <v>401</v>
      </c>
      <c r="C718" t="s">
        <v>910</v>
      </c>
      <c r="D718" t="s">
        <v>314</v>
      </c>
      <c r="E718" s="316" t="s">
        <v>410</v>
      </c>
      <c r="F718" s="316" t="s">
        <v>932</v>
      </c>
      <c r="G718" s="316" t="s">
        <v>426</v>
      </c>
      <c r="H718" s="316" t="s">
        <v>401</v>
      </c>
      <c r="I718" s="316" t="s">
        <v>331</v>
      </c>
      <c r="J718" s="316" t="s">
        <v>334</v>
      </c>
      <c r="K718" s="36">
        <v>2</v>
      </c>
      <c r="L718" s="317">
        <v>3.2260000705718987E-2</v>
      </c>
      <c r="M718" s="317">
        <v>4.544999822974205E-2</v>
      </c>
      <c r="N718" s="36">
        <v>6</v>
      </c>
      <c r="O718" s="317">
        <v>1.372999977320433E-2</v>
      </c>
      <c r="P718" s="317">
        <v>1.8459999933838841E-2</v>
      </c>
      <c r="Q718" s="36">
        <v>6</v>
      </c>
      <c r="R718" s="317">
        <v>1.372999977320433E-2</v>
      </c>
      <c r="S718" s="317">
        <v>1.8459999933838841E-2</v>
      </c>
      <c r="T718" t="s">
        <v>401</v>
      </c>
      <c r="BA718" s="395">
        <v>1</v>
      </c>
      <c r="BB718" s="396" t="s">
        <v>861</v>
      </c>
      <c r="BC718" t="str">
        <f t="shared" si="106"/>
        <v>7A4</v>
      </c>
      <c r="BD718" t="str">
        <f t="shared" si="107"/>
        <v>NAoMe_initial_disease_group</v>
      </c>
      <c r="BE718" s="397" t="s">
        <v>862</v>
      </c>
      <c r="BF718" t="str">
        <f t="shared" si="108"/>
        <v>DCIS</v>
      </c>
      <c r="BG718">
        <f t="shared" si="109"/>
        <v>2</v>
      </c>
      <c r="BH718" s="398">
        <f t="shared" si="110"/>
        <v>3.2260000705718987E-2</v>
      </c>
      <c r="BO718" s="33"/>
    </row>
    <row r="719" spans="1:67">
      <c r="A719" s="316" t="s">
        <v>27</v>
      </c>
      <c r="B719" t="s">
        <v>401</v>
      </c>
      <c r="C719" t="s">
        <v>910</v>
      </c>
      <c r="D719" t="s">
        <v>314</v>
      </c>
      <c r="E719" s="316" t="s">
        <v>410</v>
      </c>
      <c r="F719" s="316" t="s">
        <v>932</v>
      </c>
      <c r="G719" s="316" t="s">
        <v>426</v>
      </c>
      <c r="H719" s="316" t="s">
        <v>401</v>
      </c>
      <c r="I719" s="316" t="s">
        <v>331</v>
      </c>
      <c r="J719" s="316" t="s">
        <v>335</v>
      </c>
      <c r="K719" s="36">
        <v>9</v>
      </c>
      <c r="L719" s="317">
        <v>0.1451600044965744</v>
      </c>
      <c r="M719" s="317">
        <v>0.20454999804496771</v>
      </c>
      <c r="N719" s="36">
        <v>109</v>
      </c>
      <c r="O719" s="317">
        <v>0.24943000078201291</v>
      </c>
      <c r="P719" s="317">
        <v>0.33537998795509338</v>
      </c>
      <c r="Q719" s="36">
        <v>109</v>
      </c>
      <c r="R719" s="317">
        <v>0.24943000078201291</v>
      </c>
      <c r="S719" s="317">
        <v>0.33537998795509338</v>
      </c>
      <c r="T719" t="s">
        <v>401</v>
      </c>
      <c r="BA719" s="395">
        <v>1</v>
      </c>
      <c r="BB719" s="396" t="s">
        <v>861</v>
      </c>
      <c r="BC719" t="str">
        <f t="shared" si="106"/>
        <v>7A4</v>
      </c>
      <c r="BD719" t="str">
        <f t="shared" si="107"/>
        <v>NAoMe_initial_disease_group</v>
      </c>
      <c r="BE719" s="397" t="s">
        <v>862</v>
      </c>
      <c r="BF719" t="str">
        <f t="shared" si="108"/>
        <v>Early invasive</v>
      </c>
      <c r="BG719">
        <f t="shared" si="109"/>
        <v>9</v>
      </c>
      <c r="BH719" s="398">
        <f t="shared" si="110"/>
        <v>0.1451600044965744</v>
      </c>
      <c r="BO719" s="33"/>
    </row>
    <row r="720" spans="1:67">
      <c r="A720" s="316" t="s">
        <v>27</v>
      </c>
      <c r="B720" t="s">
        <v>401</v>
      </c>
      <c r="C720" t="s">
        <v>910</v>
      </c>
      <c r="D720" t="s">
        <v>314</v>
      </c>
      <c r="E720" s="316" t="s">
        <v>410</v>
      </c>
      <c r="F720" s="316" t="s">
        <v>932</v>
      </c>
      <c r="G720" s="316" t="s">
        <v>426</v>
      </c>
      <c r="H720" s="316" t="s">
        <v>401</v>
      </c>
      <c r="I720" s="316" t="s">
        <v>331</v>
      </c>
      <c r="J720" s="316" t="s">
        <v>337</v>
      </c>
      <c r="K720" s="36">
        <v>18</v>
      </c>
      <c r="L720" s="317">
        <v>0.2903200089931488</v>
      </c>
      <c r="M720" s="317"/>
      <c r="N720" s="36">
        <v>112</v>
      </c>
      <c r="O720" s="317">
        <v>0.25628998875617981</v>
      </c>
      <c r="P720" s="317"/>
      <c r="Q720" s="36">
        <v>112</v>
      </c>
      <c r="R720" s="317">
        <v>0.25628998875617981</v>
      </c>
      <c r="S720" s="317"/>
      <c r="T720" t="s">
        <v>401</v>
      </c>
      <c r="BA720" s="395">
        <v>1</v>
      </c>
      <c r="BB720" s="396" t="s">
        <v>861</v>
      </c>
      <c r="BC720" t="str">
        <f t="shared" si="106"/>
        <v>7A4</v>
      </c>
      <c r="BD720" t="str">
        <f t="shared" si="107"/>
        <v>NAoMe_initial_disease_group</v>
      </c>
      <c r="BE720" s="397" t="s">
        <v>862</v>
      </c>
      <c r="BF720" t="str">
        <f t="shared" si="108"/>
        <v>Unknown stage</v>
      </c>
      <c r="BG720">
        <f t="shared" si="109"/>
        <v>18</v>
      </c>
      <c r="BH720" s="398">
        <f t="shared" si="110"/>
        <v>0.2903200089931488</v>
      </c>
      <c r="BO720" s="33"/>
    </row>
    <row r="721" spans="1:67">
      <c r="A721" s="316" t="s">
        <v>27</v>
      </c>
      <c r="B721" t="s">
        <v>401</v>
      </c>
      <c r="C721" t="s">
        <v>910</v>
      </c>
      <c r="D721" t="s">
        <v>314</v>
      </c>
      <c r="E721" s="316" t="s">
        <v>410</v>
      </c>
      <c r="F721" s="316" t="s">
        <v>932</v>
      </c>
      <c r="G721" s="316" t="s">
        <v>426</v>
      </c>
      <c r="H721" s="316" t="s">
        <v>401</v>
      </c>
      <c r="I721" s="316" t="s">
        <v>656</v>
      </c>
      <c r="J721" s="316" t="s">
        <v>286</v>
      </c>
      <c r="K721" s="36">
        <v>0</v>
      </c>
      <c r="L721" s="317">
        <v>0</v>
      </c>
      <c r="M721" s="317"/>
      <c r="N721" s="36">
        <v>0</v>
      </c>
      <c r="O721" s="317">
        <v>0</v>
      </c>
      <c r="P721" s="317"/>
      <c r="Q721" s="36">
        <v>0</v>
      </c>
      <c r="R721" s="317">
        <v>0</v>
      </c>
      <c r="S721" s="317"/>
      <c r="T721" t="s">
        <v>401</v>
      </c>
      <c r="BA721" s="395">
        <v>1</v>
      </c>
      <c r="BB721" s="396" t="s">
        <v>861</v>
      </c>
      <c r="BC721" t="str">
        <f t="shared" si="106"/>
        <v>7A4</v>
      </c>
      <c r="BD721" t="str">
        <f t="shared" si="107"/>
        <v>NAoMe_initial_ethnicity_grp</v>
      </c>
      <c r="BE721" s="397" t="s">
        <v>862</v>
      </c>
      <c r="BF721" t="str">
        <f t="shared" si="108"/>
        <v>Asian or Asian British</v>
      </c>
      <c r="BG721">
        <f t="shared" si="109"/>
        <v>0</v>
      </c>
      <c r="BH721" s="398">
        <f t="shared" si="110"/>
        <v>0</v>
      </c>
      <c r="BO721" s="33"/>
    </row>
    <row r="722" spans="1:67">
      <c r="A722" s="316" t="s">
        <v>27</v>
      </c>
      <c r="B722" t="s">
        <v>401</v>
      </c>
      <c r="C722" t="s">
        <v>910</v>
      </c>
      <c r="D722" t="s">
        <v>314</v>
      </c>
      <c r="E722" s="316" t="s">
        <v>410</v>
      </c>
      <c r="F722" s="316" t="s">
        <v>932</v>
      </c>
      <c r="G722" s="316" t="s">
        <v>426</v>
      </c>
      <c r="H722" s="316" t="s">
        <v>401</v>
      </c>
      <c r="I722" s="316" t="s">
        <v>656</v>
      </c>
      <c r="J722" s="316" t="s">
        <v>287</v>
      </c>
      <c r="K722" s="36">
        <v>0</v>
      </c>
      <c r="L722" s="317">
        <v>0</v>
      </c>
      <c r="M722" s="317"/>
      <c r="N722" s="36">
        <v>0</v>
      </c>
      <c r="O722" s="317">
        <v>0</v>
      </c>
      <c r="P722" s="317"/>
      <c r="Q722" s="36">
        <v>0</v>
      </c>
      <c r="R722" s="317">
        <v>0</v>
      </c>
      <c r="S722" s="317"/>
      <c r="T722" t="s">
        <v>401</v>
      </c>
      <c r="BA722" s="395">
        <v>1</v>
      </c>
      <c r="BB722" s="396" t="s">
        <v>861</v>
      </c>
      <c r="BC722" t="str">
        <f t="shared" si="106"/>
        <v>7A4</v>
      </c>
      <c r="BD722" t="str">
        <f t="shared" si="107"/>
        <v>NAoMe_initial_ethnicity_grp</v>
      </c>
      <c r="BE722" s="397" t="s">
        <v>862</v>
      </c>
      <c r="BF722" t="str">
        <f t="shared" si="108"/>
        <v>Black or Black British</v>
      </c>
      <c r="BG722">
        <f t="shared" si="109"/>
        <v>0</v>
      </c>
      <c r="BH722" s="398">
        <f t="shared" si="110"/>
        <v>0</v>
      </c>
      <c r="BO722" s="33"/>
    </row>
    <row r="723" spans="1:67">
      <c r="A723" s="316" t="s">
        <v>27</v>
      </c>
      <c r="B723" t="s">
        <v>401</v>
      </c>
      <c r="C723" t="s">
        <v>910</v>
      </c>
      <c r="D723" t="s">
        <v>314</v>
      </c>
      <c r="E723" s="316" t="s">
        <v>410</v>
      </c>
      <c r="F723" s="316" t="s">
        <v>932</v>
      </c>
      <c r="G723" s="316" t="s">
        <v>426</v>
      </c>
      <c r="H723" s="316" t="s">
        <v>401</v>
      </c>
      <c r="I723" s="316" t="s">
        <v>656</v>
      </c>
      <c r="J723" s="316" t="s">
        <v>259</v>
      </c>
      <c r="K723" s="36">
        <v>0</v>
      </c>
      <c r="L723" s="317">
        <v>0</v>
      </c>
      <c r="M723" s="317"/>
      <c r="N723" s="36">
        <v>0</v>
      </c>
      <c r="O723" s="317">
        <v>0</v>
      </c>
      <c r="P723" s="317"/>
      <c r="Q723" s="36">
        <v>0</v>
      </c>
      <c r="R723" s="317">
        <v>0</v>
      </c>
      <c r="S723" s="317"/>
      <c r="T723" t="s">
        <v>401</v>
      </c>
      <c r="BA723" s="395">
        <v>1</v>
      </c>
      <c r="BB723" s="396" t="s">
        <v>861</v>
      </c>
      <c r="BC723" t="str">
        <f t="shared" si="106"/>
        <v>7A4</v>
      </c>
      <c r="BD723" t="str">
        <f t="shared" si="107"/>
        <v>NAoMe_initial_ethnicity_grp</v>
      </c>
      <c r="BE723" s="397" t="s">
        <v>862</v>
      </c>
      <c r="BF723" t="str">
        <f t="shared" si="108"/>
        <v>Mixed</v>
      </c>
      <c r="BG723">
        <f t="shared" si="109"/>
        <v>0</v>
      </c>
      <c r="BH723" s="398">
        <f t="shared" si="110"/>
        <v>0</v>
      </c>
      <c r="BO723" s="33"/>
    </row>
    <row r="724" spans="1:67">
      <c r="A724" s="316" t="s">
        <v>27</v>
      </c>
      <c r="B724" t="s">
        <v>401</v>
      </c>
      <c r="C724" t="s">
        <v>910</v>
      </c>
      <c r="D724" t="s">
        <v>314</v>
      </c>
      <c r="E724" s="316" t="s">
        <v>410</v>
      </c>
      <c r="F724" s="316" t="s">
        <v>932</v>
      </c>
      <c r="G724" s="316" t="s">
        <v>426</v>
      </c>
      <c r="H724" s="316" t="s">
        <v>401</v>
      </c>
      <c r="I724" s="316" t="s">
        <v>656</v>
      </c>
      <c r="J724" s="316" t="s">
        <v>288</v>
      </c>
      <c r="K724" s="36">
        <v>0</v>
      </c>
      <c r="L724" s="317">
        <v>0</v>
      </c>
      <c r="M724" s="317"/>
      <c r="N724" s="36">
        <v>0</v>
      </c>
      <c r="O724" s="317">
        <v>0</v>
      </c>
      <c r="P724" s="317"/>
      <c r="Q724" s="36">
        <v>0</v>
      </c>
      <c r="R724" s="317">
        <v>0</v>
      </c>
      <c r="S724" s="317"/>
      <c r="T724" t="s">
        <v>401</v>
      </c>
      <c r="BA724" s="395">
        <v>1</v>
      </c>
      <c r="BB724" s="396" t="s">
        <v>861</v>
      </c>
      <c r="BC724" t="str">
        <f t="shared" si="106"/>
        <v>7A4</v>
      </c>
      <c r="BD724" t="str">
        <f t="shared" si="107"/>
        <v>NAoMe_initial_ethnicity_grp</v>
      </c>
      <c r="BE724" s="397" t="s">
        <v>862</v>
      </c>
      <c r="BF724" t="str">
        <f t="shared" si="108"/>
        <v>Other Ethnic Group</v>
      </c>
      <c r="BG724">
        <f t="shared" si="109"/>
        <v>0</v>
      </c>
      <c r="BH724" s="398">
        <f t="shared" si="110"/>
        <v>0</v>
      </c>
      <c r="BO724" s="33"/>
    </row>
    <row r="725" spans="1:67">
      <c r="A725" s="316" t="s">
        <v>27</v>
      </c>
      <c r="B725" t="s">
        <v>401</v>
      </c>
      <c r="C725" t="s">
        <v>910</v>
      </c>
      <c r="D725" t="s">
        <v>314</v>
      </c>
      <c r="E725" s="316" t="s">
        <v>410</v>
      </c>
      <c r="F725" s="316" t="s">
        <v>932</v>
      </c>
      <c r="G725" s="316" t="s">
        <v>426</v>
      </c>
      <c r="H725" s="316" t="s">
        <v>401</v>
      </c>
      <c r="I725" s="316" t="s">
        <v>656</v>
      </c>
      <c r="J725" s="316" t="s">
        <v>260</v>
      </c>
      <c r="K725" s="36">
        <v>62</v>
      </c>
      <c r="L725" s="317">
        <v>1</v>
      </c>
      <c r="M725" s="317"/>
      <c r="N725" s="36">
        <v>437</v>
      </c>
      <c r="O725" s="317">
        <v>1</v>
      </c>
      <c r="P725" s="317"/>
      <c r="Q725" s="36">
        <v>437</v>
      </c>
      <c r="R725" s="317">
        <v>1</v>
      </c>
      <c r="S725" s="317"/>
      <c r="T725" t="s">
        <v>401</v>
      </c>
      <c r="BA725" s="395">
        <v>1</v>
      </c>
      <c r="BB725" s="396" t="s">
        <v>861</v>
      </c>
      <c r="BC725" t="str">
        <f t="shared" si="106"/>
        <v>7A4</v>
      </c>
      <c r="BD725" t="str">
        <f t="shared" si="107"/>
        <v>NAoMe_initial_ethnicity_grp</v>
      </c>
      <c r="BE725" s="397" t="s">
        <v>862</v>
      </c>
      <c r="BF725" t="str">
        <f t="shared" si="108"/>
        <v>Unknown</v>
      </c>
      <c r="BG725">
        <f t="shared" si="109"/>
        <v>62</v>
      </c>
      <c r="BH725" s="398">
        <f t="shared" si="110"/>
        <v>1</v>
      </c>
      <c r="BO725" s="33"/>
    </row>
    <row r="726" spans="1:67">
      <c r="A726" s="316" t="s">
        <v>27</v>
      </c>
      <c r="B726" t="s">
        <v>401</v>
      </c>
      <c r="C726" t="s">
        <v>910</v>
      </c>
      <c r="D726" t="s">
        <v>314</v>
      </c>
      <c r="E726" s="316" t="s">
        <v>410</v>
      </c>
      <c r="F726" s="316" t="s">
        <v>932</v>
      </c>
      <c r="G726" s="316" t="s">
        <v>426</v>
      </c>
      <c r="H726" s="316" t="s">
        <v>401</v>
      </c>
      <c r="I726" s="316" t="s">
        <v>656</v>
      </c>
      <c r="J726" s="316" t="s">
        <v>258</v>
      </c>
      <c r="K726" s="36">
        <v>0</v>
      </c>
      <c r="L726" s="317">
        <v>0</v>
      </c>
      <c r="M726" s="317"/>
      <c r="N726" s="36">
        <v>0</v>
      </c>
      <c r="O726" s="317">
        <v>0</v>
      </c>
      <c r="P726" s="317"/>
      <c r="Q726" s="36">
        <v>0</v>
      </c>
      <c r="R726" s="317">
        <v>0</v>
      </c>
      <c r="S726" s="317"/>
      <c r="T726" t="s">
        <v>401</v>
      </c>
      <c r="BA726" s="395">
        <v>1</v>
      </c>
      <c r="BB726" s="396" t="s">
        <v>861</v>
      </c>
      <c r="BC726" t="str">
        <f t="shared" si="106"/>
        <v>7A4</v>
      </c>
      <c r="BD726" t="str">
        <f t="shared" si="107"/>
        <v>NAoMe_initial_ethnicity_grp</v>
      </c>
      <c r="BE726" s="397" t="s">
        <v>862</v>
      </c>
      <c r="BF726" t="str">
        <f t="shared" si="108"/>
        <v>White</v>
      </c>
      <c r="BG726">
        <f t="shared" si="109"/>
        <v>0</v>
      </c>
      <c r="BH726" s="398">
        <f t="shared" si="110"/>
        <v>0</v>
      </c>
      <c r="BO726" s="33"/>
    </row>
    <row r="727" spans="1:67">
      <c r="A727" s="316" t="s">
        <v>27</v>
      </c>
      <c r="B727" t="s">
        <v>401</v>
      </c>
      <c r="C727" t="s">
        <v>910</v>
      </c>
      <c r="D727" t="s">
        <v>314</v>
      </c>
      <c r="E727" s="316" t="s">
        <v>410</v>
      </c>
      <c r="F727" s="316" t="s">
        <v>932</v>
      </c>
      <c r="G727" s="316" t="s">
        <v>426</v>
      </c>
      <c r="H727" s="316" t="s">
        <v>401</v>
      </c>
      <c r="I727" s="316" t="s">
        <v>657</v>
      </c>
      <c r="J727" s="316" t="s">
        <v>817</v>
      </c>
      <c r="K727" s="36">
        <v>60</v>
      </c>
      <c r="L727" s="317">
        <v>0.96773999929428101</v>
      </c>
      <c r="M727" s="317"/>
      <c r="N727" s="36">
        <v>414</v>
      </c>
      <c r="O727" s="317">
        <v>0.94736999273300171</v>
      </c>
      <c r="P727" s="317"/>
      <c r="Q727" s="36">
        <v>414</v>
      </c>
      <c r="R727" s="317">
        <v>0.94736999273300171</v>
      </c>
      <c r="S727" s="317"/>
      <c r="T727" t="s">
        <v>401</v>
      </c>
      <c r="BA727" s="395">
        <v>1</v>
      </c>
      <c r="BB727" s="396" t="s">
        <v>861</v>
      </c>
      <c r="BC727" t="str">
        <f t="shared" si="106"/>
        <v>7A4</v>
      </c>
      <c r="BD727" t="str">
        <f t="shared" si="107"/>
        <v>NAoMe_initial_final_route</v>
      </c>
      <c r="BE727" s="397" t="s">
        <v>862</v>
      </c>
      <c r="BF727" t="str">
        <f t="shared" si="108"/>
        <v>Not screened</v>
      </c>
      <c r="BG727">
        <f t="shared" si="109"/>
        <v>60</v>
      </c>
      <c r="BH727" s="398">
        <f t="shared" si="110"/>
        <v>0.96773999929428101</v>
      </c>
      <c r="BO727" s="33"/>
    </row>
    <row r="728" spans="1:67">
      <c r="A728" s="316" t="s">
        <v>27</v>
      </c>
      <c r="B728" t="s">
        <v>401</v>
      </c>
      <c r="C728" t="s">
        <v>910</v>
      </c>
      <c r="D728" t="s">
        <v>314</v>
      </c>
      <c r="E728" s="316" t="s">
        <v>410</v>
      </c>
      <c r="F728" s="316" t="s">
        <v>932</v>
      </c>
      <c r="G728" s="316" t="s">
        <v>426</v>
      </c>
      <c r="H728" s="316" t="s">
        <v>401</v>
      </c>
      <c r="I728" s="316" t="s">
        <v>657</v>
      </c>
      <c r="J728" s="316" t="s">
        <v>352</v>
      </c>
      <c r="K728" s="36">
        <v>2</v>
      </c>
      <c r="L728" s="317">
        <v>3.2260000705718987E-2</v>
      </c>
      <c r="M728" s="317"/>
      <c r="N728" s="36">
        <v>23</v>
      </c>
      <c r="O728" s="317">
        <v>5.2629999816417687E-2</v>
      </c>
      <c r="P728" s="317"/>
      <c r="Q728" s="36">
        <v>23</v>
      </c>
      <c r="R728" s="317">
        <v>5.2629999816417687E-2</v>
      </c>
      <c r="S728" s="317"/>
      <c r="T728" t="s">
        <v>401</v>
      </c>
      <c r="BA728" s="395">
        <v>1</v>
      </c>
      <c r="BB728" s="396" t="s">
        <v>861</v>
      </c>
      <c r="BC728" t="str">
        <f t="shared" si="106"/>
        <v>7A4</v>
      </c>
      <c r="BD728" t="str">
        <f t="shared" si="107"/>
        <v>NAoMe_initial_final_route</v>
      </c>
      <c r="BE728" s="397" t="s">
        <v>862</v>
      </c>
      <c r="BF728" t="str">
        <f t="shared" si="108"/>
        <v>Screening</v>
      </c>
      <c r="BG728">
        <f t="shared" si="109"/>
        <v>2</v>
      </c>
      <c r="BH728" s="398">
        <f t="shared" si="110"/>
        <v>3.2260000705718987E-2</v>
      </c>
      <c r="BO728" s="33"/>
    </row>
    <row r="729" spans="1:67">
      <c r="A729" s="316" t="s">
        <v>27</v>
      </c>
      <c r="B729" t="s">
        <v>401</v>
      </c>
      <c r="C729" t="s">
        <v>910</v>
      </c>
      <c r="D729" t="s">
        <v>314</v>
      </c>
      <c r="E729" s="316" t="s">
        <v>410</v>
      </c>
      <c r="F729" s="316" t="s">
        <v>932</v>
      </c>
      <c r="G729" s="316" t="s">
        <v>426</v>
      </c>
      <c r="H729" s="316" t="s">
        <v>401</v>
      </c>
      <c r="I729" s="316" t="s">
        <v>303</v>
      </c>
      <c r="J729" s="316" t="s">
        <v>308</v>
      </c>
      <c r="K729" s="36">
        <v>18</v>
      </c>
      <c r="L729" s="317">
        <v>0.2903200089931488</v>
      </c>
      <c r="M729" s="317"/>
      <c r="N729" s="36">
        <v>112</v>
      </c>
      <c r="O729" s="317">
        <v>0.25628998875617981</v>
      </c>
      <c r="P729" s="317"/>
      <c r="Q729" s="36">
        <v>112</v>
      </c>
      <c r="R729" s="317">
        <v>0.25628998875617981</v>
      </c>
      <c r="S729" s="317"/>
      <c r="T729" t="s">
        <v>401</v>
      </c>
      <c r="BA729" s="395">
        <v>1</v>
      </c>
      <c r="BB729" s="396" t="s">
        <v>861</v>
      </c>
      <c r="BC729" t="str">
        <f t="shared" si="106"/>
        <v>7A4</v>
      </c>
      <c r="BD729" t="str">
        <f t="shared" si="107"/>
        <v>NAoMe_initial_final_stage_tum</v>
      </c>
      <c r="BE729" s="397" t="s">
        <v>862</v>
      </c>
      <c r="BF729" t="str">
        <f t="shared" si="108"/>
        <v>Not staged/Unstated</v>
      </c>
      <c r="BG729">
        <f t="shared" si="109"/>
        <v>18</v>
      </c>
      <c r="BH729" s="398">
        <f t="shared" si="110"/>
        <v>0.2903200089931488</v>
      </c>
      <c r="BO729" s="33"/>
    </row>
    <row r="730" spans="1:67">
      <c r="A730" s="316" t="s">
        <v>27</v>
      </c>
      <c r="B730" t="s">
        <v>401</v>
      </c>
      <c r="C730" t="s">
        <v>910</v>
      </c>
      <c r="D730" t="s">
        <v>314</v>
      </c>
      <c r="E730" s="316" t="s">
        <v>410</v>
      </c>
      <c r="F730" s="316" t="s">
        <v>932</v>
      </c>
      <c r="G730" s="316" t="s">
        <v>426</v>
      </c>
      <c r="H730" s="316" t="s">
        <v>401</v>
      </c>
      <c r="I730" s="316" t="s">
        <v>303</v>
      </c>
      <c r="J730" s="316" t="s">
        <v>304</v>
      </c>
      <c r="K730" s="36">
        <v>2</v>
      </c>
      <c r="L730" s="317">
        <v>3.2260000705718987E-2</v>
      </c>
      <c r="M730" s="317">
        <v>4.544999822974205E-2</v>
      </c>
      <c r="N730" s="36">
        <v>6</v>
      </c>
      <c r="O730" s="317">
        <v>1.372999977320433E-2</v>
      </c>
      <c r="P730" s="317">
        <v>1.8459999933838841E-2</v>
      </c>
      <c r="Q730" s="36">
        <v>6</v>
      </c>
      <c r="R730" s="317">
        <v>1.372999977320433E-2</v>
      </c>
      <c r="S730" s="317">
        <v>1.8459999933838841E-2</v>
      </c>
      <c r="T730" t="s">
        <v>401</v>
      </c>
      <c r="BA730" s="395">
        <v>1</v>
      </c>
      <c r="BB730" s="396" t="s">
        <v>861</v>
      </c>
      <c r="BC730" t="str">
        <f t="shared" si="106"/>
        <v>7A4</v>
      </c>
      <c r="BD730" t="str">
        <f t="shared" si="107"/>
        <v>NAoMe_initial_final_stage_tum</v>
      </c>
      <c r="BE730" s="397" t="s">
        <v>862</v>
      </c>
      <c r="BF730" t="str">
        <f t="shared" si="108"/>
        <v>Stage 0</v>
      </c>
      <c r="BG730">
        <f t="shared" si="109"/>
        <v>2</v>
      </c>
      <c r="BH730" s="398">
        <f t="shared" si="110"/>
        <v>3.2260000705718987E-2</v>
      </c>
      <c r="BO730" s="33"/>
    </row>
    <row r="731" spans="1:67">
      <c r="A731" s="316" t="s">
        <v>27</v>
      </c>
      <c r="B731" t="s">
        <v>401</v>
      </c>
      <c r="C731" t="s">
        <v>910</v>
      </c>
      <c r="D731" t="s">
        <v>314</v>
      </c>
      <c r="E731" s="316" t="s">
        <v>410</v>
      </c>
      <c r="F731" s="316" t="s">
        <v>932</v>
      </c>
      <c r="G731" s="316" t="s">
        <v>426</v>
      </c>
      <c r="H731" s="316" t="s">
        <v>401</v>
      </c>
      <c r="I731" s="316" t="s">
        <v>303</v>
      </c>
      <c r="J731" s="316" t="s">
        <v>305</v>
      </c>
      <c r="K731" s="36">
        <v>5</v>
      </c>
      <c r="L731" s="317">
        <v>8.0650001764297485E-2</v>
      </c>
      <c r="M731" s="317">
        <v>0.11364000290632249</v>
      </c>
      <c r="N731" s="36">
        <v>29</v>
      </c>
      <c r="O731" s="317">
        <v>6.6359996795654297E-2</v>
      </c>
      <c r="P731" s="317">
        <v>8.9230000972747803E-2</v>
      </c>
      <c r="Q731" s="36">
        <v>29</v>
      </c>
      <c r="R731" s="317">
        <v>6.6359996795654297E-2</v>
      </c>
      <c r="S731" s="317">
        <v>8.9230000972747803E-2</v>
      </c>
      <c r="T731" t="s">
        <v>401</v>
      </c>
      <c r="BA731" s="395">
        <v>1</v>
      </c>
      <c r="BB731" s="396" t="s">
        <v>861</v>
      </c>
      <c r="BC731" t="str">
        <f t="shared" si="106"/>
        <v>7A4</v>
      </c>
      <c r="BD731" t="str">
        <f t="shared" si="107"/>
        <v>NAoMe_initial_final_stage_tum</v>
      </c>
      <c r="BE731" s="397" t="s">
        <v>862</v>
      </c>
      <c r="BF731" t="str">
        <f t="shared" si="108"/>
        <v>Stage 1</v>
      </c>
      <c r="BG731">
        <f t="shared" si="109"/>
        <v>5</v>
      </c>
      <c r="BH731" s="398">
        <f t="shared" si="110"/>
        <v>8.0650001764297485E-2</v>
      </c>
      <c r="BO731" s="33"/>
    </row>
    <row r="732" spans="1:67">
      <c r="A732" s="316" t="s">
        <v>27</v>
      </c>
      <c r="B732" t="s">
        <v>401</v>
      </c>
      <c r="C732" t="s">
        <v>910</v>
      </c>
      <c r="D732" t="s">
        <v>314</v>
      </c>
      <c r="E732" s="316" t="s">
        <v>410</v>
      </c>
      <c r="F732" s="316" t="s">
        <v>932</v>
      </c>
      <c r="G732" s="316" t="s">
        <v>426</v>
      </c>
      <c r="H732" s="316" t="s">
        <v>401</v>
      </c>
      <c r="I732" s="316" t="s">
        <v>303</v>
      </c>
      <c r="J732" s="316" t="s">
        <v>306</v>
      </c>
      <c r="K732" s="36">
        <v>2</v>
      </c>
      <c r="L732" s="317">
        <v>3.2260000705718987E-2</v>
      </c>
      <c r="M732" s="317">
        <v>4.544999822974205E-2</v>
      </c>
      <c r="N732" s="36">
        <v>52</v>
      </c>
      <c r="O732" s="317">
        <v>0.118989996612072</v>
      </c>
      <c r="P732" s="317">
        <v>0.15999999642372131</v>
      </c>
      <c r="Q732" s="36">
        <v>52</v>
      </c>
      <c r="R732" s="317">
        <v>0.118989996612072</v>
      </c>
      <c r="S732" s="317">
        <v>0.15999999642372131</v>
      </c>
      <c r="T732" t="s">
        <v>401</v>
      </c>
      <c r="BA732" s="395">
        <v>1</v>
      </c>
      <c r="BB732" s="396" t="s">
        <v>861</v>
      </c>
      <c r="BC732" t="str">
        <f t="shared" si="106"/>
        <v>7A4</v>
      </c>
      <c r="BD732" t="str">
        <f t="shared" si="107"/>
        <v>NAoMe_initial_final_stage_tum</v>
      </c>
      <c r="BE732" s="397" t="s">
        <v>862</v>
      </c>
      <c r="BF732" t="str">
        <f t="shared" si="108"/>
        <v>Stage 2</v>
      </c>
      <c r="BG732">
        <f t="shared" si="109"/>
        <v>2</v>
      </c>
      <c r="BH732" s="398">
        <f t="shared" si="110"/>
        <v>3.2260000705718987E-2</v>
      </c>
      <c r="BO732" s="33"/>
    </row>
    <row r="733" spans="1:67">
      <c r="A733" s="316" t="s">
        <v>27</v>
      </c>
      <c r="B733" t="s">
        <v>401</v>
      </c>
      <c r="C733" t="s">
        <v>910</v>
      </c>
      <c r="D733" t="s">
        <v>314</v>
      </c>
      <c r="E733" s="316" t="s">
        <v>410</v>
      </c>
      <c r="F733" s="316" t="s">
        <v>932</v>
      </c>
      <c r="G733" s="316" t="s">
        <v>426</v>
      </c>
      <c r="H733" s="316" t="s">
        <v>401</v>
      </c>
      <c r="I733" s="316" t="s">
        <v>303</v>
      </c>
      <c r="J733" s="316" t="s">
        <v>307</v>
      </c>
      <c r="K733" s="36">
        <v>12</v>
      </c>
      <c r="L733" s="317">
        <v>0.19355000555515289</v>
      </c>
      <c r="M733" s="317">
        <v>0.27272999286651611</v>
      </c>
      <c r="N733" s="36">
        <v>60</v>
      </c>
      <c r="O733" s="317">
        <v>0.13729999959468839</v>
      </c>
      <c r="P733" s="317">
        <v>0.18461999297142029</v>
      </c>
      <c r="Q733" s="36">
        <v>60</v>
      </c>
      <c r="R733" s="317">
        <v>0.13729999959468839</v>
      </c>
      <c r="S733" s="317">
        <v>0.18461999297142029</v>
      </c>
      <c r="T733" t="s">
        <v>401</v>
      </c>
      <c r="BA733" s="395">
        <v>1</v>
      </c>
      <c r="BB733" s="396" t="s">
        <v>861</v>
      </c>
      <c r="BC733" t="str">
        <f t="shared" si="106"/>
        <v>7A4</v>
      </c>
      <c r="BD733" t="str">
        <f t="shared" si="107"/>
        <v>NAoMe_initial_final_stage_tum</v>
      </c>
      <c r="BE733" s="397" t="s">
        <v>862</v>
      </c>
      <c r="BF733" t="str">
        <f t="shared" si="108"/>
        <v>Stage 3</v>
      </c>
      <c r="BG733">
        <f t="shared" si="109"/>
        <v>12</v>
      </c>
      <c r="BH733" s="398">
        <f t="shared" si="110"/>
        <v>0.19355000555515289</v>
      </c>
      <c r="BO733" s="33"/>
    </row>
    <row r="734" spans="1:67">
      <c r="A734" s="316" t="s">
        <v>27</v>
      </c>
      <c r="B734" t="s">
        <v>401</v>
      </c>
      <c r="C734" t="s">
        <v>910</v>
      </c>
      <c r="D734" t="s">
        <v>314</v>
      </c>
      <c r="E734" s="316" t="s">
        <v>410</v>
      </c>
      <c r="F734" s="316" t="s">
        <v>932</v>
      </c>
      <c r="G734" s="316" t="s">
        <v>426</v>
      </c>
      <c r="H734" s="316" t="s">
        <v>401</v>
      </c>
      <c r="I734" s="316" t="s">
        <v>303</v>
      </c>
      <c r="J734" s="316" t="s">
        <v>336</v>
      </c>
      <c r="K734" s="36">
        <v>23</v>
      </c>
      <c r="L734" s="317">
        <v>0.37097001075744629</v>
      </c>
      <c r="M734" s="317">
        <v>0.52272999286651611</v>
      </c>
      <c r="N734" s="36">
        <v>178</v>
      </c>
      <c r="O734" s="317">
        <v>0.40731999278068542</v>
      </c>
      <c r="P734" s="317">
        <v>0.54768997430801392</v>
      </c>
      <c r="Q734" s="36">
        <v>178</v>
      </c>
      <c r="R734" s="317">
        <v>0.40731999278068542</v>
      </c>
      <c r="S734" s="317">
        <v>0.54768997430801392</v>
      </c>
      <c r="T734" t="s">
        <v>401</v>
      </c>
      <c r="BA734" s="395">
        <v>1</v>
      </c>
      <c r="BB734" s="396" t="s">
        <v>861</v>
      </c>
      <c r="BC734" t="str">
        <f t="shared" si="106"/>
        <v>7A4</v>
      </c>
      <c r="BD734" t="str">
        <f t="shared" si="107"/>
        <v>NAoMe_initial_final_stage_tum</v>
      </c>
      <c r="BE734" s="397" t="s">
        <v>862</v>
      </c>
      <c r="BF734" t="str">
        <f t="shared" si="108"/>
        <v>Stage 4</v>
      </c>
      <c r="BG734">
        <f t="shared" si="109"/>
        <v>23</v>
      </c>
      <c r="BH734" s="398">
        <f t="shared" si="110"/>
        <v>0.37097001075744629</v>
      </c>
      <c r="BO734" s="33"/>
    </row>
    <row r="735" spans="1:67">
      <c r="A735" s="316" t="s">
        <v>27</v>
      </c>
      <c r="B735" t="s">
        <v>401</v>
      </c>
      <c r="C735" t="s">
        <v>910</v>
      </c>
      <c r="D735" t="s">
        <v>314</v>
      </c>
      <c r="E735" s="316" t="s">
        <v>410</v>
      </c>
      <c r="F735" s="316" t="s">
        <v>932</v>
      </c>
      <c r="G735" s="316" t="s">
        <v>426</v>
      </c>
      <c r="H735" s="316" t="s">
        <v>401</v>
      </c>
      <c r="I735" s="316" t="s">
        <v>342</v>
      </c>
      <c r="J735" s="316" t="s">
        <v>343</v>
      </c>
      <c r="K735" s="36">
        <v>18</v>
      </c>
      <c r="L735" s="317">
        <v>0.2903200089931488</v>
      </c>
      <c r="M735" s="317"/>
      <c r="N735" s="36">
        <v>112</v>
      </c>
      <c r="O735" s="317">
        <v>0.25628998875617981</v>
      </c>
      <c r="P735" s="317"/>
      <c r="Q735" s="36">
        <v>112</v>
      </c>
      <c r="R735" s="317">
        <v>0.25628998875617981</v>
      </c>
      <c r="S735" s="317"/>
      <c r="T735" t="s">
        <v>401</v>
      </c>
      <c r="BA735" s="395">
        <v>1</v>
      </c>
      <c r="BB735" s="396" t="s">
        <v>861</v>
      </c>
      <c r="BC735" t="str">
        <f t="shared" si="106"/>
        <v>7A4</v>
      </c>
      <c r="BD735" t="str">
        <f t="shared" si="107"/>
        <v>NAoMe_initial_final_stage_tum_grp</v>
      </c>
      <c r="BE735" s="397" t="s">
        <v>862</v>
      </c>
      <c r="BF735" t="str">
        <f t="shared" si="108"/>
        <v>MBC in HESAPC</v>
      </c>
      <c r="BG735">
        <f t="shared" si="109"/>
        <v>18</v>
      </c>
      <c r="BH735" s="398">
        <f t="shared" si="110"/>
        <v>0.2903200089931488</v>
      </c>
      <c r="BO735" s="33"/>
    </row>
    <row r="736" spans="1:67">
      <c r="A736" s="316" t="s">
        <v>27</v>
      </c>
      <c r="B736" t="s">
        <v>401</v>
      </c>
      <c r="C736" t="s">
        <v>910</v>
      </c>
      <c r="D736" t="s">
        <v>314</v>
      </c>
      <c r="E736" s="316" t="s">
        <v>410</v>
      </c>
      <c r="F736" s="316" t="s">
        <v>932</v>
      </c>
      <c r="G736" s="316" t="s">
        <v>426</v>
      </c>
      <c r="H736" s="316" t="s">
        <v>401</v>
      </c>
      <c r="I736" s="316" t="s">
        <v>342</v>
      </c>
      <c r="J736" s="316" t="s">
        <v>344</v>
      </c>
      <c r="K736" s="36">
        <v>19</v>
      </c>
      <c r="L736" s="317">
        <v>0.3064500093460083</v>
      </c>
      <c r="M736" s="317">
        <v>0.43182000517845148</v>
      </c>
      <c r="N736" s="36">
        <v>147</v>
      </c>
      <c r="O736" s="317">
        <v>0.3363800048828125</v>
      </c>
      <c r="P736" s="317">
        <v>0.4523099958896637</v>
      </c>
      <c r="Q736" s="36">
        <v>147</v>
      </c>
      <c r="R736" s="317">
        <v>0.3363800048828125</v>
      </c>
      <c r="S736" s="317">
        <v>0.4523099958896637</v>
      </c>
      <c r="T736" t="s">
        <v>401</v>
      </c>
      <c r="BA736" s="395">
        <v>1</v>
      </c>
      <c r="BB736" s="396" t="s">
        <v>861</v>
      </c>
      <c r="BC736" t="str">
        <f t="shared" si="106"/>
        <v>7A4</v>
      </c>
      <c r="BD736" t="str">
        <f t="shared" si="107"/>
        <v>NAoMe_initial_final_stage_tum_grp</v>
      </c>
      <c r="BE736" s="397" t="s">
        <v>862</v>
      </c>
      <c r="BF736" t="str">
        <f t="shared" si="108"/>
        <v>Stage 0-3</v>
      </c>
      <c r="BG736">
        <f t="shared" si="109"/>
        <v>19</v>
      </c>
      <c r="BH736" s="398">
        <f t="shared" si="110"/>
        <v>0.3064500093460083</v>
      </c>
      <c r="BO736" s="33"/>
    </row>
    <row r="737" spans="1:67">
      <c r="A737" s="316" t="s">
        <v>27</v>
      </c>
      <c r="B737" t="s">
        <v>401</v>
      </c>
      <c r="C737" t="s">
        <v>910</v>
      </c>
      <c r="D737" t="s">
        <v>314</v>
      </c>
      <c r="E737" s="316" t="s">
        <v>410</v>
      </c>
      <c r="F737" s="316" t="s">
        <v>932</v>
      </c>
      <c r="G737" s="316" t="s">
        <v>426</v>
      </c>
      <c r="H737" s="316" t="s">
        <v>401</v>
      </c>
      <c r="I737" s="316" t="s">
        <v>342</v>
      </c>
      <c r="J737" s="316" t="s">
        <v>336</v>
      </c>
      <c r="K737" s="36">
        <v>25</v>
      </c>
      <c r="L737" s="317">
        <v>0.40323001146316528</v>
      </c>
      <c r="M737" s="317">
        <v>0.56818002462387085</v>
      </c>
      <c r="N737" s="36">
        <v>178</v>
      </c>
      <c r="O737" s="317">
        <v>0.40731999278068542</v>
      </c>
      <c r="P737" s="317">
        <v>0.54768997430801392</v>
      </c>
      <c r="Q737" s="36">
        <v>178</v>
      </c>
      <c r="R737" s="317">
        <v>0.40731999278068542</v>
      </c>
      <c r="S737" s="317">
        <v>0.54768997430801392</v>
      </c>
      <c r="T737" t="s">
        <v>401</v>
      </c>
      <c r="BA737" s="395">
        <v>1</v>
      </c>
      <c r="BB737" s="396" t="s">
        <v>861</v>
      </c>
      <c r="BC737" t="str">
        <f t="shared" si="106"/>
        <v>7A4</v>
      </c>
      <c r="BD737" t="str">
        <f t="shared" si="107"/>
        <v>NAoMe_initial_final_stage_tum_grp</v>
      </c>
      <c r="BE737" s="397" t="s">
        <v>862</v>
      </c>
      <c r="BF737" t="str">
        <f t="shared" si="108"/>
        <v>Stage 4</v>
      </c>
      <c r="BG737">
        <f t="shared" si="109"/>
        <v>25</v>
      </c>
      <c r="BH737" s="398">
        <f t="shared" si="110"/>
        <v>0.40323001146316528</v>
      </c>
      <c r="BO737" s="33"/>
    </row>
    <row r="738" spans="1:67">
      <c r="A738" s="316" t="s">
        <v>27</v>
      </c>
      <c r="B738" t="s">
        <v>401</v>
      </c>
      <c r="C738" t="s">
        <v>910</v>
      </c>
      <c r="D738" t="s">
        <v>314</v>
      </c>
      <c r="E738" s="316" t="s">
        <v>410</v>
      </c>
      <c r="F738" s="316" t="s">
        <v>932</v>
      </c>
      <c r="G738" s="316" t="s">
        <v>426</v>
      </c>
      <c r="H738" s="316" t="s">
        <v>401</v>
      </c>
      <c r="I738" s="316" t="s">
        <v>658</v>
      </c>
      <c r="J738" s="316" t="s">
        <v>345</v>
      </c>
      <c r="K738" s="36">
        <v>62</v>
      </c>
      <c r="L738" s="317">
        <v>1</v>
      </c>
      <c r="M738" s="317"/>
      <c r="N738" s="36">
        <v>437</v>
      </c>
      <c r="O738" s="317">
        <v>1</v>
      </c>
      <c r="P738" s="317"/>
      <c r="Q738" s="36">
        <v>437</v>
      </c>
      <c r="R738" s="317">
        <v>1</v>
      </c>
      <c r="S738" s="317"/>
      <c r="T738" t="s">
        <v>401</v>
      </c>
      <c r="BA738" s="395">
        <v>1</v>
      </c>
      <c r="BB738" s="396" t="s">
        <v>861</v>
      </c>
      <c r="BC738" t="str">
        <f t="shared" si="106"/>
        <v>7A4</v>
      </c>
      <c r="BD738" t="str">
        <f t="shared" si="107"/>
        <v>NAoMe_initial_final_who_ps</v>
      </c>
      <c r="BE738" s="397" t="s">
        <v>862</v>
      </c>
      <c r="BF738" t="str">
        <f t="shared" si="108"/>
        <v>Not recorded</v>
      </c>
      <c r="BG738">
        <f t="shared" si="109"/>
        <v>62</v>
      </c>
      <c r="BH738" s="398">
        <f t="shared" si="110"/>
        <v>1</v>
      </c>
      <c r="BO738" s="33"/>
    </row>
    <row r="739" spans="1:67">
      <c r="A739" s="316" t="s">
        <v>27</v>
      </c>
      <c r="B739" t="s">
        <v>401</v>
      </c>
      <c r="C739" t="s">
        <v>910</v>
      </c>
      <c r="D739" t="s">
        <v>314</v>
      </c>
      <c r="E739" s="316" t="s">
        <v>410</v>
      </c>
      <c r="F739" s="316" t="s">
        <v>932</v>
      </c>
      <c r="G739" s="316" t="s">
        <v>426</v>
      </c>
      <c r="H739" s="316" t="s">
        <v>401</v>
      </c>
      <c r="I739" s="316" t="s">
        <v>291</v>
      </c>
      <c r="J739" s="316" t="s">
        <v>313</v>
      </c>
      <c r="K739" s="36">
        <v>62</v>
      </c>
      <c r="L739" s="317">
        <v>1</v>
      </c>
      <c r="M739" s="317"/>
      <c r="N739" s="36">
        <v>435</v>
      </c>
      <c r="O739" s="317">
        <v>0.99541997909545898</v>
      </c>
      <c r="P739" s="317"/>
      <c r="Q739" s="36">
        <v>435</v>
      </c>
      <c r="R739" s="317">
        <v>0.99541997909545898</v>
      </c>
      <c r="S739" s="317"/>
      <c r="T739" t="s">
        <v>401</v>
      </c>
      <c r="BA739" s="395">
        <v>1</v>
      </c>
      <c r="BB739" s="396" t="s">
        <v>861</v>
      </c>
      <c r="BC739" t="str">
        <f t="shared" si="106"/>
        <v>7A4</v>
      </c>
      <c r="BD739" t="str">
        <f t="shared" si="107"/>
        <v>NAoMe_initial_gender</v>
      </c>
      <c r="BE739" s="397" t="s">
        <v>862</v>
      </c>
      <c r="BF739" t="str">
        <f t="shared" si="108"/>
        <v>Female</v>
      </c>
      <c r="BG739">
        <f t="shared" si="109"/>
        <v>62</v>
      </c>
      <c r="BH739" s="398">
        <f t="shared" si="110"/>
        <v>1</v>
      </c>
      <c r="BO739" s="33"/>
    </row>
    <row r="740" spans="1:67">
      <c r="A740" s="316" t="s">
        <v>27</v>
      </c>
      <c r="B740" t="s">
        <v>401</v>
      </c>
      <c r="C740" t="s">
        <v>910</v>
      </c>
      <c r="D740" t="s">
        <v>314</v>
      </c>
      <c r="E740" s="316" t="s">
        <v>410</v>
      </c>
      <c r="F740" s="316" t="s">
        <v>932</v>
      </c>
      <c r="G740" s="316" t="s">
        <v>426</v>
      </c>
      <c r="H740" s="316" t="s">
        <v>401</v>
      </c>
      <c r="I740" s="316" t="s">
        <v>291</v>
      </c>
      <c r="J740" s="316" t="s">
        <v>293</v>
      </c>
      <c r="K740" s="36">
        <v>0</v>
      </c>
      <c r="L740" s="317">
        <v>0</v>
      </c>
      <c r="M740" s="317"/>
      <c r="N740" s="36">
        <v>2</v>
      </c>
      <c r="O740" s="317">
        <v>4.5799999497830868E-3</v>
      </c>
      <c r="P740" s="317"/>
      <c r="Q740" s="36">
        <v>2</v>
      </c>
      <c r="R740" s="317">
        <v>4.5799999497830868E-3</v>
      </c>
      <c r="S740" s="317"/>
      <c r="T740" t="s">
        <v>401</v>
      </c>
      <c r="BA740" s="395">
        <v>1</v>
      </c>
      <c r="BB740" s="396" t="s">
        <v>861</v>
      </c>
      <c r="BC740" t="str">
        <f t="shared" si="106"/>
        <v>7A4</v>
      </c>
      <c r="BD740" t="str">
        <f t="shared" si="107"/>
        <v>NAoMe_initial_gender</v>
      </c>
      <c r="BE740" s="397" t="s">
        <v>862</v>
      </c>
      <c r="BF740" t="str">
        <f t="shared" si="108"/>
        <v>Male</v>
      </c>
      <c r="BG740">
        <f t="shared" si="109"/>
        <v>0</v>
      </c>
      <c r="BH740" s="398">
        <f t="shared" si="110"/>
        <v>0</v>
      </c>
      <c r="BO740" s="33"/>
    </row>
    <row r="741" spans="1:67">
      <c r="A741" s="316" t="s">
        <v>27</v>
      </c>
      <c r="B741" t="s">
        <v>401</v>
      </c>
      <c r="C741" t="s">
        <v>910</v>
      </c>
      <c r="D741" t="s">
        <v>314</v>
      </c>
      <c r="E741" s="316" t="s">
        <v>410</v>
      </c>
      <c r="F741" s="316" t="s">
        <v>932</v>
      </c>
      <c r="G741" s="316" t="s">
        <v>426</v>
      </c>
      <c r="H741" s="316" t="s">
        <v>401</v>
      </c>
      <c r="I741" s="316" t="s">
        <v>659</v>
      </c>
      <c r="J741" s="316" t="s">
        <v>294</v>
      </c>
      <c r="K741" s="36">
        <v>0</v>
      </c>
      <c r="L741" s="317">
        <v>0</v>
      </c>
      <c r="M741" s="317"/>
      <c r="N741" s="36">
        <v>0</v>
      </c>
      <c r="O741" s="317">
        <v>0</v>
      </c>
      <c r="P741" s="317"/>
      <c r="Q741" s="36">
        <v>0</v>
      </c>
      <c r="R741" s="317">
        <v>0</v>
      </c>
      <c r="S741" s="317"/>
      <c r="T741" t="s">
        <v>401</v>
      </c>
      <c r="BA741" s="395">
        <v>1</v>
      </c>
      <c r="BB741" s="396" t="s">
        <v>861</v>
      </c>
      <c r="BC741" t="str">
        <f t="shared" si="106"/>
        <v>7A4</v>
      </c>
      <c r="BD741" t="str">
        <f t="shared" si="107"/>
        <v>NAoMe_initial_imd_2019</v>
      </c>
      <c r="BE741" s="397" t="s">
        <v>862</v>
      </c>
      <c r="BF741" t="str">
        <f t="shared" si="108"/>
        <v>1 - most deprived</v>
      </c>
      <c r="BG741">
        <f t="shared" si="109"/>
        <v>0</v>
      </c>
      <c r="BH741" s="398">
        <f t="shared" si="110"/>
        <v>0</v>
      </c>
      <c r="BO741" s="33"/>
    </row>
    <row r="742" spans="1:67">
      <c r="A742" s="316" t="s">
        <v>27</v>
      </c>
      <c r="B742" t="s">
        <v>401</v>
      </c>
      <c r="C742" t="s">
        <v>910</v>
      </c>
      <c r="D742" t="s">
        <v>314</v>
      </c>
      <c r="E742" s="316" t="s">
        <v>410</v>
      </c>
      <c r="F742" s="316" t="s">
        <v>932</v>
      </c>
      <c r="G742" s="316" t="s">
        <v>426</v>
      </c>
      <c r="H742" s="316" t="s">
        <v>401</v>
      </c>
      <c r="I742" s="316" t="s">
        <v>659</v>
      </c>
      <c r="J742" s="316" t="s">
        <v>15</v>
      </c>
      <c r="K742" s="36">
        <v>0</v>
      </c>
      <c r="L742" s="317">
        <v>0</v>
      </c>
      <c r="M742" s="317"/>
      <c r="N742" s="36">
        <v>0</v>
      </c>
      <c r="O742" s="317">
        <v>0</v>
      </c>
      <c r="P742" s="317"/>
      <c r="Q742" s="36">
        <v>0</v>
      </c>
      <c r="R742" s="317">
        <v>0</v>
      </c>
      <c r="S742" s="317"/>
      <c r="T742" t="s">
        <v>401</v>
      </c>
      <c r="BA742" s="395">
        <v>1</v>
      </c>
      <c r="BB742" s="396" t="s">
        <v>861</v>
      </c>
      <c r="BC742" t="str">
        <f t="shared" si="106"/>
        <v>7A4</v>
      </c>
      <c r="BD742" t="str">
        <f t="shared" si="107"/>
        <v>NAoMe_initial_imd_2019</v>
      </c>
      <c r="BE742" s="397" t="s">
        <v>862</v>
      </c>
      <c r="BF742" t="str">
        <f t="shared" si="108"/>
        <v>2</v>
      </c>
      <c r="BG742">
        <f t="shared" si="109"/>
        <v>0</v>
      </c>
      <c r="BH742" s="398">
        <f t="shared" si="110"/>
        <v>0</v>
      </c>
      <c r="BO742" s="33"/>
    </row>
    <row r="743" spans="1:67">
      <c r="A743" s="316" t="s">
        <v>27</v>
      </c>
      <c r="B743" t="s">
        <v>401</v>
      </c>
      <c r="C743" t="s">
        <v>910</v>
      </c>
      <c r="D743" t="s">
        <v>314</v>
      </c>
      <c r="E743" s="316" t="s">
        <v>410</v>
      </c>
      <c r="F743" s="316" t="s">
        <v>932</v>
      </c>
      <c r="G743" s="316" t="s">
        <v>426</v>
      </c>
      <c r="H743" s="316" t="s">
        <v>401</v>
      </c>
      <c r="I743" s="316" t="s">
        <v>659</v>
      </c>
      <c r="J743" s="316" t="s">
        <v>16</v>
      </c>
      <c r="K743" s="36">
        <v>0</v>
      </c>
      <c r="L743" s="317">
        <v>0</v>
      </c>
      <c r="M743" s="317"/>
      <c r="N743" s="36">
        <v>0</v>
      </c>
      <c r="O743" s="317">
        <v>0</v>
      </c>
      <c r="P743" s="317"/>
      <c r="Q743" s="36">
        <v>0</v>
      </c>
      <c r="R743" s="317">
        <v>0</v>
      </c>
      <c r="S743" s="317"/>
      <c r="T743" t="s">
        <v>401</v>
      </c>
      <c r="BA743" s="395">
        <v>1</v>
      </c>
      <c r="BB743" s="396" t="s">
        <v>861</v>
      </c>
      <c r="BC743" t="str">
        <f t="shared" si="106"/>
        <v>7A4</v>
      </c>
      <c r="BD743" t="str">
        <f t="shared" si="107"/>
        <v>NAoMe_initial_imd_2019</v>
      </c>
      <c r="BE743" s="397" t="s">
        <v>862</v>
      </c>
      <c r="BF743" t="str">
        <f t="shared" si="108"/>
        <v>3</v>
      </c>
      <c r="BG743">
        <f t="shared" si="109"/>
        <v>0</v>
      </c>
      <c r="BH743" s="398">
        <f t="shared" si="110"/>
        <v>0</v>
      </c>
      <c r="BO743" s="33"/>
    </row>
    <row r="744" spans="1:67">
      <c r="A744" s="316" t="s">
        <v>27</v>
      </c>
      <c r="B744" t="s">
        <v>401</v>
      </c>
      <c r="C744" t="s">
        <v>910</v>
      </c>
      <c r="D744" t="s">
        <v>314</v>
      </c>
      <c r="E744" s="316" t="s">
        <v>410</v>
      </c>
      <c r="F744" s="316" t="s">
        <v>932</v>
      </c>
      <c r="G744" s="316" t="s">
        <v>426</v>
      </c>
      <c r="H744" s="316" t="s">
        <v>401</v>
      </c>
      <c r="I744" s="316" t="s">
        <v>659</v>
      </c>
      <c r="J744" s="316" t="s">
        <v>17</v>
      </c>
      <c r="K744" s="36">
        <v>0</v>
      </c>
      <c r="L744" s="317">
        <v>0</v>
      </c>
      <c r="M744" s="317"/>
      <c r="N744" s="36">
        <v>0</v>
      </c>
      <c r="O744" s="317">
        <v>0</v>
      </c>
      <c r="P744" s="317"/>
      <c r="Q744" s="36">
        <v>0</v>
      </c>
      <c r="R744" s="317">
        <v>0</v>
      </c>
      <c r="S744" s="317"/>
      <c r="T744" t="s">
        <v>401</v>
      </c>
      <c r="BA744" s="395">
        <v>1</v>
      </c>
      <c r="BB744" s="396" t="s">
        <v>861</v>
      </c>
      <c r="BC744" t="str">
        <f t="shared" si="106"/>
        <v>7A4</v>
      </c>
      <c r="BD744" t="str">
        <f t="shared" si="107"/>
        <v>NAoMe_initial_imd_2019</v>
      </c>
      <c r="BE744" s="397" t="s">
        <v>862</v>
      </c>
      <c r="BF744" t="str">
        <f t="shared" si="108"/>
        <v>4</v>
      </c>
      <c r="BG744">
        <f t="shared" si="109"/>
        <v>0</v>
      </c>
      <c r="BH744" s="398">
        <f t="shared" si="110"/>
        <v>0</v>
      </c>
      <c r="BO744" s="33"/>
    </row>
    <row r="745" spans="1:67">
      <c r="A745" s="316" t="s">
        <v>27</v>
      </c>
      <c r="B745" t="s">
        <v>401</v>
      </c>
      <c r="C745" t="s">
        <v>910</v>
      </c>
      <c r="D745" t="s">
        <v>314</v>
      </c>
      <c r="E745" s="316" t="s">
        <v>410</v>
      </c>
      <c r="F745" s="316" t="s">
        <v>932</v>
      </c>
      <c r="G745" s="316" t="s">
        <v>426</v>
      </c>
      <c r="H745" s="316" t="s">
        <v>401</v>
      </c>
      <c r="I745" s="316" t="s">
        <v>659</v>
      </c>
      <c r="J745" s="316" t="s">
        <v>295</v>
      </c>
      <c r="K745" s="36">
        <v>0</v>
      </c>
      <c r="L745" s="317">
        <v>0</v>
      </c>
      <c r="M745" s="317"/>
      <c r="N745" s="36">
        <v>0</v>
      </c>
      <c r="O745" s="317">
        <v>0</v>
      </c>
      <c r="P745" s="317"/>
      <c r="Q745" s="36">
        <v>0</v>
      </c>
      <c r="R745" s="317">
        <v>0</v>
      </c>
      <c r="S745" s="317"/>
      <c r="T745" t="s">
        <v>401</v>
      </c>
      <c r="BA745" s="395">
        <v>1</v>
      </c>
      <c r="BB745" s="396" t="s">
        <v>861</v>
      </c>
      <c r="BC745" t="str">
        <f t="shared" si="106"/>
        <v>7A4</v>
      </c>
      <c r="BD745" t="str">
        <f t="shared" si="107"/>
        <v>NAoMe_initial_imd_2019</v>
      </c>
      <c r="BE745" s="397" t="s">
        <v>862</v>
      </c>
      <c r="BF745" t="str">
        <f t="shared" si="108"/>
        <v>5 - least deprived</v>
      </c>
      <c r="BG745">
        <f t="shared" si="109"/>
        <v>0</v>
      </c>
      <c r="BH745" s="398">
        <f t="shared" si="110"/>
        <v>0</v>
      </c>
      <c r="BO745" s="33"/>
    </row>
    <row r="746" spans="1:67">
      <c r="A746" s="316" t="s">
        <v>27</v>
      </c>
      <c r="B746" t="s">
        <v>401</v>
      </c>
      <c r="C746" t="s">
        <v>910</v>
      </c>
      <c r="D746" t="s">
        <v>314</v>
      </c>
      <c r="E746" s="316" t="s">
        <v>410</v>
      </c>
      <c r="F746" s="316" t="s">
        <v>932</v>
      </c>
      <c r="G746" s="316" t="s">
        <v>426</v>
      </c>
      <c r="H746" s="316" t="s">
        <v>401</v>
      </c>
      <c r="I746" s="316" t="s">
        <v>659</v>
      </c>
      <c r="J746" s="316" t="s">
        <v>260</v>
      </c>
      <c r="K746" s="36">
        <v>62</v>
      </c>
      <c r="L746" s="317">
        <v>1</v>
      </c>
      <c r="M746" s="317"/>
      <c r="N746" s="36">
        <v>437</v>
      </c>
      <c r="O746" s="317">
        <v>1</v>
      </c>
      <c r="P746" s="317"/>
      <c r="Q746" s="36">
        <v>437</v>
      </c>
      <c r="R746" s="317">
        <v>1</v>
      </c>
      <c r="S746" s="317"/>
      <c r="T746" t="s">
        <v>401</v>
      </c>
      <c r="BA746" s="395">
        <v>1</v>
      </c>
      <c r="BB746" s="396" t="s">
        <v>861</v>
      </c>
      <c r="BC746" t="str">
        <f t="shared" si="106"/>
        <v>7A4</v>
      </c>
      <c r="BD746" t="str">
        <f t="shared" si="107"/>
        <v>NAoMe_initial_imd_2019</v>
      </c>
      <c r="BE746" s="397" t="s">
        <v>862</v>
      </c>
      <c r="BF746" t="str">
        <f t="shared" si="108"/>
        <v>Unknown</v>
      </c>
      <c r="BG746">
        <f t="shared" si="109"/>
        <v>62</v>
      </c>
      <c r="BH746" s="398">
        <f t="shared" si="110"/>
        <v>1</v>
      </c>
      <c r="BO746" s="33"/>
    </row>
    <row r="747" spans="1:67">
      <c r="A747" s="316" t="s">
        <v>27</v>
      </c>
      <c r="B747" t="s">
        <v>401</v>
      </c>
      <c r="C747" t="s">
        <v>910</v>
      </c>
      <c r="D747" t="s">
        <v>314</v>
      </c>
      <c r="E747" s="316" t="s">
        <v>410</v>
      </c>
      <c r="F747" s="316" t="s">
        <v>932</v>
      </c>
      <c r="G747" s="316" t="s">
        <v>426</v>
      </c>
      <c r="H747" s="316" t="s">
        <v>401</v>
      </c>
      <c r="I747" s="316" t="s">
        <v>296</v>
      </c>
      <c r="J747" s="316" t="s">
        <v>297</v>
      </c>
      <c r="K747" s="36">
        <v>43</v>
      </c>
      <c r="L747" s="317">
        <v>0.6935499906539917</v>
      </c>
      <c r="M747" s="317">
        <v>0.71666997671127319</v>
      </c>
      <c r="N747" s="36">
        <v>291</v>
      </c>
      <c r="O747" s="317">
        <v>0.66589999198913574</v>
      </c>
      <c r="P747" s="317">
        <v>0.67673999071121216</v>
      </c>
      <c r="Q747" s="36">
        <v>291</v>
      </c>
      <c r="R747" s="317">
        <v>0.66589999198913574</v>
      </c>
      <c r="S747" s="317">
        <v>0.67673999071121216</v>
      </c>
      <c r="T747" t="s">
        <v>401</v>
      </c>
      <c r="BA747" s="395">
        <v>1</v>
      </c>
      <c r="BB747" s="396" t="s">
        <v>861</v>
      </c>
      <c r="BC747" t="str">
        <f t="shared" si="106"/>
        <v>7A4</v>
      </c>
      <c r="BD747" t="str">
        <f t="shared" si="107"/>
        <v>NAoMe_initial_scarf_731_grp</v>
      </c>
      <c r="BE747" s="397" t="s">
        <v>862</v>
      </c>
      <c r="BF747" t="str">
        <f t="shared" si="108"/>
        <v>Fit</v>
      </c>
      <c r="BG747">
        <f t="shared" si="109"/>
        <v>43</v>
      </c>
      <c r="BH747" s="398">
        <f t="shared" si="110"/>
        <v>0.6935499906539917</v>
      </c>
      <c r="BO747" s="33"/>
    </row>
    <row r="748" spans="1:67">
      <c r="A748" s="316" t="s">
        <v>27</v>
      </c>
      <c r="B748" t="s">
        <v>401</v>
      </c>
      <c r="C748" t="s">
        <v>910</v>
      </c>
      <c r="D748" t="s">
        <v>314</v>
      </c>
      <c r="E748" s="316" t="s">
        <v>410</v>
      </c>
      <c r="F748" s="316" t="s">
        <v>932</v>
      </c>
      <c r="G748" s="316" t="s">
        <v>426</v>
      </c>
      <c r="H748" s="316" t="s">
        <v>401</v>
      </c>
      <c r="I748" s="316" t="s">
        <v>296</v>
      </c>
      <c r="J748" s="316" t="s">
        <v>298</v>
      </c>
      <c r="K748" s="36">
        <v>9</v>
      </c>
      <c r="L748" s="317">
        <v>0.1451600044965744</v>
      </c>
      <c r="M748" s="317">
        <v>0.15000000596046451</v>
      </c>
      <c r="N748" s="36">
        <v>60</v>
      </c>
      <c r="O748" s="317">
        <v>0.13729999959468839</v>
      </c>
      <c r="P748" s="317">
        <v>0.1395300030708313</v>
      </c>
      <c r="Q748" s="36">
        <v>60</v>
      </c>
      <c r="R748" s="317">
        <v>0.13729999959468839</v>
      </c>
      <c r="S748" s="317">
        <v>0.1395300030708313</v>
      </c>
      <c r="T748" t="s">
        <v>401</v>
      </c>
      <c r="BA748" s="395">
        <v>1</v>
      </c>
      <c r="BB748" s="396" t="s">
        <v>861</v>
      </c>
      <c r="BC748" t="str">
        <f t="shared" si="106"/>
        <v>7A4</v>
      </c>
      <c r="BD748" t="str">
        <f t="shared" si="107"/>
        <v>NAoMe_initial_scarf_731_grp</v>
      </c>
      <c r="BE748" s="397" t="s">
        <v>862</v>
      </c>
      <c r="BF748" t="str">
        <f t="shared" si="108"/>
        <v>Mild frailty</v>
      </c>
      <c r="BG748">
        <f t="shared" si="109"/>
        <v>9</v>
      </c>
      <c r="BH748" s="398">
        <f t="shared" si="110"/>
        <v>0.1451600044965744</v>
      </c>
      <c r="BO748" s="33"/>
    </row>
    <row r="749" spans="1:67">
      <c r="A749" s="316" t="s">
        <v>27</v>
      </c>
      <c r="B749" t="s">
        <v>401</v>
      </c>
      <c r="C749" t="s">
        <v>910</v>
      </c>
      <c r="D749" t="s">
        <v>314</v>
      </c>
      <c r="E749" s="316" t="s">
        <v>410</v>
      </c>
      <c r="F749" s="316" t="s">
        <v>932</v>
      </c>
      <c r="G749" s="316" t="s">
        <v>426</v>
      </c>
      <c r="H749" s="316" t="s">
        <v>401</v>
      </c>
      <c r="I749" s="316" t="s">
        <v>296</v>
      </c>
      <c r="J749" s="316" t="s">
        <v>299</v>
      </c>
      <c r="K749" s="36">
        <v>6</v>
      </c>
      <c r="L749" s="317">
        <v>9.6770003437995911E-2</v>
      </c>
      <c r="M749" s="317">
        <v>0.10000000149011611</v>
      </c>
      <c r="N749" s="36">
        <v>49</v>
      </c>
      <c r="O749" s="317">
        <v>0.1121300011873245</v>
      </c>
      <c r="P749" s="317">
        <v>0.1139499992132187</v>
      </c>
      <c r="Q749" s="36">
        <v>49</v>
      </c>
      <c r="R749" s="317">
        <v>0.1121300011873245</v>
      </c>
      <c r="S749" s="317">
        <v>0.1139499992132187</v>
      </c>
      <c r="T749" t="s">
        <v>401</v>
      </c>
      <c r="BA749" s="395">
        <v>1</v>
      </c>
      <c r="BB749" s="396" t="s">
        <v>861</v>
      </c>
      <c r="BC749" t="str">
        <f t="shared" si="106"/>
        <v>7A4</v>
      </c>
      <c r="BD749" t="str">
        <f t="shared" si="107"/>
        <v>NAoMe_initial_scarf_731_grp</v>
      </c>
      <c r="BE749" s="397" t="s">
        <v>862</v>
      </c>
      <c r="BF749" t="str">
        <f t="shared" si="108"/>
        <v>Moderate frailty</v>
      </c>
      <c r="BG749">
        <f t="shared" si="109"/>
        <v>6</v>
      </c>
      <c r="BH749" s="398">
        <f t="shared" si="110"/>
        <v>9.6770003437995911E-2</v>
      </c>
      <c r="BO749" s="33"/>
    </row>
    <row r="750" spans="1:67">
      <c r="A750" s="316" t="s">
        <v>27</v>
      </c>
      <c r="B750" t="s">
        <v>401</v>
      </c>
      <c r="C750" t="s">
        <v>910</v>
      </c>
      <c r="D750" t="s">
        <v>314</v>
      </c>
      <c r="E750" s="316" t="s">
        <v>410</v>
      </c>
      <c r="F750" s="316" t="s">
        <v>932</v>
      </c>
      <c r="G750" s="316" t="s">
        <v>426</v>
      </c>
      <c r="H750" s="316" t="s">
        <v>401</v>
      </c>
      <c r="I750" s="316" t="s">
        <v>296</v>
      </c>
      <c r="J750" s="316" t="s">
        <v>353</v>
      </c>
      <c r="K750" s="36">
        <v>2</v>
      </c>
      <c r="L750" s="317">
        <v>3.2260000705718987E-2</v>
      </c>
      <c r="M750" s="317"/>
      <c r="N750" s="36">
        <v>7</v>
      </c>
      <c r="O750" s="317">
        <v>1.601999998092651E-2</v>
      </c>
      <c r="P750" s="317"/>
      <c r="Q750" s="36">
        <v>7</v>
      </c>
      <c r="R750" s="317">
        <v>1.601999998092651E-2</v>
      </c>
      <c r="S750" s="317"/>
      <c r="T750" t="s">
        <v>401</v>
      </c>
      <c r="BA750" s="395">
        <v>1</v>
      </c>
      <c r="BB750" s="396" t="s">
        <v>861</v>
      </c>
      <c r="BC750" t="str">
        <f t="shared" si="106"/>
        <v>7A4</v>
      </c>
      <c r="BD750" t="str">
        <f t="shared" si="107"/>
        <v>NAoMe_initial_scarf_731_grp</v>
      </c>
      <c r="BE750" s="397" t="s">
        <v>862</v>
      </c>
      <c r="BF750" t="str">
        <f t="shared" si="108"/>
        <v>Not in HESAPC</v>
      </c>
      <c r="BG750">
        <f t="shared" si="109"/>
        <v>2</v>
      </c>
      <c r="BH750" s="398">
        <f t="shared" si="110"/>
        <v>3.2260000705718987E-2</v>
      </c>
      <c r="BO750" s="33"/>
    </row>
    <row r="751" spans="1:67">
      <c r="A751" s="316" t="s">
        <v>27</v>
      </c>
      <c r="B751" t="s">
        <v>401</v>
      </c>
      <c r="C751" t="s">
        <v>910</v>
      </c>
      <c r="D751" t="s">
        <v>314</v>
      </c>
      <c r="E751" s="316" t="s">
        <v>410</v>
      </c>
      <c r="F751" s="316" t="s">
        <v>932</v>
      </c>
      <c r="G751" s="316" t="s">
        <v>426</v>
      </c>
      <c r="H751" s="316" t="s">
        <v>401</v>
      </c>
      <c r="I751" s="316" t="s">
        <v>296</v>
      </c>
      <c r="J751" s="316" t="s">
        <v>300</v>
      </c>
      <c r="K751" s="36">
        <v>2</v>
      </c>
      <c r="L751" s="317">
        <v>3.2260000705718987E-2</v>
      </c>
      <c r="M751" s="317">
        <v>3.3330000936985023E-2</v>
      </c>
      <c r="N751" s="36">
        <v>30</v>
      </c>
      <c r="O751" s="317">
        <v>6.8649999797344208E-2</v>
      </c>
      <c r="P751" s="317">
        <v>6.9770000874996185E-2</v>
      </c>
      <c r="Q751" s="36">
        <v>30</v>
      </c>
      <c r="R751" s="317">
        <v>6.8649999797344208E-2</v>
      </c>
      <c r="S751" s="317">
        <v>6.9770000874996185E-2</v>
      </c>
      <c r="T751" t="s">
        <v>401</v>
      </c>
      <c r="BA751" s="395">
        <v>1</v>
      </c>
      <c r="BB751" s="396" t="s">
        <v>861</v>
      </c>
      <c r="BC751" t="str">
        <f t="shared" si="106"/>
        <v>7A4</v>
      </c>
      <c r="BD751" t="str">
        <f t="shared" si="107"/>
        <v>NAoMe_initial_scarf_731_grp</v>
      </c>
      <c r="BE751" s="397" t="s">
        <v>862</v>
      </c>
      <c r="BF751" t="str">
        <f t="shared" si="108"/>
        <v>Severe frailty</v>
      </c>
      <c r="BG751">
        <f t="shared" si="109"/>
        <v>2</v>
      </c>
      <c r="BH751" s="398">
        <f t="shared" si="110"/>
        <v>3.2260000705718987E-2</v>
      </c>
      <c r="BO751" s="33"/>
    </row>
    <row r="752" spans="1:67">
      <c r="A752" s="316" t="s">
        <v>27</v>
      </c>
      <c r="B752" t="s">
        <v>380</v>
      </c>
      <c r="C752" t="s">
        <v>910</v>
      </c>
      <c r="D752" t="s">
        <v>314</v>
      </c>
      <c r="E752" s="316" t="s">
        <v>51</v>
      </c>
      <c r="F752" s="316" t="s">
        <v>52</v>
      </c>
      <c r="G752" s="316" t="s">
        <v>447</v>
      </c>
      <c r="H752" s="316" t="s">
        <v>811</v>
      </c>
      <c r="I752" s="316" t="s">
        <v>310</v>
      </c>
      <c r="J752" s="316" t="s">
        <v>277</v>
      </c>
      <c r="K752" s="36">
        <v>0</v>
      </c>
      <c r="L752" s="317">
        <v>0</v>
      </c>
      <c r="M752" s="317"/>
      <c r="N752" s="36">
        <v>2</v>
      </c>
      <c r="O752" s="317">
        <v>3.4799999557435508E-3</v>
      </c>
      <c r="P752" s="317"/>
      <c r="Q752" s="36">
        <v>70</v>
      </c>
      <c r="R752" s="317">
        <v>7.0199999026954174E-3</v>
      </c>
      <c r="S752" s="317"/>
      <c r="T752" t="s">
        <v>380</v>
      </c>
      <c r="BA752" s="395">
        <v>1</v>
      </c>
      <c r="BB752" s="396" t="s">
        <v>861</v>
      </c>
      <c r="BC752" t="str">
        <f t="shared" si="106"/>
        <v>RQM</v>
      </c>
      <c r="BD752" t="str">
        <f t="shared" si="107"/>
        <v>NAoMe_initial_age_decades_80cap</v>
      </c>
      <c r="BE752" s="397" t="s">
        <v>862</v>
      </c>
      <c r="BF752" t="str">
        <f t="shared" si="108"/>
        <v>18-29 yrs</v>
      </c>
      <c r="BG752">
        <f t="shared" si="109"/>
        <v>0</v>
      </c>
      <c r="BH752" s="398">
        <f t="shared" si="110"/>
        <v>0</v>
      </c>
      <c r="BO752" s="33"/>
    </row>
    <row r="753" spans="1:67">
      <c r="A753" s="316" t="s">
        <v>27</v>
      </c>
      <c r="B753" t="s">
        <v>380</v>
      </c>
      <c r="C753" t="s">
        <v>910</v>
      </c>
      <c r="D753" t="s">
        <v>314</v>
      </c>
      <c r="E753" s="316" t="s">
        <v>51</v>
      </c>
      <c r="F753" s="316" t="s">
        <v>52</v>
      </c>
      <c r="G753" s="316" t="s">
        <v>447</v>
      </c>
      <c r="H753" s="316" t="s">
        <v>811</v>
      </c>
      <c r="I753" s="316" t="s">
        <v>310</v>
      </c>
      <c r="J753" s="316" t="s">
        <v>278</v>
      </c>
      <c r="K753" s="36">
        <v>6</v>
      </c>
      <c r="L753" s="317">
        <v>9.2309996485710144E-2</v>
      </c>
      <c r="M753" s="317"/>
      <c r="N753" s="36">
        <v>44</v>
      </c>
      <c r="O753" s="317">
        <v>7.6520003378391266E-2</v>
      </c>
      <c r="P753" s="317"/>
      <c r="Q753" s="36">
        <v>429</v>
      </c>
      <c r="R753" s="317">
        <v>4.3019998818635941E-2</v>
      </c>
      <c r="S753" s="317"/>
      <c r="T753" t="s">
        <v>380</v>
      </c>
      <c r="BA753" s="395">
        <v>1</v>
      </c>
      <c r="BB753" s="396" t="s">
        <v>861</v>
      </c>
      <c r="BC753" t="str">
        <f t="shared" si="106"/>
        <v>RQM</v>
      </c>
      <c r="BD753" t="str">
        <f t="shared" si="107"/>
        <v>NAoMe_initial_age_decades_80cap</v>
      </c>
      <c r="BE753" s="397" t="s">
        <v>862</v>
      </c>
      <c r="BF753" t="str">
        <f t="shared" si="108"/>
        <v>30-39 yrs</v>
      </c>
      <c r="BG753">
        <f t="shared" si="109"/>
        <v>6</v>
      </c>
      <c r="BH753" s="398">
        <f t="shared" si="110"/>
        <v>9.2309996485710144E-2</v>
      </c>
      <c r="BO753" s="33"/>
    </row>
    <row r="754" spans="1:67">
      <c r="A754" s="316" t="s">
        <v>27</v>
      </c>
      <c r="B754" t="s">
        <v>380</v>
      </c>
      <c r="C754" t="s">
        <v>910</v>
      </c>
      <c r="D754" t="s">
        <v>314</v>
      </c>
      <c r="E754" s="316" t="s">
        <v>51</v>
      </c>
      <c r="F754" s="316" t="s">
        <v>52</v>
      </c>
      <c r="G754" s="316" t="s">
        <v>447</v>
      </c>
      <c r="H754" s="316" t="s">
        <v>811</v>
      </c>
      <c r="I754" s="316" t="s">
        <v>310</v>
      </c>
      <c r="J754" s="316" t="s">
        <v>279</v>
      </c>
      <c r="K754" s="36">
        <v>8</v>
      </c>
      <c r="L754" s="317">
        <v>0.1230800002813339</v>
      </c>
      <c r="M754" s="317"/>
      <c r="N754" s="36">
        <v>71</v>
      </c>
      <c r="O754" s="317">
        <v>0.123479999601841</v>
      </c>
      <c r="P754" s="317"/>
      <c r="Q754" s="36">
        <v>1024</v>
      </c>
      <c r="R754" s="317">
        <v>0.1026899963617325</v>
      </c>
      <c r="S754" s="317"/>
      <c r="T754" t="s">
        <v>380</v>
      </c>
      <c r="BA754" s="395">
        <v>1</v>
      </c>
      <c r="BB754" s="396" t="s">
        <v>861</v>
      </c>
      <c r="BC754" t="str">
        <f t="shared" si="106"/>
        <v>RQM</v>
      </c>
      <c r="BD754" t="str">
        <f t="shared" si="107"/>
        <v>NAoMe_initial_age_decades_80cap</v>
      </c>
      <c r="BE754" s="397" t="s">
        <v>862</v>
      </c>
      <c r="BF754" t="str">
        <f t="shared" si="108"/>
        <v>40-49 yrs</v>
      </c>
      <c r="BG754">
        <f t="shared" si="109"/>
        <v>8</v>
      </c>
      <c r="BH754" s="398">
        <f t="shared" si="110"/>
        <v>0.1230800002813339</v>
      </c>
      <c r="BO754" s="33"/>
    </row>
    <row r="755" spans="1:67">
      <c r="A755" s="316" t="s">
        <v>27</v>
      </c>
      <c r="B755" t="s">
        <v>380</v>
      </c>
      <c r="C755" t="s">
        <v>910</v>
      </c>
      <c r="D755" t="s">
        <v>314</v>
      </c>
      <c r="E755" s="316" t="s">
        <v>51</v>
      </c>
      <c r="F755" s="316" t="s">
        <v>52</v>
      </c>
      <c r="G755" s="316" t="s">
        <v>447</v>
      </c>
      <c r="H755" s="316" t="s">
        <v>811</v>
      </c>
      <c r="I755" s="316" t="s">
        <v>310</v>
      </c>
      <c r="J755" s="316" t="s">
        <v>280</v>
      </c>
      <c r="K755" s="36">
        <v>6</v>
      </c>
      <c r="L755" s="317">
        <v>9.2309996485710144E-2</v>
      </c>
      <c r="M755" s="317"/>
      <c r="N755" s="36">
        <v>108</v>
      </c>
      <c r="O755" s="317">
        <v>0.18783000111579901</v>
      </c>
      <c r="P755" s="317"/>
      <c r="Q755" s="36">
        <v>1733</v>
      </c>
      <c r="R755" s="317">
        <v>0.17378999292850489</v>
      </c>
      <c r="S755" s="317"/>
      <c r="T755" t="s">
        <v>380</v>
      </c>
      <c r="BA755" s="395">
        <v>1</v>
      </c>
      <c r="BB755" s="396" t="s">
        <v>861</v>
      </c>
      <c r="BC755" t="str">
        <f t="shared" si="106"/>
        <v>RQM</v>
      </c>
      <c r="BD755" t="str">
        <f t="shared" si="107"/>
        <v>NAoMe_initial_age_decades_80cap</v>
      </c>
      <c r="BE755" s="397" t="s">
        <v>862</v>
      </c>
      <c r="BF755" t="str">
        <f t="shared" si="108"/>
        <v>50-59 yrs</v>
      </c>
      <c r="BG755">
        <f t="shared" si="109"/>
        <v>6</v>
      </c>
      <c r="BH755" s="398">
        <f t="shared" si="110"/>
        <v>9.2309996485710144E-2</v>
      </c>
      <c r="BO755" s="33"/>
    </row>
    <row r="756" spans="1:67">
      <c r="A756" s="316" t="s">
        <v>27</v>
      </c>
      <c r="B756" t="s">
        <v>380</v>
      </c>
      <c r="C756" t="s">
        <v>910</v>
      </c>
      <c r="D756" t="s">
        <v>314</v>
      </c>
      <c r="E756" s="316" t="s">
        <v>51</v>
      </c>
      <c r="F756" s="316" t="s">
        <v>52</v>
      </c>
      <c r="G756" s="316" t="s">
        <v>447</v>
      </c>
      <c r="H756" s="316" t="s">
        <v>811</v>
      </c>
      <c r="I756" s="316" t="s">
        <v>310</v>
      </c>
      <c r="J756" s="316" t="s">
        <v>281</v>
      </c>
      <c r="K756" s="36">
        <v>15</v>
      </c>
      <c r="L756" s="317">
        <v>0.23077000677585599</v>
      </c>
      <c r="M756" s="317"/>
      <c r="N756" s="36">
        <v>117</v>
      </c>
      <c r="O756" s="317">
        <v>0.2034800052642822</v>
      </c>
      <c r="P756" s="317"/>
      <c r="Q756" s="36">
        <v>1931</v>
      </c>
      <c r="R756" s="317">
        <v>0.19363999366760251</v>
      </c>
      <c r="S756" s="317"/>
      <c r="T756" t="s">
        <v>380</v>
      </c>
      <c r="BA756" s="395">
        <v>1</v>
      </c>
      <c r="BB756" s="396" t="s">
        <v>861</v>
      </c>
      <c r="BC756" t="str">
        <f t="shared" si="106"/>
        <v>RQM</v>
      </c>
      <c r="BD756" t="str">
        <f t="shared" si="107"/>
        <v>NAoMe_initial_age_decades_80cap</v>
      </c>
      <c r="BE756" s="397" t="s">
        <v>862</v>
      </c>
      <c r="BF756" t="str">
        <f t="shared" si="108"/>
        <v>60-69 yrs</v>
      </c>
      <c r="BG756">
        <f t="shared" si="109"/>
        <v>15</v>
      </c>
      <c r="BH756" s="398">
        <f t="shared" si="110"/>
        <v>0.23077000677585599</v>
      </c>
      <c r="BO756" s="33"/>
    </row>
    <row r="757" spans="1:67">
      <c r="A757" s="316" t="s">
        <v>27</v>
      </c>
      <c r="B757" t="s">
        <v>380</v>
      </c>
      <c r="C757" t="s">
        <v>910</v>
      </c>
      <c r="D757" t="s">
        <v>314</v>
      </c>
      <c r="E757" s="316" t="s">
        <v>51</v>
      </c>
      <c r="F757" s="316" t="s">
        <v>52</v>
      </c>
      <c r="G757" s="316" t="s">
        <v>447</v>
      </c>
      <c r="H757" s="316" t="s">
        <v>811</v>
      </c>
      <c r="I757" s="316" t="s">
        <v>310</v>
      </c>
      <c r="J757" s="316" t="s">
        <v>282</v>
      </c>
      <c r="K757" s="36">
        <v>15</v>
      </c>
      <c r="L757" s="317">
        <v>0.23077000677585599</v>
      </c>
      <c r="M757" s="317"/>
      <c r="N757" s="36">
        <v>125</v>
      </c>
      <c r="O757" s="317">
        <v>0.21739000082015991</v>
      </c>
      <c r="P757" s="317"/>
      <c r="Q757" s="36">
        <v>2493</v>
      </c>
      <c r="R757" s="317">
        <v>0.25</v>
      </c>
      <c r="S757" s="317"/>
      <c r="T757" t="s">
        <v>380</v>
      </c>
      <c r="BA757" s="395">
        <v>1</v>
      </c>
      <c r="BB757" s="396" t="s">
        <v>861</v>
      </c>
      <c r="BC757" t="str">
        <f t="shared" si="106"/>
        <v>RQM</v>
      </c>
      <c r="BD757" t="str">
        <f t="shared" si="107"/>
        <v>NAoMe_initial_age_decades_80cap</v>
      </c>
      <c r="BE757" s="397" t="s">
        <v>862</v>
      </c>
      <c r="BF757" t="str">
        <f t="shared" si="108"/>
        <v>70-79 yrs</v>
      </c>
      <c r="BG757">
        <f t="shared" si="109"/>
        <v>15</v>
      </c>
      <c r="BH757" s="398">
        <f t="shared" si="110"/>
        <v>0.23077000677585599</v>
      </c>
      <c r="BO757" s="33"/>
    </row>
    <row r="758" spans="1:67">
      <c r="A758" s="316" t="s">
        <v>27</v>
      </c>
      <c r="B758" t="s">
        <v>380</v>
      </c>
      <c r="C758" t="s">
        <v>910</v>
      </c>
      <c r="D758" t="s">
        <v>314</v>
      </c>
      <c r="E758" s="316" t="s">
        <v>51</v>
      </c>
      <c r="F758" s="316" t="s">
        <v>52</v>
      </c>
      <c r="G758" s="316" t="s">
        <v>447</v>
      </c>
      <c r="H758" s="316" t="s">
        <v>811</v>
      </c>
      <c r="I758" s="316" t="s">
        <v>310</v>
      </c>
      <c r="J758" s="316" t="s">
        <v>283</v>
      </c>
      <c r="K758" s="36">
        <v>15</v>
      </c>
      <c r="L758" s="317">
        <v>0.23077000677585599</v>
      </c>
      <c r="M758" s="317"/>
      <c r="N758" s="36">
        <v>108</v>
      </c>
      <c r="O758" s="317">
        <v>0.18783000111579901</v>
      </c>
      <c r="P758" s="317"/>
      <c r="Q758" s="36">
        <v>2292</v>
      </c>
      <c r="R758" s="317">
        <v>0.2298399955034256</v>
      </c>
      <c r="S758" s="317"/>
      <c r="T758" t="s">
        <v>380</v>
      </c>
      <c r="BA758" s="395">
        <v>1</v>
      </c>
      <c r="BB758" s="396" t="s">
        <v>861</v>
      </c>
      <c r="BC758" t="str">
        <f t="shared" si="106"/>
        <v>RQM</v>
      </c>
      <c r="BD758" t="str">
        <f t="shared" si="107"/>
        <v>NAoMe_initial_age_decades_80cap</v>
      </c>
      <c r="BE758" s="397" t="s">
        <v>862</v>
      </c>
      <c r="BF758" t="str">
        <f t="shared" si="108"/>
        <v>80+ yrs</v>
      </c>
      <c r="BG758">
        <f t="shared" si="109"/>
        <v>15</v>
      </c>
      <c r="BH758" s="398">
        <f t="shared" si="110"/>
        <v>0.23077000677585599</v>
      </c>
      <c r="BO758" s="33"/>
    </row>
    <row r="759" spans="1:67">
      <c r="A759" s="316" t="s">
        <v>27</v>
      </c>
      <c r="B759" t="s">
        <v>380</v>
      </c>
      <c r="C759" t="s">
        <v>910</v>
      </c>
      <c r="D759" t="s">
        <v>314</v>
      </c>
      <c r="E759" s="316" t="s">
        <v>51</v>
      </c>
      <c r="F759" s="316" t="s">
        <v>52</v>
      </c>
      <c r="G759" s="316" t="s">
        <v>447</v>
      </c>
      <c r="H759" s="316" t="s">
        <v>811</v>
      </c>
      <c r="I759" s="316" t="s">
        <v>341</v>
      </c>
      <c r="J759" s="316" t="s">
        <v>13</v>
      </c>
      <c r="K759" s="36">
        <v>49</v>
      </c>
      <c r="L759" s="317">
        <v>0.75384998321533203</v>
      </c>
      <c r="M759" s="317">
        <v>0.75384998321533203</v>
      </c>
      <c r="N759" s="36">
        <v>404</v>
      </c>
      <c r="O759" s="317">
        <v>0.70261001586914063</v>
      </c>
      <c r="P759" s="317">
        <v>0.72272002696990967</v>
      </c>
      <c r="Q759" s="36">
        <v>6753</v>
      </c>
      <c r="R759" s="317">
        <v>0.67720001935958862</v>
      </c>
      <c r="S759" s="317">
        <v>0.69554001092910767</v>
      </c>
      <c r="T759" t="s">
        <v>380</v>
      </c>
      <c r="BA759" s="395">
        <v>1</v>
      </c>
      <c r="BB759" s="396" t="s">
        <v>861</v>
      </c>
      <c r="BC759" t="str">
        <f t="shared" si="106"/>
        <v>RQM</v>
      </c>
      <c r="BD759" t="str">
        <f t="shared" si="107"/>
        <v>NAoMe_initial_ch_score_2cap</v>
      </c>
      <c r="BE759" s="397" t="s">
        <v>862</v>
      </c>
      <c r="BF759" t="str">
        <f t="shared" si="108"/>
        <v>0</v>
      </c>
      <c r="BG759">
        <f t="shared" si="109"/>
        <v>49</v>
      </c>
      <c r="BH759" s="398">
        <f t="shared" si="110"/>
        <v>0.75384998321533203</v>
      </c>
      <c r="BO759" s="33"/>
    </row>
    <row r="760" spans="1:67">
      <c r="A760" s="316" t="s">
        <v>27</v>
      </c>
      <c r="B760" t="s">
        <v>380</v>
      </c>
      <c r="C760" t="s">
        <v>910</v>
      </c>
      <c r="D760" t="s">
        <v>314</v>
      </c>
      <c r="E760" s="316" t="s">
        <v>51</v>
      </c>
      <c r="F760" s="316" t="s">
        <v>52</v>
      </c>
      <c r="G760" s="316" t="s">
        <v>447</v>
      </c>
      <c r="H760" s="316" t="s">
        <v>811</v>
      </c>
      <c r="I760" s="316" t="s">
        <v>341</v>
      </c>
      <c r="J760" s="316" t="s">
        <v>14</v>
      </c>
      <c r="K760" s="36">
        <v>10</v>
      </c>
      <c r="L760" s="317">
        <v>0.1538500040769577</v>
      </c>
      <c r="M760" s="317">
        <v>0.1538500040769577</v>
      </c>
      <c r="N760" s="36">
        <v>92</v>
      </c>
      <c r="O760" s="317">
        <v>0.15999999642372131</v>
      </c>
      <c r="P760" s="317">
        <v>0.16458000242710111</v>
      </c>
      <c r="Q760" s="36">
        <v>1630</v>
      </c>
      <c r="R760" s="317">
        <v>0.16346000134944921</v>
      </c>
      <c r="S760" s="317">
        <v>0.16788999736309049</v>
      </c>
      <c r="T760" t="s">
        <v>380</v>
      </c>
      <c r="BA760" s="395">
        <v>1</v>
      </c>
      <c r="BB760" s="396" t="s">
        <v>861</v>
      </c>
      <c r="BC760" t="str">
        <f t="shared" si="106"/>
        <v>RQM</v>
      </c>
      <c r="BD760" t="str">
        <f t="shared" si="107"/>
        <v>NAoMe_initial_ch_score_2cap</v>
      </c>
      <c r="BE760" s="397" t="s">
        <v>862</v>
      </c>
      <c r="BF760" t="str">
        <f t="shared" si="108"/>
        <v>1</v>
      </c>
      <c r="BG760">
        <f t="shared" si="109"/>
        <v>10</v>
      </c>
      <c r="BH760" s="398">
        <f t="shared" si="110"/>
        <v>0.1538500040769577</v>
      </c>
      <c r="BO760" s="33"/>
    </row>
    <row r="761" spans="1:67">
      <c r="A761" s="316" t="s">
        <v>27</v>
      </c>
      <c r="B761" t="s">
        <v>380</v>
      </c>
      <c r="C761" t="s">
        <v>910</v>
      </c>
      <c r="D761" t="s">
        <v>314</v>
      </c>
      <c r="E761" s="316" t="s">
        <v>51</v>
      </c>
      <c r="F761" s="316" t="s">
        <v>52</v>
      </c>
      <c r="G761" s="316" t="s">
        <v>447</v>
      </c>
      <c r="H761" s="316" t="s">
        <v>811</v>
      </c>
      <c r="I761" s="316" t="s">
        <v>341</v>
      </c>
      <c r="J761" s="316" t="s">
        <v>301</v>
      </c>
      <c r="K761" s="36">
        <v>6</v>
      </c>
      <c r="L761" s="317">
        <v>9.2309996485710144E-2</v>
      </c>
      <c r="M761" s="317">
        <v>9.2309996485710144E-2</v>
      </c>
      <c r="N761" s="36">
        <v>63</v>
      </c>
      <c r="O761" s="317">
        <v>0.1095699965953827</v>
      </c>
      <c r="P761" s="317">
        <v>0.1127000004053116</v>
      </c>
      <c r="Q761" s="36">
        <v>1326</v>
      </c>
      <c r="R761" s="317">
        <v>0.132970005273819</v>
      </c>
      <c r="S761" s="317">
        <v>0.13657000660896301</v>
      </c>
      <c r="T761" t="s">
        <v>380</v>
      </c>
      <c r="BA761" s="395">
        <v>1</v>
      </c>
      <c r="BB761" s="396" t="s">
        <v>861</v>
      </c>
      <c r="BC761" t="str">
        <f t="shared" si="106"/>
        <v>RQM</v>
      </c>
      <c r="BD761" t="str">
        <f t="shared" si="107"/>
        <v>NAoMe_initial_ch_score_2cap</v>
      </c>
      <c r="BE761" s="397" t="s">
        <v>862</v>
      </c>
      <c r="BF761" t="str">
        <f t="shared" si="108"/>
        <v>2+</v>
      </c>
      <c r="BG761">
        <f t="shared" si="109"/>
        <v>6</v>
      </c>
      <c r="BH761" s="398">
        <f t="shared" si="110"/>
        <v>9.2309996485710144E-2</v>
      </c>
      <c r="BO761" s="33"/>
    </row>
    <row r="762" spans="1:67">
      <c r="A762" s="316" t="s">
        <v>27</v>
      </c>
      <c r="B762" t="s">
        <v>380</v>
      </c>
      <c r="C762" t="s">
        <v>910</v>
      </c>
      <c r="D762" t="s">
        <v>314</v>
      </c>
      <c r="E762" s="316" t="s">
        <v>51</v>
      </c>
      <c r="F762" s="316" t="s">
        <v>52</v>
      </c>
      <c r="G762" s="316" t="s">
        <v>447</v>
      </c>
      <c r="H762" s="316" t="s">
        <v>811</v>
      </c>
      <c r="I762" s="316" t="s">
        <v>341</v>
      </c>
      <c r="J762" s="316" t="s">
        <v>260</v>
      </c>
      <c r="K762" s="36">
        <v>0</v>
      </c>
      <c r="L762" s="317">
        <v>0</v>
      </c>
      <c r="M762" s="317"/>
      <c r="N762" s="36">
        <v>16</v>
      </c>
      <c r="O762" s="317">
        <v>2.7829999104142189E-2</v>
      </c>
      <c r="P762" s="317"/>
      <c r="Q762" s="36">
        <v>263</v>
      </c>
      <c r="R762" s="317">
        <v>2.6370000094175339E-2</v>
      </c>
      <c r="S762" s="317"/>
      <c r="T762" t="s">
        <v>380</v>
      </c>
      <c r="BA762" s="395">
        <v>1</v>
      </c>
      <c r="BB762" s="396" t="s">
        <v>861</v>
      </c>
      <c r="BC762" t="str">
        <f t="shared" si="106"/>
        <v>RQM</v>
      </c>
      <c r="BD762" t="str">
        <f t="shared" si="107"/>
        <v>NAoMe_initial_ch_score_2cap</v>
      </c>
      <c r="BE762" s="397" t="s">
        <v>862</v>
      </c>
      <c r="BF762" t="str">
        <f t="shared" si="108"/>
        <v>Unknown</v>
      </c>
      <c r="BG762">
        <f t="shared" si="109"/>
        <v>0</v>
      </c>
      <c r="BH762" s="398">
        <f t="shared" si="110"/>
        <v>0</v>
      </c>
      <c r="BO762" s="33"/>
    </row>
    <row r="763" spans="1:67">
      <c r="A763" s="316" t="s">
        <v>27</v>
      </c>
      <c r="B763" t="s">
        <v>380</v>
      </c>
      <c r="C763" t="s">
        <v>910</v>
      </c>
      <c r="D763" t="s">
        <v>314</v>
      </c>
      <c r="E763" s="316" t="s">
        <v>51</v>
      </c>
      <c r="F763" s="316" t="s">
        <v>52</v>
      </c>
      <c r="G763" s="316" t="s">
        <v>447</v>
      </c>
      <c r="H763" s="316" t="s">
        <v>811</v>
      </c>
      <c r="I763" s="316" t="s">
        <v>309</v>
      </c>
      <c r="J763" s="316" t="s">
        <v>289</v>
      </c>
      <c r="K763" s="36">
        <v>18</v>
      </c>
      <c r="L763" s="317">
        <v>0.27691999077796942</v>
      </c>
      <c r="M763" s="317"/>
      <c r="N763" s="36">
        <v>179</v>
      </c>
      <c r="O763" s="317">
        <v>0.31130000948905939</v>
      </c>
      <c r="P763" s="317"/>
      <c r="Q763" s="36">
        <v>3283</v>
      </c>
      <c r="R763" s="317">
        <v>0.3292199969291687</v>
      </c>
      <c r="S763" s="317"/>
      <c r="T763" t="s">
        <v>380</v>
      </c>
      <c r="BA763" s="395">
        <v>1</v>
      </c>
      <c r="BB763" s="396" t="s">
        <v>861</v>
      </c>
      <c r="BC763" t="str">
        <f t="shared" si="106"/>
        <v>RQM</v>
      </c>
      <c r="BD763" t="str">
        <f t="shared" si="107"/>
        <v>NAoMe_initial_diagnosis_year</v>
      </c>
      <c r="BE763" s="397" t="s">
        <v>862</v>
      </c>
      <c r="BF763" t="str">
        <f t="shared" si="108"/>
        <v>2021</v>
      </c>
      <c r="BG763">
        <f t="shared" si="109"/>
        <v>18</v>
      </c>
      <c r="BH763" s="398">
        <f t="shared" si="110"/>
        <v>0.27691999077796942</v>
      </c>
      <c r="BO763" s="33"/>
    </row>
    <row r="764" spans="1:67">
      <c r="A764" s="316" t="s">
        <v>27</v>
      </c>
      <c r="B764" t="s">
        <v>380</v>
      </c>
      <c r="C764" t="s">
        <v>910</v>
      </c>
      <c r="D764" t="s">
        <v>314</v>
      </c>
      <c r="E764" s="316" t="s">
        <v>51</v>
      </c>
      <c r="F764" s="316" t="s">
        <v>52</v>
      </c>
      <c r="G764" s="316" t="s">
        <v>447</v>
      </c>
      <c r="H764" s="316" t="s">
        <v>811</v>
      </c>
      <c r="I764" s="316" t="s">
        <v>309</v>
      </c>
      <c r="J764" s="316" t="s">
        <v>816</v>
      </c>
      <c r="K764" s="36">
        <v>26</v>
      </c>
      <c r="L764" s="317">
        <v>0.40000000596046448</v>
      </c>
      <c r="M764" s="317"/>
      <c r="N764" s="36">
        <v>221</v>
      </c>
      <c r="O764" s="317">
        <v>0.3843500018119812</v>
      </c>
      <c r="P764" s="317"/>
      <c r="Q764" s="36">
        <v>3315</v>
      </c>
      <c r="R764" s="317">
        <v>0.33243000507354742</v>
      </c>
      <c r="S764" s="317"/>
      <c r="T764" t="s">
        <v>380</v>
      </c>
      <c r="BA764" s="395">
        <v>1</v>
      </c>
      <c r="BB764" s="396" t="s">
        <v>861</v>
      </c>
      <c r="BC764" t="str">
        <f t="shared" si="106"/>
        <v>RQM</v>
      </c>
      <c r="BD764" t="str">
        <f t="shared" si="107"/>
        <v>NAoMe_initial_diagnosis_year</v>
      </c>
      <c r="BE764" s="397" t="s">
        <v>862</v>
      </c>
      <c r="BF764" t="str">
        <f t="shared" si="108"/>
        <v>2022</v>
      </c>
      <c r="BG764">
        <f t="shared" si="109"/>
        <v>26</v>
      </c>
      <c r="BH764" s="398">
        <f t="shared" si="110"/>
        <v>0.40000000596046448</v>
      </c>
      <c r="BO764" s="33"/>
    </row>
    <row r="765" spans="1:67">
      <c r="A765" s="316" t="s">
        <v>27</v>
      </c>
      <c r="B765" t="s">
        <v>380</v>
      </c>
      <c r="C765" t="s">
        <v>910</v>
      </c>
      <c r="D765" t="s">
        <v>314</v>
      </c>
      <c r="E765" s="316" t="s">
        <v>51</v>
      </c>
      <c r="F765" s="316" t="s">
        <v>52</v>
      </c>
      <c r="G765" s="316" t="s">
        <v>447</v>
      </c>
      <c r="H765" s="316" t="s">
        <v>811</v>
      </c>
      <c r="I765" s="316" t="s">
        <v>309</v>
      </c>
      <c r="J765" s="316" t="s">
        <v>946</v>
      </c>
      <c r="K765" s="36">
        <v>21</v>
      </c>
      <c r="L765" s="317">
        <v>0.32308000326156622</v>
      </c>
      <c r="M765" s="317"/>
      <c r="N765" s="36">
        <v>175</v>
      </c>
      <c r="O765" s="317">
        <v>0.30434998869895941</v>
      </c>
      <c r="P765" s="317"/>
      <c r="Q765" s="36">
        <v>3374</v>
      </c>
      <c r="R765" s="317">
        <v>0.33834999799728388</v>
      </c>
      <c r="S765" s="317"/>
      <c r="T765" t="s">
        <v>380</v>
      </c>
      <c r="BA765" s="395">
        <v>1</v>
      </c>
      <c r="BB765" s="396" t="s">
        <v>861</v>
      </c>
      <c r="BC765" t="str">
        <f t="shared" si="106"/>
        <v>RQM</v>
      </c>
      <c r="BD765" t="str">
        <f t="shared" si="107"/>
        <v>NAoMe_initial_diagnosis_year</v>
      </c>
      <c r="BE765" s="397" t="s">
        <v>862</v>
      </c>
      <c r="BF765" t="str">
        <f t="shared" si="108"/>
        <v>2023</v>
      </c>
      <c r="BG765">
        <f t="shared" si="109"/>
        <v>21</v>
      </c>
      <c r="BH765" s="398">
        <f t="shared" si="110"/>
        <v>0.32308000326156622</v>
      </c>
      <c r="BO765" s="33"/>
    </row>
    <row r="766" spans="1:67">
      <c r="A766" s="316" t="s">
        <v>27</v>
      </c>
      <c r="B766" t="s">
        <v>380</v>
      </c>
      <c r="C766" t="s">
        <v>910</v>
      </c>
      <c r="D766" t="s">
        <v>314</v>
      </c>
      <c r="E766" s="316" t="s">
        <v>51</v>
      </c>
      <c r="F766" s="316" t="s">
        <v>52</v>
      </c>
      <c r="G766" s="316" t="s">
        <v>447</v>
      </c>
      <c r="H766" s="316" t="s">
        <v>811</v>
      </c>
      <c r="I766" s="316" t="s">
        <v>331</v>
      </c>
      <c r="J766" s="316" t="s">
        <v>332</v>
      </c>
      <c r="K766" s="36">
        <v>2</v>
      </c>
      <c r="L766" s="317">
        <v>3.0770000070333481E-2</v>
      </c>
      <c r="M766" s="317">
        <v>4.081999883055687E-2</v>
      </c>
      <c r="N766" s="36">
        <v>27</v>
      </c>
      <c r="O766" s="317">
        <v>4.6959999948740012E-2</v>
      </c>
      <c r="P766" s="317">
        <v>6.3079997897148132E-2</v>
      </c>
      <c r="Q766" s="36">
        <v>434</v>
      </c>
      <c r="R766" s="317">
        <v>4.3519999831914902E-2</v>
      </c>
      <c r="S766" s="317">
        <v>5.2159998565912247E-2</v>
      </c>
      <c r="T766" t="s">
        <v>380</v>
      </c>
      <c r="BA766" s="395">
        <v>1</v>
      </c>
      <c r="BB766" s="396" t="s">
        <v>861</v>
      </c>
      <c r="BC766" t="str">
        <f t="shared" si="106"/>
        <v>RQM</v>
      </c>
      <c r="BD766" t="str">
        <f t="shared" si="107"/>
        <v>NAoMe_initial_disease_group</v>
      </c>
      <c r="BE766" s="397" t="s">
        <v>862</v>
      </c>
      <c r="BF766" t="str">
        <f t="shared" si="108"/>
        <v>Advanced M0</v>
      </c>
      <c r="BG766">
        <f t="shared" si="109"/>
        <v>2</v>
      </c>
      <c r="BH766" s="398">
        <f t="shared" si="110"/>
        <v>3.0770000070333481E-2</v>
      </c>
      <c r="BO766" s="33"/>
    </row>
    <row r="767" spans="1:67">
      <c r="A767" s="316" t="s">
        <v>27</v>
      </c>
      <c r="B767" t="s">
        <v>380</v>
      </c>
      <c r="C767" t="s">
        <v>910</v>
      </c>
      <c r="D767" t="s">
        <v>314</v>
      </c>
      <c r="E767" s="316" t="s">
        <v>51</v>
      </c>
      <c r="F767" s="316" t="s">
        <v>52</v>
      </c>
      <c r="G767" s="316" t="s">
        <v>447</v>
      </c>
      <c r="H767" s="316" t="s">
        <v>811</v>
      </c>
      <c r="I767" s="316" t="s">
        <v>331</v>
      </c>
      <c r="J767" s="316" t="s">
        <v>333</v>
      </c>
      <c r="K767" s="36">
        <v>43</v>
      </c>
      <c r="L767" s="317">
        <v>0.66153997182846069</v>
      </c>
      <c r="M767" s="317">
        <v>0.87755000591278076</v>
      </c>
      <c r="N767" s="36">
        <v>316</v>
      </c>
      <c r="O767" s="317">
        <v>0.54957002401351929</v>
      </c>
      <c r="P767" s="317">
        <v>0.738319993019104</v>
      </c>
      <c r="Q767" s="36">
        <v>6159</v>
      </c>
      <c r="R767" s="317">
        <v>0.6176300048828125</v>
      </c>
      <c r="S767" s="317">
        <v>0.74026000499725342</v>
      </c>
      <c r="T767" t="s">
        <v>380</v>
      </c>
      <c r="BA767" s="395">
        <v>1</v>
      </c>
      <c r="BB767" s="396" t="s">
        <v>861</v>
      </c>
      <c r="BC767" t="str">
        <f t="shared" si="106"/>
        <v>RQM</v>
      </c>
      <c r="BD767" t="str">
        <f t="shared" si="107"/>
        <v>NAoMe_initial_disease_group</v>
      </c>
      <c r="BE767" s="397" t="s">
        <v>862</v>
      </c>
      <c r="BF767" t="str">
        <f t="shared" si="108"/>
        <v>Advanced M1</v>
      </c>
      <c r="BG767">
        <f t="shared" si="109"/>
        <v>43</v>
      </c>
      <c r="BH767" s="398">
        <f t="shared" si="110"/>
        <v>0.66153997182846069</v>
      </c>
      <c r="BO767" s="33"/>
    </row>
    <row r="768" spans="1:67">
      <c r="A768" s="316" t="s">
        <v>27</v>
      </c>
      <c r="B768" t="s">
        <v>380</v>
      </c>
      <c r="C768" t="s">
        <v>910</v>
      </c>
      <c r="D768" t="s">
        <v>314</v>
      </c>
      <c r="E768" s="316" t="s">
        <v>51</v>
      </c>
      <c r="F768" s="316" t="s">
        <v>52</v>
      </c>
      <c r="G768" s="316" t="s">
        <v>447</v>
      </c>
      <c r="H768" s="316" t="s">
        <v>811</v>
      </c>
      <c r="I768" s="316" t="s">
        <v>331</v>
      </c>
      <c r="J768" s="316" t="s">
        <v>334</v>
      </c>
      <c r="K768" s="36">
        <v>2</v>
      </c>
      <c r="L768" s="317">
        <v>3.0770000070333481E-2</v>
      </c>
      <c r="M768" s="317">
        <v>4.081999883055687E-2</v>
      </c>
      <c r="N768" s="36">
        <v>6</v>
      </c>
      <c r="O768" s="317">
        <v>1.042999979108572E-2</v>
      </c>
      <c r="P768" s="317">
        <v>1.4019999653100969E-2</v>
      </c>
      <c r="Q768" s="36">
        <v>64</v>
      </c>
      <c r="R768" s="317">
        <v>6.4199999906122676E-3</v>
      </c>
      <c r="S768" s="317">
        <v>7.689999882131815E-3</v>
      </c>
      <c r="T768" t="s">
        <v>380</v>
      </c>
      <c r="BA768" s="395">
        <v>1</v>
      </c>
      <c r="BB768" s="396" t="s">
        <v>861</v>
      </c>
      <c r="BC768" t="str">
        <f t="shared" si="106"/>
        <v>RQM</v>
      </c>
      <c r="BD768" t="str">
        <f t="shared" si="107"/>
        <v>NAoMe_initial_disease_group</v>
      </c>
      <c r="BE768" s="397" t="s">
        <v>862</v>
      </c>
      <c r="BF768" t="str">
        <f t="shared" si="108"/>
        <v>DCIS</v>
      </c>
      <c r="BG768">
        <f t="shared" si="109"/>
        <v>2</v>
      </c>
      <c r="BH768" s="398">
        <f t="shared" si="110"/>
        <v>3.0770000070333481E-2</v>
      </c>
      <c r="BO768" s="33"/>
    </row>
    <row r="769" spans="1:67">
      <c r="A769" s="316" t="s">
        <v>27</v>
      </c>
      <c r="B769" t="s">
        <v>380</v>
      </c>
      <c r="C769" t="s">
        <v>910</v>
      </c>
      <c r="D769" t="s">
        <v>314</v>
      </c>
      <c r="E769" s="316" t="s">
        <v>51</v>
      </c>
      <c r="F769" s="316" t="s">
        <v>52</v>
      </c>
      <c r="G769" s="316" t="s">
        <v>447</v>
      </c>
      <c r="H769" s="316" t="s">
        <v>811</v>
      </c>
      <c r="I769" s="316" t="s">
        <v>331</v>
      </c>
      <c r="J769" s="316" t="s">
        <v>335</v>
      </c>
      <c r="K769" s="36">
        <v>2</v>
      </c>
      <c r="L769" s="317">
        <v>3.0770000070333481E-2</v>
      </c>
      <c r="M769" s="317">
        <v>4.081999883055687E-2</v>
      </c>
      <c r="N769" s="36">
        <v>79</v>
      </c>
      <c r="O769" s="317">
        <v>0.13739000260829931</v>
      </c>
      <c r="P769" s="317">
        <v>0.184579998254776</v>
      </c>
      <c r="Q769" s="36">
        <v>1663</v>
      </c>
      <c r="R769" s="317">
        <v>0.16676999628543851</v>
      </c>
      <c r="S769" s="317">
        <v>0.19988000392913821</v>
      </c>
      <c r="T769" t="s">
        <v>380</v>
      </c>
      <c r="BA769" s="395">
        <v>1</v>
      </c>
      <c r="BB769" s="396" t="s">
        <v>861</v>
      </c>
      <c r="BC769" t="str">
        <f t="shared" si="106"/>
        <v>RQM</v>
      </c>
      <c r="BD769" t="str">
        <f t="shared" si="107"/>
        <v>NAoMe_initial_disease_group</v>
      </c>
      <c r="BE769" s="397" t="s">
        <v>862</v>
      </c>
      <c r="BF769" t="str">
        <f t="shared" si="108"/>
        <v>Early invasive</v>
      </c>
      <c r="BG769">
        <f t="shared" si="109"/>
        <v>2</v>
      </c>
      <c r="BH769" s="398">
        <f t="shared" si="110"/>
        <v>3.0770000070333481E-2</v>
      </c>
      <c r="BO769" s="33"/>
    </row>
    <row r="770" spans="1:67">
      <c r="A770" s="316" t="s">
        <v>27</v>
      </c>
      <c r="B770" t="s">
        <v>380</v>
      </c>
      <c r="C770" t="s">
        <v>910</v>
      </c>
      <c r="D770" t="s">
        <v>314</v>
      </c>
      <c r="E770" s="316" t="s">
        <v>51</v>
      </c>
      <c r="F770" s="316" t="s">
        <v>52</v>
      </c>
      <c r="G770" s="316" t="s">
        <v>447</v>
      </c>
      <c r="H770" s="316" t="s">
        <v>811</v>
      </c>
      <c r="I770" s="316" t="s">
        <v>331</v>
      </c>
      <c r="J770" s="316" t="s">
        <v>337</v>
      </c>
      <c r="K770" s="36">
        <v>16</v>
      </c>
      <c r="L770" s="317">
        <v>0.2461500018835068</v>
      </c>
      <c r="M770" s="317"/>
      <c r="N770" s="36">
        <v>147</v>
      </c>
      <c r="O770" s="317">
        <v>0.25565001368522638</v>
      </c>
      <c r="P770" s="317"/>
      <c r="Q770" s="36">
        <v>1652</v>
      </c>
      <c r="R770" s="317">
        <v>0.1656599938869476</v>
      </c>
      <c r="S770" s="317"/>
      <c r="T770" t="s">
        <v>380</v>
      </c>
      <c r="BA770" s="395">
        <v>1</v>
      </c>
      <c r="BB770" s="396" t="s">
        <v>861</v>
      </c>
      <c r="BC770" t="str">
        <f t="shared" si="106"/>
        <v>RQM</v>
      </c>
      <c r="BD770" t="str">
        <f t="shared" si="107"/>
        <v>NAoMe_initial_disease_group</v>
      </c>
      <c r="BE770" s="397" t="s">
        <v>862</v>
      </c>
      <c r="BF770" t="str">
        <f t="shared" si="108"/>
        <v>Unknown stage</v>
      </c>
      <c r="BG770">
        <f t="shared" si="109"/>
        <v>16</v>
      </c>
      <c r="BH770" s="398">
        <f t="shared" si="110"/>
        <v>0.2461500018835068</v>
      </c>
      <c r="BO770" s="33"/>
    </row>
    <row r="771" spans="1:67">
      <c r="A771" s="316" t="s">
        <v>27</v>
      </c>
      <c r="B771" t="s">
        <v>380</v>
      </c>
      <c r="C771" t="s">
        <v>910</v>
      </c>
      <c r="D771" t="s">
        <v>314</v>
      </c>
      <c r="E771" s="316" t="s">
        <v>51</v>
      </c>
      <c r="F771" s="316" t="s">
        <v>52</v>
      </c>
      <c r="G771" s="316" t="s">
        <v>447</v>
      </c>
      <c r="H771" s="316" t="s">
        <v>811</v>
      </c>
      <c r="I771" s="316" t="s">
        <v>656</v>
      </c>
      <c r="J771" s="316" t="s">
        <v>286</v>
      </c>
      <c r="K771" s="36">
        <v>12</v>
      </c>
      <c r="L771" s="317">
        <v>0.18461999297142029</v>
      </c>
      <c r="M771" s="317">
        <v>0.18461999297142029</v>
      </c>
      <c r="N771" s="36">
        <v>100</v>
      </c>
      <c r="O771" s="317">
        <v>0.17391000688076019</v>
      </c>
      <c r="P771" s="317">
        <v>0.177619993686676</v>
      </c>
      <c r="Q771" s="36">
        <v>492</v>
      </c>
      <c r="R771" s="317">
        <v>4.9339998513460159E-2</v>
      </c>
      <c r="S771" s="317">
        <v>5.1920000463724143E-2</v>
      </c>
      <c r="T771" t="s">
        <v>380</v>
      </c>
      <c r="BA771" s="395">
        <v>1</v>
      </c>
      <c r="BB771" s="396" t="s">
        <v>861</v>
      </c>
      <c r="BC771" t="str">
        <f t="shared" ref="BC771:BC834" si="111">E771</f>
        <v>RQM</v>
      </c>
      <c r="BD771" t="str">
        <f t="shared" ref="BD771:BD834" si="112">(LEFT(A771, LEN(A771)-7))&amp;"_"&amp;I771</f>
        <v>NAoMe_initial_ethnicity_grp</v>
      </c>
      <c r="BE771" s="397" t="s">
        <v>862</v>
      </c>
      <c r="BF771" t="str">
        <f t="shared" ref="BF771:BF834" si="113">J771</f>
        <v>Asian or Asian British</v>
      </c>
      <c r="BG771">
        <f t="shared" ref="BG771:BG834" si="114">K771</f>
        <v>12</v>
      </c>
      <c r="BH771" s="398">
        <f t="shared" ref="BH771:BH834" si="115">L771</f>
        <v>0.18461999297142029</v>
      </c>
      <c r="BO771" s="33"/>
    </row>
    <row r="772" spans="1:67">
      <c r="A772" s="316" t="s">
        <v>27</v>
      </c>
      <c r="B772" t="s">
        <v>380</v>
      </c>
      <c r="C772" t="s">
        <v>910</v>
      </c>
      <c r="D772" t="s">
        <v>314</v>
      </c>
      <c r="E772" s="316" t="s">
        <v>51</v>
      </c>
      <c r="F772" s="316" t="s">
        <v>52</v>
      </c>
      <c r="G772" s="316" t="s">
        <v>447</v>
      </c>
      <c r="H772" s="316" t="s">
        <v>811</v>
      </c>
      <c r="I772" s="316" t="s">
        <v>656</v>
      </c>
      <c r="J772" s="316" t="s">
        <v>287</v>
      </c>
      <c r="K772" s="36">
        <v>8</v>
      </c>
      <c r="L772" s="317">
        <v>0.1230800002813339</v>
      </c>
      <c r="M772" s="317">
        <v>0.1230800002813339</v>
      </c>
      <c r="N772" s="36">
        <v>54</v>
      </c>
      <c r="O772" s="317">
        <v>9.3910001218318939E-2</v>
      </c>
      <c r="P772" s="317">
        <v>9.5909997820854187E-2</v>
      </c>
      <c r="Q772" s="36">
        <v>403</v>
      </c>
      <c r="R772" s="317">
        <v>4.0410000830888748E-2</v>
      </c>
      <c r="S772" s="317">
        <v>4.2520001530647278E-2</v>
      </c>
      <c r="T772" t="s">
        <v>380</v>
      </c>
      <c r="BA772" s="395">
        <v>1</v>
      </c>
      <c r="BB772" s="396" t="s">
        <v>861</v>
      </c>
      <c r="BC772" t="str">
        <f t="shared" si="111"/>
        <v>RQM</v>
      </c>
      <c r="BD772" t="str">
        <f t="shared" si="112"/>
        <v>NAoMe_initial_ethnicity_grp</v>
      </c>
      <c r="BE772" s="397" t="s">
        <v>862</v>
      </c>
      <c r="BF772" t="str">
        <f t="shared" si="113"/>
        <v>Black or Black British</v>
      </c>
      <c r="BG772">
        <f t="shared" si="114"/>
        <v>8</v>
      </c>
      <c r="BH772" s="398">
        <f t="shared" si="115"/>
        <v>0.1230800002813339</v>
      </c>
      <c r="BO772" s="33"/>
    </row>
    <row r="773" spans="1:67">
      <c r="A773" s="316" t="s">
        <v>27</v>
      </c>
      <c r="B773" t="s">
        <v>380</v>
      </c>
      <c r="C773" t="s">
        <v>910</v>
      </c>
      <c r="D773" t="s">
        <v>314</v>
      </c>
      <c r="E773" s="316" t="s">
        <v>51</v>
      </c>
      <c r="F773" s="316" t="s">
        <v>52</v>
      </c>
      <c r="G773" s="316" t="s">
        <v>447</v>
      </c>
      <c r="H773" s="316" t="s">
        <v>811</v>
      </c>
      <c r="I773" s="316" t="s">
        <v>656</v>
      </c>
      <c r="J773" s="316" t="s">
        <v>259</v>
      </c>
      <c r="K773" s="36">
        <v>2</v>
      </c>
      <c r="L773" s="317">
        <v>3.0770000070333481E-2</v>
      </c>
      <c r="M773" s="317">
        <v>3.0770000070333481E-2</v>
      </c>
      <c r="N773" s="36">
        <v>13</v>
      </c>
      <c r="O773" s="317">
        <v>2.2609999403357509E-2</v>
      </c>
      <c r="P773" s="317">
        <v>2.3089999333024021E-2</v>
      </c>
      <c r="Q773" s="36">
        <v>98</v>
      </c>
      <c r="R773" s="317">
        <v>9.8299998790025711E-3</v>
      </c>
      <c r="S773" s="317">
        <v>1.0339999571442601E-2</v>
      </c>
      <c r="T773" t="s">
        <v>380</v>
      </c>
      <c r="BA773" s="395">
        <v>1</v>
      </c>
      <c r="BB773" s="396" t="s">
        <v>861</v>
      </c>
      <c r="BC773" t="str">
        <f t="shared" si="111"/>
        <v>RQM</v>
      </c>
      <c r="BD773" t="str">
        <f t="shared" si="112"/>
        <v>NAoMe_initial_ethnicity_grp</v>
      </c>
      <c r="BE773" s="397" t="s">
        <v>862</v>
      </c>
      <c r="BF773" t="str">
        <f t="shared" si="113"/>
        <v>Mixed</v>
      </c>
      <c r="BG773">
        <f t="shared" si="114"/>
        <v>2</v>
      </c>
      <c r="BH773" s="398">
        <f t="shared" si="115"/>
        <v>3.0770000070333481E-2</v>
      </c>
      <c r="BO773" s="33"/>
    </row>
    <row r="774" spans="1:67">
      <c r="A774" s="316" t="s">
        <v>27</v>
      </c>
      <c r="B774" t="s">
        <v>380</v>
      </c>
      <c r="C774" t="s">
        <v>910</v>
      </c>
      <c r="D774" t="s">
        <v>314</v>
      </c>
      <c r="E774" s="316" t="s">
        <v>51</v>
      </c>
      <c r="F774" s="316" t="s">
        <v>52</v>
      </c>
      <c r="G774" s="316" t="s">
        <v>447</v>
      </c>
      <c r="H774" s="316" t="s">
        <v>811</v>
      </c>
      <c r="I774" s="316" t="s">
        <v>656</v>
      </c>
      <c r="J774" s="316" t="s">
        <v>288</v>
      </c>
      <c r="K774" s="36">
        <v>9</v>
      </c>
      <c r="L774" s="317">
        <v>0.13845999538898471</v>
      </c>
      <c r="M774" s="317">
        <v>0.13845999538898471</v>
      </c>
      <c r="N774" s="36">
        <v>65</v>
      </c>
      <c r="O774" s="317">
        <v>0.11304000020027161</v>
      </c>
      <c r="P774" s="317">
        <v>0.1154500022530556</v>
      </c>
      <c r="Q774" s="36">
        <v>246</v>
      </c>
      <c r="R774" s="317">
        <v>2.466999925673008E-2</v>
      </c>
      <c r="S774" s="317">
        <v>2.5960000231862072E-2</v>
      </c>
      <c r="T774" t="s">
        <v>380</v>
      </c>
      <c r="BA774" s="395">
        <v>1</v>
      </c>
      <c r="BB774" s="396" t="s">
        <v>861</v>
      </c>
      <c r="BC774" t="str">
        <f t="shared" si="111"/>
        <v>RQM</v>
      </c>
      <c r="BD774" t="str">
        <f t="shared" si="112"/>
        <v>NAoMe_initial_ethnicity_grp</v>
      </c>
      <c r="BE774" s="397" t="s">
        <v>862</v>
      </c>
      <c r="BF774" t="str">
        <f t="shared" si="113"/>
        <v>Other Ethnic Group</v>
      </c>
      <c r="BG774">
        <f t="shared" si="114"/>
        <v>9</v>
      </c>
      <c r="BH774" s="398">
        <f t="shared" si="115"/>
        <v>0.13845999538898471</v>
      </c>
      <c r="BO774" s="33"/>
    </row>
    <row r="775" spans="1:67">
      <c r="A775" s="316" t="s">
        <v>27</v>
      </c>
      <c r="B775" t="s">
        <v>380</v>
      </c>
      <c r="C775" t="s">
        <v>910</v>
      </c>
      <c r="D775" t="s">
        <v>314</v>
      </c>
      <c r="E775" s="316" t="s">
        <v>51</v>
      </c>
      <c r="F775" s="316" t="s">
        <v>52</v>
      </c>
      <c r="G775" s="316" t="s">
        <v>447</v>
      </c>
      <c r="H775" s="316" t="s">
        <v>811</v>
      </c>
      <c r="I775" s="316" t="s">
        <v>656</v>
      </c>
      <c r="J775" s="316" t="s">
        <v>260</v>
      </c>
      <c r="K775" s="36">
        <v>0</v>
      </c>
      <c r="L775" s="317">
        <v>0</v>
      </c>
      <c r="M775" s="317"/>
      <c r="N775" s="36">
        <v>12</v>
      </c>
      <c r="O775" s="317">
        <v>2.0870000123977661E-2</v>
      </c>
      <c r="P775" s="317"/>
      <c r="Q775" s="36">
        <v>495</v>
      </c>
      <c r="R775" s="317">
        <v>4.9639999866485603E-2</v>
      </c>
      <c r="S775" s="317"/>
      <c r="T775" t="s">
        <v>380</v>
      </c>
      <c r="BA775" s="395">
        <v>1</v>
      </c>
      <c r="BB775" s="396" t="s">
        <v>861</v>
      </c>
      <c r="BC775" t="str">
        <f t="shared" si="111"/>
        <v>RQM</v>
      </c>
      <c r="BD775" t="str">
        <f t="shared" si="112"/>
        <v>NAoMe_initial_ethnicity_grp</v>
      </c>
      <c r="BE775" s="397" t="s">
        <v>862</v>
      </c>
      <c r="BF775" t="str">
        <f t="shared" si="113"/>
        <v>Unknown</v>
      </c>
      <c r="BG775">
        <f t="shared" si="114"/>
        <v>0</v>
      </c>
      <c r="BH775" s="398">
        <f t="shared" si="115"/>
        <v>0</v>
      </c>
      <c r="BO775" s="33"/>
    </row>
    <row r="776" spans="1:67">
      <c r="A776" s="316" t="s">
        <v>27</v>
      </c>
      <c r="B776" t="s">
        <v>380</v>
      </c>
      <c r="C776" t="s">
        <v>910</v>
      </c>
      <c r="D776" t="s">
        <v>314</v>
      </c>
      <c r="E776" s="316" t="s">
        <v>51</v>
      </c>
      <c r="F776" s="316" t="s">
        <v>52</v>
      </c>
      <c r="G776" s="316" t="s">
        <v>447</v>
      </c>
      <c r="H776" s="316" t="s">
        <v>811</v>
      </c>
      <c r="I776" s="316" t="s">
        <v>656</v>
      </c>
      <c r="J776" s="316" t="s">
        <v>258</v>
      </c>
      <c r="K776" s="36">
        <v>34</v>
      </c>
      <c r="L776" s="317">
        <v>0.52307999134063721</v>
      </c>
      <c r="M776" s="317">
        <v>0.52307999134063721</v>
      </c>
      <c r="N776" s="36">
        <v>331</v>
      </c>
      <c r="O776" s="317">
        <v>0.57564997673034668</v>
      </c>
      <c r="P776" s="317">
        <v>0.58792001008987427</v>
      </c>
      <c r="Q776" s="36">
        <v>8238</v>
      </c>
      <c r="R776" s="317">
        <v>0.82611000537872314</v>
      </c>
      <c r="S776" s="317">
        <v>0.86926001310348511</v>
      </c>
      <c r="T776" t="s">
        <v>380</v>
      </c>
      <c r="BA776" s="395">
        <v>1</v>
      </c>
      <c r="BB776" s="396" t="s">
        <v>861</v>
      </c>
      <c r="BC776" t="str">
        <f t="shared" si="111"/>
        <v>RQM</v>
      </c>
      <c r="BD776" t="str">
        <f t="shared" si="112"/>
        <v>NAoMe_initial_ethnicity_grp</v>
      </c>
      <c r="BE776" s="397" t="s">
        <v>862</v>
      </c>
      <c r="BF776" t="str">
        <f t="shared" si="113"/>
        <v>White</v>
      </c>
      <c r="BG776">
        <f t="shared" si="114"/>
        <v>34</v>
      </c>
      <c r="BH776" s="398">
        <f t="shared" si="115"/>
        <v>0.52307999134063721</v>
      </c>
      <c r="BO776" s="33"/>
    </row>
    <row r="777" spans="1:67">
      <c r="A777" s="316" t="s">
        <v>27</v>
      </c>
      <c r="B777" t="s">
        <v>380</v>
      </c>
      <c r="C777" t="s">
        <v>910</v>
      </c>
      <c r="D777" t="s">
        <v>314</v>
      </c>
      <c r="E777" s="316" t="s">
        <v>51</v>
      </c>
      <c r="F777" s="316" t="s">
        <v>52</v>
      </c>
      <c r="G777" s="316" t="s">
        <v>447</v>
      </c>
      <c r="H777" s="316" t="s">
        <v>811</v>
      </c>
      <c r="I777" s="316" t="s">
        <v>657</v>
      </c>
      <c r="J777" s="316" t="s">
        <v>817</v>
      </c>
      <c r="K777" s="36">
        <v>63</v>
      </c>
      <c r="L777" s="317">
        <v>0.96922999620437622</v>
      </c>
      <c r="M777" s="317"/>
      <c r="N777" s="36">
        <v>529</v>
      </c>
      <c r="O777" s="317">
        <v>0.92000001668930054</v>
      </c>
      <c r="P777" s="317"/>
      <c r="Q777" s="36">
        <v>9359</v>
      </c>
      <c r="R777" s="317">
        <v>0.93853002786636353</v>
      </c>
      <c r="S777" s="317"/>
      <c r="T777" t="s">
        <v>380</v>
      </c>
      <c r="BA777" s="395">
        <v>1</v>
      </c>
      <c r="BB777" s="396" t="s">
        <v>861</v>
      </c>
      <c r="BC777" t="str">
        <f t="shared" si="111"/>
        <v>RQM</v>
      </c>
      <c r="BD777" t="str">
        <f t="shared" si="112"/>
        <v>NAoMe_initial_final_route</v>
      </c>
      <c r="BE777" s="397" t="s">
        <v>862</v>
      </c>
      <c r="BF777" t="str">
        <f t="shared" si="113"/>
        <v>Not screened</v>
      </c>
      <c r="BG777">
        <f t="shared" si="114"/>
        <v>63</v>
      </c>
      <c r="BH777" s="398">
        <f t="shared" si="115"/>
        <v>0.96922999620437622</v>
      </c>
      <c r="BO777" s="33"/>
    </row>
    <row r="778" spans="1:67">
      <c r="A778" s="316" t="s">
        <v>27</v>
      </c>
      <c r="B778" t="s">
        <v>380</v>
      </c>
      <c r="C778" t="s">
        <v>910</v>
      </c>
      <c r="D778" t="s">
        <v>314</v>
      </c>
      <c r="E778" s="316" t="s">
        <v>51</v>
      </c>
      <c r="F778" s="316" t="s">
        <v>52</v>
      </c>
      <c r="G778" s="316" t="s">
        <v>447</v>
      </c>
      <c r="H778" s="316" t="s">
        <v>811</v>
      </c>
      <c r="I778" s="316" t="s">
        <v>657</v>
      </c>
      <c r="J778" s="316" t="s">
        <v>352</v>
      </c>
      <c r="K778" s="36">
        <v>2</v>
      </c>
      <c r="L778" s="317">
        <v>3.0770000070333481E-2</v>
      </c>
      <c r="M778" s="317"/>
      <c r="N778" s="36">
        <v>46</v>
      </c>
      <c r="O778" s="317">
        <v>7.9999998211860657E-2</v>
      </c>
      <c r="P778" s="317"/>
      <c r="Q778" s="36">
        <v>613</v>
      </c>
      <c r="R778" s="317">
        <v>6.1469998210668557E-2</v>
      </c>
      <c r="S778" s="317"/>
      <c r="T778" t="s">
        <v>380</v>
      </c>
      <c r="BA778" s="395">
        <v>1</v>
      </c>
      <c r="BB778" s="396" t="s">
        <v>861</v>
      </c>
      <c r="BC778" t="str">
        <f t="shared" si="111"/>
        <v>RQM</v>
      </c>
      <c r="BD778" t="str">
        <f t="shared" si="112"/>
        <v>NAoMe_initial_final_route</v>
      </c>
      <c r="BE778" s="397" t="s">
        <v>862</v>
      </c>
      <c r="BF778" t="str">
        <f t="shared" si="113"/>
        <v>Screening</v>
      </c>
      <c r="BG778">
        <f t="shared" si="114"/>
        <v>2</v>
      </c>
      <c r="BH778" s="398">
        <f t="shared" si="115"/>
        <v>3.0770000070333481E-2</v>
      </c>
      <c r="BO778" s="33"/>
    </row>
    <row r="779" spans="1:67">
      <c r="A779" s="316" t="s">
        <v>27</v>
      </c>
      <c r="B779" t="s">
        <v>380</v>
      </c>
      <c r="C779" t="s">
        <v>910</v>
      </c>
      <c r="D779" t="s">
        <v>314</v>
      </c>
      <c r="E779" s="316" t="s">
        <v>51</v>
      </c>
      <c r="F779" s="316" t="s">
        <v>52</v>
      </c>
      <c r="G779" s="316" t="s">
        <v>447</v>
      </c>
      <c r="H779" s="316" t="s">
        <v>811</v>
      </c>
      <c r="I779" s="316" t="s">
        <v>303</v>
      </c>
      <c r="J779" s="316" t="s">
        <v>308</v>
      </c>
      <c r="K779" s="36">
        <v>16</v>
      </c>
      <c r="L779" s="317">
        <v>0.2461500018835068</v>
      </c>
      <c r="M779" s="317"/>
      <c r="N779" s="36">
        <v>147</v>
      </c>
      <c r="O779" s="317">
        <v>0.25565001368522638</v>
      </c>
      <c r="P779" s="317"/>
      <c r="Q779" s="36">
        <v>1652</v>
      </c>
      <c r="R779" s="317">
        <v>0.1656599938869476</v>
      </c>
      <c r="S779" s="317"/>
      <c r="T779" t="s">
        <v>380</v>
      </c>
      <c r="BA779" s="395">
        <v>1</v>
      </c>
      <c r="BB779" s="396" t="s">
        <v>861</v>
      </c>
      <c r="BC779" t="str">
        <f t="shared" si="111"/>
        <v>RQM</v>
      </c>
      <c r="BD779" t="str">
        <f t="shared" si="112"/>
        <v>NAoMe_initial_final_stage_tum</v>
      </c>
      <c r="BE779" s="397" t="s">
        <v>862</v>
      </c>
      <c r="BF779" t="str">
        <f t="shared" si="113"/>
        <v>Not staged/Unstated</v>
      </c>
      <c r="BG779">
        <f t="shared" si="114"/>
        <v>16</v>
      </c>
      <c r="BH779" s="398">
        <f t="shared" si="115"/>
        <v>0.2461500018835068</v>
      </c>
      <c r="BO779" s="33"/>
    </row>
    <row r="780" spans="1:67">
      <c r="A780" s="316" t="s">
        <v>27</v>
      </c>
      <c r="B780" t="s">
        <v>380</v>
      </c>
      <c r="C780" t="s">
        <v>910</v>
      </c>
      <c r="D780" t="s">
        <v>314</v>
      </c>
      <c r="E780" s="316" t="s">
        <v>51</v>
      </c>
      <c r="F780" s="316" t="s">
        <v>52</v>
      </c>
      <c r="G780" s="316" t="s">
        <v>447</v>
      </c>
      <c r="H780" s="316" t="s">
        <v>811</v>
      </c>
      <c r="I780" s="316" t="s">
        <v>303</v>
      </c>
      <c r="J780" s="316" t="s">
        <v>304</v>
      </c>
      <c r="K780" s="36">
        <v>2</v>
      </c>
      <c r="L780" s="317">
        <v>3.0770000070333481E-2</v>
      </c>
      <c r="M780" s="317">
        <v>4.081999883055687E-2</v>
      </c>
      <c r="N780" s="36">
        <v>6</v>
      </c>
      <c r="O780" s="317">
        <v>1.042999979108572E-2</v>
      </c>
      <c r="P780" s="317">
        <v>1.4019999653100969E-2</v>
      </c>
      <c r="Q780" s="36">
        <v>64</v>
      </c>
      <c r="R780" s="317">
        <v>6.4199999906122676E-3</v>
      </c>
      <c r="S780" s="317">
        <v>7.689999882131815E-3</v>
      </c>
      <c r="T780" t="s">
        <v>380</v>
      </c>
      <c r="BA780" s="395">
        <v>1</v>
      </c>
      <c r="BB780" s="396" t="s">
        <v>861</v>
      </c>
      <c r="BC780" t="str">
        <f t="shared" si="111"/>
        <v>RQM</v>
      </c>
      <c r="BD780" t="str">
        <f t="shared" si="112"/>
        <v>NAoMe_initial_final_stage_tum</v>
      </c>
      <c r="BE780" s="397" t="s">
        <v>862</v>
      </c>
      <c r="BF780" t="str">
        <f t="shared" si="113"/>
        <v>Stage 0</v>
      </c>
      <c r="BG780">
        <f t="shared" si="114"/>
        <v>2</v>
      </c>
      <c r="BH780" s="398">
        <f t="shared" si="115"/>
        <v>3.0770000070333481E-2</v>
      </c>
      <c r="BO780" s="33"/>
    </row>
    <row r="781" spans="1:67">
      <c r="A781" s="316" t="s">
        <v>27</v>
      </c>
      <c r="B781" t="s">
        <v>380</v>
      </c>
      <c r="C781" t="s">
        <v>910</v>
      </c>
      <c r="D781" t="s">
        <v>314</v>
      </c>
      <c r="E781" s="316" t="s">
        <v>51</v>
      </c>
      <c r="F781" s="316" t="s">
        <v>52</v>
      </c>
      <c r="G781" s="316" t="s">
        <v>447</v>
      </c>
      <c r="H781" s="316" t="s">
        <v>811</v>
      </c>
      <c r="I781" s="316" t="s">
        <v>303</v>
      </c>
      <c r="J781" s="316" t="s">
        <v>305</v>
      </c>
      <c r="K781" s="36">
        <v>0</v>
      </c>
      <c r="L781" s="317">
        <v>0</v>
      </c>
      <c r="M781" s="317">
        <v>0</v>
      </c>
      <c r="N781" s="36">
        <v>11</v>
      </c>
      <c r="O781" s="317">
        <v>1.913000084459782E-2</v>
      </c>
      <c r="P781" s="317">
        <v>2.569999918341637E-2</v>
      </c>
      <c r="Q781" s="36">
        <v>359</v>
      </c>
      <c r="R781" s="317">
        <v>3.5999998450279243E-2</v>
      </c>
      <c r="S781" s="317">
        <v>4.3150000274181373E-2</v>
      </c>
      <c r="T781" t="s">
        <v>380</v>
      </c>
      <c r="BA781" s="395">
        <v>1</v>
      </c>
      <c r="BB781" s="396" t="s">
        <v>861</v>
      </c>
      <c r="BC781" t="str">
        <f t="shared" si="111"/>
        <v>RQM</v>
      </c>
      <c r="BD781" t="str">
        <f t="shared" si="112"/>
        <v>NAoMe_initial_final_stage_tum</v>
      </c>
      <c r="BE781" s="397" t="s">
        <v>862</v>
      </c>
      <c r="BF781" t="str">
        <f t="shared" si="113"/>
        <v>Stage 1</v>
      </c>
      <c r="BG781">
        <f t="shared" si="114"/>
        <v>0</v>
      </c>
      <c r="BH781" s="398">
        <f t="shared" si="115"/>
        <v>0</v>
      </c>
      <c r="BO781" s="33"/>
    </row>
    <row r="782" spans="1:67">
      <c r="A782" s="316" t="s">
        <v>27</v>
      </c>
      <c r="B782" t="s">
        <v>380</v>
      </c>
      <c r="C782" t="s">
        <v>910</v>
      </c>
      <c r="D782" t="s">
        <v>314</v>
      </c>
      <c r="E782" s="316" t="s">
        <v>51</v>
      </c>
      <c r="F782" s="316" t="s">
        <v>52</v>
      </c>
      <c r="G782" s="316" t="s">
        <v>447</v>
      </c>
      <c r="H782" s="316" t="s">
        <v>811</v>
      </c>
      <c r="I782" s="316" t="s">
        <v>303</v>
      </c>
      <c r="J782" s="316" t="s">
        <v>306</v>
      </c>
      <c r="K782" s="36">
        <v>2</v>
      </c>
      <c r="L782" s="317">
        <v>3.0770000070333481E-2</v>
      </c>
      <c r="M782" s="317">
        <v>4.081999883055687E-2</v>
      </c>
      <c r="N782" s="36">
        <v>44</v>
      </c>
      <c r="O782" s="317">
        <v>7.6520003378391266E-2</v>
      </c>
      <c r="P782" s="317">
        <v>0.10279999673366549</v>
      </c>
      <c r="Q782" s="36">
        <v>996</v>
      </c>
      <c r="R782" s="317">
        <v>9.9880002439022064E-2</v>
      </c>
      <c r="S782" s="317">
        <v>0.11970999836921691</v>
      </c>
      <c r="T782" t="s">
        <v>380</v>
      </c>
      <c r="BA782" s="395">
        <v>1</v>
      </c>
      <c r="BB782" s="396" t="s">
        <v>861</v>
      </c>
      <c r="BC782" t="str">
        <f t="shared" si="111"/>
        <v>RQM</v>
      </c>
      <c r="BD782" t="str">
        <f t="shared" si="112"/>
        <v>NAoMe_initial_final_stage_tum</v>
      </c>
      <c r="BE782" s="397" t="s">
        <v>862</v>
      </c>
      <c r="BF782" t="str">
        <f t="shared" si="113"/>
        <v>Stage 2</v>
      </c>
      <c r="BG782">
        <f t="shared" si="114"/>
        <v>2</v>
      </c>
      <c r="BH782" s="398">
        <f t="shared" si="115"/>
        <v>3.0770000070333481E-2</v>
      </c>
      <c r="BO782" s="33"/>
    </row>
    <row r="783" spans="1:67">
      <c r="A783" s="316" t="s">
        <v>27</v>
      </c>
      <c r="B783" t="s">
        <v>380</v>
      </c>
      <c r="C783" t="s">
        <v>910</v>
      </c>
      <c r="D783" t="s">
        <v>314</v>
      </c>
      <c r="E783" s="316" t="s">
        <v>51</v>
      </c>
      <c r="F783" s="316" t="s">
        <v>52</v>
      </c>
      <c r="G783" s="316" t="s">
        <v>447</v>
      </c>
      <c r="H783" s="316" t="s">
        <v>811</v>
      </c>
      <c r="I783" s="316" t="s">
        <v>303</v>
      </c>
      <c r="J783" s="316" t="s">
        <v>307</v>
      </c>
      <c r="K783" s="36">
        <v>2</v>
      </c>
      <c r="L783" s="317">
        <v>3.0770000070333481E-2</v>
      </c>
      <c r="M783" s="317">
        <v>4.081999883055687E-2</v>
      </c>
      <c r="N783" s="36">
        <v>51</v>
      </c>
      <c r="O783" s="317">
        <v>8.8699996471405029E-2</v>
      </c>
      <c r="P783" s="317">
        <v>0.119159996509552</v>
      </c>
      <c r="Q783" s="36">
        <v>742</v>
      </c>
      <c r="R783" s="317">
        <v>7.4409998953342438E-2</v>
      </c>
      <c r="S783" s="317">
        <v>8.9180000126361847E-2</v>
      </c>
      <c r="T783" t="s">
        <v>380</v>
      </c>
      <c r="BA783" s="395">
        <v>1</v>
      </c>
      <c r="BB783" s="396" t="s">
        <v>861</v>
      </c>
      <c r="BC783" t="str">
        <f t="shared" si="111"/>
        <v>RQM</v>
      </c>
      <c r="BD783" t="str">
        <f t="shared" si="112"/>
        <v>NAoMe_initial_final_stage_tum</v>
      </c>
      <c r="BE783" s="397" t="s">
        <v>862</v>
      </c>
      <c r="BF783" t="str">
        <f t="shared" si="113"/>
        <v>Stage 3</v>
      </c>
      <c r="BG783">
        <f t="shared" si="114"/>
        <v>2</v>
      </c>
      <c r="BH783" s="398">
        <f t="shared" si="115"/>
        <v>3.0770000070333481E-2</v>
      </c>
      <c r="BO783" s="33"/>
    </row>
    <row r="784" spans="1:67">
      <c r="A784" s="316" t="s">
        <v>27</v>
      </c>
      <c r="B784" t="s">
        <v>380</v>
      </c>
      <c r="C784" t="s">
        <v>910</v>
      </c>
      <c r="D784" t="s">
        <v>314</v>
      </c>
      <c r="E784" s="316" t="s">
        <v>51</v>
      </c>
      <c r="F784" s="316" t="s">
        <v>52</v>
      </c>
      <c r="G784" s="316" t="s">
        <v>447</v>
      </c>
      <c r="H784" s="316" t="s">
        <v>811</v>
      </c>
      <c r="I784" s="316" t="s">
        <v>303</v>
      </c>
      <c r="J784" s="316" t="s">
        <v>336</v>
      </c>
      <c r="K784" s="36">
        <v>43</v>
      </c>
      <c r="L784" s="317">
        <v>0.66153997182846069</v>
      </c>
      <c r="M784" s="317">
        <v>0.87755000591278076</v>
      </c>
      <c r="N784" s="36">
        <v>316</v>
      </c>
      <c r="O784" s="317">
        <v>0.54957002401351929</v>
      </c>
      <c r="P784" s="317">
        <v>0.738319993019104</v>
      </c>
      <c r="Q784" s="36">
        <v>6159</v>
      </c>
      <c r="R784" s="317">
        <v>0.6176300048828125</v>
      </c>
      <c r="S784" s="317">
        <v>0.74026000499725342</v>
      </c>
      <c r="T784" t="s">
        <v>380</v>
      </c>
      <c r="BA784" s="395">
        <v>1</v>
      </c>
      <c r="BB784" s="396" t="s">
        <v>861</v>
      </c>
      <c r="BC784" t="str">
        <f t="shared" si="111"/>
        <v>RQM</v>
      </c>
      <c r="BD784" t="str">
        <f t="shared" si="112"/>
        <v>NAoMe_initial_final_stage_tum</v>
      </c>
      <c r="BE784" s="397" t="s">
        <v>862</v>
      </c>
      <c r="BF784" t="str">
        <f t="shared" si="113"/>
        <v>Stage 4</v>
      </c>
      <c r="BG784">
        <f t="shared" si="114"/>
        <v>43</v>
      </c>
      <c r="BH784" s="398">
        <f t="shared" si="115"/>
        <v>0.66153997182846069</v>
      </c>
      <c r="BO784" s="33"/>
    </row>
    <row r="785" spans="1:67">
      <c r="A785" s="316" t="s">
        <v>27</v>
      </c>
      <c r="B785" t="s">
        <v>380</v>
      </c>
      <c r="C785" t="s">
        <v>910</v>
      </c>
      <c r="D785" t="s">
        <v>314</v>
      </c>
      <c r="E785" s="316" t="s">
        <v>51</v>
      </c>
      <c r="F785" s="316" t="s">
        <v>52</v>
      </c>
      <c r="G785" s="316" t="s">
        <v>447</v>
      </c>
      <c r="H785" s="316" t="s">
        <v>811</v>
      </c>
      <c r="I785" s="316" t="s">
        <v>342</v>
      </c>
      <c r="J785" s="316" t="s">
        <v>343</v>
      </c>
      <c r="K785" s="36">
        <v>16</v>
      </c>
      <c r="L785" s="317">
        <v>0.2461500018835068</v>
      </c>
      <c r="M785" s="317"/>
      <c r="N785" s="36">
        <v>147</v>
      </c>
      <c r="O785" s="317">
        <v>0.25565001368522638</v>
      </c>
      <c r="P785" s="317"/>
      <c r="Q785" s="36">
        <v>1652</v>
      </c>
      <c r="R785" s="317">
        <v>0.1656599938869476</v>
      </c>
      <c r="S785" s="317"/>
      <c r="T785" t="s">
        <v>380</v>
      </c>
      <c r="BA785" s="395">
        <v>1</v>
      </c>
      <c r="BB785" s="396" t="s">
        <v>861</v>
      </c>
      <c r="BC785" t="str">
        <f t="shared" si="111"/>
        <v>RQM</v>
      </c>
      <c r="BD785" t="str">
        <f t="shared" si="112"/>
        <v>NAoMe_initial_final_stage_tum_grp</v>
      </c>
      <c r="BE785" s="397" t="s">
        <v>862</v>
      </c>
      <c r="BF785" t="str">
        <f t="shared" si="113"/>
        <v>MBC in HESAPC</v>
      </c>
      <c r="BG785">
        <f t="shared" si="114"/>
        <v>16</v>
      </c>
      <c r="BH785" s="398">
        <f t="shared" si="115"/>
        <v>0.2461500018835068</v>
      </c>
      <c r="BO785" s="33"/>
    </row>
    <row r="786" spans="1:67">
      <c r="A786" s="316" t="s">
        <v>27</v>
      </c>
      <c r="B786" t="s">
        <v>380</v>
      </c>
      <c r="C786" t="s">
        <v>910</v>
      </c>
      <c r="D786" t="s">
        <v>314</v>
      </c>
      <c r="E786" s="316" t="s">
        <v>51</v>
      </c>
      <c r="F786" s="316" t="s">
        <v>52</v>
      </c>
      <c r="G786" s="316" t="s">
        <v>447</v>
      </c>
      <c r="H786" s="316" t="s">
        <v>811</v>
      </c>
      <c r="I786" s="316" t="s">
        <v>342</v>
      </c>
      <c r="J786" s="316" t="s">
        <v>344</v>
      </c>
      <c r="K786" s="36">
        <v>8</v>
      </c>
      <c r="L786" s="317">
        <v>0.1230800002813339</v>
      </c>
      <c r="M786" s="317">
        <v>0.16326999664306641</v>
      </c>
      <c r="N786" s="36">
        <v>112</v>
      </c>
      <c r="O786" s="317">
        <v>0.19478000700473791</v>
      </c>
      <c r="P786" s="317">
        <v>0.261680006980896</v>
      </c>
      <c r="Q786" s="36">
        <v>2161</v>
      </c>
      <c r="R786" s="317">
        <v>0.2167100012302399</v>
      </c>
      <c r="S786" s="317">
        <v>0.25973999500274658</v>
      </c>
      <c r="T786" t="s">
        <v>380</v>
      </c>
      <c r="BA786" s="395">
        <v>1</v>
      </c>
      <c r="BB786" s="396" t="s">
        <v>861</v>
      </c>
      <c r="BC786" t="str">
        <f t="shared" si="111"/>
        <v>RQM</v>
      </c>
      <c r="BD786" t="str">
        <f t="shared" si="112"/>
        <v>NAoMe_initial_final_stage_tum_grp</v>
      </c>
      <c r="BE786" s="397" t="s">
        <v>862</v>
      </c>
      <c r="BF786" t="str">
        <f t="shared" si="113"/>
        <v>Stage 0-3</v>
      </c>
      <c r="BG786">
        <f t="shared" si="114"/>
        <v>8</v>
      </c>
      <c r="BH786" s="398">
        <f t="shared" si="115"/>
        <v>0.1230800002813339</v>
      </c>
      <c r="BO786" s="33"/>
    </row>
    <row r="787" spans="1:67">
      <c r="A787" s="316" t="s">
        <v>27</v>
      </c>
      <c r="B787" t="s">
        <v>380</v>
      </c>
      <c r="C787" t="s">
        <v>910</v>
      </c>
      <c r="D787" t="s">
        <v>314</v>
      </c>
      <c r="E787" s="316" t="s">
        <v>51</v>
      </c>
      <c r="F787" s="316" t="s">
        <v>52</v>
      </c>
      <c r="G787" s="316" t="s">
        <v>447</v>
      </c>
      <c r="H787" s="316" t="s">
        <v>811</v>
      </c>
      <c r="I787" s="316" t="s">
        <v>342</v>
      </c>
      <c r="J787" s="316" t="s">
        <v>336</v>
      </c>
      <c r="K787" s="36">
        <v>41</v>
      </c>
      <c r="L787" s="317">
        <v>0.63077002763748169</v>
      </c>
      <c r="M787" s="317">
        <v>0.83673000335693359</v>
      </c>
      <c r="N787" s="36">
        <v>316</v>
      </c>
      <c r="O787" s="317">
        <v>0.54957002401351929</v>
      </c>
      <c r="P787" s="317">
        <v>0.738319993019104</v>
      </c>
      <c r="Q787" s="36">
        <v>6159</v>
      </c>
      <c r="R787" s="317">
        <v>0.6176300048828125</v>
      </c>
      <c r="S787" s="317">
        <v>0.74026000499725342</v>
      </c>
      <c r="T787" t="s">
        <v>380</v>
      </c>
      <c r="BA787" s="395">
        <v>1</v>
      </c>
      <c r="BB787" s="396" t="s">
        <v>861</v>
      </c>
      <c r="BC787" t="str">
        <f t="shared" si="111"/>
        <v>RQM</v>
      </c>
      <c r="BD787" t="str">
        <f t="shared" si="112"/>
        <v>NAoMe_initial_final_stage_tum_grp</v>
      </c>
      <c r="BE787" s="397" t="s">
        <v>862</v>
      </c>
      <c r="BF787" t="str">
        <f t="shared" si="113"/>
        <v>Stage 4</v>
      </c>
      <c r="BG787">
        <f t="shared" si="114"/>
        <v>41</v>
      </c>
      <c r="BH787" s="398">
        <f t="shared" si="115"/>
        <v>0.63077002763748169</v>
      </c>
      <c r="BO787" s="33"/>
    </row>
    <row r="788" spans="1:67">
      <c r="A788" s="316" t="s">
        <v>27</v>
      </c>
      <c r="B788" t="s">
        <v>380</v>
      </c>
      <c r="C788" t="s">
        <v>910</v>
      </c>
      <c r="D788" t="s">
        <v>314</v>
      </c>
      <c r="E788" s="316" t="s">
        <v>51</v>
      </c>
      <c r="F788" s="316" t="s">
        <v>52</v>
      </c>
      <c r="G788" s="316" t="s">
        <v>447</v>
      </c>
      <c r="H788" s="316" t="s">
        <v>811</v>
      </c>
      <c r="I788" s="316" t="s">
        <v>658</v>
      </c>
      <c r="J788" s="316" t="s">
        <v>345</v>
      </c>
      <c r="K788" s="36">
        <v>65</v>
      </c>
      <c r="L788" s="317">
        <v>1</v>
      </c>
      <c r="M788" s="317"/>
      <c r="N788" s="36">
        <v>575</v>
      </c>
      <c r="O788" s="317">
        <v>1</v>
      </c>
      <c r="P788" s="317"/>
      <c r="Q788" s="36">
        <v>9972</v>
      </c>
      <c r="R788" s="317">
        <v>1</v>
      </c>
      <c r="S788" s="317"/>
      <c r="T788" t="s">
        <v>380</v>
      </c>
      <c r="BA788" s="395">
        <v>1</v>
      </c>
      <c r="BB788" s="396" t="s">
        <v>861</v>
      </c>
      <c r="BC788" t="str">
        <f t="shared" si="111"/>
        <v>RQM</v>
      </c>
      <c r="BD788" t="str">
        <f t="shared" si="112"/>
        <v>NAoMe_initial_final_who_ps</v>
      </c>
      <c r="BE788" s="397" t="s">
        <v>862</v>
      </c>
      <c r="BF788" t="str">
        <f t="shared" si="113"/>
        <v>Not recorded</v>
      </c>
      <c r="BG788">
        <f t="shared" si="114"/>
        <v>65</v>
      </c>
      <c r="BH788" s="398">
        <f t="shared" si="115"/>
        <v>1</v>
      </c>
      <c r="BO788" s="33"/>
    </row>
    <row r="789" spans="1:67">
      <c r="A789" s="316" t="s">
        <v>27</v>
      </c>
      <c r="B789" t="s">
        <v>380</v>
      </c>
      <c r="C789" t="s">
        <v>910</v>
      </c>
      <c r="D789" t="s">
        <v>314</v>
      </c>
      <c r="E789" s="316" t="s">
        <v>51</v>
      </c>
      <c r="F789" s="316" t="s">
        <v>52</v>
      </c>
      <c r="G789" s="316" t="s">
        <v>447</v>
      </c>
      <c r="H789" s="316" t="s">
        <v>811</v>
      </c>
      <c r="I789" s="316" t="s">
        <v>291</v>
      </c>
      <c r="J789" s="316" t="s">
        <v>313</v>
      </c>
      <c r="K789" s="36">
        <v>63</v>
      </c>
      <c r="L789" s="317">
        <v>0.96922999620437622</v>
      </c>
      <c r="M789" s="317"/>
      <c r="N789" s="36">
        <v>566</v>
      </c>
      <c r="O789" s="317">
        <v>0.98435002565383911</v>
      </c>
      <c r="P789" s="317"/>
      <c r="Q789" s="36">
        <v>9846</v>
      </c>
      <c r="R789" s="317">
        <v>0.98736000061035156</v>
      </c>
      <c r="S789" s="317"/>
      <c r="T789" t="s">
        <v>380</v>
      </c>
      <c r="BA789" s="395">
        <v>1</v>
      </c>
      <c r="BB789" s="396" t="s">
        <v>861</v>
      </c>
      <c r="BC789" t="str">
        <f t="shared" si="111"/>
        <v>RQM</v>
      </c>
      <c r="BD789" t="str">
        <f t="shared" si="112"/>
        <v>NAoMe_initial_gender</v>
      </c>
      <c r="BE789" s="397" t="s">
        <v>862</v>
      </c>
      <c r="BF789" t="str">
        <f t="shared" si="113"/>
        <v>Female</v>
      </c>
      <c r="BG789">
        <f t="shared" si="114"/>
        <v>63</v>
      </c>
      <c r="BH789" s="398">
        <f t="shared" si="115"/>
        <v>0.96922999620437622</v>
      </c>
      <c r="BO789" s="33"/>
    </row>
    <row r="790" spans="1:67">
      <c r="A790" s="316" t="s">
        <v>27</v>
      </c>
      <c r="B790" t="s">
        <v>380</v>
      </c>
      <c r="C790" t="s">
        <v>910</v>
      </c>
      <c r="D790" t="s">
        <v>314</v>
      </c>
      <c r="E790" s="316" t="s">
        <v>51</v>
      </c>
      <c r="F790" s="316" t="s">
        <v>52</v>
      </c>
      <c r="G790" s="316" t="s">
        <v>447</v>
      </c>
      <c r="H790" s="316" t="s">
        <v>811</v>
      </c>
      <c r="I790" s="316" t="s">
        <v>291</v>
      </c>
      <c r="J790" s="316" t="s">
        <v>293</v>
      </c>
      <c r="K790" s="36">
        <v>2</v>
      </c>
      <c r="L790" s="317">
        <v>3.0770000070333481E-2</v>
      </c>
      <c r="M790" s="317"/>
      <c r="N790" s="36">
        <v>9</v>
      </c>
      <c r="O790" s="317">
        <v>1.5650000423192981E-2</v>
      </c>
      <c r="P790" s="317"/>
      <c r="Q790" s="36">
        <v>126</v>
      </c>
      <c r="R790" s="317">
        <v>1.264000032097101E-2</v>
      </c>
      <c r="S790" s="317"/>
      <c r="T790" t="s">
        <v>380</v>
      </c>
      <c r="BA790" s="395">
        <v>1</v>
      </c>
      <c r="BB790" s="396" t="s">
        <v>861</v>
      </c>
      <c r="BC790" t="str">
        <f t="shared" si="111"/>
        <v>RQM</v>
      </c>
      <c r="BD790" t="str">
        <f t="shared" si="112"/>
        <v>NAoMe_initial_gender</v>
      </c>
      <c r="BE790" s="397" t="s">
        <v>862</v>
      </c>
      <c r="BF790" t="str">
        <f t="shared" si="113"/>
        <v>Male</v>
      </c>
      <c r="BG790">
        <f t="shared" si="114"/>
        <v>2</v>
      </c>
      <c r="BH790" s="398">
        <f t="shared" si="115"/>
        <v>3.0770000070333481E-2</v>
      </c>
      <c r="BO790" s="33"/>
    </row>
    <row r="791" spans="1:67">
      <c r="A791" s="316" t="s">
        <v>27</v>
      </c>
      <c r="B791" t="s">
        <v>380</v>
      </c>
      <c r="C791" t="s">
        <v>910</v>
      </c>
      <c r="D791" t="s">
        <v>314</v>
      </c>
      <c r="E791" s="316" t="s">
        <v>51</v>
      </c>
      <c r="F791" s="316" t="s">
        <v>52</v>
      </c>
      <c r="G791" s="316" t="s">
        <v>447</v>
      </c>
      <c r="H791" s="316" t="s">
        <v>811</v>
      </c>
      <c r="I791" s="316" t="s">
        <v>659</v>
      </c>
      <c r="J791" s="316" t="s">
        <v>294</v>
      </c>
      <c r="K791" s="36">
        <v>8</v>
      </c>
      <c r="L791" s="317">
        <v>0.1230800002813339</v>
      </c>
      <c r="M791" s="317">
        <v>0.1230800002813339</v>
      </c>
      <c r="N791" s="36">
        <v>64</v>
      </c>
      <c r="O791" s="317">
        <v>0.1112999990582466</v>
      </c>
      <c r="P791" s="317">
        <v>0.1112999990582466</v>
      </c>
      <c r="Q791" s="36">
        <v>1800</v>
      </c>
      <c r="R791" s="317">
        <v>0.18050999939441681</v>
      </c>
      <c r="S791" s="317">
        <v>0.18050999939441681</v>
      </c>
      <c r="T791" t="s">
        <v>380</v>
      </c>
      <c r="BA791" s="395">
        <v>1</v>
      </c>
      <c r="BB791" s="396" t="s">
        <v>861</v>
      </c>
      <c r="BC791" t="str">
        <f t="shared" si="111"/>
        <v>RQM</v>
      </c>
      <c r="BD791" t="str">
        <f t="shared" si="112"/>
        <v>NAoMe_initial_imd_2019</v>
      </c>
      <c r="BE791" s="397" t="s">
        <v>862</v>
      </c>
      <c r="BF791" t="str">
        <f t="shared" si="113"/>
        <v>1 - most deprived</v>
      </c>
      <c r="BG791">
        <f t="shared" si="114"/>
        <v>8</v>
      </c>
      <c r="BH791" s="398">
        <f t="shared" si="115"/>
        <v>0.1230800002813339</v>
      </c>
      <c r="BO791" s="33"/>
    </row>
    <row r="792" spans="1:67">
      <c r="A792" s="316" t="s">
        <v>27</v>
      </c>
      <c r="B792" t="s">
        <v>380</v>
      </c>
      <c r="C792" t="s">
        <v>910</v>
      </c>
      <c r="D792" t="s">
        <v>314</v>
      </c>
      <c r="E792" s="316" t="s">
        <v>51</v>
      </c>
      <c r="F792" s="316" t="s">
        <v>52</v>
      </c>
      <c r="G792" s="316" t="s">
        <v>447</v>
      </c>
      <c r="H792" s="316" t="s">
        <v>811</v>
      </c>
      <c r="I792" s="316" t="s">
        <v>659</v>
      </c>
      <c r="J792" s="316" t="s">
        <v>15</v>
      </c>
      <c r="K792" s="36">
        <v>21</v>
      </c>
      <c r="L792" s="317">
        <v>0.32308000326156622</v>
      </c>
      <c r="M792" s="317">
        <v>0.32308000326156622</v>
      </c>
      <c r="N792" s="36">
        <v>132</v>
      </c>
      <c r="O792" s="317">
        <v>0.2295700013637543</v>
      </c>
      <c r="P792" s="317">
        <v>0.2295700013637543</v>
      </c>
      <c r="Q792" s="36">
        <v>2036</v>
      </c>
      <c r="R792" s="317">
        <v>0.20417000353336329</v>
      </c>
      <c r="S792" s="317">
        <v>0.20417000353336329</v>
      </c>
      <c r="T792" t="s">
        <v>380</v>
      </c>
      <c r="BA792" s="395">
        <v>1</v>
      </c>
      <c r="BB792" s="396" t="s">
        <v>861</v>
      </c>
      <c r="BC792" t="str">
        <f t="shared" si="111"/>
        <v>RQM</v>
      </c>
      <c r="BD792" t="str">
        <f t="shared" si="112"/>
        <v>NAoMe_initial_imd_2019</v>
      </c>
      <c r="BE792" s="397" t="s">
        <v>862</v>
      </c>
      <c r="BF792" t="str">
        <f t="shared" si="113"/>
        <v>2</v>
      </c>
      <c r="BG792">
        <f t="shared" si="114"/>
        <v>21</v>
      </c>
      <c r="BH792" s="398">
        <f t="shared" si="115"/>
        <v>0.32308000326156622</v>
      </c>
      <c r="BO792" s="33"/>
    </row>
    <row r="793" spans="1:67">
      <c r="A793" s="316" t="s">
        <v>27</v>
      </c>
      <c r="B793" t="s">
        <v>380</v>
      </c>
      <c r="C793" t="s">
        <v>910</v>
      </c>
      <c r="D793" t="s">
        <v>314</v>
      </c>
      <c r="E793" s="316" t="s">
        <v>51</v>
      </c>
      <c r="F793" s="316" t="s">
        <v>52</v>
      </c>
      <c r="G793" s="316" t="s">
        <v>447</v>
      </c>
      <c r="H793" s="316" t="s">
        <v>811</v>
      </c>
      <c r="I793" s="316" t="s">
        <v>659</v>
      </c>
      <c r="J793" s="316" t="s">
        <v>16</v>
      </c>
      <c r="K793" s="36">
        <v>19</v>
      </c>
      <c r="L793" s="317">
        <v>0.29230999946594238</v>
      </c>
      <c r="M793" s="317">
        <v>0.29230999946594238</v>
      </c>
      <c r="N793" s="36">
        <v>122</v>
      </c>
      <c r="O793" s="317">
        <v>0.2121700048446655</v>
      </c>
      <c r="P793" s="317">
        <v>0.2121700048446655</v>
      </c>
      <c r="Q793" s="36">
        <v>2085</v>
      </c>
      <c r="R793" s="317">
        <v>0.20908999443054199</v>
      </c>
      <c r="S793" s="317">
        <v>0.20908999443054199</v>
      </c>
      <c r="T793" t="s">
        <v>380</v>
      </c>
      <c r="BA793" s="395">
        <v>1</v>
      </c>
      <c r="BB793" s="396" t="s">
        <v>861</v>
      </c>
      <c r="BC793" t="str">
        <f t="shared" si="111"/>
        <v>RQM</v>
      </c>
      <c r="BD793" t="str">
        <f t="shared" si="112"/>
        <v>NAoMe_initial_imd_2019</v>
      </c>
      <c r="BE793" s="397" t="s">
        <v>862</v>
      </c>
      <c r="BF793" t="str">
        <f t="shared" si="113"/>
        <v>3</v>
      </c>
      <c r="BG793">
        <f t="shared" si="114"/>
        <v>19</v>
      </c>
      <c r="BH793" s="398">
        <f t="shared" si="115"/>
        <v>0.29230999946594238</v>
      </c>
      <c r="BO793" s="33"/>
    </row>
    <row r="794" spans="1:67">
      <c r="A794" s="316" t="s">
        <v>27</v>
      </c>
      <c r="B794" t="s">
        <v>380</v>
      </c>
      <c r="C794" t="s">
        <v>910</v>
      </c>
      <c r="D794" t="s">
        <v>314</v>
      </c>
      <c r="E794" s="316" t="s">
        <v>51</v>
      </c>
      <c r="F794" s="316" t="s">
        <v>52</v>
      </c>
      <c r="G794" s="316" t="s">
        <v>447</v>
      </c>
      <c r="H794" s="316" t="s">
        <v>811</v>
      </c>
      <c r="I794" s="316" t="s">
        <v>659</v>
      </c>
      <c r="J794" s="316" t="s">
        <v>17</v>
      </c>
      <c r="K794" s="36">
        <v>8</v>
      </c>
      <c r="L794" s="317">
        <v>0.1230800002813339</v>
      </c>
      <c r="M794" s="317">
        <v>0.1230800002813339</v>
      </c>
      <c r="N794" s="36">
        <v>130</v>
      </c>
      <c r="O794" s="317">
        <v>0.22608999907970431</v>
      </c>
      <c r="P794" s="317">
        <v>0.22608999907970431</v>
      </c>
      <c r="Q794" s="36">
        <v>2024</v>
      </c>
      <c r="R794" s="317">
        <v>0.2029699981212616</v>
      </c>
      <c r="S794" s="317">
        <v>0.2029699981212616</v>
      </c>
      <c r="T794" t="s">
        <v>380</v>
      </c>
      <c r="BA794" s="395">
        <v>1</v>
      </c>
      <c r="BB794" s="396" t="s">
        <v>861</v>
      </c>
      <c r="BC794" t="str">
        <f t="shared" si="111"/>
        <v>RQM</v>
      </c>
      <c r="BD794" t="str">
        <f t="shared" si="112"/>
        <v>NAoMe_initial_imd_2019</v>
      </c>
      <c r="BE794" s="397" t="s">
        <v>862</v>
      </c>
      <c r="BF794" t="str">
        <f t="shared" si="113"/>
        <v>4</v>
      </c>
      <c r="BG794">
        <f t="shared" si="114"/>
        <v>8</v>
      </c>
      <c r="BH794" s="398">
        <f t="shared" si="115"/>
        <v>0.1230800002813339</v>
      </c>
      <c r="BO794" s="33"/>
    </row>
    <row r="795" spans="1:67">
      <c r="A795" s="316" t="s">
        <v>27</v>
      </c>
      <c r="B795" t="s">
        <v>380</v>
      </c>
      <c r="C795" t="s">
        <v>910</v>
      </c>
      <c r="D795" t="s">
        <v>314</v>
      </c>
      <c r="E795" s="316" t="s">
        <v>51</v>
      </c>
      <c r="F795" s="316" t="s">
        <v>52</v>
      </c>
      <c r="G795" s="316" t="s">
        <v>447</v>
      </c>
      <c r="H795" s="316" t="s">
        <v>811</v>
      </c>
      <c r="I795" s="316" t="s">
        <v>659</v>
      </c>
      <c r="J795" s="316" t="s">
        <v>295</v>
      </c>
      <c r="K795" s="36">
        <v>9</v>
      </c>
      <c r="L795" s="317">
        <v>0.13845999538898471</v>
      </c>
      <c r="M795" s="317">
        <v>0.13845999538898471</v>
      </c>
      <c r="N795" s="36">
        <v>127</v>
      </c>
      <c r="O795" s="317">
        <v>0.2208700031042099</v>
      </c>
      <c r="P795" s="317">
        <v>0.2208700031042099</v>
      </c>
      <c r="Q795" s="36">
        <v>2027</v>
      </c>
      <c r="R795" s="317">
        <v>0.2032700031995773</v>
      </c>
      <c r="S795" s="317">
        <v>0.2032700031995773</v>
      </c>
      <c r="T795" t="s">
        <v>380</v>
      </c>
      <c r="BA795" s="395">
        <v>1</v>
      </c>
      <c r="BB795" s="396" t="s">
        <v>861</v>
      </c>
      <c r="BC795" t="str">
        <f t="shared" si="111"/>
        <v>RQM</v>
      </c>
      <c r="BD795" t="str">
        <f t="shared" si="112"/>
        <v>NAoMe_initial_imd_2019</v>
      </c>
      <c r="BE795" s="397" t="s">
        <v>862</v>
      </c>
      <c r="BF795" t="str">
        <f t="shared" si="113"/>
        <v>5 - least deprived</v>
      </c>
      <c r="BG795">
        <f t="shared" si="114"/>
        <v>9</v>
      </c>
      <c r="BH795" s="398">
        <f t="shared" si="115"/>
        <v>0.13845999538898471</v>
      </c>
      <c r="BO795" s="33"/>
    </row>
    <row r="796" spans="1:67">
      <c r="A796" s="316" t="s">
        <v>27</v>
      </c>
      <c r="B796" t="s">
        <v>380</v>
      </c>
      <c r="C796" t="s">
        <v>910</v>
      </c>
      <c r="D796" t="s">
        <v>314</v>
      </c>
      <c r="E796" s="316" t="s">
        <v>51</v>
      </c>
      <c r="F796" s="316" t="s">
        <v>52</v>
      </c>
      <c r="G796" s="316" t="s">
        <v>447</v>
      </c>
      <c r="H796" s="316" t="s">
        <v>811</v>
      </c>
      <c r="I796" s="316" t="s">
        <v>659</v>
      </c>
      <c r="J796" s="316" t="s">
        <v>260</v>
      </c>
      <c r="K796" s="36">
        <v>0</v>
      </c>
      <c r="L796" s="317">
        <v>0</v>
      </c>
      <c r="M796" s="317"/>
      <c r="N796" s="36">
        <v>0</v>
      </c>
      <c r="O796" s="317">
        <v>0</v>
      </c>
      <c r="P796" s="317"/>
      <c r="Q796" s="36">
        <v>0</v>
      </c>
      <c r="R796" s="317">
        <v>0</v>
      </c>
      <c r="S796" s="317"/>
      <c r="T796" t="s">
        <v>380</v>
      </c>
      <c r="BA796" s="395">
        <v>1</v>
      </c>
      <c r="BB796" s="396" t="s">
        <v>861</v>
      </c>
      <c r="BC796" t="str">
        <f t="shared" si="111"/>
        <v>RQM</v>
      </c>
      <c r="BD796" t="str">
        <f t="shared" si="112"/>
        <v>NAoMe_initial_imd_2019</v>
      </c>
      <c r="BE796" s="397" t="s">
        <v>862</v>
      </c>
      <c r="BF796" t="str">
        <f t="shared" si="113"/>
        <v>Unknown</v>
      </c>
      <c r="BG796">
        <f t="shared" si="114"/>
        <v>0</v>
      </c>
      <c r="BH796" s="398">
        <f t="shared" si="115"/>
        <v>0</v>
      </c>
      <c r="BO796" s="33"/>
    </row>
    <row r="797" spans="1:67">
      <c r="A797" s="316" t="s">
        <v>27</v>
      </c>
      <c r="B797" t="s">
        <v>380</v>
      </c>
      <c r="C797" t="s">
        <v>910</v>
      </c>
      <c r="D797" t="s">
        <v>314</v>
      </c>
      <c r="E797" s="316" t="s">
        <v>51</v>
      </c>
      <c r="F797" s="316" t="s">
        <v>52</v>
      </c>
      <c r="G797" s="316" t="s">
        <v>447</v>
      </c>
      <c r="H797" s="316" t="s">
        <v>811</v>
      </c>
      <c r="I797" s="316" t="s">
        <v>296</v>
      </c>
      <c r="J797" s="316" t="s">
        <v>297</v>
      </c>
      <c r="K797" s="36">
        <v>41</v>
      </c>
      <c r="L797" s="317">
        <v>0.63077002763748169</v>
      </c>
      <c r="M797" s="317">
        <v>0.63077002763748169</v>
      </c>
      <c r="N797" s="36">
        <v>333</v>
      </c>
      <c r="O797" s="317">
        <v>0.57912999391555786</v>
      </c>
      <c r="P797" s="317">
        <v>0.59570997953414917</v>
      </c>
      <c r="Q797" s="36">
        <v>5528</v>
      </c>
      <c r="R797" s="317">
        <v>0.55435001850128174</v>
      </c>
      <c r="S797" s="317">
        <v>0.56936997175216675</v>
      </c>
      <c r="T797" t="s">
        <v>380</v>
      </c>
      <c r="BA797" s="395">
        <v>1</v>
      </c>
      <c r="BB797" s="396" t="s">
        <v>861</v>
      </c>
      <c r="BC797" t="str">
        <f t="shared" si="111"/>
        <v>RQM</v>
      </c>
      <c r="BD797" t="str">
        <f t="shared" si="112"/>
        <v>NAoMe_initial_scarf_731_grp</v>
      </c>
      <c r="BE797" s="397" t="s">
        <v>862</v>
      </c>
      <c r="BF797" t="str">
        <f t="shared" si="113"/>
        <v>Fit</v>
      </c>
      <c r="BG797">
        <f t="shared" si="114"/>
        <v>41</v>
      </c>
      <c r="BH797" s="398">
        <f t="shared" si="115"/>
        <v>0.63077002763748169</v>
      </c>
      <c r="BO797" s="33"/>
    </row>
    <row r="798" spans="1:67">
      <c r="A798" s="316" t="s">
        <v>27</v>
      </c>
      <c r="B798" t="s">
        <v>380</v>
      </c>
      <c r="C798" t="s">
        <v>910</v>
      </c>
      <c r="D798" t="s">
        <v>314</v>
      </c>
      <c r="E798" s="316" t="s">
        <v>51</v>
      </c>
      <c r="F798" s="316" t="s">
        <v>52</v>
      </c>
      <c r="G798" s="316" t="s">
        <v>447</v>
      </c>
      <c r="H798" s="316" t="s">
        <v>811</v>
      </c>
      <c r="I798" s="316" t="s">
        <v>296</v>
      </c>
      <c r="J798" s="316" t="s">
        <v>298</v>
      </c>
      <c r="K798" s="36">
        <v>6</v>
      </c>
      <c r="L798" s="317">
        <v>9.2309996485710144E-2</v>
      </c>
      <c r="M798" s="317">
        <v>9.2309996485710144E-2</v>
      </c>
      <c r="N798" s="36">
        <v>87</v>
      </c>
      <c r="O798" s="317">
        <v>0.15129999816417691</v>
      </c>
      <c r="P798" s="317">
        <v>0.15564000606536871</v>
      </c>
      <c r="Q798" s="36">
        <v>1492</v>
      </c>
      <c r="R798" s="317">
        <v>0.149619996547699</v>
      </c>
      <c r="S798" s="317">
        <v>0.153669998049736</v>
      </c>
      <c r="T798" t="s">
        <v>380</v>
      </c>
      <c r="BA798" s="395">
        <v>1</v>
      </c>
      <c r="BB798" s="396" t="s">
        <v>861</v>
      </c>
      <c r="BC798" t="str">
        <f t="shared" si="111"/>
        <v>RQM</v>
      </c>
      <c r="BD798" t="str">
        <f t="shared" si="112"/>
        <v>NAoMe_initial_scarf_731_grp</v>
      </c>
      <c r="BE798" s="397" t="s">
        <v>862</v>
      </c>
      <c r="BF798" t="str">
        <f t="shared" si="113"/>
        <v>Mild frailty</v>
      </c>
      <c r="BG798">
        <f t="shared" si="114"/>
        <v>6</v>
      </c>
      <c r="BH798" s="398">
        <f t="shared" si="115"/>
        <v>9.2309996485710144E-2</v>
      </c>
      <c r="BO798" s="33"/>
    </row>
    <row r="799" spans="1:67">
      <c r="A799" s="316" t="s">
        <v>27</v>
      </c>
      <c r="B799" t="s">
        <v>380</v>
      </c>
      <c r="C799" t="s">
        <v>910</v>
      </c>
      <c r="D799" t="s">
        <v>314</v>
      </c>
      <c r="E799" s="316" t="s">
        <v>51</v>
      </c>
      <c r="F799" s="316" t="s">
        <v>52</v>
      </c>
      <c r="G799" s="316" t="s">
        <v>447</v>
      </c>
      <c r="H799" s="316" t="s">
        <v>811</v>
      </c>
      <c r="I799" s="316" t="s">
        <v>296</v>
      </c>
      <c r="J799" s="316" t="s">
        <v>299</v>
      </c>
      <c r="K799" s="36">
        <v>8</v>
      </c>
      <c r="L799" s="317">
        <v>0.1230800002813339</v>
      </c>
      <c r="M799" s="317">
        <v>0.1230800002813339</v>
      </c>
      <c r="N799" s="36">
        <v>76</v>
      </c>
      <c r="O799" s="317">
        <v>0.1321700066328049</v>
      </c>
      <c r="P799" s="317">
        <v>0.1359599977731705</v>
      </c>
      <c r="Q799" s="36">
        <v>1470</v>
      </c>
      <c r="R799" s="317">
        <v>0.1474100053310394</v>
      </c>
      <c r="S799" s="317">
        <v>0.1514099985361099</v>
      </c>
      <c r="T799" t="s">
        <v>380</v>
      </c>
      <c r="BA799" s="395">
        <v>1</v>
      </c>
      <c r="BB799" s="396" t="s">
        <v>861</v>
      </c>
      <c r="BC799" t="str">
        <f t="shared" si="111"/>
        <v>RQM</v>
      </c>
      <c r="BD799" t="str">
        <f t="shared" si="112"/>
        <v>NAoMe_initial_scarf_731_grp</v>
      </c>
      <c r="BE799" s="397" t="s">
        <v>862</v>
      </c>
      <c r="BF799" t="str">
        <f t="shared" si="113"/>
        <v>Moderate frailty</v>
      </c>
      <c r="BG799">
        <f t="shared" si="114"/>
        <v>8</v>
      </c>
      <c r="BH799" s="398">
        <f t="shared" si="115"/>
        <v>0.1230800002813339</v>
      </c>
      <c r="BO799" s="33"/>
    </row>
    <row r="800" spans="1:67">
      <c r="A800" s="316" t="s">
        <v>27</v>
      </c>
      <c r="B800" t="s">
        <v>380</v>
      </c>
      <c r="C800" t="s">
        <v>910</v>
      </c>
      <c r="D800" t="s">
        <v>314</v>
      </c>
      <c r="E800" s="316" t="s">
        <v>51</v>
      </c>
      <c r="F800" s="316" t="s">
        <v>52</v>
      </c>
      <c r="G800" s="316" t="s">
        <v>447</v>
      </c>
      <c r="H800" s="316" t="s">
        <v>811</v>
      </c>
      <c r="I800" s="316" t="s">
        <v>296</v>
      </c>
      <c r="J800" s="316" t="s">
        <v>353</v>
      </c>
      <c r="K800" s="36">
        <v>0</v>
      </c>
      <c r="L800" s="317">
        <v>0</v>
      </c>
      <c r="M800" s="317"/>
      <c r="N800" s="36">
        <v>16</v>
      </c>
      <c r="O800" s="317">
        <v>2.7829999104142189E-2</v>
      </c>
      <c r="P800" s="317"/>
      <c r="Q800" s="36">
        <v>263</v>
      </c>
      <c r="R800" s="317">
        <v>2.6370000094175339E-2</v>
      </c>
      <c r="S800" s="317"/>
      <c r="T800" t="s">
        <v>380</v>
      </c>
      <c r="BA800" s="395">
        <v>1</v>
      </c>
      <c r="BB800" s="396" t="s">
        <v>861</v>
      </c>
      <c r="BC800" t="str">
        <f t="shared" si="111"/>
        <v>RQM</v>
      </c>
      <c r="BD800" t="str">
        <f t="shared" si="112"/>
        <v>NAoMe_initial_scarf_731_grp</v>
      </c>
      <c r="BE800" s="397" t="s">
        <v>862</v>
      </c>
      <c r="BF800" t="str">
        <f t="shared" si="113"/>
        <v>Not in HESAPC</v>
      </c>
      <c r="BG800">
        <f t="shared" si="114"/>
        <v>0</v>
      </c>
      <c r="BH800" s="398">
        <f t="shared" si="115"/>
        <v>0</v>
      </c>
      <c r="BO800" s="33"/>
    </row>
    <row r="801" spans="1:67">
      <c r="A801" s="316" t="s">
        <v>27</v>
      </c>
      <c r="B801" t="s">
        <v>380</v>
      </c>
      <c r="C801" t="s">
        <v>910</v>
      </c>
      <c r="D801" t="s">
        <v>314</v>
      </c>
      <c r="E801" s="316" t="s">
        <v>51</v>
      </c>
      <c r="F801" s="316" t="s">
        <v>52</v>
      </c>
      <c r="G801" s="316" t="s">
        <v>447</v>
      </c>
      <c r="H801" s="316" t="s">
        <v>811</v>
      </c>
      <c r="I801" s="316" t="s">
        <v>296</v>
      </c>
      <c r="J801" s="316" t="s">
        <v>300</v>
      </c>
      <c r="K801" s="36">
        <v>10</v>
      </c>
      <c r="L801" s="317">
        <v>0.1538500040769577</v>
      </c>
      <c r="M801" s="317">
        <v>0.1538500040769577</v>
      </c>
      <c r="N801" s="36">
        <v>63</v>
      </c>
      <c r="O801" s="317">
        <v>0.1095699965953827</v>
      </c>
      <c r="P801" s="317">
        <v>0.1127000004053116</v>
      </c>
      <c r="Q801" s="36">
        <v>1219</v>
      </c>
      <c r="R801" s="317">
        <v>0.1222399994730949</v>
      </c>
      <c r="S801" s="317">
        <v>0.12555000185966489</v>
      </c>
      <c r="T801" t="s">
        <v>380</v>
      </c>
      <c r="BA801" s="395">
        <v>1</v>
      </c>
      <c r="BB801" s="396" t="s">
        <v>861</v>
      </c>
      <c r="BC801" t="str">
        <f t="shared" si="111"/>
        <v>RQM</v>
      </c>
      <c r="BD801" t="str">
        <f t="shared" si="112"/>
        <v>NAoMe_initial_scarf_731_grp</v>
      </c>
      <c r="BE801" s="397" t="s">
        <v>862</v>
      </c>
      <c r="BF801" t="str">
        <f t="shared" si="113"/>
        <v>Severe frailty</v>
      </c>
      <c r="BG801">
        <f t="shared" si="114"/>
        <v>10</v>
      </c>
      <c r="BH801" s="398">
        <f t="shared" si="115"/>
        <v>0.1538500040769577</v>
      </c>
      <c r="BO801" s="33"/>
    </row>
    <row r="802" spans="1:67">
      <c r="A802" s="316" t="s">
        <v>27</v>
      </c>
      <c r="B802" t="s">
        <v>380</v>
      </c>
      <c r="C802" t="s">
        <v>910</v>
      </c>
      <c r="D802" t="s">
        <v>314</v>
      </c>
      <c r="E802" s="316" t="s">
        <v>53</v>
      </c>
      <c r="F802" s="316" t="s">
        <v>54</v>
      </c>
      <c r="G802" s="316" t="s">
        <v>430</v>
      </c>
      <c r="H802" s="316" t="s">
        <v>327</v>
      </c>
      <c r="I802" s="316" t="s">
        <v>310</v>
      </c>
      <c r="J802" s="316" t="s">
        <v>277</v>
      </c>
      <c r="K802" s="36">
        <v>0</v>
      </c>
      <c r="L802" s="317">
        <v>0</v>
      </c>
      <c r="M802" s="317"/>
      <c r="N802" s="36">
        <v>8</v>
      </c>
      <c r="O802" s="317">
        <v>8.8099995627999306E-3</v>
      </c>
      <c r="P802" s="317"/>
      <c r="Q802" s="36">
        <v>70</v>
      </c>
      <c r="R802" s="317">
        <v>7.0199999026954174E-3</v>
      </c>
      <c r="S802" s="317"/>
      <c r="T802" t="s">
        <v>380</v>
      </c>
      <c r="BA802" s="395">
        <v>1</v>
      </c>
      <c r="BB802" s="396" t="s">
        <v>861</v>
      </c>
      <c r="BC802" t="str">
        <f t="shared" si="111"/>
        <v>RFS</v>
      </c>
      <c r="BD802" t="str">
        <f t="shared" si="112"/>
        <v>NAoMe_initial_age_decades_80cap</v>
      </c>
      <c r="BE802" s="397" t="s">
        <v>862</v>
      </c>
      <c r="BF802" t="str">
        <f t="shared" si="113"/>
        <v>18-29 yrs</v>
      </c>
      <c r="BG802">
        <f t="shared" si="114"/>
        <v>0</v>
      </c>
      <c r="BH802" s="398">
        <f t="shared" si="115"/>
        <v>0</v>
      </c>
      <c r="BO802" s="33"/>
    </row>
    <row r="803" spans="1:67">
      <c r="A803" s="316" t="s">
        <v>27</v>
      </c>
      <c r="B803" t="s">
        <v>380</v>
      </c>
      <c r="C803" t="s">
        <v>910</v>
      </c>
      <c r="D803" t="s">
        <v>314</v>
      </c>
      <c r="E803" s="316" t="s">
        <v>53</v>
      </c>
      <c r="F803" s="316" t="s">
        <v>54</v>
      </c>
      <c r="G803" s="316" t="s">
        <v>430</v>
      </c>
      <c r="H803" s="316" t="s">
        <v>327</v>
      </c>
      <c r="I803" s="316" t="s">
        <v>310</v>
      </c>
      <c r="J803" s="316" t="s">
        <v>278</v>
      </c>
      <c r="K803" s="36">
        <v>0</v>
      </c>
      <c r="L803" s="317">
        <v>0</v>
      </c>
      <c r="M803" s="317"/>
      <c r="N803" s="36">
        <v>29</v>
      </c>
      <c r="O803" s="317">
        <v>3.1939998269081123E-2</v>
      </c>
      <c r="P803" s="317"/>
      <c r="Q803" s="36">
        <v>429</v>
      </c>
      <c r="R803" s="317">
        <v>4.3019998818635941E-2</v>
      </c>
      <c r="S803" s="317"/>
      <c r="T803" t="s">
        <v>380</v>
      </c>
      <c r="BA803" s="395">
        <v>1</v>
      </c>
      <c r="BB803" s="396" t="s">
        <v>861</v>
      </c>
      <c r="BC803" t="str">
        <f t="shared" si="111"/>
        <v>RFS</v>
      </c>
      <c r="BD803" t="str">
        <f t="shared" si="112"/>
        <v>NAoMe_initial_age_decades_80cap</v>
      </c>
      <c r="BE803" s="397" t="s">
        <v>862</v>
      </c>
      <c r="BF803" t="str">
        <f t="shared" si="113"/>
        <v>30-39 yrs</v>
      </c>
      <c r="BG803">
        <f t="shared" si="114"/>
        <v>0</v>
      </c>
      <c r="BH803" s="398">
        <f t="shared" si="115"/>
        <v>0</v>
      </c>
      <c r="BO803" s="33"/>
    </row>
    <row r="804" spans="1:67">
      <c r="A804" s="316" t="s">
        <v>27</v>
      </c>
      <c r="B804" t="s">
        <v>380</v>
      </c>
      <c r="C804" t="s">
        <v>910</v>
      </c>
      <c r="D804" t="s">
        <v>314</v>
      </c>
      <c r="E804" s="316" t="s">
        <v>53</v>
      </c>
      <c r="F804" s="316" t="s">
        <v>54</v>
      </c>
      <c r="G804" s="316" t="s">
        <v>430</v>
      </c>
      <c r="H804" s="316" t="s">
        <v>327</v>
      </c>
      <c r="I804" s="316" t="s">
        <v>310</v>
      </c>
      <c r="J804" s="316" t="s">
        <v>279</v>
      </c>
      <c r="K804" s="36">
        <v>2</v>
      </c>
      <c r="L804" s="317">
        <v>5.5560000240802758E-2</v>
      </c>
      <c r="M804" s="317"/>
      <c r="N804" s="36">
        <v>78</v>
      </c>
      <c r="O804" s="317">
        <v>8.5900001227855682E-2</v>
      </c>
      <c r="P804" s="317"/>
      <c r="Q804" s="36">
        <v>1024</v>
      </c>
      <c r="R804" s="317">
        <v>0.1026899963617325</v>
      </c>
      <c r="S804" s="317"/>
      <c r="T804" t="s">
        <v>380</v>
      </c>
      <c r="BA804" s="395">
        <v>1</v>
      </c>
      <c r="BB804" s="396" t="s">
        <v>861</v>
      </c>
      <c r="BC804" t="str">
        <f t="shared" si="111"/>
        <v>RFS</v>
      </c>
      <c r="BD804" t="str">
        <f t="shared" si="112"/>
        <v>NAoMe_initial_age_decades_80cap</v>
      </c>
      <c r="BE804" s="397" t="s">
        <v>862</v>
      </c>
      <c r="BF804" t="str">
        <f t="shared" si="113"/>
        <v>40-49 yrs</v>
      </c>
      <c r="BG804">
        <f t="shared" si="114"/>
        <v>2</v>
      </c>
      <c r="BH804" s="398">
        <f t="shared" si="115"/>
        <v>5.5560000240802758E-2</v>
      </c>
      <c r="BO804" s="33"/>
    </row>
    <row r="805" spans="1:67">
      <c r="A805" s="316" t="s">
        <v>27</v>
      </c>
      <c r="B805" t="s">
        <v>380</v>
      </c>
      <c r="C805" t="s">
        <v>910</v>
      </c>
      <c r="D805" t="s">
        <v>314</v>
      </c>
      <c r="E805" s="316" t="s">
        <v>53</v>
      </c>
      <c r="F805" s="316" t="s">
        <v>54</v>
      </c>
      <c r="G805" s="316" t="s">
        <v>430</v>
      </c>
      <c r="H805" s="316" t="s">
        <v>327</v>
      </c>
      <c r="I805" s="316" t="s">
        <v>310</v>
      </c>
      <c r="J805" s="316" t="s">
        <v>280</v>
      </c>
      <c r="K805" s="36">
        <v>2</v>
      </c>
      <c r="L805" s="317">
        <v>5.5560000240802758E-2</v>
      </c>
      <c r="M805" s="317"/>
      <c r="N805" s="36">
        <v>159</v>
      </c>
      <c r="O805" s="317">
        <v>0.17510999739170069</v>
      </c>
      <c r="P805" s="317"/>
      <c r="Q805" s="36">
        <v>1733</v>
      </c>
      <c r="R805" s="317">
        <v>0.17378999292850489</v>
      </c>
      <c r="S805" s="317"/>
      <c r="T805" t="s">
        <v>380</v>
      </c>
      <c r="BA805" s="395">
        <v>1</v>
      </c>
      <c r="BB805" s="396" t="s">
        <v>861</v>
      </c>
      <c r="BC805" t="str">
        <f t="shared" si="111"/>
        <v>RFS</v>
      </c>
      <c r="BD805" t="str">
        <f t="shared" si="112"/>
        <v>NAoMe_initial_age_decades_80cap</v>
      </c>
      <c r="BE805" s="397" t="s">
        <v>862</v>
      </c>
      <c r="BF805" t="str">
        <f t="shared" si="113"/>
        <v>50-59 yrs</v>
      </c>
      <c r="BG805">
        <f t="shared" si="114"/>
        <v>2</v>
      </c>
      <c r="BH805" s="398">
        <f t="shared" si="115"/>
        <v>5.5560000240802758E-2</v>
      </c>
      <c r="BO805" s="33"/>
    </row>
    <row r="806" spans="1:67">
      <c r="A806" s="316" t="s">
        <v>27</v>
      </c>
      <c r="B806" t="s">
        <v>380</v>
      </c>
      <c r="C806" t="s">
        <v>910</v>
      </c>
      <c r="D806" t="s">
        <v>314</v>
      </c>
      <c r="E806" s="316" t="s">
        <v>53</v>
      </c>
      <c r="F806" s="316" t="s">
        <v>54</v>
      </c>
      <c r="G806" s="316" t="s">
        <v>430</v>
      </c>
      <c r="H806" s="316" t="s">
        <v>327</v>
      </c>
      <c r="I806" s="316" t="s">
        <v>310</v>
      </c>
      <c r="J806" s="316" t="s">
        <v>281</v>
      </c>
      <c r="K806" s="36">
        <v>5</v>
      </c>
      <c r="L806" s="317">
        <v>0.13888999819755549</v>
      </c>
      <c r="M806" s="317"/>
      <c r="N806" s="36">
        <v>179</v>
      </c>
      <c r="O806" s="317">
        <v>0.1971399933099747</v>
      </c>
      <c r="P806" s="317"/>
      <c r="Q806" s="36">
        <v>1931</v>
      </c>
      <c r="R806" s="317">
        <v>0.19363999366760251</v>
      </c>
      <c r="S806" s="317"/>
      <c r="T806" t="s">
        <v>380</v>
      </c>
      <c r="BA806" s="395">
        <v>1</v>
      </c>
      <c r="BB806" s="396" t="s">
        <v>861</v>
      </c>
      <c r="BC806" t="str">
        <f t="shared" si="111"/>
        <v>RFS</v>
      </c>
      <c r="BD806" t="str">
        <f t="shared" si="112"/>
        <v>NAoMe_initial_age_decades_80cap</v>
      </c>
      <c r="BE806" s="397" t="s">
        <v>862</v>
      </c>
      <c r="BF806" t="str">
        <f t="shared" si="113"/>
        <v>60-69 yrs</v>
      </c>
      <c r="BG806">
        <f t="shared" si="114"/>
        <v>5</v>
      </c>
      <c r="BH806" s="398">
        <f t="shared" si="115"/>
        <v>0.13888999819755549</v>
      </c>
      <c r="BO806" s="33"/>
    </row>
    <row r="807" spans="1:67">
      <c r="A807" s="316" t="s">
        <v>27</v>
      </c>
      <c r="B807" t="s">
        <v>380</v>
      </c>
      <c r="C807" t="s">
        <v>910</v>
      </c>
      <c r="D807" t="s">
        <v>314</v>
      </c>
      <c r="E807" s="316" t="s">
        <v>53</v>
      </c>
      <c r="F807" s="316" t="s">
        <v>54</v>
      </c>
      <c r="G807" s="316" t="s">
        <v>430</v>
      </c>
      <c r="H807" s="316" t="s">
        <v>327</v>
      </c>
      <c r="I807" s="316" t="s">
        <v>310</v>
      </c>
      <c r="J807" s="316" t="s">
        <v>282</v>
      </c>
      <c r="K807" s="36">
        <v>10</v>
      </c>
      <c r="L807" s="317">
        <v>0.27777999639511108</v>
      </c>
      <c r="M807" s="317"/>
      <c r="N807" s="36">
        <v>238</v>
      </c>
      <c r="O807" s="317">
        <v>0.26210999488830572</v>
      </c>
      <c r="P807" s="317"/>
      <c r="Q807" s="36">
        <v>2493</v>
      </c>
      <c r="R807" s="317">
        <v>0.25</v>
      </c>
      <c r="S807" s="317"/>
      <c r="T807" t="s">
        <v>380</v>
      </c>
      <c r="BA807" s="395">
        <v>1</v>
      </c>
      <c r="BB807" s="396" t="s">
        <v>861</v>
      </c>
      <c r="BC807" t="str">
        <f t="shared" si="111"/>
        <v>RFS</v>
      </c>
      <c r="BD807" t="str">
        <f t="shared" si="112"/>
        <v>NAoMe_initial_age_decades_80cap</v>
      </c>
      <c r="BE807" s="397" t="s">
        <v>862</v>
      </c>
      <c r="BF807" t="str">
        <f t="shared" si="113"/>
        <v>70-79 yrs</v>
      </c>
      <c r="BG807">
        <f t="shared" si="114"/>
        <v>10</v>
      </c>
      <c r="BH807" s="398">
        <f t="shared" si="115"/>
        <v>0.27777999639511108</v>
      </c>
      <c r="BO807" s="33"/>
    </row>
    <row r="808" spans="1:67">
      <c r="A808" s="316" t="s">
        <v>27</v>
      </c>
      <c r="B808" t="s">
        <v>380</v>
      </c>
      <c r="C808" t="s">
        <v>910</v>
      </c>
      <c r="D808" t="s">
        <v>314</v>
      </c>
      <c r="E808" s="316" t="s">
        <v>53</v>
      </c>
      <c r="F808" s="316" t="s">
        <v>54</v>
      </c>
      <c r="G808" s="316" t="s">
        <v>430</v>
      </c>
      <c r="H808" s="316" t="s">
        <v>327</v>
      </c>
      <c r="I808" s="316" t="s">
        <v>310</v>
      </c>
      <c r="J808" s="316" t="s">
        <v>283</v>
      </c>
      <c r="K808" s="36">
        <v>17</v>
      </c>
      <c r="L808" s="317">
        <v>0.47222000360488892</v>
      </c>
      <c r="M808" s="317"/>
      <c r="N808" s="36">
        <v>217</v>
      </c>
      <c r="O808" s="317">
        <v>0.238989993929863</v>
      </c>
      <c r="P808" s="317"/>
      <c r="Q808" s="36">
        <v>2292</v>
      </c>
      <c r="R808" s="317">
        <v>0.2298399955034256</v>
      </c>
      <c r="S808" s="317"/>
      <c r="T808" t="s">
        <v>380</v>
      </c>
      <c r="BA808" s="395">
        <v>1</v>
      </c>
      <c r="BB808" s="396" t="s">
        <v>861</v>
      </c>
      <c r="BC808" t="str">
        <f t="shared" si="111"/>
        <v>RFS</v>
      </c>
      <c r="BD808" t="str">
        <f t="shared" si="112"/>
        <v>NAoMe_initial_age_decades_80cap</v>
      </c>
      <c r="BE808" s="397" t="s">
        <v>862</v>
      </c>
      <c r="BF808" t="str">
        <f t="shared" si="113"/>
        <v>80+ yrs</v>
      </c>
      <c r="BG808">
        <f t="shared" si="114"/>
        <v>17</v>
      </c>
      <c r="BH808" s="398">
        <f t="shared" si="115"/>
        <v>0.47222000360488892</v>
      </c>
      <c r="BO808" s="33"/>
    </row>
    <row r="809" spans="1:67">
      <c r="A809" s="316" t="s">
        <v>27</v>
      </c>
      <c r="B809" t="s">
        <v>380</v>
      </c>
      <c r="C809" t="s">
        <v>910</v>
      </c>
      <c r="D809" t="s">
        <v>314</v>
      </c>
      <c r="E809" s="316" t="s">
        <v>53</v>
      </c>
      <c r="F809" s="316" t="s">
        <v>54</v>
      </c>
      <c r="G809" s="316" t="s">
        <v>430</v>
      </c>
      <c r="H809" s="316" t="s">
        <v>327</v>
      </c>
      <c r="I809" s="316" t="s">
        <v>341</v>
      </c>
      <c r="J809" s="316" t="s">
        <v>13</v>
      </c>
      <c r="K809" s="36">
        <v>20</v>
      </c>
      <c r="L809" s="317">
        <v>0.55555999279022217</v>
      </c>
      <c r="M809" s="317">
        <v>0.55555999279022217</v>
      </c>
      <c r="N809" s="36">
        <v>594</v>
      </c>
      <c r="O809" s="317">
        <v>0.65419000387191772</v>
      </c>
      <c r="P809" s="317">
        <v>0.67119002342224121</v>
      </c>
      <c r="Q809" s="36">
        <v>6753</v>
      </c>
      <c r="R809" s="317">
        <v>0.67720001935958862</v>
      </c>
      <c r="S809" s="317">
        <v>0.69554001092910767</v>
      </c>
      <c r="T809" t="s">
        <v>380</v>
      </c>
      <c r="BA809" s="395">
        <v>1</v>
      </c>
      <c r="BB809" s="396" t="s">
        <v>861</v>
      </c>
      <c r="BC809" t="str">
        <f t="shared" si="111"/>
        <v>RFS</v>
      </c>
      <c r="BD809" t="str">
        <f t="shared" si="112"/>
        <v>NAoMe_initial_ch_score_2cap</v>
      </c>
      <c r="BE809" s="397" t="s">
        <v>862</v>
      </c>
      <c r="BF809" t="str">
        <f t="shared" si="113"/>
        <v>0</v>
      </c>
      <c r="BG809">
        <f t="shared" si="114"/>
        <v>20</v>
      </c>
      <c r="BH809" s="398">
        <f t="shared" si="115"/>
        <v>0.55555999279022217</v>
      </c>
      <c r="BO809" s="33"/>
    </row>
    <row r="810" spans="1:67">
      <c r="A810" s="316" t="s">
        <v>27</v>
      </c>
      <c r="B810" t="s">
        <v>380</v>
      </c>
      <c r="C810" t="s">
        <v>910</v>
      </c>
      <c r="D810" t="s">
        <v>314</v>
      </c>
      <c r="E810" s="316" t="s">
        <v>53</v>
      </c>
      <c r="F810" s="316" t="s">
        <v>54</v>
      </c>
      <c r="G810" s="316" t="s">
        <v>430</v>
      </c>
      <c r="H810" s="316" t="s">
        <v>327</v>
      </c>
      <c r="I810" s="316" t="s">
        <v>341</v>
      </c>
      <c r="J810" s="316" t="s">
        <v>14</v>
      </c>
      <c r="K810" s="36">
        <v>10</v>
      </c>
      <c r="L810" s="317">
        <v>0.27777999639511108</v>
      </c>
      <c r="M810" s="317">
        <v>0.27777999639511108</v>
      </c>
      <c r="N810" s="36">
        <v>152</v>
      </c>
      <c r="O810" s="317">
        <v>0.16740000247955319</v>
      </c>
      <c r="P810" s="317">
        <v>0.17174999415874481</v>
      </c>
      <c r="Q810" s="36">
        <v>1630</v>
      </c>
      <c r="R810" s="317">
        <v>0.16346000134944921</v>
      </c>
      <c r="S810" s="317">
        <v>0.16788999736309049</v>
      </c>
      <c r="T810" t="s">
        <v>380</v>
      </c>
      <c r="BA810" s="395">
        <v>1</v>
      </c>
      <c r="BB810" s="396" t="s">
        <v>861</v>
      </c>
      <c r="BC810" t="str">
        <f t="shared" si="111"/>
        <v>RFS</v>
      </c>
      <c r="BD810" t="str">
        <f t="shared" si="112"/>
        <v>NAoMe_initial_ch_score_2cap</v>
      </c>
      <c r="BE810" s="397" t="s">
        <v>862</v>
      </c>
      <c r="BF810" t="str">
        <f t="shared" si="113"/>
        <v>1</v>
      </c>
      <c r="BG810">
        <f t="shared" si="114"/>
        <v>10</v>
      </c>
      <c r="BH810" s="398">
        <f t="shared" si="115"/>
        <v>0.27777999639511108</v>
      </c>
      <c r="BO810" s="33"/>
    </row>
    <row r="811" spans="1:67">
      <c r="A811" s="316" t="s">
        <v>27</v>
      </c>
      <c r="B811" t="s">
        <v>380</v>
      </c>
      <c r="C811" t="s">
        <v>910</v>
      </c>
      <c r="D811" t="s">
        <v>314</v>
      </c>
      <c r="E811" s="316" t="s">
        <v>53</v>
      </c>
      <c r="F811" s="316" t="s">
        <v>54</v>
      </c>
      <c r="G811" s="316" t="s">
        <v>430</v>
      </c>
      <c r="H811" s="316" t="s">
        <v>327</v>
      </c>
      <c r="I811" s="316" t="s">
        <v>341</v>
      </c>
      <c r="J811" s="316" t="s">
        <v>301</v>
      </c>
      <c r="K811" s="36">
        <v>6</v>
      </c>
      <c r="L811" s="317">
        <v>0.1666699945926666</v>
      </c>
      <c r="M811" s="317">
        <v>0.1666699945926666</v>
      </c>
      <c r="N811" s="36">
        <v>139</v>
      </c>
      <c r="O811" s="317">
        <v>0.15308000147342679</v>
      </c>
      <c r="P811" s="317">
        <v>0.1570599973201752</v>
      </c>
      <c r="Q811" s="36">
        <v>1326</v>
      </c>
      <c r="R811" s="317">
        <v>0.132970005273819</v>
      </c>
      <c r="S811" s="317">
        <v>0.13657000660896301</v>
      </c>
      <c r="T811" t="s">
        <v>380</v>
      </c>
      <c r="BA811" s="395">
        <v>1</v>
      </c>
      <c r="BB811" s="396" t="s">
        <v>861</v>
      </c>
      <c r="BC811" t="str">
        <f t="shared" si="111"/>
        <v>RFS</v>
      </c>
      <c r="BD811" t="str">
        <f t="shared" si="112"/>
        <v>NAoMe_initial_ch_score_2cap</v>
      </c>
      <c r="BE811" s="397" t="s">
        <v>862</v>
      </c>
      <c r="BF811" t="str">
        <f t="shared" si="113"/>
        <v>2+</v>
      </c>
      <c r="BG811">
        <f t="shared" si="114"/>
        <v>6</v>
      </c>
      <c r="BH811" s="398">
        <f t="shared" si="115"/>
        <v>0.1666699945926666</v>
      </c>
      <c r="BO811" s="33"/>
    </row>
    <row r="812" spans="1:67">
      <c r="A812" s="316" t="s">
        <v>27</v>
      </c>
      <c r="B812" t="s">
        <v>380</v>
      </c>
      <c r="C812" t="s">
        <v>910</v>
      </c>
      <c r="D812" t="s">
        <v>314</v>
      </c>
      <c r="E812" s="316" t="s">
        <v>53</v>
      </c>
      <c r="F812" s="316" t="s">
        <v>54</v>
      </c>
      <c r="G812" s="316" t="s">
        <v>430</v>
      </c>
      <c r="H812" s="316" t="s">
        <v>327</v>
      </c>
      <c r="I812" s="316" t="s">
        <v>341</v>
      </c>
      <c r="J812" s="316" t="s">
        <v>260</v>
      </c>
      <c r="K812" s="36">
        <v>0</v>
      </c>
      <c r="L812" s="317">
        <v>0</v>
      </c>
      <c r="M812" s="317"/>
      <c r="N812" s="36">
        <v>23</v>
      </c>
      <c r="O812" s="317">
        <v>2.5329999625682831E-2</v>
      </c>
      <c r="P812" s="317"/>
      <c r="Q812" s="36">
        <v>263</v>
      </c>
      <c r="R812" s="317">
        <v>2.6370000094175339E-2</v>
      </c>
      <c r="S812" s="317"/>
      <c r="T812" t="s">
        <v>380</v>
      </c>
      <c r="BA812" s="395">
        <v>1</v>
      </c>
      <c r="BB812" s="396" t="s">
        <v>861</v>
      </c>
      <c r="BC812" t="str">
        <f t="shared" si="111"/>
        <v>RFS</v>
      </c>
      <c r="BD812" t="str">
        <f t="shared" si="112"/>
        <v>NAoMe_initial_ch_score_2cap</v>
      </c>
      <c r="BE812" s="397" t="s">
        <v>862</v>
      </c>
      <c r="BF812" t="str">
        <f t="shared" si="113"/>
        <v>Unknown</v>
      </c>
      <c r="BG812">
        <f t="shared" si="114"/>
        <v>0</v>
      </c>
      <c r="BH812" s="398">
        <f t="shared" si="115"/>
        <v>0</v>
      </c>
      <c r="BO812" s="33"/>
    </row>
    <row r="813" spans="1:67">
      <c r="A813" s="316" t="s">
        <v>27</v>
      </c>
      <c r="B813" t="s">
        <v>380</v>
      </c>
      <c r="C813" t="s">
        <v>910</v>
      </c>
      <c r="D813" t="s">
        <v>314</v>
      </c>
      <c r="E813" s="316" t="s">
        <v>53</v>
      </c>
      <c r="F813" s="316" t="s">
        <v>54</v>
      </c>
      <c r="G813" s="316" t="s">
        <v>430</v>
      </c>
      <c r="H813" s="316" t="s">
        <v>327</v>
      </c>
      <c r="I813" s="316" t="s">
        <v>309</v>
      </c>
      <c r="J813" s="316" t="s">
        <v>289</v>
      </c>
      <c r="K813" s="36">
        <v>13</v>
      </c>
      <c r="L813" s="317">
        <v>0.36111000180244451</v>
      </c>
      <c r="M813" s="317"/>
      <c r="N813" s="36">
        <v>290</v>
      </c>
      <c r="O813" s="317">
        <v>0.31937998533248901</v>
      </c>
      <c r="P813" s="317"/>
      <c r="Q813" s="36">
        <v>3283</v>
      </c>
      <c r="R813" s="317">
        <v>0.3292199969291687</v>
      </c>
      <c r="S813" s="317"/>
      <c r="T813" t="s">
        <v>380</v>
      </c>
      <c r="BA813" s="395">
        <v>1</v>
      </c>
      <c r="BB813" s="396" t="s">
        <v>861</v>
      </c>
      <c r="BC813" t="str">
        <f t="shared" si="111"/>
        <v>RFS</v>
      </c>
      <c r="BD813" t="str">
        <f t="shared" si="112"/>
        <v>NAoMe_initial_diagnosis_year</v>
      </c>
      <c r="BE813" s="397" t="s">
        <v>862</v>
      </c>
      <c r="BF813" t="str">
        <f t="shared" si="113"/>
        <v>2021</v>
      </c>
      <c r="BG813">
        <f t="shared" si="114"/>
        <v>13</v>
      </c>
      <c r="BH813" s="398">
        <f t="shared" si="115"/>
        <v>0.36111000180244451</v>
      </c>
      <c r="BO813" s="33"/>
    </row>
    <row r="814" spans="1:67">
      <c r="A814" s="316" t="s">
        <v>27</v>
      </c>
      <c r="B814" t="s">
        <v>380</v>
      </c>
      <c r="C814" t="s">
        <v>910</v>
      </c>
      <c r="D814" t="s">
        <v>314</v>
      </c>
      <c r="E814" s="316" t="s">
        <v>53</v>
      </c>
      <c r="F814" s="316" t="s">
        <v>54</v>
      </c>
      <c r="G814" s="316" t="s">
        <v>430</v>
      </c>
      <c r="H814" s="316" t="s">
        <v>327</v>
      </c>
      <c r="I814" s="316" t="s">
        <v>309</v>
      </c>
      <c r="J814" s="316" t="s">
        <v>816</v>
      </c>
      <c r="K814" s="36">
        <v>14</v>
      </c>
      <c r="L814" s="317">
        <v>0.38888999819755549</v>
      </c>
      <c r="M814" s="317"/>
      <c r="N814" s="36">
        <v>299</v>
      </c>
      <c r="O814" s="317">
        <v>0.32929998636245728</v>
      </c>
      <c r="P814" s="317"/>
      <c r="Q814" s="36">
        <v>3315</v>
      </c>
      <c r="R814" s="317">
        <v>0.33243000507354742</v>
      </c>
      <c r="S814" s="317"/>
      <c r="T814" t="s">
        <v>380</v>
      </c>
      <c r="BA814" s="395">
        <v>1</v>
      </c>
      <c r="BB814" s="396" t="s">
        <v>861</v>
      </c>
      <c r="BC814" t="str">
        <f t="shared" si="111"/>
        <v>RFS</v>
      </c>
      <c r="BD814" t="str">
        <f t="shared" si="112"/>
        <v>NAoMe_initial_diagnosis_year</v>
      </c>
      <c r="BE814" s="397" t="s">
        <v>862</v>
      </c>
      <c r="BF814" t="str">
        <f t="shared" si="113"/>
        <v>2022</v>
      </c>
      <c r="BG814">
        <f t="shared" si="114"/>
        <v>14</v>
      </c>
      <c r="BH814" s="398">
        <f t="shared" si="115"/>
        <v>0.38888999819755549</v>
      </c>
      <c r="BO814" s="33"/>
    </row>
    <row r="815" spans="1:67">
      <c r="A815" s="316" t="s">
        <v>27</v>
      </c>
      <c r="B815" t="s">
        <v>380</v>
      </c>
      <c r="C815" t="s">
        <v>910</v>
      </c>
      <c r="D815" t="s">
        <v>314</v>
      </c>
      <c r="E815" s="316" t="s">
        <v>53</v>
      </c>
      <c r="F815" s="316" t="s">
        <v>54</v>
      </c>
      <c r="G815" s="316" t="s">
        <v>430</v>
      </c>
      <c r="H815" s="316" t="s">
        <v>327</v>
      </c>
      <c r="I815" s="316" t="s">
        <v>309</v>
      </c>
      <c r="J815" s="316" t="s">
        <v>946</v>
      </c>
      <c r="K815" s="36">
        <v>9</v>
      </c>
      <c r="L815" s="317">
        <v>0.25</v>
      </c>
      <c r="M815" s="317"/>
      <c r="N815" s="36">
        <v>319</v>
      </c>
      <c r="O815" s="317">
        <v>0.35131999850273132</v>
      </c>
      <c r="P815" s="317"/>
      <c r="Q815" s="36">
        <v>3374</v>
      </c>
      <c r="R815" s="317">
        <v>0.33834999799728388</v>
      </c>
      <c r="S815" s="317"/>
      <c r="T815" t="s">
        <v>380</v>
      </c>
      <c r="BA815" s="395">
        <v>1</v>
      </c>
      <c r="BB815" s="396" t="s">
        <v>861</v>
      </c>
      <c r="BC815" t="str">
        <f t="shared" si="111"/>
        <v>RFS</v>
      </c>
      <c r="BD815" t="str">
        <f t="shared" si="112"/>
        <v>NAoMe_initial_diagnosis_year</v>
      </c>
      <c r="BE815" s="397" t="s">
        <v>862</v>
      </c>
      <c r="BF815" t="str">
        <f t="shared" si="113"/>
        <v>2023</v>
      </c>
      <c r="BG815">
        <f t="shared" si="114"/>
        <v>9</v>
      </c>
      <c r="BH815" s="398">
        <f t="shared" si="115"/>
        <v>0.25</v>
      </c>
      <c r="BO815" s="33"/>
    </row>
    <row r="816" spans="1:67">
      <c r="A816" s="316" t="s">
        <v>27</v>
      </c>
      <c r="B816" t="s">
        <v>380</v>
      </c>
      <c r="C816" t="s">
        <v>910</v>
      </c>
      <c r="D816" t="s">
        <v>314</v>
      </c>
      <c r="E816" s="316" t="s">
        <v>53</v>
      </c>
      <c r="F816" s="316" t="s">
        <v>54</v>
      </c>
      <c r="G816" s="316" t="s">
        <v>430</v>
      </c>
      <c r="H816" s="316" t="s">
        <v>327</v>
      </c>
      <c r="I816" s="316" t="s">
        <v>331</v>
      </c>
      <c r="J816" s="316" t="s">
        <v>332</v>
      </c>
      <c r="K816" s="36">
        <v>0</v>
      </c>
      <c r="L816" s="317">
        <v>0</v>
      </c>
      <c r="M816" s="317">
        <v>0</v>
      </c>
      <c r="N816" s="36">
        <v>37</v>
      </c>
      <c r="O816" s="317">
        <v>4.075000062584877E-2</v>
      </c>
      <c r="P816" s="317">
        <v>4.7249998897314072E-2</v>
      </c>
      <c r="Q816" s="36">
        <v>434</v>
      </c>
      <c r="R816" s="317">
        <v>4.3519999831914902E-2</v>
      </c>
      <c r="S816" s="317">
        <v>5.2159998565912247E-2</v>
      </c>
      <c r="T816" t="s">
        <v>380</v>
      </c>
      <c r="BA816" s="395">
        <v>1</v>
      </c>
      <c r="BB816" s="396" t="s">
        <v>861</v>
      </c>
      <c r="BC816" t="str">
        <f t="shared" si="111"/>
        <v>RFS</v>
      </c>
      <c r="BD816" t="str">
        <f t="shared" si="112"/>
        <v>NAoMe_initial_disease_group</v>
      </c>
      <c r="BE816" s="397" t="s">
        <v>862</v>
      </c>
      <c r="BF816" t="str">
        <f t="shared" si="113"/>
        <v>Advanced M0</v>
      </c>
      <c r="BG816">
        <f t="shared" si="114"/>
        <v>0</v>
      </c>
      <c r="BH816" s="398">
        <f t="shared" si="115"/>
        <v>0</v>
      </c>
      <c r="BO816" s="33"/>
    </row>
    <row r="817" spans="1:67">
      <c r="A817" s="316" t="s">
        <v>27</v>
      </c>
      <c r="B817" t="s">
        <v>380</v>
      </c>
      <c r="C817" t="s">
        <v>910</v>
      </c>
      <c r="D817" t="s">
        <v>314</v>
      </c>
      <c r="E817" s="316" t="s">
        <v>53</v>
      </c>
      <c r="F817" s="316" t="s">
        <v>54</v>
      </c>
      <c r="G817" s="316" t="s">
        <v>430</v>
      </c>
      <c r="H817" s="316" t="s">
        <v>327</v>
      </c>
      <c r="I817" s="316" t="s">
        <v>331</v>
      </c>
      <c r="J817" s="316" t="s">
        <v>333</v>
      </c>
      <c r="K817" s="36">
        <v>18</v>
      </c>
      <c r="L817" s="317">
        <v>0.5</v>
      </c>
      <c r="M817" s="317">
        <v>0.5806499719619751</v>
      </c>
      <c r="N817" s="36">
        <v>606</v>
      </c>
      <c r="O817" s="317">
        <v>0.66740000247955322</v>
      </c>
      <c r="P817" s="317">
        <v>0.77394998073577881</v>
      </c>
      <c r="Q817" s="36">
        <v>6159</v>
      </c>
      <c r="R817" s="317">
        <v>0.6176300048828125</v>
      </c>
      <c r="S817" s="317">
        <v>0.74026000499725342</v>
      </c>
      <c r="T817" t="s">
        <v>380</v>
      </c>
      <c r="BA817" s="395">
        <v>1</v>
      </c>
      <c r="BB817" s="396" t="s">
        <v>861</v>
      </c>
      <c r="BC817" t="str">
        <f t="shared" si="111"/>
        <v>RFS</v>
      </c>
      <c r="BD817" t="str">
        <f t="shared" si="112"/>
        <v>NAoMe_initial_disease_group</v>
      </c>
      <c r="BE817" s="397" t="s">
        <v>862</v>
      </c>
      <c r="BF817" t="str">
        <f t="shared" si="113"/>
        <v>Advanced M1</v>
      </c>
      <c r="BG817">
        <f t="shared" si="114"/>
        <v>18</v>
      </c>
      <c r="BH817" s="398">
        <f t="shared" si="115"/>
        <v>0.5</v>
      </c>
      <c r="BO817" s="33"/>
    </row>
    <row r="818" spans="1:67">
      <c r="A818" s="316" t="s">
        <v>27</v>
      </c>
      <c r="B818" t="s">
        <v>380</v>
      </c>
      <c r="C818" t="s">
        <v>910</v>
      </c>
      <c r="D818" t="s">
        <v>314</v>
      </c>
      <c r="E818" s="316" t="s">
        <v>53</v>
      </c>
      <c r="F818" s="316" t="s">
        <v>54</v>
      </c>
      <c r="G818" s="316" t="s">
        <v>430</v>
      </c>
      <c r="H818" s="316" t="s">
        <v>327</v>
      </c>
      <c r="I818" s="316" t="s">
        <v>331</v>
      </c>
      <c r="J818" s="316" t="s">
        <v>334</v>
      </c>
      <c r="K818" s="36">
        <v>2</v>
      </c>
      <c r="L818" s="317">
        <v>5.5560000240802758E-2</v>
      </c>
      <c r="M818" s="317">
        <v>6.4520001411437988E-2</v>
      </c>
      <c r="N818" s="36">
        <v>9</v>
      </c>
      <c r="O818" s="317">
        <v>9.9099995568394661E-3</v>
      </c>
      <c r="P818" s="317">
        <v>1.1490000411868101E-2</v>
      </c>
      <c r="Q818" s="36">
        <v>64</v>
      </c>
      <c r="R818" s="317">
        <v>6.4199999906122676E-3</v>
      </c>
      <c r="S818" s="317">
        <v>7.689999882131815E-3</v>
      </c>
      <c r="T818" t="s">
        <v>380</v>
      </c>
      <c r="BA818" s="395">
        <v>1</v>
      </c>
      <c r="BB818" s="396" t="s">
        <v>861</v>
      </c>
      <c r="BC818" t="str">
        <f t="shared" si="111"/>
        <v>RFS</v>
      </c>
      <c r="BD818" t="str">
        <f t="shared" si="112"/>
        <v>NAoMe_initial_disease_group</v>
      </c>
      <c r="BE818" s="397" t="s">
        <v>862</v>
      </c>
      <c r="BF818" t="str">
        <f t="shared" si="113"/>
        <v>DCIS</v>
      </c>
      <c r="BG818">
        <f t="shared" si="114"/>
        <v>2</v>
      </c>
      <c r="BH818" s="398">
        <f t="shared" si="115"/>
        <v>5.5560000240802758E-2</v>
      </c>
      <c r="BO818" s="33"/>
    </row>
    <row r="819" spans="1:67">
      <c r="A819" s="316" t="s">
        <v>27</v>
      </c>
      <c r="B819" t="s">
        <v>380</v>
      </c>
      <c r="C819" t="s">
        <v>910</v>
      </c>
      <c r="D819" t="s">
        <v>314</v>
      </c>
      <c r="E819" s="316" t="s">
        <v>53</v>
      </c>
      <c r="F819" s="316" t="s">
        <v>54</v>
      </c>
      <c r="G819" s="316" t="s">
        <v>430</v>
      </c>
      <c r="H819" s="316" t="s">
        <v>327</v>
      </c>
      <c r="I819" s="316" t="s">
        <v>331</v>
      </c>
      <c r="J819" s="316" t="s">
        <v>335</v>
      </c>
      <c r="K819" s="36">
        <v>11</v>
      </c>
      <c r="L819" s="317">
        <v>0.30555999279022222</v>
      </c>
      <c r="M819" s="317">
        <v>0.35484001040458679</v>
      </c>
      <c r="N819" s="36">
        <v>131</v>
      </c>
      <c r="O819" s="317">
        <v>0.14427000284194949</v>
      </c>
      <c r="P819" s="317">
        <v>0.16730999946594241</v>
      </c>
      <c r="Q819" s="36">
        <v>1663</v>
      </c>
      <c r="R819" s="317">
        <v>0.16676999628543851</v>
      </c>
      <c r="S819" s="317">
        <v>0.19988000392913821</v>
      </c>
      <c r="T819" t="s">
        <v>380</v>
      </c>
      <c r="BA819" s="395">
        <v>1</v>
      </c>
      <c r="BB819" s="396" t="s">
        <v>861</v>
      </c>
      <c r="BC819" t="str">
        <f t="shared" si="111"/>
        <v>RFS</v>
      </c>
      <c r="BD819" t="str">
        <f t="shared" si="112"/>
        <v>NAoMe_initial_disease_group</v>
      </c>
      <c r="BE819" s="397" t="s">
        <v>862</v>
      </c>
      <c r="BF819" t="str">
        <f t="shared" si="113"/>
        <v>Early invasive</v>
      </c>
      <c r="BG819">
        <f t="shared" si="114"/>
        <v>11</v>
      </c>
      <c r="BH819" s="398">
        <f t="shared" si="115"/>
        <v>0.30555999279022222</v>
      </c>
      <c r="BO819" s="33"/>
    </row>
    <row r="820" spans="1:67">
      <c r="A820" s="316" t="s">
        <v>27</v>
      </c>
      <c r="B820" t="s">
        <v>380</v>
      </c>
      <c r="C820" t="s">
        <v>910</v>
      </c>
      <c r="D820" t="s">
        <v>314</v>
      </c>
      <c r="E820" s="316" t="s">
        <v>53</v>
      </c>
      <c r="F820" s="316" t="s">
        <v>54</v>
      </c>
      <c r="G820" s="316" t="s">
        <v>430</v>
      </c>
      <c r="H820" s="316" t="s">
        <v>327</v>
      </c>
      <c r="I820" s="316" t="s">
        <v>331</v>
      </c>
      <c r="J820" s="316" t="s">
        <v>337</v>
      </c>
      <c r="K820" s="36">
        <v>5</v>
      </c>
      <c r="L820" s="317">
        <v>0.13888999819755549</v>
      </c>
      <c r="M820" s="317"/>
      <c r="N820" s="36">
        <v>125</v>
      </c>
      <c r="O820" s="317">
        <v>0.13766999542713171</v>
      </c>
      <c r="P820" s="317"/>
      <c r="Q820" s="36">
        <v>1652</v>
      </c>
      <c r="R820" s="317">
        <v>0.1656599938869476</v>
      </c>
      <c r="S820" s="317"/>
      <c r="T820" t="s">
        <v>380</v>
      </c>
      <c r="BA820" s="395">
        <v>1</v>
      </c>
      <c r="BB820" s="396" t="s">
        <v>861</v>
      </c>
      <c r="BC820" t="str">
        <f t="shared" si="111"/>
        <v>RFS</v>
      </c>
      <c r="BD820" t="str">
        <f t="shared" si="112"/>
        <v>NAoMe_initial_disease_group</v>
      </c>
      <c r="BE820" s="397" t="s">
        <v>862</v>
      </c>
      <c r="BF820" t="str">
        <f t="shared" si="113"/>
        <v>Unknown stage</v>
      </c>
      <c r="BG820">
        <f t="shared" si="114"/>
        <v>5</v>
      </c>
      <c r="BH820" s="398">
        <f t="shared" si="115"/>
        <v>0.13888999819755549</v>
      </c>
      <c r="BO820" s="33"/>
    </row>
    <row r="821" spans="1:67">
      <c r="A821" s="316" t="s">
        <v>27</v>
      </c>
      <c r="B821" t="s">
        <v>380</v>
      </c>
      <c r="C821" t="s">
        <v>910</v>
      </c>
      <c r="D821" t="s">
        <v>314</v>
      </c>
      <c r="E821" s="316" t="s">
        <v>53</v>
      </c>
      <c r="F821" s="316" t="s">
        <v>54</v>
      </c>
      <c r="G821" s="316" t="s">
        <v>430</v>
      </c>
      <c r="H821" s="316" t="s">
        <v>327</v>
      </c>
      <c r="I821" s="316" t="s">
        <v>656</v>
      </c>
      <c r="J821" s="316" t="s">
        <v>286</v>
      </c>
      <c r="K821" s="36">
        <v>2</v>
      </c>
      <c r="L821" s="317">
        <v>5.5560000240802758E-2</v>
      </c>
      <c r="M821" s="317">
        <v>5.5560000240802758E-2</v>
      </c>
      <c r="N821" s="36">
        <v>30</v>
      </c>
      <c r="O821" s="317">
        <v>3.3039998263120651E-2</v>
      </c>
      <c r="P821" s="317">
        <v>3.5840000957250602E-2</v>
      </c>
      <c r="Q821" s="36">
        <v>492</v>
      </c>
      <c r="R821" s="317">
        <v>4.9339998513460159E-2</v>
      </c>
      <c r="S821" s="317">
        <v>5.1920000463724143E-2</v>
      </c>
      <c r="T821" t="s">
        <v>380</v>
      </c>
      <c r="BA821" s="395">
        <v>1</v>
      </c>
      <c r="BB821" s="396" t="s">
        <v>861</v>
      </c>
      <c r="BC821" t="str">
        <f t="shared" si="111"/>
        <v>RFS</v>
      </c>
      <c r="BD821" t="str">
        <f t="shared" si="112"/>
        <v>NAoMe_initial_ethnicity_grp</v>
      </c>
      <c r="BE821" s="397" t="s">
        <v>862</v>
      </c>
      <c r="BF821" t="str">
        <f t="shared" si="113"/>
        <v>Asian or Asian British</v>
      </c>
      <c r="BG821">
        <f t="shared" si="114"/>
        <v>2</v>
      </c>
      <c r="BH821" s="398">
        <f t="shared" si="115"/>
        <v>5.5560000240802758E-2</v>
      </c>
      <c r="BO821" s="33"/>
    </row>
    <row r="822" spans="1:67">
      <c r="A822" s="316" t="s">
        <v>27</v>
      </c>
      <c r="B822" t="s">
        <v>380</v>
      </c>
      <c r="C822" t="s">
        <v>910</v>
      </c>
      <c r="D822" t="s">
        <v>314</v>
      </c>
      <c r="E822" s="316" t="s">
        <v>53</v>
      </c>
      <c r="F822" s="316" t="s">
        <v>54</v>
      </c>
      <c r="G822" s="316" t="s">
        <v>430</v>
      </c>
      <c r="H822" s="316" t="s">
        <v>327</v>
      </c>
      <c r="I822" s="316" t="s">
        <v>656</v>
      </c>
      <c r="J822" s="316" t="s">
        <v>287</v>
      </c>
      <c r="K822" s="36">
        <v>0</v>
      </c>
      <c r="L822" s="317">
        <v>0</v>
      </c>
      <c r="M822" s="317">
        <v>0</v>
      </c>
      <c r="N822" s="36">
        <v>21</v>
      </c>
      <c r="O822" s="317">
        <v>2.312999963760376E-2</v>
      </c>
      <c r="P822" s="317">
        <v>2.5089999660849571E-2</v>
      </c>
      <c r="Q822" s="36">
        <v>403</v>
      </c>
      <c r="R822" s="317">
        <v>4.0410000830888748E-2</v>
      </c>
      <c r="S822" s="317">
        <v>4.2520001530647278E-2</v>
      </c>
      <c r="T822" t="s">
        <v>380</v>
      </c>
      <c r="BA822" s="395">
        <v>1</v>
      </c>
      <c r="BB822" s="396" t="s">
        <v>861</v>
      </c>
      <c r="BC822" t="str">
        <f t="shared" si="111"/>
        <v>RFS</v>
      </c>
      <c r="BD822" t="str">
        <f t="shared" si="112"/>
        <v>NAoMe_initial_ethnicity_grp</v>
      </c>
      <c r="BE822" s="397" t="s">
        <v>862</v>
      </c>
      <c r="BF822" t="str">
        <f t="shared" si="113"/>
        <v>Black or Black British</v>
      </c>
      <c r="BG822">
        <f t="shared" si="114"/>
        <v>0</v>
      </c>
      <c r="BH822" s="398">
        <f t="shared" si="115"/>
        <v>0</v>
      </c>
      <c r="BO822" s="33"/>
    </row>
    <row r="823" spans="1:67">
      <c r="A823" s="316" t="s">
        <v>27</v>
      </c>
      <c r="B823" t="s">
        <v>380</v>
      </c>
      <c r="C823" t="s">
        <v>910</v>
      </c>
      <c r="D823" t="s">
        <v>314</v>
      </c>
      <c r="E823" s="316" t="s">
        <v>53</v>
      </c>
      <c r="F823" s="316" t="s">
        <v>54</v>
      </c>
      <c r="G823" s="316" t="s">
        <v>430</v>
      </c>
      <c r="H823" s="316" t="s">
        <v>327</v>
      </c>
      <c r="I823" s="316" t="s">
        <v>656</v>
      </c>
      <c r="J823" s="316" t="s">
        <v>259</v>
      </c>
      <c r="K823" s="36">
        <v>0</v>
      </c>
      <c r="L823" s="317">
        <v>0</v>
      </c>
      <c r="M823" s="317">
        <v>0</v>
      </c>
      <c r="N823" s="36">
        <v>2</v>
      </c>
      <c r="O823" s="317">
        <v>2.199999988079071E-3</v>
      </c>
      <c r="P823" s="317">
        <v>2.390000037848949E-3</v>
      </c>
      <c r="Q823" s="36">
        <v>98</v>
      </c>
      <c r="R823" s="317">
        <v>9.8299998790025711E-3</v>
      </c>
      <c r="S823" s="317">
        <v>1.0339999571442601E-2</v>
      </c>
      <c r="T823" t="s">
        <v>380</v>
      </c>
      <c r="BA823" s="395">
        <v>1</v>
      </c>
      <c r="BB823" s="396" t="s">
        <v>861</v>
      </c>
      <c r="BC823" t="str">
        <f t="shared" si="111"/>
        <v>RFS</v>
      </c>
      <c r="BD823" t="str">
        <f t="shared" si="112"/>
        <v>NAoMe_initial_ethnicity_grp</v>
      </c>
      <c r="BE823" s="397" t="s">
        <v>862</v>
      </c>
      <c r="BF823" t="str">
        <f t="shared" si="113"/>
        <v>Mixed</v>
      </c>
      <c r="BG823">
        <f t="shared" si="114"/>
        <v>0</v>
      </c>
      <c r="BH823" s="398">
        <f t="shared" si="115"/>
        <v>0</v>
      </c>
      <c r="BO823" s="33"/>
    </row>
    <row r="824" spans="1:67">
      <c r="A824" s="316" t="s">
        <v>27</v>
      </c>
      <c r="B824" t="s">
        <v>380</v>
      </c>
      <c r="C824" t="s">
        <v>910</v>
      </c>
      <c r="D824" t="s">
        <v>314</v>
      </c>
      <c r="E824" s="316" t="s">
        <v>53</v>
      </c>
      <c r="F824" s="316" t="s">
        <v>54</v>
      </c>
      <c r="G824" s="316" t="s">
        <v>430</v>
      </c>
      <c r="H824" s="316" t="s">
        <v>327</v>
      </c>
      <c r="I824" s="316" t="s">
        <v>656</v>
      </c>
      <c r="J824" s="316" t="s">
        <v>288</v>
      </c>
      <c r="K824" s="36">
        <v>0</v>
      </c>
      <c r="L824" s="317">
        <v>0</v>
      </c>
      <c r="M824" s="317">
        <v>0</v>
      </c>
      <c r="N824" s="36">
        <v>7</v>
      </c>
      <c r="O824" s="317">
        <v>7.7100000344216824E-3</v>
      </c>
      <c r="P824" s="317">
        <v>8.3600003272294998E-3</v>
      </c>
      <c r="Q824" s="36">
        <v>246</v>
      </c>
      <c r="R824" s="317">
        <v>2.466999925673008E-2</v>
      </c>
      <c r="S824" s="317">
        <v>2.5960000231862072E-2</v>
      </c>
      <c r="T824" t="s">
        <v>380</v>
      </c>
      <c r="BA824" s="395">
        <v>1</v>
      </c>
      <c r="BB824" s="396" t="s">
        <v>861</v>
      </c>
      <c r="BC824" t="str">
        <f t="shared" si="111"/>
        <v>RFS</v>
      </c>
      <c r="BD824" t="str">
        <f t="shared" si="112"/>
        <v>NAoMe_initial_ethnicity_grp</v>
      </c>
      <c r="BE824" s="397" t="s">
        <v>862</v>
      </c>
      <c r="BF824" t="str">
        <f t="shared" si="113"/>
        <v>Other Ethnic Group</v>
      </c>
      <c r="BG824">
        <f t="shared" si="114"/>
        <v>0</v>
      </c>
      <c r="BH824" s="398">
        <f t="shared" si="115"/>
        <v>0</v>
      </c>
      <c r="BO824" s="33"/>
    </row>
    <row r="825" spans="1:67">
      <c r="A825" s="316" t="s">
        <v>27</v>
      </c>
      <c r="B825" t="s">
        <v>380</v>
      </c>
      <c r="C825" t="s">
        <v>910</v>
      </c>
      <c r="D825" t="s">
        <v>314</v>
      </c>
      <c r="E825" s="316" t="s">
        <v>53</v>
      </c>
      <c r="F825" s="316" t="s">
        <v>54</v>
      </c>
      <c r="G825" s="316" t="s">
        <v>430</v>
      </c>
      <c r="H825" s="316" t="s">
        <v>327</v>
      </c>
      <c r="I825" s="316" t="s">
        <v>656</v>
      </c>
      <c r="J825" s="316" t="s">
        <v>260</v>
      </c>
      <c r="K825" s="36">
        <v>0</v>
      </c>
      <c r="L825" s="317">
        <v>0</v>
      </c>
      <c r="M825" s="317"/>
      <c r="N825" s="36">
        <v>71</v>
      </c>
      <c r="O825" s="317">
        <v>7.8189998865127563E-2</v>
      </c>
      <c r="P825" s="317"/>
      <c r="Q825" s="36">
        <v>495</v>
      </c>
      <c r="R825" s="317">
        <v>4.9639999866485603E-2</v>
      </c>
      <c r="S825" s="317"/>
      <c r="T825" t="s">
        <v>380</v>
      </c>
      <c r="BA825" s="395">
        <v>1</v>
      </c>
      <c r="BB825" s="396" t="s">
        <v>861</v>
      </c>
      <c r="BC825" t="str">
        <f t="shared" si="111"/>
        <v>RFS</v>
      </c>
      <c r="BD825" t="str">
        <f t="shared" si="112"/>
        <v>NAoMe_initial_ethnicity_grp</v>
      </c>
      <c r="BE825" s="397" t="s">
        <v>862</v>
      </c>
      <c r="BF825" t="str">
        <f t="shared" si="113"/>
        <v>Unknown</v>
      </c>
      <c r="BG825">
        <f t="shared" si="114"/>
        <v>0</v>
      </c>
      <c r="BH825" s="398">
        <f t="shared" si="115"/>
        <v>0</v>
      </c>
      <c r="BO825" s="33"/>
    </row>
    <row r="826" spans="1:67">
      <c r="A826" s="316" t="s">
        <v>27</v>
      </c>
      <c r="B826" t="s">
        <v>380</v>
      </c>
      <c r="C826" t="s">
        <v>910</v>
      </c>
      <c r="D826" t="s">
        <v>314</v>
      </c>
      <c r="E826" s="316" t="s">
        <v>53</v>
      </c>
      <c r="F826" s="316" t="s">
        <v>54</v>
      </c>
      <c r="G826" s="316" t="s">
        <v>430</v>
      </c>
      <c r="H826" s="316" t="s">
        <v>327</v>
      </c>
      <c r="I826" s="316" t="s">
        <v>656</v>
      </c>
      <c r="J826" s="316" t="s">
        <v>258</v>
      </c>
      <c r="K826" s="36">
        <v>34</v>
      </c>
      <c r="L826" s="317">
        <v>0.94444000720977783</v>
      </c>
      <c r="M826" s="317">
        <v>0.94444000720977783</v>
      </c>
      <c r="N826" s="36">
        <v>777</v>
      </c>
      <c r="O826" s="317">
        <v>0.85572999715805054</v>
      </c>
      <c r="P826" s="317">
        <v>0.92831999063491821</v>
      </c>
      <c r="Q826" s="36">
        <v>8238</v>
      </c>
      <c r="R826" s="317">
        <v>0.82611000537872314</v>
      </c>
      <c r="S826" s="317">
        <v>0.86926001310348511</v>
      </c>
      <c r="T826" t="s">
        <v>380</v>
      </c>
      <c r="BA826" s="395">
        <v>1</v>
      </c>
      <c r="BB826" s="396" t="s">
        <v>861</v>
      </c>
      <c r="BC826" t="str">
        <f t="shared" si="111"/>
        <v>RFS</v>
      </c>
      <c r="BD826" t="str">
        <f t="shared" si="112"/>
        <v>NAoMe_initial_ethnicity_grp</v>
      </c>
      <c r="BE826" s="397" t="s">
        <v>862</v>
      </c>
      <c r="BF826" t="str">
        <f t="shared" si="113"/>
        <v>White</v>
      </c>
      <c r="BG826">
        <f t="shared" si="114"/>
        <v>34</v>
      </c>
      <c r="BH826" s="398">
        <f t="shared" si="115"/>
        <v>0.94444000720977783</v>
      </c>
      <c r="BO826" s="33"/>
    </row>
    <row r="827" spans="1:67">
      <c r="A827" s="316" t="s">
        <v>27</v>
      </c>
      <c r="B827" t="s">
        <v>380</v>
      </c>
      <c r="C827" t="s">
        <v>910</v>
      </c>
      <c r="D827" t="s">
        <v>314</v>
      </c>
      <c r="E827" s="316" t="s">
        <v>53</v>
      </c>
      <c r="F827" s="316" t="s">
        <v>54</v>
      </c>
      <c r="G827" s="316" t="s">
        <v>430</v>
      </c>
      <c r="H827" s="316" t="s">
        <v>327</v>
      </c>
      <c r="I827" s="316" t="s">
        <v>657</v>
      </c>
      <c r="J827" s="316" t="s">
        <v>817</v>
      </c>
      <c r="K827" s="36">
        <v>34</v>
      </c>
      <c r="L827" s="317">
        <v>0.94444000720977783</v>
      </c>
      <c r="M827" s="317"/>
      <c r="N827" s="36">
        <v>822</v>
      </c>
      <c r="O827" s="317">
        <v>0.90529000759124756</v>
      </c>
      <c r="P827" s="317"/>
      <c r="Q827" s="36">
        <v>9359</v>
      </c>
      <c r="R827" s="317">
        <v>0.93853002786636353</v>
      </c>
      <c r="S827" s="317"/>
      <c r="T827" t="s">
        <v>380</v>
      </c>
      <c r="BA827" s="395">
        <v>1</v>
      </c>
      <c r="BB827" s="396" t="s">
        <v>861</v>
      </c>
      <c r="BC827" t="str">
        <f t="shared" si="111"/>
        <v>RFS</v>
      </c>
      <c r="BD827" t="str">
        <f t="shared" si="112"/>
        <v>NAoMe_initial_final_route</v>
      </c>
      <c r="BE827" s="397" t="s">
        <v>862</v>
      </c>
      <c r="BF827" t="str">
        <f t="shared" si="113"/>
        <v>Not screened</v>
      </c>
      <c r="BG827">
        <f t="shared" si="114"/>
        <v>34</v>
      </c>
      <c r="BH827" s="398">
        <f t="shared" si="115"/>
        <v>0.94444000720977783</v>
      </c>
      <c r="BO827" s="33"/>
    </row>
    <row r="828" spans="1:67">
      <c r="A828" s="316" t="s">
        <v>27</v>
      </c>
      <c r="B828" t="s">
        <v>380</v>
      </c>
      <c r="C828" t="s">
        <v>910</v>
      </c>
      <c r="D828" t="s">
        <v>314</v>
      </c>
      <c r="E828" s="316" t="s">
        <v>53</v>
      </c>
      <c r="F828" s="316" t="s">
        <v>54</v>
      </c>
      <c r="G828" s="316" t="s">
        <v>430</v>
      </c>
      <c r="H828" s="316" t="s">
        <v>327</v>
      </c>
      <c r="I828" s="316" t="s">
        <v>657</v>
      </c>
      <c r="J828" s="316" t="s">
        <v>352</v>
      </c>
      <c r="K828" s="36">
        <v>2</v>
      </c>
      <c r="L828" s="317">
        <v>5.5560000240802758E-2</v>
      </c>
      <c r="M828" s="317"/>
      <c r="N828" s="36">
        <v>86</v>
      </c>
      <c r="O828" s="317">
        <v>9.4709999859333038E-2</v>
      </c>
      <c r="P828" s="317"/>
      <c r="Q828" s="36">
        <v>613</v>
      </c>
      <c r="R828" s="317">
        <v>6.1469998210668557E-2</v>
      </c>
      <c r="S828" s="317"/>
      <c r="T828" t="s">
        <v>380</v>
      </c>
      <c r="BA828" s="395">
        <v>1</v>
      </c>
      <c r="BB828" s="396" t="s">
        <v>861</v>
      </c>
      <c r="BC828" t="str">
        <f t="shared" si="111"/>
        <v>RFS</v>
      </c>
      <c r="BD828" t="str">
        <f t="shared" si="112"/>
        <v>NAoMe_initial_final_route</v>
      </c>
      <c r="BE828" s="397" t="s">
        <v>862</v>
      </c>
      <c r="BF828" t="str">
        <f t="shared" si="113"/>
        <v>Screening</v>
      </c>
      <c r="BG828">
        <f t="shared" si="114"/>
        <v>2</v>
      </c>
      <c r="BH828" s="398">
        <f t="shared" si="115"/>
        <v>5.5560000240802758E-2</v>
      </c>
      <c r="BO828" s="33"/>
    </row>
    <row r="829" spans="1:67">
      <c r="A829" s="316" t="s">
        <v>27</v>
      </c>
      <c r="B829" t="s">
        <v>380</v>
      </c>
      <c r="C829" t="s">
        <v>910</v>
      </c>
      <c r="D829" t="s">
        <v>314</v>
      </c>
      <c r="E829" s="316" t="s">
        <v>53</v>
      </c>
      <c r="F829" s="316" t="s">
        <v>54</v>
      </c>
      <c r="G829" s="316" t="s">
        <v>430</v>
      </c>
      <c r="H829" s="316" t="s">
        <v>327</v>
      </c>
      <c r="I829" s="316" t="s">
        <v>303</v>
      </c>
      <c r="J829" s="316" t="s">
        <v>308</v>
      </c>
      <c r="K829" s="36">
        <v>5</v>
      </c>
      <c r="L829" s="317">
        <v>0.13888999819755549</v>
      </c>
      <c r="M829" s="317"/>
      <c r="N829" s="36">
        <v>125</v>
      </c>
      <c r="O829" s="317">
        <v>0.13766999542713171</v>
      </c>
      <c r="P829" s="317"/>
      <c r="Q829" s="36">
        <v>1652</v>
      </c>
      <c r="R829" s="317">
        <v>0.1656599938869476</v>
      </c>
      <c r="S829" s="317"/>
      <c r="T829" t="s">
        <v>380</v>
      </c>
      <c r="BA829" s="395">
        <v>1</v>
      </c>
      <c r="BB829" s="396" t="s">
        <v>861</v>
      </c>
      <c r="BC829" t="str">
        <f t="shared" si="111"/>
        <v>RFS</v>
      </c>
      <c r="BD829" t="str">
        <f t="shared" si="112"/>
        <v>NAoMe_initial_final_stage_tum</v>
      </c>
      <c r="BE829" s="397" t="s">
        <v>862</v>
      </c>
      <c r="BF829" t="str">
        <f t="shared" si="113"/>
        <v>Not staged/Unstated</v>
      </c>
      <c r="BG829">
        <f t="shared" si="114"/>
        <v>5</v>
      </c>
      <c r="BH829" s="398">
        <f t="shared" si="115"/>
        <v>0.13888999819755549</v>
      </c>
      <c r="BO829" s="33"/>
    </row>
    <row r="830" spans="1:67">
      <c r="A830" s="316" t="s">
        <v>27</v>
      </c>
      <c r="B830" t="s">
        <v>380</v>
      </c>
      <c r="C830" t="s">
        <v>910</v>
      </c>
      <c r="D830" t="s">
        <v>314</v>
      </c>
      <c r="E830" s="316" t="s">
        <v>53</v>
      </c>
      <c r="F830" s="316" t="s">
        <v>54</v>
      </c>
      <c r="G830" s="316" t="s">
        <v>430</v>
      </c>
      <c r="H830" s="316" t="s">
        <v>327</v>
      </c>
      <c r="I830" s="316" t="s">
        <v>303</v>
      </c>
      <c r="J830" s="316" t="s">
        <v>304</v>
      </c>
      <c r="K830" s="36">
        <v>2</v>
      </c>
      <c r="L830" s="317">
        <v>5.5560000240802758E-2</v>
      </c>
      <c r="M830" s="317">
        <v>6.4520001411437988E-2</v>
      </c>
      <c r="N830" s="36">
        <v>9</v>
      </c>
      <c r="O830" s="317">
        <v>9.9099995568394661E-3</v>
      </c>
      <c r="P830" s="317">
        <v>1.1490000411868101E-2</v>
      </c>
      <c r="Q830" s="36">
        <v>64</v>
      </c>
      <c r="R830" s="317">
        <v>6.4199999906122676E-3</v>
      </c>
      <c r="S830" s="317">
        <v>7.689999882131815E-3</v>
      </c>
      <c r="T830" t="s">
        <v>380</v>
      </c>
      <c r="BA830" s="395">
        <v>1</v>
      </c>
      <c r="BB830" s="396" t="s">
        <v>861</v>
      </c>
      <c r="BC830" t="str">
        <f t="shared" si="111"/>
        <v>RFS</v>
      </c>
      <c r="BD830" t="str">
        <f t="shared" si="112"/>
        <v>NAoMe_initial_final_stage_tum</v>
      </c>
      <c r="BE830" s="397" t="s">
        <v>862</v>
      </c>
      <c r="BF830" t="str">
        <f t="shared" si="113"/>
        <v>Stage 0</v>
      </c>
      <c r="BG830">
        <f t="shared" si="114"/>
        <v>2</v>
      </c>
      <c r="BH830" s="398">
        <f t="shared" si="115"/>
        <v>5.5560000240802758E-2</v>
      </c>
      <c r="BO830" s="33"/>
    </row>
    <row r="831" spans="1:67">
      <c r="A831" s="316" t="s">
        <v>27</v>
      </c>
      <c r="B831" t="s">
        <v>380</v>
      </c>
      <c r="C831" t="s">
        <v>910</v>
      </c>
      <c r="D831" t="s">
        <v>314</v>
      </c>
      <c r="E831" s="316" t="s">
        <v>53</v>
      </c>
      <c r="F831" s="316" t="s">
        <v>54</v>
      </c>
      <c r="G831" s="316" t="s">
        <v>430</v>
      </c>
      <c r="H831" s="316" t="s">
        <v>327</v>
      </c>
      <c r="I831" s="316" t="s">
        <v>303</v>
      </c>
      <c r="J831" s="316" t="s">
        <v>305</v>
      </c>
      <c r="K831" s="36">
        <v>6</v>
      </c>
      <c r="L831" s="317">
        <v>0.1666699945926666</v>
      </c>
      <c r="M831" s="317">
        <v>0.19355000555515289</v>
      </c>
      <c r="N831" s="36">
        <v>36</v>
      </c>
      <c r="O831" s="317">
        <v>3.9650000631809228E-2</v>
      </c>
      <c r="P831" s="317">
        <v>4.5979999005794532E-2</v>
      </c>
      <c r="Q831" s="36">
        <v>359</v>
      </c>
      <c r="R831" s="317">
        <v>3.5999998450279243E-2</v>
      </c>
      <c r="S831" s="317">
        <v>4.3150000274181373E-2</v>
      </c>
      <c r="T831" t="s">
        <v>380</v>
      </c>
      <c r="BA831" s="395">
        <v>1</v>
      </c>
      <c r="BB831" s="396" t="s">
        <v>861</v>
      </c>
      <c r="BC831" t="str">
        <f t="shared" si="111"/>
        <v>RFS</v>
      </c>
      <c r="BD831" t="str">
        <f t="shared" si="112"/>
        <v>NAoMe_initial_final_stage_tum</v>
      </c>
      <c r="BE831" s="397" t="s">
        <v>862</v>
      </c>
      <c r="BF831" t="str">
        <f t="shared" si="113"/>
        <v>Stage 1</v>
      </c>
      <c r="BG831">
        <f t="shared" si="114"/>
        <v>6</v>
      </c>
      <c r="BH831" s="398">
        <f t="shared" si="115"/>
        <v>0.1666699945926666</v>
      </c>
      <c r="BO831" s="33"/>
    </row>
    <row r="832" spans="1:67">
      <c r="A832" s="316" t="s">
        <v>27</v>
      </c>
      <c r="B832" t="s">
        <v>380</v>
      </c>
      <c r="C832" t="s">
        <v>910</v>
      </c>
      <c r="D832" t="s">
        <v>314</v>
      </c>
      <c r="E832" s="316" t="s">
        <v>53</v>
      </c>
      <c r="F832" s="316" t="s">
        <v>54</v>
      </c>
      <c r="G832" s="316" t="s">
        <v>430</v>
      </c>
      <c r="H832" s="316" t="s">
        <v>327</v>
      </c>
      <c r="I832" s="316" t="s">
        <v>303</v>
      </c>
      <c r="J832" s="316" t="s">
        <v>306</v>
      </c>
      <c r="K832" s="36">
        <v>2</v>
      </c>
      <c r="L832" s="317">
        <v>5.5560000240802758E-2</v>
      </c>
      <c r="M832" s="317">
        <v>6.4520001411437988E-2</v>
      </c>
      <c r="N832" s="36">
        <v>73</v>
      </c>
      <c r="O832" s="317">
        <v>8.0399997532367706E-2</v>
      </c>
      <c r="P832" s="317">
        <v>9.3230001628398895E-2</v>
      </c>
      <c r="Q832" s="36">
        <v>996</v>
      </c>
      <c r="R832" s="317">
        <v>9.9880002439022064E-2</v>
      </c>
      <c r="S832" s="317">
        <v>0.11970999836921691</v>
      </c>
      <c r="T832" t="s">
        <v>380</v>
      </c>
      <c r="BA832" s="395">
        <v>1</v>
      </c>
      <c r="BB832" s="396" t="s">
        <v>861</v>
      </c>
      <c r="BC832" t="str">
        <f t="shared" si="111"/>
        <v>RFS</v>
      </c>
      <c r="BD832" t="str">
        <f t="shared" si="112"/>
        <v>NAoMe_initial_final_stage_tum</v>
      </c>
      <c r="BE832" s="397" t="s">
        <v>862</v>
      </c>
      <c r="BF832" t="str">
        <f t="shared" si="113"/>
        <v>Stage 2</v>
      </c>
      <c r="BG832">
        <f t="shared" si="114"/>
        <v>2</v>
      </c>
      <c r="BH832" s="398">
        <f t="shared" si="115"/>
        <v>5.5560000240802758E-2</v>
      </c>
      <c r="BO832" s="33"/>
    </row>
    <row r="833" spans="1:67">
      <c r="A833" s="316" t="s">
        <v>27</v>
      </c>
      <c r="B833" t="s">
        <v>380</v>
      </c>
      <c r="C833" t="s">
        <v>910</v>
      </c>
      <c r="D833" t="s">
        <v>314</v>
      </c>
      <c r="E833" s="316" t="s">
        <v>53</v>
      </c>
      <c r="F833" s="316" t="s">
        <v>54</v>
      </c>
      <c r="G833" s="316" t="s">
        <v>430</v>
      </c>
      <c r="H833" s="316" t="s">
        <v>327</v>
      </c>
      <c r="I833" s="316" t="s">
        <v>303</v>
      </c>
      <c r="J833" s="316" t="s">
        <v>307</v>
      </c>
      <c r="K833" s="36">
        <v>2</v>
      </c>
      <c r="L833" s="317">
        <v>5.5560000240802758E-2</v>
      </c>
      <c r="M833" s="317">
        <v>6.4520001411437988E-2</v>
      </c>
      <c r="N833" s="36">
        <v>59</v>
      </c>
      <c r="O833" s="317">
        <v>6.4980000257492065E-2</v>
      </c>
      <c r="P833" s="317">
        <v>7.5350001454353333E-2</v>
      </c>
      <c r="Q833" s="36">
        <v>742</v>
      </c>
      <c r="R833" s="317">
        <v>7.4409998953342438E-2</v>
      </c>
      <c r="S833" s="317">
        <v>8.9180000126361847E-2</v>
      </c>
      <c r="T833" t="s">
        <v>380</v>
      </c>
      <c r="BA833" s="395">
        <v>1</v>
      </c>
      <c r="BB833" s="396" t="s">
        <v>861</v>
      </c>
      <c r="BC833" t="str">
        <f t="shared" si="111"/>
        <v>RFS</v>
      </c>
      <c r="BD833" t="str">
        <f t="shared" si="112"/>
        <v>NAoMe_initial_final_stage_tum</v>
      </c>
      <c r="BE833" s="397" t="s">
        <v>862</v>
      </c>
      <c r="BF833" t="str">
        <f t="shared" si="113"/>
        <v>Stage 3</v>
      </c>
      <c r="BG833">
        <f t="shared" si="114"/>
        <v>2</v>
      </c>
      <c r="BH833" s="398">
        <f t="shared" si="115"/>
        <v>5.5560000240802758E-2</v>
      </c>
      <c r="BO833" s="33"/>
    </row>
    <row r="834" spans="1:67">
      <c r="A834" s="316" t="s">
        <v>27</v>
      </c>
      <c r="B834" t="s">
        <v>380</v>
      </c>
      <c r="C834" t="s">
        <v>910</v>
      </c>
      <c r="D834" t="s">
        <v>314</v>
      </c>
      <c r="E834" s="316" t="s">
        <v>53</v>
      </c>
      <c r="F834" s="316" t="s">
        <v>54</v>
      </c>
      <c r="G834" s="316" t="s">
        <v>430</v>
      </c>
      <c r="H834" s="316" t="s">
        <v>327</v>
      </c>
      <c r="I834" s="316" t="s">
        <v>303</v>
      </c>
      <c r="J834" s="316" t="s">
        <v>336</v>
      </c>
      <c r="K834" s="36">
        <v>19</v>
      </c>
      <c r="L834" s="317">
        <v>0.52777999639511108</v>
      </c>
      <c r="M834" s="317">
        <v>0.6129000186920166</v>
      </c>
      <c r="N834" s="36">
        <v>606</v>
      </c>
      <c r="O834" s="317">
        <v>0.66740000247955322</v>
      </c>
      <c r="P834" s="317">
        <v>0.77394998073577881</v>
      </c>
      <c r="Q834" s="36">
        <v>6159</v>
      </c>
      <c r="R834" s="317">
        <v>0.6176300048828125</v>
      </c>
      <c r="S834" s="317">
        <v>0.74026000499725342</v>
      </c>
      <c r="T834" t="s">
        <v>380</v>
      </c>
      <c r="BA834" s="395">
        <v>1</v>
      </c>
      <c r="BB834" s="396" t="s">
        <v>861</v>
      </c>
      <c r="BC834" t="str">
        <f t="shared" si="111"/>
        <v>RFS</v>
      </c>
      <c r="BD834" t="str">
        <f t="shared" si="112"/>
        <v>NAoMe_initial_final_stage_tum</v>
      </c>
      <c r="BE834" s="397" t="s">
        <v>862</v>
      </c>
      <c r="BF834" t="str">
        <f t="shared" si="113"/>
        <v>Stage 4</v>
      </c>
      <c r="BG834">
        <f t="shared" si="114"/>
        <v>19</v>
      </c>
      <c r="BH834" s="398">
        <f t="shared" si="115"/>
        <v>0.52777999639511108</v>
      </c>
      <c r="BO834" s="33"/>
    </row>
    <row r="835" spans="1:67">
      <c r="A835" s="316" t="s">
        <v>27</v>
      </c>
      <c r="B835" t="s">
        <v>380</v>
      </c>
      <c r="C835" t="s">
        <v>910</v>
      </c>
      <c r="D835" t="s">
        <v>314</v>
      </c>
      <c r="E835" s="316" t="s">
        <v>53</v>
      </c>
      <c r="F835" s="316" t="s">
        <v>54</v>
      </c>
      <c r="G835" s="316" t="s">
        <v>430</v>
      </c>
      <c r="H835" s="316" t="s">
        <v>327</v>
      </c>
      <c r="I835" s="316" t="s">
        <v>342</v>
      </c>
      <c r="J835" s="316" t="s">
        <v>343</v>
      </c>
      <c r="K835" s="36">
        <v>5</v>
      </c>
      <c r="L835" s="317">
        <v>0.13888999819755549</v>
      </c>
      <c r="M835" s="317"/>
      <c r="N835" s="36">
        <v>125</v>
      </c>
      <c r="O835" s="317">
        <v>0.13766999542713171</v>
      </c>
      <c r="P835" s="317"/>
      <c r="Q835" s="36">
        <v>1652</v>
      </c>
      <c r="R835" s="317">
        <v>0.1656599938869476</v>
      </c>
      <c r="S835" s="317"/>
      <c r="T835" t="s">
        <v>380</v>
      </c>
      <c r="BA835" s="395">
        <v>1</v>
      </c>
      <c r="BB835" s="396" t="s">
        <v>861</v>
      </c>
      <c r="BC835" t="str">
        <f t="shared" ref="BC835:BC898" si="116">E835</f>
        <v>RFS</v>
      </c>
      <c r="BD835" t="str">
        <f t="shared" ref="BD835:BD898" si="117">(LEFT(A835, LEN(A835)-7))&amp;"_"&amp;I835</f>
        <v>NAoMe_initial_final_stage_tum_grp</v>
      </c>
      <c r="BE835" s="397" t="s">
        <v>862</v>
      </c>
      <c r="BF835" t="str">
        <f t="shared" ref="BF835:BF898" si="118">J835</f>
        <v>MBC in HESAPC</v>
      </c>
      <c r="BG835">
        <f t="shared" ref="BG835:BG898" si="119">K835</f>
        <v>5</v>
      </c>
      <c r="BH835" s="398">
        <f t="shared" ref="BH835:BH898" si="120">L835</f>
        <v>0.13888999819755549</v>
      </c>
      <c r="BO835" s="33"/>
    </row>
    <row r="836" spans="1:67">
      <c r="A836" s="316" t="s">
        <v>27</v>
      </c>
      <c r="B836" t="s">
        <v>380</v>
      </c>
      <c r="C836" t="s">
        <v>910</v>
      </c>
      <c r="D836" t="s">
        <v>314</v>
      </c>
      <c r="E836" s="316" t="s">
        <v>53</v>
      </c>
      <c r="F836" s="316" t="s">
        <v>54</v>
      </c>
      <c r="G836" s="316" t="s">
        <v>430</v>
      </c>
      <c r="H836" s="316" t="s">
        <v>327</v>
      </c>
      <c r="I836" s="316" t="s">
        <v>342</v>
      </c>
      <c r="J836" s="316" t="s">
        <v>344</v>
      </c>
      <c r="K836" s="36">
        <v>13</v>
      </c>
      <c r="L836" s="317">
        <v>0.36111000180244451</v>
      </c>
      <c r="M836" s="317">
        <v>0.41934999823570251</v>
      </c>
      <c r="N836" s="36">
        <v>177</v>
      </c>
      <c r="O836" s="317">
        <v>0.1949300020933151</v>
      </c>
      <c r="P836" s="317">
        <v>0.22605000436306</v>
      </c>
      <c r="Q836" s="36">
        <v>2161</v>
      </c>
      <c r="R836" s="317">
        <v>0.2167100012302399</v>
      </c>
      <c r="S836" s="317">
        <v>0.25973999500274658</v>
      </c>
      <c r="T836" t="s">
        <v>380</v>
      </c>
      <c r="BA836" s="395">
        <v>1</v>
      </c>
      <c r="BB836" s="396" t="s">
        <v>861</v>
      </c>
      <c r="BC836" t="str">
        <f t="shared" si="116"/>
        <v>RFS</v>
      </c>
      <c r="BD836" t="str">
        <f t="shared" si="117"/>
        <v>NAoMe_initial_final_stage_tum_grp</v>
      </c>
      <c r="BE836" s="397" t="s">
        <v>862</v>
      </c>
      <c r="BF836" t="str">
        <f t="shared" si="118"/>
        <v>Stage 0-3</v>
      </c>
      <c r="BG836">
        <f t="shared" si="119"/>
        <v>13</v>
      </c>
      <c r="BH836" s="398">
        <f t="shared" si="120"/>
        <v>0.36111000180244451</v>
      </c>
      <c r="BO836" s="33"/>
    </row>
    <row r="837" spans="1:67">
      <c r="A837" s="316" t="s">
        <v>27</v>
      </c>
      <c r="B837" t="s">
        <v>380</v>
      </c>
      <c r="C837" t="s">
        <v>910</v>
      </c>
      <c r="D837" t="s">
        <v>314</v>
      </c>
      <c r="E837" s="316" t="s">
        <v>53</v>
      </c>
      <c r="F837" s="316" t="s">
        <v>54</v>
      </c>
      <c r="G837" s="316" t="s">
        <v>430</v>
      </c>
      <c r="H837" s="316" t="s">
        <v>327</v>
      </c>
      <c r="I837" s="316" t="s">
        <v>342</v>
      </c>
      <c r="J837" s="316" t="s">
        <v>336</v>
      </c>
      <c r="K837" s="36">
        <v>18</v>
      </c>
      <c r="L837" s="317">
        <v>0.5</v>
      </c>
      <c r="M837" s="317">
        <v>0.5806499719619751</v>
      </c>
      <c r="N837" s="36">
        <v>606</v>
      </c>
      <c r="O837" s="317">
        <v>0.66740000247955322</v>
      </c>
      <c r="P837" s="317">
        <v>0.77394998073577881</v>
      </c>
      <c r="Q837" s="36">
        <v>6159</v>
      </c>
      <c r="R837" s="317">
        <v>0.6176300048828125</v>
      </c>
      <c r="S837" s="317">
        <v>0.74026000499725342</v>
      </c>
      <c r="T837" t="s">
        <v>380</v>
      </c>
      <c r="BA837" s="395">
        <v>1</v>
      </c>
      <c r="BB837" s="396" t="s">
        <v>861</v>
      </c>
      <c r="BC837" t="str">
        <f t="shared" si="116"/>
        <v>RFS</v>
      </c>
      <c r="BD837" t="str">
        <f t="shared" si="117"/>
        <v>NAoMe_initial_final_stage_tum_grp</v>
      </c>
      <c r="BE837" s="397" t="s">
        <v>862</v>
      </c>
      <c r="BF837" t="str">
        <f t="shared" si="118"/>
        <v>Stage 4</v>
      </c>
      <c r="BG837">
        <f t="shared" si="119"/>
        <v>18</v>
      </c>
      <c r="BH837" s="398">
        <f t="shared" si="120"/>
        <v>0.5</v>
      </c>
      <c r="BO837" s="33"/>
    </row>
    <row r="838" spans="1:67">
      <c r="A838" s="316" t="s">
        <v>27</v>
      </c>
      <c r="B838" t="s">
        <v>380</v>
      </c>
      <c r="C838" t="s">
        <v>910</v>
      </c>
      <c r="D838" t="s">
        <v>314</v>
      </c>
      <c r="E838" s="316" t="s">
        <v>53</v>
      </c>
      <c r="F838" s="316" t="s">
        <v>54</v>
      </c>
      <c r="G838" s="316" t="s">
        <v>430</v>
      </c>
      <c r="H838" s="316" t="s">
        <v>327</v>
      </c>
      <c r="I838" s="316" t="s">
        <v>658</v>
      </c>
      <c r="J838" s="316" t="s">
        <v>345</v>
      </c>
      <c r="K838" s="36">
        <v>36</v>
      </c>
      <c r="L838" s="317">
        <v>1</v>
      </c>
      <c r="M838" s="317"/>
      <c r="N838" s="36">
        <v>908</v>
      </c>
      <c r="O838" s="317">
        <v>1</v>
      </c>
      <c r="P838" s="317"/>
      <c r="Q838" s="36">
        <v>9972</v>
      </c>
      <c r="R838" s="317">
        <v>1</v>
      </c>
      <c r="S838" s="317"/>
      <c r="T838" t="s">
        <v>380</v>
      </c>
      <c r="BA838" s="395">
        <v>1</v>
      </c>
      <c r="BB838" s="396" t="s">
        <v>861</v>
      </c>
      <c r="BC838" t="str">
        <f t="shared" si="116"/>
        <v>RFS</v>
      </c>
      <c r="BD838" t="str">
        <f t="shared" si="117"/>
        <v>NAoMe_initial_final_who_ps</v>
      </c>
      <c r="BE838" s="397" t="s">
        <v>862</v>
      </c>
      <c r="BF838" t="str">
        <f t="shared" si="118"/>
        <v>Not recorded</v>
      </c>
      <c r="BG838">
        <f t="shared" si="119"/>
        <v>36</v>
      </c>
      <c r="BH838" s="398">
        <f t="shared" si="120"/>
        <v>1</v>
      </c>
      <c r="BO838" s="33"/>
    </row>
    <row r="839" spans="1:67">
      <c r="A839" s="316" t="s">
        <v>27</v>
      </c>
      <c r="B839" t="s">
        <v>380</v>
      </c>
      <c r="C839" t="s">
        <v>910</v>
      </c>
      <c r="D839" t="s">
        <v>314</v>
      </c>
      <c r="E839" s="316" t="s">
        <v>53</v>
      </c>
      <c r="F839" s="316" t="s">
        <v>54</v>
      </c>
      <c r="G839" s="316" t="s">
        <v>430</v>
      </c>
      <c r="H839" s="316" t="s">
        <v>327</v>
      </c>
      <c r="I839" s="316" t="s">
        <v>291</v>
      </c>
      <c r="J839" s="316" t="s">
        <v>313</v>
      </c>
      <c r="K839" s="36">
        <v>34</v>
      </c>
      <c r="L839" s="317">
        <v>0.94444000720977783</v>
      </c>
      <c r="M839" s="317"/>
      <c r="N839" s="36">
        <v>897</v>
      </c>
      <c r="O839" s="317">
        <v>0.98789000511169434</v>
      </c>
      <c r="P839" s="317"/>
      <c r="Q839" s="36">
        <v>9846</v>
      </c>
      <c r="R839" s="317">
        <v>0.98736000061035156</v>
      </c>
      <c r="S839" s="317"/>
      <c r="T839" t="s">
        <v>380</v>
      </c>
      <c r="BA839" s="395">
        <v>1</v>
      </c>
      <c r="BB839" s="396" t="s">
        <v>861</v>
      </c>
      <c r="BC839" t="str">
        <f t="shared" si="116"/>
        <v>RFS</v>
      </c>
      <c r="BD839" t="str">
        <f t="shared" si="117"/>
        <v>NAoMe_initial_gender</v>
      </c>
      <c r="BE839" s="397" t="s">
        <v>862</v>
      </c>
      <c r="BF839" t="str">
        <f t="shared" si="118"/>
        <v>Female</v>
      </c>
      <c r="BG839">
        <f t="shared" si="119"/>
        <v>34</v>
      </c>
      <c r="BH839" s="398">
        <f t="shared" si="120"/>
        <v>0.94444000720977783</v>
      </c>
      <c r="BO839" s="33"/>
    </row>
    <row r="840" spans="1:67">
      <c r="A840" s="316" t="s">
        <v>27</v>
      </c>
      <c r="B840" t="s">
        <v>380</v>
      </c>
      <c r="C840" t="s">
        <v>910</v>
      </c>
      <c r="D840" t="s">
        <v>314</v>
      </c>
      <c r="E840" s="316" t="s">
        <v>53</v>
      </c>
      <c r="F840" s="316" t="s">
        <v>54</v>
      </c>
      <c r="G840" s="316" t="s">
        <v>430</v>
      </c>
      <c r="H840" s="316" t="s">
        <v>327</v>
      </c>
      <c r="I840" s="316" t="s">
        <v>291</v>
      </c>
      <c r="J840" s="316" t="s">
        <v>293</v>
      </c>
      <c r="K840" s="36">
        <v>2</v>
      </c>
      <c r="L840" s="317">
        <v>5.5560000240802758E-2</v>
      </c>
      <c r="M840" s="317"/>
      <c r="N840" s="36">
        <v>11</v>
      </c>
      <c r="O840" s="317">
        <v>1.2109999544918541E-2</v>
      </c>
      <c r="P840" s="317"/>
      <c r="Q840" s="36">
        <v>126</v>
      </c>
      <c r="R840" s="317">
        <v>1.264000032097101E-2</v>
      </c>
      <c r="S840" s="317"/>
      <c r="T840" t="s">
        <v>380</v>
      </c>
      <c r="BA840" s="395">
        <v>1</v>
      </c>
      <c r="BB840" s="396" t="s">
        <v>861</v>
      </c>
      <c r="BC840" t="str">
        <f t="shared" si="116"/>
        <v>RFS</v>
      </c>
      <c r="BD840" t="str">
        <f t="shared" si="117"/>
        <v>NAoMe_initial_gender</v>
      </c>
      <c r="BE840" s="397" t="s">
        <v>862</v>
      </c>
      <c r="BF840" t="str">
        <f t="shared" si="118"/>
        <v>Male</v>
      </c>
      <c r="BG840">
        <f t="shared" si="119"/>
        <v>2</v>
      </c>
      <c r="BH840" s="398">
        <f t="shared" si="120"/>
        <v>5.5560000240802758E-2</v>
      </c>
      <c r="BO840" s="33"/>
    </row>
    <row r="841" spans="1:67">
      <c r="A841" s="316" t="s">
        <v>27</v>
      </c>
      <c r="B841" t="s">
        <v>380</v>
      </c>
      <c r="C841" t="s">
        <v>910</v>
      </c>
      <c r="D841" t="s">
        <v>314</v>
      </c>
      <c r="E841" s="316" t="s">
        <v>53</v>
      </c>
      <c r="F841" s="316" t="s">
        <v>54</v>
      </c>
      <c r="G841" s="316" t="s">
        <v>430</v>
      </c>
      <c r="H841" s="316" t="s">
        <v>327</v>
      </c>
      <c r="I841" s="316" t="s">
        <v>659</v>
      </c>
      <c r="J841" s="316" t="s">
        <v>294</v>
      </c>
      <c r="K841" s="36">
        <v>8</v>
      </c>
      <c r="L841" s="317">
        <v>0.22222000360488889</v>
      </c>
      <c r="M841" s="317">
        <v>0.22222000360488889</v>
      </c>
      <c r="N841" s="36">
        <v>149</v>
      </c>
      <c r="O841" s="317">
        <v>0.16410000622272489</v>
      </c>
      <c r="P841" s="317">
        <v>0.16410000622272489</v>
      </c>
      <c r="Q841" s="36">
        <v>1800</v>
      </c>
      <c r="R841" s="317">
        <v>0.18050999939441681</v>
      </c>
      <c r="S841" s="317">
        <v>0.18050999939441681</v>
      </c>
      <c r="T841" t="s">
        <v>380</v>
      </c>
      <c r="BA841" s="395">
        <v>1</v>
      </c>
      <c r="BB841" s="396" t="s">
        <v>861</v>
      </c>
      <c r="BC841" t="str">
        <f t="shared" si="116"/>
        <v>RFS</v>
      </c>
      <c r="BD841" t="str">
        <f t="shared" si="117"/>
        <v>NAoMe_initial_imd_2019</v>
      </c>
      <c r="BE841" s="397" t="s">
        <v>862</v>
      </c>
      <c r="BF841" t="str">
        <f t="shared" si="118"/>
        <v>1 - most deprived</v>
      </c>
      <c r="BG841">
        <f t="shared" si="119"/>
        <v>8</v>
      </c>
      <c r="BH841" s="398">
        <f t="shared" si="120"/>
        <v>0.22222000360488889</v>
      </c>
      <c r="BO841" s="33"/>
    </row>
    <row r="842" spans="1:67">
      <c r="A842" s="316" t="s">
        <v>27</v>
      </c>
      <c r="B842" t="s">
        <v>380</v>
      </c>
      <c r="C842" t="s">
        <v>910</v>
      </c>
      <c r="D842" t="s">
        <v>314</v>
      </c>
      <c r="E842" s="316" t="s">
        <v>53</v>
      </c>
      <c r="F842" s="316" t="s">
        <v>54</v>
      </c>
      <c r="G842" s="316" t="s">
        <v>430</v>
      </c>
      <c r="H842" s="316" t="s">
        <v>327</v>
      </c>
      <c r="I842" s="316" t="s">
        <v>659</v>
      </c>
      <c r="J842" s="316" t="s">
        <v>15</v>
      </c>
      <c r="K842" s="36">
        <v>7</v>
      </c>
      <c r="L842" s="317">
        <v>0.1944400072097778</v>
      </c>
      <c r="M842" s="317">
        <v>0.1944400072097778</v>
      </c>
      <c r="N842" s="36">
        <v>186</v>
      </c>
      <c r="O842" s="317">
        <v>0.20485000312328339</v>
      </c>
      <c r="P842" s="317">
        <v>0.20485000312328339</v>
      </c>
      <c r="Q842" s="36">
        <v>2036</v>
      </c>
      <c r="R842" s="317">
        <v>0.20417000353336329</v>
      </c>
      <c r="S842" s="317">
        <v>0.20417000353336329</v>
      </c>
      <c r="T842" t="s">
        <v>380</v>
      </c>
      <c r="BA842" s="395">
        <v>1</v>
      </c>
      <c r="BB842" s="396" t="s">
        <v>861</v>
      </c>
      <c r="BC842" t="str">
        <f t="shared" si="116"/>
        <v>RFS</v>
      </c>
      <c r="BD842" t="str">
        <f t="shared" si="117"/>
        <v>NAoMe_initial_imd_2019</v>
      </c>
      <c r="BE842" s="397" t="s">
        <v>862</v>
      </c>
      <c r="BF842" t="str">
        <f t="shared" si="118"/>
        <v>2</v>
      </c>
      <c r="BG842">
        <f t="shared" si="119"/>
        <v>7</v>
      </c>
      <c r="BH842" s="398">
        <f t="shared" si="120"/>
        <v>0.1944400072097778</v>
      </c>
      <c r="BO842" s="33"/>
    </row>
    <row r="843" spans="1:67">
      <c r="A843" s="316" t="s">
        <v>27</v>
      </c>
      <c r="B843" t="s">
        <v>380</v>
      </c>
      <c r="C843" t="s">
        <v>910</v>
      </c>
      <c r="D843" t="s">
        <v>314</v>
      </c>
      <c r="E843" s="316" t="s">
        <v>53</v>
      </c>
      <c r="F843" s="316" t="s">
        <v>54</v>
      </c>
      <c r="G843" s="316" t="s">
        <v>430</v>
      </c>
      <c r="H843" s="316" t="s">
        <v>327</v>
      </c>
      <c r="I843" s="316" t="s">
        <v>659</v>
      </c>
      <c r="J843" s="316" t="s">
        <v>16</v>
      </c>
      <c r="K843" s="36">
        <v>5</v>
      </c>
      <c r="L843" s="317">
        <v>0.13888999819755549</v>
      </c>
      <c r="M843" s="317">
        <v>0.13888999819755549</v>
      </c>
      <c r="N843" s="36">
        <v>180</v>
      </c>
      <c r="O843" s="317">
        <v>0.1982399970293045</v>
      </c>
      <c r="P843" s="317">
        <v>0.1982399970293045</v>
      </c>
      <c r="Q843" s="36">
        <v>2085</v>
      </c>
      <c r="R843" s="317">
        <v>0.20908999443054199</v>
      </c>
      <c r="S843" s="317">
        <v>0.20908999443054199</v>
      </c>
      <c r="T843" t="s">
        <v>380</v>
      </c>
      <c r="BA843" s="395">
        <v>1</v>
      </c>
      <c r="BB843" s="396" t="s">
        <v>861</v>
      </c>
      <c r="BC843" t="str">
        <f t="shared" si="116"/>
        <v>RFS</v>
      </c>
      <c r="BD843" t="str">
        <f t="shared" si="117"/>
        <v>NAoMe_initial_imd_2019</v>
      </c>
      <c r="BE843" s="397" t="s">
        <v>862</v>
      </c>
      <c r="BF843" t="str">
        <f t="shared" si="118"/>
        <v>3</v>
      </c>
      <c r="BG843">
        <f t="shared" si="119"/>
        <v>5</v>
      </c>
      <c r="BH843" s="398">
        <f t="shared" si="120"/>
        <v>0.13888999819755549</v>
      </c>
      <c r="BO843" s="33"/>
    </row>
    <row r="844" spans="1:67">
      <c r="A844" s="316" t="s">
        <v>27</v>
      </c>
      <c r="B844" t="s">
        <v>380</v>
      </c>
      <c r="C844" t="s">
        <v>910</v>
      </c>
      <c r="D844" t="s">
        <v>314</v>
      </c>
      <c r="E844" s="316" t="s">
        <v>53</v>
      </c>
      <c r="F844" s="316" t="s">
        <v>54</v>
      </c>
      <c r="G844" s="316" t="s">
        <v>430</v>
      </c>
      <c r="H844" s="316" t="s">
        <v>327</v>
      </c>
      <c r="I844" s="316" t="s">
        <v>659</v>
      </c>
      <c r="J844" s="316" t="s">
        <v>17</v>
      </c>
      <c r="K844" s="36">
        <v>2</v>
      </c>
      <c r="L844" s="317">
        <v>5.5560000240802758E-2</v>
      </c>
      <c r="M844" s="317">
        <v>5.5560000240802758E-2</v>
      </c>
      <c r="N844" s="36">
        <v>192</v>
      </c>
      <c r="O844" s="317">
        <v>0.21144999563694</v>
      </c>
      <c r="P844" s="317">
        <v>0.21144999563694</v>
      </c>
      <c r="Q844" s="36">
        <v>2024</v>
      </c>
      <c r="R844" s="317">
        <v>0.2029699981212616</v>
      </c>
      <c r="S844" s="317">
        <v>0.2029699981212616</v>
      </c>
      <c r="T844" t="s">
        <v>380</v>
      </c>
      <c r="BA844" s="395">
        <v>1</v>
      </c>
      <c r="BB844" s="396" t="s">
        <v>861</v>
      </c>
      <c r="BC844" t="str">
        <f t="shared" si="116"/>
        <v>RFS</v>
      </c>
      <c r="BD844" t="str">
        <f t="shared" si="117"/>
        <v>NAoMe_initial_imd_2019</v>
      </c>
      <c r="BE844" s="397" t="s">
        <v>862</v>
      </c>
      <c r="BF844" t="str">
        <f t="shared" si="118"/>
        <v>4</v>
      </c>
      <c r="BG844">
        <f t="shared" si="119"/>
        <v>2</v>
      </c>
      <c r="BH844" s="398">
        <f t="shared" si="120"/>
        <v>5.5560000240802758E-2</v>
      </c>
      <c r="BO844" s="33"/>
    </row>
    <row r="845" spans="1:67">
      <c r="A845" s="316" t="s">
        <v>27</v>
      </c>
      <c r="B845" t="s">
        <v>380</v>
      </c>
      <c r="C845" t="s">
        <v>910</v>
      </c>
      <c r="D845" t="s">
        <v>314</v>
      </c>
      <c r="E845" s="316" t="s">
        <v>53</v>
      </c>
      <c r="F845" s="316" t="s">
        <v>54</v>
      </c>
      <c r="G845" s="316" t="s">
        <v>430</v>
      </c>
      <c r="H845" s="316" t="s">
        <v>327</v>
      </c>
      <c r="I845" s="316" t="s">
        <v>659</v>
      </c>
      <c r="J845" s="316" t="s">
        <v>295</v>
      </c>
      <c r="K845" s="36">
        <v>14</v>
      </c>
      <c r="L845" s="317">
        <v>0.38888999819755549</v>
      </c>
      <c r="M845" s="317">
        <v>0.38888999819755549</v>
      </c>
      <c r="N845" s="36">
        <v>201</v>
      </c>
      <c r="O845" s="317">
        <v>0.22136999666690829</v>
      </c>
      <c r="P845" s="317">
        <v>0.22136999666690829</v>
      </c>
      <c r="Q845" s="36">
        <v>2027</v>
      </c>
      <c r="R845" s="317">
        <v>0.2032700031995773</v>
      </c>
      <c r="S845" s="317">
        <v>0.2032700031995773</v>
      </c>
      <c r="T845" t="s">
        <v>380</v>
      </c>
      <c r="BA845" s="395">
        <v>1</v>
      </c>
      <c r="BB845" s="396" t="s">
        <v>861</v>
      </c>
      <c r="BC845" t="str">
        <f t="shared" si="116"/>
        <v>RFS</v>
      </c>
      <c r="BD845" t="str">
        <f t="shared" si="117"/>
        <v>NAoMe_initial_imd_2019</v>
      </c>
      <c r="BE845" s="397" t="s">
        <v>862</v>
      </c>
      <c r="BF845" t="str">
        <f t="shared" si="118"/>
        <v>5 - least deprived</v>
      </c>
      <c r="BG845">
        <f t="shared" si="119"/>
        <v>14</v>
      </c>
      <c r="BH845" s="398">
        <f t="shared" si="120"/>
        <v>0.38888999819755549</v>
      </c>
      <c r="BO845" s="33"/>
    </row>
    <row r="846" spans="1:67">
      <c r="A846" s="316" t="s">
        <v>27</v>
      </c>
      <c r="B846" t="s">
        <v>380</v>
      </c>
      <c r="C846" t="s">
        <v>910</v>
      </c>
      <c r="D846" t="s">
        <v>314</v>
      </c>
      <c r="E846" s="316" t="s">
        <v>53</v>
      </c>
      <c r="F846" s="316" t="s">
        <v>54</v>
      </c>
      <c r="G846" s="316" t="s">
        <v>430</v>
      </c>
      <c r="H846" s="316" t="s">
        <v>327</v>
      </c>
      <c r="I846" s="316" t="s">
        <v>659</v>
      </c>
      <c r="J846" s="316" t="s">
        <v>260</v>
      </c>
      <c r="K846" s="36">
        <v>0</v>
      </c>
      <c r="L846" s="317">
        <v>0</v>
      </c>
      <c r="M846" s="317"/>
      <c r="N846" s="36">
        <v>0</v>
      </c>
      <c r="O846" s="317">
        <v>0</v>
      </c>
      <c r="P846" s="317"/>
      <c r="Q846" s="36">
        <v>0</v>
      </c>
      <c r="R846" s="317">
        <v>0</v>
      </c>
      <c r="S846" s="317"/>
      <c r="T846" t="s">
        <v>380</v>
      </c>
      <c r="BA846" s="395">
        <v>1</v>
      </c>
      <c r="BB846" s="396" t="s">
        <v>861</v>
      </c>
      <c r="BC846" t="str">
        <f t="shared" si="116"/>
        <v>RFS</v>
      </c>
      <c r="BD846" t="str">
        <f t="shared" si="117"/>
        <v>NAoMe_initial_imd_2019</v>
      </c>
      <c r="BE846" s="397" t="s">
        <v>862</v>
      </c>
      <c r="BF846" t="str">
        <f t="shared" si="118"/>
        <v>Unknown</v>
      </c>
      <c r="BG846">
        <f t="shared" si="119"/>
        <v>0</v>
      </c>
      <c r="BH846" s="398">
        <f t="shared" si="120"/>
        <v>0</v>
      </c>
      <c r="BO846" s="33"/>
    </row>
    <row r="847" spans="1:67">
      <c r="A847" s="316" t="s">
        <v>27</v>
      </c>
      <c r="B847" t="s">
        <v>380</v>
      </c>
      <c r="C847" t="s">
        <v>910</v>
      </c>
      <c r="D847" t="s">
        <v>314</v>
      </c>
      <c r="E847" s="316" t="s">
        <v>53</v>
      </c>
      <c r="F847" s="316" t="s">
        <v>54</v>
      </c>
      <c r="G847" s="316" t="s">
        <v>430</v>
      </c>
      <c r="H847" s="316" t="s">
        <v>327</v>
      </c>
      <c r="I847" s="316" t="s">
        <v>296</v>
      </c>
      <c r="J847" s="316" t="s">
        <v>297</v>
      </c>
      <c r="K847" s="36">
        <v>13</v>
      </c>
      <c r="L847" s="317">
        <v>0.36111000180244451</v>
      </c>
      <c r="M847" s="317">
        <v>0.36111000180244451</v>
      </c>
      <c r="N847" s="36">
        <v>503</v>
      </c>
      <c r="O847" s="317">
        <v>0.55396002531051636</v>
      </c>
      <c r="P847" s="317">
        <v>0.56835997104644775</v>
      </c>
      <c r="Q847" s="36">
        <v>5528</v>
      </c>
      <c r="R847" s="317">
        <v>0.55435001850128174</v>
      </c>
      <c r="S847" s="317">
        <v>0.56936997175216675</v>
      </c>
      <c r="T847" t="s">
        <v>380</v>
      </c>
      <c r="BA847" s="395">
        <v>1</v>
      </c>
      <c r="BB847" s="396" t="s">
        <v>861</v>
      </c>
      <c r="BC847" t="str">
        <f t="shared" si="116"/>
        <v>RFS</v>
      </c>
      <c r="BD847" t="str">
        <f t="shared" si="117"/>
        <v>NAoMe_initial_scarf_731_grp</v>
      </c>
      <c r="BE847" s="397" t="s">
        <v>862</v>
      </c>
      <c r="BF847" t="str">
        <f t="shared" si="118"/>
        <v>Fit</v>
      </c>
      <c r="BG847">
        <f t="shared" si="119"/>
        <v>13</v>
      </c>
      <c r="BH847" s="398">
        <f t="shared" si="120"/>
        <v>0.36111000180244451</v>
      </c>
      <c r="BO847" s="33"/>
    </row>
    <row r="848" spans="1:67">
      <c r="A848" s="316" t="s">
        <v>27</v>
      </c>
      <c r="B848" t="s">
        <v>380</v>
      </c>
      <c r="C848" t="s">
        <v>910</v>
      </c>
      <c r="D848" t="s">
        <v>314</v>
      </c>
      <c r="E848" s="316" t="s">
        <v>53</v>
      </c>
      <c r="F848" s="316" t="s">
        <v>54</v>
      </c>
      <c r="G848" s="316" t="s">
        <v>430</v>
      </c>
      <c r="H848" s="316" t="s">
        <v>327</v>
      </c>
      <c r="I848" s="316" t="s">
        <v>296</v>
      </c>
      <c r="J848" s="316" t="s">
        <v>298</v>
      </c>
      <c r="K848" s="36">
        <v>11</v>
      </c>
      <c r="L848" s="317">
        <v>0.30555999279022222</v>
      </c>
      <c r="M848" s="317">
        <v>0.30555999279022222</v>
      </c>
      <c r="N848" s="36">
        <v>134</v>
      </c>
      <c r="O848" s="317">
        <v>0.14757999777793879</v>
      </c>
      <c r="P848" s="317">
        <v>0.1514099985361099</v>
      </c>
      <c r="Q848" s="36">
        <v>1492</v>
      </c>
      <c r="R848" s="317">
        <v>0.149619996547699</v>
      </c>
      <c r="S848" s="317">
        <v>0.153669998049736</v>
      </c>
      <c r="T848" t="s">
        <v>380</v>
      </c>
      <c r="BA848" s="395">
        <v>1</v>
      </c>
      <c r="BB848" s="396" t="s">
        <v>861</v>
      </c>
      <c r="BC848" t="str">
        <f t="shared" si="116"/>
        <v>RFS</v>
      </c>
      <c r="BD848" t="str">
        <f t="shared" si="117"/>
        <v>NAoMe_initial_scarf_731_grp</v>
      </c>
      <c r="BE848" s="397" t="s">
        <v>862</v>
      </c>
      <c r="BF848" t="str">
        <f t="shared" si="118"/>
        <v>Mild frailty</v>
      </c>
      <c r="BG848">
        <f t="shared" si="119"/>
        <v>11</v>
      </c>
      <c r="BH848" s="398">
        <f t="shared" si="120"/>
        <v>0.30555999279022222</v>
      </c>
      <c r="BO848" s="33"/>
    </row>
    <row r="849" spans="1:67">
      <c r="A849" s="316" t="s">
        <v>27</v>
      </c>
      <c r="B849" t="s">
        <v>380</v>
      </c>
      <c r="C849" t="s">
        <v>910</v>
      </c>
      <c r="D849" t="s">
        <v>314</v>
      </c>
      <c r="E849" s="316" t="s">
        <v>53</v>
      </c>
      <c r="F849" s="316" t="s">
        <v>54</v>
      </c>
      <c r="G849" s="316" t="s">
        <v>430</v>
      </c>
      <c r="H849" s="316" t="s">
        <v>327</v>
      </c>
      <c r="I849" s="316" t="s">
        <v>296</v>
      </c>
      <c r="J849" s="316" t="s">
        <v>299</v>
      </c>
      <c r="K849" s="36">
        <v>7</v>
      </c>
      <c r="L849" s="317">
        <v>0.1944400072097778</v>
      </c>
      <c r="M849" s="317">
        <v>0.1944400072097778</v>
      </c>
      <c r="N849" s="36">
        <v>121</v>
      </c>
      <c r="O849" s="317">
        <v>0.13325999677181241</v>
      </c>
      <c r="P849" s="317">
        <v>0.13672000169754031</v>
      </c>
      <c r="Q849" s="36">
        <v>1470</v>
      </c>
      <c r="R849" s="317">
        <v>0.1474100053310394</v>
      </c>
      <c r="S849" s="317">
        <v>0.1514099985361099</v>
      </c>
      <c r="T849" t="s">
        <v>380</v>
      </c>
      <c r="BA849" s="395">
        <v>1</v>
      </c>
      <c r="BB849" s="396" t="s">
        <v>861</v>
      </c>
      <c r="BC849" t="str">
        <f t="shared" si="116"/>
        <v>RFS</v>
      </c>
      <c r="BD849" t="str">
        <f t="shared" si="117"/>
        <v>NAoMe_initial_scarf_731_grp</v>
      </c>
      <c r="BE849" s="397" t="s">
        <v>862</v>
      </c>
      <c r="BF849" t="str">
        <f t="shared" si="118"/>
        <v>Moderate frailty</v>
      </c>
      <c r="BG849">
        <f t="shared" si="119"/>
        <v>7</v>
      </c>
      <c r="BH849" s="398">
        <f t="shared" si="120"/>
        <v>0.1944400072097778</v>
      </c>
      <c r="BO849" s="33"/>
    </row>
    <row r="850" spans="1:67">
      <c r="A850" s="316" t="s">
        <v>27</v>
      </c>
      <c r="B850" t="s">
        <v>380</v>
      </c>
      <c r="C850" t="s">
        <v>910</v>
      </c>
      <c r="D850" t="s">
        <v>314</v>
      </c>
      <c r="E850" s="316" t="s">
        <v>53</v>
      </c>
      <c r="F850" s="316" t="s">
        <v>54</v>
      </c>
      <c r="G850" s="316" t="s">
        <v>430</v>
      </c>
      <c r="H850" s="316" t="s">
        <v>327</v>
      </c>
      <c r="I850" s="316" t="s">
        <v>296</v>
      </c>
      <c r="J850" s="316" t="s">
        <v>353</v>
      </c>
      <c r="K850" s="36">
        <v>0</v>
      </c>
      <c r="L850" s="317">
        <v>0</v>
      </c>
      <c r="M850" s="317"/>
      <c r="N850" s="36">
        <v>23</v>
      </c>
      <c r="O850" s="317">
        <v>2.5329999625682831E-2</v>
      </c>
      <c r="P850" s="317"/>
      <c r="Q850" s="36">
        <v>263</v>
      </c>
      <c r="R850" s="317">
        <v>2.6370000094175339E-2</v>
      </c>
      <c r="S850" s="317"/>
      <c r="T850" t="s">
        <v>380</v>
      </c>
      <c r="BA850" s="395">
        <v>1</v>
      </c>
      <c r="BB850" s="396" t="s">
        <v>861</v>
      </c>
      <c r="BC850" t="str">
        <f t="shared" si="116"/>
        <v>RFS</v>
      </c>
      <c r="BD850" t="str">
        <f t="shared" si="117"/>
        <v>NAoMe_initial_scarf_731_grp</v>
      </c>
      <c r="BE850" s="397" t="s">
        <v>862</v>
      </c>
      <c r="BF850" t="str">
        <f t="shared" si="118"/>
        <v>Not in HESAPC</v>
      </c>
      <c r="BG850">
        <f t="shared" si="119"/>
        <v>0</v>
      </c>
      <c r="BH850" s="398">
        <f t="shared" si="120"/>
        <v>0</v>
      </c>
      <c r="BO850" s="33"/>
    </row>
    <row r="851" spans="1:67">
      <c r="A851" s="316" t="s">
        <v>27</v>
      </c>
      <c r="B851" t="s">
        <v>380</v>
      </c>
      <c r="C851" t="s">
        <v>910</v>
      </c>
      <c r="D851" t="s">
        <v>314</v>
      </c>
      <c r="E851" s="316" t="s">
        <v>53</v>
      </c>
      <c r="F851" s="316" t="s">
        <v>54</v>
      </c>
      <c r="G851" s="316" t="s">
        <v>430</v>
      </c>
      <c r="H851" s="316" t="s">
        <v>327</v>
      </c>
      <c r="I851" s="316" t="s">
        <v>296</v>
      </c>
      <c r="J851" s="316" t="s">
        <v>300</v>
      </c>
      <c r="K851" s="36">
        <v>5</v>
      </c>
      <c r="L851" s="317">
        <v>0.13888999819755549</v>
      </c>
      <c r="M851" s="317">
        <v>0.13888999819755549</v>
      </c>
      <c r="N851" s="36">
        <v>127</v>
      </c>
      <c r="O851" s="317">
        <v>0.13987000286579129</v>
      </c>
      <c r="P851" s="317">
        <v>0.14350000023841861</v>
      </c>
      <c r="Q851" s="36">
        <v>1219</v>
      </c>
      <c r="R851" s="317">
        <v>0.1222399994730949</v>
      </c>
      <c r="S851" s="317">
        <v>0.12555000185966489</v>
      </c>
      <c r="T851" t="s">
        <v>380</v>
      </c>
      <c r="BA851" s="395">
        <v>1</v>
      </c>
      <c r="BB851" s="396" t="s">
        <v>861</v>
      </c>
      <c r="BC851" t="str">
        <f t="shared" si="116"/>
        <v>RFS</v>
      </c>
      <c r="BD851" t="str">
        <f t="shared" si="117"/>
        <v>NAoMe_initial_scarf_731_grp</v>
      </c>
      <c r="BE851" s="397" t="s">
        <v>862</v>
      </c>
      <c r="BF851" t="str">
        <f t="shared" si="118"/>
        <v>Severe frailty</v>
      </c>
      <c r="BG851">
        <f t="shared" si="119"/>
        <v>5</v>
      </c>
      <c r="BH851" s="398">
        <f t="shared" si="120"/>
        <v>0.13888999819755549</v>
      </c>
      <c r="BO851" s="33"/>
    </row>
    <row r="852" spans="1:67">
      <c r="A852" s="316" t="s">
        <v>27</v>
      </c>
      <c r="B852" t="s">
        <v>380</v>
      </c>
      <c r="C852" t="s">
        <v>910</v>
      </c>
      <c r="D852" t="s">
        <v>314</v>
      </c>
      <c r="E852" s="316" t="s">
        <v>55</v>
      </c>
      <c r="F852" s="316" t="s">
        <v>263</v>
      </c>
      <c r="G852" s="316" t="s">
        <v>429</v>
      </c>
      <c r="H852" s="316" t="s">
        <v>323</v>
      </c>
      <c r="I852" s="316" t="s">
        <v>310</v>
      </c>
      <c r="J852" s="316" t="s">
        <v>277</v>
      </c>
      <c r="K852" s="36">
        <v>0</v>
      </c>
      <c r="L852" s="317">
        <v>0</v>
      </c>
      <c r="M852" s="317"/>
      <c r="N852" s="36">
        <v>2</v>
      </c>
      <c r="O852" s="317">
        <v>5.0800000317394733E-3</v>
      </c>
      <c r="P852" s="317"/>
      <c r="Q852" s="36">
        <v>70</v>
      </c>
      <c r="R852" s="317">
        <v>7.0199999026954174E-3</v>
      </c>
      <c r="S852" s="317"/>
      <c r="T852" t="s">
        <v>380</v>
      </c>
      <c r="BA852" s="395">
        <v>1</v>
      </c>
      <c r="BB852" s="396" t="s">
        <v>861</v>
      </c>
      <c r="BC852" t="str">
        <f t="shared" si="116"/>
        <v>RJR</v>
      </c>
      <c r="BD852" t="str">
        <f t="shared" si="117"/>
        <v>NAoMe_initial_age_decades_80cap</v>
      </c>
      <c r="BE852" s="397" t="s">
        <v>862</v>
      </c>
      <c r="BF852" t="str">
        <f t="shared" si="118"/>
        <v>18-29 yrs</v>
      </c>
      <c r="BG852">
        <f t="shared" si="119"/>
        <v>0</v>
      </c>
      <c r="BH852" s="398">
        <f t="shared" si="120"/>
        <v>0</v>
      </c>
      <c r="BO852" s="33"/>
    </row>
    <row r="853" spans="1:67">
      <c r="A853" s="316" t="s">
        <v>27</v>
      </c>
      <c r="B853" t="s">
        <v>380</v>
      </c>
      <c r="C853" t="s">
        <v>910</v>
      </c>
      <c r="D853" t="s">
        <v>314</v>
      </c>
      <c r="E853" s="316" t="s">
        <v>55</v>
      </c>
      <c r="F853" s="316" t="s">
        <v>263</v>
      </c>
      <c r="G853" s="316" t="s">
        <v>429</v>
      </c>
      <c r="H853" s="316" t="s">
        <v>323</v>
      </c>
      <c r="I853" s="316" t="s">
        <v>310</v>
      </c>
      <c r="J853" s="316" t="s">
        <v>278</v>
      </c>
      <c r="K853" s="36">
        <v>2</v>
      </c>
      <c r="L853" s="317">
        <v>9.0910002589225769E-2</v>
      </c>
      <c r="M853" s="317"/>
      <c r="N853" s="36">
        <v>10</v>
      </c>
      <c r="O853" s="317">
        <v>2.538000047206879E-2</v>
      </c>
      <c r="P853" s="317"/>
      <c r="Q853" s="36">
        <v>429</v>
      </c>
      <c r="R853" s="317">
        <v>4.3019998818635941E-2</v>
      </c>
      <c r="S853" s="317"/>
      <c r="T853" t="s">
        <v>380</v>
      </c>
      <c r="BA853" s="395">
        <v>1</v>
      </c>
      <c r="BB853" s="396" t="s">
        <v>861</v>
      </c>
      <c r="BC853" t="str">
        <f t="shared" si="116"/>
        <v>RJR</v>
      </c>
      <c r="BD853" t="str">
        <f t="shared" si="117"/>
        <v>NAoMe_initial_age_decades_80cap</v>
      </c>
      <c r="BE853" s="397" t="s">
        <v>862</v>
      </c>
      <c r="BF853" t="str">
        <f t="shared" si="118"/>
        <v>30-39 yrs</v>
      </c>
      <c r="BG853">
        <f t="shared" si="119"/>
        <v>2</v>
      </c>
      <c r="BH853" s="398">
        <f t="shared" si="120"/>
        <v>9.0910002589225769E-2</v>
      </c>
      <c r="BO853" s="33"/>
    </row>
    <row r="854" spans="1:67">
      <c r="A854" s="316" t="s">
        <v>27</v>
      </c>
      <c r="B854" t="s">
        <v>380</v>
      </c>
      <c r="C854" t="s">
        <v>910</v>
      </c>
      <c r="D854" t="s">
        <v>314</v>
      </c>
      <c r="E854" s="316" t="s">
        <v>55</v>
      </c>
      <c r="F854" s="316" t="s">
        <v>263</v>
      </c>
      <c r="G854" s="316" t="s">
        <v>429</v>
      </c>
      <c r="H854" s="316" t="s">
        <v>323</v>
      </c>
      <c r="I854" s="316" t="s">
        <v>310</v>
      </c>
      <c r="J854" s="316" t="s">
        <v>279</v>
      </c>
      <c r="K854" s="36">
        <v>2</v>
      </c>
      <c r="L854" s="317">
        <v>9.0910002589225769E-2</v>
      </c>
      <c r="M854" s="317"/>
      <c r="N854" s="36">
        <v>29</v>
      </c>
      <c r="O854" s="317">
        <v>7.3600001633167267E-2</v>
      </c>
      <c r="P854" s="317"/>
      <c r="Q854" s="36">
        <v>1024</v>
      </c>
      <c r="R854" s="317">
        <v>0.1026899963617325</v>
      </c>
      <c r="S854" s="317"/>
      <c r="T854" t="s">
        <v>380</v>
      </c>
      <c r="BA854" s="395">
        <v>1</v>
      </c>
      <c r="BB854" s="396" t="s">
        <v>861</v>
      </c>
      <c r="BC854" t="str">
        <f t="shared" si="116"/>
        <v>RJR</v>
      </c>
      <c r="BD854" t="str">
        <f t="shared" si="117"/>
        <v>NAoMe_initial_age_decades_80cap</v>
      </c>
      <c r="BE854" s="397" t="s">
        <v>862</v>
      </c>
      <c r="BF854" t="str">
        <f t="shared" si="118"/>
        <v>40-49 yrs</v>
      </c>
      <c r="BG854">
        <f t="shared" si="119"/>
        <v>2</v>
      </c>
      <c r="BH854" s="398">
        <f t="shared" si="120"/>
        <v>9.0910002589225769E-2</v>
      </c>
      <c r="BO854" s="33"/>
    </row>
    <row r="855" spans="1:67">
      <c r="A855" s="316" t="s">
        <v>27</v>
      </c>
      <c r="B855" t="s">
        <v>380</v>
      </c>
      <c r="C855" t="s">
        <v>910</v>
      </c>
      <c r="D855" t="s">
        <v>314</v>
      </c>
      <c r="E855" s="316" t="s">
        <v>55</v>
      </c>
      <c r="F855" s="316" t="s">
        <v>263</v>
      </c>
      <c r="G855" s="316" t="s">
        <v>429</v>
      </c>
      <c r="H855" s="316" t="s">
        <v>323</v>
      </c>
      <c r="I855" s="316" t="s">
        <v>310</v>
      </c>
      <c r="J855" s="316" t="s">
        <v>280</v>
      </c>
      <c r="K855" s="36">
        <v>2</v>
      </c>
      <c r="L855" s="317">
        <v>9.0910002589225769E-2</v>
      </c>
      <c r="M855" s="317"/>
      <c r="N855" s="36">
        <v>63</v>
      </c>
      <c r="O855" s="317">
        <v>0.1598999947309494</v>
      </c>
      <c r="P855" s="317"/>
      <c r="Q855" s="36">
        <v>1733</v>
      </c>
      <c r="R855" s="317">
        <v>0.17378999292850489</v>
      </c>
      <c r="S855" s="317"/>
      <c r="T855" t="s">
        <v>380</v>
      </c>
      <c r="BA855" s="395">
        <v>1</v>
      </c>
      <c r="BB855" s="396" t="s">
        <v>861</v>
      </c>
      <c r="BC855" t="str">
        <f t="shared" si="116"/>
        <v>RJR</v>
      </c>
      <c r="BD855" t="str">
        <f t="shared" si="117"/>
        <v>NAoMe_initial_age_decades_80cap</v>
      </c>
      <c r="BE855" s="397" t="s">
        <v>862</v>
      </c>
      <c r="BF855" t="str">
        <f t="shared" si="118"/>
        <v>50-59 yrs</v>
      </c>
      <c r="BG855">
        <f t="shared" si="119"/>
        <v>2</v>
      </c>
      <c r="BH855" s="398">
        <f t="shared" si="120"/>
        <v>9.0910002589225769E-2</v>
      </c>
      <c r="BO855" s="33"/>
    </row>
    <row r="856" spans="1:67">
      <c r="A856" s="316" t="s">
        <v>27</v>
      </c>
      <c r="B856" t="s">
        <v>380</v>
      </c>
      <c r="C856" t="s">
        <v>910</v>
      </c>
      <c r="D856" t="s">
        <v>314</v>
      </c>
      <c r="E856" s="316" t="s">
        <v>55</v>
      </c>
      <c r="F856" s="316" t="s">
        <v>263</v>
      </c>
      <c r="G856" s="316" t="s">
        <v>429</v>
      </c>
      <c r="H856" s="316" t="s">
        <v>323</v>
      </c>
      <c r="I856" s="316" t="s">
        <v>310</v>
      </c>
      <c r="J856" s="316" t="s">
        <v>281</v>
      </c>
      <c r="K856" s="36">
        <v>2</v>
      </c>
      <c r="L856" s="317">
        <v>9.0910002589225769E-2</v>
      </c>
      <c r="M856" s="317"/>
      <c r="N856" s="36">
        <v>68</v>
      </c>
      <c r="O856" s="317">
        <v>0.17259000241756439</v>
      </c>
      <c r="P856" s="317"/>
      <c r="Q856" s="36">
        <v>1931</v>
      </c>
      <c r="R856" s="317">
        <v>0.19363999366760251</v>
      </c>
      <c r="S856" s="317"/>
      <c r="T856" t="s">
        <v>380</v>
      </c>
      <c r="BA856" s="395">
        <v>1</v>
      </c>
      <c r="BB856" s="396" t="s">
        <v>861</v>
      </c>
      <c r="BC856" t="str">
        <f t="shared" si="116"/>
        <v>RJR</v>
      </c>
      <c r="BD856" t="str">
        <f t="shared" si="117"/>
        <v>NAoMe_initial_age_decades_80cap</v>
      </c>
      <c r="BE856" s="397" t="s">
        <v>862</v>
      </c>
      <c r="BF856" t="str">
        <f t="shared" si="118"/>
        <v>60-69 yrs</v>
      </c>
      <c r="BG856">
        <f t="shared" si="119"/>
        <v>2</v>
      </c>
      <c r="BH856" s="398">
        <f t="shared" si="120"/>
        <v>9.0910002589225769E-2</v>
      </c>
      <c r="BO856" s="33"/>
    </row>
    <row r="857" spans="1:67">
      <c r="A857" s="316" t="s">
        <v>27</v>
      </c>
      <c r="B857" t="s">
        <v>380</v>
      </c>
      <c r="C857" t="s">
        <v>910</v>
      </c>
      <c r="D857" t="s">
        <v>314</v>
      </c>
      <c r="E857" s="316" t="s">
        <v>55</v>
      </c>
      <c r="F857" s="316" t="s">
        <v>263</v>
      </c>
      <c r="G857" s="316" t="s">
        <v>429</v>
      </c>
      <c r="H857" s="316" t="s">
        <v>323</v>
      </c>
      <c r="I857" s="316" t="s">
        <v>310</v>
      </c>
      <c r="J857" s="316" t="s">
        <v>282</v>
      </c>
      <c r="K857" s="36">
        <v>5</v>
      </c>
      <c r="L857" s="317">
        <v>0.22727000713348389</v>
      </c>
      <c r="M857" s="317"/>
      <c r="N857" s="36">
        <v>112</v>
      </c>
      <c r="O857" s="317">
        <v>0.28426000475883478</v>
      </c>
      <c r="P857" s="317"/>
      <c r="Q857" s="36">
        <v>2493</v>
      </c>
      <c r="R857" s="317">
        <v>0.25</v>
      </c>
      <c r="S857" s="317"/>
      <c r="T857" t="s">
        <v>380</v>
      </c>
      <c r="BA857" s="395">
        <v>1</v>
      </c>
      <c r="BB857" s="396" t="s">
        <v>861</v>
      </c>
      <c r="BC857" t="str">
        <f t="shared" si="116"/>
        <v>RJR</v>
      </c>
      <c r="BD857" t="str">
        <f t="shared" si="117"/>
        <v>NAoMe_initial_age_decades_80cap</v>
      </c>
      <c r="BE857" s="397" t="s">
        <v>862</v>
      </c>
      <c r="BF857" t="str">
        <f t="shared" si="118"/>
        <v>70-79 yrs</v>
      </c>
      <c r="BG857">
        <f t="shared" si="119"/>
        <v>5</v>
      </c>
      <c r="BH857" s="398">
        <f t="shared" si="120"/>
        <v>0.22727000713348389</v>
      </c>
      <c r="BO857" s="33"/>
    </row>
    <row r="858" spans="1:67">
      <c r="A858" s="316" t="s">
        <v>27</v>
      </c>
      <c r="B858" t="s">
        <v>380</v>
      </c>
      <c r="C858" t="s">
        <v>910</v>
      </c>
      <c r="D858" t="s">
        <v>314</v>
      </c>
      <c r="E858" s="316" t="s">
        <v>55</v>
      </c>
      <c r="F858" s="316" t="s">
        <v>263</v>
      </c>
      <c r="G858" s="316" t="s">
        <v>429</v>
      </c>
      <c r="H858" s="316" t="s">
        <v>323</v>
      </c>
      <c r="I858" s="316" t="s">
        <v>310</v>
      </c>
      <c r="J858" s="316" t="s">
        <v>283</v>
      </c>
      <c r="K858" s="36">
        <v>9</v>
      </c>
      <c r="L858" s="317">
        <v>0.40909001231193542</v>
      </c>
      <c r="M858" s="317"/>
      <c r="N858" s="36">
        <v>110</v>
      </c>
      <c r="O858" s="317">
        <v>0.27919000387191772</v>
      </c>
      <c r="P858" s="317"/>
      <c r="Q858" s="36">
        <v>2292</v>
      </c>
      <c r="R858" s="317">
        <v>0.2298399955034256</v>
      </c>
      <c r="S858" s="317"/>
      <c r="T858" t="s">
        <v>380</v>
      </c>
      <c r="BA858" s="395">
        <v>1</v>
      </c>
      <c r="BB858" s="396" t="s">
        <v>861</v>
      </c>
      <c r="BC858" t="str">
        <f t="shared" si="116"/>
        <v>RJR</v>
      </c>
      <c r="BD858" t="str">
        <f t="shared" si="117"/>
        <v>NAoMe_initial_age_decades_80cap</v>
      </c>
      <c r="BE858" s="397" t="s">
        <v>862</v>
      </c>
      <c r="BF858" t="str">
        <f t="shared" si="118"/>
        <v>80+ yrs</v>
      </c>
      <c r="BG858">
        <f t="shared" si="119"/>
        <v>9</v>
      </c>
      <c r="BH858" s="398">
        <f t="shared" si="120"/>
        <v>0.40909001231193542</v>
      </c>
      <c r="BO858" s="33"/>
    </row>
    <row r="859" spans="1:67">
      <c r="A859" s="316" t="s">
        <v>27</v>
      </c>
      <c r="B859" t="s">
        <v>380</v>
      </c>
      <c r="C859" t="s">
        <v>910</v>
      </c>
      <c r="D859" t="s">
        <v>314</v>
      </c>
      <c r="E859" s="316" t="s">
        <v>55</v>
      </c>
      <c r="F859" s="316" t="s">
        <v>263</v>
      </c>
      <c r="G859" s="316" t="s">
        <v>429</v>
      </c>
      <c r="H859" s="316" t="s">
        <v>323</v>
      </c>
      <c r="I859" s="316" t="s">
        <v>341</v>
      </c>
      <c r="J859" s="316" t="s">
        <v>13</v>
      </c>
      <c r="K859" s="36">
        <v>16</v>
      </c>
      <c r="L859" s="317">
        <v>0.72727000713348389</v>
      </c>
      <c r="M859" s="317">
        <v>0.80000001192092896</v>
      </c>
      <c r="N859" s="36">
        <v>225</v>
      </c>
      <c r="O859" s="317">
        <v>0.57107001543045044</v>
      </c>
      <c r="P859" s="317">
        <v>0.60975998640060425</v>
      </c>
      <c r="Q859" s="36">
        <v>6753</v>
      </c>
      <c r="R859" s="317">
        <v>0.67720001935958862</v>
      </c>
      <c r="S859" s="317">
        <v>0.69554001092910767</v>
      </c>
      <c r="T859" t="s">
        <v>380</v>
      </c>
      <c r="BA859" s="395">
        <v>1</v>
      </c>
      <c r="BB859" s="396" t="s">
        <v>861</v>
      </c>
      <c r="BC859" t="str">
        <f t="shared" si="116"/>
        <v>RJR</v>
      </c>
      <c r="BD859" t="str">
        <f t="shared" si="117"/>
        <v>NAoMe_initial_ch_score_2cap</v>
      </c>
      <c r="BE859" s="397" t="s">
        <v>862</v>
      </c>
      <c r="BF859" t="str">
        <f t="shared" si="118"/>
        <v>0</v>
      </c>
      <c r="BG859">
        <f t="shared" si="119"/>
        <v>16</v>
      </c>
      <c r="BH859" s="398">
        <f t="shared" si="120"/>
        <v>0.72727000713348389</v>
      </c>
      <c r="BO859" s="33"/>
    </row>
    <row r="860" spans="1:67">
      <c r="A860" s="316" t="s">
        <v>27</v>
      </c>
      <c r="B860" t="s">
        <v>380</v>
      </c>
      <c r="C860" t="s">
        <v>910</v>
      </c>
      <c r="D860" t="s">
        <v>314</v>
      </c>
      <c r="E860" s="316" t="s">
        <v>55</v>
      </c>
      <c r="F860" s="318" t="s">
        <v>263</v>
      </c>
      <c r="G860" s="316" t="s">
        <v>429</v>
      </c>
      <c r="H860" s="316" t="s">
        <v>323</v>
      </c>
      <c r="I860" s="316" t="s">
        <v>341</v>
      </c>
      <c r="J860" s="316" t="s">
        <v>14</v>
      </c>
      <c r="K860" s="36">
        <v>2</v>
      </c>
      <c r="L860" s="317">
        <v>9.0910002589225769E-2</v>
      </c>
      <c r="M860" s="317">
        <v>0.10000000149011611</v>
      </c>
      <c r="N860" s="36">
        <v>88</v>
      </c>
      <c r="O860" s="317">
        <v>0.22335000336170199</v>
      </c>
      <c r="P860" s="317">
        <v>0.23848000168800351</v>
      </c>
      <c r="Q860" s="36">
        <v>1630</v>
      </c>
      <c r="R860" s="317">
        <v>0.16346000134944921</v>
      </c>
      <c r="S860" s="317">
        <v>0.16788999736309049</v>
      </c>
      <c r="T860" t="s">
        <v>380</v>
      </c>
      <c r="BA860" s="395">
        <v>1</v>
      </c>
      <c r="BB860" s="396" t="s">
        <v>861</v>
      </c>
      <c r="BC860" t="str">
        <f t="shared" si="116"/>
        <v>RJR</v>
      </c>
      <c r="BD860" t="str">
        <f t="shared" si="117"/>
        <v>NAoMe_initial_ch_score_2cap</v>
      </c>
      <c r="BE860" s="397" t="s">
        <v>862</v>
      </c>
      <c r="BF860" t="str">
        <f t="shared" si="118"/>
        <v>1</v>
      </c>
      <c r="BG860">
        <f t="shared" si="119"/>
        <v>2</v>
      </c>
      <c r="BH860" s="398">
        <f t="shared" si="120"/>
        <v>9.0910002589225769E-2</v>
      </c>
      <c r="BO860" s="33"/>
    </row>
    <row r="861" spans="1:67">
      <c r="A861" s="316" t="s">
        <v>27</v>
      </c>
      <c r="B861" t="s">
        <v>380</v>
      </c>
      <c r="C861" t="s">
        <v>910</v>
      </c>
      <c r="D861" t="s">
        <v>314</v>
      </c>
      <c r="E861" s="316" t="s">
        <v>55</v>
      </c>
      <c r="F861" s="316" t="s">
        <v>263</v>
      </c>
      <c r="G861" s="316" t="s">
        <v>429</v>
      </c>
      <c r="H861" s="316" t="s">
        <v>323</v>
      </c>
      <c r="I861" s="316" t="s">
        <v>341</v>
      </c>
      <c r="J861" s="316" t="s">
        <v>301</v>
      </c>
      <c r="K861" s="36">
        <v>2</v>
      </c>
      <c r="L861" s="317">
        <v>9.0910002589225769E-2</v>
      </c>
      <c r="M861" s="317">
        <v>0.10000000149011611</v>
      </c>
      <c r="N861" s="36">
        <v>56</v>
      </c>
      <c r="O861" s="317">
        <v>0.14213000237941739</v>
      </c>
      <c r="P861" s="317">
        <v>0.15175999701023099</v>
      </c>
      <c r="Q861" s="36">
        <v>1326</v>
      </c>
      <c r="R861" s="317">
        <v>0.132970005273819</v>
      </c>
      <c r="S861" s="317">
        <v>0.13657000660896301</v>
      </c>
      <c r="T861" t="s">
        <v>380</v>
      </c>
      <c r="BA861" s="395">
        <v>1</v>
      </c>
      <c r="BB861" s="396" t="s">
        <v>861</v>
      </c>
      <c r="BC861" t="str">
        <f t="shared" si="116"/>
        <v>RJR</v>
      </c>
      <c r="BD861" t="str">
        <f t="shared" si="117"/>
        <v>NAoMe_initial_ch_score_2cap</v>
      </c>
      <c r="BE861" s="397" t="s">
        <v>862</v>
      </c>
      <c r="BF861" t="str">
        <f t="shared" si="118"/>
        <v>2+</v>
      </c>
      <c r="BG861">
        <f t="shared" si="119"/>
        <v>2</v>
      </c>
      <c r="BH861" s="398">
        <f t="shared" si="120"/>
        <v>9.0910002589225769E-2</v>
      </c>
      <c r="BO861" s="33"/>
    </row>
    <row r="862" spans="1:67">
      <c r="A862" s="316" t="s">
        <v>27</v>
      </c>
      <c r="B862" t="s">
        <v>380</v>
      </c>
      <c r="C862" t="s">
        <v>910</v>
      </c>
      <c r="D862" t="s">
        <v>314</v>
      </c>
      <c r="E862" s="316" t="s">
        <v>55</v>
      </c>
      <c r="F862" s="316" t="s">
        <v>263</v>
      </c>
      <c r="G862" s="316" t="s">
        <v>429</v>
      </c>
      <c r="H862" s="316" t="s">
        <v>323</v>
      </c>
      <c r="I862" s="316" t="s">
        <v>341</v>
      </c>
      <c r="J862" s="316" t="s">
        <v>260</v>
      </c>
      <c r="K862" s="36">
        <v>2</v>
      </c>
      <c r="L862" s="317">
        <v>9.0910002589225769E-2</v>
      </c>
      <c r="M862" s="317"/>
      <c r="N862" s="36">
        <v>25</v>
      </c>
      <c r="O862" s="317">
        <v>6.3450001180171967E-2</v>
      </c>
      <c r="P862" s="317"/>
      <c r="Q862" s="36">
        <v>263</v>
      </c>
      <c r="R862" s="317">
        <v>2.6370000094175339E-2</v>
      </c>
      <c r="S862" s="317"/>
      <c r="T862" t="s">
        <v>380</v>
      </c>
      <c r="BA862" s="395">
        <v>1</v>
      </c>
      <c r="BB862" s="396" t="s">
        <v>861</v>
      </c>
      <c r="BC862" t="str">
        <f t="shared" si="116"/>
        <v>RJR</v>
      </c>
      <c r="BD862" t="str">
        <f t="shared" si="117"/>
        <v>NAoMe_initial_ch_score_2cap</v>
      </c>
      <c r="BE862" s="397" t="s">
        <v>862</v>
      </c>
      <c r="BF862" t="str">
        <f t="shared" si="118"/>
        <v>Unknown</v>
      </c>
      <c r="BG862">
        <f t="shared" si="119"/>
        <v>2</v>
      </c>
      <c r="BH862" s="398">
        <f t="shared" si="120"/>
        <v>9.0910002589225769E-2</v>
      </c>
      <c r="BO862" s="33"/>
    </row>
    <row r="863" spans="1:67">
      <c r="A863" s="316" t="s">
        <v>27</v>
      </c>
      <c r="B863" t="s">
        <v>380</v>
      </c>
      <c r="C863" t="s">
        <v>910</v>
      </c>
      <c r="D863" t="s">
        <v>314</v>
      </c>
      <c r="E863" s="316" t="s">
        <v>55</v>
      </c>
      <c r="F863" s="316" t="s">
        <v>263</v>
      </c>
      <c r="G863" s="316" t="s">
        <v>429</v>
      </c>
      <c r="H863" s="316" t="s">
        <v>323</v>
      </c>
      <c r="I863" s="316" t="s">
        <v>309</v>
      </c>
      <c r="J863" s="316" t="s">
        <v>289</v>
      </c>
      <c r="K863" s="36">
        <v>8</v>
      </c>
      <c r="L863" s="317">
        <v>0.36364001035690308</v>
      </c>
      <c r="M863" s="317"/>
      <c r="N863" s="36">
        <v>138</v>
      </c>
      <c r="O863" s="317">
        <v>0.3502500057220459</v>
      </c>
      <c r="P863" s="317"/>
      <c r="Q863" s="36">
        <v>3283</v>
      </c>
      <c r="R863" s="317">
        <v>0.3292199969291687</v>
      </c>
      <c r="S863" s="317"/>
      <c r="T863" t="s">
        <v>380</v>
      </c>
      <c r="BA863" s="395">
        <v>1</v>
      </c>
      <c r="BB863" s="396" t="s">
        <v>861</v>
      </c>
      <c r="BC863" t="str">
        <f t="shared" si="116"/>
        <v>RJR</v>
      </c>
      <c r="BD863" t="str">
        <f t="shared" si="117"/>
        <v>NAoMe_initial_diagnosis_year</v>
      </c>
      <c r="BE863" s="397" t="s">
        <v>862</v>
      </c>
      <c r="BF863" t="str">
        <f t="shared" si="118"/>
        <v>2021</v>
      </c>
      <c r="BG863">
        <f t="shared" si="119"/>
        <v>8</v>
      </c>
      <c r="BH863" s="398">
        <f t="shared" si="120"/>
        <v>0.36364001035690308</v>
      </c>
      <c r="BO863" s="33"/>
    </row>
    <row r="864" spans="1:67">
      <c r="A864" s="316" t="s">
        <v>27</v>
      </c>
      <c r="B864" t="s">
        <v>380</v>
      </c>
      <c r="C864" t="s">
        <v>910</v>
      </c>
      <c r="D864" t="s">
        <v>314</v>
      </c>
      <c r="E864" s="316" t="s">
        <v>55</v>
      </c>
      <c r="F864" s="316" t="s">
        <v>263</v>
      </c>
      <c r="G864" s="316" t="s">
        <v>429</v>
      </c>
      <c r="H864" s="316" t="s">
        <v>323</v>
      </c>
      <c r="I864" s="316" t="s">
        <v>309</v>
      </c>
      <c r="J864" s="316" t="s">
        <v>816</v>
      </c>
      <c r="K864" s="36">
        <v>2</v>
      </c>
      <c r="L864" s="317">
        <v>9.0910002589225769E-2</v>
      </c>
      <c r="M864" s="317"/>
      <c r="N864" s="36">
        <v>114</v>
      </c>
      <c r="O864" s="317">
        <v>0.28933998942375178</v>
      </c>
      <c r="P864" s="317"/>
      <c r="Q864" s="36">
        <v>3315</v>
      </c>
      <c r="R864" s="317">
        <v>0.33243000507354742</v>
      </c>
      <c r="S864" s="317"/>
      <c r="T864" t="s">
        <v>380</v>
      </c>
      <c r="BA864" s="395">
        <v>1</v>
      </c>
      <c r="BB864" s="396" t="s">
        <v>861</v>
      </c>
      <c r="BC864" t="str">
        <f t="shared" si="116"/>
        <v>RJR</v>
      </c>
      <c r="BD864" t="str">
        <f t="shared" si="117"/>
        <v>NAoMe_initial_diagnosis_year</v>
      </c>
      <c r="BE864" s="397" t="s">
        <v>862</v>
      </c>
      <c r="BF864" t="str">
        <f t="shared" si="118"/>
        <v>2022</v>
      </c>
      <c r="BG864">
        <f t="shared" si="119"/>
        <v>2</v>
      </c>
      <c r="BH864" s="398">
        <f t="shared" si="120"/>
        <v>9.0910002589225769E-2</v>
      </c>
      <c r="BO864" s="33"/>
    </row>
    <row r="865" spans="1:67">
      <c r="A865" s="316" t="s">
        <v>27</v>
      </c>
      <c r="B865" t="s">
        <v>380</v>
      </c>
      <c r="C865" t="s">
        <v>910</v>
      </c>
      <c r="D865" t="s">
        <v>314</v>
      </c>
      <c r="E865" s="316" t="s">
        <v>55</v>
      </c>
      <c r="F865" s="316" t="s">
        <v>263</v>
      </c>
      <c r="G865" s="316" t="s">
        <v>429</v>
      </c>
      <c r="H865" s="316" t="s">
        <v>323</v>
      </c>
      <c r="I865" s="316" t="s">
        <v>309</v>
      </c>
      <c r="J865" s="316" t="s">
        <v>946</v>
      </c>
      <c r="K865" s="36">
        <v>12</v>
      </c>
      <c r="L865" s="317">
        <v>0.54544997215270996</v>
      </c>
      <c r="M865" s="317"/>
      <c r="N865" s="36">
        <v>142</v>
      </c>
      <c r="O865" s="317">
        <v>0.36041000485420233</v>
      </c>
      <c r="P865" s="317"/>
      <c r="Q865" s="36">
        <v>3374</v>
      </c>
      <c r="R865" s="317">
        <v>0.33834999799728388</v>
      </c>
      <c r="S865" s="317"/>
      <c r="T865" t="s">
        <v>380</v>
      </c>
      <c r="BA865" s="395">
        <v>1</v>
      </c>
      <c r="BB865" s="396" t="s">
        <v>861</v>
      </c>
      <c r="BC865" t="str">
        <f t="shared" si="116"/>
        <v>RJR</v>
      </c>
      <c r="BD865" t="str">
        <f t="shared" si="117"/>
        <v>NAoMe_initial_diagnosis_year</v>
      </c>
      <c r="BE865" s="397" t="s">
        <v>862</v>
      </c>
      <c r="BF865" t="str">
        <f t="shared" si="118"/>
        <v>2023</v>
      </c>
      <c r="BG865">
        <f t="shared" si="119"/>
        <v>12</v>
      </c>
      <c r="BH865" s="398">
        <f t="shared" si="120"/>
        <v>0.54544997215270996</v>
      </c>
      <c r="BO865" s="33"/>
    </row>
    <row r="866" spans="1:67">
      <c r="A866" s="316" t="s">
        <v>27</v>
      </c>
      <c r="B866" t="s">
        <v>380</v>
      </c>
      <c r="C866" t="s">
        <v>910</v>
      </c>
      <c r="D866" t="s">
        <v>314</v>
      </c>
      <c r="E866" s="316" t="s">
        <v>55</v>
      </c>
      <c r="F866" s="316" t="s">
        <v>263</v>
      </c>
      <c r="G866" s="316" t="s">
        <v>429</v>
      </c>
      <c r="H866" s="316" t="s">
        <v>323</v>
      </c>
      <c r="I866" s="316" t="s">
        <v>331</v>
      </c>
      <c r="J866" s="316" t="s">
        <v>332</v>
      </c>
      <c r="K866" s="36">
        <v>0</v>
      </c>
      <c r="L866" s="317">
        <v>0</v>
      </c>
      <c r="M866" s="317">
        <v>0</v>
      </c>
      <c r="N866" s="36">
        <v>9</v>
      </c>
      <c r="O866" s="317">
        <v>2.284000068902969E-2</v>
      </c>
      <c r="P866" s="317">
        <v>2.6240000501275059E-2</v>
      </c>
      <c r="Q866" s="36">
        <v>434</v>
      </c>
      <c r="R866" s="317">
        <v>4.3519999831914902E-2</v>
      </c>
      <c r="S866" s="317">
        <v>5.2159998565912247E-2</v>
      </c>
      <c r="T866" t="s">
        <v>380</v>
      </c>
      <c r="BA866" s="395">
        <v>1</v>
      </c>
      <c r="BB866" s="396" t="s">
        <v>861</v>
      </c>
      <c r="BC866" t="str">
        <f t="shared" si="116"/>
        <v>RJR</v>
      </c>
      <c r="BD866" t="str">
        <f t="shared" si="117"/>
        <v>NAoMe_initial_disease_group</v>
      </c>
      <c r="BE866" s="397" t="s">
        <v>862</v>
      </c>
      <c r="BF866" t="str">
        <f t="shared" si="118"/>
        <v>Advanced M0</v>
      </c>
      <c r="BG866">
        <f t="shared" si="119"/>
        <v>0</v>
      </c>
      <c r="BH866" s="398">
        <f t="shared" si="120"/>
        <v>0</v>
      </c>
      <c r="BO866" s="33"/>
    </row>
    <row r="867" spans="1:67">
      <c r="A867" s="316" t="s">
        <v>27</v>
      </c>
      <c r="B867" t="s">
        <v>380</v>
      </c>
      <c r="C867" t="s">
        <v>910</v>
      </c>
      <c r="D867" t="s">
        <v>314</v>
      </c>
      <c r="E867" s="316" t="s">
        <v>55</v>
      </c>
      <c r="F867" s="316" t="s">
        <v>263</v>
      </c>
      <c r="G867" s="316" t="s">
        <v>429</v>
      </c>
      <c r="H867" s="316" t="s">
        <v>323</v>
      </c>
      <c r="I867" s="316" t="s">
        <v>331</v>
      </c>
      <c r="J867" s="316" t="s">
        <v>333</v>
      </c>
      <c r="K867" s="36">
        <v>13</v>
      </c>
      <c r="L867" s="317">
        <v>0.59091001749038696</v>
      </c>
      <c r="M867" s="317">
        <v>0.61905002593994141</v>
      </c>
      <c r="N867" s="36">
        <v>275</v>
      </c>
      <c r="O867" s="317">
        <v>0.69796997308731079</v>
      </c>
      <c r="P867" s="317">
        <v>0.80175000429153442</v>
      </c>
      <c r="Q867" s="36">
        <v>6159</v>
      </c>
      <c r="R867" s="317">
        <v>0.6176300048828125</v>
      </c>
      <c r="S867" s="317">
        <v>0.74026000499725342</v>
      </c>
      <c r="T867" t="s">
        <v>380</v>
      </c>
      <c r="BA867" s="395">
        <v>1</v>
      </c>
      <c r="BB867" s="396" t="s">
        <v>861</v>
      </c>
      <c r="BC867" t="str">
        <f t="shared" si="116"/>
        <v>RJR</v>
      </c>
      <c r="BD867" t="str">
        <f t="shared" si="117"/>
        <v>NAoMe_initial_disease_group</v>
      </c>
      <c r="BE867" s="397" t="s">
        <v>862</v>
      </c>
      <c r="BF867" t="str">
        <f t="shared" si="118"/>
        <v>Advanced M1</v>
      </c>
      <c r="BG867">
        <f t="shared" si="119"/>
        <v>13</v>
      </c>
      <c r="BH867" s="398">
        <f t="shared" si="120"/>
        <v>0.59091001749038696</v>
      </c>
      <c r="BO867" s="33"/>
    </row>
    <row r="868" spans="1:67">
      <c r="A868" s="316" t="s">
        <v>27</v>
      </c>
      <c r="B868" t="s">
        <v>380</v>
      </c>
      <c r="C868" t="s">
        <v>910</v>
      </c>
      <c r="D868" t="s">
        <v>314</v>
      </c>
      <c r="E868" s="316" t="s">
        <v>55</v>
      </c>
      <c r="F868" s="316" t="s">
        <v>263</v>
      </c>
      <c r="G868" s="316" t="s">
        <v>429</v>
      </c>
      <c r="H868" s="316" t="s">
        <v>323</v>
      </c>
      <c r="I868" s="316" t="s">
        <v>331</v>
      </c>
      <c r="J868" s="316" t="s">
        <v>334</v>
      </c>
      <c r="K868" s="36">
        <v>0</v>
      </c>
      <c r="L868" s="317">
        <v>0</v>
      </c>
      <c r="M868" s="317">
        <v>0</v>
      </c>
      <c r="N868" s="36">
        <v>2</v>
      </c>
      <c r="O868" s="317">
        <v>5.0800000317394733E-3</v>
      </c>
      <c r="P868" s="317">
        <v>5.8300001546740532E-3</v>
      </c>
      <c r="Q868" s="36">
        <v>64</v>
      </c>
      <c r="R868" s="317">
        <v>6.4199999906122676E-3</v>
      </c>
      <c r="S868" s="317">
        <v>7.689999882131815E-3</v>
      </c>
      <c r="T868" t="s">
        <v>380</v>
      </c>
      <c r="BA868" s="395">
        <v>1</v>
      </c>
      <c r="BB868" s="396" t="s">
        <v>861</v>
      </c>
      <c r="BC868" t="str">
        <f t="shared" si="116"/>
        <v>RJR</v>
      </c>
      <c r="BD868" t="str">
        <f t="shared" si="117"/>
        <v>NAoMe_initial_disease_group</v>
      </c>
      <c r="BE868" s="397" t="s">
        <v>862</v>
      </c>
      <c r="BF868" t="str">
        <f t="shared" si="118"/>
        <v>DCIS</v>
      </c>
      <c r="BG868">
        <f t="shared" si="119"/>
        <v>0</v>
      </c>
      <c r="BH868" s="398">
        <f t="shared" si="120"/>
        <v>0</v>
      </c>
      <c r="BO868" s="33"/>
    </row>
    <row r="869" spans="1:67">
      <c r="A869" s="316" t="s">
        <v>27</v>
      </c>
      <c r="B869" t="s">
        <v>380</v>
      </c>
      <c r="C869" t="s">
        <v>910</v>
      </c>
      <c r="D869" t="s">
        <v>314</v>
      </c>
      <c r="E869" s="316" t="s">
        <v>55</v>
      </c>
      <c r="F869" s="316" t="s">
        <v>263</v>
      </c>
      <c r="G869" s="316" t="s">
        <v>429</v>
      </c>
      <c r="H869" s="316" t="s">
        <v>323</v>
      </c>
      <c r="I869" s="316" t="s">
        <v>331</v>
      </c>
      <c r="J869" s="316" t="s">
        <v>335</v>
      </c>
      <c r="K869" s="36">
        <v>8</v>
      </c>
      <c r="L869" s="317">
        <v>0.36364001035690308</v>
      </c>
      <c r="M869" s="317">
        <v>0.38095000386238098</v>
      </c>
      <c r="N869" s="36">
        <v>57</v>
      </c>
      <c r="O869" s="317">
        <v>0.14466999471187589</v>
      </c>
      <c r="P869" s="317">
        <v>0.16617999970912931</v>
      </c>
      <c r="Q869" s="36">
        <v>1663</v>
      </c>
      <c r="R869" s="317">
        <v>0.16676999628543851</v>
      </c>
      <c r="S869" s="317">
        <v>0.19988000392913821</v>
      </c>
      <c r="T869" t="s">
        <v>380</v>
      </c>
      <c r="BA869" s="395">
        <v>1</v>
      </c>
      <c r="BB869" s="396" t="s">
        <v>861</v>
      </c>
      <c r="BC869" t="str">
        <f t="shared" si="116"/>
        <v>RJR</v>
      </c>
      <c r="BD869" t="str">
        <f t="shared" si="117"/>
        <v>NAoMe_initial_disease_group</v>
      </c>
      <c r="BE869" s="397" t="s">
        <v>862</v>
      </c>
      <c r="BF869" t="str">
        <f t="shared" si="118"/>
        <v>Early invasive</v>
      </c>
      <c r="BG869">
        <f t="shared" si="119"/>
        <v>8</v>
      </c>
      <c r="BH869" s="398">
        <f t="shared" si="120"/>
        <v>0.36364001035690308</v>
      </c>
      <c r="BO869" s="33"/>
    </row>
    <row r="870" spans="1:67">
      <c r="A870" s="316" t="s">
        <v>27</v>
      </c>
      <c r="B870" t="s">
        <v>380</v>
      </c>
      <c r="C870" t="s">
        <v>910</v>
      </c>
      <c r="D870" t="s">
        <v>314</v>
      </c>
      <c r="E870" s="316" t="s">
        <v>55</v>
      </c>
      <c r="F870" s="316" t="s">
        <v>263</v>
      </c>
      <c r="G870" s="316" t="s">
        <v>429</v>
      </c>
      <c r="H870" s="316" t="s">
        <v>323</v>
      </c>
      <c r="I870" s="316" t="s">
        <v>331</v>
      </c>
      <c r="J870" s="316" t="s">
        <v>337</v>
      </c>
      <c r="K870" s="36">
        <v>1</v>
      </c>
      <c r="L870" s="317">
        <v>4.544999822974205E-2</v>
      </c>
      <c r="M870" s="317"/>
      <c r="N870" s="36">
        <v>51</v>
      </c>
      <c r="O870" s="317">
        <v>0.1294399946928024</v>
      </c>
      <c r="P870" s="317"/>
      <c r="Q870" s="36">
        <v>1652</v>
      </c>
      <c r="R870" s="317">
        <v>0.1656599938869476</v>
      </c>
      <c r="S870" s="317"/>
      <c r="T870" t="s">
        <v>380</v>
      </c>
      <c r="BA870" s="395">
        <v>1</v>
      </c>
      <c r="BB870" s="396" t="s">
        <v>861</v>
      </c>
      <c r="BC870" t="str">
        <f t="shared" si="116"/>
        <v>RJR</v>
      </c>
      <c r="BD870" t="str">
        <f t="shared" si="117"/>
        <v>NAoMe_initial_disease_group</v>
      </c>
      <c r="BE870" s="397" t="s">
        <v>862</v>
      </c>
      <c r="BF870" t="str">
        <f t="shared" si="118"/>
        <v>Unknown stage</v>
      </c>
      <c r="BG870">
        <f t="shared" si="119"/>
        <v>1</v>
      </c>
      <c r="BH870" s="398">
        <f t="shared" si="120"/>
        <v>4.544999822974205E-2</v>
      </c>
      <c r="BO870" s="33"/>
    </row>
    <row r="871" spans="1:67">
      <c r="A871" s="316" t="s">
        <v>27</v>
      </c>
      <c r="B871" t="s">
        <v>380</v>
      </c>
      <c r="C871" t="s">
        <v>910</v>
      </c>
      <c r="D871" t="s">
        <v>314</v>
      </c>
      <c r="E871" s="316" t="s">
        <v>55</v>
      </c>
      <c r="F871" s="316" t="s">
        <v>263</v>
      </c>
      <c r="G871" s="316" t="s">
        <v>429</v>
      </c>
      <c r="H871" s="316" t="s">
        <v>323</v>
      </c>
      <c r="I871" s="316" t="s">
        <v>656</v>
      </c>
      <c r="J871" s="316" t="s">
        <v>286</v>
      </c>
      <c r="K871" s="36">
        <v>0</v>
      </c>
      <c r="L871" s="317">
        <v>0</v>
      </c>
      <c r="M871" s="317">
        <v>0</v>
      </c>
      <c r="N871" s="36">
        <v>2</v>
      </c>
      <c r="O871" s="317">
        <v>5.0800000317394733E-3</v>
      </c>
      <c r="P871" s="317">
        <v>5.2100000903010368E-3</v>
      </c>
      <c r="Q871" s="36">
        <v>492</v>
      </c>
      <c r="R871" s="317">
        <v>4.9339998513460159E-2</v>
      </c>
      <c r="S871" s="317">
        <v>5.1920000463724143E-2</v>
      </c>
      <c r="T871" t="s">
        <v>380</v>
      </c>
      <c r="BA871" s="395">
        <v>1</v>
      </c>
      <c r="BB871" s="396" t="s">
        <v>861</v>
      </c>
      <c r="BC871" t="str">
        <f t="shared" si="116"/>
        <v>RJR</v>
      </c>
      <c r="BD871" t="str">
        <f t="shared" si="117"/>
        <v>NAoMe_initial_ethnicity_grp</v>
      </c>
      <c r="BE871" s="397" t="s">
        <v>862</v>
      </c>
      <c r="BF871" t="str">
        <f t="shared" si="118"/>
        <v>Asian or Asian British</v>
      </c>
      <c r="BG871">
        <f t="shared" si="119"/>
        <v>0</v>
      </c>
      <c r="BH871" s="398">
        <f t="shared" si="120"/>
        <v>0</v>
      </c>
      <c r="BO871" s="33"/>
    </row>
    <row r="872" spans="1:67">
      <c r="A872" s="316" t="s">
        <v>27</v>
      </c>
      <c r="B872" t="s">
        <v>380</v>
      </c>
      <c r="C872" t="s">
        <v>910</v>
      </c>
      <c r="D872" t="s">
        <v>314</v>
      </c>
      <c r="E872" s="316" t="s">
        <v>55</v>
      </c>
      <c r="F872" s="316" t="s">
        <v>263</v>
      </c>
      <c r="G872" s="316" t="s">
        <v>429</v>
      </c>
      <c r="H872" s="316" t="s">
        <v>323</v>
      </c>
      <c r="I872" s="316" t="s">
        <v>656</v>
      </c>
      <c r="J872" s="316" t="s">
        <v>287</v>
      </c>
      <c r="K872" s="36">
        <v>2</v>
      </c>
      <c r="L872" s="317">
        <v>9.0910002589225769E-2</v>
      </c>
      <c r="M872" s="317">
        <v>9.0910002589225769E-2</v>
      </c>
      <c r="N872" s="36">
        <v>11</v>
      </c>
      <c r="O872" s="317">
        <v>2.792000025510788E-2</v>
      </c>
      <c r="P872" s="317">
        <v>2.8650000691413879E-2</v>
      </c>
      <c r="Q872" s="36">
        <v>403</v>
      </c>
      <c r="R872" s="317">
        <v>4.0410000830888748E-2</v>
      </c>
      <c r="S872" s="317">
        <v>4.2520001530647278E-2</v>
      </c>
      <c r="T872" t="s">
        <v>380</v>
      </c>
      <c r="BA872" s="395">
        <v>1</v>
      </c>
      <c r="BB872" s="396" t="s">
        <v>861</v>
      </c>
      <c r="BC872" t="str">
        <f t="shared" si="116"/>
        <v>RJR</v>
      </c>
      <c r="BD872" t="str">
        <f t="shared" si="117"/>
        <v>NAoMe_initial_ethnicity_grp</v>
      </c>
      <c r="BE872" s="397" t="s">
        <v>862</v>
      </c>
      <c r="BF872" t="str">
        <f t="shared" si="118"/>
        <v>Black or Black British</v>
      </c>
      <c r="BG872">
        <f t="shared" si="119"/>
        <v>2</v>
      </c>
      <c r="BH872" s="398">
        <f t="shared" si="120"/>
        <v>9.0910002589225769E-2</v>
      </c>
      <c r="BO872" s="33"/>
    </row>
    <row r="873" spans="1:67">
      <c r="A873" s="316" t="s">
        <v>27</v>
      </c>
      <c r="B873" t="s">
        <v>380</v>
      </c>
      <c r="C873" t="s">
        <v>910</v>
      </c>
      <c r="D873" t="s">
        <v>314</v>
      </c>
      <c r="E873" s="316" t="s">
        <v>55</v>
      </c>
      <c r="F873" s="316" t="s">
        <v>263</v>
      </c>
      <c r="G873" s="316" t="s">
        <v>429</v>
      </c>
      <c r="H873" s="316" t="s">
        <v>323</v>
      </c>
      <c r="I873" s="316" t="s">
        <v>656</v>
      </c>
      <c r="J873" s="316" t="s">
        <v>259</v>
      </c>
      <c r="K873" s="36">
        <v>2</v>
      </c>
      <c r="L873" s="317">
        <v>9.0910002589225769E-2</v>
      </c>
      <c r="M873" s="317">
        <v>9.0910002589225769E-2</v>
      </c>
      <c r="N873" s="36">
        <v>5</v>
      </c>
      <c r="O873" s="317">
        <v>1.269000023603439E-2</v>
      </c>
      <c r="P873" s="317">
        <v>1.3020000420510771E-2</v>
      </c>
      <c r="Q873" s="36">
        <v>98</v>
      </c>
      <c r="R873" s="317">
        <v>9.8299998790025711E-3</v>
      </c>
      <c r="S873" s="317">
        <v>1.0339999571442601E-2</v>
      </c>
      <c r="T873" t="s">
        <v>380</v>
      </c>
      <c r="BA873" s="395">
        <v>1</v>
      </c>
      <c r="BB873" s="396" t="s">
        <v>861</v>
      </c>
      <c r="BC873" t="str">
        <f t="shared" si="116"/>
        <v>RJR</v>
      </c>
      <c r="BD873" t="str">
        <f t="shared" si="117"/>
        <v>NAoMe_initial_ethnicity_grp</v>
      </c>
      <c r="BE873" s="397" t="s">
        <v>862</v>
      </c>
      <c r="BF873" t="str">
        <f t="shared" si="118"/>
        <v>Mixed</v>
      </c>
      <c r="BG873">
        <f t="shared" si="119"/>
        <v>2</v>
      </c>
      <c r="BH873" s="398">
        <f t="shared" si="120"/>
        <v>9.0910002589225769E-2</v>
      </c>
      <c r="BO873" s="33"/>
    </row>
    <row r="874" spans="1:67">
      <c r="A874" s="316" t="s">
        <v>27</v>
      </c>
      <c r="B874" t="s">
        <v>380</v>
      </c>
      <c r="C874" t="s">
        <v>910</v>
      </c>
      <c r="D874" t="s">
        <v>314</v>
      </c>
      <c r="E874" s="316" t="s">
        <v>55</v>
      </c>
      <c r="F874" s="316" t="s">
        <v>263</v>
      </c>
      <c r="G874" s="316" t="s">
        <v>429</v>
      </c>
      <c r="H874" s="316" t="s">
        <v>323</v>
      </c>
      <c r="I874" s="316" t="s">
        <v>656</v>
      </c>
      <c r="J874" s="316" t="s">
        <v>288</v>
      </c>
      <c r="K874" s="36">
        <v>0</v>
      </c>
      <c r="L874" s="317">
        <v>0</v>
      </c>
      <c r="M874" s="317">
        <v>0</v>
      </c>
      <c r="N874" s="36">
        <v>2</v>
      </c>
      <c r="O874" s="317">
        <v>5.0800000317394733E-3</v>
      </c>
      <c r="P874" s="317">
        <v>5.2100000903010368E-3</v>
      </c>
      <c r="Q874" s="36">
        <v>246</v>
      </c>
      <c r="R874" s="317">
        <v>2.466999925673008E-2</v>
      </c>
      <c r="S874" s="317">
        <v>2.5960000231862072E-2</v>
      </c>
      <c r="T874" t="s">
        <v>380</v>
      </c>
      <c r="BA874" s="395">
        <v>1</v>
      </c>
      <c r="BB874" s="396" t="s">
        <v>861</v>
      </c>
      <c r="BC874" t="str">
        <f t="shared" si="116"/>
        <v>RJR</v>
      </c>
      <c r="BD874" t="str">
        <f t="shared" si="117"/>
        <v>NAoMe_initial_ethnicity_grp</v>
      </c>
      <c r="BE874" s="397" t="s">
        <v>862</v>
      </c>
      <c r="BF874" t="str">
        <f t="shared" si="118"/>
        <v>Other Ethnic Group</v>
      </c>
      <c r="BG874">
        <f t="shared" si="119"/>
        <v>0</v>
      </c>
      <c r="BH874" s="398">
        <f t="shared" si="120"/>
        <v>0</v>
      </c>
      <c r="BO874" s="33"/>
    </row>
    <row r="875" spans="1:67">
      <c r="A875" s="316" t="s">
        <v>27</v>
      </c>
      <c r="B875" t="s">
        <v>380</v>
      </c>
      <c r="C875" t="s">
        <v>910</v>
      </c>
      <c r="D875" t="s">
        <v>314</v>
      </c>
      <c r="E875" s="316" t="s">
        <v>55</v>
      </c>
      <c r="F875" s="316" t="s">
        <v>263</v>
      </c>
      <c r="G875" s="316" t="s">
        <v>429</v>
      </c>
      <c r="H875" s="316" t="s">
        <v>323</v>
      </c>
      <c r="I875" s="316" t="s">
        <v>656</v>
      </c>
      <c r="J875" s="316" t="s">
        <v>260</v>
      </c>
      <c r="K875" s="36">
        <v>0</v>
      </c>
      <c r="L875" s="317">
        <v>0</v>
      </c>
      <c r="M875" s="317"/>
      <c r="N875" s="36">
        <v>10</v>
      </c>
      <c r="O875" s="317">
        <v>2.538000047206879E-2</v>
      </c>
      <c r="P875" s="317"/>
      <c r="Q875" s="36">
        <v>495</v>
      </c>
      <c r="R875" s="317">
        <v>4.9639999866485603E-2</v>
      </c>
      <c r="S875" s="317"/>
      <c r="T875" t="s">
        <v>380</v>
      </c>
      <c r="BA875" s="395">
        <v>1</v>
      </c>
      <c r="BB875" s="396" t="s">
        <v>861</v>
      </c>
      <c r="BC875" t="str">
        <f t="shared" si="116"/>
        <v>RJR</v>
      </c>
      <c r="BD875" t="str">
        <f t="shared" si="117"/>
        <v>NAoMe_initial_ethnicity_grp</v>
      </c>
      <c r="BE875" s="397" t="s">
        <v>862</v>
      </c>
      <c r="BF875" t="str">
        <f t="shared" si="118"/>
        <v>Unknown</v>
      </c>
      <c r="BG875">
        <f t="shared" si="119"/>
        <v>0</v>
      </c>
      <c r="BH875" s="398">
        <f t="shared" si="120"/>
        <v>0</v>
      </c>
      <c r="BO875" s="33"/>
    </row>
    <row r="876" spans="1:67">
      <c r="A876" s="316" t="s">
        <v>27</v>
      </c>
      <c r="B876" t="s">
        <v>380</v>
      </c>
      <c r="C876" t="s">
        <v>910</v>
      </c>
      <c r="D876" t="s">
        <v>314</v>
      </c>
      <c r="E876" s="316" t="s">
        <v>55</v>
      </c>
      <c r="F876" s="316" t="s">
        <v>263</v>
      </c>
      <c r="G876" s="316" t="s">
        <v>429</v>
      </c>
      <c r="H876" s="316" t="s">
        <v>323</v>
      </c>
      <c r="I876" s="316" t="s">
        <v>656</v>
      </c>
      <c r="J876" s="316" t="s">
        <v>258</v>
      </c>
      <c r="K876" s="36">
        <v>18</v>
      </c>
      <c r="L876" s="317">
        <v>0.81818002462387085</v>
      </c>
      <c r="M876" s="317">
        <v>0.81818002462387085</v>
      </c>
      <c r="N876" s="36">
        <v>364</v>
      </c>
      <c r="O876" s="317">
        <v>0.92386001348495483</v>
      </c>
      <c r="P876" s="317">
        <v>0.94792002439498901</v>
      </c>
      <c r="Q876" s="36">
        <v>8238</v>
      </c>
      <c r="R876" s="317">
        <v>0.82611000537872314</v>
      </c>
      <c r="S876" s="317">
        <v>0.86926001310348511</v>
      </c>
      <c r="T876" t="s">
        <v>380</v>
      </c>
      <c r="BA876" s="395">
        <v>1</v>
      </c>
      <c r="BB876" s="396" t="s">
        <v>861</v>
      </c>
      <c r="BC876" t="str">
        <f t="shared" si="116"/>
        <v>RJR</v>
      </c>
      <c r="BD876" t="str">
        <f t="shared" si="117"/>
        <v>NAoMe_initial_ethnicity_grp</v>
      </c>
      <c r="BE876" s="397" t="s">
        <v>862</v>
      </c>
      <c r="BF876" t="str">
        <f t="shared" si="118"/>
        <v>White</v>
      </c>
      <c r="BG876">
        <f t="shared" si="119"/>
        <v>18</v>
      </c>
      <c r="BH876" s="398">
        <f t="shared" si="120"/>
        <v>0.81818002462387085</v>
      </c>
      <c r="BO876" s="33"/>
    </row>
    <row r="877" spans="1:67">
      <c r="A877" s="316" t="s">
        <v>27</v>
      </c>
      <c r="B877" t="s">
        <v>380</v>
      </c>
      <c r="C877" t="s">
        <v>910</v>
      </c>
      <c r="D877" t="s">
        <v>314</v>
      </c>
      <c r="E877" s="316" t="s">
        <v>55</v>
      </c>
      <c r="F877" s="316" t="s">
        <v>263</v>
      </c>
      <c r="G877" s="316" t="s">
        <v>429</v>
      </c>
      <c r="H877" s="316" t="s">
        <v>323</v>
      </c>
      <c r="I877" s="316" t="s">
        <v>657</v>
      </c>
      <c r="J877" s="316" t="s">
        <v>817</v>
      </c>
      <c r="K877" s="36">
        <v>20</v>
      </c>
      <c r="L877" s="317">
        <v>0.90908998250961304</v>
      </c>
      <c r="M877" s="317"/>
      <c r="N877" s="36">
        <v>379</v>
      </c>
      <c r="O877" s="317">
        <v>0.96192997694015503</v>
      </c>
      <c r="P877" s="317"/>
      <c r="Q877" s="36">
        <v>9359</v>
      </c>
      <c r="R877" s="317">
        <v>0.93853002786636353</v>
      </c>
      <c r="S877" s="317"/>
      <c r="T877" t="s">
        <v>380</v>
      </c>
      <c r="BA877" s="395">
        <v>1</v>
      </c>
      <c r="BB877" s="396" t="s">
        <v>861</v>
      </c>
      <c r="BC877" t="str">
        <f t="shared" si="116"/>
        <v>RJR</v>
      </c>
      <c r="BD877" t="str">
        <f t="shared" si="117"/>
        <v>NAoMe_initial_final_route</v>
      </c>
      <c r="BE877" s="397" t="s">
        <v>862</v>
      </c>
      <c r="BF877" t="str">
        <f t="shared" si="118"/>
        <v>Not screened</v>
      </c>
      <c r="BG877">
        <f t="shared" si="119"/>
        <v>20</v>
      </c>
      <c r="BH877" s="398">
        <f t="shared" si="120"/>
        <v>0.90908998250961304</v>
      </c>
      <c r="BO877" s="33"/>
    </row>
    <row r="878" spans="1:67">
      <c r="A878" s="316" t="s">
        <v>27</v>
      </c>
      <c r="B878" t="s">
        <v>380</v>
      </c>
      <c r="C878" t="s">
        <v>910</v>
      </c>
      <c r="D878" t="s">
        <v>314</v>
      </c>
      <c r="E878" s="316" t="s">
        <v>55</v>
      </c>
      <c r="F878" s="316" t="s">
        <v>263</v>
      </c>
      <c r="G878" s="316" t="s">
        <v>429</v>
      </c>
      <c r="H878" s="316" t="s">
        <v>323</v>
      </c>
      <c r="I878" s="316" t="s">
        <v>657</v>
      </c>
      <c r="J878" s="316" t="s">
        <v>352</v>
      </c>
      <c r="K878" s="36">
        <v>2</v>
      </c>
      <c r="L878" s="317">
        <v>9.0910002589225769E-2</v>
      </c>
      <c r="M878" s="317"/>
      <c r="N878" s="36">
        <v>15</v>
      </c>
      <c r="O878" s="317">
        <v>3.807000070810318E-2</v>
      </c>
      <c r="P878" s="317"/>
      <c r="Q878" s="36">
        <v>613</v>
      </c>
      <c r="R878" s="317">
        <v>6.1469998210668557E-2</v>
      </c>
      <c r="S878" s="317"/>
      <c r="T878" t="s">
        <v>380</v>
      </c>
      <c r="BA878" s="395">
        <v>1</v>
      </c>
      <c r="BB878" s="396" t="s">
        <v>861</v>
      </c>
      <c r="BC878" t="str">
        <f t="shared" si="116"/>
        <v>RJR</v>
      </c>
      <c r="BD878" t="str">
        <f t="shared" si="117"/>
        <v>NAoMe_initial_final_route</v>
      </c>
      <c r="BE878" s="397" t="s">
        <v>862</v>
      </c>
      <c r="BF878" t="str">
        <f t="shared" si="118"/>
        <v>Screening</v>
      </c>
      <c r="BG878">
        <f t="shared" si="119"/>
        <v>2</v>
      </c>
      <c r="BH878" s="398">
        <f t="shared" si="120"/>
        <v>9.0910002589225769E-2</v>
      </c>
      <c r="BO878" s="33"/>
    </row>
    <row r="879" spans="1:67">
      <c r="A879" s="316" t="s">
        <v>27</v>
      </c>
      <c r="B879" t="s">
        <v>380</v>
      </c>
      <c r="C879" t="s">
        <v>910</v>
      </c>
      <c r="D879" t="s">
        <v>314</v>
      </c>
      <c r="E879" s="316" t="s">
        <v>55</v>
      </c>
      <c r="F879" s="316" t="s">
        <v>263</v>
      </c>
      <c r="G879" s="316" t="s">
        <v>429</v>
      </c>
      <c r="H879" s="316" t="s">
        <v>323</v>
      </c>
      <c r="I879" s="316" t="s">
        <v>303</v>
      </c>
      <c r="J879" s="316" t="s">
        <v>308</v>
      </c>
      <c r="K879" s="36">
        <v>1</v>
      </c>
      <c r="L879" s="317">
        <v>4.544999822974205E-2</v>
      </c>
      <c r="M879" s="317"/>
      <c r="N879" s="36">
        <v>51</v>
      </c>
      <c r="O879" s="317">
        <v>0.1294399946928024</v>
      </c>
      <c r="P879" s="317"/>
      <c r="Q879" s="36">
        <v>1652</v>
      </c>
      <c r="R879" s="317">
        <v>0.1656599938869476</v>
      </c>
      <c r="S879" s="317"/>
      <c r="T879" t="s">
        <v>380</v>
      </c>
      <c r="BA879" s="395">
        <v>1</v>
      </c>
      <c r="BB879" s="396" t="s">
        <v>861</v>
      </c>
      <c r="BC879" t="str">
        <f t="shared" si="116"/>
        <v>RJR</v>
      </c>
      <c r="BD879" t="str">
        <f t="shared" si="117"/>
        <v>NAoMe_initial_final_stage_tum</v>
      </c>
      <c r="BE879" s="397" t="s">
        <v>862</v>
      </c>
      <c r="BF879" t="str">
        <f t="shared" si="118"/>
        <v>Not staged/Unstated</v>
      </c>
      <c r="BG879">
        <f t="shared" si="119"/>
        <v>1</v>
      </c>
      <c r="BH879" s="398">
        <f t="shared" si="120"/>
        <v>4.544999822974205E-2</v>
      </c>
      <c r="BO879" s="33"/>
    </row>
    <row r="880" spans="1:67">
      <c r="A880" s="316" t="s">
        <v>27</v>
      </c>
      <c r="B880" t="s">
        <v>380</v>
      </c>
      <c r="C880" t="s">
        <v>910</v>
      </c>
      <c r="D880" t="s">
        <v>314</v>
      </c>
      <c r="E880" s="316" t="s">
        <v>55</v>
      </c>
      <c r="F880" s="316" t="s">
        <v>263</v>
      </c>
      <c r="G880" s="316" t="s">
        <v>429</v>
      </c>
      <c r="H880" s="316" t="s">
        <v>323</v>
      </c>
      <c r="I880" s="316" t="s">
        <v>303</v>
      </c>
      <c r="J880" s="316" t="s">
        <v>304</v>
      </c>
      <c r="K880" s="36">
        <v>0</v>
      </c>
      <c r="L880" s="317">
        <v>0</v>
      </c>
      <c r="M880" s="317">
        <v>0</v>
      </c>
      <c r="N880" s="36">
        <v>2</v>
      </c>
      <c r="O880" s="317">
        <v>5.0800000317394733E-3</v>
      </c>
      <c r="P880" s="317">
        <v>5.8300001546740532E-3</v>
      </c>
      <c r="Q880" s="36">
        <v>64</v>
      </c>
      <c r="R880" s="317">
        <v>6.4199999906122676E-3</v>
      </c>
      <c r="S880" s="317">
        <v>7.689999882131815E-3</v>
      </c>
      <c r="T880" t="s">
        <v>380</v>
      </c>
      <c r="BA880" s="395">
        <v>1</v>
      </c>
      <c r="BB880" s="396" t="s">
        <v>861</v>
      </c>
      <c r="BC880" t="str">
        <f t="shared" si="116"/>
        <v>RJR</v>
      </c>
      <c r="BD880" t="str">
        <f t="shared" si="117"/>
        <v>NAoMe_initial_final_stage_tum</v>
      </c>
      <c r="BE880" s="397" t="s">
        <v>862</v>
      </c>
      <c r="BF880" t="str">
        <f t="shared" si="118"/>
        <v>Stage 0</v>
      </c>
      <c r="BG880">
        <f t="shared" si="119"/>
        <v>0</v>
      </c>
      <c r="BH880" s="398">
        <f t="shared" si="120"/>
        <v>0</v>
      </c>
      <c r="BO880" s="33"/>
    </row>
    <row r="881" spans="1:67">
      <c r="A881" s="316" t="s">
        <v>27</v>
      </c>
      <c r="B881" t="s">
        <v>380</v>
      </c>
      <c r="C881" t="s">
        <v>910</v>
      </c>
      <c r="D881" t="s">
        <v>314</v>
      </c>
      <c r="E881" s="316" t="s">
        <v>55</v>
      </c>
      <c r="F881" s="316" t="s">
        <v>263</v>
      </c>
      <c r="G881" s="316" t="s">
        <v>429</v>
      </c>
      <c r="H881" s="316" t="s">
        <v>323</v>
      </c>
      <c r="I881" s="316" t="s">
        <v>303</v>
      </c>
      <c r="J881" s="316" t="s">
        <v>305</v>
      </c>
      <c r="K881" s="36">
        <v>2</v>
      </c>
      <c r="L881" s="317">
        <v>9.0910002589225769E-2</v>
      </c>
      <c r="M881" s="317">
        <v>9.5239996910095215E-2</v>
      </c>
      <c r="N881" s="36">
        <v>20</v>
      </c>
      <c r="O881" s="317">
        <v>5.0760000944137573E-2</v>
      </c>
      <c r="P881" s="317">
        <v>5.8309998363256448E-2</v>
      </c>
      <c r="Q881" s="36">
        <v>359</v>
      </c>
      <c r="R881" s="317">
        <v>3.5999998450279243E-2</v>
      </c>
      <c r="S881" s="317">
        <v>4.3150000274181373E-2</v>
      </c>
      <c r="T881" t="s">
        <v>380</v>
      </c>
      <c r="BA881" s="395">
        <v>1</v>
      </c>
      <c r="BB881" s="396" t="s">
        <v>861</v>
      </c>
      <c r="BC881" t="str">
        <f t="shared" si="116"/>
        <v>RJR</v>
      </c>
      <c r="BD881" t="str">
        <f t="shared" si="117"/>
        <v>NAoMe_initial_final_stage_tum</v>
      </c>
      <c r="BE881" s="397" t="s">
        <v>862</v>
      </c>
      <c r="BF881" t="str">
        <f t="shared" si="118"/>
        <v>Stage 1</v>
      </c>
      <c r="BG881">
        <f t="shared" si="119"/>
        <v>2</v>
      </c>
      <c r="BH881" s="398">
        <f t="shared" si="120"/>
        <v>9.0910002589225769E-2</v>
      </c>
      <c r="BO881" s="33"/>
    </row>
    <row r="882" spans="1:67">
      <c r="A882" s="316" t="s">
        <v>27</v>
      </c>
      <c r="B882" t="s">
        <v>380</v>
      </c>
      <c r="C882" t="s">
        <v>910</v>
      </c>
      <c r="D882" t="s">
        <v>314</v>
      </c>
      <c r="E882" s="316" t="s">
        <v>55</v>
      </c>
      <c r="F882" s="316" t="s">
        <v>263</v>
      </c>
      <c r="G882" s="316" t="s">
        <v>429</v>
      </c>
      <c r="H882" s="316" t="s">
        <v>323</v>
      </c>
      <c r="I882" s="316" t="s">
        <v>303</v>
      </c>
      <c r="J882" s="316" t="s">
        <v>306</v>
      </c>
      <c r="K882" s="36">
        <v>2</v>
      </c>
      <c r="L882" s="317">
        <v>9.0910002589225769E-2</v>
      </c>
      <c r="M882" s="317">
        <v>9.5239996910095215E-2</v>
      </c>
      <c r="N882" s="36">
        <v>27</v>
      </c>
      <c r="O882" s="317">
        <v>6.8530000746250153E-2</v>
      </c>
      <c r="P882" s="317">
        <v>7.8720003366470337E-2</v>
      </c>
      <c r="Q882" s="36">
        <v>996</v>
      </c>
      <c r="R882" s="317">
        <v>9.9880002439022064E-2</v>
      </c>
      <c r="S882" s="317">
        <v>0.11970999836921691</v>
      </c>
      <c r="T882" t="s">
        <v>380</v>
      </c>
      <c r="BA882" s="395">
        <v>1</v>
      </c>
      <c r="BB882" s="396" t="s">
        <v>861</v>
      </c>
      <c r="BC882" t="str">
        <f t="shared" si="116"/>
        <v>RJR</v>
      </c>
      <c r="BD882" t="str">
        <f t="shared" si="117"/>
        <v>NAoMe_initial_final_stage_tum</v>
      </c>
      <c r="BE882" s="397" t="s">
        <v>862</v>
      </c>
      <c r="BF882" t="str">
        <f t="shared" si="118"/>
        <v>Stage 2</v>
      </c>
      <c r="BG882">
        <f t="shared" si="119"/>
        <v>2</v>
      </c>
      <c r="BH882" s="398">
        <f t="shared" si="120"/>
        <v>9.0910002589225769E-2</v>
      </c>
      <c r="BO882" s="33"/>
    </row>
    <row r="883" spans="1:67">
      <c r="A883" s="316" t="s">
        <v>27</v>
      </c>
      <c r="B883" t="s">
        <v>380</v>
      </c>
      <c r="C883" t="s">
        <v>910</v>
      </c>
      <c r="D883" t="s">
        <v>314</v>
      </c>
      <c r="E883" s="316" t="s">
        <v>55</v>
      </c>
      <c r="F883" s="316" t="s">
        <v>263</v>
      </c>
      <c r="G883" s="316" t="s">
        <v>429</v>
      </c>
      <c r="H883" s="316" t="s">
        <v>323</v>
      </c>
      <c r="I883" s="316" t="s">
        <v>303</v>
      </c>
      <c r="J883" s="316" t="s">
        <v>307</v>
      </c>
      <c r="K883" s="36">
        <v>2</v>
      </c>
      <c r="L883" s="317">
        <v>9.0910002589225769E-2</v>
      </c>
      <c r="M883" s="317">
        <v>9.5239996910095215E-2</v>
      </c>
      <c r="N883" s="36">
        <v>19</v>
      </c>
      <c r="O883" s="317">
        <v>4.822000116109848E-2</v>
      </c>
      <c r="P883" s="317">
        <v>5.5390000343322747E-2</v>
      </c>
      <c r="Q883" s="36">
        <v>742</v>
      </c>
      <c r="R883" s="317">
        <v>7.4409998953342438E-2</v>
      </c>
      <c r="S883" s="317">
        <v>8.9180000126361847E-2</v>
      </c>
      <c r="T883" t="s">
        <v>380</v>
      </c>
      <c r="BA883" s="395">
        <v>1</v>
      </c>
      <c r="BB883" s="396" t="s">
        <v>861</v>
      </c>
      <c r="BC883" t="str">
        <f t="shared" si="116"/>
        <v>RJR</v>
      </c>
      <c r="BD883" t="str">
        <f t="shared" si="117"/>
        <v>NAoMe_initial_final_stage_tum</v>
      </c>
      <c r="BE883" s="397" t="s">
        <v>862</v>
      </c>
      <c r="BF883" t="str">
        <f t="shared" si="118"/>
        <v>Stage 3</v>
      </c>
      <c r="BG883">
        <f t="shared" si="119"/>
        <v>2</v>
      </c>
      <c r="BH883" s="398">
        <f t="shared" si="120"/>
        <v>9.0910002589225769E-2</v>
      </c>
      <c r="BO883" s="33"/>
    </row>
    <row r="884" spans="1:67">
      <c r="A884" s="316" t="s">
        <v>27</v>
      </c>
      <c r="B884" t="s">
        <v>380</v>
      </c>
      <c r="C884" t="s">
        <v>910</v>
      </c>
      <c r="D884" t="s">
        <v>314</v>
      </c>
      <c r="E884" s="316" t="s">
        <v>55</v>
      </c>
      <c r="F884" s="316" t="s">
        <v>263</v>
      </c>
      <c r="G884" s="316" t="s">
        <v>429</v>
      </c>
      <c r="H884" s="316" t="s">
        <v>323</v>
      </c>
      <c r="I884" s="316" t="s">
        <v>303</v>
      </c>
      <c r="J884" s="316" t="s">
        <v>336</v>
      </c>
      <c r="K884" s="36">
        <v>15</v>
      </c>
      <c r="L884" s="317">
        <v>0.68181997537612915</v>
      </c>
      <c r="M884" s="317">
        <v>0.71429002285003662</v>
      </c>
      <c r="N884" s="36">
        <v>275</v>
      </c>
      <c r="O884" s="317">
        <v>0.69796997308731079</v>
      </c>
      <c r="P884" s="317">
        <v>0.80175000429153442</v>
      </c>
      <c r="Q884" s="36">
        <v>6159</v>
      </c>
      <c r="R884" s="317">
        <v>0.6176300048828125</v>
      </c>
      <c r="S884" s="317">
        <v>0.74026000499725342</v>
      </c>
      <c r="T884" t="s">
        <v>380</v>
      </c>
      <c r="BA884" s="395">
        <v>1</v>
      </c>
      <c r="BB884" s="396" t="s">
        <v>861</v>
      </c>
      <c r="BC884" t="str">
        <f t="shared" si="116"/>
        <v>RJR</v>
      </c>
      <c r="BD884" t="str">
        <f t="shared" si="117"/>
        <v>NAoMe_initial_final_stage_tum</v>
      </c>
      <c r="BE884" s="397" t="s">
        <v>862</v>
      </c>
      <c r="BF884" t="str">
        <f t="shared" si="118"/>
        <v>Stage 4</v>
      </c>
      <c r="BG884">
        <f t="shared" si="119"/>
        <v>15</v>
      </c>
      <c r="BH884" s="398">
        <f t="shared" si="120"/>
        <v>0.68181997537612915</v>
      </c>
      <c r="BO884" s="33"/>
    </row>
    <row r="885" spans="1:67">
      <c r="A885" s="316" t="s">
        <v>27</v>
      </c>
      <c r="B885" t="s">
        <v>380</v>
      </c>
      <c r="C885" t="s">
        <v>910</v>
      </c>
      <c r="D885" t="s">
        <v>314</v>
      </c>
      <c r="E885" s="316" t="s">
        <v>55</v>
      </c>
      <c r="F885" s="316" t="s">
        <v>263</v>
      </c>
      <c r="G885" s="316" t="s">
        <v>429</v>
      </c>
      <c r="H885" s="316" t="s">
        <v>323</v>
      </c>
      <c r="I885" s="316" t="s">
        <v>342</v>
      </c>
      <c r="J885" s="316" t="s">
        <v>343</v>
      </c>
      <c r="K885" s="36">
        <v>1</v>
      </c>
      <c r="L885" s="317">
        <v>4.544999822974205E-2</v>
      </c>
      <c r="M885" s="317"/>
      <c r="N885" s="36">
        <v>51</v>
      </c>
      <c r="O885" s="317">
        <v>0.1294399946928024</v>
      </c>
      <c r="P885" s="317"/>
      <c r="Q885" s="36">
        <v>1652</v>
      </c>
      <c r="R885" s="317">
        <v>0.1656599938869476</v>
      </c>
      <c r="S885" s="317"/>
      <c r="T885" t="s">
        <v>380</v>
      </c>
      <c r="BA885" s="395">
        <v>1</v>
      </c>
      <c r="BB885" s="396" t="s">
        <v>861</v>
      </c>
      <c r="BC885" t="str">
        <f t="shared" si="116"/>
        <v>RJR</v>
      </c>
      <c r="BD885" t="str">
        <f t="shared" si="117"/>
        <v>NAoMe_initial_final_stage_tum_grp</v>
      </c>
      <c r="BE885" s="397" t="s">
        <v>862</v>
      </c>
      <c r="BF885" t="str">
        <f t="shared" si="118"/>
        <v>MBC in HESAPC</v>
      </c>
      <c r="BG885">
        <f t="shared" si="119"/>
        <v>1</v>
      </c>
      <c r="BH885" s="398">
        <f t="shared" si="120"/>
        <v>4.544999822974205E-2</v>
      </c>
      <c r="BO885" s="33"/>
    </row>
    <row r="886" spans="1:67">
      <c r="A886" s="316" t="s">
        <v>27</v>
      </c>
      <c r="B886" t="s">
        <v>380</v>
      </c>
      <c r="C886" t="s">
        <v>910</v>
      </c>
      <c r="D886" t="s">
        <v>314</v>
      </c>
      <c r="E886" s="316" t="s">
        <v>55</v>
      </c>
      <c r="F886" s="316" t="s">
        <v>263</v>
      </c>
      <c r="G886" s="316" t="s">
        <v>429</v>
      </c>
      <c r="H886" s="316" t="s">
        <v>323</v>
      </c>
      <c r="I886" s="316" t="s">
        <v>342</v>
      </c>
      <c r="J886" s="316" t="s">
        <v>344</v>
      </c>
      <c r="K886" s="36">
        <v>8</v>
      </c>
      <c r="L886" s="317">
        <v>0.36364001035690308</v>
      </c>
      <c r="M886" s="317">
        <v>0.38095000386238098</v>
      </c>
      <c r="N886" s="36">
        <v>69</v>
      </c>
      <c r="O886" s="317">
        <v>0.17512999475002289</v>
      </c>
      <c r="P886" s="317">
        <v>0.2011699974536896</v>
      </c>
      <c r="Q886" s="36">
        <v>2161</v>
      </c>
      <c r="R886" s="317">
        <v>0.2167100012302399</v>
      </c>
      <c r="S886" s="317">
        <v>0.25973999500274658</v>
      </c>
      <c r="T886" t="s">
        <v>380</v>
      </c>
      <c r="BA886" s="395">
        <v>1</v>
      </c>
      <c r="BB886" s="396" t="s">
        <v>861</v>
      </c>
      <c r="BC886" t="str">
        <f t="shared" si="116"/>
        <v>RJR</v>
      </c>
      <c r="BD886" t="str">
        <f t="shared" si="117"/>
        <v>NAoMe_initial_final_stage_tum_grp</v>
      </c>
      <c r="BE886" s="397" t="s">
        <v>862</v>
      </c>
      <c r="BF886" t="str">
        <f t="shared" si="118"/>
        <v>Stage 0-3</v>
      </c>
      <c r="BG886">
        <f t="shared" si="119"/>
        <v>8</v>
      </c>
      <c r="BH886" s="398">
        <f t="shared" si="120"/>
        <v>0.36364001035690308</v>
      </c>
      <c r="BO886" s="33"/>
    </row>
    <row r="887" spans="1:67">
      <c r="A887" s="316" t="s">
        <v>27</v>
      </c>
      <c r="B887" t="s">
        <v>380</v>
      </c>
      <c r="C887" t="s">
        <v>910</v>
      </c>
      <c r="D887" t="s">
        <v>314</v>
      </c>
      <c r="E887" s="316" t="s">
        <v>55</v>
      </c>
      <c r="F887" s="316" t="s">
        <v>263</v>
      </c>
      <c r="G887" s="316" t="s">
        <v>429</v>
      </c>
      <c r="H887" s="316" t="s">
        <v>323</v>
      </c>
      <c r="I887" s="316" t="s">
        <v>342</v>
      </c>
      <c r="J887" s="316" t="s">
        <v>336</v>
      </c>
      <c r="K887" s="36">
        <v>13</v>
      </c>
      <c r="L887" s="317">
        <v>0.59091001749038696</v>
      </c>
      <c r="M887" s="317">
        <v>0.61905002593994141</v>
      </c>
      <c r="N887" s="36">
        <v>274</v>
      </c>
      <c r="O887" s="317">
        <v>0.69542998075485229</v>
      </c>
      <c r="P887" s="317">
        <v>0.79882997274398804</v>
      </c>
      <c r="Q887" s="36">
        <v>6159</v>
      </c>
      <c r="R887" s="317">
        <v>0.6176300048828125</v>
      </c>
      <c r="S887" s="317">
        <v>0.74026000499725342</v>
      </c>
      <c r="T887" t="s">
        <v>380</v>
      </c>
      <c r="BA887" s="395">
        <v>1</v>
      </c>
      <c r="BB887" s="396" t="s">
        <v>861</v>
      </c>
      <c r="BC887" t="str">
        <f t="shared" si="116"/>
        <v>RJR</v>
      </c>
      <c r="BD887" t="str">
        <f t="shared" si="117"/>
        <v>NAoMe_initial_final_stage_tum_grp</v>
      </c>
      <c r="BE887" s="397" t="s">
        <v>862</v>
      </c>
      <c r="BF887" t="str">
        <f t="shared" si="118"/>
        <v>Stage 4</v>
      </c>
      <c r="BG887">
        <f t="shared" si="119"/>
        <v>13</v>
      </c>
      <c r="BH887" s="398">
        <f t="shared" si="120"/>
        <v>0.59091001749038696</v>
      </c>
      <c r="BO887" s="33"/>
    </row>
    <row r="888" spans="1:67">
      <c r="A888" s="316" t="s">
        <v>27</v>
      </c>
      <c r="B888" t="s">
        <v>380</v>
      </c>
      <c r="C888" t="s">
        <v>910</v>
      </c>
      <c r="D888" t="s">
        <v>314</v>
      </c>
      <c r="E888" s="316" t="s">
        <v>55</v>
      </c>
      <c r="F888" s="316" t="s">
        <v>263</v>
      </c>
      <c r="G888" s="316" t="s">
        <v>429</v>
      </c>
      <c r="H888" s="316" t="s">
        <v>323</v>
      </c>
      <c r="I888" s="316" t="s">
        <v>658</v>
      </c>
      <c r="J888" s="316" t="s">
        <v>345</v>
      </c>
      <c r="K888" s="36">
        <v>22</v>
      </c>
      <c r="L888" s="317">
        <v>1</v>
      </c>
      <c r="M888" s="317"/>
      <c r="N888" s="36">
        <v>394</v>
      </c>
      <c r="O888" s="317">
        <v>1</v>
      </c>
      <c r="P888" s="317"/>
      <c r="Q888" s="36">
        <v>9972</v>
      </c>
      <c r="R888" s="317">
        <v>1</v>
      </c>
      <c r="S888" s="317"/>
      <c r="T888" t="s">
        <v>380</v>
      </c>
      <c r="BA888" s="395">
        <v>1</v>
      </c>
      <c r="BB888" s="396" t="s">
        <v>861</v>
      </c>
      <c r="BC888" t="str">
        <f t="shared" si="116"/>
        <v>RJR</v>
      </c>
      <c r="BD888" t="str">
        <f t="shared" si="117"/>
        <v>NAoMe_initial_final_who_ps</v>
      </c>
      <c r="BE888" s="397" t="s">
        <v>862</v>
      </c>
      <c r="BF888" t="str">
        <f t="shared" si="118"/>
        <v>Not recorded</v>
      </c>
      <c r="BG888">
        <f t="shared" si="119"/>
        <v>22</v>
      </c>
      <c r="BH888" s="398">
        <f t="shared" si="120"/>
        <v>1</v>
      </c>
      <c r="BO888" s="33"/>
    </row>
    <row r="889" spans="1:67">
      <c r="A889" s="316" t="s">
        <v>27</v>
      </c>
      <c r="B889" t="s">
        <v>380</v>
      </c>
      <c r="C889" t="s">
        <v>910</v>
      </c>
      <c r="D889" t="s">
        <v>314</v>
      </c>
      <c r="E889" s="316" t="s">
        <v>55</v>
      </c>
      <c r="F889" s="316" t="s">
        <v>263</v>
      </c>
      <c r="G889" s="316" t="s">
        <v>429</v>
      </c>
      <c r="H889" s="316" t="s">
        <v>323</v>
      </c>
      <c r="I889" s="316" t="s">
        <v>291</v>
      </c>
      <c r="J889" s="316" t="s">
        <v>313</v>
      </c>
      <c r="K889" s="36">
        <v>20</v>
      </c>
      <c r="L889" s="317">
        <v>0.90908998250961304</v>
      </c>
      <c r="M889" s="317"/>
      <c r="N889" s="36">
        <v>388</v>
      </c>
      <c r="O889" s="317">
        <v>0.98476999998092651</v>
      </c>
      <c r="P889" s="317"/>
      <c r="Q889" s="36">
        <v>9846</v>
      </c>
      <c r="R889" s="317">
        <v>0.98736000061035156</v>
      </c>
      <c r="S889" s="317"/>
      <c r="T889" t="s">
        <v>380</v>
      </c>
      <c r="BA889" s="395">
        <v>1</v>
      </c>
      <c r="BB889" s="396" t="s">
        <v>861</v>
      </c>
      <c r="BC889" t="str">
        <f t="shared" si="116"/>
        <v>RJR</v>
      </c>
      <c r="BD889" t="str">
        <f t="shared" si="117"/>
        <v>NAoMe_initial_gender</v>
      </c>
      <c r="BE889" s="397" t="s">
        <v>862</v>
      </c>
      <c r="BF889" t="str">
        <f t="shared" si="118"/>
        <v>Female</v>
      </c>
      <c r="BG889">
        <f t="shared" si="119"/>
        <v>20</v>
      </c>
      <c r="BH889" s="398">
        <f t="shared" si="120"/>
        <v>0.90908998250961304</v>
      </c>
      <c r="BO889" s="33"/>
    </row>
    <row r="890" spans="1:67">
      <c r="A890" s="316" t="s">
        <v>27</v>
      </c>
      <c r="B890" t="s">
        <v>380</v>
      </c>
      <c r="C890" t="s">
        <v>910</v>
      </c>
      <c r="D890" t="s">
        <v>314</v>
      </c>
      <c r="E890" s="316" t="s">
        <v>55</v>
      </c>
      <c r="F890" s="316" t="s">
        <v>263</v>
      </c>
      <c r="G890" s="316" t="s">
        <v>429</v>
      </c>
      <c r="H890" s="316" t="s">
        <v>323</v>
      </c>
      <c r="I890" s="316" t="s">
        <v>291</v>
      </c>
      <c r="J890" s="316" t="s">
        <v>293</v>
      </c>
      <c r="K890" s="36">
        <v>2</v>
      </c>
      <c r="L890" s="317">
        <v>9.0910002589225769E-2</v>
      </c>
      <c r="M890" s="317"/>
      <c r="N890" s="36">
        <v>6</v>
      </c>
      <c r="O890" s="317">
        <v>1.523000001907349E-2</v>
      </c>
      <c r="P890" s="317"/>
      <c r="Q890" s="36">
        <v>126</v>
      </c>
      <c r="R890" s="317">
        <v>1.264000032097101E-2</v>
      </c>
      <c r="S890" s="317"/>
      <c r="T890" t="s">
        <v>380</v>
      </c>
      <c r="BA890" s="395">
        <v>1</v>
      </c>
      <c r="BB890" s="396" t="s">
        <v>861</v>
      </c>
      <c r="BC890" t="str">
        <f t="shared" si="116"/>
        <v>RJR</v>
      </c>
      <c r="BD890" t="str">
        <f t="shared" si="117"/>
        <v>NAoMe_initial_gender</v>
      </c>
      <c r="BE890" s="397" t="s">
        <v>862</v>
      </c>
      <c r="BF890" t="str">
        <f t="shared" si="118"/>
        <v>Male</v>
      </c>
      <c r="BG890">
        <f t="shared" si="119"/>
        <v>2</v>
      </c>
      <c r="BH890" s="398">
        <f t="shared" si="120"/>
        <v>9.0910002589225769E-2</v>
      </c>
      <c r="BO890" s="33"/>
    </row>
    <row r="891" spans="1:67">
      <c r="A891" s="316" t="s">
        <v>27</v>
      </c>
      <c r="B891" t="s">
        <v>380</v>
      </c>
      <c r="C891" t="s">
        <v>910</v>
      </c>
      <c r="D891" t="s">
        <v>314</v>
      </c>
      <c r="E891" s="316" t="s">
        <v>55</v>
      </c>
      <c r="F891" s="316" t="s">
        <v>263</v>
      </c>
      <c r="G891" s="316" t="s">
        <v>429</v>
      </c>
      <c r="H891" s="316" t="s">
        <v>323</v>
      </c>
      <c r="I891" s="316" t="s">
        <v>659</v>
      </c>
      <c r="J891" s="316" t="s">
        <v>294</v>
      </c>
      <c r="K891" s="36">
        <v>2</v>
      </c>
      <c r="L891" s="317">
        <v>9.0910002589225769E-2</v>
      </c>
      <c r="M891" s="317">
        <v>9.0910002589225769E-2</v>
      </c>
      <c r="N891" s="36">
        <v>121</v>
      </c>
      <c r="O891" s="317">
        <v>0.3071100115776062</v>
      </c>
      <c r="P891" s="317">
        <v>0.3071100115776062</v>
      </c>
      <c r="Q891" s="36">
        <v>1800</v>
      </c>
      <c r="R891" s="317">
        <v>0.18050999939441681</v>
      </c>
      <c r="S891" s="317">
        <v>0.18050999939441681</v>
      </c>
      <c r="T891" t="s">
        <v>380</v>
      </c>
      <c r="BA891" s="395">
        <v>1</v>
      </c>
      <c r="BB891" s="396" t="s">
        <v>861</v>
      </c>
      <c r="BC891" t="str">
        <f t="shared" si="116"/>
        <v>RJR</v>
      </c>
      <c r="BD891" t="str">
        <f t="shared" si="117"/>
        <v>NAoMe_initial_imd_2019</v>
      </c>
      <c r="BE891" s="397" t="s">
        <v>862</v>
      </c>
      <c r="BF891" t="str">
        <f t="shared" si="118"/>
        <v>1 - most deprived</v>
      </c>
      <c r="BG891">
        <f t="shared" si="119"/>
        <v>2</v>
      </c>
      <c r="BH891" s="398">
        <f t="shared" si="120"/>
        <v>9.0910002589225769E-2</v>
      </c>
      <c r="BO891" s="33"/>
    </row>
    <row r="892" spans="1:67">
      <c r="A892" s="316" t="s">
        <v>27</v>
      </c>
      <c r="B892" t="s">
        <v>380</v>
      </c>
      <c r="C892" t="s">
        <v>910</v>
      </c>
      <c r="D892" t="s">
        <v>314</v>
      </c>
      <c r="E892" s="316" t="s">
        <v>55</v>
      </c>
      <c r="F892" s="316" t="s">
        <v>263</v>
      </c>
      <c r="G892" s="316" t="s">
        <v>429</v>
      </c>
      <c r="H892" s="316" t="s">
        <v>323</v>
      </c>
      <c r="I892" s="316" t="s">
        <v>659</v>
      </c>
      <c r="J892" s="316" t="s">
        <v>15</v>
      </c>
      <c r="K892" s="36">
        <v>2</v>
      </c>
      <c r="L892" s="317">
        <v>9.0910002589225769E-2</v>
      </c>
      <c r="M892" s="317">
        <v>9.0910002589225769E-2</v>
      </c>
      <c r="N892" s="36">
        <v>69</v>
      </c>
      <c r="O892" s="317">
        <v>0.17512999475002289</v>
      </c>
      <c r="P892" s="317">
        <v>0.17512999475002289</v>
      </c>
      <c r="Q892" s="36">
        <v>2036</v>
      </c>
      <c r="R892" s="317">
        <v>0.20417000353336329</v>
      </c>
      <c r="S892" s="317">
        <v>0.20417000353336329</v>
      </c>
      <c r="T892" t="s">
        <v>380</v>
      </c>
      <c r="BA892" s="395">
        <v>1</v>
      </c>
      <c r="BB892" s="396" t="s">
        <v>861</v>
      </c>
      <c r="BC892" t="str">
        <f t="shared" si="116"/>
        <v>RJR</v>
      </c>
      <c r="BD892" t="str">
        <f t="shared" si="117"/>
        <v>NAoMe_initial_imd_2019</v>
      </c>
      <c r="BE892" s="397" t="s">
        <v>862</v>
      </c>
      <c r="BF892" t="str">
        <f t="shared" si="118"/>
        <v>2</v>
      </c>
      <c r="BG892">
        <f t="shared" si="119"/>
        <v>2</v>
      </c>
      <c r="BH892" s="398">
        <f t="shared" si="120"/>
        <v>9.0910002589225769E-2</v>
      </c>
      <c r="BO892" s="33"/>
    </row>
    <row r="893" spans="1:67">
      <c r="A893" s="316" t="s">
        <v>27</v>
      </c>
      <c r="B893" t="s">
        <v>380</v>
      </c>
      <c r="C893" t="s">
        <v>910</v>
      </c>
      <c r="D893" t="s">
        <v>314</v>
      </c>
      <c r="E893" s="316" t="s">
        <v>55</v>
      </c>
      <c r="F893" s="316" t="s">
        <v>263</v>
      </c>
      <c r="G893" s="316" t="s">
        <v>429</v>
      </c>
      <c r="H893" s="316" t="s">
        <v>323</v>
      </c>
      <c r="I893" s="316" t="s">
        <v>659</v>
      </c>
      <c r="J893" s="316" t="s">
        <v>16</v>
      </c>
      <c r="K893" s="36">
        <v>2</v>
      </c>
      <c r="L893" s="317">
        <v>9.0910002589225769E-2</v>
      </c>
      <c r="M893" s="317">
        <v>9.0910002589225769E-2</v>
      </c>
      <c r="N893" s="36">
        <v>67</v>
      </c>
      <c r="O893" s="317">
        <v>0.1700499951839447</v>
      </c>
      <c r="P893" s="317">
        <v>0.1700499951839447</v>
      </c>
      <c r="Q893" s="36">
        <v>2085</v>
      </c>
      <c r="R893" s="317">
        <v>0.20908999443054199</v>
      </c>
      <c r="S893" s="317">
        <v>0.20908999443054199</v>
      </c>
      <c r="T893" t="s">
        <v>380</v>
      </c>
      <c r="BA893" s="395">
        <v>1</v>
      </c>
      <c r="BB893" s="396" t="s">
        <v>861</v>
      </c>
      <c r="BC893" t="str">
        <f t="shared" si="116"/>
        <v>RJR</v>
      </c>
      <c r="BD893" t="str">
        <f t="shared" si="117"/>
        <v>NAoMe_initial_imd_2019</v>
      </c>
      <c r="BE893" s="397" t="s">
        <v>862</v>
      </c>
      <c r="BF893" t="str">
        <f t="shared" si="118"/>
        <v>3</v>
      </c>
      <c r="BG893">
        <f t="shared" si="119"/>
        <v>2</v>
      </c>
      <c r="BH893" s="398">
        <f t="shared" si="120"/>
        <v>9.0910002589225769E-2</v>
      </c>
      <c r="BO893" s="33"/>
    </row>
    <row r="894" spans="1:67">
      <c r="A894" s="316" t="s">
        <v>27</v>
      </c>
      <c r="B894" t="s">
        <v>380</v>
      </c>
      <c r="C894" t="s">
        <v>910</v>
      </c>
      <c r="D894" t="s">
        <v>314</v>
      </c>
      <c r="E894" s="316" t="s">
        <v>55</v>
      </c>
      <c r="F894" s="316" t="s">
        <v>263</v>
      </c>
      <c r="G894" s="316" t="s">
        <v>429</v>
      </c>
      <c r="H894" s="316" t="s">
        <v>323</v>
      </c>
      <c r="I894" s="316" t="s">
        <v>659</v>
      </c>
      <c r="J894" s="316" t="s">
        <v>17</v>
      </c>
      <c r="K894" s="36">
        <v>6</v>
      </c>
      <c r="L894" s="317">
        <v>0.27272999286651611</v>
      </c>
      <c r="M894" s="317">
        <v>0.27272999286651611</v>
      </c>
      <c r="N894" s="36">
        <v>69</v>
      </c>
      <c r="O894" s="317">
        <v>0.17512999475002289</v>
      </c>
      <c r="P894" s="317">
        <v>0.17512999475002289</v>
      </c>
      <c r="Q894" s="36">
        <v>2024</v>
      </c>
      <c r="R894" s="317">
        <v>0.2029699981212616</v>
      </c>
      <c r="S894" s="317">
        <v>0.2029699981212616</v>
      </c>
      <c r="T894" t="s">
        <v>380</v>
      </c>
      <c r="BA894" s="395">
        <v>1</v>
      </c>
      <c r="BB894" s="396" t="s">
        <v>861</v>
      </c>
      <c r="BC894" t="str">
        <f t="shared" si="116"/>
        <v>RJR</v>
      </c>
      <c r="BD894" t="str">
        <f t="shared" si="117"/>
        <v>NAoMe_initial_imd_2019</v>
      </c>
      <c r="BE894" s="397" t="s">
        <v>862</v>
      </c>
      <c r="BF894" t="str">
        <f t="shared" si="118"/>
        <v>4</v>
      </c>
      <c r="BG894">
        <f t="shared" si="119"/>
        <v>6</v>
      </c>
      <c r="BH894" s="398">
        <f t="shared" si="120"/>
        <v>0.27272999286651611</v>
      </c>
      <c r="BO894" s="33"/>
    </row>
    <row r="895" spans="1:67">
      <c r="A895" s="316" t="s">
        <v>27</v>
      </c>
      <c r="B895" t="s">
        <v>380</v>
      </c>
      <c r="C895" t="s">
        <v>910</v>
      </c>
      <c r="D895" t="s">
        <v>314</v>
      </c>
      <c r="E895" s="316" t="s">
        <v>55</v>
      </c>
      <c r="F895" s="316" t="s">
        <v>263</v>
      </c>
      <c r="G895" s="316" t="s">
        <v>429</v>
      </c>
      <c r="H895" s="316" t="s">
        <v>323</v>
      </c>
      <c r="I895" s="316" t="s">
        <v>659</v>
      </c>
      <c r="J895" s="316" t="s">
        <v>295</v>
      </c>
      <c r="K895" s="36">
        <v>10</v>
      </c>
      <c r="L895" s="317">
        <v>0.45454999804496771</v>
      </c>
      <c r="M895" s="317">
        <v>0.45454999804496771</v>
      </c>
      <c r="N895" s="36">
        <v>68</v>
      </c>
      <c r="O895" s="317">
        <v>0.17259000241756439</v>
      </c>
      <c r="P895" s="317">
        <v>0.17259000241756439</v>
      </c>
      <c r="Q895" s="36">
        <v>2027</v>
      </c>
      <c r="R895" s="317">
        <v>0.2032700031995773</v>
      </c>
      <c r="S895" s="317">
        <v>0.2032700031995773</v>
      </c>
      <c r="T895" t="s">
        <v>380</v>
      </c>
      <c r="BA895" s="395">
        <v>1</v>
      </c>
      <c r="BB895" s="396" t="s">
        <v>861</v>
      </c>
      <c r="BC895" t="str">
        <f t="shared" si="116"/>
        <v>RJR</v>
      </c>
      <c r="BD895" t="str">
        <f t="shared" si="117"/>
        <v>NAoMe_initial_imd_2019</v>
      </c>
      <c r="BE895" s="397" t="s">
        <v>862</v>
      </c>
      <c r="BF895" t="str">
        <f t="shared" si="118"/>
        <v>5 - least deprived</v>
      </c>
      <c r="BG895">
        <f t="shared" si="119"/>
        <v>10</v>
      </c>
      <c r="BH895" s="398">
        <f t="shared" si="120"/>
        <v>0.45454999804496771</v>
      </c>
      <c r="BO895" s="33"/>
    </row>
    <row r="896" spans="1:67">
      <c r="A896" s="316" t="s">
        <v>27</v>
      </c>
      <c r="B896" t="s">
        <v>380</v>
      </c>
      <c r="C896" t="s">
        <v>910</v>
      </c>
      <c r="D896" t="s">
        <v>314</v>
      </c>
      <c r="E896" s="316" t="s">
        <v>55</v>
      </c>
      <c r="F896" s="316" t="s">
        <v>263</v>
      </c>
      <c r="G896" s="316" t="s">
        <v>429</v>
      </c>
      <c r="H896" s="316" t="s">
        <v>323</v>
      </c>
      <c r="I896" s="316" t="s">
        <v>659</v>
      </c>
      <c r="J896" s="316" t="s">
        <v>260</v>
      </c>
      <c r="K896" s="36">
        <v>0</v>
      </c>
      <c r="L896" s="317">
        <v>0</v>
      </c>
      <c r="M896" s="317"/>
      <c r="N896" s="36">
        <v>0</v>
      </c>
      <c r="O896" s="317">
        <v>0</v>
      </c>
      <c r="P896" s="317"/>
      <c r="Q896" s="36">
        <v>0</v>
      </c>
      <c r="R896" s="317">
        <v>0</v>
      </c>
      <c r="S896" s="317"/>
      <c r="T896" t="s">
        <v>380</v>
      </c>
      <c r="BA896" s="395">
        <v>1</v>
      </c>
      <c r="BB896" s="396" t="s">
        <v>861</v>
      </c>
      <c r="BC896" t="str">
        <f t="shared" si="116"/>
        <v>RJR</v>
      </c>
      <c r="BD896" t="str">
        <f t="shared" si="117"/>
        <v>NAoMe_initial_imd_2019</v>
      </c>
      <c r="BE896" s="397" t="s">
        <v>862</v>
      </c>
      <c r="BF896" t="str">
        <f t="shared" si="118"/>
        <v>Unknown</v>
      </c>
      <c r="BG896">
        <f t="shared" si="119"/>
        <v>0</v>
      </c>
      <c r="BH896" s="398">
        <f t="shared" si="120"/>
        <v>0</v>
      </c>
      <c r="BO896" s="33"/>
    </row>
    <row r="897" spans="1:67">
      <c r="A897" s="316" t="s">
        <v>27</v>
      </c>
      <c r="B897" t="s">
        <v>380</v>
      </c>
      <c r="C897" t="s">
        <v>910</v>
      </c>
      <c r="D897" t="s">
        <v>314</v>
      </c>
      <c r="E897" s="316" t="s">
        <v>55</v>
      </c>
      <c r="F897" s="316" t="s">
        <v>263</v>
      </c>
      <c r="G897" s="316" t="s">
        <v>429</v>
      </c>
      <c r="H897" s="316" t="s">
        <v>323</v>
      </c>
      <c r="I897" s="316" t="s">
        <v>296</v>
      </c>
      <c r="J897" s="316" t="s">
        <v>297</v>
      </c>
      <c r="K897" s="36">
        <v>10</v>
      </c>
      <c r="L897" s="317">
        <v>0.45454999804496771</v>
      </c>
      <c r="M897" s="317">
        <v>0.5</v>
      </c>
      <c r="N897" s="36">
        <v>168</v>
      </c>
      <c r="O897" s="317">
        <v>0.42640000581741327</v>
      </c>
      <c r="P897" s="317">
        <v>0.45528000593185419</v>
      </c>
      <c r="Q897" s="36">
        <v>5528</v>
      </c>
      <c r="R897" s="317">
        <v>0.55435001850128174</v>
      </c>
      <c r="S897" s="317">
        <v>0.56936997175216675</v>
      </c>
      <c r="T897" t="s">
        <v>380</v>
      </c>
      <c r="BA897" s="395">
        <v>1</v>
      </c>
      <c r="BB897" s="396" t="s">
        <v>861</v>
      </c>
      <c r="BC897" t="str">
        <f t="shared" si="116"/>
        <v>RJR</v>
      </c>
      <c r="BD897" t="str">
        <f t="shared" si="117"/>
        <v>NAoMe_initial_scarf_731_grp</v>
      </c>
      <c r="BE897" s="397" t="s">
        <v>862</v>
      </c>
      <c r="BF897" t="str">
        <f t="shared" si="118"/>
        <v>Fit</v>
      </c>
      <c r="BG897">
        <f t="shared" si="119"/>
        <v>10</v>
      </c>
      <c r="BH897" s="398">
        <f t="shared" si="120"/>
        <v>0.45454999804496771</v>
      </c>
      <c r="BO897" s="33"/>
    </row>
    <row r="898" spans="1:67">
      <c r="A898" s="316" t="s">
        <v>27</v>
      </c>
      <c r="B898" t="s">
        <v>380</v>
      </c>
      <c r="C898" t="s">
        <v>910</v>
      </c>
      <c r="D898" t="s">
        <v>314</v>
      </c>
      <c r="E898" s="316" t="s">
        <v>55</v>
      </c>
      <c r="F898" s="316" t="s">
        <v>263</v>
      </c>
      <c r="G898" s="316" t="s">
        <v>429</v>
      </c>
      <c r="H898" s="316" t="s">
        <v>323</v>
      </c>
      <c r="I898" s="316" t="s">
        <v>296</v>
      </c>
      <c r="J898" s="316" t="s">
        <v>298</v>
      </c>
      <c r="K898" s="36">
        <v>2</v>
      </c>
      <c r="L898" s="317">
        <v>9.0910002589225769E-2</v>
      </c>
      <c r="M898" s="317">
        <v>0.10000000149011611</v>
      </c>
      <c r="N898" s="36">
        <v>57</v>
      </c>
      <c r="O898" s="317">
        <v>0.14466999471187589</v>
      </c>
      <c r="P898" s="317">
        <v>0.15446999669075009</v>
      </c>
      <c r="Q898" s="36">
        <v>1492</v>
      </c>
      <c r="R898" s="317">
        <v>0.149619996547699</v>
      </c>
      <c r="S898" s="317">
        <v>0.153669998049736</v>
      </c>
      <c r="T898" t="s">
        <v>380</v>
      </c>
      <c r="BA898" s="395">
        <v>1</v>
      </c>
      <c r="BB898" s="396" t="s">
        <v>861</v>
      </c>
      <c r="BC898" t="str">
        <f t="shared" si="116"/>
        <v>RJR</v>
      </c>
      <c r="BD898" t="str">
        <f t="shared" si="117"/>
        <v>NAoMe_initial_scarf_731_grp</v>
      </c>
      <c r="BE898" s="397" t="s">
        <v>862</v>
      </c>
      <c r="BF898" t="str">
        <f t="shared" si="118"/>
        <v>Mild frailty</v>
      </c>
      <c r="BG898">
        <f t="shared" si="119"/>
        <v>2</v>
      </c>
      <c r="BH898" s="398">
        <f t="shared" si="120"/>
        <v>9.0910002589225769E-2</v>
      </c>
      <c r="BO898" s="33"/>
    </row>
    <row r="899" spans="1:67">
      <c r="A899" s="316" t="s">
        <v>27</v>
      </c>
      <c r="B899" t="s">
        <v>380</v>
      </c>
      <c r="C899" t="s">
        <v>910</v>
      </c>
      <c r="D899" t="s">
        <v>314</v>
      </c>
      <c r="E899" s="316" t="s">
        <v>55</v>
      </c>
      <c r="F899" s="316" t="s">
        <v>263</v>
      </c>
      <c r="G899" s="316" t="s">
        <v>429</v>
      </c>
      <c r="H899" s="316" t="s">
        <v>323</v>
      </c>
      <c r="I899" s="316" t="s">
        <v>296</v>
      </c>
      <c r="J899" s="316" t="s">
        <v>299</v>
      </c>
      <c r="K899" s="36">
        <v>6</v>
      </c>
      <c r="L899" s="317">
        <v>0.27272999286651611</v>
      </c>
      <c r="M899" s="317">
        <v>0.30000001192092901</v>
      </c>
      <c r="N899" s="36">
        <v>79</v>
      </c>
      <c r="O899" s="317">
        <v>0.2005099952220917</v>
      </c>
      <c r="P899" s="317">
        <v>0.2140900045633316</v>
      </c>
      <c r="Q899" s="36">
        <v>1470</v>
      </c>
      <c r="R899" s="317">
        <v>0.1474100053310394</v>
      </c>
      <c r="S899" s="317">
        <v>0.1514099985361099</v>
      </c>
      <c r="T899" t="s">
        <v>380</v>
      </c>
      <c r="BA899" s="395">
        <v>1</v>
      </c>
      <c r="BB899" s="396" t="s">
        <v>861</v>
      </c>
      <c r="BC899" t="str">
        <f t="shared" ref="BC899:BC962" si="121">E899</f>
        <v>RJR</v>
      </c>
      <c r="BD899" t="str">
        <f t="shared" ref="BD899:BD962" si="122">(LEFT(A899, LEN(A899)-7))&amp;"_"&amp;I899</f>
        <v>NAoMe_initial_scarf_731_grp</v>
      </c>
      <c r="BE899" s="397" t="s">
        <v>862</v>
      </c>
      <c r="BF899" t="str">
        <f t="shared" ref="BF899:BF962" si="123">J899</f>
        <v>Moderate frailty</v>
      </c>
      <c r="BG899">
        <f t="shared" ref="BG899:BG962" si="124">K899</f>
        <v>6</v>
      </c>
      <c r="BH899" s="398">
        <f t="shared" ref="BH899:BH962" si="125">L899</f>
        <v>0.27272999286651611</v>
      </c>
      <c r="BO899" s="33"/>
    </row>
    <row r="900" spans="1:67">
      <c r="A900" s="316" t="s">
        <v>27</v>
      </c>
      <c r="B900" t="s">
        <v>380</v>
      </c>
      <c r="C900" t="s">
        <v>910</v>
      </c>
      <c r="D900" t="s">
        <v>314</v>
      </c>
      <c r="E900" s="316" t="s">
        <v>55</v>
      </c>
      <c r="F900" s="316" t="s">
        <v>263</v>
      </c>
      <c r="G900" s="316" t="s">
        <v>429</v>
      </c>
      <c r="H900" s="316" t="s">
        <v>323</v>
      </c>
      <c r="I900" s="316" t="s">
        <v>296</v>
      </c>
      <c r="J900" s="316" t="s">
        <v>353</v>
      </c>
      <c r="K900" s="36">
        <v>2</v>
      </c>
      <c r="L900" s="317">
        <v>9.0910002589225769E-2</v>
      </c>
      <c r="M900" s="317"/>
      <c r="N900" s="36">
        <v>25</v>
      </c>
      <c r="O900" s="317">
        <v>6.3450001180171967E-2</v>
      </c>
      <c r="P900" s="317"/>
      <c r="Q900" s="36">
        <v>263</v>
      </c>
      <c r="R900" s="317">
        <v>2.6370000094175339E-2</v>
      </c>
      <c r="S900" s="317"/>
      <c r="T900" t="s">
        <v>380</v>
      </c>
      <c r="BA900" s="395">
        <v>1</v>
      </c>
      <c r="BB900" s="396" t="s">
        <v>861</v>
      </c>
      <c r="BC900" t="str">
        <f t="shared" si="121"/>
        <v>RJR</v>
      </c>
      <c r="BD900" t="str">
        <f t="shared" si="122"/>
        <v>NAoMe_initial_scarf_731_grp</v>
      </c>
      <c r="BE900" s="397" t="s">
        <v>862</v>
      </c>
      <c r="BF900" t="str">
        <f t="shared" si="123"/>
        <v>Not in HESAPC</v>
      </c>
      <c r="BG900">
        <f t="shared" si="124"/>
        <v>2</v>
      </c>
      <c r="BH900" s="398">
        <f t="shared" si="125"/>
        <v>9.0910002589225769E-2</v>
      </c>
      <c r="BO900" s="33"/>
    </row>
    <row r="901" spans="1:67">
      <c r="A901" s="316" t="s">
        <v>27</v>
      </c>
      <c r="B901" t="s">
        <v>380</v>
      </c>
      <c r="C901" t="s">
        <v>910</v>
      </c>
      <c r="D901" t="s">
        <v>314</v>
      </c>
      <c r="E901" s="316" t="s">
        <v>55</v>
      </c>
      <c r="F901" s="316" t="s">
        <v>263</v>
      </c>
      <c r="G901" s="316" t="s">
        <v>429</v>
      </c>
      <c r="H901" s="316" t="s">
        <v>323</v>
      </c>
      <c r="I901" s="316" t="s">
        <v>296</v>
      </c>
      <c r="J901" s="316" t="s">
        <v>300</v>
      </c>
      <c r="K901" s="36">
        <v>2</v>
      </c>
      <c r="L901" s="317">
        <v>9.0910002589225769E-2</v>
      </c>
      <c r="M901" s="317">
        <v>0.10000000149011611</v>
      </c>
      <c r="N901" s="36">
        <v>65</v>
      </c>
      <c r="O901" s="317">
        <v>0.16496999561786649</v>
      </c>
      <c r="P901" s="317">
        <v>0.17614999413490301</v>
      </c>
      <c r="Q901" s="36">
        <v>1219</v>
      </c>
      <c r="R901" s="317">
        <v>0.1222399994730949</v>
      </c>
      <c r="S901" s="317">
        <v>0.12555000185966489</v>
      </c>
      <c r="T901" t="s">
        <v>380</v>
      </c>
      <c r="BA901" s="395">
        <v>1</v>
      </c>
      <c r="BB901" s="396" t="s">
        <v>861</v>
      </c>
      <c r="BC901" t="str">
        <f t="shared" si="121"/>
        <v>RJR</v>
      </c>
      <c r="BD901" t="str">
        <f t="shared" si="122"/>
        <v>NAoMe_initial_scarf_731_grp</v>
      </c>
      <c r="BE901" s="397" t="s">
        <v>862</v>
      </c>
      <c r="BF901" t="str">
        <f t="shared" si="123"/>
        <v>Severe frailty</v>
      </c>
      <c r="BG901">
        <f t="shared" si="124"/>
        <v>2</v>
      </c>
      <c r="BH901" s="398">
        <f t="shared" si="125"/>
        <v>9.0910002589225769E-2</v>
      </c>
      <c r="BO901" s="33"/>
    </row>
    <row r="902" spans="1:67">
      <c r="A902" s="316" t="s">
        <v>27</v>
      </c>
      <c r="B902" t="s">
        <v>380</v>
      </c>
      <c r="C902" t="s">
        <v>910</v>
      </c>
      <c r="D902" t="s">
        <v>314</v>
      </c>
      <c r="E902" s="316" t="s">
        <v>57</v>
      </c>
      <c r="F902" s="316" t="s">
        <v>58</v>
      </c>
      <c r="G902" s="316" t="s">
        <v>439</v>
      </c>
      <c r="H902" s="316" t="s">
        <v>329</v>
      </c>
      <c r="I902" s="316" t="s">
        <v>310</v>
      </c>
      <c r="J902" s="316" t="s">
        <v>277</v>
      </c>
      <c r="K902" s="36">
        <v>2</v>
      </c>
      <c r="L902" s="317">
        <v>3.2260000705718987E-2</v>
      </c>
      <c r="M902" s="317"/>
      <c r="N902" s="36">
        <v>2</v>
      </c>
      <c r="O902" s="317">
        <v>3.789999987930059E-3</v>
      </c>
      <c r="P902" s="317"/>
      <c r="Q902" s="36">
        <v>70</v>
      </c>
      <c r="R902" s="317">
        <v>7.0199999026954174E-3</v>
      </c>
      <c r="S902" s="317"/>
      <c r="T902" t="s">
        <v>380</v>
      </c>
      <c r="BA902" s="395">
        <v>1</v>
      </c>
      <c r="BB902" s="396" t="s">
        <v>861</v>
      </c>
      <c r="BC902" t="str">
        <f t="shared" si="121"/>
        <v>RXP</v>
      </c>
      <c r="BD902" t="str">
        <f t="shared" si="122"/>
        <v>NAoMe_initial_age_decades_80cap</v>
      </c>
      <c r="BE902" s="397" t="s">
        <v>862</v>
      </c>
      <c r="BF902" t="str">
        <f t="shared" si="123"/>
        <v>18-29 yrs</v>
      </c>
      <c r="BG902">
        <f t="shared" si="124"/>
        <v>2</v>
      </c>
      <c r="BH902" s="398">
        <f t="shared" si="125"/>
        <v>3.2260000705718987E-2</v>
      </c>
      <c r="BO902" s="33"/>
    </row>
    <row r="903" spans="1:67">
      <c r="A903" s="316" t="s">
        <v>27</v>
      </c>
      <c r="B903" t="s">
        <v>380</v>
      </c>
      <c r="C903" t="s">
        <v>910</v>
      </c>
      <c r="D903" t="s">
        <v>314</v>
      </c>
      <c r="E903" s="316" t="s">
        <v>57</v>
      </c>
      <c r="F903" s="316" t="s">
        <v>58</v>
      </c>
      <c r="G903" s="316" t="s">
        <v>439</v>
      </c>
      <c r="H903" s="316" t="s">
        <v>329</v>
      </c>
      <c r="I903" s="316" t="s">
        <v>310</v>
      </c>
      <c r="J903" s="316" t="s">
        <v>278</v>
      </c>
      <c r="K903" s="36">
        <v>2</v>
      </c>
      <c r="L903" s="317">
        <v>3.2260000705718987E-2</v>
      </c>
      <c r="M903" s="317"/>
      <c r="N903" s="36">
        <v>18</v>
      </c>
      <c r="O903" s="317">
        <v>3.4090001136064529E-2</v>
      </c>
      <c r="P903" s="317"/>
      <c r="Q903" s="36">
        <v>429</v>
      </c>
      <c r="R903" s="317">
        <v>4.3019998818635941E-2</v>
      </c>
      <c r="S903" s="317"/>
      <c r="T903" t="s">
        <v>380</v>
      </c>
      <c r="BA903" s="395">
        <v>1</v>
      </c>
      <c r="BB903" s="396" t="s">
        <v>861</v>
      </c>
      <c r="BC903" t="str">
        <f t="shared" si="121"/>
        <v>RXP</v>
      </c>
      <c r="BD903" t="str">
        <f t="shared" si="122"/>
        <v>NAoMe_initial_age_decades_80cap</v>
      </c>
      <c r="BE903" s="397" t="s">
        <v>862</v>
      </c>
      <c r="BF903" t="str">
        <f t="shared" si="123"/>
        <v>30-39 yrs</v>
      </c>
      <c r="BG903">
        <f t="shared" si="124"/>
        <v>2</v>
      </c>
      <c r="BH903" s="398">
        <f t="shared" si="125"/>
        <v>3.2260000705718987E-2</v>
      </c>
      <c r="BO903" s="33"/>
    </row>
    <row r="904" spans="1:67">
      <c r="A904" s="316" t="s">
        <v>27</v>
      </c>
      <c r="B904" t="s">
        <v>380</v>
      </c>
      <c r="C904" t="s">
        <v>910</v>
      </c>
      <c r="D904" t="s">
        <v>314</v>
      </c>
      <c r="E904" s="316" t="s">
        <v>57</v>
      </c>
      <c r="F904" s="316" t="s">
        <v>58</v>
      </c>
      <c r="G904" s="316" t="s">
        <v>439</v>
      </c>
      <c r="H904" s="316" t="s">
        <v>329</v>
      </c>
      <c r="I904" s="316" t="s">
        <v>310</v>
      </c>
      <c r="J904" s="316" t="s">
        <v>279</v>
      </c>
      <c r="K904" s="36">
        <v>2</v>
      </c>
      <c r="L904" s="317">
        <v>3.2260000705718987E-2</v>
      </c>
      <c r="M904" s="317"/>
      <c r="N904" s="36">
        <v>47</v>
      </c>
      <c r="O904" s="317">
        <v>8.9019998908042908E-2</v>
      </c>
      <c r="P904" s="317"/>
      <c r="Q904" s="36">
        <v>1024</v>
      </c>
      <c r="R904" s="317">
        <v>0.1026899963617325</v>
      </c>
      <c r="S904" s="317"/>
      <c r="T904" t="s">
        <v>380</v>
      </c>
      <c r="BA904" s="395">
        <v>1</v>
      </c>
      <c r="BB904" s="396" t="s">
        <v>861</v>
      </c>
      <c r="BC904" t="str">
        <f t="shared" si="121"/>
        <v>RXP</v>
      </c>
      <c r="BD904" t="str">
        <f t="shared" si="122"/>
        <v>NAoMe_initial_age_decades_80cap</v>
      </c>
      <c r="BE904" s="397" t="s">
        <v>862</v>
      </c>
      <c r="BF904" t="str">
        <f t="shared" si="123"/>
        <v>40-49 yrs</v>
      </c>
      <c r="BG904">
        <f t="shared" si="124"/>
        <v>2</v>
      </c>
      <c r="BH904" s="398">
        <f t="shared" si="125"/>
        <v>3.2260000705718987E-2</v>
      </c>
      <c r="BO904" s="33"/>
    </row>
    <row r="905" spans="1:67">
      <c r="A905" s="316" t="s">
        <v>27</v>
      </c>
      <c r="B905" t="s">
        <v>380</v>
      </c>
      <c r="C905" t="s">
        <v>910</v>
      </c>
      <c r="D905" t="s">
        <v>314</v>
      </c>
      <c r="E905" s="316" t="s">
        <v>57</v>
      </c>
      <c r="F905" s="316" t="s">
        <v>58</v>
      </c>
      <c r="G905" s="316" t="s">
        <v>439</v>
      </c>
      <c r="H905" s="316" t="s">
        <v>329</v>
      </c>
      <c r="I905" s="316" t="s">
        <v>310</v>
      </c>
      <c r="J905" s="316" t="s">
        <v>280</v>
      </c>
      <c r="K905" s="36">
        <v>8</v>
      </c>
      <c r="L905" s="317">
        <v>0.1290300041437149</v>
      </c>
      <c r="M905" s="317"/>
      <c r="N905" s="36">
        <v>90</v>
      </c>
      <c r="O905" s="317">
        <v>0.17045000195503229</v>
      </c>
      <c r="P905" s="317"/>
      <c r="Q905" s="36">
        <v>1733</v>
      </c>
      <c r="R905" s="317">
        <v>0.17378999292850489</v>
      </c>
      <c r="S905" s="317"/>
      <c r="T905" t="s">
        <v>380</v>
      </c>
      <c r="BA905" s="395">
        <v>1</v>
      </c>
      <c r="BB905" s="396" t="s">
        <v>861</v>
      </c>
      <c r="BC905" t="str">
        <f t="shared" si="121"/>
        <v>RXP</v>
      </c>
      <c r="BD905" t="str">
        <f t="shared" si="122"/>
        <v>NAoMe_initial_age_decades_80cap</v>
      </c>
      <c r="BE905" s="397" t="s">
        <v>862</v>
      </c>
      <c r="BF905" t="str">
        <f t="shared" si="123"/>
        <v>50-59 yrs</v>
      </c>
      <c r="BG905">
        <f t="shared" si="124"/>
        <v>8</v>
      </c>
      <c r="BH905" s="398">
        <f t="shared" si="125"/>
        <v>0.1290300041437149</v>
      </c>
      <c r="BO905" s="33"/>
    </row>
    <row r="906" spans="1:67">
      <c r="A906" s="316" t="s">
        <v>27</v>
      </c>
      <c r="B906" t="s">
        <v>380</v>
      </c>
      <c r="C906" t="s">
        <v>910</v>
      </c>
      <c r="D906" t="s">
        <v>314</v>
      </c>
      <c r="E906" s="316" t="s">
        <v>57</v>
      </c>
      <c r="F906" s="316" t="s">
        <v>58</v>
      </c>
      <c r="G906" s="316" t="s">
        <v>439</v>
      </c>
      <c r="H906" s="316" t="s">
        <v>329</v>
      </c>
      <c r="I906" s="316" t="s">
        <v>310</v>
      </c>
      <c r="J906" s="316" t="s">
        <v>281</v>
      </c>
      <c r="K906" s="36">
        <v>9</v>
      </c>
      <c r="L906" s="317">
        <v>0.1451600044965744</v>
      </c>
      <c r="M906" s="317"/>
      <c r="N906" s="36">
        <v>111</v>
      </c>
      <c r="O906" s="317">
        <v>0.21022999286651611</v>
      </c>
      <c r="P906" s="317"/>
      <c r="Q906" s="36">
        <v>1931</v>
      </c>
      <c r="R906" s="317">
        <v>0.19363999366760251</v>
      </c>
      <c r="S906" s="317"/>
      <c r="T906" t="s">
        <v>380</v>
      </c>
      <c r="BA906" s="395">
        <v>1</v>
      </c>
      <c r="BB906" s="396" t="s">
        <v>861</v>
      </c>
      <c r="BC906" t="str">
        <f t="shared" si="121"/>
        <v>RXP</v>
      </c>
      <c r="BD906" t="str">
        <f t="shared" si="122"/>
        <v>NAoMe_initial_age_decades_80cap</v>
      </c>
      <c r="BE906" s="397" t="s">
        <v>862</v>
      </c>
      <c r="BF906" t="str">
        <f t="shared" si="123"/>
        <v>60-69 yrs</v>
      </c>
      <c r="BG906">
        <f t="shared" si="124"/>
        <v>9</v>
      </c>
      <c r="BH906" s="398">
        <f t="shared" si="125"/>
        <v>0.1451600044965744</v>
      </c>
      <c r="BO906" s="33"/>
    </row>
    <row r="907" spans="1:67">
      <c r="A907" s="316" t="s">
        <v>27</v>
      </c>
      <c r="B907" t="s">
        <v>380</v>
      </c>
      <c r="C907" t="s">
        <v>910</v>
      </c>
      <c r="D907" t="s">
        <v>314</v>
      </c>
      <c r="E907" s="316" t="s">
        <v>57</v>
      </c>
      <c r="F907" s="316" t="s">
        <v>58</v>
      </c>
      <c r="G907" s="316" t="s">
        <v>439</v>
      </c>
      <c r="H907" s="316" t="s">
        <v>329</v>
      </c>
      <c r="I907" s="316" t="s">
        <v>310</v>
      </c>
      <c r="J907" s="316" t="s">
        <v>282</v>
      </c>
      <c r="K907" s="36">
        <v>22</v>
      </c>
      <c r="L907" s="317">
        <v>0.35484001040458679</v>
      </c>
      <c r="M907" s="317"/>
      <c r="N907" s="36">
        <v>145</v>
      </c>
      <c r="O907" s="317">
        <v>0.27461999654769897</v>
      </c>
      <c r="P907" s="317"/>
      <c r="Q907" s="36">
        <v>2493</v>
      </c>
      <c r="R907" s="317">
        <v>0.25</v>
      </c>
      <c r="S907" s="317"/>
      <c r="T907" t="s">
        <v>380</v>
      </c>
      <c r="BA907" s="395">
        <v>1</v>
      </c>
      <c r="BB907" s="396" t="s">
        <v>861</v>
      </c>
      <c r="BC907" t="str">
        <f t="shared" si="121"/>
        <v>RXP</v>
      </c>
      <c r="BD907" t="str">
        <f t="shared" si="122"/>
        <v>NAoMe_initial_age_decades_80cap</v>
      </c>
      <c r="BE907" s="397" t="s">
        <v>862</v>
      </c>
      <c r="BF907" t="str">
        <f t="shared" si="123"/>
        <v>70-79 yrs</v>
      </c>
      <c r="BG907">
        <f t="shared" si="124"/>
        <v>22</v>
      </c>
      <c r="BH907" s="398">
        <f t="shared" si="125"/>
        <v>0.35484001040458679</v>
      </c>
      <c r="BO907" s="33"/>
    </row>
    <row r="908" spans="1:67">
      <c r="A908" s="316" t="s">
        <v>27</v>
      </c>
      <c r="B908" t="s">
        <v>380</v>
      </c>
      <c r="C908" t="s">
        <v>910</v>
      </c>
      <c r="D908" t="s">
        <v>314</v>
      </c>
      <c r="E908" s="316" t="s">
        <v>57</v>
      </c>
      <c r="F908" s="316" t="s">
        <v>58</v>
      </c>
      <c r="G908" s="316" t="s">
        <v>439</v>
      </c>
      <c r="H908" s="316" t="s">
        <v>329</v>
      </c>
      <c r="I908" s="316" t="s">
        <v>310</v>
      </c>
      <c r="J908" s="316" t="s">
        <v>283</v>
      </c>
      <c r="K908" s="36">
        <v>17</v>
      </c>
      <c r="L908" s="317">
        <v>0.27419000864028931</v>
      </c>
      <c r="M908" s="317"/>
      <c r="N908" s="36">
        <v>115</v>
      </c>
      <c r="O908" s="317">
        <v>0.2178000062704086</v>
      </c>
      <c r="P908" s="317"/>
      <c r="Q908" s="36">
        <v>2292</v>
      </c>
      <c r="R908" s="317">
        <v>0.2298399955034256</v>
      </c>
      <c r="S908" s="317"/>
      <c r="T908" t="s">
        <v>380</v>
      </c>
      <c r="BA908" s="395">
        <v>1</v>
      </c>
      <c r="BB908" s="396" t="s">
        <v>861</v>
      </c>
      <c r="BC908" t="str">
        <f t="shared" si="121"/>
        <v>RXP</v>
      </c>
      <c r="BD908" t="str">
        <f t="shared" si="122"/>
        <v>NAoMe_initial_age_decades_80cap</v>
      </c>
      <c r="BE908" s="397" t="s">
        <v>862</v>
      </c>
      <c r="BF908" t="str">
        <f t="shared" si="123"/>
        <v>80+ yrs</v>
      </c>
      <c r="BG908">
        <f t="shared" si="124"/>
        <v>17</v>
      </c>
      <c r="BH908" s="398">
        <f t="shared" si="125"/>
        <v>0.27419000864028931</v>
      </c>
      <c r="BO908" s="33"/>
    </row>
    <row r="909" spans="1:67">
      <c r="A909" s="316" t="s">
        <v>27</v>
      </c>
      <c r="B909" t="s">
        <v>380</v>
      </c>
      <c r="C909" t="s">
        <v>910</v>
      </c>
      <c r="D909" t="s">
        <v>314</v>
      </c>
      <c r="E909" s="316" t="s">
        <v>57</v>
      </c>
      <c r="F909" s="316" t="s">
        <v>58</v>
      </c>
      <c r="G909" s="316" t="s">
        <v>439</v>
      </c>
      <c r="H909" s="316" t="s">
        <v>329</v>
      </c>
      <c r="I909" s="316" t="s">
        <v>341</v>
      </c>
      <c r="J909" s="316" t="s">
        <v>13</v>
      </c>
      <c r="K909" s="36">
        <v>40</v>
      </c>
      <c r="L909" s="317">
        <v>0.6451600193977356</v>
      </c>
      <c r="M909" s="317">
        <v>0.6451600193977356</v>
      </c>
      <c r="N909" s="36">
        <v>353</v>
      </c>
      <c r="O909" s="317">
        <v>0.66856002807617188</v>
      </c>
      <c r="P909" s="317">
        <v>0.68410998582839966</v>
      </c>
      <c r="Q909" s="36">
        <v>6753</v>
      </c>
      <c r="R909" s="317">
        <v>0.67720001935958862</v>
      </c>
      <c r="S909" s="317">
        <v>0.69554001092910767</v>
      </c>
      <c r="T909" t="s">
        <v>380</v>
      </c>
      <c r="BA909" s="395">
        <v>1</v>
      </c>
      <c r="BB909" s="396" t="s">
        <v>861</v>
      </c>
      <c r="BC909" t="str">
        <f t="shared" si="121"/>
        <v>RXP</v>
      </c>
      <c r="BD909" t="str">
        <f t="shared" si="122"/>
        <v>NAoMe_initial_ch_score_2cap</v>
      </c>
      <c r="BE909" s="397" t="s">
        <v>862</v>
      </c>
      <c r="BF909" t="str">
        <f t="shared" si="123"/>
        <v>0</v>
      </c>
      <c r="BG909">
        <f t="shared" si="124"/>
        <v>40</v>
      </c>
      <c r="BH909" s="398">
        <f t="shared" si="125"/>
        <v>0.6451600193977356</v>
      </c>
      <c r="BO909" s="33"/>
    </row>
    <row r="910" spans="1:67">
      <c r="A910" s="316" t="s">
        <v>27</v>
      </c>
      <c r="B910" t="s">
        <v>380</v>
      </c>
      <c r="C910" t="s">
        <v>910</v>
      </c>
      <c r="D910" t="s">
        <v>314</v>
      </c>
      <c r="E910" s="316" t="s">
        <v>57</v>
      </c>
      <c r="F910" s="316" t="s">
        <v>58</v>
      </c>
      <c r="G910" s="316" t="s">
        <v>439</v>
      </c>
      <c r="H910" s="316" t="s">
        <v>329</v>
      </c>
      <c r="I910" s="316" t="s">
        <v>341</v>
      </c>
      <c r="J910" s="316" t="s">
        <v>14</v>
      </c>
      <c r="K910" s="36">
        <v>12</v>
      </c>
      <c r="L910" s="317">
        <v>0.19355000555515289</v>
      </c>
      <c r="M910" s="317">
        <v>0.19355000555515289</v>
      </c>
      <c r="N910" s="36">
        <v>90</v>
      </c>
      <c r="O910" s="317">
        <v>0.17045000195503229</v>
      </c>
      <c r="P910" s="317">
        <v>0.1744199991226196</v>
      </c>
      <c r="Q910" s="36">
        <v>1630</v>
      </c>
      <c r="R910" s="317">
        <v>0.16346000134944921</v>
      </c>
      <c r="S910" s="317">
        <v>0.16788999736309049</v>
      </c>
      <c r="T910" t="s">
        <v>380</v>
      </c>
      <c r="BA910" s="395">
        <v>1</v>
      </c>
      <c r="BB910" s="396" t="s">
        <v>861</v>
      </c>
      <c r="BC910" t="str">
        <f t="shared" si="121"/>
        <v>RXP</v>
      </c>
      <c r="BD910" t="str">
        <f t="shared" si="122"/>
        <v>NAoMe_initial_ch_score_2cap</v>
      </c>
      <c r="BE910" s="397" t="s">
        <v>862</v>
      </c>
      <c r="BF910" t="str">
        <f t="shared" si="123"/>
        <v>1</v>
      </c>
      <c r="BG910">
        <f t="shared" si="124"/>
        <v>12</v>
      </c>
      <c r="BH910" s="398">
        <f t="shared" si="125"/>
        <v>0.19355000555515289</v>
      </c>
      <c r="BO910" s="33"/>
    </row>
    <row r="911" spans="1:67">
      <c r="A911" s="316" t="s">
        <v>27</v>
      </c>
      <c r="B911" t="s">
        <v>380</v>
      </c>
      <c r="C911" t="s">
        <v>910</v>
      </c>
      <c r="D911" t="s">
        <v>314</v>
      </c>
      <c r="E911" s="316" t="s">
        <v>57</v>
      </c>
      <c r="F911" s="316" t="s">
        <v>58</v>
      </c>
      <c r="G911" s="316" t="s">
        <v>439</v>
      </c>
      <c r="H911" s="316" t="s">
        <v>329</v>
      </c>
      <c r="I911" s="316" t="s">
        <v>341</v>
      </c>
      <c r="J911" s="316" t="s">
        <v>301</v>
      </c>
      <c r="K911" s="36">
        <v>10</v>
      </c>
      <c r="L911" s="317">
        <v>0.1612900048494339</v>
      </c>
      <c r="M911" s="317">
        <v>0.1612900048494339</v>
      </c>
      <c r="N911" s="36">
        <v>73</v>
      </c>
      <c r="O911" s="317">
        <v>0.13826000690460211</v>
      </c>
      <c r="P911" s="317">
        <v>0.14147000014781949</v>
      </c>
      <c r="Q911" s="36">
        <v>1326</v>
      </c>
      <c r="R911" s="317">
        <v>0.132970005273819</v>
      </c>
      <c r="S911" s="317">
        <v>0.13657000660896301</v>
      </c>
      <c r="T911" t="s">
        <v>380</v>
      </c>
      <c r="BA911" s="395">
        <v>1</v>
      </c>
      <c r="BB911" s="396" t="s">
        <v>861</v>
      </c>
      <c r="BC911" t="str">
        <f t="shared" si="121"/>
        <v>RXP</v>
      </c>
      <c r="BD911" t="str">
        <f t="shared" si="122"/>
        <v>NAoMe_initial_ch_score_2cap</v>
      </c>
      <c r="BE911" s="397" t="s">
        <v>862</v>
      </c>
      <c r="BF911" t="str">
        <f t="shared" si="123"/>
        <v>2+</v>
      </c>
      <c r="BG911">
        <f t="shared" si="124"/>
        <v>10</v>
      </c>
      <c r="BH911" s="398">
        <f t="shared" si="125"/>
        <v>0.1612900048494339</v>
      </c>
      <c r="BO911" s="33"/>
    </row>
    <row r="912" spans="1:67">
      <c r="A912" s="316" t="s">
        <v>27</v>
      </c>
      <c r="B912" t="s">
        <v>380</v>
      </c>
      <c r="C912" t="s">
        <v>910</v>
      </c>
      <c r="D912" t="s">
        <v>314</v>
      </c>
      <c r="E912" s="316" t="s">
        <v>57</v>
      </c>
      <c r="F912" s="316" t="s">
        <v>58</v>
      </c>
      <c r="G912" s="316" t="s">
        <v>439</v>
      </c>
      <c r="H912" s="316" t="s">
        <v>329</v>
      </c>
      <c r="I912" s="316" t="s">
        <v>341</v>
      </c>
      <c r="J912" s="316" t="s">
        <v>260</v>
      </c>
      <c r="K912" s="36">
        <v>0</v>
      </c>
      <c r="L912" s="317">
        <v>0</v>
      </c>
      <c r="M912" s="317"/>
      <c r="N912" s="36">
        <v>12</v>
      </c>
      <c r="O912" s="317">
        <v>2.273000031709671E-2</v>
      </c>
      <c r="P912" s="317"/>
      <c r="Q912" s="36">
        <v>263</v>
      </c>
      <c r="R912" s="317">
        <v>2.6370000094175339E-2</v>
      </c>
      <c r="S912" s="317"/>
      <c r="T912" t="s">
        <v>380</v>
      </c>
      <c r="BA912" s="395">
        <v>1</v>
      </c>
      <c r="BB912" s="396" t="s">
        <v>861</v>
      </c>
      <c r="BC912" t="str">
        <f t="shared" si="121"/>
        <v>RXP</v>
      </c>
      <c r="BD912" t="str">
        <f t="shared" si="122"/>
        <v>NAoMe_initial_ch_score_2cap</v>
      </c>
      <c r="BE912" s="397" t="s">
        <v>862</v>
      </c>
      <c r="BF912" t="str">
        <f t="shared" si="123"/>
        <v>Unknown</v>
      </c>
      <c r="BG912">
        <f t="shared" si="124"/>
        <v>0</v>
      </c>
      <c r="BH912" s="398">
        <f t="shared" si="125"/>
        <v>0</v>
      </c>
      <c r="BO912" s="33"/>
    </row>
    <row r="913" spans="1:67">
      <c r="A913" s="316" t="s">
        <v>27</v>
      </c>
      <c r="B913" t="s">
        <v>380</v>
      </c>
      <c r="C913" t="s">
        <v>910</v>
      </c>
      <c r="D913" t="s">
        <v>314</v>
      </c>
      <c r="E913" s="316" t="s">
        <v>57</v>
      </c>
      <c r="F913" s="316" t="s">
        <v>58</v>
      </c>
      <c r="G913" s="316" t="s">
        <v>439</v>
      </c>
      <c r="H913" s="316" t="s">
        <v>329</v>
      </c>
      <c r="I913" s="316" t="s">
        <v>309</v>
      </c>
      <c r="J913" s="316" t="s">
        <v>289</v>
      </c>
      <c r="K913" s="36">
        <v>29</v>
      </c>
      <c r="L913" s="317">
        <v>0.46773999929428101</v>
      </c>
      <c r="M913" s="317"/>
      <c r="N913" s="36">
        <v>168</v>
      </c>
      <c r="O913" s="317">
        <v>0.31817999482154852</v>
      </c>
      <c r="P913" s="317"/>
      <c r="Q913" s="36">
        <v>3283</v>
      </c>
      <c r="R913" s="317">
        <v>0.3292199969291687</v>
      </c>
      <c r="S913" s="317"/>
      <c r="T913" t="s">
        <v>380</v>
      </c>
      <c r="BA913" s="395">
        <v>1</v>
      </c>
      <c r="BB913" s="396" t="s">
        <v>861</v>
      </c>
      <c r="BC913" t="str">
        <f t="shared" si="121"/>
        <v>RXP</v>
      </c>
      <c r="BD913" t="str">
        <f t="shared" si="122"/>
        <v>NAoMe_initial_diagnosis_year</v>
      </c>
      <c r="BE913" s="397" t="s">
        <v>862</v>
      </c>
      <c r="BF913" t="str">
        <f t="shared" si="123"/>
        <v>2021</v>
      </c>
      <c r="BG913">
        <f t="shared" si="124"/>
        <v>29</v>
      </c>
      <c r="BH913" s="398">
        <f t="shared" si="125"/>
        <v>0.46773999929428101</v>
      </c>
      <c r="BO913" s="33"/>
    </row>
    <row r="914" spans="1:67">
      <c r="A914" s="316" t="s">
        <v>27</v>
      </c>
      <c r="B914" t="s">
        <v>380</v>
      </c>
      <c r="C914" t="s">
        <v>910</v>
      </c>
      <c r="D914" t="s">
        <v>314</v>
      </c>
      <c r="E914" s="316" t="s">
        <v>57</v>
      </c>
      <c r="F914" s="316" t="s">
        <v>58</v>
      </c>
      <c r="G914" s="316" t="s">
        <v>439</v>
      </c>
      <c r="H914" s="316" t="s">
        <v>329</v>
      </c>
      <c r="I914" s="316" t="s">
        <v>309</v>
      </c>
      <c r="J914" s="316" t="s">
        <v>816</v>
      </c>
      <c r="K914" s="36">
        <v>19</v>
      </c>
      <c r="L914" s="317">
        <v>0.3064500093460083</v>
      </c>
      <c r="M914" s="317"/>
      <c r="N914" s="36">
        <v>159</v>
      </c>
      <c r="O914" s="317">
        <v>0.30114001035690308</v>
      </c>
      <c r="P914" s="317"/>
      <c r="Q914" s="36">
        <v>3315</v>
      </c>
      <c r="R914" s="317">
        <v>0.33243000507354742</v>
      </c>
      <c r="S914" s="317"/>
      <c r="T914" t="s">
        <v>380</v>
      </c>
      <c r="BA914" s="395">
        <v>1</v>
      </c>
      <c r="BB914" s="396" t="s">
        <v>861</v>
      </c>
      <c r="BC914" t="str">
        <f t="shared" si="121"/>
        <v>RXP</v>
      </c>
      <c r="BD914" t="str">
        <f t="shared" si="122"/>
        <v>NAoMe_initial_diagnosis_year</v>
      </c>
      <c r="BE914" s="397" t="s">
        <v>862</v>
      </c>
      <c r="BF914" t="str">
        <f t="shared" si="123"/>
        <v>2022</v>
      </c>
      <c r="BG914">
        <f t="shared" si="124"/>
        <v>19</v>
      </c>
      <c r="BH914" s="398">
        <f t="shared" si="125"/>
        <v>0.3064500093460083</v>
      </c>
      <c r="BO914" s="33"/>
    </row>
    <row r="915" spans="1:67">
      <c r="A915" s="316" t="s">
        <v>27</v>
      </c>
      <c r="B915" t="s">
        <v>380</v>
      </c>
      <c r="C915" t="s">
        <v>910</v>
      </c>
      <c r="D915" t="s">
        <v>314</v>
      </c>
      <c r="E915" s="316" t="s">
        <v>57</v>
      </c>
      <c r="F915" s="316" t="s">
        <v>58</v>
      </c>
      <c r="G915" s="316" t="s">
        <v>439</v>
      </c>
      <c r="H915" s="316" t="s">
        <v>329</v>
      </c>
      <c r="I915" s="316" t="s">
        <v>309</v>
      </c>
      <c r="J915" s="316" t="s">
        <v>946</v>
      </c>
      <c r="K915" s="36">
        <v>14</v>
      </c>
      <c r="L915" s="317">
        <v>0.22581000626087189</v>
      </c>
      <c r="M915" s="317"/>
      <c r="N915" s="36">
        <v>201</v>
      </c>
      <c r="O915" s="317">
        <v>0.38067999482154852</v>
      </c>
      <c r="P915" s="317"/>
      <c r="Q915" s="36">
        <v>3374</v>
      </c>
      <c r="R915" s="317">
        <v>0.33834999799728388</v>
      </c>
      <c r="S915" s="317"/>
      <c r="T915" t="s">
        <v>380</v>
      </c>
      <c r="BA915" s="395">
        <v>1</v>
      </c>
      <c r="BB915" s="396" t="s">
        <v>861</v>
      </c>
      <c r="BC915" t="str">
        <f t="shared" si="121"/>
        <v>RXP</v>
      </c>
      <c r="BD915" t="str">
        <f t="shared" si="122"/>
        <v>NAoMe_initial_diagnosis_year</v>
      </c>
      <c r="BE915" s="397" t="s">
        <v>862</v>
      </c>
      <c r="BF915" t="str">
        <f t="shared" si="123"/>
        <v>2023</v>
      </c>
      <c r="BG915">
        <f t="shared" si="124"/>
        <v>14</v>
      </c>
      <c r="BH915" s="398">
        <f t="shared" si="125"/>
        <v>0.22581000626087189</v>
      </c>
      <c r="BO915" s="33"/>
    </row>
    <row r="916" spans="1:67">
      <c r="A916" s="316" t="s">
        <v>27</v>
      </c>
      <c r="B916" t="s">
        <v>380</v>
      </c>
      <c r="C916" t="s">
        <v>910</v>
      </c>
      <c r="D916" t="s">
        <v>314</v>
      </c>
      <c r="E916" s="316" t="s">
        <v>57</v>
      </c>
      <c r="F916" s="316" t="s">
        <v>58</v>
      </c>
      <c r="G916" s="316" t="s">
        <v>439</v>
      </c>
      <c r="H916" s="316" t="s">
        <v>329</v>
      </c>
      <c r="I916" s="316" t="s">
        <v>331</v>
      </c>
      <c r="J916" s="316" t="s">
        <v>332</v>
      </c>
      <c r="K916" s="36">
        <v>5</v>
      </c>
      <c r="L916" s="317">
        <v>8.0650001764297485E-2</v>
      </c>
      <c r="M916" s="317">
        <v>0.14285999536514279</v>
      </c>
      <c r="N916" s="36">
        <v>39</v>
      </c>
      <c r="O916" s="317">
        <v>7.3859997093677521E-2</v>
      </c>
      <c r="P916" s="317">
        <v>9.9239997565746307E-2</v>
      </c>
      <c r="Q916" s="36">
        <v>434</v>
      </c>
      <c r="R916" s="317">
        <v>4.3519999831914902E-2</v>
      </c>
      <c r="S916" s="317">
        <v>5.2159998565912247E-2</v>
      </c>
      <c r="T916" t="s">
        <v>380</v>
      </c>
      <c r="BA916" s="395">
        <v>1</v>
      </c>
      <c r="BB916" s="396" t="s">
        <v>861</v>
      </c>
      <c r="BC916" t="str">
        <f t="shared" si="121"/>
        <v>RXP</v>
      </c>
      <c r="BD916" t="str">
        <f t="shared" si="122"/>
        <v>NAoMe_initial_disease_group</v>
      </c>
      <c r="BE916" s="397" t="s">
        <v>862</v>
      </c>
      <c r="BF916" t="str">
        <f t="shared" si="123"/>
        <v>Advanced M0</v>
      </c>
      <c r="BG916">
        <f t="shared" si="124"/>
        <v>5</v>
      </c>
      <c r="BH916" s="398">
        <f t="shared" si="125"/>
        <v>8.0650001764297485E-2</v>
      </c>
      <c r="BO916" s="33"/>
    </row>
    <row r="917" spans="1:67">
      <c r="A917" s="316" t="s">
        <v>27</v>
      </c>
      <c r="B917" t="s">
        <v>380</v>
      </c>
      <c r="C917" t="s">
        <v>910</v>
      </c>
      <c r="D917" t="s">
        <v>314</v>
      </c>
      <c r="E917" s="316" t="s">
        <v>57</v>
      </c>
      <c r="F917" s="316" t="s">
        <v>58</v>
      </c>
      <c r="G917" s="316" t="s">
        <v>439</v>
      </c>
      <c r="H917" s="316" t="s">
        <v>329</v>
      </c>
      <c r="I917" s="316" t="s">
        <v>331</v>
      </c>
      <c r="J917" s="316" t="s">
        <v>333</v>
      </c>
      <c r="K917" s="36">
        <v>17</v>
      </c>
      <c r="L917" s="317">
        <v>0.27419000864028931</v>
      </c>
      <c r="M917" s="317">
        <v>0.48570999503135681</v>
      </c>
      <c r="N917" s="36">
        <v>263</v>
      </c>
      <c r="O917" s="317">
        <v>0.49810999631881708</v>
      </c>
      <c r="P917" s="317">
        <v>0.66921001672744751</v>
      </c>
      <c r="Q917" s="36">
        <v>6159</v>
      </c>
      <c r="R917" s="317">
        <v>0.6176300048828125</v>
      </c>
      <c r="S917" s="317">
        <v>0.74026000499725342</v>
      </c>
      <c r="T917" t="s">
        <v>380</v>
      </c>
      <c r="BA917" s="395">
        <v>1</v>
      </c>
      <c r="BB917" s="396" t="s">
        <v>861</v>
      </c>
      <c r="BC917" t="str">
        <f t="shared" si="121"/>
        <v>RXP</v>
      </c>
      <c r="BD917" t="str">
        <f t="shared" si="122"/>
        <v>NAoMe_initial_disease_group</v>
      </c>
      <c r="BE917" s="397" t="s">
        <v>862</v>
      </c>
      <c r="BF917" t="str">
        <f t="shared" si="123"/>
        <v>Advanced M1</v>
      </c>
      <c r="BG917">
        <f t="shared" si="124"/>
        <v>17</v>
      </c>
      <c r="BH917" s="398">
        <f t="shared" si="125"/>
        <v>0.27419000864028931</v>
      </c>
      <c r="BO917" s="33"/>
    </row>
    <row r="918" spans="1:67">
      <c r="A918" s="316" t="s">
        <v>27</v>
      </c>
      <c r="B918" t="s">
        <v>380</v>
      </c>
      <c r="C918" t="s">
        <v>910</v>
      </c>
      <c r="D918" t="s">
        <v>314</v>
      </c>
      <c r="E918" s="316" t="s">
        <v>57</v>
      </c>
      <c r="F918" s="316" t="s">
        <v>58</v>
      </c>
      <c r="G918" s="316" t="s">
        <v>439</v>
      </c>
      <c r="H918" s="316" t="s">
        <v>329</v>
      </c>
      <c r="I918" s="316" t="s">
        <v>331</v>
      </c>
      <c r="J918" s="316" t="s">
        <v>334</v>
      </c>
      <c r="K918" s="36">
        <v>0</v>
      </c>
      <c r="L918" s="317">
        <v>0</v>
      </c>
      <c r="M918" s="317">
        <v>0</v>
      </c>
      <c r="N918" s="36">
        <v>2</v>
      </c>
      <c r="O918" s="317">
        <v>3.789999987930059E-3</v>
      </c>
      <c r="P918" s="317">
        <v>5.090000107884407E-3</v>
      </c>
      <c r="Q918" s="36">
        <v>64</v>
      </c>
      <c r="R918" s="317">
        <v>6.4199999906122676E-3</v>
      </c>
      <c r="S918" s="317">
        <v>7.689999882131815E-3</v>
      </c>
      <c r="T918" t="s">
        <v>380</v>
      </c>
      <c r="BA918" s="395">
        <v>1</v>
      </c>
      <c r="BB918" s="396" t="s">
        <v>861</v>
      </c>
      <c r="BC918" t="str">
        <f t="shared" si="121"/>
        <v>RXP</v>
      </c>
      <c r="BD918" t="str">
        <f t="shared" si="122"/>
        <v>NAoMe_initial_disease_group</v>
      </c>
      <c r="BE918" s="397" t="s">
        <v>862</v>
      </c>
      <c r="BF918" t="str">
        <f t="shared" si="123"/>
        <v>DCIS</v>
      </c>
      <c r="BG918">
        <f t="shared" si="124"/>
        <v>0</v>
      </c>
      <c r="BH918" s="398">
        <f t="shared" si="125"/>
        <v>0</v>
      </c>
      <c r="BO918" s="33"/>
    </row>
    <row r="919" spans="1:67">
      <c r="A919" s="316" t="s">
        <v>27</v>
      </c>
      <c r="B919" t="s">
        <v>380</v>
      </c>
      <c r="C919" t="s">
        <v>910</v>
      </c>
      <c r="D919" t="s">
        <v>314</v>
      </c>
      <c r="E919" s="316" t="s">
        <v>57</v>
      </c>
      <c r="F919" s="316" t="s">
        <v>58</v>
      </c>
      <c r="G919" s="316" t="s">
        <v>439</v>
      </c>
      <c r="H919" s="316" t="s">
        <v>329</v>
      </c>
      <c r="I919" s="316" t="s">
        <v>331</v>
      </c>
      <c r="J919" s="316" t="s">
        <v>335</v>
      </c>
      <c r="K919" s="36">
        <v>13</v>
      </c>
      <c r="L919" s="317">
        <v>0.20968000590801239</v>
      </c>
      <c r="M919" s="317">
        <v>0.37143000960350042</v>
      </c>
      <c r="N919" s="36">
        <v>89</v>
      </c>
      <c r="O919" s="317">
        <v>0.16855999827384949</v>
      </c>
      <c r="P919" s="317">
        <v>0.22645999491214749</v>
      </c>
      <c r="Q919" s="36">
        <v>1663</v>
      </c>
      <c r="R919" s="317">
        <v>0.16676999628543851</v>
      </c>
      <c r="S919" s="317">
        <v>0.19988000392913821</v>
      </c>
      <c r="T919" t="s">
        <v>380</v>
      </c>
      <c r="BA919" s="395">
        <v>1</v>
      </c>
      <c r="BB919" s="396" t="s">
        <v>861</v>
      </c>
      <c r="BC919" t="str">
        <f t="shared" si="121"/>
        <v>RXP</v>
      </c>
      <c r="BD919" t="str">
        <f t="shared" si="122"/>
        <v>NAoMe_initial_disease_group</v>
      </c>
      <c r="BE919" s="397" t="s">
        <v>862</v>
      </c>
      <c r="BF919" t="str">
        <f t="shared" si="123"/>
        <v>Early invasive</v>
      </c>
      <c r="BG919">
        <f t="shared" si="124"/>
        <v>13</v>
      </c>
      <c r="BH919" s="398">
        <f t="shared" si="125"/>
        <v>0.20968000590801239</v>
      </c>
      <c r="BO919" s="33"/>
    </row>
    <row r="920" spans="1:67">
      <c r="A920" s="316" t="s">
        <v>27</v>
      </c>
      <c r="B920" t="s">
        <v>380</v>
      </c>
      <c r="C920" t="s">
        <v>910</v>
      </c>
      <c r="D920" t="s">
        <v>314</v>
      </c>
      <c r="E920" s="316" t="s">
        <v>57</v>
      </c>
      <c r="F920" s="316" t="s">
        <v>58</v>
      </c>
      <c r="G920" s="316" t="s">
        <v>439</v>
      </c>
      <c r="H920" s="316" t="s">
        <v>329</v>
      </c>
      <c r="I920" s="316" t="s">
        <v>331</v>
      </c>
      <c r="J920" s="316" t="s">
        <v>337</v>
      </c>
      <c r="K920" s="36">
        <v>27</v>
      </c>
      <c r="L920" s="317">
        <v>0.43547999858856201</v>
      </c>
      <c r="M920" s="317"/>
      <c r="N920" s="36">
        <v>135</v>
      </c>
      <c r="O920" s="317">
        <v>0.25567999482154852</v>
      </c>
      <c r="P920" s="317"/>
      <c r="Q920" s="36">
        <v>1652</v>
      </c>
      <c r="R920" s="317">
        <v>0.1656599938869476</v>
      </c>
      <c r="S920" s="317"/>
      <c r="T920" t="s">
        <v>380</v>
      </c>
      <c r="BA920" s="395">
        <v>1</v>
      </c>
      <c r="BB920" s="396" t="s">
        <v>861</v>
      </c>
      <c r="BC920" t="str">
        <f t="shared" si="121"/>
        <v>RXP</v>
      </c>
      <c r="BD920" t="str">
        <f t="shared" si="122"/>
        <v>NAoMe_initial_disease_group</v>
      </c>
      <c r="BE920" s="397" t="s">
        <v>862</v>
      </c>
      <c r="BF920" t="str">
        <f t="shared" si="123"/>
        <v>Unknown stage</v>
      </c>
      <c r="BG920">
        <f t="shared" si="124"/>
        <v>27</v>
      </c>
      <c r="BH920" s="398">
        <f t="shared" si="125"/>
        <v>0.43547999858856201</v>
      </c>
      <c r="BO920" s="33"/>
    </row>
    <row r="921" spans="1:67">
      <c r="A921" s="316" t="s">
        <v>27</v>
      </c>
      <c r="B921" t="s">
        <v>380</v>
      </c>
      <c r="C921" t="s">
        <v>910</v>
      </c>
      <c r="D921" t="s">
        <v>314</v>
      </c>
      <c r="E921" s="316" t="s">
        <v>57</v>
      </c>
      <c r="F921" s="316" t="s">
        <v>58</v>
      </c>
      <c r="G921" s="316" t="s">
        <v>439</v>
      </c>
      <c r="H921" s="316" t="s">
        <v>329</v>
      </c>
      <c r="I921" s="316" t="s">
        <v>656</v>
      </c>
      <c r="J921" s="316" t="s">
        <v>286</v>
      </c>
      <c r="K921" s="36">
        <v>0</v>
      </c>
      <c r="L921" s="317">
        <v>0</v>
      </c>
      <c r="M921" s="317">
        <v>0</v>
      </c>
      <c r="N921" s="36">
        <v>2</v>
      </c>
      <c r="O921" s="317">
        <v>3.789999987930059E-3</v>
      </c>
      <c r="P921" s="317">
        <v>3.9300001226365566E-3</v>
      </c>
      <c r="Q921" s="36">
        <v>492</v>
      </c>
      <c r="R921" s="317">
        <v>4.9339998513460159E-2</v>
      </c>
      <c r="S921" s="317">
        <v>5.1920000463724143E-2</v>
      </c>
      <c r="T921" t="s">
        <v>380</v>
      </c>
      <c r="BA921" s="395">
        <v>1</v>
      </c>
      <c r="BB921" s="396" t="s">
        <v>861</v>
      </c>
      <c r="BC921" t="str">
        <f t="shared" si="121"/>
        <v>RXP</v>
      </c>
      <c r="BD921" t="str">
        <f t="shared" si="122"/>
        <v>NAoMe_initial_ethnicity_grp</v>
      </c>
      <c r="BE921" s="397" t="s">
        <v>862</v>
      </c>
      <c r="BF921" t="str">
        <f t="shared" si="123"/>
        <v>Asian or Asian British</v>
      </c>
      <c r="BG921">
        <f t="shared" si="124"/>
        <v>0</v>
      </c>
      <c r="BH921" s="398">
        <f t="shared" si="125"/>
        <v>0</v>
      </c>
      <c r="BO921" s="33"/>
    </row>
    <row r="922" spans="1:67">
      <c r="A922" s="316" t="s">
        <v>27</v>
      </c>
      <c r="B922" t="s">
        <v>380</v>
      </c>
      <c r="C922" t="s">
        <v>910</v>
      </c>
      <c r="D922" t="s">
        <v>314</v>
      </c>
      <c r="E922" s="316" t="s">
        <v>57</v>
      </c>
      <c r="F922" s="316" t="s">
        <v>58</v>
      </c>
      <c r="G922" s="316" t="s">
        <v>439</v>
      </c>
      <c r="H922" s="316" t="s">
        <v>329</v>
      </c>
      <c r="I922" s="316" t="s">
        <v>656</v>
      </c>
      <c r="J922" s="316" t="s">
        <v>287</v>
      </c>
      <c r="K922" s="36">
        <v>0</v>
      </c>
      <c r="L922" s="317">
        <v>0</v>
      </c>
      <c r="M922" s="317">
        <v>0</v>
      </c>
      <c r="N922" s="36">
        <v>2</v>
      </c>
      <c r="O922" s="317">
        <v>3.789999987930059E-3</v>
      </c>
      <c r="P922" s="317">
        <v>3.9300001226365566E-3</v>
      </c>
      <c r="Q922" s="36">
        <v>403</v>
      </c>
      <c r="R922" s="317">
        <v>4.0410000830888748E-2</v>
      </c>
      <c r="S922" s="317">
        <v>4.2520001530647278E-2</v>
      </c>
      <c r="T922" t="s">
        <v>380</v>
      </c>
      <c r="BA922" s="395">
        <v>1</v>
      </c>
      <c r="BB922" s="396" t="s">
        <v>861</v>
      </c>
      <c r="BC922" t="str">
        <f t="shared" si="121"/>
        <v>RXP</v>
      </c>
      <c r="BD922" t="str">
        <f t="shared" si="122"/>
        <v>NAoMe_initial_ethnicity_grp</v>
      </c>
      <c r="BE922" s="397" t="s">
        <v>862</v>
      </c>
      <c r="BF922" t="str">
        <f t="shared" si="123"/>
        <v>Black or Black British</v>
      </c>
      <c r="BG922">
        <f t="shared" si="124"/>
        <v>0</v>
      </c>
      <c r="BH922" s="398">
        <f t="shared" si="125"/>
        <v>0</v>
      </c>
      <c r="BO922" s="33"/>
    </row>
    <row r="923" spans="1:67">
      <c r="A923" s="316" t="s">
        <v>27</v>
      </c>
      <c r="B923" t="s">
        <v>380</v>
      </c>
      <c r="C923" t="s">
        <v>910</v>
      </c>
      <c r="D923" t="s">
        <v>314</v>
      </c>
      <c r="E923" s="316" t="s">
        <v>57</v>
      </c>
      <c r="F923" s="316" t="s">
        <v>58</v>
      </c>
      <c r="G923" s="316" t="s">
        <v>439</v>
      </c>
      <c r="H923" s="316" t="s">
        <v>329</v>
      </c>
      <c r="I923" s="316" t="s">
        <v>656</v>
      </c>
      <c r="J923" s="316" t="s">
        <v>259</v>
      </c>
      <c r="K923" s="36">
        <v>0</v>
      </c>
      <c r="L923" s="317">
        <v>0</v>
      </c>
      <c r="M923" s="317">
        <v>0</v>
      </c>
      <c r="N923" s="36">
        <v>2</v>
      </c>
      <c r="O923" s="317">
        <v>3.789999987930059E-3</v>
      </c>
      <c r="P923" s="317">
        <v>3.9300001226365566E-3</v>
      </c>
      <c r="Q923" s="36">
        <v>98</v>
      </c>
      <c r="R923" s="317">
        <v>9.8299998790025711E-3</v>
      </c>
      <c r="S923" s="317">
        <v>1.0339999571442601E-2</v>
      </c>
      <c r="T923" t="s">
        <v>380</v>
      </c>
      <c r="BA923" s="395">
        <v>1</v>
      </c>
      <c r="BB923" s="396" t="s">
        <v>861</v>
      </c>
      <c r="BC923" t="str">
        <f t="shared" si="121"/>
        <v>RXP</v>
      </c>
      <c r="BD923" t="str">
        <f t="shared" si="122"/>
        <v>NAoMe_initial_ethnicity_grp</v>
      </c>
      <c r="BE923" s="397" t="s">
        <v>862</v>
      </c>
      <c r="BF923" t="str">
        <f t="shared" si="123"/>
        <v>Mixed</v>
      </c>
      <c r="BG923">
        <f t="shared" si="124"/>
        <v>0</v>
      </c>
      <c r="BH923" s="398">
        <f t="shared" si="125"/>
        <v>0</v>
      </c>
      <c r="BO923" s="33"/>
    </row>
    <row r="924" spans="1:67">
      <c r="A924" s="316" t="s">
        <v>27</v>
      </c>
      <c r="B924" t="s">
        <v>380</v>
      </c>
      <c r="C924" t="s">
        <v>910</v>
      </c>
      <c r="D924" t="s">
        <v>314</v>
      </c>
      <c r="E924" s="316" t="s">
        <v>57</v>
      </c>
      <c r="F924" s="316" t="s">
        <v>58</v>
      </c>
      <c r="G924" s="316" t="s">
        <v>439</v>
      </c>
      <c r="H924" s="316" t="s">
        <v>329</v>
      </c>
      <c r="I924" s="316" t="s">
        <v>656</v>
      </c>
      <c r="J924" s="316" t="s">
        <v>288</v>
      </c>
      <c r="K924" s="36">
        <v>0</v>
      </c>
      <c r="L924" s="317">
        <v>0</v>
      </c>
      <c r="M924" s="317">
        <v>0</v>
      </c>
      <c r="N924" s="36">
        <v>6</v>
      </c>
      <c r="O924" s="317">
        <v>1.1359999887645239E-2</v>
      </c>
      <c r="P924" s="317">
        <v>1.1789999902248381E-2</v>
      </c>
      <c r="Q924" s="36">
        <v>246</v>
      </c>
      <c r="R924" s="317">
        <v>2.466999925673008E-2</v>
      </c>
      <c r="S924" s="317">
        <v>2.5960000231862072E-2</v>
      </c>
      <c r="T924" t="s">
        <v>380</v>
      </c>
      <c r="BA924" s="395">
        <v>1</v>
      </c>
      <c r="BB924" s="396" t="s">
        <v>861</v>
      </c>
      <c r="BC924" t="str">
        <f t="shared" si="121"/>
        <v>RXP</v>
      </c>
      <c r="BD924" t="str">
        <f t="shared" si="122"/>
        <v>NAoMe_initial_ethnicity_grp</v>
      </c>
      <c r="BE924" s="397" t="s">
        <v>862</v>
      </c>
      <c r="BF924" t="str">
        <f t="shared" si="123"/>
        <v>Other Ethnic Group</v>
      </c>
      <c r="BG924">
        <f t="shared" si="124"/>
        <v>0</v>
      </c>
      <c r="BH924" s="398">
        <f t="shared" si="125"/>
        <v>0</v>
      </c>
      <c r="BO924" s="33"/>
    </row>
    <row r="925" spans="1:67">
      <c r="A925" s="316" t="s">
        <v>27</v>
      </c>
      <c r="B925" t="s">
        <v>380</v>
      </c>
      <c r="C925" t="s">
        <v>910</v>
      </c>
      <c r="D925" t="s">
        <v>314</v>
      </c>
      <c r="E925" s="316" t="s">
        <v>57</v>
      </c>
      <c r="F925" s="316" t="s">
        <v>58</v>
      </c>
      <c r="G925" s="316" t="s">
        <v>439</v>
      </c>
      <c r="H925" s="316" t="s">
        <v>329</v>
      </c>
      <c r="I925" s="316" t="s">
        <v>656</v>
      </c>
      <c r="J925" s="316" t="s">
        <v>260</v>
      </c>
      <c r="K925" s="36">
        <v>2</v>
      </c>
      <c r="L925" s="317">
        <v>3.2260000705718987E-2</v>
      </c>
      <c r="M925" s="317"/>
      <c r="N925" s="36">
        <v>19</v>
      </c>
      <c r="O925" s="317">
        <v>3.5980001091957092E-2</v>
      </c>
      <c r="P925" s="317"/>
      <c r="Q925" s="36">
        <v>495</v>
      </c>
      <c r="R925" s="317">
        <v>4.9639999866485603E-2</v>
      </c>
      <c r="S925" s="317"/>
      <c r="T925" t="s">
        <v>380</v>
      </c>
      <c r="BA925" s="395">
        <v>1</v>
      </c>
      <c r="BB925" s="396" t="s">
        <v>861</v>
      </c>
      <c r="BC925" t="str">
        <f t="shared" si="121"/>
        <v>RXP</v>
      </c>
      <c r="BD925" t="str">
        <f t="shared" si="122"/>
        <v>NAoMe_initial_ethnicity_grp</v>
      </c>
      <c r="BE925" s="397" t="s">
        <v>862</v>
      </c>
      <c r="BF925" t="str">
        <f t="shared" si="123"/>
        <v>Unknown</v>
      </c>
      <c r="BG925">
        <f t="shared" si="124"/>
        <v>2</v>
      </c>
      <c r="BH925" s="398">
        <f t="shared" si="125"/>
        <v>3.2260000705718987E-2</v>
      </c>
      <c r="BO925" s="33"/>
    </row>
    <row r="926" spans="1:67">
      <c r="A926" s="316" t="s">
        <v>27</v>
      </c>
      <c r="B926" t="s">
        <v>380</v>
      </c>
      <c r="C926" t="s">
        <v>910</v>
      </c>
      <c r="D926" t="s">
        <v>314</v>
      </c>
      <c r="E926" s="316" t="s">
        <v>57</v>
      </c>
      <c r="F926" s="316" t="s">
        <v>58</v>
      </c>
      <c r="G926" s="316" t="s">
        <v>439</v>
      </c>
      <c r="H926" s="316" t="s">
        <v>329</v>
      </c>
      <c r="I926" s="316" t="s">
        <v>656</v>
      </c>
      <c r="J926" s="316" t="s">
        <v>258</v>
      </c>
      <c r="K926" s="36">
        <v>60</v>
      </c>
      <c r="L926" s="317">
        <v>0.96773999929428101</v>
      </c>
      <c r="M926" s="317">
        <v>1</v>
      </c>
      <c r="N926" s="36">
        <v>497</v>
      </c>
      <c r="O926" s="317">
        <v>0.94129002094268799</v>
      </c>
      <c r="P926" s="317">
        <v>0.97641998529434204</v>
      </c>
      <c r="Q926" s="36">
        <v>8238</v>
      </c>
      <c r="R926" s="317">
        <v>0.82611000537872314</v>
      </c>
      <c r="S926" s="317">
        <v>0.86926001310348511</v>
      </c>
      <c r="T926" t="s">
        <v>380</v>
      </c>
      <c r="BA926" s="395">
        <v>1</v>
      </c>
      <c r="BB926" s="396" t="s">
        <v>861</v>
      </c>
      <c r="BC926" t="str">
        <f t="shared" si="121"/>
        <v>RXP</v>
      </c>
      <c r="BD926" t="str">
        <f t="shared" si="122"/>
        <v>NAoMe_initial_ethnicity_grp</v>
      </c>
      <c r="BE926" s="397" t="s">
        <v>862</v>
      </c>
      <c r="BF926" t="str">
        <f t="shared" si="123"/>
        <v>White</v>
      </c>
      <c r="BG926">
        <f t="shared" si="124"/>
        <v>60</v>
      </c>
      <c r="BH926" s="398">
        <f t="shared" si="125"/>
        <v>0.96773999929428101</v>
      </c>
      <c r="BO926" s="33"/>
    </row>
    <row r="927" spans="1:67">
      <c r="A927" s="316" t="s">
        <v>27</v>
      </c>
      <c r="B927" t="s">
        <v>380</v>
      </c>
      <c r="C927" t="s">
        <v>910</v>
      </c>
      <c r="D927" t="s">
        <v>314</v>
      </c>
      <c r="E927" s="316" t="s">
        <v>57</v>
      </c>
      <c r="F927" s="316" t="s">
        <v>58</v>
      </c>
      <c r="G927" s="316" t="s">
        <v>439</v>
      </c>
      <c r="H927" s="316" t="s">
        <v>329</v>
      </c>
      <c r="I927" s="316" t="s">
        <v>657</v>
      </c>
      <c r="J927" s="316" t="s">
        <v>817</v>
      </c>
      <c r="K927" s="36">
        <v>60</v>
      </c>
      <c r="L927" s="317">
        <v>0.96773999929428101</v>
      </c>
      <c r="M927" s="317"/>
      <c r="N927" s="36">
        <v>501</v>
      </c>
      <c r="O927" s="317">
        <v>0.94885998964309692</v>
      </c>
      <c r="P927" s="317"/>
      <c r="Q927" s="36">
        <v>9359</v>
      </c>
      <c r="R927" s="317">
        <v>0.93853002786636353</v>
      </c>
      <c r="S927" s="317"/>
      <c r="T927" t="s">
        <v>380</v>
      </c>
      <c r="BA927" s="395">
        <v>1</v>
      </c>
      <c r="BB927" s="396" t="s">
        <v>861</v>
      </c>
      <c r="BC927" t="str">
        <f t="shared" si="121"/>
        <v>RXP</v>
      </c>
      <c r="BD927" t="str">
        <f t="shared" si="122"/>
        <v>NAoMe_initial_final_route</v>
      </c>
      <c r="BE927" s="397" t="s">
        <v>862</v>
      </c>
      <c r="BF927" t="str">
        <f t="shared" si="123"/>
        <v>Not screened</v>
      </c>
      <c r="BG927">
        <f t="shared" si="124"/>
        <v>60</v>
      </c>
      <c r="BH927" s="398">
        <f t="shared" si="125"/>
        <v>0.96773999929428101</v>
      </c>
      <c r="BO927" s="33"/>
    </row>
    <row r="928" spans="1:67">
      <c r="A928" s="316" t="s">
        <v>27</v>
      </c>
      <c r="B928" t="s">
        <v>380</v>
      </c>
      <c r="C928" t="s">
        <v>910</v>
      </c>
      <c r="D928" t="s">
        <v>314</v>
      </c>
      <c r="E928" s="316" t="s">
        <v>57</v>
      </c>
      <c r="F928" s="316" t="s">
        <v>58</v>
      </c>
      <c r="G928" s="316" t="s">
        <v>439</v>
      </c>
      <c r="H928" s="316" t="s">
        <v>329</v>
      </c>
      <c r="I928" s="316" t="s">
        <v>657</v>
      </c>
      <c r="J928" s="316" t="s">
        <v>352</v>
      </c>
      <c r="K928" s="36">
        <v>2</v>
      </c>
      <c r="L928" s="317">
        <v>3.2260000705718987E-2</v>
      </c>
      <c r="M928" s="317"/>
      <c r="N928" s="36">
        <v>27</v>
      </c>
      <c r="O928" s="317">
        <v>5.1139999181032181E-2</v>
      </c>
      <c r="P928" s="317"/>
      <c r="Q928" s="36">
        <v>613</v>
      </c>
      <c r="R928" s="317">
        <v>6.1469998210668557E-2</v>
      </c>
      <c r="S928" s="317"/>
      <c r="T928" t="s">
        <v>380</v>
      </c>
      <c r="BA928" s="395">
        <v>1</v>
      </c>
      <c r="BB928" s="396" t="s">
        <v>861</v>
      </c>
      <c r="BC928" t="str">
        <f t="shared" si="121"/>
        <v>RXP</v>
      </c>
      <c r="BD928" t="str">
        <f t="shared" si="122"/>
        <v>NAoMe_initial_final_route</v>
      </c>
      <c r="BE928" s="397" t="s">
        <v>862</v>
      </c>
      <c r="BF928" t="str">
        <f t="shared" si="123"/>
        <v>Screening</v>
      </c>
      <c r="BG928">
        <f t="shared" si="124"/>
        <v>2</v>
      </c>
      <c r="BH928" s="398">
        <f t="shared" si="125"/>
        <v>3.2260000705718987E-2</v>
      </c>
      <c r="BO928" s="33"/>
    </row>
    <row r="929" spans="1:67">
      <c r="A929" s="316" t="s">
        <v>27</v>
      </c>
      <c r="B929" t="s">
        <v>380</v>
      </c>
      <c r="C929" t="s">
        <v>910</v>
      </c>
      <c r="D929" t="s">
        <v>314</v>
      </c>
      <c r="E929" s="316" t="s">
        <v>57</v>
      </c>
      <c r="F929" s="316" t="s">
        <v>58</v>
      </c>
      <c r="G929" s="316" t="s">
        <v>439</v>
      </c>
      <c r="H929" s="316" t="s">
        <v>329</v>
      </c>
      <c r="I929" s="316" t="s">
        <v>303</v>
      </c>
      <c r="J929" s="316" t="s">
        <v>308</v>
      </c>
      <c r="K929" s="36">
        <v>27</v>
      </c>
      <c r="L929" s="317">
        <v>0.43547999858856201</v>
      </c>
      <c r="M929" s="317"/>
      <c r="N929" s="36">
        <v>135</v>
      </c>
      <c r="O929" s="317">
        <v>0.25567999482154852</v>
      </c>
      <c r="P929" s="317"/>
      <c r="Q929" s="36">
        <v>1652</v>
      </c>
      <c r="R929" s="317">
        <v>0.1656599938869476</v>
      </c>
      <c r="S929" s="317"/>
      <c r="T929" t="s">
        <v>380</v>
      </c>
      <c r="BA929" s="395">
        <v>1</v>
      </c>
      <c r="BB929" s="396" t="s">
        <v>861</v>
      </c>
      <c r="BC929" t="str">
        <f t="shared" si="121"/>
        <v>RXP</v>
      </c>
      <c r="BD929" t="str">
        <f t="shared" si="122"/>
        <v>NAoMe_initial_final_stage_tum</v>
      </c>
      <c r="BE929" s="397" t="s">
        <v>862</v>
      </c>
      <c r="BF929" t="str">
        <f t="shared" si="123"/>
        <v>Not staged/Unstated</v>
      </c>
      <c r="BG929">
        <f t="shared" si="124"/>
        <v>27</v>
      </c>
      <c r="BH929" s="398">
        <f t="shared" si="125"/>
        <v>0.43547999858856201</v>
      </c>
      <c r="BO929" s="33"/>
    </row>
    <row r="930" spans="1:67">
      <c r="A930" s="316" t="s">
        <v>27</v>
      </c>
      <c r="B930" t="s">
        <v>380</v>
      </c>
      <c r="C930" t="s">
        <v>910</v>
      </c>
      <c r="D930" t="s">
        <v>314</v>
      </c>
      <c r="E930" s="316" t="s">
        <v>57</v>
      </c>
      <c r="F930" s="316" t="s">
        <v>58</v>
      </c>
      <c r="G930" s="316" t="s">
        <v>439</v>
      </c>
      <c r="H930" s="316" t="s">
        <v>329</v>
      </c>
      <c r="I930" s="316" t="s">
        <v>303</v>
      </c>
      <c r="J930" s="316" t="s">
        <v>304</v>
      </c>
      <c r="K930" s="36">
        <v>0</v>
      </c>
      <c r="L930" s="317">
        <v>0</v>
      </c>
      <c r="M930" s="317">
        <v>0</v>
      </c>
      <c r="N930" s="36">
        <v>2</v>
      </c>
      <c r="O930" s="317">
        <v>3.789999987930059E-3</v>
      </c>
      <c r="P930" s="317">
        <v>5.090000107884407E-3</v>
      </c>
      <c r="Q930" s="36">
        <v>64</v>
      </c>
      <c r="R930" s="317">
        <v>6.4199999906122676E-3</v>
      </c>
      <c r="S930" s="317">
        <v>7.689999882131815E-3</v>
      </c>
      <c r="T930" t="s">
        <v>380</v>
      </c>
      <c r="BA930" s="395">
        <v>1</v>
      </c>
      <c r="BB930" s="396" t="s">
        <v>861</v>
      </c>
      <c r="BC930" t="str">
        <f t="shared" si="121"/>
        <v>RXP</v>
      </c>
      <c r="BD930" t="str">
        <f t="shared" si="122"/>
        <v>NAoMe_initial_final_stage_tum</v>
      </c>
      <c r="BE930" s="397" t="s">
        <v>862</v>
      </c>
      <c r="BF930" t="str">
        <f t="shared" si="123"/>
        <v>Stage 0</v>
      </c>
      <c r="BG930">
        <f t="shared" si="124"/>
        <v>0</v>
      </c>
      <c r="BH930" s="398">
        <f t="shared" si="125"/>
        <v>0</v>
      </c>
      <c r="BO930" s="33"/>
    </row>
    <row r="931" spans="1:67">
      <c r="A931" s="316" t="s">
        <v>27</v>
      </c>
      <c r="B931" t="s">
        <v>380</v>
      </c>
      <c r="C931" t="s">
        <v>910</v>
      </c>
      <c r="D931" t="s">
        <v>314</v>
      </c>
      <c r="E931" s="316" t="s">
        <v>57</v>
      </c>
      <c r="F931" s="316" t="s">
        <v>58</v>
      </c>
      <c r="G931" s="316" t="s">
        <v>439</v>
      </c>
      <c r="H931" s="316" t="s">
        <v>329</v>
      </c>
      <c r="I931" s="316" t="s">
        <v>303</v>
      </c>
      <c r="J931" s="316" t="s">
        <v>305</v>
      </c>
      <c r="K931" s="36">
        <v>0</v>
      </c>
      <c r="L931" s="317">
        <v>0</v>
      </c>
      <c r="M931" s="317">
        <v>0</v>
      </c>
      <c r="N931" s="36">
        <v>17</v>
      </c>
      <c r="O931" s="317">
        <v>3.2200001180171967E-2</v>
      </c>
      <c r="P931" s="317">
        <v>4.3260000646114349E-2</v>
      </c>
      <c r="Q931" s="36">
        <v>359</v>
      </c>
      <c r="R931" s="317">
        <v>3.5999998450279243E-2</v>
      </c>
      <c r="S931" s="317">
        <v>4.3150000274181373E-2</v>
      </c>
      <c r="T931" t="s">
        <v>380</v>
      </c>
      <c r="BA931" s="395">
        <v>1</v>
      </c>
      <c r="BB931" s="396" t="s">
        <v>861</v>
      </c>
      <c r="BC931" t="str">
        <f t="shared" si="121"/>
        <v>RXP</v>
      </c>
      <c r="BD931" t="str">
        <f t="shared" si="122"/>
        <v>NAoMe_initial_final_stage_tum</v>
      </c>
      <c r="BE931" s="397" t="s">
        <v>862</v>
      </c>
      <c r="BF931" t="str">
        <f t="shared" si="123"/>
        <v>Stage 1</v>
      </c>
      <c r="BG931">
        <f t="shared" si="124"/>
        <v>0</v>
      </c>
      <c r="BH931" s="398">
        <f t="shared" si="125"/>
        <v>0</v>
      </c>
      <c r="BO931" s="33"/>
    </row>
    <row r="932" spans="1:67">
      <c r="A932" s="316" t="s">
        <v>27</v>
      </c>
      <c r="B932" t="s">
        <v>380</v>
      </c>
      <c r="C932" t="s">
        <v>910</v>
      </c>
      <c r="D932" t="s">
        <v>314</v>
      </c>
      <c r="E932" s="316" t="s">
        <v>57</v>
      </c>
      <c r="F932" s="316" t="s">
        <v>58</v>
      </c>
      <c r="G932" s="316" t="s">
        <v>439</v>
      </c>
      <c r="H932" s="316" t="s">
        <v>329</v>
      </c>
      <c r="I932" s="316" t="s">
        <v>303</v>
      </c>
      <c r="J932" s="316" t="s">
        <v>306</v>
      </c>
      <c r="K932" s="36">
        <v>7</v>
      </c>
      <c r="L932" s="317">
        <v>0.1128999963402748</v>
      </c>
      <c r="M932" s="317">
        <v>0.20000000298023221</v>
      </c>
      <c r="N932" s="36">
        <v>54</v>
      </c>
      <c r="O932" s="317">
        <v>0.1022699996829033</v>
      </c>
      <c r="P932" s="317">
        <v>0.1374000012874603</v>
      </c>
      <c r="Q932" s="36">
        <v>996</v>
      </c>
      <c r="R932" s="317">
        <v>9.9880002439022064E-2</v>
      </c>
      <c r="S932" s="317">
        <v>0.11970999836921691</v>
      </c>
      <c r="T932" t="s">
        <v>380</v>
      </c>
      <c r="BA932" s="395">
        <v>1</v>
      </c>
      <c r="BB932" s="396" t="s">
        <v>861</v>
      </c>
      <c r="BC932" t="str">
        <f t="shared" si="121"/>
        <v>RXP</v>
      </c>
      <c r="BD932" t="str">
        <f t="shared" si="122"/>
        <v>NAoMe_initial_final_stage_tum</v>
      </c>
      <c r="BE932" s="397" t="s">
        <v>862</v>
      </c>
      <c r="BF932" t="str">
        <f t="shared" si="123"/>
        <v>Stage 2</v>
      </c>
      <c r="BG932">
        <f t="shared" si="124"/>
        <v>7</v>
      </c>
      <c r="BH932" s="398">
        <f t="shared" si="125"/>
        <v>0.1128999963402748</v>
      </c>
      <c r="BO932" s="33"/>
    </row>
    <row r="933" spans="1:67">
      <c r="A933" s="316" t="s">
        <v>27</v>
      </c>
      <c r="B933" t="s">
        <v>380</v>
      </c>
      <c r="C933" t="s">
        <v>910</v>
      </c>
      <c r="D933" t="s">
        <v>314</v>
      </c>
      <c r="E933" s="316" t="s">
        <v>57</v>
      </c>
      <c r="F933" s="316" t="s">
        <v>58</v>
      </c>
      <c r="G933" s="316" t="s">
        <v>439</v>
      </c>
      <c r="H933" s="316" t="s">
        <v>329</v>
      </c>
      <c r="I933" s="316" t="s">
        <v>303</v>
      </c>
      <c r="J933" s="316" t="s">
        <v>307</v>
      </c>
      <c r="K933" s="36">
        <v>11</v>
      </c>
      <c r="L933" s="317">
        <v>0.1774200052022934</v>
      </c>
      <c r="M933" s="317">
        <v>0.31428998708724981</v>
      </c>
      <c r="N933" s="36">
        <v>57</v>
      </c>
      <c r="O933" s="317">
        <v>0.10795000195503229</v>
      </c>
      <c r="P933" s="317">
        <v>0.14504000544548029</v>
      </c>
      <c r="Q933" s="36">
        <v>742</v>
      </c>
      <c r="R933" s="317">
        <v>7.4409998953342438E-2</v>
      </c>
      <c r="S933" s="317">
        <v>8.9180000126361847E-2</v>
      </c>
      <c r="T933" t="s">
        <v>380</v>
      </c>
      <c r="BA933" s="395">
        <v>1</v>
      </c>
      <c r="BB933" s="396" t="s">
        <v>861</v>
      </c>
      <c r="BC933" t="str">
        <f t="shared" si="121"/>
        <v>RXP</v>
      </c>
      <c r="BD933" t="str">
        <f t="shared" si="122"/>
        <v>NAoMe_initial_final_stage_tum</v>
      </c>
      <c r="BE933" s="397" t="s">
        <v>862</v>
      </c>
      <c r="BF933" t="str">
        <f t="shared" si="123"/>
        <v>Stage 3</v>
      </c>
      <c r="BG933">
        <f t="shared" si="124"/>
        <v>11</v>
      </c>
      <c r="BH933" s="398">
        <f t="shared" si="125"/>
        <v>0.1774200052022934</v>
      </c>
      <c r="BO933" s="33"/>
    </row>
    <row r="934" spans="1:67">
      <c r="A934" s="316" t="s">
        <v>27</v>
      </c>
      <c r="B934" t="s">
        <v>380</v>
      </c>
      <c r="C934" t="s">
        <v>910</v>
      </c>
      <c r="D934" t="s">
        <v>314</v>
      </c>
      <c r="E934" s="316" t="s">
        <v>57</v>
      </c>
      <c r="F934" s="316" t="s">
        <v>58</v>
      </c>
      <c r="G934" s="316" t="s">
        <v>439</v>
      </c>
      <c r="H934" s="316" t="s">
        <v>329</v>
      </c>
      <c r="I934" s="316" t="s">
        <v>303</v>
      </c>
      <c r="J934" s="316" t="s">
        <v>336</v>
      </c>
      <c r="K934" s="36">
        <v>17</v>
      </c>
      <c r="L934" s="317">
        <v>0.27419000864028931</v>
      </c>
      <c r="M934" s="317">
        <v>0.48570999503135681</v>
      </c>
      <c r="N934" s="36">
        <v>263</v>
      </c>
      <c r="O934" s="317">
        <v>0.49810999631881708</v>
      </c>
      <c r="P934" s="317">
        <v>0.66921001672744751</v>
      </c>
      <c r="Q934" s="36">
        <v>6159</v>
      </c>
      <c r="R934" s="317">
        <v>0.6176300048828125</v>
      </c>
      <c r="S934" s="317">
        <v>0.74026000499725342</v>
      </c>
      <c r="T934" t="s">
        <v>380</v>
      </c>
      <c r="BA934" s="395">
        <v>1</v>
      </c>
      <c r="BB934" s="396" t="s">
        <v>861</v>
      </c>
      <c r="BC934" t="str">
        <f t="shared" si="121"/>
        <v>RXP</v>
      </c>
      <c r="BD934" t="str">
        <f t="shared" si="122"/>
        <v>NAoMe_initial_final_stage_tum</v>
      </c>
      <c r="BE934" s="397" t="s">
        <v>862</v>
      </c>
      <c r="BF934" t="str">
        <f t="shared" si="123"/>
        <v>Stage 4</v>
      </c>
      <c r="BG934">
        <f t="shared" si="124"/>
        <v>17</v>
      </c>
      <c r="BH934" s="398">
        <f t="shared" si="125"/>
        <v>0.27419000864028931</v>
      </c>
      <c r="BO934" s="33"/>
    </row>
    <row r="935" spans="1:67">
      <c r="A935" s="316" t="s">
        <v>27</v>
      </c>
      <c r="B935" t="s">
        <v>380</v>
      </c>
      <c r="C935" t="s">
        <v>910</v>
      </c>
      <c r="D935" t="s">
        <v>314</v>
      </c>
      <c r="E935" s="316" t="s">
        <v>57</v>
      </c>
      <c r="F935" s="316" t="s">
        <v>58</v>
      </c>
      <c r="G935" s="316" t="s">
        <v>439</v>
      </c>
      <c r="H935" s="316" t="s">
        <v>329</v>
      </c>
      <c r="I935" s="316" t="s">
        <v>342</v>
      </c>
      <c r="J935" s="316" t="s">
        <v>343</v>
      </c>
      <c r="K935" s="36">
        <v>27</v>
      </c>
      <c r="L935" s="317">
        <v>0.43547999858856201</v>
      </c>
      <c r="M935" s="317"/>
      <c r="N935" s="36">
        <v>135</v>
      </c>
      <c r="O935" s="317">
        <v>0.25567999482154852</v>
      </c>
      <c r="P935" s="317"/>
      <c r="Q935" s="36">
        <v>1652</v>
      </c>
      <c r="R935" s="317">
        <v>0.1656599938869476</v>
      </c>
      <c r="S935" s="317"/>
      <c r="T935" t="s">
        <v>380</v>
      </c>
      <c r="BA935" s="395">
        <v>1</v>
      </c>
      <c r="BB935" s="396" t="s">
        <v>861</v>
      </c>
      <c r="BC935" t="str">
        <f t="shared" si="121"/>
        <v>RXP</v>
      </c>
      <c r="BD935" t="str">
        <f t="shared" si="122"/>
        <v>NAoMe_initial_final_stage_tum_grp</v>
      </c>
      <c r="BE935" s="397" t="s">
        <v>862</v>
      </c>
      <c r="BF935" t="str">
        <f t="shared" si="123"/>
        <v>MBC in HESAPC</v>
      </c>
      <c r="BG935">
        <f t="shared" si="124"/>
        <v>27</v>
      </c>
      <c r="BH935" s="398">
        <f t="shared" si="125"/>
        <v>0.43547999858856201</v>
      </c>
      <c r="BO935" s="33"/>
    </row>
    <row r="936" spans="1:67">
      <c r="A936" s="316" t="s">
        <v>27</v>
      </c>
      <c r="B936" t="s">
        <v>380</v>
      </c>
      <c r="C936" t="s">
        <v>910</v>
      </c>
      <c r="D936" t="s">
        <v>314</v>
      </c>
      <c r="E936" s="316" t="s">
        <v>57</v>
      </c>
      <c r="F936" s="316" t="s">
        <v>58</v>
      </c>
      <c r="G936" s="316" t="s">
        <v>439</v>
      </c>
      <c r="H936" s="316" t="s">
        <v>329</v>
      </c>
      <c r="I936" s="316" t="s">
        <v>342</v>
      </c>
      <c r="J936" s="316" t="s">
        <v>344</v>
      </c>
      <c r="K936" s="36">
        <v>18</v>
      </c>
      <c r="L936" s="317">
        <v>0.2903200089931488</v>
      </c>
      <c r="M936" s="317">
        <v>0.5142899751663208</v>
      </c>
      <c r="N936" s="36">
        <v>129</v>
      </c>
      <c r="O936" s="317">
        <v>0.24432000517845151</v>
      </c>
      <c r="P936" s="317">
        <v>0.32824000716209412</v>
      </c>
      <c r="Q936" s="36">
        <v>2161</v>
      </c>
      <c r="R936" s="317">
        <v>0.2167100012302399</v>
      </c>
      <c r="S936" s="317">
        <v>0.25973999500274658</v>
      </c>
      <c r="T936" t="s">
        <v>380</v>
      </c>
      <c r="BA936" s="395">
        <v>1</v>
      </c>
      <c r="BB936" s="396" t="s">
        <v>861</v>
      </c>
      <c r="BC936" t="str">
        <f t="shared" si="121"/>
        <v>RXP</v>
      </c>
      <c r="BD936" t="str">
        <f t="shared" si="122"/>
        <v>NAoMe_initial_final_stage_tum_grp</v>
      </c>
      <c r="BE936" s="397" t="s">
        <v>862</v>
      </c>
      <c r="BF936" t="str">
        <f t="shared" si="123"/>
        <v>Stage 0-3</v>
      </c>
      <c r="BG936">
        <f t="shared" si="124"/>
        <v>18</v>
      </c>
      <c r="BH936" s="398">
        <f t="shared" si="125"/>
        <v>0.2903200089931488</v>
      </c>
      <c r="BO936" s="33"/>
    </row>
    <row r="937" spans="1:67">
      <c r="A937" s="316" t="s">
        <v>27</v>
      </c>
      <c r="B937" t="s">
        <v>380</v>
      </c>
      <c r="C937" t="s">
        <v>910</v>
      </c>
      <c r="D937" t="s">
        <v>314</v>
      </c>
      <c r="E937" s="316" t="s">
        <v>57</v>
      </c>
      <c r="F937" s="316" t="s">
        <v>58</v>
      </c>
      <c r="G937" s="316" t="s">
        <v>439</v>
      </c>
      <c r="H937" s="316" t="s">
        <v>329</v>
      </c>
      <c r="I937" s="316" t="s">
        <v>342</v>
      </c>
      <c r="J937" s="316" t="s">
        <v>336</v>
      </c>
      <c r="K937" s="36">
        <v>17</v>
      </c>
      <c r="L937" s="317">
        <v>0.27419000864028931</v>
      </c>
      <c r="M937" s="317">
        <v>0.48570999503135681</v>
      </c>
      <c r="N937" s="36">
        <v>264</v>
      </c>
      <c r="O937" s="317">
        <v>0.5</v>
      </c>
      <c r="P937" s="317">
        <v>0.67176002264022827</v>
      </c>
      <c r="Q937" s="36">
        <v>6159</v>
      </c>
      <c r="R937" s="317">
        <v>0.6176300048828125</v>
      </c>
      <c r="S937" s="317">
        <v>0.74026000499725342</v>
      </c>
      <c r="T937" t="s">
        <v>380</v>
      </c>
      <c r="BA937" s="395">
        <v>1</v>
      </c>
      <c r="BB937" s="396" t="s">
        <v>861</v>
      </c>
      <c r="BC937" t="str">
        <f t="shared" si="121"/>
        <v>RXP</v>
      </c>
      <c r="BD937" t="str">
        <f t="shared" si="122"/>
        <v>NAoMe_initial_final_stage_tum_grp</v>
      </c>
      <c r="BE937" s="397" t="s">
        <v>862</v>
      </c>
      <c r="BF937" t="str">
        <f t="shared" si="123"/>
        <v>Stage 4</v>
      </c>
      <c r="BG937">
        <f t="shared" si="124"/>
        <v>17</v>
      </c>
      <c r="BH937" s="398">
        <f t="shared" si="125"/>
        <v>0.27419000864028931</v>
      </c>
      <c r="BO937" s="33"/>
    </row>
    <row r="938" spans="1:67">
      <c r="A938" s="316" t="s">
        <v>27</v>
      </c>
      <c r="B938" t="s">
        <v>380</v>
      </c>
      <c r="C938" t="s">
        <v>910</v>
      </c>
      <c r="D938" t="s">
        <v>314</v>
      </c>
      <c r="E938" s="316" t="s">
        <v>57</v>
      </c>
      <c r="F938" s="316" t="s">
        <v>58</v>
      </c>
      <c r="G938" s="316" t="s">
        <v>439</v>
      </c>
      <c r="H938" s="316" t="s">
        <v>329</v>
      </c>
      <c r="I938" s="316" t="s">
        <v>658</v>
      </c>
      <c r="J938" s="316" t="s">
        <v>345</v>
      </c>
      <c r="K938" s="36">
        <v>62</v>
      </c>
      <c r="L938" s="317">
        <v>1</v>
      </c>
      <c r="M938" s="317"/>
      <c r="N938" s="36">
        <v>528</v>
      </c>
      <c r="O938" s="317">
        <v>1</v>
      </c>
      <c r="P938" s="317"/>
      <c r="Q938" s="36">
        <v>9972</v>
      </c>
      <c r="R938" s="317">
        <v>1</v>
      </c>
      <c r="S938" s="317"/>
      <c r="T938" t="s">
        <v>380</v>
      </c>
      <c r="BA938" s="395">
        <v>1</v>
      </c>
      <c r="BB938" s="396" t="s">
        <v>861</v>
      </c>
      <c r="BC938" t="str">
        <f t="shared" si="121"/>
        <v>RXP</v>
      </c>
      <c r="BD938" t="str">
        <f t="shared" si="122"/>
        <v>NAoMe_initial_final_who_ps</v>
      </c>
      <c r="BE938" s="397" t="s">
        <v>862</v>
      </c>
      <c r="BF938" t="str">
        <f t="shared" si="123"/>
        <v>Not recorded</v>
      </c>
      <c r="BG938">
        <f t="shared" si="124"/>
        <v>62</v>
      </c>
      <c r="BH938" s="398">
        <f t="shared" si="125"/>
        <v>1</v>
      </c>
      <c r="BO938" s="33"/>
    </row>
    <row r="939" spans="1:67">
      <c r="A939" s="316" t="s">
        <v>27</v>
      </c>
      <c r="B939" t="s">
        <v>380</v>
      </c>
      <c r="C939" t="s">
        <v>910</v>
      </c>
      <c r="D939" t="s">
        <v>314</v>
      </c>
      <c r="E939" s="316" t="s">
        <v>57</v>
      </c>
      <c r="F939" s="316" t="s">
        <v>58</v>
      </c>
      <c r="G939" s="316" t="s">
        <v>439</v>
      </c>
      <c r="H939" s="316" t="s">
        <v>329</v>
      </c>
      <c r="I939" s="316" t="s">
        <v>291</v>
      </c>
      <c r="J939" s="316" t="s">
        <v>313</v>
      </c>
      <c r="K939" s="36">
        <v>62</v>
      </c>
      <c r="L939" s="317">
        <v>1</v>
      </c>
      <c r="M939" s="317"/>
      <c r="N939" s="36">
        <v>519</v>
      </c>
      <c r="O939" s="317">
        <v>0.98294997215270996</v>
      </c>
      <c r="P939" s="317"/>
      <c r="Q939" s="36">
        <v>9846</v>
      </c>
      <c r="R939" s="317">
        <v>0.98736000061035156</v>
      </c>
      <c r="S939" s="317"/>
      <c r="T939" t="s">
        <v>380</v>
      </c>
      <c r="BA939" s="395">
        <v>1</v>
      </c>
      <c r="BB939" s="396" t="s">
        <v>861</v>
      </c>
      <c r="BC939" t="str">
        <f t="shared" si="121"/>
        <v>RXP</v>
      </c>
      <c r="BD939" t="str">
        <f t="shared" si="122"/>
        <v>NAoMe_initial_gender</v>
      </c>
      <c r="BE939" s="397" t="s">
        <v>862</v>
      </c>
      <c r="BF939" t="str">
        <f t="shared" si="123"/>
        <v>Female</v>
      </c>
      <c r="BG939">
        <f t="shared" si="124"/>
        <v>62</v>
      </c>
      <c r="BH939" s="398">
        <f t="shared" si="125"/>
        <v>1</v>
      </c>
      <c r="BO939" s="33"/>
    </row>
    <row r="940" spans="1:67">
      <c r="A940" s="316" t="s">
        <v>27</v>
      </c>
      <c r="B940" t="s">
        <v>380</v>
      </c>
      <c r="C940" t="s">
        <v>910</v>
      </c>
      <c r="D940" t="s">
        <v>314</v>
      </c>
      <c r="E940" s="316" t="s">
        <v>57</v>
      </c>
      <c r="F940" s="316" t="s">
        <v>58</v>
      </c>
      <c r="G940" s="316" t="s">
        <v>439</v>
      </c>
      <c r="H940" s="316" t="s">
        <v>329</v>
      </c>
      <c r="I940" s="316" t="s">
        <v>291</v>
      </c>
      <c r="J940" s="316" t="s">
        <v>293</v>
      </c>
      <c r="K940" s="36">
        <v>0</v>
      </c>
      <c r="L940" s="317">
        <v>0</v>
      </c>
      <c r="M940" s="317"/>
      <c r="N940" s="36">
        <v>9</v>
      </c>
      <c r="O940" s="317">
        <v>1.7049999907612801E-2</v>
      </c>
      <c r="P940" s="317"/>
      <c r="Q940" s="36">
        <v>126</v>
      </c>
      <c r="R940" s="317">
        <v>1.264000032097101E-2</v>
      </c>
      <c r="S940" s="317"/>
      <c r="T940" t="s">
        <v>380</v>
      </c>
      <c r="BA940" s="395">
        <v>1</v>
      </c>
      <c r="BB940" s="396" t="s">
        <v>861</v>
      </c>
      <c r="BC940" t="str">
        <f t="shared" si="121"/>
        <v>RXP</v>
      </c>
      <c r="BD940" t="str">
        <f t="shared" si="122"/>
        <v>NAoMe_initial_gender</v>
      </c>
      <c r="BE940" s="397" t="s">
        <v>862</v>
      </c>
      <c r="BF940" t="str">
        <f t="shared" si="123"/>
        <v>Male</v>
      </c>
      <c r="BG940">
        <f t="shared" si="124"/>
        <v>0</v>
      </c>
      <c r="BH940" s="398">
        <f t="shared" si="125"/>
        <v>0</v>
      </c>
      <c r="BO940" s="33"/>
    </row>
    <row r="941" spans="1:67">
      <c r="A941" s="316" t="s">
        <v>27</v>
      </c>
      <c r="B941" t="s">
        <v>380</v>
      </c>
      <c r="C941" t="s">
        <v>910</v>
      </c>
      <c r="D941" t="s">
        <v>314</v>
      </c>
      <c r="E941" s="316" t="s">
        <v>57</v>
      </c>
      <c r="F941" s="316" t="s">
        <v>58</v>
      </c>
      <c r="G941" s="316" t="s">
        <v>439</v>
      </c>
      <c r="H941" s="316" t="s">
        <v>329</v>
      </c>
      <c r="I941" s="316" t="s">
        <v>659</v>
      </c>
      <c r="J941" s="316" t="s">
        <v>294</v>
      </c>
      <c r="K941" s="36">
        <v>25</v>
      </c>
      <c r="L941" s="317">
        <v>0.40323001146316528</v>
      </c>
      <c r="M941" s="317">
        <v>0.40323001146316528</v>
      </c>
      <c r="N941" s="36">
        <v>151</v>
      </c>
      <c r="O941" s="317">
        <v>0.2859799861907959</v>
      </c>
      <c r="P941" s="317">
        <v>0.2859799861907959</v>
      </c>
      <c r="Q941" s="36">
        <v>1800</v>
      </c>
      <c r="R941" s="317">
        <v>0.18050999939441681</v>
      </c>
      <c r="S941" s="317">
        <v>0.18050999939441681</v>
      </c>
      <c r="T941" t="s">
        <v>380</v>
      </c>
      <c r="BA941" s="395">
        <v>1</v>
      </c>
      <c r="BB941" s="396" t="s">
        <v>861</v>
      </c>
      <c r="BC941" t="str">
        <f t="shared" si="121"/>
        <v>RXP</v>
      </c>
      <c r="BD941" t="str">
        <f t="shared" si="122"/>
        <v>NAoMe_initial_imd_2019</v>
      </c>
      <c r="BE941" s="397" t="s">
        <v>862</v>
      </c>
      <c r="BF941" t="str">
        <f t="shared" si="123"/>
        <v>1 - most deprived</v>
      </c>
      <c r="BG941">
        <f t="shared" si="124"/>
        <v>25</v>
      </c>
      <c r="BH941" s="398">
        <f t="shared" si="125"/>
        <v>0.40323001146316528</v>
      </c>
      <c r="BO941" s="33"/>
    </row>
    <row r="942" spans="1:67">
      <c r="A942" s="316" t="s">
        <v>27</v>
      </c>
      <c r="B942" t="s">
        <v>380</v>
      </c>
      <c r="C942" t="s">
        <v>910</v>
      </c>
      <c r="D942" t="s">
        <v>314</v>
      </c>
      <c r="E942" s="316" t="s">
        <v>57</v>
      </c>
      <c r="F942" s="316" t="s">
        <v>58</v>
      </c>
      <c r="G942" s="316" t="s">
        <v>439</v>
      </c>
      <c r="H942" s="316" t="s">
        <v>329</v>
      </c>
      <c r="I942" s="316" t="s">
        <v>659</v>
      </c>
      <c r="J942" s="316" t="s">
        <v>15</v>
      </c>
      <c r="K942" s="36">
        <v>15</v>
      </c>
      <c r="L942" s="317">
        <v>0.24194000661373141</v>
      </c>
      <c r="M942" s="317">
        <v>0.24194000661373141</v>
      </c>
      <c r="N942" s="36">
        <v>106</v>
      </c>
      <c r="O942" s="317">
        <v>0.20076000690460211</v>
      </c>
      <c r="P942" s="317">
        <v>0.20076000690460211</v>
      </c>
      <c r="Q942" s="36">
        <v>2036</v>
      </c>
      <c r="R942" s="317">
        <v>0.20417000353336329</v>
      </c>
      <c r="S942" s="317">
        <v>0.20417000353336329</v>
      </c>
      <c r="T942" t="s">
        <v>380</v>
      </c>
      <c r="BA942" s="395">
        <v>1</v>
      </c>
      <c r="BB942" s="396" t="s">
        <v>861</v>
      </c>
      <c r="BC942" t="str">
        <f t="shared" si="121"/>
        <v>RXP</v>
      </c>
      <c r="BD942" t="str">
        <f t="shared" si="122"/>
        <v>NAoMe_initial_imd_2019</v>
      </c>
      <c r="BE942" s="397" t="s">
        <v>862</v>
      </c>
      <c r="BF942" t="str">
        <f t="shared" si="123"/>
        <v>2</v>
      </c>
      <c r="BG942">
        <f t="shared" si="124"/>
        <v>15</v>
      </c>
      <c r="BH942" s="398">
        <f t="shared" si="125"/>
        <v>0.24194000661373141</v>
      </c>
      <c r="BO942" s="33"/>
    </row>
    <row r="943" spans="1:67">
      <c r="A943" s="316" t="s">
        <v>27</v>
      </c>
      <c r="B943" t="s">
        <v>380</v>
      </c>
      <c r="C943" t="s">
        <v>910</v>
      </c>
      <c r="D943" t="s">
        <v>314</v>
      </c>
      <c r="E943" s="316" t="s">
        <v>57</v>
      </c>
      <c r="F943" s="316" t="s">
        <v>58</v>
      </c>
      <c r="G943" s="316" t="s">
        <v>439</v>
      </c>
      <c r="H943" s="316" t="s">
        <v>329</v>
      </c>
      <c r="I943" s="316" t="s">
        <v>659</v>
      </c>
      <c r="J943" s="316" t="s">
        <v>16</v>
      </c>
      <c r="K943" s="36">
        <v>11</v>
      </c>
      <c r="L943" s="317">
        <v>0.1774200052022934</v>
      </c>
      <c r="M943" s="317">
        <v>0.1774200052022934</v>
      </c>
      <c r="N943" s="36">
        <v>97</v>
      </c>
      <c r="O943" s="317">
        <v>0.18370999395847321</v>
      </c>
      <c r="P943" s="317">
        <v>0.18370999395847321</v>
      </c>
      <c r="Q943" s="36">
        <v>2085</v>
      </c>
      <c r="R943" s="317">
        <v>0.20908999443054199</v>
      </c>
      <c r="S943" s="317">
        <v>0.20908999443054199</v>
      </c>
      <c r="T943" t="s">
        <v>380</v>
      </c>
      <c r="BA943" s="395">
        <v>1</v>
      </c>
      <c r="BB943" s="396" t="s">
        <v>861</v>
      </c>
      <c r="BC943" t="str">
        <f t="shared" si="121"/>
        <v>RXP</v>
      </c>
      <c r="BD943" t="str">
        <f t="shared" si="122"/>
        <v>NAoMe_initial_imd_2019</v>
      </c>
      <c r="BE943" s="397" t="s">
        <v>862</v>
      </c>
      <c r="BF943" t="str">
        <f t="shared" si="123"/>
        <v>3</v>
      </c>
      <c r="BG943">
        <f t="shared" si="124"/>
        <v>11</v>
      </c>
      <c r="BH943" s="398">
        <f t="shared" si="125"/>
        <v>0.1774200052022934</v>
      </c>
      <c r="BO943" s="33"/>
    </row>
    <row r="944" spans="1:67">
      <c r="A944" s="316" t="s">
        <v>27</v>
      </c>
      <c r="B944" t="s">
        <v>380</v>
      </c>
      <c r="C944" t="s">
        <v>910</v>
      </c>
      <c r="D944" t="s">
        <v>314</v>
      </c>
      <c r="E944" s="316" t="s">
        <v>57</v>
      </c>
      <c r="F944" s="316" t="s">
        <v>58</v>
      </c>
      <c r="G944" s="316" t="s">
        <v>439</v>
      </c>
      <c r="H944" s="316" t="s">
        <v>329</v>
      </c>
      <c r="I944" s="316" t="s">
        <v>659</v>
      </c>
      <c r="J944" s="316" t="s">
        <v>17</v>
      </c>
      <c r="K944" s="36">
        <v>2</v>
      </c>
      <c r="L944" s="317">
        <v>3.2260000705718987E-2</v>
      </c>
      <c r="M944" s="317">
        <v>3.2260000705718987E-2</v>
      </c>
      <c r="N944" s="36">
        <v>90</v>
      </c>
      <c r="O944" s="317">
        <v>0.17045000195503229</v>
      </c>
      <c r="P944" s="317">
        <v>0.17045000195503229</v>
      </c>
      <c r="Q944" s="36">
        <v>2024</v>
      </c>
      <c r="R944" s="317">
        <v>0.2029699981212616</v>
      </c>
      <c r="S944" s="317">
        <v>0.2029699981212616</v>
      </c>
      <c r="T944" t="s">
        <v>380</v>
      </c>
      <c r="BA944" s="395">
        <v>1</v>
      </c>
      <c r="BB944" s="396" t="s">
        <v>861</v>
      </c>
      <c r="BC944" t="str">
        <f t="shared" si="121"/>
        <v>RXP</v>
      </c>
      <c r="BD944" t="str">
        <f t="shared" si="122"/>
        <v>NAoMe_initial_imd_2019</v>
      </c>
      <c r="BE944" s="397" t="s">
        <v>862</v>
      </c>
      <c r="BF944" t="str">
        <f t="shared" si="123"/>
        <v>4</v>
      </c>
      <c r="BG944">
        <f t="shared" si="124"/>
        <v>2</v>
      </c>
      <c r="BH944" s="398">
        <f t="shared" si="125"/>
        <v>3.2260000705718987E-2</v>
      </c>
      <c r="BO944" s="33"/>
    </row>
    <row r="945" spans="1:67">
      <c r="A945" s="316" t="s">
        <v>27</v>
      </c>
      <c r="B945" t="s">
        <v>380</v>
      </c>
      <c r="C945" t="s">
        <v>910</v>
      </c>
      <c r="D945" t="s">
        <v>314</v>
      </c>
      <c r="E945" s="316" t="s">
        <v>57</v>
      </c>
      <c r="F945" s="316" t="s">
        <v>58</v>
      </c>
      <c r="G945" s="316" t="s">
        <v>439</v>
      </c>
      <c r="H945" s="316" t="s">
        <v>329</v>
      </c>
      <c r="I945" s="316" t="s">
        <v>659</v>
      </c>
      <c r="J945" s="316" t="s">
        <v>295</v>
      </c>
      <c r="K945" s="36">
        <v>9</v>
      </c>
      <c r="L945" s="317">
        <v>0.1451600044965744</v>
      </c>
      <c r="M945" s="317">
        <v>0.1451600044965744</v>
      </c>
      <c r="N945" s="36">
        <v>84</v>
      </c>
      <c r="O945" s="317">
        <v>0.1590899974107742</v>
      </c>
      <c r="P945" s="317">
        <v>0.1590899974107742</v>
      </c>
      <c r="Q945" s="36">
        <v>2027</v>
      </c>
      <c r="R945" s="317">
        <v>0.2032700031995773</v>
      </c>
      <c r="S945" s="317">
        <v>0.2032700031995773</v>
      </c>
      <c r="T945" t="s">
        <v>380</v>
      </c>
      <c r="BA945" s="395">
        <v>1</v>
      </c>
      <c r="BB945" s="396" t="s">
        <v>861</v>
      </c>
      <c r="BC945" t="str">
        <f t="shared" si="121"/>
        <v>RXP</v>
      </c>
      <c r="BD945" t="str">
        <f t="shared" si="122"/>
        <v>NAoMe_initial_imd_2019</v>
      </c>
      <c r="BE945" s="397" t="s">
        <v>862</v>
      </c>
      <c r="BF945" t="str">
        <f t="shared" si="123"/>
        <v>5 - least deprived</v>
      </c>
      <c r="BG945">
        <f t="shared" si="124"/>
        <v>9</v>
      </c>
      <c r="BH945" s="398">
        <f t="shared" si="125"/>
        <v>0.1451600044965744</v>
      </c>
      <c r="BO945" s="33"/>
    </row>
    <row r="946" spans="1:67">
      <c r="A946" s="316" t="s">
        <v>27</v>
      </c>
      <c r="B946" t="s">
        <v>380</v>
      </c>
      <c r="C946" t="s">
        <v>910</v>
      </c>
      <c r="D946" t="s">
        <v>314</v>
      </c>
      <c r="E946" s="316" t="s">
        <v>57</v>
      </c>
      <c r="F946" s="316" t="s">
        <v>58</v>
      </c>
      <c r="G946" s="316" t="s">
        <v>439</v>
      </c>
      <c r="H946" s="316" t="s">
        <v>329</v>
      </c>
      <c r="I946" s="316" t="s">
        <v>659</v>
      </c>
      <c r="J946" s="316" t="s">
        <v>260</v>
      </c>
      <c r="K946" s="36">
        <v>0</v>
      </c>
      <c r="L946" s="317">
        <v>0</v>
      </c>
      <c r="M946" s="317"/>
      <c r="N946" s="36">
        <v>0</v>
      </c>
      <c r="O946" s="317">
        <v>0</v>
      </c>
      <c r="P946" s="317"/>
      <c r="Q946" s="36">
        <v>0</v>
      </c>
      <c r="R946" s="317">
        <v>0</v>
      </c>
      <c r="S946" s="317"/>
      <c r="T946" t="s">
        <v>380</v>
      </c>
      <c r="BA946" s="395">
        <v>1</v>
      </c>
      <c r="BB946" s="396" t="s">
        <v>861</v>
      </c>
      <c r="BC946" t="str">
        <f t="shared" si="121"/>
        <v>RXP</v>
      </c>
      <c r="BD946" t="str">
        <f t="shared" si="122"/>
        <v>NAoMe_initial_imd_2019</v>
      </c>
      <c r="BE946" s="397" t="s">
        <v>862</v>
      </c>
      <c r="BF946" t="str">
        <f t="shared" si="123"/>
        <v>Unknown</v>
      </c>
      <c r="BG946">
        <f t="shared" si="124"/>
        <v>0</v>
      </c>
      <c r="BH946" s="398">
        <f t="shared" si="125"/>
        <v>0</v>
      </c>
      <c r="BO946" s="33"/>
    </row>
    <row r="947" spans="1:67">
      <c r="A947" s="316" t="s">
        <v>27</v>
      </c>
      <c r="B947" t="s">
        <v>380</v>
      </c>
      <c r="C947" t="s">
        <v>910</v>
      </c>
      <c r="D947" t="s">
        <v>314</v>
      </c>
      <c r="E947" s="316" t="s">
        <v>57</v>
      </c>
      <c r="F947" s="316" t="s">
        <v>58</v>
      </c>
      <c r="G947" s="316" t="s">
        <v>439</v>
      </c>
      <c r="H947" s="316" t="s">
        <v>329</v>
      </c>
      <c r="I947" s="316" t="s">
        <v>296</v>
      </c>
      <c r="J947" s="316" t="s">
        <v>297</v>
      </c>
      <c r="K947" s="36">
        <v>32</v>
      </c>
      <c r="L947" s="317">
        <v>0.51612997055053711</v>
      </c>
      <c r="M947" s="317">
        <v>0.51612997055053711</v>
      </c>
      <c r="N947" s="36">
        <v>287</v>
      </c>
      <c r="O947" s="317">
        <v>0.54356002807617188</v>
      </c>
      <c r="P947" s="317">
        <v>0.55620002746582031</v>
      </c>
      <c r="Q947" s="36">
        <v>5528</v>
      </c>
      <c r="R947" s="317">
        <v>0.55435001850128174</v>
      </c>
      <c r="S947" s="317">
        <v>0.56936997175216675</v>
      </c>
      <c r="T947" t="s">
        <v>380</v>
      </c>
      <c r="BA947" s="395">
        <v>1</v>
      </c>
      <c r="BB947" s="396" t="s">
        <v>861</v>
      </c>
      <c r="BC947" t="str">
        <f t="shared" si="121"/>
        <v>RXP</v>
      </c>
      <c r="BD947" t="str">
        <f t="shared" si="122"/>
        <v>NAoMe_initial_scarf_731_grp</v>
      </c>
      <c r="BE947" s="397" t="s">
        <v>862</v>
      </c>
      <c r="BF947" t="str">
        <f t="shared" si="123"/>
        <v>Fit</v>
      </c>
      <c r="BG947">
        <f t="shared" si="124"/>
        <v>32</v>
      </c>
      <c r="BH947" s="398">
        <f t="shared" si="125"/>
        <v>0.51612997055053711</v>
      </c>
      <c r="BO947" s="33"/>
    </row>
    <row r="948" spans="1:67">
      <c r="A948" s="316" t="s">
        <v>27</v>
      </c>
      <c r="B948" t="s">
        <v>380</v>
      </c>
      <c r="C948" t="s">
        <v>910</v>
      </c>
      <c r="D948" t="s">
        <v>314</v>
      </c>
      <c r="E948" s="316" t="s">
        <v>57</v>
      </c>
      <c r="F948" s="316" t="s">
        <v>58</v>
      </c>
      <c r="G948" s="316" t="s">
        <v>439</v>
      </c>
      <c r="H948" s="316" t="s">
        <v>329</v>
      </c>
      <c r="I948" s="316" t="s">
        <v>296</v>
      </c>
      <c r="J948" s="316" t="s">
        <v>298</v>
      </c>
      <c r="K948" s="36">
        <v>10</v>
      </c>
      <c r="L948" s="317">
        <v>0.1612900048494339</v>
      </c>
      <c r="M948" s="317">
        <v>0.1612900048494339</v>
      </c>
      <c r="N948" s="36">
        <v>77</v>
      </c>
      <c r="O948" s="317">
        <v>0.1458300054073334</v>
      </c>
      <c r="P948" s="317">
        <v>0.14922000467777249</v>
      </c>
      <c r="Q948" s="36">
        <v>1492</v>
      </c>
      <c r="R948" s="317">
        <v>0.149619996547699</v>
      </c>
      <c r="S948" s="317">
        <v>0.153669998049736</v>
      </c>
      <c r="T948" t="s">
        <v>380</v>
      </c>
      <c r="BA948" s="395">
        <v>1</v>
      </c>
      <c r="BB948" s="396" t="s">
        <v>861</v>
      </c>
      <c r="BC948" t="str">
        <f t="shared" si="121"/>
        <v>RXP</v>
      </c>
      <c r="BD948" t="str">
        <f t="shared" si="122"/>
        <v>NAoMe_initial_scarf_731_grp</v>
      </c>
      <c r="BE948" s="397" t="s">
        <v>862</v>
      </c>
      <c r="BF948" t="str">
        <f t="shared" si="123"/>
        <v>Mild frailty</v>
      </c>
      <c r="BG948">
        <f t="shared" si="124"/>
        <v>10</v>
      </c>
      <c r="BH948" s="398">
        <f t="shared" si="125"/>
        <v>0.1612900048494339</v>
      </c>
      <c r="BO948" s="33"/>
    </row>
    <row r="949" spans="1:67">
      <c r="A949" s="316" t="s">
        <v>27</v>
      </c>
      <c r="B949" t="s">
        <v>380</v>
      </c>
      <c r="C949" t="s">
        <v>910</v>
      </c>
      <c r="D949" t="s">
        <v>314</v>
      </c>
      <c r="E949" s="316" t="s">
        <v>57</v>
      </c>
      <c r="F949" s="316" t="s">
        <v>58</v>
      </c>
      <c r="G949" s="316" t="s">
        <v>439</v>
      </c>
      <c r="H949" s="316" t="s">
        <v>329</v>
      </c>
      <c r="I949" s="316" t="s">
        <v>296</v>
      </c>
      <c r="J949" s="316" t="s">
        <v>299</v>
      </c>
      <c r="K949" s="36">
        <v>14</v>
      </c>
      <c r="L949" s="317">
        <v>0.22581000626087189</v>
      </c>
      <c r="M949" s="317">
        <v>0.22581000626087189</v>
      </c>
      <c r="N949" s="36">
        <v>89</v>
      </c>
      <c r="O949" s="317">
        <v>0.16855999827384949</v>
      </c>
      <c r="P949" s="317">
        <v>0.17248000204563141</v>
      </c>
      <c r="Q949" s="36">
        <v>1470</v>
      </c>
      <c r="R949" s="317">
        <v>0.1474100053310394</v>
      </c>
      <c r="S949" s="317">
        <v>0.1514099985361099</v>
      </c>
      <c r="T949" t="s">
        <v>380</v>
      </c>
      <c r="BA949" s="395">
        <v>1</v>
      </c>
      <c r="BB949" s="396" t="s">
        <v>861</v>
      </c>
      <c r="BC949" t="str">
        <f t="shared" si="121"/>
        <v>RXP</v>
      </c>
      <c r="BD949" t="str">
        <f t="shared" si="122"/>
        <v>NAoMe_initial_scarf_731_grp</v>
      </c>
      <c r="BE949" s="397" t="s">
        <v>862</v>
      </c>
      <c r="BF949" t="str">
        <f t="shared" si="123"/>
        <v>Moderate frailty</v>
      </c>
      <c r="BG949">
        <f t="shared" si="124"/>
        <v>14</v>
      </c>
      <c r="BH949" s="398">
        <f t="shared" si="125"/>
        <v>0.22581000626087189</v>
      </c>
      <c r="BO949" s="33"/>
    </row>
    <row r="950" spans="1:67">
      <c r="A950" s="316" t="s">
        <v>27</v>
      </c>
      <c r="B950" t="s">
        <v>380</v>
      </c>
      <c r="C950" t="s">
        <v>910</v>
      </c>
      <c r="D950" t="s">
        <v>314</v>
      </c>
      <c r="E950" s="316" t="s">
        <v>57</v>
      </c>
      <c r="F950" s="316" t="s">
        <v>58</v>
      </c>
      <c r="G950" s="316" t="s">
        <v>439</v>
      </c>
      <c r="H950" s="316" t="s">
        <v>329</v>
      </c>
      <c r="I950" s="316" t="s">
        <v>296</v>
      </c>
      <c r="J950" s="316" t="s">
        <v>353</v>
      </c>
      <c r="K950" s="36">
        <v>0</v>
      </c>
      <c r="L950" s="317">
        <v>0</v>
      </c>
      <c r="M950" s="317"/>
      <c r="N950" s="36">
        <v>12</v>
      </c>
      <c r="O950" s="317">
        <v>2.273000031709671E-2</v>
      </c>
      <c r="P950" s="317"/>
      <c r="Q950" s="36">
        <v>263</v>
      </c>
      <c r="R950" s="317">
        <v>2.6370000094175339E-2</v>
      </c>
      <c r="S950" s="317"/>
      <c r="T950" t="s">
        <v>380</v>
      </c>
      <c r="BA950" s="395">
        <v>1</v>
      </c>
      <c r="BB950" s="396" t="s">
        <v>861</v>
      </c>
      <c r="BC950" t="str">
        <f t="shared" si="121"/>
        <v>RXP</v>
      </c>
      <c r="BD950" t="str">
        <f t="shared" si="122"/>
        <v>NAoMe_initial_scarf_731_grp</v>
      </c>
      <c r="BE950" s="397" t="s">
        <v>862</v>
      </c>
      <c r="BF950" t="str">
        <f t="shared" si="123"/>
        <v>Not in HESAPC</v>
      </c>
      <c r="BG950">
        <f t="shared" si="124"/>
        <v>0</v>
      </c>
      <c r="BH950" s="398">
        <f t="shared" si="125"/>
        <v>0</v>
      </c>
      <c r="BO950" s="33"/>
    </row>
    <row r="951" spans="1:67">
      <c r="A951" s="316" t="s">
        <v>27</v>
      </c>
      <c r="B951" t="s">
        <v>380</v>
      </c>
      <c r="C951" t="s">
        <v>910</v>
      </c>
      <c r="D951" t="s">
        <v>314</v>
      </c>
      <c r="E951" s="316" t="s">
        <v>57</v>
      </c>
      <c r="F951" s="316" t="s">
        <v>58</v>
      </c>
      <c r="G951" s="316" t="s">
        <v>439</v>
      </c>
      <c r="H951" s="316" t="s">
        <v>329</v>
      </c>
      <c r="I951" s="316" t="s">
        <v>296</v>
      </c>
      <c r="J951" s="316" t="s">
        <v>300</v>
      </c>
      <c r="K951" s="36">
        <v>6</v>
      </c>
      <c r="L951" s="317">
        <v>9.6770003437995911E-2</v>
      </c>
      <c r="M951" s="317">
        <v>9.6770003437995911E-2</v>
      </c>
      <c r="N951" s="36">
        <v>63</v>
      </c>
      <c r="O951" s="317">
        <v>0.1193199977278709</v>
      </c>
      <c r="P951" s="317">
        <v>0.1220899969339371</v>
      </c>
      <c r="Q951" s="36">
        <v>1219</v>
      </c>
      <c r="R951" s="317">
        <v>0.1222399994730949</v>
      </c>
      <c r="S951" s="317">
        <v>0.12555000185966489</v>
      </c>
      <c r="T951" t="s">
        <v>380</v>
      </c>
      <c r="BA951" s="395">
        <v>1</v>
      </c>
      <c r="BB951" s="396" t="s">
        <v>861</v>
      </c>
      <c r="BC951" t="str">
        <f t="shared" si="121"/>
        <v>RXP</v>
      </c>
      <c r="BD951" t="str">
        <f t="shared" si="122"/>
        <v>NAoMe_initial_scarf_731_grp</v>
      </c>
      <c r="BE951" s="397" t="s">
        <v>862</v>
      </c>
      <c r="BF951" t="str">
        <f t="shared" si="123"/>
        <v>Severe frailty</v>
      </c>
      <c r="BG951">
        <f t="shared" si="124"/>
        <v>6</v>
      </c>
      <c r="BH951" s="398">
        <f t="shared" si="125"/>
        <v>9.6770003437995911E-2</v>
      </c>
      <c r="BO951" s="33"/>
    </row>
    <row r="952" spans="1:67">
      <c r="A952" s="316" t="s">
        <v>27</v>
      </c>
      <c r="B952" t="s">
        <v>380</v>
      </c>
      <c r="C952" t="s">
        <v>910</v>
      </c>
      <c r="D952" t="s">
        <v>314</v>
      </c>
      <c r="E952" s="316" t="s">
        <v>59</v>
      </c>
      <c r="F952" s="316" t="s">
        <v>60</v>
      </c>
      <c r="G952" s="316" t="s">
        <v>447</v>
      </c>
      <c r="H952" s="316" t="s">
        <v>811</v>
      </c>
      <c r="I952" s="316" t="s">
        <v>310</v>
      </c>
      <c r="J952" s="316" t="s">
        <v>277</v>
      </c>
      <c r="K952" s="36">
        <v>0</v>
      </c>
      <c r="L952" s="317">
        <v>0</v>
      </c>
      <c r="M952" s="317"/>
      <c r="N952" s="36">
        <v>2</v>
      </c>
      <c r="O952" s="317">
        <v>3.4799999557435508E-3</v>
      </c>
      <c r="P952" s="317"/>
      <c r="Q952" s="36">
        <v>70</v>
      </c>
      <c r="R952" s="317">
        <v>7.0199999026954174E-3</v>
      </c>
      <c r="S952" s="317"/>
      <c r="T952" t="s">
        <v>380</v>
      </c>
      <c r="BA952" s="395">
        <v>1</v>
      </c>
      <c r="BB952" s="396" t="s">
        <v>861</v>
      </c>
      <c r="BC952" t="str">
        <f t="shared" si="121"/>
        <v>RJ6</v>
      </c>
      <c r="BD952" t="str">
        <f t="shared" si="122"/>
        <v>NAoMe_initial_age_decades_80cap</v>
      </c>
      <c r="BE952" s="397" t="s">
        <v>862</v>
      </c>
      <c r="BF952" t="str">
        <f t="shared" si="123"/>
        <v>18-29 yrs</v>
      </c>
      <c r="BG952">
        <f t="shared" si="124"/>
        <v>0</v>
      </c>
      <c r="BH952" s="398">
        <f t="shared" si="125"/>
        <v>0</v>
      </c>
      <c r="BO952" s="33"/>
    </row>
    <row r="953" spans="1:67">
      <c r="A953" s="316" t="s">
        <v>27</v>
      </c>
      <c r="B953" t="s">
        <v>380</v>
      </c>
      <c r="C953" t="s">
        <v>910</v>
      </c>
      <c r="D953" t="s">
        <v>314</v>
      </c>
      <c r="E953" s="316" t="s">
        <v>59</v>
      </c>
      <c r="F953" s="316" t="s">
        <v>60</v>
      </c>
      <c r="G953" s="316" t="s">
        <v>447</v>
      </c>
      <c r="H953" s="316" t="s">
        <v>811</v>
      </c>
      <c r="I953" s="316" t="s">
        <v>310</v>
      </c>
      <c r="J953" s="316" t="s">
        <v>278</v>
      </c>
      <c r="K953" s="36">
        <v>0</v>
      </c>
      <c r="L953" s="317">
        <v>0</v>
      </c>
      <c r="M953" s="317"/>
      <c r="N953" s="36">
        <v>44</v>
      </c>
      <c r="O953" s="317">
        <v>7.6520003378391266E-2</v>
      </c>
      <c r="P953" s="317"/>
      <c r="Q953" s="36">
        <v>429</v>
      </c>
      <c r="R953" s="317">
        <v>4.3019998818635941E-2</v>
      </c>
      <c r="S953" s="317"/>
      <c r="T953" t="s">
        <v>380</v>
      </c>
      <c r="BA953" s="395">
        <v>1</v>
      </c>
      <c r="BB953" s="396" t="s">
        <v>861</v>
      </c>
      <c r="BC953" t="str">
        <f t="shared" si="121"/>
        <v>RJ6</v>
      </c>
      <c r="BD953" t="str">
        <f t="shared" si="122"/>
        <v>NAoMe_initial_age_decades_80cap</v>
      </c>
      <c r="BE953" s="397" t="s">
        <v>862</v>
      </c>
      <c r="BF953" t="str">
        <f t="shared" si="123"/>
        <v>30-39 yrs</v>
      </c>
      <c r="BG953">
        <f t="shared" si="124"/>
        <v>0</v>
      </c>
      <c r="BH953" s="398">
        <f t="shared" si="125"/>
        <v>0</v>
      </c>
      <c r="BO953" s="33"/>
    </row>
    <row r="954" spans="1:67">
      <c r="A954" s="316" t="s">
        <v>27</v>
      </c>
      <c r="B954" t="s">
        <v>380</v>
      </c>
      <c r="C954" t="s">
        <v>910</v>
      </c>
      <c r="D954" t="s">
        <v>314</v>
      </c>
      <c r="E954" s="316" t="s">
        <v>59</v>
      </c>
      <c r="F954" s="316" t="s">
        <v>60</v>
      </c>
      <c r="G954" s="316" t="s">
        <v>447</v>
      </c>
      <c r="H954" s="316" t="s">
        <v>811</v>
      </c>
      <c r="I954" s="316" t="s">
        <v>310</v>
      </c>
      <c r="J954" s="316" t="s">
        <v>279</v>
      </c>
      <c r="K954" s="36">
        <v>2</v>
      </c>
      <c r="L954" s="317">
        <v>0.10000000149011611</v>
      </c>
      <c r="M954" s="317"/>
      <c r="N954" s="36">
        <v>71</v>
      </c>
      <c r="O954" s="317">
        <v>0.123479999601841</v>
      </c>
      <c r="P954" s="317"/>
      <c r="Q954" s="36">
        <v>1024</v>
      </c>
      <c r="R954" s="317">
        <v>0.1026899963617325</v>
      </c>
      <c r="S954" s="317"/>
      <c r="T954" t="s">
        <v>380</v>
      </c>
      <c r="BA954" s="395">
        <v>1</v>
      </c>
      <c r="BB954" s="396" t="s">
        <v>861</v>
      </c>
      <c r="BC954" t="str">
        <f t="shared" si="121"/>
        <v>RJ6</v>
      </c>
      <c r="BD954" t="str">
        <f t="shared" si="122"/>
        <v>NAoMe_initial_age_decades_80cap</v>
      </c>
      <c r="BE954" s="397" t="s">
        <v>862</v>
      </c>
      <c r="BF954" t="str">
        <f t="shared" si="123"/>
        <v>40-49 yrs</v>
      </c>
      <c r="BG954">
        <f t="shared" si="124"/>
        <v>2</v>
      </c>
      <c r="BH954" s="398">
        <f t="shared" si="125"/>
        <v>0.10000000149011611</v>
      </c>
      <c r="BO954" s="33"/>
    </row>
    <row r="955" spans="1:67">
      <c r="A955" s="316" t="s">
        <v>27</v>
      </c>
      <c r="B955" t="s">
        <v>380</v>
      </c>
      <c r="C955" t="s">
        <v>910</v>
      </c>
      <c r="D955" t="s">
        <v>314</v>
      </c>
      <c r="E955" s="316" t="s">
        <v>59</v>
      </c>
      <c r="F955" s="316" t="s">
        <v>60</v>
      </c>
      <c r="G955" s="316" t="s">
        <v>447</v>
      </c>
      <c r="H955" s="316" t="s">
        <v>811</v>
      </c>
      <c r="I955" s="316" t="s">
        <v>310</v>
      </c>
      <c r="J955" s="316" t="s">
        <v>280</v>
      </c>
      <c r="K955" s="36">
        <v>2</v>
      </c>
      <c r="L955" s="317">
        <v>0.10000000149011611</v>
      </c>
      <c r="M955" s="317"/>
      <c r="N955" s="36">
        <v>108</v>
      </c>
      <c r="O955" s="317">
        <v>0.18783000111579901</v>
      </c>
      <c r="P955" s="317"/>
      <c r="Q955" s="36">
        <v>1733</v>
      </c>
      <c r="R955" s="317">
        <v>0.17378999292850489</v>
      </c>
      <c r="S955" s="317"/>
      <c r="T955" t="s">
        <v>380</v>
      </c>
      <c r="BA955" s="395">
        <v>1</v>
      </c>
      <c r="BB955" s="396" t="s">
        <v>861</v>
      </c>
      <c r="BC955" t="str">
        <f t="shared" si="121"/>
        <v>RJ6</v>
      </c>
      <c r="BD955" t="str">
        <f t="shared" si="122"/>
        <v>NAoMe_initial_age_decades_80cap</v>
      </c>
      <c r="BE955" s="397" t="s">
        <v>862</v>
      </c>
      <c r="BF955" t="str">
        <f t="shared" si="123"/>
        <v>50-59 yrs</v>
      </c>
      <c r="BG955">
        <f t="shared" si="124"/>
        <v>2</v>
      </c>
      <c r="BH955" s="398">
        <f t="shared" si="125"/>
        <v>0.10000000149011611</v>
      </c>
      <c r="BO955" s="33"/>
    </row>
    <row r="956" spans="1:67">
      <c r="A956" s="316" t="s">
        <v>27</v>
      </c>
      <c r="B956" t="s">
        <v>380</v>
      </c>
      <c r="C956" t="s">
        <v>910</v>
      </c>
      <c r="D956" t="s">
        <v>314</v>
      </c>
      <c r="E956" s="316" t="s">
        <v>59</v>
      </c>
      <c r="F956" s="316" t="s">
        <v>60</v>
      </c>
      <c r="G956" s="316" t="s">
        <v>447</v>
      </c>
      <c r="H956" s="316" t="s">
        <v>811</v>
      </c>
      <c r="I956" s="316" t="s">
        <v>310</v>
      </c>
      <c r="J956" s="316" t="s">
        <v>281</v>
      </c>
      <c r="K956" s="36">
        <v>2</v>
      </c>
      <c r="L956" s="317">
        <v>0.10000000149011611</v>
      </c>
      <c r="M956" s="317"/>
      <c r="N956" s="36">
        <v>117</v>
      </c>
      <c r="O956" s="317">
        <v>0.2034800052642822</v>
      </c>
      <c r="P956" s="317"/>
      <c r="Q956" s="36">
        <v>1931</v>
      </c>
      <c r="R956" s="317">
        <v>0.19363999366760251</v>
      </c>
      <c r="S956" s="317"/>
      <c r="T956" t="s">
        <v>380</v>
      </c>
      <c r="BA956" s="395">
        <v>1</v>
      </c>
      <c r="BB956" s="396" t="s">
        <v>861</v>
      </c>
      <c r="BC956" t="str">
        <f t="shared" si="121"/>
        <v>RJ6</v>
      </c>
      <c r="BD956" t="str">
        <f t="shared" si="122"/>
        <v>NAoMe_initial_age_decades_80cap</v>
      </c>
      <c r="BE956" s="397" t="s">
        <v>862</v>
      </c>
      <c r="BF956" t="str">
        <f t="shared" si="123"/>
        <v>60-69 yrs</v>
      </c>
      <c r="BG956">
        <f t="shared" si="124"/>
        <v>2</v>
      </c>
      <c r="BH956" s="398">
        <f t="shared" si="125"/>
        <v>0.10000000149011611</v>
      </c>
      <c r="BO956" s="33"/>
    </row>
    <row r="957" spans="1:67">
      <c r="A957" s="316" t="s">
        <v>27</v>
      </c>
      <c r="B957" t="s">
        <v>380</v>
      </c>
      <c r="C957" t="s">
        <v>910</v>
      </c>
      <c r="D957" t="s">
        <v>314</v>
      </c>
      <c r="E957" s="316" t="s">
        <v>59</v>
      </c>
      <c r="F957" s="316" t="s">
        <v>60</v>
      </c>
      <c r="G957" s="316" t="s">
        <v>447</v>
      </c>
      <c r="H957" s="316" t="s">
        <v>811</v>
      </c>
      <c r="I957" s="316" t="s">
        <v>310</v>
      </c>
      <c r="J957" s="316" t="s">
        <v>282</v>
      </c>
      <c r="K957" s="36">
        <v>12</v>
      </c>
      <c r="L957" s="317">
        <v>0.60000002384185791</v>
      </c>
      <c r="M957" s="317"/>
      <c r="N957" s="36">
        <v>125</v>
      </c>
      <c r="O957" s="317">
        <v>0.21739000082015991</v>
      </c>
      <c r="P957" s="317"/>
      <c r="Q957" s="36">
        <v>2493</v>
      </c>
      <c r="R957" s="317">
        <v>0.25</v>
      </c>
      <c r="S957" s="317"/>
      <c r="T957" t="s">
        <v>380</v>
      </c>
      <c r="BA957" s="395">
        <v>1</v>
      </c>
      <c r="BB957" s="396" t="s">
        <v>861</v>
      </c>
      <c r="BC957" t="str">
        <f t="shared" si="121"/>
        <v>RJ6</v>
      </c>
      <c r="BD957" t="str">
        <f t="shared" si="122"/>
        <v>NAoMe_initial_age_decades_80cap</v>
      </c>
      <c r="BE957" s="397" t="s">
        <v>862</v>
      </c>
      <c r="BF957" t="str">
        <f t="shared" si="123"/>
        <v>70-79 yrs</v>
      </c>
      <c r="BG957">
        <f t="shared" si="124"/>
        <v>12</v>
      </c>
      <c r="BH957" s="398">
        <f t="shared" si="125"/>
        <v>0.60000002384185791</v>
      </c>
      <c r="BO957" s="33"/>
    </row>
    <row r="958" spans="1:67">
      <c r="A958" s="316" t="s">
        <v>27</v>
      </c>
      <c r="B958" t="s">
        <v>380</v>
      </c>
      <c r="C958" t="s">
        <v>910</v>
      </c>
      <c r="D958" t="s">
        <v>314</v>
      </c>
      <c r="E958" s="316" t="s">
        <v>59</v>
      </c>
      <c r="F958" s="316" t="s">
        <v>60</v>
      </c>
      <c r="G958" s="316" t="s">
        <v>447</v>
      </c>
      <c r="H958" s="316" t="s">
        <v>811</v>
      </c>
      <c r="I958" s="316" t="s">
        <v>310</v>
      </c>
      <c r="J958" s="316" t="s">
        <v>283</v>
      </c>
      <c r="K958" s="36">
        <v>2</v>
      </c>
      <c r="L958" s="317">
        <v>0.10000000149011611</v>
      </c>
      <c r="M958" s="317"/>
      <c r="N958" s="36">
        <v>108</v>
      </c>
      <c r="O958" s="317">
        <v>0.18783000111579901</v>
      </c>
      <c r="P958" s="317"/>
      <c r="Q958" s="36">
        <v>2292</v>
      </c>
      <c r="R958" s="317">
        <v>0.2298399955034256</v>
      </c>
      <c r="S958" s="317"/>
      <c r="T958" t="s">
        <v>380</v>
      </c>
      <c r="BA958" s="395">
        <v>1</v>
      </c>
      <c r="BB958" s="396" t="s">
        <v>861</v>
      </c>
      <c r="BC958" t="str">
        <f t="shared" si="121"/>
        <v>RJ6</v>
      </c>
      <c r="BD958" t="str">
        <f t="shared" si="122"/>
        <v>NAoMe_initial_age_decades_80cap</v>
      </c>
      <c r="BE958" s="397" t="s">
        <v>862</v>
      </c>
      <c r="BF958" t="str">
        <f t="shared" si="123"/>
        <v>80+ yrs</v>
      </c>
      <c r="BG958">
        <f t="shared" si="124"/>
        <v>2</v>
      </c>
      <c r="BH958" s="398">
        <f t="shared" si="125"/>
        <v>0.10000000149011611</v>
      </c>
      <c r="BO958" s="33"/>
    </row>
    <row r="959" spans="1:67">
      <c r="A959" s="316" t="s">
        <v>27</v>
      </c>
      <c r="B959" t="s">
        <v>380</v>
      </c>
      <c r="C959" t="s">
        <v>910</v>
      </c>
      <c r="D959" t="s">
        <v>314</v>
      </c>
      <c r="E959" s="316" t="s">
        <v>59</v>
      </c>
      <c r="F959" s="316" t="s">
        <v>60</v>
      </c>
      <c r="G959" s="316" t="s">
        <v>447</v>
      </c>
      <c r="H959" s="316" t="s">
        <v>811</v>
      </c>
      <c r="I959" s="316" t="s">
        <v>341</v>
      </c>
      <c r="J959" s="316" t="s">
        <v>13</v>
      </c>
      <c r="K959" s="36">
        <v>16</v>
      </c>
      <c r="L959" s="317">
        <v>0.80000001192092896</v>
      </c>
      <c r="M959" s="317">
        <v>0.80000001192092896</v>
      </c>
      <c r="N959" s="36">
        <v>404</v>
      </c>
      <c r="O959" s="317">
        <v>0.70261001586914063</v>
      </c>
      <c r="P959" s="317">
        <v>0.72272002696990967</v>
      </c>
      <c r="Q959" s="36">
        <v>6753</v>
      </c>
      <c r="R959" s="317">
        <v>0.67720001935958862</v>
      </c>
      <c r="S959" s="317">
        <v>0.69554001092910767</v>
      </c>
      <c r="T959" t="s">
        <v>380</v>
      </c>
      <c r="BA959" s="395">
        <v>1</v>
      </c>
      <c r="BB959" s="396" t="s">
        <v>861</v>
      </c>
      <c r="BC959" t="str">
        <f t="shared" si="121"/>
        <v>RJ6</v>
      </c>
      <c r="BD959" t="str">
        <f t="shared" si="122"/>
        <v>NAoMe_initial_ch_score_2cap</v>
      </c>
      <c r="BE959" s="397" t="s">
        <v>862</v>
      </c>
      <c r="BF959" t="str">
        <f t="shared" si="123"/>
        <v>0</v>
      </c>
      <c r="BG959">
        <f t="shared" si="124"/>
        <v>16</v>
      </c>
      <c r="BH959" s="398">
        <f t="shared" si="125"/>
        <v>0.80000001192092896</v>
      </c>
      <c r="BO959" s="33"/>
    </row>
    <row r="960" spans="1:67">
      <c r="A960" s="316" t="s">
        <v>27</v>
      </c>
      <c r="B960" t="s">
        <v>380</v>
      </c>
      <c r="C960" t="s">
        <v>910</v>
      </c>
      <c r="D960" t="s">
        <v>314</v>
      </c>
      <c r="E960" s="316" t="s">
        <v>59</v>
      </c>
      <c r="F960" s="316" t="s">
        <v>60</v>
      </c>
      <c r="G960" s="316" t="s">
        <v>447</v>
      </c>
      <c r="H960" s="316" t="s">
        <v>811</v>
      </c>
      <c r="I960" s="316" t="s">
        <v>341</v>
      </c>
      <c r="J960" s="316" t="s">
        <v>14</v>
      </c>
      <c r="K960" s="36">
        <v>2</v>
      </c>
      <c r="L960" s="317">
        <v>0.10000000149011611</v>
      </c>
      <c r="M960" s="317">
        <v>0.10000000149011611</v>
      </c>
      <c r="N960" s="36">
        <v>92</v>
      </c>
      <c r="O960" s="317">
        <v>0.15999999642372131</v>
      </c>
      <c r="P960" s="317">
        <v>0.16458000242710111</v>
      </c>
      <c r="Q960" s="36">
        <v>1630</v>
      </c>
      <c r="R960" s="317">
        <v>0.16346000134944921</v>
      </c>
      <c r="S960" s="317">
        <v>0.16788999736309049</v>
      </c>
      <c r="T960" t="s">
        <v>380</v>
      </c>
      <c r="BA960" s="395">
        <v>1</v>
      </c>
      <c r="BB960" s="396" t="s">
        <v>861</v>
      </c>
      <c r="BC960" t="str">
        <f t="shared" si="121"/>
        <v>RJ6</v>
      </c>
      <c r="BD960" t="str">
        <f t="shared" si="122"/>
        <v>NAoMe_initial_ch_score_2cap</v>
      </c>
      <c r="BE960" s="397" t="s">
        <v>862</v>
      </c>
      <c r="BF960" t="str">
        <f t="shared" si="123"/>
        <v>1</v>
      </c>
      <c r="BG960">
        <f t="shared" si="124"/>
        <v>2</v>
      </c>
      <c r="BH960" s="398">
        <f t="shared" si="125"/>
        <v>0.10000000149011611</v>
      </c>
      <c r="BO960" s="33"/>
    </row>
    <row r="961" spans="1:67">
      <c r="A961" s="316" t="s">
        <v>27</v>
      </c>
      <c r="B961" t="s">
        <v>380</v>
      </c>
      <c r="C961" t="s">
        <v>910</v>
      </c>
      <c r="D961" t="s">
        <v>314</v>
      </c>
      <c r="E961" s="316" t="s">
        <v>59</v>
      </c>
      <c r="F961" s="316" t="s">
        <v>60</v>
      </c>
      <c r="G961" s="316" t="s">
        <v>447</v>
      </c>
      <c r="H961" s="316" t="s">
        <v>811</v>
      </c>
      <c r="I961" s="316" t="s">
        <v>341</v>
      </c>
      <c r="J961" s="316" t="s">
        <v>301</v>
      </c>
      <c r="K961" s="36">
        <v>2</v>
      </c>
      <c r="L961" s="317">
        <v>0.10000000149011611</v>
      </c>
      <c r="M961" s="317">
        <v>0.10000000149011611</v>
      </c>
      <c r="N961" s="36">
        <v>63</v>
      </c>
      <c r="O961" s="317">
        <v>0.1095699965953827</v>
      </c>
      <c r="P961" s="317">
        <v>0.1127000004053116</v>
      </c>
      <c r="Q961" s="36">
        <v>1326</v>
      </c>
      <c r="R961" s="317">
        <v>0.132970005273819</v>
      </c>
      <c r="S961" s="317">
        <v>0.13657000660896301</v>
      </c>
      <c r="T961" t="s">
        <v>380</v>
      </c>
      <c r="BA961" s="395">
        <v>1</v>
      </c>
      <c r="BB961" s="396" t="s">
        <v>861</v>
      </c>
      <c r="BC961" t="str">
        <f t="shared" si="121"/>
        <v>RJ6</v>
      </c>
      <c r="BD961" t="str">
        <f t="shared" si="122"/>
        <v>NAoMe_initial_ch_score_2cap</v>
      </c>
      <c r="BE961" s="397" t="s">
        <v>862</v>
      </c>
      <c r="BF961" t="str">
        <f t="shared" si="123"/>
        <v>2+</v>
      </c>
      <c r="BG961">
        <f t="shared" si="124"/>
        <v>2</v>
      </c>
      <c r="BH961" s="398">
        <f t="shared" si="125"/>
        <v>0.10000000149011611</v>
      </c>
      <c r="BO961" s="33"/>
    </row>
    <row r="962" spans="1:67">
      <c r="A962" s="316" t="s">
        <v>27</v>
      </c>
      <c r="B962" t="s">
        <v>380</v>
      </c>
      <c r="C962" t="s">
        <v>910</v>
      </c>
      <c r="D962" t="s">
        <v>314</v>
      </c>
      <c r="E962" s="316" t="s">
        <v>59</v>
      </c>
      <c r="F962" s="316" t="s">
        <v>60</v>
      </c>
      <c r="G962" s="316" t="s">
        <v>447</v>
      </c>
      <c r="H962" s="316" t="s">
        <v>811</v>
      </c>
      <c r="I962" s="316" t="s">
        <v>341</v>
      </c>
      <c r="J962" s="316" t="s">
        <v>260</v>
      </c>
      <c r="K962" s="36">
        <v>0</v>
      </c>
      <c r="L962" s="317">
        <v>0</v>
      </c>
      <c r="M962" s="317"/>
      <c r="N962" s="36">
        <v>16</v>
      </c>
      <c r="O962" s="317">
        <v>2.7829999104142189E-2</v>
      </c>
      <c r="P962" s="317"/>
      <c r="Q962" s="36">
        <v>263</v>
      </c>
      <c r="R962" s="317">
        <v>2.6370000094175339E-2</v>
      </c>
      <c r="S962" s="317"/>
      <c r="T962" t="s">
        <v>380</v>
      </c>
      <c r="BA962" s="395">
        <v>1</v>
      </c>
      <c r="BB962" s="396" t="s">
        <v>861</v>
      </c>
      <c r="BC962" t="str">
        <f t="shared" si="121"/>
        <v>RJ6</v>
      </c>
      <c r="BD962" t="str">
        <f t="shared" si="122"/>
        <v>NAoMe_initial_ch_score_2cap</v>
      </c>
      <c r="BE962" s="397" t="s">
        <v>862</v>
      </c>
      <c r="BF962" t="str">
        <f t="shared" si="123"/>
        <v>Unknown</v>
      </c>
      <c r="BG962">
        <f t="shared" si="124"/>
        <v>0</v>
      </c>
      <c r="BH962" s="398">
        <f t="shared" si="125"/>
        <v>0</v>
      </c>
      <c r="BO962" s="33"/>
    </row>
    <row r="963" spans="1:67">
      <c r="A963" s="316" t="s">
        <v>27</v>
      </c>
      <c r="B963" t="s">
        <v>380</v>
      </c>
      <c r="C963" t="s">
        <v>910</v>
      </c>
      <c r="D963" t="s">
        <v>314</v>
      </c>
      <c r="E963" s="316" t="s">
        <v>59</v>
      </c>
      <c r="F963" s="316" t="s">
        <v>60</v>
      </c>
      <c r="G963" s="316" t="s">
        <v>447</v>
      </c>
      <c r="H963" s="316" t="s">
        <v>811</v>
      </c>
      <c r="I963" s="316" t="s">
        <v>309</v>
      </c>
      <c r="J963" s="316" t="s">
        <v>289</v>
      </c>
      <c r="K963" s="36">
        <v>7</v>
      </c>
      <c r="L963" s="317">
        <v>0.34999999403953552</v>
      </c>
      <c r="M963" s="317"/>
      <c r="N963" s="36">
        <v>179</v>
      </c>
      <c r="O963" s="317">
        <v>0.31130000948905939</v>
      </c>
      <c r="P963" s="317"/>
      <c r="Q963" s="36">
        <v>3283</v>
      </c>
      <c r="R963" s="317">
        <v>0.3292199969291687</v>
      </c>
      <c r="S963" s="317"/>
      <c r="T963" t="s">
        <v>380</v>
      </c>
      <c r="BA963" s="395">
        <v>1</v>
      </c>
      <c r="BB963" s="396" t="s">
        <v>861</v>
      </c>
      <c r="BC963" t="str">
        <f t="shared" ref="BC963:BC1026" si="126">E963</f>
        <v>RJ6</v>
      </c>
      <c r="BD963" t="str">
        <f t="shared" ref="BD963:BD1026" si="127">(LEFT(A963, LEN(A963)-7))&amp;"_"&amp;I963</f>
        <v>NAoMe_initial_diagnosis_year</v>
      </c>
      <c r="BE963" s="397" t="s">
        <v>862</v>
      </c>
      <c r="BF963" t="str">
        <f t="shared" ref="BF963:BF1026" si="128">J963</f>
        <v>2021</v>
      </c>
      <c r="BG963">
        <f t="shared" ref="BG963:BG1026" si="129">K963</f>
        <v>7</v>
      </c>
      <c r="BH963" s="398">
        <f t="shared" ref="BH963:BH1026" si="130">L963</f>
        <v>0.34999999403953552</v>
      </c>
      <c r="BO963" s="33"/>
    </row>
    <row r="964" spans="1:67">
      <c r="A964" s="316" t="s">
        <v>27</v>
      </c>
      <c r="B964" t="s">
        <v>380</v>
      </c>
      <c r="C964" t="s">
        <v>910</v>
      </c>
      <c r="D964" t="s">
        <v>314</v>
      </c>
      <c r="E964" s="316" t="s">
        <v>59</v>
      </c>
      <c r="F964" s="316" t="s">
        <v>60</v>
      </c>
      <c r="G964" s="316" t="s">
        <v>447</v>
      </c>
      <c r="H964" s="316" t="s">
        <v>811</v>
      </c>
      <c r="I964" s="316" t="s">
        <v>309</v>
      </c>
      <c r="J964" s="316" t="s">
        <v>816</v>
      </c>
      <c r="K964" s="36">
        <v>11</v>
      </c>
      <c r="L964" s="317">
        <v>0.55000001192092896</v>
      </c>
      <c r="M964" s="317"/>
      <c r="N964" s="36">
        <v>221</v>
      </c>
      <c r="O964" s="317">
        <v>0.3843500018119812</v>
      </c>
      <c r="P964" s="317"/>
      <c r="Q964" s="36">
        <v>3315</v>
      </c>
      <c r="R964" s="317">
        <v>0.33243000507354742</v>
      </c>
      <c r="S964" s="317"/>
      <c r="T964" t="s">
        <v>380</v>
      </c>
      <c r="BA964" s="395">
        <v>1</v>
      </c>
      <c r="BB964" s="396" t="s">
        <v>861</v>
      </c>
      <c r="BC964" t="str">
        <f t="shared" si="126"/>
        <v>RJ6</v>
      </c>
      <c r="BD964" t="str">
        <f t="shared" si="127"/>
        <v>NAoMe_initial_diagnosis_year</v>
      </c>
      <c r="BE964" s="397" t="s">
        <v>862</v>
      </c>
      <c r="BF964" t="str">
        <f t="shared" si="128"/>
        <v>2022</v>
      </c>
      <c r="BG964">
        <f t="shared" si="129"/>
        <v>11</v>
      </c>
      <c r="BH964" s="398">
        <f t="shared" si="130"/>
        <v>0.55000001192092896</v>
      </c>
      <c r="BO964" s="33"/>
    </row>
    <row r="965" spans="1:67">
      <c r="A965" s="316" t="s">
        <v>27</v>
      </c>
      <c r="B965" t="s">
        <v>380</v>
      </c>
      <c r="C965" t="s">
        <v>910</v>
      </c>
      <c r="D965" t="s">
        <v>314</v>
      </c>
      <c r="E965" s="316" t="s">
        <v>59</v>
      </c>
      <c r="F965" s="316" t="s">
        <v>60</v>
      </c>
      <c r="G965" s="316" t="s">
        <v>447</v>
      </c>
      <c r="H965" s="316" t="s">
        <v>811</v>
      </c>
      <c r="I965" s="316" t="s">
        <v>309</v>
      </c>
      <c r="J965" s="316" t="s">
        <v>946</v>
      </c>
      <c r="K965" s="36">
        <v>2</v>
      </c>
      <c r="L965" s="317">
        <v>0.10000000149011611</v>
      </c>
      <c r="M965" s="317"/>
      <c r="N965" s="36">
        <v>175</v>
      </c>
      <c r="O965" s="317">
        <v>0.30434998869895941</v>
      </c>
      <c r="P965" s="317"/>
      <c r="Q965" s="36">
        <v>3374</v>
      </c>
      <c r="R965" s="317">
        <v>0.33834999799728388</v>
      </c>
      <c r="S965" s="317"/>
      <c r="T965" t="s">
        <v>380</v>
      </c>
      <c r="BA965" s="395">
        <v>1</v>
      </c>
      <c r="BB965" s="396" t="s">
        <v>861</v>
      </c>
      <c r="BC965" t="str">
        <f t="shared" si="126"/>
        <v>RJ6</v>
      </c>
      <c r="BD965" t="str">
        <f t="shared" si="127"/>
        <v>NAoMe_initial_diagnosis_year</v>
      </c>
      <c r="BE965" s="397" t="s">
        <v>862</v>
      </c>
      <c r="BF965" t="str">
        <f t="shared" si="128"/>
        <v>2023</v>
      </c>
      <c r="BG965">
        <f t="shared" si="129"/>
        <v>2</v>
      </c>
      <c r="BH965" s="398">
        <f t="shared" si="130"/>
        <v>0.10000000149011611</v>
      </c>
      <c r="BO965" s="33"/>
    </row>
    <row r="966" spans="1:67">
      <c r="A966" s="316" t="s">
        <v>27</v>
      </c>
      <c r="B966" t="s">
        <v>380</v>
      </c>
      <c r="C966" t="s">
        <v>910</v>
      </c>
      <c r="D966" t="s">
        <v>314</v>
      </c>
      <c r="E966" s="316" t="s">
        <v>59</v>
      </c>
      <c r="F966" s="316" t="s">
        <v>60</v>
      </c>
      <c r="G966" s="316" t="s">
        <v>447</v>
      </c>
      <c r="H966" s="316" t="s">
        <v>811</v>
      </c>
      <c r="I966" s="316" t="s">
        <v>331</v>
      </c>
      <c r="J966" s="316" t="s">
        <v>332</v>
      </c>
      <c r="K966" s="36">
        <v>2</v>
      </c>
      <c r="L966" s="317">
        <v>0.10000000149011611</v>
      </c>
      <c r="M966" s="317">
        <v>0.14285999536514279</v>
      </c>
      <c r="N966" s="36">
        <v>27</v>
      </c>
      <c r="O966" s="317">
        <v>4.6959999948740012E-2</v>
      </c>
      <c r="P966" s="317">
        <v>6.3079997897148132E-2</v>
      </c>
      <c r="Q966" s="36">
        <v>434</v>
      </c>
      <c r="R966" s="317">
        <v>4.3519999831914902E-2</v>
      </c>
      <c r="S966" s="317">
        <v>5.2159998565912247E-2</v>
      </c>
      <c r="T966" t="s">
        <v>380</v>
      </c>
      <c r="BA966" s="395">
        <v>1</v>
      </c>
      <c r="BB966" s="396" t="s">
        <v>861</v>
      </c>
      <c r="BC966" t="str">
        <f t="shared" si="126"/>
        <v>RJ6</v>
      </c>
      <c r="BD966" t="str">
        <f t="shared" si="127"/>
        <v>NAoMe_initial_disease_group</v>
      </c>
      <c r="BE966" s="397" t="s">
        <v>862</v>
      </c>
      <c r="BF966" t="str">
        <f t="shared" si="128"/>
        <v>Advanced M0</v>
      </c>
      <c r="BG966">
        <f t="shared" si="129"/>
        <v>2</v>
      </c>
      <c r="BH966" s="398">
        <f t="shared" si="130"/>
        <v>0.10000000149011611</v>
      </c>
      <c r="BO966" s="33"/>
    </row>
    <row r="967" spans="1:67">
      <c r="A967" s="316" t="s">
        <v>27</v>
      </c>
      <c r="B967" t="s">
        <v>380</v>
      </c>
      <c r="C967" t="s">
        <v>910</v>
      </c>
      <c r="D967" t="s">
        <v>314</v>
      </c>
      <c r="E967" s="316" t="s">
        <v>59</v>
      </c>
      <c r="F967" s="316" t="s">
        <v>60</v>
      </c>
      <c r="G967" s="316" t="s">
        <v>447</v>
      </c>
      <c r="H967" s="316" t="s">
        <v>811</v>
      </c>
      <c r="I967" s="316" t="s">
        <v>331</v>
      </c>
      <c r="J967" s="316" t="s">
        <v>333</v>
      </c>
      <c r="K967" s="36">
        <v>5</v>
      </c>
      <c r="L967" s="317">
        <v>0.25</v>
      </c>
      <c r="M967" s="317">
        <v>0.35714000463485718</v>
      </c>
      <c r="N967" s="36">
        <v>316</v>
      </c>
      <c r="O967" s="317">
        <v>0.54957002401351929</v>
      </c>
      <c r="P967" s="317">
        <v>0.738319993019104</v>
      </c>
      <c r="Q967" s="36">
        <v>6159</v>
      </c>
      <c r="R967" s="317">
        <v>0.6176300048828125</v>
      </c>
      <c r="S967" s="317">
        <v>0.74026000499725342</v>
      </c>
      <c r="T967" t="s">
        <v>380</v>
      </c>
      <c r="BA967" s="395">
        <v>1</v>
      </c>
      <c r="BB967" s="396" t="s">
        <v>861</v>
      </c>
      <c r="BC967" t="str">
        <f t="shared" si="126"/>
        <v>RJ6</v>
      </c>
      <c r="BD967" t="str">
        <f t="shared" si="127"/>
        <v>NAoMe_initial_disease_group</v>
      </c>
      <c r="BE967" s="397" t="s">
        <v>862</v>
      </c>
      <c r="BF967" t="str">
        <f t="shared" si="128"/>
        <v>Advanced M1</v>
      </c>
      <c r="BG967">
        <f t="shared" si="129"/>
        <v>5</v>
      </c>
      <c r="BH967" s="398">
        <f t="shared" si="130"/>
        <v>0.25</v>
      </c>
      <c r="BO967" s="33"/>
    </row>
    <row r="968" spans="1:67">
      <c r="A968" s="316" t="s">
        <v>27</v>
      </c>
      <c r="B968" t="s">
        <v>380</v>
      </c>
      <c r="C968" t="s">
        <v>910</v>
      </c>
      <c r="D968" t="s">
        <v>314</v>
      </c>
      <c r="E968" s="316" t="s">
        <v>59</v>
      </c>
      <c r="F968" s="316" t="s">
        <v>60</v>
      </c>
      <c r="G968" s="316" t="s">
        <v>447</v>
      </c>
      <c r="H968" s="316" t="s">
        <v>811</v>
      </c>
      <c r="I968" s="316" t="s">
        <v>331</v>
      </c>
      <c r="J968" s="316" t="s">
        <v>334</v>
      </c>
      <c r="K968" s="36">
        <v>2</v>
      </c>
      <c r="L968" s="317">
        <v>0.10000000149011611</v>
      </c>
      <c r="M968" s="317">
        <v>0.14285999536514279</v>
      </c>
      <c r="N968" s="36">
        <v>6</v>
      </c>
      <c r="O968" s="317">
        <v>1.042999979108572E-2</v>
      </c>
      <c r="P968" s="317">
        <v>1.4019999653100969E-2</v>
      </c>
      <c r="Q968" s="36">
        <v>64</v>
      </c>
      <c r="R968" s="317">
        <v>6.4199999906122676E-3</v>
      </c>
      <c r="S968" s="317">
        <v>7.689999882131815E-3</v>
      </c>
      <c r="T968" t="s">
        <v>380</v>
      </c>
      <c r="BA968" s="395">
        <v>1</v>
      </c>
      <c r="BB968" s="396" t="s">
        <v>861</v>
      </c>
      <c r="BC968" t="str">
        <f t="shared" si="126"/>
        <v>RJ6</v>
      </c>
      <c r="BD968" t="str">
        <f t="shared" si="127"/>
        <v>NAoMe_initial_disease_group</v>
      </c>
      <c r="BE968" s="397" t="s">
        <v>862</v>
      </c>
      <c r="BF968" t="str">
        <f t="shared" si="128"/>
        <v>DCIS</v>
      </c>
      <c r="BG968">
        <f t="shared" si="129"/>
        <v>2</v>
      </c>
      <c r="BH968" s="398">
        <f t="shared" si="130"/>
        <v>0.10000000149011611</v>
      </c>
      <c r="BO968" s="33"/>
    </row>
    <row r="969" spans="1:67">
      <c r="A969" s="316" t="s">
        <v>27</v>
      </c>
      <c r="B969" t="s">
        <v>380</v>
      </c>
      <c r="C969" t="s">
        <v>910</v>
      </c>
      <c r="D969" t="s">
        <v>314</v>
      </c>
      <c r="E969" s="316" t="s">
        <v>59</v>
      </c>
      <c r="F969" s="316" t="s">
        <v>60</v>
      </c>
      <c r="G969" s="316" t="s">
        <v>447</v>
      </c>
      <c r="H969" s="316" t="s">
        <v>811</v>
      </c>
      <c r="I969" s="316" t="s">
        <v>331</v>
      </c>
      <c r="J969" s="316" t="s">
        <v>335</v>
      </c>
      <c r="K969" s="36">
        <v>5</v>
      </c>
      <c r="L969" s="317">
        <v>0.25</v>
      </c>
      <c r="M969" s="317">
        <v>0.35714000463485718</v>
      </c>
      <c r="N969" s="36">
        <v>79</v>
      </c>
      <c r="O969" s="317">
        <v>0.13739000260829931</v>
      </c>
      <c r="P969" s="317">
        <v>0.184579998254776</v>
      </c>
      <c r="Q969" s="36">
        <v>1663</v>
      </c>
      <c r="R969" s="317">
        <v>0.16676999628543851</v>
      </c>
      <c r="S969" s="317">
        <v>0.19988000392913821</v>
      </c>
      <c r="T969" t="s">
        <v>380</v>
      </c>
      <c r="BA969" s="395">
        <v>1</v>
      </c>
      <c r="BB969" s="396" t="s">
        <v>861</v>
      </c>
      <c r="BC969" t="str">
        <f t="shared" si="126"/>
        <v>RJ6</v>
      </c>
      <c r="BD969" t="str">
        <f t="shared" si="127"/>
        <v>NAoMe_initial_disease_group</v>
      </c>
      <c r="BE969" s="397" t="s">
        <v>862</v>
      </c>
      <c r="BF969" t="str">
        <f t="shared" si="128"/>
        <v>Early invasive</v>
      </c>
      <c r="BG969">
        <f t="shared" si="129"/>
        <v>5</v>
      </c>
      <c r="BH969" s="398">
        <f t="shared" si="130"/>
        <v>0.25</v>
      </c>
      <c r="BO969" s="33"/>
    </row>
    <row r="970" spans="1:67">
      <c r="A970" s="316" t="s">
        <v>27</v>
      </c>
      <c r="B970" t="s">
        <v>380</v>
      </c>
      <c r="C970" t="s">
        <v>910</v>
      </c>
      <c r="D970" t="s">
        <v>314</v>
      </c>
      <c r="E970" s="316" t="s">
        <v>59</v>
      </c>
      <c r="F970" s="316" t="s">
        <v>60</v>
      </c>
      <c r="G970" s="316" t="s">
        <v>447</v>
      </c>
      <c r="H970" s="316" t="s">
        <v>811</v>
      </c>
      <c r="I970" s="316" t="s">
        <v>331</v>
      </c>
      <c r="J970" s="316" t="s">
        <v>337</v>
      </c>
      <c r="K970" s="36">
        <v>6</v>
      </c>
      <c r="L970" s="317">
        <v>0.30000001192092901</v>
      </c>
      <c r="M970" s="317"/>
      <c r="N970" s="36">
        <v>147</v>
      </c>
      <c r="O970" s="317">
        <v>0.25565001368522638</v>
      </c>
      <c r="P970" s="317"/>
      <c r="Q970" s="36">
        <v>1652</v>
      </c>
      <c r="R970" s="317">
        <v>0.1656599938869476</v>
      </c>
      <c r="S970" s="317"/>
      <c r="T970" t="s">
        <v>380</v>
      </c>
      <c r="BA970" s="395">
        <v>1</v>
      </c>
      <c r="BB970" s="396" t="s">
        <v>861</v>
      </c>
      <c r="BC970" t="str">
        <f t="shared" si="126"/>
        <v>RJ6</v>
      </c>
      <c r="BD970" t="str">
        <f t="shared" si="127"/>
        <v>NAoMe_initial_disease_group</v>
      </c>
      <c r="BE970" s="397" t="s">
        <v>862</v>
      </c>
      <c r="BF970" t="str">
        <f t="shared" si="128"/>
        <v>Unknown stage</v>
      </c>
      <c r="BG970">
        <f t="shared" si="129"/>
        <v>6</v>
      </c>
      <c r="BH970" s="398">
        <f t="shared" si="130"/>
        <v>0.30000001192092901</v>
      </c>
      <c r="BO970" s="33"/>
    </row>
    <row r="971" spans="1:67">
      <c r="A971" s="316" t="s">
        <v>27</v>
      </c>
      <c r="B971" t="s">
        <v>380</v>
      </c>
      <c r="C971" t="s">
        <v>910</v>
      </c>
      <c r="D971" t="s">
        <v>314</v>
      </c>
      <c r="E971" s="316" t="s">
        <v>59</v>
      </c>
      <c r="F971" s="316" t="s">
        <v>60</v>
      </c>
      <c r="G971" s="316" t="s">
        <v>447</v>
      </c>
      <c r="H971" s="316" t="s">
        <v>811</v>
      </c>
      <c r="I971" s="316" t="s">
        <v>656</v>
      </c>
      <c r="J971" s="316" t="s">
        <v>286</v>
      </c>
      <c r="K971" s="36">
        <v>2</v>
      </c>
      <c r="L971" s="317">
        <v>0.10000000149011611</v>
      </c>
      <c r="M971" s="317">
        <v>0.10000000149011611</v>
      </c>
      <c r="N971" s="36">
        <v>100</v>
      </c>
      <c r="O971" s="317">
        <v>0.17391000688076019</v>
      </c>
      <c r="P971" s="317">
        <v>0.177619993686676</v>
      </c>
      <c r="Q971" s="36">
        <v>492</v>
      </c>
      <c r="R971" s="317">
        <v>4.9339998513460159E-2</v>
      </c>
      <c r="S971" s="317">
        <v>5.1920000463724143E-2</v>
      </c>
      <c r="T971" t="s">
        <v>380</v>
      </c>
      <c r="BA971" s="395">
        <v>1</v>
      </c>
      <c r="BB971" s="396" t="s">
        <v>861</v>
      </c>
      <c r="BC971" t="str">
        <f t="shared" si="126"/>
        <v>RJ6</v>
      </c>
      <c r="BD971" t="str">
        <f t="shared" si="127"/>
        <v>NAoMe_initial_ethnicity_grp</v>
      </c>
      <c r="BE971" s="397" t="s">
        <v>862</v>
      </c>
      <c r="BF971" t="str">
        <f t="shared" si="128"/>
        <v>Asian or Asian British</v>
      </c>
      <c r="BG971">
        <f t="shared" si="129"/>
        <v>2</v>
      </c>
      <c r="BH971" s="398">
        <f t="shared" si="130"/>
        <v>0.10000000149011611</v>
      </c>
      <c r="BO971" s="33"/>
    </row>
    <row r="972" spans="1:67">
      <c r="A972" s="316" t="s">
        <v>27</v>
      </c>
      <c r="B972" t="s">
        <v>380</v>
      </c>
      <c r="C972" t="s">
        <v>910</v>
      </c>
      <c r="D972" t="s">
        <v>314</v>
      </c>
      <c r="E972" s="316" t="s">
        <v>59</v>
      </c>
      <c r="F972" s="316" t="s">
        <v>60</v>
      </c>
      <c r="G972" s="316" t="s">
        <v>447</v>
      </c>
      <c r="H972" s="316" t="s">
        <v>811</v>
      </c>
      <c r="I972" s="316" t="s">
        <v>656</v>
      </c>
      <c r="J972" s="316" t="s">
        <v>287</v>
      </c>
      <c r="K972" s="36">
        <v>2</v>
      </c>
      <c r="L972" s="317">
        <v>0.10000000149011611</v>
      </c>
      <c r="M972" s="317">
        <v>0.10000000149011611</v>
      </c>
      <c r="N972" s="36">
        <v>54</v>
      </c>
      <c r="O972" s="317">
        <v>9.3910001218318939E-2</v>
      </c>
      <c r="P972" s="317">
        <v>9.5909997820854187E-2</v>
      </c>
      <c r="Q972" s="36">
        <v>403</v>
      </c>
      <c r="R972" s="317">
        <v>4.0410000830888748E-2</v>
      </c>
      <c r="S972" s="317">
        <v>4.2520001530647278E-2</v>
      </c>
      <c r="T972" t="s">
        <v>380</v>
      </c>
      <c r="BA972" s="395">
        <v>1</v>
      </c>
      <c r="BB972" s="396" t="s">
        <v>861</v>
      </c>
      <c r="BC972" t="str">
        <f t="shared" si="126"/>
        <v>RJ6</v>
      </c>
      <c r="BD972" t="str">
        <f t="shared" si="127"/>
        <v>NAoMe_initial_ethnicity_grp</v>
      </c>
      <c r="BE972" s="397" t="s">
        <v>862</v>
      </c>
      <c r="BF972" t="str">
        <f t="shared" si="128"/>
        <v>Black or Black British</v>
      </c>
      <c r="BG972">
        <f t="shared" si="129"/>
        <v>2</v>
      </c>
      <c r="BH972" s="398">
        <f t="shared" si="130"/>
        <v>0.10000000149011611</v>
      </c>
      <c r="BO972" s="33"/>
    </row>
    <row r="973" spans="1:67">
      <c r="A973" s="316" t="s">
        <v>27</v>
      </c>
      <c r="B973" t="s">
        <v>380</v>
      </c>
      <c r="C973" t="s">
        <v>910</v>
      </c>
      <c r="D973" t="s">
        <v>314</v>
      </c>
      <c r="E973" s="316" t="s">
        <v>59</v>
      </c>
      <c r="F973" s="316" t="s">
        <v>60</v>
      </c>
      <c r="G973" s="316" t="s">
        <v>447</v>
      </c>
      <c r="H973" s="316" t="s">
        <v>811</v>
      </c>
      <c r="I973" s="316" t="s">
        <v>656</v>
      </c>
      <c r="J973" s="316" t="s">
        <v>259</v>
      </c>
      <c r="K973" s="36">
        <v>0</v>
      </c>
      <c r="L973" s="317">
        <v>0</v>
      </c>
      <c r="M973" s="317">
        <v>0</v>
      </c>
      <c r="N973" s="36">
        <v>13</v>
      </c>
      <c r="O973" s="317">
        <v>2.2609999403357509E-2</v>
      </c>
      <c r="P973" s="317">
        <v>2.3089999333024021E-2</v>
      </c>
      <c r="Q973" s="36">
        <v>98</v>
      </c>
      <c r="R973" s="317">
        <v>9.8299998790025711E-3</v>
      </c>
      <c r="S973" s="317">
        <v>1.0339999571442601E-2</v>
      </c>
      <c r="T973" t="s">
        <v>380</v>
      </c>
      <c r="BA973" s="395">
        <v>1</v>
      </c>
      <c r="BB973" s="396" t="s">
        <v>861</v>
      </c>
      <c r="BC973" t="str">
        <f t="shared" si="126"/>
        <v>RJ6</v>
      </c>
      <c r="BD973" t="str">
        <f t="shared" si="127"/>
        <v>NAoMe_initial_ethnicity_grp</v>
      </c>
      <c r="BE973" s="397" t="s">
        <v>862</v>
      </c>
      <c r="BF973" t="str">
        <f t="shared" si="128"/>
        <v>Mixed</v>
      </c>
      <c r="BG973">
        <f t="shared" si="129"/>
        <v>0</v>
      </c>
      <c r="BH973" s="398">
        <f t="shared" si="130"/>
        <v>0</v>
      </c>
      <c r="BO973" s="33"/>
    </row>
    <row r="974" spans="1:67">
      <c r="A974" s="316" t="s">
        <v>27</v>
      </c>
      <c r="B974" t="s">
        <v>380</v>
      </c>
      <c r="C974" t="s">
        <v>910</v>
      </c>
      <c r="D974" t="s">
        <v>314</v>
      </c>
      <c r="E974" s="316" t="s">
        <v>59</v>
      </c>
      <c r="F974" s="316" t="s">
        <v>60</v>
      </c>
      <c r="G974" s="316" t="s">
        <v>447</v>
      </c>
      <c r="H974" s="316" t="s">
        <v>811</v>
      </c>
      <c r="I974" s="316" t="s">
        <v>656</v>
      </c>
      <c r="J974" s="316" t="s">
        <v>288</v>
      </c>
      <c r="K974" s="36">
        <v>2</v>
      </c>
      <c r="L974" s="317">
        <v>0.10000000149011611</v>
      </c>
      <c r="M974" s="317">
        <v>0.10000000149011611</v>
      </c>
      <c r="N974" s="36">
        <v>65</v>
      </c>
      <c r="O974" s="317">
        <v>0.11304000020027161</v>
      </c>
      <c r="P974" s="317">
        <v>0.1154500022530556</v>
      </c>
      <c r="Q974" s="36">
        <v>246</v>
      </c>
      <c r="R974" s="317">
        <v>2.466999925673008E-2</v>
      </c>
      <c r="S974" s="317">
        <v>2.5960000231862072E-2</v>
      </c>
      <c r="T974" t="s">
        <v>380</v>
      </c>
      <c r="BA974" s="395">
        <v>1</v>
      </c>
      <c r="BB974" s="396" t="s">
        <v>861</v>
      </c>
      <c r="BC974" t="str">
        <f t="shared" si="126"/>
        <v>RJ6</v>
      </c>
      <c r="BD974" t="str">
        <f t="shared" si="127"/>
        <v>NAoMe_initial_ethnicity_grp</v>
      </c>
      <c r="BE974" s="397" t="s">
        <v>862</v>
      </c>
      <c r="BF974" t="str">
        <f t="shared" si="128"/>
        <v>Other Ethnic Group</v>
      </c>
      <c r="BG974">
        <f t="shared" si="129"/>
        <v>2</v>
      </c>
      <c r="BH974" s="398">
        <f t="shared" si="130"/>
        <v>0.10000000149011611</v>
      </c>
      <c r="BO974" s="33"/>
    </row>
    <row r="975" spans="1:67">
      <c r="A975" s="316" t="s">
        <v>27</v>
      </c>
      <c r="B975" t="s">
        <v>380</v>
      </c>
      <c r="C975" t="s">
        <v>910</v>
      </c>
      <c r="D975" t="s">
        <v>314</v>
      </c>
      <c r="E975" s="316" t="s">
        <v>59</v>
      </c>
      <c r="F975" s="316" t="s">
        <v>60</v>
      </c>
      <c r="G975" s="316" t="s">
        <v>447</v>
      </c>
      <c r="H975" s="316" t="s">
        <v>811</v>
      </c>
      <c r="I975" s="316" t="s">
        <v>656</v>
      </c>
      <c r="J975" s="316" t="s">
        <v>260</v>
      </c>
      <c r="K975" s="36">
        <v>0</v>
      </c>
      <c r="L975" s="317">
        <v>0</v>
      </c>
      <c r="M975" s="317"/>
      <c r="N975" s="36">
        <v>12</v>
      </c>
      <c r="O975" s="317">
        <v>2.0870000123977661E-2</v>
      </c>
      <c r="P975" s="317"/>
      <c r="Q975" s="36">
        <v>495</v>
      </c>
      <c r="R975" s="317">
        <v>4.9639999866485603E-2</v>
      </c>
      <c r="S975" s="317"/>
      <c r="T975" t="s">
        <v>380</v>
      </c>
      <c r="BA975" s="395">
        <v>1</v>
      </c>
      <c r="BB975" s="396" t="s">
        <v>861</v>
      </c>
      <c r="BC975" t="str">
        <f t="shared" si="126"/>
        <v>RJ6</v>
      </c>
      <c r="BD975" t="str">
        <f t="shared" si="127"/>
        <v>NAoMe_initial_ethnicity_grp</v>
      </c>
      <c r="BE975" s="397" t="s">
        <v>862</v>
      </c>
      <c r="BF975" t="str">
        <f t="shared" si="128"/>
        <v>Unknown</v>
      </c>
      <c r="BG975">
        <f t="shared" si="129"/>
        <v>0</v>
      </c>
      <c r="BH975" s="398">
        <f t="shared" si="130"/>
        <v>0</v>
      </c>
      <c r="BO975" s="33"/>
    </row>
    <row r="976" spans="1:67">
      <c r="A976" s="316" t="s">
        <v>27</v>
      </c>
      <c r="B976" t="s">
        <v>380</v>
      </c>
      <c r="C976" t="s">
        <v>910</v>
      </c>
      <c r="D976" t="s">
        <v>314</v>
      </c>
      <c r="E976" s="316" t="s">
        <v>59</v>
      </c>
      <c r="F976" s="316" t="s">
        <v>60</v>
      </c>
      <c r="G976" s="316" t="s">
        <v>447</v>
      </c>
      <c r="H976" s="316" t="s">
        <v>811</v>
      </c>
      <c r="I976" s="316" t="s">
        <v>656</v>
      </c>
      <c r="J976" s="316" t="s">
        <v>258</v>
      </c>
      <c r="K976" s="36">
        <v>14</v>
      </c>
      <c r="L976" s="317">
        <v>0.69999998807907104</v>
      </c>
      <c r="M976" s="317">
        <v>0.69999998807907104</v>
      </c>
      <c r="N976" s="36">
        <v>331</v>
      </c>
      <c r="O976" s="317">
        <v>0.57564997673034668</v>
      </c>
      <c r="P976" s="317">
        <v>0.58792001008987427</v>
      </c>
      <c r="Q976" s="36">
        <v>8238</v>
      </c>
      <c r="R976" s="317">
        <v>0.82611000537872314</v>
      </c>
      <c r="S976" s="317">
        <v>0.86926001310348511</v>
      </c>
      <c r="T976" t="s">
        <v>380</v>
      </c>
      <c r="BA976" s="395">
        <v>1</v>
      </c>
      <c r="BB976" s="396" t="s">
        <v>861</v>
      </c>
      <c r="BC976" t="str">
        <f t="shared" si="126"/>
        <v>RJ6</v>
      </c>
      <c r="BD976" t="str">
        <f t="shared" si="127"/>
        <v>NAoMe_initial_ethnicity_grp</v>
      </c>
      <c r="BE976" s="397" t="s">
        <v>862</v>
      </c>
      <c r="BF976" t="str">
        <f t="shared" si="128"/>
        <v>White</v>
      </c>
      <c r="BG976">
        <f t="shared" si="129"/>
        <v>14</v>
      </c>
      <c r="BH976" s="398">
        <f t="shared" si="130"/>
        <v>0.69999998807907104</v>
      </c>
      <c r="BO976" s="33"/>
    </row>
    <row r="977" spans="1:67">
      <c r="A977" s="316" t="s">
        <v>27</v>
      </c>
      <c r="B977" t="s">
        <v>380</v>
      </c>
      <c r="C977" t="s">
        <v>910</v>
      </c>
      <c r="D977" t="s">
        <v>314</v>
      </c>
      <c r="E977" s="316" t="s">
        <v>59</v>
      </c>
      <c r="F977" s="316" t="s">
        <v>60</v>
      </c>
      <c r="G977" s="316" t="s">
        <v>447</v>
      </c>
      <c r="H977" s="316" t="s">
        <v>811</v>
      </c>
      <c r="I977" s="316" t="s">
        <v>657</v>
      </c>
      <c r="J977" s="316" t="s">
        <v>817</v>
      </c>
      <c r="K977" s="36">
        <v>20</v>
      </c>
      <c r="L977" s="317">
        <v>1</v>
      </c>
      <c r="M977" s="317"/>
      <c r="N977" s="36">
        <v>529</v>
      </c>
      <c r="O977" s="317">
        <v>0.92000001668930054</v>
      </c>
      <c r="P977" s="317"/>
      <c r="Q977" s="36">
        <v>9359</v>
      </c>
      <c r="R977" s="317">
        <v>0.93853002786636353</v>
      </c>
      <c r="S977" s="317"/>
      <c r="T977" t="s">
        <v>380</v>
      </c>
      <c r="BA977" s="395">
        <v>1</v>
      </c>
      <c r="BB977" s="396" t="s">
        <v>861</v>
      </c>
      <c r="BC977" t="str">
        <f t="shared" si="126"/>
        <v>RJ6</v>
      </c>
      <c r="BD977" t="str">
        <f t="shared" si="127"/>
        <v>NAoMe_initial_final_route</v>
      </c>
      <c r="BE977" s="397" t="s">
        <v>862</v>
      </c>
      <c r="BF977" t="str">
        <f t="shared" si="128"/>
        <v>Not screened</v>
      </c>
      <c r="BG977">
        <f t="shared" si="129"/>
        <v>20</v>
      </c>
      <c r="BH977" s="398">
        <f t="shared" si="130"/>
        <v>1</v>
      </c>
      <c r="BO977" s="33"/>
    </row>
    <row r="978" spans="1:67">
      <c r="A978" s="316" t="s">
        <v>27</v>
      </c>
      <c r="B978" t="s">
        <v>380</v>
      </c>
      <c r="C978" t="s">
        <v>910</v>
      </c>
      <c r="D978" t="s">
        <v>314</v>
      </c>
      <c r="E978" s="316" t="s">
        <v>59</v>
      </c>
      <c r="F978" s="316" t="s">
        <v>60</v>
      </c>
      <c r="G978" s="316" t="s">
        <v>447</v>
      </c>
      <c r="H978" s="316" t="s">
        <v>811</v>
      </c>
      <c r="I978" s="316" t="s">
        <v>657</v>
      </c>
      <c r="J978" s="316" t="s">
        <v>352</v>
      </c>
      <c r="K978" s="36">
        <v>0</v>
      </c>
      <c r="L978" s="317">
        <v>0</v>
      </c>
      <c r="M978" s="317"/>
      <c r="N978" s="36">
        <v>46</v>
      </c>
      <c r="O978" s="317">
        <v>7.9999998211860657E-2</v>
      </c>
      <c r="P978" s="317"/>
      <c r="Q978" s="36">
        <v>613</v>
      </c>
      <c r="R978" s="317">
        <v>6.1469998210668557E-2</v>
      </c>
      <c r="S978" s="317"/>
      <c r="T978" t="s">
        <v>380</v>
      </c>
      <c r="BA978" s="395">
        <v>1</v>
      </c>
      <c r="BB978" s="396" t="s">
        <v>861</v>
      </c>
      <c r="BC978" t="str">
        <f t="shared" si="126"/>
        <v>RJ6</v>
      </c>
      <c r="BD978" t="str">
        <f t="shared" si="127"/>
        <v>NAoMe_initial_final_route</v>
      </c>
      <c r="BE978" s="397" t="s">
        <v>862</v>
      </c>
      <c r="BF978" t="str">
        <f t="shared" si="128"/>
        <v>Screening</v>
      </c>
      <c r="BG978">
        <f t="shared" si="129"/>
        <v>0</v>
      </c>
      <c r="BH978" s="398">
        <f t="shared" si="130"/>
        <v>0</v>
      </c>
      <c r="BO978" s="33"/>
    </row>
    <row r="979" spans="1:67">
      <c r="A979" s="316" t="s">
        <v>27</v>
      </c>
      <c r="B979" t="s">
        <v>380</v>
      </c>
      <c r="C979" t="s">
        <v>910</v>
      </c>
      <c r="D979" t="s">
        <v>314</v>
      </c>
      <c r="E979" s="316" t="s">
        <v>59</v>
      </c>
      <c r="F979" s="316" t="s">
        <v>60</v>
      </c>
      <c r="G979" s="316" t="s">
        <v>447</v>
      </c>
      <c r="H979" s="316" t="s">
        <v>811</v>
      </c>
      <c r="I979" s="316" t="s">
        <v>303</v>
      </c>
      <c r="J979" s="316" t="s">
        <v>308</v>
      </c>
      <c r="K979" s="36">
        <v>6</v>
      </c>
      <c r="L979" s="317">
        <v>0.30000001192092901</v>
      </c>
      <c r="M979" s="317"/>
      <c r="N979" s="36">
        <v>147</v>
      </c>
      <c r="O979" s="317">
        <v>0.25565001368522638</v>
      </c>
      <c r="P979" s="317"/>
      <c r="Q979" s="36">
        <v>1652</v>
      </c>
      <c r="R979" s="317">
        <v>0.1656599938869476</v>
      </c>
      <c r="S979" s="317"/>
      <c r="T979" t="s">
        <v>380</v>
      </c>
      <c r="BA979" s="395">
        <v>1</v>
      </c>
      <c r="BB979" s="396" t="s">
        <v>861</v>
      </c>
      <c r="BC979" t="str">
        <f t="shared" si="126"/>
        <v>RJ6</v>
      </c>
      <c r="BD979" t="str">
        <f t="shared" si="127"/>
        <v>NAoMe_initial_final_stage_tum</v>
      </c>
      <c r="BE979" s="397" t="s">
        <v>862</v>
      </c>
      <c r="BF979" t="str">
        <f t="shared" si="128"/>
        <v>Not staged/Unstated</v>
      </c>
      <c r="BG979">
        <f t="shared" si="129"/>
        <v>6</v>
      </c>
      <c r="BH979" s="398">
        <f t="shared" si="130"/>
        <v>0.30000001192092901</v>
      </c>
      <c r="BO979" s="33"/>
    </row>
    <row r="980" spans="1:67">
      <c r="A980" s="316" t="s">
        <v>27</v>
      </c>
      <c r="B980" t="s">
        <v>380</v>
      </c>
      <c r="C980" t="s">
        <v>910</v>
      </c>
      <c r="D980" t="s">
        <v>314</v>
      </c>
      <c r="E980" s="316" t="s">
        <v>59</v>
      </c>
      <c r="F980" s="316" t="s">
        <v>60</v>
      </c>
      <c r="G980" s="316" t="s">
        <v>447</v>
      </c>
      <c r="H980" s="316" t="s">
        <v>811</v>
      </c>
      <c r="I980" s="316" t="s">
        <v>303</v>
      </c>
      <c r="J980" s="316" t="s">
        <v>304</v>
      </c>
      <c r="K980" s="36">
        <v>2</v>
      </c>
      <c r="L980" s="317">
        <v>0.10000000149011611</v>
      </c>
      <c r="M980" s="317">
        <v>0.14285999536514279</v>
      </c>
      <c r="N980" s="36">
        <v>6</v>
      </c>
      <c r="O980" s="317">
        <v>1.042999979108572E-2</v>
      </c>
      <c r="P980" s="317">
        <v>1.4019999653100969E-2</v>
      </c>
      <c r="Q980" s="36">
        <v>64</v>
      </c>
      <c r="R980" s="317">
        <v>6.4199999906122676E-3</v>
      </c>
      <c r="S980" s="317">
        <v>7.689999882131815E-3</v>
      </c>
      <c r="T980" t="s">
        <v>380</v>
      </c>
      <c r="BA980" s="395">
        <v>1</v>
      </c>
      <c r="BB980" s="396" t="s">
        <v>861</v>
      </c>
      <c r="BC980" t="str">
        <f t="shared" si="126"/>
        <v>RJ6</v>
      </c>
      <c r="BD980" t="str">
        <f t="shared" si="127"/>
        <v>NAoMe_initial_final_stage_tum</v>
      </c>
      <c r="BE980" s="397" t="s">
        <v>862</v>
      </c>
      <c r="BF980" t="str">
        <f t="shared" si="128"/>
        <v>Stage 0</v>
      </c>
      <c r="BG980">
        <f t="shared" si="129"/>
        <v>2</v>
      </c>
      <c r="BH980" s="398">
        <f t="shared" si="130"/>
        <v>0.10000000149011611</v>
      </c>
      <c r="BO980" s="33"/>
    </row>
    <row r="981" spans="1:67">
      <c r="A981" s="316" t="s">
        <v>27</v>
      </c>
      <c r="B981" t="s">
        <v>380</v>
      </c>
      <c r="C981" t="s">
        <v>910</v>
      </c>
      <c r="D981" t="s">
        <v>314</v>
      </c>
      <c r="E981" s="316" t="s">
        <v>59</v>
      </c>
      <c r="F981" s="316" t="s">
        <v>60</v>
      </c>
      <c r="G981" s="316" t="s">
        <v>447</v>
      </c>
      <c r="H981" s="316" t="s">
        <v>811</v>
      </c>
      <c r="I981" s="316" t="s">
        <v>303</v>
      </c>
      <c r="J981" s="316" t="s">
        <v>305</v>
      </c>
      <c r="K981" s="36">
        <v>2</v>
      </c>
      <c r="L981" s="317">
        <v>0.10000000149011611</v>
      </c>
      <c r="M981" s="317">
        <v>0.14285999536514279</v>
      </c>
      <c r="N981" s="36">
        <v>11</v>
      </c>
      <c r="O981" s="317">
        <v>1.913000084459782E-2</v>
      </c>
      <c r="P981" s="317">
        <v>2.569999918341637E-2</v>
      </c>
      <c r="Q981" s="36">
        <v>359</v>
      </c>
      <c r="R981" s="317">
        <v>3.5999998450279243E-2</v>
      </c>
      <c r="S981" s="317">
        <v>4.3150000274181373E-2</v>
      </c>
      <c r="T981" t="s">
        <v>380</v>
      </c>
      <c r="BA981" s="395">
        <v>1</v>
      </c>
      <c r="BB981" s="396" t="s">
        <v>861</v>
      </c>
      <c r="BC981" t="str">
        <f t="shared" si="126"/>
        <v>RJ6</v>
      </c>
      <c r="BD981" t="str">
        <f t="shared" si="127"/>
        <v>NAoMe_initial_final_stage_tum</v>
      </c>
      <c r="BE981" s="397" t="s">
        <v>862</v>
      </c>
      <c r="BF981" t="str">
        <f t="shared" si="128"/>
        <v>Stage 1</v>
      </c>
      <c r="BG981">
        <f t="shared" si="129"/>
        <v>2</v>
      </c>
      <c r="BH981" s="398">
        <f t="shared" si="130"/>
        <v>0.10000000149011611</v>
      </c>
      <c r="BO981" s="33"/>
    </row>
    <row r="982" spans="1:67">
      <c r="A982" s="316" t="s">
        <v>27</v>
      </c>
      <c r="B982" t="s">
        <v>380</v>
      </c>
      <c r="C982" t="s">
        <v>910</v>
      </c>
      <c r="D982" t="s">
        <v>314</v>
      </c>
      <c r="E982" s="316" t="s">
        <v>59</v>
      </c>
      <c r="F982" s="316" t="s">
        <v>60</v>
      </c>
      <c r="G982" s="316" t="s">
        <v>447</v>
      </c>
      <c r="H982" s="316" t="s">
        <v>811</v>
      </c>
      <c r="I982" s="316" t="s">
        <v>303</v>
      </c>
      <c r="J982" s="316" t="s">
        <v>306</v>
      </c>
      <c r="K982" s="36">
        <v>2</v>
      </c>
      <c r="L982" s="317">
        <v>0.10000000149011611</v>
      </c>
      <c r="M982" s="317">
        <v>0.14285999536514279</v>
      </c>
      <c r="N982" s="36">
        <v>44</v>
      </c>
      <c r="O982" s="317">
        <v>7.6520003378391266E-2</v>
      </c>
      <c r="P982" s="317">
        <v>0.10279999673366549</v>
      </c>
      <c r="Q982" s="36">
        <v>996</v>
      </c>
      <c r="R982" s="317">
        <v>9.9880002439022064E-2</v>
      </c>
      <c r="S982" s="317">
        <v>0.11970999836921691</v>
      </c>
      <c r="T982" t="s">
        <v>380</v>
      </c>
      <c r="BA982" s="395">
        <v>1</v>
      </c>
      <c r="BB982" s="396" t="s">
        <v>861</v>
      </c>
      <c r="BC982" t="str">
        <f t="shared" si="126"/>
        <v>RJ6</v>
      </c>
      <c r="BD982" t="str">
        <f t="shared" si="127"/>
        <v>NAoMe_initial_final_stage_tum</v>
      </c>
      <c r="BE982" s="397" t="s">
        <v>862</v>
      </c>
      <c r="BF982" t="str">
        <f t="shared" si="128"/>
        <v>Stage 2</v>
      </c>
      <c r="BG982">
        <f t="shared" si="129"/>
        <v>2</v>
      </c>
      <c r="BH982" s="398">
        <f t="shared" si="130"/>
        <v>0.10000000149011611</v>
      </c>
      <c r="BO982" s="33"/>
    </row>
    <row r="983" spans="1:67">
      <c r="A983" s="316" t="s">
        <v>27</v>
      </c>
      <c r="B983" t="s">
        <v>380</v>
      </c>
      <c r="C983" t="s">
        <v>910</v>
      </c>
      <c r="D983" t="s">
        <v>314</v>
      </c>
      <c r="E983" s="316" t="s">
        <v>59</v>
      </c>
      <c r="F983" s="316" t="s">
        <v>60</v>
      </c>
      <c r="G983" s="316" t="s">
        <v>447</v>
      </c>
      <c r="H983" s="316" t="s">
        <v>811</v>
      </c>
      <c r="I983" s="316" t="s">
        <v>303</v>
      </c>
      <c r="J983" s="316" t="s">
        <v>307</v>
      </c>
      <c r="K983" s="36">
        <v>2</v>
      </c>
      <c r="L983" s="317">
        <v>0.10000000149011611</v>
      </c>
      <c r="M983" s="317">
        <v>0.14285999536514279</v>
      </c>
      <c r="N983" s="36">
        <v>51</v>
      </c>
      <c r="O983" s="317">
        <v>8.8699996471405029E-2</v>
      </c>
      <c r="P983" s="317">
        <v>0.119159996509552</v>
      </c>
      <c r="Q983" s="36">
        <v>742</v>
      </c>
      <c r="R983" s="317">
        <v>7.4409998953342438E-2</v>
      </c>
      <c r="S983" s="317">
        <v>8.9180000126361847E-2</v>
      </c>
      <c r="T983" t="s">
        <v>380</v>
      </c>
      <c r="BA983" s="395">
        <v>1</v>
      </c>
      <c r="BB983" s="396" t="s">
        <v>861</v>
      </c>
      <c r="BC983" t="str">
        <f t="shared" si="126"/>
        <v>RJ6</v>
      </c>
      <c r="BD983" t="str">
        <f t="shared" si="127"/>
        <v>NAoMe_initial_final_stage_tum</v>
      </c>
      <c r="BE983" s="397" t="s">
        <v>862</v>
      </c>
      <c r="BF983" t="str">
        <f t="shared" si="128"/>
        <v>Stage 3</v>
      </c>
      <c r="BG983">
        <f t="shared" si="129"/>
        <v>2</v>
      </c>
      <c r="BH983" s="398">
        <f t="shared" si="130"/>
        <v>0.10000000149011611</v>
      </c>
      <c r="BO983" s="33"/>
    </row>
    <row r="984" spans="1:67">
      <c r="A984" s="316" t="s">
        <v>27</v>
      </c>
      <c r="B984" t="s">
        <v>380</v>
      </c>
      <c r="C984" t="s">
        <v>910</v>
      </c>
      <c r="D984" t="s">
        <v>314</v>
      </c>
      <c r="E984" s="316" t="s">
        <v>59</v>
      </c>
      <c r="F984" s="316" t="s">
        <v>60</v>
      </c>
      <c r="G984" s="316" t="s">
        <v>447</v>
      </c>
      <c r="H984" s="316" t="s">
        <v>811</v>
      </c>
      <c r="I984" s="316" t="s">
        <v>303</v>
      </c>
      <c r="J984" s="316" t="s">
        <v>336</v>
      </c>
      <c r="K984" s="36">
        <v>6</v>
      </c>
      <c r="L984" s="317">
        <v>0.30000001192092901</v>
      </c>
      <c r="M984" s="317">
        <v>0.42857000231742859</v>
      </c>
      <c r="N984" s="36">
        <v>316</v>
      </c>
      <c r="O984" s="317">
        <v>0.54957002401351929</v>
      </c>
      <c r="P984" s="317">
        <v>0.738319993019104</v>
      </c>
      <c r="Q984" s="36">
        <v>6159</v>
      </c>
      <c r="R984" s="317">
        <v>0.6176300048828125</v>
      </c>
      <c r="S984" s="317">
        <v>0.74026000499725342</v>
      </c>
      <c r="T984" t="s">
        <v>380</v>
      </c>
      <c r="BA984" s="395">
        <v>1</v>
      </c>
      <c r="BB984" s="396" t="s">
        <v>861</v>
      </c>
      <c r="BC984" t="str">
        <f t="shared" si="126"/>
        <v>RJ6</v>
      </c>
      <c r="BD984" t="str">
        <f t="shared" si="127"/>
        <v>NAoMe_initial_final_stage_tum</v>
      </c>
      <c r="BE984" s="397" t="s">
        <v>862</v>
      </c>
      <c r="BF984" t="str">
        <f t="shared" si="128"/>
        <v>Stage 4</v>
      </c>
      <c r="BG984">
        <f t="shared" si="129"/>
        <v>6</v>
      </c>
      <c r="BH984" s="398">
        <f t="shared" si="130"/>
        <v>0.30000001192092901</v>
      </c>
      <c r="BO984" s="33"/>
    </row>
    <row r="985" spans="1:67">
      <c r="A985" s="316" t="s">
        <v>27</v>
      </c>
      <c r="B985" t="s">
        <v>380</v>
      </c>
      <c r="C985" t="s">
        <v>910</v>
      </c>
      <c r="D985" t="s">
        <v>314</v>
      </c>
      <c r="E985" s="316" t="s">
        <v>59</v>
      </c>
      <c r="F985" s="316" t="s">
        <v>60</v>
      </c>
      <c r="G985" s="316" t="s">
        <v>447</v>
      </c>
      <c r="H985" s="316" t="s">
        <v>811</v>
      </c>
      <c r="I985" s="316" t="s">
        <v>342</v>
      </c>
      <c r="J985" s="316" t="s">
        <v>343</v>
      </c>
      <c r="K985" s="36">
        <v>6</v>
      </c>
      <c r="L985" s="317">
        <v>0.30000001192092901</v>
      </c>
      <c r="M985" s="317"/>
      <c r="N985" s="36">
        <v>147</v>
      </c>
      <c r="O985" s="317">
        <v>0.25565001368522638</v>
      </c>
      <c r="P985" s="317"/>
      <c r="Q985" s="36">
        <v>1652</v>
      </c>
      <c r="R985" s="317">
        <v>0.1656599938869476</v>
      </c>
      <c r="S985" s="317"/>
      <c r="T985" t="s">
        <v>380</v>
      </c>
      <c r="BA985" s="395">
        <v>1</v>
      </c>
      <c r="BB985" s="396" t="s">
        <v>861</v>
      </c>
      <c r="BC985" t="str">
        <f t="shared" si="126"/>
        <v>RJ6</v>
      </c>
      <c r="BD985" t="str">
        <f t="shared" si="127"/>
        <v>NAoMe_initial_final_stage_tum_grp</v>
      </c>
      <c r="BE985" s="397" t="s">
        <v>862</v>
      </c>
      <c r="BF985" t="str">
        <f t="shared" si="128"/>
        <v>MBC in HESAPC</v>
      </c>
      <c r="BG985">
        <f t="shared" si="129"/>
        <v>6</v>
      </c>
      <c r="BH985" s="398">
        <f t="shared" si="130"/>
        <v>0.30000001192092901</v>
      </c>
      <c r="BO985" s="33"/>
    </row>
    <row r="986" spans="1:67">
      <c r="A986" s="316" t="s">
        <v>27</v>
      </c>
      <c r="B986" t="s">
        <v>380</v>
      </c>
      <c r="C986" t="s">
        <v>910</v>
      </c>
      <c r="D986" t="s">
        <v>314</v>
      </c>
      <c r="E986" s="316" t="s">
        <v>59</v>
      </c>
      <c r="F986" s="316" t="s">
        <v>60</v>
      </c>
      <c r="G986" s="316" t="s">
        <v>447</v>
      </c>
      <c r="H986" s="316" t="s">
        <v>811</v>
      </c>
      <c r="I986" s="316" t="s">
        <v>342</v>
      </c>
      <c r="J986" s="316" t="s">
        <v>344</v>
      </c>
      <c r="K986" s="36">
        <v>7</v>
      </c>
      <c r="L986" s="317">
        <v>0.34999999403953552</v>
      </c>
      <c r="M986" s="317">
        <v>0.5</v>
      </c>
      <c r="N986" s="36">
        <v>112</v>
      </c>
      <c r="O986" s="317">
        <v>0.19478000700473791</v>
      </c>
      <c r="P986" s="317">
        <v>0.261680006980896</v>
      </c>
      <c r="Q986" s="36">
        <v>2161</v>
      </c>
      <c r="R986" s="317">
        <v>0.2167100012302399</v>
      </c>
      <c r="S986" s="317">
        <v>0.25973999500274658</v>
      </c>
      <c r="T986" t="s">
        <v>380</v>
      </c>
      <c r="BA986" s="395">
        <v>1</v>
      </c>
      <c r="BB986" s="396" t="s">
        <v>861</v>
      </c>
      <c r="BC986" t="str">
        <f t="shared" si="126"/>
        <v>RJ6</v>
      </c>
      <c r="BD986" t="str">
        <f t="shared" si="127"/>
        <v>NAoMe_initial_final_stage_tum_grp</v>
      </c>
      <c r="BE986" s="397" t="s">
        <v>862</v>
      </c>
      <c r="BF986" t="str">
        <f t="shared" si="128"/>
        <v>Stage 0-3</v>
      </c>
      <c r="BG986">
        <f t="shared" si="129"/>
        <v>7</v>
      </c>
      <c r="BH986" s="398">
        <f t="shared" si="130"/>
        <v>0.34999999403953552</v>
      </c>
      <c r="BO986" s="33"/>
    </row>
    <row r="987" spans="1:67">
      <c r="A987" s="316" t="s">
        <v>27</v>
      </c>
      <c r="B987" t="s">
        <v>380</v>
      </c>
      <c r="C987" t="s">
        <v>910</v>
      </c>
      <c r="D987" t="s">
        <v>314</v>
      </c>
      <c r="E987" s="316" t="s">
        <v>59</v>
      </c>
      <c r="F987" s="316" t="s">
        <v>60</v>
      </c>
      <c r="G987" s="316" t="s">
        <v>447</v>
      </c>
      <c r="H987" s="316" t="s">
        <v>811</v>
      </c>
      <c r="I987" s="316" t="s">
        <v>342</v>
      </c>
      <c r="J987" s="316" t="s">
        <v>336</v>
      </c>
      <c r="K987" s="36">
        <v>7</v>
      </c>
      <c r="L987" s="317">
        <v>0.34999999403953552</v>
      </c>
      <c r="M987" s="317">
        <v>0.5</v>
      </c>
      <c r="N987" s="36">
        <v>316</v>
      </c>
      <c r="O987" s="317">
        <v>0.54957002401351929</v>
      </c>
      <c r="P987" s="317">
        <v>0.738319993019104</v>
      </c>
      <c r="Q987" s="36">
        <v>6159</v>
      </c>
      <c r="R987" s="317">
        <v>0.6176300048828125</v>
      </c>
      <c r="S987" s="317">
        <v>0.74026000499725342</v>
      </c>
      <c r="T987" t="s">
        <v>380</v>
      </c>
      <c r="BA987" s="395">
        <v>1</v>
      </c>
      <c r="BB987" s="396" t="s">
        <v>861</v>
      </c>
      <c r="BC987" t="str">
        <f t="shared" si="126"/>
        <v>RJ6</v>
      </c>
      <c r="BD987" t="str">
        <f t="shared" si="127"/>
        <v>NAoMe_initial_final_stage_tum_grp</v>
      </c>
      <c r="BE987" s="397" t="s">
        <v>862</v>
      </c>
      <c r="BF987" t="str">
        <f t="shared" si="128"/>
        <v>Stage 4</v>
      </c>
      <c r="BG987">
        <f t="shared" si="129"/>
        <v>7</v>
      </c>
      <c r="BH987" s="398">
        <f t="shared" si="130"/>
        <v>0.34999999403953552</v>
      </c>
      <c r="BO987" s="33"/>
    </row>
    <row r="988" spans="1:67">
      <c r="A988" s="316" t="s">
        <v>27</v>
      </c>
      <c r="B988" t="s">
        <v>380</v>
      </c>
      <c r="C988" t="s">
        <v>910</v>
      </c>
      <c r="D988" t="s">
        <v>314</v>
      </c>
      <c r="E988" s="316" t="s">
        <v>59</v>
      </c>
      <c r="F988" s="316" t="s">
        <v>60</v>
      </c>
      <c r="G988" s="316" t="s">
        <v>447</v>
      </c>
      <c r="H988" s="316" t="s">
        <v>811</v>
      </c>
      <c r="I988" s="316" t="s">
        <v>658</v>
      </c>
      <c r="J988" s="316" t="s">
        <v>345</v>
      </c>
      <c r="K988" s="36">
        <v>20</v>
      </c>
      <c r="L988" s="317">
        <v>1</v>
      </c>
      <c r="M988" s="317"/>
      <c r="N988" s="36">
        <v>575</v>
      </c>
      <c r="O988" s="317">
        <v>1</v>
      </c>
      <c r="P988" s="317"/>
      <c r="Q988" s="36">
        <v>9972</v>
      </c>
      <c r="R988" s="317">
        <v>1</v>
      </c>
      <c r="S988" s="317"/>
      <c r="T988" t="s">
        <v>380</v>
      </c>
      <c r="BA988" s="395">
        <v>1</v>
      </c>
      <c r="BB988" s="396" t="s">
        <v>861</v>
      </c>
      <c r="BC988" t="str">
        <f t="shared" si="126"/>
        <v>RJ6</v>
      </c>
      <c r="BD988" t="str">
        <f t="shared" si="127"/>
        <v>NAoMe_initial_final_who_ps</v>
      </c>
      <c r="BE988" s="397" t="s">
        <v>862</v>
      </c>
      <c r="BF988" t="str">
        <f t="shared" si="128"/>
        <v>Not recorded</v>
      </c>
      <c r="BG988">
        <f t="shared" si="129"/>
        <v>20</v>
      </c>
      <c r="BH988" s="398">
        <f t="shared" si="130"/>
        <v>1</v>
      </c>
      <c r="BO988" s="33"/>
    </row>
    <row r="989" spans="1:67">
      <c r="A989" s="316" t="s">
        <v>27</v>
      </c>
      <c r="B989" t="s">
        <v>380</v>
      </c>
      <c r="C989" t="s">
        <v>910</v>
      </c>
      <c r="D989" t="s">
        <v>314</v>
      </c>
      <c r="E989" s="316" t="s">
        <v>59</v>
      </c>
      <c r="F989" s="316" t="s">
        <v>60</v>
      </c>
      <c r="G989" s="316" t="s">
        <v>447</v>
      </c>
      <c r="H989" s="316" t="s">
        <v>811</v>
      </c>
      <c r="I989" s="316" t="s">
        <v>291</v>
      </c>
      <c r="J989" s="316" t="s">
        <v>313</v>
      </c>
      <c r="K989" s="36">
        <v>20</v>
      </c>
      <c r="L989" s="317">
        <v>1</v>
      </c>
      <c r="M989" s="317"/>
      <c r="N989" s="36">
        <v>566</v>
      </c>
      <c r="O989" s="317">
        <v>0.98435002565383911</v>
      </c>
      <c r="P989" s="317"/>
      <c r="Q989" s="36">
        <v>9846</v>
      </c>
      <c r="R989" s="317">
        <v>0.98736000061035156</v>
      </c>
      <c r="S989" s="317"/>
      <c r="T989" t="s">
        <v>380</v>
      </c>
      <c r="BA989" s="395">
        <v>1</v>
      </c>
      <c r="BB989" s="396" t="s">
        <v>861</v>
      </c>
      <c r="BC989" t="str">
        <f t="shared" si="126"/>
        <v>RJ6</v>
      </c>
      <c r="BD989" t="str">
        <f t="shared" si="127"/>
        <v>NAoMe_initial_gender</v>
      </c>
      <c r="BE989" s="397" t="s">
        <v>862</v>
      </c>
      <c r="BF989" t="str">
        <f t="shared" si="128"/>
        <v>Female</v>
      </c>
      <c r="BG989">
        <f t="shared" si="129"/>
        <v>20</v>
      </c>
      <c r="BH989" s="398">
        <f t="shared" si="130"/>
        <v>1</v>
      </c>
      <c r="BO989" s="33"/>
    </row>
    <row r="990" spans="1:67">
      <c r="A990" s="316" t="s">
        <v>27</v>
      </c>
      <c r="B990" t="s">
        <v>380</v>
      </c>
      <c r="C990" t="s">
        <v>910</v>
      </c>
      <c r="D990" t="s">
        <v>314</v>
      </c>
      <c r="E990" s="316" t="s">
        <v>59</v>
      </c>
      <c r="F990" s="316" t="s">
        <v>60</v>
      </c>
      <c r="G990" s="316" t="s">
        <v>447</v>
      </c>
      <c r="H990" s="316" t="s">
        <v>811</v>
      </c>
      <c r="I990" s="316" t="s">
        <v>291</v>
      </c>
      <c r="J990" s="316" t="s">
        <v>293</v>
      </c>
      <c r="K990" s="36">
        <v>0</v>
      </c>
      <c r="L990" s="317">
        <v>0</v>
      </c>
      <c r="M990" s="317"/>
      <c r="N990" s="36">
        <v>9</v>
      </c>
      <c r="O990" s="317">
        <v>1.5650000423192981E-2</v>
      </c>
      <c r="P990" s="317"/>
      <c r="Q990" s="36">
        <v>126</v>
      </c>
      <c r="R990" s="317">
        <v>1.264000032097101E-2</v>
      </c>
      <c r="S990" s="317"/>
      <c r="T990" t="s">
        <v>380</v>
      </c>
      <c r="BA990" s="395">
        <v>1</v>
      </c>
      <c r="BB990" s="396" t="s">
        <v>861</v>
      </c>
      <c r="BC990" t="str">
        <f t="shared" si="126"/>
        <v>RJ6</v>
      </c>
      <c r="BD990" t="str">
        <f t="shared" si="127"/>
        <v>NAoMe_initial_gender</v>
      </c>
      <c r="BE990" s="397" t="s">
        <v>862</v>
      </c>
      <c r="BF990" t="str">
        <f t="shared" si="128"/>
        <v>Male</v>
      </c>
      <c r="BG990">
        <f t="shared" si="129"/>
        <v>0</v>
      </c>
      <c r="BH990" s="398">
        <f t="shared" si="130"/>
        <v>0</v>
      </c>
      <c r="BO990" s="33"/>
    </row>
    <row r="991" spans="1:67">
      <c r="A991" s="316" t="s">
        <v>27</v>
      </c>
      <c r="B991" t="s">
        <v>380</v>
      </c>
      <c r="C991" t="s">
        <v>910</v>
      </c>
      <c r="D991" t="s">
        <v>314</v>
      </c>
      <c r="E991" s="316" t="s">
        <v>59</v>
      </c>
      <c r="F991" s="316" t="s">
        <v>60</v>
      </c>
      <c r="G991" s="316" t="s">
        <v>447</v>
      </c>
      <c r="H991" s="316" t="s">
        <v>811</v>
      </c>
      <c r="I991" s="316" t="s">
        <v>659</v>
      </c>
      <c r="J991" s="316" t="s">
        <v>294</v>
      </c>
      <c r="K991" s="36">
        <v>2</v>
      </c>
      <c r="L991" s="317">
        <v>0.10000000149011611</v>
      </c>
      <c r="M991" s="317">
        <v>0.10000000149011611</v>
      </c>
      <c r="N991" s="36">
        <v>64</v>
      </c>
      <c r="O991" s="317">
        <v>0.1112999990582466</v>
      </c>
      <c r="P991" s="317">
        <v>0.1112999990582466</v>
      </c>
      <c r="Q991" s="36">
        <v>1800</v>
      </c>
      <c r="R991" s="317">
        <v>0.18050999939441681</v>
      </c>
      <c r="S991" s="317">
        <v>0.18050999939441681</v>
      </c>
      <c r="T991" t="s">
        <v>380</v>
      </c>
      <c r="BA991" s="395">
        <v>1</v>
      </c>
      <c r="BB991" s="396" t="s">
        <v>861</v>
      </c>
      <c r="BC991" t="str">
        <f t="shared" si="126"/>
        <v>RJ6</v>
      </c>
      <c r="BD991" t="str">
        <f t="shared" si="127"/>
        <v>NAoMe_initial_imd_2019</v>
      </c>
      <c r="BE991" s="397" t="s">
        <v>862</v>
      </c>
      <c r="BF991" t="str">
        <f t="shared" si="128"/>
        <v>1 - most deprived</v>
      </c>
      <c r="BG991">
        <f t="shared" si="129"/>
        <v>2</v>
      </c>
      <c r="BH991" s="398">
        <f t="shared" si="130"/>
        <v>0.10000000149011611</v>
      </c>
      <c r="BO991" s="33"/>
    </row>
    <row r="992" spans="1:67">
      <c r="A992" s="316" t="s">
        <v>27</v>
      </c>
      <c r="B992" t="s">
        <v>380</v>
      </c>
      <c r="C992" t="s">
        <v>910</v>
      </c>
      <c r="D992" t="s">
        <v>314</v>
      </c>
      <c r="E992" s="316" t="s">
        <v>59</v>
      </c>
      <c r="F992" s="316" t="s">
        <v>60</v>
      </c>
      <c r="G992" s="316" t="s">
        <v>447</v>
      </c>
      <c r="H992" s="316" t="s">
        <v>811</v>
      </c>
      <c r="I992" s="316" t="s">
        <v>659</v>
      </c>
      <c r="J992" s="316" t="s">
        <v>15</v>
      </c>
      <c r="K992" s="36">
        <v>9</v>
      </c>
      <c r="L992" s="317">
        <v>0.44999998807907099</v>
      </c>
      <c r="M992" s="317">
        <v>0.44999998807907099</v>
      </c>
      <c r="N992" s="36">
        <v>132</v>
      </c>
      <c r="O992" s="317">
        <v>0.2295700013637543</v>
      </c>
      <c r="P992" s="317">
        <v>0.2295700013637543</v>
      </c>
      <c r="Q992" s="36">
        <v>2036</v>
      </c>
      <c r="R992" s="317">
        <v>0.20417000353336329</v>
      </c>
      <c r="S992" s="317">
        <v>0.20417000353336329</v>
      </c>
      <c r="T992" t="s">
        <v>380</v>
      </c>
      <c r="BA992" s="395">
        <v>1</v>
      </c>
      <c r="BB992" s="396" t="s">
        <v>861</v>
      </c>
      <c r="BC992" t="str">
        <f t="shared" si="126"/>
        <v>RJ6</v>
      </c>
      <c r="BD992" t="str">
        <f t="shared" si="127"/>
        <v>NAoMe_initial_imd_2019</v>
      </c>
      <c r="BE992" s="397" t="s">
        <v>862</v>
      </c>
      <c r="BF992" t="str">
        <f t="shared" si="128"/>
        <v>2</v>
      </c>
      <c r="BG992">
        <f t="shared" si="129"/>
        <v>9</v>
      </c>
      <c r="BH992" s="398">
        <f t="shared" si="130"/>
        <v>0.44999998807907099</v>
      </c>
      <c r="BO992" s="33"/>
    </row>
    <row r="993" spans="1:67">
      <c r="A993" s="316" t="s">
        <v>27</v>
      </c>
      <c r="B993" t="s">
        <v>380</v>
      </c>
      <c r="C993" t="s">
        <v>910</v>
      </c>
      <c r="D993" t="s">
        <v>314</v>
      </c>
      <c r="E993" s="316" t="s">
        <v>59</v>
      </c>
      <c r="F993" s="316" t="s">
        <v>60</v>
      </c>
      <c r="G993" s="316" t="s">
        <v>447</v>
      </c>
      <c r="H993" s="316" t="s">
        <v>811</v>
      </c>
      <c r="I993" s="316" t="s">
        <v>659</v>
      </c>
      <c r="J993" s="316" t="s">
        <v>16</v>
      </c>
      <c r="K993" s="36">
        <v>2</v>
      </c>
      <c r="L993" s="317">
        <v>0.10000000149011611</v>
      </c>
      <c r="M993" s="317">
        <v>0.10000000149011611</v>
      </c>
      <c r="N993" s="36">
        <v>122</v>
      </c>
      <c r="O993" s="317">
        <v>0.2121700048446655</v>
      </c>
      <c r="P993" s="317">
        <v>0.2121700048446655</v>
      </c>
      <c r="Q993" s="36">
        <v>2085</v>
      </c>
      <c r="R993" s="317">
        <v>0.20908999443054199</v>
      </c>
      <c r="S993" s="317">
        <v>0.20908999443054199</v>
      </c>
      <c r="T993" t="s">
        <v>380</v>
      </c>
      <c r="BA993" s="395">
        <v>1</v>
      </c>
      <c r="BB993" s="396" t="s">
        <v>861</v>
      </c>
      <c r="BC993" t="str">
        <f t="shared" si="126"/>
        <v>RJ6</v>
      </c>
      <c r="BD993" t="str">
        <f t="shared" si="127"/>
        <v>NAoMe_initial_imd_2019</v>
      </c>
      <c r="BE993" s="397" t="s">
        <v>862</v>
      </c>
      <c r="BF993" t="str">
        <f t="shared" si="128"/>
        <v>3</v>
      </c>
      <c r="BG993">
        <f t="shared" si="129"/>
        <v>2</v>
      </c>
      <c r="BH993" s="398">
        <f t="shared" si="130"/>
        <v>0.10000000149011611</v>
      </c>
      <c r="BO993" s="33"/>
    </row>
    <row r="994" spans="1:67">
      <c r="A994" s="316" t="s">
        <v>27</v>
      </c>
      <c r="B994" t="s">
        <v>380</v>
      </c>
      <c r="C994" t="s">
        <v>910</v>
      </c>
      <c r="D994" t="s">
        <v>314</v>
      </c>
      <c r="E994" s="316" t="s">
        <v>59</v>
      </c>
      <c r="F994" s="316" t="s">
        <v>60</v>
      </c>
      <c r="G994" s="316" t="s">
        <v>447</v>
      </c>
      <c r="H994" s="316" t="s">
        <v>811</v>
      </c>
      <c r="I994" s="316" t="s">
        <v>659</v>
      </c>
      <c r="J994" s="316" t="s">
        <v>17</v>
      </c>
      <c r="K994" s="36">
        <v>2</v>
      </c>
      <c r="L994" s="317">
        <v>0.10000000149011611</v>
      </c>
      <c r="M994" s="317">
        <v>0.10000000149011611</v>
      </c>
      <c r="N994" s="36">
        <v>130</v>
      </c>
      <c r="O994" s="317">
        <v>0.22608999907970431</v>
      </c>
      <c r="P994" s="317">
        <v>0.22608999907970431</v>
      </c>
      <c r="Q994" s="36">
        <v>2024</v>
      </c>
      <c r="R994" s="317">
        <v>0.2029699981212616</v>
      </c>
      <c r="S994" s="317">
        <v>0.2029699981212616</v>
      </c>
      <c r="T994" t="s">
        <v>380</v>
      </c>
      <c r="BA994" s="395">
        <v>1</v>
      </c>
      <c r="BB994" s="396" t="s">
        <v>861</v>
      </c>
      <c r="BC994" t="str">
        <f t="shared" si="126"/>
        <v>RJ6</v>
      </c>
      <c r="BD994" t="str">
        <f t="shared" si="127"/>
        <v>NAoMe_initial_imd_2019</v>
      </c>
      <c r="BE994" s="397" t="s">
        <v>862</v>
      </c>
      <c r="BF994" t="str">
        <f t="shared" si="128"/>
        <v>4</v>
      </c>
      <c r="BG994">
        <f t="shared" si="129"/>
        <v>2</v>
      </c>
      <c r="BH994" s="398">
        <f t="shared" si="130"/>
        <v>0.10000000149011611</v>
      </c>
      <c r="BO994" s="33"/>
    </row>
    <row r="995" spans="1:67">
      <c r="A995" s="316" t="s">
        <v>27</v>
      </c>
      <c r="B995" t="s">
        <v>380</v>
      </c>
      <c r="C995" t="s">
        <v>910</v>
      </c>
      <c r="D995" t="s">
        <v>314</v>
      </c>
      <c r="E995" s="316" t="s">
        <v>59</v>
      </c>
      <c r="F995" s="316" t="s">
        <v>60</v>
      </c>
      <c r="G995" s="316" t="s">
        <v>447</v>
      </c>
      <c r="H995" s="316" t="s">
        <v>811</v>
      </c>
      <c r="I995" s="316" t="s">
        <v>659</v>
      </c>
      <c r="J995" s="316" t="s">
        <v>295</v>
      </c>
      <c r="K995" s="36">
        <v>5</v>
      </c>
      <c r="L995" s="317">
        <v>0.25</v>
      </c>
      <c r="M995" s="317">
        <v>0.25</v>
      </c>
      <c r="N995" s="36">
        <v>127</v>
      </c>
      <c r="O995" s="317">
        <v>0.2208700031042099</v>
      </c>
      <c r="P995" s="317">
        <v>0.2208700031042099</v>
      </c>
      <c r="Q995" s="36">
        <v>2027</v>
      </c>
      <c r="R995" s="317">
        <v>0.2032700031995773</v>
      </c>
      <c r="S995" s="317">
        <v>0.2032700031995773</v>
      </c>
      <c r="T995" t="s">
        <v>380</v>
      </c>
      <c r="BA995" s="395">
        <v>1</v>
      </c>
      <c r="BB995" s="396" t="s">
        <v>861</v>
      </c>
      <c r="BC995" t="str">
        <f t="shared" si="126"/>
        <v>RJ6</v>
      </c>
      <c r="BD995" t="str">
        <f t="shared" si="127"/>
        <v>NAoMe_initial_imd_2019</v>
      </c>
      <c r="BE995" s="397" t="s">
        <v>862</v>
      </c>
      <c r="BF995" t="str">
        <f t="shared" si="128"/>
        <v>5 - least deprived</v>
      </c>
      <c r="BG995">
        <f t="shared" si="129"/>
        <v>5</v>
      </c>
      <c r="BH995" s="398">
        <f t="shared" si="130"/>
        <v>0.25</v>
      </c>
      <c r="BO995" s="33"/>
    </row>
    <row r="996" spans="1:67">
      <c r="A996" s="316" t="s">
        <v>27</v>
      </c>
      <c r="B996" t="s">
        <v>380</v>
      </c>
      <c r="C996" t="s">
        <v>910</v>
      </c>
      <c r="D996" t="s">
        <v>314</v>
      </c>
      <c r="E996" s="316" t="s">
        <v>59</v>
      </c>
      <c r="F996" s="316" t="s">
        <v>60</v>
      </c>
      <c r="G996" s="316" t="s">
        <v>447</v>
      </c>
      <c r="H996" s="316" t="s">
        <v>811</v>
      </c>
      <c r="I996" s="316" t="s">
        <v>659</v>
      </c>
      <c r="J996" s="316" t="s">
        <v>260</v>
      </c>
      <c r="K996" s="36">
        <v>0</v>
      </c>
      <c r="L996" s="317">
        <v>0</v>
      </c>
      <c r="M996" s="317"/>
      <c r="N996" s="36">
        <v>0</v>
      </c>
      <c r="O996" s="317">
        <v>0</v>
      </c>
      <c r="P996" s="317"/>
      <c r="Q996" s="36">
        <v>0</v>
      </c>
      <c r="R996" s="317">
        <v>0</v>
      </c>
      <c r="S996" s="317"/>
      <c r="T996" t="s">
        <v>380</v>
      </c>
      <c r="BA996" s="395">
        <v>1</v>
      </c>
      <c r="BB996" s="396" t="s">
        <v>861</v>
      </c>
      <c r="BC996" t="str">
        <f t="shared" si="126"/>
        <v>RJ6</v>
      </c>
      <c r="BD996" t="str">
        <f t="shared" si="127"/>
        <v>NAoMe_initial_imd_2019</v>
      </c>
      <c r="BE996" s="397" t="s">
        <v>862</v>
      </c>
      <c r="BF996" t="str">
        <f t="shared" si="128"/>
        <v>Unknown</v>
      </c>
      <c r="BG996">
        <f t="shared" si="129"/>
        <v>0</v>
      </c>
      <c r="BH996" s="398">
        <f t="shared" si="130"/>
        <v>0</v>
      </c>
      <c r="BO996" s="33"/>
    </row>
    <row r="997" spans="1:67">
      <c r="A997" s="316" t="s">
        <v>27</v>
      </c>
      <c r="B997" t="s">
        <v>380</v>
      </c>
      <c r="C997" t="s">
        <v>910</v>
      </c>
      <c r="D997" t="s">
        <v>314</v>
      </c>
      <c r="E997" s="316" t="s">
        <v>59</v>
      </c>
      <c r="F997" s="316" t="s">
        <v>60</v>
      </c>
      <c r="G997" s="316" t="s">
        <v>447</v>
      </c>
      <c r="H997" s="316" t="s">
        <v>811</v>
      </c>
      <c r="I997" s="316" t="s">
        <v>296</v>
      </c>
      <c r="J997" s="316" t="s">
        <v>297</v>
      </c>
      <c r="K997" s="36">
        <v>10</v>
      </c>
      <c r="L997" s="317">
        <v>0.5</v>
      </c>
      <c r="M997" s="317">
        <v>0.5</v>
      </c>
      <c r="N997" s="36">
        <v>333</v>
      </c>
      <c r="O997" s="317">
        <v>0.57912999391555786</v>
      </c>
      <c r="P997" s="317">
        <v>0.59570997953414917</v>
      </c>
      <c r="Q997" s="36">
        <v>5528</v>
      </c>
      <c r="R997" s="317">
        <v>0.55435001850128174</v>
      </c>
      <c r="S997" s="317">
        <v>0.56936997175216675</v>
      </c>
      <c r="T997" t="s">
        <v>380</v>
      </c>
      <c r="BA997" s="395">
        <v>1</v>
      </c>
      <c r="BB997" s="396" t="s">
        <v>861</v>
      </c>
      <c r="BC997" t="str">
        <f t="shared" si="126"/>
        <v>RJ6</v>
      </c>
      <c r="BD997" t="str">
        <f t="shared" si="127"/>
        <v>NAoMe_initial_scarf_731_grp</v>
      </c>
      <c r="BE997" s="397" t="s">
        <v>862</v>
      </c>
      <c r="BF997" t="str">
        <f t="shared" si="128"/>
        <v>Fit</v>
      </c>
      <c r="BG997">
        <f t="shared" si="129"/>
        <v>10</v>
      </c>
      <c r="BH997" s="398">
        <f t="shared" si="130"/>
        <v>0.5</v>
      </c>
      <c r="BO997" s="33"/>
    </row>
    <row r="998" spans="1:67">
      <c r="A998" s="316" t="s">
        <v>27</v>
      </c>
      <c r="B998" t="s">
        <v>380</v>
      </c>
      <c r="C998" t="s">
        <v>910</v>
      </c>
      <c r="D998" t="s">
        <v>314</v>
      </c>
      <c r="E998" s="316" t="s">
        <v>59</v>
      </c>
      <c r="F998" s="316" t="s">
        <v>60</v>
      </c>
      <c r="G998" s="316" t="s">
        <v>447</v>
      </c>
      <c r="H998" s="316" t="s">
        <v>811</v>
      </c>
      <c r="I998" s="316" t="s">
        <v>296</v>
      </c>
      <c r="J998" s="316" t="s">
        <v>298</v>
      </c>
      <c r="K998" s="36">
        <v>2</v>
      </c>
      <c r="L998" s="317">
        <v>0.10000000149011611</v>
      </c>
      <c r="M998" s="317">
        <v>0.10000000149011611</v>
      </c>
      <c r="N998" s="36">
        <v>87</v>
      </c>
      <c r="O998" s="317">
        <v>0.15129999816417691</v>
      </c>
      <c r="P998" s="317">
        <v>0.15564000606536871</v>
      </c>
      <c r="Q998" s="36">
        <v>1492</v>
      </c>
      <c r="R998" s="317">
        <v>0.149619996547699</v>
      </c>
      <c r="S998" s="317">
        <v>0.153669998049736</v>
      </c>
      <c r="T998" t="s">
        <v>380</v>
      </c>
      <c r="BA998" s="395">
        <v>1</v>
      </c>
      <c r="BB998" s="396" t="s">
        <v>861</v>
      </c>
      <c r="BC998" t="str">
        <f t="shared" si="126"/>
        <v>RJ6</v>
      </c>
      <c r="BD998" t="str">
        <f t="shared" si="127"/>
        <v>NAoMe_initial_scarf_731_grp</v>
      </c>
      <c r="BE998" s="397" t="s">
        <v>862</v>
      </c>
      <c r="BF998" t="str">
        <f t="shared" si="128"/>
        <v>Mild frailty</v>
      </c>
      <c r="BG998">
        <f t="shared" si="129"/>
        <v>2</v>
      </c>
      <c r="BH998" s="398">
        <f t="shared" si="130"/>
        <v>0.10000000149011611</v>
      </c>
      <c r="BO998" s="33"/>
    </row>
    <row r="999" spans="1:67">
      <c r="A999" s="316" t="s">
        <v>27</v>
      </c>
      <c r="B999" t="s">
        <v>380</v>
      </c>
      <c r="C999" t="s">
        <v>910</v>
      </c>
      <c r="D999" t="s">
        <v>314</v>
      </c>
      <c r="E999" s="316" t="s">
        <v>59</v>
      </c>
      <c r="F999" s="316" t="s">
        <v>60</v>
      </c>
      <c r="G999" s="316" t="s">
        <v>447</v>
      </c>
      <c r="H999" s="316" t="s">
        <v>811</v>
      </c>
      <c r="I999" s="316" t="s">
        <v>296</v>
      </c>
      <c r="J999" s="316" t="s">
        <v>299</v>
      </c>
      <c r="K999" s="36">
        <v>6</v>
      </c>
      <c r="L999" s="317">
        <v>0.30000001192092901</v>
      </c>
      <c r="M999" s="317">
        <v>0.30000001192092901</v>
      </c>
      <c r="N999" s="36">
        <v>76</v>
      </c>
      <c r="O999" s="317">
        <v>0.1321700066328049</v>
      </c>
      <c r="P999" s="317">
        <v>0.1359599977731705</v>
      </c>
      <c r="Q999" s="36">
        <v>1470</v>
      </c>
      <c r="R999" s="317">
        <v>0.1474100053310394</v>
      </c>
      <c r="S999" s="317">
        <v>0.1514099985361099</v>
      </c>
      <c r="T999" t="s">
        <v>380</v>
      </c>
      <c r="BA999" s="395">
        <v>1</v>
      </c>
      <c r="BB999" s="396" t="s">
        <v>861</v>
      </c>
      <c r="BC999" t="str">
        <f t="shared" si="126"/>
        <v>RJ6</v>
      </c>
      <c r="BD999" t="str">
        <f t="shared" si="127"/>
        <v>NAoMe_initial_scarf_731_grp</v>
      </c>
      <c r="BE999" s="397" t="s">
        <v>862</v>
      </c>
      <c r="BF999" t="str">
        <f t="shared" si="128"/>
        <v>Moderate frailty</v>
      </c>
      <c r="BG999">
        <f t="shared" si="129"/>
        <v>6</v>
      </c>
      <c r="BH999" s="398">
        <f t="shared" si="130"/>
        <v>0.30000001192092901</v>
      </c>
      <c r="BO999" s="33"/>
    </row>
    <row r="1000" spans="1:67">
      <c r="A1000" s="316" t="s">
        <v>27</v>
      </c>
      <c r="B1000" t="s">
        <v>380</v>
      </c>
      <c r="C1000" t="s">
        <v>910</v>
      </c>
      <c r="D1000" t="s">
        <v>314</v>
      </c>
      <c r="E1000" s="316" t="s">
        <v>59</v>
      </c>
      <c r="F1000" s="316" t="s">
        <v>60</v>
      </c>
      <c r="G1000" s="316" t="s">
        <v>447</v>
      </c>
      <c r="H1000" s="316" t="s">
        <v>811</v>
      </c>
      <c r="I1000" s="316" t="s">
        <v>296</v>
      </c>
      <c r="J1000" s="316" t="s">
        <v>353</v>
      </c>
      <c r="K1000" s="36">
        <v>0</v>
      </c>
      <c r="L1000" s="317">
        <v>0</v>
      </c>
      <c r="M1000" s="317"/>
      <c r="N1000" s="36">
        <v>16</v>
      </c>
      <c r="O1000" s="317">
        <v>2.7829999104142189E-2</v>
      </c>
      <c r="P1000" s="317"/>
      <c r="Q1000" s="36">
        <v>263</v>
      </c>
      <c r="R1000" s="317">
        <v>2.6370000094175339E-2</v>
      </c>
      <c r="S1000" s="317"/>
      <c r="T1000" t="s">
        <v>380</v>
      </c>
      <c r="BA1000" s="395">
        <v>1</v>
      </c>
      <c r="BB1000" s="396" t="s">
        <v>861</v>
      </c>
      <c r="BC1000" t="str">
        <f t="shared" si="126"/>
        <v>RJ6</v>
      </c>
      <c r="BD1000" t="str">
        <f t="shared" si="127"/>
        <v>NAoMe_initial_scarf_731_grp</v>
      </c>
      <c r="BE1000" s="397" t="s">
        <v>862</v>
      </c>
      <c r="BF1000" t="str">
        <f t="shared" si="128"/>
        <v>Not in HESAPC</v>
      </c>
      <c r="BG1000">
        <f t="shared" si="129"/>
        <v>0</v>
      </c>
      <c r="BH1000" s="398">
        <f t="shared" si="130"/>
        <v>0</v>
      </c>
      <c r="BO1000" s="33"/>
    </row>
    <row r="1001" spans="1:67">
      <c r="A1001" s="316" t="s">
        <v>27</v>
      </c>
      <c r="B1001" t="s">
        <v>380</v>
      </c>
      <c r="C1001" t="s">
        <v>910</v>
      </c>
      <c r="D1001" t="s">
        <v>314</v>
      </c>
      <c r="E1001" s="316" t="s">
        <v>59</v>
      </c>
      <c r="F1001" s="316" t="s">
        <v>60</v>
      </c>
      <c r="G1001" s="316" t="s">
        <v>447</v>
      </c>
      <c r="H1001" s="316" t="s">
        <v>811</v>
      </c>
      <c r="I1001" s="316" t="s">
        <v>296</v>
      </c>
      <c r="J1001" s="316" t="s">
        <v>300</v>
      </c>
      <c r="K1001" s="36">
        <v>2</v>
      </c>
      <c r="L1001" s="317">
        <v>0.10000000149011611</v>
      </c>
      <c r="M1001" s="317">
        <v>0.10000000149011611</v>
      </c>
      <c r="N1001" s="36">
        <v>63</v>
      </c>
      <c r="O1001" s="317">
        <v>0.1095699965953827</v>
      </c>
      <c r="P1001" s="317">
        <v>0.1127000004053116</v>
      </c>
      <c r="Q1001" s="36">
        <v>1219</v>
      </c>
      <c r="R1001" s="317">
        <v>0.1222399994730949</v>
      </c>
      <c r="S1001" s="317">
        <v>0.12555000185966489</v>
      </c>
      <c r="T1001" t="s">
        <v>380</v>
      </c>
      <c r="BA1001" s="395">
        <v>1</v>
      </c>
      <c r="BB1001" s="396" t="s">
        <v>861</v>
      </c>
      <c r="BC1001" t="str">
        <f t="shared" si="126"/>
        <v>RJ6</v>
      </c>
      <c r="BD1001" t="str">
        <f t="shared" si="127"/>
        <v>NAoMe_initial_scarf_731_grp</v>
      </c>
      <c r="BE1001" s="397" t="s">
        <v>862</v>
      </c>
      <c r="BF1001" t="str">
        <f t="shared" si="128"/>
        <v>Severe frailty</v>
      </c>
      <c r="BG1001">
        <f t="shared" si="129"/>
        <v>2</v>
      </c>
      <c r="BH1001" s="398">
        <f t="shared" si="130"/>
        <v>0.10000000149011611</v>
      </c>
      <c r="BO1001" s="33"/>
    </row>
    <row r="1002" spans="1:67">
      <c r="A1002" s="316" t="s">
        <v>27</v>
      </c>
      <c r="B1002" t="s">
        <v>401</v>
      </c>
      <c r="C1002" t="s">
        <v>910</v>
      </c>
      <c r="D1002" t="s">
        <v>314</v>
      </c>
      <c r="E1002" s="316" t="s">
        <v>411</v>
      </c>
      <c r="F1002" s="316" t="s">
        <v>405</v>
      </c>
      <c r="G1002" s="316" t="s">
        <v>426</v>
      </c>
      <c r="H1002" s="316" t="s">
        <v>401</v>
      </c>
      <c r="I1002" s="316" t="s">
        <v>310</v>
      </c>
      <c r="J1002" s="316" t="s">
        <v>277</v>
      </c>
      <c r="K1002" s="36">
        <v>0</v>
      </c>
      <c r="L1002" s="317">
        <v>0</v>
      </c>
      <c r="M1002" s="317"/>
      <c r="N1002" s="36">
        <v>0</v>
      </c>
      <c r="O1002" s="317">
        <v>0</v>
      </c>
      <c r="P1002" s="317"/>
      <c r="Q1002" s="36">
        <v>0</v>
      </c>
      <c r="R1002" s="317">
        <v>0</v>
      </c>
      <c r="S1002" s="317"/>
      <c r="T1002" t="s">
        <v>401</v>
      </c>
      <c r="BA1002" s="395">
        <v>1</v>
      </c>
      <c r="BB1002" s="396" t="s">
        <v>861</v>
      </c>
      <c r="BC1002" t="str">
        <f t="shared" si="126"/>
        <v>7A5</v>
      </c>
      <c r="BD1002" t="str">
        <f t="shared" si="127"/>
        <v>NAoMe_initial_age_decades_80cap</v>
      </c>
      <c r="BE1002" s="397" t="s">
        <v>862</v>
      </c>
      <c r="BF1002" t="str">
        <f t="shared" si="128"/>
        <v>18-29 yrs</v>
      </c>
      <c r="BG1002">
        <f t="shared" si="129"/>
        <v>0</v>
      </c>
      <c r="BH1002" s="398">
        <f t="shared" si="130"/>
        <v>0</v>
      </c>
      <c r="BO1002" s="33"/>
    </row>
    <row r="1003" spans="1:67">
      <c r="A1003" s="316" t="s">
        <v>27</v>
      </c>
      <c r="B1003" t="s">
        <v>401</v>
      </c>
      <c r="C1003" t="s">
        <v>910</v>
      </c>
      <c r="D1003" t="s">
        <v>314</v>
      </c>
      <c r="E1003" s="316" t="s">
        <v>411</v>
      </c>
      <c r="F1003" s="316" t="s">
        <v>405</v>
      </c>
      <c r="G1003" s="316" t="s">
        <v>426</v>
      </c>
      <c r="H1003" s="316" t="s">
        <v>401</v>
      </c>
      <c r="I1003" s="316" t="s">
        <v>310</v>
      </c>
      <c r="J1003" s="316" t="s">
        <v>278</v>
      </c>
      <c r="K1003" s="36">
        <v>0</v>
      </c>
      <c r="L1003" s="317">
        <v>0</v>
      </c>
      <c r="M1003" s="317"/>
      <c r="N1003" s="36">
        <v>10</v>
      </c>
      <c r="O1003" s="317">
        <v>2.2879999130964279E-2</v>
      </c>
      <c r="P1003" s="317"/>
      <c r="Q1003" s="36">
        <v>10</v>
      </c>
      <c r="R1003" s="317">
        <v>2.2879999130964279E-2</v>
      </c>
      <c r="S1003" s="317"/>
      <c r="T1003" t="s">
        <v>401</v>
      </c>
      <c r="BA1003" s="395">
        <v>1</v>
      </c>
      <c r="BB1003" s="396" t="s">
        <v>861</v>
      </c>
      <c r="BC1003" t="str">
        <f t="shared" si="126"/>
        <v>7A5</v>
      </c>
      <c r="BD1003" t="str">
        <f t="shared" si="127"/>
        <v>NAoMe_initial_age_decades_80cap</v>
      </c>
      <c r="BE1003" s="397" t="s">
        <v>862</v>
      </c>
      <c r="BF1003" t="str">
        <f t="shared" si="128"/>
        <v>30-39 yrs</v>
      </c>
      <c r="BG1003">
        <f t="shared" si="129"/>
        <v>0</v>
      </c>
      <c r="BH1003" s="398">
        <f t="shared" si="130"/>
        <v>0</v>
      </c>
      <c r="BO1003" s="33"/>
    </row>
    <row r="1004" spans="1:67">
      <c r="A1004" s="316" t="s">
        <v>27</v>
      </c>
      <c r="B1004" t="s">
        <v>401</v>
      </c>
      <c r="C1004" t="s">
        <v>910</v>
      </c>
      <c r="D1004" t="s">
        <v>314</v>
      </c>
      <c r="E1004" s="316" t="s">
        <v>411</v>
      </c>
      <c r="F1004" s="316" t="s">
        <v>405</v>
      </c>
      <c r="G1004" s="316" t="s">
        <v>426</v>
      </c>
      <c r="H1004" s="316" t="s">
        <v>401</v>
      </c>
      <c r="I1004" s="316" t="s">
        <v>310</v>
      </c>
      <c r="J1004" s="316" t="s">
        <v>279</v>
      </c>
      <c r="K1004" s="36">
        <v>6</v>
      </c>
      <c r="L1004" s="317">
        <v>8.6960002779960632E-2</v>
      </c>
      <c r="M1004" s="317"/>
      <c r="N1004" s="36">
        <v>40</v>
      </c>
      <c r="O1004" s="317">
        <v>9.1530002653598785E-2</v>
      </c>
      <c r="P1004" s="317"/>
      <c r="Q1004" s="36">
        <v>40</v>
      </c>
      <c r="R1004" s="317">
        <v>9.1530002653598785E-2</v>
      </c>
      <c r="S1004" s="317"/>
      <c r="T1004" t="s">
        <v>401</v>
      </c>
      <c r="BA1004" s="395">
        <v>1</v>
      </c>
      <c r="BB1004" s="396" t="s">
        <v>861</v>
      </c>
      <c r="BC1004" t="str">
        <f t="shared" si="126"/>
        <v>7A5</v>
      </c>
      <c r="BD1004" t="str">
        <f t="shared" si="127"/>
        <v>NAoMe_initial_age_decades_80cap</v>
      </c>
      <c r="BE1004" s="397" t="s">
        <v>862</v>
      </c>
      <c r="BF1004" t="str">
        <f t="shared" si="128"/>
        <v>40-49 yrs</v>
      </c>
      <c r="BG1004">
        <f t="shared" si="129"/>
        <v>6</v>
      </c>
      <c r="BH1004" s="398">
        <f t="shared" si="130"/>
        <v>8.6960002779960632E-2</v>
      </c>
      <c r="BO1004" s="33"/>
    </row>
    <row r="1005" spans="1:67">
      <c r="A1005" s="316" t="s">
        <v>27</v>
      </c>
      <c r="B1005" t="s">
        <v>401</v>
      </c>
      <c r="C1005" t="s">
        <v>910</v>
      </c>
      <c r="D1005" t="s">
        <v>314</v>
      </c>
      <c r="E1005" s="316" t="s">
        <v>411</v>
      </c>
      <c r="F1005" s="316" t="s">
        <v>405</v>
      </c>
      <c r="G1005" s="316" t="s">
        <v>426</v>
      </c>
      <c r="H1005" s="316" t="s">
        <v>401</v>
      </c>
      <c r="I1005" s="316" t="s">
        <v>310</v>
      </c>
      <c r="J1005" s="316" t="s">
        <v>280</v>
      </c>
      <c r="K1005" s="36">
        <v>13</v>
      </c>
      <c r="L1005" s="317">
        <v>0.18840999901294711</v>
      </c>
      <c r="M1005" s="317"/>
      <c r="N1005" s="36">
        <v>84</v>
      </c>
      <c r="O1005" s="317">
        <v>0.19222000241279599</v>
      </c>
      <c r="P1005" s="317"/>
      <c r="Q1005" s="36">
        <v>84</v>
      </c>
      <c r="R1005" s="317">
        <v>0.19222000241279599</v>
      </c>
      <c r="S1005" s="317"/>
      <c r="T1005" t="s">
        <v>401</v>
      </c>
      <c r="BA1005" s="395">
        <v>1</v>
      </c>
      <c r="BB1005" s="396" t="s">
        <v>861</v>
      </c>
      <c r="BC1005" t="str">
        <f t="shared" si="126"/>
        <v>7A5</v>
      </c>
      <c r="BD1005" t="str">
        <f t="shared" si="127"/>
        <v>NAoMe_initial_age_decades_80cap</v>
      </c>
      <c r="BE1005" s="397" t="s">
        <v>862</v>
      </c>
      <c r="BF1005" t="str">
        <f t="shared" si="128"/>
        <v>50-59 yrs</v>
      </c>
      <c r="BG1005">
        <f t="shared" si="129"/>
        <v>13</v>
      </c>
      <c r="BH1005" s="398">
        <f t="shared" si="130"/>
        <v>0.18840999901294711</v>
      </c>
      <c r="BO1005" s="33"/>
    </row>
    <row r="1006" spans="1:67">
      <c r="A1006" s="316" t="s">
        <v>27</v>
      </c>
      <c r="B1006" t="s">
        <v>401</v>
      </c>
      <c r="C1006" t="s">
        <v>910</v>
      </c>
      <c r="D1006" t="s">
        <v>314</v>
      </c>
      <c r="E1006" s="316" t="s">
        <v>411</v>
      </c>
      <c r="F1006" s="316" t="s">
        <v>405</v>
      </c>
      <c r="G1006" s="316" t="s">
        <v>426</v>
      </c>
      <c r="H1006" s="316" t="s">
        <v>401</v>
      </c>
      <c r="I1006" s="316" t="s">
        <v>310</v>
      </c>
      <c r="J1006" s="316" t="s">
        <v>281</v>
      </c>
      <c r="K1006" s="36">
        <v>14</v>
      </c>
      <c r="L1006" s="317">
        <v>0.20290000736713409</v>
      </c>
      <c r="M1006" s="317"/>
      <c r="N1006" s="36">
        <v>77</v>
      </c>
      <c r="O1006" s="317">
        <v>0.17620000243186951</v>
      </c>
      <c r="P1006" s="317"/>
      <c r="Q1006" s="36">
        <v>77</v>
      </c>
      <c r="R1006" s="317">
        <v>0.17620000243186951</v>
      </c>
      <c r="S1006" s="317"/>
      <c r="T1006" t="s">
        <v>401</v>
      </c>
      <c r="BA1006" s="395">
        <v>1</v>
      </c>
      <c r="BB1006" s="396" t="s">
        <v>861</v>
      </c>
      <c r="BC1006" t="str">
        <f t="shared" si="126"/>
        <v>7A5</v>
      </c>
      <c r="BD1006" t="str">
        <f t="shared" si="127"/>
        <v>NAoMe_initial_age_decades_80cap</v>
      </c>
      <c r="BE1006" s="397" t="s">
        <v>862</v>
      </c>
      <c r="BF1006" t="str">
        <f t="shared" si="128"/>
        <v>60-69 yrs</v>
      </c>
      <c r="BG1006">
        <f t="shared" si="129"/>
        <v>14</v>
      </c>
      <c r="BH1006" s="398">
        <f t="shared" si="130"/>
        <v>0.20290000736713409</v>
      </c>
      <c r="BO1006" s="33"/>
    </row>
    <row r="1007" spans="1:67">
      <c r="A1007" s="316" t="s">
        <v>27</v>
      </c>
      <c r="B1007" t="s">
        <v>401</v>
      </c>
      <c r="C1007" t="s">
        <v>910</v>
      </c>
      <c r="D1007" t="s">
        <v>314</v>
      </c>
      <c r="E1007" s="316" t="s">
        <v>411</v>
      </c>
      <c r="F1007" s="316" t="s">
        <v>405</v>
      </c>
      <c r="G1007" s="316" t="s">
        <v>426</v>
      </c>
      <c r="H1007" s="316" t="s">
        <v>401</v>
      </c>
      <c r="I1007" s="316" t="s">
        <v>310</v>
      </c>
      <c r="J1007" s="316" t="s">
        <v>282</v>
      </c>
      <c r="K1007" s="36">
        <v>16</v>
      </c>
      <c r="L1007" s="317">
        <v>0.2318799942731857</v>
      </c>
      <c r="M1007" s="317"/>
      <c r="N1007" s="36">
        <v>127</v>
      </c>
      <c r="O1007" s="317">
        <v>0.29061999917030329</v>
      </c>
      <c r="P1007" s="317"/>
      <c r="Q1007" s="36">
        <v>127</v>
      </c>
      <c r="R1007" s="317">
        <v>0.29061999917030329</v>
      </c>
      <c r="S1007" s="317"/>
      <c r="T1007" t="s">
        <v>401</v>
      </c>
      <c r="BA1007" s="395">
        <v>1</v>
      </c>
      <c r="BB1007" s="396" t="s">
        <v>861</v>
      </c>
      <c r="BC1007" t="str">
        <f t="shared" si="126"/>
        <v>7A5</v>
      </c>
      <c r="BD1007" t="str">
        <f t="shared" si="127"/>
        <v>NAoMe_initial_age_decades_80cap</v>
      </c>
      <c r="BE1007" s="397" t="s">
        <v>862</v>
      </c>
      <c r="BF1007" t="str">
        <f t="shared" si="128"/>
        <v>70-79 yrs</v>
      </c>
      <c r="BG1007">
        <f t="shared" si="129"/>
        <v>16</v>
      </c>
      <c r="BH1007" s="398">
        <f t="shared" si="130"/>
        <v>0.2318799942731857</v>
      </c>
      <c r="BO1007" s="33"/>
    </row>
    <row r="1008" spans="1:67">
      <c r="A1008" s="316" t="s">
        <v>27</v>
      </c>
      <c r="B1008" t="s">
        <v>401</v>
      </c>
      <c r="C1008" t="s">
        <v>910</v>
      </c>
      <c r="D1008" t="s">
        <v>314</v>
      </c>
      <c r="E1008" s="316" t="s">
        <v>411</v>
      </c>
      <c r="F1008" s="316" t="s">
        <v>405</v>
      </c>
      <c r="G1008" s="316" t="s">
        <v>426</v>
      </c>
      <c r="H1008" s="316" t="s">
        <v>401</v>
      </c>
      <c r="I1008" s="316" t="s">
        <v>310</v>
      </c>
      <c r="J1008" s="316" t="s">
        <v>283</v>
      </c>
      <c r="K1008" s="36">
        <v>20</v>
      </c>
      <c r="L1008" s="317">
        <v>0.28986001014709473</v>
      </c>
      <c r="M1008" s="317"/>
      <c r="N1008" s="36">
        <v>99</v>
      </c>
      <c r="O1008" s="317">
        <v>0.22653999924659729</v>
      </c>
      <c r="P1008" s="317"/>
      <c r="Q1008" s="36">
        <v>99</v>
      </c>
      <c r="R1008" s="317">
        <v>0.22653999924659729</v>
      </c>
      <c r="S1008" s="317"/>
      <c r="T1008" t="s">
        <v>401</v>
      </c>
      <c r="BA1008" s="395">
        <v>1</v>
      </c>
      <c r="BB1008" s="396" t="s">
        <v>861</v>
      </c>
      <c r="BC1008" t="str">
        <f t="shared" si="126"/>
        <v>7A5</v>
      </c>
      <c r="BD1008" t="str">
        <f t="shared" si="127"/>
        <v>NAoMe_initial_age_decades_80cap</v>
      </c>
      <c r="BE1008" s="397" t="s">
        <v>862</v>
      </c>
      <c r="BF1008" t="str">
        <f t="shared" si="128"/>
        <v>80+ yrs</v>
      </c>
      <c r="BG1008">
        <f t="shared" si="129"/>
        <v>20</v>
      </c>
      <c r="BH1008" s="398">
        <f t="shared" si="130"/>
        <v>0.28986001014709473</v>
      </c>
      <c r="BO1008" s="33"/>
    </row>
    <row r="1009" spans="1:67">
      <c r="A1009" s="316" t="s">
        <v>27</v>
      </c>
      <c r="B1009" t="s">
        <v>401</v>
      </c>
      <c r="C1009" t="s">
        <v>910</v>
      </c>
      <c r="D1009" t="s">
        <v>314</v>
      </c>
      <c r="E1009" s="316" t="s">
        <v>411</v>
      </c>
      <c r="F1009" s="316" t="s">
        <v>405</v>
      </c>
      <c r="G1009" s="316" t="s">
        <v>426</v>
      </c>
      <c r="H1009" s="316" t="s">
        <v>401</v>
      </c>
      <c r="I1009" s="316" t="s">
        <v>341</v>
      </c>
      <c r="J1009" s="316" t="s">
        <v>13</v>
      </c>
      <c r="K1009" s="36">
        <v>56</v>
      </c>
      <c r="L1009" s="317">
        <v>0.81159001588821411</v>
      </c>
      <c r="M1009" s="317">
        <v>0.82353001832962036</v>
      </c>
      <c r="N1009" s="36">
        <v>334</v>
      </c>
      <c r="O1009" s="317">
        <v>0.76429998874664307</v>
      </c>
      <c r="P1009" s="317">
        <v>0.77674001455307007</v>
      </c>
      <c r="Q1009" s="36">
        <v>334</v>
      </c>
      <c r="R1009" s="317">
        <v>0.76429998874664307</v>
      </c>
      <c r="S1009" s="317">
        <v>0.77674001455307007</v>
      </c>
      <c r="T1009" t="s">
        <v>401</v>
      </c>
      <c r="BA1009" s="395">
        <v>1</v>
      </c>
      <c r="BB1009" s="396" t="s">
        <v>861</v>
      </c>
      <c r="BC1009" t="str">
        <f t="shared" si="126"/>
        <v>7A5</v>
      </c>
      <c r="BD1009" t="str">
        <f t="shared" si="127"/>
        <v>NAoMe_initial_ch_score_2cap</v>
      </c>
      <c r="BE1009" s="397" t="s">
        <v>862</v>
      </c>
      <c r="BF1009" t="str">
        <f t="shared" si="128"/>
        <v>0</v>
      </c>
      <c r="BG1009">
        <f t="shared" si="129"/>
        <v>56</v>
      </c>
      <c r="BH1009" s="398">
        <f t="shared" si="130"/>
        <v>0.81159001588821411</v>
      </c>
      <c r="BO1009" s="33"/>
    </row>
    <row r="1010" spans="1:67">
      <c r="A1010" s="316" t="s">
        <v>27</v>
      </c>
      <c r="B1010" t="s">
        <v>401</v>
      </c>
      <c r="C1010" t="s">
        <v>910</v>
      </c>
      <c r="D1010" t="s">
        <v>314</v>
      </c>
      <c r="E1010" s="316" t="s">
        <v>411</v>
      </c>
      <c r="F1010" s="316" t="s">
        <v>405</v>
      </c>
      <c r="G1010" s="316" t="s">
        <v>426</v>
      </c>
      <c r="H1010" s="316" t="s">
        <v>401</v>
      </c>
      <c r="I1010" s="316" t="s">
        <v>341</v>
      </c>
      <c r="J1010" s="316" t="s">
        <v>14</v>
      </c>
      <c r="K1010" s="36">
        <v>10</v>
      </c>
      <c r="L1010" s="317">
        <v>0.14493000507354739</v>
      </c>
      <c r="M1010" s="317">
        <v>0.14706000685691831</v>
      </c>
      <c r="N1010" s="36">
        <v>59</v>
      </c>
      <c r="O1010" s="317">
        <v>0.1350100040435791</v>
      </c>
      <c r="P1010" s="317">
        <v>0.1372099965810776</v>
      </c>
      <c r="Q1010" s="36">
        <v>59</v>
      </c>
      <c r="R1010" s="317">
        <v>0.1350100040435791</v>
      </c>
      <c r="S1010" s="317">
        <v>0.1372099965810776</v>
      </c>
      <c r="T1010" t="s">
        <v>401</v>
      </c>
      <c r="BA1010" s="395">
        <v>1</v>
      </c>
      <c r="BB1010" s="396" t="s">
        <v>861</v>
      </c>
      <c r="BC1010" t="str">
        <f t="shared" si="126"/>
        <v>7A5</v>
      </c>
      <c r="BD1010" t="str">
        <f t="shared" si="127"/>
        <v>NAoMe_initial_ch_score_2cap</v>
      </c>
      <c r="BE1010" s="397" t="s">
        <v>862</v>
      </c>
      <c r="BF1010" t="str">
        <f t="shared" si="128"/>
        <v>1</v>
      </c>
      <c r="BG1010">
        <f t="shared" si="129"/>
        <v>10</v>
      </c>
      <c r="BH1010" s="398">
        <f t="shared" si="130"/>
        <v>0.14493000507354739</v>
      </c>
      <c r="BO1010" s="33"/>
    </row>
    <row r="1011" spans="1:67">
      <c r="A1011" s="316" t="s">
        <v>27</v>
      </c>
      <c r="B1011" t="s">
        <v>401</v>
      </c>
      <c r="C1011" t="s">
        <v>910</v>
      </c>
      <c r="D1011" t="s">
        <v>314</v>
      </c>
      <c r="E1011" s="316" t="s">
        <v>411</v>
      </c>
      <c r="F1011" s="316" t="s">
        <v>405</v>
      </c>
      <c r="G1011" s="316" t="s">
        <v>426</v>
      </c>
      <c r="H1011" s="316" t="s">
        <v>401</v>
      </c>
      <c r="I1011" s="316" t="s">
        <v>341</v>
      </c>
      <c r="J1011" s="316" t="s">
        <v>301</v>
      </c>
      <c r="K1011" s="36">
        <v>2</v>
      </c>
      <c r="L1011" s="317">
        <v>2.8990000486373901E-2</v>
      </c>
      <c r="M1011" s="317">
        <v>2.9410000890493389E-2</v>
      </c>
      <c r="N1011" s="36">
        <v>37</v>
      </c>
      <c r="O1011" s="317">
        <v>8.4669999778270721E-2</v>
      </c>
      <c r="P1011" s="317">
        <v>8.6049996316432953E-2</v>
      </c>
      <c r="Q1011" s="36">
        <v>37</v>
      </c>
      <c r="R1011" s="317">
        <v>8.4669999778270721E-2</v>
      </c>
      <c r="S1011" s="317">
        <v>8.6049996316432953E-2</v>
      </c>
      <c r="T1011" t="s">
        <v>401</v>
      </c>
      <c r="BA1011" s="395">
        <v>1</v>
      </c>
      <c r="BB1011" s="396" t="s">
        <v>861</v>
      </c>
      <c r="BC1011" t="str">
        <f t="shared" si="126"/>
        <v>7A5</v>
      </c>
      <c r="BD1011" t="str">
        <f t="shared" si="127"/>
        <v>NAoMe_initial_ch_score_2cap</v>
      </c>
      <c r="BE1011" s="397" t="s">
        <v>862</v>
      </c>
      <c r="BF1011" t="str">
        <f t="shared" si="128"/>
        <v>2+</v>
      </c>
      <c r="BG1011">
        <f t="shared" si="129"/>
        <v>2</v>
      </c>
      <c r="BH1011" s="398">
        <f t="shared" si="130"/>
        <v>2.8990000486373901E-2</v>
      </c>
      <c r="BO1011" s="33"/>
    </row>
    <row r="1012" spans="1:67">
      <c r="A1012" s="316" t="s">
        <v>27</v>
      </c>
      <c r="B1012" t="s">
        <v>401</v>
      </c>
      <c r="C1012" t="s">
        <v>910</v>
      </c>
      <c r="D1012" t="s">
        <v>314</v>
      </c>
      <c r="E1012" s="316" t="s">
        <v>411</v>
      </c>
      <c r="F1012" s="316" t="s">
        <v>405</v>
      </c>
      <c r="G1012" s="316" t="s">
        <v>426</v>
      </c>
      <c r="H1012" s="316" t="s">
        <v>401</v>
      </c>
      <c r="I1012" s="316" t="s">
        <v>341</v>
      </c>
      <c r="J1012" s="316" t="s">
        <v>260</v>
      </c>
      <c r="K1012" s="36">
        <v>1</v>
      </c>
      <c r="L1012" s="317">
        <v>1.448999997228384E-2</v>
      </c>
      <c r="M1012" s="317"/>
      <c r="N1012" s="36">
        <v>7</v>
      </c>
      <c r="O1012" s="317">
        <v>1.601999998092651E-2</v>
      </c>
      <c r="P1012" s="317"/>
      <c r="Q1012" s="36">
        <v>7</v>
      </c>
      <c r="R1012" s="317">
        <v>1.601999998092651E-2</v>
      </c>
      <c r="S1012" s="317"/>
      <c r="T1012" t="s">
        <v>401</v>
      </c>
      <c r="BA1012" s="395">
        <v>1</v>
      </c>
      <c r="BB1012" s="396" t="s">
        <v>861</v>
      </c>
      <c r="BC1012" t="str">
        <f t="shared" si="126"/>
        <v>7A5</v>
      </c>
      <c r="BD1012" t="str">
        <f t="shared" si="127"/>
        <v>NAoMe_initial_ch_score_2cap</v>
      </c>
      <c r="BE1012" s="397" t="s">
        <v>862</v>
      </c>
      <c r="BF1012" t="str">
        <f t="shared" si="128"/>
        <v>Unknown</v>
      </c>
      <c r="BG1012">
        <f t="shared" si="129"/>
        <v>1</v>
      </c>
      <c r="BH1012" s="398">
        <f t="shared" si="130"/>
        <v>1.448999997228384E-2</v>
      </c>
      <c r="BO1012" s="33"/>
    </row>
    <row r="1013" spans="1:67">
      <c r="A1013" s="316" t="s">
        <v>27</v>
      </c>
      <c r="B1013" t="s">
        <v>401</v>
      </c>
      <c r="C1013" t="s">
        <v>910</v>
      </c>
      <c r="D1013" t="s">
        <v>314</v>
      </c>
      <c r="E1013" s="316" t="s">
        <v>411</v>
      </c>
      <c r="F1013" s="316" t="s">
        <v>405</v>
      </c>
      <c r="G1013" s="316" t="s">
        <v>426</v>
      </c>
      <c r="H1013" s="316" t="s">
        <v>401</v>
      </c>
      <c r="I1013" s="316" t="s">
        <v>309</v>
      </c>
      <c r="J1013" s="316" t="s">
        <v>289</v>
      </c>
      <c r="K1013" s="36">
        <v>21</v>
      </c>
      <c r="L1013" s="317">
        <v>0.30434998869895941</v>
      </c>
      <c r="M1013" s="317"/>
      <c r="N1013" s="36">
        <v>144</v>
      </c>
      <c r="O1013" s="317">
        <v>0.32951998710632319</v>
      </c>
      <c r="P1013" s="317"/>
      <c r="Q1013" s="36">
        <v>144</v>
      </c>
      <c r="R1013" s="317">
        <v>0.32951998710632319</v>
      </c>
      <c r="S1013" s="317"/>
      <c r="T1013" t="s">
        <v>401</v>
      </c>
      <c r="BA1013" s="395">
        <v>1</v>
      </c>
      <c r="BB1013" s="396" t="s">
        <v>861</v>
      </c>
      <c r="BC1013" t="str">
        <f t="shared" si="126"/>
        <v>7A5</v>
      </c>
      <c r="BD1013" t="str">
        <f t="shared" si="127"/>
        <v>NAoMe_initial_diagnosis_year</v>
      </c>
      <c r="BE1013" s="397" t="s">
        <v>862</v>
      </c>
      <c r="BF1013" t="str">
        <f t="shared" si="128"/>
        <v>2021</v>
      </c>
      <c r="BG1013">
        <f t="shared" si="129"/>
        <v>21</v>
      </c>
      <c r="BH1013" s="398">
        <f t="shared" si="130"/>
        <v>0.30434998869895941</v>
      </c>
      <c r="BO1013" s="33"/>
    </row>
    <row r="1014" spans="1:67">
      <c r="A1014" s="316" t="s">
        <v>27</v>
      </c>
      <c r="B1014" t="s">
        <v>401</v>
      </c>
      <c r="C1014" t="s">
        <v>910</v>
      </c>
      <c r="D1014" t="s">
        <v>314</v>
      </c>
      <c r="E1014" s="316" t="s">
        <v>411</v>
      </c>
      <c r="F1014" s="316" t="s">
        <v>405</v>
      </c>
      <c r="G1014" s="316" t="s">
        <v>426</v>
      </c>
      <c r="H1014" s="316" t="s">
        <v>401</v>
      </c>
      <c r="I1014" s="316" t="s">
        <v>309</v>
      </c>
      <c r="J1014" s="316" t="s">
        <v>816</v>
      </c>
      <c r="K1014" s="36">
        <v>36</v>
      </c>
      <c r="L1014" s="317">
        <v>0.52174001932144165</v>
      </c>
      <c r="M1014" s="317"/>
      <c r="N1014" s="36">
        <v>153</v>
      </c>
      <c r="O1014" s="317">
        <v>0.35010999441146851</v>
      </c>
      <c r="P1014" s="317"/>
      <c r="Q1014" s="36">
        <v>153</v>
      </c>
      <c r="R1014" s="317">
        <v>0.35010999441146851</v>
      </c>
      <c r="S1014" s="317"/>
      <c r="T1014" t="s">
        <v>401</v>
      </c>
      <c r="BA1014" s="395">
        <v>1</v>
      </c>
      <c r="BB1014" s="396" t="s">
        <v>861</v>
      </c>
      <c r="BC1014" t="str">
        <f t="shared" si="126"/>
        <v>7A5</v>
      </c>
      <c r="BD1014" t="str">
        <f t="shared" si="127"/>
        <v>NAoMe_initial_diagnosis_year</v>
      </c>
      <c r="BE1014" s="397" t="s">
        <v>862</v>
      </c>
      <c r="BF1014" t="str">
        <f t="shared" si="128"/>
        <v>2022</v>
      </c>
      <c r="BG1014">
        <f t="shared" si="129"/>
        <v>36</v>
      </c>
      <c r="BH1014" s="398">
        <f t="shared" si="130"/>
        <v>0.52174001932144165</v>
      </c>
      <c r="BO1014" s="33"/>
    </row>
    <row r="1015" spans="1:67">
      <c r="A1015" s="316" t="s">
        <v>27</v>
      </c>
      <c r="B1015" t="s">
        <v>401</v>
      </c>
      <c r="C1015" t="s">
        <v>910</v>
      </c>
      <c r="D1015" t="s">
        <v>314</v>
      </c>
      <c r="E1015" s="316" t="s">
        <v>411</v>
      </c>
      <c r="F1015" s="316" t="s">
        <v>405</v>
      </c>
      <c r="G1015" s="316" t="s">
        <v>426</v>
      </c>
      <c r="H1015" s="316" t="s">
        <v>401</v>
      </c>
      <c r="I1015" s="316" t="s">
        <v>309</v>
      </c>
      <c r="J1015" s="316" t="s">
        <v>946</v>
      </c>
      <c r="K1015" s="36">
        <v>12</v>
      </c>
      <c r="L1015" s="317">
        <v>0.17391000688076019</v>
      </c>
      <c r="M1015" s="317"/>
      <c r="N1015" s="36">
        <v>140</v>
      </c>
      <c r="O1015" s="317">
        <v>0.32036998867988592</v>
      </c>
      <c r="P1015" s="317"/>
      <c r="Q1015" s="36">
        <v>140</v>
      </c>
      <c r="R1015" s="317">
        <v>0.32036998867988592</v>
      </c>
      <c r="S1015" s="317"/>
      <c r="T1015" t="s">
        <v>401</v>
      </c>
      <c r="BA1015" s="395">
        <v>1</v>
      </c>
      <c r="BB1015" s="396" t="s">
        <v>861</v>
      </c>
      <c r="BC1015" t="str">
        <f t="shared" si="126"/>
        <v>7A5</v>
      </c>
      <c r="BD1015" t="str">
        <f t="shared" si="127"/>
        <v>NAoMe_initial_diagnosis_year</v>
      </c>
      <c r="BE1015" s="397" t="s">
        <v>862</v>
      </c>
      <c r="BF1015" t="str">
        <f t="shared" si="128"/>
        <v>2023</v>
      </c>
      <c r="BG1015">
        <f t="shared" si="129"/>
        <v>12</v>
      </c>
      <c r="BH1015" s="398">
        <f t="shared" si="130"/>
        <v>0.17391000688076019</v>
      </c>
      <c r="BO1015" s="33"/>
    </row>
    <row r="1016" spans="1:67">
      <c r="A1016" s="316" t="s">
        <v>27</v>
      </c>
      <c r="B1016" t="s">
        <v>401</v>
      </c>
      <c r="C1016" t="s">
        <v>910</v>
      </c>
      <c r="D1016" t="s">
        <v>314</v>
      </c>
      <c r="E1016" s="316" t="s">
        <v>411</v>
      </c>
      <c r="F1016" s="316" t="s">
        <v>405</v>
      </c>
      <c r="G1016" s="316" t="s">
        <v>426</v>
      </c>
      <c r="H1016" s="316" t="s">
        <v>401</v>
      </c>
      <c r="I1016" s="316" t="s">
        <v>331</v>
      </c>
      <c r="J1016" s="316" t="s">
        <v>332</v>
      </c>
      <c r="K1016" s="36">
        <v>2</v>
      </c>
      <c r="L1016" s="317">
        <v>2.8990000486373901E-2</v>
      </c>
      <c r="M1016" s="317">
        <v>3.0300000682473179E-2</v>
      </c>
      <c r="N1016" s="36">
        <v>32</v>
      </c>
      <c r="O1016" s="317">
        <v>7.3229998350143433E-2</v>
      </c>
      <c r="P1016" s="317">
        <v>9.8459996283054352E-2</v>
      </c>
      <c r="Q1016" s="36">
        <v>32</v>
      </c>
      <c r="R1016" s="317">
        <v>7.3229998350143433E-2</v>
      </c>
      <c r="S1016" s="317">
        <v>9.8459996283054352E-2</v>
      </c>
      <c r="T1016" t="s">
        <v>401</v>
      </c>
      <c r="BA1016" s="395">
        <v>1</v>
      </c>
      <c r="BB1016" s="396" t="s">
        <v>861</v>
      </c>
      <c r="BC1016" t="str">
        <f t="shared" si="126"/>
        <v>7A5</v>
      </c>
      <c r="BD1016" t="str">
        <f t="shared" si="127"/>
        <v>NAoMe_initial_disease_group</v>
      </c>
      <c r="BE1016" s="397" t="s">
        <v>862</v>
      </c>
      <c r="BF1016" t="str">
        <f t="shared" si="128"/>
        <v>Advanced M0</v>
      </c>
      <c r="BG1016">
        <f t="shared" si="129"/>
        <v>2</v>
      </c>
      <c r="BH1016" s="398">
        <f t="shared" si="130"/>
        <v>2.8990000486373901E-2</v>
      </c>
      <c r="BO1016" s="33"/>
    </row>
    <row r="1017" spans="1:67">
      <c r="A1017" s="316" t="s">
        <v>27</v>
      </c>
      <c r="B1017" t="s">
        <v>401</v>
      </c>
      <c r="C1017" t="s">
        <v>910</v>
      </c>
      <c r="D1017" t="s">
        <v>314</v>
      </c>
      <c r="E1017" s="316" t="s">
        <v>411</v>
      </c>
      <c r="F1017" s="316" t="s">
        <v>405</v>
      </c>
      <c r="G1017" s="316" t="s">
        <v>426</v>
      </c>
      <c r="H1017" s="316" t="s">
        <v>401</v>
      </c>
      <c r="I1017" s="316" t="s">
        <v>331</v>
      </c>
      <c r="J1017" s="316" t="s">
        <v>333</v>
      </c>
      <c r="K1017" s="36">
        <v>39</v>
      </c>
      <c r="L1017" s="317">
        <v>0.56521999835968018</v>
      </c>
      <c r="M1017" s="317">
        <v>0.59091001749038696</v>
      </c>
      <c r="N1017" s="36">
        <v>178</v>
      </c>
      <c r="O1017" s="317">
        <v>0.40731999278068542</v>
      </c>
      <c r="P1017" s="317">
        <v>0.54768997430801392</v>
      </c>
      <c r="Q1017" s="36">
        <v>178</v>
      </c>
      <c r="R1017" s="317">
        <v>0.40731999278068542</v>
      </c>
      <c r="S1017" s="317">
        <v>0.54768997430801392</v>
      </c>
      <c r="T1017" t="s">
        <v>401</v>
      </c>
      <c r="BA1017" s="395">
        <v>1</v>
      </c>
      <c r="BB1017" s="396" t="s">
        <v>861</v>
      </c>
      <c r="BC1017" t="str">
        <f t="shared" si="126"/>
        <v>7A5</v>
      </c>
      <c r="BD1017" t="str">
        <f t="shared" si="127"/>
        <v>NAoMe_initial_disease_group</v>
      </c>
      <c r="BE1017" s="397" t="s">
        <v>862</v>
      </c>
      <c r="BF1017" t="str">
        <f t="shared" si="128"/>
        <v>Advanced M1</v>
      </c>
      <c r="BG1017">
        <f t="shared" si="129"/>
        <v>39</v>
      </c>
      <c r="BH1017" s="398">
        <f t="shared" si="130"/>
        <v>0.56521999835968018</v>
      </c>
      <c r="BO1017" s="33"/>
    </row>
    <row r="1018" spans="1:67">
      <c r="A1018" s="316" t="s">
        <v>27</v>
      </c>
      <c r="B1018" t="s">
        <v>401</v>
      </c>
      <c r="C1018" t="s">
        <v>910</v>
      </c>
      <c r="D1018" t="s">
        <v>314</v>
      </c>
      <c r="E1018" s="316" t="s">
        <v>411</v>
      </c>
      <c r="F1018" s="316" t="s">
        <v>405</v>
      </c>
      <c r="G1018" s="316" t="s">
        <v>426</v>
      </c>
      <c r="H1018" s="316" t="s">
        <v>401</v>
      </c>
      <c r="I1018" s="316" t="s">
        <v>331</v>
      </c>
      <c r="J1018" s="316" t="s">
        <v>334</v>
      </c>
      <c r="K1018" s="36">
        <v>2</v>
      </c>
      <c r="L1018" s="317">
        <v>2.8990000486373901E-2</v>
      </c>
      <c r="M1018" s="317">
        <v>3.0300000682473179E-2</v>
      </c>
      <c r="N1018" s="36">
        <v>6</v>
      </c>
      <c r="O1018" s="317">
        <v>1.372999977320433E-2</v>
      </c>
      <c r="P1018" s="317">
        <v>1.8459999933838841E-2</v>
      </c>
      <c r="Q1018" s="36">
        <v>6</v>
      </c>
      <c r="R1018" s="317">
        <v>1.372999977320433E-2</v>
      </c>
      <c r="S1018" s="317">
        <v>1.8459999933838841E-2</v>
      </c>
      <c r="T1018" t="s">
        <v>401</v>
      </c>
      <c r="BA1018" s="395">
        <v>1</v>
      </c>
      <c r="BB1018" s="396" t="s">
        <v>861</v>
      </c>
      <c r="BC1018" t="str">
        <f t="shared" si="126"/>
        <v>7A5</v>
      </c>
      <c r="BD1018" t="str">
        <f t="shared" si="127"/>
        <v>NAoMe_initial_disease_group</v>
      </c>
      <c r="BE1018" s="397" t="s">
        <v>862</v>
      </c>
      <c r="BF1018" t="str">
        <f t="shared" si="128"/>
        <v>DCIS</v>
      </c>
      <c r="BG1018">
        <f t="shared" si="129"/>
        <v>2</v>
      </c>
      <c r="BH1018" s="398">
        <f t="shared" si="130"/>
        <v>2.8990000486373901E-2</v>
      </c>
      <c r="BO1018" s="33"/>
    </row>
    <row r="1019" spans="1:67">
      <c r="A1019" s="316" t="s">
        <v>27</v>
      </c>
      <c r="B1019" t="s">
        <v>401</v>
      </c>
      <c r="C1019" t="s">
        <v>910</v>
      </c>
      <c r="D1019" t="s">
        <v>314</v>
      </c>
      <c r="E1019" s="316" t="s">
        <v>411</v>
      </c>
      <c r="F1019" s="316" t="s">
        <v>405</v>
      </c>
      <c r="G1019" s="316" t="s">
        <v>426</v>
      </c>
      <c r="H1019" s="316" t="s">
        <v>401</v>
      </c>
      <c r="I1019" s="316" t="s">
        <v>331</v>
      </c>
      <c r="J1019" s="316" t="s">
        <v>335</v>
      </c>
      <c r="K1019" s="36">
        <v>23</v>
      </c>
      <c r="L1019" s="317">
        <v>0.33333000540733337</v>
      </c>
      <c r="M1019" s="317">
        <v>0.3484799861907959</v>
      </c>
      <c r="N1019" s="36">
        <v>109</v>
      </c>
      <c r="O1019" s="317">
        <v>0.24943000078201291</v>
      </c>
      <c r="P1019" s="317">
        <v>0.33537998795509338</v>
      </c>
      <c r="Q1019" s="36">
        <v>109</v>
      </c>
      <c r="R1019" s="317">
        <v>0.24943000078201291</v>
      </c>
      <c r="S1019" s="317">
        <v>0.33537998795509338</v>
      </c>
      <c r="T1019" t="s">
        <v>401</v>
      </c>
      <c r="BA1019" s="395">
        <v>1</v>
      </c>
      <c r="BB1019" s="396" t="s">
        <v>861</v>
      </c>
      <c r="BC1019" t="str">
        <f t="shared" si="126"/>
        <v>7A5</v>
      </c>
      <c r="BD1019" t="str">
        <f t="shared" si="127"/>
        <v>NAoMe_initial_disease_group</v>
      </c>
      <c r="BE1019" s="397" t="s">
        <v>862</v>
      </c>
      <c r="BF1019" t="str">
        <f t="shared" si="128"/>
        <v>Early invasive</v>
      </c>
      <c r="BG1019">
        <f t="shared" si="129"/>
        <v>23</v>
      </c>
      <c r="BH1019" s="398">
        <f t="shared" si="130"/>
        <v>0.33333000540733337</v>
      </c>
      <c r="BO1019" s="33"/>
    </row>
    <row r="1020" spans="1:67">
      <c r="A1020" s="316" t="s">
        <v>27</v>
      </c>
      <c r="B1020" t="s">
        <v>401</v>
      </c>
      <c r="C1020" t="s">
        <v>910</v>
      </c>
      <c r="D1020" t="s">
        <v>314</v>
      </c>
      <c r="E1020" s="316" t="s">
        <v>411</v>
      </c>
      <c r="F1020" s="316" t="s">
        <v>405</v>
      </c>
      <c r="G1020" s="316" t="s">
        <v>426</v>
      </c>
      <c r="H1020" s="316" t="s">
        <v>401</v>
      </c>
      <c r="I1020" s="316" t="s">
        <v>331</v>
      </c>
      <c r="J1020" s="316" t="s">
        <v>337</v>
      </c>
      <c r="K1020" s="36">
        <v>3</v>
      </c>
      <c r="L1020" s="317">
        <v>4.3480001389980323E-2</v>
      </c>
      <c r="M1020" s="317"/>
      <c r="N1020" s="36">
        <v>112</v>
      </c>
      <c r="O1020" s="317">
        <v>0.25628998875617981</v>
      </c>
      <c r="P1020" s="317"/>
      <c r="Q1020" s="36">
        <v>112</v>
      </c>
      <c r="R1020" s="317">
        <v>0.25628998875617981</v>
      </c>
      <c r="S1020" s="317"/>
      <c r="T1020" t="s">
        <v>401</v>
      </c>
      <c r="BA1020" s="395">
        <v>1</v>
      </c>
      <c r="BB1020" s="396" t="s">
        <v>861</v>
      </c>
      <c r="BC1020" t="str">
        <f t="shared" si="126"/>
        <v>7A5</v>
      </c>
      <c r="BD1020" t="str">
        <f t="shared" si="127"/>
        <v>NAoMe_initial_disease_group</v>
      </c>
      <c r="BE1020" s="397" t="s">
        <v>862</v>
      </c>
      <c r="BF1020" t="str">
        <f t="shared" si="128"/>
        <v>Unknown stage</v>
      </c>
      <c r="BG1020">
        <f t="shared" si="129"/>
        <v>3</v>
      </c>
      <c r="BH1020" s="398">
        <f t="shared" si="130"/>
        <v>4.3480001389980323E-2</v>
      </c>
      <c r="BO1020" s="33"/>
    </row>
    <row r="1021" spans="1:67">
      <c r="A1021" s="316" t="s">
        <v>27</v>
      </c>
      <c r="B1021" t="s">
        <v>401</v>
      </c>
      <c r="C1021" t="s">
        <v>910</v>
      </c>
      <c r="D1021" t="s">
        <v>314</v>
      </c>
      <c r="E1021" s="316" t="s">
        <v>411</v>
      </c>
      <c r="F1021" s="316" t="s">
        <v>405</v>
      </c>
      <c r="G1021" s="316" t="s">
        <v>426</v>
      </c>
      <c r="H1021" s="316" t="s">
        <v>401</v>
      </c>
      <c r="I1021" s="316" t="s">
        <v>656</v>
      </c>
      <c r="J1021" s="316" t="s">
        <v>286</v>
      </c>
      <c r="K1021" s="36">
        <v>0</v>
      </c>
      <c r="L1021" s="317">
        <v>0</v>
      </c>
      <c r="M1021" s="317"/>
      <c r="N1021" s="36">
        <v>0</v>
      </c>
      <c r="O1021" s="317">
        <v>0</v>
      </c>
      <c r="P1021" s="317"/>
      <c r="Q1021" s="36">
        <v>0</v>
      </c>
      <c r="R1021" s="317">
        <v>0</v>
      </c>
      <c r="S1021" s="317"/>
      <c r="T1021" t="s">
        <v>401</v>
      </c>
      <c r="BA1021" s="395">
        <v>1</v>
      </c>
      <c r="BB1021" s="396" t="s">
        <v>861</v>
      </c>
      <c r="BC1021" t="str">
        <f t="shared" si="126"/>
        <v>7A5</v>
      </c>
      <c r="BD1021" t="str">
        <f t="shared" si="127"/>
        <v>NAoMe_initial_ethnicity_grp</v>
      </c>
      <c r="BE1021" s="397" t="s">
        <v>862</v>
      </c>
      <c r="BF1021" t="str">
        <f t="shared" si="128"/>
        <v>Asian or Asian British</v>
      </c>
      <c r="BG1021">
        <f t="shared" si="129"/>
        <v>0</v>
      </c>
      <c r="BH1021" s="398">
        <f t="shared" si="130"/>
        <v>0</v>
      </c>
      <c r="BO1021" s="33"/>
    </row>
    <row r="1022" spans="1:67">
      <c r="A1022" s="316" t="s">
        <v>27</v>
      </c>
      <c r="B1022" t="s">
        <v>401</v>
      </c>
      <c r="C1022" t="s">
        <v>910</v>
      </c>
      <c r="D1022" t="s">
        <v>314</v>
      </c>
      <c r="E1022" s="316" t="s">
        <v>411</v>
      </c>
      <c r="F1022" s="316" t="s">
        <v>405</v>
      </c>
      <c r="G1022" s="316" t="s">
        <v>426</v>
      </c>
      <c r="H1022" s="316" t="s">
        <v>401</v>
      </c>
      <c r="I1022" s="316" t="s">
        <v>656</v>
      </c>
      <c r="J1022" s="316" t="s">
        <v>287</v>
      </c>
      <c r="K1022" s="36">
        <v>0</v>
      </c>
      <c r="L1022" s="317">
        <v>0</v>
      </c>
      <c r="M1022" s="317"/>
      <c r="N1022" s="36">
        <v>0</v>
      </c>
      <c r="O1022" s="317">
        <v>0</v>
      </c>
      <c r="P1022" s="317"/>
      <c r="Q1022" s="36">
        <v>0</v>
      </c>
      <c r="R1022" s="317">
        <v>0</v>
      </c>
      <c r="S1022" s="317"/>
      <c r="T1022" t="s">
        <v>401</v>
      </c>
      <c r="BA1022" s="395">
        <v>1</v>
      </c>
      <c r="BB1022" s="396" t="s">
        <v>861</v>
      </c>
      <c r="BC1022" t="str">
        <f t="shared" si="126"/>
        <v>7A5</v>
      </c>
      <c r="BD1022" t="str">
        <f t="shared" si="127"/>
        <v>NAoMe_initial_ethnicity_grp</v>
      </c>
      <c r="BE1022" s="397" t="s">
        <v>862</v>
      </c>
      <c r="BF1022" t="str">
        <f t="shared" si="128"/>
        <v>Black or Black British</v>
      </c>
      <c r="BG1022">
        <f t="shared" si="129"/>
        <v>0</v>
      </c>
      <c r="BH1022" s="398">
        <f t="shared" si="130"/>
        <v>0</v>
      </c>
      <c r="BO1022" s="33"/>
    </row>
    <row r="1023" spans="1:67">
      <c r="A1023" s="316" t="s">
        <v>27</v>
      </c>
      <c r="B1023" t="s">
        <v>401</v>
      </c>
      <c r="C1023" t="s">
        <v>910</v>
      </c>
      <c r="D1023" t="s">
        <v>314</v>
      </c>
      <c r="E1023" s="316" t="s">
        <v>411</v>
      </c>
      <c r="F1023" s="316" t="s">
        <v>405</v>
      </c>
      <c r="G1023" s="316" t="s">
        <v>426</v>
      </c>
      <c r="H1023" s="316" t="s">
        <v>401</v>
      </c>
      <c r="I1023" s="316" t="s">
        <v>656</v>
      </c>
      <c r="J1023" s="316" t="s">
        <v>259</v>
      </c>
      <c r="K1023" s="36">
        <v>0</v>
      </c>
      <c r="L1023" s="317">
        <v>0</v>
      </c>
      <c r="M1023" s="317"/>
      <c r="N1023" s="36">
        <v>0</v>
      </c>
      <c r="O1023" s="317">
        <v>0</v>
      </c>
      <c r="P1023" s="317"/>
      <c r="Q1023" s="36">
        <v>0</v>
      </c>
      <c r="R1023" s="317">
        <v>0</v>
      </c>
      <c r="S1023" s="317"/>
      <c r="T1023" t="s">
        <v>401</v>
      </c>
      <c r="BA1023" s="395">
        <v>1</v>
      </c>
      <c r="BB1023" s="396" t="s">
        <v>861</v>
      </c>
      <c r="BC1023" t="str">
        <f t="shared" si="126"/>
        <v>7A5</v>
      </c>
      <c r="BD1023" t="str">
        <f t="shared" si="127"/>
        <v>NAoMe_initial_ethnicity_grp</v>
      </c>
      <c r="BE1023" s="397" t="s">
        <v>862</v>
      </c>
      <c r="BF1023" t="str">
        <f t="shared" si="128"/>
        <v>Mixed</v>
      </c>
      <c r="BG1023">
        <f t="shared" si="129"/>
        <v>0</v>
      </c>
      <c r="BH1023" s="398">
        <f t="shared" si="130"/>
        <v>0</v>
      </c>
      <c r="BO1023" s="33"/>
    </row>
    <row r="1024" spans="1:67">
      <c r="A1024" s="316" t="s">
        <v>27</v>
      </c>
      <c r="B1024" t="s">
        <v>401</v>
      </c>
      <c r="C1024" t="s">
        <v>910</v>
      </c>
      <c r="D1024" t="s">
        <v>314</v>
      </c>
      <c r="E1024" s="316" t="s">
        <v>411</v>
      </c>
      <c r="F1024" s="316" t="s">
        <v>405</v>
      </c>
      <c r="G1024" s="316" t="s">
        <v>426</v>
      </c>
      <c r="H1024" s="316" t="s">
        <v>401</v>
      </c>
      <c r="I1024" s="316" t="s">
        <v>656</v>
      </c>
      <c r="J1024" s="316" t="s">
        <v>288</v>
      </c>
      <c r="K1024" s="36">
        <v>0</v>
      </c>
      <c r="L1024" s="317">
        <v>0</v>
      </c>
      <c r="M1024" s="317"/>
      <c r="N1024" s="36">
        <v>0</v>
      </c>
      <c r="O1024" s="317">
        <v>0</v>
      </c>
      <c r="P1024" s="317"/>
      <c r="Q1024" s="36">
        <v>0</v>
      </c>
      <c r="R1024" s="317">
        <v>0</v>
      </c>
      <c r="S1024" s="317"/>
      <c r="T1024" t="s">
        <v>401</v>
      </c>
      <c r="BA1024" s="395">
        <v>1</v>
      </c>
      <c r="BB1024" s="396" t="s">
        <v>861</v>
      </c>
      <c r="BC1024" t="str">
        <f t="shared" si="126"/>
        <v>7A5</v>
      </c>
      <c r="BD1024" t="str">
        <f t="shared" si="127"/>
        <v>NAoMe_initial_ethnicity_grp</v>
      </c>
      <c r="BE1024" s="397" t="s">
        <v>862</v>
      </c>
      <c r="BF1024" t="str">
        <f t="shared" si="128"/>
        <v>Other Ethnic Group</v>
      </c>
      <c r="BG1024">
        <f t="shared" si="129"/>
        <v>0</v>
      </c>
      <c r="BH1024" s="398">
        <f t="shared" si="130"/>
        <v>0</v>
      </c>
      <c r="BO1024" s="33"/>
    </row>
    <row r="1025" spans="1:67">
      <c r="A1025" s="316" t="s">
        <v>27</v>
      </c>
      <c r="B1025" t="s">
        <v>401</v>
      </c>
      <c r="C1025" t="s">
        <v>910</v>
      </c>
      <c r="D1025" t="s">
        <v>314</v>
      </c>
      <c r="E1025" s="316" t="s">
        <v>411</v>
      </c>
      <c r="F1025" s="316" t="s">
        <v>405</v>
      </c>
      <c r="G1025" s="316" t="s">
        <v>426</v>
      </c>
      <c r="H1025" s="316" t="s">
        <v>401</v>
      </c>
      <c r="I1025" s="316" t="s">
        <v>656</v>
      </c>
      <c r="J1025" s="316" t="s">
        <v>260</v>
      </c>
      <c r="K1025" s="36">
        <v>69</v>
      </c>
      <c r="L1025" s="317">
        <v>1</v>
      </c>
      <c r="M1025" s="317"/>
      <c r="N1025" s="36">
        <v>437</v>
      </c>
      <c r="O1025" s="317">
        <v>1</v>
      </c>
      <c r="P1025" s="317"/>
      <c r="Q1025" s="36">
        <v>437</v>
      </c>
      <c r="R1025" s="317">
        <v>1</v>
      </c>
      <c r="S1025" s="317"/>
      <c r="T1025" t="s">
        <v>401</v>
      </c>
      <c r="BA1025" s="395">
        <v>1</v>
      </c>
      <c r="BB1025" s="396" t="s">
        <v>861</v>
      </c>
      <c r="BC1025" t="str">
        <f t="shared" si="126"/>
        <v>7A5</v>
      </c>
      <c r="BD1025" t="str">
        <f t="shared" si="127"/>
        <v>NAoMe_initial_ethnicity_grp</v>
      </c>
      <c r="BE1025" s="397" t="s">
        <v>862</v>
      </c>
      <c r="BF1025" t="str">
        <f t="shared" si="128"/>
        <v>Unknown</v>
      </c>
      <c r="BG1025">
        <f t="shared" si="129"/>
        <v>69</v>
      </c>
      <c r="BH1025" s="398">
        <f t="shared" si="130"/>
        <v>1</v>
      </c>
      <c r="BO1025" s="33"/>
    </row>
    <row r="1026" spans="1:67">
      <c r="A1026" s="316" t="s">
        <v>27</v>
      </c>
      <c r="B1026" t="s">
        <v>401</v>
      </c>
      <c r="C1026" t="s">
        <v>910</v>
      </c>
      <c r="D1026" t="s">
        <v>314</v>
      </c>
      <c r="E1026" s="316" t="s">
        <v>411</v>
      </c>
      <c r="F1026" s="316" t="s">
        <v>405</v>
      </c>
      <c r="G1026" s="316" t="s">
        <v>426</v>
      </c>
      <c r="H1026" s="316" t="s">
        <v>401</v>
      </c>
      <c r="I1026" s="316" t="s">
        <v>656</v>
      </c>
      <c r="J1026" s="316" t="s">
        <v>258</v>
      </c>
      <c r="K1026" s="36">
        <v>0</v>
      </c>
      <c r="L1026" s="317">
        <v>0</v>
      </c>
      <c r="M1026" s="317"/>
      <c r="N1026" s="36">
        <v>0</v>
      </c>
      <c r="O1026" s="317">
        <v>0</v>
      </c>
      <c r="P1026" s="317"/>
      <c r="Q1026" s="36">
        <v>0</v>
      </c>
      <c r="R1026" s="317">
        <v>0</v>
      </c>
      <c r="S1026" s="317"/>
      <c r="T1026" t="s">
        <v>401</v>
      </c>
      <c r="BA1026" s="395">
        <v>1</v>
      </c>
      <c r="BB1026" s="396" t="s">
        <v>861</v>
      </c>
      <c r="BC1026" t="str">
        <f t="shared" si="126"/>
        <v>7A5</v>
      </c>
      <c r="BD1026" t="str">
        <f t="shared" si="127"/>
        <v>NAoMe_initial_ethnicity_grp</v>
      </c>
      <c r="BE1026" s="397" t="s">
        <v>862</v>
      </c>
      <c r="BF1026" t="str">
        <f t="shared" si="128"/>
        <v>White</v>
      </c>
      <c r="BG1026">
        <f t="shared" si="129"/>
        <v>0</v>
      </c>
      <c r="BH1026" s="398">
        <f t="shared" si="130"/>
        <v>0</v>
      </c>
      <c r="BO1026" s="33"/>
    </row>
    <row r="1027" spans="1:67">
      <c r="A1027" s="316" t="s">
        <v>27</v>
      </c>
      <c r="B1027" t="s">
        <v>401</v>
      </c>
      <c r="C1027" t="s">
        <v>910</v>
      </c>
      <c r="D1027" t="s">
        <v>314</v>
      </c>
      <c r="E1027" s="316" t="s">
        <v>411</v>
      </c>
      <c r="F1027" s="316" t="s">
        <v>405</v>
      </c>
      <c r="G1027" s="316" t="s">
        <v>426</v>
      </c>
      <c r="H1027" s="316" t="s">
        <v>401</v>
      </c>
      <c r="I1027" s="316" t="s">
        <v>657</v>
      </c>
      <c r="J1027" s="316" t="s">
        <v>817</v>
      </c>
      <c r="K1027" s="36">
        <v>67</v>
      </c>
      <c r="L1027" s="317">
        <v>0.97101002931594849</v>
      </c>
      <c r="M1027" s="317"/>
      <c r="N1027" s="36">
        <v>414</v>
      </c>
      <c r="O1027" s="317">
        <v>0.94736999273300171</v>
      </c>
      <c r="P1027" s="317"/>
      <c r="Q1027" s="36">
        <v>414</v>
      </c>
      <c r="R1027" s="317">
        <v>0.94736999273300171</v>
      </c>
      <c r="S1027" s="317"/>
      <c r="T1027" t="s">
        <v>401</v>
      </c>
      <c r="BA1027" s="395">
        <v>1</v>
      </c>
      <c r="BB1027" s="396" t="s">
        <v>861</v>
      </c>
      <c r="BC1027" t="str">
        <f t="shared" ref="BC1027:BC1090" si="131">E1027</f>
        <v>7A5</v>
      </c>
      <c r="BD1027" t="str">
        <f t="shared" ref="BD1027:BD1090" si="132">(LEFT(A1027, LEN(A1027)-7))&amp;"_"&amp;I1027</f>
        <v>NAoMe_initial_final_route</v>
      </c>
      <c r="BE1027" s="397" t="s">
        <v>862</v>
      </c>
      <c r="BF1027" t="str">
        <f t="shared" ref="BF1027:BF1090" si="133">J1027</f>
        <v>Not screened</v>
      </c>
      <c r="BG1027">
        <f t="shared" ref="BG1027:BG1090" si="134">K1027</f>
        <v>67</v>
      </c>
      <c r="BH1027" s="398">
        <f t="shared" ref="BH1027:BH1090" si="135">L1027</f>
        <v>0.97101002931594849</v>
      </c>
      <c r="BO1027" s="33"/>
    </row>
    <row r="1028" spans="1:67">
      <c r="A1028" s="316" t="s">
        <v>27</v>
      </c>
      <c r="B1028" t="s">
        <v>401</v>
      </c>
      <c r="C1028" t="s">
        <v>910</v>
      </c>
      <c r="D1028" t="s">
        <v>314</v>
      </c>
      <c r="E1028" s="316" t="s">
        <v>411</v>
      </c>
      <c r="F1028" s="316" t="s">
        <v>405</v>
      </c>
      <c r="G1028" s="316" t="s">
        <v>426</v>
      </c>
      <c r="H1028" s="316" t="s">
        <v>401</v>
      </c>
      <c r="I1028" s="316" t="s">
        <v>657</v>
      </c>
      <c r="J1028" s="316" t="s">
        <v>352</v>
      </c>
      <c r="K1028" s="36">
        <v>2</v>
      </c>
      <c r="L1028" s="317">
        <v>2.8990000486373901E-2</v>
      </c>
      <c r="M1028" s="317"/>
      <c r="N1028" s="36">
        <v>23</v>
      </c>
      <c r="O1028" s="317">
        <v>5.2629999816417687E-2</v>
      </c>
      <c r="P1028" s="317"/>
      <c r="Q1028" s="36">
        <v>23</v>
      </c>
      <c r="R1028" s="317">
        <v>5.2629999816417687E-2</v>
      </c>
      <c r="S1028" s="317"/>
      <c r="T1028" t="s">
        <v>401</v>
      </c>
      <c r="BA1028" s="395">
        <v>1</v>
      </c>
      <c r="BB1028" s="396" t="s">
        <v>861</v>
      </c>
      <c r="BC1028" t="str">
        <f t="shared" si="131"/>
        <v>7A5</v>
      </c>
      <c r="BD1028" t="str">
        <f t="shared" si="132"/>
        <v>NAoMe_initial_final_route</v>
      </c>
      <c r="BE1028" s="397" t="s">
        <v>862</v>
      </c>
      <c r="BF1028" t="str">
        <f t="shared" si="133"/>
        <v>Screening</v>
      </c>
      <c r="BG1028">
        <f t="shared" si="134"/>
        <v>2</v>
      </c>
      <c r="BH1028" s="398">
        <f t="shared" si="135"/>
        <v>2.8990000486373901E-2</v>
      </c>
      <c r="BO1028" s="33"/>
    </row>
    <row r="1029" spans="1:67">
      <c r="A1029" s="316" t="s">
        <v>27</v>
      </c>
      <c r="B1029" t="s">
        <v>401</v>
      </c>
      <c r="C1029" t="s">
        <v>910</v>
      </c>
      <c r="D1029" t="s">
        <v>314</v>
      </c>
      <c r="E1029" s="316" t="s">
        <v>411</v>
      </c>
      <c r="F1029" s="316" t="s">
        <v>405</v>
      </c>
      <c r="G1029" s="316" t="s">
        <v>426</v>
      </c>
      <c r="H1029" s="316" t="s">
        <v>401</v>
      </c>
      <c r="I1029" s="316" t="s">
        <v>303</v>
      </c>
      <c r="J1029" s="316" t="s">
        <v>308</v>
      </c>
      <c r="K1029" s="36">
        <v>3</v>
      </c>
      <c r="L1029" s="317">
        <v>4.3480001389980323E-2</v>
      </c>
      <c r="M1029" s="317"/>
      <c r="N1029" s="36">
        <v>112</v>
      </c>
      <c r="O1029" s="317">
        <v>0.25628998875617981</v>
      </c>
      <c r="P1029" s="317"/>
      <c r="Q1029" s="36">
        <v>112</v>
      </c>
      <c r="R1029" s="317">
        <v>0.25628998875617981</v>
      </c>
      <c r="S1029" s="317"/>
      <c r="T1029" t="s">
        <v>401</v>
      </c>
      <c r="BA1029" s="395">
        <v>1</v>
      </c>
      <c r="BB1029" s="396" t="s">
        <v>861</v>
      </c>
      <c r="BC1029" t="str">
        <f t="shared" si="131"/>
        <v>7A5</v>
      </c>
      <c r="BD1029" t="str">
        <f t="shared" si="132"/>
        <v>NAoMe_initial_final_stage_tum</v>
      </c>
      <c r="BE1029" s="397" t="s">
        <v>862</v>
      </c>
      <c r="BF1029" t="str">
        <f t="shared" si="133"/>
        <v>Not staged/Unstated</v>
      </c>
      <c r="BG1029">
        <f t="shared" si="134"/>
        <v>3</v>
      </c>
      <c r="BH1029" s="398">
        <f t="shared" si="135"/>
        <v>4.3480001389980323E-2</v>
      </c>
      <c r="BO1029" s="33"/>
    </row>
    <row r="1030" spans="1:67">
      <c r="A1030" s="316" t="s">
        <v>27</v>
      </c>
      <c r="B1030" t="s">
        <v>401</v>
      </c>
      <c r="C1030" t="s">
        <v>910</v>
      </c>
      <c r="D1030" t="s">
        <v>314</v>
      </c>
      <c r="E1030" s="316" t="s">
        <v>411</v>
      </c>
      <c r="F1030" s="316" t="s">
        <v>405</v>
      </c>
      <c r="G1030" s="316" t="s">
        <v>426</v>
      </c>
      <c r="H1030" s="316" t="s">
        <v>401</v>
      </c>
      <c r="I1030" s="316" t="s">
        <v>303</v>
      </c>
      <c r="J1030" s="316" t="s">
        <v>304</v>
      </c>
      <c r="K1030" s="36">
        <v>2</v>
      </c>
      <c r="L1030" s="317">
        <v>2.8990000486373901E-2</v>
      </c>
      <c r="M1030" s="317">
        <v>3.0300000682473179E-2</v>
      </c>
      <c r="N1030" s="36">
        <v>6</v>
      </c>
      <c r="O1030" s="317">
        <v>1.372999977320433E-2</v>
      </c>
      <c r="P1030" s="317">
        <v>1.8459999933838841E-2</v>
      </c>
      <c r="Q1030" s="36">
        <v>6</v>
      </c>
      <c r="R1030" s="317">
        <v>1.372999977320433E-2</v>
      </c>
      <c r="S1030" s="317">
        <v>1.8459999933838841E-2</v>
      </c>
      <c r="T1030" t="s">
        <v>401</v>
      </c>
      <c r="BA1030" s="395">
        <v>1</v>
      </c>
      <c r="BB1030" s="396" t="s">
        <v>861</v>
      </c>
      <c r="BC1030" t="str">
        <f t="shared" si="131"/>
        <v>7A5</v>
      </c>
      <c r="BD1030" t="str">
        <f t="shared" si="132"/>
        <v>NAoMe_initial_final_stage_tum</v>
      </c>
      <c r="BE1030" s="397" t="s">
        <v>862</v>
      </c>
      <c r="BF1030" t="str">
        <f t="shared" si="133"/>
        <v>Stage 0</v>
      </c>
      <c r="BG1030">
        <f t="shared" si="134"/>
        <v>2</v>
      </c>
      <c r="BH1030" s="398">
        <f t="shared" si="135"/>
        <v>2.8990000486373901E-2</v>
      </c>
      <c r="BO1030" s="33"/>
    </row>
    <row r="1031" spans="1:67">
      <c r="A1031" s="316" t="s">
        <v>27</v>
      </c>
      <c r="B1031" t="s">
        <v>401</v>
      </c>
      <c r="C1031" t="s">
        <v>910</v>
      </c>
      <c r="D1031" t="s">
        <v>314</v>
      </c>
      <c r="E1031" s="316" t="s">
        <v>411</v>
      </c>
      <c r="F1031" s="316" t="s">
        <v>405</v>
      </c>
      <c r="G1031" s="316" t="s">
        <v>426</v>
      </c>
      <c r="H1031" s="316" t="s">
        <v>401</v>
      </c>
      <c r="I1031" s="316" t="s">
        <v>303</v>
      </c>
      <c r="J1031" s="316" t="s">
        <v>305</v>
      </c>
      <c r="K1031" s="36">
        <v>8</v>
      </c>
      <c r="L1031" s="317">
        <v>0.11593999713659291</v>
      </c>
      <c r="M1031" s="317">
        <v>0.1212100014090538</v>
      </c>
      <c r="N1031" s="36">
        <v>29</v>
      </c>
      <c r="O1031" s="317">
        <v>6.6359996795654297E-2</v>
      </c>
      <c r="P1031" s="317">
        <v>8.9230000972747803E-2</v>
      </c>
      <c r="Q1031" s="36">
        <v>29</v>
      </c>
      <c r="R1031" s="317">
        <v>6.6359996795654297E-2</v>
      </c>
      <c r="S1031" s="317">
        <v>8.9230000972747803E-2</v>
      </c>
      <c r="T1031" t="s">
        <v>401</v>
      </c>
      <c r="BA1031" s="395">
        <v>1</v>
      </c>
      <c r="BB1031" s="396" t="s">
        <v>861</v>
      </c>
      <c r="BC1031" t="str">
        <f t="shared" si="131"/>
        <v>7A5</v>
      </c>
      <c r="BD1031" t="str">
        <f t="shared" si="132"/>
        <v>NAoMe_initial_final_stage_tum</v>
      </c>
      <c r="BE1031" s="397" t="s">
        <v>862</v>
      </c>
      <c r="BF1031" t="str">
        <f t="shared" si="133"/>
        <v>Stage 1</v>
      </c>
      <c r="BG1031">
        <f t="shared" si="134"/>
        <v>8</v>
      </c>
      <c r="BH1031" s="398">
        <f t="shared" si="135"/>
        <v>0.11593999713659291</v>
      </c>
      <c r="BO1031" s="33"/>
    </row>
    <row r="1032" spans="1:67">
      <c r="A1032" s="316" t="s">
        <v>27</v>
      </c>
      <c r="B1032" t="s">
        <v>401</v>
      </c>
      <c r="C1032" t="s">
        <v>910</v>
      </c>
      <c r="D1032" t="s">
        <v>314</v>
      </c>
      <c r="E1032" s="316" t="s">
        <v>411</v>
      </c>
      <c r="F1032" s="316" t="s">
        <v>405</v>
      </c>
      <c r="G1032" s="316" t="s">
        <v>426</v>
      </c>
      <c r="H1032" s="316" t="s">
        <v>401</v>
      </c>
      <c r="I1032" s="316" t="s">
        <v>303</v>
      </c>
      <c r="J1032" s="316" t="s">
        <v>306</v>
      </c>
      <c r="K1032" s="36">
        <v>13</v>
      </c>
      <c r="L1032" s="317">
        <v>0.18840999901294711</v>
      </c>
      <c r="M1032" s="317">
        <v>0.19697000086307531</v>
      </c>
      <c r="N1032" s="36">
        <v>52</v>
      </c>
      <c r="O1032" s="317">
        <v>0.118989996612072</v>
      </c>
      <c r="P1032" s="317">
        <v>0.15999999642372131</v>
      </c>
      <c r="Q1032" s="36">
        <v>52</v>
      </c>
      <c r="R1032" s="317">
        <v>0.118989996612072</v>
      </c>
      <c r="S1032" s="317">
        <v>0.15999999642372131</v>
      </c>
      <c r="T1032" t="s">
        <v>401</v>
      </c>
      <c r="BA1032" s="395">
        <v>1</v>
      </c>
      <c r="BB1032" s="396" t="s">
        <v>861</v>
      </c>
      <c r="BC1032" t="str">
        <f t="shared" si="131"/>
        <v>7A5</v>
      </c>
      <c r="BD1032" t="str">
        <f t="shared" si="132"/>
        <v>NAoMe_initial_final_stage_tum</v>
      </c>
      <c r="BE1032" s="397" t="s">
        <v>862</v>
      </c>
      <c r="BF1032" t="str">
        <f t="shared" si="133"/>
        <v>Stage 2</v>
      </c>
      <c r="BG1032">
        <f t="shared" si="134"/>
        <v>13</v>
      </c>
      <c r="BH1032" s="398">
        <f t="shared" si="135"/>
        <v>0.18840999901294711</v>
      </c>
      <c r="BO1032" s="33"/>
    </row>
    <row r="1033" spans="1:67">
      <c r="A1033" s="316" t="s">
        <v>27</v>
      </c>
      <c r="B1033" t="s">
        <v>401</v>
      </c>
      <c r="C1033" t="s">
        <v>910</v>
      </c>
      <c r="D1033" t="s">
        <v>314</v>
      </c>
      <c r="E1033" s="316" t="s">
        <v>411</v>
      </c>
      <c r="F1033" s="316" t="s">
        <v>405</v>
      </c>
      <c r="G1033" s="316" t="s">
        <v>426</v>
      </c>
      <c r="H1033" s="316" t="s">
        <v>401</v>
      </c>
      <c r="I1033" s="316" t="s">
        <v>303</v>
      </c>
      <c r="J1033" s="316" t="s">
        <v>307</v>
      </c>
      <c r="K1033" s="36">
        <v>5</v>
      </c>
      <c r="L1033" s="317">
        <v>7.2460003197193146E-2</v>
      </c>
      <c r="M1033" s="317">
        <v>7.5759999454021454E-2</v>
      </c>
      <c r="N1033" s="36">
        <v>60</v>
      </c>
      <c r="O1033" s="317">
        <v>0.13729999959468839</v>
      </c>
      <c r="P1033" s="317">
        <v>0.18461999297142029</v>
      </c>
      <c r="Q1033" s="36">
        <v>60</v>
      </c>
      <c r="R1033" s="317">
        <v>0.13729999959468839</v>
      </c>
      <c r="S1033" s="317">
        <v>0.18461999297142029</v>
      </c>
      <c r="T1033" t="s">
        <v>401</v>
      </c>
      <c r="BA1033" s="395">
        <v>1</v>
      </c>
      <c r="BB1033" s="396" t="s">
        <v>861</v>
      </c>
      <c r="BC1033" t="str">
        <f t="shared" si="131"/>
        <v>7A5</v>
      </c>
      <c r="BD1033" t="str">
        <f t="shared" si="132"/>
        <v>NAoMe_initial_final_stage_tum</v>
      </c>
      <c r="BE1033" s="397" t="s">
        <v>862</v>
      </c>
      <c r="BF1033" t="str">
        <f t="shared" si="133"/>
        <v>Stage 3</v>
      </c>
      <c r="BG1033">
        <f t="shared" si="134"/>
        <v>5</v>
      </c>
      <c r="BH1033" s="398">
        <f t="shared" si="135"/>
        <v>7.2460003197193146E-2</v>
      </c>
      <c r="BO1033" s="33"/>
    </row>
    <row r="1034" spans="1:67">
      <c r="A1034" s="316" t="s">
        <v>27</v>
      </c>
      <c r="B1034" t="s">
        <v>401</v>
      </c>
      <c r="C1034" t="s">
        <v>910</v>
      </c>
      <c r="D1034" t="s">
        <v>314</v>
      </c>
      <c r="E1034" s="316" t="s">
        <v>411</v>
      </c>
      <c r="F1034" s="316" t="s">
        <v>405</v>
      </c>
      <c r="G1034" s="316" t="s">
        <v>426</v>
      </c>
      <c r="H1034" s="316" t="s">
        <v>401</v>
      </c>
      <c r="I1034" s="316" t="s">
        <v>303</v>
      </c>
      <c r="J1034" s="316" t="s">
        <v>336</v>
      </c>
      <c r="K1034" s="36">
        <v>38</v>
      </c>
      <c r="L1034" s="317">
        <v>0.5507199764251709</v>
      </c>
      <c r="M1034" s="317">
        <v>0.57576000690460205</v>
      </c>
      <c r="N1034" s="36">
        <v>178</v>
      </c>
      <c r="O1034" s="317">
        <v>0.40731999278068542</v>
      </c>
      <c r="P1034" s="317">
        <v>0.54768997430801392</v>
      </c>
      <c r="Q1034" s="36">
        <v>178</v>
      </c>
      <c r="R1034" s="317">
        <v>0.40731999278068542</v>
      </c>
      <c r="S1034" s="317">
        <v>0.54768997430801392</v>
      </c>
      <c r="T1034" t="s">
        <v>401</v>
      </c>
      <c r="BA1034" s="395">
        <v>1</v>
      </c>
      <c r="BB1034" s="396" t="s">
        <v>861</v>
      </c>
      <c r="BC1034" t="str">
        <f t="shared" si="131"/>
        <v>7A5</v>
      </c>
      <c r="BD1034" t="str">
        <f t="shared" si="132"/>
        <v>NAoMe_initial_final_stage_tum</v>
      </c>
      <c r="BE1034" s="397" t="s">
        <v>862</v>
      </c>
      <c r="BF1034" t="str">
        <f t="shared" si="133"/>
        <v>Stage 4</v>
      </c>
      <c r="BG1034">
        <f t="shared" si="134"/>
        <v>38</v>
      </c>
      <c r="BH1034" s="398">
        <f t="shared" si="135"/>
        <v>0.5507199764251709</v>
      </c>
      <c r="BO1034" s="33"/>
    </row>
    <row r="1035" spans="1:67">
      <c r="A1035" s="316" t="s">
        <v>27</v>
      </c>
      <c r="B1035" t="s">
        <v>401</v>
      </c>
      <c r="C1035" t="s">
        <v>910</v>
      </c>
      <c r="D1035" t="s">
        <v>314</v>
      </c>
      <c r="E1035" s="316" t="s">
        <v>411</v>
      </c>
      <c r="F1035" s="316" t="s">
        <v>405</v>
      </c>
      <c r="G1035" s="316" t="s">
        <v>426</v>
      </c>
      <c r="H1035" s="316" t="s">
        <v>401</v>
      </c>
      <c r="I1035" s="316" t="s">
        <v>342</v>
      </c>
      <c r="J1035" s="316" t="s">
        <v>343</v>
      </c>
      <c r="K1035" s="36">
        <v>3</v>
      </c>
      <c r="L1035" s="317">
        <v>4.3480001389980323E-2</v>
      </c>
      <c r="M1035" s="317"/>
      <c r="N1035" s="36">
        <v>112</v>
      </c>
      <c r="O1035" s="317">
        <v>0.25628998875617981</v>
      </c>
      <c r="P1035" s="317"/>
      <c r="Q1035" s="36">
        <v>112</v>
      </c>
      <c r="R1035" s="317">
        <v>0.25628998875617981</v>
      </c>
      <c r="S1035" s="317"/>
      <c r="T1035" t="s">
        <v>401</v>
      </c>
      <c r="BA1035" s="395">
        <v>1</v>
      </c>
      <c r="BB1035" s="396" t="s">
        <v>861</v>
      </c>
      <c r="BC1035" t="str">
        <f t="shared" si="131"/>
        <v>7A5</v>
      </c>
      <c r="BD1035" t="str">
        <f t="shared" si="132"/>
        <v>NAoMe_initial_final_stage_tum_grp</v>
      </c>
      <c r="BE1035" s="397" t="s">
        <v>862</v>
      </c>
      <c r="BF1035" t="str">
        <f t="shared" si="133"/>
        <v>MBC in HESAPC</v>
      </c>
      <c r="BG1035">
        <f t="shared" si="134"/>
        <v>3</v>
      </c>
      <c r="BH1035" s="398">
        <f t="shared" si="135"/>
        <v>4.3480001389980323E-2</v>
      </c>
      <c r="BO1035" s="33"/>
    </row>
    <row r="1036" spans="1:67">
      <c r="A1036" s="316" t="s">
        <v>27</v>
      </c>
      <c r="B1036" t="s">
        <v>401</v>
      </c>
      <c r="C1036" t="s">
        <v>910</v>
      </c>
      <c r="D1036" t="s">
        <v>314</v>
      </c>
      <c r="E1036" s="316" t="s">
        <v>411</v>
      </c>
      <c r="F1036" s="316" t="s">
        <v>405</v>
      </c>
      <c r="G1036" s="316" t="s">
        <v>426</v>
      </c>
      <c r="H1036" s="316" t="s">
        <v>401</v>
      </c>
      <c r="I1036" s="316" t="s">
        <v>342</v>
      </c>
      <c r="J1036" s="316" t="s">
        <v>344</v>
      </c>
      <c r="K1036" s="36">
        <v>27</v>
      </c>
      <c r="L1036" s="317">
        <v>0.39129999279975891</v>
      </c>
      <c r="M1036" s="317">
        <v>0.40909001231193542</v>
      </c>
      <c r="N1036" s="36">
        <v>147</v>
      </c>
      <c r="O1036" s="317">
        <v>0.3363800048828125</v>
      </c>
      <c r="P1036" s="317">
        <v>0.4523099958896637</v>
      </c>
      <c r="Q1036" s="36">
        <v>147</v>
      </c>
      <c r="R1036" s="317">
        <v>0.3363800048828125</v>
      </c>
      <c r="S1036" s="317">
        <v>0.4523099958896637</v>
      </c>
      <c r="T1036" t="s">
        <v>401</v>
      </c>
      <c r="BA1036" s="395">
        <v>1</v>
      </c>
      <c r="BB1036" s="396" t="s">
        <v>861</v>
      </c>
      <c r="BC1036" t="str">
        <f t="shared" si="131"/>
        <v>7A5</v>
      </c>
      <c r="BD1036" t="str">
        <f t="shared" si="132"/>
        <v>NAoMe_initial_final_stage_tum_grp</v>
      </c>
      <c r="BE1036" s="397" t="s">
        <v>862</v>
      </c>
      <c r="BF1036" t="str">
        <f t="shared" si="133"/>
        <v>Stage 0-3</v>
      </c>
      <c r="BG1036">
        <f t="shared" si="134"/>
        <v>27</v>
      </c>
      <c r="BH1036" s="398">
        <f t="shared" si="135"/>
        <v>0.39129999279975891</v>
      </c>
      <c r="BO1036" s="33"/>
    </row>
    <row r="1037" spans="1:67">
      <c r="A1037" s="316" t="s">
        <v>27</v>
      </c>
      <c r="B1037" t="s">
        <v>401</v>
      </c>
      <c r="C1037" t="s">
        <v>910</v>
      </c>
      <c r="D1037" t="s">
        <v>314</v>
      </c>
      <c r="E1037" s="316" t="s">
        <v>411</v>
      </c>
      <c r="F1037" s="316" t="s">
        <v>405</v>
      </c>
      <c r="G1037" s="316" t="s">
        <v>426</v>
      </c>
      <c r="H1037" s="316" t="s">
        <v>401</v>
      </c>
      <c r="I1037" s="316" t="s">
        <v>342</v>
      </c>
      <c r="J1037" s="316" t="s">
        <v>336</v>
      </c>
      <c r="K1037" s="36">
        <v>39</v>
      </c>
      <c r="L1037" s="317">
        <v>0.56521999835968018</v>
      </c>
      <c r="M1037" s="317">
        <v>0.59091001749038696</v>
      </c>
      <c r="N1037" s="36">
        <v>178</v>
      </c>
      <c r="O1037" s="317">
        <v>0.40731999278068542</v>
      </c>
      <c r="P1037" s="317">
        <v>0.54768997430801392</v>
      </c>
      <c r="Q1037" s="36">
        <v>178</v>
      </c>
      <c r="R1037" s="317">
        <v>0.40731999278068542</v>
      </c>
      <c r="S1037" s="317">
        <v>0.54768997430801392</v>
      </c>
      <c r="T1037" t="s">
        <v>401</v>
      </c>
      <c r="BA1037" s="395">
        <v>1</v>
      </c>
      <c r="BB1037" s="396" t="s">
        <v>861</v>
      </c>
      <c r="BC1037" t="str">
        <f t="shared" si="131"/>
        <v>7A5</v>
      </c>
      <c r="BD1037" t="str">
        <f t="shared" si="132"/>
        <v>NAoMe_initial_final_stage_tum_grp</v>
      </c>
      <c r="BE1037" s="397" t="s">
        <v>862</v>
      </c>
      <c r="BF1037" t="str">
        <f t="shared" si="133"/>
        <v>Stage 4</v>
      </c>
      <c r="BG1037">
        <f t="shared" si="134"/>
        <v>39</v>
      </c>
      <c r="BH1037" s="398">
        <f t="shared" si="135"/>
        <v>0.56521999835968018</v>
      </c>
      <c r="BO1037" s="33"/>
    </row>
    <row r="1038" spans="1:67">
      <c r="A1038" s="316" t="s">
        <v>27</v>
      </c>
      <c r="B1038" t="s">
        <v>401</v>
      </c>
      <c r="C1038" t="s">
        <v>910</v>
      </c>
      <c r="D1038" t="s">
        <v>314</v>
      </c>
      <c r="E1038" s="316" t="s">
        <v>411</v>
      </c>
      <c r="F1038" s="316" t="s">
        <v>405</v>
      </c>
      <c r="G1038" s="316" t="s">
        <v>426</v>
      </c>
      <c r="H1038" s="316" t="s">
        <v>401</v>
      </c>
      <c r="I1038" s="316" t="s">
        <v>658</v>
      </c>
      <c r="J1038" s="316" t="s">
        <v>345</v>
      </c>
      <c r="K1038" s="36">
        <v>69</v>
      </c>
      <c r="L1038" s="317">
        <v>1</v>
      </c>
      <c r="M1038" s="317"/>
      <c r="N1038" s="36">
        <v>437</v>
      </c>
      <c r="O1038" s="317">
        <v>1</v>
      </c>
      <c r="P1038" s="317"/>
      <c r="Q1038" s="36">
        <v>437</v>
      </c>
      <c r="R1038" s="317">
        <v>1</v>
      </c>
      <c r="S1038" s="317"/>
      <c r="T1038" t="s">
        <v>401</v>
      </c>
      <c r="BA1038" s="395">
        <v>1</v>
      </c>
      <c r="BB1038" s="396" t="s">
        <v>861</v>
      </c>
      <c r="BC1038" t="str">
        <f t="shared" si="131"/>
        <v>7A5</v>
      </c>
      <c r="BD1038" t="str">
        <f t="shared" si="132"/>
        <v>NAoMe_initial_final_who_ps</v>
      </c>
      <c r="BE1038" s="397" t="s">
        <v>862</v>
      </c>
      <c r="BF1038" t="str">
        <f t="shared" si="133"/>
        <v>Not recorded</v>
      </c>
      <c r="BG1038">
        <f t="shared" si="134"/>
        <v>69</v>
      </c>
      <c r="BH1038" s="398">
        <f t="shared" si="135"/>
        <v>1</v>
      </c>
      <c r="BO1038" s="33"/>
    </row>
    <row r="1039" spans="1:67">
      <c r="A1039" s="316" t="s">
        <v>27</v>
      </c>
      <c r="B1039" t="s">
        <v>401</v>
      </c>
      <c r="C1039" t="s">
        <v>910</v>
      </c>
      <c r="D1039" t="s">
        <v>314</v>
      </c>
      <c r="E1039" s="316" t="s">
        <v>411</v>
      </c>
      <c r="F1039" s="316" t="s">
        <v>405</v>
      </c>
      <c r="G1039" s="316" t="s">
        <v>426</v>
      </c>
      <c r="H1039" s="316" t="s">
        <v>401</v>
      </c>
      <c r="I1039" s="316" t="s">
        <v>291</v>
      </c>
      <c r="J1039" s="316" t="s">
        <v>313</v>
      </c>
      <c r="K1039" s="36">
        <v>69</v>
      </c>
      <c r="L1039" s="317">
        <v>1</v>
      </c>
      <c r="M1039" s="317"/>
      <c r="N1039" s="36">
        <v>435</v>
      </c>
      <c r="O1039" s="317">
        <v>0.99541997909545898</v>
      </c>
      <c r="P1039" s="317"/>
      <c r="Q1039" s="36">
        <v>435</v>
      </c>
      <c r="R1039" s="317">
        <v>0.99541997909545898</v>
      </c>
      <c r="S1039" s="317"/>
      <c r="T1039" t="s">
        <v>401</v>
      </c>
      <c r="BA1039" s="395">
        <v>1</v>
      </c>
      <c r="BB1039" s="396" t="s">
        <v>861</v>
      </c>
      <c r="BC1039" t="str">
        <f t="shared" si="131"/>
        <v>7A5</v>
      </c>
      <c r="BD1039" t="str">
        <f t="shared" si="132"/>
        <v>NAoMe_initial_gender</v>
      </c>
      <c r="BE1039" s="397" t="s">
        <v>862</v>
      </c>
      <c r="BF1039" t="str">
        <f t="shared" si="133"/>
        <v>Female</v>
      </c>
      <c r="BG1039">
        <f t="shared" si="134"/>
        <v>69</v>
      </c>
      <c r="BH1039" s="398">
        <f t="shared" si="135"/>
        <v>1</v>
      </c>
      <c r="BO1039" s="33"/>
    </row>
    <row r="1040" spans="1:67">
      <c r="A1040" s="316" t="s">
        <v>27</v>
      </c>
      <c r="B1040" t="s">
        <v>401</v>
      </c>
      <c r="C1040" t="s">
        <v>910</v>
      </c>
      <c r="D1040" t="s">
        <v>314</v>
      </c>
      <c r="E1040" s="316" t="s">
        <v>411</v>
      </c>
      <c r="F1040" s="316" t="s">
        <v>405</v>
      </c>
      <c r="G1040" s="316" t="s">
        <v>426</v>
      </c>
      <c r="H1040" s="316" t="s">
        <v>401</v>
      </c>
      <c r="I1040" s="316" t="s">
        <v>291</v>
      </c>
      <c r="J1040" s="316" t="s">
        <v>293</v>
      </c>
      <c r="K1040" s="36">
        <v>0</v>
      </c>
      <c r="L1040" s="317">
        <v>0</v>
      </c>
      <c r="M1040" s="317"/>
      <c r="N1040" s="36">
        <v>2</v>
      </c>
      <c r="O1040" s="317">
        <v>4.5799999497830868E-3</v>
      </c>
      <c r="P1040" s="317"/>
      <c r="Q1040" s="36">
        <v>2</v>
      </c>
      <c r="R1040" s="317">
        <v>4.5799999497830868E-3</v>
      </c>
      <c r="S1040" s="317"/>
      <c r="T1040" t="s">
        <v>401</v>
      </c>
      <c r="BA1040" s="395">
        <v>1</v>
      </c>
      <c r="BB1040" s="396" t="s">
        <v>861</v>
      </c>
      <c r="BC1040" t="str">
        <f t="shared" si="131"/>
        <v>7A5</v>
      </c>
      <c r="BD1040" t="str">
        <f t="shared" si="132"/>
        <v>NAoMe_initial_gender</v>
      </c>
      <c r="BE1040" s="397" t="s">
        <v>862</v>
      </c>
      <c r="BF1040" t="str">
        <f t="shared" si="133"/>
        <v>Male</v>
      </c>
      <c r="BG1040">
        <f t="shared" si="134"/>
        <v>0</v>
      </c>
      <c r="BH1040" s="398">
        <f t="shared" si="135"/>
        <v>0</v>
      </c>
      <c r="BO1040" s="33"/>
    </row>
    <row r="1041" spans="1:67">
      <c r="A1041" s="316" t="s">
        <v>27</v>
      </c>
      <c r="B1041" t="s">
        <v>401</v>
      </c>
      <c r="C1041" t="s">
        <v>910</v>
      </c>
      <c r="D1041" t="s">
        <v>314</v>
      </c>
      <c r="E1041" s="316" t="s">
        <v>411</v>
      </c>
      <c r="F1041" s="316" t="s">
        <v>405</v>
      </c>
      <c r="G1041" s="316" t="s">
        <v>426</v>
      </c>
      <c r="H1041" s="316" t="s">
        <v>401</v>
      </c>
      <c r="I1041" s="316" t="s">
        <v>659</v>
      </c>
      <c r="J1041" s="316" t="s">
        <v>294</v>
      </c>
      <c r="K1041" s="36">
        <v>0</v>
      </c>
      <c r="L1041" s="317">
        <v>0</v>
      </c>
      <c r="M1041" s="317"/>
      <c r="N1041" s="36">
        <v>0</v>
      </c>
      <c r="O1041" s="317">
        <v>0</v>
      </c>
      <c r="P1041" s="317"/>
      <c r="Q1041" s="36">
        <v>0</v>
      </c>
      <c r="R1041" s="317">
        <v>0</v>
      </c>
      <c r="S1041" s="317"/>
      <c r="T1041" t="s">
        <v>401</v>
      </c>
      <c r="BA1041" s="395">
        <v>1</v>
      </c>
      <c r="BB1041" s="396" t="s">
        <v>861</v>
      </c>
      <c r="BC1041" t="str">
        <f t="shared" si="131"/>
        <v>7A5</v>
      </c>
      <c r="BD1041" t="str">
        <f t="shared" si="132"/>
        <v>NAoMe_initial_imd_2019</v>
      </c>
      <c r="BE1041" s="397" t="s">
        <v>862</v>
      </c>
      <c r="BF1041" t="str">
        <f t="shared" si="133"/>
        <v>1 - most deprived</v>
      </c>
      <c r="BG1041">
        <f t="shared" si="134"/>
        <v>0</v>
      </c>
      <c r="BH1041" s="398">
        <f t="shared" si="135"/>
        <v>0</v>
      </c>
      <c r="BO1041" s="33"/>
    </row>
    <row r="1042" spans="1:67">
      <c r="A1042" s="316" t="s">
        <v>27</v>
      </c>
      <c r="B1042" t="s">
        <v>401</v>
      </c>
      <c r="C1042" t="s">
        <v>910</v>
      </c>
      <c r="D1042" t="s">
        <v>314</v>
      </c>
      <c r="E1042" s="316" t="s">
        <v>411</v>
      </c>
      <c r="F1042" s="316" t="s">
        <v>405</v>
      </c>
      <c r="G1042" s="316" t="s">
        <v>426</v>
      </c>
      <c r="H1042" s="316" t="s">
        <v>401</v>
      </c>
      <c r="I1042" s="316" t="s">
        <v>659</v>
      </c>
      <c r="J1042" s="316" t="s">
        <v>15</v>
      </c>
      <c r="K1042" s="36">
        <v>0</v>
      </c>
      <c r="L1042" s="317">
        <v>0</v>
      </c>
      <c r="M1042" s="317"/>
      <c r="N1042" s="36">
        <v>0</v>
      </c>
      <c r="O1042" s="317">
        <v>0</v>
      </c>
      <c r="P1042" s="317"/>
      <c r="Q1042" s="36">
        <v>0</v>
      </c>
      <c r="R1042" s="317">
        <v>0</v>
      </c>
      <c r="S1042" s="317"/>
      <c r="T1042" t="s">
        <v>401</v>
      </c>
      <c r="BA1042" s="395">
        <v>1</v>
      </c>
      <c r="BB1042" s="396" t="s">
        <v>861</v>
      </c>
      <c r="BC1042" t="str">
        <f t="shared" si="131"/>
        <v>7A5</v>
      </c>
      <c r="BD1042" t="str">
        <f t="shared" si="132"/>
        <v>NAoMe_initial_imd_2019</v>
      </c>
      <c r="BE1042" s="397" t="s">
        <v>862</v>
      </c>
      <c r="BF1042" t="str">
        <f t="shared" si="133"/>
        <v>2</v>
      </c>
      <c r="BG1042">
        <f t="shared" si="134"/>
        <v>0</v>
      </c>
      <c r="BH1042" s="398">
        <f t="shared" si="135"/>
        <v>0</v>
      </c>
      <c r="BO1042" s="33"/>
    </row>
    <row r="1043" spans="1:67">
      <c r="A1043" s="316" t="s">
        <v>27</v>
      </c>
      <c r="B1043" t="s">
        <v>401</v>
      </c>
      <c r="C1043" t="s">
        <v>910</v>
      </c>
      <c r="D1043" t="s">
        <v>314</v>
      </c>
      <c r="E1043" s="316" t="s">
        <v>411</v>
      </c>
      <c r="F1043" s="316" t="s">
        <v>405</v>
      </c>
      <c r="G1043" s="316" t="s">
        <v>426</v>
      </c>
      <c r="H1043" s="316" t="s">
        <v>401</v>
      </c>
      <c r="I1043" s="316" t="s">
        <v>659</v>
      </c>
      <c r="J1043" s="316" t="s">
        <v>16</v>
      </c>
      <c r="K1043" s="36">
        <v>0</v>
      </c>
      <c r="L1043" s="317">
        <v>0</v>
      </c>
      <c r="M1043" s="317"/>
      <c r="N1043" s="36">
        <v>0</v>
      </c>
      <c r="O1043" s="317">
        <v>0</v>
      </c>
      <c r="P1043" s="317"/>
      <c r="Q1043" s="36">
        <v>0</v>
      </c>
      <c r="R1043" s="317">
        <v>0</v>
      </c>
      <c r="S1043" s="317"/>
      <c r="T1043" t="s">
        <v>401</v>
      </c>
      <c r="BA1043" s="395">
        <v>1</v>
      </c>
      <c r="BB1043" s="396" t="s">
        <v>861</v>
      </c>
      <c r="BC1043" t="str">
        <f t="shared" si="131"/>
        <v>7A5</v>
      </c>
      <c r="BD1043" t="str">
        <f t="shared" si="132"/>
        <v>NAoMe_initial_imd_2019</v>
      </c>
      <c r="BE1043" s="397" t="s">
        <v>862</v>
      </c>
      <c r="BF1043" t="str">
        <f t="shared" si="133"/>
        <v>3</v>
      </c>
      <c r="BG1043">
        <f t="shared" si="134"/>
        <v>0</v>
      </c>
      <c r="BH1043" s="398">
        <f t="shared" si="135"/>
        <v>0</v>
      </c>
      <c r="BO1043" s="33"/>
    </row>
    <row r="1044" spans="1:67">
      <c r="A1044" s="316" t="s">
        <v>27</v>
      </c>
      <c r="B1044" t="s">
        <v>401</v>
      </c>
      <c r="C1044" t="s">
        <v>910</v>
      </c>
      <c r="D1044" t="s">
        <v>314</v>
      </c>
      <c r="E1044" s="316" t="s">
        <v>411</v>
      </c>
      <c r="F1044" s="316" t="s">
        <v>405</v>
      </c>
      <c r="G1044" s="316" t="s">
        <v>426</v>
      </c>
      <c r="H1044" s="316" t="s">
        <v>401</v>
      </c>
      <c r="I1044" s="316" t="s">
        <v>659</v>
      </c>
      <c r="J1044" s="316" t="s">
        <v>17</v>
      </c>
      <c r="K1044" s="36">
        <v>0</v>
      </c>
      <c r="L1044" s="317">
        <v>0</v>
      </c>
      <c r="M1044" s="317"/>
      <c r="N1044" s="36">
        <v>0</v>
      </c>
      <c r="O1044" s="317">
        <v>0</v>
      </c>
      <c r="P1044" s="317"/>
      <c r="Q1044" s="36">
        <v>0</v>
      </c>
      <c r="R1044" s="317">
        <v>0</v>
      </c>
      <c r="S1044" s="317"/>
      <c r="T1044" t="s">
        <v>401</v>
      </c>
      <c r="BA1044" s="395">
        <v>1</v>
      </c>
      <c r="BB1044" s="396" t="s">
        <v>861</v>
      </c>
      <c r="BC1044" t="str">
        <f t="shared" si="131"/>
        <v>7A5</v>
      </c>
      <c r="BD1044" t="str">
        <f t="shared" si="132"/>
        <v>NAoMe_initial_imd_2019</v>
      </c>
      <c r="BE1044" s="397" t="s">
        <v>862</v>
      </c>
      <c r="BF1044" t="str">
        <f t="shared" si="133"/>
        <v>4</v>
      </c>
      <c r="BG1044">
        <f t="shared" si="134"/>
        <v>0</v>
      </c>
      <c r="BH1044" s="398">
        <f t="shared" si="135"/>
        <v>0</v>
      </c>
      <c r="BO1044" s="33"/>
    </row>
    <row r="1045" spans="1:67">
      <c r="A1045" s="316" t="s">
        <v>27</v>
      </c>
      <c r="B1045" t="s">
        <v>401</v>
      </c>
      <c r="C1045" t="s">
        <v>910</v>
      </c>
      <c r="D1045" t="s">
        <v>314</v>
      </c>
      <c r="E1045" s="316" t="s">
        <v>411</v>
      </c>
      <c r="F1045" s="316" t="s">
        <v>405</v>
      </c>
      <c r="G1045" s="316" t="s">
        <v>426</v>
      </c>
      <c r="H1045" s="316" t="s">
        <v>401</v>
      </c>
      <c r="I1045" s="316" t="s">
        <v>659</v>
      </c>
      <c r="J1045" s="316" t="s">
        <v>295</v>
      </c>
      <c r="K1045" s="36">
        <v>0</v>
      </c>
      <c r="L1045" s="317">
        <v>0</v>
      </c>
      <c r="M1045" s="317"/>
      <c r="N1045" s="36">
        <v>0</v>
      </c>
      <c r="O1045" s="317">
        <v>0</v>
      </c>
      <c r="P1045" s="317"/>
      <c r="Q1045" s="36">
        <v>0</v>
      </c>
      <c r="R1045" s="317">
        <v>0</v>
      </c>
      <c r="S1045" s="317"/>
      <c r="T1045" t="s">
        <v>401</v>
      </c>
      <c r="BA1045" s="395">
        <v>1</v>
      </c>
      <c r="BB1045" s="396" t="s">
        <v>861</v>
      </c>
      <c r="BC1045" t="str">
        <f t="shared" si="131"/>
        <v>7A5</v>
      </c>
      <c r="BD1045" t="str">
        <f t="shared" si="132"/>
        <v>NAoMe_initial_imd_2019</v>
      </c>
      <c r="BE1045" s="397" t="s">
        <v>862</v>
      </c>
      <c r="BF1045" t="str">
        <f t="shared" si="133"/>
        <v>5 - least deprived</v>
      </c>
      <c r="BG1045">
        <f t="shared" si="134"/>
        <v>0</v>
      </c>
      <c r="BH1045" s="398">
        <f t="shared" si="135"/>
        <v>0</v>
      </c>
      <c r="BO1045" s="33"/>
    </row>
    <row r="1046" spans="1:67">
      <c r="A1046" s="316" t="s">
        <v>27</v>
      </c>
      <c r="B1046" t="s">
        <v>401</v>
      </c>
      <c r="C1046" t="s">
        <v>910</v>
      </c>
      <c r="D1046" t="s">
        <v>314</v>
      </c>
      <c r="E1046" s="316" t="s">
        <v>411</v>
      </c>
      <c r="F1046" s="316" t="s">
        <v>405</v>
      </c>
      <c r="G1046" s="316" t="s">
        <v>426</v>
      </c>
      <c r="H1046" s="316" t="s">
        <v>401</v>
      </c>
      <c r="I1046" s="316" t="s">
        <v>659</v>
      </c>
      <c r="J1046" s="316" t="s">
        <v>260</v>
      </c>
      <c r="K1046" s="36">
        <v>69</v>
      </c>
      <c r="L1046" s="317">
        <v>1</v>
      </c>
      <c r="M1046" s="317"/>
      <c r="N1046" s="36">
        <v>437</v>
      </c>
      <c r="O1046" s="317">
        <v>1</v>
      </c>
      <c r="P1046" s="317"/>
      <c r="Q1046" s="36">
        <v>437</v>
      </c>
      <c r="R1046" s="317">
        <v>1</v>
      </c>
      <c r="S1046" s="317"/>
      <c r="T1046" t="s">
        <v>401</v>
      </c>
      <c r="BA1046" s="395">
        <v>1</v>
      </c>
      <c r="BB1046" s="396" t="s">
        <v>861</v>
      </c>
      <c r="BC1046" t="str">
        <f t="shared" si="131"/>
        <v>7A5</v>
      </c>
      <c r="BD1046" t="str">
        <f t="shared" si="132"/>
        <v>NAoMe_initial_imd_2019</v>
      </c>
      <c r="BE1046" s="397" t="s">
        <v>862</v>
      </c>
      <c r="BF1046" t="str">
        <f t="shared" si="133"/>
        <v>Unknown</v>
      </c>
      <c r="BG1046">
        <f t="shared" si="134"/>
        <v>69</v>
      </c>
      <c r="BH1046" s="398">
        <f t="shared" si="135"/>
        <v>1</v>
      </c>
      <c r="BO1046" s="33"/>
    </row>
    <row r="1047" spans="1:67">
      <c r="A1047" s="316" t="s">
        <v>27</v>
      </c>
      <c r="B1047" t="s">
        <v>401</v>
      </c>
      <c r="C1047" t="s">
        <v>910</v>
      </c>
      <c r="D1047" t="s">
        <v>314</v>
      </c>
      <c r="E1047" s="316" t="s">
        <v>411</v>
      </c>
      <c r="F1047" s="316" t="s">
        <v>405</v>
      </c>
      <c r="G1047" s="316" t="s">
        <v>426</v>
      </c>
      <c r="H1047" s="316" t="s">
        <v>401</v>
      </c>
      <c r="I1047" s="316" t="s">
        <v>296</v>
      </c>
      <c r="J1047" s="316" t="s">
        <v>297</v>
      </c>
      <c r="K1047" s="36">
        <v>46</v>
      </c>
      <c r="L1047" s="317">
        <v>0.66667002439498901</v>
      </c>
      <c r="M1047" s="317">
        <v>0.67646998167037964</v>
      </c>
      <c r="N1047" s="36">
        <v>291</v>
      </c>
      <c r="O1047" s="317">
        <v>0.66589999198913574</v>
      </c>
      <c r="P1047" s="317">
        <v>0.67673999071121216</v>
      </c>
      <c r="Q1047" s="36">
        <v>291</v>
      </c>
      <c r="R1047" s="317">
        <v>0.66589999198913574</v>
      </c>
      <c r="S1047" s="317">
        <v>0.67673999071121216</v>
      </c>
      <c r="T1047" t="s">
        <v>401</v>
      </c>
      <c r="BA1047" s="395">
        <v>1</v>
      </c>
      <c r="BB1047" s="396" t="s">
        <v>861</v>
      </c>
      <c r="BC1047" t="str">
        <f t="shared" si="131"/>
        <v>7A5</v>
      </c>
      <c r="BD1047" t="str">
        <f t="shared" si="132"/>
        <v>NAoMe_initial_scarf_731_grp</v>
      </c>
      <c r="BE1047" s="397" t="s">
        <v>862</v>
      </c>
      <c r="BF1047" t="str">
        <f t="shared" si="133"/>
        <v>Fit</v>
      </c>
      <c r="BG1047">
        <f t="shared" si="134"/>
        <v>46</v>
      </c>
      <c r="BH1047" s="398">
        <f t="shared" si="135"/>
        <v>0.66667002439498901</v>
      </c>
      <c r="BO1047" s="33"/>
    </row>
    <row r="1048" spans="1:67">
      <c r="A1048" s="316" t="s">
        <v>27</v>
      </c>
      <c r="B1048" t="s">
        <v>401</v>
      </c>
      <c r="C1048" t="s">
        <v>910</v>
      </c>
      <c r="D1048" t="s">
        <v>314</v>
      </c>
      <c r="E1048" s="316" t="s">
        <v>411</v>
      </c>
      <c r="F1048" s="316" t="s">
        <v>405</v>
      </c>
      <c r="G1048" s="316" t="s">
        <v>426</v>
      </c>
      <c r="H1048" s="316" t="s">
        <v>401</v>
      </c>
      <c r="I1048" s="316" t="s">
        <v>296</v>
      </c>
      <c r="J1048" s="316" t="s">
        <v>298</v>
      </c>
      <c r="K1048" s="36">
        <v>12</v>
      </c>
      <c r="L1048" s="317">
        <v>0.17391000688076019</v>
      </c>
      <c r="M1048" s="317">
        <v>0.1764699965715408</v>
      </c>
      <c r="N1048" s="36">
        <v>60</v>
      </c>
      <c r="O1048" s="317">
        <v>0.13729999959468839</v>
      </c>
      <c r="P1048" s="317">
        <v>0.1395300030708313</v>
      </c>
      <c r="Q1048" s="36">
        <v>60</v>
      </c>
      <c r="R1048" s="317">
        <v>0.13729999959468839</v>
      </c>
      <c r="S1048" s="317">
        <v>0.1395300030708313</v>
      </c>
      <c r="T1048" t="s">
        <v>401</v>
      </c>
      <c r="BA1048" s="395">
        <v>1</v>
      </c>
      <c r="BB1048" s="396" t="s">
        <v>861</v>
      </c>
      <c r="BC1048" t="str">
        <f t="shared" si="131"/>
        <v>7A5</v>
      </c>
      <c r="BD1048" t="str">
        <f t="shared" si="132"/>
        <v>NAoMe_initial_scarf_731_grp</v>
      </c>
      <c r="BE1048" s="397" t="s">
        <v>862</v>
      </c>
      <c r="BF1048" t="str">
        <f t="shared" si="133"/>
        <v>Mild frailty</v>
      </c>
      <c r="BG1048">
        <f t="shared" si="134"/>
        <v>12</v>
      </c>
      <c r="BH1048" s="398">
        <f t="shared" si="135"/>
        <v>0.17391000688076019</v>
      </c>
      <c r="BO1048" s="33"/>
    </row>
    <row r="1049" spans="1:67">
      <c r="A1049" s="316" t="s">
        <v>27</v>
      </c>
      <c r="B1049" t="s">
        <v>401</v>
      </c>
      <c r="C1049" t="s">
        <v>910</v>
      </c>
      <c r="D1049" t="s">
        <v>314</v>
      </c>
      <c r="E1049" s="316" t="s">
        <v>411</v>
      </c>
      <c r="F1049" s="316" t="s">
        <v>405</v>
      </c>
      <c r="G1049" s="316" t="s">
        <v>426</v>
      </c>
      <c r="H1049" s="316" t="s">
        <v>401</v>
      </c>
      <c r="I1049" s="316" t="s">
        <v>296</v>
      </c>
      <c r="J1049" s="316" t="s">
        <v>299</v>
      </c>
      <c r="K1049" s="36">
        <v>8</v>
      </c>
      <c r="L1049" s="317">
        <v>0.11593999713659291</v>
      </c>
      <c r="M1049" s="317">
        <v>0.1176500022411346</v>
      </c>
      <c r="N1049" s="36">
        <v>49</v>
      </c>
      <c r="O1049" s="317">
        <v>0.1121300011873245</v>
      </c>
      <c r="P1049" s="317">
        <v>0.1139499992132187</v>
      </c>
      <c r="Q1049" s="36">
        <v>49</v>
      </c>
      <c r="R1049" s="317">
        <v>0.1121300011873245</v>
      </c>
      <c r="S1049" s="317">
        <v>0.1139499992132187</v>
      </c>
      <c r="T1049" t="s">
        <v>401</v>
      </c>
      <c r="BA1049" s="395">
        <v>1</v>
      </c>
      <c r="BB1049" s="396" t="s">
        <v>861</v>
      </c>
      <c r="BC1049" t="str">
        <f t="shared" si="131"/>
        <v>7A5</v>
      </c>
      <c r="BD1049" t="str">
        <f t="shared" si="132"/>
        <v>NAoMe_initial_scarf_731_grp</v>
      </c>
      <c r="BE1049" s="397" t="s">
        <v>862</v>
      </c>
      <c r="BF1049" t="str">
        <f t="shared" si="133"/>
        <v>Moderate frailty</v>
      </c>
      <c r="BG1049">
        <f t="shared" si="134"/>
        <v>8</v>
      </c>
      <c r="BH1049" s="398">
        <f t="shared" si="135"/>
        <v>0.11593999713659291</v>
      </c>
      <c r="BO1049" s="33"/>
    </row>
    <row r="1050" spans="1:67">
      <c r="A1050" s="316" t="s">
        <v>27</v>
      </c>
      <c r="B1050" t="s">
        <v>401</v>
      </c>
      <c r="C1050" t="s">
        <v>910</v>
      </c>
      <c r="D1050" t="s">
        <v>314</v>
      </c>
      <c r="E1050" s="316" t="s">
        <v>411</v>
      </c>
      <c r="F1050" s="316" t="s">
        <v>405</v>
      </c>
      <c r="G1050" s="316" t="s">
        <v>426</v>
      </c>
      <c r="H1050" s="316" t="s">
        <v>401</v>
      </c>
      <c r="I1050" s="316" t="s">
        <v>296</v>
      </c>
      <c r="J1050" s="316" t="s">
        <v>353</v>
      </c>
      <c r="K1050" s="36">
        <v>1</v>
      </c>
      <c r="L1050" s="317">
        <v>1.448999997228384E-2</v>
      </c>
      <c r="M1050" s="317"/>
      <c r="N1050" s="36">
        <v>7</v>
      </c>
      <c r="O1050" s="317">
        <v>1.601999998092651E-2</v>
      </c>
      <c r="P1050" s="317"/>
      <c r="Q1050" s="36">
        <v>7</v>
      </c>
      <c r="R1050" s="317">
        <v>1.601999998092651E-2</v>
      </c>
      <c r="S1050" s="317"/>
      <c r="T1050" t="s">
        <v>401</v>
      </c>
      <c r="BA1050" s="395">
        <v>1</v>
      </c>
      <c r="BB1050" s="396" t="s">
        <v>861</v>
      </c>
      <c r="BC1050" t="str">
        <f t="shared" si="131"/>
        <v>7A5</v>
      </c>
      <c r="BD1050" t="str">
        <f t="shared" si="132"/>
        <v>NAoMe_initial_scarf_731_grp</v>
      </c>
      <c r="BE1050" s="397" t="s">
        <v>862</v>
      </c>
      <c r="BF1050" t="str">
        <f t="shared" si="133"/>
        <v>Not in HESAPC</v>
      </c>
      <c r="BG1050">
        <f t="shared" si="134"/>
        <v>1</v>
      </c>
      <c r="BH1050" s="398">
        <f t="shared" si="135"/>
        <v>1.448999997228384E-2</v>
      </c>
      <c r="BO1050" s="33"/>
    </row>
    <row r="1051" spans="1:67">
      <c r="A1051" s="316" t="s">
        <v>27</v>
      </c>
      <c r="B1051" t="s">
        <v>401</v>
      </c>
      <c r="C1051" t="s">
        <v>910</v>
      </c>
      <c r="D1051" t="s">
        <v>314</v>
      </c>
      <c r="E1051" s="316" t="s">
        <v>411</v>
      </c>
      <c r="F1051" s="316" t="s">
        <v>405</v>
      </c>
      <c r="G1051" s="316" t="s">
        <v>426</v>
      </c>
      <c r="H1051" s="316" t="s">
        <v>401</v>
      </c>
      <c r="I1051" s="316" t="s">
        <v>296</v>
      </c>
      <c r="J1051" s="316" t="s">
        <v>300</v>
      </c>
      <c r="K1051" s="36">
        <v>2</v>
      </c>
      <c r="L1051" s="317">
        <v>2.8990000486373901E-2</v>
      </c>
      <c r="M1051" s="317">
        <v>2.9410000890493389E-2</v>
      </c>
      <c r="N1051" s="36">
        <v>30</v>
      </c>
      <c r="O1051" s="317">
        <v>6.8649999797344208E-2</v>
      </c>
      <c r="P1051" s="317">
        <v>6.9770000874996185E-2</v>
      </c>
      <c r="Q1051" s="36">
        <v>30</v>
      </c>
      <c r="R1051" s="317">
        <v>6.8649999797344208E-2</v>
      </c>
      <c r="S1051" s="317">
        <v>6.9770000874996185E-2</v>
      </c>
      <c r="T1051" t="s">
        <v>401</v>
      </c>
      <c r="BA1051" s="395">
        <v>1</v>
      </c>
      <c r="BB1051" s="396" t="s">
        <v>861</v>
      </c>
      <c r="BC1051" t="str">
        <f t="shared" si="131"/>
        <v>7A5</v>
      </c>
      <c r="BD1051" t="str">
        <f t="shared" si="132"/>
        <v>NAoMe_initial_scarf_731_grp</v>
      </c>
      <c r="BE1051" s="397" t="s">
        <v>862</v>
      </c>
      <c r="BF1051" t="str">
        <f t="shared" si="133"/>
        <v>Severe frailty</v>
      </c>
      <c r="BG1051">
        <f t="shared" si="134"/>
        <v>2</v>
      </c>
      <c r="BH1051" s="398">
        <f t="shared" si="135"/>
        <v>2.8990000486373901E-2</v>
      </c>
      <c r="BO1051" s="33"/>
    </row>
    <row r="1052" spans="1:67">
      <c r="A1052" s="316" t="s">
        <v>27</v>
      </c>
      <c r="B1052" t="s">
        <v>380</v>
      </c>
      <c r="C1052" t="s">
        <v>910</v>
      </c>
      <c r="D1052" t="s">
        <v>314</v>
      </c>
      <c r="E1052" s="316" t="s">
        <v>61</v>
      </c>
      <c r="F1052" s="316" t="s">
        <v>62</v>
      </c>
      <c r="G1052" s="316" t="s">
        <v>435</v>
      </c>
      <c r="H1052" s="316" t="s">
        <v>328</v>
      </c>
      <c r="I1052" s="316" t="s">
        <v>310</v>
      </c>
      <c r="J1052" s="316" t="s">
        <v>277</v>
      </c>
      <c r="K1052" s="36">
        <v>2</v>
      </c>
      <c r="L1052" s="317">
        <v>3.3330000936985023E-2</v>
      </c>
      <c r="M1052" s="317"/>
      <c r="N1052" s="36">
        <v>2</v>
      </c>
      <c r="O1052" s="317">
        <v>4.3899999000132084E-3</v>
      </c>
      <c r="P1052" s="317"/>
      <c r="Q1052" s="36">
        <v>70</v>
      </c>
      <c r="R1052" s="317">
        <v>7.0199999026954174E-3</v>
      </c>
      <c r="S1052" s="317"/>
      <c r="T1052" t="s">
        <v>380</v>
      </c>
      <c r="BA1052" s="395">
        <v>1</v>
      </c>
      <c r="BB1052" s="396" t="s">
        <v>861</v>
      </c>
      <c r="BC1052" t="str">
        <f t="shared" si="131"/>
        <v>RN7</v>
      </c>
      <c r="BD1052" t="str">
        <f t="shared" si="132"/>
        <v>NAoMe_initial_age_decades_80cap</v>
      </c>
      <c r="BE1052" s="397" t="s">
        <v>862</v>
      </c>
      <c r="BF1052" t="str">
        <f t="shared" si="133"/>
        <v>18-29 yrs</v>
      </c>
      <c r="BG1052">
        <f t="shared" si="134"/>
        <v>2</v>
      </c>
      <c r="BH1052" s="398">
        <f t="shared" si="135"/>
        <v>3.3330000936985023E-2</v>
      </c>
      <c r="BO1052" s="33"/>
    </row>
    <row r="1053" spans="1:67">
      <c r="A1053" s="316" t="s">
        <v>27</v>
      </c>
      <c r="B1053" t="s">
        <v>380</v>
      </c>
      <c r="C1053" t="s">
        <v>910</v>
      </c>
      <c r="D1053" t="s">
        <v>314</v>
      </c>
      <c r="E1053" s="316" t="s">
        <v>61</v>
      </c>
      <c r="F1053" s="316" t="s">
        <v>62</v>
      </c>
      <c r="G1053" s="316" t="s">
        <v>435</v>
      </c>
      <c r="H1053" s="316" t="s">
        <v>328</v>
      </c>
      <c r="I1053" s="316" t="s">
        <v>310</v>
      </c>
      <c r="J1053" s="316" t="s">
        <v>278</v>
      </c>
      <c r="K1053" s="36">
        <v>2</v>
      </c>
      <c r="L1053" s="317">
        <v>3.3330000936985023E-2</v>
      </c>
      <c r="M1053" s="317"/>
      <c r="N1053" s="36">
        <v>19</v>
      </c>
      <c r="O1053" s="317">
        <v>4.1669998317956917E-2</v>
      </c>
      <c r="P1053" s="317"/>
      <c r="Q1053" s="36">
        <v>429</v>
      </c>
      <c r="R1053" s="317">
        <v>4.3019998818635941E-2</v>
      </c>
      <c r="S1053" s="317"/>
      <c r="T1053" t="s">
        <v>380</v>
      </c>
      <c r="BA1053" s="395">
        <v>1</v>
      </c>
      <c r="BB1053" s="396" t="s">
        <v>861</v>
      </c>
      <c r="BC1053" t="str">
        <f t="shared" si="131"/>
        <v>RN7</v>
      </c>
      <c r="BD1053" t="str">
        <f t="shared" si="132"/>
        <v>NAoMe_initial_age_decades_80cap</v>
      </c>
      <c r="BE1053" s="397" t="s">
        <v>862</v>
      </c>
      <c r="BF1053" t="str">
        <f t="shared" si="133"/>
        <v>30-39 yrs</v>
      </c>
      <c r="BG1053">
        <f t="shared" si="134"/>
        <v>2</v>
      </c>
      <c r="BH1053" s="398">
        <f t="shared" si="135"/>
        <v>3.3330000936985023E-2</v>
      </c>
      <c r="BO1053" s="33"/>
    </row>
    <row r="1054" spans="1:67">
      <c r="A1054" s="316" t="s">
        <v>27</v>
      </c>
      <c r="B1054" t="s">
        <v>380</v>
      </c>
      <c r="C1054" t="s">
        <v>910</v>
      </c>
      <c r="D1054" t="s">
        <v>314</v>
      </c>
      <c r="E1054" s="316" t="s">
        <v>61</v>
      </c>
      <c r="F1054" s="316" t="s">
        <v>62</v>
      </c>
      <c r="G1054" s="316" t="s">
        <v>435</v>
      </c>
      <c r="H1054" s="316" t="s">
        <v>328</v>
      </c>
      <c r="I1054" s="316" t="s">
        <v>310</v>
      </c>
      <c r="J1054" s="316" t="s">
        <v>279</v>
      </c>
      <c r="K1054" s="36">
        <v>2</v>
      </c>
      <c r="L1054" s="317">
        <v>3.3330000936985023E-2</v>
      </c>
      <c r="M1054" s="317"/>
      <c r="N1054" s="36">
        <v>50</v>
      </c>
      <c r="O1054" s="317">
        <v>0.1096500009298325</v>
      </c>
      <c r="P1054" s="317"/>
      <c r="Q1054" s="36">
        <v>1024</v>
      </c>
      <c r="R1054" s="317">
        <v>0.1026899963617325</v>
      </c>
      <c r="S1054" s="317"/>
      <c r="T1054" t="s">
        <v>380</v>
      </c>
      <c r="BA1054" s="395">
        <v>1</v>
      </c>
      <c r="BB1054" s="396" t="s">
        <v>861</v>
      </c>
      <c r="BC1054" t="str">
        <f t="shared" si="131"/>
        <v>RN7</v>
      </c>
      <c r="BD1054" t="str">
        <f t="shared" si="132"/>
        <v>NAoMe_initial_age_decades_80cap</v>
      </c>
      <c r="BE1054" s="397" t="s">
        <v>862</v>
      </c>
      <c r="BF1054" t="str">
        <f t="shared" si="133"/>
        <v>40-49 yrs</v>
      </c>
      <c r="BG1054">
        <f t="shared" si="134"/>
        <v>2</v>
      </c>
      <c r="BH1054" s="398">
        <f t="shared" si="135"/>
        <v>3.3330000936985023E-2</v>
      </c>
      <c r="BO1054" s="33"/>
    </row>
    <row r="1055" spans="1:67">
      <c r="A1055" s="316" t="s">
        <v>27</v>
      </c>
      <c r="B1055" t="s">
        <v>380</v>
      </c>
      <c r="C1055" t="s">
        <v>910</v>
      </c>
      <c r="D1055" t="s">
        <v>314</v>
      </c>
      <c r="E1055" s="316" t="s">
        <v>61</v>
      </c>
      <c r="F1055" s="316" t="s">
        <v>62</v>
      </c>
      <c r="G1055" s="316" t="s">
        <v>435</v>
      </c>
      <c r="H1055" s="316" t="s">
        <v>328</v>
      </c>
      <c r="I1055" s="316" t="s">
        <v>310</v>
      </c>
      <c r="J1055" s="316" t="s">
        <v>280</v>
      </c>
      <c r="K1055" s="36">
        <v>11</v>
      </c>
      <c r="L1055" s="317">
        <v>0.1833299994468689</v>
      </c>
      <c r="M1055" s="317"/>
      <c r="N1055" s="36">
        <v>76</v>
      </c>
      <c r="O1055" s="317">
        <v>0.1666699945926666</v>
      </c>
      <c r="P1055" s="317"/>
      <c r="Q1055" s="36">
        <v>1733</v>
      </c>
      <c r="R1055" s="317">
        <v>0.17378999292850489</v>
      </c>
      <c r="S1055" s="317"/>
      <c r="T1055" t="s">
        <v>380</v>
      </c>
      <c r="BA1055" s="395">
        <v>1</v>
      </c>
      <c r="BB1055" s="396" t="s">
        <v>861</v>
      </c>
      <c r="BC1055" t="str">
        <f t="shared" si="131"/>
        <v>RN7</v>
      </c>
      <c r="BD1055" t="str">
        <f t="shared" si="132"/>
        <v>NAoMe_initial_age_decades_80cap</v>
      </c>
      <c r="BE1055" s="397" t="s">
        <v>862</v>
      </c>
      <c r="BF1055" t="str">
        <f t="shared" si="133"/>
        <v>50-59 yrs</v>
      </c>
      <c r="BG1055">
        <f t="shared" si="134"/>
        <v>11</v>
      </c>
      <c r="BH1055" s="398">
        <f t="shared" si="135"/>
        <v>0.1833299994468689</v>
      </c>
      <c r="BO1055" s="33"/>
    </row>
    <row r="1056" spans="1:67">
      <c r="A1056" s="316" t="s">
        <v>27</v>
      </c>
      <c r="B1056" t="s">
        <v>380</v>
      </c>
      <c r="C1056" t="s">
        <v>910</v>
      </c>
      <c r="D1056" t="s">
        <v>314</v>
      </c>
      <c r="E1056" s="316" t="s">
        <v>61</v>
      </c>
      <c r="F1056" s="316" t="s">
        <v>62</v>
      </c>
      <c r="G1056" s="316" t="s">
        <v>435</v>
      </c>
      <c r="H1056" s="316" t="s">
        <v>328</v>
      </c>
      <c r="I1056" s="316" t="s">
        <v>310</v>
      </c>
      <c r="J1056" s="316" t="s">
        <v>281</v>
      </c>
      <c r="K1056" s="36">
        <v>11</v>
      </c>
      <c r="L1056" s="317">
        <v>0.1833299994468689</v>
      </c>
      <c r="M1056" s="317"/>
      <c r="N1056" s="36">
        <v>109</v>
      </c>
      <c r="O1056" s="317">
        <v>0.2390400022268295</v>
      </c>
      <c r="P1056" s="317"/>
      <c r="Q1056" s="36">
        <v>1931</v>
      </c>
      <c r="R1056" s="317">
        <v>0.19363999366760251</v>
      </c>
      <c r="S1056" s="317"/>
      <c r="T1056" t="s">
        <v>380</v>
      </c>
      <c r="BA1056" s="395">
        <v>1</v>
      </c>
      <c r="BB1056" s="396" t="s">
        <v>861</v>
      </c>
      <c r="BC1056" t="str">
        <f t="shared" si="131"/>
        <v>RN7</v>
      </c>
      <c r="BD1056" t="str">
        <f t="shared" si="132"/>
        <v>NAoMe_initial_age_decades_80cap</v>
      </c>
      <c r="BE1056" s="397" t="s">
        <v>862</v>
      </c>
      <c r="BF1056" t="str">
        <f t="shared" si="133"/>
        <v>60-69 yrs</v>
      </c>
      <c r="BG1056">
        <f t="shared" si="134"/>
        <v>11</v>
      </c>
      <c r="BH1056" s="398">
        <f t="shared" si="135"/>
        <v>0.1833299994468689</v>
      </c>
      <c r="BO1056" s="33"/>
    </row>
    <row r="1057" spans="1:67">
      <c r="A1057" s="316" t="s">
        <v>27</v>
      </c>
      <c r="B1057" t="s">
        <v>380</v>
      </c>
      <c r="C1057" t="s">
        <v>910</v>
      </c>
      <c r="D1057" t="s">
        <v>314</v>
      </c>
      <c r="E1057" s="316" t="s">
        <v>61</v>
      </c>
      <c r="F1057" s="316" t="s">
        <v>62</v>
      </c>
      <c r="G1057" s="316" t="s">
        <v>435</v>
      </c>
      <c r="H1057" s="316" t="s">
        <v>328</v>
      </c>
      <c r="I1057" s="316" t="s">
        <v>310</v>
      </c>
      <c r="J1057" s="316" t="s">
        <v>282</v>
      </c>
      <c r="K1057" s="36">
        <v>14</v>
      </c>
      <c r="L1057" s="317">
        <v>0.23332999646663671</v>
      </c>
      <c r="M1057" s="317"/>
      <c r="N1057" s="36">
        <v>99</v>
      </c>
      <c r="O1057" s="317">
        <v>0.21710999310016629</v>
      </c>
      <c r="P1057" s="317"/>
      <c r="Q1057" s="36">
        <v>2493</v>
      </c>
      <c r="R1057" s="317">
        <v>0.25</v>
      </c>
      <c r="S1057" s="317"/>
      <c r="T1057" t="s">
        <v>380</v>
      </c>
      <c r="BA1057" s="395">
        <v>1</v>
      </c>
      <c r="BB1057" s="396" t="s">
        <v>861</v>
      </c>
      <c r="BC1057" t="str">
        <f t="shared" si="131"/>
        <v>RN7</v>
      </c>
      <c r="BD1057" t="str">
        <f t="shared" si="132"/>
        <v>NAoMe_initial_age_decades_80cap</v>
      </c>
      <c r="BE1057" s="397" t="s">
        <v>862</v>
      </c>
      <c r="BF1057" t="str">
        <f t="shared" si="133"/>
        <v>70-79 yrs</v>
      </c>
      <c r="BG1057">
        <f t="shared" si="134"/>
        <v>14</v>
      </c>
      <c r="BH1057" s="398">
        <f t="shared" si="135"/>
        <v>0.23332999646663671</v>
      </c>
      <c r="BO1057" s="33"/>
    </row>
    <row r="1058" spans="1:67">
      <c r="A1058" s="316" t="s">
        <v>27</v>
      </c>
      <c r="B1058" t="s">
        <v>380</v>
      </c>
      <c r="C1058" t="s">
        <v>910</v>
      </c>
      <c r="D1058" t="s">
        <v>314</v>
      </c>
      <c r="E1058" s="316" t="s">
        <v>61</v>
      </c>
      <c r="F1058" s="316" t="s">
        <v>62</v>
      </c>
      <c r="G1058" s="316" t="s">
        <v>435</v>
      </c>
      <c r="H1058" s="316" t="s">
        <v>328</v>
      </c>
      <c r="I1058" s="316" t="s">
        <v>310</v>
      </c>
      <c r="J1058" s="316" t="s">
        <v>283</v>
      </c>
      <c r="K1058" s="36">
        <v>18</v>
      </c>
      <c r="L1058" s="317">
        <v>0.30000001192092901</v>
      </c>
      <c r="M1058" s="317"/>
      <c r="N1058" s="36">
        <v>101</v>
      </c>
      <c r="O1058" s="317">
        <v>0.22148999571800229</v>
      </c>
      <c r="P1058" s="317"/>
      <c r="Q1058" s="36">
        <v>2292</v>
      </c>
      <c r="R1058" s="317">
        <v>0.2298399955034256</v>
      </c>
      <c r="S1058" s="317"/>
      <c r="T1058" t="s">
        <v>380</v>
      </c>
      <c r="BA1058" s="395">
        <v>1</v>
      </c>
      <c r="BB1058" s="396" t="s">
        <v>861</v>
      </c>
      <c r="BC1058" t="str">
        <f t="shared" si="131"/>
        <v>RN7</v>
      </c>
      <c r="BD1058" t="str">
        <f t="shared" si="132"/>
        <v>NAoMe_initial_age_decades_80cap</v>
      </c>
      <c r="BE1058" s="397" t="s">
        <v>862</v>
      </c>
      <c r="BF1058" t="str">
        <f t="shared" si="133"/>
        <v>80+ yrs</v>
      </c>
      <c r="BG1058">
        <f t="shared" si="134"/>
        <v>18</v>
      </c>
      <c r="BH1058" s="398">
        <f t="shared" si="135"/>
        <v>0.30000001192092901</v>
      </c>
      <c r="BO1058" s="33"/>
    </row>
    <row r="1059" spans="1:67">
      <c r="A1059" s="316" t="s">
        <v>27</v>
      </c>
      <c r="B1059" t="s">
        <v>380</v>
      </c>
      <c r="C1059" t="s">
        <v>910</v>
      </c>
      <c r="D1059" t="s">
        <v>314</v>
      </c>
      <c r="E1059" s="316" t="s">
        <v>61</v>
      </c>
      <c r="F1059" s="316" t="s">
        <v>62</v>
      </c>
      <c r="G1059" s="316" t="s">
        <v>435</v>
      </c>
      <c r="H1059" s="316" t="s">
        <v>328</v>
      </c>
      <c r="I1059" s="316" t="s">
        <v>341</v>
      </c>
      <c r="J1059" s="316" t="s">
        <v>13</v>
      </c>
      <c r="K1059" s="36">
        <v>33</v>
      </c>
      <c r="L1059" s="317">
        <v>0.55000001192092896</v>
      </c>
      <c r="M1059" s="317">
        <v>0.55931997299194336</v>
      </c>
      <c r="N1059" s="36">
        <v>327</v>
      </c>
      <c r="O1059" s="317">
        <v>0.71710997819900513</v>
      </c>
      <c r="P1059" s="317">
        <v>0.72184997797012329</v>
      </c>
      <c r="Q1059" s="36">
        <v>6753</v>
      </c>
      <c r="R1059" s="317">
        <v>0.67720001935958862</v>
      </c>
      <c r="S1059" s="317">
        <v>0.69554001092910767</v>
      </c>
      <c r="T1059" t="s">
        <v>380</v>
      </c>
      <c r="BA1059" s="395">
        <v>1</v>
      </c>
      <c r="BB1059" s="396" t="s">
        <v>861</v>
      </c>
      <c r="BC1059" t="str">
        <f t="shared" si="131"/>
        <v>RN7</v>
      </c>
      <c r="BD1059" t="str">
        <f t="shared" si="132"/>
        <v>NAoMe_initial_ch_score_2cap</v>
      </c>
      <c r="BE1059" s="397" t="s">
        <v>862</v>
      </c>
      <c r="BF1059" t="str">
        <f t="shared" si="133"/>
        <v>0</v>
      </c>
      <c r="BG1059">
        <f t="shared" si="134"/>
        <v>33</v>
      </c>
      <c r="BH1059" s="398">
        <f t="shared" si="135"/>
        <v>0.55000001192092896</v>
      </c>
      <c r="BO1059" s="33"/>
    </row>
    <row r="1060" spans="1:67">
      <c r="A1060" s="316" t="s">
        <v>27</v>
      </c>
      <c r="B1060" t="s">
        <v>380</v>
      </c>
      <c r="C1060" t="s">
        <v>910</v>
      </c>
      <c r="D1060" t="s">
        <v>314</v>
      </c>
      <c r="E1060" s="316" t="s">
        <v>61</v>
      </c>
      <c r="F1060" s="316" t="s">
        <v>62</v>
      </c>
      <c r="G1060" s="316" t="s">
        <v>435</v>
      </c>
      <c r="H1060" s="316" t="s">
        <v>328</v>
      </c>
      <c r="I1060" s="316" t="s">
        <v>341</v>
      </c>
      <c r="J1060" s="316" t="s">
        <v>14</v>
      </c>
      <c r="K1060" s="36">
        <v>15</v>
      </c>
      <c r="L1060" s="317">
        <v>0.25</v>
      </c>
      <c r="M1060" s="317">
        <v>0.2542400062084198</v>
      </c>
      <c r="N1060" s="36">
        <v>75</v>
      </c>
      <c r="O1060" s="317">
        <v>0.16447000205516821</v>
      </c>
      <c r="P1060" s="317">
        <v>0.16556000709533689</v>
      </c>
      <c r="Q1060" s="36">
        <v>1630</v>
      </c>
      <c r="R1060" s="317">
        <v>0.16346000134944921</v>
      </c>
      <c r="S1060" s="317">
        <v>0.16788999736309049</v>
      </c>
      <c r="T1060" t="s">
        <v>380</v>
      </c>
      <c r="BA1060" s="395">
        <v>1</v>
      </c>
      <c r="BB1060" s="396" t="s">
        <v>861</v>
      </c>
      <c r="BC1060" t="str">
        <f t="shared" si="131"/>
        <v>RN7</v>
      </c>
      <c r="BD1060" t="str">
        <f t="shared" si="132"/>
        <v>NAoMe_initial_ch_score_2cap</v>
      </c>
      <c r="BE1060" s="397" t="s">
        <v>862</v>
      </c>
      <c r="BF1060" t="str">
        <f t="shared" si="133"/>
        <v>1</v>
      </c>
      <c r="BG1060">
        <f t="shared" si="134"/>
        <v>15</v>
      </c>
      <c r="BH1060" s="398">
        <f t="shared" si="135"/>
        <v>0.25</v>
      </c>
      <c r="BO1060" s="33"/>
    </row>
    <row r="1061" spans="1:67">
      <c r="A1061" s="316" t="s">
        <v>27</v>
      </c>
      <c r="B1061" t="s">
        <v>380</v>
      </c>
      <c r="C1061" t="s">
        <v>910</v>
      </c>
      <c r="D1061" t="s">
        <v>314</v>
      </c>
      <c r="E1061" s="316" t="s">
        <v>61</v>
      </c>
      <c r="F1061" s="316" t="s">
        <v>62</v>
      </c>
      <c r="G1061" s="316" t="s">
        <v>435</v>
      </c>
      <c r="H1061" s="316" t="s">
        <v>328</v>
      </c>
      <c r="I1061" s="316" t="s">
        <v>341</v>
      </c>
      <c r="J1061" s="316" t="s">
        <v>301</v>
      </c>
      <c r="K1061" s="36">
        <v>11</v>
      </c>
      <c r="L1061" s="317">
        <v>0.1833299994468689</v>
      </c>
      <c r="M1061" s="317">
        <v>0.18644000589847559</v>
      </c>
      <c r="N1061" s="36">
        <v>51</v>
      </c>
      <c r="O1061" s="317">
        <v>0.1118400022387505</v>
      </c>
      <c r="P1061" s="317">
        <v>0.1125800013542175</v>
      </c>
      <c r="Q1061" s="36">
        <v>1326</v>
      </c>
      <c r="R1061" s="317">
        <v>0.132970005273819</v>
      </c>
      <c r="S1061" s="317">
        <v>0.13657000660896301</v>
      </c>
      <c r="T1061" t="s">
        <v>380</v>
      </c>
      <c r="BA1061" s="395">
        <v>1</v>
      </c>
      <c r="BB1061" s="396" t="s">
        <v>861</v>
      </c>
      <c r="BC1061" t="str">
        <f t="shared" si="131"/>
        <v>RN7</v>
      </c>
      <c r="BD1061" t="str">
        <f t="shared" si="132"/>
        <v>NAoMe_initial_ch_score_2cap</v>
      </c>
      <c r="BE1061" s="397" t="s">
        <v>862</v>
      </c>
      <c r="BF1061" t="str">
        <f t="shared" si="133"/>
        <v>2+</v>
      </c>
      <c r="BG1061">
        <f t="shared" si="134"/>
        <v>11</v>
      </c>
      <c r="BH1061" s="398">
        <f t="shared" si="135"/>
        <v>0.1833299994468689</v>
      </c>
      <c r="BO1061" s="33"/>
    </row>
    <row r="1062" spans="1:67">
      <c r="A1062" s="316" t="s">
        <v>27</v>
      </c>
      <c r="B1062" t="s">
        <v>380</v>
      </c>
      <c r="C1062" t="s">
        <v>910</v>
      </c>
      <c r="D1062" t="s">
        <v>314</v>
      </c>
      <c r="E1062" s="316" t="s">
        <v>61</v>
      </c>
      <c r="F1062" s="316" t="s">
        <v>62</v>
      </c>
      <c r="G1062" s="316" t="s">
        <v>435</v>
      </c>
      <c r="H1062" s="316" t="s">
        <v>328</v>
      </c>
      <c r="I1062" s="316" t="s">
        <v>341</v>
      </c>
      <c r="J1062" s="316" t="s">
        <v>260</v>
      </c>
      <c r="K1062" s="36">
        <v>1</v>
      </c>
      <c r="L1062" s="317">
        <v>1.666999980807304E-2</v>
      </c>
      <c r="M1062" s="317"/>
      <c r="N1062" s="36">
        <v>3</v>
      </c>
      <c r="O1062" s="317">
        <v>6.5799998119473457E-3</v>
      </c>
      <c r="P1062" s="317"/>
      <c r="Q1062" s="36">
        <v>263</v>
      </c>
      <c r="R1062" s="317">
        <v>2.6370000094175339E-2</v>
      </c>
      <c r="S1062" s="317"/>
      <c r="T1062" t="s">
        <v>380</v>
      </c>
      <c r="BA1062" s="395">
        <v>1</v>
      </c>
      <c r="BB1062" s="396" t="s">
        <v>861</v>
      </c>
      <c r="BC1062" t="str">
        <f t="shared" si="131"/>
        <v>RN7</v>
      </c>
      <c r="BD1062" t="str">
        <f t="shared" si="132"/>
        <v>NAoMe_initial_ch_score_2cap</v>
      </c>
      <c r="BE1062" s="397" t="s">
        <v>862</v>
      </c>
      <c r="BF1062" t="str">
        <f t="shared" si="133"/>
        <v>Unknown</v>
      </c>
      <c r="BG1062">
        <f t="shared" si="134"/>
        <v>1</v>
      </c>
      <c r="BH1062" s="398">
        <f t="shared" si="135"/>
        <v>1.666999980807304E-2</v>
      </c>
      <c r="BO1062" s="33"/>
    </row>
    <row r="1063" spans="1:67">
      <c r="A1063" s="316" t="s">
        <v>27</v>
      </c>
      <c r="B1063" t="s">
        <v>380</v>
      </c>
      <c r="C1063" t="s">
        <v>910</v>
      </c>
      <c r="D1063" t="s">
        <v>314</v>
      </c>
      <c r="E1063" s="316" t="s">
        <v>61</v>
      </c>
      <c r="F1063" s="316" t="s">
        <v>62</v>
      </c>
      <c r="G1063" s="316" t="s">
        <v>435</v>
      </c>
      <c r="H1063" s="316" t="s">
        <v>328</v>
      </c>
      <c r="I1063" s="316" t="s">
        <v>309</v>
      </c>
      <c r="J1063" s="316" t="s">
        <v>289</v>
      </c>
      <c r="K1063" s="36">
        <v>20</v>
      </c>
      <c r="L1063" s="317">
        <v>0.33333000540733337</v>
      </c>
      <c r="M1063" s="317"/>
      <c r="N1063" s="36">
        <v>136</v>
      </c>
      <c r="O1063" s="317">
        <v>0.2982499897480011</v>
      </c>
      <c r="P1063" s="317"/>
      <c r="Q1063" s="36">
        <v>3283</v>
      </c>
      <c r="R1063" s="317">
        <v>0.3292199969291687</v>
      </c>
      <c r="S1063" s="317"/>
      <c r="T1063" t="s">
        <v>380</v>
      </c>
      <c r="BA1063" s="395">
        <v>1</v>
      </c>
      <c r="BB1063" s="396" t="s">
        <v>861</v>
      </c>
      <c r="BC1063" t="str">
        <f t="shared" si="131"/>
        <v>RN7</v>
      </c>
      <c r="BD1063" t="str">
        <f t="shared" si="132"/>
        <v>NAoMe_initial_diagnosis_year</v>
      </c>
      <c r="BE1063" s="397" t="s">
        <v>862</v>
      </c>
      <c r="BF1063" t="str">
        <f t="shared" si="133"/>
        <v>2021</v>
      </c>
      <c r="BG1063">
        <f t="shared" si="134"/>
        <v>20</v>
      </c>
      <c r="BH1063" s="398">
        <f t="shared" si="135"/>
        <v>0.33333000540733337</v>
      </c>
      <c r="BO1063" s="33"/>
    </row>
    <row r="1064" spans="1:67">
      <c r="A1064" s="316" t="s">
        <v>27</v>
      </c>
      <c r="B1064" t="s">
        <v>380</v>
      </c>
      <c r="C1064" t="s">
        <v>910</v>
      </c>
      <c r="D1064" t="s">
        <v>314</v>
      </c>
      <c r="E1064" s="316" t="s">
        <v>61</v>
      </c>
      <c r="F1064" s="316" t="s">
        <v>62</v>
      </c>
      <c r="G1064" s="316" t="s">
        <v>435</v>
      </c>
      <c r="H1064" s="316" t="s">
        <v>328</v>
      </c>
      <c r="I1064" s="316" t="s">
        <v>309</v>
      </c>
      <c r="J1064" s="316" t="s">
        <v>816</v>
      </c>
      <c r="K1064" s="36">
        <v>20</v>
      </c>
      <c r="L1064" s="317">
        <v>0.33333000540733337</v>
      </c>
      <c r="M1064" s="317"/>
      <c r="N1064" s="36">
        <v>183</v>
      </c>
      <c r="O1064" s="317">
        <v>0.40132001042366028</v>
      </c>
      <c r="P1064" s="317"/>
      <c r="Q1064" s="36">
        <v>3315</v>
      </c>
      <c r="R1064" s="317">
        <v>0.33243000507354742</v>
      </c>
      <c r="S1064" s="317"/>
      <c r="T1064" t="s">
        <v>380</v>
      </c>
      <c r="BA1064" s="395">
        <v>1</v>
      </c>
      <c r="BB1064" s="396" t="s">
        <v>861</v>
      </c>
      <c r="BC1064" t="str">
        <f t="shared" si="131"/>
        <v>RN7</v>
      </c>
      <c r="BD1064" t="str">
        <f t="shared" si="132"/>
        <v>NAoMe_initial_diagnosis_year</v>
      </c>
      <c r="BE1064" s="397" t="s">
        <v>862</v>
      </c>
      <c r="BF1064" t="str">
        <f t="shared" si="133"/>
        <v>2022</v>
      </c>
      <c r="BG1064">
        <f t="shared" si="134"/>
        <v>20</v>
      </c>
      <c r="BH1064" s="398">
        <f t="shared" si="135"/>
        <v>0.33333000540733337</v>
      </c>
      <c r="BO1064" s="33"/>
    </row>
    <row r="1065" spans="1:67">
      <c r="A1065" s="316" t="s">
        <v>27</v>
      </c>
      <c r="B1065" t="s">
        <v>380</v>
      </c>
      <c r="C1065" t="s">
        <v>910</v>
      </c>
      <c r="D1065" t="s">
        <v>314</v>
      </c>
      <c r="E1065" s="316" t="s">
        <v>61</v>
      </c>
      <c r="F1065" s="316" t="s">
        <v>62</v>
      </c>
      <c r="G1065" s="316" t="s">
        <v>435</v>
      </c>
      <c r="H1065" s="316" t="s">
        <v>328</v>
      </c>
      <c r="I1065" s="316" t="s">
        <v>309</v>
      </c>
      <c r="J1065" s="316" t="s">
        <v>946</v>
      </c>
      <c r="K1065" s="36">
        <v>20</v>
      </c>
      <c r="L1065" s="317">
        <v>0.33333000540733337</v>
      </c>
      <c r="M1065" s="317"/>
      <c r="N1065" s="36">
        <v>137</v>
      </c>
      <c r="O1065" s="317">
        <v>0.30044001340866089</v>
      </c>
      <c r="P1065" s="317"/>
      <c r="Q1065" s="36">
        <v>3374</v>
      </c>
      <c r="R1065" s="317">
        <v>0.33834999799728388</v>
      </c>
      <c r="S1065" s="317"/>
      <c r="T1065" t="s">
        <v>380</v>
      </c>
      <c r="BA1065" s="395">
        <v>1</v>
      </c>
      <c r="BB1065" s="396" t="s">
        <v>861</v>
      </c>
      <c r="BC1065" t="str">
        <f t="shared" si="131"/>
        <v>RN7</v>
      </c>
      <c r="BD1065" t="str">
        <f t="shared" si="132"/>
        <v>NAoMe_initial_diagnosis_year</v>
      </c>
      <c r="BE1065" s="397" t="s">
        <v>862</v>
      </c>
      <c r="BF1065" t="str">
        <f t="shared" si="133"/>
        <v>2023</v>
      </c>
      <c r="BG1065">
        <f t="shared" si="134"/>
        <v>20</v>
      </c>
      <c r="BH1065" s="398">
        <f t="shared" si="135"/>
        <v>0.33333000540733337</v>
      </c>
      <c r="BO1065" s="33"/>
    </row>
    <row r="1066" spans="1:67">
      <c r="A1066" s="316" t="s">
        <v>27</v>
      </c>
      <c r="B1066" t="s">
        <v>380</v>
      </c>
      <c r="C1066" t="s">
        <v>910</v>
      </c>
      <c r="D1066" t="s">
        <v>314</v>
      </c>
      <c r="E1066" s="316" t="s">
        <v>61</v>
      </c>
      <c r="F1066" s="316" t="s">
        <v>62</v>
      </c>
      <c r="G1066" s="316" t="s">
        <v>435</v>
      </c>
      <c r="H1066" s="316" t="s">
        <v>328</v>
      </c>
      <c r="I1066" s="316" t="s">
        <v>331</v>
      </c>
      <c r="J1066" s="316" t="s">
        <v>332</v>
      </c>
      <c r="K1066" s="36">
        <v>2</v>
      </c>
      <c r="L1066" s="317">
        <v>3.3330000936985023E-2</v>
      </c>
      <c r="M1066" s="317">
        <v>3.9220001548528671E-2</v>
      </c>
      <c r="N1066" s="36">
        <v>14</v>
      </c>
      <c r="O1066" s="317">
        <v>3.0700000002980229E-2</v>
      </c>
      <c r="P1066" s="317">
        <v>3.8890000432729721E-2</v>
      </c>
      <c r="Q1066" s="36">
        <v>434</v>
      </c>
      <c r="R1066" s="317">
        <v>4.3519999831914902E-2</v>
      </c>
      <c r="S1066" s="317">
        <v>5.2159998565912247E-2</v>
      </c>
      <c r="T1066" t="s">
        <v>380</v>
      </c>
      <c r="BA1066" s="395">
        <v>1</v>
      </c>
      <c r="BB1066" s="396" t="s">
        <v>861</v>
      </c>
      <c r="BC1066" t="str">
        <f t="shared" si="131"/>
        <v>RN7</v>
      </c>
      <c r="BD1066" t="str">
        <f t="shared" si="132"/>
        <v>NAoMe_initial_disease_group</v>
      </c>
      <c r="BE1066" s="397" t="s">
        <v>862</v>
      </c>
      <c r="BF1066" t="str">
        <f t="shared" si="133"/>
        <v>Advanced M0</v>
      </c>
      <c r="BG1066">
        <f t="shared" si="134"/>
        <v>2</v>
      </c>
      <c r="BH1066" s="398">
        <f t="shared" si="135"/>
        <v>3.3330000936985023E-2</v>
      </c>
      <c r="BO1066" s="33"/>
    </row>
    <row r="1067" spans="1:67">
      <c r="A1067" s="316" t="s">
        <v>27</v>
      </c>
      <c r="B1067" t="s">
        <v>380</v>
      </c>
      <c r="C1067" t="s">
        <v>910</v>
      </c>
      <c r="D1067" t="s">
        <v>314</v>
      </c>
      <c r="E1067" s="316" t="s">
        <v>61</v>
      </c>
      <c r="F1067" s="316" t="s">
        <v>62</v>
      </c>
      <c r="G1067" s="316" t="s">
        <v>435</v>
      </c>
      <c r="H1067" s="316" t="s">
        <v>328</v>
      </c>
      <c r="I1067" s="316" t="s">
        <v>331</v>
      </c>
      <c r="J1067" s="316" t="s">
        <v>333</v>
      </c>
      <c r="K1067" s="36">
        <v>41</v>
      </c>
      <c r="L1067" s="317">
        <v>0.6833299994468689</v>
      </c>
      <c r="M1067" s="317">
        <v>0.80391997098922729</v>
      </c>
      <c r="N1067" s="36">
        <v>287</v>
      </c>
      <c r="O1067" s="317">
        <v>0.62939000129699707</v>
      </c>
      <c r="P1067" s="317">
        <v>0.79721999168395996</v>
      </c>
      <c r="Q1067" s="36">
        <v>6159</v>
      </c>
      <c r="R1067" s="317">
        <v>0.6176300048828125</v>
      </c>
      <c r="S1067" s="317">
        <v>0.74026000499725342</v>
      </c>
      <c r="T1067" t="s">
        <v>380</v>
      </c>
      <c r="BA1067" s="395">
        <v>1</v>
      </c>
      <c r="BB1067" s="396" t="s">
        <v>861</v>
      </c>
      <c r="BC1067" t="str">
        <f t="shared" si="131"/>
        <v>RN7</v>
      </c>
      <c r="BD1067" t="str">
        <f t="shared" si="132"/>
        <v>NAoMe_initial_disease_group</v>
      </c>
      <c r="BE1067" s="397" t="s">
        <v>862</v>
      </c>
      <c r="BF1067" t="str">
        <f t="shared" si="133"/>
        <v>Advanced M1</v>
      </c>
      <c r="BG1067">
        <f t="shared" si="134"/>
        <v>41</v>
      </c>
      <c r="BH1067" s="398">
        <f t="shared" si="135"/>
        <v>0.6833299994468689</v>
      </c>
      <c r="BO1067" s="33"/>
    </row>
    <row r="1068" spans="1:67">
      <c r="A1068" s="316" t="s">
        <v>27</v>
      </c>
      <c r="B1068" t="s">
        <v>380</v>
      </c>
      <c r="C1068" t="s">
        <v>910</v>
      </c>
      <c r="D1068" t="s">
        <v>314</v>
      </c>
      <c r="E1068" s="316" t="s">
        <v>61</v>
      </c>
      <c r="F1068" s="316" t="s">
        <v>62</v>
      </c>
      <c r="G1068" s="316" t="s">
        <v>435</v>
      </c>
      <c r="H1068" s="316" t="s">
        <v>328</v>
      </c>
      <c r="I1068" s="316" t="s">
        <v>331</v>
      </c>
      <c r="J1068" s="316" t="s">
        <v>334</v>
      </c>
      <c r="K1068" s="36">
        <v>2</v>
      </c>
      <c r="L1068" s="317">
        <v>3.3330000936985023E-2</v>
      </c>
      <c r="M1068" s="317">
        <v>3.9220001548528671E-2</v>
      </c>
      <c r="N1068" s="36">
        <v>2</v>
      </c>
      <c r="O1068" s="317">
        <v>4.3899999000132084E-3</v>
      </c>
      <c r="P1068" s="317">
        <v>5.5599999614059934E-3</v>
      </c>
      <c r="Q1068" s="36">
        <v>64</v>
      </c>
      <c r="R1068" s="317">
        <v>6.4199999906122676E-3</v>
      </c>
      <c r="S1068" s="317">
        <v>7.689999882131815E-3</v>
      </c>
      <c r="T1068" t="s">
        <v>380</v>
      </c>
      <c r="BA1068" s="395">
        <v>1</v>
      </c>
      <c r="BB1068" s="396" t="s">
        <v>861</v>
      </c>
      <c r="BC1068" t="str">
        <f t="shared" si="131"/>
        <v>RN7</v>
      </c>
      <c r="BD1068" t="str">
        <f t="shared" si="132"/>
        <v>NAoMe_initial_disease_group</v>
      </c>
      <c r="BE1068" s="397" t="s">
        <v>862</v>
      </c>
      <c r="BF1068" t="str">
        <f t="shared" si="133"/>
        <v>DCIS</v>
      </c>
      <c r="BG1068">
        <f t="shared" si="134"/>
        <v>2</v>
      </c>
      <c r="BH1068" s="398">
        <f t="shared" si="135"/>
        <v>3.3330000936985023E-2</v>
      </c>
      <c r="BO1068" s="33"/>
    </row>
    <row r="1069" spans="1:67">
      <c r="A1069" s="316" t="s">
        <v>27</v>
      </c>
      <c r="B1069" t="s">
        <v>380</v>
      </c>
      <c r="C1069" t="s">
        <v>910</v>
      </c>
      <c r="D1069" t="s">
        <v>314</v>
      </c>
      <c r="E1069" s="316" t="s">
        <v>61</v>
      </c>
      <c r="F1069" s="316" t="s">
        <v>62</v>
      </c>
      <c r="G1069" s="316" t="s">
        <v>435</v>
      </c>
      <c r="H1069" s="316" t="s">
        <v>328</v>
      </c>
      <c r="I1069" s="316" t="s">
        <v>331</v>
      </c>
      <c r="J1069" s="316" t="s">
        <v>335</v>
      </c>
      <c r="K1069" s="36">
        <v>6</v>
      </c>
      <c r="L1069" s="317">
        <v>0.10000000149011611</v>
      </c>
      <c r="M1069" s="317">
        <v>0.1176500022411346</v>
      </c>
      <c r="N1069" s="36">
        <v>57</v>
      </c>
      <c r="O1069" s="317">
        <v>0.125</v>
      </c>
      <c r="P1069" s="317">
        <v>0.15832999348640439</v>
      </c>
      <c r="Q1069" s="36">
        <v>1663</v>
      </c>
      <c r="R1069" s="317">
        <v>0.16676999628543851</v>
      </c>
      <c r="S1069" s="317">
        <v>0.19988000392913821</v>
      </c>
      <c r="T1069" t="s">
        <v>380</v>
      </c>
      <c r="BA1069" s="395">
        <v>1</v>
      </c>
      <c r="BB1069" s="396" t="s">
        <v>861</v>
      </c>
      <c r="BC1069" t="str">
        <f t="shared" si="131"/>
        <v>RN7</v>
      </c>
      <c r="BD1069" t="str">
        <f t="shared" si="132"/>
        <v>NAoMe_initial_disease_group</v>
      </c>
      <c r="BE1069" s="397" t="s">
        <v>862</v>
      </c>
      <c r="BF1069" t="str">
        <f t="shared" si="133"/>
        <v>Early invasive</v>
      </c>
      <c r="BG1069">
        <f t="shared" si="134"/>
        <v>6</v>
      </c>
      <c r="BH1069" s="398">
        <f t="shared" si="135"/>
        <v>0.10000000149011611</v>
      </c>
      <c r="BO1069" s="33"/>
    </row>
    <row r="1070" spans="1:67">
      <c r="A1070" s="316" t="s">
        <v>27</v>
      </c>
      <c r="B1070" t="s">
        <v>380</v>
      </c>
      <c r="C1070" t="s">
        <v>910</v>
      </c>
      <c r="D1070" t="s">
        <v>314</v>
      </c>
      <c r="E1070" s="316" t="s">
        <v>61</v>
      </c>
      <c r="F1070" s="316" t="s">
        <v>62</v>
      </c>
      <c r="G1070" s="316" t="s">
        <v>435</v>
      </c>
      <c r="H1070" s="316" t="s">
        <v>328</v>
      </c>
      <c r="I1070" s="316" t="s">
        <v>331</v>
      </c>
      <c r="J1070" s="316" t="s">
        <v>337</v>
      </c>
      <c r="K1070" s="36">
        <v>9</v>
      </c>
      <c r="L1070" s="317">
        <v>0.15000000596046451</v>
      </c>
      <c r="M1070" s="317"/>
      <c r="N1070" s="36">
        <v>96</v>
      </c>
      <c r="O1070" s="317">
        <v>0.21052999794483179</v>
      </c>
      <c r="P1070" s="317"/>
      <c r="Q1070" s="36">
        <v>1652</v>
      </c>
      <c r="R1070" s="317">
        <v>0.1656599938869476</v>
      </c>
      <c r="S1070" s="317"/>
      <c r="T1070" t="s">
        <v>380</v>
      </c>
      <c r="BA1070" s="395">
        <v>1</v>
      </c>
      <c r="BB1070" s="396" t="s">
        <v>861</v>
      </c>
      <c r="BC1070" t="str">
        <f t="shared" si="131"/>
        <v>RN7</v>
      </c>
      <c r="BD1070" t="str">
        <f t="shared" si="132"/>
        <v>NAoMe_initial_disease_group</v>
      </c>
      <c r="BE1070" s="397" t="s">
        <v>862</v>
      </c>
      <c r="BF1070" t="str">
        <f t="shared" si="133"/>
        <v>Unknown stage</v>
      </c>
      <c r="BG1070">
        <f t="shared" si="134"/>
        <v>9</v>
      </c>
      <c r="BH1070" s="398">
        <f t="shared" si="135"/>
        <v>0.15000000596046451</v>
      </c>
      <c r="BO1070" s="33"/>
    </row>
    <row r="1071" spans="1:67">
      <c r="A1071" s="316" t="s">
        <v>27</v>
      </c>
      <c r="B1071" t="s">
        <v>380</v>
      </c>
      <c r="C1071" t="s">
        <v>910</v>
      </c>
      <c r="D1071" t="s">
        <v>314</v>
      </c>
      <c r="E1071" s="316" t="s">
        <v>61</v>
      </c>
      <c r="F1071" s="316" t="s">
        <v>62</v>
      </c>
      <c r="G1071" s="316" t="s">
        <v>435</v>
      </c>
      <c r="H1071" s="316" t="s">
        <v>328</v>
      </c>
      <c r="I1071" s="316" t="s">
        <v>656</v>
      </c>
      <c r="J1071" s="316" t="s">
        <v>286</v>
      </c>
      <c r="K1071" s="36">
        <v>2</v>
      </c>
      <c r="L1071" s="317">
        <v>3.3330000936985023E-2</v>
      </c>
      <c r="M1071" s="317">
        <v>3.5089999437332153E-2</v>
      </c>
      <c r="N1071" s="36">
        <v>7</v>
      </c>
      <c r="O1071" s="317">
        <v>1.535000000149012E-2</v>
      </c>
      <c r="P1071" s="317">
        <v>1.6470000147819519E-2</v>
      </c>
      <c r="Q1071" s="36">
        <v>492</v>
      </c>
      <c r="R1071" s="317">
        <v>4.9339998513460159E-2</v>
      </c>
      <c r="S1071" s="317">
        <v>5.1920000463724143E-2</v>
      </c>
      <c r="T1071" t="s">
        <v>380</v>
      </c>
      <c r="BA1071" s="395">
        <v>1</v>
      </c>
      <c r="BB1071" s="396" t="s">
        <v>861</v>
      </c>
      <c r="BC1071" t="str">
        <f t="shared" si="131"/>
        <v>RN7</v>
      </c>
      <c r="BD1071" t="str">
        <f t="shared" si="132"/>
        <v>NAoMe_initial_ethnicity_grp</v>
      </c>
      <c r="BE1071" s="397" t="s">
        <v>862</v>
      </c>
      <c r="BF1071" t="str">
        <f t="shared" si="133"/>
        <v>Asian or Asian British</v>
      </c>
      <c r="BG1071">
        <f t="shared" si="134"/>
        <v>2</v>
      </c>
      <c r="BH1071" s="398">
        <f t="shared" si="135"/>
        <v>3.3330000936985023E-2</v>
      </c>
      <c r="BO1071" s="33"/>
    </row>
    <row r="1072" spans="1:67">
      <c r="A1072" s="316" t="s">
        <v>27</v>
      </c>
      <c r="B1072" t="s">
        <v>380</v>
      </c>
      <c r="C1072" t="s">
        <v>910</v>
      </c>
      <c r="D1072" t="s">
        <v>314</v>
      </c>
      <c r="E1072" s="316" t="s">
        <v>61</v>
      </c>
      <c r="F1072" s="316" t="s">
        <v>62</v>
      </c>
      <c r="G1072" s="316" t="s">
        <v>435</v>
      </c>
      <c r="H1072" s="316" t="s">
        <v>328</v>
      </c>
      <c r="I1072" s="316" t="s">
        <v>656</v>
      </c>
      <c r="J1072" s="316" t="s">
        <v>287</v>
      </c>
      <c r="K1072" s="36">
        <v>2</v>
      </c>
      <c r="L1072" s="317">
        <v>3.3330000936985023E-2</v>
      </c>
      <c r="M1072" s="317">
        <v>3.5089999437332153E-2</v>
      </c>
      <c r="N1072" s="36">
        <v>9</v>
      </c>
      <c r="O1072" s="317">
        <v>1.9740000367164608E-2</v>
      </c>
      <c r="P1072" s="317">
        <v>2.1180000156164169E-2</v>
      </c>
      <c r="Q1072" s="36">
        <v>403</v>
      </c>
      <c r="R1072" s="317">
        <v>4.0410000830888748E-2</v>
      </c>
      <c r="S1072" s="317">
        <v>4.2520001530647278E-2</v>
      </c>
      <c r="T1072" t="s">
        <v>380</v>
      </c>
      <c r="BA1072" s="395">
        <v>1</v>
      </c>
      <c r="BB1072" s="396" t="s">
        <v>861</v>
      </c>
      <c r="BC1072" t="str">
        <f t="shared" si="131"/>
        <v>RN7</v>
      </c>
      <c r="BD1072" t="str">
        <f t="shared" si="132"/>
        <v>NAoMe_initial_ethnicity_grp</v>
      </c>
      <c r="BE1072" s="397" t="s">
        <v>862</v>
      </c>
      <c r="BF1072" t="str">
        <f t="shared" si="133"/>
        <v>Black or Black British</v>
      </c>
      <c r="BG1072">
        <f t="shared" si="134"/>
        <v>2</v>
      </c>
      <c r="BH1072" s="398">
        <f t="shared" si="135"/>
        <v>3.3330000936985023E-2</v>
      </c>
      <c r="BO1072" s="33"/>
    </row>
    <row r="1073" spans="1:67">
      <c r="A1073" s="316" t="s">
        <v>27</v>
      </c>
      <c r="B1073" t="s">
        <v>380</v>
      </c>
      <c r="C1073" t="s">
        <v>910</v>
      </c>
      <c r="D1073" t="s">
        <v>314</v>
      </c>
      <c r="E1073" s="316" t="s">
        <v>61</v>
      </c>
      <c r="F1073" s="316" t="s">
        <v>62</v>
      </c>
      <c r="G1073" s="316" t="s">
        <v>435</v>
      </c>
      <c r="H1073" s="316" t="s">
        <v>328</v>
      </c>
      <c r="I1073" s="316" t="s">
        <v>656</v>
      </c>
      <c r="J1073" s="316" t="s">
        <v>259</v>
      </c>
      <c r="K1073" s="36">
        <v>0</v>
      </c>
      <c r="L1073" s="317">
        <v>0</v>
      </c>
      <c r="M1073" s="317">
        <v>0</v>
      </c>
      <c r="N1073" s="36">
        <v>2</v>
      </c>
      <c r="O1073" s="317">
        <v>4.3899999000132084E-3</v>
      </c>
      <c r="P1073" s="317">
        <v>4.7100000083446503E-3</v>
      </c>
      <c r="Q1073" s="36">
        <v>98</v>
      </c>
      <c r="R1073" s="317">
        <v>9.8299998790025711E-3</v>
      </c>
      <c r="S1073" s="317">
        <v>1.0339999571442601E-2</v>
      </c>
      <c r="T1073" t="s">
        <v>380</v>
      </c>
      <c r="BA1073" s="395">
        <v>1</v>
      </c>
      <c r="BB1073" s="396" t="s">
        <v>861</v>
      </c>
      <c r="BC1073" t="str">
        <f t="shared" si="131"/>
        <v>RN7</v>
      </c>
      <c r="BD1073" t="str">
        <f t="shared" si="132"/>
        <v>NAoMe_initial_ethnicity_grp</v>
      </c>
      <c r="BE1073" s="397" t="s">
        <v>862</v>
      </c>
      <c r="BF1073" t="str">
        <f t="shared" si="133"/>
        <v>Mixed</v>
      </c>
      <c r="BG1073">
        <f t="shared" si="134"/>
        <v>0</v>
      </c>
      <c r="BH1073" s="398">
        <f t="shared" si="135"/>
        <v>0</v>
      </c>
      <c r="BO1073" s="33"/>
    </row>
    <row r="1074" spans="1:67">
      <c r="A1074" s="316" t="s">
        <v>27</v>
      </c>
      <c r="B1074" t="s">
        <v>380</v>
      </c>
      <c r="C1074" t="s">
        <v>910</v>
      </c>
      <c r="D1074" t="s">
        <v>314</v>
      </c>
      <c r="E1074" s="316" t="s">
        <v>61</v>
      </c>
      <c r="F1074" s="316" t="s">
        <v>62</v>
      </c>
      <c r="G1074" s="316" t="s">
        <v>435</v>
      </c>
      <c r="H1074" s="316" t="s">
        <v>328</v>
      </c>
      <c r="I1074" s="316" t="s">
        <v>656</v>
      </c>
      <c r="J1074" s="316" t="s">
        <v>288</v>
      </c>
      <c r="K1074" s="36">
        <v>2</v>
      </c>
      <c r="L1074" s="317">
        <v>3.3330000936985023E-2</v>
      </c>
      <c r="M1074" s="317">
        <v>3.5089999437332153E-2</v>
      </c>
      <c r="N1074" s="36">
        <v>8</v>
      </c>
      <c r="O1074" s="317">
        <v>1.7540000379085541E-2</v>
      </c>
      <c r="P1074" s="317">
        <v>1.8820000812411308E-2</v>
      </c>
      <c r="Q1074" s="36">
        <v>246</v>
      </c>
      <c r="R1074" s="317">
        <v>2.466999925673008E-2</v>
      </c>
      <c r="S1074" s="317">
        <v>2.5960000231862072E-2</v>
      </c>
      <c r="T1074" t="s">
        <v>380</v>
      </c>
      <c r="BA1074" s="395">
        <v>1</v>
      </c>
      <c r="BB1074" s="396" t="s">
        <v>861</v>
      </c>
      <c r="BC1074" t="str">
        <f t="shared" si="131"/>
        <v>RN7</v>
      </c>
      <c r="BD1074" t="str">
        <f t="shared" si="132"/>
        <v>NAoMe_initial_ethnicity_grp</v>
      </c>
      <c r="BE1074" s="397" t="s">
        <v>862</v>
      </c>
      <c r="BF1074" t="str">
        <f t="shared" si="133"/>
        <v>Other Ethnic Group</v>
      </c>
      <c r="BG1074">
        <f t="shared" si="134"/>
        <v>2</v>
      </c>
      <c r="BH1074" s="398">
        <f t="shared" si="135"/>
        <v>3.3330000936985023E-2</v>
      </c>
      <c r="BO1074" s="33"/>
    </row>
    <row r="1075" spans="1:67">
      <c r="A1075" s="316" t="s">
        <v>27</v>
      </c>
      <c r="B1075" t="s">
        <v>380</v>
      </c>
      <c r="C1075" t="s">
        <v>910</v>
      </c>
      <c r="D1075" t="s">
        <v>314</v>
      </c>
      <c r="E1075" s="316" t="s">
        <v>61</v>
      </c>
      <c r="F1075" s="316" t="s">
        <v>62</v>
      </c>
      <c r="G1075" s="316" t="s">
        <v>435</v>
      </c>
      <c r="H1075" s="316" t="s">
        <v>328</v>
      </c>
      <c r="I1075" s="316" t="s">
        <v>656</v>
      </c>
      <c r="J1075" s="316" t="s">
        <v>260</v>
      </c>
      <c r="K1075" s="36">
        <v>3</v>
      </c>
      <c r="L1075" s="317">
        <v>5.000000074505806E-2</v>
      </c>
      <c r="M1075" s="317"/>
      <c r="N1075" s="36">
        <v>31</v>
      </c>
      <c r="O1075" s="317">
        <v>6.7979998886585236E-2</v>
      </c>
      <c r="P1075" s="317"/>
      <c r="Q1075" s="36">
        <v>495</v>
      </c>
      <c r="R1075" s="317">
        <v>4.9639999866485603E-2</v>
      </c>
      <c r="S1075" s="317"/>
      <c r="T1075" t="s">
        <v>380</v>
      </c>
      <c r="BA1075" s="395">
        <v>1</v>
      </c>
      <c r="BB1075" s="396" t="s">
        <v>861</v>
      </c>
      <c r="BC1075" t="str">
        <f t="shared" si="131"/>
        <v>RN7</v>
      </c>
      <c r="BD1075" t="str">
        <f t="shared" si="132"/>
        <v>NAoMe_initial_ethnicity_grp</v>
      </c>
      <c r="BE1075" s="397" t="s">
        <v>862</v>
      </c>
      <c r="BF1075" t="str">
        <f t="shared" si="133"/>
        <v>Unknown</v>
      </c>
      <c r="BG1075">
        <f t="shared" si="134"/>
        <v>3</v>
      </c>
      <c r="BH1075" s="398">
        <f t="shared" si="135"/>
        <v>5.000000074505806E-2</v>
      </c>
      <c r="BO1075" s="33"/>
    </row>
    <row r="1076" spans="1:67">
      <c r="A1076" s="316" t="s">
        <v>27</v>
      </c>
      <c r="B1076" t="s">
        <v>380</v>
      </c>
      <c r="C1076" t="s">
        <v>910</v>
      </c>
      <c r="D1076" t="s">
        <v>314</v>
      </c>
      <c r="E1076" s="316" t="s">
        <v>61</v>
      </c>
      <c r="F1076" s="316" t="s">
        <v>62</v>
      </c>
      <c r="G1076" s="316" t="s">
        <v>435</v>
      </c>
      <c r="H1076" s="316" t="s">
        <v>328</v>
      </c>
      <c r="I1076" s="316" t="s">
        <v>656</v>
      </c>
      <c r="J1076" s="316" t="s">
        <v>258</v>
      </c>
      <c r="K1076" s="36">
        <v>51</v>
      </c>
      <c r="L1076" s="317">
        <v>0.85000002384185791</v>
      </c>
      <c r="M1076" s="317">
        <v>0.89473998546600342</v>
      </c>
      <c r="N1076" s="36">
        <v>399</v>
      </c>
      <c r="O1076" s="317">
        <v>0.875</v>
      </c>
      <c r="P1076" s="317">
        <v>0.9388200044631958</v>
      </c>
      <c r="Q1076" s="36">
        <v>8238</v>
      </c>
      <c r="R1076" s="317">
        <v>0.82611000537872314</v>
      </c>
      <c r="S1076" s="317">
        <v>0.86926001310348511</v>
      </c>
      <c r="T1076" t="s">
        <v>380</v>
      </c>
      <c r="BA1076" s="395">
        <v>1</v>
      </c>
      <c r="BB1076" s="396" t="s">
        <v>861</v>
      </c>
      <c r="BC1076" t="str">
        <f t="shared" si="131"/>
        <v>RN7</v>
      </c>
      <c r="BD1076" t="str">
        <f t="shared" si="132"/>
        <v>NAoMe_initial_ethnicity_grp</v>
      </c>
      <c r="BE1076" s="397" t="s">
        <v>862</v>
      </c>
      <c r="BF1076" t="str">
        <f t="shared" si="133"/>
        <v>White</v>
      </c>
      <c r="BG1076">
        <f t="shared" si="134"/>
        <v>51</v>
      </c>
      <c r="BH1076" s="398">
        <f t="shared" si="135"/>
        <v>0.85000002384185791</v>
      </c>
      <c r="BO1076" s="33"/>
    </row>
    <row r="1077" spans="1:67">
      <c r="A1077" s="316" t="s">
        <v>27</v>
      </c>
      <c r="B1077" t="s">
        <v>380</v>
      </c>
      <c r="C1077" t="s">
        <v>910</v>
      </c>
      <c r="D1077" t="s">
        <v>314</v>
      </c>
      <c r="E1077" s="316" t="s">
        <v>61</v>
      </c>
      <c r="F1077" s="316" t="s">
        <v>62</v>
      </c>
      <c r="G1077" s="316" t="s">
        <v>435</v>
      </c>
      <c r="H1077" s="316" t="s">
        <v>328</v>
      </c>
      <c r="I1077" s="316" t="s">
        <v>657</v>
      </c>
      <c r="J1077" s="316" t="s">
        <v>817</v>
      </c>
      <c r="K1077" s="36">
        <v>55</v>
      </c>
      <c r="L1077" s="317">
        <v>0.91667002439498901</v>
      </c>
      <c r="M1077" s="317"/>
      <c r="N1077" s="36">
        <v>413</v>
      </c>
      <c r="O1077" s="317">
        <v>0.90570002794265747</v>
      </c>
      <c r="P1077" s="317"/>
      <c r="Q1077" s="36">
        <v>9359</v>
      </c>
      <c r="R1077" s="317">
        <v>0.93853002786636353</v>
      </c>
      <c r="S1077" s="317"/>
      <c r="T1077" t="s">
        <v>380</v>
      </c>
      <c r="BA1077" s="395">
        <v>1</v>
      </c>
      <c r="BB1077" s="396" t="s">
        <v>861</v>
      </c>
      <c r="BC1077" t="str">
        <f t="shared" si="131"/>
        <v>RN7</v>
      </c>
      <c r="BD1077" t="str">
        <f t="shared" si="132"/>
        <v>NAoMe_initial_final_route</v>
      </c>
      <c r="BE1077" s="397" t="s">
        <v>862</v>
      </c>
      <c r="BF1077" t="str">
        <f t="shared" si="133"/>
        <v>Not screened</v>
      </c>
      <c r="BG1077">
        <f t="shared" si="134"/>
        <v>55</v>
      </c>
      <c r="BH1077" s="398">
        <f t="shared" si="135"/>
        <v>0.91667002439498901</v>
      </c>
      <c r="BO1077" s="33"/>
    </row>
    <row r="1078" spans="1:67">
      <c r="A1078" s="316" t="s">
        <v>27</v>
      </c>
      <c r="B1078" t="s">
        <v>380</v>
      </c>
      <c r="C1078" t="s">
        <v>910</v>
      </c>
      <c r="D1078" t="s">
        <v>314</v>
      </c>
      <c r="E1078" s="316" t="s">
        <v>61</v>
      </c>
      <c r="F1078" s="316" t="s">
        <v>62</v>
      </c>
      <c r="G1078" s="316" t="s">
        <v>435</v>
      </c>
      <c r="H1078" s="316" t="s">
        <v>328</v>
      </c>
      <c r="I1078" s="316" t="s">
        <v>657</v>
      </c>
      <c r="J1078" s="316" t="s">
        <v>352</v>
      </c>
      <c r="K1078" s="36">
        <v>5</v>
      </c>
      <c r="L1078" s="317">
        <v>8.3329997956752777E-2</v>
      </c>
      <c r="M1078" s="317"/>
      <c r="N1078" s="36">
        <v>43</v>
      </c>
      <c r="O1078" s="317">
        <v>9.4300001859664917E-2</v>
      </c>
      <c r="P1078" s="317"/>
      <c r="Q1078" s="36">
        <v>613</v>
      </c>
      <c r="R1078" s="317">
        <v>6.1469998210668557E-2</v>
      </c>
      <c r="S1078" s="317"/>
      <c r="T1078" t="s">
        <v>380</v>
      </c>
      <c r="BA1078" s="395">
        <v>1</v>
      </c>
      <c r="BB1078" s="396" t="s">
        <v>861</v>
      </c>
      <c r="BC1078" t="str">
        <f t="shared" si="131"/>
        <v>RN7</v>
      </c>
      <c r="BD1078" t="str">
        <f t="shared" si="132"/>
        <v>NAoMe_initial_final_route</v>
      </c>
      <c r="BE1078" s="397" t="s">
        <v>862</v>
      </c>
      <c r="BF1078" t="str">
        <f t="shared" si="133"/>
        <v>Screening</v>
      </c>
      <c r="BG1078">
        <f t="shared" si="134"/>
        <v>5</v>
      </c>
      <c r="BH1078" s="398">
        <f t="shared" si="135"/>
        <v>8.3329997956752777E-2</v>
      </c>
      <c r="BO1078" s="33"/>
    </row>
    <row r="1079" spans="1:67">
      <c r="A1079" s="316" t="s">
        <v>27</v>
      </c>
      <c r="B1079" t="s">
        <v>380</v>
      </c>
      <c r="C1079" t="s">
        <v>910</v>
      </c>
      <c r="D1079" t="s">
        <v>314</v>
      </c>
      <c r="E1079" s="316" t="s">
        <v>61</v>
      </c>
      <c r="F1079" s="316" t="s">
        <v>62</v>
      </c>
      <c r="G1079" s="316" t="s">
        <v>435</v>
      </c>
      <c r="H1079" s="316" t="s">
        <v>328</v>
      </c>
      <c r="I1079" s="316" t="s">
        <v>303</v>
      </c>
      <c r="J1079" s="316" t="s">
        <v>308</v>
      </c>
      <c r="K1079" s="36">
        <v>9</v>
      </c>
      <c r="L1079" s="317">
        <v>0.15000000596046451</v>
      </c>
      <c r="M1079" s="317"/>
      <c r="N1079" s="36">
        <v>96</v>
      </c>
      <c r="O1079" s="317">
        <v>0.21052999794483179</v>
      </c>
      <c r="P1079" s="317"/>
      <c r="Q1079" s="36">
        <v>1652</v>
      </c>
      <c r="R1079" s="317">
        <v>0.1656599938869476</v>
      </c>
      <c r="S1079" s="317"/>
      <c r="T1079" t="s">
        <v>380</v>
      </c>
      <c r="BA1079" s="395">
        <v>1</v>
      </c>
      <c r="BB1079" s="396" t="s">
        <v>861</v>
      </c>
      <c r="BC1079" t="str">
        <f t="shared" si="131"/>
        <v>RN7</v>
      </c>
      <c r="BD1079" t="str">
        <f t="shared" si="132"/>
        <v>NAoMe_initial_final_stage_tum</v>
      </c>
      <c r="BE1079" s="397" t="s">
        <v>862</v>
      </c>
      <c r="BF1079" t="str">
        <f t="shared" si="133"/>
        <v>Not staged/Unstated</v>
      </c>
      <c r="BG1079">
        <f t="shared" si="134"/>
        <v>9</v>
      </c>
      <c r="BH1079" s="398">
        <f t="shared" si="135"/>
        <v>0.15000000596046451</v>
      </c>
      <c r="BO1079" s="33"/>
    </row>
    <row r="1080" spans="1:67">
      <c r="A1080" s="316" t="s">
        <v>27</v>
      </c>
      <c r="B1080" t="s">
        <v>380</v>
      </c>
      <c r="C1080" t="s">
        <v>910</v>
      </c>
      <c r="D1080" t="s">
        <v>314</v>
      </c>
      <c r="E1080" s="316" t="s">
        <v>61</v>
      </c>
      <c r="F1080" s="316" t="s">
        <v>62</v>
      </c>
      <c r="G1080" s="316" t="s">
        <v>435</v>
      </c>
      <c r="H1080" s="316" t="s">
        <v>328</v>
      </c>
      <c r="I1080" s="316" t="s">
        <v>303</v>
      </c>
      <c r="J1080" s="316" t="s">
        <v>304</v>
      </c>
      <c r="K1080" s="36">
        <v>2</v>
      </c>
      <c r="L1080" s="317">
        <v>3.3330000936985023E-2</v>
      </c>
      <c r="M1080" s="317">
        <v>3.9220001548528671E-2</v>
      </c>
      <c r="N1080" s="36">
        <v>2</v>
      </c>
      <c r="O1080" s="317">
        <v>4.3899999000132084E-3</v>
      </c>
      <c r="P1080" s="317">
        <v>5.5599999614059934E-3</v>
      </c>
      <c r="Q1080" s="36">
        <v>64</v>
      </c>
      <c r="R1080" s="317">
        <v>6.4199999906122676E-3</v>
      </c>
      <c r="S1080" s="317">
        <v>7.689999882131815E-3</v>
      </c>
      <c r="T1080" t="s">
        <v>380</v>
      </c>
      <c r="BA1080" s="395">
        <v>1</v>
      </c>
      <c r="BB1080" s="396" t="s">
        <v>861</v>
      </c>
      <c r="BC1080" t="str">
        <f t="shared" si="131"/>
        <v>RN7</v>
      </c>
      <c r="BD1080" t="str">
        <f t="shared" si="132"/>
        <v>NAoMe_initial_final_stage_tum</v>
      </c>
      <c r="BE1080" s="397" t="s">
        <v>862</v>
      </c>
      <c r="BF1080" t="str">
        <f t="shared" si="133"/>
        <v>Stage 0</v>
      </c>
      <c r="BG1080">
        <f t="shared" si="134"/>
        <v>2</v>
      </c>
      <c r="BH1080" s="398">
        <f t="shared" si="135"/>
        <v>3.3330000936985023E-2</v>
      </c>
      <c r="BO1080" s="33"/>
    </row>
    <row r="1081" spans="1:67">
      <c r="A1081" s="316" t="s">
        <v>27</v>
      </c>
      <c r="B1081" t="s">
        <v>380</v>
      </c>
      <c r="C1081" t="s">
        <v>910</v>
      </c>
      <c r="D1081" t="s">
        <v>314</v>
      </c>
      <c r="E1081" s="316" t="s">
        <v>61</v>
      </c>
      <c r="F1081" s="316" t="s">
        <v>62</v>
      </c>
      <c r="G1081" s="316" t="s">
        <v>435</v>
      </c>
      <c r="H1081" s="316" t="s">
        <v>328</v>
      </c>
      <c r="I1081" s="316" t="s">
        <v>303</v>
      </c>
      <c r="J1081" s="316" t="s">
        <v>305</v>
      </c>
      <c r="K1081" s="36">
        <v>2</v>
      </c>
      <c r="L1081" s="317">
        <v>3.3330000936985023E-2</v>
      </c>
      <c r="M1081" s="317">
        <v>3.9220001548528671E-2</v>
      </c>
      <c r="N1081" s="36">
        <v>11</v>
      </c>
      <c r="O1081" s="317">
        <v>2.4119999259710308E-2</v>
      </c>
      <c r="P1081" s="317">
        <v>3.0559999868273739E-2</v>
      </c>
      <c r="Q1081" s="36">
        <v>359</v>
      </c>
      <c r="R1081" s="317">
        <v>3.5999998450279243E-2</v>
      </c>
      <c r="S1081" s="317">
        <v>4.3150000274181373E-2</v>
      </c>
      <c r="T1081" t="s">
        <v>380</v>
      </c>
      <c r="BA1081" s="395">
        <v>1</v>
      </c>
      <c r="BB1081" s="396" t="s">
        <v>861</v>
      </c>
      <c r="BC1081" t="str">
        <f t="shared" si="131"/>
        <v>RN7</v>
      </c>
      <c r="BD1081" t="str">
        <f t="shared" si="132"/>
        <v>NAoMe_initial_final_stage_tum</v>
      </c>
      <c r="BE1081" s="397" t="s">
        <v>862</v>
      </c>
      <c r="BF1081" t="str">
        <f t="shared" si="133"/>
        <v>Stage 1</v>
      </c>
      <c r="BG1081">
        <f t="shared" si="134"/>
        <v>2</v>
      </c>
      <c r="BH1081" s="398">
        <f t="shared" si="135"/>
        <v>3.3330000936985023E-2</v>
      </c>
      <c r="BO1081" s="33"/>
    </row>
    <row r="1082" spans="1:67">
      <c r="A1082" s="316" t="s">
        <v>27</v>
      </c>
      <c r="B1082" t="s">
        <v>380</v>
      </c>
      <c r="C1082" t="s">
        <v>910</v>
      </c>
      <c r="D1082" t="s">
        <v>314</v>
      </c>
      <c r="E1082" s="316" t="s">
        <v>61</v>
      </c>
      <c r="F1082" s="316" t="s">
        <v>62</v>
      </c>
      <c r="G1082" s="316" t="s">
        <v>435</v>
      </c>
      <c r="H1082" s="316" t="s">
        <v>328</v>
      </c>
      <c r="I1082" s="316" t="s">
        <v>303</v>
      </c>
      <c r="J1082" s="316" t="s">
        <v>306</v>
      </c>
      <c r="K1082" s="36">
        <v>5</v>
      </c>
      <c r="L1082" s="317">
        <v>8.3329997956752777E-2</v>
      </c>
      <c r="M1082" s="317">
        <v>9.8039999604225159E-2</v>
      </c>
      <c r="N1082" s="36">
        <v>34</v>
      </c>
      <c r="O1082" s="317">
        <v>7.4560001492500305E-2</v>
      </c>
      <c r="P1082" s="317">
        <v>9.4439998269081116E-2</v>
      </c>
      <c r="Q1082" s="36">
        <v>996</v>
      </c>
      <c r="R1082" s="317">
        <v>9.9880002439022064E-2</v>
      </c>
      <c r="S1082" s="317">
        <v>0.11970999836921691</v>
      </c>
      <c r="T1082" t="s">
        <v>380</v>
      </c>
      <c r="BA1082" s="395">
        <v>1</v>
      </c>
      <c r="BB1082" s="396" t="s">
        <v>861</v>
      </c>
      <c r="BC1082" t="str">
        <f t="shared" si="131"/>
        <v>RN7</v>
      </c>
      <c r="BD1082" t="str">
        <f t="shared" si="132"/>
        <v>NAoMe_initial_final_stage_tum</v>
      </c>
      <c r="BE1082" s="397" t="s">
        <v>862</v>
      </c>
      <c r="BF1082" t="str">
        <f t="shared" si="133"/>
        <v>Stage 2</v>
      </c>
      <c r="BG1082">
        <f t="shared" si="134"/>
        <v>5</v>
      </c>
      <c r="BH1082" s="398">
        <f t="shared" si="135"/>
        <v>8.3329997956752777E-2</v>
      </c>
      <c r="BO1082" s="33"/>
    </row>
    <row r="1083" spans="1:67">
      <c r="A1083" s="316" t="s">
        <v>27</v>
      </c>
      <c r="B1083" t="s">
        <v>380</v>
      </c>
      <c r="C1083" t="s">
        <v>910</v>
      </c>
      <c r="D1083" t="s">
        <v>314</v>
      </c>
      <c r="E1083" s="316" t="s">
        <v>61</v>
      </c>
      <c r="F1083" s="316" t="s">
        <v>62</v>
      </c>
      <c r="G1083" s="316" t="s">
        <v>435</v>
      </c>
      <c r="H1083" s="316" t="s">
        <v>328</v>
      </c>
      <c r="I1083" s="316" t="s">
        <v>303</v>
      </c>
      <c r="J1083" s="316" t="s">
        <v>307</v>
      </c>
      <c r="K1083" s="36">
        <v>2</v>
      </c>
      <c r="L1083" s="317">
        <v>3.3330000936985023E-2</v>
      </c>
      <c r="M1083" s="317">
        <v>3.9220001548528671E-2</v>
      </c>
      <c r="N1083" s="36">
        <v>26</v>
      </c>
      <c r="O1083" s="317">
        <v>5.7020001113414757E-2</v>
      </c>
      <c r="P1083" s="317">
        <v>7.2219997644424438E-2</v>
      </c>
      <c r="Q1083" s="36">
        <v>742</v>
      </c>
      <c r="R1083" s="317">
        <v>7.4409998953342438E-2</v>
      </c>
      <c r="S1083" s="317">
        <v>8.9180000126361847E-2</v>
      </c>
      <c r="T1083" t="s">
        <v>380</v>
      </c>
      <c r="BA1083" s="395">
        <v>1</v>
      </c>
      <c r="BB1083" s="396" t="s">
        <v>861</v>
      </c>
      <c r="BC1083" t="str">
        <f t="shared" si="131"/>
        <v>RN7</v>
      </c>
      <c r="BD1083" t="str">
        <f t="shared" si="132"/>
        <v>NAoMe_initial_final_stage_tum</v>
      </c>
      <c r="BE1083" s="397" t="s">
        <v>862</v>
      </c>
      <c r="BF1083" t="str">
        <f t="shared" si="133"/>
        <v>Stage 3</v>
      </c>
      <c r="BG1083">
        <f t="shared" si="134"/>
        <v>2</v>
      </c>
      <c r="BH1083" s="398">
        <f t="shared" si="135"/>
        <v>3.3330000936985023E-2</v>
      </c>
      <c r="BO1083" s="33"/>
    </row>
    <row r="1084" spans="1:67">
      <c r="A1084" s="316" t="s">
        <v>27</v>
      </c>
      <c r="B1084" t="s">
        <v>380</v>
      </c>
      <c r="C1084" t="s">
        <v>910</v>
      </c>
      <c r="D1084" t="s">
        <v>314</v>
      </c>
      <c r="E1084" s="316" t="s">
        <v>61</v>
      </c>
      <c r="F1084" s="316" t="s">
        <v>62</v>
      </c>
      <c r="G1084" s="316" t="s">
        <v>435</v>
      </c>
      <c r="H1084" s="316" t="s">
        <v>328</v>
      </c>
      <c r="I1084" s="316" t="s">
        <v>303</v>
      </c>
      <c r="J1084" s="316" t="s">
        <v>336</v>
      </c>
      <c r="K1084" s="36">
        <v>40</v>
      </c>
      <c r="L1084" s="317">
        <v>0.66667002439498901</v>
      </c>
      <c r="M1084" s="317">
        <v>0.784309983253479</v>
      </c>
      <c r="N1084" s="36">
        <v>287</v>
      </c>
      <c r="O1084" s="317">
        <v>0.62939000129699707</v>
      </c>
      <c r="P1084" s="317">
        <v>0.79721999168395996</v>
      </c>
      <c r="Q1084" s="36">
        <v>6159</v>
      </c>
      <c r="R1084" s="317">
        <v>0.6176300048828125</v>
      </c>
      <c r="S1084" s="317">
        <v>0.74026000499725342</v>
      </c>
      <c r="T1084" t="s">
        <v>380</v>
      </c>
      <c r="BA1084" s="395">
        <v>1</v>
      </c>
      <c r="BB1084" s="396" t="s">
        <v>861</v>
      </c>
      <c r="BC1084" t="str">
        <f t="shared" si="131"/>
        <v>RN7</v>
      </c>
      <c r="BD1084" t="str">
        <f t="shared" si="132"/>
        <v>NAoMe_initial_final_stage_tum</v>
      </c>
      <c r="BE1084" s="397" t="s">
        <v>862</v>
      </c>
      <c r="BF1084" t="str">
        <f t="shared" si="133"/>
        <v>Stage 4</v>
      </c>
      <c r="BG1084">
        <f t="shared" si="134"/>
        <v>40</v>
      </c>
      <c r="BH1084" s="398">
        <f t="shared" si="135"/>
        <v>0.66667002439498901</v>
      </c>
      <c r="BO1084" s="33"/>
    </row>
    <row r="1085" spans="1:67">
      <c r="A1085" s="316" t="s">
        <v>27</v>
      </c>
      <c r="B1085" t="s">
        <v>380</v>
      </c>
      <c r="C1085" t="s">
        <v>910</v>
      </c>
      <c r="D1085" t="s">
        <v>314</v>
      </c>
      <c r="E1085" s="316" t="s">
        <v>61</v>
      </c>
      <c r="F1085" s="316" t="s">
        <v>62</v>
      </c>
      <c r="G1085" s="316" t="s">
        <v>435</v>
      </c>
      <c r="H1085" s="316" t="s">
        <v>328</v>
      </c>
      <c r="I1085" s="316" t="s">
        <v>342</v>
      </c>
      <c r="J1085" s="316" t="s">
        <v>343</v>
      </c>
      <c r="K1085" s="36">
        <v>9</v>
      </c>
      <c r="L1085" s="317">
        <v>0.15000000596046451</v>
      </c>
      <c r="M1085" s="317"/>
      <c r="N1085" s="36">
        <v>96</v>
      </c>
      <c r="O1085" s="317">
        <v>0.21052999794483179</v>
      </c>
      <c r="P1085" s="317"/>
      <c r="Q1085" s="36">
        <v>1652</v>
      </c>
      <c r="R1085" s="317">
        <v>0.1656599938869476</v>
      </c>
      <c r="S1085" s="317"/>
      <c r="T1085" t="s">
        <v>380</v>
      </c>
      <c r="BA1085" s="395">
        <v>1</v>
      </c>
      <c r="BB1085" s="396" t="s">
        <v>861</v>
      </c>
      <c r="BC1085" t="str">
        <f t="shared" si="131"/>
        <v>RN7</v>
      </c>
      <c r="BD1085" t="str">
        <f t="shared" si="132"/>
        <v>NAoMe_initial_final_stage_tum_grp</v>
      </c>
      <c r="BE1085" s="397" t="s">
        <v>862</v>
      </c>
      <c r="BF1085" t="str">
        <f t="shared" si="133"/>
        <v>MBC in HESAPC</v>
      </c>
      <c r="BG1085">
        <f t="shared" si="134"/>
        <v>9</v>
      </c>
      <c r="BH1085" s="398">
        <f t="shared" si="135"/>
        <v>0.15000000596046451</v>
      </c>
      <c r="BO1085" s="33"/>
    </row>
    <row r="1086" spans="1:67">
      <c r="A1086" s="316" t="s">
        <v>27</v>
      </c>
      <c r="B1086" t="s">
        <v>380</v>
      </c>
      <c r="C1086" t="s">
        <v>910</v>
      </c>
      <c r="D1086" t="s">
        <v>314</v>
      </c>
      <c r="E1086" s="316" t="s">
        <v>61</v>
      </c>
      <c r="F1086" s="316" t="s">
        <v>62</v>
      </c>
      <c r="G1086" s="316" t="s">
        <v>435</v>
      </c>
      <c r="H1086" s="316" t="s">
        <v>328</v>
      </c>
      <c r="I1086" s="316" t="s">
        <v>342</v>
      </c>
      <c r="J1086" s="316" t="s">
        <v>344</v>
      </c>
      <c r="K1086" s="36">
        <v>8</v>
      </c>
      <c r="L1086" s="317">
        <v>0.13333000242710111</v>
      </c>
      <c r="M1086" s="317">
        <v>0.15685999393463129</v>
      </c>
      <c r="N1086" s="36">
        <v>73</v>
      </c>
      <c r="O1086" s="317">
        <v>0.16008999943733221</v>
      </c>
      <c r="P1086" s="317">
        <v>0.20277999341487879</v>
      </c>
      <c r="Q1086" s="36">
        <v>2161</v>
      </c>
      <c r="R1086" s="317">
        <v>0.2167100012302399</v>
      </c>
      <c r="S1086" s="317">
        <v>0.25973999500274658</v>
      </c>
      <c r="T1086" t="s">
        <v>380</v>
      </c>
      <c r="BA1086" s="395">
        <v>1</v>
      </c>
      <c r="BB1086" s="396" t="s">
        <v>861</v>
      </c>
      <c r="BC1086" t="str">
        <f t="shared" si="131"/>
        <v>RN7</v>
      </c>
      <c r="BD1086" t="str">
        <f t="shared" si="132"/>
        <v>NAoMe_initial_final_stage_tum_grp</v>
      </c>
      <c r="BE1086" s="397" t="s">
        <v>862</v>
      </c>
      <c r="BF1086" t="str">
        <f t="shared" si="133"/>
        <v>Stage 0-3</v>
      </c>
      <c r="BG1086">
        <f t="shared" si="134"/>
        <v>8</v>
      </c>
      <c r="BH1086" s="398">
        <f t="shared" si="135"/>
        <v>0.13333000242710111</v>
      </c>
      <c r="BO1086" s="33"/>
    </row>
    <row r="1087" spans="1:67">
      <c r="A1087" s="316" t="s">
        <v>27</v>
      </c>
      <c r="B1087" t="s">
        <v>380</v>
      </c>
      <c r="C1087" t="s">
        <v>910</v>
      </c>
      <c r="D1087" t="s">
        <v>314</v>
      </c>
      <c r="E1087" s="316" t="s">
        <v>61</v>
      </c>
      <c r="F1087" s="316" t="s">
        <v>62</v>
      </c>
      <c r="G1087" s="316" t="s">
        <v>435</v>
      </c>
      <c r="H1087" s="316" t="s">
        <v>328</v>
      </c>
      <c r="I1087" s="316" t="s">
        <v>342</v>
      </c>
      <c r="J1087" s="316" t="s">
        <v>336</v>
      </c>
      <c r="K1087" s="36">
        <v>43</v>
      </c>
      <c r="L1087" s="317">
        <v>0.71666997671127319</v>
      </c>
      <c r="M1087" s="317">
        <v>0.84314000606536865</v>
      </c>
      <c r="N1087" s="36">
        <v>287</v>
      </c>
      <c r="O1087" s="317">
        <v>0.62939000129699707</v>
      </c>
      <c r="P1087" s="317">
        <v>0.79721999168395996</v>
      </c>
      <c r="Q1087" s="36">
        <v>6159</v>
      </c>
      <c r="R1087" s="317">
        <v>0.6176300048828125</v>
      </c>
      <c r="S1087" s="317">
        <v>0.74026000499725342</v>
      </c>
      <c r="T1087" t="s">
        <v>380</v>
      </c>
      <c r="BA1087" s="395">
        <v>1</v>
      </c>
      <c r="BB1087" s="396" t="s">
        <v>861</v>
      </c>
      <c r="BC1087" t="str">
        <f t="shared" si="131"/>
        <v>RN7</v>
      </c>
      <c r="BD1087" t="str">
        <f t="shared" si="132"/>
        <v>NAoMe_initial_final_stage_tum_grp</v>
      </c>
      <c r="BE1087" s="397" t="s">
        <v>862</v>
      </c>
      <c r="BF1087" t="str">
        <f t="shared" si="133"/>
        <v>Stage 4</v>
      </c>
      <c r="BG1087">
        <f t="shared" si="134"/>
        <v>43</v>
      </c>
      <c r="BH1087" s="398">
        <f t="shared" si="135"/>
        <v>0.71666997671127319</v>
      </c>
      <c r="BO1087" s="33"/>
    </row>
    <row r="1088" spans="1:67">
      <c r="A1088" s="316" t="s">
        <v>27</v>
      </c>
      <c r="B1088" t="s">
        <v>380</v>
      </c>
      <c r="C1088" t="s">
        <v>910</v>
      </c>
      <c r="D1088" t="s">
        <v>314</v>
      </c>
      <c r="E1088" s="316" t="s">
        <v>61</v>
      </c>
      <c r="F1088" s="316" t="s">
        <v>62</v>
      </c>
      <c r="G1088" s="316" t="s">
        <v>435</v>
      </c>
      <c r="H1088" s="316" t="s">
        <v>328</v>
      </c>
      <c r="I1088" s="316" t="s">
        <v>658</v>
      </c>
      <c r="J1088" s="316" t="s">
        <v>345</v>
      </c>
      <c r="K1088" s="36">
        <v>60</v>
      </c>
      <c r="L1088" s="317">
        <v>1</v>
      </c>
      <c r="M1088" s="317"/>
      <c r="N1088" s="36">
        <v>456</v>
      </c>
      <c r="O1088" s="317">
        <v>1</v>
      </c>
      <c r="P1088" s="317"/>
      <c r="Q1088" s="36">
        <v>9972</v>
      </c>
      <c r="R1088" s="317">
        <v>1</v>
      </c>
      <c r="S1088" s="317"/>
      <c r="T1088" t="s">
        <v>380</v>
      </c>
      <c r="BA1088" s="395">
        <v>1</v>
      </c>
      <c r="BB1088" s="396" t="s">
        <v>861</v>
      </c>
      <c r="BC1088" t="str">
        <f t="shared" si="131"/>
        <v>RN7</v>
      </c>
      <c r="BD1088" t="str">
        <f t="shared" si="132"/>
        <v>NAoMe_initial_final_who_ps</v>
      </c>
      <c r="BE1088" s="397" t="s">
        <v>862</v>
      </c>
      <c r="BF1088" t="str">
        <f t="shared" si="133"/>
        <v>Not recorded</v>
      </c>
      <c r="BG1088">
        <f t="shared" si="134"/>
        <v>60</v>
      </c>
      <c r="BH1088" s="398">
        <f t="shared" si="135"/>
        <v>1</v>
      </c>
      <c r="BO1088" s="33"/>
    </row>
    <row r="1089" spans="1:67">
      <c r="A1089" s="316" t="s">
        <v>27</v>
      </c>
      <c r="B1089" t="s">
        <v>380</v>
      </c>
      <c r="C1089" t="s">
        <v>910</v>
      </c>
      <c r="D1089" t="s">
        <v>314</v>
      </c>
      <c r="E1089" s="316" t="s">
        <v>61</v>
      </c>
      <c r="F1089" s="316" t="s">
        <v>62</v>
      </c>
      <c r="G1089" s="316" t="s">
        <v>435</v>
      </c>
      <c r="H1089" s="316" t="s">
        <v>328</v>
      </c>
      <c r="I1089" s="316" t="s">
        <v>291</v>
      </c>
      <c r="J1089" s="316" t="s">
        <v>313</v>
      </c>
      <c r="K1089" s="36">
        <v>58</v>
      </c>
      <c r="L1089" s="317">
        <v>0.96666997671127319</v>
      </c>
      <c r="M1089" s="317"/>
      <c r="N1089" s="36">
        <v>448</v>
      </c>
      <c r="O1089" s="317">
        <v>0.98246002197265625</v>
      </c>
      <c r="P1089" s="317"/>
      <c r="Q1089" s="36">
        <v>9846</v>
      </c>
      <c r="R1089" s="317">
        <v>0.98736000061035156</v>
      </c>
      <c r="S1089" s="317"/>
      <c r="T1089" t="s">
        <v>380</v>
      </c>
      <c r="BA1089" s="395">
        <v>1</v>
      </c>
      <c r="BB1089" s="396" t="s">
        <v>861</v>
      </c>
      <c r="BC1089" t="str">
        <f t="shared" si="131"/>
        <v>RN7</v>
      </c>
      <c r="BD1089" t="str">
        <f t="shared" si="132"/>
        <v>NAoMe_initial_gender</v>
      </c>
      <c r="BE1089" s="397" t="s">
        <v>862</v>
      </c>
      <c r="BF1089" t="str">
        <f t="shared" si="133"/>
        <v>Female</v>
      </c>
      <c r="BG1089">
        <f t="shared" si="134"/>
        <v>58</v>
      </c>
      <c r="BH1089" s="398">
        <f t="shared" si="135"/>
        <v>0.96666997671127319</v>
      </c>
      <c r="BO1089" s="33"/>
    </row>
    <row r="1090" spans="1:67">
      <c r="A1090" s="316" t="s">
        <v>27</v>
      </c>
      <c r="B1090" t="s">
        <v>380</v>
      </c>
      <c r="C1090" t="s">
        <v>910</v>
      </c>
      <c r="D1090" t="s">
        <v>314</v>
      </c>
      <c r="E1090" s="316" t="s">
        <v>61</v>
      </c>
      <c r="F1090" s="316" t="s">
        <v>62</v>
      </c>
      <c r="G1090" s="316" t="s">
        <v>435</v>
      </c>
      <c r="H1090" s="316" t="s">
        <v>328</v>
      </c>
      <c r="I1090" s="316" t="s">
        <v>291</v>
      </c>
      <c r="J1090" s="316" t="s">
        <v>293</v>
      </c>
      <c r="K1090" s="36">
        <v>2</v>
      </c>
      <c r="L1090" s="317">
        <v>3.3330000936985023E-2</v>
      </c>
      <c r="M1090" s="317"/>
      <c r="N1090" s="36">
        <v>8</v>
      </c>
      <c r="O1090" s="317">
        <v>1.7540000379085541E-2</v>
      </c>
      <c r="P1090" s="317"/>
      <c r="Q1090" s="36">
        <v>126</v>
      </c>
      <c r="R1090" s="317">
        <v>1.264000032097101E-2</v>
      </c>
      <c r="S1090" s="317"/>
      <c r="T1090" t="s">
        <v>380</v>
      </c>
      <c r="BA1090" s="395">
        <v>1</v>
      </c>
      <c r="BB1090" s="396" t="s">
        <v>861</v>
      </c>
      <c r="BC1090" t="str">
        <f t="shared" si="131"/>
        <v>RN7</v>
      </c>
      <c r="BD1090" t="str">
        <f t="shared" si="132"/>
        <v>NAoMe_initial_gender</v>
      </c>
      <c r="BE1090" s="397" t="s">
        <v>862</v>
      </c>
      <c r="BF1090" t="str">
        <f t="shared" si="133"/>
        <v>Male</v>
      </c>
      <c r="BG1090">
        <f t="shared" si="134"/>
        <v>2</v>
      </c>
      <c r="BH1090" s="398">
        <f t="shared" si="135"/>
        <v>3.3330000936985023E-2</v>
      </c>
      <c r="BO1090" s="33"/>
    </row>
    <row r="1091" spans="1:67">
      <c r="A1091" s="316" t="s">
        <v>27</v>
      </c>
      <c r="B1091" t="s">
        <v>380</v>
      </c>
      <c r="C1091" t="s">
        <v>910</v>
      </c>
      <c r="D1091" t="s">
        <v>314</v>
      </c>
      <c r="E1091" s="316" t="s">
        <v>61</v>
      </c>
      <c r="F1091" s="316" t="s">
        <v>62</v>
      </c>
      <c r="G1091" s="316" t="s">
        <v>435</v>
      </c>
      <c r="H1091" s="316" t="s">
        <v>328</v>
      </c>
      <c r="I1091" s="316" t="s">
        <v>659</v>
      </c>
      <c r="J1091" s="316" t="s">
        <v>294</v>
      </c>
      <c r="K1091" s="36">
        <v>12</v>
      </c>
      <c r="L1091" s="317">
        <v>0.20000000298023221</v>
      </c>
      <c r="M1091" s="317">
        <v>0.20000000298023221</v>
      </c>
      <c r="N1091" s="36">
        <v>73</v>
      </c>
      <c r="O1091" s="317">
        <v>0.16008999943733221</v>
      </c>
      <c r="P1091" s="317">
        <v>0.16008999943733221</v>
      </c>
      <c r="Q1091" s="36">
        <v>1800</v>
      </c>
      <c r="R1091" s="317">
        <v>0.18050999939441681</v>
      </c>
      <c r="S1091" s="317">
        <v>0.18050999939441681</v>
      </c>
      <c r="T1091" t="s">
        <v>380</v>
      </c>
      <c r="BA1091" s="395">
        <v>1</v>
      </c>
      <c r="BB1091" s="396" t="s">
        <v>861</v>
      </c>
      <c r="BC1091" t="str">
        <f t="shared" ref="BC1091:BC1154" si="136">E1091</f>
        <v>RN7</v>
      </c>
      <c r="BD1091" t="str">
        <f t="shared" ref="BD1091:BD1154" si="137">(LEFT(A1091, LEN(A1091)-7))&amp;"_"&amp;I1091</f>
        <v>NAoMe_initial_imd_2019</v>
      </c>
      <c r="BE1091" s="397" t="s">
        <v>862</v>
      </c>
      <c r="BF1091" t="str">
        <f t="shared" ref="BF1091:BF1154" si="138">J1091</f>
        <v>1 - most deprived</v>
      </c>
      <c r="BG1091">
        <f t="shared" ref="BG1091:BG1154" si="139">K1091</f>
        <v>12</v>
      </c>
      <c r="BH1091" s="398">
        <f t="shared" ref="BH1091:BH1154" si="140">L1091</f>
        <v>0.20000000298023221</v>
      </c>
      <c r="BO1091" s="33"/>
    </row>
    <row r="1092" spans="1:67">
      <c r="A1092" s="316" t="s">
        <v>27</v>
      </c>
      <c r="B1092" t="s">
        <v>380</v>
      </c>
      <c r="C1092" t="s">
        <v>910</v>
      </c>
      <c r="D1092" t="s">
        <v>314</v>
      </c>
      <c r="E1092" s="316" t="s">
        <v>61</v>
      </c>
      <c r="F1092" s="316" t="s">
        <v>62</v>
      </c>
      <c r="G1092" s="316" t="s">
        <v>435</v>
      </c>
      <c r="H1092" s="316" t="s">
        <v>328</v>
      </c>
      <c r="I1092" s="316" t="s">
        <v>659</v>
      </c>
      <c r="J1092" s="316" t="s">
        <v>15</v>
      </c>
      <c r="K1092" s="36">
        <v>16</v>
      </c>
      <c r="L1092" s="317">
        <v>0.26666998863220209</v>
      </c>
      <c r="M1092" s="317">
        <v>0.26666998863220209</v>
      </c>
      <c r="N1092" s="36">
        <v>89</v>
      </c>
      <c r="O1092" s="317">
        <v>0.19517999887466431</v>
      </c>
      <c r="P1092" s="317">
        <v>0.19517999887466431</v>
      </c>
      <c r="Q1092" s="36">
        <v>2036</v>
      </c>
      <c r="R1092" s="317">
        <v>0.20417000353336329</v>
      </c>
      <c r="S1092" s="317">
        <v>0.20417000353336329</v>
      </c>
      <c r="T1092" t="s">
        <v>380</v>
      </c>
      <c r="BA1092" s="395">
        <v>1</v>
      </c>
      <c r="BB1092" s="396" t="s">
        <v>861</v>
      </c>
      <c r="BC1092" t="str">
        <f t="shared" si="136"/>
        <v>RN7</v>
      </c>
      <c r="BD1092" t="str">
        <f t="shared" si="137"/>
        <v>NAoMe_initial_imd_2019</v>
      </c>
      <c r="BE1092" s="397" t="s">
        <v>862</v>
      </c>
      <c r="BF1092" t="str">
        <f t="shared" si="138"/>
        <v>2</v>
      </c>
      <c r="BG1092">
        <f t="shared" si="139"/>
        <v>16</v>
      </c>
      <c r="BH1092" s="398">
        <f t="shared" si="140"/>
        <v>0.26666998863220209</v>
      </c>
      <c r="BO1092" s="33"/>
    </row>
    <row r="1093" spans="1:67">
      <c r="A1093" s="316" t="s">
        <v>27</v>
      </c>
      <c r="B1093" t="s">
        <v>380</v>
      </c>
      <c r="C1093" t="s">
        <v>910</v>
      </c>
      <c r="D1093" t="s">
        <v>314</v>
      </c>
      <c r="E1093" s="316" t="s">
        <v>61</v>
      </c>
      <c r="F1093" s="316" t="s">
        <v>62</v>
      </c>
      <c r="G1093" s="316" t="s">
        <v>435</v>
      </c>
      <c r="H1093" s="316" t="s">
        <v>328</v>
      </c>
      <c r="I1093" s="316" t="s">
        <v>659</v>
      </c>
      <c r="J1093" s="316" t="s">
        <v>16</v>
      </c>
      <c r="K1093" s="36">
        <v>17</v>
      </c>
      <c r="L1093" s="317">
        <v>0.28332999348640442</v>
      </c>
      <c r="M1093" s="317">
        <v>0.28332999348640442</v>
      </c>
      <c r="N1093" s="36">
        <v>101</v>
      </c>
      <c r="O1093" s="317">
        <v>0.22148999571800229</v>
      </c>
      <c r="P1093" s="317">
        <v>0.22148999571800229</v>
      </c>
      <c r="Q1093" s="36">
        <v>2085</v>
      </c>
      <c r="R1093" s="317">
        <v>0.20908999443054199</v>
      </c>
      <c r="S1093" s="317">
        <v>0.20908999443054199</v>
      </c>
      <c r="T1093" t="s">
        <v>380</v>
      </c>
      <c r="BA1093" s="395">
        <v>1</v>
      </c>
      <c r="BB1093" s="396" t="s">
        <v>861</v>
      </c>
      <c r="BC1093" t="str">
        <f t="shared" si="136"/>
        <v>RN7</v>
      </c>
      <c r="BD1093" t="str">
        <f t="shared" si="137"/>
        <v>NAoMe_initial_imd_2019</v>
      </c>
      <c r="BE1093" s="397" t="s">
        <v>862</v>
      </c>
      <c r="BF1093" t="str">
        <f t="shared" si="138"/>
        <v>3</v>
      </c>
      <c r="BG1093">
        <f t="shared" si="139"/>
        <v>17</v>
      </c>
      <c r="BH1093" s="398">
        <f t="shared" si="140"/>
        <v>0.28332999348640442</v>
      </c>
      <c r="BO1093" s="33"/>
    </row>
    <row r="1094" spans="1:67">
      <c r="A1094" s="316" t="s">
        <v>27</v>
      </c>
      <c r="B1094" t="s">
        <v>380</v>
      </c>
      <c r="C1094" t="s">
        <v>910</v>
      </c>
      <c r="D1094" t="s">
        <v>314</v>
      </c>
      <c r="E1094" s="316" t="s">
        <v>61</v>
      </c>
      <c r="F1094" s="316" t="s">
        <v>62</v>
      </c>
      <c r="G1094" s="316" t="s">
        <v>435</v>
      </c>
      <c r="H1094" s="316" t="s">
        <v>328</v>
      </c>
      <c r="I1094" s="316" t="s">
        <v>659</v>
      </c>
      <c r="J1094" s="316" t="s">
        <v>17</v>
      </c>
      <c r="K1094" s="36">
        <v>6</v>
      </c>
      <c r="L1094" s="317">
        <v>0.10000000149011611</v>
      </c>
      <c r="M1094" s="317">
        <v>0.10000000149011611</v>
      </c>
      <c r="N1094" s="36">
        <v>101</v>
      </c>
      <c r="O1094" s="317">
        <v>0.22148999571800229</v>
      </c>
      <c r="P1094" s="317">
        <v>0.22148999571800229</v>
      </c>
      <c r="Q1094" s="36">
        <v>2024</v>
      </c>
      <c r="R1094" s="317">
        <v>0.2029699981212616</v>
      </c>
      <c r="S1094" s="317">
        <v>0.2029699981212616</v>
      </c>
      <c r="T1094" t="s">
        <v>380</v>
      </c>
      <c r="BA1094" s="395">
        <v>1</v>
      </c>
      <c r="BB1094" s="396" t="s">
        <v>861</v>
      </c>
      <c r="BC1094" t="str">
        <f t="shared" si="136"/>
        <v>RN7</v>
      </c>
      <c r="BD1094" t="str">
        <f t="shared" si="137"/>
        <v>NAoMe_initial_imd_2019</v>
      </c>
      <c r="BE1094" s="397" t="s">
        <v>862</v>
      </c>
      <c r="BF1094" t="str">
        <f t="shared" si="138"/>
        <v>4</v>
      </c>
      <c r="BG1094">
        <f t="shared" si="139"/>
        <v>6</v>
      </c>
      <c r="BH1094" s="398">
        <f t="shared" si="140"/>
        <v>0.10000000149011611</v>
      </c>
      <c r="BO1094" s="33"/>
    </row>
    <row r="1095" spans="1:67">
      <c r="A1095" s="316" t="s">
        <v>27</v>
      </c>
      <c r="B1095" t="s">
        <v>380</v>
      </c>
      <c r="C1095" t="s">
        <v>910</v>
      </c>
      <c r="D1095" t="s">
        <v>314</v>
      </c>
      <c r="E1095" s="316" t="s">
        <v>61</v>
      </c>
      <c r="F1095" s="316" t="s">
        <v>62</v>
      </c>
      <c r="G1095" s="316" t="s">
        <v>435</v>
      </c>
      <c r="H1095" s="316" t="s">
        <v>328</v>
      </c>
      <c r="I1095" s="316" t="s">
        <v>659</v>
      </c>
      <c r="J1095" s="316" t="s">
        <v>295</v>
      </c>
      <c r="K1095" s="36">
        <v>9</v>
      </c>
      <c r="L1095" s="317">
        <v>0.15000000596046451</v>
      </c>
      <c r="M1095" s="317">
        <v>0.15000000596046451</v>
      </c>
      <c r="N1095" s="36">
        <v>92</v>
      </c>
      <c r="O1095" s="317">
        <v>0.20174999535083771</v>
      </c>
      <c r="P1095" s="317">
        <v>0.20174999535083771</v>
      </c>
      <c r="Q1095" s="36">
        <v>2027</v>
      </c>
      <c r="R1095" s="317">
        <v>0.2032700031995773</v>
      </c>
      <c r="S1095" s="317">
        <v>0.2032700031995773</v>
      </c>
      <c r="T1095" t="s">
        <v>380</v>
      </c>
      <c r="BA1095" s="395">
        <v>1</v>
      </c>
      <c r="BB1095" s="396" t="s">
        <v>861</v>
      </c>
      <c r="BC1095" t="str">
        <f t="shared" si="136"/>
        <v>RN7</v>
      </c>
      <c r="BD1095" t="str">
        <f t="shared" si="137"/>
        <v>NAoMe_initial_imd_2019</v>
      </c>
      <c r="BE1095" s="397" t="s">
        <v>862</v>
      </c>
      <c r="BF1095" t="str">
        <f t="shared" si="138"/>
        <v>5 - least deprived</v>
      </c>
      <c r="BG1095">
        <f t="shared" si="139"/>
        <v>9</v>
      </c>
      <c r="BH1095" s="398">
        <f t="shared" si="140"/>
        <v>0.15000000596046451</v>
      </c>
      <c r="BO1095" s="33"/>
    </row>
    <row r="1096" spans="1:67">
      <c r="A1096" s="316" t="s">
        <v>27</v>
      </c>
      <c r="B1096" t="s">
        <v>380</v>
      </c>
      <c r="C1096" t="s">
        <v>910</v>
      </c>
      <c r="D1096" t="s">
        <v>314</v>
      </c>
      <c r="E1096" s="316" t="s">
        <v>61</v>
      </c>
      <c r="F1096" s="316" t="s">
        <v>62</v>
      </c>
      <c r="G1096" s="316" t="s">
        <v>435</v>
      </c>
      <c r="H1096" s="316" t="s">
        <v>328</v>
      </c>
      <c r="I1096" s="316" t="s">
        <v>659</v>
      </c>
      <c r="J1096" s="316" t="s">
        <v>260</v>
      </c>
      <c r="K1096" s="36">
        <v>0</v>
      </c>
      <c r="L1096" s="317">
        <v>0</v>
      </c>
      <c r="M1096" s="317"/>
      <c r="N1096" s="36">
        <v>0</v>
      </c>
      <c r="O1096" s="317">
        <v>0</v>
      </c>
      <c r="P1096" s="317"/>
      <c r="Q1096" s="36">
        <v>0</v>
      </c>
      <c r="R1096" s="317">
        <v>0</v>
      </c>
      <c r="S1096" s="317"/>
      <c r="T1096" t="s">
        <v>380</v>
      </c>
      <c r="BA1096" s="395">
        <v>1</v>
      </c>
      <c r="BB1096" s="396" t="s">
        <v>861</v>
      </c>
      <c r="BC1096" t="str">
        <f t="shared" si="136"/>
        <v>RN7</v>
      </c>
      <c r="BD1096" t="str">
        <f t="shared" si="137"/>
        <v>NAoMe_initial_imd_2019</v>
      </c>
      <c r="BE1096" s="397" t="s">
        <v>862</v>
      </c>
      <c r="BF1096" t="str">
        <f t="shared" si="138"/>
        <v>Unknown</v>
      </c>
      <c r="BG1096">
        <f t="shared" si="139"/>
        <v>0</v>
      </c>
      <c r="BH1096" s="398">
        <f t="shared" si="140"/>
        <v>0</v>
      </c>
      <c r="BO1096" s="33"/>
    </row>
    <row r="1097" spans="1:67">
      <c r="A1097" s="316" t="s">
        <v>27</v>
      </c>
      <c r="B1097" t="s">
        <v>380</v>
      </c>
      <c r="C1097" t="s">
        <v>910</v>
      </c>
      <c r="D1097" t="s">
        <v>314</v>
      </c>
      <c r="E1097" s="316" t="s">
        <v>61</v>
      </c>
      <c r="F1097" s="316" t="s">
        <v>62</v>
      </c>
      <c r="G1097" s="316" t="s">
        <v>435</v>
      </c>
      <c r="H1097" s="316" t="s">
        <v>328</v>
      </c>
      <c r="I1097" s="316" t="s">
        <v>296</v>
      </c>
      <c r="J1097" s="316" t="s">
        <v>297</v>
      </c>
      <c r="K1097" s="36">
        <v>27</v>
      </c>
      <c r="L1097" s="317">
        <v>0.44999998807907099</v>
      </c>
      <c r="M1097" s="317">
        <v>0.45763000845909119</v>
      </c>
      <c r="N1097" s="36">
        <v>286</v>
      </c>
      <c r="O1097" s="317">
        <v>0.6271899938583374</v>
      </c>
      <c r="P1097" s="317">
        <v>0.63134998083114624</v>
      </c>
      <c r="Q1097" s="36">
        <v>5528</v>
      </c>
      <c r="R1097" s="317">
        <v>0.55435001850128174</v>
      </c>
      <c r="S1097" s="317">
        <v>0.56936997175216675</v>
      </c>
      <c r="T1097" t="s">
        <v>380</v>
      </c>
      <c r="BA1097" s="395">
        <v>1</v>
      </c>
      <c r="BB1097" s="396" t="s">
        <v>861</v>
      </c>
      <c r="BC1097" t="str">
        <f t="shared" si="136"/>
        <v>RN7</v>
      </c>
      <c r="BD1097" t="str">
        <f t="shared" si="137"/>
        <v>NAoMe_initial_scarf_731_grp</v>
      </c>
      <c r="BE1097" s="397" t="s">
        <v>862</v>
      </c>
      <c r="BF1097" t="str">
        <f t="shared" si="138"/>
        <v>Fit</v>
      </c>
      <c r="BG1097">
        <f t="shared" si="139"/>
        <v>27</v>
      </c>
      <c r="BH1097" s="398">
        <f t="shared" si="140"/>
        <v>0.44999998807907099</v>
      </c>
      <c r="BO1097" s="33"/>
    </row>
    <row r="1098" spans="1:67">
      <c r="A1098" s="316" t="s">
        <v>27</v>
      </c>
      <c r="B1098" t="s">
        <v>380</v>
      </c>
      <c r="C1098" t="s">
        <v>910</v>
      </c>
      <c r="D1098" t="s">
        <v>314</v>
      </c>
      <c r="E1098" s="316" t="s">
        <v>61</v>
      </c>
      <c r="F1098" s="316" t="s">
        <v>62</v>
      </c>
      <c r="G1098" s="316" t="s">
        <v>435</v>
      </c>
      <c r="H1098" s="316" t="s">
        <v>328</v>
      </c>
      <c r="I1098" s="316" t="s">
        <v>296</v>
      </c>
      <c r="J1098" s="316" t="s">
        <v>298</v>
      </c>
      <c r="K1098" s="36">
        <v>8</v>
      </c>
      <c r="L1098" s="317">
        <v>0.13333000242710111</v>
      </c>
      <c r="M1098" s="317">
        <v>0.13559000194072721</v>
      </c>
      <c r="N1098" s="36">
        <v>59</v>
      </c>
      <c r="O1098" s="317">
        <v>0.1293900012969971</v>
      </c>
      <c r="P1098" s="317">
        <v>0.1302399933338165</v>
      </c>
      <c r="Q1098" s="36">
        <v>1492</v>
      </c>
      <c r="R1098" s="317">
        <v>0.149619996547699</v>
      </c>
      <c r="S1098" s="317">
        <v>0.153669998049736</v>
      </c>
      <c r="T1098" t="s">
        <v>380</v>
      </c>
      <c r="BA1098" s="395">
        <v>1</v>
      </c>
      <c r="BB1098" s="396" t="s">
        <v>861</v>
      </c>
      <c r="BC1098" t="str">
        <f t="shared" si="136"/>
        <v>RN7</v>
      </c>
      <c r="BD1098" t="str">
        <f t="shared" si="137"/>
        <v>NAoMe_initial_scarf_731_grp</v>
      </c>
      <c r="BE1098" s="397" t="s">
        <v>862</v>
      </c>
      <c r="BF1098" t="str">
        <f t="shared" si="138"/>
        <v>Mild frailty</v>
      </c>
      <c r="BG1098">
        <f t="shared" si="139"/>
        <v>8</v>
      </c>
      <c r="BH1098" s="398">
        <f t="shared" si="140"/>
        <v>0.13333000242710111</v>
      </c>
      <c r="BO1098" s="33"/>
    </row>
    <row r="1099" spans="1:67">
      <c r="A1099" s="316" t="s">
        <v>27</v>
      </c>
      <c r="B1099" t="s">
        <v>380</v>
      </c>
      <c r="C1099" t="s">
        <v>910</v>
      </c>
      <c r="D1099" t="s">
        <v>314</v>
      </c>
      <c r="E1099" s="316" t="s">
        <v>61</v>
      </c>
      <c r="F1099" s="316" t="s">
        <v>62</v>
      </c>
      <c r="G1099" s="316" t="s">
        <v>435</v>
      </c>
      <c r="H1099" s="316" t="s">
        <v>328</v>
      </c>
      <c r="I1099" s="316" t="s">
        <v>296</v>
      </c>
      <c r="J1099" s="316" t="s">
        <v>299</v>
      </c>
      <c r="K1099" s="36">
        <v>11</v>
      </c>
      <c r="L1099" s="317">
        <v>0.1833299994468689</v>
      </c>
      <c r="M1099" s="317">
        <v>0.18644000589847559</v>
      </c>
      <c r="N1099" s="36">
        <v>58</v>
      </c>
      <c r="O1099" s="317">
        <v>0.1271899938583374</v>
      </c>
      <c r="P1099" s="317">
        <v>0.12804000079631811</v>
      </c>
      <c r="Q1099" s="36">
        <v>1470</v>
      </c>
      <c r="R1099" s="317">
        <v>0.1474100053310394</v>
      </c>
      <c r="S1099" s="317">
        <v>0.1514099985361099</v>
      </c>
      <c r="T1099" t="s">
        <v>380</v>
      </c>
      <c r="BA1099" s="395">
        <v>1</v>
      </c>
      <c r="BB1099" s="396" t="s">
        <v>861</v>
      </c>
      <c r="BC1099" t="str">
        <f t="shared" si="136"/>
        <v>RN7</v>
      </c>
      <c r="BD1099" t="str">
        <f t="shared" si="137"/>
        <v>NAoMe_initial_scarf_731_grp</v>
      </c>
      <c r="BE1099" s="397" t="s">
        <v>862</v>
      </c>
      <c r="BF1099" t="str">
        <f t="shared" si="138"/>
        <v>Moderate frailty</v>
      </c>
      <c r="BG1099">
        <f t="shared" si="139"/>
        <v>11</v>
      </c>
      <c r="BH1099" s="398">
        <f t="shared" si="140"/>
        <v>0.1833299994468689</v>
      </c>
      <c r="BO1099" s="33"/>
    </row>
    <row r="1100" spans="1:67">
      <c r="A1100" s="316" t="s">
        <v>27</v>
      </c>
      <c r="B1100" t="s">
        <v>380</v>
      </c>
      <c r="C1100" t="s">
        <v>910</v>
      </c>
      <c r="D1100" t="s">
        <v>314</v>
      </c>
      <c r="E1100" s="316" t="s">
        <v>61</v>
      </c>
      <c r="F1100" s="316" t="s">
        <v>62</v>
      </c>
      <c r="G1100" s="316" t="s">
        <v>435</v>
      </c>
      <c r="H1100" s="316" t="s">
        <v>328</v>
      </c>
      <c r="I1100" s="316" t="s">
        <v>296</v>
      </c>
      <c r="J1100" s="316" t="s">
        <v>353</v>
      </c>
      <c r="K1100" s="36">
        <v>1</v>
      </c>
      <c r="L1100" s="317">
        <v>1.666999980807304E-2</v>
      </c>
      <c r="M1100" s="317"/>
      <c r="N1100" s="36">
        <v>3</v>
      </c>
      <c r="O1100" s="317">
        <v>6.5799998119473457E-3</v>
      </c>
      <c r="P1100" s="317"/>
      <c r="Q1100" s="36">
        <v>263</v>
      </c>
      <c r="R1100" s="317">
        <v>2.6370000094175339E-2</v>
      </c>
      <c r="S1100" s="317"/>
      <c r="T1100" t="s">
        <v>380</v>
      </c>
      <c r="BA1100" s="395">
        <v>1</v>
      </c>
      <c r="BB1100" s="396" t="s">
        <v>861</v>
      </c>
      <c r="BC1100" t="str">
        <f t="shared" si="136"/>
        <v>RN7</v>
      </c>
      <c r="BD1100" t="str">
        <f t="shared" si="137"/>
        <v>NAoMe_initial_scarf_731_grp</v>
      </c>
      <c r="BE1100" s="397" t="s">
        <v>862</v>
      </c>
      <c r="BF1100" t="str">
        <f t="shared" si="138"/>
        <v>Not in HESAPC</v>
      </c>
      <c r="BG1100">
        <f t="shared" si="139"/>
        <v>1</v>
      </c>
      <c r="BH1100" s="398">
        <f t="shared" si="140"/>
        <v>1.666999980807304E-2</v>
      </c>
      <c r="BO1100" s="33"/>
    </row>
    <row r="1101" spans="1:67">
      <c r="A1101" s="316" t="s">
        <v>27</v>
      </c>
      <c r="B1101" t="s">
        <v>380</v>
      </c>
      <c r="C1101" t="s">
        <v>910</v>
      </c>
      <c r="D1101" t="s">
        <v>314</v>
      </c>
      <c r="E1101" s="316" t="s">
        <v>61</v>
      </c>
      <c r="F1101" s="316" t="s">
        <v>62</v>
      </c>
      <c r="G1101" s="316" t="s">
        <v>435</v>
      </c>
      <c r="H1101" s="316" t="s">
        <v>328</v>
      </c>
      <c r="I1101" s="316" t="s">
        <v>296</v>
      </c>
      <c r="J1101" s="316" t="s">
        <v>300</v>
      </c>
      <c r="K1101" s="36">
        <v>13</v>
      </c>
      <c r="L1101" s="317">
        <v>0.21667000651359561</v>
      </c>
      <c r="M1101" s="317">
        <v>0.2203399986028671</v>
      </c>
      <c r="N1101" s="36">
        <v>50</v>
      </c>
      <c r="O1101" s="317">
        <v>0.1096500009298325</v>
      </c>
      <c r="P1101" s="317">
        <v>0.1103800013661385</v>
      </c>
      <c r="Q1101" s="36">
        <v>1219</v>
      </c>
      <c r="R1101" s="317">
        <v>0.1222399994730949</v>
      </c>
      <c r="S1101" s="317">
        <v>0.12555000185966489</v>
      </c>
      <c r="T1101" t="s">
        <v>380</v>
      </c>
      <c r="BA1101" s="395">
        <v>1</v>
      </c>
      <c r="BB1101" s="396" t="s">
        <v>861</v>
      </c>
      <c r="BC1101" t="str">
        <f t="shared" si="136"/>
        <v>RN7</v>
      </c>
      <c r="BD1101" t="str">
        <f t="shared" si="137"/>
        <v>NAoMe_initial_scarf_731_grp</v>
      </c>
      <c r="BE1101" s="397" t="s">
        <v>862</v>
      </c>
      <c r="BF1101" t="str">
        <f t="shared" si="138"/>
        <v>Severe frailty</v>
      </c>
      <c r="BG1101">
        <f t="shared" si="139"/>
        <v>13</v>
      </c>
      <c r="BH1101" s="398">
        <f t="shared" si="140"/>
        <v>0.21667000651359561</v>
      </c>
      <c r="BO1101" s="33"/>
    </row>
    <row r="1102" spans="1:67">
      <c r="A1102" s="316" t="s">
        <v>27</v>
      </c>
      <c r="B1102" t="s">
        <v>380</v>
      </c>
      <c r="C1102" t="s">
        <v>910</v>
      </c>
      <c r="D1102" t="s">
        <v>314</v>
      </c>
      <c r="E1102" s="316" t="s">
        <v>63</v>
      </c>
      <c r="F1102" s="316" t="s">
        <v>64</v>
      </c>
      <c r="G1102" s="316" t="s">
        <v>443</v>
      </c>
      <c r="H1102" s="316" t="s">
        <v>324</v>
      </c>
      <c r="I1102" s="316" t="s">
        <v>310</v>
      </c>
      <c r="J1102" s="316" t="s">
        <v>277</v>
      </c>
      <c r="K1102" s="36">
        <v>0</v>
      </c>
      <c r="L1102" s="317">
        <v>0</v>
      </c>
      <c r="M1102" s="317"/>
      <c r="N1102" s="36">
        <v>2</v>
      </c>
      <c r="O1102" s="317">
        <v>6.490000057965517E-3</v>
      </c>
      <c r="P1102" s="317"/>
      <c r="Q1102" s="36">
        <v>70</v>
      </c>
      <c r="R1102" s="317">
        <v>7.0199999026954174E-3</v>
      </c>
      <c r="S1102" s="317"/>
      <c r="T1102" t="s">
        <v>380</v>
      </c>
      <c r="BA1102" s="395">
        <v>1</v>
      </c>
      <c r="BB1102" s="396" t="s">
        <v>861</v>
      </c>
      <c r="BC1102" t="str">
        <f t="shared" si="136"/>
        <v>RP5</v>
      </c>
      <c r="BD1102" t="str">
        <f t="shared" si="137"/>
        <v>NAoMe_initial_age_decades_80cap</v>
      </c>
      <c r="BE1102" s="397" t="s">
        <v>862</v>
      </c>
      <c r="BF1102" t="str">
        <f t="shared" si="138"/>
        <v>18-29 yrs</v>
      </c>
      <c r="BG1102">
        <f t="shared" si="139"/>
        <v>0</v>
      </c>
      <c r="BH1102" s="398">
        <f t="shared" si="140"/>
        <v>0</v>
      </c>
      <c r="BO1102" s="33"/>
    </row>
    <row r="1103" spans="1:67">
      <c r="A1103" s="316" t="s">
        <v>27</v>
      </c>
      <c r="B1103" t="s">
        <v>380</v>
      </c>
      <c r="C1103" t="s">
        <v>910</v>
      </c>
      <c r="D1103" t="s">
        <v>314</v>
      </c>
      <c r="E1103" s="316" t="s">
        <v>63</v>
      </c>
      <c r="F1103" s="316" t="s">
        <v>64</v>
      </c>
      <c r="G1103" s="316" t="s">
        <v>443</v>
      </c>
      <c r="H1103" s="316" t="s">
        <v>324</v>
      </c>
      <c r="I1103" s="316" t="s">
        <v>310</v>
      </c>
      <c r="J1103" s="316" t="s">
        <v>278</v>
      </c>
      <c r="K1103" s="36">
        <v>0</v>
      </c>
      <c r="L1103" s="317">
        <v>0</v>
      </c>
      <c r="M1103" s="317"/>
      <c r="N1103" s="36">
        <v>10</v>
      </c>
      <c r="O1103" s="317">
        <v>3.2469999045133591E-2</v>
      </c>
      <c r="P1103" s="317"/>
      <c r="Q1103" s="36">
        <v>429</v>
      </c>
      <c r="R1103" s="317">
        <v>4.3019998818635941E-2</v>
      </c>
      <c r="S1103" s="317"/>
      <c r="T1103" t="s">
        <v>380</v>
      </c>
      <c r="BA1103" s="395">
        <v>1</v>
      </c>
      <c r="BB1103" s="396" t="s">
        <v>861</v>
      </c>
      <c r="BC1103" t="str">
        <f t="shared" si="136"/>
        <v>RP5</v>
      </c>
      <c r="BD1103" t="str">
        <f t="shared" si="137"/>
        <v>NAoMe_initial_age_decades_80cap</v>
      </c>
      <c r="BE1103" s="397" t="s">
        <v>862</v>
      </c>
      <c r="BF1103" t="str">
        <f t="shared" si="138"/>
        <v>30-39 yrs</v>
      </c>
      <c r="BG1103">
        <f t="shared" si="139"/>
        <v>0</v>
      </c>
      <c r="BH1103" s="398">
        <f t="shared" si="140"/>
        <v>0</v>
      </c>
      <c r="BO1103" s="33"/>
    </row>
    <row r="1104" spans="1:67">
      <c r="A1104" s="316" t="s">
        <v>27</v>
      </c>
      <c r="B1104" t="s">
        <v>380</v>
      </c>
      <c r="C1104" t="s">
        <v>910</v>
      </c>
      <c r="D1104" t="s">
        <v>314</v>
      </c>
      <c r="E1104" s="316" t="s">
        <v>63</v>
      </c>
      <c r="F1104" s="316" t="s">
        <v>64</v>
      </c>
      <c r="G1104" s="316" t="s">
        <v>443</v>
      </c>
      <c r="H1104" s="316" t="s">
        <v>324</v>
      </c>
      <c r="I1104" s="316" t="s">
        <v>310</v>
      </c>
      <c r="J1104" s="316" t="s">
        <v>279</v>
      </c>
      <c r="K1104" s="36">
        <v>0</v>
      </c>
      <c r="L1104" s="317">
        <v>0</v>
      </c>
      <c r="M1104" s="317"/>
      <c r="N1104" s="36">
        <v>29</v>
      </c>
      <c r="O1104" s="317">
        <v>9.4159997999668121E-2</v>
      </c>
      <c r="P1104" s="317"/>
      <c r="Q1104" s="36">
        <v>1024</v>
      </c>
      <c r="R1104" s="317">
        <v>0.1026899963617325</v>
      </c>
      <c r="S1104" s="317"/>
      <c r="T1104" t="s">
        <v>380</v>
      </c>
      <c r="BA1104" s="395">
        <v>1</v>
      </c>
      <c r="BB1104" s="396" t="s">
        <v>861</v>
      </c>
      <c r="BC1104" t="str">
        <f t="shared" si="136"/>
        <v>RP5</v>
      </c>
      <c r="BD1104" t="str">
        <f t="shared" si="137"/>
        <v>NAoMe_initial_age_decades_80cap</v>
      </c>
      <c r="BE1104" s="397" t="s">
        <v>862</v>
      </c>
      <c r="BF1104" t="str">
        <f t="shared" si="138"/>
        <v>40-49 yrs</v>
      </c>
      <c r="BG1104">
        <f t="shared" si="139"/>
        <v>0</v>
      </c>
      <c r="BH1104" s="398">
        <f t="shared" si="140"/>
        <v>0</v>
      </c>
      <c r="BO1104" s="33"/>
    </row>
    <row r="1105" spans="1:67">
      <c r="A1105" s="316" t="s">
        <v>27</v>
      </c>
      <c r="B1105" t="s">
        <v>380</v>
      </c>
      <c r="C1105" t="s">
        <v>910</v>
      </c>
      <c r="D1105" t="s">
        <v>314</v>
      </c>
      <c r="E1105" s="316" t="s">
        <v>63</v>
      </c>
      <c r="F1105" s="316" t="s">
        <v>64</v>
      </c>
      <c r="G1105" s="316" t="s">
        <v>443</v>
      </c>
      <c r="H1105" s="316" t="s">
        <v>324</v>
      </c>
      <c r="I1105" s="316" t="s">
        <v>310</v>
      </c>
      <c r="J1105" s="316" t="s">
        <v>280</v>
      </c>
      <c r="K1105" s="36">
        <v>6</v>
      </c>
      <c r="L1105" s="317">
        <v>0.1395300030708313</v>
      </c>
      <c r="M1105" s="317"/>
      <c r="N1105" s="36">
        <v>61</v>
      </c>
      <c r="O1105" s="317">
        <v>0.19805000722408289</v>
      </c>
      <c r="P1105" s="317"/>
      <c r="Q1105" s="36">
        <v>1733</v>
      </c>
      <c r="R1105" s="317">
        <v>0.17378999292850489</v>
      </c>
      <c r="S1105" s="317"/>
      <c r="T1105" t="s">
        <v>380</v>
      </c>
      <c r="BA1105" s="395">
        <v>1</v>
      </c>
      <c r="BB1105" s="396" t="s">
        <v>861</v>
      </c>
      <c r="BC1105" t="str">
        <f t="shared" si="136"/>
        <v>RP5</v>
      </c>
      <c r="BD1105" t="str">
        <f t="shared" si="137"/>
        <v>NAoMe_initial_age_decades_80cap</v>
      </c>
      <c r="BE1105" s="397" t="s">
        <v>862</v>
      </c>
      <c r="BF1105" t="str">
        <f t="shared" si="138"/>
        <v>50-59 yrs</v>
      </c>
      <c r="BG1105">
        <f t="shared" si="139"/>
        <v>6</v>
      </c>
      <c r="BH1105" s="398">
        <f t="shared" si="140"/>
        <v>0.1395300030708313</v>
      </c>
      <c r="BO1105" s="33"/>
    </row>
    <row r="1106" spans="1:67">
      <c r="A1106" s="316" t="s">
        <v>27</v>
      </c>
      <c r="B1106" t="s">
        <v>380</v>
      </c>
      <c r="C1106" t="s">
        <v>910</v>
      </c>
      <c r="D1106" t="s">
        <v>314</v>
      </c>
      <c r="E1106" s="316" t="s">
        <v>63</v>
      </c>
      <c r="F1106" s="316" t="s">
        <v>64</v>
      </c>
      <c r="G1106" s="316" t="s">
        <v>443</v>
      </c>
      <c r="H1106" s="316" t="s">
        <v>324</v>
      </c>
      <c r="I1106" s="316" t="s">
        <v>310</v>
      </c>
      <c r="J1106" s="316" t="s">
        <v>281</v>
      </c>
      <c r="K1106" s="36">
        <v>10</v>
      </c>
      <c r="L1106" s="317">
        <v>0.2325599938631058</v>
      </c>
      <c r="M1106" s="317"/>
      <c r="N1106" s="36">
        <v>54</v>
      </c>
      <c r="O1106" s="317">
        <v>0.17531999945640561</v>
      </c>
      <c r="P1106" s="317"/>
      <c r="Q1106" s="36">
        <v>1931</v>
      </c>
      <c r="R1106" s="317">
        <v>0.19363999366760251</v>
      </c>
      <c r="S1106" s="317"/>
      <c r="T1106" t="s">
        <v>380</v>
      </c>
      <c r="BA1106" s="395">
        <v>1</v>
      </c>
      <c r="BB1106" s="396" t="s">
        <v>861</v>
      </c>
      <c r="BC1106" t="str">
        <f t="shared" si="136"/>
        <v>RP5</v>
      </c>
      <c r="BD1106" t="str">
        <f t="shared" si="137"/>
        <v>NAoMe_initial_age_decades_80cap</v>
      </c>
      <c r="BE1106" s="397" t="s">
        <v>862</v>
      </c>
      <c r="BF1106" t="str">
        <f t="shared" si="138"/>
        <v>60-69 yrs</v>
      </c>
      <c r="BG1106">
        <f t="shared" si="139"/>
        <v>10</v>
      </c>
      <c r="BH1106" s="398">
        <f t="shared" si="140"/>
        <v>0.2325599938631058</v>
      </c>
      <c r="BO1106" s="33"/>
    </row>
    <row r="1107" spans="1:67">
      <c r="A1107" s="316" t="s">
        <v>27</v>
      </c>
      <c r="B1107" t="s">
        <v>380</v>
      </c>
      <c r="C1107" t="s">
        <v>910</v>
      </c>
      <c r="D1107" t="s">
        <v>314</v>
      </c>
      <c r="E1107" s="316" t="s">
        <v>63</v>
      </c>
      <c r="F1107" s="316" t="s">
        <v>64</v>
      </c>
      <c r="G1107" s="316" t="s">
        <v>443</v>
      </c>
      <c r="H1107" s="316" t="s">
        <v>324</v>
      </c>
      <c r="I1107" s="316" t="s">
        <v>310</v>
      </c>
      <c r="J1107" s="316" t="s">
        <v>282</v>
      </c>
      <c r="K1107" s="36">
        <v>11</v>
      </c>
      <c r="L1107" s="317">
        <v>0.25580999255180359</v>
      </c>
      <c r="M1107" s="317"/>
      <c r="N1107" s="36">
        <v>82</v>
      </c>
      <c r="O1107" s="317">
        <v>0.26622998714447021</v>
      </c>
      <c r="P1107" s="317"/>
      <c r="Q1107" s="36">
        <v>2493</v>
      </c>
      <c r="R1107" s="317">
        <v>0.25</v>
      </c>
      <c r="S1107" s="317"/>
      <c r="T1107" t="s">
        <v>380</v>
      </c>
      <c r="BA1107" s="395">
        <v>1</v>
      </c>
      <c r="BB1107" s="396" t="s">
        <v>861</v>
      </c>
      <c r="BC1107" t="str">
        <f t="shared" si="136"/>
        <v>RP5</v>
      </c>
      <c r="BD1107" t="str">
        <f t="shared" si="137"/>
        <v>NAoMe_initial_age_decades_80cap</v>
      </c>
      <c r="BE1107" s="397" t="s">
        <v>862</v>
      </c>
      <c r="BF1107" t="str">
        <f t="shared" si="138"/>
        <v>70-79 yrs</v>
      </c>
      <c r="BG1107">
        <f t="shared" si="139"/>
        <v>11</v>
      </c>
      <c r="BH1107" s="398">
        <f t="shared" si="140"/>
        <v>0.25580999255180359</v>
      </c>
      <c r="BO1107" s="33"/>
    </row>
    <row r="1108" spans="1:67">
      <c r="A1108" s="316" t="s">
        <v>27</v>
      </c>
      <c r="B1108" t="s">
        <v>380</v>
      </c>
      <c r="C1108" t="s">
        <v>910</v>
      </c>
      <c r="D1108" t="s">
        <v>314</v>
      </c>
      <c r="E1108" s="316" t="s">
        <v>63</v>
      </c>
      <c r="F1108" s="316" t="s">
        <v>64</v>
      </c>
      <c r="G1108" s="316" t="s">
        <v>443</v>
      </c>
      <c r="H1108" s="316" t="s">
        <v>324</v>
      </c>
      <c r="I1108" s="316" t="s">
        <v>310</v>
      </c>
      <c r="J1108" s="316" t="s">
        <v>283</v>
      </c>
      <c r="K1108" s="36">
        <v>16</v>
      </c>
      <c r="L1108" s="317">
        <v>0.37209001183509832</v>
      </c>
      <c r="M1108" s="317"/>
      <c r="N1108" s="36">
        <v>70</v>
      </c>
      <c r="O1108" s="317">
        <v>0.22727000713348389</v>
      </c>
      <c r="P1108" s="317"/>
      <c r="Q1108" s="36">
        <v>2292</v>
      </c>
      <c r="R1108" s="317">
        <v>0.2298399955034256</v>
      </c>
      <c r="S1108" s="317"/>
      <c r="T1108" t="s">
        <v>380</v>
      </c>
      <c r="BA1108" s="395">
        <v>1</v>
      </c>
      <c r="BB1108" s="396" t="s">
        <v>861</v>
      </c>
      <c r="BC1108" t="str">
        <f t="shared" si="136"/>
        <v>RP5</v>
      </c>
      <c r="BD1108" t="str">
        <f t="shared" si="137"/>
        <v>NAoMe_initial_age_decades_80cap</v>
      </c>
      <c r="BE1108" s="397" t="s">
        <v>862</v>
      </c>
      <c r="BF1108" t="str">
        <f t="shared" si="138"/>
        <v>80+ yrs</v>
      </c>
      <c r="BG1108">
        <f t="shared" si="139"/>
        <v>16</v>
      </c>
      <c r="BH1108" s="398">
        <f t="shared" si="140"/>
        <v>0.37209001183509832</v>
      </c>
      <c r="BO1108" s="33"/>
    </row>
    <row r="1109" spans="1:67">
      <c r="A1109" s="316" t="s">
        <v>27</v>
      </c>
      <c r="B1109" t="s">
        <v>380</v>
      </c>
      <c r="C1109" t="s">
        <v>910</v>
      </c>
      <c r="D1109" t="s">
        <v>314</v>
      </c>
      <c r="E1109" s="316" t="s">
        <v>63</v>
      </c>
      <c r="F1109" s="316" t="s">
        <v>64</v>
      </c>
      <c r="G1109" s="316" t="s">
        <v>443</v>
      </c>
      <c r="H1109" s="316" t="s">
        <v>324</v>
      </c>
      <c r="I1109" s="316" t="s">
        <v>341</v>
      </c>
      <c r="J1109" s="316" t="s">
        <v>13</v>
      </c>
      <c r="K1109" s="36">
        <v>19</v>
      </c>
      <c r="L1109" s="317">
        <v>0.44185999035835272</v>
      </c>
      <c r="M1109" s="317">
        <v>0.45238000154495239</v>
      </c>
      <c r="N1109" s="36">
        <v>208</v>
      </c>
      <c r="O1109" s="317">
        <v>0.67532002925872803</v>
      </c>
      <c r="P1109" s="317">
        <v>0.69564998149871826</v>
      </c>
      <c r="Q1109" s="36">
        <v>6753</v>
      </c>
      <c r="R1109" s="317">
        <v>0.67720001935958862</v>
      </c>
      <c r="S1109" s="317">
        <v>0.69554001092910767</v>
      </c>
      <c r="T1109" t="s">
        <v>380</v>
      </c>
      <c r="BA1109" s="395">
        <v>1</v>
      </c>
      <c r="BB1109" s="396" t="s">
        <v>861</v>
      </c>
      <c r="BC1109" t="str">
        <f t="shared" si="136"/>
        <v>RP5</v>
      </c>
      <c r="BD1109" t="str">
        <f t="shared" si="137"/>
        <v>NAoMe_initial_ch_score_2cap</v>
      </c>
      <c r="BE1109" s="397" t="s">
        <v>862</v>
      </c>
      <c r="BF1109" t="str">
        <f t="shared" si="138"/>
        <v>0</v>
      </c>
      <c r="BG1109">
        <f t="shared" si="139"/>
        <v>19</v>
      </c>
      <c r="BH1109" s="398">
        <f t="shared" si="140"/>
        <v>0.44185999035835272</v>
      </c>
      <c r="BO1109" s="33"/>
    </row>
    <row r="1110" spans="1:67">
      <c r="A1110" s="316" t="s">
        <v>27</v>
      </c>
      <c r="B1110" t="s">
        <v>380</v>
      </c>
      <c r="C1110" t="s">
        <v>910</v>
      </c>
      <c r="D1110" t="s">
        <v>314</v>
      </c>
      <c r="E1110" s="316" t="s">
        <v>63</v>
      </c>
      <c r="F1110" s="316" t="s">
        <v>64</v>
      </c>
      <c r="G1110" s="316" t="s">
        <v>443</v>
      </c>
      <c r="H1110" s="316" t="s">
        <v>324</v>
      </c>
      <c r="I1110" s="316" t="s">
        <v>341</v>
      </c>
      <c r="J1110" s="316" t="s">
        <v>14</v>
      </c>
      <c r="K1110" s="36">
        <v>8</v>
      </c>
      <c r="L1110" s="317">
        <v>0.1860499978065491</v>
      </c>
      <c r="M1110" s="317">
        <v>0.1904799938201904</v>
      </c>
      <c r="N1110" s="36">
        <v>39</v>
      </c>
      <c r="O1110" s="317">
        <v>0.12661999464035029</v>
      </c>
      <c r="P1110" s="317">
        <v>0.13042999804019931</v>
      </c>
      <c r="Q1110" s="36">
        <v>1630</v>
      </c>
      <c r="R1110" s="317">
        <v>0.16346000134944921</v>
      </c>
      <c r="S1110" s="317">
        <v>0.16788999736309049</v>
      </c>
      <c r="T1110" t="s">
        <v>380</v>
      </c>
      <c r="BA1110" s="395">
        <v>1</v>
      </c>
      <c r="BB1110" s="396" t="s">
        <v>861</v>
      </c>
      <c r="BC1110" t="str">
        <f t="shared" si="136"/>
        <v>RP5</v>
      </c>
      <c r="BD1110" t="str">
        <f t="shared" si="137"/>
        <v>NAoMe_initial_ch_score_2cap</v>
      </c>
      <c r="BE1110" s="397" t="s">
        <v>862</v>
      </c>
      <c r="BF1110" t="str">
        <f t="shared" si="138"/>
        <v>1</v>
      </c>
      <c r="BG1110">
        <f t="shared" si="139"/>
        <v>8</v>
      </c>
      <c r="BH1110" s="398">
        <f t="shared" si="140"/>
        <v>0.1860499978065491</v>
      </c>
      <c r="BO1110" s="33"/>
    </row>
    <row r="1111" spans="1:67">
      <c r="A1111" s="316" t="s">
        <v>27</v>
      </c>
      <c r="B1111" t="s">
        <v>380</v>
      </c>
      <c r="C1111" t="s">
        <v>910</v>
      </c>
      <c r="D1111" t="s">
        <v>314</v>
      </c>
      <c r="E1111" s="316" t="s">
        <v>63</v>
      </c>
      <c r="F1111" s="316" t="s">
        <v>64</v>
      </c>
      <c r="G1111" s="316" t="s">
        <v>443</v>
      </c>
      <c r="H1111" s="316" t="s">
        <v>324</v>
      </c>
      <c r="I1111" s="316" t="s">
        <v>341</v>
      </c>
      <c r="J1111" s="316" t="s">
        <v>301</v>
      </c>
      <c r="K1111" s="36">
        <v>15</v>
      </c>
      <c r="L1111" s="317">
        <v>0.34883999824523931</v>
      </c>
      <c r="M1111" s="317">
        <v>0.35714000463485718</v>
      </c>
      <c r="N1111" s="36">
        <v>52</v>
      </c>
      <c r="O1111" s="317">
        <v>0.16883000731468201</v>
      </c>
      <c r="P1111" s="317">
        <v>0.17391000688076019</v>
      </c>
      <c r="Q1111" s="36">
        <v>1326</v>
      </c>
      <c r="R1111" s="317">
        <v>0.132970005273819</v>
      </c>
      <c r="S1111" s="317">
        <v>0.13657000660896301</v>
      </c>
      <c r="T1111" t="s">
        <v>380</v>
      </c>
      <c r="BA1111" s="395">
        <v>1</v>
      </c>
      <c r="BB1111" s="396" t="s">
        <v>861</v>
      </c>
      <c r="BC1111" t="str">
        <f t="shared" si="136"/>
        <v>RP5</v>
      </c>
      <c r="BD1111" t="str">
        <f t="shared" si="137"/>
        <v>NAoMe_initial_ch_score_2cap</v>
      </c>
      <c r="BE1111" s="397" t="s">
        <v>862</v>
      </c>
      <c r="BF1111" t="str">
        <f t="shared" si="138"/>
        <v>2+</v>
      </c>
      <c r="BG1111">
        <f t="shared" si="139"/>
        <v>15</v>
      </c>
      <c r="BH1111" s="398">
        <f t="shared" si="140"/>
        <v>0.34883999824523931</v>
      </c>
      <c r="BO1111" s="33"/>
    </row>
    <row r="1112" spans="1:67">
      <c r="A1112" s="316" t="s">
        <v>27</v>
      </c>
      <c r="B1112" t="s">
        <v>380</v>
      </c>
      <c r="C1112" t="s">
        <v>910</v>
      </c>
      <c r="D1112" t="s">
        <v>314</v>
      </c>
      <c r="E1112" s="316" t="s">
        <v>63</v>
      </c>
      <c r="F1112" s="316" t="s">
        <v>64</v>
      </c>
      <c r="G1112" s="316" t="s">
        <v>443</v>
      </c>
      <c r="H1112" s="316" t="s">
        <v>324</v>
      </c>
      <c r="I1112" s="316" t="s">
        <v>341</v>
      </c>
      <c r="J1112" s="316" t="s">
        <v>260</v>
      </c>
      <c r="K1112" s="36">
        <v>1</v>
      </c>
      <c r="L1112" s="317">
        <v>2.3259999230504039E-2</v>
      </c>
      <c r="M1112" s="317"/>
      <c r="N1112" s="36">
        <v>9</v>
      </c>
      <c r="O1112" s="317">
        <v>2.921999990940094E-2</v>
      </c>
      <c r="P1112" s="317"/>
      <c r="Q1112" s="36">
        <v>263</v>
      </c>
      <c r="R1112" s="317">
        <v>2.6370000094175339E-2</v>
      </c>
      <c r="S1112" s="317"/>
      <c r="T1112" t="s">
        <v>380</v>
      </c>
      <c r="BA1112" s="395">
        <v>1</v>
      </c>
      <c r="BB1112" s="396" t="s">
        <v>861</v>
      </c>
      <c r="BC1112" t="str">
        <f t="shared" si="136"/>
        <v>RP5</v>
      </c>
      <c r="BD1112" t="str">
        <f t="shared" si="137"/>
        <v>NAoMe_initial_ch_score_2cap</v>
      </c>
      <c r="BE1112" s="397" t="s">
        <v>862</v>
      </c>
      <c r="BF1112" t="str">
        <f t="shared" si="138"/>
        <v>Unknown</v>
      </c>
      <c r="BG1112">
        <f t="shared" si="139"/>
        <v>1</v>
      </c>
      <c r="BH1112" s="398">
        <f t="shared" si="140"/>
        <v>2.3259999230504039E-2</v>
      </c>
      <c r="BO1112" s="33"/>
    </row>
    <row r="1113" spans="1:67">
      <c r="A1113" s="316" t="s">
        <v>27</v>
      </c>
      <c r="B1113" t="s">
        <v>380</v>
      </c>
      <c r="C1113" t="s">
        <v>910</v>
      </c>
      <c r="D1113" t="s">
        <v>314</v>
      </c>
      <c r="E1113" s="316" t="s">
        <v>63</v>
      </c>
      <c r="F1113" s="316" t="s">
        <v>64</v>
      </c>
      <c r="G1113" s="316" t="s">
        <v>443</v>
      </c>
      <c r="H1113" s="316" t="s">
        <v>324</v>
      </c>
      <c r="I1113" s="316" t="s">
        <v>309</v>
      </c>
      <c r="J1113" s="316" t="s">
        <v>289</v>
      </c>
      <c r="K1113" s="36">
        <v>15</v>
      </c>
      <c r="L1113" s="317">
        <v>0.34883999824523931</v>
      </c>
      <c r="M1113" s="317"/>
      <c r="N1113" s="36">
        <v>113</v>
      </c>
      <c r="O1113" s="317">
        <v>0.36687999963760382</v>
      </c>
      <c r="P1113" s="317"/>
      <c r="Q1113" s="36">
        <v>3283</v>
      </c>
      <c r="R1113" s="317">
        <v>0.3292199969291687</v>
      </c>
      <c r="S1113" s="317"/>
      <c r="T1113" t="s">
        <v>380</v>
      </c>
      <c r="BA1113" s="395">
        <v>1</v>
      </c>
      <c r="BB1113" s="396" t="s">
        <v>861</v>
      </c>
      <c r="BC1113" t="str">
        <f t="shared" si="136"/>
        <v>RP5</v>
      </c>
      <c r="BD1113" t="str">
        <f t="shared" si="137"/>
        <v>NAoMe_initial_diagnosis_year</v>
      </c>
      <c r="BE1113" s="397" t="s">
        <v>862</v>
      </c>
      <c r="BF1113" t="str">
        <f t="shared" si="138"/>
        <v>2021</v>
      </c>
      <c r="BG1113">
        <f t="shared" si="139"/>
        <v>15</v>
      </c>
      <c r="BH1113" s="398">
        <f t="shared" si="140"/>
        <v>0.34883999824523931</v>
      </c>
      <c r="BO1113" s="33"/>
    </row>
    <row r="1114" spans="1:67">
      <c r="A1114" s="316" t="s">
        <v>27</v>
      </c>
      <c r="B1114" t="s">
        <v>380</v>
      </c>
      <c r="C1114" t="s">
        <v>910</v>
      </c>
      <c r="D1114" t="s">
        <v>314</v>
      </c>
      <c r="E1114" s="316" t="s">
        <v>63</v>
      </c>
      <c r="F1114" s="316" t="s">
        <v>64</v>
      </c>
      <c r="G1114" s="316" t="s">
        <v>443</v>
      </c>
      <c r="H1114" s="316" t="s">
        <v>324</v>
      </c>
      <c r="I1114" s="316" t="s">
        <v>309</v>
      </c>
      <c r="J1114" s="316" t="s">
        <v>816</v>
      </c>
      <c r="K1114" s="36">
        <v>15</v>
      </c>
      <c r="L1114" s="317">
        <v>0.34883999824523931</v>
      </c>
      <c r="M1114" s="317"/>
      <c r="N1114" s="36">
        <v>105</v>
      </c>
      <c r="O1114" s="317">
        <v>0.34090998768806458</v>
      </c>
      <c r="P1114" s="317"/>
      <c r="Q1114" s="36">
        <v>3315</v>
      </c>
      <c r="R1114" s="317">
        <v>0.33243000507354742</v>
      </c>
      <c r="S1114" s="317"/>
      <c r="T1114" t="s">
        <v>380</v>
      </c>
      <c r="BA1114" s="395">
        <v>1</v>
      </c>
      <c r="BB1114" s="396" t="s">
        <v>861</v>
      </c>
      <c r="BC1114" t="str">
        <f t="shared" si="136"/>
        <v>RP5</v>
      </c>
      <c r="BD1114" t="str">
        <f t="shared" si="137"/>
        <v>NAoMe_initial_diagnosis_year</v>
      </c>
      <c r="BE1114" s="397" t="s">
        <v>862</v>
      </c>
      <c r="BF1114" t="str">
        <f t="shared" si="138"/>
        <v>2022</v>
      </c>
      <c r="BG1114">
        <f t="shared" si="139"/>
        <v>15</v>
      </c>
      <c r="BH1114" s="398">
        <f t="shared" si="140"/>
        <v>0.34883999824523931</v>
      </c>
      <c r="BO1114" s="33"/>
    </row>
    <row r="1115" spans="1:67">
      <c r="A1115" s="316" t="s">
        <v>27</v>
      </c>
      <c r="B1115" t="s">
        <v>380</v>
      </c>
      <c r="C1115" t="s">
        <v>910</v>
      </c>
      <c r="D1115" t="s">
        <v>314</v>
      </c>
      <c r="E1115" s="316" t="s">
        <v>63</v>
      </c>
      <c r="F1115" s="316" t="s">
        <v>64</v>
      </c>
      <c r="G1115" s="316" t="s">
        <v>443</v>
      </c>
      <c r="H1115" s="316" t="s">
        <v>324</v>
      </c>
      <c r="I1115" s="316" t="s">
        <v>309</v>
      </c>
      <c r="J1115" s="316" t="s">
        <v>946</v>
      </c>
      <c r="K1115" s="36">
        <v>13</v>
      </c>
      <c r="L1115" s="317">
        <v>0.30232998728752142</v>
      </c>
      <c r="M1115" s="317"/>
      <c r="N1115" s="36">
        <v>90</v>
      </c>
      <c r="O1115" s="317">
        <v>0.29221001267433172</v>
      </c>
      <c r="P1115" s="317"/>
      <c r="Q1115" s="36">
        <v>3374</v>
      </c>
      <c r="R1115" s="317">
        <v>0.33834999799728388</v>
      </c>
      <c r="S1115" s="317"/>
      <c r="T1115" t="s">
        <v>380</v>
      </c>
      <c r="BA1115" s="395">
        <v>1</v>
      </c>
      <c r="BB1115" s="396" t="s">
        <v>861</v>
      </c>
      <c r="BC1115" t="str">
        <f t="shared" si="136"/>
        <v>RP5</v>
      </c>
      <c r="BD1115" t="str">
        <f t="shared" si="137"/>
        <v>NAoMe_initial_diagnosis_year</v>
      </c>
      <c r="BE1115" s="397" t="s">
        <v>862</v>
      </c>
      <c r="BF1115" t="str">
        <f t="shared" si="138"/>
        <v>2023</v>
      </c>
      <c r="BG1115">
        <f t="shared" si="139"/>
        <v>13</v>
      </c>
      <c r="BH1115" s="398">
        <f t="shared" si="140"/>
        <v>0.30232998728752142</v>
      </c>
      <c r="BO1115" s="33"/>
    </row>
    <row r="1116" spans="1:67">
      <c r="A1116" s="316" t="s">
        <v>27</v>
      </c>
      <c r="B1116" t="s">
        <v>380</v>
      </c>
      <c r="C1116" t="s">
        <v>910</v>
      </c>
      <c r="D1116" t="s">
        <v>314</v>
      </c>
      <c r="E1116" s="316" t="s">
        <v>63</v>
      </c>
      <c r="F1116" s="316" t="s">
        <v>64</v>
      </c>
      <c r="G1116" s="316" t="s">
        <v>443</v>
      </c>
      <c r="H1116" s="316" t="s">
        <v>324</v>
      </c>
      <c r="I1116" s="316" t="s">
        <v>331</v>
      </c>
      <c r="J1116" s="316" t="s">
        <v>332</v>
      </c>
      <c r="K1116" s="36">
        <v>2</v>
      </c>
      <c r="L1116" s="317">
        <v>4.6509999781847E-2</v>
      </c>
      <c r="M1116" s="317">
        <v>5.8820001780986793E-2</v>
      </c>
      <c r="N1116" s="36">
        <v>8</v>
      </c>
      <c r="O1116" s="317">
        <v>2.5970000773668289E-2</v>
      </c>
      <c r="P1116" s="317">
        <v>3.2650001347064972E-2</v>
      </c>
      <c r="Q1116" s="36">
        <v>434</v>
      </c>
      <c r="R1116" s="317">
        <v>4.3519999831914902E-2</v>
      </c>
      <c r="S1116" s="317">
        <v>5.2159998565912247E-2</v>
      </c>
      <c r="T1116" t="s">
        <v>380</v>
      </c>
      <c r="BA1116" s="395">
        <v>1</v>
      </c>
      <c r="BB1116" s="396" t="s">
        <v>861</v>
      </c>
      <c r="BC1116" t="str">
        <f t="shared" si="136"/>
        <v>RP5</v>
      </c>
      <c r="BD1116" t="str">
        <f t="shared" si="137"/>
        <v>NAoMe_initial_disease_group</v>
      </c>
      <c r="BE1116" s="397" t="s">
        <v>862</v>
      </c>
      <c r="BF1116" t="str">
        <f t="shared" si="138"/>
        <v>Advanced M0</v>
      </c>
      <c r="BG1116">
        <f t="shared" si="139"/>
        <v>2</v>
      </c>
      <c r="BH1116" s="398">
        <f t="shared" si="140"/>
        <v>4.6509999781847E-2</v>
      </c>
      <c r="BO1116" s="33"/>
    </row>
    <row r="1117" spans="1:67">
      <c r="A1117" s="316" t="s">
        <v>27</v>
      </c>
      <c r="B1117" t="s">
        <v>380</v>
      </c>
      <c r="C1117" t="s">
        <v>910</v>
      </c>
      <c r="D1117" t="s">
        <v>314</v>
      </c>
      <c r="E1117" s="316" t="s">
        <v>63</v>
      </c>
      <c r="F1117" s="316" t="s">
        <v>64</v>
      </c>
      <c r="G1117" s="316" t="s">
        <v>443</v>
      </c>
      <c r="H1117" s="316" t="s">
        <v>324</v>
      </c>
      <c r="I1117" s="316" t="s">
        <v>331</v>
      </c>
      <c r="J1117" s="316" t="s">
        <v>333</v>
      </c>
      <c r="K1117" s="36">
        <v>20</v>
      </c>
      <c r="L1117" s="317">
        <v>0.46511998772621149</v>
      </c>
      <c r="M1117" s="317">
        <v>0.58824002742767334</v>
      </c>
      <c r="N1117" s="36">
        <v>182</v>
      </c>
      <c r="O1117" s="317">
        <v>0.59091001749038696</v>
      </c>
      <c r="P1117" s="317">
        <v>0.74286001920700073</v>
      </c>
      <c r="Q1117" s="36">
        <v>6159</v>
      </c>
      <c r="R1117" s="317">
        <v>0.6176300048828125</v>
      </c>
      <c r="S1117" s="317">
        <v>0.74026000499725342</v>
      </c>
      <c r="T1117" t="s">
        <v>380</v>
      </c>
      <c r="BA1117" s="395">
        <v>1</v>
      </c>
      <c r="BB1117" s="396" t="s">
        <v>861</v>
      </c>
      <c r="BC1117" t="str">
        <f t="shared" si="136"/>
        <v>RP5</v>
      </c>
      <c r="BD1117" t="str">
        <f t="shared" si="137"/>
        <v>NAoMe_initial_disease_group</v>
      </c>
      <c r="BE1117" s="397" t="s">
        <v>862</v>
      </c>
      <c r="BF1117" t="str">
        <f t="shared" si="138"/>
        <v>Advanced M1</v>
      </c>
      <c r="BG1117">
        <f t="shared" si="139"/>
        <v>20</v>
      </c>
      <c r="BH1117" s="398">
        <f t="shared" si="140"/>
        <v>0.46511998772621149</v>
      </c>
      <c r="BO1117" s="33"/>
    </row>
    <row r="1118" spans="1:67">
      <c r="A1118" s="316" t="s">
        <v>27</v>
      </c>
      <c r="B1118" t="s">
        <v>380</v>
      </c>
      <c r="C1118" t="s">
        <v>910</v>
      </c>
      <c r="D1118" t="s">
        <v>314</v>
      </c>
      <c r="E1118" s="316" t="s">
        <v>63</v>
      </c>
      <c r="F1118" s="316" t="s">
        <v>64</v>
      </c>
      <c r="G1118" s="316" t="s">
        <v>443</v>
      </c>
      <c r="H1118" s="316" t="s">
        <v>324</v>
      </c>
      <c r="I1118" s="316" t="s">
        <v>331</v>
      </c>
      <c r="J1118" s="316" t="s">
        <v>334</v>
      </c>
      <c r="K1118" s="36">
        <v>2</v>
      </c>
      <c r="L1118" s="317">
        <v>4.6509999781847E-2</v>
      </c>
      <c r="M1118" s="317">
        <v>5.8820001780986793E-2</v>
      </c>
      <c r="N1118" s="36">
        <v>2</v>
      </c>
      <c r="O1118" s="317">
        <v>6.490000057965517E-3</v>
      </c>
      <c r="P1118" s="317">
        <v>8.1599997356534004E-3</v>
      </c>
      <c r="Q1118" s="36">
        <v>64</v>
      </c>
      <c r="R1118" s="317">
        <v>6.4199999906122676E-3</v>
      </c>
      <c r="S1118" s="317">
        <v>7.689999882131815E-3</v>
      </c>
      <c r="T1118" t="s">
        <v>380</v>
      </c>
      <c r="BA1118" s="395">
        <v>1</v>
      </c>
      <c r="BB1118" s="396" t="s">
        <v>861</v>
      </c>
      <c r="BC1118" t="str">
        <f t="shared" si="136"/>
        <v>RP5</v>
      </c>
      <c r="BD1118" t="str">
        <f t="shared" si="137"/>
        <v>NAoMe_initial_disease_group</v>
      </c>
      <c r="BE1118" s="397" t="s">
        <v>862</v>
      </c>
      <c r="BF1118" t="str">
        <f t="shared" si="138"/>
        <v>DCIS</v>
      </c>
      <c r="BG1118">
        <f t="shared" si="139"/>
        <v>2</v>
      </c>
      <c r="BH1118" s="398">
        <f t="shared" si="140"/>
        <v>4.6509999781847E-2</v>
      </c>
      <c r="BO1118" s="33"/>
    </row>
    <row r="1119" spans="1:67">
      <c r="A1119" s="316" t="s">
        <v>27</v>
      </c>
      <c r="B1119" t="s">
        <v>380</v>
      </c>
      <c r="C1119" t="s">
        <v>910</v>
      </c>
      <c r="D1119" t="s">
        <v>314</v>
      </c>
      <c r="E1119" s="316" t="s">
        <v>63</v>
      </c>
      <c r="F1119" s="316" t="s">
        <v>64</v>
      </c>
      <c r="G1119" s="316" t="s">
        <v>443</v>
      </c>
      <c r="H1119" s="316" t="s">
        <v>324</v>
      </c>
      <c r="I1119" s="316" t="s">
        <v>331</v>
      </c>
      <c r="J1119" s="316" t="s">
        <v>335</v>
      </c>
      <c r="K1119" s="36">
        <v>10</v>
      </c>
      <c r="L1119" s="317">
        <v>0.2325599938631058</v>
      </c>
      <c r="M1119" s="317">
        <v>0.29412001371383673</v>
      </c>
      <c r="N1119" s="36">
        <v>53</v>
      </c>
      <c r="O1119" s="317">
        <v>0.17207999527454379</v>
      </c>
      <c r="P1119" s="317">
        <v>0.21633000671863559</v>
      </c>
      <c r="Q1119" s="36">
        <v>1663</v>
      </c>
      <c r="R1119" s="317">
        <v>0.16676999628543851</v>
      </c>
      <c r="S1119" s="317">
        <v>0.19988000392913821</v>
      </c>
      <c r="T1119" t="s">
        <v>380</v>
      </c>
      <c r="BA1119" s="395">
        <v>1</v>
      </c>
      <c r="BB1119" s="396" t="s">
        <v>861</v>
      </c>
      <c r="BC1119" t="str">
        <f t="shared" si="136"/>
        <v>RP5</v>
      </c>
      <c r="BD1119" t="str">
        <f t="shared" si="137"/>
        <v>NAoMe_initial_disease_group</v>
      </c>
      <c r="BE1119" s="397" t="s">
        <v>862</v>
      </c>
      <c r="BF1119" t="str">
        <f t="shared" si="138"/>
        <v>Early invasive</v>
      </c>
      <c r="BG1119">
        <f t="shared" si="139"/>
        <v>10</v>
      </c>
      <c r="BH1119" s="398">
        <f t="shared" si="140"/>
        <v>0.2325599938631058</v>
      </c>
      <c r="BO1119" s="33"/>
    </row>
    <row r="1120" spans="1:67">
      <c r="A1120" s="316" t="s">
        <v>27</v>
      </c>
      <c r="B1120" t="s">
        <v>380</v>
      </c>
      <c r="C1120" t="s">
        <v>910</v>
      </c>
      <c r="D1120" t="s">
        <v>314</v>
      </c>
      <c r="E1120" s="316" t="s">
        <v>63</v>
      </c>
      <c r="F1120" s="316" t="s">
        <v>64</v>
      </c>
      <c r="G1120" s="316" t="s">
        <v>443</v>
      </c>
      <c r="H1120" s="316" t="s">
        <v>324</v>
      </c>
      <c r="I1120" s="316" t="s">
        <v>331</v>
      </c>
      <c r="J1120" s="316" t="s">
        <v>337</v>
      </c>
      <c r="K1120" s="36">
        <v>9</v>
      </c>
      <c r="L1120" s="317">
        <v>0.20929999649524689</v>
      </c>
      <c r="M1120" s="317"/>
      <c r="N1120" s="36">
        <v>63</v>
      </c>
      <c r="O1120" s="317">
        <v>0.20454999804496771</v>
      </c>
      <c r="P1120" s="317"/>
      <c r="Q1120" s="36">
        <v>1652</v>
      </c>
      <c r="R1120" s="317">
        <v>0.1656599938869476</v>
      </c>
      <c r="S1120" s="317"/>
      <c r="T1120" t="s">
        <v>380</v>
      </c>
      <c r="BA1120" s="395">
        <v>1</v>
      </c>
      <c r="BB1120" s="396" t="s">
        <v>861</v>
      </c>
      <c r="BC1120" t="str">
        <f t="shared" si="136"/>
        <v>RP5</v>
      </c>
      <c r="BD1120" t="str">
        <f t="shared" si="137"/>
        <v>NAoMe_initial_disease_group</v>
      </c>
      <c r="BE1120" s="397" t="s">
        <v>862</v>
      </c>
      <c r="BF1120" t="str">
        <f t="shared" si="138"/>
        <v>Unknown stage</v>
      </c>
      <c r="BG1120">
        <f t="shared" si="139"/>
        <v>9</v>
      </c>
      <c r="BH1120" s="398">
        <f t="shared" si="140"/>
        <v>0.20929999649524689</v>
      </c>
      <c r="BO1120" s="33"/>
    </row>
    <row r="1121" spans="1:67">
      <c r="A1121" s="316" t="s">
        <v>27</v>
      </c>
      <c r="B1121" t="s">
        <v>380</v>
      </c>
      <c r="C1121" t="s">
        <v>910</v>
      </c>
      <c r="D1121" t="s">
        <v>314</v>
      </c>
      <c r="E1121" s="316" t="s">
        <v>63</v>
      </c>
      <c r="F1121" s="316" t="s">
        <v>64</v>
      </c>
      <c r="G1121" s="316" t="s">
        <v>443</v>
      </c>
      <c r="H1121" s="316" t="s">
        <v>324</v>
      </c>
      <c r="I1121" s="316" t="s">
        <v>656</v>
      </c>
      <c r="J1121" s="316" t="s">
        <v>286</v>
      </c>
      <c r="K1121" s="36">
        <v>0</v>
      </c>
      <c r="L1121" s="317">
        <v>0</v>
      </c>
      <c r="M1121" s="317">
        <v>0</v>
      </c>
      <c r="N1121" s="36">
        <v>6</v>
      </c>
      <c r="O1121" s="317">
        <v>1.947999931871891E-2</v>
      </c>
      <c r="P1121" s="317">
        <v>1.9869999960064891E-2</v>
      </c>
      <c r="Q1121" s="36">
        <v>492</v>
      </c>
      <c r="R1121" s="317">
        <v>4.9339998513460159E-2</v>
      </c>
      <c r="S1121" s="317">
        <v>5.1920000463724143E-2</v>
      </c>
      <c r="T1121" t="s">
        <v>380</v>
      </c>
      <c r="BA1121" s="395">
        <v>1</v>
      </c>
      <c r="BB1121" s="396" t="s">
        <v>861</v>
      </c>
      <c r="BC1121" t="str">
        <f t="shared" si="136"/>
        <v>RP5</v>
      </c>
      <c r="BD1121" t="str">
        <f t="shared" si="137"/>
        <v>NAoMe_initial_ethnicity_grp</v>
      </c>
      <c r="BE1121" s="397" t="s">
        <v>862</v>
      </c>
      <c r="BF1121" t="str">
        <f t="shared" si="138"/>
        <v>Asian or Asian British</v>
      </c>
      <c r="BG1121">
        <f t="shared" si="139"/>
        <v>0</v>
      </c>
      <c r="BH1121" s="398">
        <f t="shared" si="140"/>
        <v>0</v>
      </c>
      <c r="BO1121" s="33"/>
    </row>
    <row r="1122" spans="1:67">
      <c r="A1122" s="316" t="s">
        <v>27</v>
      </c>
      <c r="B1122" t="s">
        <v>380</v>
      </c>
      <c r="C1122" t="s">
        <v>910</v>
      </c>
      <c r="D1122" t="s">
        <v>314</v>
      </c>
      <c r="E1122" s="316" t="s">
        <v>63</v>
      </c>
      <c r="F1122" s="316" t="s">
        <v>64</v>
      </c>
      <c r="G1122" s="316" t="s">
        <v>443</v>
      </c>
      <c r="H1122" s="316" t="s">
        <v>324</v>
      </c>
      <c r="I1122" s="316" t="s">
        <v>656</v>
      </c>
      <c r="J1122" s="316" t="s">
        <v>287</v>
      </c>
      <c r="K1122" s="36">
        <v>0</v>
      </c>
      <c r="L1122" s="317">
        <v>0</v>
      </c>
      <c r="M1122" s="317">
        <v>0</v>
      </c>
      <c r="N1122" s="36">
        <v>7</v>
      </c>
      <c r="O1122" s="317">
        <v>2.273000031709671E-2</v>
      </c>
      <c r="P1122" s="317">
        <v>2.3180000483989719E-2</v>
      </c>
      <c r="Q1122" s="36">
        <v>403</v>
      </c>
      <c r="R1122" s="317">
        <v>4.0410000830888748E-2</v>
      </c>
      <c r="S1122" s="317">
        <v>4.2520001530647278E-2</v>
      </c>
      <c r="T1122" t="s">
        <v>380</v>
      </c>
      <c r="BA1122" s="395">
        <v>1</v>
      </c>
      <c r="BB1122" s="396" t="s">
        <v>861</v>
      </c>
      <c r="BC1122" t="str">
        <f t="shared" si="136"/>
        <v>RP5</v>
      </c>
      <c r="BD1122" t="str">
        <f t="shared" si="137"/>
        <v>NAoMe_initial_ethnicity_grp</v>
      </c>
      <c r="BE1122" s="397" t="s">
        <v>862</v>
      </c>
      <c r="BF1122" t="str">
        <f t="shared" si="138"/>
        <v>Black or Black British</v>
      </c>
      <c r="BG1122">
        <f t="shared" si="139"/>
        <v>0</v>
      </c>
      <c r="BH1122" s="398">
        <f t="shared" si="140"/>
        <v>0</v>
      </c>
      <c r="BO1122" s="33"/>
    </row>
    <row r="1123" spans="1:67">
      <c r="A1123" s="316" t="s">
        <v>27</v>
      </c>
      <c r="B1123" t="s">
        <v>380</v>
      </c>
      <c r="C1123" t="s">
        <v>910</v>
      </c>
      <c r="D1123" t="s">
        <v>314</v>
      </c>
      <c r="E1123" s="316" t="s">
        <v>63</v>
      </c>
      <c r="F1123" s="316" t="s">
        <v>64</v>
      </c>
      <c r="G1123" s="316" t="s">
        <v>443</v>
      </c>
      <c r="H1123" s="316" t="s">
        <v>324</v>
      </c>
      <c r="I1123" s="316" t="s">
        <v>656</v>
      </c>
      <c r="J1123" s="316" t="s">
        <v>259</v>
      </c>
      <c r="K1123" s="36">
        <v>2</v>
      </c>
      <c r="L1123" s="317">
        <v>4.6509999781847E-2</v>
      </c>
      <c r="M1123" s="317">
        <v>5.000000074505806E-2</v>
      </c>
      <c r="N1123" s="36">
        <v>2</v>
      </c>
      <c r="O1123" s="317">
        <v>6.490000057965517E-3</v>
      </c>
      <c r="P1123" s="317">
        <v>6.6200001165270814E-3</v>
      </c>
      <c r="Q1123" s="36">
        <v>98</v>
      </c>
      <c r="R1123" s="317">
        <v>9.8299998790025711E-3</v>
      </c>
      <c r="S1123" s="317">
        <v>1.0339999571442601E-2</v>
      </c>
      <c r="T1123" t="s">
        <v>380</v>
      </c>
      <c r="BA1123" s="395">
        <v>1</v>
      </c>
      <c r="BB1123" s="396" t="s">
        <v>861</v>
      </c>
      <c r="BC1123" t="str">
        <f t="shared" si="136"/>
        <v>RP5</v>
      </c>
      <c r="BD1123" t="str">
        <f t="shared" si="137"/>
        <v>NAoMe_initial_ethnicity_grp</v>
      </c>
      <c r="BE1123" s="397" t="s">
        <v>862</v>
      </c>
      <c r="BF1123" t="str">
        <f t="shared" si="138"/>
        <v>Mixed</v>
      </c>
      <c r="BG1123">
        <f t="shared" si="139"/>
        <v>2</v>
      </c>
      <c r="BH1123" s="398">
        <f t="shared" si="140"/>
        <v>4.6509999781847E-2</v>
      </c>
      <c r="BO1123" s="33"/>
    </row>
    <row r="1124" spans="1:67">
      <c r="A1124" s="316" t="s">
        <v>27</v>
      </c>
      <c r="B1124" t="s">
        <v>380</v>
      </c>
      <c r="C1124" t="s">
        <v>910</v>
      </c>
      <c r="D1124" t="s">
        <v>314</v>
      </c>
      <c r="E1124" s="316" t="s">
        <v>63</v>
      </c>
      <c r="F1124" s="316" t="s">
        <v>64</v>
      </c>
      <c r="G1124" s="316" t="s">
        <v>443</v>
      </c>
      <c r="H1124" s="316" t="s">
        <v>324</v>
      </c>
      <c r="I1124" s="316" t="s">
        <v>656</v>
      </c>
      <c r="J1124" s="316" t="s">
        <v>288</v>
      </c>
      <c r="K1124" s="36">
        <v>2</v>
      </c>
      <c r="L1124" s="317">
        <v>4.6509999781847E-2</v>
      </c>
      <c r="M1124" s="317">
        <v>5.000000074505806E-2</v>
      </c>
      <c r="N1124" s="36">
        <v>2</v>
      </c>
      <c r="O1124" s="317">
        <v>6.490000057965517E-3</v>
      </c>
      <c r="P1124" s="317">
        <v>6.6200001165270814E-3</v>
      </c>
      <c r="Q1124" s="36">
        <v>246</v>
      </c>
      <c r="R1124" s="317">
        <v>2.466999925673008E-2</v>
      </c>
      <c r="S1124" s="317">
        <v>2.5960000231862072E-2</v>
      </c>
      <c r="T1124" t="s">
        <v>380</v>
      </c>
      <c r="BA1124" s="395">
        <v>1</v>
      </c>
      <c r="BB1124" s="396" t="s">
        <v>861</v>
      </c>
      <c r="BC1124" t="str">
        <f t="shared" si="136"/>
        <v>RP5</v>
      </c>
      <c r="BD1124" t="str">
        <f t="shared" si="137"/>
        <v>NAoMe_initial_ethnicity_grp</v>
      </c>
      <c r="BE1124" s="397" t="s">
        <v>862</v>
      </c>
      <c r="BF1124" t="str">
        <f t="shared" si="138"/>
        <v>Other Ethnic Group</v>
      </c>
      <c r="BG1124">
        <f t="shared" si="139"/>
        <v>2</v>
      </c>
      <c r="BH1124" s="398">
        <f t="shared" si="140"/>
        <v>4.6509999781847E-2</v>
      </c>
      <c r="BO1124" s="33"/>
    </row>
    <row r="1125" spans="1:67">
      <c r="A1125" s="316" t="s">
        <v>27</v>
      </c>
      <c r="B1125" t="s">
        <v>380</v>
      </c>
      <c r="C1125" t="s">
        <v>910</v>
      </c>
      <c r="D1125" t="s">
        <v>314</v>
      </c>
      <c r="E1125" s="316" t="s">
        <v>63</v>
      </c>
      <c r="F1125" s="316" t="s">
        <v>64</v>
      </c>
      <c r="G1125" s="316" t="s">
        <v>443</v>
      </c>
      <c r="H1125" s="316" t="s">
        <v>324</v>
      </c>
      <c r="I1125" s="316" t="s">
        <v>656</v>
      </c>
      <c r="J1125" s="316" t="s">
        <v>260</v>
      </c>
      <c r="K1125" s="36">
        <v>3</v>
      </c>
      <c r="L1125" s="317">
        <v>6.9770000874996185E-2</v>
      </c>
      <c r="M1125" s="317"/>
      <c r="N1125" s="36">
        <v>6</v>
      </c>
      <c r="O1125" s="317">
        <v>1.947999931871891E-2</v>
      </c>
      <c r="P1125" s="317"/>
      <c r="Q1125" s="36">
        <v>495</v>
      </c>
      <c r="R1125" s="317">
        <v>4.9639999866485603E-2</v>
      </c>
      <c r="S1125" s="317"/>
      <c r="T1125" t="s">
        <v>380</v>
      </c>
      <c r="BA1125" s="395">
        <v>1</v>
      </c>
      <c r="BB1125" s="396" t="s">
        <v>861</v>
      </c>
      <c r="BC1125" t="str">
        <f t="shared" si="136"/>
        <v>RP5</v>
      </c>
      <c r="BD1125" t="str">
        <f t="shared" si="137"/>
        <v>NAoMe_initial_ethnicity_grp</v>
      </c>
      <c r="BE1125" s="397" t="s">
        <v>862</v>
      </c>
      <c r="BF1125" t="str">
        <f t="shared" si="138"/>
        <v>Unknown</v>
      </c>
      <c r="BG1125">
        <f t="shared" si="139"/>
        <v>3</v>
      </c>
      <c r="BH1125" s="398">
        <f t="shared" si="140"/>
        <v>6.9770000874996185E-2</v>
      </c>
      <c r="BO1125" s="33"/>
    </row>
    <row r="1126" spans="1:67">
      <c r="A1126" s="316" t="s">
        <v>27</v>
      </c>
      <c r="B1126" t="s">
        <v>380</v>
      </c>
      <c r="C1126" t="s">
        <v>910</v>
      </c>
      <c r="D1126" t="s">
        <v>314</v>
      </c>
      <c r="E1126" s="316" t="s">
        <v>63</v>
      </c>
      <c r="F1126" s="316" t="s">
        <v>64</v>
      </c>
      <c r="G1126" s="316" t="s">
        <v>443</v>
      </c>
      <c r="H1126" s="316" t="s">
        <v>324</v>
      </c>
      <c r="I1126" s="316" t="s">
        <v>656</v>
      </c>
      <c r="J1126" s="316" t="s">
        <v>258</v>
      </c>
      <c r="K1126" s="36">
        <v>36</v>
      </c>
      <c r="L1126" s="317">
        <v>0.83720999956130981</v>
      </c>
      <c r="M1126" s="317">
        <v>0.89999997615814209</v>
      </c>
      <c r="N1126" s="36">
        <v>285</v>
      </c>
      <c r="O1126" s="317">
        <v>0.92532002925872803</v>
      </c>
      <c r="P1126" s="317">
        <v>0.94371002912521362</v>
      </c>
      <c r="Q1126" s="36">
        <v>8238</v>
      </c>
      <c r="R1126" s="317">
        <v>0.82611000537872314</v>
      </c>
      <c r="S1126" s="317">
        <v>0.86926001310348511</v>
      </c>
      <c r="T1126" t="s">
        <v>380</v>
      </c>
      <c r="BA1126" s="395">
        <v>1</v>
      </c>
      <c r="BB1126" s="396" t="s">
        <v>861</v>
      </c>
      <c r="BC1126" t="str">
        <f t="shared" si="136"/>
        <v>RP5</v>
      </c>
      <c r="BD1126" t="str">
        <f t="shared" si="137"/>
        <v>NAoMe_initial_ethnicity_grp</v>
      </c>
      <c r="BE1126" s="397" t="s">
        <v>862</v>
      </c>
      <c r="BF1126" t="str">
        <f t="shared" si="138"/>
        <v>White</v>
      </c>
      <c r="BG1126">
        <f t="shared" si="139"/>
        <v>36</v>
      </c>
      <c r="BH1126" s="398">
        <f t="shared" si="140"/>
        <v>0.83720999956130981</v>
      </c>
      <c r="BO1126" s="33"/>
    </row>
    <row r="1127" spans="1:67">
      <c r="A1127" s="316" t="s">
        <v>27</v>
      </c>
      <c r="B1127" t="s">
        <v>380</v>
      </c>
      <c r="C1127" t="s">
        <v>910</v>
      </c>
      <c r="D1127" t="s">
        <v>314</v>
      </c>
      <c r="E1127" s="316" t="s">
        <v>63</v>
      </c>
      <c r="F1127" s="316" t="s">
        <v>64</v>
      </c>
      <c r="G1127" s="316" t="s">
        <v>443</v>
      </c>
      <c r="H1127" s="316" t="s">
        <v>324</v>
      </c>
      <c r="I1127" s="316" t="s">
        <v>657</v>
      </c>
      <c r="J1127" s="316" t="s">
        <v>817</v>
      </c>
      <c r="K1127" s="36">
        <v>38</v>
      </c>
      <c r="L1127" s="317">
        <v>0.88371998071670532</v>
      </c>
      <c r="M1127" s="317"/>
      <c r="N1127" s="36">
        <v>294</v>
      </c>
      <c r="O1127" s="317">
        <v>0.95455002784729004</v>
      </c>
      <c r="P1127" s="317"/>
      <c r="Q1127" s="36">
        <v>9359</v>
      </c>
      <c r="R1127" s="317">
        <v>0.93853002786636353</v>
      </c>
      <c r="S1127" s="317"/>
      <c r="T1127" t="s">
        <v>380</v>
      </c>
      <c r="BA1127" s="395">
        <v>1</v>
      </c>
      <c r="BB1127" s="396" t="s">
        <v>861</v>
      </c>
      <c r="BC1127" t="str">
        <f t="shared" si="136"/>
        <v>RP5</v>
      </c>
      <c r="BD1127" t="str">
        <f t="shared" si="137"/>
        <v>NAoMe_initial_final_route</v>
      </c>
      <c r="BE1127" s="397" t="s">
        <v>862</v>
      </c>
      <c r="BF1127" t="str">
        <f t="shared" si="138"/>
        <v>Not screened</v>
      </c>
      <c r="BG1127">
        <f t="shared" si="139"/>
        <v>38</v>
      </c>
      <c r="BH1127" s="398">
        <f t="shared" si="140"/>
        <v>0.88371998071670532</v>
      </c>
      <c r="BO1127" s="33"/>
    </row>
    <row r="1128" spans="1:67">
      <c r="A1128" s="316" t="s">
        <v>27</v>
      </c>
      <c r="B1128" t="s">
        <v>380</v>
      </c>
      <c r="C1128" t="s">
        <v>910</v>
      </c>
      <c r="D1128" t="s">
        <v>314</v>
      </c>
      <c r="E1128" s="316" t="s">
        <v>63</v>
      </c>
      <c r="F1128" s="316" t="s">
        <v>64</v>
      </c>
      <c r="G1128" s="316" t="s">
        <v>443</v>
      </c>
      <c r="H1128" s="316" t="s">
        <v>324</v>
      </c>
      <c r="I1128" s="316" t="s">
        <v>657</v>
      </c>
      <c r="J1128" s="316" t="s">
        <v>352</v>
      </c>
      <c r="K1128" s="36">
        <v>5</v>
      </c>
      <c r="L1128" s="317">
        <v>0.1162799969315529</v>
      </c>
      <c r="M1128" s="317"/>
      <c r="N1128" s="36">
        <v>14</v>
      </c>
      <c r="O1128" s="317">
        <v>4.544999822974205E-2</v>
      </c>
      <c r="P1128" s="317"/>
      <c r="Q1128" s="36">
        <v>613</v>
      </c>
      <c r="R1128" s="317">
        <v>6.1469998210668557E-2</v>
      </c>
      <c r="S1128" s="317"/>
      <c r="T1128" t="s">
        <v>380</v>
      </c>
      <c r="BA1128" s="395">
        <v>1</v>
      </c>
      <c r="BB1128" s="396" t="s">
        <v>861</v>
      </c>
      <c r="BC1128" t="str">
        <f t="shared" si="136"/>
        <v>RP5</v>
      </c>
      <c r="BD1128" t="str">
        <f t="shared" si="137"/>
        <v>NAoMe_initial_final_route</v>
      </c>
      <c r="BE1128" s="397" t="s">
        <v>862</v>
      </c>
      <c r="BF1128" t="str">
        <f t="shared" si="138"/>
        <v>Screening</v>
      </c>
      <c r="BG1128">
        <f t="shared" si="139"/>
        <v>5</v>
      </c>
      <c r="BH1128" s="398">
        <f t="shared" si="140"/>
        <v>0.1162799969315529</v>
      </c>
      <c r="BO1128" s="33"/>
    </row>
    <row r="1129" spans="1:67">
      <c r="A1129" s="316" t="s">
        <v>27</v>
      </c>
      <c r="B1129" t="s">
        <v>380</v>
      </c>
      <c r="C1129" t="s">
        <v>910</v>
      </c>
      <c r="D1129" t="s">
        <v>314</v>
      </c>
      <c r="E1129" s="316" t="s">
        <v>63</v>
      </c>
      <c r="F1129" s="316" t="s">
        <v>64</v>
      </c>
      <c r="G1129" s="316" t="s">
        <v>443</v>
      </c>
      <c r="H1129" s="316" t="s">
        <v>324</v>
      </c>
      <c r="I1129" s="316" t="s">
        <v>303</v>
      </c>
      <c r="J1129" s="316" t="s">
        <v>308</v>
      </c>
      <c r="K1129" s="36">
        <v>9</v>
      </c>
      <c r="L1129" s="317">
        <v>0.20929999649524689</v>
      </c>
      <c r="M1129" s="317"/>
      <c r="N1129" s="36">
        <v>63</v>
      </c>
      <c r="O1129" s="317">
        <v>0.20454999804496771</v>
      </c>
      <c r="P1129" s="317"/>
      <c r="Q1129" s="36">
        <v>1652</v>
      </c>
      <c r="R1129" s="317">
        <v>0.1656599938869476</v>
      </c>
      <c r="S1129" s="317"/>
      <c r="T1129" t="s">
        <v>380</v>
      </c>
      <c r="BA1129" s="395">
        <v>1</v>
      </c>
      <c r="BB1129" s="396" t="s">
        <v>861</v>
      </c>
      <c r="BC1129" t="str">
        <f t="shared" si="136"/>
        <v>RP5</v>
      </c>
      <c r="BD1129" t="str">
        <f t="shared" si="137"/>
        <v>NAoMe_initial_final_stage_tum</v>
      </c>
      <c r="BE1129" s="397" t="s">
        <v>862</v>
      </c>
      <c r="BF1129" t="str">
        <f t="shared" si="138"/>
        <v>Not staged/Unstated</v>
      </c>
      <c r="BG1129">
        <f t="shared" si="139"/>
        <v>9</v>
      </c>
      <c r="BH1129" s="398">
        <f t="shared" si="140"/>
        <v>0.20929999649524689</v>
      </c>
      <c r="BO1129" s="33"/>
    </row>
    <row r="1130" spans="1:67">
      <c r="A1130" s="316" t="s">
        <v>27</v>
      </c>
      <c r="B1130" t="s">
        <v>380</v>
      </c>
      <c r="C1130" t="s">
        <v>910</v>
      </c>
      <c r="D1130" t="s">
        <v>314</v>
      </c>
      <c r="E1130" s="316" t="s">
        <v>63</v>
      </c>
      <c r="F1130" s="316" t="s">
        <v>64</v>
      </c>
      <c r="G1130" s="316" t="s">
        <v>443</v>
      </c>
      <c r="H1130" s="316" t="s">
        <v>324</v>
      </c>
      <c r="I1130" s="316" t="s">
        <v>303</v>
      </c>
      <c r="J1130" s="316" t="s">
        <v>304</v>
      </c>
      <c r="K1130" s="36">
        <v>2</v>
      </c>
      <c r="L1130" s="317">
        <v>4.6509999781847E-2</v>
      </c>
      <c r="M1130" s="317">
        <v>5.8820001780986793E-2</v>
      </c>
      <c r="N1130" s="36">
        <v>2</v>
      </c>
      <c r="O1130" s="317">
        <v>6.490000057965517E-3</v>
      </c>
      <c r="P1130" s="317">
        <v>8.1599997356534004E-3</v>
      </c>
      <c r="Q1130" s="36">
        <v>64</v>
      </c>
      <c r="R1130" s="317">
        <v>6.4199999906122676E-3</v>
      </c>
      <c r="S1130" s="317">
        <v>7.689999882131815E-3</v>
      </c>
      <c r="T1130" t="s">
        <v>380</v>
      </c>
      <c r="BA1130" s="395">
        <v>1</v>
      </c>
      <c r="BB1130" s="396" t="s">
        <v>861</v>
      </c>
      <c r="BC1130" t="str">
        <f t="shared" si="136"/>
        <v>RP5</v>
      </c>
      <c r="BD1130" t="str">
        <f t="shared" si="137"/>
        <v>NAoMe_initial_final_stage_tum</v>
      </c>
      <c r="BE1130" s="397" t="s">
        <v>862</v>
      </c>
      <c r="BF1130" t="str">
        <f t="shared" si="138"/>
        <v>Stage 0</v>
      </c>
      <c r="BG1130">
        <f t="shared" si="139"/>
        <v>2</v>
      </c>
      <c r="BH1130" s="398">
        <f t="shared" si="140"/>
        <v>4.6509999781847E-2</v>
      </c>
      <c r="BO1130" s="33"/>
    </row>
    <row r="1131" spans="1:67">
      <c r="A1131" s="316" t="s">
        <v>27</v>
      </c>
      <c r="B1131" t="s">
        <v>380</v>
      </c>
      <c r="C1131" t="s">
        <v>910</v>
      </c>
      <c r="D1131" t="s">
        <v>314</v>
      </c>
      <c r="E1131" s="316" t="s">
        <v>63</v>
      </c>
      <c r="F1131" s="316" t="s">
        <v>64</v>
      </c>
      <c r="G1131" s="316" t="s">
        <v>443</v>
      </c>
      <c r="H1131" s="316" t="s">
        <v>324</v>
      </c>
      <c r="I1131" s="316" t="s">
        <v>303</v>
      </c>
      <c r="J1131" s="316" t="s">
        <v>305</v>
      </c>
      <c r="K1131" s="36">
        <v>6</v>
      </c>
      <c r="L1131" s="317">
        <v>0.1395300030708313</v>
      </c>
      <c r="M1131" s="317">
        <v>0.1764699965715408</v>
      </c>
      <c r="N1131" s="36">
        <v>18</v>
      </c>
      <c r="O1131" s="317">
        <v>5.843999981880188E-2</v>
      </c>
      <c r="P1131" s="317">
        <v>7.3469996452331543E-2</v>
      </c>
      <c r="Q1131" s="36">
        <v>359</v>
      </c>
      <c r="R1131" s="317">
        <v>3.5999998450279243E-2</v>
      </c>
      <c r="S1131" s="317">
        <v>4.3150000274181373E-2</v>
      </c>
      <c r="T1131" t="s">
        <v>380</v>
      </c>
      <c r="BA1131" s="395">
        <v>1</v>
      </c>
      <c r="BB1131" s="396" t="s">
        <v>861</v>
      </c>
      <c r="BC1131" t="str">
        <f t="shared" si="136"/>
        <v>RP5</v>
      </c>
      <c r="BD1131" t="str">
        <f t="shared" si="137"/>
        <v>NAoMe_initial_final_stage_tum</v>
      </c>
      <c r="BE1131" s="397" t="s">
        <v>862</v>
      </c>
      <c r="BF1131" t="str">
        <f t="shared" si="138"/>
        <v>Stage 1</v>
      </c>
      <c r="BG1131">
        <f t="shared" si="139"/>
        <v>6</v>
      </c>
      <c r="BH1131" s="398">
        <f t="shared" si="140"/>
        <v>0.1395300030708313</v>
      </c>
      <c r="BO1131" s="33"/>
    </row>
    <row r="1132" spans="1:67">
      <c r="A1132" s="316" t="s">
        <v>27</v>
      </c>
      <c r="B1132" t="s">
        <v>380</v>
      </c>
      <c r="C1132" t="s">
        <v>910</v>
      </c>
      <c r="D1132" t="s">
        <v>314</v>
      </c>
      <c r="E1132" s="316" t="s">
        <v>63</v>
      </c>
      <c r="F1132" s="316" t="s">
        <v>64</v>
      </c>
      <c r="G1132" s="316" t="s">
        <v>443</v>
      </c>
      <c r="H1132" s="316" t="s">
        <v>324</v>
      </c>
      <c r="I1132" s="316" t="s">
        <v>303</v>
      </c>
      <c r="J1132" s="316" t="s">
        <v>306</v>
      </c>
      <c r="K1132" s="36">
        <v>2</v>
      </c>
      <c r="L1132" s="317">
        <v>4.6509999781847E-2</v>
      </c>
      <c r="M1132" s="317">
        <v>5.8820001780986793E-2</v>
      </c>
      <c r="N1132" s="36">
        <v>29</v>
      </c>
      <c r="O1132" s="317">
        <v>9.4159997999668121E-2</v>
      </c>
      <c r="P1132" s="317">
        <v>0.118369996547699</v>
      </c>
      <c r="Q1132" s="36">
        <v>996</v>
      </c>
      <c r="R1132" s="317">
        <v>9.9880002439022064E-2</v>
      </c>
      <c r="S1132" s="317">
        <v>0.11970999836921691</v>
      </c>
      <c r="T1132" t="s">
        <v>380</v>
      </c>
      <c r="BA1132" s="395">
        <v>1</v>
      </c>
      <c r="BB1132" s="396" t="s">
        <v>861</v>
      </c>
      <c r="BC1132" t="str">
        <f t="shared" si="136"/>
        <v>RP5</v>
      </c>
      <c r="BD1132" t="str">
        <f t="shared" si="137"/>
        <v>NAoMe_initial_final_stage_tum</v>
      </c>
      <c r="BE1132" s="397" t="s">
        <v>862</v>
      </c>
      <c r="BF1132" t="str">
        <f t="shared" si="138"/>
        <v>Stage 2</v>
      </c>
      <c r="BG1132">
        <f t="shared" si="139"/>
        <v>2</v>
      </c>
      <c r="BH1132" s="398">
        <f t="shared" si="140"/>
        <v>4.6509999781847E-2</v>
      </c>
      <c r="BO1132" s="33"/>
    </row>
    <row r="1133" spans="1:67">
      <c r="A1133" s="316" t="s">
        <v>27</v>
      </c>
      <c r="B1133" t="s">
        <v>380</v>
      </c>
      <c r="C1133" t="s">
        <v>910</v>
      </c>
      <c r="D1133" t="s">
        <v>314</v>
      </c>
      <c r="E1133" s="316" t="s">
        <v>63</v>
      </c>
      <c r="F1133" s="316" t="s">
        <v>64</v>
      </c>
      <c r="G1133" s="316" t="s">
        <v>443</v>
      </c>
      <c r="H1133" s="316" t="s">
        <v>324</v>
      </c>
      <c r="I1133" s="316" t="s">
        <v>303</v>
      </c>
      <c r="J1133" s="316" t="s">
        <v>307</v>
      </c>
      <c r="K1133" s="36">
        <v>2</v>
      </c>
      <c r="L1133" s="317">
        <v>4.6509999781847E-2</v>
      </c>
      <c r="M1133" s="317">
        <v>5.8820001780986793E-2</v>
      </c>
      <c r="N1133" s="36">
        <v>14</v>
      </c>
      <c r="O1133" s="317">
        <v>4.544999822974205E-2</v>
      </c>
      <c r="P1133" s="317">
        <v>5.714000016450882E-2</v>
      </c>
      <c r="Q1133" s="36">
        <v>742</v>
      </c>
      <c r="R1133" s="317">
        <v>7.4409998953342438E-2</v>
      </c>
      <c r="S1133" s="317">
        <v>8.9180000126361847E-2</v>
      </c>
      <c r="T1133" t="s">
        <v>380</v>
      </c>
      <c r="BA1133" s="395">
        <v>1</v>
      </c>
      <c r="BB1133" s="396" t="s">
        <v>861</v>
      </c>
      <c r="BC1133" t="str">
        <f t="shared" si="136"/>
        <v>RP5</v>
      </c>
      <c r="BD1133" t="str">
        <f t="shared" si="137"/>
        <v>NAoMe_initial_final_stage_tum</v>
      </c>
      <c r="BE1133" s="397" t="s">
        <v>862</v>
      </c>
      <c r="BF1133" t="str">
        <f t="shared" si="138"/>
        <v>Stage 3</v>
      </c>
      <c r="BG1133">
        <f t="shared" si="139"/>
        <v>2</v>
      </c>
      <c r="BH1133" s="398">
        <f t="shared" si="140"/>
        <v>4.6509999781847E-2</v>
      </c>
      <c r="BO1133" s="33"/>
    </row>
    <row r="1134" spans="1:67">
      <c r="A1134" s="316" t="s">
        <v>27</v>
      </c>
      <c r="B1134" t="s">
        <v>380</v>
      </c>
      <c r="C1134" t="s">
        <v>910</v>
      </c>
      <c r="D1134" t="s">
        <v>314</v>
      </c>
      <c r="E1134" s="316" t="s">
        <v>63</v>
      </c>
      <c r="F1134" s="316" t="s">
        <v>64</v>
      </c>
      <c r="G1134" s="316" t="s">
        <v>443</v>
      </c>
      <c r="H1134" s="316" t="s">
        <v>324</v>
      </c>
      <c r="I1134" s="316" t="s">
        <v>303</v>
      </c>
      <c r="J1134" s="316" t="s">
        <v>336</v>
      </c>
      <c r="K1134" s="36">
        <v>22</v>
      </c>
      <c r="L1134" s="317">
        <v>0.51162999868392944</v>
      </c>
      <c r="M1134" s="317">
        <v>0.64705997705459595</v>
      </c>
      <c r="N1134" s="36">
        <v>182</v>
      </c>
      <c r="O1134" s="317">
        <v>0.59091001749038696</v>
      </c>
      <c r="P1134" s="317">
        <v>0.74286001920700073</v>
      </c>
      <c r="Q1134" s="36">
        <v>6159</v>
      </c>
      <c r="R1134" s="317">
        <v>0.6176300048828125</v>
      </c>
      <c r="S1134" s="317">
        <v>0.74026000499725342</v>
      </c>
      <c r="T1134" t="s">
        <v>380</v>
      </c>
      <c r="BA1134" s="395">
        <v>1</v>
      </c>
      <c r="BB1134" s="396" t="s">
        <v>861</v>
      </c>
      <c r="BC1134" t="str">
        <f t="shared" si="136"/>
        <v>RP5</v>
      </c>
      <c r="BD1134" t="str">
        <f t="shared" si="137"/>
        <v>NAoMe_initial_final_stage_tum</v>
      </c>
      <c r="BE1134" s="397" t="s">
        <v>862</v>
      </c>
      <c r="BF1134" t="str">
        <f t="shared" si="138"/>
        <v>Stage 4</v>
      </c>
      <c r="BG1134">
        <f t="shared" si="139"/>
        <v>22</v>
      </c>
      <c r="BH1134" s="398">
        <f t="shared" si="140"/>
        <v>0.51162999868392944</v>
      </c>
      <c r="BO1134" s="33"/>
    </row>
    <row r="1135" spans="1:67">
      <c r="A1135" s="316" t="s">
        <v>27</v>
      </c>
      <c r="B1135" t="s">
        <v>380</v>
      </c>
      <c r="C1135" t="s">
        <v>910</v>
      </c>
      <c r="D1135" t="s">
        <v>314</v>
      </c>
      <c r="E1135" s="316" t="s">
        <v>63</v>
      </c>
      <c r="F1135" s="316" t="s">
        <v>64</v>
      </c>
      <c r="G1135" s="316" t="s">
        <v>443</v>
      </c>
      <c r="H1135" s="316" t="s">
        <v>324</v>
      </c>
      <c r="I1135" s="316" t="s">
        <v>342</v>
      </c>
      <c r="J1135" s="316" t="s">
        <v>343</v>
      </c>
      <c r="K1135" s="36">
        <v>9</v>
      </c>
      <c r="L1135" s="317">
        <v>0.20929999649524689</v>
      </c>
      <c r="M1135" s="317"/>
      <c r="N1135" s="36">
        <v>63</v>
      </c>
      <c r="O1135" s="317">
        <v>0.20454999804496771</v>
      </c>
      <c r="P1135" s="317"/>
      <c r="Q1135" s="36">
        <v>1652</v>
      </c>
      <c r="R1135" s="317">
        <v>0.1656599938869476</v>
      </c>
      <c r="S1135" s="317"/>
      <c r="T1135" t="s">
        <v>380</v>
      </c>
      <c r="BA1135" s="395">
        <v>1</v>
      </c>
      <c r="BB1135" s="396" t="s">
        <v>861</v>
      </c>
      <c r="BC1135" t="str">
        <f t="shared" si="136"/>
        <v>RP5</v>
      </c>
      <c r="BD1135" t="str">
        <f t="shared" si="137"/>
        <v>NAoMe_initial_final_stage_tum_grp</v>
      </c>
      <c r="BE1135" s="397" t="s">
        <v>862</v>
      </c>
      <c r="BF1135" t="str">
        <f t="shared" si="138"/>
        <v>MBC in HESAPC</v>
      </c>
      <c r="BG1135">
        <f t="shared" si="139"/>
        <v>9</v>
      </c>
      <c r="BH1135" s="398">
        <f t="shared" si="140"/>
        <v>0.20929999649524689</v>
      </c>
      <c r="BO1135" s="33"/>
    </row>
    <row r="1136" spans="1:67">
      <c r="A1136" s="316" t="s">
        <v>27</v>
      </c>
      <c r="B1136" t="s">
        <v>380</v>
      </c>
      <c r="C1136" t="s">
        <v>910</v>
      </c>
      <c r="D1136" t="s">
        <v>314</v>
      </c>
      <c r="E1136" s="316" t="s">
        <v>63</v>
      </c>
      <c r="F1136" s="316" t="s">
        <v>64</v>
      </c>
      <c r="G1136" s="316" t="s">
        <v>443</v>
      </c>
      <c r="H1136" s="316" t="s">
        <v>324</v>
      </c>
      <c r="I1136" s="316" t="s">
        <v>342</v>
      </c>
      <c r="J1136" s="316" t="s">
        <v>344</v>
      </c>
      <c r="K1136" s="36">
        <v>13</v>
      </c>
      <c r="L1136" s="317">
        <v>0.30232998728752142</v>
      </c>
      <c r="M1136" s="317">
        <v>0.38234999775886541</v>
      </c>
      <c r="N1136" s="36">
        <v>62</v>
      </c>
      <c r="O1136" s="317">
        <v>0.2012999951839447</v>
      </c>
      <c r="P1136" s="317">
        <v>0.25306001305580139</v>
      </c>
      <c r="Q1136" s="36">
        <v>2161</v>
      </c>
      <c r="R1136" s="317">
        <v>0.2167100012302399</v>
      </c>
      <c r="S1136" s="317">
        <v>0.25973999500274658</v>
      </c>
      <c r="T1136" t="s">
        <v>380</v>
      </c>
      <c r="BA1136" s="395">
        <v>1</v>
      </c>
      <c r="BB1136" s="396" t="s">
        <v>861</v>
      </c>
      <c r="BC1136" t="str">
        <f t="shared" si="136"/>
        <v>RP5</v>
      </c>
      <c r="BD1136" t="str">
        <f t="shared" si="137"/>
        <v>NAoMe_initial_final_stage_tum_grp</v>
      </c>
      <c r="BE1136" s="397" t="s">
        <v>862</v>
      </c>
      <c r="BF1136" t="str">
        <f t="shared" si="138"/>
        <v>Stage 0-3</v>
      </c>
      <c r="BG1136">
        <f t="shared" si="139"/>
        <v>13</v>
      </c>
      <c r="BH1136" s="398">
        <f t="shared" si="140"/>
        <v>0.30232998728752142</v>
      </c>
      <c r="BO1136" s="33"/>
    </row>
    <row r="1137" spans="1:67">
      <c r="A1137" s="316" t="s">
        <v>27</v>
      </c>
      <c r="B1137" t="s">
        <v>380</v>
      </c>
      <c r="C1137" t="s">
        <v>910</v>
      </c>
      <c r="D1137" t="s">
        <v>314</v>
      </c>
      <c r="E1137" s="316" t="s">
        <v>63</v>
      </c>
      <c r="F1137" s="316" t="s">
        <v>64</v>
      </c>
      <c r="G1137" s="316" t="s">
        <v>443</v>
      </c>
      <c r="H1137" s="316" t="s">
        <v>324</v>
      </c>
      <c r="I1137" s="316" t="s">
        <v>342</v>
      </c>
      <c r="J1137" s="316" t="s">
        <v>336</v>
      </c>
      <c r="K1137" s="36">
        <v>21</v>
      </c>
      <c r="L1137" s="317">
        <v>0.48837000131607061</v>
      </c>
      <c r="M1137" s="317">
        <v>0.61764997243881226</v>
      </c>
      <c r="N1137" s="36">
        <v>183</v>
      </c>
      <c r="O1137" s="317">
        <v>0.59416002035140991</v>
      </c>
      <c r="P1137" s="317">
        <v>0.746940016746521</v>
      </c>
      <c r="Q1137" s="36">
        <v>6159</v>
      </c>
      <c r="R1137" s="317">
        <v>0.6176300048828125</v>
      </c>
      <c r="S1137" s="317">
        <v>0.74026000499725342</v>
      </c>
      <c r="T1137" t="s">
        <v>380</v>
      </c>
      <c r="BA1137" s="395">
        <v>1</v>
      </c>
      <c r="BB1137" s="396" t="s">
        <v>861</v>
      </c>
      <c r="BC1137" t="str">
        <f t="shared" si="136"/>
        <v>RP5</v>
      </c>
      <c r="BD1137" t="str">
        <f t="shared" si="137"/>
        <v>NAoMe_initial_final_stage_tum_grp</v>
      </c>
      <c r="BE1137" s="397" t="s">
        <v>862</v>
      </c>
      <c r="BF1137" t="str">
        <f t="shared" si="138"/>
        <v>Stage 4</v>
      </c>
      <c r="BG1137">
        <f t="shared" si="139"/>
        <v>21</v>
      </c>
      <c r="BH1137" s="398">
        <f t="shared" si="140"/>
        <v>0.48837000131607061</v>
      </c>
      <c r="BO1137" s="33"/>
    </row>
    <row r="1138" spans="1:67">
      <c r="A1138" s="316" t="s">
        <v>27</v>
      </c>
      <c r="B1138" t="s">
        <v>380</v>
      </c>
      <c r="C1138" t="s">
        <v>910</v>
      </c>
      <c r="D1138" t="s">
        <v>314</v>
      </c>
      <c r="E1138" s="316" t="s">
        <v>63</v>
      </c>
      <c r="F1138" s="316" t="s">
        <v>64</v>
      </c>
      <c r="G1138" s="316" t="s">
        <v>443</v>
      </c>
      <c r="H1138" s="316" t="s">
        <v>324</v>
      </c>
      <c r="I1138" s="316" t="s">
        <v>658</v>
      </c>
      <c r="J1138" s="316" t="s">
        <v>345</v>
      </c>
      <c r="K1138" s="36">
        <v>43</v>
      </c>
      <c r="L1138" s="317">
        <v>1</v>
      </c>
      <c r="M1138" s="317"/>
      <c r="N1138" s="36">
        <v>308</v>
      </c>
      <c r="O1138" s="317">
        <v>1</v>
      </c>
      <c r="P1138" s="317"/>
      <c r="Q1138" s="36">
        <v>9972</v>
      </c>
      <c r="R1138" s="317">
        <v>1</v>
      </c>
      <c r="S1138" s="317"/>
      <c r="T1138" t="s">
        <v>380</v>
      </c>
      <c r="BA1138" s="395">
        <v>1</v>
      </c>
      <c r="BB1138" s="396" t="s">
        <v>861</v>
      </c>
      <c r="BC1138" t="str">
        <f t="shared" si="136"/>
        <v>RP5</v>
      </c>
      <c r="BD1138" t="str">
        <f t="shared" si="137"/>
        <v>NAoMe_initial_final_who_ps</v>
      </c>
      <c r="BE1138" s="397" t="s">
        <v>862</v>
      </c>
      <c r="BF1138" t="str">
        <f t="shared" si="138"/>
        <v>Not recorded</v>
      </c>
      <c r="BG1138">
        <f t="shared" si="139"/>
        <v>43</v>
      </c>
      <c r="BH1138" s="398">
        <f t="shared" si="140"/>
        <v>1</v>
      </c>
      <c r="BO1138" s="33"/>
    </row>
    <row r="1139" spans="1:67">
      <c r="A1139" s="316" t="s">
        <v>27</v>
      </c>
      <c r="B1139" t="s">
        <v>380</v>
      </c>
      <c r="C1139" t="s">
        <v>910</v>
      </c>
      <c r="D1139" t="s">
        <v>314</v>
      </c>
      <c r="E1139" s="316" t="s">
        <v>63</v>
      </c>
      <c r="F1139" s="316" t="s">
        <v>64</v>
      </c>
      <c r="G1139" s="316" t="s">
        <v>443</v>
      </c>
      <c r="H1139" s="316" t="s">
        <v>324</v>
      </c>
      <c r="I1139" s="316" t="s">
        <v>291</v>
      </c>
      <c r="J1139" s="316" t="s">
        <v>313</v>
      </c>
      <c r="K1139" s="36">
        <v>41</v>
      </c>
      <c r="L1139" s="317">
        <v>0.95349001884460449</v>
      </c>
      <c r="M1139" s="317"/>
      <c r="N1139" s="36">
        <v>302</v>
      </c>
      <c r="O1139" s="317">
        <v>0.98052000999450684</v>
      </c>
      <c r="P1139" s="317"/>
      <c r="Q1139" s="36">
        <v>9846</v>
      </c>
      <c r="R1139" s="317">
        <v>0.98736000061035156</v>
      </c>
      <c r="S1139" s="317"/>
      <c r="T1139" t="s">
        <v>380</v>
      </c>
      <c r="BA1139" s="395">
        <v>1</v>
      </c>
      <c r="BB1139" s="396" t="s">
        <v>861</v>
      </c>
      <c r="BC1139" t="str">
        <f t="shared" si="136"/>
        <v>RP5</v>
      </c>
      <c r="BD1139" t="str">
        <f t="shared" si="137"/>
        <v>NAoMe_initial_gender</v>
      </c>
      <c r="BE1139" s="397" t="s">
        <v>862</v>
      </c>
      <c r="BF1139" t="str">
        <f t="shared" si="138"/>
        <v>Female</v>
      </c>
      <c r="BG1139">
        <f t="shared" si="139"/>
        <v>41</v>
      </c>
      <c r="BH1139" s="398">
        <f t="shared" si="140"/>
        <v>0.95349001884460449</v>
      </c>
      <c r="BO1139" s="33"/>
    </row>
    <row r="1140" spans="1:67">
      <c r="A1140" s="316" t="s">
        <v>27</v>
      </c>
      <c r="B1140" t="s">
        <v>380</v>
      </c>
      <c r="C1140" t="s">
        <v>910</v>
      </c>
      <c r="D1140" t="s">
        <v>314</v>
      </c>
      <c r="E1140" s="316" t="s">
        <v>63</v>
      </c>
      <c r="F1140" s="316" t="s">
        <v>64</v>
      </c>
      <c r="G1140" s="316" t="s">
        <v>443</v>
      </c>
      <c r="H1140" s="316" t="s">
        <v>324</v>
      </c>
      <c r="I1140" s="316" t="s">
        <v>291</v>
      </c>
      <c r="J1140" s="316" t="s">
        <v>293</v>
      </c>
      <c r="K1140" s="36">
        <v>2</v>
      </c>
      <c r="L1140" s="317">
        <v>4.6509999781847E-2</v>
      </c>
      <c r="M1140" s="317"/>
      <c r="N1140" s="36">
        <v>6</v>
      </c>
      <c r="O1140" s="317">
        <v>1.947999931871891E-2</v>
      </c>
      <c r="P1140" s="317"/>
      <c r="Q1140" s="36">
        <v>126</v>
      </c>
      <c r="R1140" s="317">
        <v>1.264000032097101E-2</v>
      </c>
      <c r="S1140" s="317"/>
      <c r="T1140" t="s">
        <v>380</v>
      </c>
      <c r="BA1140" s="395">
        <v>1</v>
      </c>
      <c r="BB1140" s="396" t="s">
        <v>861</v>
      </c>
      <c r="BC1140" t="str">
        <f t="shared" si="136"/>
        <v>RP5</v>
      </c>
      <c r="BD1140" t="str">
        <f t="shared" si="137"/>
        <v>NAoMe_initial_gender</v>
      </c>
      <c r="BE1140" s="397" t="s">
        <v>862</v>
      </c>
      <c r="BF1140" t="str">
        <f t="shared" si="138"/>
        <v>Male</v>
      </c>
      <c r="BG1140">
        <f t="shared" si="139"/>
        <v>2</v>
      </c>
      <c r="BH1140" s="398">
        <f t="shared" si="140"/>
        <v>4.6509999781847E-2</v>
      </c>
      <c r="BO1140" s="33"/>
    </row>
    <row r="1141" spans="1:67">
      <c r="A1141" s="316" t="s">
        <v>27</v>
      </c>
      <c r="B1141" t="s">
        <v>380</v>
      </c>
      <c r="C1141" t="s">
        <v>910</v>
      </c>
      <c r="D1141" t="s">
        <v>314</v>
      </c>
      <c r="E1141" s="316" t="s">
        <v>63</v>
      </c>
      <c r="F1141" s="316" t="s">
        <v>64</v>
      </c>
      <c r="G1141" s="316" t="s">
        <v>443</v>
      </c>
      <c r="H1141" s="316" t="s">
        <v>324</v>
      </c>
      <c r="I1141" s="316" t="s">
        <v>659</v>
      </c>
      <c r="J1141" s="316" t="s">
        <v>294</v>
      </c>
      <c r="K1141" s="36">
        <v>21</v>
      </c>
      <c r="L1141" s="317">
        <v>0.48837000131607061</v>
      </c>
      <c r="M1141" s="317">
        <v>0.48837000131607061</v>
      </c>
      <c r="N1141" s="36">
        <v>110</v>
      </c>
      <c r="O1141" s="317">
        <v>0.35714000463485718</v>
      </c>
      <c r="P1141" s="317">
        <v>0.35714000463485718</v>
      </c>
      <c r="Q1141" s="36">
        <v>1800</v>
      </c>
      <c r="R1141" s="317">
        <v>0.18050999939441681</v>
      </c>
      <c r="S1141" s="317">
        <v>0.18050999939441681</v>
      </c>
      <c r="T1141" t="s">
        <v>380</v>
      </c>
      <c r="BA1141" s="395">
        <v>1</v>
      </c>
      <c r="BB1141" s="396" t="s">
        <v>861</v>
      </c>
      <c r="BC1141" t="str">
        <f t="shared" si="136"/>
        <v>RP5</v>
      </c>
      <c r="BD1141" t="str">
        <f t="shared" si="137"/>
        <v>NAoMe_initial_imd_2019</v>
      </c>
      <c r="BE1141" s="397" t="s">
        <v>862</v>
      </c>
      <c r="BF1141" t="str">
        <f t="shared" si="138"/>
        <v>1 - most deprived</v>
      </c>
      <c r="BG1141">
        <f t="shared" si="139"/>
        <v>21</v>
      </c>
      <c r="BH1141" s="398">
        <f t="shared" si="140"/>
        <v>0.48837000131607061</v>
      </c>
      <c r="BO1141" s="33"/>
    </row>
    <row r="1142" spans="1:67">
      <c r="A1142" s="316" t="s">
        <v>27</v>
      </c>
      <c r="B1142" t="s">
        <v>380</v>
      </c>
      <c r="C1142" t="s">
        <v>910</v>
      </c>
      <c r="D1142" t="s">
        <v>314</v>
      </c>
      <c r="E1142" s="316" t="s">
        <v>63</v>
      </c>
      <c r="F1142" s="316" t="s">
        <v>64</v>
      </c>
      <c r="G1142" s="316" t="s">
        <v>443</v>
      </c>
      <c r="H1142" s="316" t="s">
        <v>324</v>
      </c>
      <c r="I1142" s="316" t="s">
        <v>659</v>
      </c>
      <c r="J1142" s="316" t="s">
        <v>15</v>
      </c>
      <c r="K1142" s="36">
        <v>9</v>
      </c>
      <c r="L1142" s="317">
        <v>0.20929999649524689</v>
      </c>
      <c r="M1142" s="317">
        <v>0.20929999649524689</v>
      </c>
      <c r="N1142" s="36">
        <v>62</v>
      </c>
      <c r="O1142" s="317">
        <v>0.2012999951839447</v>
      </c>
      <c r="P1142" s="317">
        <v>0.2012999951839447</v>
      </c>
      <c r="Q1142" s="36">
        <v>2036</v>
      </c>
      <c r="R1142" s="317">
        <v>0.20417000353336329</v>
      </c>
      <c r="S1142" s="317">
        <v>0.20417000353336329</v>
      </c>
      <c r="T1142" t="s">
        <v>380</v>
      </c>
      <c r="BA1142" s="395">
        <v>1</v>
      </c>
      <c r="BB1142" s="396" t="s">
        <v>861</v>
      </c>
      <c r="BC1142" t="str">
        <f t="shared" si="136"/>
        <v>RP5</v>
      </c>
      <c r="BD1142" t="str">
        <f t="shared" si="137"/>
        <v>NAoMe_initial_imd_2019</v>
      </c>
      <c r="BE1142" s="397" t="s">
        <v>862</v>
      </c>
      <c r="BF1142" t="str">
        <f t="shared" si="138"/>
        <v>2</v>
      </c>
      <c r="BG1142">
        <f t="shared" si="139"/>
        <v>9</v>
      </c>
      <c r="BH1142" s="398">
        <f t="shared" si="140"/>
        <v>0.20929999649524689</v>
      </c>
      <c r="BO1142" s="33"/>
    </row>
    <row r="1143" spans="1:67">
      <c r="A1143" s="316" t="s">
        <v>27</v>
      </c>
      <c r="B1143" t="s">
        <v>380</v>
      </c>
      <c r="C1143" t="s">
        <v>910</v>
      </c>
      <c r="D1143" t="s">
        <v>314</v>
      </c>
      <c r="E1143" s="316" t="s">
        <v>63</v>
      </c>
      <c r="F1143" s="316" t="s">
        <v>64</v>
      </c>
      <c r="G1143" s="316" t="s">
        <v>443</v>
      </c>
      <c r="H1143" s="316" t="s">
        <v>324</v>
      </c>
      <c r="I1143" s="316" t="s">
        <v>659</v>
      </c>
      <c r="J1143" s="316" t="s">
        <v>16</v>
      </c>
      <c r="K1143" s="36">
        <v>5</v>
      </c>
      <c r="L1143" s="317">
        <v>0.1162799969315529</v>
      </c>
      <c r="M1143" s="317">
        <v>0.1162799969315529</v>
      </c>
      <c r="N1143" s="36">
        <v>57</v>
      </c>
      <c r="O1143" s="317">
        <v>0.18505999445915219</v>
      </c>
      <c r="P1143" s="317">
        <v>0.18505999445915219</v>
      </c>
      <c r="Q1143" s="36">
        <v>2085</v>
      </c>
      <c r="R1143" s="317">
        <v>0.20908999443054199</v>
      </c>
      <c r="S1143" s="317">
        <v>0.20908999443054199</v>
      </c>
      <c r="T1143" t="s">
        <v>380</v>
      </c>
      <c r="BA1143" s="395">
        <v>1</v>
      </c>
      <c r="BB1143" s="396" t="s">
        <v>861</v>
      </c>
      <c r="BC1143" t="str">
        <f t="shared" si="136"/>
        <v>RP5</v>
      </c>
      <c r="BD1143" t="str">
        <f t="shared" si="137"/>
        <v>NAoMe_initial_imd_2019</v>
      </c>
      <c r="BE1143" s="397" t="s">
        <v>862</v>
      </c>
      <c r="BF1143" t="str">
        <f t="shared" si="138"/>
        <v>3</v>
      </c>
      <c r="BG1143">
        <f t="shared" si="139"/>
        <v>5</v>
      </c>
      <c r="BH1143" s="398">
        <f t="shared" si="140"/>
        <v>0.1162799969315529</v>
      </c>
      <c r="BO1143" s="33"/>
    </row>
    <row r="1144" spans="1:67">
      <c r="A1144" s="316" t="s">
        <v>27</v>
      </c>
      <c r="B1144" t="s">
        <v>380</v>
      </c>
      <c r="C1144" t="s">
        <v>910</v>
      </c>
      <c r="D1144" t="s">
        <v>314</v>
      </c>
      <c r="E1144" s="316" t="s">
        <v>63</v>
      </c>
      <c r="F1144" s="316" t="s">
        <v>64</v>
      </c>
      <c r="G1144" s="316" t="s">
        <v>443</v>
      </c>
      <c r="H1144" s="316" t="s">
        <v>324</v>
      </c>
      <c r="I1144" s="316" t="s">
        <v>659</v>
      </c>
      <c r="J1144" s="316" t="s">
        <v>17</v>
      </c>
      <c r="K1144" s="36">
        <v>6</v>
      </c>
      <c r="L1144" s="317">
        <v>0.1395300030708313</v>
      </c>
      <c r="M1144" s="317">
        <v>0.1395300030708313</v>
      </c>
      <c r="N1144" s="36">
        <v>50</v>
      </c>
      <c r="O1144" s="317">
        <v>0.16234000027179721</v>
      </c>
      <c r="P1144" s="317">
        <v>0.16234000027179721</v>
      </c>
      <c r="Q1144" s="36">
        <v>2024</v>
      </c>
      <c r="R1144" s="317">
        <v>0.2029699981212616</v>
      </c>
      <c r="S1144" s="317">
        <v>0.2029699981212616</v>
      </c>
      <c r="T1144" t="s">
        <v>380</v>
      </c>
      <c r="BA1144" s="395">
        <v>1</v>
      </c>
      <c r="BB1144" s="396" t="s">
        <v>861</v>
      </c>
      <c r="BC1144" t="str">
        <f t="shared" si="136"/>
        <v>RP5</v>
      </c>
      <c r="BD1144" t="str">
        <f t="shared" si="137"/>
        <v>NAoMe_initial_imd_2019</v>
      </c>
      <c r="BE1144" s="397" t="s">
        <v>862</v>
      </c>
      <c r="BF1144" t="str">
        <f t="shared" si="138"/>
        <v>4</v>
      </c>
      <c r="BG1144">
        <f t="shared" si="139"/>
        <v>6</v>
      </c>
      <c r="BH1144" s="398">
        <f t="shared" si="140"/>
        <v>0.1395300030708313</v>
      </c>
      <c r="BO1144" s="33"/>
    </row>
    <row r="1145" spans="1:67">
      <c r="A1145" s="316" t="s">
        <v>27</v>
      </c>
      <c r="B1145" t="s">
        <v>380</v>
      </c>
      <c r="C1145" t="s">
        <v>910</v>
      </c>
      <c r="D1145" t="s">
        <v>314</v>
      </c>
      <c r="E1145" s="316" t="s">
        <v>63</v>
      </c>
      <c r="F1145" s="316" t="s">
        <v>64</v>
      </c>
      <c r="G1145" s="316" t="s">
        <v>443</v>
      </c>
      <c r="H1145" s="316" t="s">
        <v>324</v>
      </c>
      <c r="I1145" s="316" t="s">
        <v>659</v>
      </c>
      <c r="J1145" s="316" t="s">
        <v>295</v>
      </c>
      <c r="K1145" s="36">
        <v>2</v>
      </c>
      <c r="L1145" s="317">
        <v>4.6509999781847E-2</v>
      </c>
      <c r="M1145" s="317">
        <v>4.6509999781847E-2</v>
      </c>
      <c r="N1145" s="36">
        <v>29</v>
      </c>
      <c r="O1145" s="317">
        <v>9.4159997999668121E-2</v>
      </c>
      <c r="P1145" s="317">
        <v>9.4159997999668121E-2</v>
      </c>
      <c r="Q1145" s="36">
        <v>2027</v>
      </c>
      <c r="R1145" s="317">
        <v>0.2032700031995773</v>
      </c>
      <c r="S1145" s="317">
        <v>0.2032700031995773</v>
      </c>
      <c r="T1145" t="s">
        <v>380</v>
      </c>
      <c r="BA1145" s="395">
        <v>1</v>
      </c>
      <c r="BB1145" s="396" t="s">
        <v>861</v>
      </c>
      <c r="BC1145" t="str">
        <f t="shared" si="136"/>
        <v>RP5</v>
      </c>
      <c r="BD1145" t="str">
        <f t="shared" si="137"/>
        <v>NAoMe_initial_imd_2019</v>
      </c>
      <c r="BE1145" s="397" t="s">
        <v>862</v>
      </c>
      <c r="BF1145" t="str">
        <f t="shared" si="138"/>
        <v>5 - least deprived</v>
      </c>
      <c r="BG1145">
        <f t="shared" si="139"/>
        <v>2</v>
      </c>
      <c r="BH1145" s="398">
        <f t="shared" si="140"/>
        <v>4.6509999781847E-2</v>
      </c>
      <c r="BO1145" s="33"/>
    </row>
    <row r="1146" spans="1:67">
      <c r="A1146" s="316" t="s">
        <v>27</v>
      </c>
      <c r="B1146" t="s">
        <v>380</v>
      </c>
      <c r="C1146" t="s">
        <v>910</v>
      </c>
      <c r="D1146" t="s">
        <v>314</v>
      </c>
      <c r="E1146" s="316" t="s">
        <v>63</v>
      </c>
      <c r="F1146" s="316" t="s">
        <v>64</v>
      </c>
      <c r="G1146" s="316" t="s">
        <v>443</v>
      </c>
      <c r="H1146" s="316" t="s">
        <v>324</v>
      </c>
      <c r="I1146" s="316" t="s">
        <v>659</v>
      </c>
      <c r="J1146" s="316" t="s">
        <v>260</v>
      </c>
      <c r="K1146" s="36">
        <v>0</v>
      </c>
      <c r="L1146" s="317">
        <v>0</v>
      </c>
      <c r="M1146" s="317"/>
      <c r="N1146" s="36">
        <v>0</v>
      </c>
      <c r="O1146" s="317">
        <v>0</v>
      </c>
      <c r="P1146" s="317"/>
      <c r="Q1146" s="36">
        <v>0</v>
      </c>
      <c r="R1146" s="317">
        <v>0</v>
      </c>
      <c r="S1146" s="317"/>
      <c r="T1146" t="s">
        <v>380</v>
      </c>
      <c r="BA1146" s="395">
        <v>1</v>
      </c>
      <c r="BB1146" s="396" t="s">
        <v>861</v>
      </c>
      <c r="BC1146" t="str">
        <f t="shared" si="136"/>
        <v>RP5</v>
      </c>
      <c r="BD1146" t="str">
        <f t="shared" si="137"/>
        <v>NAoMe_initial_imd_2019</v>
      </c>
      <c r="BE1146" s="397" t="s">
        <v>862</v>
      </c>
      <c r="BF1146" t="str">
        <f t="shared" si="138"/>
        <v>Unknown</v>
      </c>
      <c r="BG1146">
        <f t="shared" si="139"/>
        <v>0</v>
      </c>
      <c r="BH1146" s="398">
        <f t="shared" si="140"/>
        <v>0</v>
      </c>
      <c r="BO1146" s="33"/>
    </row>
    <row r="1147" spans="1:67">
      <c r="A1147" s="316" t="s">
        <v>27</v>
      </c>
      <c r="B1147" t="s">
        <v>380</v>
      </c>
      <c r="C1147" t="s">
        <v>910</v>
      </c>
      <c r="D1147" t="s">
        <v>314</v>
      </c>
      <c r="E1147" s="316" t="s">
        <v>63</v>
      </c>
      <c r="F1147" s="316" t="s">
        <v>64</v>
      </c>
      <c r="G1147" s="316" t="s">
        <v>443</v>
      </c>
      <c r="H1147" s="316" t="s">
        <v>324</v>
      </c>
      <c r="I1147" s="316" t="s">
        <v>296</v>
      </c>
      <c r="J1147" s="316" t="s">
        <v>297</v>
      </c>
      <c r="K1147" s="36">
        <v>16</v>
      </c>
      <c r="L1147" s="317">
        <v>0.37209001183509832</v>
      </c>
      <c r="M1147" s="317">
        <v>0.38095000386238098</v>
      </c>
      <c r="N1147" s="36">
        <v>162</v>
      </c>
      <c r="O1147" s="317">
        <v>0.5259699821472168</v>
      </c>
      <c r="P1147" s="317">
        <v>0.54180997610092163</v>
      </c>
      <c r="Q1147" s="36">
        <v>5528</v>
      </c>
      <c r="R1147" s="317">
        <v>0.55435001850128174</v>
      </c>
      <c r="S1147" s="317">
        <v>0.56936997175216675</v>
      </c>
      <c r="T1147" t="s">
        <v>380</v>
      </c>
      <c r="BA1147" s="395">
        <v>1</v>
      </c>
      <c r="BB1147" s="396" t="s">
        <v>861</v>
      </c>
      <c r="BC1147" t="str">
        <f t="shared" si="136"/>
        <v>RP5</v>
      </c>
      <c r="BD1147" t="str">
        <f t="shared" si="137"/>
        <v>NAoMe_initial_scarf_731_grp</v>
      </c>
      <c r="BE1147" s="397" t="s">
        <v>862</v>
      </c>
      <c r="BF1147" t="str">
        <f t="shared" si="138"/>
        <v>Fit</v>
      </c>
      <c r="BG1147">
        <f t="shared" si="139"/>
        <v>16</v>
      </c>
      <c r="BH1147" s="398">
        <f t="shared" si="140"/>
        <v>0.37209001183509832</v>
      </c>
      <c r="BO1147" s="33"/>
    </row>
    <row r="1148" spans="1:67">
      <c r="A1148" s="316" t="s">
        <v>27</v>
      </c>
      <c r="B1148" t="s">
        <v>380</v>
      </c>
      <c r="C1148" t="s">
        <v>910</v>
      </c>
      <c r="D1148" t="s">
        <v>314</v>
      </c>
      <c r="E1148" s="316" t="s">
        <v>63</v>
      </c>
      <c r="F1148" s="316" t="s">
        <v>64</v>
      </c>
      <c r="G1148" s="316" t="s">
        <v>443</v>
      </c>
      <c r="H1148" s="316" t="s">
        <v>324</v>
      </c>
      <c r="I1148" s="316" t="s">
        <v>296</v>
      </c>
      <c r="J1148" s="316" t="s">
        <v>298</v>
      </c>
      <c r="K1148" s="36">
        <v>7</v>
      </c>
      <c r="L1148" s="317">
        <v>0.16279000043869021</v>
      </c>
      <c r="M1148" s="317">
        <v>0.1666699945926666</v>
      </c>
      <c r="N1148" s="36">
        <v>39</v>
      </c>
      <c r="O1148" s="317">
        <v>0.12661999464035029</v>
      </c>
      <c r="P1148" s="317">
        <v>0.13042999804019931</v>
      </c>
      <c r="Q1148" s="36">
        <v>1492</v>
      </c>
      <c r="R1148" s="317">
        <v>0.149619996547699</v>
      </c>
      <c r="S1148" s="317">
        <v>0.153669998049736</v>
      </c>
      <c r="T1148" t="s">
        <v>380</v>
      </c>
      <c r="BA1148" s="395">
        <v>1</v>
      </c>
      <c r="BB1148" s="396" t="s">
        <v>861</v>
      </c>
      <c r="BC1148" t="str">
        <f t="shared" si="136"/>
        <v>RP5</v>
      </c>
      <c r="BD1148" t="str">
        <f t="shared" si="137"/>
        <v>NAoMe_initial_scarf_731_grp</v>
      </c>
      <c r="BE1148" s="397" t="s">
        <v>862</v>
      </c>
      <c r="BF1148" t="str">
        <f t="shared" si="138"/>
        <v>Mild frailty</v>
      </c>
      <c r="BG1148">
        <f t="shared" si="139"/>
        <v>7</v>
      </c>
      <c r="BH1148" s="398">
        <f t="shared" si="140"/>
        <v>0.16279000043869021</v>
      </c>
      <c r="BO1148" s="33"/>
    </row>
    <row r="1149" spans="1:67">
      <c r="A1149" s="316" t="s">
        <v>27</v>
      </c>
      <c r="B1149" t="s">
        <v>380</v>
      </c>
      <c r="C1149" t="s">
        <v>910</v>
      </c>
      <c r="D1149" t="s">
        <v>314</v>
      </c>
      <c r="E1149" s="316" t="s">
        <v>63</v>
      </c>
      <c r="F1149" s="316" t="s">
        <v>64</v>
      </c>
      <c r="G1149" s="316" t="s">
        <v>443</v>
      </c>
      <c r="H1149" s="316" t="s">
        <v>324</v>
      </c>
      <c r="I1149" s="316" t="s">
        <v>296</v>
      </c>
      <c r="J1149" s="316" t="s">
        <v>299</v>
      </c>
      <c r="K1149" s="36">
        <v>10</v>
      </c>
      <c r="L1149" s="317">
        <v>0.2325599938631058</v>
      </c>
      <c r="M1149" s="317">
        <v>0.2381000071763992</v>
      </c>
      <c r="N1149" s="36">
        <v>50</v>
      </c>
      <c r="O1149" s="317">
        <v>0.16234000027179721</v>
      </c>
      <c r="P1149" s="317">
        <v>0.16721999645233149</v>
      </c>
      <c r="Q1149" s="36">
        <v>1470</v>
      </c>
      <c r="R1149" s="317">
        <v>0.1474100053310394</v>
      </c>
      <c r="S1149" s="317">
        <v>0.1514099985361099</v>
      </c>
      <c r="T1149" t="s">
        <v>380</v>
      </c>
      <c r="BA1149" s="395">
        <v>1</v>
      </c>
      <c r="BB1149" s="396" t="s">
        <v>861</v>
      </c>
      <c r="BC1149" t="str">
        <f t="shared" si="136"/>
        <v>RP5</v>
      </c>
      <c r="BD1149" t="str">
        <f t="shared" si="137"/>
        <v>NAoMe_initial_scarf_731_grp</v>
      </c>
      <c r="BE1149" s="397" t="s">
        <v>862</v>
      </c>
      <c r="BF1149" t="str">
        <f t="shared" si="138"/>
        <v>Moderate frailty</v>
      </c>
      <c r="BG1149">
        <f t="shared" si="139"/>
        <v>10</v>
      </c>
      <c r="BH1149" s="398">
        <f t="shared" si="140"/>
        <v>0.2325599938631058</v>
      </c>
      <c r="BO1149" s="33"/>
    </row>
    <row r="1150" spans="1:67">
      <c r="A1150" s="316" t="s">
        <v>27</v>
      </c>
      <c r="B1150" t="s">
        <v>380</v>
      </c>
      <c r="C1150" t="s">
        <v>910</v>
      </c>
      <c r="D1150" t="s">
        <v>314</v>
      </c>
      <c r="E1150" s="316" t="s">
        <v>63</v>
      </c>
      <c r="F1150" s="316" t="s">
        <v>64</v>
      </c>
      <c r="G1150" s="316" t="s">
        <v>443</v>
      </c>
      <c r="H1150" s="316" t="s">
        <v>324</v>
      </c>
      <c r="I1150" s="316" t="s">
        <v>296</v>
      </c>
      <c r="J1150" s="316" t="s">
        <v>353</v>
      </c>
      <c r="K1150" s="36">
        <v>1</v>
      </c>
      <c r="L1150" s="317">
        <v>2.3259999230504039E-2</v>
      </c>
      <c r="M1150" s="317"/>
      <c r="N1150" s="36">
        <v>9</v>
      </c>
      <c r="O1150" s="317">
        <v>2.921999990940094E-2</v>
      </c>
      <c r="P1150" s="317"/>
      <c r="Q1150" s="36">
        <v>263</v>
      </c>
      <c r="R1150" s="317">
        <v>2.6370000094175339E-2</v>
      </c>
      <c r="S1150" s="317"/>
      <c r="T1150" t="s">
        <v>380</v>
      </c>
      <c r="BA1150" s="395">
        <v>1</v>
      </c>
      <c r="BB1150" s="396" t="s">
        <v>861</v>
      </c>
      <c r="BC1150" t="str">
        <f t="shared" si="136"/>
        <v>RP5</v>
      </c>
      <c r="BD1150" t="str">
        <f t="shared" si="137"/>
        <v>NAoMe_initial_scarf_731_grp</v>
      </c>
      <c r="BE1150" s="397" t="s">
        <v>862</v>
      </c>
      <c r="BF1150" t="str">
        <f t="shared" si="138"/>
        <v>Not in HESAPC</v>
      </c>
      <c r="BG1150">
        <f t="shared" si="139"/>
        <v>1</v>
      </c>
      <c r="BH1150" s="398">
        <f t="shared" si="140"/>
        <v>2.3259999230504039E-2</v>
      </c>
      <c r="BO1150" s="33"/>
    </row>
    <row r="1151" spans="1:67">
      <c r="A1151" s="316" t="s">
        <v>27</v>
      </c>
      <c r="B1151" t="s">
        <v>380</v>
      </c>
      <c r="C1151" t="s">
        <v>910</v>
      </c>
      <c r="D1151" t="s">
        <v>314</v>
      </c>
      <c r="E1151" s="316" t="s">
        <v>63</v>
      </c>
      <c r="F1151" s="316" t="s">
        <v>64</v>
      </c>
      <c r="G1151" s="316" t="s">
        <v>443</v>
      </c>
      <c r="H1151" s="316" t="s">
        <v>324</v>
      </c>
      <c r="I1151" s="316" t="s">
        <v>296</v>
      </c>
      <c r="J1151" s="316" t="s">
        <v>300</v>
      </c>
      <c r="K1151" s="36">
        <v>9</v>
      </c>
      <c r="L1151" s="317">
        <v>0.20929999649524689</v>
      </c>
      <c r="M1151" s="317">
        <v>0.21428999304771421</v>
      </c>
      <c r="N1151" s="36">
        <v>48</v>
      </c>
      <c r="O1151" s="317">
        <v>0.15583999454975131</v>
      </c>
      <c r="P1151" s="317">
        <v>0.16053999960422519</v>
      </c>
      <c r="Q1151" s="36">
        <v>1219</v>
      </c>
      <c r="R1151" s="317">
        <v>0.1222399994730949</v>
      </c>
      <c r="S1151" s="317">
        <v>0.12555000185966489</v>
      </c>
      <c r="T1151" t="s">
        <v>380</v>
      </c>
      <c r="BA1151" s="395">
        <v>1</v>
      </c>
      <c r="BB1151" s="396" t="s">
        <v>861</v>
      </c>
      <c r="BC1151" t="str">
        <f t="shared" si="136"/>
        <v>RP5</v>
      </c>
      <c r="BD1151" t="str">
        <f t="shared" si="137"/>
        <v>NAoMe_initial_scarf_731_grp</v>
      </c>
      <c r="BE1151" s="397" t="s">
        <v>862</v>
      </c>
      <c r="BF1151" t="str">
        <f t="shared" si="138"/>
        <v>Severe frailty</v>
      </c>
      <c r="BG1151">
        <f t="shared" si="139"/>
        <v>9</v>
      </c>
      <c r="BH1151" s="398">
        <f t="shared" si="140"/>
        <v>0.20929999649524689</v>
      </c>
      <c r="BO1151" s="33"/>
    </row>
    <row r="1152" spans="1:67">
      <c r="A1152" s="316" t="s">
        <v>27</v>
      </c>
      <c r="B1152" t="s">
        <v>380</v>
      </c>
      <c r="C1152" t="s">
        <v>910</v>
      </c>
      <c r="D1152" t="s">
        <v>314</v>
      </c>
      <c r="E1152" s="316" t="s">
        <v>65</v>
      </c>
      <c r="F1152" s="316" t="s">
        <v>66</v>
      </c>
      <c r="G1152" s="316" t="s">
        <v>446</v>
      </c>
      <c r="H1152" s="316" t="s">
        <v>316</v>
      </c>
      <c r="I1152" s="316" t="s">
        <v>310</v>
      </c>
      <c r="J1152" s="316" t="s">
        <v>277</v>
      </c>
      <c r="K1152" s="36">
        <v>0</v>
      </c>
      <c r="L1152" s="317">
        <v>0</v>
      </c>
      <c r="M1152" s="317"/>
      <c r="N1152" s="36">
        <v>2</v>
      </c>
      <c r="O1152" s="317">
        <v>4.1800001636147499E-3</v>
      </c>
      <c r="P1152" s="317"/>
      <c r="Q1152" s="36">
        <v>70</v>
      </c>
      <c r="R1152" s="317">
        <v>7.0199999026954174E-3</v>
      </c>
      <c r="S1152" s="317"/>
      <c r="T1152" t="s">
        <v>380</v>
      </c>
      <c r="BA1152" s="395">
        <v>1</v>
      </c>
      <c r="BB1152" s="396" t="s">
        <v>861</v>
      </c>
      <c r="BC1152" t="str">
        <f t="shared" si="136"/>
        <v>RBD</v>
      </c>
      <c r="BD1152" t="str">
        <f t="shared" si="137"/>
        <v>NAoMe_initial_age_decades_80cap</v>
      </c>
      <c r="BE1152" s="397" t="s">
        <v>862</v>
      </c>
      <c r="BF1152" t="str">
        <f t="shared" si="138"/>
        <v>18-29 yrs</v>
      </c>
      <c r="BG1152">
        <f t="shared" si="139"/>
        <v>0</v>
      </c>
      <c r="BH1152" s="398">
        <f t="shared" si="140"/>
        <v>0</v>
      </c>
      <c r="BO1152" s="33"/>
    </row>
    <row r="1153" spans="1:67">
      <c r="A1153" s="316" t="s">
        <v>27</v>
      </c>
      <c r="B1153" t="s">
        <v>380</v>
      </c>
      <c r="C1153" t="s">
        <v>910</v>
      </c>
      <c r="D1153" t="s">
        <v>314</v>
      </c>
      <c r="E1153" s="316" t="s">
        <v>65</v>
      </c>
      <c r="F1153" s="316" t="s">
        <v>66</v>
      </c>
      <c r="G1153" s="316" t="s">
        <v>446</v>
      </c>
      <c r="H1153" s="316" t="s">
        <v>316</v>
      </c>
      <c r="I1153" s="316" t="s">
        <v>310</v>
      </c>
      <c r="J1153" s="316" t="s">
        <v>278</v>
      </c>
      <c r="K1153" s="36">
        <v>2</v>
      </c>
      <c r="L1153" s="317">
        <v>5.8820001780986793E-2</v>
      </c>
      <c r="M1153" s="317"/>
      <c r="N1153" s="36">
        <v>10</v>
      </c>
      <c r="O1153" s="317">
        <v>2.0880000665783879E-2</v>
      </c>
      <c r="P1153" s="317"/>
      <c r="Q1153" s="36">
        <v>429</v>
      </c>
      <c r="R1153" s="317">
        <v>4.3019998818635941E-2</v>
      </c>
      <c r="S1153" s="317"/>
      <c r="T1153" t="s">
        <v>380</v>
      </c>
      <c r="BA1153" s="395">
        <v>1</v>
      </c>
      <c r="BB1153" s="396" t="s">
        <v>861</v>
      </c>
      <c r="BC1153" t="str">
        <f t="shared" si="136"/>
        <v>RBD</v>
      </c>
      <c r="BD1153" t="str">
        <f t="shared" si="137"/>
        <v>NAoMe_initial_age_decades_80cap</v>
      </c>
      <c r="BE1153" s="397" t="s">
        <v>862</v>
      </c>
      <c r="BF1153" t="str">
        <f t="shared" si="138"/>
        <v>30-39 yrs</v>
      </c>
      <c r="BG1153">
        <f t="shared" si="139"/>
        <v>2</v>
      </c>
      <c r="BH1153" s="398">
        <f t="shared" si="140"/>
        <v>5.8820001780986793E-2</v>
      </c>
      <c r="BO1153" s="33"/>
    </row>
    <row r="1154" spans="1:67">
      <c r="A1154" s="316" t="s">
        <v>27</v>
      </c>
      <c r="B1154" t="s">
        <v>380</v>
      </c>
      <c r="C1154" t="s">
        <v>910</v>
      </c>
      <c r="D1154" t="s">
        <v>314</v>
      </c>
      <c r="E1154" s="316" t="s">
        <v>65</v>
      </c>
      <c r="F1154" s="316" t="s">
        <v>66</v>
      </c>
      <c r="G1154" s="316" t="s">
        <v>446</v>
      </c>
      <c r="H1154" s="316" t="s">
        <v>316</v>
      </c>
      <c r="I1154" s="316" t="s">
        <v>310</v>
      </c>
      <c r="J1154" s="316" t="s">
        <v>279</v>
      </c>
      <c r="K1154" s="36">
        <v>2</v>
      </c>
      <c r="L1154" s="317">
        <v>5.8820001780986793E-2</v>
      </c>
      <c r="M1154" s="317"/>
      <c r="N1154" s="36">
        <v>35</v>
      </c>
      <c r="O1154" s="317">
        <v>7.3069997131824493E-2</v>
      </c>
      <c r="P1154" s="317"/>
      <c r="Q1154" s="36">
        <v>1024</v>
      </c>
      <c r="R1154" s="317">
        <v>0.1026899963617325</v>
      </c>
      <c r="S1154" s="317"/>
      <c r="T1154" t="s">
        <v>380</v>
      </c>
      <c r="BA1154" s="395">
        <v>1</v>
      </c>
      <c r="BB1154" s="396" t="s">
        <v>861</v>
      </c>
      <c r="BC1154" t="str">
        <f t="shared" si="136"/>
        <v>RBD</v>
      </c>
      <c r="BD1154" t="str">
        <f t="shared" si="137"/>
        <v>NAoMe_initial_age_decades_80cap</v>
      </c>
      <c r="BE1154" s="397" t="s">
        <v>862</v>
      </c>
      <c r="BF1154" t="str">
        <f t="shared" si="138"/>
        <v>40-49 yrs</v>
      </c>
      <c r="BG1154">
        <f t="shared" si="139"/>
        <v>2</v>
      </c>
      <c r="BH1154" s="398">
        <f t="shared" si="140"/>
        <v>5.8820001780986793E-2</v>
      </c>
      <c r="BO1154" s="33"/>
    </row>
    <row r="1155" spans="1:67">
      <c r="A1155" s="316" t="s">
        <v>27</v>
      </c>
      <c r="B1155" t="s">
        <v>380</v>
      </c>
      <c r="C1155" t="s">
        <v>910</v>
      </c>
      <c r="D1155" t="s">
        <v>314</v>
      </c>
      <c r="E1155" s="316" t="s">
        <v>65</v>
      </c>
      <c r="F1155" s="316" t="s">
        <v>66</v>
      </c>
      <c r="G1155" s="316" t="s">
        <v>446</v>
      </c>
      <c r="H1155" s="316" t="s">
        <v>316</v>
      </c>
      <c r="I1155" s="316" t="s">
        <v>310</v>
      </c>
      <c r="J1155" s="316" t="s">
        <v>280</v>
      </c>
      <c r="K1155" s="36">
        <v>5</v>
      </c>
      <c r="L1155" s="317">
        <v>0.14706000685691831</v>
      </c>
      <c r="M1155" s="317"/>
      <c r="N1155" s="36">
        <v>90</v>
      </c>
      <c r="O1155" s="317">
        <v>0.18788999319076541</v>
      </c>
      <c r="P1155" s="317"/>
      <c r="Q1155" s="36">
        <v>1733</v>
      </c>
      <c r="R1155" s="317">
        <v>0.17378999292850489</v>
      </c>
      <c r="S1155" s="317"/>
      <c r="T1155" t="s">
        <v>380</v>
      </c>
      <c r="BA1155" s="395">
        <v>1</v>
      </c>
      <c r="BB1155" s="396" t="s">
        <v>861</v>
      </c>
      <c r="BC1155" t="str">
        <f t="shared" ref="BC1155:BC1218" si="141">E1155</f>
        <v>RBD</v>
      </c>
      <c r="BD1155" t="str">
        <f t="shared" ref="BD1155:BD1218" si="142">(LEFT(A1155, LEN(A1155)-7))&amp;"_"&amp;I1155</f>
        <v>NAoMe_initial_age_decades_80cap</v>
      </c>
      <c r="BE1155" s="397" t="s">
        <v>862</v>
      </c>
      <c r="BF1155" t="str">
        <f t="shared" ref="BF1155:BF1218" si="143">J1155</f>
        <v>50-59 yrs</v>
      </c>
      <c r="BG1155">
        <f t="shared" ref="BG1155:BG1218" si="144">K1155</f>
        <v>5</v>
      </c>
      <c r="BH1155" s="398">
        <f t="shared" ref="BH1155:BH1218" si="145">L1155</f>
        <v>0.14706000685691831</v>
      </c>
      <c r="BO1155" s="33"/>
    </row>
    <row r="1156" spans="1:67">
      <c r="A1156" s="316" t="s">
        <v>27</v>
      </c>
      <c r="B1156" t="s">
        <v>380</v>
      </c>
      <c r="C1156" t="s">
        <v>910</v>
      </c>
      <c r="D1156" t="s">
        <v>314</v>
      </c>
      <c r="E1156" s="316" t="s">
        <v>65</v>
      </c>
      <c r="F1156" s="316" t="s">
        <v>66</v>
      </c>
      <c r="G1156" s="316" t="s">
        <v>446</v>
      </c>
      <c r="H1156" s="316" t="s">
        <v>316</v>
      </c>
      <c r="I1156" s="316" t="s">
        <v>310</v>
      </c>
      <c r="J1156" s="316" t="s">
        <v>281</v>
      </c>
      <c r="K1156" s="36">
        <v>10</v>
      </c>
      <c r="L1156" s="317">
        <v>0.29412001371383673</v>
      </c>
      <c r="M1156" s="317"/>
      <c r="N1156" s="36">
        <v>104</v>
      </c>
      <c r="O1156" s="317">
        <v>0.21712000668048859</v>
      </c>
      <c r="P1156" s="317"/>
      <c r="Q1156" s="36">
        <v>1931</v>
      </c>
      <c r="R1156" s="317">
        <v>0.19363999366760251</v>
      </c>
      <c r="S1156" s="317"/>
      <c r="T1156" t="s">
        <v>380</v>
      </c>
      <c r="BA1156" s="395">
        <v>1</v>
      </c>
      <c r="BB1156" s="396" t="s">
        <v>861</v>
      </c>
      <c r="BC1156" t="str">
        <f t="shared" si="141"/>
        <v>RBD</v>
      </c>
      <c r="BD1156" t="str">
        <f t="shared" si="142"/>
        <v>NAoMe_initial_age_decades_80cap</v>
      </c>
      <c r="BE1156" s="397" t="s">
        <v>862</v>
      </c>
      <c r="BF1156" t="str">
        <f t="shared" si="143"/>
        <v>60-69 yrs</v>
      </c>
      <c r="BG1156">
        <f t="shared" si="144"/>
        <v>10</v>
      </c>
      <c r="BH1156" s="398">
        <f t="shared" si="145"/>
        <v>0.29412001371383673</v>
      </c>
      <c r="BO1156" s="33"/>
    </row>
    <row r="1157" spans="1:67">
      <c r="A1157" s="316" t="s">
        <v>27</v>
      </c>
      <c r="B1157" t="s">
        <v>380</v>
      </c>
      <c r="C1157" t="s">
        <v>910</v>
      </c>
      <c r="D1157" t="s">
        <v>314</v>
      </c>
      <c r="E1157" s="316" t="s">
        <v>65</v>
      </c>
      <c r="F1157" s="316" t="s">
        <v>66</v>
      </c>
      <c r="G1157" s="316" t="s">
        <v>446</v>
      </c>
      <c r="H1157" s="316" t="s">
        <v>316</v>
      </c>
      <c r="I1157" s="316" t="s">
        <v>310</v>
      </c>
      <c r="J1157" s="316" t="s">
        <v>282</v>
      </c>
      <c r="K1157" s="36">
        <v>6</v>
      </c>
      <c r="L1157" s="317">
        <v>0.1764699965715408</v>
      </c>
      <c r="M1157" s="317"/>
      <c r="N1157" s="36">
        <v>119</v>
      </c>
      <c r="O1157" s="317">
        <v>0.24842999875545499</v>
      </c>
      <c r="P1157" s="317"/>
      <c r="Q1157" s="36">
        <v>2493</v>
      </c>
      <c r="R1157" s="317">
        <v>0.25</v>
      </c>
      <c r="S1157" s="317"/>
      <c r="T1157" t="s">
        <v>380</v>
      </c>
      <c r="BA1157" s="395">
        <v>1</v>
      </c>
      <c r="BB1157" s="396" t="s">
        <v>861</v>
      </c>
      <c r="BC1157" t="str">
        <f t="shared" si="141"/>
        <v>RBD</v>
      </c>
      <c r="BD1157" t="str">
        <f t="shared" si="142"/>
        <v>NAoMe_initial_age_decades_80cap</v>
      </c>
      <c r="BE1157" s="397" t="s">
        <v>862</v>
      </c>
      <c r="BF1157" t="str">
        <f t="shared" si="143"/>
        <v>70-79 yrs</v>
      </c>
      <c r="BG1157">
        <f t="shared" si="144"/>
        <v>6</v>
      </c>
      <c r="BH1157" s="398">
        <f t="shared" si="145"/>
        <v>0.1764699965715408</v>
      </c>
      <c r="BO1157" s="33"/>
    </row>
    <row r="1158" spans="1:67">
      <c r="A1158" s="316" t="s">
        <v>27</v>
      </c>
      <c r="B1158" t="s">
        <v>380</v>
      </c>
      <c r="C1158" t="s">
        <v>910</v>
      </c>
      <c r="D1158" t="s">
        <v>314</v>
      </c>
      <c r="E1158" s="316" t="s">
        <v>65</v>
      </c>
      <c r="F1158" s="316" t="s">
        <v>66</v>
      </c>
      <c r="G1158" s="316" t="s">
        <v>446</v>
      </c>
      <c r="H1158" s="316" t="s">
        <v>316</v>
      </c>
      <c r="I1158" s="316" t="s">
        <v>310</v>
      </c>
      <c r="J1158" s="316" t="s">
        <v>283</v>
      </c>
      <c r="K1158" s="36">
        <v>9</v>
      </c>
      <c r="L1158" s="317">
        <v>0.26471000909805298</v>
      </c>
      <c r="M1158" s="317"/>
      <c r="N1158" s="36">
        <v>119</v>
      </c>
      <c r="O1158" s="317">
        <v>0.24842999875545499</v>
      </c>
      <c r="P1158" s="317"/>
      <c r="Q1158" s="36">
        <v>2292</v>
      </c>
      <c r="R1158" s="317">
        <v>0.2298399955034256</v>
      </c>
      <c r="S1158" s="317"/>
      <c r="T1158" t="s">
        <v>380</v>
      </c>
      <c r="BA1158" s="395">
        <v>1</v>
      </c>
      <c r="BB1158" s="396" t="s">
        <v>861</v>
      </c>
      <c r="BC1158" t="str">
        <f t="shared" si="141"/>
        <v>RBD</v>
      </c>
      <c r="BD1158" t="str">
        <f t="shared" si="142"/>
        <v>NAoMe_initial_age_decades_80cap</v>
      </c>
      <c r="BE1158" s="397" t="s">
        <v>862</v>
      </c>
      <c r="BF1158" t="str">
        <f t="shared" si="143"/>
        <v>80+ yrs</v>
      </c>
      <c r="BG1158">
        <f t="shared" si="144"/>
        <v>9</v>
      </c>
      <c r="BH1158" s="398">
        <f t="shared" si="145"/>
        <v>0.26471000909805298</v>
      </c>
      <c r="BO1158" s="33"/>
    </row>
    <row r="1159" spans="1:67">
      <c r="A1159" s="316" t="s">
        <v>27</v>
      </c>
      <c r="B1159" t="s">
        <v>380</v>
      </c>
      <c r="C1159" t="s">
        <v>910</v>
      </c>
      <c r="D1159" t="s">
        <v>314</v>
      </c>
      <c r="E1159" s="316" t="s">
        <v>65</v>
      </c>
      <c r="F1159" s="316" t="s">
        <v>66</v>
      </c>
      <c r="G1159" s="316" t="s">
        <v>446</v>
      </c>
      <c r="H1159" s="316" t="s">
        <v>316</v>
      </c>
      <c r="I1159" s="316" t="s">
        <v>341</v>
      </c>
      <c r="J1159" s="316" t="s">
        <v>13</v>
      </c>
      <c r="K1159" s="36">
        <v>15</v>
      </c>
      <c r="L1159" s="317">
        <v>0.44117999076843262</v>
      </c>
      <c r="M1159" s="317">
        <v>0.4838699996471405</v>
      </c>
      <c r="N1159" s="36">
        <v>327</v>
      </c>
      <c r="O1159" s="317">
        <v>0.682669997215271</v>
      </c>
      <c r="P1159" s="317">
        <v>0.69427001476287842</v>
      </c>
      <c r="Q1159" s="36">
        <v>6753</v>
      </c>
      <c r="R1159" s="317">
        <v>0.67720001935958862</v>
      </c>
      <c r="S1159" s="317">
        <v>0.69554001092910767</v>
      </c>
      <c r="T1159" t="s">
        <v>380</v>
      </c>
      <c r="BA1159" s="395">
        <v>1</v>
      </c>
      <c r="BB1159" s="396" t="s">
        <v>861</v>
      </c>
      <c r="BC1159" t="str">
        <f t="shared" si="141"/>
        <v>RBD</v>
      </c>
      <c r="BD1159" t="str">
        <f t="shared" si="142"/>
        <v>NAoMe_initial_ch_score_2cap</v>
      </c>
      <c r="BE1159" s="397" t="s">
        <v>862</v>
      </c>
      <c r="BF1159" t="str">
        <f t="shared" si="143"/>
        <v>0</v>
      </c>
      <c r="BG1159">
        <f t="shared" si="144"/>
        <v>15</v>
      </c>
      <c r="BH1159" s="398">
        <f t="shared" si="145"/>
        <v>0.44117999076843262</v>
      </c>
      <c r="BO1159" s="33"/>
    </row>
    <row r="1160" spans="1:67">
      <c r="A1160" s="316" t="s">
        <v>27</v>
      </c>
      <c r="B1160" t="s">
        <v>380</v>
      </c>
      <c r="C1160" t="s">
        <v>910</v>
      </c>
      <c r="D1160" t="s">
        <v>314</v>
      </c>
      <c r="E1160" s="316" t="s">
        <v>65</v>
      </c>
      <c r="F1160" s="316" t="s">
        <v>66</v>
      </c>
      <c r="G1160" s="316" t="s">
        <v>446</v>
      </c>
      <c r="H1160" s="316" t="s">
        <v>316</v>
      </c>
      <c r="I1160" s="316" t="s">
        <v>341</v>
      </c>
      <c r="J1160" s="316" t="s">
        <v>14</v>
      </c>
      <c r="K1160" s="36">
        <v>14</v>
      </c>
      <c r="L1160" s="317">
        <v>0.41176000237464899</v>
      </c>
      <c r="M1160" s="317">
        <v>0.45160999894142151</v>
      </c>
      <c r="N1160" s="36">
        <v>83</v>
      </c>
      <c r="O1160" s="317">
        <v>0.17328000068664551</v>
      </c>
      <c r="P1160" s="317">
        <v>0.17621999979019171</v>
      </c>
      <c r="Q1160" s="36">
        <v>1630</v>
      </c>
      <c r="R1160" s="317">
        <v>0.16346000134944921</v>
      </c>
      <c r="S1160" s="317">
        <v>0.16788999736309049</v>
      </c>
      <c r="T1160" t="s">
        <v>380</v>
      </c>
      <c r="BA1160" s="395">
        <v>1</v>
      </c>
      <c r="BB1160" s="396" t="s">
        <v>861</v>
      </c>
      <c r="BC1160" t="str">
        <f t="shared" si="141"/>
        <v>RBD</v>
      </c>
      <c r="BD1160" t="str">
        <f t="shared" si="142"/>
        <v>NAoMe_initial_ch_score_2cap</v>
      </c>
      <c r="BE1160" s="397" t="s">
        <v>862</v>
      </c>
      <c r="BF1160" t="str">
        <f t="shared" si="143"/>
        <v>1</v>
      </c>
      <c r="BG1160">
        <f t="shared" si="144"/>
        <v>14</v>
      </c>
      <c r="BH1160" s="398">
        <f t="shared" si="145"/>
        <v>0.41176000237464899</v>
      </c>
      <c r="BO1160" s="33"/>
    </row>
    <row r="1161" spans="1:67">
      <c r="A1161" s="316" t="s">
        <v>27</v>
      </c>
      <c r="B1161" t="s">
        <v>380</v>
      </c>
      <c r="C1161" t="s">
        <v>910</v>
      </c>
      <c r="D1161" t="s">
        <v>314</v>
      </c>
      <c r="E1161" s="316" t="s">
        <v>65</v>
      </c>
      <c r="F1161" s="316" t="s">
        <v>66</v>
      </c>
      <c r="G1161" s="316" t="s">
        <v>446</v>
      </c>
      <c r="H1161" s="316" t="s">
        <v>316</v>
      </c>
      <c r="I1161" s="316" t="s">
        <v>341</v>
      </c>
      <c r="J1161" s="316" t="s">
        <v>301</v>
      </c>
      <c r="K1161" s="36">
        <v>2</v>
      </c>
      <c r="L1161" s="317">
        <v>5.8820001780986793E-2</v>
      </c>
      <c r="M1161" s="317">
        <v>6.4520001411437988E-2</v>
      </c>
      <c r="N1161" s="36">
        <v>61</v>
      </c>
      <c r="O1161" s="317">
        <v>0.12735000252723691</v>
      </c>
      <c r="P1161" s="317">
        <v>0.1295100003480911</v>
      </c>
      <c r="Q1161" s="36">
        <v>1326</v>
      </c>
      <c r="R1161" s="317">
        <v>0.132970005273819</v>
      </c>
      <c r="S1161" s="317">
        <v>0.13657000660896301</v>
      </c>
      <c r="T1161" t="s">
        <v>380</v>
      </c>
      <c r="BA1161" s="395">
        <v>1</v>
      </c>
      <c r="BB1161" s="396" t="s">
        <v>861</v>
      </c>
      <c r="BC1161" t="str">
        <f t="shared" si="141"/>
        <v>RBD</v>
      </c>
      <c r="BD1161" t="str">
        <f t="shared" si="142"/>
        <v>NAoMe_initial_ch_score_2cap</v>
      </c>
      <c r="BE1161" s="397" t="s">
        <v>862</v>
      </c>
      <c r="BF1161" t="str">
        <f t="shared" si="143"/>
        <v>2+</v>
      </c>
      <c r="BG1161">
        <f t="shared" si="144"/>
        <v>2</v>
      </c>
      <c r="BH1161" s="398">
        <f t="shared" si="145"/>
        <v>5.8820001780986793E-2</v>
      </c>
      <c r="BO1161" s="33"/>
    </row>
    <row r="1162" spans="1:67">
      <c r="A1162" s="316" t="s">
        <v>27</v>
      </c>
      <c r="B1162" t="s">
        <v>380</v>
      </c>
      <c r="C1162" t="s">
        <v>910</v>
      </c>
      <c r="D1162" t="s">
        <v>314</v>
      </c>
      <c r="E1162" s="316" t="s">
        <v>65</v>
      </c>
      <c r="F1162" s="316" t="s">
        <v>66</v>
      </c>
      <c r="G1162" s="316" t="s">
        <v>446</v>
      </c>
      <c r="H1162" s="316" t="s">
        <v>316</v>
      </c>
      <c r="I1162" s="316" t="s">
        <v>341</v>
      </c>
      <c r="J1162" s="316" t="s">
        <v>260</v>
      </c>
      <c r="K1162" s="36">
        <v>3</v>
      </c>
      <c r="L1162" s="317">
        <v>8.8239997625350952E-2</v>
      </c>
      <c r="M1162" s="317"/>
      <c r="N1162" s="36">
        <v>8</v>
      </c>
      <c r="O1162" s="317">
        <v>1.6699999570846561E-2</v>
      </c>
      <c r="P1162" s="317"/>
      <c r="Q1162" s="36">
        <v>263</v>
      </c>
      <c r="R1162" s="317">
        <v>2.6370000094175339E-2</v>
      </c>
      <c r="S1162" s="317"/>
      <c r="T1162" t="s">
        <v>380</v>
      </c>
      <c r="BA1162" s="395">
        <v>1</v>
      </c>
      <c r="BB1162" s="396" t="s">
        <v>861</v>
      </c>
      <c r="BC1162" t="str">
        <f t="shared" si="141"/>
        <v>RBD</v>
      </c>
      <c r="BD1162" t="str">
        <f t="shared" si="142"/>
        <v>NAoMe_initial_ch_score_2cap</v>
      </c>
      <c r="BE1162" s="397" t="s">
        <v>862</v>
      </c>
      <c r="BF1162" t="str">
        <f t="shared" si="143"/>
        <v>Unknown</v>
      </c>
      <c r="BG1162">
        <f t="shared" si="144"/>
        <v>3</v>
      </c>
      <c r="BH1162" s="398">
        <f t="shared" si="145"/>
        <v>8.8239997625350952E-2</v>
      </c>
      <c r="BO1162" s="33"/>
    </row>
    <row r="1163" spans="1:67">
      <c r="A1163" s="316" t="s">
        <v>27</v>
      </c>
      <c r="B1163" t="s">
        <v>380</v>
      </c>
      <c r="C1163" t="s">
        <v>910</v>
      </c>
      <c r="D1163" t="s">
        <v>314</v>
      </c>
      <c r="E1163" s="316" t="s">
        <v>65</v>
      </c>
      <c r="F1163" s="316" t="s">
        <v>66</v>
      </c>
      <c r="G1163" s="316" t="s">
        <v>446</v>
      </c>
      <c r="H1163" s="316" t="s">
        <v>316</v>
      </c>
      <c r="I1163" s="316" t="s">
        <v>309</v>
      </c>
      <c r="J1163" s="316" t="s">
        <v>289</v>
      </c>
      <c r="K1163" s="36">
        <v>9</v>
      </c>
      <c r="L1163" s="317">
        <v>0.26471000909805298</v>
      </c>
      <c r="M1163" s="317"/>
      <c r="N1163" s="36">
        <v>158</v>
      </c>
      <c r="O1163" s="317">
        <v>0.32984998822212219</v>
      </c>
      <c r="P1163" s="317"/>
      <c r="Q1163" s="36">
        <v>3283</v>
      </c>
      <c r="R1163" s="317">
        <v>0.3292199969291687</v>
      </c>
      <c r="S1163" s="317"/>
      <c r="T1163" t="s">
        <v>380</v>
      </c>
      <c r="BA1163" s="395">
        <v>1</v>
      </c>
      <c r="BB1163" s="396" t="s">
        <v>861</v>
      </c>
      <c r="BC1163" t="str">
        <f t="shared" si="141"/>
        <v>RBD</v>
      </c>
      <c r="BD1163" t="str">
        <f t="shared" si="142"/>
        <v>NAoMe_initial_diagnosis_year</v>
      </c>
      <c r="BE1163" s="397" t="s">
        <v>862</v>
      </c>
      <c r="BF1163" t="str">
        <f t="shared" si="143"/>
        <v>2021</v>
      </c>
      <c r="BG1163">
        <f t="shared" si="144"/>
        <v>9</v>
      </c>
      <c r="BH1163" s="398">
        <f t="shared" si="145"/>
        <v>0.26471000909805298</v>
      </c>
      <c r="BO1163" s="33"/>
    </row>
    <row r="1164" spans="1:67">
      <c r="A1164" s="316" t="s">
        <v>27</v>
      </c>
      <c r="B1164" t="s">
        <v>380</v>
      </c>
      <c r="C1164" t="s">
        <v>910</v>
      </c>
      <c r="D1164" t="s">
        <v>314</v>
      </c>
      <c r="E1164" s="316" t="s">
        <v>65</v>
      </c>
      <c r="F1164" s="316" t="s">
        <v>66</v>
      </c>
      <c r="G1164" s="316" t="s">
        <v>446</v>
      </c>
      <c r="H1164" s="316" t="s">
        <v>316</v>
      </c>
      <c r="I1164" s="316" t="s">
        <v>309</v>
      </c>
      <c r="J1164" s="316" t="s">
        <v>816</v>
      </c>
      <c r="K1164" s="36">
        <v>13</v>
      </c>
      <c r="L1164" s="317">
        <v>0.38234999775886541</v>
      </c>
      <c r="M1164" s="317"/>
      <c r="N1164" s="36">
        <v>156</v>
      </c>
      <c r="O1164" s="317">
        <v>0.32567998766899109</v>
      </c>
      <c r="P1164" s="317"/>
      <c r="Q1164" s="36">
        <v>3315</v>
      </c>
      <c r="R1164" s="317">
        <v>0.33243000507354742</v>
      </c>
      <c r="S1164" s="317"/>
      <c r="T1164" t="s">
        <v>380</v>
      </c>
      <c r="BA1164" s="395">
        <v>1</v>
      </c>
      <c r="BB1164" s="396" t="s">
        <v>861</v>
      </c>
      <c r="BC1164" t="str">
        <f t="shared" si="141"/>
        <v>RBD</v>
      </c>
      <c r="BD1164" t="str">
        <f t="shared" si="142"/>
        <v>NAoMe_initial_diagnosis_year</v>
      </c>
      <c r="BE1164" s="397" t="s">
        <v>862</v>
      </c>
      <c r="BF1164" t="str">
        <f t="shared" si="143"/>
        <v>2022</v>
      </c>
      <c r="BG1164">
        <f t="shared" si="144"/>
        <v>13</v>
      </c>
      <c r="BH1164" s="398">
        <f t="shared" si="145"/>
        <v>0.38234999775886541</v>
      </c>
      <c r="BO1164" s="33"/>
    </row>
    <row r="1165" spans="1:67">
      <c r="A1165" s="316" t="s">
        <v>27</v>
      </c>
      <c r="B1165" t="s">
        <v>380</v>
      </c>
      <c r="C1165" t="s">
        <v>910</v>
      </c>
      <c r="D1165" t="s">
        <v>314</v>
      </c>
      <c r="E1165" s="316" t="s">
        <v>65</v>
      </c>
      <c r="F1165" s="316" t="s">
        <v>66</v>
      </c>
      <c r="G1165" s="316" t="s">
        <v>446</v>
      </c>
      <c r="H1165" s="316" t="s">
        <v>316</v>
      </c>
      <c r="I1165" s="316" t="s">
        <v>309</v>
      </c>
      <c r="J1165" s="316" t="s">
        <v>946</v>
      </c>
      <c r="K1165" s="36">
        <v>12</v>
      </c>
      <c r="L1165" s="317">
        <v>0.35293999314308172</v>
      </c>
      <c r="M1165" s="317"/>
      <c r="N1165" s="36">
        <v>165</v>
      </c>
      <c r="O1165" s="317">
        <v>0.34446999430656428</v>
      </c>
      <c r="P1165" s="317"/>
      <c r="Q1165" s="36">
        <v>3374</v>
      </c>
      <c r="R1165" s="317">
        <v>0.33834999799728388</v>
      </c>
      <c r="S1165" s="317"/>
      <c r="T1165" t="s">
        <v>380</v>
      </c>
      <c r="BA1165" s="395">
        <v>1</v>
      </c>
      <c r="BB1165" s="396" t="s">
        <v>861</v>
      </c>
      <c r="BC1165" t="str">
        <f t="shared" si="141"/>
        <v>RBD</v>
      </c>
      <c r="BD1165" t="str">
        <f t="shared" si="142"/>
        <v>NAoMe_initial_diagnosis_year</v>
      </c>
      <c r="BE1165" s="397" t="s">
        <v>862</v>
      </c>
      <c r="BF1165" t="str">
        <f t="shared" si="143"/>
        <v>2023</v>
      </c>
      <c r="BG1165">
        <f t="shared" si="144"/>
        <v>12</v>
      </c>
      <c r="BH1165" s="398">
        <f t="shared" si="145"/>
        <v>0.35293999314308172</v>
      </c>
      <c r="BO1165" s="33"/>
    </row>
    <row r="1166" spans="1:67">
      <c r="A1166" s="316" t="s">
        <v>27</v>
      </c>
      <c r="B1166" t="s">
        <v>380</v>
      </c>
      <c r="C1166" t="s">
        <v>910</v>
      </c>
      <c r="D1166" t="s">
        <v>314</v>
      </c>
      <c r="E1166" s="316" t="s">
        <v>65</v>
      </c>
      <c r="F1166" s="316" t="s">
        <v>66</v>
      </c>
      <c r="G1166" s="316" t="s">
        <v>446</v>
      </c>
      <c r="H1166" s="316" t="s">
        <v>316</v>
      </c>
      <c r="I1166" s="316" t="s">
        <v>331</v>
      </c>
      <c r="J1166" s="316" t="s">
        <v>332</v>
      </c>
      <c r="K1166" s="36">
        <v>2</v>
      </c>
      <c r="L1166" s="317">
        <v>5.8820001780986793E-2</v>
      </c>
      <c r="M1166" s="317">
        <v>6.25E-2</v>
      </c>
      <c r="N1166" s="36">
        <v>20</v>
      </c>
      <c r="O1166" s="317">
        <v>4.1749998927116387E-2</v>
      </c>
      <c r="P1166" s="317">
        <v>4.6509999781847E-2</v>
      </c>
      <c r="Q1166" s="36">
        <v>434</v>
      </c>
      <c r="R1166" s="317">
        <v>4.3519999831914902E-2</v>
      </c>
      <c r="S1166" s="317">
        <v>5.2159998565912247E-2</v>
      </c>
      <c r="T1166" t="s">
        <v>380</v>
      </c>
      <c r="BA1166" s="395">
        <v>1</v>
      </c>
      <c r="BB1166" s="396" t="s">
        <v>861</v>
      </c>
      <c r="BC1166" t="str">
        <f t="shared" si="141"/>
        <v>RBD</v>
      </c>
      <c r="BD1166" t="str">
        <f t="shared" si="142"/>
        <v>NAoMe_initial_disease_group</v>
      </c>
      <c r="BE1166" s="397" t="s">
        <v>862</v>
      </c>
      <c r="BF1166" t="str">
        <f t="shared" si="143"/>
        <v>Advanced M0</v>
      </c>
      <c r="BG1166">
        <f t="shared" si="144"/>
        <v>2</v>
      </c>
      <c r="BH1166" s="398">
        <f t="shared" si="145"/>
        <v>5.8820001780986793E-2</v>
      </c>
      <c r="BO1166" s="33"/>
    </row>
    <row r="1167" spans="1:67">
      <c r="A1167" s="316" t="s">
        <v>27</v>
      </c>
      <c r="B1167" t="s">
        <v>380</v>
      </c>
      <c r="C1167" t="s">
        <v>910</v>
      </c>
      <c r="D1167" t="s">
        <v>314</v>
      </c>
      <c r="E1167" s="316" t="s">
        <v>65</v>
      </c>
      <c r="F1167" s="316" t="s">
        <v>66</v>
      </c>
      <c r="G1167" s="316" t="s">
        <v>446</v>
      </c>
      <c r="H1167" s="316" t="s">
        <v>316</v>
      </c>
      <c r="I1167" s="316" t="s">
        <v>331</v>
      </c>
      <c r="J1167" s="316" t="s">
        <v>333</v>
      </c>
      <c r="K1167" s="36">
        <v>25</v>
      </c>
      <c r="L1167" s="317">
        <v>0.73528999090194702</v>
      </c>
      <c r="M1167" s="317">
        <v>0.78125</v>
      </c>
      <c r="N1167" s="36">
        <v>309</v>
      </c>
      <c r="O1167" s="317">
        <v>0.64508998394012451</v>
      </c>
      <c r="P1167" s="317">
        <v>0.71859997510910034</v>
      </c>
      <c r="Q1167" s="36">
        <v>6159</v>
      </c>
      <c r="R1167" s="317">
        <v>0.6176300048828125</v>
      </c>
      <c r="S1167" s="317">
        <v>0.74026000499725342</v>
      </c>
      <c r="T1167" t="s">
        <v>380</v>
      </c>
      <c r="BA1167" s="395">
        <v>1</v>
      </c>
      <c r="BB1167" s="396" t="s">
        <v>861</v>
      </c>
      <c r="BC1167" t="str">
        <f t="shared" si="141"/>
        <v>RBD</v>
      </c>
      <c r="BD1167" t="str">
        <f t="shared" si="142"/>
        <v>NAoMe_initial_disease_group</v>
      </c>
      <c r="BE1167" s="397" t="s">
        <v>862</v>
      </c>
      <c r="BF1167" t="str">
        <f t="shared" si="143"/>
        <v>Advanced M1</v>
      </c>
      <c r="BG1167">
        <f t="shared" si="144"/>
        <v>25</v>
      </c>
      <c r="BH1167" s="398">
        <f t="shared" si="145"/>
        <v>0.73528999090194702</v>
      </c>
      <c r="BO1167" s="33"/>
    </row>
    <row r="1168" spans="1:67">
      <c r="A1168" s="316" t="s">
        <v>27</v>
      </c>
      <c r="B1168" t="s">
        <v>380</v>
      </c>
      <c r="C1168" t="s">
        <v>910</v>
      </c>
      <c r="D1168" t="s">
        <v>314</v>
      </c>
      <c r="E1168" s="316" t="s">
        <v>65</v>
      </c>
      <c r="F1168" s="316" t="s">
        <v>66</v>
      </c>
      <c r="G1168" s="316" t="s">
        <v>446</v>
      </c>
      <c r="H1168" s="316" t="s">
        <v>316</v>
      </c>
      <c r="I1168" s="316" t="s">
        <v>331</v>
      </c>
      <c r="J1168" s="316" t="s">
        <v>334</v>
      </c>
      <c r="K1168" s="36">
        <v>0</v>
      </c>
      <c r="L1168" s="317">
        <v>0</v>
      </c>
      <c r="M1168" s="317">
        <v>0</v>
      </c>
      <c r="N1168" s="36">
        <v>2</v>
      </c>
      <c r="O1168" s="317">
        <v>4.1800001636147499E-3</v>
      </c>
      <c r="P1168" s="317">
        <v>4.6500000171363354E-3</v>
      </c>
      <c r="Q1168" s="36">
        <v>64</v>
      </c>
      <c r="R1168" s="317">
        <v>6.4199999906122676E-3</v>
      </c>
      <c r="S1168" s="317">
        <v>7.689999882131815E-3</v>
      </c>
      <c r="T1168" t="s">
        <v>380</v>
      </c>
      <c r="BA1168" s="395">
        <v>1</v>
      </c>
      <c r="BB1168" s="396" t="s">
        <v>861</v>
      </c>
      <c r="BC1168" t="str">
        <f t="shared" si="141"/>
        <v>RBD</v>
      </c>
      <c r="BD1168" t="str">
        <f t="shared" si="142"/>
        <v>NAoMe_initial_disease_group</v>
      </c>
      <c r="BE1168" s="397" t="s">
        <v>862</v>
      </c>
      <c r="BF1168" t="str">
        <f t="shared" si="143"/>
        <v>DCIS</v>
      </c>
      <c r="BG1168">
        <f t="shared" si="144"/>
        <v>0</v>
      </c>
      <c r="BH1168" s="398">
        <f t="shared" si="145"/>
        <v>0</v>
      </c>
      <c r="BO1168" s="33"/>
    </row>
    <row r="1169" spans="1:67">
      <c r="A1169" s="316" t="s">
        <v>27</v>
      </c>
      <c r="B1169" t="s">
        <v>380</v>
      </c>
      <c r="C1169" t="s">
        <v>910</v>
      </c>
      <c r="D1169" t="s">
        <v>314</v>
      </c>
      <c r="E1169" s="316" t="s">
        <v>65</v>
      </c>
      <c r="F1169" s="316" t="s">
        <v>66</v>
      </c>
      <c r="G1169" s="316" t="s">
        <v>446</v>
      </c>
      <c r="H1169" s="316" t="s">
        <v>316</v>
      </c>
      <c r="I1169" s="316" t="s">
        <v>331</v>
      </c>
      <c r="J1169" s="316" t="s">
        <v>335</v>
      </c>
      <c r="K1169" s="36">
        <v>5</v>
      </c>
      <c r="L1169" s="317">
        <v>0.14706000685691831</v>
      </c>
      <c r="M1169" s="317">
        <v>0.15625</v>
      </c>
      <c r="N1169" s="36">
        <v>99</v>
      </c>
      <c r="O1169" s="317">
        <v>0.2066799998283386</v>
      </c>
      <c r="P1169" s="317">
        <v>0.2302300035953522</v>
      </c>
      <c r="Q1169" s="36">
        <v>1663</v>
      </c>
      <c r="R1169" s="317">
        <v>0.16676999628543851</v>
      </c>
      <c r="S1169" s="317">
        <v>0.19988000392913821</v>
      </c>
      <c r="T1169" t="s">
        <v>380</v>
      </c>
      <c r="BA1169" s="395">
        <v>1</v>
      </c>
      <c r="BB1169" s="396" t="s">
        <v>861</v>
      </c>
      <c r="BC1169" t="str">
        <f t="shared" si="141"/>
        <v>RBD</v>
      </c>
      <c r="BD1169" t="str">
        <f t="shared" si="142"/>
        <v>NAoMe_initial_disease_group</v>
      </c>
      <c r="BE1169" s="397" t="s">
        <v>862</v>
      </c>
      <c r="BF1169" t="str">
        <f t="shared" si="143"/>
        <v>Early invasive</v>
      </c>
      <c r="BG1169">
        <f t="shared" si="144"/>
        <v>5</v>
      </c>
      <c r="BH1169" s="398">
        <f t="shared" si="145"/>
        <v>0.14706000685691831</v>
      </c>
      <c r="BO1169" s="33"/>
    </row>
    <row r="1170" spans="1:67">
      <c r="A1170" s="316" t="s">
        <v>27</v>
      </c>
      <c r="B1170" t="s">
        <v>380</v>
      </c>
      <c r="C1170" t="s">
        <v>910</v>
      </c>
      <c r="D1170" t="s">
        <v>314</v>
      </c>
      <c r="E1170" s="316" t="s">
        <v>65</v>
      </c>
      <c r="F1170" s="316" t="s">
        <v>66</v>
      </c>
      <c r="G1170" s="316" t="s">
        <v>446</v>
      </c>
      <c r="H1170" s="316" t="s">
        <v>316</v>
      </c>
      <c r="I1170" s="316" t="s">
        <v>331</v>
      </c>
      <c r="J1170" s="316" t="s">
        <v>337</v>
      </c>
      <c r="K1170" s="36">
        <v>2</v>
      </c>
      <c r="L1170" s="317">
        <v>5.8820001780986793E-2</v>
      </c>
      <c r="M1170" s="317"/>
      <c r="N1170" s="36">
        <v>49</v>
      </c>
      <c r="O1170" s="317">
        <v>0.1023000031709671</v>
      </c>
      <c r="P1170" s="317"/>
      <c r="Q1170" s="36">
        <v>1652</v>
      </c>
      <c r="R1170" s="317">
        <v>0.1656599938869476</v>
      </c>
      <c r="S1170" s="317"/>
      <c r="T1170" t="s">
        <v>380</v>
      </c>
      <c r="BA1170" s="395">
        <v>1</v>
      </c>
      <c r="BB1170" s="396" t="s">
        <v>861</v>
      </c>
      <c r="BC1170" t="str">
        <f t="shared" si="141"/>
        <v>RBD</v>
      </c>
      <c r="BD1170" t="str">
        <f t="shared" si="142"/>
        <v>NAoMe_initial_disease_group</v>
      </c>
      <c r="BE1170" s="397" t="s">
        <v>862</v>
      </c>
      <c r="BF1170" t="str">
        <f t="shared" si="143"/>
        <v>Unknown stage</v>
      </c>
      <c r="BG1170">
        <f t="shared" si="144"/>
        <v>2</v>
      </c>
      <c r="BH1170" s="398">
        <f t="shared" si="145"/>
        <v>5.8820001780986793E-2</v>
      </c>
      <c r="BO1170" s="33"/>
    </row>
    <row r="1171" spans="1:67">
      <c r="A1171" s="316" t="s">
        <v>27</v>
      </c>
      <c r="B1171" t="s">
        <v>380</v>
      </c>
      <c r="C1171" t="s">
        <v>910</v>
      </c>
      <c r="D1171" t="s">
        <v>314</v>
      </c>
      <c r="E1171" s="316" t="s">
        <v>65</v>
      </c>
      <c r="F1171" s="316" t="s">
        <v>66</v>
      </c>
      <c r="G1171" s="316" t="s">
        <v>446</v>
      </c>
      <c r="H1171" s="316" t="s">
        <v>316</v>
      </c>
      <c r="I1171" s="316" t="s">
        <v>656</v>
      </c>
      <c r="J1171" s="316" t="s">
        <v>286</v>
      </c>
      <c r="K1171" s="36">
        <v>0</v>
      </c>
      <c r="L1171" s="317">
        <v>0</v>
      </c>
      <c r="M1171" s="317">
        <v>0</v>
      </c>
      <c r="N1171" s="36">
        <v>6</v>
      </c>
      <c r="O1171" s="317">
        <v>1.252999994903803E-2</v>
      </c>
      <c r="P1171" s="317">
        <v>1.4019999653100969E-2</v>
      </c>
      <c r="Q1171" s="36">
        <v>492</v>
      </c>
      <c r="R1171" s="317">
        <v>4.9339998513460159E-2</v>
      </c>
      <c r="S1171" s="317">
        <v>5.1920000463724143E-2</v>
      </c>
      <c r="T1171" t="s">
        <v>380</v>
      </c>
      <c r="BA1171" s="395">
        <v>1</v>
      </c>
      <c r="BB1171" s="396" t="s">
        <v>861</v>
      </c>
      <c r="BC1171" t="str">
        <f t="shared" si="141"/>
        <v>RBD</v>
      </c>
      <c r="BD1171" t="str">
        <f t="shared" si="142"/>
        <v>NAoMe_initial_ethnicity_grp</v>
      </c>
      <c r="BE1171" s="397" t="s">
        <v>862</v>
      </c>
      <c r="BF1171" t="str">
        <f t="shared" si="143"/>
        <v>Asian or Asian British</v>
      </c>
      <c r="BG1171">
        <f t="shared" si="144"/>
        <v>0</v>
      </c>
      <c r="BH1171" s="398">
        <f t="shared" si="145"/>
        <v>0</v>
      </c>
      <c r="BO1171" s="33"/>
    </row>
    <row r="1172" spans="1:67">
      <c r="A1172" s="316" t="s">
        <v>27</v>
      </c>
      <c r="B1172" t="s">
        <v>380</v>
      </c>
      <c r="C1172" t="s">
        <v>910</v>
      </c>
      <c r="D1172" t="s">
        <v>314</v>
      </c>
      <c r="E1172" s="316" t="s">
        <v>65</v>
      </c>
      <c r="F1172" s="316" t="s">
        <v>66</v>
      </c>
      <c r="G1172" s="316" t="s">
        <v>446</v>
      </c>
      <c r="H1172" s="316" t="s">
        <v>316</v>
      </c>
      <c r="I1172" s="316" t="s">
        <v>656</v>
      </c>
      <c r="J1172" s="316" t="s">
        <v>287</v>
      </c>
      <c r="K1172" s="36">
        <v>0</v>
      </c>
      <c r="L1172" s="317">
        <v>0</v>
      </c>
      <c r="M1172" s="317">
        <v>0</v>
      </c>
      <c r="N1172" s="36">
        <v>0</v>
      </c>
      <c r="O1172" s="317">
        <v>0</v>
      </c>
      <c r="P1172" s="317">
        <v>0</v>
      </c>
      <c r="Q1172" s="36">
        <v>403</v>
      </c>
      <c r="R1172" s="317">
        <v>4.0410000830888748E-2</v>
      </c>
      <c r="S1172" s="317">
        <v>4.2520001530647278E-2</v>
      </c>
      <c r="T1172" t="s">
        <v>380</v>
      </c>
      <c r="BA1172" s="395">
        <v>1</v>
      </c>
      <c r="BB1172" s="396" t="s">
        <v>861</v>
      </c>
      <c r="BC1172" t="str">
        <f t="shared" si="141"/>
        <v>RBD</v>
      </c>
      <c r="BD1172" t="str">
        <f t="shared" si="142"/>
        <v>NAoMe_initial_ethnicity_grp</v>
      </c>
      <c r="BE1172" s="397" t="s">
        <v>862</v>
      </c>
      <c r="BF1172" t="str">
        <f t="shared" si="143"/>
        <v>Black or Black British</v>
      </c>
      <c r="BG1172">
        <f t="shared" si="144"/>
        <v>0</v>
      </c>
      <c r="BH1172" s="398">
        <f t="shared" si="145"/>
        <v>0</v>
      </c>
      <c r="BO1172" s="33"/>
    </row>
    <row r="1173" spans="1:67">
      <c r="A1173" s="316" t="s">
        <v>27</v>
      </c>
      <c r="B1173" t="s">
        <v>380</v>
      </c>
      <c r="C1173" t="s">
        <v>910</v>
      </c>
      <c r="D1173" t="s">
        <v>314</v>
      </c>
      <c r="E1173" s="316" t="s">
        <v>65</v>
      </c>
      <c r="F1173" s="316" t="s">
        <v>66</v>
      </c>
      <c r="G1173" s="316" t="s">
        <v>446</v>
      </c>
      <c r="H1173" s="316" t="s">
        <v>316</v>
      </c>
      <c r="I1173" s="316" t="s">
        <v>656</v>
      </c>
      <c r="J1173" s="316" t="s">
        <v>259</v>
      </c>
      <c r="K1173" s="36">
        <v>0</v>
      </c>
      <c r="L1173" s="317">
        <v>0</v>
      </c>
      <c r="M1173" s="317">
        <v>0</v>
      </c>
      <c r="N1173" s="36">
        <v>2</v>
      </c>
      <c r="O1173" s="317">
        <v>4.1800001636147499E-3</v>
      </c>
      <c r="P1173" s="317">
        <v>4.6700001694262028E-3</v>
      </c>
      <c r="Q1173" s="36">
        <v>98</v>
      </c>
      <c r="R1173" s="317">
        <v>9.8299998790025711E-3</v>
      </c>
      <c r="S1173" s="317">
        <v>1.0339999571442601E-2</v>
      </c>
      <c r="T1173" t="s">
        <v>380</v>
      </c>
      <c r="BA1173" s="395">
        <v>1</v>
      </c>
      <c r="BB1173" s="396" t="s">
        <v>861</v>
      </c>
      <c r="BC1173" t="str">
        <f t="shared" si="141"/>
        <v>RBD</v>
      </c>
      <c r="BD1173" t="str">
        <f t="shared" si="142"/>
        <v>NAoMe_initial_ethnicity_grp</v>
      </c>
      <c r="BE1173" s="397" t="s">
        <v>862</v>
      </c>
      <c r="BF1173" t="str">
        <f t="shared" si="143"/>
        <v>Mixed</v>
      </c>
      <c r="BG1173">
        <f t="shared" si="144"/>
        <v>0</v>
      </c>
      <c r="BH1173" s="398">
        <f t="shared" si="145"/>
        <v>0</v>
      </c>
      <c r="BO1173" s="33"/>
    </row>
    <row r="1174" spans="1:67">
      <c r="A1174" s="316" t="s">
        <v>27</v>
      </c>
      <c r="B1174" t="s">
        <v>380</v>
      </c>
      <c r="C1174" t="s">
        <v>910</v>
      </c>
      <c r="D1174" t="s">
        <v>314</v>
      </c>
      <c r="E1174" s="316" t="s">
        <v>65</v>
      </c>
      <c r="F1174" s="316" t="s">
        <v>66</v>
      </c>
      <c r="G1174" s="316" t="s">
        <v>446</v>
      </c>
      <c r="H1174" s="316" t="s">
        <v>316</v>
      </c>
      <c r="I1174" s="316" t="s">
        <v>656</v>
      </c>
      <c r="J1174" s="316" t="s">
        <v>288</v>
      </c>
      <c r="K1174" s="36">
        <v>0</v>
      </c>
      <c r="L1174" s="317">
        <v>0</v>
      </c>
      <c r="M1174" s="317">
        <v>0</v>
      </c>
      <c r="N1174" s="36">
        <v>15</v>
      </c>
      <c r="O1174" s="317">
        <v>3.1319998204708099E-2</v>
      </c>
      <c r="P1174" s="317">
        <v>3.5050000995397568E-2</v>
      </c>
      <c r="Q1174" s="36">
        <v>246</v>
      </c>
      <c r="R1174" s="317">
        <v>2.466999925673008E-2</v>
      </c>
      <c r="S1174" s="317">
        <v>2.5960000231862072E-2</v>
      </c>
      <c r="T1174" t="s">
        <v>380</v>
      </c>
      <c r="BA1174" s="395">
        <v>1</v>
      </c>
      <c r="BB1174" s="396" t="s">
        <v>861</v>
      </c>
      <c r="BC1174" t="str">
        <f t="shared" si="141"/>
        <v>RBD</v>
      </c>
      <c r="BD1174" t="str">
        <f t="shared" si="142"/>
        <v>NAoMe_initial_ethnicity_grp</v>
      </c>
      <c r="BE1174" s="397" t="s">
        <v>862</v>
      </c>
      <c r="BF1174" t="str">
        <f t="shared" si="143"/>
        <v>Other Ethnic Group</v>
      </c>
      <c r="BG1174">
        <f t="shared" si="144"/>
        <v>0</v>
      </c>
      <c r="BH1174" s="398">
        <f t="shared" si="145"/>
        <v>0</v>
      </c>
      <c r="BO1174" s="33"/>
    </row>
    <row r="1175" spans="1:67">
      <c r="A1175" s="316" t="s">
        <v>27</v>
      </c>
      <c r="B1175" t="s">
        <v>380</v>
      </c>
      <c r="C1175" t="s">
        <v>910</v>
      </c>
      <c r="D1175" t="s">
        <v>314</v>
      </c>
      <c r="E1175" s="316" t="s">
        <v>65</v>
      </c>
      <c r="F1175" s="316" t="s">
        <v>66</v>
      </c>
      <c r="G1175" s="316" t="s">
        <v>446</v>
      </c>
      <c r="H1175" s="316" t="s">
        <v>316</v>
      </c>
      <c r="I1175" s="316" t="s">
        <v>656</v>
      </c>
      <c r="J1175" s="316" t="s">
        <v>260</v>
      </c>
      <c r="K1175" s="36">
        <v>3</v>
      </c>
      <c r="L1175" s="317">
        <v>8.8239997625350952E-2</v>
      </c>
      <c r="M1175" s="317"/>
      <c r="N1175" s="36">
        <v>51</v>
      </c>
      <c r="O1175" s="317">
        <v>0.10647000372409821</v>
      </c>
      <c r="P1175" s="317"/>
      <c r="Q1175" s="36">
        <v>495</v>
      </c>
      <c r="R1175" s="317">
        <v>4.9639999866485603E-2</v>
      </c>
      <c r="S1175" s="317"/>
      <c r="T1175" t="s">
        <v>380</v>
      </c>
      <c r="BA1175" s="395">
        <v>1</v>
      </c>
      <c r="BB1175" s="396" t="s">
        <v>861</v>
      </c>
      <c r="BC1175" t="str">
        <f t="shared" si="141"/>
        <v>RBD</v>
      </c>
      <c r="BD1175" t="str">
        <f t="shared" si="142"/>
        <v>NAoMe_initial_ethnicity_grp</v>
      </c>
      <c r="BE1175" s="397" t="s">
        <v>862</v>
      </c>
      <c r="BF1175" t="str">
        <f t="shared" si="143"/>
        <v>Unknown</v>
      </c>
      <c r="BG1175">
        <f t="shared" si="144"/>
        <v>3</v>
      </c>
      <c r="BH1175" s="398">
        <f t="shared" si="145"/>
        <v>8.8239997625350952E-2</v>
      </c>
      <c r="BO1175" s="33"/>
    </row>
    <row r="1176" spans="1:67">
      <c r="A1176" s="316" t="s">
        <v>27</v>
      </c>
      <c r="B1176" t="s">
        <v>380</v>
      </c>
      <c r="C1176" t="s">
        <v>910</v>
      </c>
      <c r="D1176" t="s">
        <v>314</v>
      </c>
      <c r="E1176" s="316" t="s">
        <v>65</v>
      </c>
      <c r="F1176" s="316" t="s">
        <v>66</v>
      </c>
      <c r="G1176" s="316" t="s">
        <v>446</v>
      </c>
      <c r="H1176" s="316" t="s">
        <v>316</v>
      </c>
      <c r="I1176" s="316" t="s">
        <v>656</v>
      </c>
      <c r="J1176" s="316" t="s">
        <v>258</v>
      </c>
      <c r="K1176" s="36">
        <v>31</v>
      </c>
      <c r="L1176" s="317">
        <v>0.91175997257232666</v>
      </c>
      <c r="M1176" s="317">
        <v>1</v>
      </c>
      <c r="N1176" s="36">
        <v>405</v>
      </c>
      <c r="O1176" s="317">
        <v>0.84551000595092773</v>
      </c>
      <c r="P1176" s="317">
        <v>0.94625997543334961</v>
      </c>
      <c r="Q1176" s="36">
        <v>8238</v>
      </c>
      <c r="R1176" s="317">
        <v>0.82611000537872314</v>
      </c>
      <c r="S1176" s="317">
        <v>0.86926001310348511</v>
      </c>
      <c r="T1176" t="s">
        <v>380</v>
      </c>
      <c r="BA1176" s="395">
        <v>1</v>
      </c>
      <c r="BB1176" s="396" t="s">
        <v>861</v>
      </c>
      <c r="BC1176" t="str">
        <f t="shared" si="141"/>
        <v>RBD</v>
      </c>
      <c r="BD1176" t="str">
        <f t="shared" si="142"/>
        <v>NAoMe_initial_ethnicity_grp</v>
      </c>
      <c r="BE1176" s="397" t="s">
        <v>862</v>
      </c>
      <c r="BF1176" t="str">
        <f t="shared" si="143"/>
        <v>White</v>
      </c>
      <c r="BG1176">
        <f t="shared" si="144"/>
        <v>31</v>
      </c>
      <c r="BH1176" s="398">
        <f t="shared" si="145"/>
        <v>0.91175997257232666</v>
      </c>
      <c r="BO1176" s="33"/>
    </row>
    <row r="1177" spans="1:67">
      <c r="A1177" s="316" t="s">
        <v>27</v>
      </c>
      <c r="B1177" t="s">
        <v>380</v>
      </c>
      <c r="C1177" t="s">
        <v>910</v>
      </c>
      <c r="D1177" t="s">
        <v>314</v>
      </c>
      <c r="E1177" s="316" t="s">
        <v>65</v>
      </c>
      <c r="F1177" s="316" t="s">
        <v>66</v>
      </c>
      <c r="G1177" s="316" t="s">
        <v>446</v>
      </c>
      <c r="H1177" s="316" t="s">
        <v>316</v>
      </c>
      <c r="I1177" s="316" t="s">
        <v>657</v>
      </c>
      <c r="J1177" s="316" t="s">
        <v>817</v>
      </c>
      <c r="K1177" s="36">
        <v>32</v>
      </c>
      <c r="L1177" s="317">
        <v>0.94117999076843262</v>
      </c>
      <c r="M1177" s="317"/>
      <c r="N1177" s="36">
        <v>445</v>
      </c>
      <c r="O1177" s="317">
        <v>0.9290199875831604</v>
      </c>
      <c r="P1177" s="317"/>
      <c r="Q1177" s="36">
        <v>9359</v>
      </c>
      <c r="R1177" s="317">
        <v>0.93853002786636353</v>
      </c>
      <c r="S1177" s="317"/>
      <c r="T1177" t="s">
        <v>380</v>
      </c>
      <c r="BA1177" s="395">
        <v>1</v>
      </c>
      <c r="BB1177" s="396" t="s">
        <v>861</v>
      </c>
      <c r="BC1177" t="str">
        <f t="shared" si="141"/>
        <v>RBD</v>
      </c>
      <c r="BD1177" t="str">
        <f t="shared" si="142"/>
        <v>NAoMe_initial_final_route</v>
      </c>
      <c r="BE1177" s="397" t="s">
        <v>862</v>
      </c>
      <c r="BF1177" t="str">
        <f t="shared" si="143"/>
        <v>Not screened</v>
      </c>
      <c r="BG1177">
        <f t="shared" si="144"/>
        <v>32</v>
      </c>
      <c r="BH1177" s="398">
        <f t="shared" si="145"/>
        <v>0.94117999076843262</v>
      </c>
      <c r="BO1177" s="33"/>
    </row>
    <row r="1178" spans="1:67">
      <c r="A1178" s="316" t="s">
        <v>27</v>
      </c>
      <c r="B1178" t="s">
        <v>380</v>
      </c>
      <c r="C1178" t="s">
        <v>910</v>
      </c>
      <c r="D1178" t="s">
        <v>314</v>
      </c>
      <c r="E1178" s="316" t="s">
        <v>65</v>
      </c>
      <c r="F1178" s="316" t="s">
        <v>66</v>
      </c>
      <c r="G1178" s="316" t="s">
        <v>446</v>
      </c>
      <c r="H1178" s="316" t="s">
        <v>316</v>
      </c>
      <c r="I1178" s="316" t="s">
        <v>657</v>
      </c>
      <c r="J1178" s="316" t="s">
        <v>352</v>
      </c>
      <c r="K1178" s="36">
        <v>2</v>
      </c>
      <c r="L1178" s="317">
        <v>5.8820001780986793E-2</v>
      </c>
      <c r="M1178" s="317"/>
      <c r="N1178" s="36">
        <v>34</v>
      </c>
      <c r="O1178" s="317">
        <v>7.0979997515678406E-2</v>
      </c>
      <c r="P1178" s="317"/>
      <c r="Q1178" s="36">
        <v>613</v>
      </c>
      <c r="R1178" s="317">
        <v>6.1469998210668557E-2</v>
      </c>
      <c r="S1178" s="317"/>
      <c r="T1178" t="s">
        <v>380</v>
      </c>
      <c r="BA1178" s="395">
        <v>1</v>
      </c>
      <c r="BB1178" s="396" t="s">
        <v>861</v>
      </c>
      <c r="BC1178" t="str">
        <f t="shared" si="141"/>
        <v>RBD</v>
      </c>
      <c r="BD1178" t="str">
        <f t="shared" si="142"/>
        <v>NAoMe_initial_final_route</v>
      </c>
      <c r="BE1178" s="397" t="s">
        <v>862</v>
      </c>
      <c r="BF1178" t="str">
        <f t="shared" si="143"/>
        <v>Screening</v>
      </c>
      <c r="BG1178">
        <f t="shared" si="144"/>
        <v>2</v>
      </c>
      <c r="BH1178" s="398">
        <f t="shared" si="145"/>
        <v>5.8820001780986793E-2</v>
      </c>
      <c r="BO1178" s="33"/>
    </row>
    <row r="1179" spans="1:67">
      <c r="A1179" s="316" t="s">
        <v>27</v>
      </c>
      <c r="B1179" t="s">
        <v>380</v>
      </c>
      <c r="C1179" t="s">
        <v>910</v>
      </c>
      <c r="D1179" t="s">
        <v>314</v>
      </c>
      <c r="E1179" s="316" t="s">
        <v>65</v>
      </c>
      <c r="F1179" s="316" t="s">
        <v>66</v>
      </c>
      <c r="G1179" s="316" t="s">
        <v>446</v>
      </c>
      <c r="H1179" s="316" t="s">
        <v>316</v>
      </c>
      <c r="I1179" s="316" t="s">
        <v>303</v>
      </c>
      <c r="J1179" s="316" t="s">
        <v>308</v>
      </c>
      <c r="K1179" s="36">
        <v>2</v>
      </c>
      <c r="L1179" s="317">
        <v>5.8820001780986793E-2</v>
      </c>
      <c r="M1179" s="317"/>
      <c r="N1179" s="36">
        <v>49</v>
      </c>
      <c r="O1179" s="317">
        <v>0.1023000031709671</v>
      </c>
      <c r="P1179" s="317"/>
      <c r="Q1179" s="36">
        <v>1652</v>
      </c>
      <c r="R1179" s="317">
        <v>0.1656599938869476</v>
      </c>
      <c r="S1179" s="317"/>
      <c r="T1179" t="s">
        <v>380</v>
      </c>
      <c r="BA1179" s="395">
        <v>1</v>
      </c>
      <c r="BB1179" s="396" t="s">
        <v>861</v>
      </c>
      <c r="BC1179" t="str">
        <f t="shared" si="141"/>
        <v>RBD</v>
      </c>
      <c r="BD1179" t="str">
        <f t="shared" si="142"/>
        <v>NAoMe_initial_final_stage_tum</v>
      </c>
      <c r="BE1179" s="397" t="s">
        <v>862</v>
      </c>
      <c r="BF1179" t="str">
        <f t="shared" si="143"/>
        <v>Not staged/Unstated</v>
      </c>
      <c r="BG1179">
        <f t="shared" si="144"/>
        <v>2</v>
      </c>
      <c r="BH1179" s="398">
        <f t="shared" si="145"/>
        <v>5.8820001780986793E-2</v>
      </c>
      <c r="BO1179" s="33"/>
    </row>
    <row r="1180" spans="1:67">
      <c r="A1180" s="316" t="s">
        <v>27</v>
      </c>
      <c r="B1180" t="s">
        <v>380</v>
      </c>
      <c r="C1180" t="s">
        <v>910</v>
      </c>
      <c r="D1180" t="s">
        <v>314</v>
      </c>
      <c r="E1180" s="316" t="s">
        <v>65</v>
      </c>
      <c r="F1180" s="316" t="s">
        <v>66</v>
      </c>
      <c r="G1180" s="316" t="s">
        <v>446</v>
      </c>
      <c r="H1180" s="316" t="s">
        <v>316</v>
      </c>
      <c r="I1180" s="316" t="s">
        <v>303</v>
      </c>
      <c r="J1180" s="316" t="s">
        <v>304</v>
      </c>
      <c r="K1180" s="36">
        <v>0</v>
      </c>
      <c r="L1180" s="317">
        <v>0</v>
      </c>
      <c r="M1180" s="317">
        <v>0</v>
      </c>
      <c r="N1180" s="36">
        <v>2</v>
      </c>
      <c r="O1180" s="317">
        <v>4.1800001636147499E-3</v>
      </c>
      <c r="P1180" s="317">
        <v>4.6500000171363354E-3</v>
      </c>
      <c r="Q1180" s="36">
        <v>64</v>
      </c>
      <c r="R1180" s="317">
        <v>6.4199999906122676E-3</v>
      </c>
      <c r="S1180" s="317">
        <v>7.689999882131815E-3</v>
      </c>
      <c r="T1180" t="s">
        <v>380</v>
      </c>
      <c r="BA1180" s="395">
        <v>1</v>
      </c>
      <c r="BB1180" s="396" t="s">
        <v>861</v>
      </c>
      <c r="BC1180" t="str">
        <f t="shared" si="141"/>
        <v>RBD</v>
      </c>
      <c r="BD1180" t="str">
        <f t="shared" si="142"/>
        <v>NAoMe_initial_final_stage_tum</v>
      </c>
      <c r="BE1180" s="397" t="s">
        <v>862</v>
      </c>
      <c r="BF1180" t="str">
        <f t="shared" si="143"/>
        <v>Stage 0</v>
      </c>
      <c r="BG1180">
        <f t="shared" si="144"/>
        <v>0</v>
      </c>
      <c r="BH1180" s="398">
        <f t="shared" si="145"/>
        <v>0</v>
      </c>
      <c r="BO1180" s="33"/>
    </row>
    <row r="1181" spans="1:67">
      <c r="A1181" s="316" t="s">
        <v>27</v>
      </c>
      <c r="B1181" t="s">
        <v>380</v>
      </c>
      <c r="C1181" t="s">
        <v>910</v>
      </c>
      <c r="D1181" t="s">
        <v>314</v>
      </c>
      <c r="E1181" s="316" t="s">
        <v>65</v>
      </c>
      <c r="F1181" s="316" t="s">
        <v>66</v>
      </c>
      <c r="G1181" s="316" t="s">
        <v>446</v>
      </c>
      <c r="H1181" s="316" t="s">
        <v>316</v>
      </c>
      <c r="I1181" s="316" t="s">
        <v>303</v>
      </c>
      <c r="J1181" s="316" t="s">
        <v>305</v>
      </c>
      <c r="K1181" s="36">
        <v>2</v>
      </c>
      <c r="L1181" s="317">
        <v>5.8820001780986793E-2</v>
      </c>
      <c r="M1181" s="317">
        <v>6.25E-2</v>
      </c>
      <c r="N1181" s="36">
        <v>16</v>
      </c>
      <c r="O1181" s="317">
        <v>3.3399999141693122E-2</v>
      </c>
      <c r="P1181" s="317">
        <v>3.7209998816251748E-2</v>
      </c>
      <c r="Q1181" s="36">
        <v>359</v>
      </c>
      <c r="R1181" s="317">
        <v>3.5999998450279243E-2</v>
      </c>
      <c r="S1181" s="317">
        <v>4.3150000274181373E-2</v>
      </c>
      <c r="T1181" t="s">
        <v>380</v>
      </c>
      <c r="BA1181" s="395">
        <v>1</v>
      </c>
      <c r="BB1181" s="396" t="s">
        <v>861</v>
      </c>
      <c r="BC1181" t="str">
        <f t="shared" si="141"/>
        <v>RBD</v>
      </c>
      <c r="BD1181" t="str">
        <f t="shared" si="142"/>
        <v>NAoMe_initial_final_stage_tum</v>
      </c>
      <c r="BE1181" s="397" t="s">
        <v>862</v>
      </c>
      <c r="BF1181" t="str">
        <f t="shared" si="143"/>
        <v>Stage 1</v>
      </c>
      <c r="BG1181">
        <f t="shared" si="144"/>
        <v>2</v>
      </c>
      <c r="BH1181" s="398">
        <f t="shared" si="145"/>
        <v>5.8820001780986793E-2</v>
      </c>
      <c r="BO1181" s="33"/>
    </row>
    <row r="1182" spans="1:67">
      <c r="A1182" s="316" t="s">
        <v>27</v>
      </c>
      <c r="B1182" t="s">
        <v>380</v>
      </c>
      <c r="C1182" t="s">
        <v>910</v>
      </c>
      <c r="D1182" t="s">
        <v>314</v>
      </c>
      <c r="E1182" s="316" t="s">
        <v>65</v>
      </c>
      <c r="F1182" s="316" t="s">
        <v>66</v>
      </c>
      <c r="G1182" s="316" t="s">
        <v>446</v>
      </c>
      <c r="H1182" s="316" t="s">
        <v>316</v>
      </c>
      <c r="I1182" s="316" t="s">
        <v>303</v>
      </c>
      <c r="J1182" s="316" t="s">
        <v>306</v>
      </c>
      <c r="K1182" s="36">
        <v>2</v>
      </c>
      <c r="L1182" s="317">
        <v>5.8820001780986793E-2</v>
      </c>
      <c r="M1182" s="317">
        <v>6.25E-2</v>
      </c>
      <c r="N1182" s="36">
        <v>68</v>
      </c>
      <c r="O1182" s="317">
        <v>0.14195999503135681</v>
      </c>
      <c r="P1182" s="317">
        <v>0.15814000368118289</v>
      </c>
      <c r="Q1182" s="36">
        <v>996</v>
      </c>
      <c r="R1182" s="317">
        <v>9.9880002439022064E-2</v>
      </c>
      <c r="S1182" s="317">
        <v>0.11970999836921691</v>
      </c>
      <c r="T1182" t="s">
        <v>380</v>
      </c>
      <c r="BA1182" s="395">
        <v>1</v>
      </c>
      <c r="BB1182" s="396" t="s">
        <v>861</v>
      </c>
      <c r="BC1182" t="str">
        <f t="shared" si="141"/>
        <v>RBD</v>
      </c>
      <c r="BD1182" t="str">
        <f t="shared" si="142"/>
        <v>NAoMe_initial_final_stage_tum</v>
      </c>
      <c r="BE1182" s="397" t="s">
        <v>862</v>
      </c>
      <c r="BF1182" t="str">
        <f t="shared" si="143"/>
        <v>Stage 2</v>
      </c>
      <c r="BG1182">
        <f t="shared" si="144"/>
        <v>2</v>
      </c>
      <c r="BH1182" s="398">
        <f t="shared" si="145"/>
        <v>5.8820001780986793E-2</v>
      </c>
      <c r="BO1182" s="33"/>
    </row>
    <row r="1183" spans="1:67">
      <c r="A1183" s="316" t="s">
        <v>27</v>
      </c>
      <c r="B1183" t="s">
        <v>380</v>
      </c>
      <c r="C1183" t="s">
        <v>910</v>
      </c>
      <c r="D1183" t="s">
        <v>314</v>
      </c>
      <c r="E1183" s="316" t="s">
        <v>65</v>
      </c>
      <c r="F1183" s="316" t="s">
        <v>66</v>
      </c>
      <c r="G1183" s="316" t="s">
        <v>446</v>
      </c>
      <c r="H1183" s="316" t="s">
        <v>316</v>
      </c>
      <c r="I1183" s="316" t="s">
        <v>303</v>
      </c>
      <c r="J1183" s="316" t="s">
        <v>307</v>
      </c>
      <c r="K1183" s="36">
        <v>2</v>
      </c>
      <c r="L1183" s="317">
        <v>5.8820001780986793E-2</v>
      </c>
      <c r="M1183" s="317">
        <v>6.25E-2</v>
      </c>
      <c r="N1183" s="36">
        <v>35</v>
      </c>
      <c r="O1183" s="317">
        <v>7.3069997131824493E-2</v>
      </c>
      <c r="P1183" s="317">
        <v>8.1399999558925629E-2</v>
      </c>
      <c r="Q1183" s="36">
        <v>742</v>
      </c>
      <c r="R1183" s="317">
        <v>7.4409998953342438E-2</v>
      </c>
      <c r="S1183" s="317">
        <v>8.9180000126361847E-2</v>
      </c>
      <c r="T1183" t="s">
        <v>380</v>
      </c>
      <c r="BA1183" s="395">
        <v>1</v>
      </c>
      <c r="BB1183" s="396" t="s">
        <v>861</v>
      </c>
      <c r="BC1183" t="str">
        <f t="shared" si="141"/>
        <v>RBD</v>
      </c>
      <c r="BD1183" t="str">
        <f t="shared" si="142"/>
        <v>NAoMe_initial_final_stage_tum</v>
      </c>
      <c r="BE1183" s="397" t="s">
        <v>862</v>
      </c>
      <c r="BF1183" t="str">
        <f t="shared" si="143"/>
        <v>Stage 3</v>
      </c>
      <c r="BG1183">
        <f t="shared" si="144"/>
        <v>2</v>
      </c>
      <c r="BH1183" s="398">
        <f t="shared" si="145"/>
        <v>5.8820001780986793E-2</v>
      </c>
      <c r="BO1183" s="33"/>
    </row>
    <row r="1184" spans="1:67">
      <c r="A1184" s="316" t="s">
        <v>27</v>
      </c>
      <c r="B1184" t="s">
        <v>380</v>
      </c>
      <c r="C1184" t="s">
        <v>910</v>
      </c>
      <c r="D1184" t="s">
        <v>314</v>
      </c>
      <c r="E1184" s="316" t="s">
        <v>65</v>
      </c>
      <c r="F1184" s="316" t="s">
        <v>66</v>
      </c>
      <c r="G1184" s="316" t="s">
        <v>446</v>
      </c>
      <c r="H1184" s="316" t="s">
        <v>316</v>
      </c>
      <c r="I1184" s="316" t="s">
        <v>303</v>
      </c>
      <c r="J1184" s="316" t="s">
        <v>336</v>
      </c>
      <c r="K1184" s="36">
        <v>26</v>
      </c>
      <c r="L1184" s="317">
        <v>0.76471000909805298</v>
      </c>
      <c r="M1184" s="317">
        <v>0.8125</v>
      </c>
      <c r="N1184" s="36">
        <v>309</v>
      </c>
      <c r="O1184" s="317">
        <v>0.64508998394012451</v>
      </c>
      <c r="P1184" s="317">
        <v>0.71859997510910034</v>
      </c>
      <c r="Q1184" s="36">
        <v>6159</v>
      </c>
      <c r="R1184" s="317">
        <v>0.6176300048828125</v>
      </c>
      <c r="S1184" s="317">
        <v>0.74026000499725342</v>
      </c>
      <c r="T1184" t="s">
        <v>380</v>
      </c>
      <c r="BA1184" s="395">
        <v>1</v>
      </c>
      <c r="BB1184" s="396" t="s">
        <v>861</v>
      </c>
      <c r="BC1184" t="str">
        <f t="shared" si="141"/>
        <v>RBD</v>
      </c>
      <c r="BD1184" t="str">
        <f t="shared" si="142"/>
        <v>NAoMe_initial_final_stage_tum</v>
      </c>
      <c r="BE1184" s="397" t="s">
        <v>862</v>
      </c>
      <c r="BF1184" t="str">
        <f t="shared" si="143"/>
        <v>Stage 4</v>
      </c>
      <c r="BG1184">
        <f t="shared" si="144"/>
        <v>26</v>
      </c>
      <c r="BH1184" s="398">
        <f t="shared" si="145"/>
        <v>0.76471000909805298</v>
      </c>
      <c r="BO1184" s="33"/>
    </row>
    <row r="1185" spans="1:67">
      <c r="A1185" s="316" t="s">
        <v>27</v>
      </c>
      <c r="B1185" t="s">
        <v>380</v>
      </c>
      <c r="C1185" t="s">
        <v>910</v>
      </c>
      <c r="D1185" t="s">
        <v>314</v>
      </c>
      <c r="E1185" s="316" t="s">
        <v>65</v>
      </c>
      <c r="F1185" s="316" t="s">
        <v>66</v>
      </c>
      <c r="G1185" s="316" t="s">
        <v>446</v>
      </c>
      <c r="H1185" s="316" t="s">
        <v>316</v>
      </c>
      <c r="I1185" s="316" t="s">
        <v>342</v>
      </c>
      <c r="J1185" s="316" t="s">
        <v>343</v>
      </c>
      <c r="K1185" s="36">
        <v>2</v>
      </c>
      <c r="L1185" s="317">
        <v>5.8820001780986793E-2</v>
      </c>
      <c r="M1185" s="317"/>
      <c r="N1185" s="36">
        <v>49</v>
      </c>
      <c r="O1185" s="317">
        <v>0.1023000031709671</v>
      </c>
      <c r="P1185" s="317"/>
      <c r="Q1185" s="36">
        <v>1652</v>
      </c>
      <c r="R1185" s="317">
        <v>0.1656599938869476</v>
      </c>
      <c r="S1185" s="317"/>
      <c r="T1185" t="s">
        <v>380</v>
      </c>
      <c r="BA1185" s="395">
        <v>1</v>
      </c>
      <c r="BB1185" s="396" t="s">
        <v>861</v>
      </c>
      <c r="BC1185" t="str">
        <f t="shared" si="141"/>
        <v>RBD</v>
      </c>
      <c r="BD1185" t="str">
        <f t="shared" si="142"/>
        <v>NAoMe_initial_final_stage_tum_grp</v>
      </c>
      <c r="BE1185" s="397" t="s">
        <v>862</v>
      </c>
      <c r="BF1185" t="str">
        <f t="shared" si="143"/>
        <v>MBC in HESAPC</v>
      </c>
      <c r="BG1185">
        <f t="shared" si="144"/>
        <v>2</v>
      </c>
      <c r="BH1185" s="398">
        <f t="shared" si="145"/>
        <v>5.8820001780986793E-2</v>
      </c>
      <c r="BO1185" s="33"/>
    </row>
    <row r="1186" spans="1:67">
      <c r="A1186" s="316" t="s">
        <v>27</v>
      </c>
      <c r="B1186" t="s">
        <v>380</v>
      </c>
      <c r="C1186" t="s">
        <v>910</v>
      </c>
      <c r="D1186" t="s">
        <v>314</v>
      </c>
      <c r="E1186" s="316" t="s">
        <v>65</v>
      </c>
      <c r="F1186" s="316" t="s">
        <v>66</v>
      </c>
      <c r="G1186" s="316" t="s">
        <v>446</v>
      </c>
      <c r="H1186" s="316" t="s">
        <v>316</v>
      </c>
      <c r="I1186" s="316" t="s">
        <v>342</v>
      </c>
      <c r="J1186" s="316" t="s">
        <v>344</v>
      </c>
      <c r="K1186" s="36">
        <v>6</v>
      </c>
      <c r="L1186" s="317">
        <v>0.1764699965715408</v>
      </c>
      <c r="M1186" s="317">
        <v>0.1875</v>
      </c>
      <c r="N1186" s="36">
        <v>121</v>
      </c>
      <c r="O1186" s="317">
        <v>0.25260999798774719</v>
      </c>
      <c r="P1186" s="317">
        <v>0.28139999508857733</v>
      </c>
      <c r="Q1186" s="36">
        <v>2161</v>
      </c>
      <c r="R1186" s="317">
        <v>0.2167100012302399</v>
      </c>
      <c r="S1186" s="317">
        <v>0.25973999500274658</v>
      </c>
      <c r="T1186" t="s">
        <v>380</v>
      </c>
      <c r="BA1186" s="395">
        <v>1</v>
      </c>
      <c r="BB1186" s="396" t="s">
        <v>861</v>
      </c>
      <c r="BC1186" t="str">
        <f t="shared" si="141"/>
        <v>RBD</v>
      </c>
      <c r="BD1186" t="str">
        <f t="shared" si="142"/>
        <v>NAoMe_initial_final_stage_tum_grp</v>
      </c>
      <c r="BE1186" s="397" t="s">
        <v>862</v>
      </c>
      <c r="BF1186" t="str">
        <f t="shared" si="143"/>
        <v>Stage 0-3</v>
      </c>
      <c r="BG1186">
        <f t="shared" si="144"/>
        <v>6</v>
      </c>
      <c r="BH1186" s="398">
        <f t="shared" si="145"/>
        <v>0.1764699965715408</v>
      </c>
      <c r="BO1186" s="33"/>
    </row>
    <row r="1187" spans="1:67">
      <c r="A1187" s="316" t="s">
        <v>27</v>
      </c>
      <c r="B1187" t="s">
        <v>380</v>
      </c>
      <c r="C1187" t="s">
        <v>910</v>
      </c>
      <c r="D1187" t="s">
        <v>314</v>
      </c>
      <c r="E1187" s="316" t="s">
        <v>65</v>
      </c>
      <c r="F1187" s="316" t="s">
        <v>66</v>
      </c>
      <c r="G1187" s="316" t="s">
        <v>446</v>
      </c>
      <c r="H1187" s="316" t="s">
        <v>316</v>
      </c>
      <c r="I1187" s="316" t="s">
        <v>342</v>
      </c>
      <c r="J1187" s="316" t="s">
        <v>336</v>
      </c>
      <c r="K1187" s="36">
        <v>26</v>
      </c>
      <c r="L1187" s="317">
        <v>0.76471000909805298</v>
      </c>
      <c r="M1187" s="317">
        <v>0.8125</v>
      </c>
      <c r="N1187" s="36">
        <v>309</v>
      </c>
      <c r="O1187" s="317">
        <v>0.64508998394012451</v>
      </c>
      <c r="P1187" s="317">
        <v>0.71859997510910034</v>
      </c>
      <c r="Q1187" s="36">
        <v>6159</v>
      </c>
      <c r="R1187" s="317">
        <v>0.6176300048828125</v>
      </c>
      <c r="S1187" s="317">
        <v>0.74026000499725342</v>
      </c>
      <c r="T1187" t="s">
        <v>380</v>
      </c>
      <c r="BA1187" s="395">
        <v>1</v>
      </c>
      <c r="BB1187" s="396" t="s">
        <v>861</v>
      </c>
      <c r="BC1187" t="str">
        <f t="shared" si="141"/>
        <v>RBD</v>
      </c>
      <c r="BD1187" t="str">
        <f t="shared" si="142"/>
        <v>NAoMe_initial_final_stage_tum_grp</v>
      </c>
      <c r="BE1187" s="397" t="s">
        <v>862</v>
      </c>
      <c r="BF1187" t="str">
        <f t="shared" si="143"/>
        <v>Stage 4</v>
      </c>
      <c r="BG1187">
        <f t="shared" si="144"/>
        <v>26</v>
      </c>
      <c r="BH1187" s="398">
        <f t="shared" si="145"/>
        <v>0.76471000909805298</v>
      </c>
      <c r="BO1187" s="33"/>
    </row>
    <row r="1188" spans="1:67">
      <c r="A1188" s="316" t="s">
        <v>27</v>
      </c>
      <c r="B1188" t="s">
        <v>380</v>
      </c>
      <c r="C1188" t="s">
        <v>910</v>
      </c>
      <c r="D1188" t="s">
        <v>314</v>
      </c>
      <c r="E1188" s="316" t="s">
        <v>65</v>
      </c>
      <c r="F1188" s="316" t="s">
        <v>66</v>
      </c>
      <c r="G1188" s="316" t="s">
        <v>446</v>
      </c>
      <c r="H1188" s="316" t="s">
        <v>316</v>
      </c>
      <c r="I1188" s="316" t="s">
        <v>658</v>
      </c>
      <c r="J1188" s="316" t="s">
        <v>345</v>
      </c>
      <c r="K1188" s="36">
        <v>34</v>
      </c>
      <c r="L1188" s="317">
        <v>1</v>
      </c>
      <c r="M1188" s="317"/>
      <c r="N1188" s="36">
        <v>479</v>
      </c>
      <c r="O1188" s="317">
        <v>1</v>
      </c>
      <c r="P1188" s="317"/>
      <c r="Q1188" s="36">
        <v>9972</v>
      </c>
      <c r="R1188" s="317">
        <v>1</v>
      </c>
      <c r="S1188" s="317"/>
      <c r="T1188" t="s">
        <v>380</v>
      </c>
      <c r="BA1188" s="395">
        <v>1</v>
      </c>
      <c r="BB1188" s="396" t="s">
        <v>861</v>
      </c>
      <c r="BC1188" t="str">
        <f t="shared" si="141"/>
        <v>RBD</v>
      </c>
      <c r="BD1188" t="str">
        <f t="shared" si="142"/>
        <v>NAoMe_initial_final_who_ps</v>
      </c>
      <c r="BE1188" s="397" t="s">
        <v>862</v>
      </c>
      <c r="BF1188" t="str">
        <f t="shared" si="143"/>
        <v>Not recorded</v>
      </c>
      <c r="BG1188">
        <f t="shared" si="144"/>
        <v>34</v>
      </c>
      <c r="BH1188" s="398">
        <f t="shared" si="145"/>
        <v>1</v>
      </c>
      <c r="BO1188" s="33"/>
    </row>
    <row r="1189" spans="1:67">
      <c r="A1189" s="316" t="s">
        <v>27</v>
      </c>
      <c r="B1189" t="s">
        <v>380</v>
      </c>
      <c r="C1189" t="s">
        <v>910</v>
      </c>
      <c r="D1189" t="s">
        <v>314</v>
      </c>
      <c r="E1189" s="316" t="s">
        <v>65</v>
      </c>
      <c r="F1189" s="316" t="s">
        <v>66</v>
      </c>
      <c r="G1189" s="316" t="s">
        <v>446</v>
      </c>
      <c r="H1189" s="316" t="s">
        <v>316</v>
      </c>
      <c r="I1189" s="316" t="s">
        <v>291</v>
      </c>
      <c r="J1189" s="316" t="s">
        <v>313</v>
      </c>
      <c r="K1189" s="36">
        <v>34</v>
      </c>
      <c r="L1189" s="317">
        <v>1</v>
      </c>
      <c r="M1189" s="317"/>
      <c r="N1189" s="36">
        <v>474</v>
      </c>
      <c r="O1189" s="317">
        <v>0.98956000804901123</v>
      </c>
      <c r="P1189" s="317"/>
      <c r="Q1189" s="36">
        <v>9846</v>
      </c>
      <c r="R1189" s="317">
        <v>0.98736000061035156</v>
      </c>
      <c r="S1189" s="317"/>
      <c r="T1189" t="s">
        <v>380</v>
      </c>
      <c r="BA1189" s="395">
        <v>1</v>
      </c>
      <c r="BB1189" s="396" t="s">
        <v>861</v>
      </c>
      <c r="BC1189" t="str">
        <f t="shared" si="141"/>
        <v>RBD</v>
      </c>
      <c r="BD1189" t="str">
        <f t="shared" si="142"/>
        <v>NAoMe_initial_gender</v>
      </c>
      <c r="BE1189" s="397" t="s">
        <v>862</v>
      </c>
      <c r="BF1189" t="str">
        <f t="shared" si="143"/>
        <v>Female</v>
      </c>
      <c r="BG1189">
        <f t="shared" si="144"/>
        <v>34</v>
      </c>
      <c r="BH1189" s="398">
        <f t="shared" si="145"/>
        <v>1</v>
      </c>
      <c r="BO1189" s="33"/>
    </row>
    <row r="1190" spans="1:67">
      <c r="A1190" s="316" t="s">
        <v>27</v>
      </c>
      <c r="B1190" t="s">
        <v>380</v>
      </c>
      <c r="C1190" t="s">
        <v>910</v>
      </c>
      <c r="D1190" t="s">
        <v>314</v>
      </c>
      <c r="E1190" s="316" t="s">
        <v>65</v>
      </c>
      <c r="F1190" s="316" t="s">
        <v>66</v>
      </c>
      <c r="G1190" s="316" t="s">
        <v>446</v>
      </c>
      <c r="H1190" s="316" t="s">
        <v>316</v>
      </c>
      <c r="I1190" s="316" t="s">
        <v>291</v>
      </c>
      <c r="J1190" s="316" t="s">
        <v>293</v>
      </c>
      <c r="K1190" s="36">
        <v>0</v>
      </c>
      <c r="L1190" s="317">
        <v>0</v>
      </c>
      <c r="M1190" s="317"/>
      <c r="N1190" s="36">
        <v>5</v>
      </c>
      <c r="O1190" s="317">
        <v>1.0440000332891939E-2</v>
      </c>
      <c r="P1190" s="317"/>
      <c r="Q1190" s="36">
        <v>126</v>
      </c>
      <c r="R1190" s="317">
        <v>1.264000032097101E-2</v>
      </c>
      <c r="S1190" s="317"/>
      <c r="T1190" t="s">
        <v>380</v>
      </c>
      <c r="BA1190" s="395">
        <v>1</v>
      </c>
      <c r="BB1190" s="396" t="s">
        <v>861</v>
      </c>
      <c r="BC1190" t="str">
        <f t="shared" si="141"/>
        <v>RBD</v>
      </c>
      <c r="BD1190" t="str">
        <f t="shared" si="142"/>
        <v>NAoMe_initial_gender</v>
      </c>
      <c r="BE1190" s="397" t="s">
        <v>862</v>
      </c>
      <c r="BF1190" t="str">
        <f t="shared" si="143"/>
        <v>Male</v>
      </c>
      <c r="BG1190">
        <f t="shared" si="144"/>
        <v>0</v>
      </c>
      <c r="BH1190" s="398">
        <f t="shared" si="145"/>
        <v>0</v>
      </c>
      <c r="BO1190" s="33"/>
    </row>
    <row r="1191" spans="1:67">
      <c r="A1191" s="316" t="s">
        <v>27</v>
      </c>
      <c r="B1191" t="s">
        <v>380</v>
      </c>
      <c r="C1191" t="s">
        <v>910</v>
      </c>
      <c r="D1191" t="s">
        <v>314</v>
      </c>
      <c r="E1191" s="316" t="s">
        <v>65</v>
      </c>
      <c r="F1191" s="318" t="s">
        <v>66</v>
      </c>
      <c r="G1191" s="316" t="s">
        <v>446</v>
      </c>
      <c r="H1191" s="316" t="s">
        <v>316</v>
      </c>
      <c r="I1191" s="316" t="s">
        <v>659</v>
      </c>
      <c r="J1191" s="316" t="s">
        <v>294</v>
      </c>
      <c r="K1191" s="36">
        <v>2</v>
      </c>
      <c r="L1191" s="317">
        <v>5.8820001780986793E-2</v>
      </c>
      <c r="M1191" s="317">
        <v>5.8820001780986793E-2</v>
      </c>
      <c r="N1191" s="36">
        <v>38</v>
      </c>
      <c r="O1191" s="317">
        <v>7.9329997301101685E-2</v>
      </c>
      <c r="P1191" s="317">
        <v>7.9329997301101685E-2</v>
      </c>
      <c r="Q1191" s="36">
        <v>1800</v>
      </c>
      <c r="R1191" s="317">
        <v>0.18050999939441681</v>
      </c>
      <c r="S1191" s="317">
        <v>0.18050999939441681</v>
      </c>
      <c r="T1191" t="s">
        <v>380</v>
      </c>
      <c r="BA1191" s="395">
        <v>1</v>
      </c>
      <c r="BB1191" s="396" t="s">
        <v>861</v>
      </c>
      <c r="BC1191" t="str">
        <f t="shared" si="141"/>
        <v>RBD</v>
      </c>
      <c r="BD1191" t="str">
        <f t="shared" si="142"/>
        <v>NAoMe_initial_imd_2019</v>
      </c>
      <c r="BE1191" s="397" t="s">
        <v>862</v>
      </c>
      <c r="BF1191" t="str">
        <f t="shared" si="143"/>
        <v>1 - most deprived</v>
      </c>
      <c r="BG1191">
        <f t="shared" si="144"/>
        <v>2</v>
      </c>
      <c r="BH1191" s="398">
        <f t="shared" si="145"/>
        <v>5.8820001780986793E-2</v>
      </c>
      <c r="BO1191" s="33"/>
    </row>
    <row r="1192" spans="1:67">
      <c r="A1192" s="316" t="s">
        <v>27</v>
      </c>
      <c r="B1192" t="s">
        <v>380</v>
      </c>
      <c r="C1192" t="s">
        <v>910</v>
      </c>
      <c r="D1192" t="s">
        <v>314</v>
      </c>
      <c r="E1192" s="316" t="s">
        <v>65</v>
      </c>
      <c r="F1192" s="316" t="s">
        <v>66</v>
      </c>
      <c r="G1192" s="316" t="s">
        <v>446</v>
      </c>
      <c r="H1192" s="316" t="s">
        <v>316</v>
      </c>
      <c r="I1192" s="316" t="s">
        <v>659</v>
      </c>
      <c r="J1192" s="316" t="s">
        <v>15</v>
      </c>
      <c r="K1192" s="36">
        <v>2</v>
      </c>
      <c r="L1192" s="317">
        <v>5.8820001780986793E-2</v>
      </c>
      <c r="M1192" s="317">
        <v>5.8820001780986793E-2</v>
      </c>
      <c r="N1192" s="36">
        <v>89</v>
      </c>
      <c r="O1192" s="317">
        <v>0.18580000102519989</v>
      </c>
      <c r="P1192" s="317">
        <v>0.18580000102519989</v>
      </c>
      <c r="Q1192" s="36">
        <v>2036</v>
      </c>
      <c r="R1192" s="317">
        <v>0.20417000353336329</v>
      </c>
      <c r="S1192" s="317">
        <v>0.20417000353336329</v>
      </c>
      <c r="T1192" t="s">
        <v>380</v>
      </c>
      <c r="BA1192" s="395">
        <v>1</v>
      </c>
      <c r="BB1192" s="396" t="s">
        <v>861</v>
      </c>
      <c r="BC1192" t="str">
        <f t="shared" si="141"/>
        <v>RBD</v>
      </c>
      <c r="BD1192" t="str">
        <f t="shared" si="142"/>
        <v>NAoMe_initial_imd_2019</v>
      </c>
      <c r="BE1192" s="397" t="s">
        <v>862</v>
      </c>
      <c r="BF1192" t="str">
        <f t="shared" si="143"/>
        <v>2</v>
      </c>
      <c r="BG1192">
        <f t="shared" si="144"/>
        <v>2</v>
      </c>
      <c r="BH1192" s="398">
        <f t="shared" si="145"/>
        <v>5.8820001780986793E-2</v>
      </c>
      <c r="BO1192" s="33"/>
    </row>
    <row r="1193" spans="1:67">
      <c r="A1193" s="316" t="s">
        <v>27</v>
      </c>
      <c r="B1193" t="s">
        <v>380</v>
      </c>
      <c r="C1193" t="s">
        <v>910</v>
      </c>
      <c r="D1193" t="s">
        <v>314</v>
      </c>
      <c r="E1193" s="316" t="s">
        <v>65</v>
      </c>
      <c r="F1193" s="316" t="s">
        <v>66</v>
      </c>
      <c r="G1193" s="316" t="s">
        <v>446</v>
      </c>
      <c r="H1193" s="316" t="s">
        <v>316</v>
      </c>
      <c r="I1193" s="316" t="s">
        <v>659</v>
      </c>
      <c r="J1193" s="316" t="s">
        <v>16</v>
      </c>
      <c r="K1193" s="36">
        <v>10</v>
      </c>
      <c r="L1193" s="317">
        <v>0.29412001371383673</v>
      </c>
      <c r="M1193" s="317">
        <v>0.29412001371383673</v>
      </c>
      <c r="N1193" s="36">
        <v>100</v>
      </c>
      <c r="O1193" s="317">
        <v>0.20877000689506531</v>
      </c>
      <c r="P1193" s="317">
        <v>0.20877000689506531</v>
      </c>
      <c r="Q1193" s="36">
        <v>2085</v>
      </c>
      <c r="R1193" s="317">
        <v>0.20908999443054199</v>
      </c>
      <c r="S1193" s="317">
        <v>0.20908999443054199</v>
      </c>
      <c r="T1193" t="s">
        <v>380</v>
      </c>
      <c r="BA1193" s="395">
        <v>1</v>
      </c>
      <c r="BB1193" s="396" t="s">
        <v>861</v>
      </c>
      <c r="BC1193" t="str">
        <f t="shared" si="141"/>
        <v>RBD</v>
      </c>
      <c r="BD1193" t="str">
        <f t="shared" si="142"/>
        <v>NAoMe_initial_imd_2019</v>
      </c>
      <c r="BE1193" s="397" t="s">
        <v>862</v>
      </c>
      <c r="BF1193" t="str">
        <f t="shared" si="143"/>
        <v>3</v>
      </c>
      <c r="BG1193">
        <f t="shared" si="144"/>
        <v>10</v>
      </c>
      <c r="BH1193" s="398">
        <f t="shared" si="145"/>
        <v>0.29412001371383673</v>
      </c>
      <c r="BO1193" s="33"/>
    </row>
    <row r="1194" spans="1:67">
      <c r="A1194" s="316" t="s">
        <v>27</v>
      </c>
      <c r="B1194" t="s">
        <v>380</v>
      </c>
      <c r="C1194" t="s">
        <v>910</v>
      </c>
      <c r="D1194" t="s">
        <v>314</v>
      </c>
      <c r="E1194" s="316" t="s">
        <v>65</v>
      </c>
      <c r="F1194" s="316" t="s">
        <v>66</v>
      </c>
      <c r="G1194" s="316" t="s">
        <v>446</v>
      </c>
      <c r="H1194" s="316" t="s">
        <v>316</v>
      </c>
      <c r="I1194" s="316" t="s">
        <v>659</v>
      </c>
      <c r="J1194" s="316" t="s">
        <v>17</v>
      </c>
      <c r="K1194" s="36">
        <v>18</v>
      </c>
      <c r="L1194" s="317">
        <v>0.52941000461578369</v>
      </c>
      <c r="M1194" s="317">
        <v>0.52941000461578369</v>
      </c>
      <c r="N1194" s="36">
        <v>113</v>
      </c>
      <c r="O1194" s="317">
        <v>0.23590999841690061</v>
      </c>
      <c r="P1194" s="317">
        <v>0.23590999841690061</v>
      </c>
      <c r="Q1194" s="36">
        <v>2024</v>
      </c>
      <c r="R1194" s="317">
        <v>0.2029699981212616</v>
      </c>
      <c r="S1194" s="317">
        <v>0.2029699981212616</v>
      </c>
      <c r="T1194" t="s">
        <v>380</v>
      </c>
      <c r="BA1194" s="395">
        <v>1</v>
      </c>
      <c r="BB1194" s="396" t="s">
        <v>861</v>
      </c>
      <c r="BC1194" t="str">
        <f t="shared" si="141"/>
        <v>RBD</v>
      </c>
      <c r="BD1194" t="str">
        <f t="shared" si="142"/>
        <v>NAoMe_initial_imd_2019</v>
      </c>
      <c r="BE1194" s="397" t="s">
        <v>862</v>
      </c>
      <c r="BF1194" t="str">
        <f t="shared" si="143"/>
        <v>4</v>
      </c>
      <c r="BG1194">
        <f t="shared" si="144"/>
        <v>18</v>
      </c>
      <c r="BH1194" s="398">
        <f t="shared" si="145"/>
        <v>0.52941000461578369</v>
      </c>
      <c r="BO1194" s="33"/>
    </row>
    <row r="1195" spans="1:67">
      <c r="A1195" s="316" t="s">
        <v>27</v>
      </c>
      <c r="B1195" t="s">
        <v>380</v>
      </c>
      <c r="C1195" t="s">
        <v>910</v>
      </c>
      <c r="D1195" t="s">
        <v>314</v>
      </c>
      <c r="E1195" s="316" t="s">
        <v>65</v>
      </c>
      <c r="F1195" s="316" t="s">
        <v>66</v>
      </c>
      <c r="G1195" s="316" t="s">
        <v>446</v>
      </c>
      <c r="H1195" s="316" t="s">
        <v>316</v>
      </c>
      <c r="I1195" s="316" t="s">
        <v>659</v>
      </c>
      <c r="J1195" s="316" t="s">
        <v>295</v>
      </c>
      <c r="K1195" s="36">
        <v>2</v>
      </c>
      <c r="L1195" s="317">
        <v>5.8820001780986793E-2</v>
      </c>
      <c r="M1195" s="317">
        <v>5.8820001780986793E-2</v>
      </c>
      <c r="N1195" s="36">
        <v>139</v>
      </c>
      <c r="O1195" s="317">
        <v>0.29019001126289368</v>
      </c>
      <c r="P1195" s="317">
        <v>0.29019001126289368</v>
      </c>
      <c r="Q1195" s="36">
        <v>2027</v>
      </c>
      <c r="R1195" s="317">
        <v>0.2032700031995773</v>
      </c>
      <c r="S1195" s="317">
        <v>0.2032700031995773</v>
      </c>
      <c r="T1195" t="s">
        <v>380</v>
      </c>
      <c r="BA1195" s="395">
        <v>1</v>
      </c>
      <c r="BB1195" s="396" t="s">
        <v>861</v>
      </c>
      <c r="BC1195" t="str">
        <f t="shared" si="141"/>
        <v>RBD</v>
      </c>
      <c r="BD1195" t="str">
        <f t="shared" si="142"/>
        <v>NAoMe_initial_imd_2019</v>
      </c>
      <c r="BE1195" s="397" t="s">
        <v>862</v>
      </c>
      <c r="BF1195" t="str">
        <f t="shared" si="143"/>
        <v>5 - least deprived</v>
      </c>
      <c r="BG1195">
        <f t="shared" si="144"/>
        <v>2</v>
      </c>
      <c r="BH1195" s="398">
        <f t="shared" si="145"/>
        <v>5.8820001780986793E-2</v>
      </c>
      <c r="BO1195" s="33"/>
    </row>
    <row r="1196" spans="1:67">
      <c r="A1196" s="316" t="s">
        <v>27</v>
      </c>
      <c r="B1196" t="s">
        <v>380</v>
      </c>
      <c r="C1196" t="s">
        <v>910</v>
      </c>
      <c r="D1196" t="s">
        <v>314</v>
      </c>
      <c r="E1196" s="316" t="s">
        <v>65</v>
      </c>
      <c r="F1196" s="316" t="s">
        <v>66</v>
      </c>
      <c r="G1196" s="316" t="s">
        <v>446</v>
      </c>
      <c r="H1196" s="316" t="s">
        <v>316</v>
      </c>
      <c r="I1196" s="316" t="s">
        <v>659</v>
      </c>
      <c r="J1196" s="316" t="s">
        <v>260</v>
      </c>
      <c r="K1196" s="36">
        <v>0</v>
      </c>
      <c r="L1196" s="317">
        <v>0</v>
      </c>
      <c r="M1196" s="317"/>
      <c r="N1196" s="36">
        <v>0</v>
      </c>
      <c r="O1196" s="317">
        <v>0</v>
      </c>
      <c r="P1196" s="317"/>
      <c r="Q1196" s="36">
        <v>0</v>
      </c>
      <c r="R1196" s="317">
        <v>0</v>
      </c>
      <c r="S1196" s="317"/>
      <c r="T1196" t="s">
        <v>380</v>
      </c>
      <c r="BA1196" s="395">
        <v>1</v>
      </c>
      <c r="BB1196" s="396" t="s">
        <v>861</v>
      </c>
      <c r="BC1196" t="str">
        <f t="shared" si="141"/>
        <v>RBD</v>
      </c>
      <c r="BD1196" t="str">
        <f t="shared" si="142"/>
        <v>NAoMe_initial_imd_2019</v>
      </c>
      <c r="BE1196" s="397" t="s">
        <v>862</v>
      </c>
      <c r="BF1196" t="str">
        <f t="shared" si="143"/>
        <v>Unknown</v>
      </c>
      <c r="BG1196">
        <f t="shared" si="144"/>
        <v>0</v>
      </c>
      <c r="BH1196" s="398">
        <f t="shared" si="145"/>
        <v>0</v>
      </c>
      <c r="BO1196" s="33"/>
    </row>
    <row r="1197" spans="1:67">
      <c r="A1197" s="316" t="s">
        <v>27</v>
      </c>
      <c r="B1197" t="s">
        <v>380</v>
      </c>
      <c r="C1197" t="s">
        <v>910</v>
      </c>
      <c r="D1197" t="s">
        <v>314</v>
      </c>
      <c r="E1197" s="316" t="s">
        <v>65</v>
      </c>
      <c r="F1197" s="316" t="s">
        <v>66</v>
      </c>
      <c r="G1197" s="316" t="s">
        <v>446</v>
      </c>
      <c r="H1197" s="316" t="s">
        <v>316</v>
      </c>
      <c r="I1197" s="316" t="s">
        <v>296</v>
      </c>
      <c r="J1197" s="316" t="s">
        <v>297</v>
      </c>
      <c r="K1197" s="36">
        <v>8</v>
      </c>
      <c r="L1197" s="317">
        <v>0.23529000580310819</v>
      </c>
      <c r="M1197" s="317">
        <v>0.25806000828742981</v>
      </c>
      <c r="N1197" s="36">
        <v>267</v>
      </c>
      <c r="O1197" s="317">
        <v>0.55741000175476074</v>
      </c>
      <c r="P1197" s="317">
        <v>0.5668799877166748</v>
      </c>
      <c r="Q1197" s="36">
        <v>5528</v>
      </c>
      <c r="R1197" s="317">
        <v>0.55435001850128174</v>
      </c>
      <c r="S1197" s="317">
        <v>0.56936997175216675</v>
      </c>
      <c r="T1197" t="s">
        <v>380</v>
      </c>
      <c r="BA1197" s="395">
        <v>1</v>
      </c>
      <c r="BB1197" s="396" t="s">
        <v>861</v>
      </c>
      <c r="BC1197" t="str">
        <f t="shared" si="141"/>
        <v>RBD</v>
      </c>
      <c r="BD1197" t="str">
        <f t="shared" si="142"/>
        <v>NAoMe_initial_scarf_731_grp</v>
      </c>
      <c r="BE1197" s="397" t="s">
        <v>862</v>
      </c>
      <c r="BF1197" t="str">
        <f t="shared" si="143"/>
        <v>Fit</v>
      </c>
      <c r="BG1197">
        <f t="shared" si="144"/>
        <v>8</v>
      </c>
      <c r="BH1197" s="398">
        <f t="shared" si="145"/>
        <v>0.23529000580310819</v>
      </c>
      <c r="BO1197" s="33"/>
    </row>
    <row r="1198" spans="1:67">
      <c r="A1198" s="316" t="s">
        <v>27</v>
      </c>
      <c r="B1198" t="s">
        <v>380</v>
      </c>
      <c r="C1198" t="s">
        <v>910</v>
      </c>
      <c r="D1198" t="s">
        <v>314</v>
      </c>
      <c r="E1198" s="316" t="s">
        <v>65</v>
      </c>
      <c r="F1198" s="316" t="s">
        <v>66</v>
      </c>
      <c r="G1198" s="316" t="s">
        <v>446</v>
      </c>
      <c r="H1198" s="316" t="s">
        <v>316</v>
      </c>
      <c r="I1198" s="316" t="s">
        <v>296</v>
      </c>
      <c r="J1198" s="316" t="s">
        <v>298</v>
      </c>
      <c r="K1198" s="36">
        <v>7</v>
      </c>
      <c r="L1198" s="317">
        <v>0.2058800011873245</v>
      </c>
      <c r="M1198" s="317">
        <v>0.22581000626087189</v>
      </c>
      <c r="N1198" s="36">
        <v>77</v>
      </c>
      <c r="O1198" s="317">
        <v>0.16075000166893011</v>
      </c>
      <c r="P1198" s="317">
        <v>0.1634799987077713</v>
      </c>
      <c r="Q1198" s="36">
        <v>1492</v>
      </c>
      <c r="R1198" s="317">
        <v>0.149619996547699</v>
      </c>
      <c r="S1198" s="317">
        <v>0.153669998049736</v>
      </c>
      <c r="T1198" t="s">
        <v>380</v>
      </c>
      <c r="BA1198" s="395">
        <v>1</v>
      </c>
      <c r="BB1198" s="396" t="s">
        <v>861</v>
      </c>
      <c r="BC1198" t="str">
        <f t="shared" si="141"/>
        <v>RBD</v>
      </c>
      <c r="BD1198" t="str">
        <f t="shared" si="142"/>
        <v>NAoMe_initial_scarf_731_grp</v>
      </c>
      <c r="BE1198" s="397" t="s">
        <v>862</v>
      </c>
      <c r="BF1198" t="str">
        <f t="shared" si="143"/>
        <v>Mild frailty</v>
      </c>
      <c r="BG1198">
        <f t="shared" si="144"/>
        <v>7</v>
      </c>
      <c r="BH1198" s="398">
        <f t="shared" si="145"/>
        <v>0.2058800011873245</v>
      </c>
      <c r="BO1198" s="33"/>
    </row>
    <row r="1199" spans="1:67">
      <c r="A1199" s="316" t="s">
        <v>27</v>
      </c>
      <c r="B1199" t="s">
        <v>380</v>
      </c>
      <c r="C1199" t="s">
        <v>910</v>
      </c>
      <c r="D1199" t="s">
        <v>314</v>
      </c>
      <c r="E1199" s="316" t="s">
        <v>65</v>
      </c>
      <c r="F1199" s="316" t="s">
        <v>66</v>
      </c>
      <c r="G1199" s="316" t="s">
        <v>446</v>
      </c>
      <c r="H1199" s="316" t="s">
        <v>316</v>
      </c>
      <c r="I1199" s="316" t="s">
        <v>296</v>
      </c>
      <c r="J1199" s="316" t="s">
        <v>299</v>
      </c>
      <c r="K1199" s="36">
        <v>10</v>
      </c>
      <c r="L1199" s="317">
        <v>0.29412001371383673</v>
      </c>
      <c r="M1199" s="317">
        <v>0.3225800096988678</v>
      </c>
      <c r="N1199" s="36">
        <v>73</v>
      </c>
      <c r="O1199" s="317">
        <v>0.1524000018835068</v>
      </c>
      <c r="P1199" s="317">
        <v>0.1549900025129318</v>
      </c>
      <c r="Q1199" s="36">
        <v>1470</v>
      </c>
      <c r="R1199" s="317">
        <v>0.1474100053310394</v>
      </c>
      <c r="S1199" s="317">
        <v>0.1514099985361099</v>
      </c>
      <c r="T1199" t="s">
        <v>380</v>
      </c>
      <c r="BA1199" s="395">
        <v>1</v>
      </c>
      <c r="BB1199" s="396" t="s">
        <v>861</v>
      </c>
      <c r="BC1199" t="str">
        <f t="shared" si="141"/>
        <v>RBD</v>
      </c>
      <c r="BD1199" t="str">
        <f t="shared" si="142"/>
        <v>NAoMe_initial_scarf_731_grp</v>
      </c>
      <c r="BE1199" s="397" t="s">
        <v>862</v>
      </c>
      <c r="BF1199" t="str">
        <f t="shared" si="143"/>
        <v>Moderate frailty</v>
      </c>
      <c r="BG1199">
        <f t="shared" si="144"/>
        <v>10</v>
      </c>
      <c r="BH1199" s="398">
        <f t="shared" si="145"/>
        <v>0.29412001371383673</v>
      </c>
      <c r="BO1199" s="33"/>
    </row>
    <row r="1200" spans="1:67">
      <c r="A1200" s="316" t="s">
        <v>27</v>
      </c>
      <c r="B1200" t="s">
        <v>380</v>
      </c>
      <c r="C1200" t="s">
        <v>910</v>
      </c>
      <c r="D1200" t="s">
        <v>314</v>
      </c>
      <c r="E1200" s="316" t="s">
        <v>65</v>
      </c>
      <c r="F1200" s="316" t="s">
        <v>66</v>
      </c>
      <c r="G1200" s="316" t="s">
        <v>446</v>
      </c>
      <c r="H1200" s="316" t="s">
        <v>316</v>
      </c>
      <c r="I1200" s="316" t="s">
        <v>296</v>
      </c>
      <c r="J1200" s="316" t="s">
        <v>353</v>
      </c>
      <c r="K1200" s="36">
        <v>3</v>
      </c>
      <c r="L1200" s="317">
        <v>8.8239997625350952E-2</v>
      </c>
      <c r="M1200" s="317"/>
      <c r="N1200" s="36">
        <v>8</v>
      </c>
      <c r="O1200" s="317">
        <v>1.6699999570846561E-2</v>
      </c>
      <c r="P1200" s="317"/>
      <c r="Q1200" s="36">
        <v>263</v>
      </c>
      <c r="R1200" s="317">
        <v>2.6370000094175339E-2</v>
      </c>
      <c r="S1200" s="317"/>
      <c r="T1200" t="s">
        <v>380</v>
      </c>
      <c r="BA1200" s="395">
        <v>1</v>
      </c>
      <c r="BB1200" s="396" t="s">
        <v>861</v>
      </c>
      <c r="BC1200" t="str">
        <f t="shared" si="141"/>
        <v>RBD</v>
      </c>
      <c r="BD1200" t="str">
        <f t="shared" si="142"/>
        <v>NAoMe_initial_scarf_731_grp</v>
      </c>
      <c r="BE1200" s="397" t="s">
        <v>862</v>
      </c>
      <c r="BF1200" t="str">
        <f t="shared" si="143"/>
        <v>Not in HESAPC</v>
      </c>
      <c r="BG1200">
        <f t="shared" si="144"/>
        <v>3</v>
      </c>
      <c r="BH1200" s="398">
        <f t="shared" si="145"/>
        <v>8.8239997625350952E-2</v>
      </c>
      <c r="BO1200" s="33"/>
    </row>
    <row r="1201" spans="1:67">
      <c r="A1201" s="316" t="s">
        <v>27</v>
      </c>
      <c r="B1201" t="s">
        <v>380</v>
      </c>
      <c r="C1201" t="s">
        <v>910</v>
      </c>
      <c r="D1201" t="s">
        <v>314</v>
      </c>
      <c r="E1201" s="316" t="s">
        <v>65</v>
      </c>
      <c r="F1201" s="316" t="s">
        <v>66</v>
      </c>
      <c r="G1201" s="316" t="s">
        <v>446</v>
      </c>
      <c r="H1201" s="316" t="s">
        <v>316</v>
      </c>
      <c r="I1201" s="316" t="s">
        <v>296</v>
      </c>
      <c r="J1201" s="316" t="s">
        <v>300</v>
      </c>
      <c r="K1201" s="36">
        <v>6</v>
      </c>
      <c r="L1201" s="317">
        <v>0.1764699965715408</v>
      </c>
      <c r="M1201" s="317">
        <v>0.19355000555515289</v>
      </c>
      <c r="N1201" s="36">
        <v>54</v>
      </c>
      <c r="O1201" s="317">
        <v>0.1127299964427948</v>
      </c>
      <c r="P1201" s="317">
        <v>0.1146500036120415</v>
      </c>
      <c r="Q1201" s="36">
        <v>1219</v>
      </c>
      <c r="R1201" s="317">
        <v>0.1222399994730949</v>
      </c>
      <c r="S1201" s="317">
        <v>0.12555000185966489</v>
      </c>
      <c r="T1201" t="s">
        <v>380</v>
      </c>
      <c r="BA1201" s="395">
        <v>1</v>
      </c>
      <c r="BB1201" s="396" t="s">
        <v>861</v>
      </c>
      <c r="BC1201" t="str">
        <f t="shared" si="141"/>
        <v>RBD</v>
      </c>
      <c r="BD1201" t="str">
        <f t="shared" si="142"/>
        <v>NAoMe_initial_scarf_731_grp</v>
      </c>
      <c r="BE1201" s="397" t="s">
        <v>862</v>
      </c>
      <c r="BF1201" t="str">
        <f t="shared" si="143"/>
        <v>Severe frailty</v>
      </c>
      <c r="BG1201">
        <f t="shared" si="144"/>
        <v>6</v>
      </c>
      <c r="BH1201" s="398">
        <f t="shared" si="145"/>
        <v>0.1764699965715408</v>
      </c>
      <c r="BO1201" s="33"/>
    </row>
    <row r="1202" spans="1:67">
      <c r="A1202" s="316" t="s">
        <v>27</v>
      </c>
      <c r="B1202" t="s">
        <v>380</v>
      </c>
      <c r="C1202" t="s">
        <v>910</v>
      </c>
      <c r="D1202" t="s">
        <v>314</v>
      </c>
      <c r="E1202" s="316" t="s">
        <v>67</v>
      </c>
      <c r="F1202" s="316" t="s">
        <v>68</v>
      </c>
      <c r="G1202" s="316" t="s">
        <v>429</v>
      </c>
      <c r="H1202" s="316" t="s">
        <v>323</v>
      </c>
      <c r="I1202" s="316" t="s">
        <v>310</v>
      </c>
      <c r="J1202" s="316" t="s">
        <v>277</v>
      </c>
      <c r="K1202" s="36">
        <v>0</v>
      </c>
      <c r="L1202" s="317">
        <v>0</v>
      </c>
      <c r="M1202" s="317"/>
      <c r="N1202" s="36">
        <v>2</v>
      </c>
      <c r="O1202" s="317">
        <v>5.0800000317394733E-3</v>
      </c>
      <c r="P1202" s="317"/>
      <c r="Q1202" s="36">
        <v>70</v>
      </c>
      <c r="R1202" s="317">
        <v>7.0199999026954174E-3</v>
      </c>
      <c r="S1202" s="317"/>
      <c r="T1202" t="s">
        <v>380</v>
      </c>
      <c r="BA1202" s="395">
        <v>1</v>
      </c>
      <c r="BB1202" s="396" t="s">
        <v>861</v>
      </c>
      <c r="BC1202" t="str">
        <f t="shared" si="141"/>
        <v>RJN</v>
      </c>
      <c r="BD1202" t="str">
        <f t="shared" si="142"/>
        <v>NAoMe_initial_age_decades_80cap</v>
      </c>
      <c r="BE1202" s="397" t="s">
        <v>862</v>
      </c>
      <c r="BF1202" t="str">
        <f t="shared" si="143"/>
        <v>18-29 yrs</v>
      </c>
      <c r="BG1202">
        <f t="shared" si="144"/>
        <v>0</v>
      </c>
      <c r="BH1202" s="398">
        <f t="shared" si="145"/>
        <v>0</v>
      </c>
      <c r="BO1202" s="33"/>
    </row>
    <row r="1203" spans="1:67">
      <c r="A1203" s="316" t="s">
        <v>27</v>
      </c>
      <c r="B1203" t="s">
        <v>380</v>
      </c>
      <c r="C1203" t="s">
        <v>910</v>
      </c>
      <c r="D1203" t="s">
        <v>314</v>
      </c>
      <c r="E1203" s="316" t="s">
        <v>67</v>
      </c>
      <c r="F1203" s="316" t="s">
        <v>68</v>
      </c>
      <c r="G1203" s="316" t="s">
        <v>429</v>
      </c>
      <c r="H1203" s="316" t="s">
        <v>323</v>
      </c>
      <c r="I1203" s="316" t="s">
        <v>310</v>
      </c>
      <c r="J1203" s="316" t="s">
        <v>278</v>
      </c>
      <c r="K1203" s="36">
        <v>2</v>
      </c>
      <c r="L1203" s="317">
        <v>5.2629999816417687E-2</v>
      </c>
      <c r="M1203" s="317"/>
      <c r="N1203" s="36">
        <v>10</v>
      </c>
      <c r="O1203" s="317">
        <v>2.538000047206879E-2</v>
      </c>
      <c r="P1203" s="317"/>
      <c r="Q1203" s="36">
        <v>429</v>
      </c>
      <c r="R1203" s="317">
        <v>4.3019998818635941E-2</v>
      </c>
      <c r="S1203" s="317"/>
      <c r="T1203" t="s">
        <v>380</v>
      </c>
      <c r="BA1203" s="395">
        <v>1</v>
      </c>
      <c r="BB1203" s="396" t="s">
        <v>861</v>
      </c>
      <c r="BC1203" t="str">
        <f t="shared" si="141"/>
        <v>RJN</v>
      </c>
      <c r="BD1203" t="str">
        <f t="shared" si="142"/>
        <v>NAoMe_initial_age_decades_80cap</v>
      </c>
      <c r="BE1203" s="397" t="s">
        <v>862</v>
      </c>
      <c r="BF1203" t="str">
        <f t="shared" si="143"/>
        <v>30-39 yrs</v>
      </c>
      <c r="BG1203">
        <f t="shared" si="144"/>
        <v>2</v>
      </c>
      <c r="BH1203" s="398">
        <f t="shared" si="145"/>
        <v>5.2629999816417687E-2</v>
      </c>
      <c r="BO1203" s="33"/>
    </row>
    <row r="1204" spans="1:67">
      <c r="A1204" s="316" t="s">
        <v>27</v>
      </c>
      <c r="B1204" t="s">
        <v>380</v>
      </c>
      <c r="C1204" t="s">
        <v>910</v>
      </c>
      <c r="D1204" t="s">
        <v>314</v>
      </c>
      <c r="E1204" s="316" t="s">
        <v>67</v>
      </c>
      <c r="F1204" s="316" t="s">
        <v>68</v>
      </c>
      <c r="G1204" s="316" t="s">
        <v>429</v>
      </c>
      <c r="H1204" s="316" t="s">
        <v>323</v>
      </c>
      <c r="I1204" s="316" t="s">
        <v>310</v>
      </c>
      <c r="J1204" s="316" t="s">
        <v>279</v>
      </c>
      <c r="K1204" s="36">
        <v>2</v>
      </c>
      <c r="L1204" s="317">
        <v>5.2629999816417687E-2</v>
      </c>
      <c r="M1204" s="317"/>
      <c r="N1204" s="36">
        <v>29</v>
      </c>
      <c r="O1204" s="317">
        <v>7.3600001633167267E-2</v>
      </c>
      <c r="P1204" s="317"/>
      <c r="Q1204" s="36">
        <v>1024</v>
      </c>
      <c r="R1204" s="317">
        <v>0.1026899963617325</v>
      </c>
      <c r="S1204" s="317"/>
      <c r="T1204" t="s">
        <v>380</v>
      </c>
      <c r="BA1204" s="395">
        <v>1</v>
      </c>
      <c r="BB1204" s="396" t="s">
        <v>861</v>
      </c>
      <c r="BC1204" t="str">
        <f t="shared" si="141"/>
        <v>RJN</v>
      </c>
      <c r="BD1204" t="str">
        <f t="shared" si="142"/>
        <v>NAoMe_initial_age_decades_80cap</v>
      </c>
      <c r="BE1204" s="397" t="s">
        <v>862</v>
      </c>
      <c r="BF1204" t="str">
        <f t="shared" si="143"/>
        <v>40-49 yrs</v>
      </c>
      <c r="BG1204">
        <f t="shared" si="144"/>
        <v>2</v>
      </c>
      <c r="BH1204" s="398">
        <f t="shared" si="145"/>
        <v>5.2629999816417687E-2</v>
      </c>
      <c r="BO1204" s="33"/>
    </row>
    <row r="1205" spans="1:67">
      <c r="A1205" s="316" t="s">
        <v>27</v>
      </c>
      <c r="B1205" t="s">
        <v>380</v>
      </c>
      <c r="C1205" t="s">
        <v>910</v>
      </c>
      <c r="D1205" t="s">
        <v>314</v>
      </c>
      <c r="E1205" s="316" t="s">
        <v>67</v>
      </c>
      <c r="F1205" s="316" t="s">
        <v>68</v>
      </c>
      <c r="G1205" s="316" t="s">
        <v>429</v>
      </c>
      <c r="H1205" s="316" t="s">
        <v>323</v>
      </c>
      <c r="I1205" s="316" t="s">
        <v>310</v>
      </c>
      <c r="J1205" s="316" t="s">
        <v>280</v>
      </c>
      <c r="K1205" s="36">
        <v>6</v>
      </c>
      <c r="L1205" s="317">
        <v>0.15789000689983371</v>
      </c>
      <c r="M1205" s="317"/>
      <c r="N1205" s="36">
        <v>63</v>
      </c>
      <c r="O1205" s="317">
        <v>0.1598999947309494</v>
      </c>
      <c r="P1205" s="317"/>
      <c r="Q1205" s="36">
        <v>1733</v>
      </c>
      <c r="R1205" s="317">
        <v>0.17378999292850489</v>
      </c>
      <c r="S1205" s="317"/>
      <c r="T1205" t="s">
        <v>380</v>
      </c>
      <c r="BA1205" s="395">
        <v>1</v>
      </c>
      <c r="BB1205" s="396" t="s">
        <v>861</v>
      </c>
      <c r="BC1205" t="str">
        <f t="shared" si="141"/>
        <v>RJN</v>
      </c>
      <c r="BD1205" t="str">
        <f t="shared" si="142"/>
        <v>NAoMe_initial_age_decades_80cap</v>
      </c>
      <c r="BE1205" s="397" t="s">
        <v>862</v>
      </c>
      <c r="BF1205" t="str">
        <f t="shared" si="143"/>
        <v>50-59 yrs</v>
      </c>
      <c r="BG1205">
        <f t="shared" si="144"/>
        <v>6</v>
      </c>
      <c r="BH1205" s="398">
        <f t="shared" si="145"/>
        <v>0.15789000689983371</v>
      </c>
      <c r="BO1205" s="33"/>
    </row>
    <row r="1206" spans="1:67">
      <c r="A1206" s="316" t="s">
        <v>27</v>
      </c>
      <c r="B1206" t="s">
        <v>380</v>
      </c>
      <c r="C1206" t="s">
        <v>910</v>
      </c>
      <c r="D1206" t="s">
        <v>314</v>
      </c>
      <c r="E1206" s="316" t="s">
        <v>67</v>
      </c>
      <c r="F1206" s="316" t="s">
        <v>68</v>
      </c>
      <c r="G1206" s="316" t="s">
        <v>429</v>
      </c>
      <c r="H1206" s="316" t="s">
        <v>323</v>
      </c>
      <c r="I1206" s="316" t="s">
        <v>310</v>
      </c>
      <c r="J1206" s="316" t="s">
        <v>281</v>
      </c>
      <c r="K1206" s="36">
        <v>2</v>
      </c>
      <c r="L1206" s="317">
        <v>5.2629999816417687E-2</v>
      </c>
      <c r="M1206" s="317"/>
      <c r="N1206" s="36">
        <v>68</v>
      </c>
      <c r="O1206" s="317">
        <v>0.17259000241756439</v>
      </c>
      <c r="P1206" s="317"/>
      <c r="Q1206" s="36">
        <v>1931</v>
      </c>
      <c r="R1206" s="317">
        <v>0.19363999366760251</v>
      </c>
      <c r="S1206" s="317"/>
      <c r="T1206" t="s">
        <v>380</v>
      </c>
      <c r="BA1206" s="395">
        <v>1</v>
      </c>
      <c r="BB1206" s="396" t="s">
        <v>861</v>
      </c>
      <c r="BC1206" t="str">
        <f t="shared" si="141"/>
        <v>RJN</v>
      </c>
      <c r="BD1206" t="str">
        <f t="shared" si="142"/>
        <v>NAoMe_initial_age_decades_80cap</v>
      </c>
      <c r="BE1206" s="397" t="s">
        <v>862</v>
      </c>
      <c r="BF1206" t="str">
        <f t="shared" si="143"/>
        <v>60-69 yrs</v>
      </c>
      <c r="BG1206">
        <f t="shared" si="144"/>
        <v>2</v>
      </c>
      <c r="BH1206" s="398">
        <f t="shared" si="145"/>
        <v>5.2629999816417687E-2</v>
      </c>
      <c r="BO1206" s="33"/>
    </row>
    <row r="1207" spans="1:67">
      <c r="A1207" s="316" t="s">
        <v>27</v>
      </c>
      <c r="B1207" t="s">
        <v>380</v>
      </c>
      <c r="C1207" t="s">
        <v>910</v>
      </c>
      <c r="D1207" t="s">
        <v>314</v>
      </c>
      <c r="E1207" s="316" t="s">
        <v>67</v>
      </c>
      <c r="F1207" s="316" t="s">
        <v>68</v>
      </c>
      <c r="G1207" s="316" t="s">
        <v>429</v>
      </c>
      <c r="H1207" s="316" t="s">
        <v>323</v>
      </c>
      <c r="I1207" s="316" t="s">
        <v>310</v>
      </c>
      <c r="J1207" s="316" t="s">
        <v>282</v>
      </c>
      <c r="K1207" s="36">
        <v>8</v>
      </c>
      <c r="L1207" s="317">
        <v>0.21052999794483179</v>
      </c>
      <c r="M1207" s="317"/>
      <c r="N1207" s="36">
        <v>112</v>
      </c>
      <c r="O1207" s="317">
        <v>0.28426000475883478</v>
      </c>
      <c r="P1207" s="317"/>
      <c r="Q1207" s="36">
        <v>2493</v>
      </c>
      <c r="R1207" s="317">
        <v>0.25</v>
      </c>
      <c r="S1207" s="317"/>
      <c r="T1207" t="s">
        <v>380</v>
      </c>
      <c r="BA1207" s="395">
        <v>1</v>
      </c>
      <c r="BB1207" s="396" t="s">
        <v>861</v>
      </c>
      <c r="BC1207" t="str">
        <f t="shared" si="141"/>
        <v>RJN</v>
      </c>
      <c r="BD1207" t="str">
        <f t="shared" si="142"/>
        <v>NAoMe_initial_age_decades_80cap</v>
      </c>
      <c r="BE1207" s="397" t="s">
        <v>862</v>
      </c>
      <c r="BF1207" t="str">
        <f t="shared" si="143"/>
        <v>70-79 yrs</v>
      </c>
      <c r="BG1207">
        <f t="shared" si="144"/>
        <v>8</v>
      </c>
      <c r="BH1207" s="398">
        <f t="shared" si="145"/>
        <v>0.21052999794483179</v>
      </c>
      <c r="BO1207" s="33"/>
    </row>
    <row r="1208" spans="1:67">
      <c r="A1208" s="316" t="s">
        <v>27</v>
      </c>
      <c r="B1208" t="s">
        <v>380</v>
      </c>
      <c r="C1208" t="s">
        <v>910</v>
      </c>
      <c r="D1208" t="s">
        <v>314</v>
      </c>
      <c r="E1208" s="316" t="s">
        <v>67</v>
      </c>
      <c r="F1208" s="316" t="s">
        <v>68</v>
      </c>
      <c r="G1208" s="316" t="s">
        <v>429</v>
      </c>
      <c r="H1208" s="316" t="s">
        <v>323</v>
      </c>
      <c r="I1208" s="316" t="s">
        <v>310</v>
      </c>
      <c r="J1208" s="316" t="s">
        <v>283</v>
      </c>
      <c r="K1208" s="36">
        <v>18</v>
      </c>
      <c r="L1208" s="317">
        <v>0.47367998957633972</v>
      </c>
      <c r="M1208" s="317"/>
      <c r="N1208" s="36">
        <v>110</v>
      </c>
      <c r="O1208" s="317">
        <v>0.27919000387191772</v>
      </c>
      <c r="P1208" s="317"/>
      <c r="Q1208" s="36">
        <v>2292</v>
      </c>
      <c r="R1208" s="317">
        <v>0.2298399955034256</v>
      </c>
      <c r="S1208" s="317"/>
      <c r="T1208" t="s">
        <v>380</v>
      </c>
      <c r="BA1208" s="395">
        <v>1</v>
      </c>
      <c r="BB1208" s="396" t="s">
        <v>861</v>
      </c>
      <c r="BC1208" t="str">
        <f t="shared" si="141"/>
        <v>RJN</v>
      </c>
      <c r="BD1208" t="str">
        <f t="shared" si="142"/>
        <v>NAoMe_initial_age_decades_80cap</v>
      </c>
      <c r="BE1208" s="397" t="s">
        <v>862</v>
      </c>
      <c r="BF1208" t="str">
        <f t="shared" si="143"/>
        <v>80+ yrs</v>
      </c>
      <c r="BG1208">
        <f t="shared" si="144"/>
        <v>18</v>
      </c>
      <c r="BH1208" s="398">
        <f t="shared" si="145"/>
        <v>0.47367998957633972</v>
      </c>
      <c r="BO1208" s="33"/>
    </row>
    <row r="1209" spans="1:67">
      <c r="A1209" s="316" t="s">
        <v>27</v>
      </c>
      <c r="B1209" t="s">
        <v>380</v>
      </c>
      <c r="C1209" t="s">
        <v>910</v>
      </c>
      <c r="D1209" t="s">
        <v>314</v>
      </c>
      <c r="E1209" s="316" t="s">
        <v>67</v>
      </c>
      <c r="F1209" s="316" t="s">
        <v>68</v>
      </c>
      <c r="G1209" s="316" t="s">
        <v>429</v>
      </c>
      <c r="H1209" s="316" t="s">
        <v>323</v>
      </c>
      <c r="I1209" s="316" t="s">
        <v>341</v>
      </c>
      <c r="J1209" s="316" t="s">
        <v>13</v>
      </c>
      <c r="K1209" s="36">
        <v>24</v>
      </c>
      <c r="L1209" s="317">
        <v>0.63157999515533447</v>
      </c>
      <c r="M1209" s="317">
        <v>0.66667002439498901</v>
      </c>
      <c r="N1209" s="36">
        <v>225</v>
      </c>
      <c r="O1209" s="317">
        <v>0.57107001543045044</v>
      </c>
      <c r="P1209" s="317">
        <v>0.60975998640060425</v>
      </c>
      <c r="Q1209" s="36">
        <v>6753</v>
      </c>
      <c r="R1209" s="317">
        <v>0.67720001935958862</v>
      </c>
      <c r="S1209" s="317">
        <v>0.69554001092910767</v>
      </c>
      <c r="T1209" t="s">
        <v>380</v>
      </c>
      <c r="BA1209" s="395">
        <v>1</v>
      </c>
      <c r="BB1209" s="396" t="s">
        <v>861</v>
      </c>
      <c r="BC1209" t="str">
        <f t="shared" si="141"/>
        <v>RJN</v>
      </c>
      <c r="BD1209" t="str">
        <f t="shared" si="142"/>
        <v>NAoMe_initial_ch_score_2cap</v>
      </c>
      <c r="BE1209" s="397" t="s">
        <v>862</v>
      </c>
      <c r="BF1209" t="str">
        <f t="shared" si="143"/>
        <v>0</v>
      </c>
      <c r="BG1209">
        <f t="shared" si="144"/>
        <v>24</v>
      </c>
      <c r="BH1209" s="398">
        <f t="shared" si="145"/>
        <v>0.63157999515533447</v>
      </c>
      <c r="BO1209" s="33"/>
    </row>
    <row r="1210" spans="1:67">
      <c r="A1210" s="316" t="s">
        <v>27</v>
      </c>
      <c r="B1210" t="s">
        <v>380</v>
      </c>
      <c r="C1210" t="s">
        <v>910</v>
      </c>
      <c r="D1210" t="s">
        <v>314</v>
      </c>
      <c r="E1210" s="316" t="s">
        <v>67</v>
      </c>
      <c r="F1210" s="316" t="s">
        <v>68</v>
      </c>
      <c r="G1210" s="316" t="s">
        <v>429</v>
      </c>
      <c r="H1210" s="316" t="s">
        <v>323</v>
      </c>
      <c r="I1210" s="316" t="s">
        <v>341</v>
      </c>
      <c r="J1210" s="316" t="s">
        <v>14</v>
      </c>
      <c r="K1210" s="36">
        <v>6</v>
      </c>
      <c r="L1210" s="317">
        <v>0.15789000689983371</v>
      </c>
      <c r="M1210" s="317">
        <v>0.1666699945926666</v>
      </c>
      <c r="N1210" s="36">
        <v>88</v>
      </c>
      <c r="O1210" s="317">
        <v>0.22335000336170199</v>
      </c>
      <c r="P1210" s="317">
        <v>0.23848000168800351</v>
      </c>
      <c r="Q1210" s="36">
        <v>1630</v>
      </c>
      <c r="R1210" s="317">
        <v>0.16346000134944921</v>
      </c>
      <c r="S1210" s="317">
        <v>0.16788999736309049</v>
      </c>
      <c r="T1210" t="s">
        <v>380</v>
      </c>
      <c r="BA1210" s="395">
        <v>1</v>
      </c>
      <c r="BB1210" s="396" t="s">
        <v>861</v>
      </c>
      <c r="BC1210" t="str">
        <f t="shared" si="141"/>
        <v>RJN</v>
      </c>
      <c r="BD1210" t="str">
        <f t="shared" si="142"/>
        <v>NAoMe_initial_ch_score_2cap</v>
      </c>
      <c r="BE1210" s="397" t="s">
        <v>862</v>
      </c>
      <c r="BF1210" t="str">
        <f t="shared" si="143"/>
        <v>1</v>
      </c>
      <c r="BG1210">
        <f t="shared" si="144"/>
        <v>6</v>
      </c>
      <c r="BH1210" s="398">
        <f t="shared" si="145"/>
        <v>0.15789000689983371</v>
      </c>
      <c r="BO1210" s="33"/>
    </row>
    <row r="1211" spans="1:67">
      <c r="A1211" s="316" t="s">
        <v>27</v>
      </c>
      <c r="B1211" t="s">
        <v>380</v>
      </c>
      <c r="C1211" t="s">
        <v>910</v>
      </c>
      <c r="D1211" t="s">
        <v>314</v>
      </c>
      <c r="E1211" s="316" t="s">
        <v>67</v>
      </c>
      <c r="F1211" s="316" t="s">
        <v>68</v>
      </c>
      <c r="G1211" s="316" t="s">
        <v>429</v>
      </c>
      <c r="H1211" s="316" t="s">
        <v>323</v>
      </c>
      <c r="I1211" s="316" t="s">
        <v>341</v>
      </c>
      <c r="J1211" s="316" t="s">
        <v>301</v>
      </c>
      <c r="K1211" s="36">
        <v>6</v>
      </c>
      <c r="L1211" s="317">
        <v>0.15789000689983371</v>
      </c>
      <c r="M1211" s="317">
        <v>0.1666699945926666</v>
      </c>
      <c r="N1211" s="36">
        <v>56</v>
      </c>
      <c r="O1211" s="317">
        <v>0.14213000237941739</v>
      </c>
      <c r="P1211" s="317">
        <v>0.15175999701023099</v>
      </c>
      <c r="Q1211" s="36">
        <v>1326</v>
      </c>
      <c r="R1211" s="317">
        <v>0.132970005273819</v>
      </c>
      <c r="S1211" s="317">
        <v>0.13657000660896301</v>
      </c>
      <c r="T1211" t="s">
        <v>380</v>
      </c>
      <c r="BA1211" s="395">
        <v>1</v>
      </c>
      <c r="BB1211" s="396" t="s">
        <v>861</v>
      </c>
      <c r="BC1211" t="str">
        <f t="shared" si="141"/>
        <v>RJN</v>
      </c>
      <c r="BD1211" t="str">
        <f t="shared" si="142"/>
        <v>NAoMe_initial_ch_score_2cap</v>
      </c>
      <c r="BE1211" s="397" t="s">
        <v>862</v>
      </c>
      <c r="BF1211" t="str">
        <f t="shared" si="143"/>
        <v>2+</v>
      </c>
      <c r="BG1211">
        <f t="shared" si="144"/>
        <v>6</v>
      </c>
      <c r="BH1211" s="398">
        <f t="shared" si="145"/>
        <v>0.15789000689983371</v>
      </c>
      <c r="BO1211" s="33"/>
    </row>
    <row r="1212" spans="1:67">
      <c r="A1212" s="316" t="s">
        <v>27</v>
      </c>
      <c r="B1212" t="s">
        <v>380</v>
      </c>
      <c r="C1212" t="s">
        <v>910</v>
      </c>
      <c r="D1212" t="s">
        <v>314</v>
      </c>
      <c r="E1212" s="316" t="s">
        <v>67</v>
      </c>
      <c r="F1212" s="316" t="s">
        <v>68</v>
      </c>
      <c r="G1212" s="316" t="s">
        <v>429</v>
      </c>
      <c r="H1212" s="316" t="s">
        <v>323</v>
      </c>
      <c r="I1212" s="316" t="s">
        <v>341</v>
      </c>
      <c r="J1212" s="316" t="s">
        <v>260</v>
      </c>
      <c r="K1212" s="36">
        <v>2</v>
      </c>
      <c r="L1212" s="317">
        <v>5.2629999816417687E-2</v>
      </c>
      <c r="M1212" s="317"/>
      <c r="N1212" s="36">
        <v>25</v>
      </c>
      <c r="O1212" s="317">
        <v>6.3450001180171967E-2</v>
      </c>
      <c r="P1212" s="317"/>
      <c r="Q1212" s="36">
        <v>263</v>
      </c>
      <c r="R1212" s="317">
        <v>2.6370000094175339E-2</v>
      </c>
      <c r="S1212" s="317"/>
      <c r="T1212" t="s">
        <v>380</v>
      </c>
      <c r="BA1212" s="395">
        <v>1</v>
      </c>
      <c r="BB1212" s="396" t="s">
        <v>861</v>
      </c>
      <c r="BC1212" t="str">
        <f t="shared" si="141"/>
        <v>RJN</v>
      </c>
      <c r="BD1212" t="str">
        <f t="shared" si="142"/>
        <v>NAoMe_initial_ch_score_2cap</v>
      </c>
      <c r="BE1212" s="397" t="s">
        <v>862</v>
      </c>
      <c r="BF1212" t="str">
        <f t="shared" si="143"/>
        <v>Unknown</v>
      </c>
      <c r="BG1212">
        <f t="shared" si="144"/>
        <v>2</v>
      </c>
      <c r="BH1212" s="398">
        <f t="shared" si="145"/>
        <v>5.2629999816417687E-2</v>
      </c>
      <c r="BO1212" s="33"/>
    </row>
    <row r="1213" spans="1:67">
      <c r="A1213" s="316" t="s">
        <v>27</v>
      </c>
      <c r="B1213" t="s">
        <v>380</v>
      </c>
      <c r="C1213" t="s">
        <v>910</v>
      </c>
      <c r="D1213" t="s">
        <v>314</v>
      </c>
      <c r="E1213" s="316" t="s">
        <v>67</v>
      </c>
      <c r="F1213" s="316" t="s">
        <v>68</v>
      </c>
      <c r="G1213" s="316" t="s">
        <v>429</v>
      </c>
      <c r="H1213" s="316" t="s">
        <v>323</v>
      </c>
      <c r="I1213" s="316" t="s">
        <v>309</v>
      </c>
      <c r="J1213" s="316" t="s">
        <v>289</v>
      </c>
      <c r="K1213" s="36">
        <v>13</v>
      </c>
      <c r="L1213" s="317">
        <v>0.34211000800132751</v>
      </c>
      <c r="M1213" s="317"/>
      <c r="N1213" s="36">
        <v>138</v>
      </c>
      <c r="O1213" s="317">
        <v>0.3502500057220459</v>
      </c>
      <c r="P1213" s="317"/>
      <c r="Q1213" s="36">
        <v>3283</v>
      </c>
      <c r="R1213" s="317">
        <v>0.3292199969291687</v>
      </c>
      <c r="S1213" s="317"/>
      <c r="T1213" t="s">
        <v>380</v>
      </c>
      <c r="BA1213" s="395">
        <v>1</v>
      </c>
      <c r="BB1213" s="396" t="s">
        <v>861</v>
      </c>
      <c r="BC1213" t="str">
        <f t="shared" si="141"/>
        <v>RJN</v>
      </c>
      <c r="BD1213" t="str">
        <f t="shared" si="142"/>
        <v>NAoMe_initial_diagnosis_year</v>
      </c>
      <c r="BE1213" s="397" t="s">
        <v>862</v>
      </c>
      <c r="BF1213" t="str">
        <f t="shared" si="143"/>
        <v>2021</v>
      </c>
      <c r="BG1213">
        <f t="shared" si="144"/>
        <v>13</v>
      </c>
      <c r="BH1213" s="398">
        <f t="shared" si="145"/>
        <v>0.34211000800132751</v>
      </c>
      <c r="BO1213" s="33"/>
    </row>
    <row r="1214" spans="1:67">
      <c r="A1214" s="316" t="s">
        <v>27</v>
      </c>
      <c r="B1214" t="s">
        <v>380</v>
      </c>
      <c r="C1214" t="s">
        <v>910</v>
      </c>
      <c r="D1214" t="s">
        <v>314</v>
      </c>
      <c r="E1214" s="316" t="s">
        <v>67</v>
      </c>
      <c r="F1214" s="316" t="s">
        <v>68</v>
      </c>
      <c r="G1214" s="316" t="s">
        <v>429</v>
      </c>
      <c r="H1214" s="316" t="s">
        <v>323</v>
      </c>
      <c r="I1214" s="316" t="s">
        <v>309</v>
      </c>
      <c r="J1214" s="316" t="s">
        <v>816</v>
      </c>
      <c r="K1214" s="36">
        <v>9</v>
      </c>
      <c r="L1214" s="317">
        <v>0.23683999478816989</v>
      </c>
      <c r="M1214" s="317"/>
      <c r="N1214" s="36">
        <v>114</v>
      </c>
      <c r="O1214" s="317">
        <v>0.28933998942375178</v>
      </c>
      <c r="P1214" s="317"/>
      <c r="Q1214" s="36">
        <v>3315</v>
      </c>
      <c r="R1214" s="317">
        <v>0.33243000507354742</v>
      </c>
      <c r="S1214" s="317"/>
      <c r="T1214" t="s">
        <v>380</v>
      </c>
      <c r="BA1214" s="395">
        <v>1</v>
      </c>
      <c r="BB1214" s="396" t="s">
        <v>861</v>
      </c>
      <c r="BC1214" t="str">
        <f t="shared" si="141"/>
        <v>RJN</v>
      </c>
      <c r="BD1214" t="str">
        <f t="shared" si="142"/>
        <v>NAoMe_initial_diagnosis_year</v>
      </c>
      <c r="BE1214" s="397" t="s">
        <v>862</v>
      </c>
      <c r="BF1214" t="str">
        <f t="shared" si="143"/>
        <v>2022</v>
      </c>
      <c r="BG1214">
        <f t="shared" si="144"/>
        <v>9</v>
      </c>
      <c r="BH1214" s="398">
        <f t="shared" si="145"/>
        <v>0.23683999478816989</v>
      </c>
      <c r="BO1214" s="33"/>
    </row>
    <row r="1215" spans="1:67">
      <c r="A1215" s="316" t="s">
        <v>27</v>
      </c>
      <c r="B1215" t="s">
        <v>380</v>
      </c>
      <c r="C1215" t="s">
        <v>910</v>
      </c>
      <c r="D1215" t="s">
        <v>314</v>
      </c>
      <c r="E1215" s="316" t="s">
        <v>67</v>
      </c>
      <c r="F1215" s="318" t="s">
        <v>68</v>
      </c>
      <c r="G1215" s="318" t="s">
        <v>429</v>
      </c>
      <c r="H1215" s="318" t="s">
        <v>323</v>
      </c>
      <c r="I1215" s="316" t="s">
        <v>309</v>
      </c>
      <c r="J1215" s="316" t="s">
        <v>946</v>
      </c>
      <c r="K1215" s="36">
        <v>16</v>
      </c>
      <c r="L1215" s="317">
        <v>0.42105001211166382</v>
      </c>
      <c r="M1215" s="317"/>
      <c r="N1215" s="36">
        <v>142</v>
      </c>
      <c r="O1215" s="317">
        <v>0.36041000485420233</v>
      </c>
      <c r="P1215" s="317"/>
      <c r="Q1215" s="36">
        <v>3374</v>
      </c>
      <c r="R1215" s="317">
        <v>0.33834999799728388</v>
      </c>
      <c r="S1215" s="317"/>
      <c r="T1215" t="s">
        <v>380</v>
      </c>
      <c r="BA1215" s="395">
        <v>1</v>
      </c>
      <c r="BB1215" s="396" t="s">
        <v>861</v>
      </c>
      <c r="BC1215" t="str">
        <f t="shared" si="141"/>
        <v>RJN</v>
      </c>
      <c r="BD1215" t="str">
        <f t="shared" si="142"/>
        <v>NAoMe_initial_diagnosis_year</v>
      </c>
      <c r="BE1215" s="397" t="s">
        <v>862</v>
      </c>
      <c r="BF1215" t="str">
        <f t="shared" si="143"/>
        <v>2023</v>
      </c>
      <c r="BG1215">
        <f t="shared" si="144"/>
        <v>16</v>
      </c>
      <c r="BH1215" s="398">
        <f t="shared" si="145"/>
        <v>0.42105001211166382</v>
      </c>
      <c r="BO1215" s="33"/>
    </row>
    <row r="1216" spans="1:67">
      <c r="A1216" s="316" t="s">
        <v>27</v>
      </c>
      <c r="B1216" t="s">
        <v>380</v>
      </c>
      <c r="C1216" t="s">
        <v>910</v>
      </c>
      <c r="D1216" t="s">
        <v>314</v>
      </c>
      <c r="E1216" s="316" t="s">
        <v>67</v>
      </c>
      <c r="F1216" s="316" t="s">
        <v>68</v>
      </c>
      <c r="G1216" s="316" t="s">
        <v>429</v>
      </c>
      <c r="H1216" s="316" t="s">
        <v>323</v>
      </c>
      <c r="I1216" s="316" t="s">
        <v>331</v>
      </c>
      <c r="J1216" s="316" t="s">
        <v>332</v>
      </c>
      <c r="K1216" s="36">
        <v>2</v>
      </c>
      <c r="L1216" s="317">
        <v>5.2629999816417687E-2</v>
      </c>
      <c r="M1216" s="317">
        <v>5.8820001780986793E-2</v>
      </c>
      <c r="N1216" s="36">
        <v>9</v>
      </c>
      <c r="O1216" s="317">
        <v>2.284000068902969E-2</v>
      </c>
      <c r="P1216" s="317">
        <v>2.6240000501275059E-2</v>
      </c>
      <c r="Q1216" s="36">
        <v>434</v>
      </c>
      <c r="R1216" s="317">
        <v>4.3519999831914902E-2</v>
      </c>
      <c r="S1216" s="317">
        <v>5.2159998565912247E-2</v>
      </c>
      <c r="T1216" t="s">
        <v>380</v>
      </c>
      <c r="BA1216" s="395">
        <v>1</v>
      </c>
      <c r="BB1216" s="396" t="s">
        <v>861</v>
      </c>
      <c r="BC1216" t="str">
        <f t="shared" si="141"/>
        <v>RJN</v>
      </c>
      <c r="BD1216" t="str">
        <f t="shared" si="142"/>
        <v>NAoMe_initial_disease_group</v>
      </c>
      <c r="BE1216" s="397" t="s">
        <v>862</v>
      </c>
      <c r="BF1216" t="str">
        <f t="shared" si="143"/>
        <v>Advanced M0</v>
      </c>
      <c r="BG1216">
        <f t="shared" si="144"/>
        <v>2</v>
      </c>
      <c r="BH1216" s="398">
        <f t="shared" si="145"/>
        <v>5.2629999816417687E-2</v>
      </c>
      <c r="BO1216" s="33"/>
    </row>
    <row r="1217" spans="1:67">
      <c r="A1217" s="316" t="s">
        <v>27</v>
      </c>
      <c r="B1217" t="s">
        <v>380</v>
      </c>
      <c r="C1217" t="s">
        <v>910</v>
      </c>
      <c r="D1217" t="s">
        <v>314</v>
      </c>
      <c r="E1217" s="316" t="s">
        <v>67</v>
      </c>
      <c r="F1217" s="316" t="s">
        <v>68</v>
      </c>
      <c r="G1217" s="316" t="s">
        <v>429</v>
      </c>
      <c r="H1217" s="316" t="s">
        <v>323</v>
      </c>
      <c r="I1217" s="316" t="s">
        <v>331</v>
      </c>
      <c r="J1217" s="316" t="s">
        <v>333</v>
      </c>
      <c r="K1217" s="36">
        <v>26</v>
      </c>
      <c r="L1217" s="317">
        <v>0.68421000242233276</v>
      </c>
      <c r="M1217" s="317">
        <v>0.76471000909805298</v>
      </c>
      <c r="N1217" s="36">
        <v>275</v>
      </c>
      <c r="O1217" s="317">
        <v>0.69796997308731079</v>
      </c>
      <c r="P1217" s="317">
        <v>0.80175000429153442</v>
      </c>
      <c r="Q1217" s="36">
        <v>6159</v>
      </c>
      <c r="R1217" s="317">
        <v>0.6176300048828125</v>
      </c>
      <c r="S1217" s="317">
        <v>0.74026000499725342</v>
      </c>
      <c r="T1217" t="s">
        <v>380</v>
      </c>
      <c r="BA1217" s="395">
        <v>1</v>
      </c>
      <c r="BB1217" s="396" t="s">
        <v>861</v>
      </c>
      <c r="BC1217" t="str">
        <f t="shared" si="141"/>
        <v>RJN</v>
      </c>
      <c r="BD1217" t="str">
        <f t="shared" si="142"/>
        <v>NAoMe_initial_disease_group</v>
      </c>
      <c r="BE1217" s="397" t="s">
        <v>862</v>
      </c>
      <c r="BF1217" t="str">
        <f t="shared" si="143"/>
        <v>Advanced M1</v>
      </c>
      <c r="BG1217">
        <f t="shared" si="144"/>
        <v>26</v>
      </c>
      <c r="BH1217" s="398">
        <f t="shared" si="145"/>
        <v>0.68421000242233276</v>
      </c>
      <c r="BO1217" s="33"/>
    </row>
    <row r="1218" spans="1:67">
      <c r="A1218" s="316" t="s">
        <v>27</v>
      </c>
      <c r="B1218" t="s">
        <v>380</v>
      </c>
      <c r="C1218" t="s">
        <v>910</v>
      </c>
      <c r="D1218" t="s">
        <v>314</v>
      </c>
      <c r="E1218" s="316" t="s">
        <v>67</v>
      </c>
      <c r="F1218" s="316" t="s">
        <v>68</v>
      </c>
      <c r="G1218" s="316" t="s">
        <v>429</v>
      </c>
      <c r="H1218" s="316" t="s">
        <v>323</v>
      </c>
      <c r="I1218" s="316" t="s">
        <v>331</v>
      </c>
      <c r="J1218" s="316" t="s">
        <v>334</v>
      </c>
      <c r="K1218" s="36">
        <v>0</v>
      </c>
      <c r="L1218" s="317">
        <v>0</v>
      </c>
      <c r="M1218" s="317">
        <v>0</v>
      </c>
      <c r="N1218" s="36">
        <v>2</v>
      </c>
      <c r="O1218" s="317">
        <v>5.0800000317394733E-3</v>
      </c>
      <c r="P1218" s="317">
        <v>5.8300001546740532E-3</v>
      </c>
      <c r="Q1218" s="36">
        <v>64</v>
      </c>
      <c r="R1218" s="317">
        <v>6.4199999906122676E-3</v>
      </c>
      <c r="S1218" s="317">
        <v>7.689999882131815E-3</v>
      </c>
      <c r="T1218" t="s">
        <v>380</v>
      </c>
      <c r="BA1218" s="395">
        <v>1</v>
      </c>
      <c r="BB1218" s="396" t="s">
        <v>861</v>
      </c>
      <c r="BC1218" t="str">
        <f t="shared" si="141"/>
        <v>RJN</v>
      </c>
      <c r="BD1218" t="str">
        <f t="shared" si="142"/>
        <v>NAoMe_initial_disease_group</v>
      </c>
      <c r="BE1218" s="397" t="s">
        <v>862</v>
      </c>
      <c r="BF1218" t="str">
        <f t="shared" si="143"/>
        <v>DCIS</v>
      </c>
      <c r="BG1218">
        <f t="shared" si="144"/>
        <v>0</v>
      </c>
      <c r="BH1218" s="398">
        <f t="shared" si="145"/>
        <v>0</v>
      </c>
      <c r="BO1218" s="33"/>
    </row>
    <row r="1219" spans="1:67">
      <c r="A1219" s="316" t="s">
        <v>27</v>
      </c>
      <c r="B1219" t="s">
        <v>380</v>
      </c>
      <c r="C1219" t="s">
        <v>910</v>
      </c>
      <c r="D1219" t="s">
        <v>314</v>
      </c>
      <c r="E1219" s="316" t="s">
        <v>67</v>
      </c>
      <c r="F1219" s="316" t="s">
        <v>68</v>
      </c>
      <c r="G1219" s="316" t="s">
        <v>429</v>
      </c>
      <c r="H1219" s="316" t="s">
        <v>323</v>
      </c>
      <c r="I1219" s="316" t="s">
        <v>331</v>
      </c>
      <c r="J1219" s="316" t="s">
        <v>335</v>
      </c>
      <c r="K1219" s="36">
        <v>6</v>
      </c>
      <c r="L1219" s="317">
        <v>0.15789000689983371</v>
      </c>
      <c r="M1219" s="317">
        <v>0.1764699965715408</v>
      </c>
      <c r="N1219" s="36">
        <v>57</v>
      </c>
      <c r="O1219" s="317">
        <v>0.14466999471187589</v>
      </c>
      <c r="P1219" s="317">
        <v>0.16617999970912931</v>
      </c>
      <c r="Q1219" s="36">
        <v>1663</v>
      </c>
      <c r="R1219" s="317">
        <v>0.16676999628543851</v>
      </c>
      <c r="S1219" s="317">
        <v>0.19988000392913821</v>
      </c>
      <c r="T1219" t="s">
        <v>380</v>
      </c>
      <c r="BA1219" s="395">
        <v>1</v>
      </c>
      <c r="BB1219" s="396" t="s">
        <v>861</v>
      </c>
      <c r="BC1219" t="str">
        <f t="shared" ref="BC1219:BC1282" si="146">E1219</f>
        <v>RJN</v>
      </c>
      <c r="BD1219" t="str">
        <f t="shared" ref="BD1219:BD1282" si="147">(LEFT(A1219, LEN(A1219)-7))&amp;"_"&amp;I1219</f>
        <v>NAoMe_initial_disease_group</v>
      </c>
      <c r="BE1219" s="397" t="s">
        <v>862</v>
      </c>
      <c r="BF1219" t="str">
        <f t="shared" ref="BF1219:BF1282" si="148">J1219</f>
        <v>Early invasive</v>
      </c>
      <c r="BG1219">
        <f t="shared" ref="BG1219:BG1282" si="149">K1219</f>
        <v>6</v>
      </c>
      <c r="BH1219" s="398">
        <f t="shared" ref="BH1219:BH1282" si="150">L1219</f>
        <v>0.15789000689983371</v>
      </c>
      <c r="BO1219" s="33"/>
    </row>
    <row r="1220" spans="1:67">
      <c r="A1220" s="316" t="s">
        <v>27</v>
      </c>
      <c r="B1220" t="s">
        <v>380</v>
      </c>
      <c r="C1220" t="s">
        <v>910</v>
      </c>
      <c r="D1220" t="s">
        <v>314</v>
      </c>
      <c r="E1220" s="316" t="s">
        <v>67</v>
      </c>
      <c r="F1220" s="316" t="s">
        <v>68</v>
      </c>
      <c r="G1220" s="316" t="s">
        <v>429</v>
      </c>
      <c r="H1220" s="316" t="s">
        <v>323</v>
      </c>
      <c r="I1220" s="316" t="s">
        <v>331</v>
      </c>
      <c r="J1220" s="316" t="s">
        <v>337</v>
      </c>
      <c r="K1220" s="36">
        <v>4</v>
      </c>
      <c r="L1220" s="317">
        <v>0.1052599996328354</v>
      </c>
      <c r="M1220" s="317"/>
      <c r="N1220" s="36">
        <v>51</v>
      </c>
      <c r="O1220" s="317">
        <v>0.1294399946928024</v>
      </c>
      <c r="P1220" s="317"/>
      <c r="Q1220" s="36">
        <v>1652</v>
      </c>
      <c r="R1220" s="317">
        <v>0.1656599938869476</v>
      </c>
      <c r="S1220" s="317"/>
      <c r="T1220" t="s">
        <v>380</v>
      </c>
      <c r="BA1220" s="395">
        <v>1</v>
      </c>
      <c r="BB1220" s="396" t="s">
        <v>861</v>
      </c>
      <c r="BC1220" t="str">
        <f t="shared" si="146"/>
        <v>RJN</v>
      </c>
      <c r="BD1220" t="str">
        <f t="shared" si="147"/>
        <v>NAoMe_initial_disease_group</v>
      </c>
      <c r="BE1220" s="397" t="s">
        <v>862</v>
      </c>
      <c r="BF1220" t="str">
        <f t="shared" si="148"/>
        <v>Unknown stage</v>
      </c>
      <c r="BG1220">
        <f t="shared" si="149"/>
        <v>4</v>
      </c>
      <c r="BH1220" s="398">
        <f t="shared" si="150"/>
        <v>0.1052599996328354</v>
      </c>
      <c r="BO1220" s="33"/>
    </row>
    <row r="1221" spans="1:67">
      <c r="A1221" s="316" t="s">
        <v>27</v>
      </c>
      <c r="B1221" t="s">
        <v>380</v>
      </c>
      <c r="C1221" t="s">
        <v>910</v>
      </c>
      <c r="D1221" t="s">
        <v>314</v>
      </c>
      <c r="E1221" s="316" t="s">
        <v>67</v>
      </c>
      <c r="F1221" s="316" t="s">
        <v>68</v>
      </c>
      <c r="G1221" s="316" t="s">
        <v>429</v>
      </c>
      <c r="H1221" s="316" t="s">
        <v>323</v>
      </c>
      <c r="I1221" s="316" t="s">
        <v>656</v>
      </c>
      <c r="J1221" s="316" t="s">
        <v>286</v>
      </c>
      <c r="K1221" s="36">
        <v>2</v>
      </c>
      <c r="L1221" s="317">
        <v>5.2629999816417687E-2</v>
      </c>
      <c r="M1221" s="317">
        <v>5.404999852180481E-2</v>
      </c>
      <c r="N1221" s="36">
        <v>2</v>
      </c>
      <c r="O1221" s="317">
        <v>5.0800000317394733E-3</v>
      </c>
      <c r="P1221" s="317">
        <v>5.2100000903010368E-3</v>
      </c>
      <c r="Q1221" s="36">
        <v>492</v>
      </c>
      <c r="R1221" s="317">
        <v>4.9339998513460159E-2</v>
      </c>
      <c r="S1221" s="317">
        <v>5.1920000463724143E-2</v>
      </c>
      <c r="T1221" t="s">
        <v>380</v>
      </c>
      <c r="BA1221" s="395">
        <v>1</v>
      </c>
      <c r="BB1221" s="396" t="s">
        <v>861</v>
      </c>
      <c r="BC1221" t="str">
        <f t="shared" si="146"/>
        <v>RJN</v>
      </c>
      <c r="BD1221" t="str">
        <f t="shared" si="147"/>
        <v>NAoMe_initial_ethnicity_grp</v>
      </c>
      <c r="BE1221" s="397" t="s">
        <v>862</v>
      </c>
      <c r="BF1221" t="str">
        <f t="shared" si="148"/>
        <v>Asian or Asian British</v>
      </c>
      <c r="BG1221">
        <f t="shared" si="149"/>
        <v>2</v>
      </c>
      <c r="BH1221" s="398">
        <f t="shared" si="150"/>
        <v>5.2629999816417687E-2</v>
      </c>
      <c r="BO1221" s="33"/>
    </row>
    <row r="1222" spans="1:67">
      <c r="A1222" s="316" t="s">
        <v>27</v>
      </c>
      <c r="B1222" t="s">
        <v>380</v>
      </c>
      <c r="C1222" t="s">
        <v>910</v>
      </c>
      <c r="D1222" t="s">
        <v>314</v>
      </c>
      <c r="E1222" s="316" t="s">
        <v>67</v>
      </c>
      <c r="F1222" s="316" t="s">
        <v>68</v>
      </c>
      <c r="G1222" s="316" t="s">
        <v>429</v>
      </c>
      <c r="H1222" s="316" t="s">
        <v>323</v>
      </c>
      <c r="I1222" s="316" t="s">
        <v>656</v>
      </c>
      <c r="J1222" s="316" t="s">
        <v>287</v>
      </c>
      <c r="K1222" s="36">
        <v>6</v>
      </c>
      <c r="L1222" s="317">
        <v>0.15789000689983371</v>
      </c>
      <c r="M1222" s="317">
        <v>0.1621599942445755</v>
      </c>
      <c r="N1222" s="36">
        <v>11</v>
      </c>
      <c r="O1222" s="317">
        <v>2.792000025510788E-2</v>
      </c>
      <c r="P1222" s="317">
        <v>2.8650000691413879E-2</v>
      </c>
      <c r="Q1222" s="36">
        <v>403</v>
      </c>
      <c r="R1222" s="317">
        <v>4.0410000830888748E-2</v>
      </c>
      <c r="S1222" s="317">
        <v>4.2520001530647278E-2</v>
      </c>
      <c r="T1222" t="s">
        <v>380</v>
      </c>
      <c r="BA1222" s="395">
        <v>1</v>
      </c>
      <c r="BB1222" s="396" t="s">
        <v>861</v>
      </c>
      <c r="BC1222" t="str">
        <f t="shared" si="146"/>
        <v>RJN</v>
      </c>
      <c r="BD1222" t="str">
        <f t="shared" si="147"/>
        <v>NAoMe_initial_ethnicity_grp</v>
      </c>
      <c r="BE1222" s="397" t="s">
        <v>862</v>
      </c>
      <c r="BF1222" t="str">
        <f t="shared" si="148"/>
        <v>Black or Black British</v>
      </c>
      <c r="BG1222">
        <f t="shared" si="149"/>
        <v>6</v>
      </c>
      <c r="BH1222" s="398">
        <f t="shared" si="150"/>
        <v>0.15789000689983371</v>
      </c>
      <c r="BO1222" s="33"/>
    </row>
    <row r="1223" spans="1:67">
      <c r="A1223" s="316" t="s">
        <v>27</v>
      </c>
      <c r="B1223" t="s">
        <v>380</v>
      </c>
      <c r="C1223" t="s">
        <v>910</v>
      </c>
      <c r="D1223" t="s">
        <v>314</v>
      </c>
      <c r="E1223" s="316" t="s">
        <v>67</v>
      </c>
      <c r="F1223" s="316" t="s">
        <v>68</v>
      </c>
      <c r="G1223" s="316" t="s">
        <v>429</v>
      </c>
      <c r="H1223" s="316" t="s">
        <v>323</v>
      </c>
      <c r="I1223" s="316" t="s">
        <v>656</v>
      </c>
      <c r="J1223" s="316" t="s">
        <v>259</v>
      </c>
      <c r="K1223" s="36">
        <v>0</v>
      </c>
      <c r="L1223" s="317">
        <v>0</v>
      </c>
      <c r="M1223" s="317">
        <v>0</v>
      </c>
      <c r="N1223" s="36">
        <v>5</v>
      </c>
      <c r="O1223" s="317">
        <v>1.269000023603439E-2</v>
      </c>
      <c r="P1223" s="317">
        <v>1.3020000420510771E-2</v>
      </c>
      <c r="Q1223" s="36">
        <v>98</v>
      </c>
      <c r="R1223" s="317">
        <v>9.8299998790025711E-3</v>
      </c>
      <c r="S1223" s="317">
        <v>1.0339999571442601E-2</v>
      </c>
      <c r="T1223" t="s">
        <v>380</v>
      </c>
      <c r="BA1223" s="395">
        <v>1</v>
      </c>
      <c r="BB1223" s="396" t="s">
        <v>861</v>
      </c>
      <c r="BC1223" t="str">
        <f t="shared" si="146"/>
        <v>RJN</v>
      </c>
      <c r="BD1223" t="str">
        <f t="shared" si="147"/>
        <v>NAoMe_initial_ethnicity_grp</v>
      </c>
      <c r="BE1223" s="397" t="s">
        <v>862</v>
      </c>
      <c r="BF1223" t="str">
        <f t="shared" si="148"/>
        <v>Mixed</v>
      </c>
      <c r="BG1223">
        <f t="shared" si="149"/>
        <v>0</v>
      </c>
      <c r="BH1223" s="398">
        <f t="shared" si="150"/>
        <v>0</v>
      </c>
      <c r="BO1223" s="33"/>
    </row>
    <row r="1224" spans="1:67">
      <c r="A1224" s="316" t="s">
        <v>27</v>
      </c>
      <c r="B1224" t="s">
        <v>380</v>
      </c>
      <c r="C1224" t="s">
        <v>910</v>
      </c>
      <c r="D1224" t="s">
        <v>314</v>
      </c>
      <c r="E1224" s="316" t="s">
        <v>67</v>
      </c>
      <c r="F1224" s="316" t="s">
        <v>68</v>
      </c>
      <c r="G1224" s="316" t="s">
        <v>429</v>
      </c>
      <c r="H1224" s="316" t="s">
        <v>323</v>
      </c>
      <c r="I1224" s="316" t="s">
        <v>656</v>
      </c>
      <c r="J1224" s="316" t="s">
        <v>288</v>
      </c>
      <c r="K1224" s="36">
        <v>2</v>
      </c>
      <c r="L1224" s="317">
        <v>5.2629999816417687E-2</v>
      </c>
      <c r="M1224" s="317">
        <v>5.404999852180481E-2</v>
      </c>
      <c r="N1224" s="36">
        <v>2</v>
      </c>
      <c r="O1224" s="317">
        <v>5.0800000317394733E-3</v>
      </c>
      <c r="P1224" s="317">
        <v>5.2100000903010368E-3</v>
      </c>
      <c r="Q1224" s="36">
        <v>246</v>
      </c>
      <c r="R1224" s="317">
        <v>2.466999925673008E-2</v>
      </c>
      <c r="S1224" s="317">
        <v>2.5960000231862072E-2</v>
      </c>
      <c r="T1224" t="s">
        <v>380</v>
      </c>
      <c r="BA1224" s="395">
        <v>1</v>
      </c>
      <c r="BB1224" s="396" t="s">
        <v>861</v>
      </c>
      <c r="BC1224" t="str">
        <f t="shared" si="146"/>
        <v>RJN</v>
      </c>
      <c r="BD1224" t="str">
        <f t="shared" si="147"/>
        <v>NAoMe_initial_ethnicity_grp</v>
      </c>
      <c r="BE1224" s="397" t="s">
        <v>862</v>
      </c>
      <c r="BF1224" t="str">
        <f t="shared" si="148"/>
        <v>Other Ethnic Group</v>
      </c>
      <c r="BG1224">
        <f t="shared" si="149"/>
        <v>2</v>
      </c>
      <c r="BH1224" s="398">
        <f t="shared" si="150"/>
        <v>5.2629999816417687E-2</v>
      </c>
      <c r="BO1224" s="33"/>
    </row>
    <row r="1225" spans="1:67">
      <c r="A1225" s="316" t="s">
        <v>27</v>
      </c>
      <c r="B1225" t="s">
        <v>380</v>
      </c>
      <c r="C1225" t="s">
        <v>910</v>
      </c>
      <c r="D1225" t="s">
        <v>314</v>
      </c>
      <c r="E1225" s="316" t="s">
        <v>67</v>
      </c>
      <c r="F1225" s="318" t="s">
        <v>68</v>
      </c>
      <c r="G1225" s="318" t="s">
        <v>429</v>
      </c>
      <c r="H1225" s="318" t="s">
        <v>323</v>
      </c>
      <c r="I1225" s="316" t="s">
        <v>656</v>
      </c>
      <c r="J1225" s="316" t="s">
        <v>260</v>
      </c>
      <c r="K1225" s="36">
        <v>1</v>
      </c>
      <c r="L1225" s="317">
        <v>2.6319999247789379E-2</v>
      </c>
      <c r="M1225" s="317"/>
      <c r="N1225" s="36">
        <v>10</v>
      </c>
      <c r="O1225" s="317">
        <v>2.538000047206879E-2</v>
      </c>
      <c r="P1225" s="317"/>
      <c r="Q1225" s="36">
        <v>495</v>
      </c>
      <c r="R1225" s="317">
        <v>4.9639999866485603E-2</v>
      </c>
      <c r="S1225" s="317"/>
      <c r="T1225" t="s">
        <v>380</v>
      </c>
      <c r="BA1225" s="395">
        <v>1</v>
      </c>
      <c r="BB1225" s="396" t="s">
        <v>861</v>
      </c>
      <c r="BC1225" t="str">
        <f t="shared" si="146"/>
        <v>RJN</v>
      </c>
      <c r="BD1225" t="str">
        <f t="shared" si="147"/>
        <v>NAoMe_initial_ethnicity_grp</v>
      </c>
      <c r="BE1225" s="397" t="s">
        <v>862</v>
      </c>
      <c r="BF1225" t="str">
        <f t="shared" si="148"/>
        <v>Unknown</v>
      </c>
      <c r="BG1225">
        <f t="shared" si="149"/>
        <v>1</v>
      </c>
      <c r="BH1225" s="398">
        <f t="shared" si="150"/>
        <v>2.6319999247789379E-2</v>
      </c>
      <c r="BO1225" s="33"/>
    </row>
    <row r="1226" spans="1:67">
      <c r="A1226" s="316" t="s">
        <v>27</v>
      </c>
      <c r="B1226" t="s">
        <v>380</v>
      </c>
      <c r="C1226" t="s">
        <v>910</v>
      </c>
      <c r="D1226" t="s">
        <v>314</v>
      </c>
      <c r="E1226" s="316" t="s">
        <v>67</v>
      </c>
      <c r="F1226" s="316" t="s">
        <v>68</v>
      </c>
      <c r="G1226" s="316" t="s">
        <v>429</v>
      </c>
      <c r="H1226" s="316" t="s">
        <v>323</v>
      </c>
      <c r="I1226" s="316" t="s">
        <v>656</v>
      </c>
      <c r="J1226" s="316" t="s">
        <v>258</v>
      </c>
      <c r="K1226" s="36">
        <v>27</v>
      </c>
      <c r="L1226" s="317">
        <v>0.71052998304367065</v>
      </c>
      <c r="M1226" s="317">
        <v>0.72973001003265381</v>
      </c>
      <c r="N1226" s="36">
        <v>364</v>
      </c>
      <c r="O1226" s="317">
        <v>0.92386001348495483</v>
      </c>
      <c r="P1226" s="317">
        <v>0.94792002439498901</v>
      </c>
      <c r="Q1226" s="36">
        <v>8238</v>
      </c>
      <c r="R1226" s="317">
        <v>0.82611000537872314</v>
      </c>
      <c r="S1226" s="317">
        <v>0.86926001310348511</v>
      </c>
      <c r="T1226" t="s">
        <v>380</v>
      </c>
      <c r="BA1226" s="395">
        <v>1</v>
      </c>
      <c r="BB1226" s="396" t="s">
        <v>861</v>
      </c>
      <c r="BC1226" t="str">
        <f t="shared" si="146"/>
        <v>RJN</v>
      </c>
      <c r="BD1226" t="str">
        <f t="shared" si="147"/>
        <v>NAoMe_initial_ethnicity_grp</v>
      </c>
      <c r="BE1226" s="397" t="s">
        <v>862</v>
      </c>
      <c r="BF1226" t="str">
        <f t="shared" si="148"/>
        <v>White</v>
      </c>
      <c r="BG1226">
        <f t="shared" si="149"/>
        <v>27</v>
      </c>
      <c r="BH1226" s="398">
        <f t="shared" si="150"/>
        <v>0.71052998304367065</v>
      </c>
      <c r="BO1226" s="33"/>
    </row>
    <row r="1227" spans="1:67">
      <c r="A1227" s="316" t="s">
        <v>27</v>
      </c>
      <c r="B1227" t="s">
        <v>380</v>
      </c>
      <c r="C1227" t="s">
        <v>910</v>
      </c>
      <c r="D1227" t="s">
        <v>314</v>
      </c>
      <c r="E1227" s="316" t="s">
        <v>67</v>
      </c>
      <c r="F1227" s="316" t="s">
        <v>68</v>
      </c>
      <c r="G1227" s="316" t="s">
        <v>429</v>
      </c>
      <c r="H1227" s="316" t="s">
        <v>323</v>
      </c>
      <c r="I1227" s="316" t="s">
        <v>657</v>
      </c>
      <c r="J1227" s="316" t="s">
        <v>817</v>
      </c>
      <c r="K1227" s="36">
        <v>36</v>
      </c>
      <c r="L1227" s="317">
        <v>0.94736999273300171</v>
      </c>
      <c r="M1227" s="317"/>
      <c r="N1227" s="36">
        <v>379</v>
      </c>
      <c r="O1227" s="317">
        <v>0.96192997694015503</v>
      </c>
      <c r="P1227" s="317"/>
      <c r="Q1227" s="36">
        <v>9359</v>
      </c>
      <c r="R1227" s="317">
        <v>0.93853002786636353</v>
      </c>
      <c r="S1227" s="317"/>
      <c r="T1227" t="s">
        <v>380</v>
      </c>
      <c r="BA1227" s="395">
        <v>1</v>
      </c>
      <c r="BB1227" s="396" t="s">
        <v>861</v>
      </c>
      <c r="BC1227" t="str">
        <f t="shared" si="146"/>
        <v>RJN</v>
      </c>
      <c r="BD1227" t="str">
        <f t="shared" si="147"/>
        <v>NAoMe_initial_final_route</v>
      </c>
      <c r="BE1227" s="397" t="s">
        <v>862</v>
      </c>
      <c r="BF1227" t="str">
        <f t="shared" si="148"/>
        <v>Not screened</v>
      </c>
      <c r="BG1227">
        <f t="shared" si="149"/>
        <v>36</v>
      </c>
      <c r="BH1227" s="398">
        <f t="shared" si="150"/>
        <v>0.94736999273300171</v>
      </c>
      <c r="BO1227" s="33"/>
    </row>
    <row r="1228" spans="1:67">
      <c r="A1228" s="316" t="s">
        <v>27</v>
      </c>
      <c r="B1228" t="s">
        <v>380</v>
      </c>
      <c r="C1228" t="s">
        <v>910</v>
      </c>
      <c r="D1228" t="s">
        <v>314</v>
      </c>
      <c r="E1228" s="316" t="s">
        <v>67</v>
      </c>
      <c r="F1228" s="316" t="s">
        <v>68</v>
      </c>
      <c r="G1228" s="316" t="s">
        <v>429</v>
      </c>
      <c r="H1228" s="316" t="s">
        <v>323</v>
      </c>
      <c r="I1228" s="316" t="s">
        <v>657</v>
      </c>
      <c r="J1228" s="316" t="s">
        <v>352</v>
      </c>
      <c r="K1228" s="36">
        <v>2</v>
      </c>
      <c r="L1228" s="317">
        <v>5.2629999816417687E-2</v>
      </c>
      <c r="M1228" s="317"/>
      <c r="N1228" s="36">
        <v>15</v>
      </c>
      <c r="O1228" s="317">
        <v>3.807000070810318E-2</v>
      </c>
      <c r="P1228" s="317"/>
      <c r="Q1228" s="36">
        <v>613</v>
      </c>
      <c r="R1228" s="317">
        <v>6.1469998210668557E-2</v>
      </c>
      <c r="S1228" s="317"/>
      <c r="T1228" t="s">
        <v>380</v>
      </c>
      <c r="BA1228" s="395">
        <v>1</v>
      </c>
      <c r="BB1228" s="396" t="s">
        <v>861</v>
      </c>
      <c r="BC1228" t="str">
        <f t="shared" si="146"/>
        <v>RJN</v>
      </c>
      <c r="BD1228" t="str">
        <f t="shared" si="147"/>
        <v>NAoMe_initial_final_route</v>
      </c>
      <c r="BE1228" s="397" t="s">
        <v>862</v>
      </c>
      <c r="BF1228" t="str">
        <f t="shared" si="148"/>
        <v>Screening</v>
      </c>
      <c r="BG1228">
        <f t="shared" si="149"/>
        <v>2</v>
      </c>
      <c r="BH1228" s="398">
        <f t="shared" si="150"/>
        <v>5.2629999816417687E-2</v>
      </c>
      <c r="BO1228" s="33"/>
    </row>
    <row r="1229" spans="1:67">
      <c r="A1229" s="316" t="s">
        <v>27</v>
      </c>
      <c r="B1229" t="s">
        <v>380</v>
      </c>
      <c r="C1229" t="s">
        <v>910</v>
      </c>
      <c r="D1229" t="s">
        <v>314</v>
      </c>
      <c r="E1229" s="316" t="s">
        <v>67</v>
      </c>
      <c r="F1229" s="316" t="s">
        <v>68</v>
      </c>
      <c r="G1229" s="316" t="s">
        <v>429</v>
      </c>
      <c r="H1229" s="316" t="s">
        <v>323</v>
      </c>
      <c r="I1229" s="316" t="s">
        <v>303</v>
      </c>
      <c r="J1229" s="316" t="s">
        <v>308</v>
      </c>
      <c r="K1229" s="36">
        <v>4</v>
      </c>
      <c r="L1229" s="317">
        <v>0.1052599996328354</v>
      </c>
      <c r="M1229" s="317"/>
      <c r="N1229" s="36">
        <v>51</v>
      </c>
      <c r="O1229" s="317">
        <v>0.1294399946928024</v>
      </c>
      <c r="P1229" s="317"/>
      <c r="Q1229" s="36">
        <v>1652</v>
      </c>
      <c r="R1229" s="317">
        <v>0.1656599938869476</v>
      </c>
      <c r="S1229" s="317"/>
      <c r="T1229" t="s">
        <v>380</v>
      </c>
      <c r="BA1229" s="395">
        <v>1</v>
      </c>
      <c r="BB1229" s="396" t="s">
        <v>861</v>
      </c>
      <c r="BC1229" t="str">
        <f t="shared" si="146"/>
        <v>RJN</v>
      </c>
      <c r="BD1229" t="str">
        <f t="shared" si="147"/>
        <v>NAoMe_initial_final_stage_tum</v>
      </c>
      <c r="BE1229" s="397" t="s">
        <v>862</v>
      </c>
      <c r="BF1229" t="str">
        <f t="shared" si="148"/>
        <v>Not staged/Unstated</v>
      </c>
      <c r="BG1229">
        <f t="shared" si="149"/>
        <v>4</v>
      </c>
      <c r="BH1229" s="398">
        <f t="shared" si="150"/>
        <v>0.1052599996328354</v>
      </c>
      <c r="BO1229" s="33"/>
    </row>
    <row r="1230" spans="1:67">
      <c r="A1230" s="316" t="s">
        <v>27</v>
      </c>
      <c r="B1230" t="s">
        <v>380</v>
      </c>
      <c r="C1230" t="s">
        <v>910</v>
      </c>
      <c r="D1230" t="s">
        <v>314</v>
      </c>
      <c r="E1230" s="316" t="s">
        <v>67</v>
      </c>
      <c r="F1230" s="316" t="s">
        <v>68</v>
      </c>
      <c r="G1230" s="316" t="s">
        <v>429</v>
      </c>
      <c r="H1230" s="316" t="s">
        <v>323</v>
      </c>
      <c r="I1230" s="316" t="s">
        <v>303</v>
      </c>
      <c r="J1230" s="316" t="s">
        <v>304</v>
      </c>
      <c r="K1230" s="36">
        <v>0</v>
      </c>
      <c r="L1230" s="317">
        <v>0</v>
      </c>
      <c r="M1230" s="317">
        <v>0</v>
      </c>
      <c r="N1230" s="36">
        <v>2</v>
      </c>
      <c r="O1230" s="317">
        <v>5.0800000317394733E-3</v>
      </c>
      <c r="P1230" s="317">
        <v>5.8300001546740532E-3</v>
      </c>
      <c r="Q1230" s="36">
        <v>64</v>
      </c>
      <c r="R1230" s="317">
        <v>6.4199999906122676E-3</v>
      </c>
      <c r="S1230" s="317">
        <v>7.689999882131815E-3</v>
      </c>
      <c r="T1230" t="s">
        <v>380</v>
      </c>
      <c r="BA1230" s="395">
        <v>1</v>
      </c>
      <c r="BB1230" s="396" t="s">
        <v>861</v>
      </c>
      <c r="BC1230" t="str">
        <f t="shared" si="146"/>
        <v>RJN</v>
      </c>
      <c r="BD1230" t="str">
        <f t="shared" si="147"/>
        <v>NAoMe_initial_final_stage_tum</v>
      </c>
      <c r="BE1230" s="397" t="s">
        <v>862</v>
      </c>
      <c r="BF1230" t="str">
        <f t="shared" si="148"/>
        <v>Stage 0</v>
      </c>
      <c r="BG1230">
        <f t="shared" si="149"/>
        <v>0</v>
      </c>
      <c r="BH1230" s="398">
        <f t="shared" si="150"/>
        <v>0</v>
      </c>
      <c r="BO1230" s="33"/>
    </row>
    <row r="1231" spans="1:67">
      <c r="A1231" s="316" t="s">
        <v>27</v>
      </c>
      <c r="B1231" t="s">
        <v>380</v>
      </c>
      <c r="C1231" t="s">
        <v>910</v>
      </c>
      <c r="D1231" t="s">
        <v>314</v>
      </c>
      <c r="E1231" s="316" t="s">
        <v>67</v>
      </c>
      <c r="F1231" s="316" t="s">
        <v>68</v>
      </c>
      <c r="G1231" s="316" t="s">
        <v>429</v>
      </c>
      <c r="H1231" s="316" t="s">
        <v>323</v>
      </c>
      <c r="I1231" s="316" t="s">
        <v>303</v>
      </c>
      <c r="J1231" s="316" t="s">
        <v>305</v>
      </c>
      <c r="K1231" s="36">
        <v>2</v>
      </c>
      <c r="L1231" s="317">
        <v>5.2629999816417687E-2</v>
      </c>
      <c r="M1231" s="317">
        <v>5.8820001780986793E-2</v>
      </c>
      <c r="N1231" s="36">
        <v>20</v>
      </c>
      <c r="O1231" s="317">
        <v>5.0760000944137573E-2</v>
      </c>
      <c r="P1231" s="317">
        <v>5.8309998363256448E-2</v>
      </c>
      <c r="Q1231" s="36">
        <v>359</v>
      </c>
      <c r="R1231" s="317">
        <v>3.5999998450279243E-2</v>
      </c>
      <c r="S1231" s="317">
        <v>4.3150000274181373E-2</v>
      </c>
      <c r="T1231" t="s">
        <v>380</v>
      </c>
      <c r="BA1231" s="395">
        <v>1</v>
      </c>
      <c r="BB1231" s="396" t="s">
        <v>861</v>
      </c>
      <c r="BC1231" t="str">
        <f t="shared" si="146"/>
        <v>RJN</v>
      </c>
      <c r="BD1231" t="str">
        <f t="shared" si="147"/>
        <v>NAoMe_initial_final_stage_tum</v>
      </c>
      <c r="BE1231" s="397" t="s">
        <v>862</v>
      </c>
      <c r="BF1231" t="str">
        <f t="shared" si="148"/>
        <v>Stage 1</v>
      </c>
      <c r="BG1231">
        <f t="shared" si="149"/>
        <v>2</v>
      </c>
      <c r="BH1231" s="398">
        <f t="shared" si="150"/>
        <v>5.2629999816417687E-2</v>
      </c>
      <c r="BO1231" s="33"/>
    </row>
    <row r="1232" spans="1:67">
      <c r="A1232" s="316" t="s">
        <v>27</v>
      </c>
      <c r="B1232" t="s">
        <v>380</v>
      </c>
      <c r="C1232" t="s">
        <v>910</v>
      </c>
      <c r="D1232" t="s">
        <v>314</v>
      </c>
      <c r="E1232" s="316" t="s">
        <v>67</v>
      </c>
      <c r="F1232" s="316" t="s">
        <v>68</v>
      </c>
      <c r="G1232" s="316" t="s">
        <v>429</v>
      </c>
      <c r="H1232" s="316" t="s">
        <v>323</v>
      </c>
      <c r="I1232" s="316" t="s">
        <v>303</v>
      </c>
      <c r="J1232" s="316" t="s">
        <v>306</v>
      </c>
      <c r="K1232" s="36">
        <v>2</v>
      </c>
      <c r="L1232" s="317">
        <v>5.2629999816417687E-2</v>
      </c>
      <c r="M1232" s="317">
        <v>5.8820001780986793E-2</v>
      </c>
      <c r="N1232" s="36">
        <v>27</v>
      </c>
      <c r="O1232" s="317">
        <v>6.8530000746250153E-2</v>
      </c>
      <c r="P1232" s="317">
        <v>7.8720003366470337E-2</v>
      </c>
      <c r="Q1232" s="36">
        <v>996</v>
      </c>
      <c r="R1232" s="317">
        <v>9.9880002439022064E-2</v>
      </c>
      <c r="S1232" s="317">
        <v>0.11970999836921691</v>
      </c>
      <c r="T1232" t="s">
        <v>380</v>
      </c>
      <c r="BA1232" s="395">
        <v>1</v>
      </c>
      <c r="BB1232" s="396" t="s">
        <v>861</v>
      </c>
      <c r="BC1232" t="str">
        <f t="shared" si="146"/>
        <v>RJN</v>
      </c>
      <c r="BD1232" t="str">
        <f t="shared" si="147"/>
        <v>NAoMe_initial_final_stage_tum</v>
      </c>
      <c r="BE1232" s="397" t="s">
        <v>862</v>
      </c>
      <c r="BF1232" t="str">
        <f t="shared" si="148"/>
        <v>Stage 2</v>
      </c>
      <c r="BG1232">
        <f t="shared" si="149"/>
        <v>2</v>
      </c>
      <c r="BH1232" s="398">
        <f t="shared" si="150"/>
        <v>5.2629999816417687E-2</v>
      </c>
      <c r="BO1232" s="33"/>
    </row>
    <row r="1233" spans="1:67">
      <c r="A1233" s="316" t="s">
        <v>27</v>
      </c>
      <c r="B1233" t="s">
        <v>380</v>
      </c>
      <c r="C1233" t="s">
        <v>910</v>
      </c>
      <c r="D1233" t="s">
        <v>314</v>
      </c>
      <c r="E1233" s="316" t="s">
        <v>67</v>
      </c>
      <c r="F1233" s="318" t="s">
        <v>68</v>
      </c>
      <c r="G1233" s="318" t="s">
        <v>429</v>
      </c>
      <c r="H1233" s="318" t="s">
        <v>323</v>
      </c>
      <c r="I1233" s="316" t="s">
        <v>303</v>
      </c>
      <c r="J1233" s="316" t="s">
        <v>307</v>
      </c>
      <c r="K1233" s="36">
        <v>2</v>
      </c>
      <c r="L1233" s="317">
        <v>5.2629999816417687E-2</v>
      </c>
      <c r="M1233" s="317">
        <v>5.8820001780986793E-2</v>
      </c>
      <c r="N1233" s="36">
        <v>19</v>
      </c>
      <c r="O1233" s="317">
        <v>4.822000116109848E-2</v>
      </c>
      <c r="P1233" s="317">
        <v>5.5390000343322747E-2</v>
      </c>
      <c r="Q1233" s="36">
        <v>742</v>
      </c>
      <c r="R1233" s="317">
        <v>7.4409998953342438E-2</v>
      </c>
      <c r="S1233" s="317">
        <v>8.9180000126361847E-2</v>
      </c>
      <c r="T1233" t="s">
        <v>380</v>
      </c>
      <c r="BA1233" s="395">
        <v>1</v>
      </c>
      <c r="BB1233" s="396" t="s">
        <v>861</v>
      </c>
      <c r="BC1233" t="str">
        <f t="shared" si="146"/>
        <v>RJN</v>
      </c>
      <c r="BD1233" t="str">
        <f t="shared" si="147"/>
        <v>NAoMe_initial_final_stage_tum</v>
      </c>
      <c r="BE1233" s="397" t="s">
        <v>862</v>
      </c>
      <c r="BF1233" t="str">
        <f t="shared" si="148"/>
        <v>Stage 3</v>
      </c>
      <c r="BG1233">
        <f t="shared" si="149"/>
        <v>2</v>
      </c>
      <c r="BH1233" s="398">
        <f t="shared" si="150"/>
        <v>5.2629999816417687E-2</v>
      </c>
      <c r="BO1233" s="33"/>
    </row>
    <row r="1234" spans="1:67">
      <c r="A1234" s="316" t="s">
        <v>27</v>
      </c>
      <c r="B1234" t="s">
        <v>380</v>
      </c>
      <c r="C1234" t="s">
        <v>910</v>
      </c>
      <c r="D1234" t="s">
        <v>314</v>
      </c>
      <c r="E1234" s="316" t="s">
        <v>67</v>
      </c>
      <c r="F1234" s="316" t="s">
        <v>68</v>
      </c>
      <c r="G1234" s="316" t="s">
        <v>429</v>
      </c>
      <c r="H1234" s="316" t="s">
        <v>323</v>
      </c>
      <c r="I1234" s="316" t="s">
        <v>303</v>
      </c>
      <c r="J1234" s="316" t="s">
        <v>336</v>
      </c>
      <c r="K1234" s="36">
        <v>28</v>
      </c>
      <c r="L1234" s="317">
        <v>0.73684000968933105</v>
      </c>
      <c r="M1234" s="317">
        <v>0.82353001832962036</v>
      </c>
      <c r="N1234" s="36">
        <v>275</v>
      </c>
      <c r="O1234" s="317">
        <v>0.69796997308731079</v>
      </c>
      <c r="P1234" s="317">
        <v>0.80175000429153442</v>
      </c>
      <c r="Q1234" s="36">
        <v>6159</v>
      </c>
      <c r="R1234" s="317">
        <v>0.6176300048828125</v>
      </c>
      <c r="S1234" s="317">
        <v>0.74026000499725342</v>
      </c>
      <c r="T1234" t="s">
        <v>380</v>
      </c>
      <c r="BA1234" s="395">
        <v>1</v>
      </c>
      <c r="BB1234" s="396" t="s">
        <v>861</v>
      </c>
      <c r="BC1234" t="str">
        <f t="shared" si="146"/>
        <v>RJN</v>
      </c>
      <c r="BD1234" t="str">
        <f t="shared" si="147"/>
        <v>NAoMe_initial_final_stage_tum</v>
      </c>
      <c r="BE1234" s="397" t="s">
        <v>862</v>
      </c>
      <c r="BF1234" t="str">
        <f t="shared" si="148"/>
        <v>Stage 4</v>
      </c>
      <c r="BG1234">
        <f t="shared" si="149"/>
        <v>28</v>
      </c>
      <c r="BH1234" s="398">
        <f t="shared" si="150"/>
        <v>0.73684000968933105</v>
      </c>
      <c r="BO1234" s="33"/>
    </row>
    <row r="1235" spans="1:67">
      <c r="A1235" s="316" t="s">
        <v>27</v>
      </c>
      <c r="B1235" t="s">
        <v>380</v>
      </c>
      <c r="C1235" t="s">
        <v>910</v>
      </c>
      <c r="D1235" t="s">
        <v>314</v>
      </c>
      <c r="E1235" s="316" t="s">
        <v>67</v>
      </c>
      <c r="F1235" s="316" t="s">
        <v>68</v>
      </c>
      <c r="G1235" s="316" t="s">
        <v>429</v>
      </c>
      <c r="H1235" s="316" t="s">
        <v>323</v>
      </c>
      <c r="I1235" s="316" t="s">
        <v>342</v>
      </c>
      <c r="J1235" s="316" t="s">
        <v>343</v>
      </c>
      <c r="K1235" s="36">
        <v>4</v>
      </c>
      <c r="L1235" s="317">
        <v>0.1052599996328354</v>
      </c>
      <c r="M1235" s="317"/>
      <c r="N1235" s="36">
        <v>51</v>
      </c>
      <c r="O1235" s="317">
        <v>0.1294399946928024</v>
      </c>
      <c r="P1235" s="317"/>
      <c r="Q1235" s="36">
        <v>1652</v>
      </c>
      <c r="R1235" s="317">
        <v>0.1656599938869476</v>
      </c>
      <c r="S1235" s="317"/>
      <c r="T1235" t="s">
        <v>380</v>
      </c>
      <c r="BA1235" s="395">
        <v>1</v>
      </c>
      <c r="BB1235" s="396" t="s">
        <v>861</v>
      </c>
      <c r="BC1235" t="str">
        <f t="shared" si="146"/>
        <v>RJN</v>
      </c>
      <c r="BD1235" t="str">
        <f t="shared" si="147"/>
        <v>NAoMe_initial_final_stage_tum_grp</v>
      </c>
      <c r="BE1235" s="397" t="s">
        <v>862</v>
      </c>
      <c r="BF1235" t="str">
        <f t="shared" si="148"/>
        <v>MBC in HESAPC</v>
      </c>
      <c r="BG1235">
        <f t="shared" si="149"/>
        <v>4</v>
      </c>
      <c r="BH1235" s="398">
        <f t="shared" si="150"/>
        <v>0.1052599996328354</v>
      </c>
      <c r="BO1235" s="33"/>
    </row>
    <row r="1236" spans="1:67">
      <c r="A1236" s="316" t="s">
        <v>27</v>
      </c>
      <c r="B1236" t="s">
        <v>380</v>
      </c>
      <c r="C1236" t="s">
        <v>910</v>
      </c>
      <c r="D1236" t="s">
        <v>314</v>
      </c>
      <c r="E1236" s="316" t="s">
        <v>67</v>
      </c>
      <c r="F1236" s="316" t="s">
        <v>68</v>
      </c>
      <c r="G1236" s="316" t="s">
        <v>429</v>
      </c>
      <c r="H1236" s="316" t="s">
        <v>323</v>
      </c>
      <c r="I1236" s="316" t="s">
        <v>342</v>
      </c>
      <c r="J1236" s="316" t="s">
        <v>344</v>
      </c>
      <c r="K1236" s="36">
        <v>8</v>
      </c>
      <c r="L1236" s="317">
        <v>0.21052999794483179</v>
      </c>
      <c r="M1236" s="317">
        <v>0.23529000580310819</v>
      </c>
      <c r="N1236" s="36">
        <v>69</v>
      </c>
      <c r="O1236" s="317">
        <v>0.17512999475002289</v>
      </c>
      <c r="P1236" s="317">
        <v>0.2011699974536896</v>
      </c>
      <c r="Q1236" s="36">
        <v>2161</v>
      </c>
      <c r="R1236" s="317">
        <v>0.2167100012302399</v>
      </c>
      <c r="S1236" s="317">
        <v>0.25973999500274658</v>
      </c>
      <c r="T1236" t="s">
        <v>380</v>
      </c>
      <c r="BA1236" s="395">
        <v>1</v>
      </c>
      <c r="BB1236" s="396" t="s">
        <v>861</v>
      </c>
      <c r="BC1236" t="str">
        <f t="shared" si="146"/>
        <v>RJN</v>
      </c>
      <c r="BD1236" t="str">
        <f t="shared" si="147"/>
        <v>NAoMe_initial_final_stage_tum_grp</v>
      </c>
      <c r="BE1236" s="397" t="s">
        <v>862</v>
      </c>
      <c r="BF1236" t="str">
        <f t="shared" si="148"/>
        <v>Stage 0-3</v>
      </c>
      <c r="BG1236">
        <f t="shared" si="149"/>
        <v>8</v>
      </c>
      <c r="BH1236" s="398">
        <f t="shared" si="150"/>
        <v>0.21052999794483179</v>
      </c>
      <c r="BO1236" s="33"/>
    </row>
    <row r="1237" spans="1:67">
      <c r="A1237" s="316" t="s">
        <v>27</v>
      </c>
      <c r="B1237" t="s">
        <v>380</v>
      </c>
      <c r="C1237" t="s">
        <v>910</v>
      </c>
      <c r="D1237" t="s">
        <v>314</v>
      </c>
      <c r="E1237" s="316" t="s">
        <v>67</v>
      </c>
      <c r="F1237" s="316" t="s">
        <v>68</v>
      </c>
      <c r="G1237" s="316" t="s">
        <v>429</v>
      </c>
      <c r="H1237" s="316" t="s">
        <v>323</v>
      </c>
      <c r="I1237" s="316" t="s">
        <v>342</v>
      </c>
      <c r="J1237" s="316" t="s">
        <v>336</v>
      </c>
      <c r="K1237" s="36">
        <v>26</v>
      </c>
      <c r="L1237" s="317">
        <v>0.68421000242233276</v>
      </c>
      <c r="M1237" s="317">
        <v>0.76471000909805298</v>
      </c>
      <c r="N1237" s="36">
        <v>274</v>
      </c>
      <c r="O1237" s="317">
        <v>0.69542998075485229</v>
      </c>
      <c r="P1237" s="317">
        <v>0.79882997274398804</v>
      </c>
      <c r="Q1237" s="36">
        <v>6159</v>
      </c>
      <c r="R1237" s="317">
        <v>0.6176300048828125</v>
      </c>
      <c r="S1237" s="317">
        <v>0.74026000499725342</v>
      </c>
      <c r="T1237" t="s">
        <v>380</v>
      </c>
      <c r="BA1237" s="395">
        <v>1</v>
      </c>
      <c r="BB1237" s="396" t="s">
        <v>861</v>
      </c>
      <c r="BC1237" t="str">
        <f t="shared" si="146"/>
        <v>RJN</v>
      </c>
      <c r="BD1237" t="str">
        <f t="shared" si="147"/>
        <v>NAoMe_initial_final_stage_tum_grp</v>
      </c>
      <c r="BE1237" s="397" t="s">
        <v>862</v>
      </c>
      <c r="BF1237" t="str">
        <f t="shared" si="148"/>
        <v>Stage 4</v>
      </c>
      <c r="BG1237">
        <f t="shared" si="149"/>
        <v>26</v>
      </c>
      <c r="BH1237" s="398">
        <f t="shared" si="150"/>
        <v>0.68421000242233276</v>
      </c>
      <c r="BO1237" s="33"/>
    </row>
    <row r="1238" spans="1:67">
      <c r="A1238" s="316" t="s">
        <v>27</v>
      </c>
      <c r="B1238" t="s">
        <v>380</v>
      </c>
      <c r="C1238" t="s">
        <v>910</v>
      </c>
      <c r="D1238" t="s">
        <v>314</v>
      </c>
      <c r="E1238" s="316" t="s">
        <v>67</v>
      </c>
      <c r="F1238" s="316" t="s">
        <v>68</v>
      </c>
      <c r="G1238" s="316" t="s">
        <v>429</v>
      </c>
      <c r="H1238" s="316" t="s">
        <v>323</v>
      </c>
      <c r="I1238" s="316" t="s">
        <v>658</v>
      </c>
      <c r="J1238" s="316" t="s">
        <v>345</v>
      </c>
      <c r="K1238" s="36">
        <v>38</v>
      </c>
      <c r="L1238" s="317">
        <v>1</v>
      </c>
      <c r="M1238" s="317"/>
      <c r="N1238" s="36">
        <v>394</v>
      </c>
      <c r="O1238" s="317">
        <v>1</v>
      </c>
      <c r="P1238" s="317"/>
      <c r="Q1238" s="36">
        <v>9972</v>
      </c>
      <c r="R1238" s="317">
        <v>1</v>
      </c>
      <c r="S1238" s="317"/>
      <c r="T1238" t="s">
        <v>380</v>
      </c>
      <c r="BA1238" s="395">
        <v>1</v>
      </c>
      <c r="BB1238" s="396" t="s">
        <v>861</v>
      </c>
      <c r="BC1238" t="str">
        <f t="shared" si="146"/>
        <v>RJN</v>
      </c>
      <c r="BD1238" t="str">
        <f t="shared" si="147"/>
        <v>NAoMe_initial_final_who_ps</v>
      </c>
      <c r="BE1238" s="397" t="s">
        <v>862</v>
      </c>
      <c r="BF1238" t="str">
        <f t="shared" si="148"/>
        <v>Not recorded</v>
      </c>
      <c r="BG1238">
        <f t="shared" si="149"/>
        <v>38</v>
      </c>
      <c r="BH1238" s="398">
        <f t="shared" si="150"/>
        <v>1</v>
      </c>
      <c r="BO1238" s="33"/>
    </row>
    <row r="1239" spans="1:67">
      <c r="A1239" s="316" t="s">
        <v>27</v>
      </c>
      <c r="B1239" t="s">
        <v>380</v>
      </c>
      <c r="C1239" t="s">
        <v>910</v>
      </c>
      <c r="D1239" t="s">
        <v>314</v>
      </c>
      <c r="E1239" s="316" t="s">
        <v>67</v>
      </c>
      <c r="F1239" s="316" t="s">
        <v>68</v>
      </c>
      <c r="G1239" s="316" t="s">
        <v>429</v>
      </c>
      <c r="H1239" s="316" t="s">
        <v>323</v>
      </c>
      <c r="I1239" s="316" t="s">
        <v>291</v>
      </c>
      <c r="J1239" s="316" t="s">
        <v>313</v>
      </c>
      <c r="K1239" s="36">
        <v>36</v>
      </c>
      <c r="L1239" s="317">
        <v>0.94736999273300171</v>
      </c>
      <c r="M1239" s="317"/>
      <c r="N1239" s="36">
        <v>388</v>
      </c>
      <c r="O1239" s="317">
        <v>0.98476999998092651</v>
      </c>
      <c r="P1239" s="317"/>
      <c r="Q1239" s="36">
        <v>9846</v>
      </c>
      <c r="R1239" s="317">
        <v>0.98736000061035156</v>
      </c>
      <c r="S1239" s="317"/>
      <c r="T1239" t="s">
        <v>380</v>
      </c>
      <c r="BA1239" s="395">
        <v>1</v>
      </c>
      <c r="BB1239" s="396" t="s">
        <v>861</v>
      </c>
      <c r="BC1239" t="str">
        <f t="shared" si="146"/>
        <v>RJN</v>
      </c>
      <c r="BD1239" t="str">
        <f t="shared" si="147"/>
        <v>NAoMe_initial_gender</v>
      </c>
      <c r="BE1239" s="397" t="s">
        <v>862</v>
      </c>
      <c r="BF1239" t="str">
        <f t="shared" si="148"/>
        <v>Female</v>
      </c>
      <c r="BG1239">
        <f t="shared" si="149"/>
        <v>36</v>
      </c>
      <c r="BH1239" s="398">
        <f t="shared" si="150"/>
        <v>0.94736999273300171</v>
      </c>
      <c r="BO1239" s="33"/>
    </row>
    <row r="1240" spans="1:67">
      <c r="A1240" s="316" t="s">
        <v>27</v>
      </c>
      <c r="B1240" t="s">
        <v>380</v>
      </c>
      <c r="C1240" t="s">
        <v>910</v>
      </c>
      <c r="D1240" t="s">
        <v>314</v>
      </c>
      <c r="E1240" s="316" t="s">
        <v>67</v>
      </c>
      <c r="F1240" s="316" t="s">
        <v>68</v>
      </c>
      <c r="G1240" s="316" t="s">
        <v>429</v>
      </c>
      <c r="H1240" s="316" t="s">
        <v>323</v>
      </c>
      <c r="I1240" s="316" t="s">
        <v>291</v>
      </c>
      <c r="J1240" s="316" t="s">
        <v>293</v>
      </c>
      <c r="K1240" s="36">
        <v>2</v>
      </c>
      <c r="L1240" s="317">
        <v>5.2629999816417687E-2</v>
      </c>
      <c r="M1240" s="317"/>
      <c r="N1240" s="36">
        <v>6</v>
      </c>
      <c r="O1240" s="317">
        <v>1.523000001907349E-2</v>
      </c>
      <c r="P1240" s="317"/>
      <c r="Q1240" s="36">
        <v>126</v>
      </c>
      <c r="R1240" s="317">
        <v>1.264000032097101E-2</v>
      </c>
      <c r="S1240" s="317"/>
      <c r="T1240" t="s">
        <v>380</v>
      </c>
      <c r="BA1240" s="395">
        <v>1</v>
      </c>
      <c r="BB1240" s="396" t="s">
        <v>861</v>
      </c>
      <c r="BC1240" t="str">
        <f t="shared" si="146"/>
        <v>RJN</v>
      </c>
      <c r="BD1240" t="str">
        <f t="shared" si="147"/>
        <v>NAoMe_initial_gender</v>
      </c>
      <c r="BE1240" s="397" t="s">
        <v>862</v>
      </c>
      <c r="BF1240" t="str">
        <f t="shared" si="148"/>
        <v>Male</v>
      </c>
      <c r="BG1240">
        <f t="shared" si="149"/>
        <v>2</v>
      </c>
      <c r="BH1240" s="398">
        <f t="shared" si="150"/>
        <v>5.2629999816417687E-2</v>
      </c>
      <c r="BO1240" s="33"/>
    </row>
    <row r="1241" spans="1:67">
      <c r="A1241" s="316" t="s">
        <v>27</v>
      </c>
      <c r="B1241" t="s">
        <v>380</v>
      </c>
      <c r="C1241" t="s">
        <v>910</v>
      </c>
      <c r="D1241" t="s">
        <v>314</v>
      </c>
      <c r="E1241" s="316" t="s">
        <v>67</v>
      </c>
      <c r="F1241" s="316" t="s">
        <v>68</v>
      </c>
      <c r="G1241" s="316" t="s">
        <v>429</v>
      </c>
      <c r="H1241" s="316" t="s">
        <v>323</v>
      </c>
      <c r="I1241" s="316" t="s">
        <v>659</v>
      </c>
      <c r="J1241" s="316" t="s">
        <v>294</v>
      </c>
      <c r="K1241" s="36">
        <v>2</v>
      </c>
      <c r="L1241" s="317">
        <v>5.2629999816417687E-2</v>
      </c>
      <c r="M1241" s="317">
        <v>5.2629999816417687E-2</v>
      </c>
      <c r="N1241" s="36">
        <v>121</v>
      </c>
      <c r="O1241" s="317">
        <v>0.3071100115776062</v>
      </c>
      <c r="P1241" s="317">
        <v>0.3071100115776062</v>
      </c>
      <c r="Q1241" s="36">
        <v>1800</v>
      </c>
      <c r="R1241" s="317">
        <v>0.18050999939441681</v>
      </c>
      <c r="S1241" s="317">
        <v>0.18050999939441681</v>
      </c>
      <c r="T1241" t="s">
        <v>380</v>
      </c>
      <c r="BA1241" s="395">
        <v>1</v>
      </c>
      <c r="BB1241" s="396" t="s">
        <v>861</v>
      </c>
      <c r="BC1241" t="str">
        <f t="shared" si="146"/>
        <v>RJN</v>
      </c>
      <c r="BD1241" t="str">
        <f t="shared" si="147"/>
        <v>NAoMe_initial_imd_2019</v>
      </c>
      <c r="BE1241" s="397" t="s">
        <v>862</v>
      </c>
      <c r="BF1241" t="str">
        <f t="shared" si="148"/>
        <v>1 - most deprived</v>
      </c>
      <c r="BG1241">
        <f t="shared" si="149"/>
        <v>2</v>
      </c>
      <c r="BH1241" s="398">
        <f t="shared" si="150"/>
        <v>5.2629999816417687E-2</v>
      </c>
      <c r="BO1241" s="33"/>
    </row>
    <row r="1242" spans="1:67">
      <c r="A1242" s="316" t="s">
        <v>27</v>
      </c>
      <c r="B1242" t="s">
        <v>380</v>
      </c>
      <c r="C1242" t="s">
        <v>910</v>
      </c>
      <c r="D1242" t="s">
        <v>314</v>
      </c>
      <c r="E1242" s="316" t="s">
        <v>67</v>
      </c>
      <c r="F1242" s="316" t="s">
        <v>68</v>
      </c>
      <c r="G1242" s="316" t="s">
        <v>429</v>
      </c>
      <c r="H1242" s="316" t="s">
        <v>323</v>
      </c>
      <c r="I1242" s="316" t="s">
        <v>659</v>
      </c>
      <c r="J1242" s="316" t="s">
        <v>15</v>
      </c>
      <c r="K1242" s="36">
        <v>6</v>
      </c>
      <c r="L1242" s="317">
        <v>0.15789000689983371</v>
      </c>
      <c r="M1242" s="317">
        <v>0.15789000689983371</v>
      </c>
      <c r="N1242" s="36">
        <v>69</v>
      </c>
      <c r="O1242" s="317">
        <v>0.17512999475002289</v>
      </c>
      <c r="P1242" s="317">
        <v>0.17512999475002289</v>
      </c>
      <c r="Q1242" s="36">
        <v>2036</v>
      </c>
      <c r="R1242" s="317">
        <v>0.20417000353336329</v>
      </c>
      <c r="S1242" s="317">
        <v>0.20417000353336329</v>
      </c>
      <c r="T1242" t="s">
        <v>380</v>
      </c>
      <c r="BA1242" s="395">
        <v>1</v>
      </c>
      <c r="BB1242" s="396" t="s">
        <v>861</v>
      </c>
      <c r="BC1242" t="str">
        <f t="shared" si="146"/>
        <v>RJN</v>
      </c>
      <c r="BD1242" t="str">
        <f t="shared" si="147"/>
        <v>NAoMe_initial_imd_2019</v>
      </c>
      <c r="BE1242" s="397" t="s">
        <v>862</v>
      </c>
      <c r="BF1242" t="str">
        <f t="shared" si="148"/>
        <v>2</v>
      </c>
      <c r="BG1242">
        <f t="shared" si="149"/>
        <v>6</v>
      </c>
      <c r="BH1242" s="398">
        <f t="shared" si="150"/>
        <v>0.15789000689983371</v>
      </c>
      <c r="BO1242" s="33"/>
    </row>
    <row r="1243" spans="1:67">
      <c r="A1243" s="316" t="s">
        <v>27</v>
      </c>
      <c r="B1243" t="s">
        <v>380</v>
      </c>
      <c r="C1243" t="s">
        <v>910</v>
      </c>
      <c r="D1243" t="s">
        <v>314</v>
      </c>
      <c r="E1243" s="316" t="s">
        <v>67</v>
      </c>
      <c r="F1243" s="316" t="s">
        <v>68</v>
      </c>
      <c r="G1243" s="316" t="s">
        <v>429</v>
      </c>
      <c r="H1243" s="316" t="s">
        <v>323</v>
      </c>
      <c r="I1243" s="316" t="s">
        <v>659</v>
      </c>
      <c r="J1243" s="316" t="s">
        <v>16</v>
      </c>
      <c r="K1243" s="36">
        <v>7</v>
      </c>
      <c r="L1243" s="317">
        <v>0.18421000242233279</v>
      </c>
      <c r="M1243" s="317">
        <v>0.18421000242233279</v>
      </c>
      <c r="N1243" s="36">
        <v>67</v>
      </c>
      <c r="O1243" s="317">
        <v>0.1700499951839447</v>
      </c>
      <c r="P1243" s="317">
        <v>0.1700499951839447</v>
      </c>
      <c r="Q1243" s="36">
        <v>2085</v>
      </c>
      <c r="R1243" s="317">
        <v>0.20908999443054199</v>
      </c>
      <c r="S1243" s="317">
        <v>0.20908999443054199</v>
      </c>
      <c r="T1243" t="s">
        <v>380</v>
      </c>
      <c r="BA1243" s="395">
        <v>1</v>
      </c>
      <c r="BB1243" s="396" t="s">
        <v>861</v>
      </c>
      <c r="BC1243" t="str">
        <f t="shared" si="146"/>
        <v>RJN</v>
      </c>
      <c r="BD1243" t="str">
        <f t="shared" si="147"/>
        <v>NAoMe_initial_imd_2019</v>
      </c>
      <c r="BE1243" s="397" t="s">
        <v>862</v>
      </c>
      <c r="BF1243" t="str">
        <f t="shared" si="148"/>
        <v>3</v>
      </c>
      <c r="BG1243">
        <f t="shared" si="149"/>
        <v>7</v>
      </c>
      <c r="BH1243" s="398">
        <f t="shared" si="150"/>
        <v>0.18421000242233279</v>
      </c>
      <c r="BO1243" s="33"/>
    </row>
    <row r="1244" spans="1:67">
      <c r="A1244" s="316" t="s">
        <v>27</v>
      </c>
      <c r="B1244" t="s">
        <v>380</v>
      </c>
      <c r="C1244" t="s">
        <v>910</v>
      </c>
      <c r="D1244" t="s">
        <v>314</v>
      </c>
      <c r="E1244" s="316" t="s">
        <v>67</v>
      </c>
      <c r="F1244" s="316" t="s">
        <v>68</v>
      </c>
      <c r="G1244" s="316" t="s">
        <v>429</v>
      </c>
      <c r="H1244" s="316" t="s">
        <v>323</v>
      </c>
      <c r="I1244" s="316" t="s">
        <v>659</v>
      </c>
      <c r="J1244" s="316" t="s">
        <v>17</v>
      </c>
      <c r="K1244" s="36">
        <v>9</v>
      </c>
      <c r="L1244" s="317">
        <v>0.23683999478816989</v>
      </c>
      <c r="M1244" s="317">
        <v>0.23683999478816989</v>
      </c>
      <c r="N1244" s="36">
        <v>69</v>
      </c>
      <c r="O1244" s="317">
        <v>0.17512999475002289</v>
      </c>
      <c r="P1244" s="317">
        <v>0.17512999475002289</v>
      </c>
      <c r="Q1244" s="36">
        <v>2024</v>
      </c>
      <c r="R1244" s="317">
        <v>0.2029699981212616</v>
      </c>
      <c r="S1244" s="317">
        <v>0.2029699981212616</v>
      </c>
      <c r="T1244" t="s">
        <v>380</v>
      </c>
      <c r="BA1244" s="395">
        <v>1</v>
      </c>
      <c r="BB1244" s="396" t="s">
        <v>861</v>
      </c>
      <c r="BC1244" t="str">
        <f t="shared" si="146"/>
        <v>RJN</v>
      </c>
      <c r="BD1244" t="str">
        <f t="shared" si="147"/>
        <v>NAoMe_initial_imd_2019</v>
      </c>
      <c r="BE1244" s="397" t="s">
        <v>862</v>
      </c>
      <c r="BF1244" t="str">
        <f t="shared" si="148"/>
        <v>4</v>
      </c>
      <c r="BG1244">
        <f t="shared" si="149"/>
        <v>9</v>
      </c>
      <c r="BH1244" s="398">
        <f t="shared" si="150"/>
        <v>0.23683999478816989</v>
      </c>
      <c r="BO1244" s="33"/>
    </row>
    <row r="1245" spans="1:67">
      <c r="A1245" s="316" t="s">
        <v>27</v>
      </c>
      <c r="B1245" t="s">
        <v>380</v>
      </c>
      <c r="C1245" t="s">
        <v>910</v>
      </c>
      <c r="D1245" t="s">
        <v>314</v>
      </c>
      <c r="E1245" s="316" t="s">
        <v>67</v>
      </c>
      <c r="F1245" s="316" t="s">
        <v>68</v>
      </c>
      <c r="G1245" s="316" t="s">
        <v>429</v>
      </c>
      <c r="H1245" s="316" t="s">
        <v>323</v>
      </c>
      <c r="I1245" s="316" t="s">
        <v>659</v>
      </c>
      <c r="J1245" s="316" t="s">
        <v>295</v>
      </c>
      <c r="K1245" s="36">
        <v>14</v>
      </c>
      <c r="L1245" s="317">
        <v>0.36842000484466553</v>
      </c>
      <c r="M1245" s="317">
        <v>0.36842000484466553</v>
      </c>
      <c r="N1245" s="36">
        <v>68</v>
      </c>
      <c r="O1245" s="317">
        <v>0.17259000241756439</v>
      </c>
      <c r="P1245" s="317">
        <v>0.17259000241756439</v>
      </c>
      <c r="Q1245" s="36">
        <v>2027</v>
      </c>
      <c r="R1245" s="317">
        <v>0.2032700031995773</v>
      </c>
      <c r="S1245" s="317">
        <v>0.2032700031995773</v>
      </c>
      <c r="T1245" t="s">
        <v>380</v>
      </c>
      <c r="BA1245" s="395">
        <v>1</v>
      </c>
      <c r="BB1245" s="396" t="s">
        <v>861</v>
      </c>
      <c r="BC1245" t="str">
        <f t="shared" si="146"/>
        <v>RJN</v>
      </c>
      <c r="BD1245" t="str">
        <f t="shared" si="147"/>
        <v>NAoMe_initial_imd_2019</v>
      </c>
      <c r="BE1245" s="397" t="s">
        <v>862</v>
      </c>
      <c r="BF1245" t="str">
        <f t="shared" si="148"/>
        <v>5 - least deprived</v>
      </c>
      <c r="BG1245">
        <f t="shared" si="149"/>
        <v>14</v>
      </c>
      <c r="BH1245" s="398">
        <f t="shared" si="150"/>
        <v>0.36842000484466553</v>
      </c>
      <c r="BO1245" s="33"/>
    </row>
    <row r="1246" spans="1:67">
      <c r="A1246" s="316" t="s">
        <v>27</v>
      </c>
      <c r="B1246" t="s">
        <v>380</v>
      </c>
      <c r="C1246" t="s">
        <v>910</v>
      </c>
      <c r="D1246" t="s">
        <v>314</v>
      </c>
      <c r="E1246" s="316" t="s">
        <v>67</v>
      </c>
      <c r="F1246" s="316" t="s">
        <v>68</v>
      </c>
      <c r="G1246" s="316" t="s">
        <v>429</v>
      </c>
      <c r="H1246" s="316" t="s">
        <v>323</v>
      </c>
      <c r="I1246" s="316" t="s">
        <v>659</v>
      </c>
      <c r="J1246" s="316" t="s">
        <v>260</v>
      </c>
      <c r="K1246" s="36">
        <v>0</v>
      </c>
      <c r="L1246" s="317">
        <v>0</v>
      </c>
      <c r="M1246" s="317"/>
      <c r="N1246" s="36">
        <v>0</v>
      </c>
      <c r="O1246" s="317">
        <v>0</v>
      </c>
      <c r="P1246" s="317"/>
      <c r="Q1246" s="36">
        <v>0</v>
      </c>
      <c r="R1246" s="317">
        <v>0</v>
      </c>
      <c r="S1246" s="317"/>
      <c r="T1246" t="s">
        <v>380</v>
      </c>
      <c r="BA1246" s="395">
        <v>1</v>
      </c>
      <c r="BB1246" s="396" t="s">
        <v>861</v>
      </c>
      <c r="BC1246" t="str">
        <f t="shared" si="146"/>
        <v>RJN</v>
      </c>
      <c r="BD1246" t="str">
        <f t="shared" si="147"/>
        <v>NAoMe_initial_imd_2019</v>
      </c>
      <c r="BE1246" s="397" t="s">
        <v>862</v>
      </c>
      <c r="BF1246" t="str">
        <f t="shared" si="148"/>
        <v>Unknown</v>
      </c>
      <c r="BG1246">
        <f t="shared" si="149"/>
        <v>0</v>
      </c>
      <c r="BH1246" s="398">
        <f t="shared" si="150"/>
        <v>0</v>
      </c>
      <c r="BO1246" s="33"/>
    </row>
    <row r="1247" spans="1:67">
      <c r="A1247" s="316" t="s">
        <v>27</v>
      </c>
      <c r="B1247" t="s">
        <v>380</v>
      </c>
      <c r="C1247" t="s">
        <v>910</v>
      </c>
      <c r="D1247" t="s">
        <v>314</v>
      </c>
      <c r="E1247" s="316" t="s">
        <v>67</v>
      </c>
      <c r="F1247" s="316" t="s">
        <v>68</v>
      </c>
      <c r="G1247" s="316" t="s">
        <v>429</v>
      </c>
      <c r="H1247" s="316" t="s">
        <v>323</v>
      </c>
      <c r="I1247" s="316" t="s">
        <v>296</v>
      </c>
      <c r="J1247" s="316" t="s">
        <v>297</v>
      </c>
      <c r="K1247" s="36">
        <v>16</v>
      </c>
      <c r="L1247" s="317">
        <v>0.42105001211166382</v>
      </c>
      <c r="M1247" s="317">
        <v>0.44444000720977778</v>
      </c>
      <c r="N1247" s="36">
        <v>168</v>
      </c>
      <c r="O1247" s="317">
        <v>0.42640000581741327</v>
      </c>
      <c r="P1247" s="317">
        <v>0.45528000593185419</v>
      </c>
      <c r="Q1247" s="36">
        <v>5528</v>
      </c>
      <c r="R1247" s="317">
        <v>0.55435001850128174</v>
      </c>
      <c r="S1247" s="317">
        <v>0.56936997175216675</v>
      </c>
      <c r="T1247" t="s">
        <v>380</v>
      </c>
      <c r="BA1247" s="395">
        <v>1</v>
      </c>
      <c r="BB1247" s="396" t="s">
        <v>861</v>
      </c>
      <c r="BC1247" t="str">
        <f t="shared" si="146"/>
        <v>RJN</v>
      </c>
      <c r="BD1247" t="str">
        <f t="shared" si="147"/>
        <v>NAoMe_initial_scarf_731_grp</v>
      </c>
      <c r="BE1247" s="397" t="s">
        <v>862</v>
      </c>
      <c r="BF1247" t="str">
        <f t="shared" si="148"/>
        <v>Fit</v>
      </c>
      <c r="BG1247">
        <f t="shared" si="149"/>
        <v>16</v>
      </c>
      <c r="BH1247" s="398">
        <f t="shared" si="150"/>
        <v>0.42105001211166382</v>
      </c>
      <c r="BO1247" s="33"/>
    </row>
    <row r="1248" spans="1:67">
      <c r="A1248" s="316" t="s">
        <v>27</v>
      </c>
      <c r="B1248" t="s">
        <v>380</v>
      </c>
      <c r="C1248" t="s">
        <v>910</v>
      </c>
      <c r="D1248" t="s">
        <v>314</v>
      </c>
      <c r="E1248" s="316" t="s">
        <v>67</v>
      </c>
      <c r="F1248" s="316" t="s">
        <v>68</v>
      </c>
      <c r="G1248" s="316" t="s">
        <v>429</v>
      </c>
      <c r="H1248" s="316" t="s">
        <v>323</v>
      </c>
      <c r="I1248" s="316" t="s">
        <v>296</v>
      </c>
      <c r="J1248" s="316" t="s">
        <v>298</v>
      </c>
      <c r="K1248" s="36">
        <v>6</v>
      </c>
      <c r="L1248" s="317">
        <v>0.15789000689983371</v>
      </c>
      <c r="M1248" s="317">
        <v>0.1666699945926666</v>
      </c>
      <c r="N1248" s="36">
        <v>57</v>
      </c>
      <c r="O1248" s="317">
        <v>0.14466999471187589</v>
      </c>
      <c r="P1248" s="317">
        <v>0.15446999669075009</v>
      </c>
      <c r="Q1248" s="36">
        <v>1492</v>
      </c>
      <c r="R1248" s="317">
        <v>0.149619996547699</v>
      </c>
      <c r="S1248" s="317">
        <v>0.153669998049736</v>
      </c>
      <c r="T1248" t="s">
        <v>380</v>
      </c>
      <c r="BA1248" s="395">
        <v>1</v>
      </c>
      <c r="BB1248" s="396" t="s">
        <v>861</v>
      </c>
      <c r="BC1248" t="str">
        <f t="shared" si="146"/>
        <v>RJN</v>
      </c>
      <c r="BD1248" t="str">
        <f t="shared" si="147"/>
        <v>NAoMe_initial_scarf_731_grp</v>
      </c>
      <c r="BE1248" s="397" t="s">
        <v>862</v>
      </c>
      <c r="BF1248" t="str">
        <f t="shared" si="148"/>
        <v>Mild frailty</v>
      </c>
      <c r="BG1248">
        <f t="shared" si="149"/>
        <v>6</v>
      </c>
      <c r="BH1248" s="398">
        <f t="shared" si="150"/>
        <v>0.15789000689983371</v>
      </c>
      <c r="BO1248" s="33"/>
    </row>
    <row r="1249" spans="1:67">
      <c r="A1249" s="316" t="s">
        <v>27</v>
      </c>
      <c r="B1249" t="s">
        <v>380</v>
      </c>
      <c r="C1249" t="s">
        <v>910</v>
      </c>
      <c r="D1249" t="s">
        <v>314</v>
      </c>
      <c r="E1249" s="316" t="s">
        <v>67</v>
      </c>
      <c r="F1249" s="316" t="s">
        <v>68</v>
      </c>
      <c r="G1249" s="316" t="s">
        <v>429</v>
      </c>
      <c r="H1249" s="316" t="s">
        <v>323</v>
      </c>
      <c r="I1249" s="316" t="s">
        <v>296</v>
      </c>
      <c r="J1249" s="316" t="s">
        <v>299</v>
      </c>
      <c r="K1249" s="36">
        <v>9</v>
      </c>
      <c r="L1249" s="317">
        <v>0.23683999478816989</v>
      </c>
      <c r="M1249" s="317">
        <v>0.25</v>
      </c>
      <c r="N1249" s="36">
        <v>79</v>
      </c>
      <c r="O1249" s="317">
        <v>0.2005099952220917</v>
      </c>
      <c r="P1249" s="317">
        <v>0.2140900045633316</v>
      </c>
      <c r="Q1249" s="36">
        <v>1470</v>
      </c>
      <c r="R1249" s="317">
        <v>0.1474100053310394</v>
      </c>
      <c r="S1249" s="317">
        <v>0.1514099985361099</v>
      </c>
      <c r="T1249" t="s">
        <v>380</v>
      </c>
      <c r="BA1249" s="395">
        <v>1</v>
      </c>
      <c r="BB1249" s="396" t="s">
        <v>861</v>
      </c>
      <c r="BC1249" t="str">
        <f t="shared" si="146"/>
        <v>RJN</v>
      </c>
      <c r="BD1249" t="str">
        <f t="shared" si="147"/>
        <v>NAoMe_initial_scarf_731_grp</v>
      </c>
      <c r="BE1249" s="397" t="s">
        <v>862</v>
      </c>
      <c r="BF1249" t="str">
        <f t="shared" si="148"/>
        <v>Moderate frailty</v>
      </c>
      <c r="BG1249">
        <f t="shared" si="149"/>
        <v>9</v>
      </c>
      <c r="BH1249" s="398">
        <f t="shared" si="150"/>
        <v>0.23683999478816989</v>
      </c>
      <c r="BO1249" s="33"/>
    </row>
    <row r="1250" spans="1:67">
      <c r="A1250" s="316" t="s">
        <v>27</v>
      </c>
      <c r="B1250" t="s">
        <v>380</v>
      </c>
      <c r="C1250" t="s">
        <v>910</v>
      </c>
      <c r="D1250" t="s">
        <v>314</v>
      </c>
      <c r="E1250" s="316" t="s">
        <v>67</v>
      </c>
      <c r="F1250" s="316" t="s">
        <v>68</v>
      </c>
      <c r="G1250" s="316" t="s">
        <v>429</v>
      </c>
      <c r="H1250" s="316" t="s">
        <v>323</v>
      </c>
      <c r="I1250" s="316" t="s">
        <v>296</v>
      </c>
      <c r="J1250" s="316" t="s">
        <v>353</v>
      </c>
      <c r="K1250" s="36">
        <v>2</v>
      </c>
      <c r="L1250" s="317">
        <v>5.2629999816417687E-2</v>
      </c>
      <c r="M1250" s="317"/>
      <c r="N1250" s="36">
        <v>25</v>
      </c>
      <c r="O1250" s="317">
        <v>6.3450001180171967E-2</v>
      </c>
      <c r="P1250" s="317"/>
      <c r="Q1250" s="36">
        <v>263</v>
      </c>
      <c r="R1250" s="317">
        <v>2.6370000094175339E-2</v>
      </c>
      <c r="S1250" s="317"/>
      <c r="T1250" t="s">
        <v>380</v>
      </c>
      <c r="BA1250" s="395">
        <v>1</v>
      </c>
      <c r="BB1250" s="396" t="s">
        <v>861</v>
      </c>
      <c r="BC1250" t="str">
        <f t="shared" si="146"/>
        <v>RJN</v>
      </c>
      <c r="BD1250" t="str">
        <f t="shared" si="147"/>
        <v>NAoMe_initial_scarf_731_grp</v>
      </c>
      <c r="BE1250" s="397" t="s">
        <v>862</v>
      </c>
      <c r="BF1250" t="str">
        <f t="shared" si="148"/>
        <v>Not in HESAPC</v>
      </c>
      <c r="BG1250">
        <f t="shared" si="149"/>
        <v>2</v>
      </c>
      <c r="BH1250" s="398">
        <f t="shared" si="150"/>
        <v>5.2629999816417687E-2</v>
      </c>
      <c r="BO1250" s="33"/>
    </row>
    <row r="1251" spans="1:67">
      <c r="A1251" s="316" t="s">
        <v>27</v>
      </c>
      <c r="B1251" t="s">
        <v>380</v>
      </c>
      <c r="C1251" t="s">
        <v>910</v>
      </c>
      <c r="D1251" t="s">
        <v>314</v>
      </c>
      <c r="E1251" s="316" t="s">
        <v>67</v>
      </c>
      <c r="F1251" s="316" t="s">
        <v>68</v>
      </c>
      <c r="G1251" s="316" t="s">
        <v>429</v>
      </c>
      <c r="H1251" s="316" t="s">
        <v>323</v>
      </c>
      <c r="I1251" s="316" t="s">
        <v>296</v>
      </c>
      <c r="J1251" s="316" t="s">
        <v>300</v>
      </c>
      <c r="K1251" s="36">
        <v>5</v>
      </c>
      <c r="L1251" s="317">
        <v>0.1315799951553345</v>
      </c>
      <c r="M1251" s="317">
        <v>0.13888999819755549</v>
      </c>
      <c r="N1251" s="36">
        <v>65</v>
      </c>
      <c r="O1251" s="317">
        <v>0.16496999561786649</v>
      </c>
      <c r="P1251" s="317">
        <v>0.17614999413490301</v>
      </c>
      <c r="Q1251" s="36">
        <v>1219</v>
      </c>
      <c r="R1251" s="317">
        <v>0.1222399994730949</v>
      </c>
      <c r="S1251" s="317">
        <v>0.12555000185966489</v>
      </c>
      <c r="T1251" t="s">
        <v>380</v>
      </c>
      <c r="BA1251" s="395">
        <v>1</v>
      </c>
      <c r="BB1251" s="396" t="s">
        <v>861</v>
      </c>
      <c r="BC1251" t="str">
        <f t="shared" si="146"/>
        <v>RJN</v>
      </c>
      <c r="BD1251" t="str">
        <f t="shared" si="147"/>
        <v>NAoMe_initial_scarf_731_grp</v>
      </c>
      <c r="BE1251" s="397" t="s">
        <v>862</v>
      </c>
      <c r="BF1251" t="str">
        <f t="shared" si="148"/>
        <v>Severe frailty</v>
      </c>
      <c r="BG1251">
        <f t="shared" si="149"/>
        <v>5</v>
      </c>
      <c r="BH1251" s="398">
        <f t="shared" si="150"/>
        <v>0.1315799951553345</v>
      </c>
      <c r="BO1251" s="33"/>
    </row>
    <row r="1252" spans="1:67">
      <c r="A1252" s="316" t="s">
        <v>27</v>
      </c>
      <c r="B1252" t="s">
        <v>380</v>
      </c>
      <c r="C1252" t="s">
        <v>910</v>
      </c>
      <c r="D1252" t="s">
        <v>314</v>
      </c>
      <c r="E1252" s="316" t="s">
        <v>69</v>
      </c>
      <c r="F1252" s="316" t="s">
        <v>70</v>
      </c>
      <c r="G1252" s="316" t="s">
        <v>435</v>
      </c>
      <c r="H1252" s="316" t="s">
        <v>328</v>
      </c>
      <c r="I1252" s="316" t="s">
        <v>310</v>
      </c>
      <c r="J1252" s="316" t="s">
        <v>277</v>
      </c>
      <c r="K1252" s="36">
        <v>2</v>
      </c>
      <c r="L1252" s="317">
        <v>1.7090000212192539E-2</v>
      </c>
      <c r="M1252" s="317"/>
      <c r="N1252" s="36">
        <v>2</v>
      </c>
      <c r="O1252" s="317">
        <v>4.3899999000132084E-3</v>
      </c>
      <c r="P1252" s="317"/>
      <c r="Q1252" s="36">
        <v>70</v>
      </c>
      <c r="R1252" s="317">
        <v>7.0199999026954174E-3</v>
      </c>
      <c r="S1252" s="317"/>
      <c r="T1252" t="s">
        <v>380</v>
      </c>
      <c r="BA1252" s="395">
        <v>1</v>
      </c>
      <c r="BB1252" s="396" t="s">
        <v>861</v>
      </c>
      <c r="BC1252" t="str">
        <f t="shared" si="146"/>
        <v>RVV</v>
      </c>
      <c r="BD1252" t="str">
        <f t="shared" si="147"/>
        <v>NAoMe_initial_age_decades_80cap</v>
      </c>
      <c r="BE1252" s="397" t="s">
        <v>862</v>
      </c>
      <c r="BF1252" t="str">
        <f t="shared" si="148"/>
        <v>18-29 yrs</v>
      </c>
      <c r="BG1252">
        <f t="shared" si="149"/>
        <v>2</v>
      </c>
      <c r="BH1252" s="398">
        <f t="shared" si="150"/>
        <v>1.7090000212192539E-2</v>
      </c>
      <c r="BO1252" s="33"/>
    </row>
    <row r="1253" spans="1:67">
      <c r="A1253" s="316" t="s">
        <v>27</v>
      </c>
      <c r="B1253" t="s">
        <v>380</v>
      </c>
      <c r="C1253" t="s">
        <v>910</v>
      </c>
      <c r="D1253" t="s">
        <v>314</v>
      </c>
      <c r="E1253" s="316" t="s">
        <v>69</v>
      </c>
      <c r="F1253" s="316" t="s">
        <v>70</v>
      </c>
      <c r="G1253" s="316" t="s">
        <v>435</v>
      </c>
      <c r="H1253" s="316" t="s">
        <v>328</v>
      </c>
      <c r="I1253" s="316" t="s">
        <v>310</v>
      </c>
      <c r="J1253" s="316" t="s">
        <v>278</v>
      </c>
      <c r="K1253" s="36">
        <v>6</v>
      </c>
      <c r="L1253" s="317">
        <v>5.1279999315738678E-2</v>
      </c>
      <c r="M1253" s="317"/>
      <c r="N1253" s="36">
        <v>19</v>
      </c>
      <c r="O1253" s="317">
        <v>4.1669998317956917E-2</v>
      </c>
      <c r="P1253" s="317"/>
      <c r="Q1253" s="36">
        <v>429</v>
      </c>
      <c r="R1253" s="317">
        <v>4.3019998818635941E-2</v>
      </c>
      <c r="S1253" s="317"/>
      <c r="T1253" t="s">
        <v>380</v>
      </c>
      <c r="BA1253" s="395">
        <v>1</v>
      </c>
      <c r="BB1253" s="396" t="s">
        <v>861</v>
      </c>
      <c r="BC1253" t="str">
        <f t="shared" si="146"/>
        <v>RVV</v>
      </c>
      <c r="BD1253" t="str">
        <f t="shared" si="147"/>
        <v>NAoMe_initial_age_decades_80cap</v>
      </c>
      <c r="BE1253" s="397" t="s">
        <v>862</v>
      </c>
      <c r="BF1253" t="str">
        <f t="shared" si="148"/>
        <v>30-39 yrs</v>
      </c>
      <c r="BG1253">
        <f t="shared" si="149"/>
        <v>6</v>
      </c>
      <c r="BH1253" s="398">
        <f t="shared" si="150"/>
        <v>5.1279999315738678E-2</v>
      </c>
      <c r="BO1253" s="33"/>
    </row>
    <row r="1254" spans="1:67">
      <c r="A1254" s="316" t="s">
        <v>27</v>
      </c>
      <c r="B1254" t="s">
        <v>380</v>
      </c>
      <c r="C1254" t="s">
        <v>910</v>
      </c>
      <c r="D1254" t="s">
        <v>314</v>
      </c>
      <c r="E1254" s="316" t="s">
        <v>69</v>
      </c>
      <c r="F1254" s="316" t="s">
        <v>70</v>
      </c>
      <c r="G1254" s="316" t="s">
        <v>435</v>
      </c>
      <c r="H1254" s="316" t="s">
        <v>328</v>
      </c>
      <c r="I1254" s="316" t="s">
        <v>310</v>
      </c>
      <c r="J1254" s="316" t="s">
        <v>279</v>
      </c>
      <c r="K1254" s="36">
        <v>11</v>
      </c>
      <c r="L1254" s="317">
        <v>9.4020001590251923E-2</v>
      </c>
      <c r="M1254" s="317"/>
      <c r="N1254" s="36">
        <v>50</v>
      </c>
      <c r="O1254" s="317">
        <v>0.1096500009298325</v>
      </c>
      <c r="P1254" s="317"/>
      <c r="Q1254" s="36">
        <v>1024</v>
      </c>
      <c r="R1254" s="317">
        <v>0.1026899963617325</v>
      </c>
      <c r="S1254" s="317"/>
      <c r="T1254" t="s">
        <v>380</v>
      </c>
      <c r="BA1254" s="395">
        <v>1</v>
      </c>
      <c r="BB1254" s="396" t="s">
        <v>861</v>
      </c>
      <c r="BC1254" t="str">
        <f t="shared" si="146"/>
        <v>RVV</v>
      </c>
      <c r="BD1254" t="str">
        <f t="shared" si="147"/>
        <v>NAoMe_initial_age_decades_80cap</v>
      </c>
      <c r="BE1254" s="397" t="s">
        <v>862</v>
      </c>
      <c r="BF1254" t="str">
        <f t="shared" si="148"/>
        <v>40-49 yrs</v>
      </c>
      <c r="BG1254">
        <f t="shared" si="149"/>
        <v>11</v>
      </c>
      <c r="BH1254" s="398">
        <f t="shared" si="150"/>
        <v>9.4020001590251923E-2</v>
      </c>
      <c r="BO1254" s="33"/>
    </row>
    <row r="1255" spans="1:67">
      <c r="A1255" s="316" t="s">
        <v>27</v>
      </c>
      <c r="B1255" t="s">
        <v>380</v>
      </c>
      <c r="C1255" t="s">
        <v>910</v>
      </c>
      <c r="D1255" t="s">
        <v>314</v>
      </c>
      <c r="E1255" s="316" t="s">
        <v>69</v>
      </c>
      <c r="F1255" s="316" t="s">
        <v>70</v>
      </c>
      <c r="G1255" s="316" t="s">
        <v>435</v>
      </c>
      <c r="H1255" s="316" t="s">
        <v>328</v>
      </c>
      <c r="I1255" s="316" t="s">
        <v>310</v>
      </c>
      <c r="J1255" s="316" t="s">
        <v>280</v>
      </c>
      <c r="K1255" s="36">
        <v>14</v>
      </c>
      <c r="L1255" s="317">
        <v>0.119659997522831</v>
      </c>
      <c r="M1255" s="317"/>
      <c r="N1255" s="36">
        <v>76</v>
      </c>
      <c r="O1255" s="317">
        <v>0.1666699945926666</v>
      </c>
      <c r="P1255" s="317"/>
      <c r="Q1255" s="36">
        <v>1733</v>
      </c>
      <c r="R1255" s="317">
        <v>0.17378999292850489</v>
      </c>
      <c r="S1255" s="317"/>
      <c r="T1255" t="s">
        <v>380</v>
      </c>
      <c r="BA1255" s="395">
        <v>1</v>
      </c>
      <c r="BB1255" s="396" t="s">
        <v>861</v>
      </c>
      <c r="BC1255" t="str">
        <f t="shared" si="146"/>
        <v>RVV</v>
      </c>
      <c r="BD1255" t="str">
        <f t="shared" si="147"/>
        <v>NAoMe_initial_age_decades_80cap</v>
      </c>
      <c r="BE1255" s="397" t="s">
        <v>862</v>
      </c>
      <c r="BF1255" t="str">
        <f t="shared" si="148"/>
        <v>50-59 yrs</v>
      </c>
      <c r="BG1255">
        <f t="shared" si="149"/>
        <v>14</v>
      </c>
      <c r="BH1255" s="398">
        <f t="shared" si="150"/>
        <v>0.119659997522831</v>
      </c>
      <c r="BO1255" s="33"/>
    </row>
    <row r="1256" spans="1:67">
      <c r="A1256" s="316" t="s">
        <v>27</v>
      </c>
      <c r="B1256" t="s">
        <v>380</v>
      </c>
      <c r="C1256" t="s">
        <v>910</v>
      </c>
      <c r="D1256" t="s">
        <v>314</v>
      </c>
      <c r="E1256" s="316" t="s">
        <v>69</v>
      </c>
      <c r="F1256" s="316" t="s">
        <v>70</v>
      </c>
      <c r="G1256" s="316" t="s">
        <v>435</v>
      </c>
      <c r="H1256" s="316" t="s">
        <v>328</v>
      </c>
      <c r="I1256" s="316" t="s">
        <v>310</v>
      </c>
      <c r="J1256" s="316" t="s">
        <v>281</v>
      </c>
      <c r="K1256" s="36">
        <v>25</v>
      </c>
      <c r="L1256" s="317">
        <v>0.21367999911308291</v>
      </c>
      <c r="M1256" s="317"/>
      <c r="N1256" s="36">
        <v>109</v>
      </c>
      <c r="O1256" s="317">
        <v>0.2390400022268295</v>
      </c>
      <c r="P1256" s="317"/>
      <c r="Q1256" s="36">
        <v>1931</v>
      </c>
      <c r="R1256" s="317">
        <v>0.19363999366760251</v>
      </c>
      <c r="S1256" s="317"/>
      <c r="T1256" t="s">
        <v>380</v>
      </c>
      <c r="BA1256" s="395">
        <v>1</v>
      </c>
      <c r="BB1256" s="396" t="s">
        <v>861</v>
      </c>
      <c r="BC1256" t="str">
        <f t="shared" si="146"/>
        <v>RVV</v>
      </c>
      <c r="BD1256" t="str">
        <f t="shared" si="147"/>
        <v>NAoMe_initial_age_decades_80cap</v>
      </c>
      <c r="BE1256" s="397" t="s">
        <v>862</v>
      </c>
      <c r="BF1256" t="str">
        <f t="shared" si="148"/>
        <v>60-69 yrs</v>
      </c>
      <c r="BG1256">
        <f t="shared" si="149"/>
        <v>25</v>
      </c>
      <c r="BH1256" s="398">
        <f t="shared" si="150"/>
        <v>0.21367999911308291</v>
      </c>
      <c r="BO1256" s="33"/>
    </row>
    <row r="1257" spans="1:67">
      <c r="A1257" s="316" t="s">
        <v>27</v>
      </c>
      <c r="B1257" t="s">
        <v>380</v>
      </c>
      <c r="C1257" t="s">
        <v>910</v>
      </c>
      <c r="D1257" t="s">
        <v>314</v>
      </c>
      <c r="E1257" s="316" t="s">
        <v>69</v>
      </c>
      <c r="F1257" s="316" t="s">
        <v>70</v>
      </c>
      <c r="G1257" s="316" t="s">
        <v>435</v>
      </c>
      <c r="H1257" s="316" t="s">
        <v>328</v>
      </c>
      <c r="I1257" s="316" t="s">
        <v>310</v>
      </c>
      <c r="J1257" s="316" t="s">
        <v>282</v>
      </c>
      <c r="K1257" s="36">
        <v>33</v>
      </c>
      <c r="L1257" s="317">
        <v>0.28205001354217529</v>
      </c>
      <c r="M1257" s="317"/>
      <c r="N1257" s="36">
        <v>99</v>
      </c>
      <c r="O1257" s="317">
        <v>0.21710999310016629</v>
      </c>
      <c r="P1257" s="317"/>
      <c r="Q1257" s="36">
        <v>2493</v>
      </c>
      <c r="R1257" s="317">
        <v>0.25</v>
      </c>
      <c r="S1257" s="317"/>
      <c r="T1257" t="s">
        <v>380</v>
      </c>
      <c r="BA1257" s="395">
        <v>1</v>
      </c>
      <c r="BB1257" s="396" t="s">
        <v>861</v>
      </c>
      <c r="BC1257" t="str">
        <f t="shared" si="146"/>
        <v>RVV</v>
      </c>
      <c r="BD1257" t="str">
        <f t="shared" si="147"/>
        <v>NAoMe_initial_age_decades_80cap</v>
      </c>
      <c r="BE1257" s="397" t="s">
        <v>862</v>
      </c>
      <c r="BF1257" t="str">
        <f t="shared" si="148"/>
        <v>70-79 yrs</v>
      </c>
      <c r="BG1257">
        <f t="shared" si="149"/>
        <v>33</v>
      </c>
      <c r="BH1257" s="398">
        <f t="shared" si="150"/>
        <v>0.28205001354217529</v>
      </c>
      <c r="BO1257" s="33"/>
    </row>
    <row r="1258" spans="1:67">
      <c r="A1258" s="316" t="s">
        <v>27</v>
      </c>
      <c r="B1258" t="s">
        <v>380</v>
      </c>
      <c r="C1258" t="s">
        <v>910</v>
      </c>
      <c r="D1258" t="s">
        <v>314</v>
      </c>
      <c r="E1258" s="316" t="s">
        <v>69</v>
      </c>
      <c r="F1258" s="316" t="s">
        <v>70</v>
      </c>
      <c r="G1258" s="316" t="s">
        <v>435</v>
      </c>
      <c r="H1258" s="316" t="s">
        <v>328</v>
      </c>
      <c r="I1258" s="316" t="s">
        <v>310</v>
      </c>
      <c r="J1258" s="316" t="s">
        <v>283</v>
      </c>
      <c r="K1258" s="36">
        <v>26</v>
      </c>
      <c r="L1258" s="317">
        <v>0.22222000360488889</v>
      </c>
      <c r="M1258" s="317"/>
      <c r="N1258" s="36">
        <v>101</v>
      </c>
      <c r="O1258" s="317">
        <v>0.22148999571800229</v>
      </c>
      <c r="P1258" s="317"/>
      <c r="Q1258" s="36">
        <v>2292</v>
      </c>
      <c r="R1258" s="317">
        <v>0.2298399955034256</v>
      </c>
      <c r="S1258" s="317"/>
      <c r="T1258" t="s">
        <v>380</v>
      </c>
      <c r="BA1258" s="395">
        <v>1</v>
      </c>
      <c r="BB1258" s="396" t="s">
        <v>861</v>
      </c>
      <c r="BC1258" t="str">
        <f t="shared" si="146"/>
        <v>RVV</v>
      </c>
      <c r="BD1258" t="str">
        <f t="shared" si="147"/>
        <v>NAoMe_initial_age_decades_80cap</v>
      </c>
      <c r="BE1258" s="397" t="s">
        <v>862</v>
      </c>
      <c r="BF1258" t="str">
        <f t="shared" si="148"/>
        <v>80+ yrs</v>
      </c>
      <c r="BG1258">
        <f t="shared" si="149"/>
        <v>26</v>
      </c>
      <c r="BH1258" s="398">
        <f t="shared" si="150"/>
        <v>0.22222000360488889</v>
      </c>
      <c r="BO1258" s="33"/>
    </row>
    <row r="1259" spans="1:67">
      <c r="A1259" s="316" t="s">
        <v>27</v>
      </c>
      <c r="B1259" t="s">
        <v>380</v>
      </c>
      <c r="C1259" t="s">
        <v>910</v>
      </c>
      <c r="D1259" t="s">
        <v>314</v>
      </c>
      <c r="E1259" s="316" t="s">
        <v>69</v>
      </c>
      <c r="F1259" s="316" t="s">
        <v>70</v>
      </c>
      <c r="G1259" s="316" t="s">
        <v>435</v>
      </c>
      <c r="H1259" s="316" t="s">
        <v>328</v>
      </c>
      <c r="I1259" s="316" t="s">
        <v>341</v>
      </c>
      <c r="J1259" s="316" t="s">
        <v>13</v>
      </c>
      <c r="K1259" s="36">
        <v>77</v>
      </c>
      <c r="L1259" s="317">
        <v>0.65811997652053833</v>
      </c>
      <c r="M1259" s="317">
        <v>0.66378998756408691</v>
      </c>
      <c r="N1259" s="36">
        <v>327</v>
      </c>
      <c r="O1259" s="317">
        <v>0.71710997819900513</v>
      </c>
      <c r="P1259" s="317">
        <v>0.72184997797012329</v>
      </c>
      <c r="Q1259" s="36">
        <v>6753</v>
      </c>
      <c r="R1259" s="317">
        <v>0.67720001935958862</v>
      </c>
      <c r="S1259" s="317">
        <v>0.69554001092910767</v>
      </c>
      <c r="T1259" t="s">
        <v>380</v>
      </c>
      <c r="BA1259" s="395">
        <v>1</v>
      </c>
      <c r="BB1259" s="396" t="s">
        <v>861</v>
      </c>
      <c r="BC1259" t="str">
        <f t="shared" si="146"/>
        <v>RVV</v>
      </c>
      <c r="BD1259" t="str">
        <f t="shared" si="147"/>
        <v>NAoMe_initial_ch_score_2cap</v>
      </c>
      <c r="BE1259" s="397" t="s">
        <v>862</v>
      </c>
      <c r="BF1259" t="str">
        <f t="shared" si="148"/>
        <v>0</v>
      </c>
      <c r="BG1259">
        <f t="shared" si="149"/>
        <v>77</v>
      </c>
      <c r="BH1259" s="398">
        <f t="shared" si="150"/>
        <v>0.65811997652053833</v>
      </c>
      <c r="BO1259" s="33"/>
    </row>
    <row r="1260" spans="1:67">
      <c r="A1260" s="316" t="s">
        <v>27</v>
      </c>
      <c r="B1260" t="s">
        <v>380</v>
      </c>
      <c r="C1260" t="s">
        <v>910</v>
      </c>
      <c r="D1260" t="s">
        <v>314</v>
      </c>
      <c r="E1260" s="316" t="s">
        <v>69</v>
      </c>
      <c r="F1260" s="316" t="s">
        <v>70</v>
      </c>
      <c r="G1260" s="316" t="s">
        <v>435</v>
      </c>
      <c r="H1260" s="316" t="s">
        <v>328</v>
      </c>
      <c r="I1260" s="316" t="s">
        <v>341</v>
      </c>
      <c r="J1260" s="316" t="s">
        <v>14</v>
      </c>
      <c r="K1260" s="36">
        <v>23</v>
      </c>
      <c r="L1260" s="317">
        <v>0.19657999277114871</v>
      </c>
      <c r="M1260" s="317">
        <v>0.19828000664711001</v>
      </c>
      <c r="N1260" s="36">
        <v>75</v>
      </c>
      <c r="O1260" s="317">
        <v>0.16447000205516821</v>
      </c>
      <c r="P1260" s="317">
        <v>0.16556000709533689</v>
      </c>
      <c r="Q1260" s="36">
        <v>1630</v>
      </c>
      <c r="R1260" s="317">
        <v>0.16346000134944921</v>
      </c>
      <c r="S1260" s="317">
        <v>0.16788999736309049</v>
      </c>
      <c r="T1260" t="s">
        <v>380</v>
      </c>
      <c r="BA1260" s="395">
        <v>1</v>
      </c>
      <c r="BB1260" s="396" t="s">
        <v>861</v>
      </c>
      <c r="BC1260" t="str">
        <f t="shared" si="146"/>
        <v>RVV</v>
      </c>
      <c r="BD1260" t="str">
        <f t="shared" si="147"/>
        <v>NAoMe_initial_ch_score_2cap</v>
      </c>
      <c r="BE1260" s="397" t="s">
        <v>862</v>
      </c>
      <c r="BF1260" t="str">
        <f t="shared" si="148"/>
        <v>1</v>
      </c>
      <c r="BG1260">
        <f t="shared" si="149"/>
        <v>23</v>
      </c>
      <c r="BH1260" s="398">
        <f t="shared" si="150"/>
        <v>0.19657999277114871</v>
      </c>
      <c r="BO1260" s="33"/>
    </row>
    <row r="1261" spans="1:67">
      <c r="A1261" s="316" t="s">
        <v>27</v>
      </c>
      <c r="B1261" t="s">
        <v>380</v>
      </c>
      <c r="C1261" t="s">
        <v>910</v>
      </c>
      <c r="D1261" t="s">
        <v>314</v>
      </c>
      <c r="E1261" s="316" t="s">
        <v>69</v>
      </c>
      <c r="F1261" s="316" t="s">
        <v>70</v>
      </c>
      <c r="G1261" s="316" t="s">
        <v>435</v>
      </c>
      <c r="H1261" s="316" t="s">
        <v>328</v>
      </c>
      <c r="I1261" s="316" t="s">
        <v>341</v>
      </c>
      <c r="J1261" s="316" t="s">
        <v>301</v>
      </c>
      <c r="K1261" s="36">
        <v>16</v>
      </c>
      <c r="L1261" s="317">
        <v>0.1367499977350235</v>
      </c>
      <c r="M1261" s="317">
        <v>0.1379300057888031</v>
      </c>
      <c r="N1261" s="36">
        <v>51</v>
      </c>
      <c r="O1261" s="317">
        <v>0.1118400022387505</v>
      </c>
      <c r="P1261" s="317">
        <v>0.1125800013542175</v>
      </c>
      <c r="Q1261" s="36">
        <v>1326</v>
      </c>
      <c r="R1261" s="317">
        <v>0.132970005273819</v>
      </c>
      <c r="S1261" s="317">
        <v>0.13657000660896301</v>
      </c>
      <c r="T1261" t="s">
        <v>380</v>
      </c>
      <c r="BA1261" s="395">
        <v>1</v>
      </c>
      <c r="BB1261" s="396" t="s">
        <v>861</v>
      </c>
      <c r="BC1261" t="str">
        <f t="shared" si="146"/>
        <v>RVV</v>
      </c>
      <c r="BD1261" t="str">
        <f t="shared" si="147"/>
        <v>NAoMe_initial_ch_score_2cap</v>
      </c>
      <c r="BE1261" s="397" t="s">
        <v>862</v>
      </c>
      <c r="BF1261" t="str">
        <f t="shared" si="148"/>
        <v>2+</v>
      </c>
      <c r="BG1261">
        <f t="shared" si="149"/>
        <v>16</v>
      </c>
      <c r="BH1261" s="398">
        <f t="shared" si="150"/>
        <v>0.1367499977350235</v>
      </c>
      <c r="BO1261" s="33"/>
    </row>
    <row r="1262" spans="1:67">
      <c r="A1262" s="316" t="s">
        <v>27</v>
      </c>
      <c r="B1262" t="s">
        <v>380</v>
      </c>
      <c r="C1262" t="s">
        <v>910</v>
      </c>
      <c r="D1262" t="s">
        <v>314</v>
      </c>
      <c r="E1262" s="316" t="s">
        <v>69</v>
      </c>
      <c r="F1262" s="316" t="s">
        <v>70</v>
      </c>
      <c r="G1262" s="316" t="s">
        <v>435</v>
      </c>
      <c r="H1262" s="316" t="s">
        <v>328</v>
      </c>
      <c r="I1262" s="316" t="s">
        <v>341</v>
      </c>
      <c r="J1262" s="316" t="s">
        <v>260</v>
      </c>
      <c r="K1262" s="36">
        <v>1</v>
      </c>
      <c r="L1262" s="317">
        <v>8.5500003769993782E-3</v>
      </c>
      <c r="M1262" s="317"/>
      <c r="N1262" s="36">
        <v>3</v>
      </c>
      <c r="O1262" s="317">
        <v>6.5799998119473457E-3</v>
      </c>
      <c r="P1262" s="317"/>
      <c r="Q1262" s="36">
        <v>263</v>
      </c>
      <c r="R1262" s="317">
        <v>2.6370000094175339E-2</v>
      </c>
      <c r="S1262" s="317"/>
      <c r="T1262" t="s">
        <v>380</v>
      </c>
      <c r="BA1262" s="395">
        <v>1</v>
      </c>
      <c r="BB1262" s="396" t="s">
        <v>861</v>
      </c>
      <c r="BC1262" t="str">
        <f t="shared" si="146"/>
        <v>RVV</v>
      </c>
      <c r="BD1262" t="str">
        <f t="shared" si="147"/>
        <v>NAoMe_initial_ch_score_2cap</v>
      </c>
      <c r="BE1262" s="397" t="s">
        <v>862</v>
      </c>
      <c r="BF1262" t="str">
        <f t="shared" si="148"/>
        <v>Unknown</v>
      </c>
      <c r="BG1262">
        <f t="shared" si="149"/>
        <v>1</v>
      </c>
      <c r="BH1262" s="398">
        <f t="shared" si="150"/>
        <v>8.5500003769993782E-3</v>
      </c>
      <c r="BO1262" s="33"/>
    </row>
    <row r="1263" spans="1:67">
      <c r="A1263" s="316" t="s">
        <v>27</v>
      </c>
      <c r="B1263" t="s">
        <v>380</v>
      </c>
      <c r="C1263" t="s">
        <v>910</v>
      </c>
      <c r="D1263" t="s">
        <v>314</v>
      </c>
      <c r="E1263" s="316" t="s">
        <v>69</v>
      </c>
      <c r="F1263" s="316" t="s">
        <v>70</v>
      </c>
      <c r="G1263" s="316" t="s">
        <v>435</v>
      </c>
      <c r="H1263" s="316" t="s">
        <v>328</v>
      </c>
      <c r="I1263" s="316" t="s">
        <v>309</v>
      </c>
      <c r="J1263" s="316" t="s">
        <v>289</v>
      </c>
      <c r="K1263" s="36">
        <v>36</v>
      </c>
      <c r="L1263" s="317">
        <v>0.30768999457359308</v>
      </c>
      <c r="M1263" s="317"/>
      <c r="N1263" s="36">
        <v>136</v>
      </c>
      <c r="O1263" s="317">
        <v>0.2982499897480011</v>
      </c>
      <c r="P1263" s="317"/>
      <c r="Q1263" s="36">
        <v>3283</v>
      </c>
      <c r="R1263" s="317">
        <v>0.3292199969291687</v>
      </c>
      <c r="S1263" s="317"/>
      <c r="T1263" t="s">
        <v>380</v>
      </c>
      <c r="BA1263" s="395">
        <v>1</v>
      </c>
      <c r="BB1263" s="396" t="s">
        <v>861</v>
      </c>
      <c r="BC1263" t="str">
        <f t="shared" si="146"/>
        <v>RVV</v>
      </c>
      <c r="BD1263" t="str">
        <f t="shared" si="147"/>
        <v>NAoMe_initial_diagnosis_year</v>
      </c>
      <c r="BE1263" s="397" t="s">
        <v>862</v>
      </c>
      <c r="BF1263" t="str">
        <f t="shared" si="148"/>
        <v>2021</v>
      </c>
      <c r="BG1263">
        <f t="shared" si="149"/>
        <v>36</v>
      </c>
      <c r="BH1263" s="398">
        <f t="shared" si="150"/>
        <v>0.30768999457359308</v>
      </c>
      <c r="BO1263" s="33"/>
    </row>
    <row r="1264" spans="1:67">
      <c r="A1264" s="316" t="s">
        <v>27</v>
      </c>
      <c r="B1264" t="s">
        <v>380</v>
      </c>
      <c r="C1264" t="s">
        <v>910</v>
      </c>
      <c r="D1264" t="s">
        <v>314</v>
      </c>
      <c r="E1264" s="316" t="s">
        <v>69</v>
      </c>
      <c r="F1264" s="316" t="s">
        <v>70</v>
      </c>
      <c r="G1264" s="316" t="s">
        <v>435</v>
      </c>
      <c r="H1264" s="316" t="s">
        <v>328</v>
      </c>
      <c r="I1264" s="316" t="s">
        <v>309</v>
      </c>
      <c r="J1264" s="316" t="s">
        <v>816</v>
      </c>
      <c r="K1264" s="36">
        <v>46</v>
      </c>
      <c r="L1264" s="317">
        <v>0.39315998554229742</v>
      </c>
      <c r="M1264" s="317"/>
      <c r="N1264" s="36">
        <v>183</v>
      </c>
      <c r="O1264" s="317">
        <v>0.40132001042366028</v>
      </c>
      <c r="P1264" s="317"/>
      <c r="Q1264" s="36">
        <v>3315</v>
      </c>
      <c r="R1264" s="317">
        <v>0.33243000507354742</v>
      </c>
      <c r="S1264" s="317"/>
      <c r="T1264" t="s">
        <v>380</v>
      </c>
      <c r="BA1264" s="395">
        <v>1</v>
      </c>
      <c r="BB1264" s="396" t="s">
        <v>861</v>
      </c>
      <c r="BC1264" t="str">
        <f t="shared" si="146"/>
        <v>RVV</v>
      </c>
      <c r="BD1264" t="str">
        <f t="shared" si="147"/>
        <v>NAoMe_initial_diagnosis_year</v>
      </c>
      <c r="BE1264" s="397" t="s">
        <v>862</v>
      </c>
      <c r="BF1264" t="str">
        <f t="shared" si="148"/>
        <v>2022</v>
      </c>
      <c r="BG1264">
        <f t="shared" si="149"/>
        <v>46</v>
      </c>
      <c r="BH1264" s="398">
        <f t="shared" si="150"/>
        <v>0.39315998554229742</v>
      </c>
      <c r="BO1264" s="33"/>
    </row>
    <row r="1265" spans="1:67">
      <c r="A1265" s="316" t="s">
        <v>27</v>
      </c>
      <c r="B1265" t="s">
        <v>380</v>
      </c>
      <c r="C1265" t="s">
        <v>910</v>
      </c>
      <c r="D1265" t="s">
        <v>314</v>
      </c>
      <c r="E1265" s="316" t="s">
        <v>69</v>
      </c>
      <c r="F1265" s="316" t="s">
        <v>70</v>
      </c>
      <c r="G1265" s="316" t="s">
        <v>435</v>
      </c>
      <c r="H1265" s="316" t="s">
        <v>328</v>
      </c>
      <c r="I1265" s="316" t="s">
        <v>309</v>
      </c>
      <c r="J1265" s="316" t="s">
        <v>946</v>
      </c>
      <c r="K1265" s="36">
        <v>35</v>
      </c>
      <c r="L1265" s="317">
        <v>0.29914999008178711</v>
      </c>
      <c r="M1265" s="317"/>
      <c r="N1265" s="36">
        <v>137</v>
      </c>
      <c r="O1265" s="317">
        <v>0.30044001340866089</v>
      </c>
      <c r="P1265" s="317"/>
      <c r="Q1265" s="36">
        <v>3374</v>
      </c>
      <c r="R1265" s="317">
        <v>0.33834999799728388</v>
      </c>
      <c r="S1265" s="317"/>
      <c r="T1265" t="s">
        <v>380</v>
      </c>
      <c r="BA1265" s="395">
        <v>1</v>
      </c>
      <c r="BB1265" s="396" t="s">
        <v>861</v>
      </c>
      <c r="BC1265" t="str">
        <f t="shared" si="146"/>
        <v>RVV</v>
      </c>
      <c r="BD1265" t="str">
        <f t="shared" si="147"/>
        <v>NAoMe_initial_diagnosis_year</v>
      </c>
      <c r="BE1265" s="397" t="s">
        <v>862</v>
      </c>
      <c r="BF1265" t="str">
        <f t="shared" si="148"/>
        <v>2023</v>
      </c>
      <c r="BG1265">
        <f t="shared" si="149"/>
        <v>35</v>
      </c>
      <c r="BH1265" s="398">
        <f t="shared" si="150"/>
        <v>0.29914999008178711</v>
      </c>
      <c r="BO1265" s="33"/>
    </row>
    <row r="1266" spans="1:67">
      <c r="A1266" s="316" t="s">
        <v>27</v>
      </c>
      <c r="B1266" t="s">
        <v>380</v>
      </c>
      <c r="C1266" t="s">
        <v>910</v>
      </c>
      <c r="D1266" t="s">
        <v>314</v>
      </c>
      <c r="E1266" s="316" t="s">
        <v>69</v>
      </c>
      <c r="F1266" s="316" t="s">
        <v>70</v>
      </c>
      <c r="G1266" s="316" t="s">
        <v>435</v>
      </c>
      <c r="H1266" s="316" t="s">
        <v>328</v>
      </c>
      <c r="I1266" s="316" t="s">
        <v>331</v>
      </c>
      <c r="J1266" s="316" t="s">
        <v>332</v>
      </c>
      <c r="K1266" s="36">
        <v>8</v>
      </c>
      <c r="L1266" s="317">
        <v>6.8379998207092285E-2</v>
      </c>
      <c r="M1266" s="317">
        <v>8.246999979019165E-2</v>
      </c>
      <c r="N1266" s="36">
        <v>14</v>
      </c>
      <c r="O1266" s="317">
        <v>3.0700000002980229E-2</v>
      </c>
      <c r="P1266" s="317">
        <v>3.8890000432729721E-2</v>
      </c>
      <c r="Q1266" s="36">
        <v>434</v>
      </c>
      <c r="R1266" s="317">
        <v>4.3519999831914902E-2</v>
      </c>
      <c r="S1266" s="317">
        <v>5.2159998565912247E-2</v>
      </c>
      <c r="T1266" t="s">
        <v>380</v>
      </c>
      <c r="BA1266" s="395">
        <v>1</v>
      </c>
      <c r="BB1266" s="396" t="s">
        <v>861</v>
      </c>
      <c r="BC1266" t="str">
        <f t="shared" si="146"/>
        <v>RVV</v>
      </c>
      <c r="BD1266" t="str">
        <f t="shared" si="147"/>
        <v>NAoMe_initial_disease_group</v>
      </c>
      <c r="BE1266" s="397" t="s">
        <v>862</v>
      </c>
      <c r="BF1266" t="str">
        <f t="shared" si="148"/>
        <v>Advanced M0</v>
      </c>
      <c r="BG1266">
        <f t="shared" si="149"/>
        <v>8</v>
      </c>
      <c r="BH1266" s="398">
        <f t="shared" si="150"/>
        <v>6.8379998207092285E-2</v>
      </c>
      <c r="BO1266" s="33"/>
    </row>
    <row r="1267" spans="1:67">
      <c r="A1267" s="316" t="s">
        <v>27</v>
      </c>
      <c r="B1267" t="s">
        <v>380</v>
      </c>
      <c r="C1267" t="s">
        <v>910</v>
      </c>
      <c r="D1267" t="s">
        <v>314</v>
      </c>
      <c r="E1267" s="316" t="s">
        <v>69</v>
      </c>
      <c r="F1267" s="316" t="s">
        <v>70</v>
      </c>
      <c r="G1267" s="316" t="s">
        <v>435</v>
      </c>
      <c r="H1267" s="316" t="s">
        <v>328</v>
      </c>
      <c r="I1267" s="316" t="s">
        <v>331</v>
      </c>
      <c r="J1267" s="316" t="s">
        <v>333</v>
      </c>
      <c r="K1267" s="36">
        <v>60</v>
      </c>
      <c r="L1267" s="317">
        <v>0.51282000541687012</v>
      </c>
      <c r="M1267" s="317">
        <v>0.61856001615524292</v>
      </c>
      <c r="N1267" s="36">
        <v>287</v>
      </c>
      <c r="O1267" s="317">
        <v>0.62939000129699707</v>
      </c>
      <c r="P1267" s="317">
        <v>0.79721999168395996</v>
      </c>
      <c r="Q1267" s="36">
        <v>6159</v>
      </c>
      <c r="R1267" s="317">
        <v>0.6176300048828125</v>
      </c>
      <c r="S1267" s="317">
        <v>0.74026000499725342</v>
      </c>
      <c r="T1267" t="s">
        <v>380</v>
      </c>
      <c r="BA1267" s="395">
        <v>1</v>
      </c>
      <c r="BB1267" s="396" t="s">
        <v>861</v>
      </c>
      <c r="BC1267" t="str">
        <f t="shared" si="146"/>
        <v>RVV</v>
      </c>
      <c r="BD1267" t="str">
        <f t="shared" si="147"/>
        <v>NAoMe_initial_disease_group</v>
      </c>
      <c r="BE1267" s="397" t="s">
        <v>862</v>
      </c>
      <c r="BF1267" t="str">
        <f t="shared" si="148"/>
        <v>Advanced M1</v>
      </c>
      <c r="BG1267">
        <f t="shared" si="149"/>
        <v>60</v>
      </c>
      <c r="BH1267" s="398">
        <f t="shared" si="150"/>
        <v>0.51282000541687012</v>
      </c>
      <c r="BO1267" s="33"/>
    </row>
    <row r="1268" spans="1:67">
      <c r="A1268" s="316" t="s">
        <v>27</v>
      </c>
      <c r="B1268" t="s">
        <v>380</v>
      </c>
      <c r="C1268" t="s">
        <v>910</v>
      </c>
      <c r="D1268" t="s">
        <v>314</v>
      </c>
      <c r="E1268" s="316" t="s">
        <v>69</v>
      </c>
      <c r="F1268" s="316" t="s">
        <v>70</v>
      </c>
      <c r="G1268" s="316" t="s">
        <v>435</v>
      </c>
      <c r="H1268" s="316" t="s">
        <v>328</v>
      </c>
      <c r="I1268" s="316" t="s">
        <v>331</v>
      </c>
      <c r="J1268" s="316" t="s">
        <v>334</v>
      </c>
      <c r="K1268" s="36">
        <v>0</v>
      </c>
      <c r="L1268" s="317">
        <v>0</v>
      </c>
      <c r="M1268" s="317">
        <v>0</v>
      </c>
      <c r="N1268" s="36">
        <v>2</v>
      </c>
      <c r="O1268" s="317">
        <v>4.3899999000132084E-3</v>
      </c>
      <c r="P1268" s="317">
        <v>5.5599999614059934E-3</v>
      </c>
      <c r="Q1268" s="36">
        <v>64</v>
      </c>
      <c r="R1268" s="317">
        <v>6.4199999906122676E-3</v>
      </c>
      <c r="S1268" s="317">
        <v>7.689999882131815E-3</v>
      </c>
      <c r="T1268" t="s">
        <v>380</v>
      </c>
      <c r="BA1268" s="395">
        <v>1</v>
      </c>
      <c r="BB1268" s="396" t="s">
        <v>861</v>
      </c>
      <c r="BC1268" t="str">
        <f t="shared" si="146"/>
        <v>RVV</v>
      </c>
      <c r="BD1268" t="str">
        <f t="shared" si="147"/>
        <v>NAoMe_initial_disease_group</v>
      </c>
      <c r="BE1268" s="397" t="s">
        <v>862</v>
      </c>
      <c r="BF1268" t="str">
        <f t="shared" si="148"/>
        <v>DCIS</v>
      </c>
      <c r="BG1268">
        <f t="shared" si="149"/>
        <v>0</v>
      </c>
      <c r="BH1268" s="398">
        <f t="shared" si="150"/>
        <v>0</v>
      </c>
      <c r="BO1268" s="33"/>
    </row>
    <row r="1269" spans="1:67">
      <c r="A1269" s="316" t="s">
        <v>27</v>
      </c>
      <c r="B1269" t="s">
        <v>380</v>
      </c>
      <c r="C1269" t="s">
        <v>910</v>
      </c>
      <c r="D1269" t="s">
        <v>314</v>
      </c>
      <c r="E1269" s="316" t="s">
        <v>69</v>
      </c>
      <c r="F1269" s="316" t="s">
        <v>70</v>
      </c>
      <c r="G1269" s="316" t="s">
        <v>435</v>
      </c>
      <c r="H1269" s="316" t="s">
        <v>328</v>
      </c>
      <c r="I1269" s="316" t="s">
        <v>331</v>
      </c>
      <c r="J1269" s="316" t="s">
        <v>335</v>
      </c>
      <c r="K1269" s="36">
        <v>29</v>
      </c>
      <c r="L1269" s="317">
        <v>0.24785999953746801</v>
      </c>
      <c r="M1269" s="317">
        <v>0.29897001385688782</v>
      </c>
      <c r="N1269" s="36">
        <v>57</v>
      </c>
      <c r="O1269" s="317">
        <v>0.125</v>
      </c>
      <c r="P1269" s="317">
        <v>0.15832999348640439</v>
      </c>
      <c r="Q1269" s="36">
        <v>1663</v>
      </c>
      <c r="R1269" s="317">
        <v>0.16676999628543851</v>
      </c>
      <c r="S1269" s="317">
        <v>0.19988000392913821</v>
      </c>
      <c r="T1269" t="s">
        <v>380</v>
      </c>
      <c r="BA1269" s="395">
        <v>1</v>
      </c>
      <c r="BB1269" s="396" t="s">
        <v>861</v>
      </c>
      <c r="BC1269" t="str">
        <f t="shared" si="146"/>
        <v>RVV</v>
      </c>
      <c r="BD1269" t="str">
        <f t="shared" si="147"/>
        <v>NAoMe_initial_disease_group</v>
      </c>
      <c r="BE1269" s="397" t="s">
        <v>862</v>
      </c>
      <c r="BF1269" t="str">
        <f t="shared" si="148"/>
        <v>Early invasive</v>
      </c>
      <c r="BG1269">
        <f t="shared" si="149"/>
        <v>29</v>
      </c>
      <c r="BH1269" s="398">
        <f t="shared" si="150"/>
        <v>0.24785999953746801</v>
      </c>
      <c r="BO1269" s="33"/>
    </row>
    <row r="1270" spans="1:67">
      <c r="A1270" s="316" t="s">
        <v>27</v>
      </c>
      <c r="B1270" t="s">
        <v>380</v>
      </c>
      <c r="C1270" t="s">
        <v>910</v>
      </c>
      <c r="D1270" t="s">
        <v>314</v>
      </c>
      <c r="E1270" s="316" t="s">
        <v>69</v>
      </c>
      <c r="F1270" s="316" t="s">
        <v>70</v>
      </c>
      <c r="G1270" s="316" t="s">
        <v>435</v>
      </c>
      <c r="H1270" s="316" t="s">
        <v>328</v>
      </c>
      <c r="I1270" s="316" t="s">
        <v>331</v>
      </c>
      <c r="J1270" s="316" t="s">
        <v>337</v>
      </c>
      <c r="K1270" s="36">
        <v>20</v>
      </c>
      <c r="L1270" s="317">
        <v>0.17093999683856961</v>
      </c>
      <c r="M1270" s="317"/>
      <c r="N1270" s="36">
        <v>96</v>
      </c>
      <c r="O1270" s="317">
        <v>0.21052999794483179</v>
      </c>
      <c r="P1270" s="317"/>
      <c r="Q1270" s="36">
        <v>1652</v>
      </c>
      <c r="R1270" s="317">
        <v>0.1656599938869476</v>
      </c>
      <c r="S1270" s="317"/>
      <c r="T1270" t="s">
        <v>380</v>
      </c>
      <c r="BA1270" s="395">
        <v>1</v>
      </c>
      <c r="BB1270" s="396" t="s">
        <v>861</v>
      </c>
      <c r="BC1270" t="str">
        <f t="shared" si="146"/>
        <v>RVV</v>
      </c>
      <c r="BD1270" t="str">
        <f t="shared" si="147"/>
        <v>NAoMe_initial_disease_group</v>
      </c>
      <c r="BE1270" s="397" t="s">
        <v>862</v>
      </c>
      <c r="BF1270" t="str">
        <f t="shared" si="148"/>
        <v>Unknown stage</v>
      </c>
      <c r="BG1270">
        <f t="shared" si="149"/>
        <v>20</v>
      </c>
      <c r="BH1270" s="398">
        <f t="shared" si="150"/>
        <v>0.17093999683856961</v>
      </c>
      <c r="BO1270" s="33"/>
    </row>
    <row r="1271" spans="1:67">
      <c r="A1271" s="316" t="s">
        <v>27</v>
      </c>
      <c r="B1271" t="s">
        <v>380</v>
      </c>
      <c r="C1271" t="s">
        <v>910</v>
      </c>
      <c r="D1271" t="s">
        <v>314</v>
      </c>
      <c r="E1271" s="316" t="s">
        <v>69</v>
      </c>
      <c r="F1271" s="316" t="s">
        <v>70</v>
      </c>
      <c r="G1271" s="316" t="s">
        <v>435</v>
      </c>
      <c r="H1271" s="316" t="s">
        <v>328</v>
      </c>
      <c r="I1271" s="316" t="s">
        <v>656</v>
      </c>
      <c r="J1271" s="316" t="s">
        <v>286</v>
      </c>
      <c r="K1271" s="36">
        <v>0</v>
      </c>
      <c r="L1271" s="317">
        <v>0</v>
      </c>
      <c r="M1271" s="317">
        <v>0</v>
      </c>
      <c r="N1271" s="36">
        <v>7</v>
      </c>
      <c r="O1271" s="317">
        <v>1.535000000149012E-2</v>
      </c>
      <c r="P1271" s="317">
        <v>1.6470000147819519E-2</v>
      </c>
      <c r="Q1271" s="36">
        <v>492</v>
      </c>
      <c r="R1271" s="317">
        <v>4.9339998513460159E-2</v>
      </c>
      <c r="S1271" s="317">
        <v>5.1920000463724143E-2</v>
      </c>
      <c r="T1271" t="s">
        <v>380</v>
      </c>
      <c r="BA1271" s="395">
        <v>1</v>
      </c>
      <c r="BB1271" s="396" t="s">
        <v>861</v>
      </c>
      <c r="BC1271" t="str">
        <f t="shared" si="146"/>
        <v>RVV</v>
      </c>
      <c r="BD1271" t="str">
        <f t="shared" si="147"/>
        <v>NAoMe_initial_ethnicity_grp</v>
      </c>
      <c r="BE1271" s="397" t="s">
        <v>862</v>
      </c>
      <c r="BF1271" t="str">
        <f t="shared" si="148"/>
        <v>Asian or Asian British</v>
      </c>
      <c r="BG1271">
        <f t="shared" si="149"/>
        <v>0</v>
      </c>
      <c r="BH1271" s="398">
        <f t="shared" si="150"/>
        <v>0</v>
      </c>
      <c r="BO1271" s="33"/>
    </row>
    <row r="1272" spans="1:67">
      <c r="A1272" s="316" t="s">
        <v>27</v>
      </c>
      <c r="B1272" t="s">
        <v>380</v>
      </c>
      <c r="C1272" t="s">
        <v>910</v>
      </c>
      <c r="D1272" t="s">
        <v>314</v>
      </c>
      <c r="E1272" s="316" t="s">
        <v>69</v>
      </c>
      <c r="F1272" s="316" t="s">
        <v>70</v>
      </c>
      <c r="G1272" s="316" t="s">
        <v>435</v>
      </c>
      <c r="H1272" s="316" t="s">
        <v>328</v>
      </c>
      <c r="I1272" s="316" t="s">
        <v>656</v>
      </c>
      <c r="J1272" s="316" t="s">
        <v>287</v>
      </c>
      <c r="K1272" s="36">
        <v>0</v>
      </c>
      <c r="L1272" s="317">
        <v>0</v>
      </c>
      <c r="M1272" s="317">
        <v>0</v>
      </c>
      <c r="N1272" s="36">
        <v>9</v>
      </c>
      <c r="O1272" s="317">
        <v>1.9740000367164608E-2</v>
      </c>
      <c r="P1272" s="317">
        <v>2.1180000156164169E-2</v>
      </c>
      <c r="Q1272" s="36">
        <v>403</v>
      </c>
      <c r="R1272" s="317">
        <v>4.0410000830888748E-2</v>
      </c>
      <c r="S1272" s="317">
        <v>4.2520001530647278E-2</v>
      </c>
      <c r="T1272" t="s">
        <v>380</v>
      </c>
      <c r="BA1272" s="395">
        <v>1</v>
      </c>
      <c r="BB1272" s="396" t="s">
        <v>861</v>
      </c>
      <c r="BC1272" t="str">
        <f t="shared" si="146"/>
        <v>RVV</v>
      </c>
      <c r="BD1272" t="str">
        <f t="shared" si="147"/>
        <v>NAoMe_initial_ethnicity_grp</v>
      </c>
      <c r="BE1272" s="397" t="s">
        <v>862</v>
      </c>
      <c r="BF1272" t="str">
        <f t="shared" si="148"/>
        <v>Black or Black British</v>
      </c>
      <c r="BG1272">
        <f t="shared" si="149"/>
        <v>0</v>
      </c>
      <c r="BH1272" s="398">
        <f t="shared" si="150"/>
        <v>0</v>
      </c>
      <c r="BO1272" s="33"/>
    </row>
    <row r="1273" spans="1:67">
      <c r="A1273" s="316" t="s">
        <v>27</v>
      </c>
      <c r="B1273" t="s">
        <v>380</v>
      </c>
      <c r="C1273" t="s">
        <v>910</v>
      </c>
      <c r="D1273" t="s">
        <v>314</v>
      </c>
      <c r="E1273" s="316" t="s">
        <v>69</v>
      </c>
      <c r="F1273" s="316" t="s">
        <v>70</v>
      </c>
      <c r="G1273" s="316" t="s">
        <v>435</v>
      </c>
      <c r="H1273" s="316" t="s">
        <v>328</v>
      </c>
      <c r="I1273" s="316" t="s">
        <v>656</v>
      </c>
      <c r="J1273" s="316" t="s">
        <v>259</v>
      </c>
      <c r="K1273" s="36">
        <v>0</v>
      </c>
      <c r="L1273" s="317">
        <v>0</v>
      </c>
      <c r="M1273" s="317">
        <v>0</v>
      </c>
      <c r="N1273" s="36">
        <v>2</v>
      </c>
      <c r="O1273" s="317">
        <v>4.3899999000132084E-3</v>
      </c>
      <c r="P1273" s="317">
        <v>4.7100000083446503E-3</v>
      </c>
      <c r="Q1273" s="36">
        <v>98</v>
      </c>
      <c r="R1273" s="317">
        <v>9.8299998790025711E-3</v>
      </c>
      <c r="S1273" s="317">
        <v>1.0339999571442601E-2</v>
      </c>
      <c r="T1273" t="s">
        <v>380</v>
      </c>
      <c r="BA1273" s="395">
        <v>1</v>
      </c>
      <c r="BB1273" s="396" t="s">
        <v>861</v>
      </c>
      <c r="BC1273" t="str">
        <f t="shared" si="146"/>
        <v>RVV</v>
      </c>
      <c r="BD1273" t="str">
        <f t="shared" si="147"/>
        <v>NAoMe_initial_ethnicity_grp</v>
      </c>
      <c r="BE1273" s="397" t="s">
        <v>862</v>
      </c>
      <c r="BF1273" t="str">
        <f t="shared" si="148"/>
        <v>Mixed</v>
      </c>
      <c r="BG1273">
        <f t="shared" si="149"/>
        <v>0</v>
      </c>
      <c r="BH1273" s="398">
        <f t="shared" si="150"/>
        <v>0</v>
      </c>
      <c r="BO1273" s="33"/>
    </row>
    <row r="1274" spans="1:67">
      <c r="A1274" s="316" t="s">
        <v>27</v>
      </c>
      <c r="B1274" t="s">
        <v>380</v>
      </c>
      <c r="C1274" t="s">
        <v>910</v>
      </c>
      <c r="D1274" t="s">
        <v>314</v>
      </c>
      <c r="E1274" s="316" t="s">
        <v>69</v>
      </c>
      <c r="F1274" s="316" t="s">
        <v>70</v>
      </c>
      <c r="G1274" s="316" t="s">
        <v>435</v>
      </c>
      <c r="H1274" s="316" t="s">
        <v>328</v>
      </c>
      <c r="I1274" s="316" t="s">
        <v>656</v>
      </c>
      <c r="J1274" s="316" t="s">
        <v>288</v>
      </c>
      <c r="K1274" s="36">
        <v>2</v>
      </c>
      <c r="L1274" s="317">
        <v>1.7090000212192539E-2</v>
      </c>
      <c r="M1274" s="317">
        <v>1.905000023543835E-2</v>
      </c>
      <c r="N1274" s="36">
        <v>8</v>
      </c>
      <c r="O1274" s="317">
        <v>1.7540000379085541E-2</v>
      </c>
      <c r="P1274" s="317">
        <v>1.8820000812411308E-2</v>
      </c>
      <c r="Q1274" s="36">
        <v>246</v>
      </c>
      <c r="R1274" s="317">
        <v>2.466999925673008E-2</v>
      </c>
      <c r="S1274" s="317">
        <v>2.5960000231862072E-2</v>
      </c>
      <c r="T1274" t="s">
        <v>380</v>
      </c>
      <c r="BA1274" s="395">
        <v>1</v>
      </c>
      <c r="BB1274" s="396" t="s">
        <v>861</v>
      </c>
      <c r="BC1274" t="str">
        <f t="shared" si="146"/>
        <v>RVV</v>
      </c>
      <c r="BD1274" t="str">
        <f t="shared" si="147"/>
        <v>NAoMe_initial_ethnicity_grp</v>
      </c>
      <c r="BE1274" s="397" t="s">
        <v>862</v>
      </c>
      <c r="BF1274" t="str">
        <f t="shared" si="148"/>
        <v>Other Ethnic Group</v>
      </c>
      <c r="BG1274">
        <f t="shared" si="149"/>
        <v>2</v>
      </c>
      <c r="BH1274" s="398">
        <f t="shared" si="150"/>
        <v>1.7090000212192539E-2</v>
      </c>
      <c r="BO1274" s="33"/>
    </row>
    <row r="1275" spans="1:67">
      <c r="A1275" s="316" t="s">
        <v>27</v>
      </c>
      <c r="B1275" t="s">
        <v>380</v>
      </c>
      <c r="C1275" t="s">
        <v>910</v>
      </c>
      <c r="D1275" t="s">
        <v>314</v>
      </c>
      <c r="E1275" s="316" t="s">
        <v>69</v>
      </c>
      <c r="F1275" s="316" t="s">
        <v>70</v>
      </c>
      <c r="G1275" s="316" t="s">
        <v>435</v>
      </c>
      <c r="H1275" s="316" t="s">
        <v>328</v>
      </c>
      <c r="I1275" s="316" t="s">
        <v>656</v>
      </c>
      <c r="J1275" s="316" t="s">
        <v>260</v>
      </c>
      <c r="K1275" s="36">
        <v>12</v>
      </c>
      <c r="L1275" s="317">
        <v>0.1025599986314774</v>
      </c>
      <c r="M1275" s="317"/>
      <c r="N1275" s="36">
        <v>31</v>
      </c>
      <c r="O1275" s="317">
        <v>6.7979998886585236E-2</v>
      </c>
      <c r="P1275" s="317"/>
      <c r="Q1275" s="36">
        <v>495</v>
      </c>
      <c r="R1275" s="317">
        <v>4.9639999866485603E-2</v>
      </c>
      <c r="S1275" s="317"/>
      <c r="T1275" t="s">
        <v>380</v>
      </c>
      <c r="BA1275" s="395">
        <v>1</v>
      </c>
      <c r="BB1275" s="396" t="s">
        <v>861</v>
      </c>
      <c r="BC1275" t="str">
        <f t="shared" si="146"/>
        <v>RVV</v>
      </c>
      <c r="BD1275" t="str">
        <f t="shared" si="147"/>
        <v>NAoMe_initial_ethnicity_grp</v>
      </c>
      <c r="BE1275" s="397" t="s">
        <v>862</v>
      </c>
      <c r="BF1275" t="str">
        <f t="shared" si="148"/>
        <v>Unknown</v>
      </c>
      <c r="BG1275">
        <f t="shared" si="149"/>
        <v>12</v>
      </c>
      <c r="BH1275" s="398">
        <f t="shared" si="150"/>
        <v>0.1025599986314774</v>
      </c>
      <c r="BO1275" s="33"/>
    </row>
    <row r="1276" spans="1:67">
      <c r="A1276" s="316" t="s">
        <v>27</v>
      </c>
      <c r="B1276" t="s">
        <v>380</v>
      </c>
      <c r="C1276" t="s">
        <v>910</v>
      </c>
      <c r="D1276" t="s">
        <v>314</v>
      </c>
      <c r="E1276" s="316" t="s">
        <v>69</v>
      </c>
      <c r="F1276" s="316" t="s">
        <v>70</v>
      </c>
      <c r="G1276" s="316" t="s">
        <v>435</v>
      </c>
      <c r="H1276" s="316" t="s">
        <v>328</v>
      </c>
      <c r="I1276" s="316" t="s">
        <v>656</v>
      </c>
      <c r="J1276" s="316" t="s">
        <v>258</v>
      </c>
      <c r="K1276" s="36">
        <v>103</v>
      </c>
      <c r="L1276" s="317">
        <v>0.88033998012542725</v>
      </c>
      <c r="M1276" s="317">
        <v>0.9809499979019165</v>
      </c>
      <c r="N1276" s="36">
        <v>399</v>
      </c>
      <c r="O1276" s="317">
        <v>0.875</v>
      </c>
      <c r="P1276" s="317">
        <v>0.9388200044631958</v>
      </c>
      <c r="Q1276" s="36">
        <v>8238</v>
      </c>
      <c r="R1276" s="317">
        <v>0.82611000537872314</v>
      </c>
      <c r="S1276" s="317">
        <v>0.86926001310348511</v>
      </c>
      <c r="T1276" t="s">
        <v>380</v>
      </c>
      <c r="BA1276" s="395">
        <v>1</v>
      </c>
      <c r="BB1276" s="396" t="s">
        <v>861</v>
      </c>
      <c r="BC1276" t="str">
        <f t="shared" si="146"/>
        <v>RVV</v>
      </c>
      <c r="BD1276" t="str">
        <f t="shared" si="147"/>
        <v>NAoMe_initial_ethnicity_grp</v>
      </c>
      <c r="BE1276" s="397" t="s">
        <v>862</v>
      </c>
      <c r="BF1276" t="str">
        <f t="shared" si="148"/>
        <v>White</v>
      </c>
      <c r="BG1276">
        <f t="shared" si="149"/>
        <v>103</v>
      </c>
      <c r="BH1276" s="398">
        <f t="shared" si="150"/>
        <v>0.88033998012542725</v>
      </c>
      <c r="BO1276" s="33"/>
    </row>
    <row r="1277" spans="1:67">
      <c r="A1277" s="316" t="s">
        <v>27</v>
      </c>
      <c r="B1277" t="s">
        <v>380</v>
      </c>
      <c r="C1277" t="s">
        <v>910</v>
      </c>
      <c r="D1277" t="s">
        <v>314</v>
      </c>
      <c r="E1277" s="316" t="s">
        <v>69</v>
      </c>
      <c r="F1277" s="316" t="s">
        <v>70</v>
      </c>
      <c r="G1277" s="316" t="s">
        <v>435</v>
      </c>
      <c r="H1277" s="316" t="s">
        <v>328</v>
      </c>
      <c r="I1277" s="316" t="s">
        <v>657</v>
      </c>
      <c r="J1277" s="316" t="s">
        <v>817</v>
      </c>
      <c r="K1277" s="36">
        <v>112</v>
      </c>
      <c r="L1277" s="317">
        <v>0.95726001262664795</v>
      </c>
      <c r="M1277" s="317"/>
      <c r="N1277" s="36">
        <v>413</v>
      </c>
      <c r="O1277" s="317">
        <v>0.90570002794265747</v>
      </c>
      <c r="P1277" s="317"/>
      <c r="Q1277" s="36">
        <v>9359</v>
      </c>
      <c r="R1277" s="317">
        <v>0.93853002786636353</v>
      </c>
      <c r="S1277" s="317"/>
      <c r="T1277" t="s">
        <v>380</v>
      </c>
      <c r="BA1277" s="395">
        <v>1</v>
      </c>
      <c r="BB1277" s="396" t="s">
        <v>861</v>
      </c>
      <c r="BC1277" t="str">
        <f t="shared" si="146"/>
        <v>RVV</v>
      </c>
      <c r="BD1277" t="str">
        <f t="shared" si="147"/>
        <v>NAoMe_initial_final_route</v>
      </c>
      <c r="BE1277" s="397" t="s">
        <v>862</v>
      </c>
      <c r="BF1277" t="str">
        <f t="shared" si="148"/>
        <v>Not screened</v>
      </c>
      <c r="BG1277">
        <f t="shared" si="149"/>
        <v>112</v>
      </c>
      <c r="BH1277" s="398">
        <f t="shared" si="150"/>
        <v>0.95726001262664795</v>
      </c>
      <c r="BO1277" s="33"/>
    </row>
    <row r="1278" spans="1:67">
      <c r="A1278" s="316" t="s">
        <v>27</v>
      </c>
      <c r="B1278" t="s">
        <v>380</v>
      </c>
      <c r="C1278" t="s">
        <v>910</v>
      </c>
      <c r="D1278" t="s">
        <v>314</v>
      </c>
      <c r="E1278" s="316" t="s">
        <v>69</v>
      </c>
      <c r="F1278" s="316" t="s">
        <v>70</v>
      </c>
      <c r="G1278" s="316" t="s">
        <v>435</v>
      </c>
      <c r="H1278" s="316" t="s">
        <v>328</v>
      </c>
      <c r="I1278" s="316" t="s">
        <v>657</v>
      </c>
      <c r="J1278" s="316" t="s">
        <v>352</v>
      </c>
      <c r="K1278" s="36">
        <v>5</v>
      </c>
      <c r="L1278" s="317">
        <v>4.2739998549222953E-2</v>
      </c>
      <c r="M1278" s="317"/>
      <c r="N1278" s="36">
        <v>43</v>
      </c>
      <c r="O1278" s="317">
        <v>9.4300001859664917E-2</v>
      </c>
      <c r="P1278" s="317"/>
      <c r="Q1278" s="36">
        <v>613</v>
      </c>
      <c r="R1278" s="317">
        <v>6.1469998210668557E-2</v>
      </c>
      <c r="S1278" s="317"/>
      <c r="T1278" t="s">
        <v>380</v>
      </c>
      <c r="BA1278" s="395">
        <v>1</v>
      </c>
      <c r="BB1278" s="396" t="s">
        <v>861</v>
      </c>
      <c r="BC1278" t="str">
        <f t="shared" si="146"/>
        <v>RVV</v>
      </c>
      <c r="BD1278" t="str">
        <f t="shared" si="147"/>
        <v>NAoMe_initial_final_route</v>
      </c>
      <c r="BE1278" s="397" t="s">
        <v>862</v>
      </c>
      <c r="BF1278" t="str">
        <f t="shared" si="148"/>
        <v>Screening</v>
      </c>
      <c r="BG1278">
        <f t="shared" si="149"/>
        <v>5</v>
      </c>
      <c r="BH1278" s="398">
        <f t="shared" si="150"/>
        <v>4.2739998549222953E-2</v>
      </c>
      <c r="BO1278" s="33"/>
    </row>
    <row r="1279" spans="1:67">
      <c r="A1279" s="316" t="s">
        <v>27</v>
      </c>
      <c r="B1279" t="s">
        <v>380</v>
      </c>
      <c r="C1279" t="s">
        <v>910</v>
      </c>
      <c r="D1279" t="s">
        <v>314</v>
      </c>
      <c r="E1279" s="316" t="s">
        <v>69</v>
      </c>
      <c r="F1279" s="316" t="s">
        <v>70</v>
      </c>
      <c r="G1279" s="316" t="s">
        <v>435</v>
      </c>
      <c r="H1279" s="316" t="s">
        <v>328</v>
      </c>
      <c r="I1279" s="316" t="s">
        <v>303</v>
      </c>
      <c r="J1279" s="316" t="s">
        <v>308</v>
      </c>
      <c r="K1279" s="36">
        <v>20</v>
      </c>
      <c r="L1279" s="317">
        <v>0.17093999683856961</v>
      </c>
      <c r="M1279" s="317"/>
      <c r="N1279" s="36">
        <v>96</v>
      </c>
      <c r="O1279" s="317">
        <v>0.21052999794483179</v>
      </c>
      <c r="P1279" s="317"/>
      <c r="Q1279" s="36">
        <v>1652</v>
      </c>
      <c r="R1279" s="317">
        <v>0.1656599938869476</v>
      </c>
      <c r="S1279" s="317"/>
      <c r="T1279" t="s">
        <v>380</v>
      </c>
      <c r="BA1279" s="395">
        <v>1</v>
      </c>
      <c r="BB1279" s="396" t="s">
        <v>861</v>
      </c>
      <c r="BC1279" t="str">
        <f t="shared" si="146"/>
        <v>RVV</v>
      </c>
      <c r="BD1279" t="str">
        <f t="shared" si="147"/>
        <v>NAoMe_initial_final_stage_tum</v>
      </c>
      <c r="BE1279" s="397" t="s">
        <v>862</v>
      </c>
      <c r="BF1279" t="str">
        <f t="shared" si="148"/>
        <v>Not staged/Unstated</v>
      </c>
      <c r="BG1279">
        <f t="shared" si="149"/>
        <v>20</v>
      </c>
      <c r="BH1279" s="398">
        <f t="shared" si="150"/>
        <v>0.17093999683856961</v>
      </c>
      <c r="BO1279" s="33"/>
    </row>
    <row r="1280" spans="1:67">
      <c r="A1280" s="316" t="s">
        <v>27</v>
      </c>
      <c r="B1280" t="s">
        <v>380</v>
      </c>
      <c r="C1280" t="s">
        <v>910</v>
      </c>
      <c r="D1280" t="s">
        <v>314</v>
      </c>
      <c r="E1280" s="316" t="s">
        <v>69</v>
      </c>
      <c r="F1280" s="316" t="s">
        <v>70</v>
      </c>
      <c r="G1280" s="316" t="s">
        <v>435</v>
      </c>
      <c r="H1280" s="316" t="s">
        <v>328</v>
      </c>
      <c r="I1280" s="316" t="s">
        <v>303</v>
      </c>
      <c r="J1280" s="316" t="s">
        <v>304</v>
      </c>
      <c r="K1280" s="36">
        <v>0</v>
      </c>
      <c r="L1280" s="317">
        <v>0</v>
      </c>
      <c r="M1280" s="317">
        <v>0</v>
      </c>
      <c r="N1280" s="36">
        <v>2</v>
      </c>
      <c r="O1280" s="317">
        <v>4.3899999000132084E-3</v>
      </c>
      <c r="P1280" s="317">
        <v>5.5599999614059934E-3</v>
      </c>
      <c r="Q1280" s="36">
        <v>64</v>
      </c>
      <c r="R1280" s="317">
        <v>6.4199999906122676E-3</v>
      </c>
      <c r="S1280" s="317">
        <v>7.689999882131815E-3</v>
      </c>
      <c r="T1280" t="s">
        <v>380</v>
      </c>
      <c r="BA1280" s="395">
        <v>1</v>
      </c>
      <c r="BB1280" s="396" t="s">
        <v>861</v>
      </c>
      <c r="BC1280" t="str">
        <f t="shared" si="146"/>
        <v>RVV</v>
      </c>
      <c r="BD1280" t="str">
        <f t="shared" si="147"/>
        <v>NAoMe_initial_final_stage_tum</v>
      </c>
      <c r="BE1280" s="397" t="s">
        <v>862</v>
      </c>
      <c r="BF1280" t="str">
        <f t="shared" si="148"/>
        <v>Stage 0</v>
      </c>
      <c r="BG1280">
        <f t="shared" si="149"/>
        <v>0</v>
      </c>
      <c r="BH1280" s="398">
        <f t="shared" si="150"/>
        <v>0</v>
      </c>
      <c r="BO1280" s="33"/>
    </row>
    <row r="1281" spans="1:67">
      <c r="A1281" s="316" t="s">
        <v>27</v>
      </c>
      <c r="B1281" t="s">
        <v>380</v>
      </c>
      <c r="C1281" t="s">
        <v>910</v>
      </c>
      <c r="D1281" t="s">
        <v>314</v>
      </c>
      <c r="E1281" s="316" t="s">
        <v>69</v>
      </c>
      <c r="F1281" s="316" t="s">
        <v>70</v>
      </c>
      <c r="G1281" s="316" t="s">
        <v>435</v>
      </c>
      <c r="H1281" s="316" t="s">
        <v>328</v>
      </c>
      <c r="I1281" s="316" t="s">
        <v>303</v>
      </c>
      <c r="J1281" s="316" t="s">
        <v>305</v>
      </c>
      <c r="K1281" s="36">
        <v>7</v>
      </c>
      <c r="L1281" s="317">
        <v>5.9829998761415482E-2</v>
      </c>
      <c r="M1281" s="317">
        <v>7.2159998118877411E-2</v>
      </c>
      <c r="N1281" s="36">
        <v>11</v>
      </c>
      <c r="O1281" s="317">
        <v>2.4119999259710308E-2</v>
      </c>
      <c r="P1281" s="317">
        <v>3.0559999868273739E-2</v>
      </c>
      <c r="Q1281" s="36">
        <v>359</v>
      </c>
      <c r="R1281" s="317">
        <v>3.5999998450279243E-2</v>
      </c>
      <c r="S1281" s="317">
        <v>4.3150000274181373E-2</v>
      </c>
      <c r="T1281" t="s">
        <v>380</v>
      </c>
      <c r="BA1281" s="395">
        <v>1</v>
      </c>
      <c r="BB1281" s="396" t="s">
        <v>861</v>
      </c>
      <c r="BC1281" t="str">
        <f t="shared" si="146"/>
        <v>RVV</v>
      </c>
      <c r="BD1281" t="str">
        <f t="shared" si="147"/>
        <v>NAoMe_initial_final_stage_tum</v>
      </c>
      <c r="BE1281" s="397" t="s">
        <v>862</v>
      </c>
      <c r="BF1281" t="str">
        <f t="shared" si="148"/>
        <v>Stage 1</v>
      </c>
      <c r="BG1281">
        <f t="shared" si="149"/>
        <v>7</v>
      </c>
      <c r="BH1281" s="398">
        <f t="shared" si="150"/>
        <v>5.9829998761415482E-2</v>
      </c>
      <c r="BO1281" s="33"/>
    </row>
    <row r="1282" spans="1:67">
      <c r="A1282" s="316" t="s">
        <v>27</v>
      </c>
      <c r="B1282" t="s">
        <v>380</v>
      </c>
      <c r="C1282" t="s">
        <v>910</v>
      </c>
      <c r="D1282" t="s">
        <v>314</v>
      </c>
      <c r="E1282" s="316" t="s">
        <v>69</v>
      </c>
      <c r="F1282" s="316" t="s">
        <v>70</v>
      </c>
      <c r="G1282" s="316" t="s">
        <v>435</v>
      </c>
      <c r="H1282" s="316" t="s">
        <v>328</v>
      </c>
      <c r="I1282" s="316" t="s">
        <v>303</v>
      </c>
      <c r="J1282" s="316" t="s">
        <v>306</v>
      </c>
      <c r="K1282" s="36">
        <v>16</v>
      </c>
      <c r="L1282" s="317">
        <v>0.1367499977350235</v>
      </c>
      <c r="M1282" s="317">
        <v>0.1649499982595444</v>
      </c>
      <c r="N1282" s="36">
        <v>34</v>
      </c>
      <c r="O1282" s="317">
        <v>7.4560001492500305E-2</v>
      </c>
      <c r="P1282" s="317">
        <v>9.4439998269081116E-2</v>
      </c>
      <c r="Q1282" s="36">
        <v>996</v>
      </c>
      <c r="R1282" s="317">
        <v>9.9880002439022064E-2</v>
      </c>
      <c r="S1282" s="317">
        <v>0.11970999836921691</v>
      </c>
      <c r="T1282" t="s">
        <v>380</v>
      </c>
      <c r="BA1282" s="395">
        <v>1</v>
      </c>
      <c r="BB1282" s="396" t="s">
        <v>861</v>
      </c>
      <c r="BC1282" t="str">
        <f t="shared" si="146"/>
        <v>RVV</v>
      </c>
      <c r="BD1282" t="str">
        <f t="shared" si="147"/>
        <v>NAoMe_initial_final_stage_tum</v>
      </c>
      <c r="BE1282" s="397" t="s">
        <v>862</v>
      </c>
      <c r="BF1282" t="str">
        <f t="shared" si="148"/>
        <v>Stage 2</v>
      </c>
      <c r="BG1282">
        <f t="shared" si="149"/>
        <v>16</v>
      </c>
      <c r="BH1282" s="398">
        <f t="shared" si="150"/>
        <v>0.1367499977350235</v>
      </c>
      <c r="BO1282" s="33"/>
    </row>
    <row r="1283" spans="1:67">
      <c r="A1283" s="316" t="s">
        <v>27</v>
      </c>
      <c r="B1283" t="s">
        <v>380</v>
      </c>
      <c r="C1283" t="s">
        <v>910</v>
      </c>
      <c r="D1283" t="s">
        <v>314</v>
      </c>
      <c r="E1283" s="316" t="s">
        <v>69</v>
      </c>
      <c r="F1283" s="316" t="s">
        <v>70</v>
      </c>
      <c r="G1283" s="316" t="s">
        <v>435</v>
      </c>
      <c r="H1283" s="316" t="s">
        <v>328</v>
      </c>
      <c r="I1283" s="316" t="s">
        <v>303</v>
      </c>
      <c r="J1283" s="316" t="s">
        <v>307</v>
      </c>
      <c r="K1283" s="36">
        <v>14</v>
      </c>
      <c r="L1283" s="317">
        <v>0.119659997522831</v>
      </c>
      <c r="M1283" s="317">
        <v>0.14432999491691589</v>
      </c>
      <c r="N1283" s="36">
        <v>26</v>
      </c>
      <c r="O1283" s="317">
        <v>5.7020001113414757E-2</v>
      </c>
      <c r="P1283" s="317">
        <v>7.2219997644424438E-2</v>
      </c>
      <c r="Q1283" s="36">
        <v>742</v>
      </c>
      <c r="R1283" s="317">
        <v>7.4409998953342438E-2</v>
      </c>
      <c r="S1283" s="317">
        <v>8.9180000126361847E-2</v>
      </c>
      <c r="T1283" t="s">
        <v>380</v>
      </c>
      <c r="BA1283" s="395">
        <v>1</v>
      </c>
      <c r="BB1283" s="396" t="s">
        <v>861</v>
      </c>
      <c r="BC1283" t="str">
        <f t="shared" ref="BC1283:BC1346" si="151">E1283</f>
        <v>RVV</v>
      </c>
      <c r="BD1283" t="str">
        <f t="shared" ref="BD1283:BD1346" si="152">(LEFT(A1283, LEN(A1283)-7))&amp;"_"&amp;I1283</f>
        <v>NAoMe_initial_final_stage_tum</v>
      </c>
      <c r="BE1283" s="397" t="s">
        <v>862</v>
      </c>
      <c r="BF1283" t="str">
        <f t="shared" ref="BF1283:BF1346" si="153">J1283</f>
        <v>Stage 3</v>
      </c>
      <c r="BG1283">
        <f t="shared" ref="BG1283:BG1346" si="154">K1283</f>
        <v>14</v>
      </c>
      <c r="BH1283" s="398">
        <f t="shared" ref="BH1283:BH1346" si="155">L1283</f>
        <v>0.119659997522831</v>
      </c>
      <c r="BO1283" s="33"/>
    </row>
    <row r="1284" spans="1:67">
      <c r="A1284" s="316" t="s">
        <v>27</v>
      </c>
      <c r="B1284" t="s">
        <v>380</v>
      </c>
      <c r="C1284" t="s">
        <v>910</v>
      </c>
      <c r="D1284" t="s">
        <v>314</v>
      </c>
      <c r="E1284" s="316" t="s">
        <v>69</v>
      </c>
      <c r="F1284" s="316" t="s">
        <v>70</v>
      </c>
      <c r="G1284" s="316" t="s">
        <v>435</v>
      </c>
      <c r="H1284" s="316" t="s">
        <v>328</v>
      </c>
      <c r="I1284" s="316" t="s">
        <v>303</v>
      </c>
      <c r="J1284" s="316" t="s">
        <v>336</v>
      </c>
      <c r="K1284" s="36">
        <v>60</v>
      </c>
      <c r="L1284" s="317">
        <v>0.51282000541687012</v>
      </c>
      <c r="M1284" s="317">
        <v>0.61856001615524292</v>
      </c>
      <c r="N1284" s="36">
        <v>287</v>
      </c>
      <c r="O1284" s="317">
        <v>0.62939000129699707</v>
      </c>
      <c r="P1284" s="317">
        <v>0.79721999168395996</v>
      </c>
      <c r="Q1284" s="36">
        <v>6159</v>
      </c>
      <c r="R1284" s="317">
        <v>0.6176300048828125</v>
      </c>
      <c r="S1284" s="317">
        <v>0.74026000499725342</v>
      </c>
      <c r="T1284" t="s">
        <v>380</v>
      </c>
      <c r="BA1284" s="395">
        <v>1</v>
      </c>
      <c r="BB1284" s="396" t="s">
        <v>861</v>
      </c>
      <c r="BC1284" t="str">
        <f t="shared" si="151"/>
        <v>RVV</v>
      </c>
      <c r="BD1284" t="str">
        <f t="shared" si="152"/>
        <v>NAoMe_initial_final_stage_tum</v>
      </c>
      <c r="BE1284" s="397" t="s">
        <v>862</v>
      </c>
      <c r="BF1284" t="str">
        <f t="shared" si="153"/>
        <v>Stage 4</v>
      </c>
      <c r="BG1284">
        <f t="shared" si="154"/>
        <v>60</v>
      </c>
      <c r="BH1284" s="398">
        <f t="shared" si="155"/>
        <v>0.51282000541687012</v>
      </c>
      <c r="BO1284" s="33"/>
    </row>
    <row r="1285" spans="1:67">
      <c r="A1285" s="316" t="s">
        <v>27</v>
      </c>
      <c r="B1285" t="s">
        <v>380</v>
      </c>
      <c r="C1285" t="s">
        <v>910</v>
      </c>
      <c r="D1285" t="s">
        <v>314</v>
      </c>
      <c r="E1285" s="316" t="s">
        <v>69</v>
      </c>
      <c r="F1285" s="316" t="s">
        <v>70</v>
      </c>
      <c r="G1285" s="316" t="s">
        <v>435</v>
      </c>
      <c r="H1285" s="316" t="s">
        <v>328</v>
      </c>
      <c r="I1285" s="316" t="s">
        <v>342</v>
      </c>
      <c r="J1285" s="316" t="s">
        <v>343</v>
      </c>
      <c r="K1285" s="36">
        <v>20</v>
      </c>
      <c r="L1285" s="317">
        <v>0.17093999683856961</v>
      </c>
      <c r="M1285" s="317"/>
      <c r="N1285" s="36">
        <v>96</v>
      </c>
      <c r="O1285" s="317">
        <v>0.21052999794483179</v>
      </c>
      <c r="P1285" s="317"/>
      <c r="Q1285" s="36">
        <v>1652</v>
      </c>
      <c r="R1285" s="317">
        <v>0.1656599938869476</v>
      </c>
      <c r="S1285" s="317"/>
      <c r="T1285" t="s">
        <v>380</v>
      </c>
      <c r="BA1285" s="395">
        <v>1</v>
      </c>
      <c r="BB1285" s="396" t="s">
        <v>861</v>
      </c>
      <c r="BC1285" t="str">
        <f t="shared" si="151"/>
        <v>RVV</v>
      </c>
      <c r="BD1285" t="str">
        <f t="shared" si="152"/>
        <v>NAoMe_initial_final_stage_tum_grp</v>
      </c>
      <c r="BE1285" s="397" t="s">
        <v>862</v>
      </c>
      <c r="BF1285" t="str">
        <f t="shared" si="153"/>
        <v>MBC in HESAPC</v>
      </c>
      <c r="BG1285">
        <f t="shared" si="154"/>
        <v>20</v>
      </c>
      <c r="BH1285" s="398">
        <f t="shared" si="155"/>
        <v>0.17093999683856961</v>
      </c>
      <c r="BO1285" s="33"/>
    </row>
    <row r="1286" spans="1:67">
      <c r="A1286" s="316" t="s">
        <v>27</v>
      </c>
      <c r="B1286" t="s">
        <v>380</v>
      </c>
      <c r="C1286" t="s">
        <v>910</v>
      </c>
      <c r="D1286" t="s">
        <v>314</v>
      </c>
      <c r="E1286" s="316" t="s">
        <v>69</v>
      </c>
      <c r="F1286" s="316" t="s">
        <v>70</v>
      </c>
      <c r="G1286" s="316" t="s">
        <v>435</v>
      </c>
      <c r="H1286" s="316" t="s">
        <v>328</v>
      </c>
      <c r="I1286" s="316" t="s">
        <v>342</v>
      </c>
      <c r="J1286" s="316" t="s">
        <v>344</v>
      </c>
      <c r="K1286" s="36">
        <v>37</v>
      </c>
      <c r="L1286" s="317">
        <v>0.31624001264572138</v>
      </c>
      <c r="M1286" s="317">
        <v>0.38144001364707952</v>
      </c>
      <c r="N1286" s="36">
        <v>73</v>
      </c>
      <c r="O1286" s="317">
        <v>0.16008999943733221</v>
      </c>
      <c r="P1286" s="317">
        <v>0.20277999341487879</v>
      </c>
      <c r="Q1286" s="36">
        <v>2161</v>
      </c>
      <c r="R1286" s="317">
        <v>0.2167100012302399</v>
      </c>
      <c r="S1286" s="317">
        <v>0.25973999500274658</v>
      </c>
      <c r="T1286" t="s">
        <v>380</v>
      </c>
      <c r="BA1286" s="395">
        <v>1</v>
      </c>
      <c r="BB1286" s="396" t="s">
        <v>861</v>
      </c>
      <c r="BC1286" t="str">
        <f t="shared" si="151"/>
        <v>RVV</v>
      </c>
      <c r="BD1286" t="str">
        <f t="shared" si="152"/>
        <v>NAoMe_initial_final_stage_tum_grp</v>
      </c>
      <c r="BE1286" s="397" t="s">
        <v>862</v>
      </c>
      <c r="BF1286" t="str">
        <f t="shared" si="153"/>
        <v>Stage 0-3</v>
      </c>
      <c r="BG1286">
        <f t="shared" si="154"/>
        <v>37</v>
      </c>
      <c r="BH1286" s="398">
        <f t="shared" si="155"/>
        <v>0.31624001264572138</v>
      </c>
      <c r="BO1286" s="33"/>
    </row>
    <row r="1287" spans="1:67">
      <c r="A1287" s="316" t="s">
        <v>27</v>
      </c>
      <c r="B1287" t="s">
        <v>380</v>
      </c>
      <c r="C1287" t="s">
        <v>910</v>
      </c>
      <c r="D1287" t="s">
        <v>314</v>
      </c>
      <c r="E1287" s="316" t="s">
        <v>69</v>
      </c>
      <c r="F1287" s="316" t="s">
        <v>70</v>
      </c>
      <c r="G1287" s="316" t="s">
        <v>435</v>
      </c>
      <c r="H1287" s="316" t="s">
        <v>328</v>
      </c>
      <c r="I1287" s="316" t="s">
        <v>342</v>
      </c>
      <c r="J1287" s="316" t="s">
        <v>336</v>
      </c>
      <c r="K1287" s="36">
        <v>60</v>
      </c>
      <c r="L1287" s="317">
        <v>0.51282000541687012</v>
      </c>
      <c r="M1287" s="317">
        <v>0.61856001615524292</v>
      </c>
      <c r="N1287" s="36">
        <v>287</v>
      </c>
      <c r="O1287" s="317">
        <v>0.62939000129699707</v>
      </c>
      <c r="P1287" s="317">
        <v>0.79721999168395996</v>
      </c>
      <c r="Q1287" s="36">
        <v>6159</v>
      </c>
      <c r="R1287" s="317">
        <v>0.6176300048828125</v>
      </c>
      <c r="S1287" s="317">
        <v>0.74026000499725342</v>
      </c>
      <c r="T1287" t="s">
        <v>380</v>
      </c>
      <c r="BA1287" s="395">
        <v>1</v>
      </c>
      <c r="BB1287" s="396" t="s">
        <v>861</v>
      </c>
      <c r="BC1287" t="str">
        <f t="shared" si="151"/>
        <v>RVV</v>
      </c>
      <c r="BD1287" t="str">
        <f t="shared" si="152"/>
        <v>NAoMe_initial_final_stage_tum_grp</v>
      </c>
      <c r="BE1287" s="397" t="s">
        <v>862</v>
      </c>
      <c r="BF1287" t="str">
        <f t="shared" si="153"/>
        <v>Stage 4</v>
      </c>
      <c r="BG1287">
        <f t="shared" si="154"/>
        <v>60</v>
      </c>
      <c r="BH1287" s="398">
        <f t="shared" si="155"/>
        <v>0.51282000541687012</v>
      </c>
      <c r="BO1287" s="33"/>
    </row>
    <row r="1288" spans="1:67">
      <c r="A1288" s="316" t="s">
        <v>27</v>
      </c>
      <c r="B1288" t="s">
        <v>380</v>
      </c>
      <c r="C1288" t="s">
        <v>910</v>
      </c>
      <c r="D1288" t="s">
        <v>314</v>
      </c>
      <c r="E1288" s="316" t="s">
        <v>69</v>
      </c>
      <c r="F1288" s="316" t="s">
        <v>70</v>
      </c>
      <c r="G1288" s="316" t="s">
        <v>435</v>
      </c>
      <c r="H1288" s="316" t="s">
        <v>328</v>
      </c>
      <c r="I1288" s="316" t="s">
        <v>658</v>
      </c>
      <c r="J1288" s="316" t="s">
        <v>345</v>
      </c>
      <c r="K1288" s="36">
        <v>117</v>
      </c>
      <c r="L1288" s="317">
        <v>1</v>
      </c>
      <c r="M1288" s="317"/>
      <c r="N1288" s="36">
        <v>456</v>
      </c>
      <c r="O1288" s="317">
        <v>1</v>
      </c>
      <c r="P1288" s="317"/>
      <c r="Q1288" s="36">
        <v>9972</v>
      </c>
      <c r="R1288" s="317">
        <v>1</v>
      </c>
      <c r="S1288" s="317"/>
      <c r="T1288" t="s">
        <v>380</v>
      </c>
      <c r="BA1288" s="395">
        <v>1</v>
      </c>
      <c r="BB1288" s="396" t="s">
        <v>861</v>
      </c>
      <c r="BC1288" t="str">
        <f t="shared" si="151"/>
        <v>RVV</v>
      </c>
      <c r="BD1288" t="str">
        <f t="shared" si="152"/>
        <v>NAoMe_initial_final_who_ps</v>
      </c>
      <c r="BE1288" s="397" t="s">
        <v>862</v>
      </c>
      <c r="BF1288" t="str">
        <f t="shared" si="153"/>
        <v>Not recorded</v>
      </c>
      <c r="BG1288">
        <f t="shared" si="154"/>
        <v>117</v>
      </c>
      <c r="BH1288" s="398">
        <f t="shared" si="155"/>
        <v>1</v>
      </c>
      <c r="BO1288" s="33"/>
    </row>
    <row r="1289" spans="1:67">
      <c r="A1289" s="316" t="s">
        <v>27</v>
      </c>
      <c r="B1289" t="s">
        <v>380</v>
      </c>
      <c r="C1289" t="s">
        <v>910</v>
      </c>
      <c r="D1289" t="s">
        <v>314</v>
      </c>
      <c r="E1289" s="316" t="s">
        <v>69</v>
      </c>
      <c r="F1289" s="316" t="s">
        <v>70</v>
      </c>
      <c r="G1289" s="316" t="s">
        <v>435</v>
      </c>
      <c r="H1289" s="316" t="s">
        <v>328</v>
      </c>
      <c r="I1289" s="316" t="s">
        <v>291</v>
      </c>
      <c r="J1289" s="316" t="s">
        <v>313</v>
      </c>
      <c r="K1289" s="36">
        <v>115</v>
      </c>
      <c r="L1289" s="317">
        <v>0.98290997743606567</v>
      </c>
      <c r="M1289" s="317"/>
      <c r="N1289" s="36">
        <v>448</v>
      </c>
      <c r="O1289" s="317">
        <v>0.98246002197265625</v>
      </c>
      <c r="P1289" s="317"/>
      <c r="Q1289" s="36">
        <v>9846</v>
      </c>
      <c r="R1289" s="317">
        <v>0.98736000061035156</v>
      </c>
      <c r="S1289" s="317"/>
      <c r="T1289" t="s">
        <v>380</v>
      </c>
      <c r="BA1289" s="395">
        <v>1</v>
      </c>
      <c r="BB1289" s="396" t="s">
        <v>861</v>
      </c>
      <c r="BC1289" t="str">
        <f t="shared" si="151"/>
        <v>RVV</v>
      </c>
      <c r="BD1289" t="str">
        <f t="shared" si="152"/>
        <v>NAoMe_initial_gender</v>
      </c>
      <c r="BE1289" s="397" t="s">
        <v>862</v>
      </c>
      <c r="BF1289" t="str">
        <f t="shared" si="153"/>
        <v>Female</v>
      </c>
      <c r="BG1289">
        <f t="shared" si="154"/>
        <v>115</v>
      </c>
      <c r="BH1289" s="398">
        <f t="shared" si="155"/>
        <v>0.98290997743606567</v>
      </c>
      <c r="BO1289" s="33"/>
    </row>
    <row r="1290" spans="1:67">
      <c r="A1290" s="316" t="s">
        <v>27</v>
      </c>
      <c r="B1290" t="s">
        <v>380</v>
      </c>
      <c r="C1290" t="s">
        <v>910</v>
      </c>
      <c r="D1290" t="s">
        <v>314</v>
      </c>
      <c r="E1290" s="316" t="s">
        <v>69</v>
      </c>
      <c r="F1290" s="316" t="s">
        <v>70</v>
      </c>
      <c r="G1290" s="316" t="s">
        <v>435</v>
      </c>
      <c r="H1290" s="316" t="s">
        <v>328</v>
      </c>
      <c r="I1290" s="316" t="s">
        <v>291</v>
      </c>
      <c r="J1290" s="316" t="s">
        <v>293</v>
      </c>
      <c r="K1290" s="36">
        <v>2</v>
      </c>
      <c r="L1290" s="317">
        <v>1.7090000212192539E-2</v>
      </c>
      <c r="M1290" s="317"/>
      <c r="N1290" s="36">
        <v>8</v>
      </c>
      <c r="O1290" s="317">
        <v>1.7540000379085541E-2</v>
      </c>
      <c r="P1290" s="317"/>
      <c r="Q1290" s="36">
        <v>126</v>
      </c>
      <c r="R1290" s="317">
        <v>1.264000032097101E-2</v>
      </c>
      <c r="S1290" s="317"/>
      <c r="T1290" t="s">
        <v>380</v>
      </c>
      <c r="BA1290" s="395">
        <v>1</v>
      </c>
      <c r="BB1290" s="396" t="s">
        <v>861</v>
      </c>
      <c r="BC1290" t="str">
        <f t="shared" si="151"/>
        <v>RVV</v>
      </c>
      <c r="BD1290" t="str">
        <f t="shared" si="152"/>
        <v>NAoMe_initial_gender</v>
      </c>
      <c r="BE1290" s="397" t="s">
        <v>862</v>
      </c>
      <c r="BF1290" t="str">
        <f t="shared" si="153"/>
        <v>Male</v>
      </c>
      <c r="BG1290">
        <f t="shared" si="154"/>
        <v>2</v>
      </c>
      <c r="BH1290" s="398">
        <f t="shared" si="155"/>
        <v>1.7090000212192539E-2</v>
      </c>
      <c r="BO1290" s="33"/>
    </row>
    <row r="1291" spans="1:67">
      <c r="A1291" s="316" t="s">
        <v>27</v>
      </c>
      <c r="B1291" t="s">
        <v>380</v>
      </c>
      <c r="C1291" t="s">
        <v>910</v>
      </c>
      <c r="D1291" t="s">
        <v>314</v>
      </c>
      <c r="E1291" s="316" t="s">
        <v>69</v>
      </c>
      <c r="F1291" s="316" t="s">
        <v>70</v>
      </c>
      <c r="G1291" s="316" t="s">
        <v>435</v>
      </c>
      <c r="H1291" s="316" t="s">
        <v>328</v>
      </c>
      <c r="I1291" s="316" t="s">
        <v>659</v>
      </c>
      <c r="J1291" s="316" t="s">
        <v>294</v>
      </c>
      <c r="K1291" s="36">
        <v>28</v>
      </c>
      <c r="L1291" s="317">
        <v>0.2393199950456619</v>
      </c>
      <c r="M1291" s="317">
        <v>0.2393199950456619</v>
      </c>
      <c r="N1291" s="36">
        <v>73</v>
      </c>
      <c r="O1291" s="317">
        <v>0.16008999943733221</v>
      </c>
      <c r="P1291" s="317">
        <v>0.16008999943733221</v>
      </c>
      <c r="Q1291" s="36">
        <v>1800</v>
      </c>
      <c r="R1291" s="317">
        <v>0.18050999939441681</v>
      </c>
      <c r="S1291" s="317">
        <v>0.18050999939441681</v>
      </c>
      <c r="T1291" t="s">
        <v>380</v>
      </c>
      <c r="BA1291" s="395">
        <v>1</v>
      </c>
      <c r="BB1291" s="396" t="s">
        <v>861</v>
      </c>
      <c r="BC1291" t="str">
        <f t="shared" si="151"/>
        <v>RVV</v>
      </c>
      <c r="BD1291" t="str">
        <f t="shared" si="152"/>
        <v>NAoMe_initial_imd_2019</v>
      </c>
      <c r="BE1291" s="397" t="s">
        <v>862</v>
      </c>
      <c r="BF1291" t="str">
        <f t="shared" si="153"/>
        <v>1 - most deprived</v>
      </c>
      <c r="BG1291">
        <f t="shared" si="154"/>
        <v>28</v>
      </c>
      <c r="BH1291" s="398">
        <f t="shared" si="155"/>
        <v>0.2393199950456619</v>
      </c>
      <c r="BO1291" s="33"/>
    </row>
    <row r="1292" spans="1:67">
      <c r="A1292" s="316" t="s">
        <v>27</v>
      </c>
      <c r="B1292" t="s">
        <v>380</v>
      </c>
      <c r="C1292" t="s">
        <v>910</v>
      </c>
      <c r="D1292" t="s">
        <v>314</v>
      </c>
      <c r="E1292" s="316" t="s">
        <v>69</v>
      </c>
      <c r="F1292" s="316" t="s">
        <v>70</v>
      </c>
      <c r="G1292" s="316" t="s">
        <v>435</v>
      </c>
      <c r="H1292" s="316" t="s">
        <v>328</v>
      </c>
      <c r="I1292" s="316" t="s">
        <v>659</v>
      </c>
      <c r="J1292" s="316" t="s">
        <v>15</v>
      </c>
      <c r="K1292" s="36">
        <v>17</v>
      </c>
      <c r="L1292" s="317">
        <v>0.1453000009059906</v>
      </c>
      <c r="M1292" s="317">
        <v>0.1453000009059906</v>
      </c>
      <c r="N1292" s="36">
        <v>89</v>
      </c>
      <c r="O1292" s="317">
        <v>0.19517999887466431</v>
      </c>
      <c r="P1292" s="317">
        <v>0.19517999887466431</v>
      </c>
      <c r="Q1292" s="36">
        <v>2036</v>
      </c>
      <c r="R1292" s="317">
        <v>0.20417000353336329</v>
      </c>
      <c r="S1292" s="317">
        <v>0.20417000353336329</v>
      </c>
      <c r="T1292" t="s">
        <v>380</v>
      </c>
      <c r="BA1292" s="395">
        <v>1</v>
      </c>
      <c r="BB1292" s="396" t="s">
        <v>861</v>
      </c>
      <c r="BC1292" t="str">
        <f t="shared" si="151"/>
        <v>RVV</v>
      </c>
      <c r="BD1292" t="str">
        <f t="shared" si="152"/>
        <v>NAoMe_initial_imd_2019</v>
      </c>
      <c r="BE1292" s="397" t="s">
        <v>862</v>
      </c>
      <c r="BF1292" t="str">
        <f t="shared" si="153"/>
        <v>2</v>
      </c>
      <c r="BG1292">
        <f t="shared" si="154"/>
        <v>17</v>
      </c>
      <c r="BH1292" s="398">
        <f t="shared" si="155"/>
        <v>0.1453000009059906</v>
      </c>
      <c r="BO1292" s="33"/>
    </row>
    <row r="1293" spans="1:67">
      <c r="A1293" s="316" t="s">
        <v>27</v>
      </c>
      <c r="B1293" t="s">
        <v>380</v>
      </c>
      <c r="C1293" t="s">
        <v>910</v>
      </c>
      <c r="D1293" t="s">
        <v>314</v>
      </c>
      <c r="E1293" s="316" t="s">
        <v>69</v>
      </c>
      <c r="F1293" s="316" t="s">
        <v>70</v>
      </c>
      <c r="G1293" s="316" t="s">
        <v>435</v>
      </c>
      <c r="H1293" s="316" t="s">
        <v>328</v>
      </c>
      <c r="I1293" s="316" t="s">
        <v>659</v>
      </c>
      <c r="J1293" s="316" t="s">
        <v>16</v>
      </c>
      <c r="K1293" s="36">
        <v>24</v>
      </c>
      <c r="L1293" s="317">
        <v>0.20512999594211581</v>
      </c>
      <c r="M1293" s="317">
        <v>0.20512999594211581</v>
      </c>
      <c r="N1293" s="36">
        <v>101</v>
      </c>
      <c r="O1293" s="317">
        <v>0.22148999571800229</v>
      </c>
      <c r="P1293" s="317">
        <v>0.22148999571800229</v>
      </c>
      <c r="Q1293" s="36">
        <v>2085</v>
      </c>
      <c r="R1293" s="317">
        <v>0.20908999443054199</v>
      </c>
      <c r="S1293" s="317">
        <v>0.20908999443054199</v>
      </c>
      <c r="T1293" t="s">
        <v>380</v>
      </c>
      <c r="BA1293" s="395">
        <v>1</v>
      </c>
      <c r="BB1293" s="396" t="s">
        <v>861</v>
      </c>
      <c r="BC1293" t="str">
        <f t="shared" si="151"/>
        <v>RVV</v>
      </c>
      <c r="BD1293" t="str">
        <f t="shared" si="152"/>
        <v>NAoMe_initial_imd_2019</v>
      </c>
      <c r="BE1293" s="397" t="s">
        <v>862</v>
      </c>
      <c r="BF1293" t="str">
        <f t="shared" si="153"/>
        <v>3</v>
      </c>
      <c r="BG1293">
        <f t="shared" si="154"/>
        <v>24</v>
      </c>
      <c r="BH1293" s="398">
        <f t="shared" si="155"/>
        <v>0.20512999594211581</v>
      </c>
      <c r="BO1293" s="33"/>
    </row>
    <row r="1294" spans="1:67">
      <c r="A1294" s="316" t="s">
        <v>27</v>
      </c>
      <c r="B1294" t="s">
        <v>380</v>
      </c>
      <c r="C1294" t="s">
        <v>910</v>
      </c>
      <c r="D1294" t="s">
        <v>314</v>
      </c>
      <c r="E1294" s="316" t="s">
        <v>69</v>
      </c>
      <c r="F1294" s="316" t="s">
        <v>70</v>
      </c>
      <c r="G1294" s="316" t="s">
        <v>435</v>
      </c>
      <c r="H1294" s="316" t="s">
        <v>328</v>
      </c>
      <c r="I1294" s="316" t="s">
        <v>659</v>
      </c>
      <c r="J1294" s="316" t="s">
        <v>17</v>
      </c>
      <c r="K1294" s="36">
        <v>33</v>
      </c>
      <c r="L1294" s="317">
        <v>0.28205001354217529</v>
      </c>
      <c r="M1294" s="317">
        <v>0.28205001354217529</v>
      </c>
      <c r="N1294" s="36">
        <v>101</v>
      </c>
      <c r="O1294" s="317">
        <v>0.22148999571800229</v>
      </c>
      <c r="P1294" s="317">
        <v>0.22148999571800229</v>
      </c>
      <c r="Q1294" s="36">
        <v>2024</v>
      </c>
      <c r="R1294" s="317">
        <v>0.2029699981212616</v>
      </c>
      <c r="S1294" s="317">
        <v>0.2029699981212616</v>
      </c>
      <c r="T1294" t="s">
        <v>380</v>
      </c>
      <c r="BA1294" s="395">
        <v>1</v>
      </c>
      <c r="BB1294" s="396" t="s">
        <v>861</v>
      </c>
      <c r="BC1294" t="str">
        <f t="shared" si="151"/>
        <v>RVV</v>
      </c>
      <c r="BD1294" t="str">
        <f t="shared" si="152"/>
        <v>NAoMe_initial_imd_2019</v>
      </c>
      <c r="BE1294" s="397" t="s">
        <v>862</v>
      </c>
      <c r="BF1294" t="str">
        <f t="shared" si="153"/>
        <v>4</v>
      </c>
      <c r="BG1294">
        <f t="shared" si="154"/>
        <v>33</v>
      </c>
      <c r="BH1294" s="398">
        <f t="shared" si="155"/>
        <v>0.28205001354217529</v>
      </c>
      <c r="BO1294" s="33"/>
    </row>
    <row r="1295" spans="1:67">
      <c r="A1295" s="316" t="s">
        <v>27</v>
      </c>
      <c r="B1295" t="s">
        <v>380</v>
      </c>
      <c r="C1295" t="s">
        <v>910</v>
      </c>
      <c r="D1295" t="s">
        <v>314</v>
      </c>
      <c r="E1295" s="316" t="s">
        <v>69</v>
      </c>
      <c r="F1295" s="316" t="s">
        <v>70</v>
      </c>
      <c r="G1295" s="316" t="s">
        <v>435</v>
      </c>
      <c r="H1295" s="316" t="s">
        <v>328</v>
      </c>
      <c r="I1295" s="316" t="s">
        <v>659</v>
      </c>
      <c r="J1295" s="316" t="s">
        <v>295</v>
      </c>
      <c r="K1295" s="36">
        <v>15</v>
      </c>
      <c r="L1295" s="317">
        <v>0.1282099932432175</v>
      </c>
      <c r="M1295" s="317">
        <v>0.1282099932432175</v>
      </c>
      <c r="N1295" s="36">
        <v>92</v>
      </c>
      <c r="O1295" s="317">
        <v>0.20174999535083771</v>
      </c>
      <c r="P1295" s="317">
        <v>0.20174999535083771</v>
      </c>
      <c r="Q1295" s="36">
        <v>2027</v>
      </c>
      <c r="R1295" s="317">
        <v>0.2032700031995773</v>
      </c>
      <c r="S1295" s="317">
        <v>0.2032700031995773</v>
      </c>
      <c r="T1295" t="s">
        <v>380</v>
      </c>
      <c r="BA1295" s="395">
        <v>1</v>
      </c>
      <c r="BB1295" s="396" t="s">
        <v>861</v>
      </c>
      <c r="BC1295" t="str">
        <f t="shared" si="151"/>
        <v>RVV</v>
      </c>
      <c r="BD1295" t="str">
        <f t="shared" si="152"/>
        <v>NAoMe_initial_imd_2019</v>
      </c>
      <c r="BE1295" s="397" t="s">
        <v>862</v>
      </c>
      <c r="BF1295" t="str">
        <f t="shared" si="153"/>
        <v>5 - least deprived</v>
      </c>
      <c r="BG1295">
        <f t="shared" si="154"/>
        <v>15</v>
      </c>
      <c r="BH1295" s="398">
        <f t="shared" si="155"/>
        <v>0.1282099932432175</v>
      </c>
      <c r="BO1295" s="33"/>
    </row>
    <row r="1296" spans="1:67">
      <c r="A1296" s="316" t="s">
        <v>27</v>
      </c>
      <c r="B1296" t="s">
        <v>380</v>
      </c>
      <c r="C1296" t="s">
        <v>910</v>
      </c>
      <c r="D1296" t="s">
        <v>314</v>
      </c>
      <c r="E1296" s="316" t="s">
        <v>69</v>
      </c>
      <c r="F1296" s="316" t="s">
        <v>70</v>
      </c>
      <c r="G1296" s="316" t="s">
        <v>435</v>
      </c>
      <c r="H1296" s="316" t="s">
        <v>328</v>
      </c>
      <c r="I1296" s="316" t="s">
        <v>659</v>
      </c>
      <c r="J1296" s="316" t="s">
        <v>260</v>
      </c>
      <c r="K1296" s="36">
        <v>0</v>
      </c>
      <c r="L1296" s="317">
        <v>0</v>
      </c>
      <c r="M1296" s="317"/>
      <c r="N1296" s="36">
        <v>0</v>
      </c>
      <c r="O1296" s="317">
        <v>0</v>
      </c>
      <c r="P1296" s="317"/>
      <c r="Q1296" s="36">
        <v>0</v>
      </c>
      <c r="R1296" s="317">
        <v>0</v>
      </c>
      <c r="S1296" s="317"/>
      <c r="T1296" t="s">
        <v>380</v>
      </c>
      <c r="BA1296" s="395">
        <v>1</v>
      </c>
      <c r="BB1296" s="396" t="s">
        <v>861</v>
      </c>
      <c r="BC1296" t="str">
        <f t="shared" si="151"/>
        <v>RVV</v>
      </c>
      <c r="BD1296" t="str">
        <f t="shared" si="152"/>
        <v>NAoMe_initial_imd_2019</v>
      </c>
      <c r="BE1296" s="397" t="s">
        <v>862</v>
      </c>
      <c r="BF1296" t="str">
        <f t="shared" si="153"/>
        <v>Unknown</v>
      </c>
      <c r="BG1296">
        <f t="shared" si="154"/>
        <v>0</v>
      </c>
      <c r="BH1296" s="398">
        <f t="shared" si="155"/>
        <v>0</v>
      </c>
      <c r="BO1296" s="33"/>
    </row>
    <row r="1297" spans="1:67">
      <c r="A1297" s="316" t="s">
        <v>27</v>
      </c>
      <c r="B1297" t="s">
        <v>380</v>
      </c>
      <c r="C1297" t="s">
        <v>910</v>
      </c>
      <c r="D1297" t="s">
        <v>314</v>
      </c>
      <c r="E1297" s="316" t="s">
        <v>69</v>
      </c>
      <c r="F1297" s="316" t="s">
        <v>70</v>
      </c>
      <c r="G1297" s="316" t="s">
        <v>435</v>
      </c>
      <c r="H1297" s="316" t="s">
        <v>328</v>
      </c>
      <c r="I1297" s="316" t="s">
        <v>296</v>
      </c>
      <c r="J1297" s="316" t="s">
        <v>297</v>
      </c>
      <c r="K1297" s="36">
        <v>67</v>
      </c>
      <c r="L1297" s="317">
        <v>0.57265001535415649</v>
      </c>
      <c r="M1297" s="317">
        <v>0.57758998870849609</v>
      </c>
      <c r="N1297" s="36">
        <v>286</v>
      </c>
      <c r="O1297" s="317">
        <v>0.6271899938583374</v>
      </c>
      <c r="P1297" s="317">
        <v>0.63134998083114624</v>
      </c>
      <c r="Q1297" s="36">
        <v>5528</v>
      </c>
      <c r="R1297" s="317">
        <v>0.55435001850128174</v>
      </c>
      <c r="S1297" s="317">
        <v>0.56936997175216675</v>
      </c>
      <c r="T1297" t="s">
        <v>380</v>
      </c>
      <c r="BA1297" s="395">
        <v>1</v>
      </c>
      <c r="BB1297" s="396" t="s">
        <v>861</v>
      </c>
      <c r="BC1297" t="str">
        <f t="shared" si="151"/>
        <v>RVV</v>
      </c>
      <c r="BD1297" t="str">
        <f t="shared" si="152"/>
        <v>NAoMe_initial_scarf_731_grp</v>
      </c>
      <c r="BE1297" s="397" t="s">
        <v>862</v>
      </c>
      <c r="BF1297" t="str">
        <f t="shared" si="153"/>
        <v>Fit</v>
      </c>
      <c r="BG1297">
        <f t="shared" si="154"/>
        <v>67</v>
      </c>
      <c r="BH1297" s="398">
        <f t="shared" si="155"/>
        <v>0.57265001535415649</v>
      </c>
      <c r="BO1297" s="33"/>
    </row>
    <row r="1298" spans="1:67">
      <c r="A1298" s="316" t="s">
        <v>27</v>
      </c>
      <c r="B1298" t="s">
        <v>380</v>
      </c>
      <c r="C1298" t="s">
        <v>910</v>
      </c>
      <c r="D1298" t="s">
        <v>314</v>
      </c>
      <c r="E1298" s="316" t="s">
        <v>69</v>
      </c>
      <c r="F1298" s="316" t="s">
        <v>70</v>
      </c>
      <c r="G1298" s="316" t="s">
        <v>435</v>
      </c>
      <c r="H1298" s="316" t="s">
        <v>328</v>
      </c>
      <c r="I1298" s="316" t="s">
        <v>296</v>
      </c>
      <c r="J1298" s="316" t="s">
        <v>298</v>
      </c>
      <c r="K1298" s="36">
        <v>18</v>
      </c>
      <c r="L1298" s="317">
        <v>0.1538500040769577</v>
      </c>
      <c r="M1298" s="317">
        <v>0.15516999363899231</v>
      </c>
      <c r="N1298" s="36">
        <v>59</v>
      </c>
      <c r="O1298" s="317">
        <v>0.1293900012969971</v>
      </c>
      <c r="P1298" s="317">
        <v>0.1302399933338165</v>
      </c>
      <c r="Q1298" s="36">
        <v>1492</v>
      </c>
      <c r="R1298" s="317">
        <v>0.149619996547699</v>
      </c>
      <c r="S1298" s="317">
        <v>0.153669998049736</v>
      </c>
      <c r="T1298" t="s">
        <v>380</v>
      </c>
      <c r="BA1298" s="395">
        <v>1</v>
      </c>
      <c r="BB1298" s="396" t="s">
        <v>861</v>
      </c>
      <c r="BC1298" t="str">
        <f t="shared" si="151"/>
        <v>RVV</v>
      </c>
      <c r="BD1298" t="str">
        <f t="shared" si="152"/>
        <v>NAoMe_initial_scarf_731_grp</v>
      </c>
      <c r="BE1298" s="397" t="s">
        <v>862</v>
      </c>
      <c r="BF1298" t="str">
        <f t="shared" si="153"/>
        <v>Mild frailty</v>
      </c>
      <c r="BG1298">
        <f t="shared" si="154"/>
        <v>18</v>
      </c>
      <c r="BH1298" s="398">
        <f t="shared" si="155"/>
        <v>0.1538500040769577</v>
      </c>
      <c r="BO1298" s="33"/>
    </row>
    <row r="1299" spans="1:67">
      <c r="A1299" s="316" t="s">
        <v>27</v>
      </c>
      <c r="B1299" t="s">
        <v>380</v>
      </c>
      <c r="C1299" t="s">
        <v>910</v>
      </c>
      <c r="D1299" t="s">
        <v>314</v>
      </c>
      <c r="E1299" s="316" t="s">
        <v>69</v>
      </c>
      <c r="F1299" s="316" t="s">
        <v>70</v>
      </c>
      <c r="G1299" s="316" t="s">
        <v>435</v>
      </c>
      <c r="H1299" s="316" t="s">
        <v>328</v>
      </c>
      <c r="I1299" s="316" t="s">
        <v>296</v>
      </c>
      <c r="J1299" s="316" t="s">
        <v>299</v>
      </c>
      <c r="K1299" s="36">
        <v>18</v>
      </c>
      <c r="L1299" s="317">
        <v>0.1538500040769577</v>
      </c>
      <c r="M1299" s="317">
        <v>0.15516999363899231</v>
      </c>
      <c r="N1299" s="36">
        <v>58</v>
      </c>
      <c r="O1299" s="317">
        <v>0.1271899938583374</v>
      </c>
      <c r="P1299" s="317">
        <v>0.12804000079631811</v>
      </c>
      <c r="Q1299" s="36">
        <v>1470</v>
      </c>
      <c r="R1299" s="317">
        <v>0.1474100053310394</v>
      </c>
      <c r="S1299" s="317">
        <v>0.1514099985361099</v>
      </c>
      <c r="T1299" t="s">
        <v>380</v>
      </c>
      <c r="BA1299" s="395">
        <v>1</v>
      </c>
      <c r="BB1299" s="396" t="s">
        <v>861</v>
      </c>
      <c r="BC1299" t="str">
        <f t="shared" si="151"/>
        <v>RVV</v>
      </c>
      <c r="BD1299" t="str">
        <f t="shared" si="152"/>
        <v>NAoMe_initial_scarf_731_grp</v>
      </c>
      <c r="BE1299" s="397" t="s">
        <v>862</v>
      </c>
      <c r="BF1299" t="str">
        <f t="shared" si="153"/>
        <v>Moderate frailty</v>
      </c>
      <c r="BG1299">
        <f t="shared" si="154"/>
        <v>18</v>
      </c>
      <c r="BH1299" s="398">
        <f t="shared" si="155"/>
        <v>0.1538500040769577</v>
      </c>
      <c r="BO1299" s="33"/>
    </row>
    <row r="1300" spans="1:67">
      <c r="A1300" s="316" t="s">
        <v>27</v>
      </c>
      <c r="B1300" t="s">
        <v>380</v>
      </c>
      <c r="C1300" t="s">
        <v>910</v>
      </c>
      <c r="D1300" t="s">
        <v>314</v>
      </c>
      <c r="E1300" s="316" t="s">
        <v>69</v>
      </c>
      <c r="F1300" s="316" t="s">
        <v>70</v>
      </c>
      <c r="G1300" s="316" t="s">
        <v>435</v>
      </c>
      <c r="H1300" s="316" t="s">
        <v>328</v>
      </c>
      <c r="I1300" s="316" t="s">
        <v>296</v>
      </c>
      <c r="J1300" s="316" t="s">
        <v>353</v>
      </c>
      <c r="K1300" s="36">
        <v>1</v>
      </c>
      <c r="L1300" s="317">
        <v>8.5500003769993782E-3</v>
      </c>
      <c r="M1300" s="317"/>
      <c r="N1300" s="36">
        <v>3</v>
      </c>
      <c r="O1300" s="317">
        <v>6.5799998119473457E-3</v>
      </c>
      <c r="P1300" s="317"/>
      <c r="Q1300" s="36">
        <v>263</v>
      </c>
      <c r="R1300" s="317">
        <v>2.6370000094175339E-2</v>
      </c>
      <c r="S1300" s="317"/>
      <c r="T1300" t="s">
        <v>380</v>
      </c>
      <c r="BA1300" s="395">
        <v>1</v>
      </c>
      <c r="BB1300" s="396" t="s">
        <v>861</v>
      </c>
      <c r="BC1300" t="str">
        <f t="shared" si="151"/>
        <v>RVV</v>
      </c>
      <c r="BD1300" t="str">
        <f t="shared" si="152"/>
        <v>NAoMe_initial_scarf_731_grp</v>
      </c>
      <c r="BE1300" s="397" t="s">
        <v>862</v>
      </c>
      <c r="BF1300" t="str">
        <f t="shared" si="153"/>
        <v>Not in HESAPC</v>
      </c>
      <c r="BG1300">
        <f t="shared" si="154"/>
        <v>1</v>
      </c>
      <c r="BH1300" s="398">
        <f t="shared" si="155"/>
        <v>8.5500003769993782E-3</v>
      </c>
      <c r="BO1300" s="33"/>
    </row>
    <row r="1301" spans="1:67">
      <c r="A1301" s="316" t="s">
        <v>27</v>
      </c>
      <c r="B1301" t="s">
        <v>380</v>
      </c>
      <c r="C1301" t="s">
        <v>910</v>
      </c>
      <c r="D1301" t="s">
        <v>314</v>
      </c>
      <c r="E1301" s="316" t="s">
        <v>69</v>
      </c>
      <c r="F1301" s="316" t="s">
        <v>70</v>
      </c>
      <c r="G1301" s="316" t="s">
        <v>435</v>
      </c>
      <c r="H1301" s="316" t="s">
        <v>328</v>
      </c>
      <c r="I1301" s="316" t="s">
        <v>296</v>
      </c>
      <c r="J1301" s="316" t="s">
        <v>300</v>
      </c>
      <c r="K1301" s="36">
        <v>13</v>
      </c>
      <c r="L1301" s="317">
        <v>0.1111100018024445</v>
      </c>
      <c r="M1301" s="317">
        <v>0.1120700016617775</v>
      </c>
      <c r="N1301" s="36">
        <v>50</v>
      </c>
      <c r="O1301" s="317">
        <v>0.1096500009298325</v>
      </c>
      <c r="P1301" s="317">
        <v>0.1103800013661385</v>
      </c>
      <c r="Q1301" s="36">
        <v>1219</v>
      </c>
      <c r="R1301" s="317">
        <v>0.1222399994730949</v>
      </c>
      <c r="S1301" s="317">
        <v>0.12555000185966489</v>
      </c>
      <c r="T1301" t="s">
        <v>380</v>
      </c>
      <c r="BA1301" s="395">
        <v>1</v>
      </c>
      <c r="BB1301" s="396" t="s">
        <v>861</v>
      </c>
      <c r="BC1301" t="str">
        <f t="shared" si="151"/>
        <v>RVV</v>
      </c>
      <c r="BD1301" t="str">
        <f t="shared" si="152"/>
        <v>NAoMe_initial_scarf_731_grp</v>
      </c>
      <c r="BE1301" s="397" t="s">
        <v>862</v>
      </c>
      <c r="BF1301" t="str">
        <f t="shared" si="153"/>
        <v>Severe frailty</v>
      </c>
      <c r="BG1301">
        <f t="shared" si="154"/>
        <v>13</v>
      </c>
      <c r="BH1301" s="398">
        <f t="shared" si="155"/>
        <v>0.1111100018024445</v>
      </c>
      <c r="BO1301" s="33"/>
    </row>
    <row r="1302" spans="1:67">
      <c r="A1302" s="316" t="s">
        <v>27</v>
      </c>
      <c r="B1302" t="s">
        <v>380</v>
      </c>
      <c r="C1302" t="s">
        <v>910</v>
      </c>
      <c r="D1302" t="s">
        <v>314</v>
      </c>
      <c r="E1302" s="316" t="s">
        <v>71</v>
      </c>
      <c r="F1302" s="316" t="s">
        <v>72</v>
      </c>
      <c r="G1302" s="316" t="s">
        <v>436</v>
      </c>
      <c r="H1302" s="316" t="s">
        <v>330</v>
      </c>
      <c r="I1302" s="316" t="s">
        <v>310</v>
      </c>
      <c r="J1302" s="316" t="s">
        <v>277</v>
      </c>
      <c r="K1302" s="36">
        <v>2</v>
      </c>
      <c r="L1302" s="317">
        <v>2.1740000694990162E-2</v>
      </c>
      <c r="M1302" s="317"/>
      <c r="N1302" s="36">
        <v>2</v>
      </c>
      <c r="O1302" s="317">
        <v>7.0199999026954174E-3</v>
      </c>
      <c r="P1302" s="317"/>
      <c r="Q1302" s="36">
        <v>70</v>
      </c>
      <c r="R1302" s="317">
        <v>7.0199999026954174E-3</v>
      </c>
      <c r="S1302" s="317"/>
      <c r="T1302" t="s">
        <v>380</v>
      </c>
      <c r="BA1302" s="395">
        <v>1</v>
      </c>
      <c r="BB1302" s="396" t="s">
        <v>861</v>
      </c>
      <c r="BC1302" t="str">
        <f t="shared" si="151"/>
        <v>RXR</v>
      </c>
      <c r="BD1302" t="str">
        <f t="shared" si="152"/>
        <v>NAoMe_initial_age_decades_80cap</v>
      </c>
      <c r="BE1302" s="397" t="s">
        <v>862</v>
      </c>
      <c r="BF1302" t="str">
        <f t="shared" si="153"/>
        <v>18-29 yrs</v>
      </c>
      <c r="BG1302">
        <f t="shared" si="154"/>
        <v>2</v>
      </c>
      <c r="BH1302" s="398">
        <f t="shared" si="155"/>
        <v>2.1740000694990162E-2</v>
      </c>
      <c r="BO1302" s="33"/>
    </row>
    <row r="1303" spans="1:67">
      <c r="A1303" s="316" t="s">
        <v>27</v>
      </c>
      <c r="B1303" t="s">
        <v>380</v>
      </c>
      <c r="C1303" t="s">
        <v>910</v>
      </c>
      <c r="D1303" t="s">
        <v>314</v>
      </c>
      <c r="E1303" s="316" t="s">
        <v>71</v>
      </c>
      <c r="F1303" s="316" t="s">
        <v>72</v>
      </c>
      <c r="G1303" s="316" t="s">
        <v>436</v>
      </c>
      <c r="H1303" s="316" t="s">
        <v>330</v>
      </c>
      <c r="I1303" s="316" t="s">
        <v>310</v>
      </c>
      <c r="J1303" s="316" t="s">
        <v>278</v>
      </c>
      <c r="K1303" s="36">
        <v>2</v>
      </c>
      <c r="L1303" s="317">
        <v>2.1740000694990162E-2</v>
      </c>
      <c r="M1303" s="317"/>
      <c r="N1303" s="36">
        <v>7</v>
      </c>
      <c r="O1303" s="317">
        <v>2.4560000747442249E-2</v>
      </c>
      <c r="P1303" s="317"/>
      <c r="Q1303" s="36">
        <v>429</v>
      </c>
      <c r="R1303" s="317">
        <v>4.3019998818635941E-2</v>
      </c>
      <c r="S1303" s="317"/>
      <c r="T1303" t="s">
        <v>380</v>
      </c>
      <c r="BA1303" s="395">
        <v>1</v>
      </c>
      <c r="BB1303" s="396" t="s">
        <v>861</v>
      </c>
      <c r="BC1303" t="str">
        <f t="shared" si="151"/>
        <v>RXR</v>
      </c>
      <c r="BD1303" t="str">
        <f t="shared" si="152"/>
        <v>NAoMe_initial_age_decades_80cap</v>
      </c>
      <c r="BE1303" s="397" t="s">
        <v>862</v>
      </c>
      <c r="BF1303" t="str">
        <f t="shared" si="153"/>
        <v>30-39 yrs</v>
      </c>
      <c r="BG1303">
        <f t="shared" si="154"/>
        <v>2</v>
      </c>
      <c r="BH1303" s="398">
        <f t="shared" si="155"/>
        <v>2.1740000694990162E-2</v>
      </c>
      <c r="BO1303" s="33"/>
    </row>
    <row r="1304" spans="1:67">
      <c r="A1304" s="316" t="s">
        <v>27</v>
      </c>
      <c r="B1304" t="s">
        <v>380</v>
      </c>
      <c r="C1304" t="s">
        <v>910</v>
      </c>
      <c r="D1304" t="s">
        <v>314</v>
      </c>
      <c r="E1304" s="316" t="s">
        <v>71</v>
      </c>
      <c r="F1304" s="316" t="s">
        <v>72</v>
      </c>
      <c r="G1304" s="316" t="s">
        <v>436</v>
      </c>
      <c r="H1304" s="316" t="s">
        <v>330</v>
      </c>
      <c r="I1304" s="316" t="s">
        <v>310</v>
      </c>
      <c r="J1304" s="316" t="s">
        <v>279</v>
      </c>
      <c r="K1304" s="36">
        <v>10</v>
      </c>
      <c r="L1304" s="317">
        <v>0.10869999974966051</v>
      </c>
      <c r="M1304" s="317"/>
      <c r="N1304" s="36">
        <v>23</v>
      </c>
      <c r="O1304" s="317">
        <v>8.0700002610683441E-2</v>
      </c>
      <c r="P1304" s="317"/>
      <c r="Q1304" s="36">
        <v>1024</v>
      </c>
      <c r="R1304" s="317">
        <v>0.1026899963617325</v>
      </c>
      <c r="S1304" s="317"/>
      <c r="T1304" t="s">
        <v>380</v>
      </c>
      <c r="BA1304" s="395">
        <v>1</v>
      </c>
      <c r="BB1304" s="396" t="s">
        <v>861</v>
      </c>
      <c r="BC1304" t="str">
        <f t="shared" si="151"/>
        <v>RXR</v>
      </c>
      <c r="BD1304" t="str">
        <f t="shared" si="152"/>
        <v>NAoMe_initial_age_decades_80cap</v>
      </c>
      <c r="BE1304" s="397" t="s">
        <v>862</v>
      </c>
      <c r="BF1304" t="str">
        <f t="shared" si="153"/>
        <v>40-49 yrs</v>
      </c>
      <c r="BG1304">
        <f t="shared" si="154"/>
        <v>10</v>
      </c>
      <c r="BH1304" s="398">
        <f t="shared" si="155"/>
        <v>0.10869999974966051</v>
      </c>
      <c r="BO1304" s="33"/>
    </row>
    <row r="1305" spans="1:67">
      <c r="A1305" s="316" t="s">
        <v>27</v>
      </c>
      <c r="B1305" t="s">
        <v>380</v>
      </c>
      <c r="C1305" t="s">
        <v>910</v>
      </c>
      <c r="D1305" t="s">
        <v>314</v>
      </c>
      <c r="E1305" s="316" t="s">
        <v>71</v>
      </c>
      <c r="F1305" s="316" t="s">
        <v>72</v>
      </c>
      <c r="G1305" s="316" t="s">
        <v>436</v>
      </c>
      <c r="H1305" s="316" t="s">
        <v>330</v>
      </c>
      <c r="I1305" s="316" t="s">
        <v>310</v>
      </c>
      <c r="J1305" s="316" t="s">
        <v>280</v>
      </c>
      <c r="K1305" s="36">
        <v>11</v>
      </c>
      <c r="L1305" s="317">
        <v>0.11957000195980071</v>
      </c>
      <c r="M1305" s="317"/>
      <c r="N1305" s="36">
        <v>39</v>
      </c>
      <c r="O1305" s="317">
        <v>0.13684000074863431</v>
      </c>
      <c r="P1305" s="317"/>
      <c r="Q1305" s="36">
        <v>1733</v>
      </c>
      <c r="R1305" s="317">
        <v>0.17378999292850489</v>
      </c>
      <c r="S1305" s="317"/>
      <c r="T1305" t="s">
        <v>380</v>
      </c>
      <c r="BA1305" s="395">
        <v>1</v>
      </c>
      <c r="BB1305" s="396" t="s">
        <v>861</v>
      </c>
      <c r="BC1305" t="str">
        <f t="shared" si="151"/>
        <v>RXR</v>
      </c>
      <c r="BD1305" t="str">
        <f t="shared" si="152"/>
        <v>NAoMe_initial_age_decades_80cap</v>
      </c>
      <c r="BE1305" s="397" t="s">
        <v>862</v>
      </c>
      <c r="BF1305" t="str">
        <f t="shared" si="153"/>
        <v>50-59 yrs</v>
      </c>
      <c r="BG1305">
        <f t="shared" si="154"/>
        <v>11</v>
      </c>
      <c r="BH1305" s="398">
        <f t="shared" si="155"/>
        <v>0.11957000195980071</v>
      </c>
      <c r="BO1305" s="33"/>
    </row>
    <row r="1306" spans="1:67">
      <c r="A1306" s="316" t="s">
        <v>27</v>
      </c>
      <c r="B1306" t="s">
        <v>380</v>
      </c>
      <c r="C1306" t="s">
        <v>910</v>
      </c>
      <c r="D1306" t="s">
        <v>314</v>
      </c>
      <c r="E1306" s="316" t="s">
        <v>71</v>
      </c>
      <c r="F1306" s="316" t="s">
        <v>72</v>
      </c>
      <c r="G1306" s="316" t="s">
        <v>436</v>
      </c>
      <c r="H1306" s="316" t="s">
        <v>330</v>
      </c>
      <c r="I1306" s="316" t="s">
        <v>310</v>
      </c>
      <c r="J1306" s="316" t="s">
        <v>281</v>
      </c>
      <c r="K1306" s="36">
        <v>16</v>
      </c>
      <c r="L1306" s="317">
        <v>0.17391000688076019</v>
      </c>
      <c r="M1306" s="317"/>
      <c r="N1306" s="36">
        <v>66</v>
      </c>
      <c r="O1306" s="317">
        <v>0.23158000409603119</v>
      </c>
      <c r="P1306" s="317"/>
      <c r="Q1306" s="36">
        <v>1931</v>
      </c>
      <c r="R1306" s="317">
        <v>0.19363999366760251</v>
      </c>
      <c r="S1306" s="317"/>
      <c r="T1306" t="s">
        <v>380</v>
      </c>
      <c r="BA1306" s="395">
        <v>1</v>
      </c>
      <c r="BB1306" s="396" t="s">
        <v>861</v>
      </c>
      <c r="BC1306" t="str">
        <f t="shared" si="151"/>
        <v>RXR</v>
      </c>
      <c r="BD1306" t="str">
        <f t="shared" si="152"/>
        <v>NAoMe_initial_age_decades_80cap</v>
      </c>
      <c r="BE1306" s="397" t="s">
        <v>862</v>
      </c>
      <c r="BF1306" t="str">
        <f t="shared" si="153"/>
        <v>60-69 yrs</v>
      </c>
      <c r="BG1306">
        <f t="shared" si="154"/>
        <v>16</v>
      </c>
      <c r="BH1306" s="398">
        <f t="shared" si="155"/>
        <v>0.17391000688076019</v>
      </c>
      <c r="BO1306" s="33"/>
    </row>
    <row r="1307" spans="1:67">
      <c r="A1307" s="316" t="s">
        <v>27</v>
      </c>
      <c r="B1307" t="s">
        <v>380</v>
      </c>
      <c r="C1307" t="s">
        <v>910</v>
      </c>
      <c r="D1307" t="s">
        <v>314</v>
      </c>
      <c r="E1307" s="316" t="s">
        <v>71</v>
      </c>
      <c r="F1307" s="316" t="s">
        <v>72</v>
      </c>
      <c r="G1307" s="316" t="s">
        <v>436</v>
      </c>
      <c r="H1307" s="316" t="s">
        <v>330</v>
      </c>
      <c r="I1307" s="316" t="s">
        <v>310</v>
      </c>
      <c r="J1307" s="316" t="s">
        <v>282</v>
      </c>
      <c r="K1307" s="36">
        <v>32</v>
      </c>
      <c r="L1307" s="317">
        <v>0.34782999753952032</v>
      </c>
      <c r="M1307" s="317"/>
      <c r="N1307" s="36">
        <v>83</v>
      </c>
      <c r="O1307" s="317">
        <v>0.29122999310493469</v>
      </c>
      <c r="P1307" s="317"/>
      <c r="Q1307" s="36">
        <v>2493</v>
      </c>
      <c r="R1307" s="317">
        <v>0.25</v>
      </c>
      <c r="S1307" s="317"/>
      <c r="T1307" t="s">
        <v>380</v>
      </c>
      <c r="BA1307" s="395">
        <v>1</v>
      </c>
      <c r="BB1307" s="396" t="s">
        <v>861</v>
      </c>
      <c r="BC1307" t="str">
        <f t="shared" si="151"/>
        <v>RXR</v>
      </c>
      <c r="BD1307" t="str">
        <f t="shared" si="152"/>
        <v>NAoMe_initial_age_decades_80cap</v>
      </c>
      <c r="BE1307" s="397" t="s">
        <v>862</v>
      </c>
      <c r="BF1307" t="str">
        <f t="shared" si="153"/>
        <v>70-79 yrs</v>
      </c>
      <c r="BG1307">
        <f t="shared" si="154"/>
        <v>32</v>
      </c>
      <c r="BH1307" s="398">
        <f t="shared" si="155"/>
        <v>0.34782999753952032</v>
      </c>
      <c r="BO1307" s="33"/>
    </row>
    <row r="1308" spans="1:67">
      <c r="A1308" s="316" t="s">
        <v>27</v>
      </c>
      <c r="B1308" t="s">
        <v>380</v>
      </c>
      <c r="C1308" t="s">
        <v>910</v>
      </c>
      <c r="D1308" t="s">
        <v>314</v>
      </c>
      <c r="E1308" s="316" t="s">
        <v>71</v>
      </c>
      <c r="F1308" s="316" t="s">
        <v>72</v>
      </c>
      <c r="G1308" s="316" t="s">
        <v>436</v>
      </c>
      <c r="H1308" s="316" t="s">
        <v>330</v>
      </c>
      <c r="I1308" s="316" t="s">
        <v>310</v>
      </c>
      <c r="J1308" s="316" t="s">
        <v>283</v>
      </c>
      <c r="K1308" s="36">
        <v>19</v>
      </c>
      <c r="L1308" s="317">
        <v>0.20652000606060031</v>
      </c>
      <c r="M1308" s="317"/>
      <c r="N1308" s="36">
        <v>65</v>
      </c>
      <c r="O1308" s="317">
        <v>0.22807000577449801</v>
      </c>
      <c r="P1308" s="317"/>
      <c r="Q1308" s="36">
        <v>2292</v>
      </c>
      <c r="R1308" s="317">
        <v>0.2298399955034256</v>
      </c>
      <c r="S1308" s="317"/>
      <c r="T1308" t="s">
        <v>380</v>
      </c>
      <c r="BA1308" s="395">
        <v>1</v>
      </c>
      <c r="BB1308" s="396" t="s">
        <v>861</v>
      </c>
      <c r="BC1308" t="str">
        <f t="shared" si="151"/>
        <v>RXR</v>
      </c>
      <c r="BD1308" t="str">
        <f t="shared" si="152"/>
        <v>NAoMe_initial_age_decades_80cap</v>
      </c>
      <c r="BE1308" s="397" t="s">
        <v>862</v>
      </c>
      <c r="BF1308" t="str">
        <f t="shared" si="153"/>
        <v>80+ yrs</v>
      </c>
      <c r="BG1308">
        <f t="shared" si="154"/>
        <v>19</v>
      </c>
      <c r="BH1308" s="398">
        <f t="shared" si="155"/>
        <v>0.20652000606060031</v>
      </c>
      <c r="BO1308" s="33"/>
    </row>
    <row r="1309" spans="1:67">
      <c r="A1309" s="316" t="s">
        <v>27</v>
      </c>
      <c r="B1309" t="s">
        <v>380</v>
      </c>
      <c r="C1309" t="s">
        <v>910</v>
      </c>
      <c r="D1309" t="s">
        <v>314</v>
      </c>
      <c r="E1309" s="316" t="s">
        <v>71</v>
      </c>
      <c r="F1309" s="316" t="s">
        <v>72</v>
      </c>
      <c r="G1309" s="316" t="s">
        <v>436</v>
      </c>
      <c r="H1309" s="316" t="s">
        <v>330</v>
      </c>
      <c r="I1309" s="316" t="s">
        <v>341</v>
      </c>
      <c r="J1309" s="316" t="s">
        <v>13</v>
      </c>
      <c r="K1309" s="36">
        <v>72</v>
      </c>
      <c r="L1309" s="317">
        <v>0.78260999917984009</v>
      </c>
      <c r="M1309" s="317">
        <v>0.8089900016784668</v>
      </c>
      <c r="N1309" s="36">
        <v>199</v>
      </c>
      <c r="O1309" s="317">
        <v>0.69824999570846558</v>
      </c>
      <c r="P1309" s="317">
        <v>0.7132599949836731</v>
      </c>
      <c r="Q1309" s="36">
        <v>6753</v>
      </c>
      <c r="R1309" s="317">
        <v>0.67720001935958862</v>
      </c>
      <c r="S1309" s="317">
        <v>0.69554001092910767</v>
      </c>
      <c r="T1309" t="s">
        <v>380</v>
      </c>
      <c r="BA1309" s="395">
        <v>1</v>
      </c>
      <c r="BB1309" s="396" t="s">
        <v>861</v>
      </c>
      <c r="BC1309" t="str">
        <f t="shared" si="151"/>
        <v>RXR</v>
      </c>
      <c r="BD1309" t="str">
        <f t="shared" si="152"/>
        <v>NAoMe_initial_ch_score_2cap</v>
      </c>
      <c r="BE1309" s="397" t="s">
        <v>862</v>
      </c>
      <c r="BF1309" t="str">
        <f t="shared" si="153"/>
        <v>0</v>
      </c>
      <c r="BG1309">
        <f t="shared" si="154"/>
        <v>72</v>
      </c>
      <c r="BH1309" s="398">
        <f t="shared" si="155"/>
        <v>0.78260999917984009</v>
      </c>
      <c r="BO1309" s="33"/>
    </row>
    <row r="1310" spans="1:67">
      <c r="A1310" s="316" t="s">
        <v>27</v>
      </c>
      <c r="B1310" t="s">
        <v>380</v>
      </c>
      <c r="C1310" t="s">
        <v>910</v>
      </c>
      <c r="D1310" t="s">
        <v>314</v>
      </c>
      <c r="E1310" s="316" t="s">
        <v>71</v>
      </c>
      <c r="F1310" s="316" t="s">
        <v>72</v>
      </c>
      <c r="G1310" s="316" t="s">
        <v>436</v>
      </c>
      <c r="H1310" s="316" t="s">
        <v>330</v>
      </c>
      <c r="I1310" s="316" t="s">
        <v>341</v>
      </c>
      <c r="J1310" s="316" t="s">
        <v>14</v>
      </c>
      <c r="K1310" s="36">
        <v>8</v>
      </c>
      <c r="L1310" s="317">
        <v>8.6960002779960632E-2</v>
      </c>
      <c r="M1310" s="317">
        <v>8.9890003204345703E-2</v>
      </c>
      <c r="N1310" s="36">
        <v>40</v>
      </c>
      <c r="O1310" s="317">
        <v>0.14034999907016751</v>
      </c>
      <c r="P1310" s="317">
        <v>0.14337000250816351</v>
      </c>
      <c r="Q1310" s="36">
        <v>1630</v>
      </c>
      <c r="R1310" s="317">
        <v>0.16346000134944921</v>
      </c>
      <c r="S1310" s="317">
        <v>0.16788999736309049</v>
      </c>
      <c r="T1310" t="s">
        <v>380</v>
      </c>
      <c r="BA1310" s="395">
        <v>1</v>
      </c>
      <c r="BB1310" s="396" t="s">
        <v>861</v>
      </c>
      <c r="BC1310" t="str">
        <f t="shared" si="151"/>
        <v>RXR</v>
      </c>
      <c r="BD1310" t="str">
        <f t="shared" si="152"/>
        <v>NAoMe_initial_ch_score_2cap</v>
      </c>
      <c r="BE1310" s="397" t="s">
        <v>862</v>
      </c>
      <c r="BF1310" t="str">
        <f t="shared" si="153"/>
        <v>1</v>
      </c>
      <c r="BG1310">
        <f t="shared" si="154"/>
        <v>8</v>
      </c>
      <c r="BH1310" s="398">
        <f t="shared" si="155"/>
        <v>8.6960002779960632E-2</v>
      </c>
      <c r="BO1310" s="33"/>
    </row>
    <row r="1311" spans="1:67">
      <c r="A1311" s="316" t="s">
        <v>27</v>
      </c>
      <c r="B1311" t="s">
        <v>380</v>
      </c>
      <c r="C1311" t="s">
        <v>910</v>
      </c>
      <c r="D1311" t="s">
        <v>314</v>
      </c>
      <c r="E1311" s="316" t="s">
        <v>71</v>
      </c>
      <c r="F1311" s="316" t="s">
        <v>72</v>
      </c>
      <c r="G1311" s="316" t="s">
        <v>436</v>
      </c>
      <c r="H1311" s="316" t="s">
        <v>330</v>
      </c>
      <c r="I1311" s="316" t="s">
        <v>341</v>
      </c>
      <c r="J1311" s="316" t="s">
        <v>301</v>
      </c>
      <c r="K1311" s="36">
        <v>9</v>
      </c>
      <c r="L1311" s="317">
        <v>9.7829997539520264E-2</v>
      </c>
      <c r="M1311" s="317">
        <v>0.1011200025677681</v>
      </c>
      <c r="N1311" s="36">
        <v>40</v>
      </c>
      <c r="O1311" s="317">
        <v>0.14034999907016751</v>
      </c>
      <c r="P1311" s="317">
        <v>0.14337000250816351</v>
      </c>
      <c r="Q1311" s="36">
        <v>1326</v>
      </c>
      <c r="R1311" s="317">
        <v>0.132970005273819</v>
      </c>
      <c r="S1311" s="317">
        <v>0.13657000660896301</v>
      </c>
      <c r="T1311" t="s">
        <v>380</v>
      </c>
      <c r="BA1311" s="395">
        <v>1</v>
      </c>
      <c r="BB1311" s="396" t="s">
        <v>861</v>
      </c>
      <c r="BC1311" t="str">
        <f t="shared" si="151"/>
        <v>RXR</v>
      </c>
      <c r="BD1311" t="str">
        <f t="shared" si="152"/>
        <v>NAoMe_initial_ch_score_2cap</v>
      </c>
      <c r="BE1311" s="397" t="s">
        <v>862</v>
      </c>
      <c r="BF1311" t="str">
        <f t="shared" si="153"/>
        <v>2+</v>
      </c>
      <c r="BG1311">
        <f t="shared" si="154"/>
        <v>9</v>
      </c>
      <c r="BH1311" s="398">
        <f t="shared" si="155"/>
        <v>9.7829997539520264E-2</v>
      </c>
      <c r="BO1311" s="33"/>
    </row>
    <row r="1312" spans="1:67">
      <c r="A1312" s="316" t="s">
        <v>27</v>
      </c>
      <c r="B1312" t="s">
        <v>380</v>
      </c>
      <c r="C1312" t="s">
        <v>910</v>
      </c>
      <c r="D1312" t="s">
        <v>314</v>
      </c>
      <c r="E1312" s="316" t="s">
        <v>71</v>
      </c>
      <c r="F1312" s="316" t="s">
        <v>72</v>
      </c>
      <c r="G1312" s="316" t="s">
        <v>436</v>
      </c>
      <c r="H1312" s="316" t="s">
        <v>330</v>
      </c>
      <c r="I1312" s="316" t="s">
        <v>341</v>
      </c>
      <c r="J1312" s="316" t="s">
        <v>260</v>
      </c>
      <c r="K1312" s="36">
        <v>3</v>
      </c>
      <c r="L1312" s="317">
        <v>3.2609999179840088E-2</v>
      </c>
      <c r="M1312" s="317"/>
      <c r="N1312" s="36">
        <v>6</v>
      </c>
      <c r="O1312" s="317">
        <v>2.105000056326389E-2</v>
      </c>
      <c r="P1312" s="317"/>
      <c r="Q1312" s="36">
        <v>263</v>
      </c>
      <c r="R1312" s="317">
        <v>2.6370000094175339E-2</v>
      </c>
      <c r="S1312" s="317"/>
      <c r="T1312" t="s">
        <v>380</v>
      </c>
      <c r="BA1312" s="395">
        <v>1</v>
      </c>
      <c r="BB1312" s="396" t="s">
        <v>861</v>
      </c>
      <c r="BC1312" t="str">
        <f t="shared" si="151"/>
        <v>RXR</v>
      </c>
      <c r="BD1312" t="str">
        <f t="shared" si="152"/>
        <v>NAoMe_initial_ch_score_2cap</v>
      </c>
      <c r="BE1312" s="397" t="s">
        <v>862</v>
      </c>
      <c r="BF1312" t="str">
        <f t="shared" si="153"/>
        <v>Unknown</v>
      </c>
      <c r="BG1312">
        <f t="shared" si="154"/>
        <v>3</v>
      </c>
      <c r="BH1312" s="398">
        <f t="shared" si="155"/>
        <v>3.2609999179840088E-2</v>
      </c>
      <c r="BO1312" s="33"/>
    </row>
    <row r="1313" spans="1:67">
      <c r="A1313" s="316" t="s">
        <v>27</v>
      </c>
      <c r="B1313" t="s">
        <v>380</v>
      </c>
      <c r="C1313" t="s">
        <v>910</v>
      </c>
      <c r="D1313" t="s">
        <v>314</v>
      </c>
      <c r="E1313" s="316" t="s">
        <v>71</v>
      </c>
      <c r="F1313" s="316" t="s">
        <v>72</v>
      </c>
      <c r="G1313" s="316" t="s">
        <v>436</v>
      </c>
      <c r="H1313" s="316" t="s">
        <v>330</v>
      </c>
      <c r="I1313" s="316" t="s">
        <v>309</v>
      </c>
      <c r="J1313" s="316" t="s">
        <v>289</v>
      </c>
      <c r="K1313" s="36">
        <v>29</v>
      </c>
      <c r="L1313" s="317">
        <v>0.31521999835968018</v>
      </c>
      <c r="M1313" s="317"/>
      <c r="N1313" s="36">
        <v>95</v>
      </c>
      <c r="O1313" s="317">
        <v>0.33333000540733337</v>
      </c>
      <c r="P1313" s="317"/>
      <c r="Q1313" s="36">
        <v>3283</v>
      </c>
      <c r="R1313" s="317">
        <v>0.3292199969291687</v>
      </c>
      <c r="S1313" s="317"/>
      <c r="T1313" t="s">
        <v>380</v>
      </c>
      <c r="BA1313" s="395">
        <v>1</v>
      </c>
      <c r="BB1313" s="396" t="s">
        <v>861</v>
      </c>
      <c r="BC1313" t="str">
        <f t="shared" si="151"/>
        <v>RXR</v>
      </c>
      <c r="BD1313" t="str">
        <f t="shared" si="152"/>
        <v>NAoMe_initial_diagnosis_year</v>
      </c>
      <c r="BE1313" s="397" t="s">
        <v>862</v>
      </c>
      <c r="BF1313" t="str">
        <f t="shared" si="153"/>
        <v>2021</v>
      </c>
      <c r="BG1313">
        <f t="shared" si="154"/>
        <v>29</v>
      </c>
      <c r="BH1313" s="398">
        <f t="shared" si="155"/>
        <v>0.31521999835968018</v>
      </c>
      <c r="BO1313" s="33"/>
    </row>
    <row r="1314" spans="1:67">
      <c r="A1314" s="316" t="s">
        <v>27</v>
      </c>
      <c r="B1314" t="s">
        <v>380</v>
      </c>
      <c r="C1314" t="s">
        <v>910</v>
      </c>
      <c r="D1314" t="s">
        <v>314</v>
      </c>
      <c r="E1314" s="316" t="s">
        <v>71</v>
      </c>
      <c r="F1314" s="316" t="s">
        <v>72</v>
      </c>
      <c r="G1314" s="316" t="s">
        <v>436</v>
      </c>
      <c r="H1314" s="316" t="s">
        <v>330</v>
      </c>
      <c r="I1314" s="316" t="s">
        <v>309</v>
      </c>
      <c r="J1314" s="316" t="s">
        <v>816</v>
      </c>
      <c r="K1314" s="36">
        <v>27</v>
      </c>
      <c r="L1314" s="317">
        <v>0.29348000884056091</v>
      </c>
      <c r="M1314" s="317"/>
      <c r="N1314" s="36">
        <v>88</v>
      </c>
      <c r="O1314" s="317">
        <v>0.30877000093460077</v>
      </c>
      <c r="P1314" s="317"/>
      <c r="Q1314" s="36">
        <v>3315</v>
      </c>
      <c r="R1314" s="317">
        <v>0.33243000507354742</v>
      </c>
      <c r="S1314" s="317"/>
      <c r="T1314" t="s">
        <v>380</v>
      </c>
      <c r="BA1314" s="395">
        <v>1</v>
      </c>
      <c r="BB1314" s="396" t="s">
        <v>861</v>
      </c>
      <c r="BC1314" t="str">
        <f t="shared" si="151"/>
        <v>RXR</v>
      </c>
      <c r="BD1314" t="str">
        <f t="shared" si="152"/>
        <v>NAoMe_initial_diagnosis_year</v>
      </c>
      <c r="BE1314" s="397" t="s">
        <v>862</v>
      </c>
      <c r="BF1314" t="str">
        <f t="shared" si="153"/>
        <v>2022</v>
      </c>
      <c r="BG1314">
        <f t="shared" si="154"/>
        <v>27</v>
      </c>
      <c r="BH1314" s="398">
        <f t="shared" si="155"/>
        <v>0.29348000884056091</v>
      </c>
      <c r="BO1314" s="33"/>
    </row>
    <row r="1315" spans="1:67">
      <c r="A1315" s="316" t="s">
        <v>27</v>
      </c>
      <c r="B1315" t="s">
        <v>380</v>
      </c>
      <c r="C1315" t="s">
        <v>910</v>
      </c>
      <c r="D1315" t="s">
        <v>314</v>
      </c>
      <c r="E1315" s="316" t="s">
        <v>71</v>
      </c>
      <c r="F1315" s="316" t="s">
        <v>72</v>
      </c>
      <c r="G1315" s="316" t="s">
        <v>436</v>
      </c>
      <c r="H1315" s="316" t="s">
        <v>330</v>
      </c>
      <c r="I1315" s="316" t="s">
        <v>309</v>
      </c>
      <c r="J1315" s="316" t="s">
        <v>946</v>
      </c>
      <c r="K1315" s="36">
        <v>36</v>
      </c>
      <c r="L1315" s="317">
        <v>0.39129999279975891</v>
      </c>
      <c r="M1315" s="317"/>
      <c r="N1315" s="36">
        <v>102</v>
      </c>
      <c r="O1315" s="317">
        <v>0.35789000988006592</v>
      </c>
      <c r="P1315" s="317"/>
      <c r="Q1315" s="36">
        <v>3374</v>
      </c>
      <c r="R1315" s="317">
        <v>0.33834999799728388</v>
      </c>
      <c r="S1315" s="317"/>
      <c r="T1315" t="s">
        <v>380</v>
      </c>
      <c r="BA1315" s="395">
        <v>1</v>
      </c>
      <c r="BB1315" s="396" t="s">
        <v>861</v>
      </c>
      <c r="BC1315" t="str">
        <f t="shared" si="151"/>
        <v>RXR</v>
      </c>
      <c r="BD1315" t="str">
        <f t="shared" si="152"/>
        <v>NAoMe_initial_diagnosis_year</v>
      </c>
      <c r="BE1315" s="397" t="s">
        <v>862</v>
      </c>
      <c r="BF1315" t="str">
        <f t="shared" si="153"/>
        <v>2023</v>
      </c>
      <c r="BG1315">
        <f t="shared" si="154"/>
        <v>36</v>
      </c>
      <c r="BH1315" s="398">
        <f t="shared" si="155"/>
        <v>0.39129999279975891</v>
      </c>
      <c r="BO1315" s="33"/>
    </row>
    <row r="1316" spans="1:67">
      <c r="A1316" s="316" t="s">
        <v>27</v>
      </c>
      <c r="B1316" t="s">
        <v>380</v>
      </c>
      <c r="C1316" t="s">
        <v>910</v>
      </c>
      <c r="D1316" t="s">
        <v>314</v>
      </c>
      <c r="E1316" s="316" t="s">
        <v>71</v>
      </c>
      <c r="F1316" s="316" t="s">
        <v>72</v>
      </c>
      <c r="G1316" s="316" t="s">
        <v>436</v>
      </c>
      <c r="H1316" s="316" t="s">
        <v>330</v>
      </c>
      <c r="I1316" s="316" t="s">
        <v>331</v>
      </c>
      <c r="J1316" s="316" t="s">
        <v>332</v>
      </c>
      <c r="K1316" s="36">
        <v>2</v>
      </c>
      <c r="L1316" s="317">
        <v>2.1740000694990162E-2</v>
      </c>
      <c r="M1316" s="317">
        <v>2.273000031709671E-2</v>
      </c>
      <c r="N1316" s="36">
        <v>13</v>
      </c>
      <c r="O1316" s="317">
        <v>4.5609999448060989E-2</v>
      </c>
      <c r="P1316" s="317">
        <v>5.0390001386404037E-2</v>
      </c>
      <c r="Q1316" s="36">
        <v>434</v>
      </c>
      <c r="R1316" s="317">
        <v>4.3519999831914902E-2</v>
      </c>
      <c r="S1316" s="317">
        <v>5.2159998565912247E-2</v>
      </c>
      <c r="T1316" t="s">
        <v>380</v>
      </c>
      <c r="BA1316" s="395">
        <v>1</v>
      </c>
      <c r="BB1316" s="396" t="s">
        <v>861</v>
      </c>
      <c r="BC1316" t="str">
        <f t="shared" si="151"/>
        <v>RXR</v>
      </c>
      <c r="BD1316" t="str">
        <f t="shared" si="152"/>
        <v>NAoMe_initial_disease_group</v>
      </c>
      <c r="BE1316" s="397" t="s">
        <v>862</v>
      </c>
      <c r="BF1316" t="str">
        <f t="shared" si="153"/>
        <v>Advanced M0</v>
      </c>
      <c r="BG1316">
        <f t="shared" si="154"/>
        <v>2</v>
      </c>
      <c r="BH1316" s="398">
        <f t="shared" si="155"/>
        <v>2.1740000694990162E-2</v>
      </c>
      <c r="BO1316" s="33"/>
    </row>
    <row r="1317" spans="1:67">
      <c r="A1317" s="316" t="s">
        <v>27</v>
      </c>
      <c r="B1317" t="s">
        <v>380</v>
      </c>
      <c r="C1317" t="s">
        <v>910</v>
      </c>
      <c r="D1317" t="s">
        <v>314</v>
      </c>
      <c r="E1317" s="316" t="s">
        <v>71</v>
      </c>
      <c r="F1317" s="316" t="s">
        <v>72</v>
      </c>
      <c r="G1317" s="316" t="s">
        <v>436</v>
      </c>
      <c r="H1317" s="316" t="s">
        <v>330</v>
      </c>
      <c r="I1317" s="316" t="s">
        <v>331</v>
      </c>
      <c r="J1317" s="316" t="s">
        <v>333</v>
      </c>
      <c r="K1317" s="36">
        <v>77</v>
      </c>
      <c r="L1317" s="317">
        <v>0.83696001768112183</v>
      </c>
      <c r="M1317" s="317">
        <v>0.875</v>
      </c>
      <c r="N1317" s="36">
        <v>174</v>
      </c>
      <c r="O1317" s="317">
        <v>0.61053001880645752</v>
      </c>
      <c r="P1317" s="317">
        <v>0.67441999912261963</v>
      </c>
      <c r="Q1317" s="36">
        <v>6159</v>
      </c>
      <c r="R1317" s="317">
        <v>0.6176300048828125</v>
      </c>
      <c r="S1317" s="317">
        <v>0.74026000499725342</v>
      </c>
      <c r="T1317" t="s">
        <v>380</v>
      </c>
      <c r="BA1317" s="395">
        <v>1</v>
      </c>
      <c r="BB1317" s="396" t="s">
        <v>861</v>
      </c>
      <c r="BC1317" t="str">
        <f t="shared" si="151"/>
        <v>RXR</v>
      </c>
      <c r="BD1317" t="str">
        <f t="shared" si="152"/>
        <v>NAoMe_initial_disease_group</v>
      </c>
      <c r="BE1317" s="397" t="s">
        <v>862</v>
      </c>
      <c r="BF1317" t="str">
        <f t="shared" si="153"/>
        <v>Advanced M1</v>
      </c>
      <c r="BG1317">
        <f t="shared" si="154"/>
        <v>77</v>
      </c>
      <c r="BH1317" s="398">
        <f t="shared" si="155"/>
        <v>0.83696001768112183</v>
      </c>
      <c r="BO1317" s="33"/>
    </row>
    <row r="1318" spans="1:67">
      <c r="A1318" s="316" t="s">
        <v>27</v>
      </c>
      <c r="B1318" t="s">
        <v>380</v>
      </c>
      <c r="C1318" t="s">
        <v>910</v>
      </c>
      <c r="D1318" t="s">
        <v>314</v>
      </c>
      <c r="E1318" s="316" t="s">
        <v>71</v>
      </c>
      <c r="F1318" s="316" t="s">
        <v>72</v>
      </c>
      <c r="G1318" s="316" t="s">
        <v>436</v>
      </c>
      <c r="H1318" s="316" t="s">
        <v>330</v>
      </c>
      <c r="I1318" s="316" t="s">
        <v>331</v>
      </c>
      <c r="J1318" s="316" t="s">
        <v>334</v>
      </c>
      <c r="K1318" s="36">
        <v>0</v>
      </c>
      <c r="L1318" s="317">
        <v>0</v>
      </c>
      <c r="M1318" s="317">
        <v>0</v>
      </c>
      <c r="N1318" s="36">
        <v>2</v>
      </c>
      <c r="O1318" s="317">
        <v>7.0199999026954174E-3</v>
      </c>
      <c r="P1318" s="317">
        <v>7.7499998733401299E-3</v>
      </c>
      <c r="Q1318" s="36">
        <v>64</v>
      </c>
      <c r="R1318" s="317">
        <v>6.4199999906122676E-3</v>
      </c>
      <c r="S1318" s="317">
        <v>7.689999882131815E-3</v>
      </c>
      <c r="T1318" t="s">
        <v>380</v>
      </c>
      <c r="BA1318" s="395">
        <v>1</v>
      </c>
      <c r="BB1318" s="396" t="s">
        <v>861</v>
      </c>
      <c r="BC1318" t="str">
        <f t="shared" si="151"/>
        <v>RXR</v>
      </c>
      <c r="BD1318" t="str">
        <f t="shared" si="152"/>
        <v>NAoMe_initial_disease_group</v>
      </c>
      <c r="BE1318" s="397" t="s">
        <v>862</v>
      </c>
      <c r="BF1318" t="str">
        <f t="shared" si="153"/>
        <v>DCIS</v>
      </c>
      <c r="BG1318">
        <f t="shared" si="154"/>
        <v>0</v>
      </c>
      <c r="BH1318" s="398">
        <f t="shared" si="155"/>
        <v>0</v>
      </c>
      <c r="BO1318" s="33"/>
    </row>
    <row r="1319" spans="1:67">
      <c r="A1319" s="316" t="s">
        <v>27</v>
      </c>
      <c r="B1319" t="s">
        <v>380</v>
      </c>
      <c r="C1319" t="s">
        <v>910</v>
      </c>
      <c r="D1319" t="s">
        <v>314</v>
      </c>
      <c r="E1319" s="316" t="s">
        <v>71</v>
      </c>
      <c r="F1319" s="316" t="s">
        <v>72</v>
      </c>
      <c r="G1319" s="316" t="s">
        <v>436</v>
      </c>
      <c r="H1319" s="316" t="s">
        <v>330</v>
      </c>
      <c r="I1319" s="316" t="s">
        <v>331</v>
      </c>
      <c r="J1319" s="316" t="s">
        <v>335</v>
      </c>
      <c r="K1319" s="36">
        <v>9</v>
      </c>
      <c r="L1319" s="317">
        <v>9.7829997539520264E-2</v>
      </c>
      <c r="M1319" s="317">
        <v>0.1022699996829033</v>
      </c>
      <c r="N1319" s="36">
        <v>69</v>
      </c>
      <c r="O1319" s="317">
        <v>0.2421099990606308</v>
      </c>
      <c r="P1319" s="317">
        <v>0.26743999123573298</v>
      </c>
      <c r="Q1319" s="36">
        <v>1663</v>
      </c>
      <c r="R1319" s="317">
        <v>0.16676999628543851</v>
      </c>
      <c r="S1319" s="317">
        <v>0.19988000392913821</v>
      </c>
      <c r="T1319" t="s">
        <v>380</v>
      </c>
      <c r="BA1319" s="395">
        <v>1</v>
      </c>
      <c r="BB1319" s="396" t="s">
        <v>861</v>
      </c>
      <c r="BC1319" t="str">
        <f t="shared" si="151"/>
        <v>RXR</v>
      </c>
      <c r="BD1319" t="str">
        <f t="shared" si="152"/>
        <v>NAoMe_initial_disease_group</v>
      </c>
      <c r="BE1319" s="397" t="s">
        <v>862</v>
      </c>
      <c r="BF1319" t="str">
        <f t="shared" si="153"/>
        <v>Early invasive</v>
      </c>
      <c r="BG1319">
        <f t="shared" si="154"/>
        <v>9</v>
      </c>
      <c r="BH1319" s="398">
        <f t="shared" si="155"/>
        <v>9.7829997539520264E-2</v>
      </c>
      <c r="BO1319" s="33"/>
    </row>
    <row r="1320" spans="1:67">
      <c r="A1320" s="316" t="s">
        <v>27</v>
      </c>
      <c r="B1320" t="s">
        <v>380</v>
      </c>
      <c r="C1320" t="s">
        <v>910</v>
      </c>
      <c r="D1320" t="s">
        <v>314</v>
      </c>
      <c r="E1320" s="316" t="s">
        <v>71</v>
      </c>
      <c r="F1320" s="316" t="s">
        <v>72</v>
      </c>
      <c r="G1320" s="316" t="s">
        <v>436</v>
      </c>
      <c r="H1320" s="316" t="s">
        <v>330</v>
      </c>
      <c r="I1320" s="316" t="s">
        <v>331</v>
      </c>
      <c r="J1320" s="316" t="s">
        <v>337</v>
      </c>
      <c r="K1320" s="36">
        <v>4</v>
      </c>
      <c r="L1320" s="317">
        <v>4.3480001389980323E-2</v>
      </c>
      <c r="M1320" s="317"/>
      <c r="N1320" s="36">
        <v>27</v>
      </c>
      <c r="O1320" s="317">
        <v>9.4740003347396851E-2</v>
      </c>
      <c r="P1320" s="317"/>
      <c r="Q1320" s="36">
        <v>1652</v>
      </c>
      <c r="R1320" s="317">
        <v>0.1656599938869476</v>
      </c>
      <c r="S1320" s="317"/>
      <c r="T1320" t="s">
        <v>380</v>
      </c>
      <c r="BA1320" s="395">
        <v>1</v>
      </c>
      <c r="BB1320" s="396" t="s">
        <v>861</v>
      </c>
      <c r="BC1320" t="str">
        <f t="shared" si="151"/>
        <v>RXR</v>
      </c>
      <c r="BD1320" t="str">
        <f t="shared" si="152"/>
        <v>NAoMe_initial_disease_group</v>
      </c>
      <c r="BE1320" s="397" t="s">
        <v>862</v>
      </c>
      <c r="BF1320" t="str">
        <f t="shared" si="153"/>
        <v>Unknown stage</v>
      </c>
      <c r="BG1320">
        <f t="shared" si="154"/>
        <v>4</v>
      </c>
      <c r="BH1320" s="398">
        <f t="shared" si="155"/>
        <v>4.3480001389980323E-2</v>
      </c>
      <c r="BO1320" s="33"/>
    </row>
    <row r="1321" spans="1:67">
      <c r="A1321" s="316" t="s">
        <v>27</v>
      </c>
      <c r="B1321" t="s">
        <v>380</v>
      </c>
      <c r="C1321" t="s">
        <v>910</v>
      </c>
      <c r="D1321" t="s">
        <v>314</v>
      </c>
      <c r="E1321" s="316" t="s">
        <v>71</v>
      </c>
      <c r="F1321" s="316" t="s">
        <v>72</v>
      </c>
      <c r="G1321" s="316" t="s">
        <v>436</v>
      </c>
      <c r="H1321" s="316" t="s">
        <v>330</v>
      </c>
      <c r="I1321" s="316" t="s">
        <v>656</v>
      </c>
      <c r="J1321" s="316" t="s">
        <v>286</v>
      </c>
      <c r="K1321" s="36">
        <v>8</v>
      </c>
      <c r="L1321" s="317">
        <v>8.6960002779960632E-2</v>
      </c>
      <c r="M1321" s="317">
        <v>8.9890003204345703E-2</v>
      </c>
      <c r="N1321" s="36">
        <v>16</v>
      </c>
      <c r="O1321" s="317">
        <v>5.6139998137950897E-2</v>
      </c>
      <c r="P1321" s="317">
        <v>5.8180000633001328E-2</v>
      </c>
      <c r="Q1321" s="36">
        <v>492</v>
      </c>
      <c r="R1321" s="317">
        <v>4.9339998513460159E-2</v>
      </c>
      <c r="S1321" s="317">
        <v>5.1920000463724143E-2</v>
      </c>
      <c r="T1321" t="s">
        <v>380</v>
      </c>
      <c r="BA1321" s="395">
        <v>1</v>
      </c>
      <c r="BB1321" s="396" t="s">
        <v>861</v>
      </c>
      <c r="BC1321" t="str">
        <f t="shared" si="151"/>
        <v>RXR</v>
      </c>
      <c r="BD1321" t="str">
        <f t="shared" si="152"/>
        <v>NAoMe_initial_ethnicity_grp</v>
      </c>
      <c r="BE1321" s="397" t="s">
        <v>862</v>
      </c>
      <c r="BF1321" t="str">
        <f t="shared" si="153"/>
        <v>Asian or Asian British</v>
      </c>
      <c r="BG1321">
        <f t="shared" si="154"/>
        <v>8</v>
      </c>
      <c r="BH1321" s="398">
        <f t="shared" si="155"/>
        <v>8.6960002779960632E-2</v>
      </c>
      <c r="BO1321" s="33"/>
    </row>
    <row r="1322" spans="1:67">
      <c r="A1322" s="316" t="s">
        <v>27</v>
      </c>
      <c r="B1322" t="s">
        <v>380</v>
      </c>
      <c r="C1322" t="s">
        <v>910</v>
      </c>
      <c r="D1322" t="s">
        <v>314</v>
      </c>
      <c r="E1322" s="316" t="s">
        <v>71</v>
      </c>
      <c r="F1322" s="316" t="s">
        <v>72</v>
      </c>
      <c r="G1322" s="316" t="s">
        <v>436</v>
      </c>
      <c r="H1322" s="316" t="s">
        <v>330</v>
      </c>
      <c r="I1322" s="316" t="s">
        <v>656</v>
      </c>
      <c r="J1322" s="316" t="s">
        <v>287</v>
      </c>
      <c r="K1322" s="36">
        <v>0</v>
      </c>
      <c r="L1322" s="317">
        <v>0</v>
      </c>
      <c r="M1322" s="317">
        <v>0</v>
      </c>
      <c r="N1322" s="36">
        <v>2</v>
      </c>
      <c r="O1322" s="317">
        <v>7.0199999026954174E-3</v>
      </c>
      <c r="P1322" s="317">
        <v>7.2699999436736107E-3</v>
      </c>
      <c r="Q1322" s="36">
        <v>403</v>
      </c>
      <c r="R1322" s="317">
        <v>4.0410000830888748E-2</v>
      </c>
      <c r="S1322" s="317">
        <v>4.2520001530647278E-2</v>
      </c>
      <c r="T1322" t="s">
        <v>380</v>
      </c>
      <c r="BA1322" s="395">
        <v>1</v>
      </c>
      <c r="BB1322" s="396" t="s">
        <v>861</v>
      </c>
      <c r="BC1322" t="str">
        <f t="shared" si="151"/>
        <v>RXR</v>
      </c>
      <c r="BD1322" t="str">
        <f t="shared" si="152"/>
        <v>NAoMe_initial_ethnicity_grp</v>
      </c>
      <c r="BE1322" s="397" t="s">
        <v>862</v>
      </c>
      <c r="BF1322" t="str">
        <f t="shared" si="153"/>
        <v>Black or Black British</v>
      </c>
      <c r="BG1322">
        <f t="shared" si="154"/>
        <v>0</v>
      </c>
      <c r="BH1322" s="398">
        <f t="shared" si="155"/>
        <v>0</v>
      </c>
      <c r="BO1322" s="33"/>
    </row>
    <row r="1323" spans="1:67">
      <c r="A1323" s="316" t="s">
        <v>27</v>
      </c>
      <c r="B1323" t="s">
        <v>380</v>
      </c>
      <c r="C1323" t="s">
        <v>910</v>
      </c>
      <c r="D1323" t="s">
        <v>314</v>
      </c>
      <c r="E1323" s="316" t="s">
        <v>71</v>
      </c>
      <c r="F1323" s="316" t="s">
        <v>72</v>
      </c>
      <c r="G1323" s="316" t="s">
        <v>436</v>
      </c>
      <c r="H1323" s="316" t="s">
        <v>330</v>
      </c>
      <c r="I1323" s="316" t="s">
        <v>656</v>
      </c>
      <c r="J1323" s="316" t="s">
        <v>259</v>
      </c>
      <c r="K1323" s="36">
        <v>2</v>
      </c>
      <c r="L1323" s="317">
        <v>2.1740000694990162E-2</v>
      </c>
      <c r="M1323" s="317">
        <v>2.2469999268651009E-2</v>
      </c>
      <c r="N1323" s="36">
        <v>2</v>
      </c>
      <c r="O1323" s="317">
        <v>7.0199999026954174E-3</v>
      </c>
      <c r="P1323" s="317">
        <v>7.2699999436736107E-3</v>
      </c>
      <c r="Q1323" s="36">
        <v>98</v>
      </c>
      <c r="R1323" s="317">
        <v>9.8299998790025711E-3</v>
      </c>
      <c r="S1323" s="317">
        <v>1.0339999571442601E-2</v>
      </c>
      <c r="T1323" t="s">
        <v>380</v>
      </c>
      <c r="BA1323" s="395">
        <v>1</v>
      </c>
      <c r="BB1323" s="396" t="s">
        <v>861</v>
      </c>
      <c r="BC1323" t="str">
        <f t="shared" si="151"/>
        <v>RXR</v>
      </c>
      <c r="BD1323" t="str">
        <f t="shared" si="152"/>
        <v>NAoMe_initial_ethnicity_grp</v>
      </c>
      <c r="BE1323" s="397" t="s">
        <v>862</v>
      </c>
      <c r="BF1323" t="str">
        <f t="shared" si="153"/>
        <v>Mixed</v>
      </c>
      <c r="BG1323">
        <f t="shared" si="154"/>
        <v>2</v>
      </c>
      <c r="BH1323" s="398">
        <f t="shared" si="155"/>
        <v>2.1740000694990162E-2</v>
      </c>
      <c r="BO1323" s="33"/>
    </row>
    <row r="1324" spans="1:67">
      <c r="A1324" s="316" t="s">
        <v>27</v>
      </c>
      <c r="B1324" t="s">
        <v>380</v>
      </c>
      <c r="C1324" t="s">
        <v>910</v>
      </c>
      <c r="D1324" t="s">
        <v>314</v>
      </c>
      <c r="E1324" s="316" t="s">
        <v>71</v>
      </c>
      <c r="F1324" s="316" t="s">
        <v>72</v>
      </c>
      <c r="G1324" s="316" t="s">
        <v>436</v>
      </c>
      <c r="H1324" s="316" t="s">
        <v>330</v>
      </c>
      <c r="I1324" s="316" t="s">
        <v>656</v>
      </c>
      <c r="J1324" s="316" t="s">
        <v>288</v>
      </c>
      <c r="K1324" s="36">
        <v>2</v>
      </c>
      <c r="L1324" s="317">
        <v>2.1740000694990162E-2</v>
      </c>
      <c r="M1324" s="317">
        <v>2.2469999268651009E-2</v>
      </c>
      <c r="N1324" s="36">
        <v>2</v>
      </c>
      <c r="O1324" s="317">
        <v>7.0199999026954174E-3</v>
      </c>
      <c r="P1324" s="317">
        <v>7.2699999436736107E-3</v>
      </c>
      <c r="Q1324" s="36">
        <v>246</v>
      </c>
      <c r="R1324" s="317">
        <v>2.466999925673008E-2</v>
      </c>
      <c r="S1324" s="317">
        <v>2.5960000231862072E-2</v>
      </c>
      <c r="T1324" t="s">
        <v>380</v>
      </c>
      <c r="BA1324" s="395">
        <v>1</v>
      </c>
      <c r="BB1324" s="396" t="s">
        <v>861</v>
      </c>
      <c r="BC1324" t="str">
        <f t="shared" si="151"/>
        <v>RXR</v>
      </c>
      <c r="BD1324" t="str">
        <f t="shared" si="152"/>
        <v>NAoMe_initial_ethnicity_grp</v>
      </c>
      <c r="BE1324" s="397" t="s">
        <v>862</v>
      </c>
      <c r="BF1324" t="str">
        <f t="shared" si="153"/>
        <v>Other Ethnic Group</v>
      </c>
      <c r="BG1324">
        <f t="shared" si="154"/>
        <v>2</v>
      </c>
      <c r="BH1324" s="398">
        <f t="shared" si="155"/>
        <v>2.1740000694990162E-2</v>
      </c>
      <c r="BO1324" s="33"/>
    </row>
    <row r="1325" spans="1:67">
      <c r="A1325" s="316" t="s">
        <v>27</v>
      </c>
      <c r="B1325" t="s">
        <v>380</v>
      </c>
      <c r="C1325" t="s">
        <v>910</v>
      </c>
      <c r="D1325" t="s">
        <v>314</v>
      </c>
      <c r="E1325" s="316" t="s">
        <v>71</v>
      </c>
      <c r="F1325" s="316" t="s">
        <v>72</v>
      </c>
      <c r="G1325" s="316" t="s">
        <v>436</v>
      </c>
      <c r="H1325" s="316" t="s">
        <v>330</v>
      </c>
      <c r="I1325" s="316" t="s">
        <v>656</v>
      </c>
      <c r="J1325" s="316" t="s">
        <v>260</v>
      </c>
      <c r="K1325" s="36">
        <v>3</v>
      </c>
      <c r="L1325" s="317">
        <v>3.2609999179840088E-2</v>
      </c>
      <c r="M1325" s="317"/>
      <c r="N1325" s="36">
        <v>10</v>
      </c>
      <c r="O1325" s="317">
        <v>3.5089999437332153E-2</v>
      </c>
      <c r="P1325" s="317"/>
      <c r="Q1325" s="36">
        <v>495</v>
      </c>
      <c r="R1325" s="317">
        <v>4.9639999866485603E-2</v>
      </c>
      <c r="S1325" s="317"/>
      <c r="T1325" t="s">
        <v>380</v>
      </c>
      <c r="BA1325" s="395">
        <v>1</v>
      </c>
      <c r="BB1325" s="396" t="s">
        <v>861</v>
      </c>
      <c r="BC1325" t="str">
        <f t="shared" si="151"/>
        <v>RXR</v>
      </c>
      <c r="BD1325" t="str">
        <f t="shared" si="152"/>
        <v>NAoMe_initial_ethnicity_grp</v>
      </c>
      <c r="BE1325" s="397" t="s">
        <v>862</v>
      </c>
      <c r="BF1325" t="str">
        <f t="shared" si="153"/>
        <v>Unknown</v>
      </c>
      <c r="BG1325">
        <f t="shared" si="154"/>
        <v>3</v>
      </c>
      <c r="BH1325" s="398">
        <f t="shared" si="155"/>
        <v>3.2609999179840088E-2</v>
      </c>
      <c r="BO1325" s="33"/>
    </row>
    <row r="1326" spans="1:67">
      <c r="A1326" s="316" t="s">
        <v>27</v>
      </c>
      <c r="B1326" t="s">
        <v>380</v>
      </c>
      <c r="C1326" t="s">
        <v>910</v>
      </c>
      <c r="D1326" t="s">
        <v>314</v>
      </c>
      <c r="E1326" s="316" t="s">
        <v>71</v>
      </c>
      <c r="F1326" s="316" t="s">
        <v>72</v>
      </c>
      <c r="G1326" s="316" t="s">
        <v>436</v>
      </c>
      <c r="H1326" s="316" t="s">
        <v>330</v>
      </c>
      <c r="I1326" s="316" t="s">
        <v>656</v>
      </c>
      <c r="J1326" s="316" t="s">
        <v>258</v>
      </c>
      <c r="K1326" s="36">
        <v>77</v>
      </c>
      <c r="L1326" s="317">
        <v>0.83696001768112183</v>
      </c>
      <c r="M1326" s="317">
        <v>0.86517000198364258</v>
      </c>
      <c r="N1326" s="36">
        <v>253</v>
      </c>
      <c r="O1326" s="317">
        <v>0.88771998882293701</v>
      </c>
      <c r="P1326" s="317">
        <v>0.92000001668930054</v>
      </c>
      <c r="Q1326" s="36">
        <v>8238</v>
      </c>
      <c r="R1326" s="317">
        <v>0.82611000537872314</v>
      </c>
      <c r="S1326" s="317">
        <v>0.86926001310348511</v>
      </c>
      <c r="T1326" t="s">
        <v>380</v>
      </c>
      <c r="BA1326" s="395">
        <v>1</v>
      </c>
      <c r="BB1326" s="396" t="s">
        <v>861</v>
      </c>
      <c r="BC1326" t="str">
        <f t="shared" si="151"/>
        <v>RXR</v>
      </c>
      <c r="BD1326" t="str">
        <f t="shared" si="152"/>
        <v>NAoMe_initial_ethnicity_grp</v>
      </c>
      <c r="BE1326" s="397" t="s">
        <v>862</v>
      </c>
      <c r="BF1326" t="str">
        <f t="shared" si="153"/>
        <v>White</v>
      </c>
      <c r="BG1326">
        <f t="shared" si="154"/>
        <v>77</v>
      </c>
      <c r="BH1326" s="398">
        <f t="shared" si="155"/>
        <v>0.83696001768112183</v>
      </c>
      <c r="BO1326" s="33"/>
    </row>
    <row r="1327" spans="1:67">
      <c r="A1327" s="316" t="s">
        <v>27</v>
      </c>
      <c r="B1327" t="s">
        <v>380</v>
      </c>
      <c r="C1327" t="s">
        <v>910</v>
      </c>
      <c r="D1327" t="s">
        <v>314</v>
      </c>
      <c r="E1327" s="316" t="s">
        <v>71</v>
      </c>
      <c r="F1327" s="316" t="s">
        <v>72</v>
      </c>
      <c r="G1327" s="316" t="s">
        <v>436</v>
      </c>
      <c r="H1327" s="316" t="s">
        <v>330</v>
      </c>
      <c r="I1327" s="316" t="s">
        <v>657</v>
      </c>
      <c r="J1327" s="316" t="s">
        <v>817</v>
      </c>
      <c r="K1327" s="36">
        <v>92</v>
      </c>
      <c r="L1327" s="317">
        <v>1</v>
      </c>
      <c r="M1327" s="317"/>
      <c r="N1327" s="36">
        <v>272</v>
      </c>
      <c r="O1327" s="317">
        <v>0.95438998937606812</v>
      </c>
      <c r="P1327" s="317"/>
      <c r="Q1327" s="36">
        <v>9359</v>
      </c>
      <c r="R1327" s="317">
        <v>0.93853002786636353</v>
      </c>
      <c r="S1327" s="317"/>
      <c r="T1327" t="s">
        <v>380</v>
      </c>
      <c r="BA1327" s="395">
        <v>1</v>
      </c>
      <c r="BB1327" s="396" t="s">
        <v>861</v>
      </c>
      <c r="BC1327" t="str">
        <f t="shared" si="151"/>
        <v>RXR</v>
      </c>
      <c r="BD1327" t="str">
        <f t="shared" si="152"/>
        <v>NAoMe_initial_final_route</v>
      </c>
      <c r="BE1327" s="397" t="s">
        <v>862</v>
      </c>
      <c r="BF1327" t="str">
        <f t="shared" si="153"/>
        <v>Not screened</v>
      </c>
      <c r="BG1327">
        <f t="shared" si="154"/>
        <v>92</v>
      </c>
      <c r="BH1327" s="398">
        <f t="shared" si="155"/>
        <v>1</v>
      </c>
      <c r="BO1327" s="33"/>
    </row>
    <row r="1328" spans="1:67">
      <c r="A1328" s="316" t="s">
        <v>27</v>
      </c>
      <c r="B1328" t="s">
        <v>380</v>
      </c>
      <c r="C1328" t="s">
        <v>910</v>
      </c>
      <c r="D1328" t="s">
        <v>314</v>
      </c>
      <c r="E1328" s="316" t="s">
        <v>71</v>
      </c>
      <c r="F1328" s="316" t="s">
        <v>72</v>
      </c>
      <c r="G1328" s="316" t="s">
        <v>436</v>
      </c>
      <c r="H1328" s="316" t="s">
        <v>330</v>
      </c>
      <c r="I1328" s="316" t="s">
        <v>657</v>
      </c>
      <c r="J1328" s="316" t="s">
        <v>352</v>
      </c>
      <c r="K1328" s="36">
        <v>0</v>
      </c>
      <c r="L1328" s="317">
        <v>0</v>
      </c>
      <c r="M1328" s="317"/>
      <c r="N1328" s="36">
        <v>13</v>
      </c>
      <c r="O1328" s="317">
        <v>4.5609999448060989E-2</v>
      </c>
      <c r="P1328" s="317"/>
      <c r="Q1328" s="36">
        <v>613</v>
      </c>
      <c r="R1328" s="317">
        <v>6.1469998210668557E-2</v>
      </c>
      <c r="S1328" s="317"/>
      <c r="T1328" t="s">
        <v>380</v>
      </c>
      <c r="BA1328" s="395">
        <v>1</v>
      </c>
      <c r="BB1328" s="396" t="s">
        <v>861</v>
      </c>
      <c r="BC1328" t="str">
        <f t="shared" si="151"/>
        <v>RXR</v>
      </c>
      <c r="BD1328" t="str">
        <f t="shared" si="152"/>
        <v>NAoMe_initial_final_route</v>
      </c>
      <c r="BE1328" s="397" t="s">
        <v>862</v>
      </c>
      <c r="BF1328" t="str">
        <f t="shared" si="153"/>
        <v>Screening</v>
      </c>
      <c r="BG1328">
        <f t="shared" si="154"/>
        <v>0</v>
      </c>
      <c r="BH1328" s="398">
        <f t="shared" si="155"/>
        <v>0</v>
      </c>
      <c r="BO1328" s="33"/>
    </row>
    <row r="1329" spans="1:67">
      <c r="A1329" s="316" t="s">
        <v>27</v>
      </c>
      <c r="B1329" t="s">
        <v>380</v>
      </c>
      <c r="C1329" t="s">
        <v>910</v>
      </c>
      <c r="D1329" t="s">
        <v>314</v>
      </c>
      <c r="E1329" s="316" t="s">
        <v>71</v>
      </c>
      <c r="F1329" s="316" t="s">
        <v>72</v>
      </c>
      <c r="G1329" s="316" t="s">
        <v>436</v>
      </c>
      <c r="H1329" s="316" t="s">
        <v>330</v>
      </c>
      <c r="I1329" s="316" t="s">
        <v>303</v>
      </c>
      <c r="J1329" s="316" t="s">
        <v>308</v>
      </c>
      <c r="K1329" s="36">
        <v>4</v>
      </c>
      <c r="L1329" s="317">
        <v>4.3480001389980323E-2</v>
      </c>
      <c r="M1329" s="317"/>
      <c r="N1329" s="36">
        <v>27</v>
      </c>
      <c r="O1329" s="317">
        <v>9.4740003347396851E-2</v>
      </c>
      <c r="P1329" s="317"/>
      <c r="Q1329" s="36">
        <v>1652</v>
      </c>
      <c r="R1329" s="317">
        <v>0.1656599938869476</v>
      </c>
      <c r="S1329" s="317"/>
      <c r="T1329" t="s">
        <v>380</v>
      </c>
      <c r="BA1329" s="395">
        <v>1</v>
      </c>
      <c r="BB1329" s="396" t="s">
        <v>861</v>
      </c>
      <c r="BC1329" t="str">
        <f t="shared" si="151"/>
        <v>RXR</v>
      </c>
      <c r="BD1329" t="str">
        <f t="shared" si="152"/>
        <v>NAoMe_initial_final_stage_tum</v>
      </c>
      <c r="BE1329" s="397" t="s">
        <v>862</v>
      </c>
      <c r="BF1329" t="str">
        <f t="shared" si="153"/>
        <v>Not staged/Unstated</v>
      </c>
      <c r="BG1329">
        <f t="shared" si="154"/>
        <v>4</v>
      </c>
      <c r="BH1329" s="398">
        <f t="shared" si="155"/>
        <v>4.3480001389980323E-2</v>
      </c>
      <c r="BO1329" s="33"/>
    </row>
    <row r="1330" spans="1:67">
      <c r="A1330" s="316" t="s">
        <v>27</v>
      </c>
      <c r="B1330" t="s">
        <v>380</v>
      </c>
      <c r="C1330" t="s">
        <v>910</v>
      </c>
      <c r="D1330" t="s">
        <v>314</v>
      </c>
      <c r="E1330" s="316" t="s">
        <v>71</v>
      </c>
      <c r="F1330" s="316" t="s">
        <v>72</v>
      </c>
      <c r="G1330" s="316" t="s">
        <v>436</v>
      </c>
      <c r="H1330" s="316" t="s">
        <v>330</v>
      </c>
      <c r="I1330" s="316" t="s">
        <v>303</v>
      </c>
      <c r="J1330" s="316" t="s">
        <v>304</v>
      </c>
      <c r="K1330" s="36">
        <v>0</v>
      </c>
      <c r="L1330" s="317">
        <v>0</v>
      </c>
      <c r="M1330" s="317">
        <v>0</v>
      </c>
      <c r="N1330" s="36">
        <v>2</v>
      </c>
      <c r="O1330" s="317">
        <v>7.0199999026954174E-3</v>
      </c>
      <c r="P1330" s="317">
        <v>7.7499998733401299E-3</v>
      </c>
      <c r="Q1330" s="36">
        <v>64</v>
      </c>
      <c r="R1330" s="317">
        <v>6.4199999906122676E-3</v>
      </c>
      <c r="S1330" s="317">
        <v>7.689999882131815E-3</v>
      </c>
      <c r="T1330" t="s">
        <v>380</v>
      </c>
      <c r="BA1330" s="395">
        <v>1</v>
      </c>
      <c r="BB1330" s="396" t="s">
        <v>861</v>
      </c>
      <c r="BC1330" t="str">
        <f t="shared" si="151"/>
        <v>RXR</v>
      </c>
      <c r="BD1330" t="str">
        <f t="shared" si="152"/>
        <v>NAoMe_initial_final_stage_tum</v>
      </c>
      <c r="BE1330" s="397" t="s">
        <v>862</v>
      </c>
      <c r="BF1330" t="str">
        <f t="shared" si="153"/>
        <v>Stage 0</v>
      </c>
      <c r="BG1330">
        <f t="shared" si="154"/>
        <v>0</v>
      </c>
      <c r="BH1330" s="398">
        <f t="shared" si="155"/>
        <v>0</v>
      </c>
      <c r="BO1330" s="33"/>
    </row>
    <row r="1331" spans="1:67">
      <c r="A1331" s="316" t="s">
        <v>27</v>
      </c>
      <c r="B1331" t="s">
        <v>380</v>
      </c>
      <c r="C1331" t="s">
        <v>910</v>
      </c>
      <c r="D1331" t="s">
        <v>314</v>
      </c>
      <c r="E1331" s="316" t="s">
        <v>71</v>
      </c>
      <c r="F1331" s="316" t="s">
        <v>72</v>
      </c>
      <c r="G1331" s="316" t="s">
        <v>436</v>
      </c>
      <c r="H1331" s="316" t="s">
        <v>330</v>
      </c>
      <c r="I1331" s="316" t="s">
        <v>303</v>
      </c>
      <c r="J1331" s="316" t="s">
        <v>305</v>
      </c>
      <c r="K1331" s="36">
        <v>2</v>
      </c>
      <c r="L1331" s="317">
        <v>2.1740000694990162E-2</v>
      </c>
      <c r="M1331" s="317">
        <v>2.273000031709671E-2</v>
      </c>
      <c r="N1331" s="36">
        <v>15</v>
      </c>
      <c r="O1331" s="317">
        <v>5.2629999816417687E-2</v>
      </c>
      <c r="P1331" s="317">
        <v>5.8139998465776437E-2</v>
      </c>
      <c r="Q1331" s="36">
        <v>359</v>
      </c>
      <c r="R1331" s="317">
        <v>3.5999998450279243E-2</v>
      </c>
      <c r="S1331" s="317">
        <v>4.3150000274181373E-2</v>
      </c>
      <c r="T1331" t="s">
        <v>380</v>
      </c>
      <c r="BA1331" s="395">
        <v>1</v>
      </c>
      <c r="BB1331" s="396" t="s">
        <v>861</v>
      </c>
      <c r="BC1331" t="str">
        <f t="shared" si="151"/>
        <v>RXR</v>
      </c>
      <c r="BD1331" t="str">
        <f t="shared" si="152"/>
        <v>NAoMe_initial_final_stage_tum</v>
      </c>
      <c r="BE1331" s="397" t="s">
        <v>862</v>
      </c>
      <c r="BF1331" t="str">
        <f t="shared" si="153"/>
        <v>Stage 1</v>
      </c>
      <c r="BG1331">
        <f t="shared" si="154"/>
        <v>2</v>
      </c>
      <c r="BH1331" s="398">
        <f t="shared" si="155"/>
        <v>2.1740000694990162E-2</v>
      </c>
      <c r="BO1331" s="33"/>
    </row>
    <row r="1332" spans="1:67">
      <c r="A1332" s="316" t="s">
        <v>27</v>
      </c>
      <c r="B1332" t="s">
        <v>380</v>
      </c>
      <c r="C1332" t="s">
        <v>910</v>
      </c>
      <c r="D1332" t="s">
        <v>314</v>
      </c>
      <c r="E1332" s="316" t="s">
        <v>71</v>
      </c>
      <c r="F1332" s="316" t="s">
        <v>72</v>
      </c>
      <c r="G1332" s="316" t="s">
        <v>436</v>
      </c>
      <c r="H1332" s="316" t="s">
        <v>330</v>
      </c>
      <c r="I1332" s="316" t="s">
        <v>303</v>
      </c>
      <c r="J1332" s="316" t="s">
        <v>306</v>
      </c>
      <c r="K1332" s="36">
        <v>2</v>
      </c>
      <c r="L1332" s="317">
        <v>2.1740000694990162E-2</v>
      </c>
      <c r="M1332" s="317">
        <v>2.273000031709671E-2</v>
      </c>
      <c r="N1332" s="36">
        <v>45</v>
      </c>
      <c r="O1332" s="317">
        <v>0.15789000689983371</v>
      </c>
      <c r="P1332" s="317">
        <v>0.1744199991226196</v>
      </c>
      <c r="Q1332" s="36">
        <v>996</v>
      </c>
      <c r="R1332" s="317">
        <v>9.9880002439022064E-2</v>
      </c>
      <c r="S1332" s="317">
        <v>0.11970999836921691</v>
      </c>
      <c r="T1332" t="s">
        <v>380</v>
      </c>
      <c r="BA1332" s="395">
        <v>1</v>
      </c>
      <c r="BB1332" s="396" t="s">
        <v>861</v>
      </c>
      <c r="BC1332" t="str">
        <f t="shared" si="151"/>
        <v>RXR</v>
      </c>
      <c r="BD1332" t="str">
        <f t="shared" si="152"/>
        <v>NAoMe_initial_final_stage_tum</v>
      </c>
      <c r="BE1332" s="397" t="s">
        <v>862</v>
      </c>
      <c r="BF1332" t="str">
        <f t="shared" si="153"/>
        <v>Stage 2</v>
      </c>
      <c r="BG1332">
        <f t="shared" si="154"/>
        <v>2</v>
      </c>
      <c r="BH1332" s="398">
        <f t="shared" si="155"/>
        <v>2.1740000694990162E-2</v>
      </c>
      <c r="BO1332" s="33"/>
    </row>
    <row r="1333" spans="1:67">
      <c r="A1333" s="316" t="s">
        <v>27</v>
      </c>
      <c r="B1333" t="s">
        <v>380</v>
      </c>
      <c r="C1333" t="s">
        <v>910</v>
      </c>
      <c r="D1333" t="s">
        <v>314</v>
      </c>
      <c r="E1333" s="316" t="s">
        <v>71</v>
      </c>
      <c r="F1333" s="316" t="s">
        <v>72</v>
      </c>
      <c r="G1333" s="316" t="s">
        <v>436</v>
      </c>
      <c r="H1333" s="316" t="s">
        <v>330</v>
      </c>
      <c r="I1333" s="316" t="s">
        <v>303</v>
      </c>
      <c r="J1333" s="316" t="s">
        <v>307</v>
      </c>
      <c r="K1333" s="36">
        <v>6</v>
      </c>
      <c r="L1333" s="317">
        <v>6.5219998359680176E-2</v>
      </c>
      <c r="M1333" s="317">
        <v>6.8180002272129059E-2</v>
      </c>
      <c r="N1333" s="36">
        <v>22</v>
      </c>
      <c r="O1333" s="317">
        <v>7.7189996838569641E-2</v>
      </c>
      <c r="P1333" s="317">
        <v>8.5270002484321594E-2</v>
      </c>
      <c r="Q1333" s="36">
        <v>742</v>
      </c>
      <c r="R1333" s="317">
        <v>7.4409998953342438E-2</v>
      </c>
      <c r="S1333" s="317">
        <v>8.9180000126361847E-2</v>
      </c>
      <c r="T1333" t="s">
        <v>380</v>
      </c>
      <c r="BA1333" s="395">
        <v>1</v>
      </c>
      <c r="BB1333" s="396" t="s">
        <v>861</v>
      </c>
      <c r="BC1333" t="str">
        <f t="shared" si="151"/>
        <v>RXR</v>
      </c>
      <c r="BD1333" t="str">
        <f t="shared" si="152"/>
        <v>NAoMe_initial_final_stage_tum</v>
      </c>
      <c r="BE1333" s="397" t="s">
        <v>862</v>
      </c>
      <c r="BF1333" t="str">
        <f t="shared" si="153"/>
        <v>Stage 3</v>
      </c>
      <c r="BG1333">
        <f t="shared" si="154"/>
        <v>6</v>
      </c>
      <c r="BH1333" s="398">
        <f t="shared" si="155"/>
        <v>6.5219998359680176E-2</v>
      </c>
      <c r="BO1333" s="33"/>
    </row>
    <row r="1334" spans="1:67">
      <c r="A1334" s="316" t="s">
        <v>27</v>
      </c>
      <c r="B1334" t="s">
        <v>380</v>
      </c>
      <c r="C1334" t="s">
        <v>910</v>
      </c>
      <c r="D1334" t="s">
        <v>314</v>
      </c>
      <c r="E1334" s="316" t="s">
        <v>71</v>
      </c>
      <c r="F1334" s="316" t="s">
        <v>72</v>
      </c>
      <c r="G1334" s="316" t="s">
        <v>436</v>
      </c>
      <c r="H1334" s="316" t="s">
        <v>330</v>
      </c>
      <c r="I1334" s="316" t="s">
        <v>303</v>
      </c>
      <c r="J1334" s="316" t="s">
        <v>336</v>
      </c>
      <c r="K1334" s="36">
        <v>78</v>
      </c>
      <c r="L1334" s="317">
        <v>0.84782999753952026</v>
      </c>
      <c r="M1334" s="317">
        <v>0.88635998964309692</v>
      </c>
      <c r="N1334" s="36">
        <v>174</v>
      </c>
      <c r="O1334" s="317">
        <v>0.61053001880645752</v>
      </c>
      <c r="P1334" s="317">
        <v>0.67441999912261963</v>
      </c>
      <c r="Q1334" s="36">
        <v>6159</v>
      </c>
      <c r="R1334" s="317">
        <v>0.6176300048828125</v>
      </c>
      <c r="S1334" s="317">
        <v>0.74026000499725342</v>
      </c>
      <c r="T1334" t="s">
        <v>380</v>
      </c>
      <c r="BA1334" s="395">
        <v>1</v>
      </c>
      <c r="BB1334" s="396" t="s">
        <v>861</v>
      </c>
      <c r="BC1334" t="str">
        <f t="shared" si="151"/>
        <v>RXR</v>
      </c>
      <c r="BD1334" t="str">
        <f t="shared" si="152"/>
        <v>NAoMe_initial_final_stage_tum</v>
      </c>
      <c r="BE1334" s="397" t="s">
        <v>862</v>
      </c>
      <c r="BF1334" t="str">
        <f t="shared" si="153"/>
        <v>Stage 4</v>
      </c>
      <c r="BG1334">
        <f t="shared" si="154"/>
        <v>78</v>
      </c>
      <c r="BH1334" s="398">
        <f t="shared" si="155"/>
        <v>0.84782999753952026</v>
      </c>
      <c r="BO1334" s="33"/>
    </row>
    <row r="1335" spans="1:67">
      <c r="A1335" s="316" t="s">
        <v>27</v>
      </c>
      <c r="B1335" t="s">
        <v>380</v>
      </c>
      <c r="C1335" t="s">
        <v>910</v>
      </c>
      <c r="D1335" t="s">
        <v>314</v>
      </c>
      <c r="E1335" s="316" t="s">
        <v>71</v>
      </c>
      <c r="F1335" s="316" t="s">
        <v>72</v>
      </c>
      <c r="G1335" s="316" t="s">
        <v>436</v>
      </c>
      <c r="H1335" s="316" t="s">
        <v>330</v>
      </c>
      <c r="I1335" s="316" t="s">
        <v>342</v>
      </c>
      <c r="J1335" s="316" t="s">
        <v>343</v>
      </c>
      <c r="K1335" s="36">
        <v>4</v>
      </c>
      <c r="L1335" s="317">
        <v>4.3480001389980323E-2</v>
      </c>
      <c r="M1335" s="317"/>
      <c r="N1335" s="36">
        <v>27</v>
      </c>
      <c r="O1335" s="317">
        <v>9.4740003347396851E-2</v>
      </c>
      <c r="P1335" s="317"/>
      <c r="Q1335" s="36">
        <v>1652</v>
      </c>
      <c r="R1335" s="317">
        <v>0.1656599938869476</v>
      </c>
      <c r="S1335" s="317"/>
      <c r="T1335" t="s">
        <v>380</v>
      </c>
      <c r="BA1335" s="395">
        <v>1</v>
      </c>
      <c r="BB1335" s="396" t="s">
        <v>861</v>
      </c>
      <c r="BC1335" t="str">
        <f t="shared" si="151"/>
        <v>RXR</v>
      </c>
      <c r="BD1335" t="str">
        <f t="shared" si="152"/>
        <v>NAoMe_initial_final_stage_tum_grp</v>
      </c>
      <c r="BE1335" s="397" t="s">
        <v>862</v>
      </c>
      <c r="BF1335" t="str">
        <f t="shared" si="153"/>
        <v>MBC in HESAPC</v>
      </c>
      <c r="BG1335">
        <f t="shared" si="154"/>
        <v>4</v>
      </c>
      <c r="BH1335" s="398">
        <f t="shared" si="155"/>
        <v>4.3480001389980323E-2</v>
      </c>
      <c r="BO1335" s="33"/>
    </row>
    <row r="1336" spans="1:67">
      <c r="A1336" s="316" t="s">
        <v>27</v>
      </c>
      <c r="B1336" t="s">
        <v>380</v>
      </c>
      <c r="C1336" t="s">
        <v>910</v>
      </c>
      <c r="D1336" t="s">
        <v>314</v>
      </c>
      <c r="E1336" s="316" t="s">
        <v>71</v>
      </c>
      <c r="F1336" s="316" t="s">
        <v>72</v>
      </c>
      <c r="G1336" s="316" t="s">
        <v>436</v>
      </c>
      <c r="H1336" s="316" t="s">
        <v>330</v>
      </c>
      <c r="I1336" s="316" t="s">
        <v>342</v>
      </c>
      <c r="J1336" s="316" t="s">
        <v>344</v>
      </c>
      <c r="K1336" s="36">
        <v>12</v>
      </c>
      <c r="L1336" s="317">
        <v>0.13042999804019931</v>
      </c>
      <c r="M1336" s="317">
        <v>0.13636000454425809</v>
      </c>
      <c r="N1336" s="36">
        <v>83</v>
      </c>
      <c r="O1336" s="317">
        <v>0.29122999310493469</v>
      </c>
      <c r="P1336" s="317">
        <v>0.32170999050140381</v>
      </c>
      <c r="Q1336" s="36">
        <v>2161</v>
      </c>
      <c r="R1336" s="317">
        <v>0.2167100012302399</v>
      </c>
      <c r="S1336" s="317">
        <v>0.25973999500274658</v>
      </c>
      <c r="T1336" t="s">
        <v>380</v>
      </c>
      <c r="BA1336" s="395">
        <v>1</v>
      </c>
      <c r="BB1336" s="396" t="s">
        <v>861</v>
      </c>
      <c r="BC1336" t="str">
        <f t="shared" si="151"/>
        <v>RXR</v>
      </c>
      <c r="BD1336" t="str">
        <f t="shared" si="152"/>
        <v>NAoMe_initial_final_stage_tum_grp</v>
      </c>
      <c r="BE1336" s="397" t="s">
        <v>862</v>
      </c>
      <c r="BF1336" t="str">
        <f t="shared" si="153"/>
        <v>Stage 0-3</v>
      </c>
      <c r="BG1336">
        <f t="shared" si="154"/>
        <v>12</v>
      </c>
      <c r="BH1336" s="398">
        <f t="shared" si="155"/>
        <v>0.13042999804019931</v>
      </c>
      <c r="BO1336" s="33"/>
    </row>
    <row r="1337" spans="1:67">
      <c r="A1337" s="316" t="s">
        <v>27</v>
      </c>
      <c r="B1337" t="s">
        <v>380</v>
      </c>
      <c r="C1337" t="s">
        <v>910</v>
      </c>
      <c r="D1337" t="s">
        <v>314</v>
      </c>
      <c r="E1337" s="316" t="s">
        <v>71</v>
      </c>
      <c r="F1337" s="316" t="s">
        <v>72</v>
      </c>
      <c r="G1337" s="316" t="s">
        <v>436</v>
      </c>
      <c r="H1337" s="316" t="s">
        <v>330</v>
      </c>
      <c r="I1337" s="316" t="s">
        <v>342</v>
      </c>
      <c r="J1337" s="316" t="s">
        <v>336</v>
      </c>
      <c r="K1337" s="36">
        <v>76</v>
      </c>
      <c r="L1337" s="317">
        <v>0.82608997821807861</v>
      </c>
      <c r="M1337" s="317">
        <v>0.86364001035690308</v>
      </c>
      <c r="N1337" s="36">
        <v>175</v>
      </c>
      <c r="O1337" s="317">
        <v>0.61404001712799072</v>
      </c>
      <c r="P1337" s="317">
        <v>0.67829000949859619</v>
      </c>
      <c r="Q1337" s="36">
        <v>6159</v>
      </c>
      <c r="R1337" s="317">
        <v>0.6176300048828125</v>
      </c>
      <c r="S1337" s="317">
        <v>0.74026000499725342</v>
      </c>
      <c r="T1337" t="s">
        <v>380</v>
      </c>
      <c r="BA1337" s="395">
        <v>1</v>
      </c>
      <c r="BB1337" s="396" t="s">
        <v>861</v>
      </c>
      <c r="BC1337" t="str">
        <f t="shared" si="151"/>
        <v>RXR</v>
      </c>
      <c r="BD1337" t="str">
        <f t="shared" si="152"/>
        <v>NAoMe_initial_final_stage_tum_grp</v>
      </c>
      <c r="BE1337" s="397" t="s">
        <v>862</v>
      </c>
      <c r="BF1337" t="str">
        <f t="shared" si="153"/>
        <v>Stage 4</v>
      </c>
      <c r="BG1337">
        <f t="shared" si="154"/>
        <v>76</v>
      </c>
      <c r="BH1337" s="398">
        <f t="shared" si="155"/>
        <v>0.82608997821807861</v>
      </c>
      <c r="BO1337" s="33"/>
    </row>
    <row r="1338" spans="1:67">
      <c r="A1338" s="316" t="s">
        <v>27</v>
      </c>
      <c r="B1338" t="s">
        <v>380</v>
      </c>
      <c r="C1338" t="s">
        <v>910</v>
      </c>
      <c r="D1338" t="s">
        <v>314</v>
      </c>
      <c r="E1338" s="316" t="s">
        <v>71</v>
      </c>
      <c r="F1338" s="316" t="s">
        <v>72</v>
      </c>
      <c r="G1338" s="316" t="s">
        <v>436</v>
      </c>
      <c r="H1338" s="316" t="s">
        <v>330</v>
      </c>
      <c r="I1338" s="316" t="s">
        <v>658</v>
      </c>
      <c r="J1338" s="316" t="s">
        <v>345</v>
      </c>
      <c r="K1338" s="36">
        <v>92</v>
      </c>
      <c r="L1338" s="317">
        <v>1</v>
      </c>
      <c r="M1338" s="317"/>
      <c r="N1338" s="36">
        <v>285</v>
      </c>
      <c r="O1338" s="317">
        <v>1</v>
      </c>
      <c r="P1338" s="317"/>
      <c r="Q1338" s="36">
        <v>9972</v>
      </c>
      <c r="R1338" s="317">
        <v>1</v>
      </c>
      <c r="S1338" s="317"/>
      <c r="T1338" t="s">
        <v>380</v>
      </c>
      <c r="BA1338" s="395">
        <v>1</v>
      </c>
      <c r="BB1338" s="396" t="s">
        <v>861</v>
      </c>
      <c r="BC1338" t="str">
        <f t="shared" si="151"/>
        <v>RXR</v>
      </c>
      <c r="BD1338" t="str">
        <f t="shared" si="152"/>
        <v>NAoMe_initial_final_who_ps</v>
      </c>
      <c r="BE1338" s="397" t="s">
        <v>862</v>
      </c>
      <c r="BF1338" t="str">
        <f t="shared" si="153"/>
        <v>Not recorded</v>
      </c>
      <c r="BG1338">
        <f t="shared" si="154"/>
        <v>92</v>
      </c>
      <c r="BH1338" s="398">
        <f t="shared" si="155"/>
        <v>1</v>
      </c>
      <c r="BO1338" s="33"/>
    </row>
    <row r="1339" spans="1:67">
      <c r="A1339" s="316" t="s">
        <v>27</v>
      </c>
      <c r="B1339" t="s">
        <v>380</v>
      </c>
      <c r="C1339" t="s">
        <v>910</v>
      </c>
      <c r="D1339" t="s">
        <v>314</v>
      </c>
      <c r="E1339" s="316" t="s">
        <v>71</v>
      </c>
      <c r="F1339" s="316" t="s">
        <v>72</v>
      </c>
      <c r="G1339" s="316" t="s">
        <v>436</v>
      </c>
      <c r="H1339" s="316" t="s">
        <v>330</v>
      </c>
      <c r="I1339" s="316" t="s">
        <v>291</v>
      </c>
      <c r="J1339" s="316" t="s">
        <v>313</v>
      </c>
      <c r="K1339" s="36">
        <v>90</v>
      </c>
      <c r="L1339" s="317">
        <v>0.97825998067855835</v>
      </c>
      <c r="M1339" s="317"/>
      <c r="N1339" s="36">
        <v>283</v>
      </c>
      <c r="O1339" s="317">
        <v>0.99298000335693359</v>
      </c>
      <c r="P1339" s="317"/>
      <c r="Q1339" s="36">
        <v>9846</v>
      </c>
      <c r="R1339" s="317">
        <v>0.98736000061035156</v>
      </c>
      <c r="S1339" s="317"/>
      <c r="T1339" t="s">
        <v>380</v>
      </c>
      <c r="BA1339" s="395">
        <v>1</v>
      </c>
      <c r="BB1339" s="396" t="s">
        <v>861</v>
      </c>
      <c r="BC1339" t="str">
        <f t="shared" si="151"/>
        <v>RXR</v>
      </c>
      <c r="BD1339" t="str">
        <f t="shared" si="152"/>
        <v>NAoMe_initial_gender</v>
      </c>
      <c r="BE1339" s="397" t="s">
        <v>862</v>
      </c>
      <c r="BF1339" t="str">
        <f t="shared" si="153"/>
        <v>Female</v>
      </c>
      <c r="BG1339">
        <f t="shared" si="154"/>
        <v>90</v>
      </c>
      <c r="BH1339" s="398">
        <f t="shared" si="155"/>
        <v>0.97825998067855835</v>
      </c>
      <c r="BO1339" s="33"/>
    </row>
    <row r="1340" spans="1:67">
      <c r="A1340" s="316" t="s">
        <v>27</v>
      </c>
      <c r="B1340" t="s">
        <v>380</v>
      </c>
      <c r="C1340" t="s">
        <v>910</v>
      </c>
      <c r="D1340" t="s">
        <v>314</v>
      </c>
      <c r="E1340" s="316" t="s">
        <v>71</v>
      </c>
      <c r="F1340" s="316" t="s">
        <v>72</v>
      </c>
      <c r="G1340" s="316" t="s">
        <v>436</v>
      </c>
      <c r="H1340" s="316" t="s">
        <v>330</v>
      </c>
      <c r="I1340" s="316" t="s">
        <v>291</v>
      </c>
      <c r="J1340" s="316" t="s">
        <v>293</v>
      </c>
      <c r="K1340" s="36">
        <v>2</v>
      </c>
      <c r="L1340" s="317">
        <v>2.1740000694990162E-2</v>
      </c>
      <c r="M1340" s="317"/>
      <c r="N1340" s="36">
        <v>2</v>
      </c>
      <c r="O1340" s="317">
        <v>7.0199999026954174E-3</v>
      </c>
      <c r="P1340" s="317"/>
      <c r="Q1340" s="36">
        <v>126</v>
      </c>
      <c r="R1340" s="317">
        <v>1.264000032097101E-2</v>
      </c>
      <c r="S1340" s="317"/>
      <c r="T1340" t="s">
        <v>380</v>
      </c>
      <c r="BA1340" s="395">
        <v>1</v>
      </c>
      <c r="BB1340" s="396" t="s">
        <v>861</v>
      </c>
      <c r="BC1340" t="str">
        <f t="shared" si="151"/>
        <v>RXR</v>
      </c>
      <c r="BD1340" t="str">
        <f t="shared" si="152"/>
        <v>NAoMe_initial_gender</v>
      </c>
      <c r="BE1340" s="397" t="s">
        <v>862</v>
      </c>
      <c r="BF1340" t="str">
        <f t="shared" si="153"/>
        <v>Male</v>
      </c>
      <c r="BG1340">
        <f t="shared" si="154"/>
        <v>2</v>
      </c>
      <c r="BH1340" s="398">
        <f t="shared" si="155"/>
        <v>2.1740000694990162E-2</v>
      </c>
      <c r="BO1340" s="33"/>
    </row>
    <row r="1341" spans="1:67">
      <c r="A1341" s="316" t="s">
        <v>27</v>
      </c>
      <c r="B1341" t="s">
        <v>380</v>
      </c>
      <c r="C1341" t="s">
        <v>910</v>
      </c>
      <c r="D1341" t="s">
        <v>314</v>
      </c>
      <c r="E1341" s="316" t="s">
        <v>71</v>
      </c>
      <c r="F1341" s="316" t="s">
        <v>72</v>
      </c>
      <c r="G1341" s="316" t="s">
        <v>436</v>
      </c>
      <c r="H1341" s="316" t="s">
        <v>330</v>
      </c>
      <c r="I1341" s="316" t="s">
        <v>659</v>
      </c>
      <c r="J1341" s="316" t="s">
        <v>294</v>
      </c>
      <c r="K1341" s="36">
        <v>39</v>
      </c>
      <c r="L1341" s="317">
        <v>0.423909991979599</v>
      </c>
      <c r="M1341" s="317">
        <v>0.423909991979599</v>
      </c>
      <c r="N1341" s="36">
        <v>77</v>
      </c>
      <c r="O1341" s="317">
        <v>0.27017998695373541</v>
      </c>
      <c r="P1341" s="317">
        <v>0.27017998695373541</v>
      </c>
      <c r="Q1341" s="36">
        <v>1800</v>
      </c>
      <c r="R1341" s="317">
        <v>0.18050999939441681</v>
      </c>
      <c r="S1341" s="317">
        <v>0.18050999939441681</v>
      </c>
      <c r="T1341" t="s">
        <v>380</v>
      </c>
      <c r="BA1341" s="395">
        <v>1</v>
      </c>
      <c r="BB1341" s="396" t="s">
        <v>861</v>
      </c>
      <c r="BC1341" t="str">
        <f t="shared" si="151"/>
        <v>RXR</v>
      </c>
      <c r="BD1341" t="str">
        <f t="shared" si="152"/>
        <v>NAoMe_initial_imd_2019</v>
      </c>
      <c r="BE1341" s="397" t="s">
        <v>862</v>
      </c>
      <c r="BF1341" t="str">
        <f t="shared" si="153"/>
        <v>1 - most deprived</v>
      </c>
      <c r="BG1341">
        <f t="shared" si="154"/>
        <v>39</v>
      </c>
      <c r="BH1341" s="398">
        <f t="shared" si="155"/>
        <v>0.423909991979599</v>
      </c>
      <c r="BO1341" s="33"/>
    </row>
    <row r="1342" spans="1:67">
      <c r="A1342" s="316" t="s">
        <v>27</v>
      </c>
      <c r="B1342" t="s">
        <v>380</v>
      </c>
      <c r="C1342" t="s">
        <v>910</v>
      </c>
      <c r="D1342" t="s">
        <v>314</v>
      </c>
      <c r="E1342" s="316" t="s">
        <v>71</v>
      </c>
      <c r="F1342" s="316" t="s">
        <v>72</v>
      </c>
      <c r="G1342" s="316" t="s">
        <v>436</v>
      </c>
      <c r="H1342" s="316" t="s">
        <v>330</v>
      </c>
      <c r="I1342" s="316" t="s">
        <v>659</v>
      </c>
      <c r="J1342" s="316" t="s">
        <v>15</v>
      </c>
      <c r="K1342" s="36">
        <v>16</v>
      </c>
      <c r="L1342" s="317">
        <v>0.17391000688076019</v>
      </c>
      <c r="M1342" s="317">
        <v>0.17391000688076019</v>
      </c>
      <c r="N1342" s="36">
        <v>52</v>
      </c>
      <c r="O1342" s="317">
        <v>0.1824599951505661</v>
      </c>
      <c r="P1342" s="317">
        <v>0.1824599951505661</v>
      </c>
      <c r="Q1342" s="36">
        <v>2036</v>
      </c>
      <c r="R1342" s="317">
        <v>0.20417000353336329</v>
      </c>
      <c r="S1342" s="317">
        <v>0.20417000353336329</v>
      </c>
      <c r="T1342" t="s">
        <v>380</v>
      </c>
      <c r="BA1342" s="395">
        <v>1</v>
      </c>
      <c r="BB1342" s="396" t="s">
        <v>861</v>
      </c>
      <c r="BC1342" t="str">
        <f t="shared" si="151"/>
        <v>RXR</v>
      </c>
      <c r="BD1342" t="str">
        <f t="shared" si="152"/>
        <v>NAoMe_initial_imd_2019</v>
      </c>
      <c r="BE1342" s="397" t="s">
        <v>862</v>
      </c>
      <c r="BF1342" t="str">
        <f t="shared" si="153"/>
        <v>2</v>
      </c>
      <c r="BG1342">
        <f t="shared" si="154"/>
        <v>16</v>
      </c>
      <c r="BH1342" s="398">
        <f t="shared" si="155"/>
        <v>0.17391000688076019</v>
      </c>
      <c r="BO1342" s="33"/>
    </row>
    <row r="1343" spans="1:67">
      <c r="A1343" s="316" t="s">
        <v>27</v>
      </c>
      <c r="B1343" t="s">
        <v>380</v>
      </c>
      <c r="C1343" t="s">
        <v>910</v>
      </c>
      <c r="D1343" t="s">
        <v>314</v>
      </c>
      <c r="E1343" s="316" t="s">
        <v>71</v>
      </c>
      <c r="F1343" s="316" t="s">
        <v>72</v>
      </c>
      <c r="G1343" s="316" t="s">
        <v>436</v>
      </c>
      <c r="H1343" s="316" t="s">
        <v>330</v>
      </c>
      <c r="I1343" s="316" t="s">
        <v>659</v>
      </c>
      <c r="J1343" s="316" t="s">
        <v>16</v>
      </c>
      <c r="K1343" s="36">
        <v>10</v>
      </c>
      <c r="L1343" s="317">
        <v>0.10869999974966051</v>
      </c>
      <c r="M1343" s="317">
        <v>0.10869999974966051</v>
      </c>
      <c r="N1343" s="36">
        <v>51</v>
      </c>
      <c r="O1343" s="317">
        <v>0.1789499968290329</v>
      </c>
      <c r="P1343" s="317">
        <v>0.1789499968290329</v>
      </c>
      <c r="Q1343" s="36">
        <v>2085</v>
      </c>
      <c r="R1343" s="317">
        <v>0.20908999443054199</v>
      </c>
      <c r="S1343" s="317">
        <v>0.20908999443054199</v>
      </c>
      <c r="T1343" t="s">
        <v>380</v>
      </c>
      <c r="BA1343" s="395">
        <v>1</v>
      </c>
      <c r="BB1343" s="396" t="s">
        <v>861</v>
      </c>
      <c r="BC1343" t="str">
        <f t="shared" si="151"/>
        <v>RXR</v>
      </c>
      <c r="BD1343" t="str">
        <f t="shared" si="152"/>
        <v>NAoMe_initial_imd_2019</v>
      </c>
      <c r="BE1343" s="397" t="s">
        <v>862</v>
      </c>
      <c r="BF1343" t="str">
        <f t="shared" si="153"/>
        <v>3</v>
      </c>
      <c r="BG1343">
        <f t="shared" si="154"/>
        <v>10</v>
      </c>
      <c r="BH1343" s="398">
        <f t="shared" si="155"/>
        <v>0.10869999974966051</v>
      </c>
      <c r="BO1343" s="33"/>
    </row>
    <row r="1344" spans="1:67">
      <c r="A1344" s="316" t="s">
        <v>27</v>
      </c>
      <c r="B1344" t="s">
        <v>380</v>
      </c>
      <c r="C1344" t="s">
        <v>910</v>
      </c>
      <c r="D1344" t="s">
        <v>314</v>
      </c>
      <c r="E1344" s="316" t="s">
        <v>71</v>
      </c>
      <c r="F1344" s="316" t="s">
        <v>72</v>
      </c>
      <c r="G1344" s="316" t="s">
        <v>436</v>
      </c>
      <c r="H1344" s="316" t="s">
        <v>330</v>
      </c>
      <c r="I1344" s="316" t="s">
        <v>659</v>
      </c>
      <c r="J1344" s="316" t="s">
        <v>17</v>
      </c>
      <c r="K1344" s="36">
        <v>18</v>
      </c>
      <c r="L1344" s="317">
        <v>0.19564999639987951</v>
      </c>
      <c r="M1344" s="317">
        <v>0.19564999639987951</v>
      </c>
      <c r="N1344" s="36">
        <v>64</v>
      </c>
      <c r="O1344" s="317">
        <v>0.22455999255180359</v>
      </c>
      <c r="P1344" s="317">
        <v>0.22455999255180359</v>
      </c>
      <c r="Q1344" s="36">
        <v>2024</v>
      </c>
      <c r="R1344" s="317">
        <v>0.2029699981212616</v>
      </c>
      <c r="S1344" s="317">
        <v>0.2029699981212616</v>
      </c>
      <c r="T1344" t="s">
        <v>380</v>
      </c>
      <c r="BA1344" s="395">
        <v>1</v>
      </c>
      <c r="BB1344" s="396" t="s">
        <v>861</v>
      </c>
      <c r="BC1344" t="str">
        <f t="shared" si="151"/>
        <v>RXR</v>
      </c>
      <c r="BD1344" t="str">
        <f t="shared" si="152"/>
        <v>NAoMe_initial_imd_2019</v>
      </c>
      <c r="BE1344" s="397" t="s">
        <v>862</v>
      </c>
      <c r="BF1344" t="str">
        <f t="shared" si="153"/>
        <v>4</v>
      </c>
      <c r="BG1344">
        <f t="shared" si="154"/>
        <v>18</v>
      </c>
      <c r="BH1344" s="398">
        <f t="shared" si="155"/>
        <v>0.19564999639987951</v>
      </c>
      <c r="BO1344" s="33"/>
    </row>
    <row r="1345" spans="1:67">
      <c r="A1345" s="316" t="s">
        <v>27</v>
      </c>
      <c r="B1345" t="s">
        <v>380</v>
      </c>
      <c r="C1345" t="s">
        <v>910</v>
      </c>
      <c r="D1345" t="s">
        <v>314</v>
      </c>
      <c r="E1345" s="316" t="s">
        <v>71</v>
      </c>
      <c r="F1345" s="316" t="s">
        <v>72</v>
      </c>
      <c r="G1345" s="316" t="s">
        <v>436</v>
      </c>
      <c r="H1345" s="316" t="s">
        <v>330</v>
      </c>
      <c r="I1345" s="316" t="s">
        <v>659</v>
      </c>
      <c r="J1345" s="316" t="s">
        <v>295</v>
      </c>
      <c r="K1345" s="36">
        <v>9</v>
      </c>
      <c r="L1345" s="317">
        <v>9.7829997539520264E-2</v>
      </c>
      <c r="M1345" s="317">
        <v>9.7829997539520264E-2</v>
      </c>
      <c r="N1345" s="36">
        <v>41</v>
      </c>
      <c r="O1345" s="317">
        <v>0.14385999739170069</v>
      </c>
      <c r="P1345" s="317">
        <v>0.14385999739170069</v>
      </c>
      <c r="Q1345" s="36">
        <v>2027</v>
      </c>
      <c r="R1345" s="317">
        <v>0.2032700031995773</v>
      </c>
      <c r="S1345" s="317">
        <v>0.2032700031995773</v>
      </c>
      <c r="T1345" t="s">
        <v>380</v>
      </c>
      <c r="BA1345" s="395">
        <v>1</v>
      </c>
      <c r="BB1345" s="396" t="s">
        <v>861</v>
      </c>
      <c r="BC1345" t="str">
        <f t="shared" si="151"/>
        <v>RXR</v>
      </c>
      <c r="BD1345" t="str">
        <f t="shared" si="152"/>
        <v>NAoMe_initial_imd_2019</v>
      </c>
      <c r="BE1345" s="397" t="s">
        <v>862</v>
      </c>
      <c r="BF1345" t="str">
        <f t="shared" si="153"/>
        <v>5 - least deprived</v>
      </c>
      <c r="BG1345">
        <f t="shared" si="154"/>
        <v>9</v>
      </c>
      <c r="BH1345" s="398">
        <f t="shared" si="155"/>
        <v>9.7829997539520264E-2</v>
      </c>
      <c r="BO1345" s="33"/>
    </row>
    <row r="1346" spans="1:67">
      <c r="A1346" s="316" t="s">
        <v>27</v>
      </c>
      <c r="B1346" t="s">
        <v>380</v>
      </c>
      <c r="C1346" t="s">
        <v>910</v>
      </c>
      <c r="D1346" t="s">
        <v>314</v>
      </c>
      <c r="E1346" s="316" t="s">
        <v>71</v>
      </c>
      <c r="F1346" s="316" t="s">
        <v>72</v>
      </c>
      <c r="G1346" s="316" t="s">
        <v>436</v>
      </c>
      <c r="H1346" s="316" t="s">
        <v>330</v>
      </c>
      <c r="I1346" s="316" t="s">
        <v>659</v>
      </c>
      <c r="J1346" s="316" t="s">
        <v>260</v>
      </c>
      <c r="K1346" s="36">
        <v>0</v>
      </c>
      <c r="L1346" s="317">
        <v>0</v>
      </c>
      <c r="M1346" s="317"/>
      <c r="N1346" s="36">
        <v>0</v>
      </c>
      <c r="O1346" s="317">
        <v>0</v>
      </c>
      <c r="P1346" s="317"/>
      <c r="Q1346" s="36">
        <v>0</v>
      </c>
      <c r="R1346" s="317">
        <v>0</v>
      </c>
      <c r="S1346" s="317"/>
      <c r="T1346" t="s">
        <v>380</v>
      </c>
      <c r="BA1346" s="395">
        <v>1</v>
      </c>
      <c r="BB1346" s="396" t="s">
        <v>861</v>
      </c>
      <c r="BC1346" t="str">
        <f t="shared" si="151"/>
        <v>RXR</v>
      </c>
      <c r="BD1346" t="str">
        <f t="shared" si="152"/>
        <v>NAoMe_initial_imd_2019</v>
      </c>
      <c r="BE1346" s="397" t="s">
        <v>862</v>
      </c>
      <c r="BF1346" t="str">
        <f t="shared" si="153"/>
        <v>Unknown</v>
      </c>
      <c r="BG1346">
        <f t="shared" si="154"/>
        <v>0</v>
      </c>
      <c r="BH1346" s="398">
        <f t="shared" si="155"/>
        <v>0</v>
      </c>
      <c r="BO1346" s="33"/>
    </row>
    <row r="1347" spans="1:67">
      <c r="A1347" s="316" t="s">
        <v>27</v>
      </c>
      <c r="B1347" t="s">
        <v>380</v>
      </c>
      <c r="C1347" t="s">
        <v>910</v>
      </c>
      <c r="D1347" t="s">
        <v>314</v>
      </c>
      <c r="E1347" s="316" t="s">
        <v>71</v>
      </c>
      <c r="F1347" s="316" t="s">
        <v>72</v>
      </c>
      <c r="G1347" s="316" t="s">
        <v>436</v>
      </c>
      <c r="H1347" s="316" t="s">
        <v>330</v>
      </c>
      <c r="I1347" s="316" t="s">
        <v>296</v>
      </c>
      <c r="J1347" s="316" t="s">
        <v>297</v>
      </c>
      <c r="K1347" s="36">
        <v>61</v>
      </c>
      <c r="L1347" s="317">
        <v>0.66303998231887817</v>
      </c>
      <c r="M1347" s="317">
        <v>0.68538999557495117</v>
      </c>
      <c r="N1347" s="36">
        <v>162</v>
      </c>
      <c r="O1347" s="317">
        <v>0.56841999292373657</v>
      </c>
      <c r="P1347" s="317">
        <v>0.5806499719619751</v>
      </c>
      <c r="Q1347" s="36">
        <v>5528</v>
      </c>
      <c r="R1347" s="317">
        <v>0.55435001850128174</v>
      </c>
      <c r="S1347" s="317">
        <v>0.56936997175216675</v>
      </c>
      <c r="T1347" t="s">
        <v>380</v>
      </c>
      <c r="BA1347" s="395">
        <v>1</v>
      </c>
      <c r="BB1347" s="396" t="s">
        <v>861</v>
      </c>
      <c r="BC1347" t="str">
        <f t="shared" ref="BC1347:BC1410" si="156">E1347</f>
        <v>RXR</v>
      </c>
      <c r="BD1347" t="str">
        <f t="shared" ref="BD1347:BD1410" si="157">(LEFT(A1347, LEN(A1347)-7))&amp;"_"&amp;I1347</f>
        <v>NAoMe_initial_scarf_731_grp</v>
      </c>
      <c r="BE1347" s="397" t="s">
        <v>862</v>
      </c>
      <c r="BF1347" t="str">
        <f t="shared" ref="BF1347:BF1410" si="158">J1347</f>
        <v>Fit</v>
      </c>
      <c r="BG1347">
        <f t="shared" ref="BG1347:BG1410" si="159">K1347</f>
        <v>61</v>
      </c>
      <c r="BH1347" s="398">
        <f t="shared" ref="BH1347:BH1410" si="160">L1347</f>
        <v>0.66303998231887817</v>
      </c>
      <c r="BO1347" s="33"/>
    </row>
    <row r="1348" spans="1:67">
      <c r="A1348" s="316" t="s">
        <v>27</v>
      </c>
      <c r="B1348" t="s">
        <v>380</v>
      </c>
      <c r="C1348" t="s">
        <v>910</v>
      </c>
      <c r="D1348" t="s">
        <v>314</v>
      </c>
      <c r="E1348" s="316" t="s">
        <v>71</v>
      </c>
      <c r="F1348" s="316" t="s">
        <v>72</v>
      </c>
      <c r="G1348" s="316" t="s">
        <v>436</v>
      </c>
      <c r="H1348" s="316" t="s">
        <v>330</v>
      </c>
      <c r="I1348" s="316" t="s">
        <v>296</v>
      </c>
      <c r="J1348" s="316" t="s">
        <v>298</v>
      </c>
      <c r="K1348" s="36">
        <v>6</v>
      </c>
      <c r="L1348" s="317">
        <v>6.5219998359680176E-2</v>
      </c>
      <c r="M1348" s="317">
        <v>6.7419998347759247E-2</v>
      </c>
      <c r="N1348" s="36">
        <v>44</v>
      </c>
      <c r="O1348" s="317">
        <v>0.15439000725746149</v>
      </c>
      <c r="P1348" s="317">
        <v>0.157710000872612</v>
      </c>
      <c r="Q1348" s="36">
        <v>1492</v>
      </c>
      <c r="R1348" s="317">
        <v>0.149619996547699</v>
      </c>
      <c r="S1348" s="317">
        <v>0.153669998049736</v>
      </c>
      <c r="T1348" t="s">
        <v>380</v>
      </c>
      <c r="BA1348" s="395">
        <v>1</v>
      </c>
      <c r="BB1348" s="396" t="s">
        <v>861</v>
      </c>
      <c r="BC1348" t="str">
        <f t="shared" si="156"/>
        <v>RXR</v>
      </c>
      <c r="BD1348" t="str">
        <f t="shared" si="157"/>
        <v>NAoMe_initial_scarf_731_grp</v>
      </c>
      <c r="BE1348" s="397" t="s">
        <v>862</v>
      </c>
      <c r="BF1348" t="str">
        <f t="shared" si="158"/>
        <v>Mild frailty</v>
      </c>
      <c r="BG1348">
        <f t="shared" si="159"/>
        <v>6</v>
      </c>
      <c r="BH1348" s="398">
        <f t="shared" si="160"/>
        <v>6.5219998359680176E-2</v>
      </c>
      <c r="BO1348" s="33"/>
    </row>
    <row r="1349" spans="1:67">
      <c r="A1349" s="316" t="s">
        <v>27</v>
      </c>
      <c r="B1349" t="s">
        <v>380</v>
      </c>
      <c r="C1349" t="s">
        <v>910</v>
      </c>
      <c r="D1349" t="s">
        <v>314</v>
      </c>
      <c r="E1349" s="316" t="s">
        <v>71</v>
      </c>
      <c r="F1349" s="316" t="s">
        <v>72</v>
      </c>
      <c r="G1349" s="316" t="s">
        <v>436</v>
      </c>
      <c r="H1349" s="316" t="s">
        <v>330</v>
      </c>
      <c r="I1349" s="316" t="s">
        <v>296</v>
      </c>
      <c r="J1349" s="316" t="s">
        <v>299</v>
      </c>
      <c r="K1349" s="36">
        <v>17</v>
      </c>
      <c r="L1349" s="317">
        <v>0.1847800016403198</v>
      </c>
      <c r="M1349" s="317">
        <v>0.1910099983215332</v>
      </c>
      <c r="N1349" s="36">
        <v>38</v>
      </c>
      <c r="O1349" s="317">
        <v>0.13333000242710111</v>
      </c>
      <c r="P1349" s="317">
        <v>0.13619999587535861</v>
      </c>
      <c r="Q1349" s="36">
        <v>1470</v>
      </c>
      <c r="R1349" s="317">
        <v>0.1474100053310394</v>
      </c>
      <c r="S1349" s="317">
        <v>0.1514099985361099</v>
      </c>
      <c r="T1349" t="s">
        <v>380</v>
      </c>
      <c r="BA1349" s="395">
        <v>1</v>
      </c>
      <c r="BB1349" s="396" t="s">
        <v>861</v>
      </c>
      <c r="BC1349" t="str">
        <f t="shared" si="156"/>
        <v>RXR</v>
      </c>
      <c r="BD1349" t="str">
        <f t="shared" si="157"/>
        <v>NAoMe_initial_scarf_731_grp</v>
      </c>
      <c r="BE1349" s="397" t="s">
        <v>862</v>
      </c>
      <c r="BF1349" t="str">
        <f t="shared" si="158"/>
        <v>Moderate frailty</v>
      </c>
      <c r="BG1349">
        <f t="shared" si="159"/>
        <v>17</v>
      </c>
      <c r="BH1349" s="398">
        <f t="shared" si="160"/>
        <v>0.1847800016403198</v>
      </c>
      <c r="BO1349" s="33"/>
    </row>
    <row r="1350" spans="1:67">
      <c r="A1350" s="316" t="s">
        <v>27</v>
      </c>
      <c r="B1350" t="s">
        <v>380</v>
      </c>
      <c r="C1350" t="s">
        <v>910</v>
      </c>
      <c r="D1350" t="s">
        <v>314</v>
      </c>
      <c r="E1350" s="316" t="s">
        <v>71</v>
      </c>
      <c r="F1350" s="316" t="s">
        <v>72</v>
      </c>
      <c r="G1350" s="316" t="s">
        <v>436</v>
      </c>
      <c r="H1350" s="316" t="s">
        <v>330</v>
      </c>
      <c r="I1350" s="316" t="s">
        <v>296</v>
      </c>
      <c r="J1350" s="316" t="s">
        <v>353</v>
      </c>
      <c r="K1350" s="36">
        <v>3</v>
      </c>
      <c r="L1350" s="317">
        <v>3.2609999179840088E-2</v>
      </c>
      <c r="M1350" s="317"/>
      <c r="N1350" s="36">
        <v>6</v>
      </c>
      <c r="O1350" s="317">
        <v>2.105000056326389E-2</v>
      </c>
      <c r="P1350" s="317"/>
      <c r="Q1350" s="36">
        <v>263</v>
      </c>
      <c r="R1350" s="317">
        <v>2.6370000094175339E-2</v>
      </c>
      <c r="S1350" s="317"/>
      <c r="T1350" t="s">
        <v>380</v>
      </c>
      <c r="BA1350" s="395">
        <v>1</v>
      </c>
      <c r="BB1350" s="396" t="s">
        <v>861</v>
      </c>
      <c r="BC1350" t="str">
        <f t="shared" si="156"/>
        <v>RXR</v>
      </c>
      <c r="BD1350" t="str">
        <f t="shared" si="157"/>
        <v>NAoMe_initial_scarf_731_grp</v>
      </c>
      <c r="BE1350" s="397" t="s">
        <v>862</v>
      </c>
      <c r="BF1350" t="str">
        <f t="shared" si="158"/>
        <v>Not in HESAPC</v>
      </c>
      <c r="BG1350">
        <f t="shared" si="159"/>
        <v>3</v>
      </c>
      <c r="BH1350" s="398">
        <f t="shared" si="160"/>
        <v>3.2609999179840088E-2</v>
      </c>
      <c r="BO1350" s="33"/>
    </row>
    <row r="1351" spans="1:67">
      <c r="A1351" s="316" t="s">
        <v>27</v>
      </c>
      <c r="B1351" t="s">
        <v>380</v>
      </c>
      <c r="C1351" t="s">
        <v>910</v>
      </c>
      <c r="D1351" t="s">
        <v>314</v>
      </c>
      <c r="E1351" s="316" t="s">
        <v>71</v>
      </c>
      <c r="F1351" s="316" t="s">
        <v>72</v>
      </c>
      <c r="G1351" s="316" t="s">
        <v>436</v>
      </c>
      <c r="H1351" s="316" t="s">
        <v>330</v>
      </c>
      <c r="I1351" s="316" t="s">
        <v>296</v>
      </c>
      <c r="J1351" s="316" t="s">
        <v>300</v>
      </c>
      <c r="K1351" s="36">
        <v>5</v>
      </c>
      <c r="L1351" s="317">
        <v>5.4349999874830253E-2</v>
      </c>
      <c r="M1351" s="317">
        <v>5.6180000305175781E-2</v>
      </c>
      <c r="N1351" s="36">
        <v>35</v>
      </c>
      <c r="O1351" s="317">
        <v>0.122809998691082</v>
      </c>
      <c r="P1351" s="317">
        <v>0.12545000016689301</v>
      </c>
      <c r="Q1351" s="36">
        <v>1219</v>
      </c>
      <c r="R1351" s="317">
        <v>0.1222399994730949</v>
      </c>
      <c r="S1351" s="317">
        <v>0.12555000185966489</v>
      </c>
      <c r="T1351" t="s">
        <v>380</v>
      </c>
      <c r="BA1351" s="395">
        <v>1</v>
      </c>
      <c r="BB1351" s="396" t="s">
        <v>861</v>
      </c>
      <c r="BC1351" t="str">
        <f t="shared" si="156"/>
        <v>RXR</v>
      </c>
      <c r="BD1351" t="str">
        <f t="shared" si="157"/>
        <v>NAoMe_initial_scarf_731_grp</v>
      </c>
      <c r="BE1351" s="397" t="s">
        <v>862</v>
      </c>
      <c r="BF1351" t="str">
        <f t="shared" si="158"/>
        <v>Severe frailty</v>
      </c>
      <c r="BG1351">
        <f t="shared" si="159"/>
        <v>5</v>
      </c>
      <c r="BH1351" s="398">
        <f t="shared" si="160"/>
        <v>5.4349999874830253E-2</v>
      </c>
      <c r="BO1351" s="33"/>
    </row>
    <row r="1352" spans="1:67">
      <c r="A1352" s="316" t="s">
        <v>27</v>
      </c>
      <c r="B1352" t="s">
        <v>380</v>
      </c>
      <c r="C1352" t="s">
        <v>910</v>
      </c>
      <c r="D1352" t="s">
        <v>314</v>
      </c>
      <c r="E1352" s="316" t="s">
        <v>73</v>
      </c>
      <c r="F1352" s="316" t="s">
        <v>74</v>
      </c>
      <c r="G1352" s="316" t="s">
        <v>431</v>
      </c>
      <c r="H1352" s="316" t="s">
        <v>432</v>
      </c>
      <c r="I1352" s="316" t="s">
        <v>310</v>
      </c>
      <c r="J1352" s="316" t="s">
        <v>277</v>
      </c>
      <c r="K1352" s="36">
        <v>2</v>
      </c>
      <c r="L1352" s="317">
        <v>1.537999976426363E-2</v>
      </c>
      <c r="M1352" s="317"/>
      <c r="N1352" s="36">
        <v>9</v>
      </c>
      <c r="O1352" s="317">
        <v>7.1399998851120472E-3</v>
      </c>
      <c r="P1352" s="317"/>
      <c r="Q1352" s="36">
        <v>70</v>
      </c>
      <c r="R1352" s="317">
        <v>7.0199999026954174E-3</v>
      </c>
      <c r="S1352" s="317"/>
      <c r="T1352" t="s">
        <v>380</v>
      </c>
      <c r="BA1352" s="395">
        <v>1</v>
      </c>
      <c r="BB1352" s="396" t="s">
        <v>861</v>
      </c>
      <c r="BC1352" t="str">
        <f t="shared" si="156"/>
        <v>RDE</v>
      </c>
      <c r="BD1352" t="str">
        <f t="shared" si="157"/>
        <v>NAoMe_initial_age_decades_80cap</v>
      </c>
      <c r="BE1352" s="397" t="s">
        <v>862</v>
      </c>
      <c r="BF1352" t="str">
        <f t="shared" si="158"/>
        <v>18-29 yrs</v>
      </c>
      <c r="BG1352">
        <f t="shared" si="159"/>
        <v>2</v>
      </c>
      <c r="BH1352" s="398">
        <f t="shared" si="160"/>
        <v>1.537999976426363E-2</v>
      </c>
      <c r="BO1352" s="33"/>
    </row>
    <row r="1353" spans="1:67">
      <c r="A1353" s="316" t="s">
        <v>27</v>
      </c>
      <c r="B1353" t="s">
        <v>380</v>
      </c>
      <c r="C1353" t="s">
        <v>910</v>
      </c>
      <c r="D1353" t="s">
        <v>314</v>
      </c>
      <c r="E1353" s="316" t="s">
        <v>73</v>
      </c>
      <c r="F1353" s="316" t="s">
        <v>74</v>
      </c>
      <c r="G1353" s="316" t="s">
        <v>431</v>
      </c>
      <c r="H1353" s="316" t="s">
        <v>432</v>
      </c>
      <c r="I1353" s="316" t="s">
        <v>310</v>
      </c>
      <c r="J1353" s="316" t="s">
        <v>278</v>
      </c>
      <c r="K1353" s="36">
        <v>2</v>
      </c>
      <c r="L1353" s="317">
        <v>1.537999976426363E-2</v>
      </c>
      <c r="M1353" s="317"/>
      <c r="N1353" s="36">
        <v>51</v>
      </c>
      <c r="O1353" s="317">
        <v>4.0479999035596848E-2</v>
      </c>
      <c r="P1353" s="317"/>
      <c r="Q1353" s="36">
        <v>429</v>
      </c>
      <c r="R1353" s="317">
        <v>4.3019998818635941E-2</v>
      </c>
      <c r="S1353" s="317"/>
      <c r="T1353" t="s">
        <v>380</v>
      </c>
      <c r="BA1353" s="395">
        <v>1</v>
      </c>
      <c r="BB1353" s="396" t="s">
        <v>861</v>
      </c>
      <c r="BC1353" t="str">
        <f t="shared" si="156"/>
        <v>RDE</v>
      </c>
      <c r="BD1353" t="str">
        <f t="shared" si="157"/>
        <v>NAoMe_initial_age_decades_80cap</v>
      </c>
      <c r="BE1353" s="397" t="s">
        <v>862</v>
      </c>
      <c r="BF1353" t="str">
        <f t="shared" si="158"/>
        <v>30-39 yrs</v>
      </c>
      <c r="BG1353">
        <f t="shared" si="159"/>
        <v>2</v>
      </c>
      <c r="BH1353" s="398">
        <f t="shared" si="160"/>
        <v>1.537999976426363E-2</v>
      </c>
      <c r="BO1353" s="33"/>
    </row>
    <row r="1354" spans="1:67">
      <c r="A1354" s="316" t="s">
        <v>27</v>
      </c>
      <c r="B1354" t="s">
        <v>380</v>
      </c>
      <c r="C1354" t="s">
        <v>910</v>
      </c>
      <c r="D1354" t="s">
        <v>314</v>
      </c>
      <c r="E1354" s="316" t="s">
        <v>73</v>
      </c>
      <c r="F1354" s="316" t="s">
        <v>74</v>
      </c>
      <c r="G1354" s="316" t="s">
        <v>431</v>
      </c>
      <c r="H1354" s="316" t="s">
        <v>432</v>
      </c>
      <c r="I1354" s="316" t="s">
        <v>310</v>
      </c>
      <c r="J1354" s="316" t="s">
        <v>279</v>
      </c>
      <c r="K1354" s="36">
        <v>13</v>
      </c>
      <c r="L1354" s="317">
        <v>0.10000000149011611</v>
      </c>
      <c r="M1354" s="317"/>
      <c r="N1354" s="36">
        <v>140</v>
      </c>
      <c r="O1354" s="317">
        <v>0.1111100018024445</v>
      </c>
      <c r="P1354" s="317"/>
      <c r="Q1354" s="36">
        <v>1024</v>
      </c>
      <c r="R1354" s="317">
        <v>0.1026899963617325</v>
      </c>
      <c r="S1354" s="317"/>
      <c r="T1354" t="s">
        <v>380</v>
      </c>
      <c r="BA1354" s="395">
        <v>1</v>
      </c>
      <c r="BB1354" s="396" t="s">
        <v>861</v>
      </c>
      <c r="BC1354" t="str">
        <f t="shared" si="156"/>
        <v>RDE</v>
      </c>
      <c r="BD1354" t="str">
        <f t="shared" si="157"/>
        <v>NAoMe_initial_age_decades_80cap</v>
      </c>
      <c r="BE1354" s="397" t="s">
        <v>862</v>
      </c>
      <c r="BF1354" t="str">
        <f t="shared" si="158"/>
        <v>40-49 yrs</v>
      </c>
      <c r="BG1354">
        <f t="shared" si="159"/>
        <v>13</v>
      </c>
      <c r="BH1354" s="398">
        <f t="shared" si="160"/>
        <v>0.10000000149011611</v>
      </c>
      <c r="BO1354" s="33"/>
    </row>
    <row r="1355" spans="1:67">
      <c r="A1355" s="316" t="s">
        <v>27</v>
      </c>
      <c r="B1355" t="s">
        <v>380</v>
      </c>
      <c r="C1355" t="s">
        <v>910</v>
      </c>
      <c r="D1355" t="s">
        <v>314</v>
      </c>
      <c r="E1355" s="316" t="s">
        <v>73</v>
      </c>
      <c r="F1355" s="316" t="s">
        <v>74</v>
      </c>
      <c r="G1355" s="316" t="s">
        <v>431</v>
      </c>
      <c r="H1355" s="316" t="s">
        <v>432</v>
      </c>
      <c r="I1355" s="316" t="s">
        <v>310</v>
      </c>
      <c r="J1355" s="316" t="s">
        <v>280</v>
      </c>
      <c r="K1355" s="36">
        <v>26</v>
      </c>
      <c r="L1355" s="317">
        <v>0.20000000298023221</v>
      </c>
      <c r="M1355" s="317"/>
      <c r="N1355" s="36">
        <v>190</v>
      </c>
      <c r="O1355" s="317">
        <v>0.1507900059223175</v>
      </c>
      <c r="P1355" s="317"/>
      <c r="Q1355" s="36">
        <v>1733</v>
      </c>
      <c r="R1355" s="317">
        <v>0.17378999292850489</v>
      </c>
      <c r="S1355" s="317"/>
      <c r="T1355" t="s">
        <v>380</v>
      </c>
      <c r="BA1355" s="395">
        <v>1</v>
      </c>
      <c r="BB1355" s="396" t="s">
        <v>861</v>
      </c>
      <c r="BC1355" t="str">
        <f t="shared" si="156"/>
        <v>RDE</v>
      </c>
      <c r="BD1355" t="str">
        <f t="shared" si="157"/>
        <v>NAoMe_initial_age_decades_80cap</v>
      </c>
      <c r="BE1355" s="397" t="s">
        <v>862</v>
      </c>
      <c r="BF1355" t="str">
        <f t="shared" si="158"/>
        <v>50-59 yrs</v>
      </c>
      <c r="BG1355">
        <f t="shared" si="159"/>
        <v>26</v>
      </c>
      <c r="BH1355" s="398">
        <f t="shared" si="160"/>
        <v>0.20000000298023221</v>
      </c>
      <c r="BO1355" s="33"/>
    </row>
    <row r="1356" spans="1:67">
      <c r="A1356" s="316" t="s">
        <v>27</v>
      </c>
      <c r="B1356" t="s">
        <v>380</v>
      </c>
      <c r="C1356" t="s">
        <v>910</v>
      </c>
      <c r="D1356" t="s">
        <v>314</v>
      </c>
      <c r="E1356" s="316" t="s">
        <v>73</v>
      </c>
      <c r="F1356" s="316" t="s">
        <v>74</v>
      </c>
      <c r="G1356" s="316" t="s">
        <v>431</v>
      </c>
      <c r="H1356" s="316" t="s">
        <v>432</v>
      </c>
      <c r="I1356" s="316" t="s">
        <v>310</v>
      </c>
      <c r="J1356" s="316" t="s">
        <v>281</v>
      </c>
      <c r="K1356" s="36">
        <v>18</v>
      </c>
      <c r="L1356" s="317">
        <v>0.13845999538898471</v>
      </c>
      <c r="M1356" s="317"/>
      <c r="N1356" s="36">
        <v>238</v>
      </c>
      <c r="O1356" s="317">
        <v>0.1888899952173233</v>
      </c>
      <c r="P1356" s="317"/>
      <c r="Q1356" s="36">
        <v>1931</v>
      </c>
      <c r="R1356" s="317">
        <v>0.19363999366760251</v>
      </c>
      <c r="S1356" s="317"/>
      <c r="T1356" t="s">
        <v>380</v>
      </c>
      <c r="BA1356" s="395">
        <v>1</v>
      </c>
      <c r="BB1356" s="396" t="s">
        <v>861</v>
      </c>
      <c r="BC1356" t="str">
        <f t="shared" si="156"/>
        <v>RDE</v>
      </c>
      <c r="BD1356" t="str">
        <f t="shared" si="157"/>
        <v>NAoMe_initial_age_decades_80cap</v>
      </c>
      <c r="BE1356" s="397" t="s">
        <v>862</v>
      </c>
      <c r="BF1356" t="str">
        <f t="shared" si="158"/>
        <v>60-69 yrs</v>
      </c>
      <c r="BG1356">
        <f t="shared" si="159"/>
        <v>18</v>
      </c>
      <c r="BH1356" s="398">
        <f t="shared" si="160"/>
        <v>0.13845999538898471</v>
      </c>
      <c r="BO1356" s="33"/>
    </row>
    <row r="1357" spans="1:67">
      <c r="A1357" s="316" t="s">
        <v>27</v>
      </c>
      <c r="B1357" t="s">
        <v>380</v>
      </c>
      <c r="C1357" t="s">
        <v>910</v>
      </c>
      <c r="D1357" t="s">
        <v>314</v>
      </c>
      <c r="E1357" s="316" t="s">
        <v>73</v>
      </c>
      <c r="F1357" s="316" t="s">
        <v>74</v>
      </c>
      <c r="G1357" s="316" t="s">
        <v>431</v>
      </c>
      <c r="H1357" s="316" t="s">
        <v>432</v>
      </c>
      <c r="I1357" s="316" t="s">
        <v>310</v>
      </c>
      <c r="J1357" s="316" t="s">
        <v>282</v>
      </c>
      <c r="K1357" s="36">
        <v>39</v>
      </c>
      <c r="L1357" s="317">
        <v>0.30000001192092901</v>
      </c>
      <c r="M1357" s="317"/>
      <c r="N1357" s="36">
        <v>339</v>
      </c>
      <c r="O1357" s="317">
        <v>0.2690500020980835</v>
      </c>
      <c r="P1357" s="317"/>
      <c r="Q1357" s="36">
        <v>2493</v>
      </c>
      <c r="R1357" s="317">
        <v>0.25</v>
      </c>
      <c r="S1357" s="317"/>
      <c r="T1357" t="s">
        <v>380</v>
      </c>
      <c r="BA1357" s="395">
        <v>1</v>
      </c>
      <c r="BB1357" s="396" t="s">
        <v>861</v>
      </c>
      <c r="BC1357" t="str">
        <f t="shared" si="156"/>
        <v>RDE</v>
      </c>
      <c r="BD1357" t="str">
        <f t="shared" si="157"/>
        <v>NAoMe_initial_age_decades_80cap</v>
      </c>
      <c r="BE1357" s="397" t="s">
        <v>862</v>
      </c>
      <c r="BF1357" t="str">
        <f t="shared" si="158"/>
        <v>70-79 yrs</v>
      </c>
      <c r="BG1357">
        <f t="shared" si="159"/>
        <v>39</v>
      </c>
      <c r="BH1357" s="398">
        <f t="shared" si="160"/>
        <v>0.30000001192092901</v>
      </c>
      <c r="BO1357" s="33"/>
    </row>
    <row r="1358" spans="1:67">
      <c r="A1358" s="316" t="s">
        <v>27</v>
      </c>
      <c r="B1358" t="s">
        <v>380</v>
      </c>
      <c r="C1358" t="s">
        <v>910</v>
      </c>
      <c r="D1358" t="s">
        <v>314</v>
      </c>
      <c r="E1358" s="316" t="s">
        <v>73</v>
      </c>
      <c r="F1358" s="316" t="s">
        <v>74</v>
      </c>
      <c r="G1358" s="316" t="s">
        <v>431</v>
      </c>
      <c r="H1358" s="316" t="s">
        <v>432</v>
      </c>
      <c r="I1358" s="316" t="s">
        <v>310</v>
      </c>
      <c r="J1358" s="316" t="s">
        <v>283</v>
      </c>
      <c r="K1358" s="36">
        <v>30</v>
      </c>
      <c r="L1358" s="317">
        <v>0.23077000677585599</v>
      </c>
      <c r="M1358" s="317"/>
      <c r="N1358" s="36">
        <v>293</v>
      </c>
      <c r="O1358" s="317">
        <v>0.2325399965047836</v>
      </c>
      <c r="P1358" s="317"/>
      <c r="Q1358" s="36">
        <v>2292</v>
      </c>
      <c r="R1358" s="317">
        <v>0.2298399955034256</v>
      </c>
      <c r="S1358" s="317"/>
      <c r="T1358" t="s">
        <v>380</v>
      </c>
      <c r="BA1358" s="395">
        <v>1</v>
      </c>
      <c r="BB1358" s="396" t="s">
        <v>861</v>
      </c>
      <c r="BC1358" t="str">
        <f t="shared" si="156"/>
        <v>RDE</v>
      </c>
      <c r="BD1358" t="str">
        <f t="shared" si="157"/>
        <v>NAoMe_initial_age_decades_80cap</v>
      </c>
      <c r="BE1358" s="397" t="s">
        <v>862</v>
      </c>
      <c r="BF1358" t="str">
        <f t="shared" si="158"/>
        <v>80+ yrs</v>
      </c>
      <c r="BG1358">
        <f t="shared" si="159"/>
        <v>30</v>
      </c>
      <c r="BH1358" s="398">
        <f t="shared" si="160"/>
        <v>0.23077000677585599</v>
      </c>
      <c r="BO1358" s="33"/>
    </row>
    <row r="1359" spans="1:67">
      <c r="A1359" s="316" t="s">
        <v>27</v>
      </c>
      <c r="B1359" t="s">
        <v>380</v>
      </c>
      <c r="C1359" t="s">
        <v>910</v>
      </c>
      <c r="D1359" t="s">
        <v>314</v>
      </c>
      <c r="E1359" s="316" t="s">
        <v>73</v>
      </c>
      <c r="F1359" s="316" t="s">
        <v>74</v>
      </c>
      <c r="G1359" s="316" t="s">
        <v>431</v>
      </c>
      <c r="H1359" s="316" t="s">
        <v>432</v>
      </c>
      <c r="I1359" s="316" t="s">
        <v>341</v>
      </c>
      <c r="J1359" s="316" t="s">
        <v>13</v>
      </c>
      <c r="K1359" s="36">
        <v>91</v>
      </c>
      <c r="L1359" s="317">
        <v>0.69999998807907104</v>
      </c>
      <c r="M1359" s="317">
        <v>0.73983997106552124</v>
      </c>
      <c r="N1359" s="36">
        <v>880</v>
      </c>
      <c r="O1359" s="317">
        <v>0.69840997457504272</v>
      </c>
      <c r="P1359" s="317">
        <v>0.71777999401092529</v>
      </c>
      <c r="Q1359" s="36">
        <v>6753</v>
      </c>
      <c r="R1359" s="317">
        <v>0.67720001935958862</v>
      </c>
      <c r="S1359" s="317">
        <v>0.69554001092910767</v>
      </c>
      <c r="T1359" t="s">
        <v>380</v>
      </c>
      <c r="BA1359" s="395">
        <v>1</v>
      </c>
      <c r="BB1359" s="396" t="s">
        <v>861</v>
      </c>
      <c r="BC1359" t="str">
        <f t="shared" si="156"/>
        <v>RDE</v>
      </c>
      <c r="BD1359" t="str">
        <f t="shared" si="157"/>
        <v>NAoMe_initial_ch_score_2cap</v>
      </c>
      <c r="BE1359" s="397" t="s">
        <v>862</v>
      </c>
      <c r="BF1359" t="str">
        <f t="shared" si="158"/>
        <v>0</v>
      </c>
      <c r="BG1359">
        <f t="shared" si="159"/>
        <v>91</v>
      </c>
      <c r="BH1359" s="398">
        <f t="shared" si="160"/>
        <v>0.69999998807907104</v>
      </c>
      <c r="BO1359" s="33"/>
    </row>
    <row r="1360" spans="1:67">
      <c r="A1360" s="316" t="s">
        <v>27</v>
      </c>
      <c r="B1360" t="s">
        <v>380</v>
      </c>
      <c r="C1360" t="s">
        <v>910</v>
      </c>
      <c r="D1360" t="s">
        <v>314</v>
      </c>
      <c r="E1360" s="316" t="s">
        <v>73</v>
      </c>
      <c r="F1360" s="316" t="s">
        <v>74</v>
      </c>
      <c r="G1360" s="316" t="s">
        <v>431</v>
      </c>
      <c r="H1360" s="316" t="s">
        <v>432</v>
      </c>
      <c r="I1360" s="316" t="s">
        <v>341</v>
      </c>
      <c r="J1360" s="316" t="s">
        <v>14</v>
      </c>
      <c r="K1360" s="36">
        <v>20</v>
      </c>
      <c r="L1360" s="317">
        <v>0.1538500040769577</v>
      </c>
      <c r="M1360" s="317">
        <v>0.16259999573230741</v>
      </c>
      <c r="N1360" s="36">
        <v>186</v>
      </c>
      <c r="O1360" s="317">
        <v>0.1476200073957443</v>
      </c>
      <c r="P1360" s="317">
        <v>0.15171000361442569</v>
      </c>
      <c r="Q1360" s="36">
        <v>1630</v>
      </c>
      <c r="R1360" s="317">
        <v>0.16346000134944921</v>
      </c>
      <c r="S1360" s="317">
        <v>0.16788999736309049</v>
      </c>
      <c r="T1360" t="s">
        <v>380</v>
      </c>
      <c r="BA1360" s="395">
        <v>1</v>
      </c>
      <c r="BB1360" s="396" t="s">
        <v>861</v>
      </c>
      <c r="BC1360" t="str">
        <f t="shared" si="156"/>
        <v>RDE</v>
      </c>
      <c r="BD1360" t="str">
        <f t="shared" si="157"/>
        <v>NAoMe_initial_ch_score_2cap</v>
      </c>
      <c r="BE1360" s="397" t="s">
        <v>862</v>
      </c>
      <c r="BF1360" t="str">
        <f t="shared" si="158"/>
        <v>1</v>
      </c>
      <c r="BG1360">
        <f t="shared" si="159"/>
        <v>20</v>
      </c>
      <c r="BH1360" s="398">
        <f t="shared" si="160"/>
        <v>0.1538500040769577</v>
      </c>
      <c r="BO1360" s="33"/>
    </row>
    <row r="1361" spans="1:67">
      <c r="A1361" s="316" t="s">
        <v>27</v>
      </c>
      <c r="B1361" t="s">
        <v>380</v>
      </c>
      <c r="C1361" t="s">
        <v>910</v>
      </c>
      <c r="D1361" t="s">
        <v>314</v>
      </c>
      <c r="E1361" s="316" t="s">
        <v>73</v>
      </c>
      <c r="F1361" s="316" t="s">
        <v>74</v>
      </c>
      <c r="G1361" s="316" t="s">
        <v>431</v>
      </c>
      <c r="H1361" s="316" t="s">
        <v>432</v>
      </c>
      <c r="I1361" s="316" t="s">
        <v>341</v>
      </c>
      <c r="J1361" s="316" t="s">
        <v>301</v>
      </c>
      <c r="K1361" s="36">
        <v>12</v>
      </c>
      <c r="L1361" s="317">
        <v>9.2309996485710144E-2</v>
      </c>
      <c r="M1361" s="317">
        <v>9.7560003399848938E-2</v>
      </c>
      <c r="N1361" s="36">
        <v>160</v>
      </c>
      <c r="O1361" s="317">
        <v>0.1269800066947937</v>
      </c>
      <c r="P1361" s="317">
        <v>0.13051000237464899</v>
      </c>
      <c r="Q1361" s="36">
        <v>1326</v>
      </c>
      <c r="R1361" s="317">
        <v>0.132970005273819</v>
      </c>
      <c r="S1361" s="317">
        <v>0.13657000660896301</v>
      </c>
      <c r="T1361" t="s">
        <v>380</v>
      </c>
      <c r="BA1361" s="395">
        <v>1</v>
      </c>
      <c r="BB1361" s="396" t="s">
        <v>861</v>
      </c>
      <c r="BC1361" t="str">
        <f t="shared" si="156"/>
        <v>RDE</v>
      </c>
      <c r="BD1361" t="str">
        <f t="shared" si="157"/>
        <v>NAoMe_initial_ch_score_2cap</v>
      </c>
      <c r="BE1361" s="397" t="s">
        <v>862</v>
      </c>
      <c r="BF1361" t="str">
        <f t="shared" si="158"/>
        <v>2+</v>
      </c>
      <c r="BG1361">
        <f t="shared" si="159"/>
        <v>12</v>
      </c>
      <c r="BH1361" s="398">
        <f t="shared" si="160"/>
        <v>9.2309996485710144E-2</v>
      </c>
      <c r="BO1361" s="33"/>
    </row>
    <row r="1362" spans="1:67">
      <c r="A1362" s="316" t="s">
        <v>27</v>
      </c>
      <c r="B1362" t="s">
        <v>380</v>
      </c>
      <c r="C1362" t="s">
        <v>910</v>
      </c>
      <c r="D1362" t="s">
        <v>314</v>
      </c>
      <c r="E1362" s="316" t="s">
        <v>73</v>
      </c>
      <c r="F1362" s="316" t="s">
        <v>74</v>
      </c>
      <c r="G1362" s="316" t="s">
        <v>431</v>
      </c>
      <c r="H1362" s="316" t="s">
        <v>432</v>
      </c>
      <c r="I1362" s="316" t="s">
        <v>341</v>
      </c>
      <c r="J1362" s="316" t="s">
        <v>260</v>
      </c>
      <c r="K1362" s="36">
        <v>7</v>
      </c>
      <c r="L1362" s="317">
        <v>5.3849998861551278E-2</v>
      </c>
      <c r="M1362" s="317"/>
      <c r="N1362" s="36">
        <v>34</v>
      </c>
      <c r="O1362" s="317">
        <v>2.6979999616742131E-2</v>
      </c>
      <c r="P1362" s="317"/>
      <c r="Q1362" s="36">
        <v>263</v>
      </c>
      <c r="R1362" s="317">
        <v>2.6370000094175339E-2</v>
      </c>
      <c r="S1362" s="317"/>
      <c r="T1362" t="s">
        <v>380</v>
      </c>
      <c r="BA1362" s="395">
        <v>1</v>
      </c>
      <c r="BB1362" s="396" t="s">
        <v>861</v>
      </c>
      <c r="BC1362" t="str">
        <f t="shared" si="156"/>
        <v>RDE</v>
      </c>
      <c r="BD1362" t="str">
        <f t="shared" si="157"/>
        <v>NAoMe_initial_ch_score_2cap</v>
      </c>
      <c r="BE1362" s="397" t="s">
        <v>862</v>
      </c>
      <c r="BF1362" t="str">
        <f t="shared" si="158"/>
        <v>Unknown</v>
      </c>
      <c r="BG1362">
        <f t="shared" si="159"/>
        <v>7</v>
      </c>
      <c r="BH1362" s="398">
        <f t="shared" si="160"/>
        <v>5.3849998861551278E-2</v>
      </c>
      <c r="BO1362" s="33"/>
    </row>
    <row r="1363" spans="1:67">
      <c r="A1363" s="316" t="s">
        <v>27</v>
      </c>
      <c r="B1363" t="s">
        <v>380</v>
      </c>
      <c r="C1363" t="s">
        <v>910</v>
      </c>
      <c r="D1363" t="s">
        <v>314</v>
      </c>
      <c r="E1363" s="316" t="s">
        <v>73</v>
      </c>
      <c r="F1363" s="316" t="s">
        <v>74</v>
      </c>
      <c r="G1363" s="316" t="s">
        <v>431</v>
      </c>
      <c r="H1363" s="316" t="s">
        <v>432</v>
      </c>
      <c r="I1363" s="316" t="s">
        <v>309</v>
      </c>
      <c r="J1363" s="316" t="s">
        <v>289</v>
      </c>
      <c r="K1363" s="36">
        <v>37</v>
      </c>
      <c r="L1363" s="317">
        <v>0.28461998701095581</v>
      </c>
      <c r="M1363" s="317"/>
      <c r="N1363" s="36">
        <v>422</v>
      </c>
      <c r="O1363" s="317">
        <v>0.33491998910903931</v>
      </c>
      <c r="P1363" s="317"/>
      <c r="Q1363" s="36">
        <v>3283</v>
      </c>
      <c r="R1363" s="317">
        <v>0.3292199969291687</v>
      </c>
      <c r="S1363" s="317"/>
      <c r="T1363" t="s">
        <v>380</v>
      </c>
      <c r="BA1363" s="395">
        <v>1</v>
      </c>
      <c r="BB1363" s="396" t="s">
        <v>861</v>
      </c>
      <c r="BC1363" t="str">
        <f t="shared" si="156"/>
        <v>RDE</v>
      </c>
      <c r="BD1363" t="str">
        <f t="shared" si="157"/>
        <v>NAoMe_initial_diagnosis_year</v>
      </c>
      <c r="BE1363" s="397" t="s">
        <v>862</v>
      </c>
      <c r="BF1363" t="str">
        <f t="shared" si="158"/>
        <v>2021</v>
      </c>
      <c r="BG1363">
        <f t="shared" si="159"/>
        <v>37</v>
      </c>
      <c r="BH1363" s="398">
        <f t="shared" si="160"/>
        <v>0.28461998701095581</v>
      </c>
      <c r="BO1363" s="33"/>
    </row>
    <row r="1364" spans="1:67">
      <c r="A1364" s="316" t="s">
        <v>27</v>
      </c>
      <c r="B1364" t="s">
        <v>380</v>
      </c>
      <c r="C1364" t="s">
        <v>910</v>
      </c>
      <c r="D1364" t="s">
        <v>314</v>
      </c>
      <c r="E1364" s="316" t="s">
        <v>73</v>
      </c>
      <c r="F1364" s="316" t="s">
        <v>74</v>
      </c>
      <c r="G1364" s="316" t="s">
        <v>431</v>
      </c>
      <c r="H1364" s="316" t="s">
        <v>432</v>
      </c>
      <c r="I1364" s="316" t="s">
        <v>309</v>
      </c>
      <c r="J1364" s="316" t="s">
        <v>816</v>
      </c>
      <c r="K1364" s="36">
        <v>46</v>
      </c>
      <c r="L1364" s="317">
        <v>0.35385000705718989</v>
      </c>
      <c r="M1364" s="317"/>
      <c r="N1364" s="36">
        <v>414</v>
      </c>
      <c r="O1364" s="317">
        <v>0.32857000827789312</v>
      </c>
      <c r="P1364" s="317"/>
      <c r="Q1364" s="36">
        <v>3315</v>
      </c>
      <c r="R1364" s="317">
        <v>0.33243000507354742</v>
      </c>
      <c r="S1364" s="317"/>
      <c r="T1364" t="s">
        <v>380</v>
      </c>
      <c r="BA1364" s="395">
        <v>1</v>
      </c>
      <c r="BB1364" s="396" t="s">
        <v>861</v>
      </c>
      <c r="BC1364" t="str">
        <f t="shared" si="156"/>
        <v>RDE</v>
      </c>
      <c r="BD1364" t="str">
        <f t="shared" si="157"/>
        <v>NAoMe_initial_diagnosis_year</v>
      </c>
      <c r="BE1364" s="397" t="s">
        <v>862</v>
      </c>
      <c r="BF1364" t="str">
        <f t="shared" si="158"/>
        <v>2022</v>
      </c>
      <c r="BG1364">
        <f t="shared" si="159"/>
        <v>46</v>
      </c>
      <c r="BH1364" s="398">
        <f t="shared" si="160"/>
        <v>0.35385000705718989</v>
      </c>
      <c r="BO1364" s="33"/>
    </row>
    <row r="1365" spans="1:67">
      <c r="A1365" s="316" t="s">
        <v>27</v>
      </c>
      <c r="B1365" t="s">
        <v>380</v>
      </c>
      <c r="C1365" t="s">
        <v>910</v>
      </c>
      <c r="D1365" t="s">
        <v>314</v>
      </c>
      <c r="E1365" s="316" t="s">
        <v>73</v>
      </c>
      <c r="F1365" s="316" t="s">
        <v>74</v>
      </c>
      <c r="G1365" s="316" t="s">
        <v>431</v>
      </c>
      <c r="H1365" s="316" t="s">
        <v>432</v>
      </c>
      <c r="I1365" s="316" t="s">
        <v>309</v>
      </c>
      <c r="J1365" s="316" t="s">
        <v>946</v>
      </c>
      <c r="K1365" s="36">
        <v>47</v>
      </c>
      <c r="L1365" s="317">
        <v>0.36153998970985413</v>
      </c>
      <c r="M1365" s="317"/>
      <c r="N1365" s="36">
        <v>424</v>
      </c>
      <c r="O1365" s="317">
        <v>0.33651000261306763</v>
      </c>
      <c r="P1365" s="317"/>
      <c r="Q1365" s="36">
        <v>3374</v>
      </c>
      <c r="R1365" s="317">
        <v>0.33834999799728388</v>
      </c>
      <c r="S1365" s="317"/>
      <c r="T1365" t="s">
        <v>380</v>
      </c>
      <c r="BA1365" s="395">
        <v>1</v>
      </c>
      <c r="BB1365" s="396" t="s">
        <v>861</v>
      </c>
      <c r="BC1365" t="str">
        <f t="shared" si="156"/>
        <v>RDE</v>
      </c>
      <c r="BD1365" t="str">
        <f t="shared" si="157"/>
        <v>NAoMe_initial_diagnosis_year</v>
      </c>
      <c r="BE1365" s="397" t="s">
        <v>862</v>
      </c>
      <c r="BF1365" t="str">
        <f t="shared" si="158"/>
        <v>2023</v>
      </c>
      <c r="BG1365">
        <f t="shared" si="159"/>
        <v>47</v>
      </c>
      <c r="BH1365" s="398">
        <f t="shared" si="160"/>
        <v>0.36153998970985413</v>
      </c>
      <c r="BO1365" s="33"/>
    </row>
    <row r="1366" spans="1:67">
      <c r="A1366" s="316" t="s">
        <v>27</v>
      </c>
      <c r="B1366" t="s">
        <v>380</v>
      </c>
      <c r="C1366" t="s">
        <v>910</v>
      </c>
      <c r="D1366" t="s">
        <v>314</v>
      </c>
      <c r="E1366" s="316" t="s">
        <v>73</v>
      </c>
      <c r="F1366" s="316" t="s">
        <v>74</v>
      </c>
      <c r="G1366" s="316" t="s">
        <v>431</v>
      </c>
      <c r="H1366" s="316" t="s">
        <v>432</v>
      </c>
      <c r="I1366" s="316" t="s">
        <v>331</v>
      </c>
      <c r="J1366" s="316" t="s">
        <v>332</v>
      </c>
      <c r="K1366" s="36">
        <v>5</v>
      </c>
      <c r="L1366" s="317">
        <v>3.8460001349449158E-2</v>
      </c>
      <c r="M1366" s="317">
        <v>4.2739998549222953E-2</v>
      </c>
      <c r="N1366" s="36">
        <v>49</v>
      </c>
      <c r="O1366" s="317">
        <v>3.8890000432729721E-2</v>
      </c>
      <c r="P1366" s="317">
        <v>4.2649999260902398E-2</v>
      </c>
      <c r="Q1366" s="36">
        <v>434</v>
      </c>
      <c r="R1366" s="317">
        <v>4.3519999831914902E-2</v>
      </c>
      <c r="S1366" s="317">
        <v>5.2159998565912247E-2</v>
      </c>
      <c r="T1366" t="s">
        <v>380</v>
      </c>
      <c r="BA1366" s="395">
        <v>1</v>
      </c>
      <c r="BB1366" s="396" t="s">
        <v>861</v>
      </c>
      <c r="BC1366" t="str">
        <f t="shared" si="156"/>
        <v>RDE</v>
      </c>
      <c r="BD1366" t="str">
        <f t="shared" si="157"/>
        <v>NAoMe_initial_disease_group</v>
      </c>
      <c r="BE1366" s="397" t="s">
        <v>862</v>
      </c>
      <c r="BF1366" t="str">
        <f t="shared" si="158"/>
        <v>Advanced M0</v>
      </c>
      <c r="BG1366">
        <f t="shared" si="159"/>
        <v>5</v>
      </c>
      <c r="BH1366" s="398">
        <f t="shared" si="160"/>
        <v>3.8460001349449158E-2</v>
      </c>
      <c r="BO1366" s="33"/>
    </row>
    <row r="1367" spans="1:67">
      <c r="A1367" s="316" t="s">
        <v>27</v>
      </c>
      <c r="B1367" t="s">
        <v>380</v>
      </c>
      <c r="C1367" t="s">
        <v>910</v>
      </c>
      <c r="D1367" t="s">
        <v>314</v>
      </c>
      <c r="E1367" s="316" t="s">
        <v>73</v>
      </c>
      <c r="F1367" s="316" t="s">
        <v>74</v>
      </c>
      <c r="G1367" s="316" t="s">
        <v>431</v>
      </c>
      <c r="H1367" s="316" t="s">
        <v>432</v>
      </c>
      <c r="I1367" s="316" t="s">
        <v>331</v>
      </c>
      <c r="J1367" s="316" t="s">
        <v>333</v>
      </c>
      <c r="K1367" s="36">
        <v>93</v>
      </c>
      <c r="L1367" s="317">
        <v>0.71538001298904419</v>
      </c>
      <c r="M1367" s="317">
        <v>0.79487001895904541</v>
      </c>
      <c r="N1367" s="36">
        <v>877</v>
      </c>
      <c r="O1367" s="317">
        <v>0.69603002071380615</v>
      </c>
      <c r="P1367" s="317">
        <v>0.76327002048492432</v>
      </c>
      <c r="Q1367" s="36">
        <v>6159</v>
      </c>
      <c r="R1367" s="317">
        <v>0.6176300048828125</v>
      </c>
      <c r="S1367" s="317">
        <v>0.74026000499725342</v>
      </c>
      <c r="T1367" t="s">
        <v>380</v>
      </c>
      <c r="BA1367" s="395">
        <v>1</v>
      </c>
      <c r="BB1367" s="396" t="s">
        <v>861</v>
      </c>
      <c r="BC1367" t="str">
        <f t="shared" si="156"/>
        <v>RDE</v>
      </c>
      <c r="BD1367" t="str">
        <f t="shared" si="157"/>
        <v>NAoMe_initial_disease_group</v>
      </c>
      <c r="BE1367" s="397" t="s">
        <v>862</v>
      </c>
      <c r="BF1367" t="str">
        <f t="shared" si="158"/>
        <v>Advanced M1</v>
      </c>
      <c r="BG1367">
        <f t="shared" si="159"/>
        <v>93</v>
      </c>
      <c r="BH1367" s="398">
        <f t="shared" si="160"/>
        <v>0.71538001298904419</v>
      </c>
      <c r="BO1367" s="33"/>
    </row>
    <row r="1368" spans="1:67">
      <c r="A1368" s="316" t="s">
        <v>27</v>
      </c>
      <c r="B1368" t="s">
        <v>380</v>
      </c>
      <c r="C1368" t="s">
        <v>910</v>
      </c>
      <c r="D1368" t="s">
        <v>314</v>
      </c>
      <c r="E1368" s="316" t="s">
        <v>73</v>
      </c>
      <c r="F1368" s="316" t="s">
        <v>74</v>
      </c>
      <c r="G1368" s="316" t="s">
        <v>431</v>
      </c>
      <c r="H1368" s="316" t="s">
        <v>432</v>
      </c>
      <c r="I1368" s="316" t="s">
        <v>331</v>
      </c>
      <c r="J1368" s="316" t="s">
        <v>334</v>
      </c>
      <c r="K1368" s="36">
        <v>2</v>
      </c>
      <c r="L1368" s="317">
        <v>1.537999976426363E-2</v>
      </c>
      <c r="M1368" s="317">
        <v>1.7090000212192539E-2</v>
      </c>
      <c r="N1368" s="36">
        <v>6</v>
      </c>
      <c r="O1368" s="317">
        <v>4.7599999234080306E-3</v>
      </c>
      <c r="P1368" s="317">
        <v>5.2200001664459714E-3</v>
      </c>
      <c r="Q1368" s="36">
        <v>64</v>
      </c>
      <c r="R1368" s="317">
        <v>6.4199999906122676E-3</v>
      </c>
      <c r="S1368" s="317">
        <v>7.689999882131815E-3</v>
      </c>
      <c r="T1368" t="s">
        <v>380</v>
      </c>
      <c r="BA1368" s="395">
        <v>1</v>
      </c>
      <c r="BB1368" s="396" t="s">
        <v>861</v>
      </c>
      <c r="BC1368" t="str">
        <f t="shared" si="156"/>
        <v>RDE</v>
      </c>
      <c r="BD1368" t="str">
        <f t="shared" si="157"/>
        <v>NAoMe_initial_disease_group</v>
      </c>
      <c r="BE1368" s="397" t="s">
        <v>862</v>
      </c>
      <c r="BF1368" t="str">
        <f t="shared" si="158"/>
        <v>DCIS</v>
      </c>
      <c r="BG1368">
        <f t="shared" si="159"/>
        <v>2</v>
      </c>
      <c r="BH1368" s="398">
        <f t="shared" si="160"/>
        <v>1.537999976426363E-2</v>
      </c>
      <c r="BO1368" s="33"/>
    </row>
    <row r="1369" spans="1:67">
      <c r="A1369" s="316" t="s">
        <v>27</v>
      </c>
      <c r="B1369" t="s">
        <v>380</v>
      </c>
      <c r="C1369" t="s">
        <v>910</v>
      </c>
      <c r="D1369" t="s">
        <v>314</v>
      </c>
      <c r="E1369" s="316" t="s">
        <v>73</v>
      </c>
      <c r="F1369" s="316" t="s">
        <v>74</v>
      </c>
      <c r="G1369" s="316" t="s">
        <v>431</v>
      </c>
      <c r="H1369" s="316" t="s">
        <v>432</v>
      </c>
      <c r="I1369" s="316" t="s">
        <v>331</v>
      </c>
      <c r="J1369" s="316" t="s">
        <v>335</v>
      </c>
      <c r="K1369" s="36">
        <v>17</v>
      </c>
      <c r="L1369" s="317">
        <v>0.1307699978351593</v>
      </c>
      <c r="M1369" s="317">
        <v>0.1453000009059906</v>
      </c>
      <c r="N1369" s="36">
        <v>217</v>
      </c>
      <c r="O1369" s="317">
        <v>0.17222000658512121</v>
      </c>
      <c r="P1369" s="317">
        <v>0.18885999917984009</v>
      </c>
      <c r="Q1369" s="36">
        <v>1663</v>
      </c>
      <c r="R1369" s="317">
        <v>0.16676999628543851</v>
      </c>
      <c r="S1369" s="317">
        <v>0.19988000392913821</v>
      </c>
      <c r="T1369" t="s">
        <v>380</v>
      </c>
      <c r="BA1369" s="395">
        <v>1</v>
      </c>
      <c r="BB1369" s="396" t="s">
        <v>861</v>
      </c>
      <c r="BC1369" t="str">
        <f t="shared" si="156"/>
        <v>RDE</v>
      </c>
      <c r="BD1369" t="str">
        <f t="shared" si="157"/>
        <v>NAoMe_initial_disease_group</v>
      </c>
      <c r="BE1369" s="397" t="s">
        <v>862</v>
      </c>
      <c r="BF1369" t="str">
        <f t="shared" si="158"/>
        <v>Early invasive</v>
      </c>
      <c r="BG1369">
        <f t="shared" si="159"/>
        <v>17</v>
      </c>
      <c r="BH1369" s="398">
        <f t="shared" si="160"/>
        <v>0.1307699978351593</v>
      </c>
      <c r="BO1369" s="33"/>
    </row>
    <row r="1370" spans="1:67">
      <c r="A1370" s="316" t="s">
        <v>27</v>
      </c>
      <c r="B1370" t="s">
        <v>380</v>
      </c>
      <c r="C1370" t="s">
        <v>910</v>
      </c>
      <c r="D1370" t="s">
        <v>314</v>
      </c>
      <c r="E1370" s="316" t="s">
        <v>73</v>
      </c>
      <c r="F1370" s="316" t="s">
        <v>74</v>
      </c>
      <c r="G1370" s="316" t="s">
        <v>431</v>
      </c>
      <c r="H1370" s="316" t="s">
        <v>432</v>
      </c>
      <c r="I1370" s="316" t="s">
        <v>331</v>
      </c>
      <c r="J1370" s="316" t="s">
        <v>337</v>
      </c>
      <c r="K1370" s="36">
        <v>13</v>
      </c>
      <c r="L1370" s="317">
        <v>0.10000000149011611</v>
      </c>
      <c r="M1370" s="317"/>
      <c r="N1370" s="36">
        <v>111</v>
      </c>
      <c r="O1370" s="317">
        <v>8.8100001215934753E-2</v>
      </c>
      <c r="P1370" s="317"/>
      <c r="Q1370" s="36">
        <v>1652</v>
      </c>
      <c r="R1370" s="317">
        <v>0.1656599938869476</v>
      </c>
      <c r="S1370" s="317"/>
      <c r="T1370" t="s">
        <v>380</v>
      </c>
      <c r="BA1370" s="395">
        <v>1</v>
      </c>
      <c r="BB1370" s="396" t="s">
        <v>861</v>
      </c>
      <c r="BC1370" t="str">
        <f t="shared" si="156"/>
        <v>RDE</v>
      </c>
      <c r="BD1370" t="str">
        <f t="shared" si="157"/>
        <v>NAoMe_initial_disease_group</v>
      </c>
      <c r="BE1370" s="397" t="s">
        <v>862</v>
      </c>
      <c r="BF1370" t="str">
        <f t="shared" si="158"/>
        <v>Unknown stage</v>
      </c>
      <c r="BG1370">
        <f t="shared" si="159"/>
        <v>13</v>
      </c>
      <c r="BH1370" s="398">
        <f t="shared" si="160"/>
        <v>0.10000000149011611</v>
      </c>
      <c r="BO1370" s="33"/>
    </row>
    <row r="1371" spans="1:67">
      <c r="A1371" s="316" t="s">
        <v>27</v>
      </c>
      <c r="B1371" t="s">
        <v>380</v>
      </c>
      <c r="C1371" t="s">
        <v>910</v>
      </c>
      <c r="D1371" t="s">
        <v>314</v>
      </c>
      <c r="E1371" s="316" t="s">
        <v>73</v>
      </c>
      <c r="F1371" s="316" t="s">
        <v>74</v>
      </c>
      <c r="G1371" s="316" t="s">
        <v>431</v>
      </c>
      <c r="H1371" s="316" t="s">
        <v>432</v>
      </c>
      <c r="I1371" s="316" t="s">
        <v>656</v>
      </c>
      <c r="J1371" s="316" t="s">
        <v>286</v>
      </c>
      <c r="K1371" s="36">
        <v>2</v>
      </c>
      <c r="L1371" s="317">
        <v>1.537999976426363E-2</v>
      </c>
      <c r="M1371" s="317">
        <v>1.6389999538660049E-2</v>
      </c>
      <c r="N1371" s="36">
        <v>36</v>
      </c>
      <c r="O1371" s="317">
        <v>2.857000008225441E-2</v>
      </c>
      <c r="P1371" s="317">
        <v>2.9389999806880951E-2</v>
      </c>
      <c r="Q1371" s="36">
        <v>492</v>
      </c>
      <c r="R1371" s="317">
        <v>4.9339998513460159E-2</v>
      </c>
      <c r="S1371" s="317">
        <v>5.1920000463724143E-2</v>
      </c>
      <c r="T1371" t="s">
        <v>380</v>
      </c>
      <c r="BA1371" s="395">
        <v>1</v>
      </c>
      <c r="BB1371" s="396" t="s">
        <v>861</v>
      </c>
      <c r="BC1371" t="str">
        <f t="shared" si="156"/>
        <v>RDE</v>
      </c>
      <c r="BD1371" t="str">
        <f t="shared" si="157"/>
        <v>NAoMe_initial_ethnicity_grp</v>
      </c>
      <c r="BE1371" s="397" t="s">
        <v>862</v>
      </c>
      <c r="BF1371" t="str">
        <f t="shared" si="158"/>
        <v>Asian or Asian British</v>
      </c>
      <c r="BG1371">
        <f t="shared" si="159"/>
        <v>2</v>
      </c>
      <c r="BH1371" s="398">
        <f t="shared" si="160"/>
        <v>1.537999976426363E-2</v>
      </c>
      <c r="BO1371" s="33"/>
    </row>
    <row r="1372" spans="1:67">
      <c r="A1372" s="316" t="s">
        <v>27</v>
      </c>
      <c r="B1372" t="s">
        <v>380</v>
      </c>
      <c r="C1372" t="s">
        <v>910</v>
      </c>
      <c r="D1372" t="s">
        <v>314</v>
      </c>
      <c r="E1372" s="316" t="s">
        <v>73</v>
      </c>
      <c r="F1372" s="316" t="s">
        <v>74</v>
      </c>
      <c r="G1372" s="316" t="s">
        <v>431</v>
      </c>
      <c r="H1372" s="316" t="s">
        <v>432</v>
      </c>
      <c r="I1372" s="316" t="s">
        <v>656</v>
      </c>
      <c r="J1372" s="316" t="s">
        <v>287</v>
      </c>
      <c r="K1372" s="36">
        <v>2</v>
      </c>
      <c r="L1372" s="317">
        <v>1.537999976426363E-2</v>
      </c>
      <c r="M1372" s="317">
        <v>1.6389999538660049E-2</v>
      </c>
      <c r="N1372" s="36">
        <v>28</v>
      </c>
      <c r="O1372" s="317">
        <v>2.2220000624656681E-2</v>
      </c>
      <c r="P1372" s="317">
        <v>2.285999990999699E-2</v>
      </c>
      <c r="Q1372" s="36">
        <v>403</v>
      </c>
      <c r="R1372" s="317">
        <v>4.0410000830888748E-2</v>
      </c>
      <c r="S1372" s="317">
        <v>4.2520001530647278E-2</v>
      </c>
      <c r="T1372" t="s">
        <v>380</v>
      </c>
      <c r="BA1372" s="395">
        <v>1</v>
      </c>
      <c r="BB1372" s="396" t="s">
        <v>861</v>
      </c>
      <c r="BC1372" t="str">
        <f t="shared" si="156"/>
        <v>RDE</v>
      </c>
      <c r="BD1372" t="str">
        <f t="shared" si="157"/>
        <v>NAoMe_initial_ethnicity_grp</v>
      </c>
      <c r="BE1372" s="397" t="s">
        <v>862</v>
      </c>
      <c r="BF1372" t="str">
        <f t="shared" si="158"/>
        <v>Black or Black British</v>
      </c>
      <c r="BG1372">
        <f t="shared" si="159"/>
        <v>2</v>
      </c>
      <c r="BH1372" s="398">
        <f t="shared" si="160"/>
        <v>1.537999976426363E-2</v>
      </c>
      <c r="BO1372" s="33"/>
    </row>
    <row r="1373" spans="1:67">
      <c r="A1373" s="316" t="s">
        <v>27</v>
      </c>
      <c r="B1373" t="s">
        <v>380</v>
      </c>
      <c r="C1373" t="s">
        <v>910</v>
      </c>
      <c r="D1373" t="s">
        <v>314</v>
      </c>
      <c r="E1373" s="316" t="s">
        <v>73</v>
      </c>
      <c r="F1373" s="316" t="s">
        <v>74</v>
      </c>
      <c r="G1373" s="316" t="s">
        <v>431</v>
      </c>
      <c r="H1373" s="316" t="s">
        <v>432</v>
      </c>
      <c r="I1373" s="316" t="s">
        <v>656</v>
      </c>
      <c r="J1373" s="316" t="s">
        <v>259</v>
      </c>
      <c r="K1373" s="36">
        <v>2</v>
      </c>
      <c r="L1373" s="317">
        <v>1.537999976426363E-2</v>
      </c>
      <c r="M1373" s="317">
        <v>1.6389999538660049E-2</v>
      </c>
      <c r="N1373" s="36">
        <v>12</v>
      </c>
      <c r="O1373" s="317">
        <v>9.5199998468160629E-3</v>
      </c>
      <c r="P1373" s="317">
        <v>9.8000001162290573E-3</v>
      </c>
      <c r="Q1373" s="36">
        <v>98</v>
      </c>
      <c r="R1373" s="317">
        <v>9.8299998790025711E-3</v>
      </c>
      <c r="S1373" s="317">
        <v>1.0339999571442601E-2</v>
      </c>
      <c r="T1373" t="s">
        <v>380</v>
      </c>
      <c r="BA1373" s="395">
        <v>1</v>
      </c>
      <c r="BB1373" s="396" t="s">
        <v>861</v>
      </c>
      <c r="BC1373" t="str">
        <f t="shared" si="156"/>
        <v>RDE</v>
      </c>
      <c r="BD1373" t="str">
        <f t="shared" si="157"/>
        <v>NAoMe_initial_ethnicity_grp</v>
      </c>
      <c r="BE1373" s="397" t="s">
        <v>862</v>
      </c>
      <c r="BF1373" t="str">
        <f t="shared" si="158"/>
        <v>Mixed</v>
      </c>
      <c r="BG1373">
        <f t="shared" si="159"/>
        <v>2</v>
      </c>
      <c r="BH1373" s="398">
        <f t="shared" si="160"/>
        <v>1.537999976426363E-2</v>
      </c>
      <c r="BO1373" s="33"/>
    </row>
    <row r="1374" spans="1:67">
      <c r="A1374" s="316" t="s">
        <v>27</v>
      </c>
      <c r="B1374" t="s">
        <v>380</v>
      </c>
      <c r="C1374" t="s">
        <v>910</v>
      </c>
      <c r="D1374" t="s">
        <v>314</v>
      </c>
      <c r="E1374" s="316" t="s">
        <v>73</v>
      </c>
      <c r="F1374" s="316" t="s">
        <v>74</v>
      </c>
      <c r="G1374" s="316" t="s">
        <v>431</v>
      </c>
      <c r="H1374" s="316" t="s">
        <v>432</v>
      </c>
      <c r="I1374" s="316" t="s">
        <v>656</v>
      </c>
      <c r="J1374" s="316" t="s">
        <v>288</v>
      </c>
      <c r="K1374" s="36">
        <v>2</v>
      </c>
      <c r="L1374" s="317">
        <v>1.537999976426363E-2</v>
      </c>
      <c r="M1374" s="317">
        <v>1.6389999538660049E-2</v>
      </c>
      <c r="N1374" s="36">
        <v>20</v>
      </c>
      <c r="O1374" s="317">
        <v>1.5869999304413799E-2</v>
      </c>
      <c r="P1374" s="317">
        <v>1.6330000013113018E-2</v>
      </c>
      <c r="Q1374" s="36">
        <v>246</v>
      </c>
      <c r="R1374" s="317">
        <v>2.466999925673008E-2</v>
      </c>
      <c r="S1374" s="317">
        <v>2.5960000231862072E-2</v>
      </c>
      <c r="T1374" t="s">
        <v>380</v>
      </c>
      <c r="BA1374" s="395">
        <v>1</v>
      </c>
      <c r="BB1374" s="396" t="s">
        <v>861</v>
      </c>
      <c r="BC1374" t="str">
        <f t="shared" si="156"/>
        <v>RDE</v>
      </c>
      <c r="BD1374" t="str">
        <f t="shared" si="157"/>
        <v>NAoMe_initial_ethnicity_grp</v>
      </c>
      <c r="BE1374" s="397" t="s">
        <v>862</v>
      </c>
      <c r="BF1374" t="str">
        <f t="shared" si="158"/>
        <v>Other Ethnic Group</v>
      </c>
      <c r="BG1374">
        <f t="shared" si="159"/>
        <v>2</v>
      </c>
      <c r="BH1374" s="398">
        <f t="shared" si="160"/>
        <v>1.537999976426363E-2</v>
      </c>
      <c r="BO1374" s="33"/>
    </row>
    <row r="1375" spans="1:67">
      <c r="A1375" s="316" t="s">
        <v>27</v>
      </c>
      <c r="B1375" t="s">
        <v>380</v>
      </c>
      <c r="C1375" t="s">
        <v>910</v>
      </c>
      <c r="D1375" t="s">
        <v>314</v>
      </c>
      <c r="E1375" s="316" t="s">
        <v>73</v>
      </c>
      <c r="F1375" s="316" t="s">
        <v>74</v>
      </c>
      <c r="G1375" s="316" t="s">
        <v>431</v>
      </c>
      <c r="H1375" s="316" t="s">
        <v>432</v>
      </c>
      <c r="I1375" s="316" t="s">
        <v>656</v>
      </c>
      <c r="J1375" s="316" t="s">
        <v>260</v>
      </c>
      <c r="K1375" s="36">
        <v>8</v>
      </c>
      <c r="L1375" s="317">
        <v>6.1540000140666962E-2</v>
      </c>
      <c r="M1375" s="317"/>
      <c r="N1375" s="36">
        <v>35</v>
      </c>
      <c r="O1375" s="317">
        <v>2.7780000120401379E-2</v>
      </c>
      <c r="P1375" s="317"/>
      <c r="Q1375" s="36">
        <v>495</v>
      </c>
      <c r="R1375" s="317">
        <v>4.9639999866485603E-2</v>
      </c>
      <c r="S1375" s="317"/>
      <c r="T1375" t="s">
        <v>380</v>
      </c>
      <c r="BA1375" s="395">
        <v>1</v>
      </c>
      <c r="BB1375" s="396" t="s">
        <v>861</v>
      </c>
      <c r="BC1375" t="str">
        <f t="shared" si="156"/>
        <v>RDE</v>
      </c>
      <c r="BD1375" t="str">
        <f t="shared" si="157"/>
        <v>NAoMe_initial_ethnicity_grp</v>
      </c>
      <c r="BE1375" s="397" t="s">
        <v>862</v>
      </c>
      <c r="BF1375" t="str">
        <f t="shared" si="158"/>
        <v>Unknown</v>
      </c>
      <c r="BG1375">
        <f t="shared" si="159"/>
        <v>8</v>
      </c>
      <c r="BH1375" s="398">
        <f t="shared" si="160"/>
        <v>6.1540000140666962E-2</v>
      </c>
      <c r="BO1375" s="33"/>
    </row>
    <row r="1376" spans="1:67">
      <c r="A1376" s="316" t="s">
        <v>27</v>
      </c>
      <c r="B1376" t="s">
        <v>380</v>
      </c>
      <c r="C1376" t="s">
        <v>910</v>
      </c>
      <c r="D1376" t="s">
        <v>314</v>
      </c>
      <c r="E1376" s="316" t="s">
        <v>73</v>
      </c>
      <c r="F1376" s="316" t="s">
        <v>74</v>
      </c>
      <c r="G1376" s="316" t="s">
        <v>431</v>
      </c>
      <c r="H1376" s="316" t="s">
        <v>432</v>
      </c>
      <c r="I1376" s="316" t="s">
        <v>656</v>
      </c>
      <c r="J1376" s="316" t="s">
        <v>258</v>
      </c>
      <c r="K1376" s="36">
        <v>114</v>
      </c>
      <c r="L1376" s="317">
        <v>0.87691998481750488</v>
      </c>
      <c r="M1376" s="317">
        <v>0.93443000316619873</v>
      </c>
      <c r="N1376" s="36">
        <v>1129</v>
      </c>
      <c r="O1376" s="317">
        <v>0.8960300087928772</v>
      </c>
      <c r="P1376" s="317">
        <v>0.92163002490997314</v>
      </c>
      <c r="Q1376" s="36">
        <v>8238</v>
      </c>
      <c r="R1376" s="317">
        <v>0.82611000537872314</v>
      </c>
      <c r="S1376" s="317">
        <v>0.86926001310348511</v>
      </c>
      <c r="T1376" t="s">
        <v>380</v>
      </c>
      <c r="BA1376" s="395">
        <v>1</v>
      </c>
      <c r="BB1376" s="396" t="s">
        <v>861</v>
      </c>
      <c r="BC1376" t="str">
        <f t="shared" si="156"/>
        <v>RDE</v>
      </c>
      <c r="BD1376" t="str">
        <f t="shared" si="157"/>
        <v>NAoMe_initial_ethnicity_grp</v>
      </c>
      <c r="BE1376" s="397" t="s">
        <v>862</v>
      </c>
      <c r="BF1376" t="str">
        <f t="shared" si="158"/>
        <v>White</v>
      </c>
      <c r="BG1376">
        <f t="shared" si="159"/>
        <v>114</v>
      </c>
      <c r="BH1376" s="398">
        <f t="shared" si="160"/>
        <v>0.87691998481750488</v>
      </c>
      <c r="BO1376" s="33"/>
    </row>
    <row r="1377" spans="1:67">
      <c r="A1377" s="316" t="s">
        <v>27</v>
      </c>
      <c r="B1377" t="s">
        <v>380</v>
      </c>
      <c r="C1377" t="s">
        <v>910</v>
      </c>
      <c r="D1377" t="s">
        <v>314</v>
      </c>
      <c r="E1377" s="316" t="s">
        <v>73</v>
      </c>
      <c r="F1377" s="316" t="s">
        <v>74</v>
      </c>
      <c r="G1377" s="316" t="s">
        <v>431</v>
      </c>
      <c r="H1377" s="316" t="s">
        <v>432</v>
      </c>
      <c r="I1377" s="316" t="s">
        <v>657</v>
      </c>
      <c r="J1377" s="316" t="s">
        <v>817</v>
      </c>
      <c r="K1377" s="36">
        <v>120</v>
      </c>
      <c r="L1377" s="317">
        <v>0.92308002710342407</v>
      </c>
      <c r="M1377" s="317"/>
      <c r="N1377" s="36">
        <v>1182</v>
      </c>
      <c r="O1377" s="317">
        <v>0.93809998035430908</v>
      </c>
      <c r="P1377" s="317"/>
      <c r="Q1377" s="36">
        <v>9359</v>
      </c>
      <c r="R1377" s="317">
        <v>0.93853002786636353</v>
      </c>
      <c r="S1377" s="317"/>
      <c r="T1377" t="s">
        <v>380</v>
      </c>
      <c r="BA1377" s="395">
        <v>1</v>
      </c>
      <c r="BB1377" s="396" t="s">
        <v>861</v>
      </c>
      <c r="BC1377" t="str">
        <f t="shared" si="156"/>
        <v>RDE</v>
      </c>
      <c r="BD1377" t="str">
        <f t="shared" si="157"/>
        <v>NAoMe_initial_final_route</v>
      </c>
      <c r="BE1377" s="397" t="s">
        <v>862</v>
      </c>
      <c r="BF1377" t="str">
        <f t="shared" si="158"/>
        <v>Not screened</v>
      </c>
      <c r="BG1377">
        <f t="shared" si="159"/>
        <v>120</v>
      </c>
      <c r="BH1377" s="398">
        <f t="shared" si="160"/>
        <v>0.92308002710342407</v>
      </c>
      <c r="BO1377" s="33"/>
    </row>
    <row r="1378" spans="1:67">
      <c r="A1378" s="316" t="s">
        <v>27</v>
      </c>
      <c r="B1378" t="s">
        <v>380</v>
      </c>
      <c r="C1378" t="s">
        <v>910</v>
      </c>
      <c r="D1378" t="s">
        <v>314</v>
      </c>
      <c r="E1378" s="316" t="s">
        <v>73</v>
      </c>
      <c r="F1378" s="316" t="s">
        <v>74</v>
      </c>
      <c r="G1378" s="316" t="s">
        <v>431</v>
      </c>
      <c r="H1378" s="316" t="s">
        <v>432</v>
      </c>
      <c r="I1378" s="316" t="s">
        <v>657</v>
      </c>
      <c r="J1378" s="316" t="s">
        <v>352</v>
      </c>
      <c r="K1378" s="36">
        <v>10</v>
      </c>
      <c r="L1378" s="317">
        <v>7.6920002698898315E-2</v>
      </c>
      <c r="M1378" s="317"/>
      <c r="N1378" s="36">
        <v>78</v>
      </c>
      <c r="O1378" s="317">
        <v>6.1900001019239433E-2</v>
      </c>
      <c r="P1378" s="317"/>
      <c r="Q1378" s="36">
        <v>613</v>
      </c>
      <c r="R1378" s="317">
        <v>6.1469998210668557E-2</v>
      </c>
      <c r="S1378" s="317"/>
      <c r="T1378" t="s">
        <v>380</v>
      </c>
      <c r="BA1378" s="395">
        <v>1</v>
      </c>
      <c r="BB1378" s="396" t="s">
        <v>861</v>
      </c>
      <c r="BC1378" t="str">
        <f t="shared" si="156"/>
        <v>RDE</v>
      </c>
      <c r="BD1378" t="str">
        <f t="shared" si="157"/>
        <v>NAoMe_initial_final_route</v>
      </c>
      <c r="BE1378" s="397" t="s">
        <v>862</v>
      </c>
      <c r="BF1378" t="str">
        <f t="shared" si="158"/>
        <v>Screening</v>
      </c>
      <c r="BG1378">
        <f t="shared" si="159"/>
        <v>10</v>
      </c>
      <c r="BH1378" s="398">
        <f t="shared" si="160"/>
        <v>7.6920002698898315E-2</v>
      </c>
      <c r="BO1378" s="33"/>
    </row>
    <row r="1379" spans="1:67">
      <c r="A1379" s="316" t="s">
        <v>27</v>
      </c>
      <c r="B1379" t="s">
        <v>380</v>
      </c>
      <c r="C1379" t="s">
        <v>910</v>
      </c>
      <c r="D1379" t="s">
        <v>314</v>
      </c>
      <c r="E1379" s="316" t="s">
        <v>73</v>
      </c>
      <c r="F1379" s="316" t="s">
        <v>74</v>
      </c>
      <c r="G1379" s="316" t="s">
        <v>431</v>
      </c>
      <c r="H1379" s="316" t="s">
        <v>432</v>
      </c>
      <c r="I1379" s="316" t="s">
        <v>303</v>
      </c>
      <c r="J1379" s="316" t="s">
        <v>308</v>
      </c>
      <c r="K1379" s="36">
        <v>13</v>
      </c>
      <c r="L1379" s="317">
        <v>0.10000000149011611</v>
      </c>
      <c r="M1379" s="317"/>
      <c r="N1379" s="36">
        <v>111</v>
      </c>
      <c r="O1379" s="317">
        <v>8.8100001215934753E-2</v>
      </c>
      <c r="P1379" s="317"/>
      <c r="Q1379" s="36">
        <v>1652</v>
      </c>
      <c r="R1379" s="317">
        <v>0.1656599938869476</v>
      </c>
      <c r="S1379" s="317"/>
      <c r="T1379" t="s">
        <v>380</v>
      </c>
      <c r="BA1379" s="395">
        <v>1</v>
      </c>
      <c r="BB1379" s="396" t="s">
        <v>861</v>
      </c>
      <c r="BC1379" t="str">
        <f t="shared" si="156"/>
        <v>RDE</v>
      </c>
      <c r="BD1379" t="str">
        <f t="shared" si="157"/>
        <v>NAoMe_initial_final_stage_tum</v>
      </c>
      <c r="BE1379" s="397" t="s">
        <v>862</v>
      </c>
      <c r="BF1379" t="str">
        <f t="shared" si="158"/>
        <v>Not staged/Unstated</v>
      </c>
      <c r="BG1379">
        <f t="shared" si="159"/>
        <v>13</v>
      </c>
      <c r="BH1379" s="398">
        <f t="shared" si="160"/>
        <v>0.10000000149011611</v>
      </c>
      <c r="BO1379" s="33"/>
    </row>
    <row r="1380" spans="1:67">
      <c r="A1380" s="316" t="s">
        <v>27</v>
      </c>
      <c r="B1380" t="s">
        <v>380</v>
      </c>
      <c r="C1380" t="s">
        <v>910</v>
      </c>
      <c r="D1380" t="s">
        <v>314</v>
      </c>
      <c r="E1380" s="316" t="s">
        <v>73</v>
      </c>
      <c r="F1380" s="316" t="s">
        <v>74</v>
      </c>
      <c r="G1380" s="316" t="s">
        <v>431</v>
      </c>
      <c r="H1380" s="316" t="s">
        <v>432</v>
      </c>
      <c r="I1380" s="316" t="s">
        <v>303</v>
      </c>
      <c r="J1380" s="316" t="s">
        <v>304</v>
      </c>
      <c r="K1380" s="36">
        <v>2</v>
      </c>
      <c r="L1380" s="317">
        <v>1.537999976426363E-2</v>
      </c>
      <c r="M1380" s="317">
        <v>1.7090000212192539E-2</v>
      </c>
      <c r="N1380" s="36">
        <v>6</v>
      </c>
      <c r="O1380" s="317">
        <v>4.7599999234080306E-3</v>
      </c>
      <c r="P1380" s="317">
        <v>5.2200001664459714E-3</v>
      </c>
      <c r="Q1380" s="36">
        <v>64</v>
      </c>
      <c r="R1380" s="317">
        <v>6.4199999906122676E-3</v>
      </c>
      <c r="S1380" s="317">
        <v>7.689999882131815E-3</v>
      </c>
      <c r="T1380" t="s">
        <v>380</v>
      </c>
      <c r="BA1380" s="395">
        <v>1</v>
      </c>
      <c r="BB1380" s="396" t="s">
        <v>861</v>
      </c>
      <c r="BC1380" t="str">
        <f t="shared" si="156"/>
        <v>RDE</v>
      </c>
      <c r="BD1380" t="str">
        <f t="shared" si="157"/>
        <v>NAoMe_initial_final_stage_tum</v>
      </c>
      <c r="BE1380" s="397" t="s">
        <v>862</v>
      </c>
      <c r="BF1380" t="str">
        <f t="shared" si="158"/>
        <v>Stage 0</v>
      </c>
      <c r="BG1380">
        <f t="shared" si="159"/>
        <v>2</v>
      </c>
      <c r="BH1380" s="398">
        <f t="shared" si="160"/>
        <v>1.537999976426363E-2</v>
      </c>
      <c r="BO1380" s="33"/>
    </row>
    <row r="1381" spans="1:67">
      <c r="A1381" s="316" t="s">
        <v>27</v>
      </c>
      <c r="B1381" t="s">
        <v>380</v>
      </c>
      <c r="C1381" t="s">
        <v>910</v>
      </c>
      <c r="D1381" t="s">
        <v>314</v>
      </c>
      <c r="E1381" s="316" t="s">
        <v>73</v>
      </c>
      <c r="F1381" s="316" t="s">
        <v>74</v>
      </c>
      <c r="G1381" s="316" t="s">
        <v>431</v>
      </c>
      <c r="H1381" s="316" t="s">
        <v>432</v>
      </c>
      <c r="I1381" s="316" t="s">
        <v>303</v>
      </c>
      <c r="J1381" s="316" t="s">
        <v>305</v>
      </c>
      <c r="K1381" s="36">
        <v>2</v>
      </c>
      <c r="L1381" s="317">
        <v>1.537999976426363E-2</v>
      </c>
      <c r="M1381" s="317">
        <v>1.7090000212192539E-2</v>
      </c>
      <c r="N1381" s="36">
        <v>46</v>
      </c>
      <c r="O1381" s="317">
        <v>3.6509998142719269E-2</v>
      </c>
      <c r="P1381" s="317">
        <v>4.0029998868703842E-2</v>
      </c>
      <c r="Q1381" s="36">
        <v>359</v>
      </c>
      <c r="R1381" s="317">
        <v>3.5999998450279243E-2</v>
      </c>
      <c r="S1381" s="317">
        <v>4.3150000274181373E-2</v>
      </c>
      <c r="T1381" t="s">
        <v>380</v>
      </c>
      <c r="BA1381" s="395">
        <v>1</v>
      </c>
      <c r="BB1381" s="396" t="s">
        <v>861</v>
      </c>
      <c r="BC1381" t="str">
        <f t="shared" si="156"/>
        <v>RDE</v>
      </c>
      <c r="BD1381" t="str">
        <f t="shared" si="157"/>
        <v>NAoMe_initial_final_stage_tum</v>
      </c>
      <c r="BE1381" s="397" t="s">
        <v>862</v>
      </c>
      <c r="BF1381" t="str">
        <f t="shared" si="158"/>
        <v>Stage 1</v>
      </c>
      <c r="BG1381">
        <f t="shared" si="159"/>
        <v>2</v>
      </c>
      <c r="BH1381" s="398">
        <f t="shared" si="160"/>
        <v>1.537999976426363E-2</v>
      </c>
      <c r="BO1381" s="33"/>
    </row>
    <row r="1382" spans="1:67">
      <c r="A1382" s="316" t="s">
        <v>27</v>
      </c>
      <c r="B1382" t="s">
        <v>380</v>
      </c>
      <c r="C1382" t="s">
        <v>910</v>
      </c>
      <c r="D1382" t="s">
        <v>314</v>
      </c>
      <c r="E1382" s="316" t="s">
        <v>73</v>
      </c>
      <c r="F1382" s="316" t="s">
        <v>74</v>
      </c>
      <c r="G1382" s="316" t="s">
        <v>431</v>
      </c>
      <c r="H1382" s="316" t="s">
        <v>432</v>
      </c>
      <c r="I1382" s="316" t="s">
        <v>303</v>
      </c>
      <c r="J1382" s="316" t="s">
        <v>306</v>
      </c>
      <c r="K1382" s="36">
        <v>11</v>
      </c>
      <c r="L1382" s="317">
        <v>8.4619998931884766E-2</v>
      </c>
      <c r="M1382" s="317">
        <v>9.4020001590251923E-2</v>
      </c>
      <c r="N1382" s="36">
        <v>135</v>
      </c>
      <c r="O1382" s="317">
        <v>0.10713999718427659</v>
      </c>
      <c r="P1382" s="317">
        <v>0.1174900010228157</v>
      </c>
      <c r="Q1382" s="36">
        <v>996</v>
      </c>
      <c r="R1382" s="317">
        <v>9.9880002439022064E-2</v>
      </c>
      <c r="S1382" s="317">
        <v>0.11970999836921691</v>
      </c>
      <c r="T1382" t="s">
        <v>380</v>
      </c>
      <c r="BA1382" s="395">
        <v>1</v>
      </c>
      <c r="BB1382" s="396" t="s">
        <v>861</v>
      </c>
      <c r="BC1382" t="str">
        <f t="shared" si="156"/>
        <v>RDE</v>
      </c>
      <c r="BD1382" t="str">
        <f t="shared" si="157"/>
        <v>NAoMe_initial_final_stage_tum</v>
      </c>
      <c r="BE1382" s="397" t="s">
        <v>862</v>
      </c>
      <c r="BF1382" t="str">
        <f t="shared" si="158"/>
        <v>Stage 2</v>
      </c>
      <c r="BG1382">
        <f t="shared" si="159"/>
        <v>11</v>
      </c>
      <c r="BH1382" s="398">
        <f t="shared" si="160"/>
        <v>8.4619998931884766E-2</v>
      </c>
      <c r="BO1382" s="33"/>
    </row>
    <row r="1383" spans="1:67">
      <c r="A1383" s="316" t="s">
        <v>27</v>
      </c>
      <c r="B1383" t="s">
        <v>380</v>
      </c>
      <c r="C1383" t="s">
        <v>910</v>
      </c>
      <c r="D1383" t="s">
        <v>314</v>
      </c>
      <c r="E1383" s="316" t="s">
        <v>73</v>
      </c>
      <c r="F1383" s="316" t="s">
        <v>74</v>
      </c>
      <c r="G1383" s="316" t="s">
        <v>431</v>
      </c>
      <c r="H1383" s="316" t="s">
        <v>432</v>
      </c>
      <c r="I1383" s="316" t="s">
        <v>303</v>
      </c>
      <c r="J1383" s="316" t="s">
        <v>307</v>
      </c>
      <c r="K1383" s="36">
        <v>8</v>
      </c>
      <c r="L1383" s="317">
        <v>6.1540000140666962E-2</v>
      </c>
      <c r="M1383" s="317">
        <v>6.8379998207092285E-2</v>
      </c>
      <c r="N1383" s="36">
        <v>85</v>
      </c>
      <c r="O1383" s="317">
        <v>6.7460000514984131E-2</v>
      </c>
      <c r="P1383" s="317">
        <v>7.3980003595352173E-2</v>
      </c>
      <c r="Q1383" s="36">
        <v>742</v>
      </c>
      <c r="R1383" s="317">
        <v>7.4409998953342438E-2</v>
      </c>
      <c r="S1383" s="317">
        <v>8.9180000126361847E-2</v>
      </c>
      <c r="T1383" t="s">
        <v>380</v>
      </c>
      <c r="BA1383" s="395">
        <v>1</v>
      </c>
      <c r="BB1383" s="396" t="s">
        <v>861</v>
      </c>
      <c r="BC1383" t="str">
        <f t="shared" si="156"/>
        <v>RDE</v>
      </c>
      <c r="BD1383" t="str">
        <f t="shared" si="157"/>
        <v>NAoMe_initial_final_stage_tum</v>
      </c>
      <c r="BE1383" s="397" t="s">
        <v>862</v>
      </c>
      <c r="BF1383" t="str">
        <f t="shared" si="158"/>
        <v>Stage 3</v>
      </c>
      <c r="BG1383">
        <f t="shared" si="159"/>
        <v>8</v>
      </c>
      <c r="BH1383" s="398">
        <f t="shared" si="160"/>
        <v>6.1540000140666962E-2</v>
      </c>
      <c r="BO1383" s="33"/>
    </row>
    <row r="1384" spans="1:67">
      <c r="A1384" s="316" t="s">
        <v>27</v>
      </c>
      <c r="B1384" t="s">
        <v>380</v>
      </c>
      <c r="C1384" t="s">
        <v>910</v>
      </c>
      <c r="D1384" t="s">
        <v>314</v>
      </c>
      <c r="E1384" s="316" t="s">
        <v>73</v>
      </c>
      <c r="F1384" s="316" t="s">
        <v>74</v>
      </c>
      <c r="G1384" s="316" t="s">
        <v>431</v>
      </c>
      <c r="H1384" s="316" t="s">
        <v>432</v>
      </c>
      <c r="I1384" s="316" t="s">
        <v>303</v>
      </c>
      <c r="J1384" s="316" t="s">
        <v>336</v>
      </c>
      <c r="K1384" s="36">
        <v>94</v>
      </c>
      <c r="L1384" s="317">
        <v>0.72307997941970825</v>
      </c>
      <c r="M1384" s="317">
        <v>0.80342000722885132</v>
      </c>
      <c r="N1384" s="36">
        <v>877</v>
      </c>
      <c r="O1384" s="317">
        <v>0.69603002071380615</v>
      </c>
      <c r="P1384" s="317">
        <v>0.76327002048492432</v>
      </c>
      <c r="Q1384" s="36">
        <v>6159</v>
      </c>
      <c r="R1384" s="317">
        <v>0.6176300048828125</v>
      </c>
      <c r="S1384" s="317">
        <v>0.74026000499725342</v>
      </c>
      <c r="T1384" t="s">
        <v>380</v>
      </c>
      <c r="BA1384" s="395">
        <v>1</v>
      </c>
      <c r="BB1384" s="396" t="s">
        <v>861</v>
      </c>
      <c r="BC1384" t="str">
        <f t="shared" si="156"/>
        <v>RDE</v>
      </c>
      <c r="BD1384" t="str">
        <f t="shared" si="157"/>
        <v>NAoMe_initial_final_stage_tum</v>
      </c>
      <c r="BE1384" s="397" t="s">
        <v>862</v>
      </c>
      <c r="BF1384" t="str">
        <f t="shared" si="158"/>
        <v>Stage 4</v>
      </c>
      <c r="BG1384">
        <f t="shared" si="159"/>
        <v>94</v>
      </c>
      <c r="BH1384" s="398">
        <f t="shared" si="160"/>
        <v>0.72307997941970825</v>
      </c>
      <c r="BO1384" s="33"/>
    </row>
    <row r="1385" spans="1:67">
      <c r="A1385" s="316" t="s">
        <v>27</v>
      </c>
      <c r="B1385" t="s">
        <v>380</v>
      </c>
      <c r="C1385" t="s">
        <v>910</v>
      </c>
      <c r="D1385" t="s">
        <v>314</v>
      </c>
      <c r="E1385" s="316" t="s">
        <v>73</v>
      </c>
      <c r="F1385" s="316" t="s">
        <v>74</v>
      </c>
      <c r="G1385" s="316" t="s">
        <v>431</v>
      </c>
      <c r="H1385" s="316" t="s">
        <v>432</v>
      </c>
      <c r="I1385" s="316" t="s">
        <v>342</v>
      </c>
      <c r="J1385" s="316" t="s">
        <v>343</v>
      </c>
      <c r="K1385" s="36">
        <v>13</v>
      </c>
      <c r="L1385" s="317">
        <v>0.10000000149011611</v>
      </c>
      <c r="M1385" s="317"/>
      <c r="N1385" s="36">
        <v>111</v>
      </c>
      <c r="O1385" s="317">
        <v>8.8100001215934753E-2</v>
      </c>
      <c r="P1385" s="317"/>
      <c r="Q1385" s="36">
        <v>1652</v>
      </c>
      <c r="R1385" s="317">
        <v>0.1656599938869476</v>
      </c>
      <c r="S1385" s="317"/>
      <c r="T1385" t="s">
        <v>380</v>
      </c>
      <c r="BA1385" s="395">
        <v>1</v>
      </c>
      <c r="BB1385" s="396" t="s">
        <v>861</v>
      </c>
      <c r="BC1385" t="str">
        <f t="shared" si="156"/>
        <v>RDE</v>
      </c>
      <c r="BD1385" t="str">
        <f t="shared" si="157"/>
        <v>NAoMe_initial_final_stage_tum_grp</v>
      </c>
      <c r="BE1385" s="397" t="s">
        <v>862</v>
      </c>
      <c r="BF1385" t="str">
        <f t="shared" si="158"/>
        <v>MBC in HESAPC</v>
      </c>
      <c r="BG1385">
        <f t="shared" si="159"/>
        <v>13</v>
      </c>
      <c r="BH1385" s="398">
        <f t="shared" si="160"/>
        <v>0.10000000149011611</v>
      </c>
      <c r="BO1385" s="33"/>
    </row>
    <row r="1386" spans="1:67">
      <c r="A1386" s="316" t="s">
        <v>27</v>
      </c>
      <c r="B1386" t="s">
        <v>380</v>
      </c>
      <c r="C1386" t="s">
        <v>910</v>
      </c>
      <c r="D1386" t="s">
        <v>314</v>
      </c>
      <c r="E1386" s="316" t="s">
        <v>73</v>
      </c>
      <c r="F1386" s="316" t="s">
        <v>74</v>
      </c>
      <c r="G1386" s="316" t="s">
        <v>431</v>
      </c>
      <c r="H1386" s="316" t="s">
        <v>432</v>
      </c>
      <c r="I1386" s="316" t="s">
        <v>342</v>
      </c>
      <c r="J1386" s="316" t="s">
        <v>344</v>
      </c>
      <c r="K1386" s="36">
        <v>24</v>
      </c>
      <c r="L1386" s="317">
        <v>0.18461999297142029</v>
      </c>
      <c r="M1386" s="317">
        <v>0.20512999594211581</v>
      </c>
      <c r="N1386" s="36">
        <v>272</v>
      </c>
      <c r="O1386" s="317">
        <v>0.21586999297142029</v>
      </c>
      <c r="P1386" s="317">
        <v>0.23672999441623691</v>
      </c>
      <c r="Q1386" s="36">
        <v>2161</v>
      </c>
      <c r="R1386" s="317">
        <v>0.2167100012302399</v>
      </c>
      <c r="S1386" s="317">
        <v>0.25973999500274658</v>
      </c>
      <c r="T1386" t="s">
        <v>380</v>
      </c>
      <c r="BA1386" s="395">
        <v>1</v>
      </c>
      <c r="BB1386" s="396" t="s">
        <v>861</v>
      </c>
      <c r="BC1386" t="str">
        <f t="shared" si="156"/>
        <v>RDE</v>
      </c>
      <c r="BD1386" t="str">
        <f t="shared" si="157"/>
        <v>NAoMe_initial_final_stage_tum_grp</v>
      </c>
      <c r="BE1386" s="397" t="s">
        <v>862</v>
      </c>
      <c r="BF1386" t="str">
        <f t="shared" si="158"/>
        <v>Stage 0-3</v>
      </c>
      <c r="BG1386">
        <f t="shared" si="159"/>
        <v>24</v>
      </c>
      <c r="BH1386" s="398">
        <f t="shared" si="160"/>
        <v>0.18461999297142029</v>
      </c>
      <c r="BO1386" s="33"/>
    </row>
    <row r="1387" spans="1:67">
      <c r="A1387" s="316" t="s">
        <v>27</v>
      </c>
      <c r="B1387" t="s">
        <v>380</v>
      </c>
      <c r="C1387" t="s">
        <v>910</v>
      </c>
      <c r="D1387" t="s">
        <v>314</v>
      </c>
      <c r="E1387" s="316" t="s">
        <v>73</v>
      </c>
      <c r="F1387" s="316" t="s">
        <v>74</v>
      </c>
      <c r="G1387" s="316" t="s">
        <v>431</v>
      </c>
      <c r="H1387" s="316" t="s">
        <v>432</v>
      </c>
      <c r="I1387" s="316" t="s">
        <v>342</v>
      </c>
      <c r="J1387" s="316" t="s">
        <v>336</v>
      </c>
      <c r="K1387" s="36">
        <v>93</v>
      </c>
      <c r="L1387" s="317">
        <v>0.71538001298904419</v>
      </c>
      <c r="M1387" s="317">
        <v>0.79487001895904541</v>
      </c>
      <c r="N1387" s="36">
        <v>877</v>
      </c>
      <c r="O1387" s="317">
        <v>0.69603002071380615</v>
      </c>
      <c r="P1387" s="317">
        <v>0.76327002048492432</v>
      </c>
      <c r="Q1387" s="36">
        <v>6159</v>
      </c>
      <c r="R1387" s="317">
        <v>0.6176300048828125</v>
      </c>
      <c r="S1387" s="317">
        <v>0.74026000499725342</v>
      </c>
      <c r="T1387" t="s">
        <v>380</v>
      </c>
      <c r="BA1387" s="395">
        <v>1</v>
      </c>
      <c r="BB1387" s="396" t="s">
        <v>861</v>
      </c>
      <c r="BC1387" t="str">
        <f t="shared" si="156"/>
        <v>RDE</v>
      </c>
      <c r="BD1387" t="str">
        <f t="shared" si="157"/>
        <v>NAoMe_initial_final_stage_tum_grp</v>
      </c>
      <c r="BE1387" s="397" t="s">
        <v>862</v>
      </c>
      <c r="BF1387" t="str">
        <f t="shared" si="158"/>
        <v>Stage 4</v>
      </c>
      <c r="BG1387">
        <f t="shared" si="159"/>
        <v>93</v>
      </c>
      <c r="BH1387" s="398">
        <f t="shared" si="160"/>
        <v>0.71538001298904419</v>
      </c>
      <c r="BO1387" s="33"/>
    </row>
    <row r="1388" spans="1:67">
      <c r="A1388" s="316" t="s">
        <v>27</v>
      </c>
      <c r="B1388" t="s">
        <v>380</v>
      </c>
      <c r="C1388" t="s">
        <v>910</v>
      </c>
      <c r="D1388" t="s">
        <v>314</v>
      </c>
      <c r="E1388" s="316" t="s">
        <v>73</v>
      </c>
      <c r="F1388" s="316" t="s">
        <v>74</v>
      </c>
      <c r="G1388" s="316" t="s">
        <v>431</v>
      </c>
      <c r="H1388" s="316" t="s">
        <v>432</v>
      </c>
      <c r="I1388" s="316" t="s">
        <v>658</v>
      </c>
      <c r="J1388" s="316" t="s">
        <v>345</v>
      </c>
      <c r="K1388" s="36">
        <v>130</v>
      </c>
      <c r="L1388" s="317">
        <v>1</v>
      </c>
      <c r="M1388" s="317"/>
      <c r="N1388" s="36">
        <v>1260</v>
      </c>
      <c r="O1388" s="317">
        <v>1</v>
      </c>
      <c r="P1388" s="317"/>
      <c r="Q1388" s="36">
        <v>9972</v>
      </c>
      <c r="R1388" s="317">
        <v>1</v>
      </c>
      <c r="S1388" s="317"/>
      <c r="T1388" t="s">
        <v>380</v>
      </c>
      <c r="BA1388" s="395">
        <v>1</v>
      </c>
      <c r="BB1388" s="396" t="s">
        <v>861</v>
      </c>
      <c r="BC1388" t="str">
        <f t="shared" si="156"/>
        <v>RDE</v>
      </c>
      <c r="BD1388" t="str">
        <f t="shared" si="157"/>
        <v>NAoMe_initial_final_who_ps</v>
      </c>
      <c r="BE1388" s="397" t="s">
        <v>862</v>
      </c>
      <c r="BF1388" t="str">
        <f t="shared" si="158"/>
        <v>Not recorded</v>
      </c>
      <c r="BG1388">
        <f t="shared" si="159"/>
        <v>130</v>
      </c>
      <c r="BH1388" s="398">
        <f t="shared" si="160"/>
        <v>1</v>
      </c>
      <c r="BO1388" s="33"/>
    </row>
    <row r="1389" spans="1:67">
      <c r="A1389" s="316" t="s">
        <v>27</v>
      </c>
      <c r="B1389" t="s">
        <v>380</v>
      </c>
      <c r="C1389" t="s">
        <v>910</v>
      </c>
      <c r="D1389" t="s">
        <v>314</v>
      </c>
      <c r="E1389" s="316" t="s">
        <v>73</v>
      </c>
      <c r="F1389" s="316" t="s">
        <v>74</v>
      </c>
      <c r="G1389" s="316" t="s">
        <v>431</v>
      </c>
      <c r="H1389" s="316" t="s">
        <v>432</v>
      </c>
      <c r="I1389" s="316" t="s">
        <v>291</v>
      </c>
      <c r="J1389" s="316" t="s">
        <v>313</v>
      </c>
      <c r="K1389" s="36">
        <v>128</v>
      </c>
      <c r="L1389" s="317">
        <v>0.98461997509002686</v>
      </c>
      <c r="M1389" s="317"/>
      <c r="N1389" s="36">
        <v>1238</v>
      </c>
      <c r="O1389" s="317">
        <v>0.98254001140594482</v>
      </c>
      <c r="P1389" s="317"/>
      <c r="Q1389" s="36">
        <v>9846</v>
      </c>
      <c r="R1389" s="317">
        <v>0.98736000061035156</v>
      </c>
      <c r="S1389" s="317"/>
      <c r="T1389" t="s">
        <v>380</v>
      </c>
      <c r="BA1389" s="395">
        <v>1</v>
      </c>
      <c r="BB1389" s="396" t="s">
        <v>861</v>
      </c>
      <c r="BC1389" t="str">
        <f t="shared" si="156"/>
        <v>RDE</v>
      </c>
      <c r="BD1389" t="str">
        <f t="shared" si="157"/>
        <v>NAoMe_initial_gender</v>
      </c>
      <c r="BE1389" s="397" t="s">
        <v>862</v>
      </c>
      <c r="BF1389" t="str">
        <f t="shared" si="158"/>
        <v>Female</v>
      </c>
      <c r="BG1389">
        <f t="shared" si="159"/>
        <v>128</v>
      </c>
      <c r="BH1389" s="398">
        <f t="shared" si="160"/>
        <v>0.98461997509002686</v>
      </c>
      <c r="BO1389" s="33"/>
    </row>
    <row r="1390" spans="1:67">
      <c r="A1390" s="316" t="s">
        <v>27</v>
      </c>
      <c r="B1390" t="s">
        <v>380</v>
      </c>
      <c r="C1390" t="s">
        <v>910</v>
      </c>
      <c r="D1390" t="s">
        <v>314</v>
      </c>
      <c r="E1390" s="316" t="s">
        <v>73</v>
      </c>
      <c r="F1390" s="316" t="s">
        <v>74</v>
      </c>
      <c r="G1390" s="316" t="s">
        <v>431</v>
      </c>
      <c r="H1390" s="316" t="s">
        <v>432</v>
      </c>
      <c r="I1390" s="316" t="s">
        <v>291</v>
      </c>
      <c r="J1390" s="316" t="s">
        <v>293</v>
      </c>
      <c r="K1390" s="36">
        <v>2</v>
      </c>
      <c r="L1390" s="317">
        <v>1.537999976426363E-2</v>
      </c>
      <c r="M1390" s="317"/>
      <c r="N1390" s="36">
        <v>22</v>
      </c>
      <c r="O1390" s="317">
        <v>1.7459999769926071E-2</v>
      </c>
      <c r="P1390" s="317"/>
      <c r="Q1390" s="36">
        <v>126</v>
      </c>
      <c r="R1390" s="317">
        <v>1.264000032097101E-2</v>
      </c>
      <c r="S1390" s="317"/>
      <c r="T1390" t="s">
        <v>380</v>
      </c>
      <c r="BA1390" s="395">
        <v>1</v>
      </c>
      <c r="BB1390" s="396" t="s">
        <v>861</v>
      </c>
      <c r="BC1390" t="str">
        <f t="shared" si="156"/>
        <v>RDE</v>
      </c>
      <c r="BD1390" t="str">
        <f t="shared" si="157"/>
        <v>NAoMe_initial_gender</v>
      </c>
      <c r="BE1390" s="397" t="s">
        <v>862</v>
      </c>
      <c r="BF1390" t="str">
        <f t="shared" si="158"/>
        <v>Male</v>
      </c>
      <c r="BG1390">
        <f t="shared" si="159"/>
        <v>2</v>
      </c>
      <c r="BH1390" s="398">
        <f t="shared" si="160"/>
        <v>1.537999976426363E-2</v>
      </c>
      <c r="BO1390" s="33"/>
    </row>
    <row r="1391" spans="1:67">
      <c r="A1391" s="316" t="s">
        <v>27</v>
      </c>
      <c r="B1391" t="s">
        <v>380</v>
      </c>
      <c r="C1391" t="s">
        <v>910</v>
      </c>
      <c r="D1391" t="s">
        <v>314</v>
      </c>
      <c r="E1391" s="316" t="s">
        <v>73</v>
      </c>
      <c r="F1391" s="316" t="s">
        <v>74</v>
      </c>
      <c r="G1391" s="316" t="s">
        <v>431</v>
      </c>
      <c r="H1391" s="316" t="s">
        <v>432</v>
      </c>
      <c r="I1391" s="316" t="s">
        <v>659</v>
      </c>
      <c r="J1391" s="316" t="s">
        <v>294</v>
      </c>
      <c r="K1391" s="36">
        <v>23</v>
      </c>
      <c r="L1391" s="317">
        <v>0.17691999673843381</v>
      </c>
      <c r="M1391" s="317">
        <v>0.17691999673843381</v>
      </c>
      <c r="N1391" s="36">
        <v>121</v>
      </c>
      <c r="O1391" s="317">
        <v>9.6029996871948242E-2</v>
      </c>
      <c r="P1391" s="317">
        <v>9.6029996871948242E-2</v>
      </c>
      <c r="Q1391" s="36">
        <v>1800</v>
      </c>
      <c r="R1391" s="317">
        <v>0.18050999939441681</v>
      </c>
      <c r="S1391" s="317">
        <v>0.18050999939441681</v>
      </c>
      <c r="T1391" t="s">
        <v>380</v>
      </c>
      <c r="BA1391" s="395">
        <v>1</v>
      </c>
      <c r="BB1391" s="396" t="s">
        <v>861</v>
      </c>
      <c r="BC1391" t="str">
        <f t="shared" si="156"/>
        <v>RDE</v>
      </c>
      <c r="BD1391" t="str">
        <f t="shared" si="157"/>
        <v>NAoMe_initial_imd_2019</v>
      </c>
      <c r="BE1391" s="397" t="s">
        <v>862</v>
      </c>
      <c r="BF1391" t="str">
        <f t="shared" si="158"/>
        <v>1 - most deprived</v>
      </c>
      <c r="BG1391">
        <f t="shared" si="159"/>
        <v>23</v>
      </c>
      <c r="BH1391" s="398">
        <f t="shared" si="160"/>
        <v>0.17691999673843381</v>
      </c>
      <c r="BO1391" s="33"/>
    </row>
    <row r="1392" spans="1:67">
      <c r="A1392" s="316" t="s">
        <v>27</v>
      </c>
      <c r="B1392" t="s">
        <v>380</v>
      </c>
      <c r="C1392" t="s">
        <v>910</v>
      </c>
      <c r="D1392" t="s">
        <v>314</v>
      </c>
      <c r="E1392" s="316" t="s">
        <v>73</v>
      </c>
      <c r="F1392" s="316" t="s">
        <v>74</v>
      </c>
      <c r="G1392" s="316" t="s">
        <v>431</v>
      </c>
      <c r="H1392" s="316" t="s">
        <v>432</v>
      </c>
      <c r="I1392" s="316" t="s">
        <v>659</v>
      </c>
      <c r="J1392" s="316" t="s">
        <v>15</v>
      </c>
      <c r="K1392" s="36">
        <v>19</v>
      </c>
      <c r="L1392" s="317">
        <v>0.14614999294281009</v>
      </c>
      <c r="M1392" s="317">
        <v>0.14614999294281009</v>
      </c>
      <c r="N1392" s="36">
        <v>249</v>
      </c>
      <c r="O1392" s="317">
        <v>0.19762000441551211</v>
      </c>
      <c r="P1392" s="317">
        <v>0.19762000441551211</v>
      </c>
      <c r="Q1392" s="36">
        <v>2036</v>
      </c>
      <c r="R1392" s="317">
        <v>0.20417000353336329</v>
      </c>
      <c r="S1392" s="317">
        <v>0.20417000353336329</v>
      </c>
      <c r="T1392" t="s">
        <v>380</v>
      </c>
      <c r="BA1392" s="395">
        <v>1</v>
      </c>
      <c r="BB1392" s="396" t="s">
        <v>861</v>
      </c>
      <c r="BC1392" t="str">
        <f t="shared" si="156"/>
        <v>RDE</v>
      </c>
      <c r="BD1392" t="str">
        <f t="shared" si="157"/>
        <v>NAoMe_initial_imd_2019</v>
      </c>
      <c r="BE1392" s="397" t="s">
        <v>862</v>
      </c>
      <c r="BF1392" t="str">
        <f t="shared" si="158"/>
        <v>2</v>
      </c>
      <c r="BG1392">
        <f t="shared" si="159"/>
        <v>19</v>
      </c>
      <c r="BH1392" s="398">
        <f t="shared" si="160"/>
        <v>0.14614999294281009</v>
      </c>
      <c r="BO1392" s="33"/>
    </row>
    <row r="1393" spans="1:67">
      <c r="A1393" s="316" t="s">
        <v>27</v>
      </c>
      <c r="B1393" t="s">
        <v>380</v>
      </c>
      <c r="C1393" t="s">
        <v>910</v>
      </c>
      <c r="D1393" t="s">
        <v>314</v>
      </c>
      <c r="E1393" s="316" t="s">
        <v>73</v>
      </c>
      <c r="F1393" s="316" t="s">
        <v>74</v>
      </c>
      <c r="G1393" s="316" t="s">
        <v>431</v>
      </c>
      <c r="H1393" s="316" t="s">
        <v>432</v>
      </c>
      <c r="I1393" s="316" t="s">
        <v>659</v>
      </c>
      <c r="J1393" s="316" t="s">
        <v>16</v>
      </c>
      <c r="K1393" s="36">
        <v>43</v>
      </c>
      <c r="L1393" s="317">
        <v>0.33076998591423029</v>
      </c>
      <c r="M1393" s="317">
        <v>0.33076998591423029</v>
      </c>
      <c r="N1393" s="36">
        <v>347</v>
      </c>
      <c r="O1393" s="317">
        <v>0.27540001273155212</v>
      </c>
      <c r="P1393" s="317">
        <v>0.27540001273155212</v>
      </c>
      <c r="Q1393" s="36">
        <v>2085</v>
      </c>
      <c r="R1393" s="317">
        <v>0.20908999443054199</v>
      </c>
      <c r="S1393" s="317">
        <v>0.20908999443054199</v>
      </c>
      <c r="T1393" t="s">
        <v>380</v>
      </c>
      <c r="BA1393" s="395">
        <v>1</v>
      </c>
      <c r="BB1393" s="396" t="s">
        <v>861</v>
      </c>
      <c r="BC1393" t="str">
        <f t="shared" si="156"/>
        <v>RDE</v>
      </c>
      <c r="BD1393" t="str">
        <f t="shared" si="157"/>
        <v>NAoMe_initial_imd_2019</v>
      </c>
      <c r="BE1393" s="397" t="s">
        <v>862</v>
      </c>
      <c r="BF1393" t="str">
        <f t="shared" si="158"/>
        <v>3</v>
      </c>
      <c r="BG1393">
        <f t="shared" si="159"/>
        <v>43</v>
      </c>
      <c r="BH1393" s="398">
        <f t="shared" si="160"/>
        <v>0.33076998591423029</v>
      </c>
      <c r="BO1393" s="33"/>
    </row>
    <row r="1394" spans="1:67">
      <c r="A1394" s="316" t="s">
        <v>27</v>
      </c>
      <c r="B1394" t="s">
        <v>380</v>
      </c>
      <c r="C1394" t="s">
        <v>910</v>
      </c>
      <c r="D1394" t="s">
        <v>314</v>
      </c>
      <c r="E1394" s="316" t="s">
        <v>73</v>
      </c>
      <c r="F1394" s="316" t="s">
        <v>74</v>
      </c>
      <c r="G1394" s="316" t="s">
        <v>431</v>
      </c>
      <c r="H1394" s="316" t="s">
        <v>432</v>
      </c>
      <c r="I1394" s="316" t="s">
        <v>659</v>
      </c>
      <c r="J1394" s="316" t="s">
        <v>17</v>
      </c>
      <c r="K1394" s="36">
        <v>20</v>
      </c>
      <c r="L1394" s="317">
        <v>0.1538500040769577</v>
      </c>
      <c r="M1394" s="317">
        <v>0.1538500040769577</v>
      </c>
      <c r="N1394" s="36">
        <v>246</v>
      </c>
      <c r="O1394" s="317">
        <v>0.1952400058507919</v>
      </c>
      <c r="P1394" s="317">
        <v>0.1952400058507919</v>
      </c>
      <c r="Q1394" s="36">
        <v>2024</v>
      </c>
      <c r="R1394" s="317">
        <v>0.2029699981212616</v>
      </c>
      <c r="S1394" s="317">
        <v>0.2029699981212616</v>
      </c>
      <c r="T1394" t="s">
        <v>380</v>
      </c>
      <c r="BA1394" s="395">
        <v>1</v>
      </c>
      <c r="BB1394" s="396" t="s">
        <v>861</v>
      </c>
      <c r="BC1394" t="str">
        <f t="shared" si="156"/>
        <v>RDE</v>
      </c>
      <c r="BD1394" t="str">
        <f t="shared" si="157"/>
        <v>NAoMe_initial_imd_2019</v>
      </c>
      <c r="BE1394" s="397" t="s">
        <v>862</v>
      </c>
      <c r="BF1394" t="str">
        <f t="shared" si="158"/>
        <v>4</v>
      </c>
      <c r="BG1394">
        <f t="shared" si="159"/>
        <v>20</v>
      </c>
      <c r="BH1394" s="398">
        <f t="shared" si="160"/>
        <v>0.1538500040769577</v>
      </c>
      <c r="BO1394" s="33"/>
    </row>
    <row r="1395" spans="1:67">
      <c r="A1395" s="316" t="s">
        <v>27</v>
      </c>
      <c r="B1395" t="s">
        <v>380</v>
      </c>
      <c r="C1395" t="s">
        <v>910</v>
      </c>
      <c r="D1395" t="s">
        <v>314</v>
      </c>
      <c r="E1395" s="316" t="s">
        <v>73</v>
      </c>
      <c r="F1395" s="316" t="s">
        <v>74</v>
      </c>
      <c r="G1395" s="316" t="s">
        <v>431</v>
      </c>
      <c r="H1395" s="316" t="s">
        <v>432</v>
      </c>
      <c r="I1395" s="316" t="s">
        <v>659</v>
      </c>
      <c r="J1395" s="316" t="s">
        <v>295</v>
      </c>
      <c r="K1395" s="36">
        <v>25</v>
      </c>
      <c r="L1395" s="317">
        <v>0.19231000542640689</v>
      </c>
      <c r="M1395" s="317">
        <v>0.19231000542640689</v>
      </c>
      <c r="N1395" s="36">
        <v>297</v>
      </c>
      <c r="O1395" s="317">
        <v>0.23570999503135681</v>
      </c>
      <c r="P1395" s="317">
        <v>0.23570999503135681</v>
      </c>
      <c r="Q1395" s="36">
        <v>2027</v>
      </c>
      <c r="R1395" s="317">
        <v>0.2032700031995773</v>
      </c>
      <c r="S1395" s="317">
        <v>0.2032700031995773</v>
      </c>
      <c r="T1395" t="s">
        <v>380</v>
      </c>
      <c r="BA1395" s="395">
        <v>1</v>
      </c>
      <c r="BB1395" s="396" t="s">
        <v>861</v>
      </c>
      <c r="BC1395" t="str">
        <f t="shared" si="156"/>
        <v>RDE</v>
      </c>
      <c r="BD1395" t="str">
        <f t="shared" si="157"/>
        <v>NAoMe_initial_imd_2019</v>
      </c>
      <c r="BE1395" s="397" t="s">
        <v>862</v>
      </c>
      <c r="BF1395" t="str">
        <f t="shared" si="158"/>
        <v>5 - least deprived</v>
      </c>
      <c r="BG1395">
        <f t="shared" si="159"/>
        <v>25</v>
      </c>
      <c r="BH1395" s="398">
        <f t="shared" si="160"/>
        <v>0.19231000542640689</v>
      </c>
      <c r="BO1395" s="33"/>
    </row>
    <row r="1396" spans="1:67">
      <c r="A1396" s="316" t="s">
        <v>27</v>
      </c>
      <c r="B1396" t="s">
        <v>380</v>
      </c>
      <c r="C1396" t="s">
        <v>910</v>
      </c>
      <c r="D1396" t="s">
        <v>314</v>
      </c>
      <c r="E1396" s="316" t="s">
        <v>73</v>
      </c>
      <c r="F1396" s="316" t="s">
        <v>74</v>
      </c>
      <c r="G1396" s="316" t="s">
        <v>431</v>
      </c>
      <c r="H1396" s="316" t="s">
        <v>432</v>
      </c>
      <c r="I1396" s="316" t="s">
        <v>659</v>
      </c>
      <c r="J1396" s="316" t="s">
        <v>260</v>
      </c>
      <c r="K1396" s="36">
        <v>0</v>
      </c>
      <c r="L1396" s="317">
        <v>0</v>
      </c>
      <c r="M1396" s="317"/>
      <c r="N1396" s="36">
        <v>0</v>
      </c>
      <c r="O1396" s="317">
        <v>0</v>
      </c>
      <c r="P1396" s="317"/>
      <c r="Q1396" s="36">
        <v>0</v>
      </c>
      <c r="R1396" s="317">
        <v>0</v>
      </c>
      <c r="S1396" s="317"/>
      <c r="T1396" t="s">
        <v>380</v>
      </c>
      <c r="BA1396" s="395">
        <v>1</v>
      </c>
      <c r="BB1396" s="396" t="s">
        <v>861</v>
      </c>
      <c r="BC1396" t="str">
        <f t="shared" si="156"/>
        <v>RDE</v>
      </c>
      <c r="BD1396" t="str">
        <f t="shared" si="157"/>
        <v>NAoMe_initial_imd_2019</v>
      </c>
      <c r="BE1396" s="397" t="s">
        <v>862</v>
      </c>
      <c r="BF1396" t="str">
        <f t="shared" si="158"/>
        <v>Unknown</v>
      </c>
      <c r="BG1396">
        <f t="shared" si="159"/>
        <v>0</v>
      </c>
      <c r="BH1396" s="398">
        <f t="shared" si="160"/>
        <v>0</v>
      </c>
      <c r="BO1396" s="33"/>
    </row>
    <row r="1397" spans="1:67">
      <c r="A1397" s="316" t="s">
        <v>27</v>
      </c>
      <c r="B1397" t="s">
        <v>380</v>
      </c>
      <c r="C1397" t="s">
        <v>910</v>
      </c>
      <c r="D1397" t="s">
        <v>314</v>
      </c>
      <c r="E1397" s="316" t="s">
        <v>73</v>
      </c>
      <c r="F1397" s="316" t="s">
        <v>74</v>
      </c>
      <c r="G1397" s="316" t="s">
        <v>431</v>
      </c>
      <c r="H1397" s="316" t="s">
        <v>432</v>
      </c>
      <c r="I1397" s="316" t="s">
        <v>296</v>
      </c>
      <c r="J1397" s="316" t="s">
        <v>297</v>
      </c>
      <c r="K1397" s="36">
        <v>73</v>
      </c>
      <c r="L1397" s="317">
        <v>0.56154000759124756</v>
      </c>
      <c r="M1397" s="317">
        <v>0.59350001811981201</v>
      </c>
      <c r="N1397" s="36">
        <v>712</v>
      </c>
      <c r="O1397" s="317">
        <v>0.56507998704910278</v>
      </c>
      <c r="P1397" s="317">
        <v>0.5807499885559082</v>
      </c>
      <c r="Q1397" s="36">
        <v>5528</v>
      </c>
      <c r="R1397" s="317">
        <v>0.55435001850128174</v>
      </c>
      <c r="S1397" s="317">
        <v>0.56936997175216675</v>
      </c>
      <c r="T1397" t="s">
        <v>380</v>
      </c>
      <c r="BA1397" s="395">
        <v>1</v>
      </c>
      <c r="BB1397" s="396" t="s">
        <v>861</v>
      </c>
      <c r="BC1397" t="str">
        <f t="shared" si="156"/>
        <v>RDE</v>
      </c>
      <c r="BD1397" t="str">
        <f t="shared" si="157"/>
        <v>NAoMe_initial_scarf_731_grp</v>
      </c>
      <c r="BE1397" s="397" t="s">
        <v>862</v>
      </c>
      <c r="BF1397" t="str">
        <f t="shared" si="158"/>
        <v>Fit</v>
      </c>
      <c r="BG1397">
        <f t="shared" si="159"/>
        <v>73</v>
      </c>
      <c r="BH1397" s="398">
        <f t="shared" si="160"/>
        <v>0.56154000759124756</v>
      </c>
      <c r="BO1397" s="33"/>
    </row>
    <row r="1398" spans="1:67">
      <c r="A1398" s="316" t="s">
        <v>27</v>
      </c>
      <c r="B1398" t="s">
        <v>380</v>
      </c>
      <c r="C1398" t="s">
        <v>910</v>
      </c>
      <c r="D1398" t="s">
        <v>314</v>
      </c>
      <c r="E1398" s="316" t="s">
        <v>73</v>
      </c>
      <c r="F1398" s="316" t="s">
        <v>74</v>
      </c>
      <c r="G1398" s="316" t="s">
        <v>431</v>
      </c>
      <c r="H1398" s="316" t="s">
        <v>432</v>
      </c>
      <c r="I1398" s="316" t="s">
        <v>296</v>
      </c>
      <c r="J1398" s="316" t="s">
        <v>298</v>
      </c>
      <c r="K1398" s="36">
        <v>20</v>
      </c>
      <c r="L1398" s="317">
        <v>0.1538500040769577</v>
      </c>
      <c r="M1398" s="317">
        <v>0.16259999573230741</v>
      </c>
      <c r="N1398" s="36">
        <v>189</v>
      </c>
      <c r="O1398" s="317">
        <v>0.15000000596046451</v>
      </c>
      <c r="P1398" s="317">
        <v>0.15415999293327329</v>
      </c>
      <c r="Q1398" s="36">
        <v>1492</v>
      </c>
      <c r="R1398" s="317">
        <v>0.149619996547699</v>
      </c>
      <c r="S1398" s="317">
        <v>0.153669998049736</v>
      </c>
      <c r="T1398" t="s">
        <v>380</v>
      </c>
      <c r="BA1398" s="395">
        <v>1</v>
      </c>
      <c r="BB1398" s="396" t="s">
        <v>861</v>
      </c>
      <c r="BC1398" t="str">
        <f t="shared" si="156"/>
        <v>RDE</v>
      </c>
      <c r="BD1398" t="str">
        <f t="shared" si="157"/>
        <v>NAoMe_initial_scarf_731_grp</v>
      </c>
      <c r="BE1398" s="397" t="s">
        <v>862</v>
      </c>
      <c r="BF1398" t="str">
        <f t="shared" si="158"/>
        <v>Mild frailty</v>
      </c>
      <c r="BG1398">
        <f t="shared" si="159"/>
        <v>20</v>
      </c>
      <c r="BH1398" s="398">
        <f t="shared" si="160"/>
        <v>0.1538500040769577</v>
      </c>
      <c r="BO1398" s="33"/>
    </row>
    <row r="1399" spans="1:67">
      <c r="A1399" s="316" t="s">
        <v>27</v>
      </c>
      <c r="B1399" t="s">
        <v>380</v>
      </c>
      <c r="C1399" t="s">
        <v>910</v>
      </c>
      <c r="D1399" t="s">
        <v>314</v>
      </c>
      <c r="E1399" s="316" t="s">
        <v>73</v>
      </c>
      <c r="F1399" s="316" t="s">
        <v>74</v>
      </c>
      <c r="G1399" s="316" t="s">
        <v>431</v>
      </c>
      <c r="H1399" s="316" t="s">
        <v>432</v>
      </c>
      <c r="I1399" s="316" t="s">
        <v>296</v>
      </c>
      <c r="J1399" s="316" t="s">
        <v>299</v>
      </c>
      <c r="K1399" s="36">
        <v>23</v>
      </c>
      <c r="L1399" s="317">
        <v>0.17691999673843381</v>
      </c>
      <c r="M1399" s="317">
        <v>0.1869899928569794</v>
      </c>
      <c r="N1399" s="36">
        <v>188</v>
      </c>
      <c r="O1399" s="317">
        <v>0.14921000599861151</v>
      </c>
      <c r="P1399" s="317">
        <v>0.1533399969339371</v>
      </c>
      <c r="Q1399" s="36">
        <v>1470</v>
      </c>
      <c r="R1399" s="317">
        <v>0.1474100053310394</v>
      </c>
      <c r="S1399" s="317">
        <v>0.1514099985361099</v>
      </c>
      <c r="T1399" t="s">
        <v>380</v>
      </c>
      <c r="BA1399" s="395">
        <v>1</v>
      </c>
      <c r="BB1399" s="396" t="s">
        <v>861</v>
      </c>
      <c r="BC1399" t="str">
        <f t="shared" si="156"/>
        <v>RDE</v>
      </c>
      <c r="BD1399" t="str">
        <f t="shared" si="157"/>
        <v>NAoMe_initial_scarf_731_grp</v>
      </c>
      <c r="BE1399" s="397" t="s">
        <v>862</v>
      </c>
      <c r="BF1399" t="str">
        <f t="shared" si="158"/>
        <v>Moderate frailty</v>
      </c>
      <c r="BG1399">
        <f t="shared" si="159"/>
        <v>23</v>
      </c>
      <c r="BH1399" s="398">
        <f t="shared" si="160"/>
        <v>0.17691999673843381</v>
      </c>
      <c r="BO1399" s="33"/>
    </row>
    <row r="1400" spans="1:67">
      <c r="A1400" s="316" t="s">
        <v>27</v>
      </c>
      <c r="B1400" t="s">
        <v>380</v>
      </c>
      <c r="C1400" t="s">
        <v>910</v>
      </c>
      <c r="D1400" t="s">
        <v>314</v>
      </c>
      <c r="E1400" s="316" t="s">
        <v>73</v>
      </c>
      <c r="F1400" s="316" t="s">
        <v>74</v>
      </c>
      <c r="G1400" s="316" t="s">
        <v>431</v>
      </c>
      <c r="H1400" s="316" t="s">
        <v>432</v>
      </c>
      <c r="I1400" s="316" t="s">
        <v>296</v>
      </c>
      <c r="J1400" s="316" t="s">
        <v>353</v>
      </c>
      <c r="K1400" s="36">
        <v>7</v>
      </c>
      <c r="L1400" s="317">
        <v>5.3849998861551278E-2</v>
      </c>
      <c r="M1400" s="317"/>
      <c r="N1400" s="36">
        <v>34</v>
      </c>
      <c r="O1400" s="317">
        <v>2.6979999616742131E-2</v>
      </c>
      <c r="P1400" s="317"/>
      <c r="Q1400" s="36">
        <v>263</v>
      </c>
      <c r="R1400" s="317">
        <v>2.6370000094175339E-2</v>
      </c>
      <c r="S1400" s="317"/>
      <c r="T1400" t="s">
        <v>380</v>
      </c>
      <c r="BA1400" s="395">
        <v>1</v>
      </c>
      <c r="BB1400" s="396" t="s">
        <v>861</v>
      </c>
      <c r="BC1400" t="str">
        <f t="shared" si="156"/>
        <v>RDE</v>
      </c>
      <c r="BD1400" t="str">
        <f t="shared" si="157"/>
        <v>NAoMe_initial_scarf_731_grp</v>
      </c>
      <c r="BE1400" s="397" t="s">
        <v>862</v>
      </c>
      <c r="BF1400" t="str">
        <f t="shared" si="158"/>
        <v>Not in HESAPC</v>
      </c>
      <c r="BG1400">
        <f t="shared" si="159"/>
        <v>7</v>
      </c>
      <c r="BH1400" s="398">
        <f t="shared" si="160"/>
        <v>5.3849998861551278E-2</v>
      </c>
      <c r="BO1400" s="33"/>
    </row>
    <row r="1401" spans="1:67">
      <c r="A1401" s="316" t="s">
        <v>27</v>
      </c>
      <c r="B1401" t="s">
        <v>380</v>
      </c>
      <c r="C1401" t="s">
        <v>910</v>
      </c>
      <c r="D1401" t="s">
        <v>314</v>
      </c>
      <c r="E1401" s="316" t="s">
        <v>73</v>
      </c>
      <c r="F1401" s="316" t="s">
        <v>74</v>
      </c>
      <c r="G1401" s="316" t="s">
        <v>431</v>
      </c>
      <c r="H1401" s="316" t="s">
        <v>432</v>
      </c>
      <c r="I1401" s="316" t="s">
        <v>296</v>
      </c>
      <c r="J1401" s="316" t="s">
        <v>300</v>
      </c>
      <c r="K1401" s="36">
        <v>7</v>
      </c>
      <c r="L1401" s="317">
        <v>5.3849998861551278E-2</v>
      </c>
      <c r="M1401" s="317">
        <v>5.6910000741481781E-2</v>
      </c>
      <c r="N1401" s="36">
        <v>137</v>
      </c>
      <c r="O1401" s="317">
        <v>0.1087300032377243</v>
      </c>
      <c r="P1401" s="317">
        <v>0.1117499992251396</v>
      </c>
      <c r="Q1401" s="36">
        <v>1219</v>
      </c>
      <c r="R1401" s="317">
        <v>0.1222399994730949</v>
      </c>
      <c r="S1401" s="317">
        <v>0.12555000185966489</v>
      </c>
      <c r="T1401" t="s">
        <v>380</v>
      </c>
      <c r="BA1401" s="395">
        <v>1</v>
      </c>
      <c r="BB1401" s="396" t="s">
        <v>861</v>
      </c>
      <c r="BC1401" t="str">
        <f t="shared" si="156"/>
        <v>RDE</v>
      </c>
      <c r="BD1401" t="str">
        <f t="shared" si="157"/>
        <v>NAoMe_initial_scarf_731_grp</v>
      </c>
      <c r="BE1401" s="397" t="s">
        <v>862</v>
      </c>
      <c r="BF1401" t="str">
        <f t="shared" si="158"/>
        <v>Severe frailty</v>
      </c>
      <c r="BG1401">
        <f t="shared" si="159"/>
        <v>7</v>
      </c>
      <c r="BH1401" s="398">
        <f t="shared" si="160"/>
        <v>5.3849998861551278E-2</v>
      </c>
      <c r="BO1401" s="33"/>
    </row>
    <row r="1402" spans="1:67">
      <c r="A1402" s="316" t="s">
        <v>27</v>
      </c>
      <c r="B1402" t="s">
        <v>380</v>
      </c>
      <c r="C1402" t="s">
        <v>910</v>
      </c>
      <c r="D1402" t="s">
        <v>314</v>
      </c>
      <c r="E1402" s="316" t="s">
        <v>75</v>
      </c>
      <c r="F1402" s="316" t="s">
        <v>76</v>
      </c>
      <c r="G1402" s="316" t="s">
        <v>444</v>
      </c>
      <c r="H1402" s="316" t="s">
        <v>318</v>
      </c>
      <c r="I1402" s="316" t="s">
        <v>310</v>
      </c>
      <c r="J1402" s="316" t="s">
        <v>277</v>
      </c>
      <c r="K1402" s="36">
        <v>0</v>
      </c>
      <c r="L1402" s="317">
        <v>0</v>
      </c>
      <c r="M1402" s="317"/>
      <c r="N1402" s="36">
        <v>0</v>
      </c>
      <c r="O1402" s="317">
        <v>0</v>
      </c>
      <c r="P1402" s="317"/>
      <c r="Q1402" s="36">
        <v>70</v>
      </c>
      <c r="R1402" s="317">
        <v>7.0199999026954174E-3</v>
      </c>
      <c r="S1402" s="317"/>
      <c r="T1402" t="s">
        <v>380</v>
      </c>
      <c r="BA1402" s="395">
        <v>1</v>
      </c>
      <c r="BB1402" s="396" t="s">
        <v>861</v>
      </c>
      <c r="BC1402" t="str">
        <f t="shared" si="156"/>
        <v>RXC</v>
      </c>
      <c r="BD1402" t="str">
        <f t="shared" si="157"/>
        <v>NAoMe_initial_age_decades_80cap</v>
      </c>
      <c r="BE1402" s="397" t="s">
        <v>862</v>
      </c>
      <c r="BF1402" t="str">
        <f t="shared" si="158"/>
        <v>18-29 yrs</v>
      </c>
      <c r="BG1402">
        <f t="shared" si="159"/>
        <v>0</v>
      </c>
      <c r="BH1402" s="398">
        <f t="shared" si="160"/>
        <v>0</v>
      </c>
      <c r="BO1402" s="33"/>
    </row>
    <row r="1403" spans="1:67">
      <c r="A1403" s="316" t="s">
        <v>27</v>
      </c>
      <c r="B1403" t="s">
        <v>380</v>
      </c>
      <c r="C1403" t="s">
        <v>910</v>
      </c>
      <c r="D1403" t="s">
        <v>314</v>
      </c>
      <c r="E1403" s="316" t="s">
        <v>75</v>
      </c>
      <c r="F1403" s="316" t="s">
        <v>76</v>
      </c>
      <c r="G1403" s="316" t="s">
        <v>444</v>
      </c>
      <c r="H1403" s="316" t="s">
        <v>318</v>
      </c>
      <c r="I1403" s="316" t="s">
        <v>310</v>
      </c>
      <c r="J1403" s="316" t="s">
        <v>278</v>
      </c>
      <c r="K1403" s="36">
        <v>2</v>
      </c>
      <c r="L1403" s="317">
        <v>2.4390000849962231E-2</v>
      </c>
      <c r="M1403" s="317"/>
      <c r="N1403" s="36">
        <v>14</v>
      </c>
      <c r="O1403" s="317">
        <v>3.0500000342726711E-2</v>
      </c>
      <c r="P1403" s="317"/>
      <c r="Q1403" s="36">
        <v>429</v>
      </c>
      <c r="R1403" s="317">
        <v>4.3019998818635941E-2</v>
      </c>
      <c r="S1403" s="317"/>
      <c r="T1403" t="s">
        <v>380</v>
      </c>
      <c r="BA1403" s="395">
        <v>1</v>
      </c>
      <c r="BB1403" s="396" t="s">
        <v>861</v>
      </c>
      <c r="BC1403" t="str">
        <f t="shared" si="156"/>
        <v>RXC</v>
      </c>
      <c r="BD1403" t="str">
        <f t="shared" si="157"/>
        <v>NAoMe_initial_age_decades_80cap</v>
      </c>
      <c r="BE1403" s="397" t="s">
        <v>862</v>
      </c>
      <c r="BF1403" t="str">
        <f t="shared" si="158"/>
        <v>30-39 yrs</v>
      </c>
      <c r="BG1403">
        <f t="shared" si="159"/>
        <v>2</v>
      </c>
      <c r="BH1403" s="398">
        <f t="shared" si="160"/>
        <v>2.4390000849962231E-2</v>
      </c>
      <c r="BO1403" s="33"/>
    </row>
    <row r="1404" spans="1:67">
      <c r="A1404" s="316" t="s">
        <v>27</v>
      </c>
      <c r="B1404" t="s">
        <v>380</v>
      </c>
      <c r="C1404" t="s">
        <v>910</v>
      </c>
      <c r="D1404" t="s">
        <v>314</v>
      </c>
      <c r="E1404" s="316" t="s">
        <v>75</v>
      </c>
      <c r="F1404" s="316" t="s">
        <v>76</v>
      </c>
      <c r="G1404" s="316" t="s">
        <v>444</v>
      </c>
      <c r="H1404" s="316" t="s">
        <v>318</v>
      </c>
      <c r="I1404" s="316" t="s">
        <v>310</v>
      </c>
      <c r="J1404" s="316" t="s">
        <v>279</v>
      </c>
      <c r="K1404" s="36">
        <v>2</v>
      </c>
      <c r="L1404" s="317">
        <v>2.4390000849962231E-2</v>
      </c>
      <c r="M1404" s="317"/>
      <c r="N1404" s="36">
        <v>25</v>
      </c>
      <c r="O1404" s="317">
        <v>5.4469998925924301E-2</v>
      </c>
      <c r="P1404" s="317"/>
      <c r="Q1404" s="36">
        <v>1024</v>
      </c>
      <c r="R1404" s="317">
        <v>0.1026899963617325</v>
      </c>
      <c r="S1404" s="317"/>
      <c r="T1404" t="s">
        <v>380</v>
      </c>
      <c r="BA1404" s="395">
        <v>1</v>
      </c>
      <c r="BB1404" s="396" t="s">
        <v>861</v>
      </c>
      <c r="BC1404" t="str">
        <f t="shared" si="156"/>
        <v>RXC</v>
      </c>
      <c r="BD1404" t="str">
        <f t="shared" si="157"/>
        <v>NAoMe_initial_age_decades_80cap</v>
      </c>
      <c r="BE1404" s="397" t="s">
        <v>862</v>
      </c>
      <c r="BF1404" t="str">
        <f t="shared" si="158"/>
        <v>40-49 yrs</v>
      </c>
      <c r="BG1404">
        <f t="shared" si="159"/>
        <v>2</v>
      </c>
      <c r="BH1404" s="398">
        <f t="shared" si="160"/>
        <v>2.4390000849962231E-2</v>
      </c>
      <c r="BO1404" s="33"/>
    </row>
    <row r="1405" spans="1:67">
      <c r="A1405" s="316" t="s">
        <v>27</v>
      </c>
      <c r="B1405" t="s">
        <v>380</v>
      </c>
      <c r="C1405" t="s">
        <v>910</v>
      </c>
      <c r="D1405" t="s">
        <v>314</v>
      </c>
      <c r="E1405" s="316" t="s">
        <v>75</v>
      </c>
      <c r="F1405" s="316" t="s">
        <v>76</v>
      </c>
      <c r="G1405" s="316" t="s">
        <v>444</v>
      </c>
      <c r="H1405" s="316" t="s">
        <v>318</v>
      </c>
      <c r="I1405" s="316" t="s">
        <v>310</v>
      </c>
      <c r="J1405" s="316" t="s">
        <v>280</v>
      </c>
      <c r="K1405" s="36">
        <v>13</v>
      </c>
      <c r="L1405" s="317">
        <v>0.15853999555110929</v>
      </c>
      <c r="M1405" s="317"/>
      <c r="N1405" s="36">
        <v>79</v>
      </c>
      <c r="O1405" s="317">
        <v>0.1721100062131882</v>
      </c>
      <c r="P1405" s="317"/>
      <c r="Q1405" s="36">
        <v>1733</v>
      </c>
      <c r="R1405" s="317">
        <v>0.17378999292850489</v>
      </c>
      <c r="S1405" s="317"/>
      <c r="T1405" t="s">
        <v>380</v>
      </c>
      <c r="BA1405" s="395">
        <v>1</v>
      </c>
      <c r="BB1405" s="396" t="s">
        <v>861</v>
      </c>
      <c r="BC1405" t="str">
        <f t="shared" si="156"/>
        <v>RXC</v>
      </c>
      <c r="BD1405" t="str">
        <f t="shared" si="157"/>
        <v>NAoMe_initial_age_decades_80cap</v>
      </c>
      <c r="BE1405" s="397" t="s">
        <v>862</v>
      </c>
      <c r="BF1405" t="str">
        <f t="shared" si="158"/>
        <v>50-59 yrs</v>
      </c>
      <c r="BG1405">
        <f t="shared" si="159"/>
        <v>13</v>
      </c>
      <c r="BH1405" s="398">
        <f t="shared" si="160"/>
        <v>0.15853999555110929</v>
      </c>
      <c r="BO1405" s="33"/>
    </row>
    <row r="1406" spans="1:67">
      <c r="A1406" s="316" t="s">
        <v>27</v>
      </c>
      <c r="B1406" t="s">
        <v>380</v>
      </c>
      <c r="C1406" t="s">
        <v>910</v>
      </c>
      <c r="D1406" t="s">
        <v>314</v>
      </c>
      <c r="E1406" s="316" t="s">
        <v>75</v>
      </c>
      <c r="F1406" s="316" t="s">
        <v>76</v>
      </c>
      <c r="G1406" s="316" t="s">
        <v>444</v>
      </c>
      <c r="H1406" s="316" t="s">
        <v>318</v>
      </c>
      <c r="I1406" s="316" t="s">
        <v>310</v>
      </c>
      <c r="J1406" s="316" t="s">
        <v>281</v>
      </c>
      <c r="K1406" s="36">
        <v>17</v>
      </c>
      <c r="L1406" s="317">
        <v>0.20732000470161441</v>
      </c>
      <c r="M1406" s="317"/>
      <c r="N1406" s="36">
        <v>95</v>
      </c>
      <c r="O1406" s="317">
        <v>0.20697000622749329</v>
      </c>
      <c r="P1406" s="317"/>
      <c r="Q1406" s="36">
        <v>1931</v>
      </c>
      <c r="R1406" s="317">
        <v>0.19363999366760251</v>
      </c>
      <c r="S1406" s="317"/>
      <c r="T1406" t="s">
        <v>380</v>
      </c>
      <c r="BA1406" s="395">
        <v>1</v>
      </c>
      <c r="BB1406" s="396" t="s">
        <v>861</v>
      </c>
      <c r="BC1406" t="str">
        <f t="shared" si="156"/>
        <v>RXC</v>
      </c>
      <c r="BD1406" t="str">
        <f t="shared" si="157"/>
        <v>NAoMe_initial_age_decades_80cap</v>
      </c>
      <c r="BE1406" s="397" t="s">
        <v>862</v>
      </c>
      <c r="BF1406" t="str">
        <f t="shared" si="158"/>
        <v>60-69 yrs</v>
      </c>
      <c r="BG1406">
        <f t="shared" si="159"/>
        <v>17</v>
      </c>
      <c r="BH1406" s="398">
        <f t="shared" si="160"/>
        <v>0.20732000470161441</v>
      </c>
      <c r="BO1406" s="33"/>
    </row>
    <row r="1407" spans="1:67">
      <c r="A1407" s="316" t="s">
        <v>27</v>
      </c>
      <c r="B1407" t="s">
        <v>380</v>
      </c>
      <c r="C1407" t="s">
        <v>910</v>
      </c>
      <c r="D1407" t="s">
        <v>314</v>
      </c>
      <c r="E1407" s="316" t="s">
        <v>75</v>
      </c>
      <c r="F1407" s="316" t="s">
        <v>76</v>
      </c>
      <c r="G1407" s="316" t="s">
        <v>444</v>
      </c>
      <c r="H1407" s="316" t="s">
        <v>318</v>
      </c>
      <c r="I1407" s="316" t="s">
        <v>310</v>
      </c>
      <c r="J1407" s="316" t="s">
        <v>282</v>
      </c>
      <c r="K1407" s="36">
        <v>19</v>
      </c>
      <c r="L1407" s="317">
        <v>0.23171000182628629</v>
      </c>
      <c r="M1407" s="317"/>
      <c r="N1407" s="36">
        <v>116</v>
      </c>
      <c r="O1407" s="317">
        <v>0.25271999835968018</v>
      </c>
      <c r="P1407" s="317"/>
      <c r="Q1407" s="36">
        <v>2493</v>
      </c>
      <c r="R1407" s="317">
        <v>0.25</v>
      </c>
      <c r="S1407" s="317"/>
      <c r="T1407" t="s">
        <v>380</v>
      </c>
      <c r="BA1407" s="395">
        <v>1</v>
      </c>
      <c r="BB1407" s="396" t="s">
        <v>861</v>
      </c>
      <c r="BC1407" t="str">
        <f t="shared" si="156"/>
        <v>RXC</v>
      </c>
      <c r="BD1407" t="str">
        <f t="shared" si="157"/>
        <v>NAoMe_initial_age_decades_80cap</v>
      </c>
      <c r="BE1407" s="397" t="s">
        <v>862</v>
      </c>
      <c r="BF1407" t="str">
        <f t="shared" si="158"/>
        <v>70-79 yrs</v>
      </c>
      <c r="BG1407">
        <f t="shared" si="159"/>
        <v>19</v>
      </c>
      <c r="BH1407" s="398">
        <f t="shared" si="160"/>
        <v>0.23171000182628629</v>
      </c>
      <c r="BO1407" s="33"/>
    </row>
    <row r="1408" spans="1:67">
      <c r="A1408" s="316" t="s">
        <v>27</v>
      </c>
      <c r="B1408" t="s">
        <v>380</v>
      </c>
      <c r="C1408" t="s">
        <v>910</v>
      </c>
      <c r="D1408" t="s">
        <v>314</v>
      </c>
      <c r="E1408" s="316" t="s">
        <v>75</v>
      </c>
      <c r="F1408" s="316" t="s">
        <v>76</v>
      </c>
      <c r="G1408" s="316" t="s">
        <v>444</v>
      </c>
      <c r="H1408" s="316" t="s">
        <v>318</v>
      </c>
      <c r="I1408" s="316" t="s">
        <v>310</v>
      </c>
      <c r="J1408" s="316" t="s">
        <v>283</v>
      </c>
      <c r="K1408" s="36">
        <v>29</v>
      </c>
      <c r="L1408" s="317">
        <v>0.353659987449646</v>
      </c>
      <c r="M1408" s="317"/>
      <c r="N1408" s="36">
        <v>130</v>
      </c>
      <c r="O1408" s="317">
        <v>0.28321999311447138</v>
      </c>
      <c r="P1408" s="317"/>
      <c r="Q1408" s="36">
        <v>2292</v>
      </c>
      <c r="R1408" s="317">
        <v>0.2298399955034256</v>
      </c>
      <c r="S1408" s="317"/>
      <c r="T1408" t="s">
        <v>380</v>
      </c>
      <c r="BA1408" s="395">
        <v>1</v>
      </c>
      <c r="BB1408" s="396" t="s">
        <v>861</v>
      </c>
      <c r="BC1408" t="str">
        <f t="shared" si="156"/>
        <v>RXC</v>
      </c>
      <c r="BD1408" t="str">
        <f t="shared" si="157"/>
        <v>NAoMe_initial_age_decades_80cap</v>
      </c>
      <c r="BE1408" s="397" t="s">
        <v>862</v>
      </c>
      <c r="BF1408" t="str">
        <f t="shared" si="158"/>
        <v>80+ yrs</v>
      </c>
      <c r="BG1408">
        <f t="shared" si="159"/>
        <v>29</v>
      </c>
      <c r="BH1408" s="398">
        <f t="shared" si="160"/>
        <v>0.353659987449646</v>
      </c>
      <c r="BO1408" s="33"/>
    </row>
    <row r="1409" spans="1:67">
      <c r="A1409" s="316" t="s">
        <v>27</v>
      </c>
      <c r="B1409" t="s">
        <v>380</v>
      </c>
      <c r="C1409" t="s">
        <v>910</v>
      </c>
      <c r="D1409" t="s">
        <v>314</v>
      </c>
      <c r="E1409" s="316" t="s">
        <v>75</v>
      </c>
      <c r="F1409" s="316" t="s">
        <v>76</v>
      </c>
      <c r="G1409" s="316" t="s">
        <v>444</v>
      </c>
      <c r="H1409" s="316" t="s">
        <v>318</v>
      </c>
      <c r="I1409" s="316" t="s">
        <v>341</v>
      </c>
      <c r="J1409" s="316" t="s">
        <v>13</v>
      </c>
      <c r="K1409" s="36">
        <v>53</v>
      </c>
      <c r="L1409" s="317">
        <v>0.646340012550354</v>
      </c>
      <c r="M1409" s="317">
        <v>0.67088997364044189</v>
      </c>
      <c r="N1409" s="36">
        <v>301</v>
      </c>
      <c r="O1409" s="317">
        <v>0.65577000379562378</v>
      </c>
      <c r="P1409" s="317">
        <v>0.6809999942779541</v>
      </c>
      <c r="Q1409" s="36">
        <v>6753</v>
      </c>
      <c r="R1409" s="317">
        <v>0.67720001935958862</v>
      </c>
      <c r="S1409" s="317">
        <v>0.69554001092910767</v>
      </c>
      <c r="T1409" t="s">
        <v>380</v>
      </c>
      <c r="BA1409" s="395">
        <v>1</v>
      </c>
      <c r="BB1409" s="396" t="s">
        <v>861</v>
      </c>
      <c r="BC1409" t="str">
        <f t="shared" si="156"/>
        <v>RXC</v>
      </c>
      <c r="BD1409" t="str">
        <f t="shared" si="157"/>
        <v>NAoMe_initial_ch_score_2cap</v>
      </c>
      <c r="BE1409" s="397" t="s">
        <v>862</v>
      </c>
      <c r="BF1409" t="str">
        <f t="shared" si="158"/>
        <v>0</v>
      </c>
      <c r="BG1409">
        <f t="shared" si="159"/>
        <v>53</v>
      </c>
      <c r="BH1409" s="398">
        <f t="shared" si="160"/>
        <v>0.646340012550354</v>
      </c>
      <c r="BO1409" s="33"/>
    </row>
    <row r="1410" spans="1:67">
      <c r="A1410" s="316" t="s">
        <v>27</v>
      </c>
      <c r="B1410" t="s">
        <v>380</v>
      </c>
      <c r="C1410" t="s">
        <v>910</v>
      </c>
      <c r="D1410" t="s">
        <v>314</v>
      </c>
      <c r="E1410" s="316" t="s">
        <v>75</v>
      </c>
      <c r="F1410" s="316" t="s">
        <v>76</v>
      </c>
      <c r="G1410" s="316" t="s">
        <v>444</v>
      </c>
      <c r="H1410" s="316" t="s">
        <v>318</v>
      </c>
      <c r="I1410" s="316" t="s">
        <v>341</v>
      </c>
      <c r="J1410" s="316" t="s">
        <v>14</v>
      </c>
      <c r="K1410" s="36">
        <v>16</v>
      </c>
      <c r="L1410" s="317">
        <v>0.1951200067996979</v>
      </c>
      <c r="M1410" s="317">
        <v>0.20252999663352969</v>
      </c>
      <c r="N1410" s="36">
        <v>83</v>
      </c>
      <c r="O1410" s="317">
        <v>0.18083000183105469</v>
      </c>
      <c r="P1410" s="317">
        <v>0.1877799928188324</v>
      </c>
      <c r="Q1410" s="36">
        <v>1630</v>
      </c>
      <c r="R1410" s="317">
        <v>0.16346000134944921</v>
      </c>
      <c r="S1410" s="317">
        <v>0.16788999736309049</v>
      </c>
      <c r="T1410" t="s">
        <v>380</v>
      </c>
      <c r="BA1410" s="395">
        <v>1</v>
      </c>
      <c r="BB1410" s="396" t="s">
        <v>861</v>
      </c>
      <c r="BC1410" t="str">
        <f t="shared" si="156"/>
        <v>RXC</v>
      </c>
      <c r="BD1410" t="str">
        <f t="shared" si="157"/>
        <v>NAoMe_initial_ch_score_2cap</v>
      </c>
      <c r="BE1410" s="397" t="s">
        <v>862</v>
      </c>
      <c r="BF1410" t="str">
        <f t="shared" si="158"/>
        <v>1</v>
      </c>
      <c r="BG1410">
        <f t="shared" si="159"/>
        <v>16</v>
      </c>
      <c r="BH1410" s="398">
        <f t="shared" si="160"/>
        <v>0.1951200067996979</v>
      </c>
      <c r="BO1410" s="33"/>
    </row>
    <row r="1411" spans="1:67">
      <c r="A1411" s="316" t="s">
        <v>27</v>
      </c>
      <c r="B1411" t="s">
        <v>380</v>
      </c>
      <c r="C1411" t="s">
        <v>910</v>
      </c>
      <c r="D1411" t="s">
        <v>314</v>
      </c>
      <c r="E1411" s="316" t="s">
        <v>75</v>
      </c>
      <c r="F1411" s="316" t="s">
        <v>76</v>
      </c>
      <c r="G1411" s="316" t="s">
        <v>444</v>
      </c>
      <c r="H1411" s="316" t="s">
        <v>318</v>
      </c>
      <c r="I1411" s="316" t="s">
        <v>341</v>
      </c>
      <c r="J1411" s="316" t="s">
        <v>301</v>
      </c>
      <c r="K1411" s="36">
        <v>10</v>
      </c>
      <c r="L1411" s="317">
        <v>0.1219500005245209</v>
      </c>
      <c r="M1411" s="317">
        <v>0.12657999992370611</v>
      </c>
      <c r="N1411" s="36">
        <v>58</v>
      </c>
      <c r="O1411" s="317">
        <v>0.12635999917984009</v>
      </c>
      <c r="P1411" s="317">
        <v>0.13121999800205231</v>
      </c>
      <c r="Q1411" s="36">
        <v>1326</v>
      </c>
      <c r="R1411" s="317">
        <v>0.132970005273819</v>
      </c>
      <c r="S1411" s="317">
        <v>0.13657000660896301</v>
      </c>
      <c r="T1411" t="s">
        <v>380</v>
      </c>
      <c r="BA1411" s="395">
        <v>1</v>
      </c>
      <c r="BB1411" s="396" t="s">
        <v>861</v>
      </c>
      <c r="BC1411" t="str">
        <f t="shared" ref="BC1411:BC1474" si="161">E1411</f>
        <v>RXC</v>
      </c>
      <c r="BD1411" t="str">
        <f t="shared" ref="BD1411:BD1474" si="162">(LEFT(A1411, LEN(A1411)-7))&amp;"_"&amp;I1411</f>
        <v>NAoMe_initial_ch_score_2cap</v>
      </c>
      <c r="BE1411" s="397" t="s">
        <v>862</v>
      </c>
      <c r="BF1411" t="str">
        <f t="shared" ref="BF1411:BF1474" si="163">J1411</f>
        <v>2+</v>
      </c>
      <c r="BG1411">
        <f t="shared" ref="BG1411:BG1474" si="164">K1411</f>
        <v>10</v>
      </c>
      <c r="BH1411" s="398">
        <f t="shared" ref="BH1411:BH1474" si="165">L1411</f>
        <v>0.1219500005245209</v>
      </c>
      <c r="BO1411" s="33"/>
    </row>
    <row r="1412" spans="1:67">
      <c r="A1412" s="316" t="s">
        <v>27</v>
      </c>
      <c r="B1412" t="s">
        <v>380</v>
      </c>
      <c r="C1412" t="s">
        <v>910</v>
      </c>
      <c r="D1412" t="s">
        <v>314</v>
      </c>
      <c r="E1412" s="316" t="s">
        <v>75</v>
      </c>
      <c r="F1412" s="316" t="s">
        <v>76</v>
      </c>
      <c r="G1412" s="316" t="s">
        <v>444</v>
      </c>
      <c r="H1412" s="316" t="s">
        <v>318</v>
      </c>
      <c r="I1412" s="316" t="s">
        <v>341</v>
      </c>
      <c r="J1412" s="316" t="s">
        <v>260</v>
      </c>
      <c r="K1412" s="36">
        <v>3</v>
      </c>
      <c r="L1412" s="317">
        <v>3.6589998751878738E-2</v>
      </c>
      <c r="M1412" s="317"/>
      <c r="N1412" s="36">
        <v>17</v>
      </c>
      <c r="O1412" s="317">
        <v>3.7039998918771737E-2</v>
      </c>
      <c r="P1412" s="317"/>
      <c r="Q1412" s="36">
        <v>263</v>
      </c>
      <c r="R1412" s="317">
        <v>2.6370000094175339E-2</v>
      </c>
      <c r="S1412" s="317"/>
      <c r="T1412" t="s">
        <v>380</v>
      </c>
      <c r="BA1412" s="395">
        <v>1</v>
      </c>
      <c r="BB1412" s="396" t="s">
        <v>861</v>
      </c>
      <c r="BC1412" t="str">
        <f t="shared" si="161"/>
        <v>RXC</v>
      </c>
      <c r="BD1412" t="str">
        <f t="shared" si="162"/>
        <v>NAoMe_initial_ch_score_2cap</v>
      </c>
      <c r="BE1412" s="397" t="s">
        <v>862</v>
      </c>
      <c r="BF1412" t="str">
        <f t="shared" si="163"/>
        <v>Unknown</v>
      </c>
      <c r="BG1412">
        <f t="shared" si="164"/>
        <v>3</v>
      </c>
      <c r="BH1412" s="398">
        <f t="shared" si="165"/>
        <v>3.6589998751878738E-2</v>
      </c>
      <c r="BO1412" s="33"/>
    </row>
    <row r="1413" spans="1:67">
      <c r="A1413" s="316" t="s">
        <v>27</v>
      </c>
      <c r="B1413" t="s">
        <v>380</v>
      </c>
      <c r="C1413" t="s">
        <v>910</v>
      </c>
      <c r="D1413" t="s">
        <v>314</v>
      </c>
      <c r="E1413" s="316" t="s">
        <v>75</v>
      </c>
      <c r="F1413" s="316" t="s">
        <v>76</v>
      </c>
      <c r="G1413" s="316" t="s">
        <v>444</v>
      </c>
      <c r="H1413" s="316" t="s">
        <v>318</v>
      </c>
      <c r="I1413" s="316" t="s">
        <v>309</v>
      </c>
      <c r="J1413" s="316" t="s">
        <v>289</v>
      </c>
      <c r="K1413" s="36">
        <v>24</v>
      </c>
      <c r="L1413" s="317">
        <v>0.29267999529838562</v>
      </c>
      <c r="M1413" s="317"/>
      <c r="N1413" s="36">
        <v>160</v>
      </c>
      <c r="O1413" s="317">
        <v>0.348580002784729</v>
      </c>
      <c r="P1413" s="317"/>
      <c r="Q1413" s="36">
        <v>3283</v>
      </c>
      <c r="R1413" s="317">
        <v>0.3292199969291687</v>
      </c>
      <c r="S1413" s="317"/>
      <c r="T1413" t="s">
        <v>380</v>
      </c>
      <c r="BA1413" s="395">
        <v>1</v>
      </c>
      <c r="BB1413" s="396" t="s">
        <v>861</v>
      </c>
      <c r="BC1413" t="str">
        <f t="shared" si="161"/>
        <v>RXC</v>
      </c>
      <c r="BD1413" t="str">
        <f t="shared" si="162"/>
        <v>NAoMe_initial_diagnosis_year</v>
      </c>
      <c r="BE1413" s="397" t="s">
        <v>862</v>
      </c>
      <c r="BF1413" t="str">
        <f t="shared" si="163"/>
        <v>2021</v>
      </c>
      <c r="BG1413">
        <f t="shared" si="164"/>
        <v>24</v>
      </c>
      <c r="BH1413" s="398">
        <f t="shared" si="165"/>
        <v>0.29267999529838562</v>
      </c>
      <c r="BO1413" s="33"/>
    </row>
    <row r="1414" spans="1:67">
      <c r="A1414" s="316" t="s">
        <v>27</v>
      </c>
      <c r="B1414" t="s">
        <v>380</v>
      </c>
      <c r="C1414" t="s">
        <v>910</v>
      </c>
      <c r="D1414" t="s">
        <v>314</v>
      </c>
      <c r="E1414" s="316" t="s">
        <v>75</v>
      </c>
      <c r="F1414" s="316" t="s">
        <v>76</v>
      </c>
      <c r="G1414" s="316" t="s">
        <v>444</v>
      </c>
      <c r="H1414" s="316" t="s">
        <v>318</v>
      </c>
      <c r="I1414" s="316" t="s">
        <v>309</v>
      </c>
      <c r="J1414" s="316" t="s">
        <v>816</v>
      </c>
      <c r="K1414" s="36">
        <v>26</v>
      </c>
      <c r="L1414" s="317">
        <v>0.31707000732421881</v>
      </c>
      <c r="M1414" s="317"/>
      <c r="N1414" s="36">
        <v>151</v>
      </c>
      <c r="O1414" s="317">
        <v>0.32897999882698059</v>
      </c>
      <c r="P1414" s="317"/>
      <c r="Q1414" s="36">
        <v>3315</v>
      </c>
      <c r="R1414" s="317">
        <v>0.33243000507354742</v>
      </c>
      <c r="S1414" s="317"/>
      <c r="T1414" t="s">
        <v>380</v>
      </c>
      <c r="BA1414" s="395">
        <v>1</v>
      </c>
      <c r="BB1414" s="396" t="s">
        <v>861</v>
      </c>
      <c r="BC1414" t="str">
        <f t="shared" si="161"/>
        <v>RXC</v>
      </c>
      <c r="BD1414" t="str">
        <f t="shared" si="162"/>
        <v>NAoMe_initial_diagnosis_year</v>
      </c>
      <c r="BE1414" s="397" t="s">
        <v>862</v>
      </c>
      <c r="BF1414" t="str">
        <f t="shared" si="163"/>
        <v>2022</v>
      </c>
      <c r="BG1414">
        <f t="shared" si="164"/>
        <v>26</v>
      </c>
      <c r="BH1414" s="398">
        <f t="shared" si="165"/>
        <v>0.31707000732421881</v>
      </c>
      <c r="BO1414" s="33"/>
    </row>
    <row r="1415" spans="1:67">
      <c r="A1415" s="316" t="s">
        <v>27</v>
      </c>
      <c r="B1415" t="s">
        <v>380</v>
      </c>
      <c r="C1415" t="s">
        <v>910</v>
      </c>
      <c r="D1415" t="s">
        <v>314</v>
      </c>
      <c r="E1415" s="316" t="s">
        <v>75</v>
      </c>
      <c r="F1415" s="316" t="s">
        <v>76</v>
      </c>
      <c r="G1415" s="316" t="s">
        <v>444</v>
      </c>
      <c r="H1415" s="316" t="s">
        <v>318</v>
      </c>
      <c r="I1415" s="316" t="s">
        <v>309</v>
      </c>
      <c r="J1415" s="316" t="s">
        <v>946</v>
      </c>
      <c r="K1415" s="36">
        <v>32</v>
      </c>
      <c r="L1415" s="317">
        <v>0.39024001359939581</v>
      </c>
      <c r="M1415" s="317"/>
      <c r="N1415" s="36">
        <v>148</v>
      </c>
      <c r="O1415" s="317">
        <v>0.32243999838829041</v>
      </c>
      <c r="P1415" s="317"/>
      <c r="Q1415" s="36">
        <v>3374</v>
      </c>
      <c r="R1415" s="317">
        <v>0.33834999799728388</v>
      </c>
      <c r="S1415" s="317"/>
      <c r="T1415" t="s">
        <v>380</v>
      </c>
      <c r="BA1415" s="395">
        <v>1</v>
      </c>
      <c r="BB1415" s="396" t="s">
        <v>861</v>
      </c>
      <c r="BC1415" t="str">
        <f t="shared" si="161"/>
        <v>RXC</v>
      </c>
      <c r="BD1415" t="str">
        <f t="shared" si="162"/>
        <v>NAoMe_initial_diagnosis_year</v>
      </c>
      <c r="BE1415" s="397" t="s">
        <v>862</v>
      </c>
      <c r="BF1415" t="str">
        <f t="shared" si="163"/>
        <v>2023</v>
      </c>
      <c r="BG1415">
        <f t="shared" si="164"/>
        <v>32</v>
      </c>
      <c r="BH1415" s="398">
        <f t="shared" si="165"/>
        <v>0.39024001359939581</v>
      </c>
      <c r="BO1415" s="33"/>
    </row>
    <row r="1416" spans="1:67">
      <c r="A1416" s="316" t="s">
        <v>27</v>
      </c>
      <c r="B1416" t="s">
        <v>380</v>
      </c>
      <c r="C1416" t="s">
        <v>910</v>
      </c>
      <c r="D1416" t="s">
        <v>314</v>
      </c>
      <c r="E1416" s="316" t="s">
        <v>75</v>
      </c>
      <c r="F1416" s="316" t="s">
        <v>76</v>
      </c>
      <c r="G1416" s="316" t="s">
        <v>444</v>
      </c>
      <c r="H1416" s="316" t="s">
        <v>318</v>
      </c>
      <c r="I1416" s="316" t="s">
        <v>331</v>
      </c>
      <c r="J1416" s="316" t="s">
        <v>332</v>
      </c>
      <c r="K1416" s="36">
        <v>2</v>
      </c>
      <c r="L1416" s="317">
        <v>2.4390000849962231E-2</v>
      </c>
      <c r="M1416" s="317">
        <v>4.2550001293420792E-2</v>
      </c>
      <c r="N1416" s="36">
        <v>11</v>
      </c>
      <c r="O1416" s="317">
        <v>2.3970000445842739E-2</v>
      </c>
      <c r="P1416" s="317">
        <v>3.089999966323376E-2</v>
      </c>
      <c r="Q1416" s="36">
        <v>434</v>
      </c>
      <c r="R1416" s="317">
        <v>4.3519999831914902E-2</v>
      </c>
      <c r="S1416" s="317">
        <v>5.2159998565912247E-2</v>
      </c>
      <c r="T1416" t="s">
        <v>380</v>
      </c>
      <c r="BA1416" s="395">
        <v>1</v>
      </c>
      <c r="BB1416" s="396" t="s">
        <v>861</v>
      </c>
      <c r="BC1416" t="str">
        <f t="shared" si="161"/>
        <v>RXC</v>
      </c>
      <c r="BD1416" t="str">
        <f t="shared" si="162"/>
        <v>NAoMe_initial_disease_group</v>
      </c>
      <c r="BE1416" s="397" t="s">
        <v>862</v>
      </c>
      <c r="BF1416" t="str">
        <f t="shared" si="163"/>
        <v>Advanced M0</v>
      </c>
      <c r="BG1416">
        <f t="shared" si="164"/>
        <v>2</v>
      </c>
      <c r="BH1416" s="398">
        <f t="shared" si="165"/>
        <v>2.4390000849962231E-2</v>
      </c>
      <c r="BO1416" s="33"/>
    </row>
    <row r="1417" spans="1:67">
      <c r="A1417" s="316" t="s">
        <v>27</v>
      </c>
      <c r="B1417" t="s">
        <v>380</v>
      </c>
      <c r="C1417" t="s">
        <v>910</v>
      </c>
      <c r="D1417" t="s">
        <v>314</v>
      </c>
      <c r="E1417" s="316" t="s">
        <v>75</v>
      </c>
      <c r="F1417" s="316" t="s">
        <v>76</v>
      </c>
      <c r="G1417" s="316" t="s">
        <v>444</v>
      </c>
      <c r="H1417" s="316" t="s">
        <v>318</v>
      </c>
      <c r="I1417" s="316" t="s">
        <v>331</v>
      </c>
      <c r="J1417" s="316" t="s">
        <v>333</v>
      </c>
      <c r="K1417" s="36">
        <v>38</v>
      </c>
      <c r="L1417" s="317">
        <v>0.46340999007225042</v>
      </c>
      <c r="M1417" s="317">
        <v>0.80851000547409058</v>
      </c>
      <c r="N1417" s="36">
        <v>279</v>
      </c>
      <c r="O1417" s="317">
        <v>0.60784000158309937</v>
      </c>
      <c r="P1417" s="317">
        <v>0.78371000289916992</v>
      </c>
      <c r="Q1417" s="36">
        <v>6159</v>
      </c>
      <c r="R1417" s="317">
        <v>0.6176300048828125</v>
      </c>
      <c r="S1417" s="317">
        <v>0.74026000499725342</v>
      </c>
      <c r="T1417" t="s">
        <v>380</v>
      </c>
      <c r="BA1417" s="395">
        <v>1</v>
      </c>
      <c r="BB1417" s="396" t="s">
        <v>861</v>
      </c>
      <c r="BC1417" t="str">
        <f t="shared" si="161"/>
        <v>RXC</v>
      </c>
      <c r="BD1417" t="str">
        <f t="shared" si="162"/>
        <v>NAoMe_initial_disease_group</v>
      </c>
      <c r="BE1417" s="397" t="s">
        <v>862</v>
      </c>
      <c r="BF1417" t="str">
        <f t="shared" si="163"/>
        <v>Advanced M1</v>
      </c>
      <c r="BG1417">
        <f t="shared" si="164"/>
        <v>38</v>
      </c>
      <c r="BH1417" s="398">
        <f t="shared" si="165"/>
        <v>0.46340999007225042</v>
      </c>
      <c r="BO1417" s="33"/>
    </row>
    <row r="1418" spans="1:67">
      <c r="A1418" s="316" t="s">
        <v>27</v>
      </c>
      <c r="B1418" t="s">
        <v>380</v>
      </c>
      <c r="C1418" t="s">
        <v>910</v>
      </c>
      <c r="D1418" t="s">
        <v>314</v>
      </c>
      <c r="E1418" s="316" t="s">
        <v>75</v>
      </c>
      <c r="F1418" s="316" t="s">
        <v>76</v>
      </c>
      <c r="G1418" s="316" t="s">
        <v>444</v>
      </c>
      <c r="H1418" s="316" t="s">
        <v>318</v>
      </c>
      <c r="I1418" s="316" t="s">
        <v>331</v>
      </c>
      <c r="J1418" s="316" t="s">
        <v>334</v>
      </c>
      <c r="K1418" s="36">
        <v>0</v>
      </c>
      <c r="L1418" s="317">
        <v>0</v>
      </c>
      <c r="M1418" s="317">
        <v>0</v>
      </c>
      <c r="N1418" s="36">
        <v>2</v>
      </c>
      <c r="O1418" s="317">
        <v>4.3600001372396946E-3</v>
      </c>
      <c r="P1418" s="317">
        <v>5.6199999526143074E-3</v>
      </c>
      <c r="Q1418" s="36">
        <v>64</v>
      </c>
      <c r="R1418" s="317">
        <v>6.4199999906122676E-3</v>
      </c>
      <c r="S1418" s="317">
        <v>7.689999882131815E-3</v>
      </c>
      <c r="T1418" t="s">
        <v>380</v>
      </c>
      <c r="BA1418" s="395">
        <v>1</v>
      </c>
      <c r="BB1418" s="396" t="s">
        <v>861</v>
      </c>
      <c r="BC1418" t="str">
        <f t="shared" si="161"/>
        <v>RXC</v>
      </c>
      <c r="BD1418" t="str">
        <f t="shared" si="162"/>
        <v>NAoMe_initial_disease_group</v>
      </c>
      <c r="BE1418" s="397" t="s">
        <v>862</v>
      </c>
      <c r="BF1418" t="str">
        <f t="shared" si="163"/>
        <v>DCIS</v>
      </c>
      <c r="BG1418">
        <f t="shared" si="164"/>
        <v>0</v>
      </c>
      <c r="BH1418" s="398">
        <f t="shared" si="165"/>
        <v>0</v>
      </c>
      <c r="BO1418" s="33"/>
    </row>
    <row r="1419" spans="1:67">
      <c r="A1419" s="316" t="s">
        <v>27</v>
      </c>
      <c r="B1419" t="s">
        <v>380</v>
      </c>
      <c r="C1419" t="s">
        <v>910</v>
      </c>
      <c r="D1419" t="s">
        <v>314</v>
      </c>
      <c r="E1419" s="316" t="s">
        <v>75</v>
      </c>
      <c r="F1419" s="316" t="s">
        <v>76</v>
      </c>
      <c r="G1419" s="316" t="s">
        <v>444</v>
      </c>
      <c r="H1419" s="316" t="s">
        <v>318</v>
      </c>
      <c r="I1419" s="316" t="s">
        <v>331</v>
      </c>
      <c r="J1419" s="316" t="s">
        <v>335</v>
      </c>
      <c r="K1419" s="36">
        <v>7</v>
      </c>
      <c r="L1419" s="317">
        <v>8.5369996726512909E-2</v>
      </c>
      <c r="M1419" s="317">
        <v>0.1489399969577789</v>
      </c>
      <c r="N1419" s="36">
        <v>64</v>
      </c>
      <c r="O1419" s="317">
        <v>0.13943000137805939</v>
      </c>
      <c r="P1419" s="317">
        <v>0.17978000640869141</v>
      </c>
      <c r="Q1419" s="36">
        <v>1663</v>
      </c>
      <c r="R1419" s="317">
        <v>0.16676999628543851</v>
      </c>
      <c r="S1419" s="317">
        <v>0.19988000392913821</v>
      </c>
      <c r="T1419" t="s">
        <v>380</v>
      </c>
      <c r="BA1419" s="395">
        <v>1</v>
      </c>
      <c r="BB1419" s="396" t="s">
        <v>861</v>
      </c>
      <c r="BC1419" t="str">
        <f t="shared" si="161"/>
        <v>RXC</v>
      </c>
      <c r="BD1419" t="str">
        <f t="shared" si="162"/>
        <v>NAoMe_initial_disease_group</v>
      </c>
      <c r="BE1419" s="397" t="s">
        <v>862</v>
      </c>
      <c r="BF1419" t="str">
        <f t="shared" si="163"/>
        <v>Early invasive</v>
      </c>
      <c r="BG1419">
        <f t="shared" si="164"/>
        <v>7</v>
      </c>
      <c r="BH1419" s="398">
        <f t="shared" si="165"/>
        <v>8.5369996726512909E-2</v>
      </c>
      <c r="BO1419" s="33"/>
    </row>
    <row r="1420" spans="1:67">
      <c r="A1420" s="316" t="s">
        <v>27</v>
      </c>
      <c r="B1420" t="s">
        <v>380</v>
      </c>
      <c r="C1420" t="s">
        <v>910</v>
      </c>
      <c r="D1420" t="s">
        <v>314</v>
      </c>
      <c r="E1420" s="316" t="s">
        <v>75</v>
      </c>
      <c r="F1420" s="316" t="s">
        <v>76</v>
      </c>
      <c r="G1420" s="316" t="s">
        <v>444</v>
      </c>
      <c r="H1420" s="316" t="s">
        <v>318</v>
      </c>
      <c r="I1420" s="316" t="s">
        <v>331</v>
      </c>
      <c r="J1420" s="316" t="s">
        <v>337</v>
      </c>
      <c r="K1420" s="36">
        <v>35</v>
      </c>
      <c r="L1420" s="317">
        <v>0.426829993724823</v>
      </c>
      <c r="M1420" s="317"/>
      <c r="N1420" s="36">
        <v>103</v>
      </c>
      <c r="O1420" s="317">
        <v>0.22439999878406519</v>
      </c>
      <c r="P1420" s="317"/>
      <c r="Q1420" s="36">
        <v>1652</v>
      </c>
      <c r="R1420" s="317">
        <v>0.1656599938869476</v>
      </c>
      <c r="S1420" s="317"/>
      <c r="T1420" t="s">
        <v>380</v>
      </c>
      <c r="BA1420" s="395">
        <v>1</v>
      </c>
      <c r="BB1420" s="396" t="s">
        <v>861</v>
      </c>
      <c r="BC1420" t="str">
        <f t="shared" si="161"/>
        <v>RXC</v>
      </c>
      <c r="BD1420" t="str">
        <f t="shared" si="162"/>
        <v>NAoMe_initial_disease_group</v>
      </c>
      <c r="BE1420" s="397" t="s">
        <v>862</v>
      </c>
      <c r="BF1420" t="str">
        <f t="shared" si="163"/>
        <v>Unknown stage</v>
      </c>
      <c r="BG1420">
        <f t="shared" si="164"/>
        <v>35</v>
      </c>
      <c r="BH1420" s="398">
        <f t="shared" si="165"/>
        <v>0.426829993724823</v>
      </c>
      <c r="BO1420" s="33"/>
    </row>
    <row r="1421" spans="1:67">
      <c r="A1421" s="316" t="s">
        <v>27</v>
      </c>
      <c r="B1421" t="s">
        <v>380</v>
      </c>
      <c r="C1421" t="s">
        <v>910</v>
      </c>
      <c r="D1421" t="s">
        <v>314</v>
      </c>
      <c r="E1421" s="316" t="s">
        <v>75</v>
      </c>
      <c r="F1421" s="316" t="s">
        <v>76</v>
      </c>
      <c r="G1421" s="316" t="s">
        <v>444</v>
      </c>
      <c r="H1421" s="316" t="s">
        <v>318</v>
      </c>
      <c r="I1421" s="316" t="s">
        <v>656</v>
      </c>
      <c r="J1421" s="316" t="s">
        <v>286</v>
      </c>
      <c r="K1421" s="36">
        <v>0</v>
      </c>
      <c r="L1421" s="317">
        <v>0</v>
      </c>
      <c r="M1421" s="317">
        <v>0</v>
      </c>
      <c r="N1421" s="36">
        <v>7</v>
      </c>
      <c r="O1421" s="317">
        <v>1.525000017136335E-2</v>
      </c>
      <c r="P1421" s="317">
        <v>1.7109999433159832E-2</v>
      </c>
      <c r="Q1421" s="36">
        <v>492</v>
      </c>
      <c r="R1421" s="317">
        <v>4.9339998513460159E-2</v>
      </c>
      <c r="S1421" s="317">
        <v>5.1920000463724143E-2</v>
      </c>
      <c r="T1421" t="s">
        <v>380</v>
      </c>
      <c r="BA1421" s="395">
        <v>1</v>
      </c>
      <c r="BB1421" s="396" t="s">
        <v>861</v>
      </c>
      <c r="BC1421" t="str">
        <f t="shared" si="161"/>
        <v>RXC</v>
      </c>
      <c r="BD1421" t="str">
        <f t="shared" si="162"/>
        <v>NAoMe_initial_ethnicity_grp</v>
      </c>
      <c r="BE1421" s="397" t="s">
        <v>862</v>
      </c>
      <c r="BF1421" t="str">
        <f t="shared" si="163"/>
        <v>Asian or Asian British</v>
      </c>
      <c r="BG1421">
        <f t="shared" si="164"/>
        <v>0</v>
      </c>
      <c r="BH1421" s="398">
        <f t="shared" si="165"/>
        <v>0</v>
      </c>
      <c r="BO1421" s="33"/>
    </row>
    <row r="1422" spans="1:67">
      <c r="A1422" s="316" t="s">
        <v>27</v>
      </c>
      <c r="B1422" t="s">
        <v>380</v>
      </c>
      <c r="C1422" t="s">
        <v>910</v>
      </c>
      <c r="D1422" t="s">
        <v>314</v>
      </c>
      <c r="E1422" s="316" t="s">
        <v>75</v>
      </c>
      <c r="F1422" s="316" t="s">
        <v>76</v>
      </c>
      <c r="G1422" s="316" t="s">
        <v>444</v>
      </c>
      <c r="H1422" s="316" t="s">
        <v>318</v>
      </c>
      <c r="I1422" s="316" t="s">
        <v>656</v>
      </c>
      <c r="J1422" s="316" t="s">
        <v>287</v>
      </c>
      <c r="K1422" s="36">
        <v>2</v>
      </c>
      <c r="L1422" s="317">
        <v>2.4390000849962231E-2</v>
      </c>
      <c r="M1422" s="317">
        <v>2.857000008225441E-2</v>
      </c>
      <c r="N1422" s="36">
        <v>2</v>
      </c>
      <c r="O1422" s="317">
        <v>4.3600001372396946E-3</v>
      </c>
      <c r="P1422" s="317">
        <v>4.889999981969595E-3</v>
      </c>
      <c r="Q1422" s="36">
        <v>403</v>
      </c>
      <c r="R1422" s="317">
        <v>4.0410000830888748E-2</v>
      </c>
      <c r="S1422" s="317">
        <v>4.2520001530647278E-2</v>
      </c>
      <c r="T1422" t="s">
        <v>380</v>
      </c>
      <c r="BA1422" s="395">
        <v>1</v>
      </c>
      <c r="BB1422" s="396" t="s">
        <v>861</v>
      </c>
      <c r="BC1422" t="str">
        <f t="shared" si="161"/>
        <v>RXC</v>
      </c>
      <c r="BD1422" t="str">
        <f t="shared" si="162"/>
        <v>NAoMe_initial_ethnicity_grp</v>
      </c>
      <c r="BE1422" s="397" t="s">
        <v>862</v>
      </c>
      <c r="BF1422" t="str">
        <f t="shared" si="163"/>
        <v>Black or Black British</v>
      </c>
      <c r="BG1422">
        <f t="shared" si="164"/>
        <v>2</v>
      </c>
      <c r="BH1422" s="398">
        <f t="shared" si="165"/>
        <v>2.4390000849962231E-2</v>
      </c>
      <c r="BO1422" s="33"/>
    </row>
    <row r="1423" spans="1:67">
      <c r="A1423" s="316" t="s">
        <v>27</v>
      </c>
      <c r="B1423" t="s">
        <v>380</v>
      </c>
      <c r="C1423" t="s">
        <v>910</v>
      </c>
      <c r="D1423" t="s">
        <v>314</v>
      </c>
      <c r="E1423" s="316" t="s">
        <v>75</v>
      </c>
      <c r="F1423" s="316" t="s">
        <v>76</v>
      </c>
      <c r="G1423" s="316" t="s">
        <v>444</v>
      </c>
      <c r="H1423" s="316" t="s">
        <v>318</v>
      </c>
      <c r="I1423" s="316" t="s">
        <v>656</v>
      </c>
      <c r="J1423" s="316" t="s">
        <v>259</v>
      </c>
      <c r="K1423" s="36">
        <v>2</v>
      </c>
      <c r="L1423" s="317">
        <v>2.4390000849962231E-2</v>
      </c>
      <c r="M1423" s="317">
        <v>2.857000008225441E-2</v>
      </c>
      <c r="N1423" s="36">
        <v>5</v>
      </c>
      <c r="O1423" s="317">
        <v>1.088999956846237E-2</v>
      </c>
      <c r="P1423" s="317">
        <v>1.2219999916851521E-2</v>
      </c>
      <c r="Q1423" s="36">
        <v>98</v>
      </c>
      <c r="R1423" s="317">
        <v>9.8299998790025711E-3</v>
      </c>
      <c r="S1423" s="317">
        <v>1.0339999571442601E-2</v>
      </c>
      <c r="T1423" t="s">
        <v>380</v>
      </c>
      <c r="BA1423" s="395">
        <v>1</v>
      </c>
      <c r="BB1423" s="396" t="s">
        <v>861</v>
      </c>
      <c r="BC1423" t="str">
        <f t="shared" si="161"/>
        <v>RXC</v>
      </c>
      <c r="BD1423" t="str">
        <f t="shared" si="162"/>
        <v>NAoMe_initial_ethnicity_grp</v>
      </c>
      <c r="BE1423" s="397" t="s">
        <v>862</v>
      </c>
      <c r="BF1423" t="str">
        <f t="shared" si="163"/>
        <v>Mixed</v>
      </c>
      <c r="BG1423">
        <f t="shared" si="164"/>
        <v>2</v>
      </c>
      <c r="BH1423" s="398">
        <f t="shared" si="165"/>
        <v>2.4390000849962231E-2</v>
      </c>
      <c r="BO1423" s="33"/>
    </row>
    <row r="1424" spans="1:67">
      <c r="A1424" s="316" t="s">
        <v>27</v>
      </c>
      <c r="B1424" t="s">
        <v>380</v>
      </c>
      <c r="C1424" t="s">
        <v>910</v>
      </c>
      <c r="D1424" t="s">
        <v>314</v>
      </c>
      <c r="E1424" s="316" t="s">
        <v>75</v>
      </c>
      <c r="F1424" s="316" t="s">
        <v>76</v>
      </c>
      <c r="G1424" s="316" t="s">
        <v>444</v>
      </c>
      <c r="H1424" s="316" t="s">
        <v>318</v>
      </c>
      <c r="I1424" s="316" t="s">
        <v>656</v>
      </c>
      <c r="J1424" s="316" t="s">
        <v>288</v>
      </c>
      <c r="K1424" s="36">
        <v>0</v>
      </c>
      <c r="L1424" s="317">
        <v>0</v>
      </c>
      <c r="M1424" s="317">
        <v>0</v>
      </c>
      <c r="N1424" s="36">
        <v>2</v>
      </c>
      <c r="O1424" s="317">
        <v>4.3600001372396946E-3</v>
      </c>
      <c r="P1424" s="317">
        <v>4.889999981969595E-3</v>
      </c>
      <c r="Q1424" s="36">
        <v>246</v>
      </c>
      <c r="R1424" s="317">
        <v>2.466999925673008E-2</v>
      </c>
      <c r="S1424" s="317">
        <v>2.5960000231862072E-2</v>
      </c>
      <c r="T1424" t="s">
        <v>380</v>
      </c>
      <c r="BA1424" s="395">
        <v>1</v>
      </c>
      <c r="BB1424" s="396" t="s">
        <v>861</v>
      </c>
      <c r="BC1424" t="str">
        <f t="shared" si="161"/>
        <v>RXC</v>
      </c>
      <c r="BD1424" t="str">
        <f t="shared" si="162"/>
        <v>NAoMe_initial_ethnicity_grp</v>
      </c>
      <c r="BE1424" s="397" t="s">
        <v>862</v>
      </c>
      <c r="BF1424" t="str">
        <f t="shared" si="163"/>
        <v>Other Ethnic Group</v>
      </c>
      <c r="BG1424">
        <f t="shared" si="164"/>
        <v>0</v>
      </c>
      <c r="BH1424" s="398">
        <f t="shared" si="165"/>
        <v>0</v>
      </c>
      <c r="BO1424" s="33"/>
    </row>
    <row r="1425" spans="1:67">
      <c r="A1425" s="316" t="s">
        <v>27</v>
      </c>
      <c r="B1425" t="s">
        <v>380</v>
      </c>
      <c r="C1425" t="s">
        <v>910</v>
      </c>
      <c r="D1425" t="s">
        <v>314</v>
      </c>
      <c r="E1425" s="316" t="s">
        <v>75</v>
      </c>
      <c r="F1425" s="316" t="s">
        <v>76</v>
      </c>
      <c r="G1425" s="316" t="s">
        <v>444</v>
      </c>
      <c r="H1425" s="316" t="s">
        <v>318</v>
      </c>
      <c r="I1425" s="316" t="s">
        <v>656</v>
      </c>
      <c r="J1425" s="316" t="s">
        <v>260</v>
      </c>
      <c r="K1425" s="36">
        <v>12</v>
      </c>
      <c r="L1425" s="317">
        <v>0.14633999764919281</v>
      </c>
      <c r="M1425" s="317"/>
      <c r="N1425" s="36">
        <v>50</v>
      </c>
      <c r="O1425" s="317">
        <v>0.1089299991726875</v>
      </c>
      <c r="P1425" s="317"/>
      <c r="Q1425" s="36">
        <v>495</v>
      </c>
      <c r="R1425" s="317">
        <v>4.9639999866485603E-2</v>
      </c>
      <c r="S1425" s="317"/>
      <c r="T1425" t="s">
        <v>380</v>
      </c>
      <c r="BA1425" s="395">
        <v>1</v>
      </c>
      <c r="BB1425" s="396" t="s">
        <v>861</v>
      </c>
      <c r="BC1425" t="str">
        <f t="shared" si="161"/>
        <v>RXC</v>
      </c>
      <c r="BD1425" t="str">
        <f t="shared" si="162"/>
        <v>NAoMe_initial_ethnicity_grp</v>
      </c>
      <c r="BE1425" s="397" t="s">
        <v>862</v>
      </c>
      <c r="BF1425" t="str">
        <f t="shared" si="163"/>
        <v>Unknown</v>
      </c>
      <c r="BG1425">
        <f t="shared" si="164"/>
        <v>12</v>
      </c>
      <c r="BH1425" s="398">
        <f t="shared" si="165"/>
        <v>0.14633999764919281</v>
      </c>
      <c r="BO1425" s="33"/>
    </row>
    <row r="1426" spans="1:67">
      <c r="A1426" s="316" t="s">
        <v>27</v>
      </c>
      <c r="B1426" t="s">
        <v>380</v>
      </c>
      <c r="C1426" t="s">
        <v>910</v>
      </c>
      <c r="D1426" t="s">
        <v>314</v>
      </c>
      <c r="E1426" s="316" t="s">
        <v>75</v>
      </c>
      <c r="F1426" s="316" t="s">
        <v>76</v>
      </c>
      <c r="G1426" s="316" t="s">
        <v>444</v>
      </c>
      <c r="H1426" s="316" t="s">
        <v>318</v>
      </c>
      <c r="I1426" s="316" t="s">
        <v>656</v>
      </c>
      <c r="J1426" s="316" t="s">
        <v>258</v>
      </c>
      <c r="K1426" s="36">
        <v>66</v>
      </c>
      <c r="L1426" s="317">
        <v>0.80488002300262451</v>
      </c>
      <c r="M1426" s="317">
        <v>0.94286000728607178</v>
      </c>
      <c r="N1426" s="36">
        <v>393</v>
      </c>
      <c r="O1426" s="317">
        <v>0.85620999336242676</v>
      </c>
      <c r="P1426" s="317">
        <v>0.96087998151779175</v>
      </c>
      <c r="Q1426" s="36">
        <v>8238</v>
      </c>
      <c r="R1426" s="317">
        <v>0.82611000537872314</v>
      </c>
      <c r="S1426" s="317">
        <v>0.86926001310348511</v>
      </c>
      <c r="T1426" t="s">
        <v>380</v>
      </c>
      <c r="BA1426" s="395">
        <v>1</v>
      </c>
      <c r="BB1426" s="396" t="s">
        <v>861</v>
      </c>
      <c r="BC1426" t="str">
        <f t="shared" si="161"/>
        <v>RXC</v>
      </c>
      <c r="BD1426" t="str">
        <f t="shared" si="162"/>
        <v>NAoMe_initial_ethnicity_grp</v>
      </c>
      <c r="BE1426" s="397" t="s">
        <v>862</v>
      </c>
      <c r="BF1426" t="str">
        <f t="shared" si="163"/>
        <v>White</v>
      </c>
      <c r="BG1426">
        <f t="shared" si="164"/>
        <v>66</v>
      </c>
      <c r="BH1426" s="398">
        <f t="shared" si="165"/>
        <v>0.80488002300262451</v>
      </c>
      <c r="BO1426" s="33"/>
    </row>
    <row r="1427" spans="1:67">
      <c r="A1427" s="316" t="s">
        <v>27</v>
      </c>
      <c r="B1427" t="s">
        <v>380</v>
      </c>
      <c r="C1427" t="s">
        <v>910</v>
      </c>
      <c r="D1427" t="s">
        <v>314</v>
      </c>
      <c r="E1427" s="316" t="s">
        <v>75</v>
      </c>
      <c r="F1427" s="316" t="s">
        <v>76</v>
      </c>
      <c r="G1427" s="316" t="s">
        <v>444</v>
      </c>
      <c r="H1427" s="316" t="s">
        <v>318</v>
      </c>
      <c r="I1427" s="316" t="s">
        <v>657</v>
      </c>
      <c r="J1427" s="316" t="s">
        <v>817</v>
      </c>
      <c r="K1427" s="36">
        <v>80</v>
      </c>
      <c r="L1427" s="317">
        <v>0.97561001777648926</v>
      </c>
      <c r="M1427" s="317"/>
      <c r="N1427" s="36">
        <v>437</v>
      </c>
      <c r="O1427" s="317">
        <v>0.95206999778747559</v>
      </c>
      <c r="P1427" s="317"/>
      <c r="Q1427" s="36">
        <v>9359</v>
      </c>
      <c r="R1427" s="317">
        <v>0.93853002786636353</v>
      </c>
      <c r="S1427" s="317"/>
      <c r="T1427" t="s">
        <v>380</v>
      </c>
      <c r="BA1427" s="395">
        <v>1</v>
      </c>
      <c r="BB1427" s="396" t="s">
        <v>861</v>
      </c>
      <c r="BC1427" t="str">
        <f t="shared" si="161"/>
        <v>RXC</v>
      </c>
      <c r="BD1427" t="str">
        <f t="shared" si="162"/>
        <v>NAoMe_initial_final_route</v>
      </c>
      <c r="BE1427" s="397" t="s">
        <v>862</v>
      </c>
      <c r="BF1427" t="str">
        <f t="shared" si="163"/>
        <v>Not screened</v>
      </c>
      <c r="BG1427">
        <f t="shared" si="164"/>
        <v>80</v>
      </c>
      <c r="BH1427" s="398">
        <f t="shared" si="165"/>
        <v>0.97561001777648926</v>
      </c>
      <c r="BO1427" s="33"/>
    </row>
    <row r="1428" spans="1:67">
      <c r="A1428" s="316" t="s">
        <v>27</v>
      </c>
      <c r="B1428" t="s">
        <v>380</v>
      </c>
      <c r="C1428" t="s">
        <v>910</v>
      </c>
      <c r="D1428" t="s">
        <v>314</v>
      </c>
      <c r="E1428" s="316" t="s">
        <v>75</v>
      </c>
      <c r="F1428" s="316" t="s">
        <v>76</v>
      </c>
      <c r="G1428" s="316" t="s">
        <v>444</v>
      </c>
      <c r="H1428" s="316" t="s">
        <v>318</v>
      </c>
      <c r="I1428" s="316" t="s">
        <v>657</v>
      </c>
      <c r="J1428" s="316" t="s">
        <v>352</v>
      </c>
      <c r="K1428" s="36">
        <v>2</v>
      </c>
      <c r="L1428" s="317">
        <v>2.4390000849962231E-2</v>
      </c>
      <c r="M1428" s="317"/>
      <c r="N1428" s="36">
        <v>22</v>
      </c>
      <c r="O1428" s="317">
        <v>4.7929998487234123E-2</v>
      </c>
      <c r="P1428" s="317"/>
      <c r="Q1428" s="36">
        <v>613</v>
      </c>
      <c r="R1428" s="317">
        <v>6.1469998210668557E-2</v>
      </c>
      <c r="S1428" s="317"/>
      <c r="T1428" t="s">
        <v>380</v>
      </c>
      <c r="BA1428" s="395">
        <v>1</v>
      </c>
      <c r="BB1428" s="396" t="s">
        <v>861</v>
      </c>
      <c r="BC1428" t="str">
        <f t="shared" si="161"/>
        <v>RXC</v>
      </c>
      <c r="BD1428" t="str">
        <f t="shared" si="162"/>
        <v>NAoMe_initial_final_route</v>
      </c>
      <c r="BE1428" s="397" t="s">
        <v>862</v>
      </c>
      <c r="BF1428" t="str">
        <f t="shared" si="163"/>
        <v>Screening</v>
      </c>
      <c r="BG1428">
        <f t="shared" si="164"/>
        <v>2</v>
      </c>
      <c r="BH1428" s="398">
        <f t="shared" si="165"/>
        <v>2.4390000849962231E-2</v>
      </c>
      <c r="BO1428" s="33"/>
    </row>
    <row r="1429" spans="1:67">
      <c r="A1429" s="316" t="s">
        <v>27</v>
      </c>
      <c r="B1429" t="s">
        <v>380</v>
      </c>
      <c r="C1429" t="s">
        <v>910</v>
      </c>
      <c r="D1429" t="s">
        <v>314</v>
      </c>
      <c r="E1429" s="316" t="s">
        <v>75</v>
      </c>
      <c r="F1429" s="316" t="s">
        <v>76</v>
      </c>
      <c r="G1429" s="316" t="s">
        <v>444</v>
      </c>
      <c r="H1429" s="316" t="s">
        <v>318</v>
      </c>
      <c r="I1429" s="316" t="s">
        <v>303</v>
      </c>
      <c r="J1429" s="316" t="s">
        <v>308</v>
      </c>
      <c r="K1429" s="36">
        <v>35</v>
      </c>
      <c r="L1429" s="317">
        <v>0.426829993724823</v>
      </c>
      <c r="M1429" s="317"/>
      <c r="N1429" s="36">
        <v>103</v>
      </c>
      <c r="O1429" s="317">
        <v>0.22439999878406519</v>
      </c>
      <c r="P1429" s="317"/>
      <c r="Q1429" s="36">
        <v>1652</v>
      </c>
      <c r="R1429" s="317">
        <v>0.1656599938869476</v>
      </c>
      <c r="S1429" s="317"/>
      <c r="T1429" t="s">
        <v>380</v>
      </c>
      <c r="BA1429" s="395">
        <v>1</v>
      </c>
      <c r="BB1429" s="396" t="s">
        <v>861</v>
      </c>
      <c r="BC1429" t="str">
        <f t="shared" si="161"/>
        <v>RXC</v>
      </c>
      <c r="BD1429" t="str">
        <f t="shared" si="162"/>
        <v>NAoMe_initial_final_stage_tum</v>
      </c>
      <c r="BE1429" s="397" t="s">
        <v>862</v>
      </c>
      <c r="BF1429" t="str">
        <f t="shared" si="163"/>
        <v>Not staged/Unstated</v>
      </c>
      <c r="BG1429">
        <f t="shared" si="164"/>
        <v>35</v>
      </c>
      <c r="BH1429" s="398">
        <f t="shared" si="165"/>
        <v>0.426829993724823</v>
      </c>
      <c r="BO1429" s="33"/>
    </row>
    <row r="1430" spans="1:67">
      <c r="A1430" s="316" t="s">
        <v>27</v>
      </c>
      <c r="B1430" t="s">
        <v>380</v>
      </c>
      <c r="C1430" t="s">
        <v>910</v>
      </c>
      <c r="D1430" t="s">
        <v>314</v>
      </c>
      <c r="E1430" s="316" t="s">
        <v>75</v>
      </c>
      <c r="F1430" s="316" t="s">
        <v>76</v>
      </c>
      <c r="G1430" s="316" t="s">
        <v>444</v>
      </c>
      <c r="H1430" s="316" t="s">
        <v>318</v>
      </c>
      <c r="I1430" s="316" t="s">
        <v>303</v>
      </c>
      <c r="J1430" s="316" t="s">
        <v>304</v>
      </c>
      <c r="K1430" s="36">
        <v>0</v>
      </c>
      <c r="L1430" s="317">
        <v>0</v>
      </c>
      <c r="M1430" s="317">
        <v>0</v>
      </c>
      <c r="N1430" s="36">
        <v>2</v>
      </c>
      <c r="O1430" s="317">
        <v>4.3600001372396946E-3</v>
      </c>
      <c r="P1430" s="317">
        <v>5.6199999526143074E-3</v>
      </c>
      <c r="Q1430" s="36">
        <v>64</v>
      </c>
      <c r="R1430" s="317">
        <v>6.4199999906122676E-3</v>
      </c>
      <c r="S1430" s="317">
        <v>7.689999882131815E-3</v>
      </c>
      <c r="T1430" t="s">
        <v>380</v>
      </c>
      <c r="BA1430" s="395">
        <v>1</v>
      </c>
      <c r="BB1430" s="396" t="s">
        <v>861</v>
      </c>
      <c r="BC1430" t="str">
        <f t="shared" si="161"/>
        <v>RXC</v>
      </c>
      <c r="BD1430" t="str">
        <f t="shared" si="162"/>
        <v>NAoMe_initial_final_stage_tum</v>
      </c>
      <c r="BE1430" s="397" t="s">
        <v>862</v>
      </c>
      <c r="BF1430" t="str">
        <f t="shared" si="163"/>
        <v>Stage 0</v>
      </c>
      <c r="BG1430">
        <f t="shared" si="164"/>
        <v>0</v>
      </c>
      <c r="BH1430" s="398">
        <f t="shared" si="165"/>
        <v>0</v>
      </c>
      <c r="BO1430" s="33"/>
    </row>
    <row r="1431" spans="1:67">
      <c r="A1431" s="316" t="s">
        <v>27</v>
      </c>
      <c r="B1431" t="s">
        <v>380</v>
      </c>
      <c r="C1431" t="s">
        <v>910</v>
      </c>
      <c r="D1431" t="s">
        <v>314</v>
      </c>
      <c r="E1431" s="316" t="s">
        <v>75</v>
      </c>
      <c r="F1431" s="316" t="s">
        <v>76</v>
      </c>
      <c r="G1431" s="316" t="s">
        <v>444</v>
      </c>
      <c r="H1431" s="316" t="s">
        <v>318</v>
      </c>
      <c r="I1431" s="316" t="s">
        <v>303</v>
      </c>
      <c r="J1431" s="316" t="s">
        <v>305</v>
      </c>
      <c r="K1431" s="36">
        <v>2</v>
      </c>
      <c r="L1431" s="317">
        <v>2.4390000849962231E-2</v>
      </c>
      <c r="M1431" s="317">
        <v>4.2550001293420792E-2</v>
      </c>
      <c r="N1431" s="36">
        <v>17</v>
      </c>
      <c r="O1431" s="317">
        <v>3.7039998918771737E-2</v>
      </c>
      <c r="P1431" s="317">
        <v>4.7749999910593033E-2</v>
      </c>
      <c r="Q1431" s="36">
        <v>359</v>
      </c>
      <c r="R1431" s="317">
        <v>3.5999998450279243E-2</v>
      </c>
      <c r="S1431" s="317">
        <v>4.3150000274181373E-2</v>
      </c>
      <c r="T1431" t="s">
        <v>380</v>
      </c>
      <c r="BA1431" s="395">
        <v>1</v>
      </c>
      <c r="BB1431" s="396" t="s">
        <v>861</v>
      </c>
      <c r="BC1431" t="str">
        <f t="shared" si="161"/>
        <v>RXC</v>
      </c>
      <c r="BD1431" t="str">
        <f t="shared" si="162"/>
        <v>NAoMe_initial_final_stage_tum</v>
      </c>
      <c r="BE1431" s="397" t="s">
        <v>862</v>
      </c>
      <c r="BF1431" t="str">
        <f t="shared" si="163"/>
        <v>Stage 1</v>
      </c>
      <c r="BG1431">
        <f t="shared" si="164"/>
        <v>2</v>
      </c>
      <c r="BH1431" s="398">
        <f t="shared" si="165"/>
        <v>2.4390000849962231E-2</v>
      </c>
      <c r="BO1431" s="33"/>
    </row>
    <row r="1432" spans="1:67">
      <c r="A1432" s="316" t="s">
        <v>27</v>
      </c>
      <c r="B1432" t="s">
        <v>380</v>
      </c>
      <c r="C1432" t="s">
        <v>910</v>
      </c>
      <c r="D1432" t="s">
        <v>314</v>
      </c>
      <c r="E1432" s="316" t="s">
        <v>75</v>
      </c>
      <c r="F1432" s="316" t="s">
        <v>76</v>
      </c>
      <c r="G1432" s="316" t="s">
        <v>444</v>
      </c>
      <c r="H1432" s="316" t="s">
        <v>318</v>
      </c>
      <c r="I1432" s="316" t="s">
        <v>303</v>
      </c>
      <c r="J1432" s="316" t="s">
        <v>306</v>
      </c>
      <c r="K1432" s="36">
        <v>2</v>
      </c>
      <c r="L1432" s="317">
        <v>2.4390000849962231E-2</v>
      </c>
      <c r="M1432" s="317">
        <v>4.2550001293420792E-2</v>
      </c>
      <c r="N1432" s="36">
        <v>37</v>
      </c>
      <c r="O1432" s="317">
        <v>8.0609999597072601E-2</v>
      </c>
      <c r="P1432" s="317">
        <v>0.1039299964904785</v>
      </c>
      <c r="Q1432" s="36">
        <v>996</v>
      </c>
      <c r="R1432" s="317">
        <v>9.9880002439022064E-2</v>
      </c>
      <c r="S1432" s="317">
        <v>0.11970999836921691</v>
      </c>
      <c r="T1432" t="s">
        <v>380</v>
      </c>
      <c r="BA1432" s="395">
        <v>1</v>
      </c>
      <c r="BB1432" s="396" t="s">
        <v>861</v>
      </c>
      <c r="BC1432" t="str">
        <f t="shared" si="161"/>
        <v>RXC</v>
      </c>
      <c r="BD1432" t="str">
        <f t="shared" si="162"/>
        <v>NAoMe_initial_final_stage_tum</v>
      </c>
      <c r="BE1432" s="397" t="s">
        <v>862</v>
      </c>
      <c r="BF1432" t="str">
        <f t="shared" si="163"/>
        <v>Stage 2</v>
      </c>
      <c r="BG1432">
        <f t="shared" si="164"/>
        <v>2</v>
      </c>
      <c r="BH1432" s="398">
        <f t="shared" si="165"/>
        <v>2.4390000849962231E-2</v>
      </c>
      <c r="BO1432" s="33"/>
    </row>
    <row r="1433" spans="1:67">
      <c r="A1433" s="316" t="s">
        <v>27</v>
      </c>
      <c r="B1433" t="s">
        <v>380</v>
      </c>
      <c r="C1433" t="s">
        <v>910</v>
      </c>
      <c r="D1433" t="s">
        <v>314</v>
      </c>
      <c r="E1433" s="316" t="s">
        <v>75</v>
      </c>
      <c r="F1433" s="316" t="s">
        <v>76</v>
      </c>
      <c r="G1433" s="316" t="s">
        <v>444</v>
      </c>
      <c r="H1433" s="316" t="s">
        <v>318</v>
      </c>
      <c r="I1433" s="316" t="s">
        <v>303</v>
      </c>
      <c r="J1433" s="316" t="s">
        <v>307</v>
      </c>
      <c r="K1433" s="36">
        <v>2</v>
      </c>
      <c r="L1433" s="317">
        <v>2.4390000849962231E-2</v>
      </c>
      <c r="M1433" s="317">
        <v>4.2550001293420792E-2</v>
      </c>
      <c r="N1433" s="36">
        <v>21</v>
      </c>
      <c r="O1433" s="317">
        <v>4.5749999582767487E-2</v>
      </c>
      <c r="P1433" s="317">
        <v>5.8990001678466797E-2</v>
      </c>
      <c r="Q1433" s="36">
        <v>742</v>
      </c>
      <c r="R1433" s="317">
        <v>7.4409998953342438E-2</v>
      </c>
      <c r="S1433" s="317">
        <v>8.9180000126361847E-2</v>
      </c>
      <c r="T1433" t="s">
        <v>380</v>
      </c>
      <c r="BA1433" s="395">
        <v>1</v>
      </c>
      <c r="BB1433" s="396" t="s">
        <v>861</v>
      </c>
      <c r="BC1433" t="str">
        <f t="shared" si="161"/>
        <v>RXC</v>
      </c>
      <c r="BD1433" t="str">
        <f t="shared" si="162"/>
        <v>NAoMe_initial_final_stage_tum</v>
      </c>
      <c r="BE1433" s="397" t="s">
        <v>862</v>
      </c>
      <c r="BF1433" t="str">
        <f t="shared" si="163"/>
        <v>Stage 3</v>
      </c>
      <c r="BG1433">
        <f t="shared" si="164"/>
        <v>2</v>
      </c>
      <c r="BH1433" s="398">
        <f t="shared" si="165"/>
        <v>2.4390000849962231E-2</v>
      </c>
      <c r="BO1433" s="33"/>
    </row>
    <row r="1434" spans="1:67">
      <c r="A1434" s="316" t="s">
        <v>27</v>
      </c>
      <c r="B1434" t="s">
        <v>380</v>
      </c>
      <c r="C1434" t="s">
        <v>910</v>
      </c>
      <c r="D1434" t="s">
        <v>314</v>
      </c>
      <c r="E1434" s="316" t="s">
        <v>75</v>
      </c>
      <c r="F1434" s="316" t="s">
        <v>76</v>
      </c>
      <c r="G1434" s="316" t="s">
        <v>444</v>
      </c>
      <c r="H1434" s="316" t="s">
        <v>318</v>
      </c>
      <c r="I1434" s="316" t="s">
        <v>303</v>
      </c>
      <c r="J1434" s="316" t="s">
        <v>336</v>
      </c>
      <c r="K1434" s="36">
        <v>41</v>
      </c>
      <c r="L1434" s="317">
        <v>0.5</v>
      </c>
      <c r="M1434" s="317">
        <v>0.87234002351760864</v>
      </c>
      <c r="N1434" s="36">
        <v>279</v>
      </c>
      <c r="O1434" s="317">
        <v>0.60784000158309937</v>
      </c>
      <c r="P1434" s="317">
        <v>0.78371000289916992</v>
      </c>
      <c r="Q1434" s="36">
        <v>6159</v>
      </c>
      <c r="R1434" s="317">
        <v>0.6176300048828125</v>
      </c>
      <c r="S1434" s="317">
        <v>0.74026000499725342</v>
      </c>
      <c r="T1434" t="s">
        <v>380</v>
      </c>
      <c r="BA1434" s="395">
        <v>1</v>
      </c>
      <c r="BB1434" s="396" t="s">
        <v>861</v>
      </c>
      <c r="BC1434" t="str">
        <f t="shared" si="161"/>
        <v>RXC</v>
      </c>
      <c r="BD1434" t="str">
        <f t="shared" si="162"/>
        <v>NAoMe_initial_final_stage_tum</v>
      </c>
      <c r="BE1434" s="397" t="s">
        <v>862</v>
      </c>
      <c r="BF1434" t="str">
        <f t="shared" si="163"/>
        <v>Stage 4</v>
      </c>
      <c r="BG1434">
        <f t="shared" si="164"/>
        <v>41</v>
      </c>
      <c r="BH1434" s="398">
        <f t="shared" si="165"/>
        <v>0.5</v>
      </c>
      <c r="BO1434" s="33"/>
    </row>
    <row r="1435" spans="1:67">
      <c r="A1435" s="316" t="s">
        <v>27</v>
      </c>
      <c r="B1435" t="s">
        <v>380</v>
      </c>
      <c r="C1435" t="s">
        <v>910</v>
      </c>
      <c r="D1435" t="s">
        <v>314</v>
      </c>
      <c r="E1435" s="316" t="s">
        <v>75</v>
      </c>
      <c r="F1435" s="316" t="s">
        <v>76</v>
      </c>
      <c r="G1435" s="316" t="s">
        <v>444</v>
      </c>
      <c r="H1435" s="316" t="s">
        <v>318</v>
      </c>
      <c r="I1435" s="316" t="s">
        <v>342</v>
      </c>
      <c r="J1435" s="316" t="s">
        <v>343</v>
      </c>
      <c r="K1435" s="36">
        <v>35</v>
      </c>
      <c r="L1435" s="317">
        <v>0.426829993724823</v>
      </c>
      <c r="M1435" s="317"/>
      <c r="N1435" s="36">
        <v>103</v>
      </c>
      <c r="O1435" s="317">
        <v>0.22439999878406519</v>
      </c>
      <c r="P1435" s="317"/>
      <c r="Q1435" s="36">
        <v>1652</v>
      </c>
      <c r="R1435" s="317">
        <v>0.1656599938869476</v>
      </c>
      <c r="S1435" s="317"/>
      <c r="T1435" t="s">
        <v>380</v>
      </c>
      <c r="BA1435" s="395">
        <v>1</v>
      </c>
      <c r="BB1435" s="396" t="s">
        <v>861</v>
      </c>
      <c r="BC1435" t="str">
        <f t="shared" si="161"/>
        <v>RXC</v>
      </c>
      <c r="BD1435" t="str">
        <f t="shared" si="162"/>
        <v>NAoMe_initial_final_stage_tum_grp</v>
      </c>
      <c r="BE1435" s="397" t="s">
        <v>862</v>
      </c>
      <c r="BF1435" t="str">
        <f t="shared" si="163"/>
        <v>MBC in HESAPC</v>
      </c>
      <c r="BG1435">
        <f t="shared" si="164"/>
        <v>35</v>
      </c>
      <c r="BH1435" s="398">
        <f t="shared" si="165"/>
        <v>0.426829993724823</v>
      </c>
      <c r="BO1435" s="33"/>
    </row>
    <row r="1436" spans="1:67">
      <c r="A1436" s="316" t="s">
        <v>27</v>
      </c>
      <c r="B1436" t="s">
        <v>380</v>
      </c>
      <c r="C1436" t="s">
        <v>910</v>
      </c>
      <c r="D1436" t="s">
        <v>314</v>
      </c>
      <c r="E1436" s="316" t="s">
        <v>75</v>
      </c>
      <c r="F1436" s="316" t="s">
        <v>76</v>
      </c>
      <c r="G1436" s="316" t="s">
        <v>444</v>
      </c>
      <c r="H1436" s="316" t="s">
        <v>318</v>
      </c>
      <c r="I1436" s="316" t="s">
        <v>342</v>
      </c>
      <c r="J1436" s="316" t="s">
        <v>344</v>
      </c>
      <c r="K1436" s="36">
        <v>9</v>
      </c>
      <c r="L1436" s="317">
        <v>0.1097600013017654</v>
      </c>
      <c r="M1436" s="317">
        <v>0.1914899945259094</v>
      </c>
      <c r="N1436" s="36">
        <v>78</v>
      </c>
      <c r="O1436" s="317">
        <v>0.16992999613285059</v>
      </c>
      <c r="P1436" s="317">
        <v>0.21909999847412109</v>
      </c>
      <c r="Q1436" s="36">
        <v>2161</v>
      </c>
      <c r="R1436" s="317">
        <v>0.2167100012302399</v>
      </c>
      <c r="S1436" s="317">
        <v>0.25973999500274658</v>
      </c>
      <c r="T1436" t="s">
        <v>380</v>
      </c>
      <c r="BA1436" s="395">
        <v>1</v>
      </c>
      <c r="BB1436" s="396" t="s">
        <v>861</v>
      </c>
      <c r="BC1436" t="str">
        <f t="shared" si="161"/>
        <v>RXC</v>
      </c>
      <c r="BD1436" t="str">
        <f t="shared" si="162"/>
        <v>NAoMe_initial_final_stage_tum_grp</v>
      </c>
      <c r="BE1436" s="397" t="s">
        <v>862</v>
      </c>
      <c r="BF1436" t="str">
        <f t="shared" si="163"/>
        <v>Stage 0-3</v>
      </c>
      <c r="BG1436">
        <f t="shared" si="164"/>
        <v>9</v>
      </c>
      <c r="BH1436" s="398">
        <f t="shared" si="165"/>
        <v>0.1097600013017654</v>
      </c>
      <c r="BO1436" s="33"/>
    </row>
    <row r="1437" spans="1:67">
      <c r="A1437" s="316" t="s">
        <v>27</v>
      </c>
      <c r="B1437" t="s">
        <v>380</v>
      </c>
      <c r="C1437" t="s">
        <v>910</v>
      </c>
      <c r="D1437" t="s">
        <v>314</v>
      </c>
      <c r="E1437" s="316" t="s">
        <v>75</v>
      </c>
      <c r="F1437" s="316" t="s">
        <v>76</v>
      </c>
      <c r="G1437" s="316" t="s">
        <v>444</v>
      </c>
      <c r="H1437" s="316" t="s">
        <v>318</v>
      </c>
      <c r="I1437" s="316" t="s">
        <v>342</v>
      </c>
      <c r="J1437" s="316" t="s">
        <v>336</v>
      </c>
      <c r="K1437" s="36">
        <v>38</v>
      </c>
      <c r="L1437" s="317">
        <v>0.46340999007225042</v>
      </c>
      <c r="M1437" s="317">
        <v>0.80851000547409058</v>
      </c>
      <c r="N1437" s="36">
        <v>278</v>
      </c>
      <c r="O1437" s="317">
        <v>0.60566002130508423</v>
      </c>
      <c r="P1437" s="317">
        <v>0.78090000152587891</v>
      </c>
      <c r="Q1437" s="36">
        <v>6159</v>
      </c>
      <c r="R1437" s="317">
        <v>0.6176300048828125</v>
      </c>
      <c r="S1437" s="317">
        <v>0.74026000499725342</v>
      </c>
      <c r="T1437" t="s">
        <v>380</v>
      </c>
      <c r="BA1437" s="395">
        <v>1</v>
      </c>
      <c r="BB1437" s="396" t="s">
        <v>861</v>
      </c>
      <c r="BC1437" t="str">
        <f t="shared" si="161"/>
        <v>RXC</v>
      </c>
      <c r="BD1437" t="str">
        <f t="shared" si="162"/>
        <v>NAoMe_initial_final_stage_tum_grp</v>
      </c>
      <c r="BE1437" s="397" t="s">
        <v>862</v>
      </c>
      <c r="BF1437" t="str">
        <f t="shared" si="163"/>
        <v>Stage 4</v>
      </c>
      <c r="BG1437">
        <f t="shared" si="164"/>
        <v>38</v>
      </c>
      <c r="BH1437" s="398">
        <f t="shared" si="165"/>
        <v>0.46340999007225042</v>
      </c>
      <c r="BO1437" s="33"/>
    </row>
    <row r="1438" spans="1:67">
      <c r="A1438" s="316" t="s">
        <v>27</v>
      </c>
      <c r="B1438" t="s">
        <v>380</v>
      </c>
      <c r="C1438" t="s">
        <v>910</v>
      </c>
      <c r="D1438" t="s">
        <v>314</v>
      </c>
      <c r="E1438" s="316" t="s">
        <v>75</v>
      </c>
      <c r="F1438" s="316" t="s">
        <v>76</v>
      </c>
      <c r="G1438" s="316" t="s">
        <v>444</v>
      </c>
      <c r="H1438" s="316" t="s">
        <v>318</v>
      </c>
      <c r="I1438" s="316" t="s">
        <v>658</v>
      </c>
      <c r="J1438" s="316" t="s">
        <v>345</v>
      </c>
      <c r="K1438" s="36">
        <v>82</v>
      </c>
      <c r="L1438" s="317">
        <v>1</v>
      </c>
      <c r="M1438" s="317"/>
      <c r="N1438" s="36">
        <v>459</v>
      </c>
      <c r="O1438" s="317">
        <v>1</v>
      </c>
      <c r="P1438" s="317"/>
      <c r="Q1438" s="36">
        <v>9972</v>
      </c>
      <c r="R1438" s="317">
        <v>1</v>
      </c>
      <c r="S1438" s="317"/>
      <c r="T1438" t="s">
        <v>380</v>
      </c>
      <c r="BA1438" s="395">
        <v>1</v>
      </c>
      <c r="BB1438" s="396" t="s">
        <v>861</v>
      </c>
      <c r="BC1438" t="str">
        <f t="shared" si="161"/>
        <v>RXC</v>
      </c>
      <c r="BD1438" t="str">
        <f t="shared" si="162"/>
        <v>NAoMe_initial_final_who_ps</v>
      </c>
      <c r="BE1438" s="397" t="s">
        <v>862</v>
      </c>
      <c r="BF1438" t="str">
        <f t="shared" si="163"/>
        <v>Not recorded</v>
      </c>
      <c r="BG1438">
        <f t="shared" si="164"/>
        <v>82</v>
      </c>
      <c r="BH1438" s="398">
        <f t="shared" si="165"/>
        <v>1</v>
      </c>
      <c r="BO1438" s="33"/>
    </row>
    <row r="1439" spans="1:67">
      <c r="A1439" s="316" t="s">
        <v>27</v>
      </c>
      <c r="B1439" t="s">
        <v>380</v>
      </c>
      <c r="C1439" t="s">
        <v>910</v>
      </c>
      <c r="D1439" t="s">
        <v>314</v>
      </c>
      <c r="E1439" s="316" t="s">
        <v>75</v>
      </c>
      <c r="F1439" s="316" t="s">
        <v>76</v>
      </c>
      <c r="G1439" s="316" t="s">
        <v>444</v>
      </c>
      <c r="H1439" s="316" t="s">
        <v>318</v>
      </c>
      <c r="I1439" s="316" t="s">
        <v>291</v>
      </c>
      <c r="J1439" s="316" t="s">
        <v>313</v>
      </c>
      <c r="K1439" s="36">
        <v>80</v>
      </c>
      <c r="L1439" s="317">
        <v>0.97561001777648926</v>
      </c>
      <c r="M1439" s="317"/>
      <c r="N1439" s="36">
        <v>457</v>
      </c>
      <c r="O1439" s="317">
        <v>0.99563997983932495</v>
      </c>
      <c r="P1439" s="317"/>
      <c r="Q1439" s="36">
        <v>9846</v>
      </c>
      <c r="R1439" s="317">
        <v>0.98736000061035156</v>
      </c>
      <c r="S1439" s="317"/>
      <c r="T1439" t="s">
        <v>380</v>
      </c>
      <c r="BA1439" s="395">
        <v>1</v>
      </c>
      <c r="BB1439" s="396" t="s">
        <v>861</v>
      </c>
      <c r="BC1439" t="str">
        <f t="shared" si="161"/>
        <v>RXC</v>
      </c>
      <c r="BD1439" t="str">
        <f t="shared" si="162"/>
        <v>NAoMe_initial_gender</v>
      </c>
      <c r="BE1439" s="397" t="s">
        <v>862</v>
      </c>
      <c r="BF1439" t="str">
        <f t="shared" si="163"/>
        <v>Female</v>
      </c>
      <c r="BG1439">
        <f t="shared" si="164"/>
        <v>80</v>
      </c>
      <c r="BH1439" s="398">
        <f t="shared" si="165"/>
        <v>0.97561001777648926</v>
      </c>
      <c r="BO1439" s="33"/>
    </row>
    <row r="1440" spans="1:67">
      <c r="A1440" s="316" t="s">
        <v>27</v>
      </c>
      <c r="B1440" t="s">
        <v>380</v>
      </c>
      <c r="C1440" t="s">
        <v>910</v>
      </c>
      <c r="D1440" t="s">
        <v>314</v>
      </c>
      <c r="E1440" s="316" t="s">
        <v>75</v>
      </c>
      <c r="F1440" s="316" t="s">
        <v>76</v>
      </c>
      <c r="G1440" s="316" t="s">
        <v>444</v>
      </c>
      <c r="H1440" s="316" t="s">
        <v>318</v>
      </c>
      <c r="I1440" s="316" t="s">
        <v>291</v>
      </c>
      <c r="J1440" s="316" t="s">
        <v>293</v>
      </c>
      <c r="K1440" s="36">
        <v>2</v>
      </c>
      <c r="L1440" s="317">
        <v>2.4390000849962231E-2</v>
      </c>
      <c r="M1440" s="317"/>
      <c r="N1440" s="36">
        <v>2</v>
      </c>
      <c r="O1440" s="317">
        <v>4.3600001372396946E-3</v>
      </c>
      <c r="P1440" s="317"/>
      <c r="Q1440" s="36">
        <v>126</v>
      </c>
      <c r="R1440" s="317">
        <v>1.264000032097101E-2</v>
      </c>
      <c r="S1440" s="317"/>
      <c r="T1440" t="s">
        <v>380</v>
      </c>
      <c r="BA1440" s="395">
        <v>1</v>
      </c>
      <c r="BB1440" s="396" t="s">
        <v>861</v>
      </c>
      <c r="BC1440" t="str">
        <f t="shared" si="161"/>
        <v>RXC</v>
      </c>
      <c r="BD1440" t="str">
        <f t="shared" si="162"/>
        <v>NAoMe_initial_gender</v>
      </c>
      <c r="BE1440" s="397" t="s">
        <v>862</v>
      </c>
      <c r="BF1440" t="str">
        <f t="shared" si="163"/>
        <v>Male</v>
      </c>
      <c r="BG1440">
        <f t="shared" si="164"/>
        <v>2</v>
      </c>
      <c r="BH1440" s="398">
        <f t="shared" si="165"/>
        <v>2.4390000849962231E-2</v>
      </c>
      <c r="BO1440" s="33"/>
    </row>
    <row r="1441" spans="1:67">
      <c r="A1441" s="316" t="s">
        <v>27</v>
      </c>
      <c r="B1441" t="s">
        <v>380</v>
      </c>
      <c r="C1441" t="s">
        <v>910</v>
      </c>
      <c r="D1441" t="s">
        <v>314</v>
      </c>
      <c r="E1441" s="316" t="s">
        <v>75</v>
      </c>
      <c r="F1441" s="316" t="s">
        <v>76</v>
      </c>
      <c r="G1441" s="316" t="s">
        <v>444</v>
      </c>
      <c r="H1441" s="316" t="s">
        <v>318</v>
      </c>
      <c r="I1441" s="316" t="s">
        <v>659</v>
      </c>
      <c r="J1441" s="316" t="s">
        <v>294</v>
      </c>
      <c r="K1441" s="36">
        <v>11</v>
      </c>
      <c r="L1441" s="317">
        <v>0.13414999842643741</v>
      </c>
      <c r="M1441" s="317">
        <v>0.13414999842643741</v>
      </c>
      <c r="N1441" s="36">
        <v>18</v>
      </c>
      <c r="O1441" s="317">
        <v>3.9220001548528671E-2</v>
      </c>
      <c r="P1441" s="317">
        <v>3.9220001548528671E-2</v>
      </c>
      <c r="Q1441" s="36">
        <v>1800</v>
      </c>
      <c r="R1441" s="317">
        <v>0.18050999939441681</v>
      </c>
      <c r="S1441" s="317">
        <v>0.18050999939441681</v>
      </c>
      <c r="T1441" t="s">
        <v>380</v>
      </c>
      <c r="BA1441" s="395">
        <v>1</v>
      </c>
      <c r="BB1441" s="396" t="s">
        <v>861</v>
      </c>
      <c r="BC1441" t="str">
        <f t="shared" si="161"/>
        <v>RXC</v>
      </c>
      <c r="BD1441" t="str">
        <f t="shared" si="162"/>
        <v>NAoMe_initial_imd_2019</v>
      </c>
      <c r="BE1441" s="397" t="s">
        <v>862</v>
      </c>
      <c r="BF1441" t="str">
        <f t="shared" si="163"/>
        <v>1 - most deprived</v>
      </c>
      <c r="BG1441">
        <f t="shared" si="164"/>
        <v>11</v>
      </c>
      <c r="BH1441" s="398">
        <f t="shared" si="165"/>
        <v>0.13414999842643741</v>
      </c>
      <c r="BO1441" s="33"/>
    </row>
    <row r="1442" spans="1:67">
      <c r="A1442" s="316" t="s">
        <v>27</v>
      </c>
      <c r="B1442" t="s">
        <v>380</v>
      </c>
      <c r="C1442" t="s">
        <v>910</v>
      </c>
      <c r="D1442" t="s">
        <v>314</v>
      </c>
      <c r="E1442" s="316" t="s">
        <v>75</v>
      </c>
      <c r="F1442" s="316" t="s">
        <v>76</v>
      </c>
      <c r="G1442" s="316" t="s">
        <v>444</v>
      </c>
      <c r="H1442" s="316" t="s">
        <v>318</v>
      </c>
      <c r="I1442" s="316" t="s">
        <v>659</v>
      </c>
      <c r="J1442" s="316" t="s">
        <v>15</v>
      </c>
      <c r="K1442" s="36">
        <v>23</v>
      </c>
      <c r="L1442" s="317">
        <v>0.28049001097679138</v>
      </c>
      <c r="M1442" s="317">
        <v>0.28049001097679138</v>
      </c>
      <c r="N1442" s="36">
        <v>69</v>
      </c>
      <c r="O1442" s="317">
        <v>0.1503300070762634</v>
      </c>
      <c r="P1442" s="317">
        <v>0.1503300070762634</v>
      </c>
      <c r="Q1442" s="36">
        <v>2036</v>
      </c>
      <c r="R1442" s="317">
        <v>0.20417000353336329</v>
      </c>
      <c r="S1442" s="317">
        <v>0.20417000353336329</v>
      </c>
      <c r="T1442" t="s">
        <v>380</v>
      </c>
      <c r="BA1442" s="395">
        <v>1</v>
      </c>
      <c r="BB1442" s="396" t="s">
        <v>861</v>
      </c>
      <c r="BC1442" t="str">
        <f t="shared" si="161"/>
        <v>RXC</v>
      </c>
      <c r="BD1442" t="str">
        <f t="shared" si="162"/>
        <v>NAoMe_initial_imd_2019</v>
      </c>
      <c r="BE1442" s="397" t="s">
        <v>862</v>
      </c>
      <c r="BF1442" t="str">
        <f t="shared" si="163"/>
        <v>2</v>
      </c>
      <c r="BG1442">
        <f t="shared" si="164"/>
        <v>23</v>
      </c>
      <c r="BH1442" s="398">
        <f t="shared" si="165"/>
        <v>0.28049001097679138</v>
      </c>
      <c r="BO1442" s="33"/>
    </row>
    <row r="1443" spans="1:67">
      <c r="A1443" s="316" t="s">
        <v>27</v>
      </c>
      <c r="B1443" t="s">
        <v>380</v>
      </c>
      <c r="C1443" t="s">
        <v>910</v>
      </c>
      <c r="D1443" t="s">
        <v>314</v>
      </c>
      <c r="E1443" s="316" t="s">
        <v>75</v>
      </c>
      <c r="F1443" s="316" t="s">
        <v>76</v>
      </c>
      <c r="G1443" s="316" t="s">
        <v>444</v>
      </c>
      <c r="H1443" s="316" t="s">
        <v>318</v>
      </c>
      <c r="I1443" s="316" t="s">
        <v>659</v>
      </c>
      <c r="J1443" s="316" t="s">
        <v>16</v>
      </c>
      <c r="K1443" s="36">
        <v>25</v>
      </c>
      <c r="L1443" s="317">
        <v>0.30487999320030212</v>
      </c>
      <c r="M1443" s="317">
        <v>0.30487999320030212</v>
      </c>
      <c r="N1443" s="36">
        <v>107</v>
      </c>
      <c r="O1443" s="317">
        <v>0.23311999440193179</v>
      </c>
      <c r="P1443" s="317">
        <v>0.23311999440193179</v>
      </c>
      <c r="Q1443" s="36">
        <v>2085</v>
      </c>
      <c r="R1443" s="317">
        <v>0.20908999443054199</v>
      </c>
      <c r="S1443" s="317">
        <v>0.20908999443054199</v>
      </c>
      <c r="T1443" t="s">
        <v>380</v>
      </c>
      <c r="BA1443" s="395">
        <v>1</v>
      </c>
      <c r="BB1443" s="396" t="s">
        <v>861</v>
      </c>
      <c r="BC1443" t="str">
        <f t="shared" si="161"/>
        <v>RXC</v>
      </c>
      <c r="BD1443" t="str">
        <f t="shared" si="162"/>
        <v>NAoMe_initial_imd_2019</v>
      </c>
      <c r="BE1443" s="397" t="s">
        <v>862</v>
      </c>
      <c r="BF1443" t="str">
        <f t="shared" si="163"/>
        <v>3</v>
      </c>
      <c r="BG1443">
        <f t="shared" si="164"/>
        <v>25</v>
      </c>
      <c r="BH1443" s="398">
        <f t="shared" si="165"/>
        <v>0.30487999320030212</v>
      </c>
      <c r="BO1443" s="33"/>
    </row>
    <row r="1444" spans="1:67">
      <c r="A1444" s="316" t="s">
        <v>27</v>
      </c>
      <c r="B1444" t="s">
        <v>380</v>
      </c>
      <c r="C1444" t="s">
        <v>910</v>
      </c>
      <c r="D1444" t="s">
        <v>314</v>
      </c>
      <c r="E1444" s="316" t="s">
        <v>75</v>
      </c>
      <c r="F1444" s="316" t="s">
        <v>76</v>
      </c>
      <c r="G1444" s="316" t="s">
        <v>444</v>
      </c>
      <c r="H1444" s="316" t="s">
        <v>318</v>
      </c>
      <c r="I1444" s="316" t="s">
        <v>659</v>
      </c>
      <c r="J1444" s="316" t="s">
        <v>17</v>
      </c>
      <c r="K1444" s="36">
        <v>17</v>
      </c>
      <c r="L1444" s="317">
        <v>0.20732000470161441</v>
      </c>
      <c r="M1444" s="317">
        <v>0.20732000470161441</v>
      </c>
      <c r="N1444" s="36">
        <v>117</v>
      </c>
      <c r="O1444" s="317">
        <v>0.2549000084400177</v>
      </c>
      <c r="P1444" s="317">
        <v>0.2549000084400177</v>
      </c>
      <c r="Q1444" s="36">
        <v>2024</v>
      </c>
      <c r="R1444" s="317">
        <v>0.2029699981212616</v>
      </c>
      <c r="S1444" s="317">
        <v>0.2029699981212616</v>
      </c>
      <c r="T1444" t="s">
        <v>380</v>
      </c>
      <c r="BA1444" s="395">
        <v>1</v>
      </c>
      <c r="BB1444" s="396" t="s">
        <v>861</v>
      </c>
      <c r="BC1444" t="str">
        <f t="shared" si="161"/>
        <v>RXC</v>
      </c>
      <c r="BD1444" t="str">
        <f t="shared" si="162"/>
        <v>NAoMe_initial_imd_2019</v>
      </c>
      <c r="BE1444" s="397" t="s">
        <v>862</v>
      </c>
      <c r="BF1444" t="str">
        <f t="shared" si="163"/>
        <v>4</v>
      </c>
      <c r="BG1444">
        <f t="shared" si="164"/>
        <v>17</v>
      </c>
      <c r="BH1444" s="398">
        <f t="shared" si="165"/>
        <v>0.20732000470161441</v>
      </c>
      <c r="BO1444" s="33"/>
    </row>
    <row r="1445" spans="1:67">
      <c r="A1445" s="316" t="s">
        <v>27</v>
      </c>
      <c r="B1445" t="s">
        <v>380</v>
      </c>
      <c r="C1445" t="s">
        <v>910</v>
      </c>
      <c r="D1445" t="s">
        <v>314</v>
      </c>
      <c r="E1445" s="316" t="s">
        <v>75</v>
      </c>
      <c r="F1445" s="316" t="s">
        <v>76</v>
      </c>
      <c r="G1445" s="316" t="s">
        <v>444</v>
      </c>
      <c r="H1445" s="316" t="s">
        <v>318</v>
      </c>
      <c r="I1445" s="316" t="s">
        <v>659</v>
      </c>
      <c r="J1445" s="316" t="s">
        <v>295</v>
      </c>
      <c r="K1445" s="36">
        <v>6</v>
      </c>
      <c r="L1445" s="317">
        <v>7.3169998824596405E-2</v>
      </c>
      <c r="M1445" s="317">
        <v>7.3169998824596405E-2</v>
      </c>
      <c r="N1445" s="36">
        <v>148</v>
      </c>
      <c r="O1445" s="317">
        <v>0.32243999838829041</v>
      </c>
      <c r="P1445" s="317">
        <v>0.32243999838829041</v>
      </c>
      <c r="Q1445" s="36">
        <v>2027</v>
      </c>
      <c r="R1445" s="317">
        <v>0.2032700031995773</v>
      </c>
      <c r="S1445" s="317">
        <v>0.2032700031995773</v>
      </c>
      <c r="T1445" t="s">
        <v>380</v>
      </c>
      <c r="BA1445" s="395">
        <v>1</v>
      </c>
      <c r="BB1445" s="396" t="s">
        <v>861</v>
      </c>
      <c r="BC1445" t="str">
        <f t="shared" si="161"/>
        <v>RXC</v>
      </c>
      <c r="BD1445" t="str">
        <f t="shared" si="162"/>
        <v>NAoMe_initial_imd_2019</v>
      </c>
      <c r="BE1445" s="397" t="s">
        <v>862</v>
      </c>
      <c r="BF1445" t="str">
        <f t="shared" si="163"/>
        <v>5 - least deprived</v>
      </c>
      <c r="BG1445">
        <f t="shared" si="164"/>
        <v>6</v>
      </c>
      <c r="BH1445" s="398">
        <f t="shared" si="165"/>
        <v>7.3169998824596405E-2</v>
      </c>
      <c r="BO1445" s="33"/>
    </row>
    <row r="1446" spans="1:67">
      <c r="A1446" s="316" t="s">
        <v>27</v>
      </c>
      <c r="B1446" t="s">
        <v>380</v>
      </c>
      <c r="C1446" t="s">
        <v>910</v>
      </c>
      <c r="D1446" t="s">
        <v>314</v>
      </c>
      <c r="E1446" s="316" t="s">
        <v>75</v>
      </c>
      <c r="F1446" s="316" t="s">
        <v>76</v>
      </c>
      <c r="G1446" s="316" t="s">
        <v>444</v>
      </c>
      <c r="H1446" s="316" t="s">
        <v>318</v>
      </c>
      <c r="I1446" s="316" t="s">
        <v>659</v>
      </c>
      <c r="J1446" s="316" t="s">
        <v>260</v>
      </c>
      <c r="K1446" s="36">
        <v>0</v>
      </c>
      <c r="L1446" s="317">
        <v>0</v>
      </c>
      <c r="M1446" s="317"/>
      <c r="N1446" s="36">
        <v>0</v>
      </c>
      <c r="O1446" s="317">
        <v>0</v>
      </c>
      <c r="P1446" s="317"/>
      <c r="Q1446" s="36">
        <v>0</v>
      </c>
      <c r="R1446" s="317">
        <v>0</v>
      </c>
      <c r="S1446" s="317"/>
      <c r="T1446" t="s">
        <v>380</v>
      </c>
      <c r="BA1446" s="395">
        <v>1</v>
      </c>
      <c r="BB1446" s="396" t="s">
        <v>861</v>
      </c>
      <c r="BC1446" t="str">
        <f t="shared" si="161"/>
        <v>RXC</v>
      </c>
      <c r="BD1446" t="str">
        <f t="shared" si="162"/>
        <v>NAoMe_initial_imd_2019</v>
      </c>
      <c r="BE1446" s="397" t="s">
        <v>862</v>
      </c>
      <c r="BF1446" t="str">
        <f t="shared" si="163"/>
        <v>Unknown</v>
      </c>
      <c r="BG1446">
        <f t="shared" si="164"/>
        <v>0</v>
      </c>
      <c r="BH1446" s="398">
        <f t="shared" si="165"/>
        <v>0</v>
      </c>
      <c r="BO1446" s="33"/>
    </row>
    <row r="1447" spans="1:67">
      <c r="A1447" s="316" t="s">
        <v>27</v>
      </c>
      <c r="B1447" t="s">
        <v>380</v>
      </c>
      <c r="C1447" t="s">
        <v>910</v>
      </c>
      <c r="D1447" t="s">
        <v>314</v>
      </c>
      <c r="E1447" s="316" t="s">
        <v>75</v>
      </c>
      <c r="F1447" s="316" t="s">
        <v>76</v>
      </c>
      <c r="G1447" s="316" t="s">
        <v>444</v>
      </c>
      <c r="H1447" s="316" t="s">
        <v>318</v>
      </c>
      <c r="I1447" s="316" t="s">
        <v>296</v>
      </c>
      <c r="J1447" s="316" t="s">
        <v>297</v>
      </c>
      <c r="K1447" s="36">
        <v>39</v>
      </c>
      <c r="L1447" s="317">
        <v>0.47560998797416693</v>
      </c>
      <c r="M1447" s="317">
        <v>0.49366998672485352</v>
      </c>
      <c r="N1447" s="36">
        <v>242</v>
      </c>
      <c r="O1447" s="317">
        <v>0.52723002433776855</v>
      </c>
      <c r="P1447" s="317">
        <v>0.54751002788543701</v>
      </c>
      <c r="Q1447" s="36">
        <v>5528</v>
      </c>
      <c r="R1447" s="317">
        <v>0.55435001850128174</v>
      </c>
      <c r="S1447" s="317">
        <v>0.56936997175216675</v>
      </c>
      <c r="T1447" t="s">
        <v>380</v>
      </c>
      <c r="BA1447" s="395">
        <v>1</v>
      </c>
      <c r="BB1447" s="396" t="s">
        <v>861</v>
      </c>
      <c r="BC1447" t="str">
        <f t="shared" si="161"/>
        <v>RXC</v>
      </c>
      <c r="BD1447" t="str">
        <f t="shared" si="162"/>
        <v>NAoMe_initial_scarf_731_grp</v>
      </c>
      <c r="BE1447" s="397" t="s">
        <v>862</v>
      </c>
      <c r="BF1447" t="str">
        <f t="shared" si="163"/>
        <v>Fit</v>
      </c>
      <c r="BG1447">
        <f t="shared" si="164"/>
        <v>39</v>
      </c>
      <c r="BH1447" s="398">
        <f t="shared" si="165"/>
        <v>0.47560998797416693</v>
      </c>
      <c r="BO1447" s="33"/>
    </row>
    <row r="1448" spans="1:67">
      <c r="A1448" s="316" t="s">
        <v>27</v>
      </c>
      <c r="B1448" t="s">
        <v>380</v>
      </c>
      <c r="C1448" t="s">
        <v>910</v>
      </c>
      <c r="D1448" t="s">
        <v>314</v>
      </c>
      <c r="E1448" s="316" t="s">
        <v>75</v>
      </c>
      <c r="F1448" s="316" t="s">
        <v>76</v>
      </c>
      <c r="G1448" s="316" t="s">
        <v>444</v>
      </c>
      <c r="H1448" s="316" t="s">
        <v>318</v>
      </c>
      <c r="I1448" s="316" t="s">
        <v>296</v>
      </c>
      <c r="J1448" s="316" t="s">
        <v>298</v>
      </c>
      <c r="K1448" s="36">
        <v>13</v>
      </c>
      <c r="L1448" s="317">
        <v>0.15853999555110929</v>
      </c>
      <c r="M1448" s="317">
        <v>0.16456000506877899</v>
      </c>
      <c r="N1448" s="36">
        <v>69</v>
      </c>
      <c r="O1448" s="317">
        <v>0.1503300070762634</v>
      </c>
      <c r="P1448" s="317">
        <v>0.1561100035905838</v>
      </c>
      <c r="Q1448" s="36">
        <v>1492</v>
      </c>
      <c r="R1448" s="317">
        <v>0.149619996547699</v>
      </c>
      <c r="S1448" s="317">
        <v>0.153669998049736</v>
      </c>
      <c r="T1448" t="s">
        <v>380</v>
      </c>
      <c r="BA1448" s="395">
        <v>1</v>
      </c>
      <c r="BB1448" s="396" t="s">
        <v>861</v>
      </c>
      <c r="BC1448" t="str">
        <f t="shared" si="161"/>
        <v>RXC</v>
      </c>
      <c r="BD1448" t="str">
        <f t="shared" si="162"/>
        <v>NAoMe_initial_scarf_731_grp</v>
      </c>
      <c r="BE1448" s="397" t="s">
        <v>862</v>
      </c>
      <c r="BF1448" t="str">
        <f t="shared" si="163"/>
        <v>Mild frailty</v>
      </c>
      <c r="BG1448">
        <f t="shared" si="164"/>
        <v>13</v>
      </c>
      <c r="BH1448" s="398">
        <f t="shared" si="165"/>
        <v>0.15853999555110929</v>
      </c>
      <c r="BO1448" s="33"/>
    </row>
    <row r="1449" spans="1:67">
      <c r="A1449" s="316" t="s">
        <v>27</v>
      </c>
      <c r="B1449" t="s">
        <v>380</v>
      </c>
      <c r="C1449" t="s">
        <v>910</v>
      </c>
      <c r="D1449" t="s">
        <v>314</v>
      </c>
      <c r="E1449" s="316" t="s">
        <v>75</v>
      </c>
      <c r="F1449" s="316" t="s">
        <v>76</v>
      </c>
      <c r="G1449" s="316" t="s">
        <v>444</v>
      </c>
      <c r="H1449" s="316" t="s">
        <v>318</v>
      </c>
      <c r="I1449" s="316" t="s">
        <v>296</v>
      </c>
      <c r="J1449" s="316" t="s">
        <v>299</v>
      </c>
      <c r="K1449" s="36">
        <v>13</v>
      </c>
      <c r="L1449" s="317">
        <v>0.15853999555110929</v>
      </c>
      <c r="M1449" s="317">
        <v>0.16456000506877899</v>
      </c>
      <c r="N1449" s="36">
        <v>70</v>
      </c>
      <c r="O1449" s="317">
        <v>0.15251000225543981</v>
      </c>
      <c r="P1449" s="317">
        <v>0.1583700031042099</v>
      </c>
      <c r="Q1449" s="36">
        <v>1470</v>
      </c>
      <c r="R1449" s="317">
        <v>0.1474100053310394</v>
      </c>
      <c r="S1449" s="317">
        <v>0.1514099985361099</v>
      </c>
      <c r="T1449" t="s">
        <v>380</v>
      </c>
      <c r="BA1449" s="395">
        <v>1</v>
      </c>
      <c r="BB1449" s="396" t="s">
        <v>861</v>
      </c>
      <c r="BC1449" t="str">
        <f t="shared" si="161"/>
        <v>RXC</v>
      </c>
      <c r="BD1449" t="str">
        <f t="shared" si="162"/>
        <v>NAoMe_initial_scarf_731_grp</v>
      </c>
      <c r="BE1449" s="397" t="s">
        <v>862</v>
      </c>
      <c r="BF1449" t="str">
        <f t="shared" si="163"/>
        <v>Moderate frailty</v>
      </c>
      <c r="BG1449">
        <f t="shared" si="164"/>
        <v>13</v>
      </c>
      <c r="BH1449" s="398">
        <f t="shared" si="165"/>
        <v>0.15853999555110929</v>
      </c>
      <c r="BO1449" s="33"/>
    </row>
    <row r="1450" spans="1:67">
      <c r="A1450" s="316" t="s">
        <v>27</v>
      </c>
      <c r="B1450" t="s">
        <v>380</v>
      </c>
      <c r="C1450" t="s">
        <v>910</v>
      </c>
      <c r="D1450" t="s">
        <v>314</v>
      </c>
      <c r="E1450" s="316" t="s">
        <v>75</v>
      </c>
      <c r="F1450" s="316" t="s">
        <v>76</v>
      </c>
      <c r="G1450" s="316" t="s">
        <v>444</v>
      </c>
      <c r="H1450" s="316" t="s">
        <v>318</v>
      </c>
      <c r="I1450" s="316" t="s">
        <v>296</v>
      </c>
      <c r="J1450" s="316" t="s">
        <v>353</v>
      </c>
      <c r="K1450" s="36">
        <v>3</v>
      </c>
      <c r="L1450" s="317">
        <v>3.6589998751878738E-2</v>
      </c>
      <c r="M1450" s="317"/>
      <c r="N1450" s="36">
        <v>17</v>
      </c>
      <c r="O1450" s="317">
        <v>3.7039998918771737E-2</v>
      </c>
      <c r="P1450" s="317"/>
      <c r="Q1450" s="36">
        <v>263</v>
      </c>
      <c r="R1450" s="317">
        <v>2.6370000094175339E-2</v>
      </c>
      <c r="S1450" s="317"/>
      <c r="T1450" t="s">
        <v>380</v>
      </c>
      <c r="BA1450" s="395">
        <v>1</v>
      </c>
      <c r="BB1450" s="396" t="s">
        <v>861</v>
      </c>
      <c r="BC1450" t="str">
        <f t="shared" si="161"/>
        <v>RXC</v>
      </c>
      <c r="BD1450" t="str">
        <f t="shared" si="162"/>
        <v>NAoMe_initial_scarf_731_grp</v>
      </c>
      <c r="BE1450" s="397" t="s">
        <v>862</v>
      </c>
      <c r="BF1450" t="str">
        <f t="shared" si="163"/>
        <v>Not in HESAPC</v>
      </c>
      <c r="BG1450">
        <f t="shared" si="164"/>
        <v>3</v>
      </c>
      <c r="BH1450" s="398">
        <f t="shared" si="165"/>
        <v>3.6589998751878738E-2</v>
      </c>
      <c r="BO1450" s="33"/>
    </row>
    <row r="1451" spans="1:67">
      <c r="A1451" s="316" t="s">
        <v>27</v>
      </c>
      <c r="B1451" t="s">
        <v>380</v>
      </c>
      <c r="C1451" t="s">
        <v>910</v>
      </c>
      <c r="D1451" t="s">
        <v>314</v>
      </c>
      <c r="E1451" s="316" t="s">
        <v>75</v>
      </c>
      <c r="F1451" s="316" t="s">
        <v>76</v>
      </c>
      <c r="G1451" s="316" t="s">
        <v>444</v>
      </c>
      <c r="H1451" s="316" t="s">
        <v>318</v>
      </c>
      <c r="I1451" s="316" t="s">
        <v>296</v>
      </c>
      <c r="J1451" s="316" t="s">
        <v>300</v>
      </c>
      <c r="K1451" s="36">
        <v>14</v>
      </c>
      <c r="L1451" s="317">
        <v>0.17072999477386469</v>
      </c>
      <c r="M1451" s="317">
        <v>0.1772200018167496</v>
      </c>
      <c r="N1451" s="36">
        <v>61</v>
      </c>
      <c r="O1451" s="317">
        <v>0.1328999996185303</v>
      </c>
      <c r="P1451" s="317">
        <v>0.1380099952220917</v>
      </c>
      <c r="Q1451" s="36">
        <v>1219</v>
      </c>
      <c r="R1451" s="317">
        <v>0.1222399994730949</v>
      </c>
      <c r="S1451" s="317">
        <v>0.12555000185966489</v>
      </c>
      <c r="T1451" t="s">
        <v>380</v>
      </c>
      <c r="BA1451" s="395">
        <v>1</v>
      </c>
      <c r="BB1451" s="396" t="s">
        <v>861</v>
      </c>
      <c r="BC1451" t="str">
        <f t="shared" si="161"/>
        <v>RXC</v>
      </c>
      <c r="BD1451" t="str">
        <f t="shared" si="162"/>
        <v>NAoMe_initial_scarf_731_grp</v>
      </c>
      <c r="BE1451" s="397" t="s">
        <v>862</v>
      </c>
      <c r="BF1451" t="str">
        <f t="shared" si="163"/>
        <v>Severe frailty</v>
      </c>
      <c r="BG1451">
        <f t="shared" si="164"/>
        <v>14</v>
      </c>
      <c r="BH1451" s="398">
        <f t="shared" si="165"/>
        <v>0.17072999477386469</v>
      </c>
      <c r="BO1451" s="33"/>
    </row>
    <row r="1452" spans="1:67">
      <c r="A1452" s="316" t="s">
        <v>27</v>
      </c>
      <c r="B1452" t="s">
        <v>380</v>
      </c>
      <c r="C1452" t="s">
        <v>910</v>
      </c>
      <c r="D1452" t="s">
        <v>314</v>
      </c>
      <c r="E1452" s="316" t="s">
        <v>77</v>
      </c>
      <c r="F1452" s="316" t="s">
        <v>912</v>
      </c>
      <c r="G1452" s="316" t="s">
        <v>431</v>
      </c>
      <c r="H1452" s="316" t="s">
        <v>432</v>
      </c>
      <c r="I1452" s="316" t="s">
        <v>310</v>
      </c>
      <c r="J1452" s="316" t="s">
        <v>277</v>
      </c>
      <c r="K1452" s="36">
        <v>0</v>
      </c>
      <c r="L1452" s="317">
        <v>0</v>
      </c>
      <c r="M1452" s="317"/>
      <c r="N1452" s="36">
        <v>9</v>
      </c>
      <c r="O1452" s="317">
        <v>7.1399998851120472E-3</v>
      </c>
      <c r="P1452" s="317"/>
      <c r="Q1452" s="36">
        <v>70</v>
      </c>
      <c r="R1452" s="317">
        <v>7.0199999026954174E-3</v>
      </c>
      <c r="S1452" s="317"/>
      <c r="T1452" t="s">
        <v>380</v>
      </c>
      <c r="BA1452" s="395">
        <v>1</v>
      </c>
      <c r="BB1452" s="396" t="s">
        <v>861</v>
      </c>
      <c r="BC1452" t="str">
        <f t="shared" si="161"/>
        <v>RWH</v>
      </c>
      <c r="BD1452" t="str">
        <f t="shared" si="162"/>
        <v>NAoMe_initial_age_decades_80cap</v>
      </c>
      <c r="BE1452" s="397" t="s">
        <v>862</v>
      </c>
      <c r="BF1452" t="str">
        <f t="shared" si="163"/>
        <v>18-29 yrs</v>
      </c>
      <c r="BG1452">
        <f t="shared" si="164"/>
        <v>0</v>
      </c>
      <c r="BH1452" s="398">
        <f t="shared" si="165"/>
        <v>0</v>
      </c>
      <c r="BO1452" s="33"/>
    </row>
    <row r="1453" spans="1:67">
      <c r="A1453" s="316" t="s">
        <v>27</v>
      </c>
      <c r="B1453" t="s">
        <v>380</v>
      </c>
      <c r="C1453" t="s">
        <v>910</v>
      </c>
      <c r="D1453" t="s">
        <v>314</v>
      </c>
      <c r="E1453" s="316" t="s">
        <v>77</v>
      </c>
      <c r="F1453" s="316" t="s">
        <v>912</v>
      </c>
      <c r="G1453" s="316" t="s">
        <v>431</v>
      </c>
      <c r="H1453" s="316" t="s">
        <v>432</v>
      </c>
      <c r="I1453" s="316" t="s">
        <v>310</v>
      </c>
      <c r="J1453" s="316" t="s">
        <v>278</v>
      </c>
      <c r="K1453" s="36">
        <v>2</v>
      </c>
      <c r="L1453" s="317">
        <v>2.857000008225441E-2</v>
      </c>
      <c r="M1453" s="317"/>
      <c r="N1453" s="36">
        <v>51</v>
      </c>
      <c r="O1453" s="317">
        <v>4.0479999035596848E-2</v>
      </c>
      <c r="P1453" s="317"/>
      <c r="Q1453" s="36">
        <v>429</v>
      </c>
      <c r="R1453" s="317">
        <v>4.3019998818635941E-2</v>
      </c>
      <c r="S1453" s="317"/>
      <c r="T1453" t="s">
        <v>380</v>
      </c>
      <c r="BA1453" s="395">
        <v>1</v>
      </c>
      <c r="BB1453" s="396" t="s">
        <v>861</v>
      </c>
      <c r="BC1453" t="str">
        <f t="shared" si="161"/>
        <v>RWH</v>
      </c>
      <c r="BD1453" t="str">
        <f t="shared" si="162"/>
        <v>NAoMe_initial_age_decades_80cap</v>
      </c>
      <c r="BE1453" s="397" t="s">
        <v>862</v>
      </c>
      <c r="BF1453" t="str">
        <f t="shared" si="163"/>
        <v>30-39 yrs</v>
      </c>
      <c r="BG1453">
        <f t="shared" si="164"/>
        <v>2</v>
      </c>
      <c r="BH1453" s="398">
        <f t="shared" si="165"/>
        <v>2.857000008225441E-2</v>
      </c>
      <c r="BO1453" s="33"/>
    </row>
    <row r="1454" spans="1:67">
      <c r="A1454" s="316" t="s">
        <v>27</v>
      </c>
      <c r="B1454" t="s">
        <v>380</v>
      </c>
      <c r="C1454" t="s">
        <v>910</v>
      </c>
      <c r="D1454" t="s">
        <v>314</v>
      </c>
      <c r="E1454" s="316" t="s">
        <v>77</v>
      </c>
      <c r="F1454" s="316" t="s">
        <v>912</v>
      </c>
      <c r="G1454" s="316" t="s">
        <v>431</v>
      </c>
      <c r="H1454" s="316" t="s">
        <v>432</v>
      </c>
      <c r="I1454" s="316" t="s">
        <v>310</v>
      </c>
      <c r="J1454" s="316" t="s">
        <v>279</v>
      </c>
      <c r="K1454" s="36">
        <v>8</v>
      </c>
      <c r="L1454" s="317">
        <v>0.1142899990081787</v>
      </c>
      <c r="M1454" s="317"/>
      <c r="N1454" s="36">
        <v>140</v>
      </c>
      <c r="O1454" s="317">
        <v>0.1111100018024445</v>
      </c>
      <c r="P1454" s="317"/>
      <c r="Q1454" s="36">
        <v>1024</v>
      </c>
      <c r="R1454" s="317">
        <v>0.1026899963617325</v>
      </c>
      <c r="S1454" s="317"/>
      <c r="T1454" t="s">
        <v>380</v>
      </c>
      <c r="BA1454" s="395">
        <v>1</v>
      </c>
      <c r="BB1454" s="396" t="s">
        <v>861</v>
      </c>
      <c r="BC1454" t="str">
        <f t="shared" si="161"/>
        <v>RWH</v>
      </c>
      <c r="BD1454" t="str">
        <f t="shared" si="162"/>
        <v>NAoMe_initial_age_decades_80cap</v>
      </c>
      <c r="BE1454" s="397" t="s">
        <v>862</v>
      </c>
      <c r="BF1454" t="str">
        <f t="shared" si="163"/>
        <v>40-49 yrs</v>
      </c>
      <c r="BG1454">
        <f t="shared" si="164"/>
        <v>8</v>
      </c>
      <c r="BH1454" s="398">
        <f t="shared" si="165"/>
        <v>0.1142899990081787</v>
      </c>
      <c r="BO1454" s="33"/>
    </row>
    <row r="1455" spans="1:67">
      <c r="A1455" s="316" t="s">
        <v>27</v>
      </c>
      <c r="B1455" t="s">
        <v>380</v>
      </c>
      <c r="C1455" t="s">
        <v>910</v>
      </c>
      <c r="D1455" t="s">
        <v>314</v>
      </c>
      <c r="E1455" s="316" t="s">
        <v>77</v>
      </c>
      <c r="F1455" s="316" t="s">
        <v>912</v>
      </c>
      <c r="G1455" s="316" t="s">
        <v>431</v>
      </c>
      <c r="H1455" s="316" t="s">
        <v>432</v>
      </c>
      <c r="I1455" s="316" t="s">
        <v>310</v>
      </c>
      <c r="J1455" s="316" t="s">
        <v>280</v>
      </c>
      <c r="K1455" s="36">
        <v>13</v>
      </c>
      <c r="L1455" s="317">
        <v>0.18570999801158911</v>
      </c>
      <c r="M1455" s="317"/>
      <c r="N1455" s="36">
        <v>190</v>
      </c>
      <c r="O1455" s="317">
        <v>0.1507900059223175</v>
      </c>
      <c r="P1455" s="317"/>
      <c r="Q1455" s="36">
        <v>1733</v>
      </c>
      <c r="R1455" s="317">
        <v>0.17378999292850489</v>
      </c>
      <c r="S1455" s="317"/>
      <c r="T1455" t="s">
        <v>380</v>
      </c>
      <c r="BA1455" s="395">
        <v>1</v>
      </c>
      <c r="BB1455" s="396" t="s">
        <v>861</v>
      </c>
      <c r="BC1455" t="str">
        <f t="shared" si="161"/>
        <v>RWH</v>
      </c>
      <c r="BD1455" t="str">
        <f t="shared" si="162"/>
        <v>NAoMe_initial_age_decades_80cap</v>
      </c>
      <c r="BE1455" s="397" t="s">
        <v>862</v>
      </c>
      <c r="BF1455" t="str">
        <f t="shared" si="163"/>
        <v>50-59 yrs</v>
      </c>
      <c r="BG1455">
        <f t="shared" si="164"/>
        <v>13</v>
      </c>
      <c r="BH1455" s="398">
        <f t="shared" si="165"/>
        <v>0.18570999801158911</v>
      </c>
      <c r="BO1455" s="33"/>
    </row>
    <row r="1456" spans="1:67">
      <c r="A1456" s="316" t="s">
        <v>27</v>
      </c>
      <c r="B1456" t="s">
        <v>380</v>
      </c>
      <c r="C1456" t="s">
        <v>910</v>
      </c>
      <c r="D1456" t="s">
        <v>314</v>
      </c>
      <c r="E1456" s="316" t="s">
        <v>77</v>
      </c>
      <c r="F1456" s="316" t="s">
        <v>912</v>
      </c>
      <c r="G1456" s="316" t="s">
        <v>431</v>
      </c>
      <c r="H1456" s="316" t="s">
        <v>432</v>
      </c>
      <c r="I1456" s="316" t="s">
        <v>310</v>
      </c>
      <c r="J1456" s="316" t="s">
        <v>281</v>
      </c>
      <c r="K1456" s="36">
        <v>16</v>
      </c>
      <c r="L1456" s="317">
        <v>0.22856999933719641</v>
      </c>
      <c r="M1456" s="317"/>
      <c r="N1456" s="36">
        <v>238</v>
      </c>
      <c r="O1456" s="317">
        <v>0.1888899952173233</v>
      </c>
      <c r="P1456" s="317"/>
      <c r="Q1456" s="36">
        <v>1931</v>
      </c>
      <c r="R1456" s="317">
        <v>0.19363999366760251</v>
      </c>
      <c r="S1456" s="317"/>
      <c r="T1456" t="s">
        <v>380</v>
      </c>
      <c r="BA1456" s="395">
        <v>1</v>
      </c>
      <c r="BB1456" s="396" t="s">
        <v>861</v>
      </c>
      <c r="BC1456" t="str">
        <f t="shared" si="161"/>
        <v>RWH</v>
      </c>
      <c r="BD1456" t="str">
        <f t="shared" si="162"/>
        <v>NAoMe_initial_age_decades_80cap</v>
      </c>
      <c r="BE1456" s="397" t="s">
        <v>862</v>
      </c>
      <c r="BF1456" t="str">
        <f t="shared" si="163"/>
        <v>60-69 yrs</v>
      </c>
      <c r="BG1456">
        <f t="shared" si="164"/>
        <v>16</v>
      </c>
      <c r="BH1456" s="398">
        <f t="shared" si="165"/>
        <v>0.22856999933719641</v>
      </c>
      <c r="BO1456" s="33"/>
    </row>
    <row r="1457" spans="1:67">
      <c r="A1457" s="316" t="s">
        <v>27</v>
      </c>
      <c r="B1457" t="s">
        <v>380</v>
      </c>
      <c r="C1457" t="s">
        <v>910</v>
      </c>
      <c r="D1457" t="s">
        <v>314</v>
      </c>
      <c r="E1457" s="316" t="s">
        <v>77</v>
      </c>
      <c r="F1457" s="316" t="s">
        <v>912</v>
      </c>
      <c r="G1457" s="316" t="s">
        <v>431</v>
      </c>
      <c r="H1457" s="316" t="s">
        <v>432</v>
      </c>
      <c r="I1457" s="316" t="s">
        <v>310</v>
      </c>
      <c r="J1457" s="316" t="s">
        <v>282</v>
      </c>
      <c r="K1457" s="36">
        <v>10</v>
      </c>
      <c r="L1457" s="317">
        <v>0.14285999536514279</v>
      </c>
      <c r="M1457" s="317"/>
      <c r="N1457" s="36">
        <v>339</v>
      </c>
      <c r="O1457" s="317">
        <v>0.2690500020980835</v>
      </c>
      <c r="P1457" s="317"/>
      <c r="Q1457" s="36">
        <v>2493</v>
      </c>
      <c r="R1457" s="317">
        <v>0.25</v>
      </c>
      <c r="S1457" s="317"/>
      <c r="T1457" t="s">
        <v>380</v>
      </c>
      <c r="BA1457" s="395">
        <v>1</v>
      </c>
      <c r="BB1457" s="396" t="s">
        <v>861</v>
      </c>
      <c r="BC1457" t="str">
        <f t="shared" si="161"/>
        <v>RWH</v>
      </c>
      <c r="BD1457" t="str">
        <f t="shared" si="162"/>
        <v>NAoMe_initial_age_decades_80cap</v>
      </c>
      <c r="BE1457" s="397" t="s">
        <v>862</v>
      </c>
      <c r="BF1457" t="str">
        <f t="shared" si="163"/>
        <v>70-79 yrs</v>
      </c>
      <c r="BG1457">
        <f t="shared" si="164"/>
        <v>10</v>
      </c>
      <c r="BH1457" s="398">
        <f t="shared" si="165"/>
        <v>0.14285999536514279</v>
      </c>
      <c r="BO1457" s="33"/>
    </row>
    <row r="1458" spans="1:67">
      <c r="A1458" s="316" t="s">
        <v>27</v>
      </c>
      <c r="B1458" t="s">
        <v>380</v>
      </c>
      <c r="C1458" t="s">
        <v>910</v>
      </c>
      <c r="D1458" t="s">
        <v>314</v>
      </c>
      <c r="E1458" s="316" t="s">
        <v>77</v>
      </c>
      <c r="F1458" s="316" t="s">
        <v>912</v>
      </c>
      <c r="G1458" s="316" t="s">
        <v>431</v>
      </c>
      <c r="H1458" s="316" t="s">
        <v>432</v>
      </c>
      <c r="I1458" s="316" t="s">
        <v>310</v>
      </c>
      <c r="J1458" s="316" t="s">
        <v>283</v>
      </c>
      <c r="K1458" s="36">
        <v>21</v>
      </c>
      <c r="L1458" s="317">
        <v>0.30000001192092901</v>
      </c>
      <c r="M1458" s="317"/>
      <c r="N1458" s="36">
        <v>293</v>
      </c>
      <c r="O1458" s="317">
        <v>0.2325399965047836</v>
      </c>
      <c r="P1458" s="317"/>
      <c r="Q1458" s="36">
        <v>2292</v>
      </c>
      <c r="R1458" s="317">
        <v>0.2298399955034256</v>
      </c>
      <c r="S1458" s="317"/>
      <c r="T1458" t="s">
        <v>380</v>
      </c>
      <c r="BA1458" s="395">
        <v>1</v>
      </c>
      <c r="BB1458" s="396" t="s">
        <v>861</v>
      </c>
      <c r="BC1458" t="str">
        <f t="shared" si="161"/>
        <v>RWH</v>
      </c>
      <c r="BD1458" t="str">
        <f t="shared" si="162"/>
        <v>NAoMe_initial_age_decades_80cap</v>
      </c>
      <c r="BE1458" s="397" t="s">
        <v>862</v>
      </c>
      <c r="BF1458" t="str">
        <f t="shared" si="163"/>
        <v>80+ yrs</v>
      </c>
      <c r="BG1458">
        <f t="shared" si="164"/>
        <v>21</v>
      </c>
      <c r="BH1458" s="398">
        <f t="shared" si="165"/>
        <v>0.30000001192092901</v>
      </c>
      <c r="BO1458" s="33"/>
    </row>
    <row r="1459" spans="1:67">
      <c r="A1459" s="316" t="s">
        <v>27</v>
      </c>
      <c r="B1459" t="s">
        <v>380</v>
      </c>
      <c r="C1459" t="s">
        <v>910</v>
      </c>
      <c r="D1459" t="s">
        <v>314</v>
      </c>
      <c r="E1459" s="316" t="s">
        <v>77</v>
      </c>
      <c r="F1459" s="316" t="s">
        <v>912</v>
      </c>
      <c r="G1459" s="316" t="s">
        <v>431</v>
      </c>
      <c r="H1459" s="316" t="s">
        <v>432</v>
      </c>
      <c r="I1459" s="316" t="s">
        <v>341</v>
      </c>
      <c r="J1459" s="316" t="s">
        <v>13</v>
      </c>
      <c r="K1459" s="36">
        <v>48</v>
      </c>
      <c r="L1459" s="317">
        <v>0.68571001291275024</v>
      </c>
      <c r="M1459" s="317">
        <v>0.70587998628616333</v>
      </c>
      <c r="N1459" s="36">
        <v>880</v>
      </c>
      <c r="O1459" s="317">
        <v>0.69840997457504272</v>
      </c>
      <c r="P1459" s="317">
        <v>0.71777999401092529</v>
      </c>
      <c r="Q1459" s="36">
        <v>6753</v>
      </c>
      <c r="R1459" s="317">
        <v>0.67720001935958862</v>
      </c>
      <c r="S1459" s="317">
        <v>0.69554001092910767</v>
      </c>
      <c r="T1459" t="s">
        <v>380</v>
      </c>
      <c r="BA1459" s="395">
        <v>1</v>
      </c>
      <c r="BB1459" s="396" t="s">
        <v>861</v>
      </c>
      <c r="BC1459" t="str">
        <f t="shared" si="161"/>
        <v>RWH</v>
      </c>
      <c r="BD1459" t="str">
        <f t="shared" si="162"/>
        <v>NAoMe_initial_ch_score_2cap</v>
      </c>
      <c r="BE1459" s="397" t="s">
        <v>862</v>
      </c>
      <c r="BF1459" t="str">
        <f t="shared" si="163"/>
        <v>0</v>
      </c>
      <c r="BG1459">
        <f t="shared" si="164"/>
        <v>48</v>
      </c>
      <c r="BH1459" s="398">
        <f t="shared" si="165"/>
        <v>0.68571001291275024</v>
      </c>
      <c r="BO1459" s="33"/>
    </row>
    <row r="1460" spans="1:67">
      <c r="A1460" s="316" t="s">
        <v>27</v>
      </c>
      <c r="B1460" t="s">
        <v>380</v>
      </c>
      <c r="C1460" t="s">
        <v>910</v>
      </c>
      <c r="D1460" t="s">
        <v>314</v>
      </c>
      <c r="E1460" s="316" t="s">
        <v>77</v>
      </c>
      <c r="F1460" s="316" t="s">
        <v>912</v>
      </c>
      <c r="G1460" s="316" t="s">
        <v>431</v>
      </c>
      <c r="H1460" s="316" t="s">
        <v>432</v>
      </c>
      <c r="I1460" s="316" t="s">
        <v>341</v>
      </c>
      <c r="J1460" s="316" t="s">
        <v>14</v>
      </c>
      <c r="K1460" s="36">
        <v>8</v>
      </c>
      <c r="L1460" s="317">
        <v>0.1142899990081787</v>
      </c>
      <c r="M1460" s="317">
        <v>0.1176500022411346</v>
      </c>
      <c r="N1460" s="36">
        <v>186</v>
      </c>
      <c r="O1460" s="317">
        <v>0.1476200073957443</v>
      </c>
      <c r="P1460" s="317">
        <v>0.15171000361442569</v>
      </c>
      <c r="Q1460" s="36">
        <v>1630</v>
      </c>
      <c r="R1460" s="317">
        <v>0.16346000134944921</v>
      </c>
      <c r="S1460" s="317">
        <v>0.16788999736309049</v>
      </c>
      <c r="T1460" t="s">
        <v>380</v>
      </c>
      <c r="BA1460" s="395">
        <v>1</v>
      </c>
      <c r="BB1460" s="396" t="s">
        <v>861</v>
      </c>
      <c r="BC1460" t="str">
        <f t="shared" si="161"/>
        <v>RWH</v>
      </c>
      <c r="BD1460" t="str">
        <f t="shared" si="162"/>
        <v>NAoMe_initial_ch_score_2cap</v>
      </c>
      <c r="BE1460" s="397" t="s">
        <v>862</v>
      </c>
      <c r="BF1460" t="str">
        <f t="shared" si="163"/>
        <v>1</v>
      </c>
      <c r="BG1460">
        <f t="shared" si="164"/>
        <v>8</v>
      </c>
      <c r="BH1460" s="398">
        <f t="shared" si="165"/>
        <v>0.1142899990081787</v>
      </c>
      <c r="BO1460" s="33"/>
    </row>
    <row r="1461" spans="1:67">
      <c r="A1461" s="316" t="s">
        <v>27</v>
      </c>
      <c r="B1461" t="s">
        <v>380</v>
      </c>
      <c r="C1461" t="s">
        <v>910</v>
      </c>
      <c r="D1461" t="s">
        <v>314</v>
      </c>
      <c r="E1461" s="316" t="s">
        <v>77</v>
      </c>
      <c r="F1461" s="316" t="s">
        <v>912</v>
      </c>
      <c r="G1461" s="316" t="s">
        <v>431</v>
      </c>
      <c r="H1461" s="316" t="s">
        <v>432</v>
      </c>
      <c r="I1461" s="316" t="s">
        <v>341</v>
      </c>
      <c r="J1461" s="316" t="s">
        <v>301</v>
      </c>
      <c r="K1461" s="36">
        <v>12</v>
      </c>
      <c r="L1461" s="317">
        <v>0.1714300066232681</v>
      </c>
      <c r="M1461" s="317">
        <v>0.1764699965715408</v>
      </c>
      <c r="N1461" s="36">
        <v>160</v>
      </c>
      <c r="O1461" s="317">
        <v>0.1269800066947937</v>
      </c>
      <c r="P1461" s="317">
        <v>0.13051000237464899</v>
      </c>
      <c r="Q1461" s="36">
        <v>1326</v>
      </c>
      <c r="R1461" s="317">
        <v>0.132970005273819</v>
      </c>
      <c r="S1461" s="317">
        <v>0.13657000660896301</v>
      </c>
      <c r="T1461" t="s">
        <v>380</v>
      </c>
      <c r="BA1461" s="395">
        <v>1</v>
      </c>
      <c r="BB1461" s="396" t="s">
        <v>861</v>
      </c>
      <c r="BC1461" t="str">
        <f t="shared" si="161"/>
        <v>RWH</v>
      </c>
      <c r="BD1461" t="str">
        <f t="shared" si="162"/>
        <v>NAoMe_initial_ch_score_2cap</v>
      </c>
      <c r="BE1461" s="397" t="s">
        <v>862</v>
      </c>
      <c r="BF1461" t="str">
        <f t="shared" si="163"/>
        <v>2+</v>
      </c>
      <c r="BG1461">
        <f t="shared" si="164"/>
        <v>12</v>
      </c>
      <c r="BH1461" s="398">
        <f t="shared" si="165"/>
        <v>0.1714300066232681</v>
      </c>
      <c r="BO1461" s="33"/>
    </row>
    <row r="1462" spans="1:67">
      <c r="A1462" s="316" t="s">
        <v>27</v>
      </c>
      <c r="B1462" t="s">
        <v>380</v>
      </c>
      <c r="C1462" t="s">
        <v>910</v>
      </c>
      <c r="D1462" t="s">
        <v>314</v>
      </c>
      <c r="E1462" s="316" t="s">
        <v>77</v>
      </c>
      <c r="F1462" s="316" t="s">
        <v>912</v>
      </c>
      <c r="G1462" s="316" t="s">
        <v>431</v>
      </c>
      <c r="H1462" s="316" t="s">
        <v>432</v>
      </c>
      <c r="I1462" s="316" t="s">
        <v>341</v>
      </c>
      <c r="J1462" s="316" t="s">
        <v>260</v>
      </c>
      <c r="K1462" s="36">
        <v>2</v>
      </c>
      <c r="L1462" s="317">
        <v>2.857000008225441E-2</v>
      </c>
      <c r="M1462" s="317"/>
      <c r="N1462" s="36">
        <v>34</v>
      </c>
      <c r="O1462" s="317">
        <v>2.6979999616742131E-2</v>
      </c>
      <c r="P1462" s="317"/>
      <c r="Q1462" s="36">
        <v>263</v>
      </c>
      <c r="R1462" s="317">
        <v>2.6370000094175339E-2</v>
      </c>
      <c r="S1462" s="317"/>
      <c r="T1462" t="s">
        <v>380</v>
      </c>
      <c r="BA1462" s="395">
        <v>1</v>
      </c>
      <c r="BB1462" s="396" t="s">
        <v>861</v>
      </c>
      <c r="BC1462" t="str">
        <f t="shared" si="161"/>
        <v>RWH</v>
      </c>
      <c r="BD1462" t="str">
        <f t="shared" si="162"/>
        <v>NAoMe_initial_ch_score_2cap</v>
      </c>
      <c r="BE1462" s="397" t="s">
        <v>862</v>
      </c>
      <c r="BF1462" t="str">
        <f t="shared" si="163"/>
        <v>Unknown</v>
      </c>
      <c r="BG1462">
        <f t="shared" si="164"/>
        <v>2</v>
      </c>
      <c r="BH1462" s="398">
        <f t="shared" si="165"/>
        <v>2.857000008225441E-2</v>
      </c>
      <c r="BO1462" s="33"/>
    </row>
    <row r="1463" spans="1:67">
      <c r="A1463" s="316" t="s">
        <v>27</v>
      </c>
      <c r="B1463" t="s">
        <v>380</v>
      </c>
      <c r="C1463" t="s">
        <v>910</v>
      </c>
      <c r="D1463" t="s">
        <v>314</v>
      </c>
      <c r="E1463" s="316" t="s">
        <v>77</v>
      </c>
      <c r="F1463" s="318" t="s">
        <v>912</v>
      </c>
      <c r="G1463" s="318" t="s">
        <v>431</v>
      </c>
      <c r="H1463" s="318" t="s">
        <v>432</v>
      </c>
      <c r="I1463" s="316" t="s">
        <v>309</v>
      </c>
      <c r="J1463" s="316" t="s">
        <v>289</v>
      </c>
      <c r="K1463" s="36">
        <v>26</v>
      </c>
      <c r="L1463" s="317">
        <v>0.37143000960350042</v>
      </c>
      <c r="M1463" s="317"/>
      <c r="N1463" s="36">
        <v>422</v>
      </c>
      <c r="O1463" s="317">
        <v>0.33491998910903931</v>
      </c>
      <c r="P1463" s="317"/>
      <c r="Q1463" s="36">
        <v>3283</v>
      </c>
      <c r="R1463" s="317">
        <v>0.3292199969291687</v>
      </c>
      <c r="S1463" s="317"/>
      <c r="T1463" t="s">
        <v>380</v>
      </c>
      <c r="BA1463" s="395">
        <v>1</v>
      </c>
      <c r="BB1463" s="396" t="s">
        <v>861</v>
      </c>
      <c r="BC1463" t="str">
        <f t="shared" si="161"/>
        <v>RWH</v>
      </c>
      <c r="BD1463" t="str">
        <f t="shared" si="162"/>
        <v>NAoMe_initial_diagnosis_year</v>
      </c>
      <c r="BE1463" s="397" t="s">
        <v>862</v>
      </c>
      <c r="BF1463" t="str">
        <f t="shared" si="163"/>
        <v>2021</v>
      </c>
      <c r="BG1463">
        <f t="shared" si="164"/>
        <v>26</v>
      </c>
      <c r="BH1463" s="398">
        <f t="shared" si="165"/>
        <v>0.37143000960350042</v>
      </c>
      <c r="BO1463" s="33"/>
    </row>
    <row r="1464" spans="1:67">
      <c r="A1464" s="316" t="s">
        <v>27</v>
      </c>
      <c r="B1464" t="s">
        <v>380</v>
      </c>
      <c r="C1464" t="s">
        <v>910</v>
      </c>
      <c r="D1464" t="s">
        <v>314</v>
      </c>
      <c r="E1464" s="316" t="s">
        <v>77</v>
      </c>
      <c r="F1464" s="316" t="s">
        <v>912</v>
      </c>
      <c r="G1464" s="316" t="s">
        <v>431</v>
      </c>
      <c r="H1464" s="316" t="s">
        <v>432</v>
      </c>
      <c r="I1464" s="316" t="s">
        <v>309</v>
      </c>
      <c r="J1464" s="316" t="s">
        <v>816</v>
      </c>
      <c r="K1464" s="36">
        <v>20</v>
      </c>
      <c r="L1464" s="317">
        <v>0.28571000695228582</v>
      </c>
      <c r="M1464" s="317"/>
      <c r="N1464" s="36">
        <v>414</v>
      </c>
      <c r="O1464" s="317">
        <v>0.32857000827789312</v>
      </c>
      <c r="P1464" s="317"/>
      <c r="Q1464" s="36">
        <v>3315</v>
      </c>
      <c r="R1464" s="317">
        <v>0.33243000507354742</v>
      </c>
      <c r="S1464" s="317"/>
      <c r="T1464" t="s">
        <v>380</v>
      </c>
      <c r="BA1464" s="395">
        <v>1</v>
      </c>
      <c r="BB1464" s="396" t="s">
        <v>861</v>
      </c>
      <c r="BC1464" t="str">
        <f t="shared" si="161"/>
        <v>RWH</v>
      </c>
      <c r="BD1464" t="str">
        <f t="shared" si="162"/>
        <v>NAoMe_initial_diagnosis_year</v>
      </c>
      <c r="BE1464" s="397" t="s">
        <v>862</v>
      </c>
      <c r="BF1464" t="str">
        <f t="shared" si="163"/>
        <v>2022</v>
      </c>
      <c r="BG1464">
        <f t="shared" si="164"/>
        <v>20</v>
      </c>
      <c r="BH1464" s="398">
        <f t="shared" si="165"/>
        <v>0.28571000695228582</v>
      </c>
      <c r="BO1464" s="33"/>
    </row>
    <row r="1465" spans="1:67">
      <c r="A1465" s="316" t="s">
        <v>27</v>
      </c>
      <c r="B1465" t="s">
        <v>380</v>
      </c>
      <c r="C1465" t="s">
        <v>910</v>
      </c>
      <c r="D1465" t="s">
        <v>314</v>
      </c>
      <c r="E1465" s="316" t="s">
        <v>77</v>
      </c>
      <c r="F1465" s="316" t="s">
        <v>912</v>
      </c>
      <c r="G1465" s="316" t="s">
        <v>431</v>
      </c>
      <c r="H1465" s="316" t="s">
        <v>432</v>
      </c>
      <c r="I1465" s="316" t="s">
        <v>309</v>
      </c>
      <c r="J1465" s="316" t="s">
        <v>946</v>
      </c>
      <c r="K1465" s="36">
        <v>24</v>
      </c>
      <c r="L1465" s="317">
        <v>0.34286001324653631</v>
      </c>
      <c r="M1465" s="317"/>
      <c r="N1465" s="36">
        <v>424</v>
      </c>
      <c r="O1465" s="317">
        <v>0.33651000261306763</v>
      </c>
      <c r="P1465" s="317"/>
      <c r="Q1465" s="36">
        <v>3374</v>
      </c>
      <c r="R1465" s="317">
        <v>0.33834999799728388</v>
      </c>
      <c r="S1465" s="317"/>
      <c r="T1465" t="s">
        <v>380</v>
      </c>
      <c r="BA1465" s="395">
        <v>1</v>
      </c>
      <c r="BB1465" s="396" t="s">
        <v>861</v>
      </c>
      <c r="BC1465" t="str">
        <f t="shared" si="161"/>
        <v>RWH</v>
      </c>
      <c r="BD1465" t="str">
        <f t="shared" si="162"/>
        <v>NAoMe_initial_diagnosis_year</v>
      </c>
      <c r="BE1465" s="397" t="s">
        <v>862</v>
      </c>
      <c r="BF1465" t="str">
        <f t="shared" si="163"/>
        <v>2023</v>
      </c>
      <c r="BG1465">
        <f t="shared" si="164"/>
        <v>24</v>
      </c>
      <c r="BH1465" s="398">
        <f t="shared" si="165"/>
        <v>0.34286001324653631</v>
      </c>
      <c r="BO1465" s="33"/>
    </row>
    <row r="1466" spans="1:67">
      <c r="A1466" s="316" t="s">
        <v>27</v>
      </c>
      <c r="B1466" t="s">
        <v>380</v>
      </c>
      <c r="C1466" t="s">
        <v>910</v>
      </c>
      <c r="D1466" t="s">
        <v>314</v>
      </c>
      <c r="E1466" s="316" t="s">
        <v>77</v>
      </c>
      <c r="F1466" s="316" t="s">
        <v>912</v>
      </c>
      <c r="G1466" s="316" t="s">
        <v>431</v>
      </c>
      <c r="H1466" s="316" t="s">
        <v>432</v>
      </c>
      <c r="I1466" s="316" t="s">
        <v>331</v>
      </c>
      <c r="J1466" s="316" t="s">
        <v>332</v>
      </c>
      <c r="K1466" s="36">
        <v>2</v>
      </c>
      <c r="L1466" s="317">
        <v>2.857000008225441E-2</v>
      </c>
      <c r="M1466" s="317">
        <v>3.773999959230423E-2</v>
      </c>
      <c r="N1466" s="36">
        <v>49</v>
      </c>
      <c r="O1466" s="317">
        <v>3.8890000432729721E-2</v>
      </c>
      <c r="P1466" s="317">
        <v>4.2649999260902398E-2</v>
      </c>
      <c r="Q1466" s="36">
        <v>434</v>
      </c>
      <c r="R1466" s="317">
        <v>4.3519999831914902E-2</v>
      </c>
      <c r="S1466" s="317">
        <v>5.2159998565912247E-2</v>
      </c>
      <c r="T1466" t="s">
        <v>380</v>
      </c>
      <c r="BA1466" s="395">
        <v>1</v>
      </c>
      <c r="BB1466" s="396" t="s">
        <v>861</v>
      </c>
      <c r="BC1466" t="str">
        <f t="shared" si="161"/>
        <v>RWH</v>
      </c>
      <c r="BD1466" t="str">
        <f t="shared" si="162"/>
        <v>NAoMe_initial_disease_group</v>
      </c>
      <c r="BE1466" s="397" t="s">
        <v>862</v>
      </c>
      <c r="BF1466" t="str">
        <f t="shared" si="163"/>
        <v>Advanced M0</v>
      </c>
      <c r="BG1466">
        <f t="shared" si="164"/>
        <v>2</v>
      </c>
      <c r="BH1466" s="398">
        <f t="shared" si="165"/>
        <v>2.857000008225441E-2</v>
      </c>
      <c r="BO1466" s="33"/>
    </row>
    <row r="1467" spans="1:67">
      <c r="A1467" s="316" t="s">
        <v>27</v>
      </c>
      <c r="B1467" t="s">
        <v>380</v>
      </c>
      <c r="C1467" t="s">
        <v>910</v>
      </c>
      <c r="D1467" t="s">
        <v>314</v>
      </c>
      <c r="E1467" s="316" t="s">
        <v>77</v>
      </c>
      <c r="F1467" s="316" t="s">
        <v>912</v>
      </c>
      <c r="G1467" s="316" t="s">
        <v>431</v>
      </c>
      <c r="H1467" s="316" t="s">
        <v>432</v>
      </c>
      <c r="I1467" s="316" t="s">
        <v>331</v>
      </c>
      <c r="J1467" s="316" t="s">
        <v>333</v>
      </c>
      <c r="K1467" s="36">
        <v>37</v>
      </c>
      <c r="L1467" s="317">
        <v>0.52856999635696411</v>
      </c>
      <c r="M1467" s="317">
        <v>0.69810998439788818</v>
      </c>
      <c r="N1467" s="36">
        <v>877</v>
      </c>
      <c r="O1467" s="317">
        <v>0.69603002071380615</v>
      </c>
      <c r="P1467" s="317">
        <v>0.76327002048492432</v>
      </c>
      <c r="Q1467" s="36">
        <v>6159</v>
      </c>
      <c r="R1467" s="317">
        <v>0.6176300048828125</v>
      </c>
      <c r="S1467" s="317">
        <v>0.74026000499725342</v>
      </c>
      <c r="T1467" t="s">
        <v>380</v>
      </c>
      <c r="BA1467" s="395">
        <v>1</v>
      </c>
      <c r="BB1467" s="396" t="s">
        <v>861</v>
      </c>
      <c r="BC1467" t="str">
        <f t="shared" si="161"/>
        <v>RWH</v>
      </c>
      <c r="BD1467" t="str">
        <f t="shared" si="162"/>
        <v>NAoMe_initial_disease_group</v>
      </c>
      <c r="BE1467" s="397" t="s">
        <v>862</v>
      </c>
      <c r="BF1467" t="str">
        <f t="shared" si="163"/>
        <v>Advanced M1</v>
      </c>
      <c r="BG1467">
        <f t="shared" si="164"/>
        <v>37</v>
      </c>
      <c r="BH1467" s="398">
        <f t="shared" si="165"/>
        <v>0.52856999635696411</v>
      </c>
      <c r="BO1467" s="33"/>
    </row>
    <row r="1468" spans="1:67">
      <c r="A1468" s="316" t="s">
        <v>27</v>
      </c>
      <c r="B1468" t="s">
        <v>380</v>
      </c>
      <c r="C1468" t="s">
        <v>910</v>
      </c>
      <c r="D1468" t="s">
        <v>314</v>
      </c>
      <c r="E1468" s="316" t="s">
        <v>77</v>
      </c>
      <c r="F1468" s="316" t="s">
        <v>912</v>
      </c>
      <c r="G1468" s="316" t="s">
        <v>431</v>
      </c>
      <c r="H1468" s="316" t="s">
        <v>432</v>
      </c>
      <c r="I1468" s="316" t="s">
        <v>331</v>
      </c>
      <c r="J1468" s="316" t="s">
        <v>334</v>
      </c>
      <c r="K1468" s="36">
        <v>0</v>
      </c>
      <c r="L1468" s="317">
        <v>0</v>
      </c>
      <c r="M1468" s="317">
        <v>0</v>
      </c>
      <c r="N1468" s="36">
        <v>6</v>
      </c>
      <c r="O1468" s="317">
        <v>4.7599999234080306E-3</v>
      </c>
      <c r="P1468" s="317">
        <v>5.2200001664459714E-3</v>
      </c>
      <c r="Q1468" s="36">
        <v>64</v>
      </c>
      <c r="R1468" s="317">
        <v>6.4199999906122676E-3</v>
      </c>
      <c r="S1468" s="317">
        <v>7.689999882131815E-3</v>
      </c>
      <c r="T1468" t="s">
        <v>380</v>
      </c>
      <c r="BA1468" s="395">
        <v>1</v>
      </c>
      <c r="BB1468" s="396" t="s">
        <v>861</v>
      </c>
      <c r="BC1468" t="str">
        <f t="shared" si="161"/>
        <v>RWH</v>
      </c>
      <c r="BD1468" t="str">
        <f t="shared" si="162"/>
        <v>NAoMe_initial_disease_group</v>
      </c>
      <c r="BE1468" s="397" t="s">
        <v>862</v>
      </c>
      <c r="BF1468" t="str">
        <f t="shared" si="163"/>
        <v>DCIS</v>
      </c>
      <c r="BG1468">
        <f t="shared" si="164"/>
        <v>0</v>
      </c>
      <c r="BH1468" s="398">
        <f t="shared" si="165"/>
        <v>0</v>
      </c>
      <c r="BO1468" s="33"/>
    </row>
    <row r="1469" spans="1:67">
      <c r="A1469" s="316" t="s">
        <v>27</v>
      </c>
      <c r="B1469" t="s">
        <v>380</v>
      </c>
      <c r="C1469" t="s">
        <v>910</v>
      </c>
      <c r="D1469" t="s">
        <v>314</v>
      </c>
      <c r="E1469" s="316" t="s">
        <v>77</v>
      </c>
      <c r="F1469" s="316" t="s">
        <v>912</v>
      </c>
      <c r="G1469" s="316" t="s">
        <v>431</v>
      </c>
      <c r="H1469" s="316" t="s">
        <v>432</v>
      </c>
      <c r="I1469" s="316" t="s">
        <v>331</v>
      </c>
      <c r="J1469" s="316" t="s">
        <v>335</v>
      </c>
      <c r="K1469" s="36">
        <v>14</v>
      </c>
      <c r="L1469" s="317">
        <v>0.20000000298023221</v>
      </c>
      <c r="M1469" s="317">
        <v>0.2641499936580658</v>
      </c>
      <c r="N1469" s="36">
        <v>217</v>
      </c>
      <c r="O1469" s="317">
        <v>0.17222000658512121</v>
      </c>
      <c r="P1469" s="317">
        <v>0.18885999917984009</v>
      </c>
      <c r="Q1469" s="36">
        <v>1663</v>
      </c>
      <c r="R1469" s="317">
        <v>0.16676999628543851</v>
      </c>
      <c r="S1469" s="317">
        <v>0.19988000392913821</v>
      </c>
      <c r="T1469" t="s">
        <v>380</v>
      </c>
      <c r="BA1469" s="395">
        <v>1</v>
      </c>
      <c r="BB1469" s="396" t="s">
        <v>861</v>
      </c>
      <c r="BC1469" t="str">
        <f t="shared" si="161"/>
        <v>RWH</v>
      </c>
      <c r="BD1469" t="str">
        <f t="shared" si="162"/>
        <v>NAoMe_initial_disease_group</v>
      </c>
      <c r="BE1469" s="397" t="s">
        <v>862</v>
      </c>
      <c r="BF1469" t="str">
        <f t="shared" si="163"/>
        <v>Early invasive</v>
      </c>
      <c r="BG1469">
        <f t="shared" si="164"/>
        <v>14</v>
      </c>
      <c r="BH1469" s="398">
        <f t="shared" si="165"/>
        <v>0.20000000298023221</v>
      </c>
      <c r="BO1469" s="33"/>
    </row>
    <row r="1470" spans="1:67">
      <c r="A1470" s="316" t="s">
        <v>27</v>
      </c>
      <c r="B1470" t="s">
        <v>380</v>
      </c>
      <c r="C1470" t="s">
        <v>910</v>
      </c>
      <c r="D1470" t="s">
        <v>314</v>
      </c>
      <c r="E1470" s="316" t="s">
        <v>77</v>
      </c>
      <c r="F1470" s="316" t="s">
        <v>912</v>
      </c>
      <c r="G1470" s="316" t="s">
        <v>431</v>
      </c>
      <c r="H1470" s="316" t="s">
        <v>432</v>
      </c>
      <c r="I1470" s="316" t="s">
        <v>331</v>
      </c>
      <c r="J1470" s="316" t="s">
        <v>337</v>
      </c>
      <c r="K1470" s="36">
        <v>17</v>
      </c>
      <c r="L1470" s="317">
        <v>0.24286000430583951</v>
      </c>
      <c r="M1470" s="317"/>
      <c r="N1470" s="36">
        <v>111</v>
      </c>
      <c r="O1470" s="317">
        <v>8.8100001215934753E-2</v>
      </c>
      <c r="P1470" s="317"/>
      <c r="Q1470" s="36">
        <v>1652</v>
      </c>
      <c r="R1470" s="317">
        <v>0.1656599938869476</v>
      </c>
      <c r="S1470" s="317"/>
      <c r="T1470" t="s">
        <v>380</v>
      </c>
      <c r="BA1470" s="395">
        <v>1</v>
      </c>
      <c r="BB1470" s="396" t="s">
        <v>861</v>
      </c>
      <c r="BC1470" t="str">
        <f t="shared" si="161"/>
        <v>RWH</v>
      </c>
      <c r="BD1470" t="str">
        <f t="shared" si="162"/>
        <v>NAoMe_initial_disease_group</v>
      </c>
      <c r="BE1470" s="397" t="s">
        <v>862</v>
      </c>
      <c r="BF1470" t="str">
        <f t="shared" si="163"/>
        <v>Unknown stage</v>
      </c>
      <c r="BG1470">
        <f t="shared" si="164"/>
        <v>17</v>
      </c>
      <c r="BH1470" s="398">
        <f t="shared" si="165"/>
        <v>0.24286000430583951</v>
      </c>
      <c r="BO1470" s="33"/>
    </row>
    <row r="1471" spans="1:67">
      <c r="A1471" s="316" t="s">
        <v>27</v>
      </c>
      <c r="B1471" t="s">
        <v>380</v>
      </c>
      <c r="C1471" t="s">
        <v>910</v>
      </c>
      <c r="D1471" t="s">
        <v>314</v>
      </c>
      <c r="E1471" s="316" t="s">
        <v>77</v>
      </c>
      <c r="F1471" s="316" t="s">
        <v>912</v>
      </c>
      <c r="G1471" s="316" t="s">
        <v>431</v>
      </c>
      <c r="H1471" s="316" t="s">
        <v>432</v>
      </c>
      <c r="I1471" s="316" t="s">
        <v>656</v>
      </c>
      <c r="J1471" s="316" t="s">
        <v>286</v>
      </c>
      <c r="K1471" s="36">
        <v>2</v>
      </c>
      <c r="L1471" s="317">
        <v>2.857000008225441E-2</v>
      </c>
      <c r="M1471" s="317">
        <v>2.9410000890493389E-2</v>
      </c>
      <c r="N1471" s="36">
        <v>36</v>
      </c>
      <c r="O1471" s="317">
        <v>2.857000008225441E-2</v>
      </c>
      <c r="P1471" s="317">
        <v>2.9389999806880951E-2</v>
      </c>
      <c r="Q1471" s="36">
        <v>492</v>
      </c>
      <c r="R1471" s="317">
        <v>4.9339998513460159E-2</v>
      </c>
      <c r="S1471" s="317">
        <v>5.1920000463724143E-2</v>
      </c>
      <c r="T1471" t="s">
        <v>380</v>
      </c>
      <c r="BA1471" s="395">
        <v>1</v>
      </c>
      <c r="BB1471" s="396" t="s">
        <v>861</v>
      </c>
      <c r="BC1471" t="str">
        <f t="shared" si="161"/>
        <v>RWH</v>
      </c>
      <c r="BD1471" t="str">
        <f t="shared" si="162"/>
        <v>NAoMe_initial_ethnicity_grp</v>
      </c>
      <c r="BE1471" s="397" t="s">
        <v>862</v>
      </c>
      <c r="BF1471" t="str">
        <f t="shared" si="163"/>
        <v>Asian or Asian British</v>
      </c>
      <c r="BG1471">
        <f t="shared" si="164"/>
        <v>2</v>
      </c>
      <c r="BH1471" s="398">
        <f t="shared" si="165"/>
        <v>2.857000008225441E-2</v>
      </c>
      <c r="BO1471" s="33"/>
    </row>
    <row r="1472" spans="1:67">
      <c r="A1472" s="316" t="s">
        <v>27</v>
      </c>
      <c r="B1472" t="s">
        <v>380</v>
      </c>
      <c r="C1472" t="s">
        <v>910</v>
      </c>
      <c r="D1472" t="s">
        <v>314</v>
      </c>
      <c r="E1472" s="316" t="s">
        <v>77</v>
      </c>
      <c r="F1472" s="316" t="s">
        <v>912</v>
      </c>
      <c r="G1472" s="316" t="s">
        <v>431</v>
      </c>
      <c r="H1472" s="316" t="s">
        <v>432</v>
      </c>
      <c r="I1472" s="316" t="s">
        <v>656</v>
      </c>
      <c r="J1472" s="316" t="s">
        <v>287</v>
      </c>
      <c r="K1472" s="36">
        <v>2</v>
      </c>
      <c r="L1472" s="317">
        <v>2.857000008225441E-2</v>
      </c>
      <c r="M1472" s="317">
        <v>2.9410000890493389E-2</v>
      </c>
      <c r="N1472" s="36">
        <v>28</v>
      </c>
      <c r="O1472" s="317">
        <v>2.2220000624656681E-2</v>
      </c>
      <c r="P1472" s="317">
        <v>2.285999990999699E-2</v>
      </c>
      <c r="Q1472" s="36">
        <v>403</v>
      </c>
      <c r="R1472" s="317">
        <v>4.0410000830888748E-2</v>
      </c>
      <c r="S1472" s="317">
        <v>4.2520001530647278E-2</v>
      </c>
      <c r="T1472" t="s">
        <v>380</v>
      </c>
      <c r="BA1472" s="395">
        <v>1</v>
      </c>
      <c r="BB1472" s="396" t="s">
        <v>861</v>
      </c>
      <c r="BC1472" t="str">
        <f t="shared" si="161"/>
        <v>RWH</v>
      </c>
      <c r="BD1472" t="str">
        <f t="shared" si="162"/>
        <v>NAoMe_initial_ethnicity_grp</v>
      </c>
      <c r="BE1472" s="397" t="s">
        <v>862</v>
      </c>
      <c r="BF1472" t="str">
        <f t="shared" si="163"/>
        <v>Black or Black British</v>
      </c>
      <c r="BG1472">
        <f t="shared" si="164"/>
        <v>2</v>
      </c>
      <c r="BH1472" s="398">
        <f t="shared" si="165"/>
        <v>2.857000008225441E-2</v>
      </c>
      <c r="BO1472" s="33"/>
    </row>
    <row r="1473" spans="1:67">
      <c r="A1473" s="316" t="s">
        <v>27</v>
      </c>
      <c r="B1473" t="s">
        <v>380</v>
      </c>
      <c r="C1473" t="s">
        <v>910</v>
      </c>
      <c r="D1473" t="s">
        <v>314</v>
      </c>
      <c r="E1473" s="316" t="s">
        <v>77</v>
      </c>
      <c r="F1473" s="316" t="s">
        <v>912</v>
      </c>
      <c r="G1473" s="316" t="s">
        <v>431</v>
      </c>
      <c r="H1473" s="316" t="s">
        <v>432</v>
      </c>
      <c r="I1473" s="316" t="s">
        <v>656</v>
      </c>
      <c r="J1473" s="316" t="s">
        <v>259</v>
      </c>
      <c r="K1473" s="36">
        <v>0</v>
      </c>
      <c r="L1473" s="317">
        <v>0</v>
      </c>
      <c r="M1473" s="317">
        <v>0</v>
      </c>
      <c r="N1473" s="36">
        <v>12</v>
      </c>
      <c r="O1473" s="317">
        <v>9.5199998468160629E-3</v>
      </c>
      <c r="P1473" s="317">
        <v>9.8000001162290573E-3</v>
      </c>
      <c r="Q1473" s="36">
        <v>98</v>
      </c>
      <c r="R1473" s="317">
        <v>9.8299998790025711E-3</v>
      </c>
      <c r="S1473" s="317">
        <v>1.0339999571442601E-2</v>
      </c>
      <c r="T1473" t="s">
        <v>380</v>
      </c>
      <c r="BA1473" s="395">
        <v>1</v>
      </c>
      <c r="BB1473" s="396" t="s">
        <v>861</v>
      </c>
      <c r="BC1473" t="str">
        <f t="shared" si="161"/>
        <v>RWH</v>
      </c>
      <c r="BD1473" t="str">
        <f t="shared" si="162"/>
        <v>NAoMe_initial_ethnicity_grp</v>
      </c>
      <c r="BE1473" s="397" t="s">
        <v>862</v>
      </c>
      <c r="BF1473" t="str">
        <f t="shared" si="163"/>
        <v>Mixed</v>
      </c>
      <c r="BG1473">
        <f t="shared" si="164"/>
        <v>0</v>
      </c>
      <c r="BH1473" s="398">
        <f t="shared" si="165"/>
        <v>0</v>
      </c>
      <c r="BO1473" s="33"/>
    </row>
    <row r="1474" spans="1:67">
      <c r="A1474" s="316" t="s">
        <v>27</v>
      </c>
      <c r="B1474" t="s">
        <v>380</v>
      </c>
      <c r="C1474" t="s">
        <v>910</v>
      </c>
      <c r="D1474" t="s">
        <v>314</v>
      </c>
      <c r="E1474" s="316" t="s">
        <v>77</v>
      </c>
      <c r="F1474" s="316" t="s">
        <v>912</v>
      </c>
      <c r="G1474" s="316" t="s">
        <v>431</v>
      </c>
      <c r="H1474" s="316" t="s">
        <v>432</v>
      </c>
      <c r="I1474" s="316" t="s">
        <v>656</v>
      </c>
      <c r="J1474" s="316" t="s">
        <v>288</v>
      </c>
      <c r="K1474" s="36">
        <v>2</v>
      </c>
      <c r="L1474" s="317">
        <v>2.857000008225441E-2</v>
      </c>
      <c r="M1474" s="317">
        <v>2.9410000890493389E-2</v>
      </c>
      <c r="N1474" s="36">
        <v>20</v>
      </c>
      <c r="O1474" s="317">
        <v>1.5869999304413799E-2</v>
      </c>
      <c r="P1474" s="317">
        <v>1.6330000013113018E-2</v>
      </c>
      <c r="Q1474" s="36">
        <v>246</v>
      </c>
      <c r="R1474" s="317">
        <v>2.466999925673008E-2</v>
      </c>
      <c r="S1474" s="317">
        <v>2.5960000231862072E-2</v>
      </c>
      <c r="T1474" t="s">
        <v>380</v>
      </c>
      <c r="BA1474" s="395">
        <v>1</v>
      </c>
      <c r="BB1474" s="396" t="s">
        <v>861</v>
      </c>
      <c r="BC1474" t="str">
        <f t="shared" si="161"/>
        <v>RWH</v>
      </c>
      <c r="BD1474" t="str">
        <f t="shared" si="162"/>
        <v>NAoMe_initial_ethnicity_grp</v>
      </c>
      <c r="BE1474" s="397" t="s">
        <v>862</v>
      </c>
      <c r="BF1474" t="str">
        <f t="shared" si="163"/>
        <v>Other Ethnic Group</v>
      </c>
      <c r="BG1474">
        <f t="shared" si="164"/>
        <v>2</v>
      </c>
      <c r="BH1474" s="398">
        <f t="shared" si="165"/>
        <v>2.857000008225441E-2</v>
      </c>
      <c r="BO1474" s="33"/>
    </row>
    <row r="1475" spans="1:67">
      <c r="A1475" s="316" t="s">
        <v>27</v>
      </c>
      <c r="B1475" t="s">
        <v>380</v>
      </c>
      <c r="C1475" t="s">
        <v>910</v>
      </c>
      <c r="D1475" t="s">
        <v>314</v>
      </c>
      <c r="E1475" s="316" t="s">
        <v>77</v>
      </c>
      <c r="F1475" s="316" t="s">
        <v>912</v>
      </c>
      <c r="G1475" s="316" t="s">
        <v>431</v>
      </c>
      <c r="H1475" s="316" t="s">
        <v>432</v>
      </c>
      <c r="I1475" s="316" t="s">
        <v>656</v>
      </c>
      <c r="J1475" s="316" t="s">
        <v>260</v>
      </c>
      <c r="K1475" s="36">
        <v>2</v>
      </c>
      <c r="L1475" s="317">
        <v>2.857000008225441E-2</v>
      </c>
      <c r="M1475" s="317"/>
      <c r="N1475" s="36">
        <v>35</v>
      </c>
      <c r="O1475" s="317">
        <v>2.7780000120401379E-2</v>
      </c>
      <c r="P1475" s="317"/>
      <c r="Q1475" s="36">
        <v>495</v>
      </c>
      <c r="R1475" s="317">
        <v>4.9639999866485603E-2</v>
      </c>
      <c r="S1475" s="317"/>
      <c r="T1475" t="s">
        <v>380</v>
      </c>
      <c r="BA1475" s="395">
        <v>1</v>
      </c>
      <c r="BB1475" s="396" t="s">
        <v>861</v>
      </c>
      <c r="BC1475" t="str">
        <f t="shared" ref="BC1475:BC1538" si="166">E1475</f>
        <v>RWH</v>
      </c>
      <c r="BD1475" t="str">
        <f t="shared" ref="BD1475:BD1538" si="167">(LEFT(A1475, LEN(A1475)-7))&amp;"_"&amp;I1475</f>
        <v>NAoMe_initial_ethnicity_grp</v>
      </c>
      <c r="BE1475" s="397" t="s">
        <v>862</v>
      </c>
      <c r="BF1475" t="str">
        <f t="shared" ref="BF1475:BF1538" si="168">J1475</f>
        <v>Unknown</v>
      </c>
      <c r="BG1475">
        <f t="shared" ref="BG1475:BG1538" si="169">K1475</f>
        <v>2</v>
      </c>
      <c r="BH1475" s="398">
        <f t="shared" ref="BH1475:BH1538" si="170">L1475</f>
        <v>2.857000008225441E-2</v>
      </c>
      <c r="BO1475" s="33"/>
    </row>
    <row r="1476" spans="1:67">
      <c r="A1476" s="316" t="s">
        <v>27</v>
      </c>
      <c r="B1476" t="s">
        <v>380</v>
      </c>
      <c r="C1476" t="s">
        <v>910</v>
      </c>
      <c r="D1476" t="s">
        <v>314</v>
      </c>
      <c r="E1476" s="316" t="s">
        <v>77</v>
      </c>
      <c r="F1476" s="316" t="s">
        <v>912</v>
      </c>
      <c r="G1476" s="316" t="s">
        <v>431</v>
      </c>
      <c r="H1476" s="316" t="s">
        <v>432</v>
      </c>
      <c r="I1476" s="316" t="s">
        <v>656</v>
      </c>
      <c r="J1476" s="316" t="s">
        <v>258</v>
      </c>
      <c r="K1476" s="36">
        <v>62</v>
      </c>
      <c r="L1476" s="317">
        <v>0.88571000099182129</v>
      </c>
      <c r="M1476" s="317">
        <v>0.91175997257232666</v>
      </c>
      <c r="N1476" s="36">
        <v>1129</v>
      </c>
      <c r="O1476" s="317">
        <v>0.8960300087928772</v>
      </c>
      <c r="P1476" s="317">
        <v>0.92163002490997314</v>
      </c>
      <c r="Q1476" s="36">
        <v>8238</v>
      </c>
      <c r="R1476" s="317">
        <v>0.82611000537872314</v>
      </c>
      <c r="S1476" s="317">
        <v>0.86926001310348511</v>
      </c>
      <c r="T1476" t="s">
        <v>380</v>
      </c>
      <c r="BA1476" s="395">
        <v>1</v>
      </c>
      <c r="BB1476" s="396" t="s">
        <v>861</v>
      </c>
      <c r="BC1476" t="str">
        <f t="shared" si="166"/>
        <v>RWH</v>
      </c>
      <c r="BD1476" t="str">
        <f t="shared" si="167"/>
        <v>NAoMe_initial_ethnicity_grp</v>
      </c>
      <c r="BE1476" s="397" t="s">
        <v>862</v>
      </c>
      <c r="BF1476" t="str">
        <f t="shared" si="168"/>
        <v>White</v>
      </c>
      <c r="BG1476">
        <f t="shared" si="169"/>
        <v>62</v>
      </c>
      <c r="BH1476" s="398">
        <f t="shared" si="170"/>
        <v>0.88571000099182129</v>
      </c>
      <c r="BO1476" s="33"/>
    </row>
    <row r="1477" spans="1:67">
      <c r="A1477" s="316" t="s">
        <v>27</v>
      </c>
      <c r="B1477" t="s">
        <v>380</v>
      </c>
      <c r="C1477" t="s">
        <v>910</v>
      </c>
      <c r="D1477" t="s">
        <v>314</v>
      </c>
      <c r="E1477" s="316" t="s">
        <v>77</v>
      </c>
      <c r="F1477" s="316" t="s">
        <v>912</v>
      </c>
      <c r="G1477" s="316" t="s">
        <v>431</v>
      </c>
      <c r="H1477" s="316" t="s">
        <v>432</v>
      </c>
      <c r="I1477" s="316" t="s">
        <v>657</v>
      </c>
      <c r="J1477" s="316" t="s">
        <v>817</v>
      </c>
      <c r="K1477" s="36">
        <v>70</v>
      </c>
      <c r="L1477" s="317">
        <v>1</v>
      </c>
      <c r="M1477" s="317"/>
      <c r="N1477" s="36">
        <v>1182</v>
      </c>
      <c r="O1477" s="317">
        <v>0.93809998035430908</v>
      </c>
      <c r="P1477" s="317"/>
      <c r="Q1477" s="36">
        <v>9359</v>
      </c>
      <c r="R1477" s="317">
        <v>0.93853002786636353</v>
      </c>
      <c r="S1477" s="317"/>
      <c r="T1477" t="s">
        <v>380</v>
      </c>
      <c r="BA1477" s="395">
        <v>1</v>
      </c>
      <c r="BB1477" s="396" t="s">
        <v>861</v>
      </c>
      <c r="BC1477" t="str">
        <f t="shared" si="166"/>
        <v>RWH</v>
      </c>
      <c r="BD1477" t="str">
        <f t="shared" si="167"/>
        <v>NAoMe_initial_final_route</v>
      </c>
      <c r="BE1477" s="397" t="s">
        <v>862</v>
      </c>
      <c r="BF1477" t="str">
        <f t="shared" si="168"/>
        <v>Not screened</v>
      </c>
      <c r="BG1477">
        <f t="shared" si="169"/>
        <v>70</v>
      </c>
      <c r="BH1477" s="398">
        <f t="shared" si="170"/>
        <v>1</v>
      </c>
      <c r="BO1477" s="33"/>
    </row>
    <row r="1478" spans="1:67">
      <c r="A1478" s="316" t="s">
        <v>27</v>
      </c>
      <c r="B1478" t="s">
        <v>380</v>
      </c>
      <c r="C1478" t="s">
        <v>910</v>
      </c>
      <c r="D1478" t="s">
        <v>314</v>
      </c>
      <c r="E1478" s="316" t="s">
        <v>77</v>
      </c>
      <c r="F1478" s="316" t="s">
        <v>912</v>
      </c>
      <c r="G1478" s="316" t="s">
        <v>431</v>
      </c>
      <c r="H1478" s="316" t="s">
        <v>432</v>
      </c>
      <c r="I1478" s="316" t="s">
        <v>657</v>
      </c>
      <c r="J1478" s="316" t="s">
        <v>352</v>
      </c>
      <c r="K1478" s="36">
        <v>0</v>
      </c>
      <c r="L1478" s="317">
        <v>0</v>
      </c>
      <c r="M1478" s="317"/>
      <c r="N1478" s="36">
        <v>78</v>
      </c>
      <c r="O1478" s="317">
        <v>6.1900001019239433E-2</v>
      </c>
      <c r="P1478" s="317"/>
      <c r="Q1478" s="36">
        <v>613</v>
      </c>
      <c r="R1478" s="317">
        <v>6.1469998210668557E-2</v>
      </c>
      <c r="S1478" s="317"/>
      <c r="T1478" t="s">
        <v>380</v>
      </c>
      <c r="BA1478" s="395">
        <v>1</v>
      </c>
      <c r="BB1478" s="396" t="s">
        <v>861</v>
      </c>
      <c r="BC1478" t="str">
        <f t="shared" si="166"/>
        <v>RWH</v>
      </c>
      <c r="BD1478" t="str">
        <f t="shared" si="167"/>
        <v>NAoMe_initial_final_route</v>
      </c>
      <c r="BE1478" s="397" t="s">
        <v>862</v>
      </c>
      <c r="BF1478" t="str">
        <f t="shared" si="168"/>
        <v>Screening</v>
      </c>
      <c r="BG1478">
        <f t="shared" si="169"/>
        <v>0</v>
      </c>
      <c r="BH1478" s="398">
        <f t="shared" si="170"/>
        <v>0</v>
      </c>
      <c r="BO1478" s="33"/>
    </row>
    <row r="1479" spans="1:67">
      <c r="A1479" s="316" t="s">
        <v>27</v>
      </c>
      <c r="B1479" t="s">
        <v>380</v>
      </c>
      <c r="C1479" t="s">
        <v>910</v>
      </c>
      <c r="D1479" t="s">
        <v>314</v>
      </c>
      <c r="E1479" s="316" t="s">
        <v>77</v>
      </c>
      <c r="F1479" s="316" t="s">
        <v>912</v>
      </c>
      <c r="G1479" s="316" t="s">
        <v>431</v>
      </c>
      <c r="H1479" s="316" t="s">
        <v>432</v>
      </c>
      <c r="I1479" s="316" t="s">
        <v>303</v>
      </c>
      <c r="J1479" s="316" t="s">
        <v>308</v>
      </c>
      <c r="K1479" s="36">
        <v>17</v>
      </c>
      <c r="L1479" s="317">
        <v>0.24286000430583951</v>
      </c>
      <c r="M1479" s="317"/>
      <c r="N1479" s="36">
        <v>111</v>
      </c>
      <c r="O1479" s="317">
        <v>8.8100001215934753E-2</v>
      </c>
      <c r="P1479" s="317"/>
      <c r="Q1479" s="36">
        <v>1652</v>
      </c>
      <c r="R1479" s="317">
        <v>0.1656599938869476</v>
      </c>
      <c r="S1479" s="317"/>
      <c r="T1479" t="s">
        <v>380</v>
      </c>
      <c r="BA1479" s="395">
        <v>1</v>
      </c>
      <c r="BB1479" s="396" t="s">
        <v>861</v>
      </c>
      <c r="BC1479" t="str">
        <f t="shared" si="166"/>
        <v>RWH</v>
      </c>
      <c r="BD1479" t="str">
        <f t="shared" si="167"/>
        <v>NAoMe_initial_final_stage_tum</v>
      </c>
      <c r="BE1479" s="397" t="s">
        <v>862</v>
      </c>
      <c r="BF1479" t="str">
        <f t="shared" si="168"/>
        <v>Not staged/Unstated</v>
      </c>
      <c r="BG1479">
        <f t="shared" si="169"/>
        <v>17</v>
      </c>
      <c r="BH1479" s="398">
        <f t="shared" si="170"/>
        <v>0.24286000430583951</v>
      </c>
      <c r="BO1479" s="33"/>
    </row>
    <row r="1480" spans="1:67">
      <c r="A1480" s="316" t="s">
        <v>27</v>
      </c>
      <c r="B1480" t="s">
        <v>380</v>
      </c>
      <c r="C1480" t="s">
        <v>910</v>
      </c>
      <c r="D1480" t="s">
        <v>314</v>
      </c>
      <c r="E1480" s="316" t="s">
        <v>77</v>
      </c>
      <c r="F1480" s="316" t="s">
        <v>912</v>
      </c>
      <c r="G1480" s="316" t="s">
        <v>431</v>
      </c>
      <c r="H1480" s="316" t="s">
        <v>432</v>
      </c>
      <c r="I1480" s="316" t="s">
        <v>303</v>
      </c>
      <c r="J1480" s="316" t="s">
        <v>304</v>
      </c>
      <c r="K1480" s="36">
        <v>0</v>
      </c>
      <c r="L1480" s="317">
        <v>0</v>
      </c>
      <c r="M1480" s="317">
        <v>0</v>
      </c>
      <c r="N1480" s="36">
        <v>6</v>
      </c>
      <c r="O1480" s="317">
        <v>4.7599999234080306E-3</v>
      </c>
      <c r="P1480" s="317">
        <v>5.2200001664459714E-3</v>
      </c>
      <c r="Q1480" s="36">
        <v>64</v>
      </c>
      <c r="R1480" s="317">
        <v>6.4199999906122676E-3</v>
      </c>
      <c r="S1480" s="317">
        <v>7.689999882131815E-3</v>
      </c>
      <c r="T1480" t="s">
        <v>380</v>
      </c>
      <c r="BA1480" s="395">
        <v>1</v>
      </c>
      <c r="BB1480" s="396" t="s">
        <v>861</v>
      </c>
      <c r="BC1480" t="str">
        <f t="shared" si="166"/>
        <v>RWH</v>
      </c>
      <c r="BD1480" t="str">
        <f t="shared" si="167"/>
        <v>NAoMe_initial_final_stage_tum</v>
      </c>
      <c r="BE1480" s="397" t="s">
        <v>862</v>
      </c>
      <c r="BF1480" t="str">
        <f t="shared" si="168"/>
        <v>Stage 0</v>
      </c>
      <c r="BG1480">
        <f t="shared" si="169"/>
        <v>0</v>
      </c>
      <c r="BH1480" s="398">
        <f t="shared" si="170"/>
        <v>0</v>
      </c>
      <c r="BO1480" s="33"/>
    </row>
    <row r="1481" spans="1:67">
      <c r="A1481" s="316" t="s">
        <v>27</v>
      </c>
      <c r="B1481" t="s">
        <v>380</v>
      </c>
      <c r="C1481" t="s">
        <v>910</v>
      </c>
      <c r="D1481" t="s">
        <v>314</v>
      </c>
      <c r="E1481" s="316" t="s">
        <v>77</v>
      </c>
      <c r="F1481" s="316" t="s">
        <v>912</v>
      </c>
      <c r="G1481" s="316" t="s">
        <v>431</v>
      </c>
      <c r="H1481" s="316" t="s">
        <v>432</v>
      </c>
      <c r="I1481" s="316" t="s">
        <v>303</v>
      </c>
      <c r="J1481" s="316" t="s">
        <v>305</v>
      </c>
      <c r="K1481" s="36">
        <v>2</v>
      </c>
      <c r="L1481" s="317">
        <v>2.857000008225441E-2</v>
      </c>
      <c r="M1481" s="317">
        <v>3.773999959230423E-2</v>
      </c>
      <c r="N1481" s="36">
        <v>46</v>
      </c>
      <c r="O1481" s="317">
        <v>3.6509998142719269E-2</v>
      </c>
      <c r="P1481" s="317">
        <v>4.0029998868703842E-2</v>
      </c>
      <c r="Q1481" s="36">
        <v>359</v>
      </c>
      <c r="R1481" s="317">
        <v>3.5999998450279243E-2</v>
      </c>
      <c r="S1481" s="317">
        <v>4.3150000274181373E-2</v>
      </c>
      <c r="T1481" t="s">
        <v>380</v>
      </c>
      <c r="BA1481" s="395">
        <v>1</v>
      </c>
      <c r="BB1481" s="396" t="s">
        <v>861</v>
      </c>
      <c r="BC1481" t="str">
        <f t="shared" si="166"/>
        <v>RWH</v>
      </c>
      <c r="BD1481" t="str">
        <f t="shared" si="167"/>
        <v>NAoMe_initial_final_stage_tum</v>
      </c>
      <c r="BE1481" s="397" t="s">
        <v>862</v>
      </c>
      <c r="BF1481" t="str">
        <f t="shared" si="168"/>
        <v>Stage 1</v>
      </c>
      <c r="BG1481">
        <f t="shared" si="169"/>
        <v>2</v>
      </c>
      <c r="BH1481" s="398">
        <f t="shared" si="170"/>
        <v>2.857000008225441E-2</v>
      </c>
      <c r="BO1481" s="33"/>
    </row>
    <row r="1482" spans="1:67">
      <c r="A1482" s="316" t="s">
        <v>27</v>
      </c>
      <c r="B1482" t="s">
        <v>380</v>
      </c>
      <c r="C1482" t="s">
        <v>910</v>
      </c>
      <c r="D1482" t="s">
        <v>314</v>
      </c>
      <c r="E1482" s="316" t="s">
        <v>77</v>
      </c>
      <c r="F1482" s="316" t="s">
        <v>912</v>
      </c>
      <c r="G1482" s="316" t="s">
        <v>431</v>
      </c>
      <c r="H1482" s="316" t="s">
        <v>432</v>
      </c>
      <c r="I1482" s="316" t="s">
        <v>303</v>
      </c>
      <c r="J1482" s="316" t="s">
        <v>306</v>
      </c>
      <c r="K1482" s="36">
        <v>9</v>
      </c>
      <c r="L1482" s="317">
        <v>0.1285700052976608</v>
      </c>
      <c r="M1482" s="317">
        <v>0.16980999708175659</v>
      </c>
      <c r="N1482" s="36">
        <v>135</v>
      </c>
      <c r="O1482" s="317">
        <v>0.10713999718427659</v>
      </c>
      <c r="P1482" s="317">
        <v>0.1174900010228157</v>
      </c>
      <c r="Q1482" s="36">
        <v>996</v>
      </c>
      <c r="R1482" s="317">
        <v>9.9880002439022064E-2</v>
      </c>
      <c r="S1482" s="317">
        <v>0.11970999836921691</v>
      </c>
      <c r="T1482" t="s">
        <v>380</v>
      </c>
      <c r="BA1482" s="395">
        <v>1</v>
      </c>
      <c r="BB1482" s="396" t="s">
        <v>861</v>
      </c>
      <c r="BC1482" t="str">
        <f t="shared" si="166"/>
        <v>RWH</v>
      </c>
      <c r="BD1482" t="str">
        <f t="shared" si="167"/>
        <v>NAoMe_initial_final_stage_tum</v>
      </c>
      <c r="BE1482" s="397" t="s">
        <v>862</v>
      </c>
      <c r="BF1482" t="str">
        <f t="shared" si="168"/>
        <v>Stage 2</v>
      </c>
      <c r="BG1482">
        <f t="shared" si="169"/>
        <v>9</v>
      </c>
      <c r="BH1482" s="398">
        <f t="shared" si="170"/>
        <v>0.1285700052976608</v>
      </c>
      <c r="BO1482" s="33"/>
    </row>
    <row r="1483" spans="1:67">
      <c r="A1483" s="316" t="s">
        <v>27</v>
      </c>
      <c r="B1483" t="s">
        <v>380</v>
      </c>
      <c r="C1483" t="s">
        <v>910</v>
      </c>
      <c r="D1483" t="s">
        <v>314</v>
      </c>
      <c r="E1483" s="316" t="s">
        <v>77</v>
      </c>
      <c r="F1483" s="316" t="s">
        <v>912</v>
      </c>
      <c r="G1483" s="316" t="s">
        <v>431</v>
      </c>
      <c r="H1483" s="316" t="s">
        <v>432</v>
      </c>
      <c r="I1483" s="316" t="s">
        <v>303</v>
      </c>
      <c r="J1483" s="316" t="s">
        <v>307</v>
      </c>
      <c r="K1483" s="36">
        <v>2</v>
      </c>
      <c r="L1483" s="317">
        <v>2.857000008225441E-2</v>
      </c>
      <c r="M1483" s="317">
        <v>3.773999959230423E-2</v>
      </c>
      <c r="N1483" s="36">
        <v>85</v>
      </c>
      <c r="O1483" s="317">
        <v>6.7460000514984131E-2</v>
      </c>
      <c r="P1483" s="317">
        <v>7.3980003595352173E-2</v>
      </c>
      <c r="Q1483" s="36">
        <v>742</v>
      </c>
      <c r="R1483" s="317">
        <v>7.4409998953342438E-2</v>
      </c>
      <c r="S1483" s="317">
        <v>8.9180000126361847E-2</v>
      </c>
      <c r="T1483" t="s">
        <v>380</v>
      </c>
      <c r="BA1483" s="395">
        <v>1</v>
      </c>
      <c r="BB1483" s="396" t="s">
        <v>861</v>
      </c>
      <c r="BC1483" t="str">
        <f t="shared" si="166"/>
        <v>RWH</v>
      </c>
      <c r="BD1483" t="str">
        <f t="shared" si="167"/>
        <v>NAoMe_initial_final_stage_tum</v>
      </c>
      <c r="BE1483" s="397" t="s">
        <v>862</v>
      </c>
      <c r="BF1483" t="str">
        <f t="shared" si="168"/>
        <v>Stage 3</v>
      </c>
      <c r="BG1483">
        <f t="shared" si="169"/>
        <v>2</v>
      </c>
      <c r="BH1483" s="398">
        <f t="shared" si="170"/>
        <v>2.857000008225441E-2</v>
      </c>
      <c r="BO1483" s="33"/>
    </row>
    <row r="1484" spans="1:67">
      <c r="A1484" s="316" t="s">
        <v>27</v>
      </c>
      <c r="B1484" t="s">
        <v>380</v>
      </c>
      <c r="C1484" t="s">
        <v>910</v>
      </c>
      <c r="D1484" t="s">
        <v>314</v>
      </c>
      <c r="E1484" s="316" t="s">
        <v>77</v>
      </c>
      <c r="F1484" s="318" t="s">
        <v>912</v>
      </c>
      <c r="G1484" s="318" t="s">
        <v>431</v>
      </c>
      <c r="H1484" s="318" t="s">
        <v>432</v>
      </c>
      <c r="I1484" s="316" t="s">
        <v>303</v>
      </c>
      <c r="J1484" s="316" t="s">
        <v>336</v>
      </c>
      <c r="K1484" s="36">
        <v>40</v>
      </c>
      <c r="L1484" s="317">
        <v>0.5714300274848938</v>
      </c>
      <c r="M1484" s="317">
        <v>0.75471997261047363</v>
      </c>
      <c r="N1484" s="36">
        <v>877</v>
      </c>
      <c r="O1484" s="317">
        <v>0.69603002071380615</v>
      </c>
      <c r="P1484" s="317">
        <v>0.76327002048492432</v>
      </c>
      <c r="Q1484" s="36">
        <v>6159</v>
      </c>
      <c r="R1484" s="317">
        <v>0.6176300048828125</v>
      </c>
      <c r="S1484" s="317">
        <v>0.74026000499725342</v>
      </c>
      <c r="T1484" t="s">
        <v>380</v>
      </c>
      <c r="BA1484" s="395">
        <v>1</v>
      </c>
      <c r="BB1484" s="396" t="s">
        <v>861</v>
      </c>
      <c r="BC1484" t="str">
        <f t="shared" si="166"/>
        <v>RWH</v>
      </c>
      <c r="BD1484" t="str">
        <f t="shared" si="167"/>
        <v>NAoMe_initial_final_stage_tum</v>
      </c>
      <c r="BE1484" s="397" t="s">
        <v>862</v>
      </c>
      <c r="BF1484" t="str">
        <f t="shared" si="168"/>
        <v>Stage 4</v>
      </c>
      <c r="BG1484">
        <f t="shared" si="169"/>
        <v>40</v>
      </c>
      <c r="BH1484" s="398">
        <f t="shared" si="170"/>
        <v>0.5714300274848938</v>
      </c>
      <c r="BO1484" s="33"/>
    </row>
    <row r="1485" spans="1:67">
      <c r="A1485" s="316" t="s">
        <v>27</v>
      </c>
      <c r="B1485" t="s">
        <v>380</v>
      </c>
      <c r="C1485" t="s">
        <v>910</v>
      </c>
      <c r="D1485" t="s">
        <v>314</v>
      </c>
      <c r="E1485" s="316" t="s">
        <v>77</v>
      </c>
      <c r="F1485" s="316" t="s">
        <v>912</v>
      </c>
      <c r="G1485" s="316" t="s">
        <v>431</v>
      </c>
      <c r="H1485" s="316" t="s">
        <v>432</v>
      </c>
      <c r="I1485" s="316" t="s">
        <v>342</v>
      </c>
      <c r="J1485" s="316" t="s">
        <v>343</v>
      </c>
      <c r="K1485" s="36">
        <v>17</v>
      </c>
      <c r="L1485" s="317">
        <v>0.24286000430583951</v>
      </c>
      <c r="M1485" s="317"/>
      <c r="N1485" s="36">
        <v>111</v>
      </c>
      <c r="O1485" s="317">
        <v>8.8100001215934753E-2</v>
      </c>
      <c r="P1485" s="317"/>
      <c r="Q1485" s="36">
        <v>1652</v>
      </c>
      <c r="R1485" s="317">
        <v>0.1656599938869476</v>
      </c>
      <c r="S1485" s="317"/>
      <c r="T1485" t="s">
        <v>380</v>
      </c>
      <c r="BA1485" s="395">
        <v>1</v>
      </c>
      <c r="BB1485" s="396" t="s">
        <v>861</v>
      </c>
      <c r="BC1485" t="str">
        <f t="shared" si="166"/>
        <v>RWH</v>
      </c>
      <c r="BD1485" t="str">
        <f t="shared" si="167"/>
        <v>NAoMe_initial_final_stage_tum_grp</v>
      </c>
      <c r="BE1485" s="397" t="s">
        <v>862</v>
      </c>
      <c r="BF1485" t="str">
        <f t="shared" si="168"/>
        <v>MBC in HESAPC</v>
      </c>
      <c r="BG1485">
        <f t="shared" si="169"/>
        <v>17</v>
      </c>
      <c r="BH1485" s="398">
        <f t="shared" si="170"/>
        <v>0.24286000430583951</v>
      </c>
      <c r="BO1485" s="33"/>
    </row>
    <row r="1486" spans="1:67">
      <c r="A1486" s="316" t="s">
        <v>27</v>
      </c>
      <c r="B1486" t="s">
        <v>380</v>
      </c>
      <c r="C1486" t="s">
        <v>910</v>
      </c>
      <c r="D1486" t="s">
        <v>314</v>
      </c>
      <c r="E1486" s="316" t="s">
        <v>77</v>
      </c>
      <c r="F1486" s="316" t="s">
        <v>912</v>
      </c>
      <c r="G1486" s="316" t="s">
        <v>431</v>
      </c>
      <c r="H1486" s="316" t="s">
        <v>432</v>
      </c>
      <c r="I1486" s="316" t="s">
        <v>342</v>
      </c>
      <c r="J1486" s="316" t="s">
        <v>344</v>
      </c>
      <c r="K1486" s="36">
        <v>17</v>
      </c>
      <c r="L1486" s="317">
        <v>0.24286000430583951</v>
      </c>
      <c r="M1486" s="317">
        <v>0.32074999809265142</v>
      </c>
      <c r="N1486" s="36">
        <v>272</v>
      </c>
      <c r="O1486" s="317">
        <v>0.21586999297142029</v>
      </c>
      <c r="P1486" s="317">
        <v>0.23672999441623691</v>
      </c>
      <c r="Q1486" s="36">
        <v>2161</v>
      </c>
      <c r="R1486" s="317">
        <v>0.2167100012302399</v>
      </c>
      <c r="S1486" s="317">
        <v>0.25973999500274658</v>
      </c>
      <c r="T1486" t="s">
        <v>380</v>
      </c>
      <c r="BA1486" s="395">
        <v>1</v>
      </c>
      <c r="BB1486" s="396" t="s">
        <v>861</v>
      </c>
      <c r="BC1486" t="str">
        <f t="shared" si="166"/>
        <v>RWH</v>
      </c>
      <c r="BD1486" t="str">
        <f t="shared" si="167"/>
        <v>NAoMe_initial_final_stage_tum_grp</v>
      </c>
      <c r="BE1486" s="397" t="s">
        <v>862</v>
      </c>
      <c r="BF1486" t="str">
        <f t="shared" si="168"/>
        <v>Stage 0-3</v>
      </c>
      <c r="BG1486">
        <f t="shared" si="169"/>
        <v>17</v>
      </c>
      <c r="BH1486" s="398">
        <f t="shared" si="170"/>
        <v>0.24286000430583951</v>
      </c>
      <c r="BO1486" s="33"/>
    </row>
    <row r="1487" spans="1:67">
      <c r="A1487" s="316" t="s">
        <v>27</v>
      </c>
      <c r="B1487" t="s">
        <v>380</v>
      </c>
      <c r="C1487" t="s">
        <v>910</v>
      </c>
      <c r="D1487" t="s">
        <v>314</v>
      </c>
      <c r="E1487" s="316" t="s">
        <v>77</v>
      </c>
      <c r="F1487" s="316" t="s">
        <v>912</v>
      </c>
      <c r="G1487" s="316" t="s">
        <v>431</v>
      </c>
      <c r="H1487" s="316" t="s">
        <v>432</v>
      </c>
      <c r="I1487" s="316" t="s">
        <v>342</v>
      </c>
      <c r="J1487" s="316" t="s">
        <v>336</v>
      </c>
      <c r="K1487" s="36">
        <v>36</v>
      </c>
      <c r="L1487" s="317">
        <v>0.5142899751663208</v>
      </c>
      <c r="M1487" s="317">
        <v>0.67925000190734863</v>
      </c>
      <c r="N1487" s="36">
        <v>877</v>
      </c>
      <c r="O1487" s="317">
        <v>0.69603002071380615</v>
      </c>
      <c r="P1487" s="317">
        <v>0.76327002048492432</v>
      </c>
      <c r="Q1487" s="36">
        <v>6159</v>
      </c>
      <c r="R1487" s="317">
        <v>0.6176300048828125</v>
      </c>
      <c r="S1487" s="317">
        <v>0.74026000499725342</v>
      </c>
      <c r="T1487" t="s">
        <v>380</v>
      </c>
      <c r="BA1487" s="395">
        <v>1</v>
      </c>
      <c r="BB1487" s="396" t="s">
        <v>861</v>
      </c>
      <c r="BC1487" t="str">
        <f t="shared" si="166"/>
        <v>RWH</v>
      </c>
      <c r="BD1487" t="str">
        <f t="shared" si="167"/>
        <v>NAoMe_initial_final_stage_tum_grp</v>
      </c>
      <c r="BE1487" s="397" t="s">
        <v>862</v>
      </c>
      <c r="BF1487" t="str">
        <f t="shared" si="168"/>
        <v>Stage 4</v>
      </c>
      <c r="BG1487">
        <f t="shared" si="169"/>
        <v>36</v>
      </c>
      <c r="BH1487" s="398">
        <f t="shared" si="170"/>
        <v>0.5142899751663208</v>
      </c>
      <c r="BO1487" s="33"/>
    </row>
    <row r="1488" spans="1:67">
      <c r="A1488" s="316" t="s">
        <v>27</v>
      </c>
      <c r="B1488" t="s">
        <v>380</v>
      </c>
      <c r="C1488" t="s">
        <v>910</v>
      </c>
      <c r="D1488" t="s">
        <v>314</v>
      </c>
      <c r="E1488" s="316" t="s">
        <v>77</v>
      </c>
      <c r="F1488" s="318" t="s">
        <v>912</v>
      </c>
      <c r="G1488" s="318" t="s">
        <v>431</v>
      </c>
      <c r="H1488" s="318" t="s">
        <v>432</v>
      </c>
      <c r="I1488" s="316" t="s">
        <v>658</v>
      </c>
      <c r="J1488" s="316" t="s">
        <v>345</v>
      </c>
      <c r="K1488" s="36">
        <v>70</v>
      </c>
      <c r="L1488" s="317">
        <v>1</v>
      </c>
      <c r="M1488" s="317"/>
      <c r="N1488" s="36">
        <v>1260</v>
      </c>
      <c r="O1488" s="317">
        <v>1</v>
      </c>
      <c r="P1488" s="317"/>
      <c r="Q1488" s="36">
        <v>9972</v>
      </c>
      <c r="R1488" s="317">
        <v>1</v>
      </c>
      <c r="S1488" s="317"/>
      <c r="T1488" t="s">
        <v>380</v>
      </c>
      <c r="BA1488" s="395">
        <v>1</v>
      </c>
      <c r="BB1488" s="396" t="s">
        <v>861</v>
      </c>
      <c r="BC1488" t="str">
        <f t="shared" si="166"/>
        <v>RWH</v>
      </c>
      <c r="BD1488" t="str">
        <f t="shared" si="167"/>
        <v>NAoMe_initial_final_who_ps</v>
      </c>
      <c r="BE1488" s="397" t="s">
        <v>862</v>
      </c>
      <c r="BF1488" t="str">
        <f t="shared" si="168"/>
        <v>Not recorded</v>
      </c>
      <c r="BG1488">
        <f t="shared" si="169"/>
        <v>70</v>
      </c>
      <c r="BH1488" s="398">
        <f t="shared" si="170"/>
        <v>1</v>
      </c>
      <c r="BO1488" s="33"/>
    </row>
    <row r="1489" spans="1:67">
      <c r="A1489" s="316" t="s">
        <v>27</v>
      </c>
      <c r="B1489" t="s">
        <v>380</v>
      </c>
      <c r="C1489" t="s">
        <v>910</v>
      </c>
      <c r="D1489" t="s">
        <v>314</v>
      </c>
      <c r="E1489" s="316" t="s">
        <v>77</v>
      </c>
      <c r="F1489" s="316" t="s">
        <v>912</v>
      </c>
      <c r="G1489" s="316" t="s">
        <v>431</v>
      </c>
      <c r="H1489" s="316" t="s">
        <v>432</v>
      </c>
      <c r="I1489" s="316" t="s">
        <v>291</v>
      </c>
      <c r="J1489" s="316" t="s">
        <v>313</v>
      </c>
      <c r="K1489" s="36">
        <v>68</v>
      </c>
      <c r="L1489" s="317">
        <v>0.97143000364303589</v>
      </c>
      <c r="M1489" s="317"/>
      <c r="N1489" s="36">
        <v>1238</v>
      </c>
      <c r="O1489" s="317">
        <v>0.98254001140594482</v>
      </c>
      <c r="P1489" s="317"/>
      <c r="Q1489" s="36">
        <v>9846</v>
      </c>
      <c r="R1489" s="317">
        <v>0.98736000061035156</v>
      </c>
      <c r="S1489" s="317"/>
      <c r="T1489" t="s">
        <v>380</v>
      </c>
      <c r="BA1489" s="395">
        <v>1</v>
      </c>
      <c r="BB1489" s="396" t="s">
        <v>861</v>
      </c>
      <c r="BC1489" t="str">
        <f t="shared" si="166"/>
        <v>RWH</v>
      </c>
      <c r="BD1489" t="str">
        <f t="shared" si="167"/>
        <v>NAoMe_initial_gender</v>
      </c>
      <c r="BE1489" s="397" t="s">
        <v>862</v>
      </c>
      <c r="BF1489" t="str">
        <f t="shared" si="168"/>
        <v>Female</v>
      </c>
      <c r="BG1489">
        <f t="shared" si="169"/>
        <v>68</v>
      </c>
      <c r="BH1489" s="398">
        <f t="shared" si="170"/>
        <v>0.97143000364303589</v>
      </c>
      <c r="BO1489" s="33"/>
    </row>
    <row r="1490" spans="1:67">
      <c r="A1490" s="316" t="s">
        <v>27</v>
      </c>
      <c r="B1490" t="s">
        <v>380</v>
      </c>
      <c r="C1490" t="s">
        <v>910</v>
      </c>
      <c r="D1490" t="s">
        <v>314</v>
      </c>
      <c r="E1490" s="316" t="s">
        <v>77</v>
      </c>
      <c r="F1490" s="316" t="s">
        <v>912</v>
      </c>
      <c r="G1490" s="316" t="s">
        <v>431</v>
      </c>
      <c r="H1490" s="316" t="s">
        <v>432</v>
      </c>
      <c r="I1490" s="316" t="s">
        <v>291</v>
      </c>
      <c r="J1490" s="316" t="s">
        <v>293</v>
      </c>
      <c r="K1490" s="36">
        <v>2</v>
      </c>
      <c r="L1490" s="317">
        <v>2.857000008225441E-2</v>
      </c>
      <c r="M1490" s="317"/>
      <c r="N1490" s="36">
        <v>22</v>
      </c>
      <c r="O1490" s="317">
        <v>1.7459999769926071E-2</v>
      </c>
      <c r="P1490" s="317"/>
      <c r="Q1490" s="36">
        <v>126</v>
      </c>
      <c r="R1490" s="317">
        <v>1.264000032097101E-2</v>
      </c>
      <c r="S1490" s="317"/>
      <c r="T1490" t="s">
        <v>380</v>
      </c>
      <c r="BA1490" s="395">
        <v>1</v>
      </c>
      <c r="BB1490" s="396" t="s">
        <v>861</v>
      </c>
      <c r="BC1490" t="str">
        <f t="shared" si="166"/>
        <v>RWH</v>
      </c>
      <c r="BD1490" t="str">
        <f t="shared" si="167"/>
        <v>NAoMe_initial_gender</v>
      </c>
      <c r="BE1490" s="397" t="s">
        <v>862</v>
      </c>
      <c r="BF1490" t="str">
        <f t="shared" si="168"/>
        <v>Male</v>
      </c>
      <c r="BG1490">
        <f t="shared" si="169"/>
        <v>2</v>
      </c>
      <c r="BH1490" s="398">
        <f t="shared" si="170"/>
        <v>2.857000008225441E-2</v>
      </c>
      <c r="BO1490" s="33"/>
    </row>
    <row r="1491" spans="1:67">
      <c r="A1491" s="316" t="s">
        <v>27</v>
      </c>
      <c r="B1491" t="s">
        <v>380</v>
      </c>
      <c r="C1491" t="s">
        <v>910</v>
      </c>
      <c r="D1491" t="s">
        <v>314</v>
      </c>
      <c r="E1491" s="316" t="s">
        <v>77</v>
      </c>
      <c r="F1491" s="316" t="s">
        <v>912</v>
      </c>
      <c r="G1491" s="316" t="s">
        <v>431</v>
      </c>
      <c r="H1491" s="316" t="s">
        <v>432</v>
      </c>
      <c r="I1491" s="316" t="s">
        <v>659</v>
      </c>
      <c r="J1491" s="316" t="s">
        <v>294</v>
      </c>
      <c r="K1491" s="36">
        <v>2</v>
      </c>
      <c r="L1491" s="317">
        <v>2.857000008225441E-2</v>
      </c>
      <c r="M1491" s="317">
        <v>2.857000008225441E-2</v>
      </c>
      <c r="N1491" s="36">
        <v>121</v>
      </c>
      <c r="O1491" s="317">
        <v>9.6029996871948242E-2</v>
      </c>
      <c r="P1491" s="317">
        <v>9.6029996871948242E-2</v>
      </c>
      <c r="Q1491" s="36">
        <v>1800</v>
      </c>
      <c r="R1491" s="317">
        <v>0.18050999939441681</v>
      </c>
      <c r="S1491" s="317">
        <v>0.18050999939441681</v>
      </c>
      <c r="T1491" t="s">
        <v>380</v>
      </c>
      <c r="BA1491" s="395">
        <v>1</v>
      </c>
      <c r="BB1491" s="396" t="s">
        <v>861</v>
      </c>
      <c r="BC1491" t="str">
        <f t="shared" si="166"/>
        <v>RWH</v>
      </c>
      <c r="BD1491" t="str">
        <f t="shared" si="167"/>
        <v>NAoMe_initial_imd_2019</v>
      </c>
      <c r="BE1491" s="397" t="s">
        <v>862</v>
      </c>
      <c r="BF1491" t="str">
        <f t="shared" si="168"/>
        <v>1 - most deprived</v>
      </c>
      <c r="BG1491">
        <f t="shared" si="169"/>
        <v>2</v>
      </c>
      <c r="BH1491" s="398">
        <f t="shared" si="170"/>
        <v>2.857000008225441E-2</v>
      </c>
      <c r="BO1491" s="33"/>
    </row>
    <row r="1492" spans="1:67">
      <c r="A1492" s="316" t="s">
        <v>27</v>
      </c>
      <c r="B1492" t="s">
        <v>380</v>
      </c>
      <c r="C1492" t="s">
        <v>910</v>
      </c>
      <c r="D1492" t="s">
        <v>314</v>
      </c>
      <c r="E1492" s="316" t="s">
        <v>77</v>
      </c>
      <c r="F1492" s="316" t="s">
        <v>912</v>
      </c>
      <c r="G1492" s="316" t="s">
        <v>431</v>
      </c>
      <c r="H1492" s="316" t="s">
        <v>432</v>
      </c>
      <c r="I1492" s="316" t="s">
        <v>659</v>
      </c>
      <c r="J1492" s="316" t="s">
        <v>15</v>
      </c>
      <c r="K1492" s="36">
        <v>17</v>
      </c>
      <c r="L1492" s="317">
        <v>0.24286000430583951</v>
      </c>
      <c r="M1492" s="317">
        <v>0.24286000430583951</v>
      </c>
      <c r="N1492" s="36">
        <v>249</v>
      </c>
      <c r="O1492" s="317">
        <v>0.19762000441551211</v>
      </c>
      <c r="P1492" s="317">
        <v>0.19762000441551211</v>
      </c>
      <c r="Q1492" s="36">
        <v>2036</v>
      </c>
      <c r="R1492" s="317">
        <v>0.20417000353336329</v>
      </c>
      <c r="S1492" s="317">
        <v>0.20417000353336329</v>
      </c>
      <c r="T1492" t="s">
        <v>380</v>
      </c>
      <c r="BA1492" s="395">
        <v>1</v>
      </c>
      <c r="BB1492" s="396" t="s">
        <v>861</v>
      </c>
      <c r="BC1492" t="str">
        <f t="shared" si="166"/>
        <v>RWH</v>
      </c>
      <c r="BD1492" t="str">
        <f t="shared" si="167"/>
        <v>NAoMe_initial_imd_2019</v>
      </c>
      <c r="BE1492" s="397" t="s">
        <v>862</v>
      </c>
      <c r="BF1492" t="str">
        <f t="shared" si="168"/>
        <v>2</v>
      </c>
      <c r="BG1492">
        <f t="shared" si="169"/>
        <v>17</v>
      </c>
      <c r="BH1492" s="398">
        <f t="shared" si="170"/>
        <v>0.24286000430583951</v>
      </c>
      <c r="BO1492" s="33"/>
    </row>
    <row r="1493" spans="1:67">
      <c r="A1493" s="316" t="s">
        <v>27</v>
      </c>
      <c r="B1493" t="s">
        <v>380</v>
      </c>
      <c r="C1493" t="s">
        <v>910</v>
      </c>
      <c r="D1493" t="s">
        <v>314</v>
      </c>
      <c r="E1493" s="316" t="s">
        <v>77</v>
      </c>
      <c r="F1493" s="316" t="s">
        <v>912</v>
      </c>
      <c r="G1493" s="316" t="s">
        <v>431</v>
      </c>
      <c r="H1493" s="316" t="s">
        <v>432</v>
      </c>
      <c r="I1493" s="316" t="s">
        <v>659</v>
      </c>
      <c r="J1493" s="316" t="s">
        <v>16</v>
      </c>
      <c r="K1493" s="36">
        <v>23</v>
      </c>
      <c r="L1493" s="317">
        <v>0.32857000827789312</v>
      </c>
      <c r="M1493" s="317">
        <v>0.32857000827789312</v>
      </c>
      <c r="N1493" s="36">
        <v>347</v>
      </c>
      <c r="O1493" s="317">
        <v>0.27540001273155212</v>
      </c>
      <c r="P1493" s="317">
        <v>0.27540001273155212</v>
      </c>
      <c r="Q1493" s="36">
        <v>2085</v>
      </c>
      <c r="R1493" s="317">
        <v>0.20908999443054199</v>
      </c>
      <c r="S1493" s="317">
        <v>0.20908999443054199</v>
      </c>
      <c r="T1493" t="s">
        <v>380</v>
      </c>
      <c r="BA1493" s="395">
        <v>1</v>
      </c>
      <c r="BB1493" s="396" t="s">
        <v>861</v>
      </c>
      <c r="BC1493" t="str">
        <f t="shared" si="166"/>
        <v>RWH</v>
      </c>
      <c r="BD1493" t="str">
        <f t="shared" si="167"/>
        <v>NAoMe_initial_imd_2019</v>
      </c>
      <c r="BE1493" s="397" t="s">
        <v>862</v>
      </c>
      <c r="BF1493" t="str">
        <f t="shared" si="168"/>
        <v>3</v>
      </c>
      <c r="BG1493">
        <f t="shared" si="169"/>
        <v>23</v>
      </c>
      <c r="BH1493" s="398">
        <f t="shared" si="170"/>
        <v>0.32857000827789312</v>
      </c>
      <c r="BO1493" s="33"/>
    </row>
    <row r="1494" spans="1:67">
      <c r="A1494" s="316" t="s">
        <v>27</v>
      </c>
      <c r="B1494" t="s">
        <v>380</v>
      </c>
      <c r="C1494" t="s">
        <v>910</v>
      </c>
      <c r="D1494" t="s">
        <v>314</v>
      </c>
      <c r="E1494" s="316" t="s">
        <v>77</v>
      </c>
      <c r="F1494" s="316" t="s">
        <v>912</v>
      </c>
      <c r="G1494" s="316" t="s">
        <v>431</v>
      </c>
      <c r="H1494" s="316" t="s">
        <v>432</v>
      </c>
      <c r="I1494" s="316" t="s">
        <v>659</v>
      </c>
      <c r="J1494" s="316" t="s">
        <v>17</v>
      </c>
      <c r="K1494" s="36">
        <v>7</v>
      </c>
      <c r="L1494" s="317">
        <v>0.10000000149011611</v>
      </c>
      <c r="M1494" s="317">
        <v>0.10000000149011611</v>
      </c>
      <c r="N1494" s="36">
        <v>246</v>
      </c>
      <c r="O1494" s="317">
        <v>0.1952400058507919</v>
      </c>
      <c r="P1494" s="317">
        <v>0.1952400058507919</v>
      </c>
      <c r="Q1494" s="36">
        <v>2024</v>
      </c>
      <c r="R1494" s="317">
        <v>0.2029699981212616</v>
      </c>
      <c r="S1494" s="317">
        <v>0.2029699981212616</v>
      </c>
      <c r="T1494" t="s">
        <v>380</v>
      </c>
      <c r="BA1494" s="395">
        <v>1</v>
      </c>
      <c r="BB1494" s="396" t="s">
        <v>861</v>
      </c>
      <c r="BC1494" t="str">
        <f t="shared" si="166"/>
        <v>RWH</v>
      </c>
      <c r="BD1494" t="str">
        <f t="shared" si="167"/>
        <v>NAoMe_initial_imd_2019</v>
      </c>
      <c r="BE1494" s="397" t="s">
        <v>862</v>
      </c>
      <c r="BF1494" t="str">
        <f t="shared" si="168"/>
        <v>4</v>
      </c>
      <c r="BG1494">
        <f t="shared" si="169"/>
        <v>7</v>
      </c>
      <c r="BH1494" s="398">
        <f t="shared" si="170"/>
        <v>0.10000000149011611</v>
      </c>
      <c r="BO1494" s="33"/>
    </row>
    <row r="1495" spans="1:67">
      <c r="A1495" s="316" t="s">
        <v>27</v>
      </c>
      <c r="B1495" t="s">
        <v>380</v>
      </c>
      <c r="C1495" t="s">
        <v>910</v>
      </c>
      <c r="D1495" t="s">
        <v>314</v>
      </c>
      <c r="E1495" s="316" t="s">
        <v>77</v>
      </c>
      <c r="F1495" s="316" t="s">
        <v>912</v>
      </c>
      <c r="G1495" s="316" t="s">
        <v>431</v>
      </c>
      <c r="H1495" s="316" t="s">
        <v>432</v>
      </c>
      <c r="I1495" s="316" t="s">
        <v>659</v>
      </c>
      <c r="J1495" s="316" t="s">
        <v>295</v>
      </c>
      <c r="K1495" s="36">
        <v>21</v>
      </c>
      <c r="L1495" s="317">
        <v>0.30000001192092901</v>
      </c>
      <c r="M1495" s="317">
        <v>0.30000001192092901</v>
      </c>
      <c r="N1495" s="36">
        <v>297</v>
      </c>
      <c r="O1495" s="317">
        <v>0.23570999503135681</v>
      </c>
      <c r="P1495" s="317">
        <v>0.23570999503135681</v>
      </c>
      <c r="Q1495" s="36">
        <v>2027</v>
      </c>
      <c r="R1495" s="317">
        <v>0.2032700031995773</v>
      </c>
      <c r="S1495" s="317">
        <v>0.2032700031995773</v>
      </c>
      <c r="T1495" t="s">
        <v>380</v>
      </c>
      <c r="BA1495" s="395">
        <v>1</v>
      </c>
      <c r="BB1495" s="396" t="s">
        <v>861</v>
      </c>
      <c r="BC1495" t="str">
        <f t="shared" si="166"/>
        <v>RWH</v>
      </c>
      <c r="BD1495" t="str">
        <f t="shared" si="167"/>
        <v>NAoMe_initial_imd_2019</v>
      </c>
      <c r="BE1495" s="397" t="s">
        <v>862</v>
      </c>
      <c r="BF1495" t="str">
        <f t="shared" si="168"/>
        <v>5 - least deprived</v>
      </c>
      <c r="BG1495">
        <f t="shared" si="169"/>
        <v>21</v>
      </c>
      <c r="BH1495" s="398">
        <f t="shared" si="170"/>
        <v>0.30000001192092901</v>
      </c>
      <c r="BO1495" s="33"/>
    </row>
    <row r="1496" spans="1:67">
      <c r="A1496" s="316" t="s">
        <v>27</v>
      </c>
      <c r="B1496" t="s">
        <v>380</v>
      </c>
      <c r="C1496" t="s">
        <v>910</v>
      </c>
      <c r="D1496" t="s">
        <v>314</v>
      </c>
      <c r="E1496" s="316" t="s">
        <v>77</v>
      </c>
      <c r="F1496" s="316" t="s">
        <v>912</v>
      </c>
      <c r="G1496" s="316" t="s">
        <v>431</v>
      </c>
      <c r="H1496" s="316" t="s">
        <v>432</v>
      </c>
      <c r="I1496" s="316" t="s">
        <v>659</v>
      </c>
      <c r="J1496" s="316" t="s">
        <v>260</v>
      </c>
      <c r="K1496" s="36">
        <v>0</v>
      </c>
      <c r="L1496" s="317">
        <v>0</v>
      </c>
      <c r="M1496" s="317"/>
      <c r="N1496" s="36">
        <v>0</v>
      </c>
      <c r="O1496" s="317">
        <v>0</v>
      </c>
      <c r="P1496" s="317"/>
      <c r="Q1496" s="36">
        <v>0</v>
      </c>
      <c r="R1496" s="317">
        <v>0</v>
      </c>
      <c r="S1496" s="317"/>
      <c r="T1496" t="s">
        <v>380</v>
      </c>
      <c r="BA1496" s="395">
        <v>1</v>
      </c>
      <c r="BB1496" s="396" t="s">
        <v>861</v>
      </c>
      <c r="BC1496" t="str">
        <f t="shared" si="166"/>
        <v>RWH</v>
      </c>
      <c r="BD1496" t="str">
        <f t="shared" si="167"/>
        <v>NAoMe_initial_imd_2019</v>
      </c>
      <c r="BE1496" s="397" t="s">
        <v>862</v>
      </c>
      <c r="BF1496" t="str">
        <f t="shared" si="168"/>
        <v>Unknown</v>
      </c>
      <c r="BG1496">
        <f t="shared" si="169"/>
        <v>0</v>
      </c>
      <c r="BH1496" s="398">
        <f t="shared" si="170"/>
        <v>0</v>
      </c>
      <c r="BO1496" s="33"/>
    </row>
    <row r="1497" spans="1:67">
      <c r="A1497" s="316" t="s">
        <v>27</v>
      </c>
      <c r="B1497" t="s">
        <v>380</v>
      </c>
      <c r="C1497" t="s">
        <v>910</v>
      </c>
      <c r="D1497" t="s">
        <v>314</v>
      </c>
      <c r="E1497" s="316" t="s">
        <v>77</v>
      </c>
      <c r="F1497" s="316" t="s">
        <v>912</v>
      </c>
      <c r="G1497" s="316" t="s">
        <v>431</v>
      </c>
      <c r="H1497" s="316" t="s">
        <v>432</v>
      </c>
      <c r="I1497" s="316" t="s">
        <v>296</v>
      </c>
      <c r="J1497" s="316" t="s">
        <v>297</v>
      </c>
      <c r="K1497" s="36">
        <v>34</v>
      </c>
      <c r="L1497" s="317">
        <v>0.48570999503135681</v>
      </c>
      <c r="M1497" s="317">
        <v>0.5</v>
      </c>
      <c r="N1497" s="36">
        <v>712</v>
      </c>
      <c r="O1497" s="317">
        <v>0.56507998704910278</v>
      </c>
      <c r="P1497" s="317">
        <v>0.5807499885559082</v>
      </c>
      <c r="Q1497" s="36">
        <v>5528</v>
      </c>
      <c r="R1497" s="317">
        <v>0.55435001850128174</v>
      </c>
      <c r="S1497" s="317">
        <v>0.56936997175216675</v>
      </c>
      <c r="T1497" t="s">
        <v>380</v>
      </c>
      <c r="BA1497" s="395">
        <v>1</v>
      </c>
      <c r="BB1497" s="396" t="s">
        <v>861</v>
      </c>
      <c r="BC1497" t="str">
        <f t="shared" si="166"/>
        <v>RWH</v>
      </c>
      <c r="BD1497" t="str">
        <f t="shared" si="167"/>
        <v>NAoMe_initial_scarf_731_grp</v>
      </c>
      <c r="BE1497" s="397" t="s">
        <v>862</v>
      </c>
      <c r="BF1497" t="str">
        <f t="shared" si="168"/>
        <v>Fit</v>
      </c>
      <c r="BG1497">
        <f t="shared" si="169"/>
        <v>34</v>
      </c>
      <c r="BH1497" s="398">
        <f t="shared" si="170"/>
        <v>0.48570999503135681</v>
      </c>
      <c r="BO1497" s="33"/>
    </row>
    <row r="1498" spans="1:67">
      <c r="A1498" s="316" t="s">
        <v>27</v>
      </c>
      <c r="B1498" t="s">
        <v>380</v>
      </c>
      <c r="C1498" t="s">
        <v>910</v>
      </c>
      <c r="D1498" t="s">
        <v>314</v>
      </c>
      <c r="E1498" s="316" t="s">
        <v>77</v>
      </c>
      <c r="F1498" s="316" t="s">
        <v>912</v>
      </c>
      <c r="G1498" s="316" t="s">
        <v>431</v>
      </c>
      <c r="H1498" s="316" t="s">
        <v>432</v>
      </c>
      <c r="I1498" s="316" t="s">
        <v>296</v>
      </c>
      <c r="J1498" s="316" t="s">
        <v>298</v>
      </c>
      <c r="K1498" s="36">
        <v>11</v>
      </c>
      <c r="L1498" s="317">
        <v>0.15714000165462491</v>
      </c>
      <c r="M1498" s="317">
        <v>0.16176000237464899</v>
      </c>
      <c r="N1498" s="36">
        <v>189</v>
      </c>
      <c r="O1498" s="317">
        <v>0.15000000596046451</v>
      </c>
      <c r="P1498" s="317">
        <v>0.15415999293327329</v>
      </c>
      <c r="Q1498" s="36">
        <v>1492</v>
      </c>
      <c r="R1498" s="317">
        <v>0.149619996547699</v>
      </c>
      <c r="S1498" s="317">
        <v>0.153669998049736</v>
      </c>
      <c r="T1498" t="s">
        <v>380</v>
      </c>
      <c r="BA1498" s="395">
        <v>1</v>
      </c>
      <c r="BB1498" s="396" t="s">
        <v>861</v>
      </c>
      <c r="BC1498" t="str">
        <f t="shared" si="166"/>
        <v>RWH</v>
      </c>
      <c r="BD1498" t="str">
        <f t="shared" si="167"/>
        <v>NAoMe_initial_scarf_731_grp</v>
      </c>
      <c r="BE1498" s="397" t="s">
        <v>862</v>
      </c>
      <c r="BF1498" t="str">
        <f t="shared" si="168"/>
        <v>Mild frailty</v>
      </c>
      <c r="BG1498">
        <f t="shared" si="169"/>
        <v>11</v>
      </c>
      <c r="BH1498" s="398">
        <f t="shared" si="170"/>
        <v>0.15714000165462491</v>
      </c>
      <c r="BO1498" s="33"/>
    </row>
    <row r="1499" spans="1:67">
      <c r="A1499" s="316" t="s">
        <v>27</v>
      </c>
      <c r="B1499" t="s">
        <v>380</v>
      </c>
      <c r="C1499" t="s">
        <v>910</v>
      </c>
      <c r="D1499" t="s">
        <v>314</v>
      </c>
      <c r="E1499" s="316" t="s">
        <v>77</v>
      </c>
      <c r="F1499" s="316" t="s">
        <v>912</v>
      </c>
      <c r="G1499" s="316" t="s">
        <v>431</v>
      </c>
      <c r="H1499" s="316" t="s">
        <v>432</v>
      </c>
      <c r="I1499" s="316" t="s">
        <v>296</v>
      </c>
      <c r="J1499" s="316" t="s">
        <v>299</v>
      </c>
      <c r="K1499" s="36">
        <v>17</v>
      </c>
      <c r="L1499" s="317">
        <v>0.24286000430583951</v>
      </c>
      <c r="M1499" s="317">
        <v>0.25</v>
      </c>
      <c r="N1499" s="36">
        <v>188</v>
      </c>
      <c r="O1499" s="317">
        <v>0.14921000599861151</v>
      </c>
      <c r="P1499" s="317">
        <v>0.1533399969339371</v>
      </c>
      <c r="Q1499" s="36">
        <v>1470</v>
      </c>
      <c r="R1499" s="317">
        <v>0.1474100053310394</v>
      </c>
      <c r="S1499" s="317">
        <v>0.1514099985361099</v>
      </c>
      <c r="T1499" t="s">
        <v>380</v>
      </c>
      <c r="BA1499" s="395">
        <v>1</v>
      </c>
      <c r="BB1499" s="396" t="s">
        <v>861</v>
      </c>
      <c r="BC1499" t="str">
        <f t="shared" si="166"/>
        <v>RWH</v>
      </c>
      <c r="BD1499" t="str">
        <f t="shared" si="167"/>
        <v>NAoMe_initial_scarf_731_grp</v>
      </c>
      <c r="BE1499" s="397" t="s">
        <v>862</v>
      </c>
      <c r="BF1499" t="str">
        <f t="shared" si="168"/>
        <v>Moderate frailty</v>
      </c>
      <c r="BG1499">
        <f t="shared" si="169"/>
        <v>17</v>
      </c>
      <c r="BH1499" s="398">
        <f t="shared" si="170"/>
        <v>0.24286000430583951</v>
      </c>
      <c r="BO1499" s="33"/>
    </row>
    <row r="1500" spans="1:67">
      <c r="A1500" s="316" t="s">
        <v>27</v>
      </c>
      <c r="B1500" t="s">
        <v>380</v>
      </c>
      <c r="C1500" t="s">
        <v>910</v>
      </c>
      <c r="D1500" t="s">
        <v>314</v>
      </c>
      <c r="E1500" s="316" t="s">
        <v>77</v>
      </c>
      <c r="F1500" s="316" t="s">
        <v>912</v>
      </c>
      <c r="G1500" s="316" t="s">
        <v>431</v>
      </c>
      <c r="H1500" s="316" t="s">
        <v>432</v>
      </c>
      <c r="I1500" s="316" t="s">
        <v>296</v>
      </c>
      <c r="J1500" s="316" t="s">
        <v>353</v>
      </c>
      <c r="K1500" s="36">
        <v>2</v>
      </c>
      <c r="L1500" s="317">
        <v>2.857000008225441E-2</v>
      </c>
      <c r="M1500" s="317"/>
      <c r="N1500" s="36">
        <v>34</v>
      </c>
      <c r="O1500" s="317">
        <v>2.6979999616742131E-2</v>
      </c>
      <c r="P1500" s="317"/>
      <c r="Q1500" s="36">
        <v>263</v>
      </c>
      <c r="R1500" s="317">
        <v>2.6370000094175339E-2</v>
      </c>
      <c r="S1500" s="317"/>
      <c r="T1500" t="s">
        <v>380</v>
      </c>
      <c r="BA1500" s="395">
        <v>1</v>
      </c>
      <c r="BB1500" s="396" t="s">
        <v>861</v>
      </c>
      <c r="BC1500" t="str">
        <f t="shared" si="166"/>
        <v>RWH</v>
      </c>
      <c r="BD1500" t="str">
        <f t="shared" si="167"/>
        <v>NAoMe_initial_scarf_731_grp</v>
      </c>
      <c r="BE1500" s="397" t="s">
        <v>862</v>
      </c>
      <c r="BF1500" t="str">
        <f t="shared" si="168"/>
        <v>Not in HESAPC</v>
      </c>
      <c r="BG1500">
        <f t="shared" si="169"/>
        <v>2</v>
      </c>
      <c r="BH1500" s="398">
        <f t="shared" si="170"/>
        <v>2.857000008225441E-2</v>
      </c>
      <c r="BO1500" s="33"/>
    </row>
    <row r="1501" spans="1:67">
      <c r="A1501" s="316" t="s">
        <v>27</v>
      </c>
      <c r="B1501" t="s">
        <v>380</v>
      </c>
      <c r="C1501" t="s">
        <v>910</v>
      </c>
      <c r="D1501" t="s">
        <v>314</v>
      </c>
      <c r="E1501" s="316" t="s">
        <v>77</v>
      </c>
      <c r="F1501" s="316" t="s">
        <v>912</v>
      </c>
      <c r="G1501" s="316" t="s">
        <v>431</v>
      </c>
      <c r="H1501" s="316" t="s">
        <v>432</v>
      </c>
      <c r="I1501" s="316" t="s">
        <v>296</v>
      </c>
      <c r="J1501" s="316" t="s">
        <v>300</v>
      </c>
      <c r="K1501" s="36">
        <v>6</v>
      </c>
      <c r="L1501" s="317">
        <v>8.5709996521472931E-2</v>
      </c>
      <c r="M1501" s="317">
        <v>8.8239997625350952E-2</v>
      </c>
      <c r="N1501" s="36">
        <v>137</v>
      </c>
      <c r="O1501" s="317">
        <v>0.1087300032377243</v>
      </c>
      <c r="P1501" s="317">
        <v>0.1117499992251396</v>
      </c>
      <c r="Q1501" s="36">
        <v>1219</v>
      </c>
      <c r="R1501" s="317">
        <v>0.1222399994730949</v>
      </c>
      <c r="S1501" s="317">
        <v>0.12555000185966489</v>
      </c>
      <c r="T1501" t="s">
        <v>380</v>
      </c>
      <c r="BA1501" s="395">
        <v>1</v>
      </c>
      <c r="BB1501" s="396" t="s">
        <v>861</v>
      </c>
      <c r="BC1501" t="str">
        <f t="shared" si="166"/>
        <v>RWH</v>
      </c>
      <c r="BD1501" t="str">
        <f t="shared" si="167"/>
        <v>NAoMe_initial_scarf_731_grp</v>
      </c>
      <c r="BE1501" s="397" t="s">
        <v>862</v>
      </c>
      <c r="BF1501" t="str">
        <f t="shared" si="168"/>
        <v>Severe frailty</v>
      </c>
      <c r="BG1501">
        <f t="shared" si="169"/>
        <v>6</v>
      </c>
      <c r="BH1501" s="398">
        <f t="shared" si="170"/>
        <v>8.5709996521472931E-2</v>
      </c>
      <c r="BO1501" s="33"/>
    </row>
    <row r="1502" spans="1:67">
      <c r="A1502" s="316" t="s">
        <v>27</v>
      </c>
      <c r="B1502" t="s">
        <v>380</v>
      </c>
      <c r="C1502" t="s">
        <v>910</v>
      </c>
      <c r="D1502" t="s">
        <v>314</v>
      </c>
      <c r="E1502" s="316" t="s">
        <v>79</v>
      </c>
      <c r="F1502" s="316" t="s">
        <v>80</v>
      </c>
      <c r="G1502" s="316" t="s">
        <v>445</v>
      </c>
      <c r="H1502" s="316" t="s">
        <v>325</v>
      </c>
      <c r="I1502" s="316" t="s">
        <v>310</v>
      </c>
      <c r="J1502" s="316" t="s">
        <v>277</v>
      </c>
      <c r="K1502" s="36">
        <v>0</v>
      </c>
      <c r="L1502" s="317">
        <v>0</v>
      </c>
      <c r="M1502" s="317"/>
      <c r="N1502" s="36">
        <v>2</v>
      </c>
      <c r="O1502" s="317">
        <v>4.4700000435113907E-3</v>
      </c>
      <c r="P1502" s="317"/>
      <c r="Q1502" s="36">
        <v>70</v>
      </c>
      <c r="R1502" s="317">
        <v>7.0199999026954174E-3</v>
      </c>
      <c r="S1502" s="317"/>
      <c r="T1502" t="s">
        <v>380</v>
      </c>
      <c r="BA1502" s="395">
        <v>1</v>
      </c>
      <c r="BB1502" s="396" t="s">
        <v>861</v>
      </c>
      <c r="BC1502" t="str">
        <f t="shared" si="166"/>
        <v>RDU</v>
      </c>
      <c r="BD1502" t="str">
        <f t="shared" si="167"/>
        <v>NAoMe_initial_age_decades_80cap</v>
      </c>
      <c r="BE1502" s="397" t="s">
        <v>862</v>
      </c>
      <c r="BF1502" t="str">
        <f t="shared" si="168"/>
        <v>18-29 yrs</v>
      </c>
      <c r="BG1502">
        <f t="shared" si="169"/>
        <v>0</v>
      </c>
      <c r="BH1502" s="398">
        <f t="shared" si="170"/>
        <v>0</v>
      </c>
      <c r="BO1502" s="33"/>
    </row>
    <row r="1503" spans="1:67">
      <c r="A1503" s="316" t="s">
        <v>27</v>
      </c>
      <c r="B1503" t="s">
        <v>380</v>
      </c>
      <c r="C1503" t="s">
        <v>910</v>
      </c>
      <c r="D1503" t="s">
        <v>314</v>
      </c>
      <c r="E1503" s="316" t="s">
        <v>79</v>
      </c>
      <c r="F1503" s="316" t="s">
        <v>80</v>
      </c>
      <c r="G1503" s="316" t="s">
        <v>445</v>
      </c>
      <c r="H1503" s="316" t="s">
        <v>325</v>
      </c>
      <c r="I1503" s="316" t="s">
        <v>310</v>
      </c>
      <c r="J1503" s="316" t="s">
        <v>278</v>
      </c>
      <c r="K1503" s="36">
        <v>2</v>
      </c>
      <c r="L1503" s="317">
        <v>1.9419999793171879E-2</v>
      </c>
      <c r="M1503" s="317"/>
      <c r="N1503" s="36">
        <v>18</v>
      </c>
      <c r="O1503" s="317">
        <v>4.0270000696182251E-2</v>
      </c>
      <c r="P1503" s="317"/>
      <c r="Q1503" s="36">
        <v>429</v>
      </c>
      <c r="R1503" s="317">
        <v>4.3019998818635941E-2</v>
      </c>
      <c r="S1503" s="317"/>
      <c r="T1503" t="s">
        <v>380</v>
      </c>
      <c r="BA1503" s="395">
        <v>1</v>
      </c>
      <c r="BB1503" s="396" t="s">
        <v>861</v>
      </c>
      <c r="BC1503" t="str">
        <f t="shared" si="166"/>
        <v>RDU</v>
      </c>
      <c r="BD1503" t="str">
        <f t="shared" si="167"/>
        <v>NAoMe_initial_age_decades_80cap</v>
      </c>
      <c r="BE1503" s="397" t="s">
        <v>862</v>
      </c>
      <c r="BF1503" t="str">
        <f t="shared" si="168"/>
        <v>30-39 yrs</v>
      </c>
      <c r="BG1503">
        <f t="shared" si="169"/>
        <v>2</v>
      </c>
      <c r="BH1503" s="398">
        <f t="shared" si="170"/>
        <v>1.9419999793171879E-2</v>
      </c>
      <c r="BO1503" s="33"/>
    </row>
    <row r="1504" spans="1:67">
      <c r="A1504" s="316" t="s">
        <v>27</v>
      </c>
      <c r="B1504" t="s">
        <v>380</v>
      </c>
      <c r="C1504" t="s">
        <v>910</v>
      </c>
      <c r="D1504" t="s">
        <v>314</v>
      </c>
      <c r="E1504" s="316" t="s">
        <v>79</v>
      </c>
      <c r="F1504" s="316" t="s">
        <v>80</v>
      </c>
      <c r="G1504" s="316" t="s">
        <v>445</v>
      </c>
      <c r="H1504" s="316" t="s">
        <v>325</v>
      </c>
      <c r="I1504" s="316" t="s">
        <v>310</v>
      </c>
      <c r="J1504" s="316" t="s">
        <v>279</v>
      </c>
      <c r="K1504" s="36">
        <v>15</v>
      </c>
      <c r="L1504" s="317">
        <v>0.14563000202178961</v>
      </c>
      <c r="M1504" s="317"/>
      <c r="N1504" s="36">
        <v>63</v>
      </c>
      <c r="O1504" s="317">
        <v>0.14093999564647669</v>
      </c>
      <c r="P1504" s="317"/>
      <c r="Q1504" s="36">
        <v>1024</v>
      </c>
      <c r="R1504" s="317">
        <v>0.1026899963617325</v>
      </c>
      <c r="S1504" s="317"/>
      <c r="T1504" t="s">
        <v>380</v>
      </c>
      <c r="BA1504" s="395">
        <v>1</v>
      </c>
      <c r="BB1504" s="396" t="s">
        <v>861</v>
      </c>
      <c r="BC1504" t="str">
        <f t="shared" si="166"/>
        <v>RDU</v>
      </c>
      <c r="BD1504" t="str">
        <f t="shared" si="167"/>
        <v>NAoMe_initial_age_decades_80cap</v>
      </c>
      <c r="BE1504" s="397" t="s">
        <v>862</v>
      </c>
      <c r="BF1504" t="str">
        <f t="shared" si="168"/>
        <v>40-49 yrs</v>
      </c>
      <c r="BG1504">
        <f t="shared" si="169"/>
        <v>15</v>
      </c>
      <c r="BH1504" s="398">
        <f t="shared" si="170"/>
        <v>0.14563000202178961</v>
      </c>
      <c r="BO1504" s="33"/>
    </row>
    <row r="1505" spans="1:67">
      <c r="A1505" s="316" t="s">
        <v>27</v>
      </c>
      <c r="B1505" t="s">
        <v>380</v>
      </c>
      <c r="C1505" t="s">
        <v>910</v>
      </c>
      <c r="D1505" t="s">
        <v>314</v>
      </c>
      <c r="E1505" s="316" t="s">
        <v>79</v>
      </c>
      <c r="F1505" s="316" t="s">
        <v>80</v>
      </c>
      <c r="G1505" s="316" t="s">
        <v>445</v>
      </c>
      <c r="H1505" s="316" t="s">
        <v>325</v>
      </c>
      <c r="I1505" s="316" t="s">
        <v>310</v>
      </c>
      <c r="J1505" s="316" t="s">
        <v>280</v>
      </c>
      <c r="K1505" s="36">
        <v>15</v>
      </c>
      <c r="L1505" s="317">
        <v>0.14563000202178961</v>
      </c>
      <c r="M1505" s="317"/>
      <c r="N1505" s="36">
        <v>75</v>
      </c>
      <c r="O1505" s="317">
        <v>0.1677899956703186</v>
      </c>
      <c r="P1505" s="317"/>
      <c r="Q1505" s="36">
        <v>1733</v>
      </c>
      <c r="R1505" s="317">
        <v>0.17378999292850489</v>
      </c>
      <c r="S1505" s="317"/>
      <c r="T1505" t="s">
        <v>380</v>
      </c>
      <c r="BA1505" s="395">
        <v>1</v>
      </c>
      <c r="BB1505" s="396" t="s">
        <v>861</v>
      </c>
      <c r="BC1505" t="str">
        <f t="shared" si="166"/>
        <v>RDU</v>
      </c>
      <c r="BD1505" t="str">
        <f t="shared" si="167"/>
        <v>NAoMe_initial_age_decades_80cap</v>
      </c>
      <c r="BE1505" s="397" t="s">
        <v>862</v>
      </c>
      <c r="BF1505" t="str">
        <f t="shared" si="168"/>
        <v>50-59 yrs</v>
      </c>
      <c r="BG1505">
        <f t="shared" si="169"/>
        <v>15</v>
      </c>
      <c r="BH1505" s="398">
        <f t="shared" si="170"/>
        <v>0.14563000202178961</v>
      </c>
      <c r="BO1505" s="33"/>
    </row>
    <row r="1506" spans="1:67">
      <c r="A1506" s="316" t="s">
        <v>27</v>
      </c>
      <c r="B1506" t="s">
        <v>380</v>
      </c>
      <c r="C1506" t="s">
        <v>910</v>
      </c>
      <c r="D1506" t="s">
        <v>314</v>
      </c>
      <c r="E1506" s="316" t="s">
        <v>79</v>
      </c>
      <c r="F1506" s="316" t="s">
        <v>80</v>
      </c>
      <c r="G1506" s="316" t="s">
        <v>445</v>
      </c>
      <c r="H1506" s="316" t="s">
        <v>325</v>
      </c>
      <c r="I1506" s="316" t="s">
        <v>310</v>
      </c>
      <c r="J1506" s="316" t="s">
        <v>281</v>
      </c>
      <c r="K1506" s="36">
        <v>15</v>
      </c>
      <c r="L1506" s="317">
        <v>0.14563000202178961</v>
      </c>
      <c r="M1506" s="317"/>
      <c r="N1506" s="36">
        <v>88</v>
      </c>
      <c r="O1506" s="317">
        <v>0.19686999917030329</v>
      </c>
      <c r="P1506" s="317"/>
      <c r="Q1506" s="36">
        <v>1931</v>
      </c>
      <c r="R1506" s="317">
        <v>0.19363999366760251</v>
      </c>
      <c r="S1506" s="317"/>
      <c r="T1506" t="s">
        <v>380</v>
      </c>
      <c r="BA1506" s="395">
        <v>1</v>
      </c>
      <c r="BB1506" s="396" t="s">
        <v>861</v>
      </c>
      <c r="BC1506" t="str">
        <f t="shared" si="166"/>
        <v>RDU</v>
      </c>
      <c r="BD1506" t="str">
        <f t="shared" si="167"/>
        <v>NAoMe_initial_age_decades_80cap</v>
      </c>
      <c r="BE1506" s="397" t="s">
        <v>862</v>
      </c>
      <c r="BF1506" t="str">
        <f t="shared" si="168"/>
        <v>60-69 yrs</v>
      </c>
      <c r="BG1506">
        <f t="shared" si="169"/>
        <v>15</v>
      </c>
      <c r="BH1506" s="398">
        <f t="shared" si="170"/>
        <v>0.14563000202178961</v>
      </c>
      <c r="BO1506" s="33"/>
    </row>
    <row r="1507" spans="1:67">
      <c r="A1507" s="316" t="s">
        <v>27</v>
      </c>
      <c r="B1507" t="s">
        <v>380</v>
      </c>
      <c r="C1507" t="s">
        <v>910</v>
      </c>
      <c r="D1507" t="s">
        <v>314</v>
      </c>
      <c r="E1507" s="316" t="s">
        <v>79</v>
      </c>
      <c r="F1507" s="316" t="s">
        <v>80</v>
      </c>
      <c r="G1507" s="316" t="s">
        <v>445</v>
      </c>
      <c r="H1507" s="316" t="s">
        <v>325</v>
      </c>
      <c r="I1507" s="316" t="s">
        <v>310</v>
      </c>
      <c r="J1507" s="316" t="s">
        <v>282</v>
      </c>
      <c r="K1507" s="36">
        <v>34</v>
      </c>
      <c r="L1507" s="317">
        <v>0.33009999990463262</v>
      </c>
      <c r="M1507" s="317"/>
      <c r="N1507" s="36">
        <v>104</v>
      </c>
      <c r="O1507" s="317">
        <v>0.23265999555587771</v>
      </c>
      <c r="P1507" s="317"/>
      <c r="Q1507" s="36">
        <v>2493</v>
      </c>
      <c r="R1507" s="317">
        <v>0.25</v>
      </c>
      <c r="S1507" s="317"/>
      <c r="T1507" t="s">
        <v>380</v>
      </c>
      <c r="BA1507" s="395">
        <v>1</v>
      </c>
      <c r="BB1507" s="396" t="s">
        <v>861</v>
      </c>
      <c r="BC1507" t="str">
        <f t="shared" si="166"/>
        <v>RDU</v>
      </c>
      <c r="BD1507" t="str">
        <f t="shared" si="167"/>
        <v>NAoMe_initial_age_decades_80cap</v>
      </c>
      <c r="BE1507" s="397" t="s">
        <v>862</v>
      </c>
      <c r="BF1507" t="str">
        <f t="shared" si="168"/>
        <v>70-79 yrs</v>
      </c>
      <c r="BG1507">
        <f t="shared" si="169"/>
        <v>34</v>
      </c>
      <c r="BH1507" s="398">
        <f t="shared" si="170"/>
        <v>0.33009999990463262</v>
      </c>
      <c r="BO1507" s="33"/>
    </row>
    <row r="1508" spans="1:67">
      <c r="A1508" s="316" t="s">
        <v>27</v>
      </c>
      <c r="B1508" t="s">
        <v>380</v>
      </c>
      <c r="C1508" t="s">
        <v>910</v>
      </c>
      <c r="D1508" t="s">
        <v>314</v>
      </c>
      <c r="E1508" s="316" t="s">
        <v>79</v>
      </c>
      <c r="F1508" s="316" t="s">
        <v>80</v>
      </c>
      <c r="G1508" s="316" t="s">
        <v>445</v>
      </c>
      <c r="H1508" s="316" t="s">
        <v>325</v>
      </c>
      <c r="I1508" s="316" t="s">
        <v>310</v>
      </c>
      <c r="J1508" s="316" t="s">
        <v>283</v>
      </c>
      <c r="K1508" s="36">
        <v>22</v>
      </c>
      <c r="L1508" s="317">
        <v>0.21358999609947199</v>
      </c>
      <c r="M1508" s="317"/>
      <c r="N1508" s="36">
        <v>97</v>
      </c>
      <c r="O1508" s="317">
        <v>0.21699999272823331</v>
      </c>
      <c r="P1508" s="317"/>
      <c r="Q1508" s="36">
        <v>2292</v>
      </c>
      <c r="R1508" s="317">
        <v>0.2298399955034256</v>
      </c>
      <c r="S1508" s="317"/>
      <c r="T1508" t="s">
        <v>380</v>
      </c>
      <c r="BA1508" s="395">
        <v>1</v>
      </c>
      <c r="BB1508" s="396" t="s">
        <v>861</v>
      </c>
      <c r="BC1508" t="str">
        <f t="shared" si="166"/>
        <v>RDU</v>
      </c>
      <c r="BD1508" t="str">
        <f t="shared" si="167"/>
        <v>NAoMe_initial_age_decades_80cap</v>
      </c>
      <c r="BE1508" s="397" t="s">
        <v>862</v>
      </c>
      <c r="BF1508" t="str">
        <f t="shared" si="168"/>
        <v>80+ yrs</v>
      </c>
      <c r="BG1508">
        <f t="shared" si="169"/>
        <v>22</v>
      </c>
      <c r="BH1508" s="398">
        <f t="shared" si="170"/>
        <v>0.21358999609947199</v>
      </c>
      <c r="BO1508" s="33"/>
    </row>
    <row r="1509" spans="1:67">
      <c r="A1509" s="316" t="s">
        <v>27</v>
      </c>
      <c r="B1509" t="s">
        <v>380</v>
      </c>
      <c r="C1509" t="s">
        <v>910</v>
      </c>
      <c r="D1509" t="s">
        <v>314</v>
      </c>
      <c r="E1509" s="316" t="s">
        <v>79</v>
      </c>
      <c r="F1509" s="316" t="s">
        <v>80</v>
      </c>
      <c r="G1509" s="316" t="s">
        <v>445</v>
      </c>
      <c r="H1509" s="316" t="s">
        <v>325</v>
      </c>
      <c r="I1509" s="316" t="s">
        <v>341</v>
      </c>
      <c r="J1509" s="316" t="s">
        <v>13</v>
      </c>
      <c r="K1509" s="36">
        <v>69</v>
      </c>
      <c r="L1509" s="317">
        <v>0.66990000009536743</v>
      </c>
      <c r="M1509" s="317">
        <v>0.7582399845123291</v>
      </c>
      <c r="N1509" s="36">
        <v>328</v>
      </c>
      <c r="O1509" s="317">
        <v>0.73378002643585205</v>
      </c>
      <c r="P1509" s="317">
        <v>0.7681499719619751</v>
      </c>
      <c r="Q1509" s="36">
        <v>6753</v>
      </c>
      <c r="R1509" s="317">
        <v>0.67720001935958862</v>
      </c>
      <c r="S1509" s="317">
        <v>0.69554001092910767</v>
      </c>
      <c r="T1509" t="s">
        <v>380</v>
      </c>
      <c r="BA1509" s="395">
        <v>1</v>
      </c>
      <c r="BB1509" s="396" t="s">
        <v>861</v>
      </c>
      <c r="BC1509" t="str">
        <f t="shared" si="166"/>
        <v>RDU</v>
      </c>
      <c r="BD1509" t="str">
        <f t="shared" si="167"/>
        <v>NAoMe_initial_ch_score_2cap</v>
      </c>
      <c r="BE1509" s="397" t="s">
        <v>862</v>
      </c>
      <c r="BF1509" t="str">
        <f t="shared" si="168"/>
        <v>0</v>
      </c>
      <c r="BG1509">
        <f t="shared" si="169"/>
        <v>69</v>
      </c>
      <c r="BH1509" s="398">
        <f t="shared" si="170"/>
        <v>0.66990000009536743</v>
      </c>
      <c r="BO1509" s="33"/>
    </row>
    <row r="1510" spans="1:67">
      <c r="A1510" s="316" t="s">
        <v>27</v>
      </c>
      <c r="B1510" t="s">
        <v>380</v>
      </c>
      <c r="C1510" t="s">
        <v>910</v>
      </c>
      <c r="D1510" t="s">
        <v>314</v>
      </c>
      <c r="E1510" s="316" t="s">
        <v>79</v>
      </c>
      <c r="F1510" s="316" t="s">
        <v>80</v>
      </c>
      <c r="G1510" s="316" t="s">
        <v>445</v>
      </c>
      <c r="H1510" s="316" t="s">
        <v>325</v>
      </c>
      <c r="I1510" s="316" t="s">
        <v>341</v>
      </c>
      <c r="J1510" s="316" t="s">
        <v>14</v>
      </c>
      <c r="K1510" s="36">
        <v>12</v>
      </c>
      <c r="L1510" s="317">
        <v>0.1164999976754189</v>
      </c>
      <c r="M1510" s="317">
        <v>0.13187000155448911</v>
      </c>
      <c r="N1510" s="36">
        <v>64</v>
      </c>
      <c r="O1510" s="317">
        <v>0.1431799978017807</v>
      </c>
      <c r="P1510" s="317">
        <v>0.14988000690937039</v>
      </c>
      <c r="Q1510" s="36">
        <v>1630</v>
      </c>
      <c r="R1510" s="317">
        <v>0.16346000134944921</v>
      </c>
      <c r="S1510" s="317">
        <v>0.16788999736309049</v>
      </c>
      <c r="T1510" t="s">
        <v>380</v>
      </c>
      <c r="BA1510" s="395">
        <v>1</v>
      </c>
      <c r="BB1510" s="396" t="s">
        <v>861</v>
      </c>
      <c r="BC1510" t="str">
        <f t="shared" si="166"/>
        <v>RDU</v>
      </c>
      <c r="BD1510" t="str">
        <f t="shared" si="167"/>
        <v>NAoMe_initial_ch_score_2cap</v>
      </c>
      <c r="BE1510" s="397" t="s">
        <v>862</v>
      </c>
      <c r="BF1510" t="str">
        <f t="shared" si="168"/>
        <v>1</v>
      </c>
      <c r="BG1510">
        <f t="shared" si="169"/>
        <v>12</v>
      </c>
      <c r="BH1510" s="398">
        <f t="shared" si="170"/>
        <v>0.1164999976754189</v>
      </c>
      <c r="BO1510" s="33"/>
    </row>
    <row r="1511" spans="1:67">
      <c r="A1511" s="316" t="s">
        <v>27</v>
      </c>
      <c r="B1511" t="s">
        <v>380</v>
      </c>
      <c r="C1511" t="s">
        <v>910</v>
      </c>
      <c r="D1511" t="s">
        <v>314</v>
      </c>
      <c r="E1511" s="316" t="s">
        <v>79</v>
      </c>
      <c r="F1511" s="316" t="s">
        <v>80</v>
      </c>
      <c r="G1511" s="316" t="s">
        <v>445</v>
      </c>
      <c r="H1511" s="316" t="s">
        <v>325</v>
      </c>
      <c r="I1511" s="316" t="s">
        <v>341</v>
      </c>
      <c r="J1511" s="316" t="s">
        <v>301</v>
      </c>
      <c r="K1511" s="36">
        <v>10</v>
      </c>
      <c r="L1511" s="317">
        <v>9.7089998424053192E-2</v>
      </c>
      <c r="M1511" s="317">
        <v>0.1098899990320206</v>
      </c>
      <c r="N1511" s="36">
        <v>35</v>
      </c>
      <c r="O1511" s="317">
        <v>7.8299999237060547E-2</v>
      </c>
      <c r="P1511" s="317">
        <v>8.1969998776912689E-2</v>
      </c>
      <c r="Q1511" s="36">
        <v>1326</v>
      </c>
      <c r="R1511" s="317">
        <v>0.132970005273819</v>
      </c>
      <c r="S1511" s="317">
        <v>0.13657000660896301</v>
      </c>
      <c r="T1511" t="s">
        <v>380</v>
      </c>
      <c r="BA1511" s="395">
        <v>1</v>
      </c>
      <c r="BB1511" s="396" t="s">
        <v>861</v>
      </c>
      <c r="BC1511" t="str">
        <f t="shared" si="166"/>
        <v>RDU</v>
      </c>
      <c r="BD1511" t="str">
        <f t="shared" si="167"/>
        <v>NAoMe_initial_ch_score_2cap</v>
      </c>
      <c r="BE1511" s="397" t="s">
        <v>862</v>
      </c>
      <c r="BF1511" t="str">
        <f t="shared" si="168"/>
        <v>2+</v>
      </c>
      <c r="BG1511">
        <f t="shared" si="169"/>
        <v>10</v>
      </c>
      <c r="BH1511" s="398">
        <f t="shared" si="170"/>
        <v>9.7089998424053192E-2</v>
      </c>
      <c r="BO1511" s="33"/>
    </row>
    <row r="1512" spans="1:67">
      <c r="A1512" s="316" t="s">
        <v>27</v>
      </c>
      <c r="B1512" t="s">
        <v>380</v>
      </c>
      <c r="C1512" t="s">
        <v>910</v>
      </c>
      <c r="D1512" t="s">
        <v>314</v>
      </c>
      <c r="E1512" s="316" t="s">
        <v>79</v>
      </c>
      <c r="F1512" s="316" t="s">
        <v>80</v>
      </c>
      <c r="G1512" s="316" t="s">
        <v>445</v>
      </c>
      <c r="H1512" s="316" t="s">
        <v>325</v>
      </c>
      <c r="I1512" s="316" t="s">
        <v>341</v>
      </c>
      <c r="J1512" s="316" t="s">
        <v>260</v>
      </c>
      <c r="K1512" s="36">
        <v>12</v>
      </c>
      <c r="L1512" s="317">
        <v>0.1164999976754189</v>
      </c>
      <c r="M1512" s="317"/>
      <c r="N1512" s="36">
        <v>20</v>
      </c>
      <c r="O1512" s="317">
        <v>4.4739998877048492E-2</v>
      </c>
      <c r="P1512" s="317"/>
      <c r="Q1512" s="36">
        <v>263</v>
      </c>
      <c r="R1512" s="317">
        <v>2.6370000094175339E-2</v>
      </c>
      <c r="S1512" s="317"/>
      <c r="T1512" t="s">
        <v>380</v>
      </c>
      <c r="BA1512" s="395">
        <v>1</v>
      </c>
      <c r="BB1512" s="396" t="s">
        <v>861</v>
      </c>
      <c r="BC1512" t="str">
        <f t="shared" si="166"/>
        <v>RDU</v>
      </c>
      <c r="BD1512" t="str">
        <f t="shared" si="167"/>
        <v>NAoMe_initial_ch_score_2cap</v>
      </c>
      <c r="BE1512" s="397" t="s">
        <v>862</v>
      </c>
      <c r="BF1512" t="str">
        <f t="shared" si="168"/>
        <v>Unknown</v>
      </c>
      <c r="BG1512">
        <f t="shared" si="169"/>
        <v>12</v>
      </c>
      <c r="BH1512" s="398">
        <f t="shared" si="170"/>
        <v>0.1164999976754189</v>
      </c>
      <c r="BO1512" s="33"/>
    </row>
    <row r="1513" spans="1:67">
      <c r="A1513" s="316" t="s">
        <v>27</v>
      </c>
      <c r="B1513" t="s">
        <v>380</v>
      </c>
      <c r="C1513" t="s">
        <v>910</v>
      </c>
      <c r="D1513" t="s">
        <v>314</v>
      </c>
      <c r="E1513" s="316" t="s">
        <v>79</v>
      </c>
      <c r="F1513" s="316" t="s">
        <v>80</v>
      </c>
      <c r="G1513" s="316" t="s">
        <v>445</v>
      </c>
      <c r="H1513" s="316" t="s">
        <v>325</v>
      </c>
      <c r="I1513" s="316" t="s">
        <v>309</v>
      </c>
      <c r="J1513" s="316" t="s">
        <v>289</v>
      </c>
      <c r="K1513" s="36">
        <v>38</v>
      </c>
      <c r="L1513" s="317">
        <v>0.36893001198768621</v>
      </c>
      <c r="M1513" s="317"/>
      <c r="N1513" s="36">
        <v>148</v>
      </c>
      <c r="O1513" s="317">
        <v>0.3310999870300293</v>
      </c>
      <c r="P1513" s="317"/>
      <c r="Q1513" s="36">
        <v>3283</v>
      </c>
      <c r="R1513" s="317">
        <v>0.3292199969291687</v>
      </c>
      <c r="S1513" s="317"/>
      <c r="T1513" t="s">
        <v>380</v>
      </c>
      <c r="BA1513" s="395">
        <v>1</v>
      </c>
      <c r="BB1513" s="396" t="s">
        <v>861</v>
      </c>
      <c r="BC1513" t="str">
        <f t="shared" si="166"/>
        <v>RDU</v>
      </c>
      <c r="BD1513" t="str">
        <f t="shared" si="167"/>
        <v>NAoMe_initial_diagnosis_year</v>
      </c>
      <c r="BE1513" s="397" t="s">
        <v>862</v>
      </c>
      <c r="BF1513" t="str">
        <f t="shared" si="168"/>
        <v>2021</v>
      </c>
      <c r="BG1513">
        <f t="shared" si="169"/>
        <v>38</v>
      </c>
      <c r="BH1513" s="398">
        <f t="shared" si="170"/>
        <v>0.36893001198768621</v>
      </c>
      <c r="BO1513" s="33"/>
    </row>
    <row r="1514" spans="1:67">
      <c r="A1514" s="316" t="s">
        <v>27</v>
      </c>
      <c r="B1514" t="s">
        <v>380</v>
      </c>
      <c r="C1514" t="s">
        <v>910</v>
      </c>
      <c r="D1514" t="s">
        <v>314</v>
      </c>
      <c r="E1514" s="316" t="s">
        <v>79</v>
      </c>
      <c r="F1514" s="316" t="s">
        <v>80</v>
      </c>
      <c r="G1514" s="316" t="s">
        <v>445</v>
      </c>
      <c r="H1514" s="316" t="s">
        <v>325</v>
      </c>
      <c r="I1514" s="316" t="s">
        <v>309</v>
      </c>
      <c r="J1514" s="316" t="s">
        <v>816</v>
      </c>
      <c r="K1514" s="36">
        <v>27</v>
      </c>
      <c r="L1514" s="317">
        <v>0.26214000582695007</v>
      </c>
      <c r="M1514" s="317"/>
      <c r="N1514" s="36">
        <v>137</v>
      </c>
      <c r="O1514" s="317">
        <v>0.30649000406265259</v>
      </c>
      <c r="P1514" s="317"/>
      <c r="Q1514" s="36">
        <v>3315</v>
      </c>
      <c r="R1514" s="317">
        <v>0.33243000507354742</v>
      </c>
      <c r="S1514" s="317"/>
      <c r="T1514" t="s">
        <v>380</v>
      </c>
      <c r="BA1514" s="395">
        <v>1</v>
      </c>
      <c r="BB1514" s="396" t="s">
        <v>861</v>
      </c>
      <c r="BC1514" t="str">
        <f t="shared" si="166"/>
        <v>RDU</v>
      </c>
      <c r="BD1514" t="str">
        <f t="shared" si="167"/>
        <v>NAoMe_initial_diagnosis_year</v>
      </c>
      <c r="BE1514" s="397" t="s">
        <v>862</v>
      </c>
      <c r="BF1514" t="str">
        <f t="shared" si="168"/>
        <v>2022</v>
      </c>
      <c r="BG1514">
        <f t="shared" si="169"/>
        <v>27</v>
      </c>
      <c r="BH1514" s="398">
        <f t="shared" si="170"/>
        <v>0.26214000582695007</v>
      </c>
      <c r="BO1514" s="33"/>
    </row>
    <row r="1515" spans="1:67">
      <c r="A1515" s="316" t="s">
        <v>27</v>
      </c>
      <c r="B1515" t="s">
        <v>380</v>
      </c>
      <c r="C1515" t="s">
        <v>910</v>
      </c>
      <c r="D1515" t="s">
        <v>314</v>
      </c>
      <c r="E1515" s="316" t="s">
        <v>79</v>
      </c>
      <c r="F1515" s="316" t="s">
        <v>80</v>
      </c>
      <c r="G1515" s="316" t="s">
        <v>445</v>
      </c>
      <c r="H1515" s="316" t="s">
        <v>325</v>
      </c>
      <c r="I1515" s="316" t="s">
        <v>309</v>
      </c>
      <c r="J1515" s="316" t="s">
        <v>946</v>
      </c>
      <c r="K1515" s="36">
        <v>38</v>
      </c>
      <c r="L1515" s="317">
        <v>0.36893001198768621</v>
      </c>
      <c r="M1515" s="317"/>
      <c r="N1515" s="36">
        <v>162</v>
      </c>
      <c r="O1515" s="317">
        <v>0.36241999268531799</v>
      </c>
      <c r="P1515" s="317"/>
      <c r="Q1515" s="36">
        <v>3374</v>
      </c>
      <c r="R1515" s="317">
        <v>0.33834999799728388</v>
      </c>
      <c r="S1515" s="317"/>
      <c r="T1515" t="s">
        <v>380</v>
      </c>
      <c r="BA1515" s="395">
        <v>1</v>
      </c>
      <c r="BB1515" s="396" t="s">
        <v>861</v>
      </c>
      <c r="BC1515" t="str">
        <f t="shared" si="166"/>
        <v>RDU</v>
      </c>
      <c r="BD1515" t="str">
        <f t="shared" si="167"/>
        <v>NAoMe_initial_diagnosis_year</v>
      </c>
      <c r="BE1515" s="397" t="s">
        <v>862</v>
      </c>
      <c r="BF1515" t="str">
        <f t="shared" si="168"/>
        <v>2023</v>
      </c>
      <c r="BG1515">
        <f t="shared" si="169"/>
        <v>38</v>
      </c>
      <c r="BH1515" s="398">
        <f t="shared" si="170"/>
        <v>0.36893001198768621</v>
      </c>
      <c r="BO1515" s="33"/>
    </row>
    <row r="1516" spans="1:67">
      <c r="A1516" s="316" t="s">
        <v>27</v>
      </c>
      <c r="B1516" t="s">
        <v>380</v>
      </c>
      <c r="C1516" t="s">
        <v>910</v>
      </c>
      <c r="D1516" t="s">
        <v>314</v>
      </c>
      <c r="E1516" s="316" t="s">
        <v>79</v>
      </c>
      <c r="F1516" s="316" t="s">
        <v>80</v>
      </c>
      <c r="G1516" s="316" t="s">
        <v>445</v>
      </c>
      <c r="H1516" s="316" t="s">
        <v>325</v>
      </c>
      <c r="I1516" s="316" t="s">
        <v>331</v>
      </c>
      <c r="J1516" s="316" t="s">
        <v>332</v>
      </c>
      <c r="K1516" s="36">
        <v>5</v>
      </c>
      <c r="L1516" s="317">
        <v>4.853999987244606E-2</v>
      </c>
      <c r="M1516" s="317">
        <v>5.2080001682043083E-2</v>
      </c>
      <c r="N1516" s="36">
        <v>29</v>
      </c>
      <c r="O1516" s="317">
        <v>6.4879998564720154E-2</v>
      </c>
      <c r="P1516" s="317">
        <v>7.5520001351833344E-2</v>
      </c>
      <c r="Q1516" s="36">
        <v>434</v>
      </c>
      <c r="R1516" s="317">
        <v>4.3519999831914902E-2</v>
      </c>
      <c r="S1516" s="317">
        <v>5.2159998565912247E-2</v>
      </c>
      <c r="T1516" t="s">
        <v>380</v>
      </c>
      <c r="BA1516" s="395">
        <v>1</v>
      </c>
      <c r="BB1516" s="396" t="s">
        <v>861</v>
      </c>
      <c r="BC1516" t="str">
        <f t="shared" si="166"/>
        <v>RDU</v>
      </c>
      <c r="BD1516" t="str">
        <f t="shared" si="167"/>
        <v>NAoMe_initial_disease_group</v>
      </c>
      <c r="BE1516" s="397" t="s">
        <v>862</v>
      </c>
      <c r="BF1516" t="str">
        <f t="shared" si="168"/>
        <v>Advanced M0</v>
      </c>
      <c r="BG1516">
        <f t="shared" si="169"/>
        <v>5</v>
      </c>
      <c r="BH1516" s="398">
        <f t="shared" si="170"/>
        <v>4.853999987244606E-2</v>
      </c>
      <c r="BO1516" s="33"/>
    </row>
    <row r="1517" spans="1:67">
      <c r="A1517" s="316" t="s">
        <v>27</v>
      </c>
      <c r="B1517" t="s">
        <v>380</v>
      </c>
      <c r="C1517" t="s">
        <v>910</v>
      </c>
      <c r="D1517" t="s">
        <v>314</v>
      </c>
      <c r="E1517" s="316" t="s">
        <v>79</v>
      </c>
      <c r="F1517" s="316" t="s">
        <v>80</v>
      </c>
      <c r="G1517" s="316" t="s">
        <v>445</v>
      </c>
      <c r="H1517" s="316" t="s">
        <v>325</v>
      </c>
      <c r="I1517" s="316" t="s">
        <v>331</v>
      </c>
      <c r="J1517" s="316" t="s">
        <v>333</v>
      </c>
      <c r="K1517" s="36">
        <v>70</v>
      </c>
      <c r="L1517" s="317">
        <v>0.67961001396179199</v>
      </c>
      <c r="M1517" s="317">
        <v>0.72917002439498901</v>
      </c>
      <c r="N1517" s="36">
        <v>272</v>
      </c>
      <c r="O1517" s="317">
        <v>0.60850000381469727</v>
      </c>
      <c r="P1517" s="317">
        <v>0.70832997560501099</v>
      </c>
      <c r="Q1517" s="36">
        <v>6159</v>
      </c>
      <c r="R1517" s="317">
        <v>0.6176300048828125</v>
      </c>
      <c r="S1517" s="317">
        <v>0.74026000499725342</v>
      </c>
      <c r="T1517" t="s">
        <v>380</v>
      </c>
      <c r="BA1517" s="395">
        <v>1</v>
      </c>
      <c r="BB1517" s="396" t="s">
        <v>861</v>
      </c>
      <c r="BC1517" t="str">
        <f t="shared" si="166"/>
        <v>RDU</v>
      </c>
      <c r="BD1517" t="str">
        <f t="shared" si="167"/>
        <v>NAoMe_initial_disease_group</v>
      </c>
      <c r="BE1517" s="397" t="s">
        <v>862</v>
      </c>
      <c r="BF1517" t="str">
        <f t="shared" si="168"/>
        <v>Advanced M1</v>
      </c>
      <c r="BG1517">
        <f t="shared" si="169"/>
        <v>70</v>
      </c>
      <c r="BH1517" s="398">
        <f t="shared" si="170"/>
        <v>0.67961001396179199</v>
      </c>
      <c r="BO1517" s="33"/>
    </row>
    <row r="1518" spans="1:67">
      <c r="A1518" s="316" t="s">
        <v>27</v>
      </c>
      <c r="B1518" t="s">
        <v>380</v>
      </c>
      <c r="C1518" t="s">
        <v>910</v>
      </c>
      <c r="D1518" t="s">
        <v>314</v>
      </c>
      <c r="E1518" s="316" t="s">
        <v>79</v>
      </c>
      <c r="F1518" s="316" t="s">
        <v>80</v>
      </c>
      <c r="G1518" s="316" t="s">
        <v>445</v>
      </c>
      <c r="H1518" s="316" t="s">
        <v>325</v>
      </c>
      <c r="I1518" s="316" t="s">
        <v>331</v>
      </c>
      <c r="J1518" s="316" t="s">
        <v>334</v>
      </c>
      <c r="K1518" s="36">
        <v>2</v>
      </c>
      <c r="L1518" s="317">
        <v>1.9419999793171879E-2</v>
      </c>
      <c r="M1518" s="317">
        <v>2.082999981939793E-2</v>
      </c>
      <c r="N1518" s="36">
        <v>2</v>
      </c>
      <c r="O1518" s="317">
        <v>4.4700000435113907E-3</v>
      </c>
      <c r="P1518" s="317">
        <v>5.2100000903010368E-3</v>
      </c>
      <c r="Q1518" s="36">
        <v>64</v>
      </c>
      <c r="R1518" s="317">
        <v>6.4199999906122676E-3</v>
      </c>
      <c r="S1518" s="317">
        <v>7.689999882131815E-3</v>
      </c>
      <c r="T1518" t="s">
        <v>380</v>
      </c>
      <c r="BA1518" s="395">
        <v>1</v>
      </c>
      <c r="BB1518" s="396" t="s">
        <v>861</v>
      </c>
      <c r="BC1518" t="str">
        <f t="shared" si="166"/>
        <v>RDU</v>
      </c>
      <c r="BD1518" t="str">
        <f t="shared" si="167"/>
        <v>NAoMe_initial_disease_group</v>
      </c>
      <c r="BE1518" s="397" t="s">
        <v>862</v>
      </c>
      <c r="BF1518" t="str">
        <f t="shared" si="168"/>
        <v>DCIS</v>
      </c>
      <c r="BG1518">
        <f t="shared" si="169"/>
        <v>2</v>
      </c>
      <c r="BH1518" s="398">
        <f t="shared" si="170"/>
        <v>1.9419999793171879E-2</v>
      </c>
      <c r="BO1518" s="33"/>
    </row>
    <row r="1519" spans="1:67">
      <c r="A1519" s="316" t="s">
        <v>27</v>
      </c>
      <c r="B1519" t="s">
        <v>380</v>
      </c>
      <c r="C1519" t="s">
        <v>910</v>
      </c>
      <c r="D1519" t="s">
        <v>314</v>
      </c>
      <c r="E1519" s="316" t="s">
        <v>79</v>
      </c>
      <c r="F1519" s="316" t="s">
        <v>80</v>
      </c>
      <c r="G1519" s="316" t="s">
        <v>445</v>
      </c>
      <c r="H1519" s="316" t="s">
        <v>325</v>
      </c>
      <c r="I1519" s="316" t="s">
        <v>331</v>
      </c>
      <c r="J1519" s="316" t="s">
        <v>335</v>
      </c>
      <c r="K1519" s="36">
        <v>19</v>
      </c>
      <c r="L1519" s="317">
        <v>0.18446999788284299</v>
      </c>
      <c r="M1519" s="317">
        <v>0.1979199945926666</v>
      </c>
      <c r="N1519" s="36">
        <v>81</v>
      </c>
      <c r="O1519" s="317">
        <v>0.181209996342659</v>
      </c>
      <c r="P1519" s="317">
        <v>0.21094000339508059</v>
      </c>
      <c r="Q1519" s="36">
        <v>1663</v>
      </c>
      <c r="R1519" s="317">
        <v>0.16676999628543851</v>
      </c>
      <c r="S1519" s="317">
        <v>0.19988000392913821</v>
      </c>
      <c r="T1519" t="s">
        <v>380</v>
      </c>
      <c r="BA1519" s="395">
        <v>1</v>
      </c>
      <c r="BB1519" s="396" t="s">
        <v>861</v>
      </c>
      <c r="BC1519" t="str">
        <f t="shared" si="166"/>
        <v>RDU</v>
      </c>
      <c r="BD1519" t="str">
        <f t="shared" si="167"/>
        <v>NAoMe_initial_disease_group</v>
      </c>
      <c r="BE1519" s="397" t="s">
        <v>862</v>
      </c>
      <c r="BF1519" t="str">
        <f t="shared" si="168"/>
        <v>Early invasive</v>
      </c>
      <c r="BG1519">
        <f t="shared" si="169"/>
        <v>19</v>
      </c>
      <c r="BH1519" s="398">
        <f t="shared" si="170"/>
        <v>0.18446999788284299</v>
      </c>
      <c r="BO1519" s="33"/>
    </row>
    <row r="1520" spans="1:67">
      <c r="A1520" s="316" t="s">
        <v>27</v>
      </c>
      <c r="B1520" t="s">
        <v>380</v>
      </c>
      <c r="C1520" t="s">
        <v>910</v>
      </c>
      <c r="D1520" t="s">
        <v>314</v>
      </c>
      <c r="E1520" s="316" t="s">
        <v>79</v>
      </c>
      <c r="F1520" s="316" t="s">
        <v>80</v>
      </c>
      <c r="G1520" s="316" t="s">
        <v>445</v>
      </c>
      <c r="H1520" s="316" t="s">
        <v>325</v>
      </c>
      <c r="I1520" s="316" t="s">
        <v>331</v>
      </c>
      <c r="J1520" s="316" t="s">
        <v>337</v>
      </c>
      <c r="K1520" s="36">
        <v>7</v>
      </c>
      <c r="L1520" s="317">
        <v>6.7960001528263092E-2</v>
      </c>
      <c r="M1520" s="317"/>
      <c r="N1520" s="36">
        <v>63</v>
      </c>
      <c r="O1520" s="317">
        <v>0.14093999564647669</v>
      </c>
      <c r="P1520" s="317"/>
      <c r="Q1520" s="36">
        <v>1652</v>
      </c>
      <c r="R1520" s="317">
        <v>0.1656599938869476</v>
      </c>
      <c r="S1520" s="317"/>
      <c r="T1520" t="s">
        <v>380</v>
      </c>
      <c r="BA1520" s="395">
        <v>1</v>
      </c>
      <c r="BB1520" s="396" t="s">
        <v>861</v>
      </c>
      <c r="BC1520" t="str">
        <f t="shared" si="166"/>
        <v>RDU</v>
      </c>
      <c r="BD1520" t="str">
        <f t="shared" si="167"/>
        <v>NAoMe_initial_disease_group</v>
      </c>
      <c r="BE1520" s="397" t="s">
        <v>862</v>
      </c>
      <c r="BF1520" t="str">
        <f t="shared" si="168"/>
        <v>Unknown stage</v>
      </c>
      <c r="BG1520">
        <f t="shared" si="169"/>
        <v>7</v>
      </c>
      <c r="BH1520" s="398">
        <f t="shared" si="170"/>
        <v>6.7960001528263092E-2</v>
      </c>
      <c r="BO1520" s="33"/>
    </row>
    <row r="1521" spans="1:67">
      <c r="A1521" s="316" t="s">
        <v>27</v>
      </c>
      <c r="B1521" t="s">
        <v>380</v>
      </c>
      <c r="C1521" t="s">
        <v>910</v>
      </c>
      <c r="D1521" t="s">
        <v>314</v>
      </c>
      <c r="E1521" s="316" t="s">
        <v>79</v>
      </c>
      <c r="F1521" s="316" t="s">
        <v>80</v>
      </c>
      <c r="G1521" s="316" t="s">
        <v>445</v>
      </c>
      <c r="H1521" s="316" t="s">
        <v>325</v>
      </c>
      <c r="I1521" s="316" t="s">
        <v>656</v>
      </c>
      <c r="J1521" s="316" t="s">
        <v>286</v>
      </c>
      <c r="K1521" s="36">
        <v>10</v>
      </c>
      <c r="L1521" s="317">
        <v>9.7089998424053192E-2</v>
      </c>
      <c r="M1521" s="317">
        <v>0.10204000025987631</v>
      </c>
      <c r="N1521" s="36">
        <v>23</v>
      </c>
      <c r="O1521" s="317">
        <v>5.1449999213218689E-2</v>
      </c>
      <c r="P1521" s="317">
        <v>5.5959999561309808E-2</v>
      </c>
      <c r="Q1521" s="36">
        <v>492</v>
      </c>
      <c r="R1521" s="317">
        <v>4.9339998513460159E-2</v>
      </c>
      <c r="S1521" s="317">
        <v>5.1920000463724143E-2</v>
      </c>
      <c r="T1521" t="s">
        <v>380</v>
      </c>
      <c r="BA1521" s="395">
        <v>1</v>
      </c>
      <c r="BB1521" s="396" t="s">
        <v>861</v>
      </c>
      <c r="BC1521" t="str">
        <f t="shared" si="166"/>
        <v>RDU</v>
      </c>
      <c r="BD1521" t="str">
        <f t="shared" si="167"/>
        <v>NAoMe_initial_ethnicity_grp</v>
      </c>
      <c r="BE1521" s="397" t="s">
        <v>862</v>
      </c>
      <c r="BF1521" t="str">
        <f t="shared" si="168"/>
        <v>Asian or Asian British</v>
      </c>
      <c r="BG1521">
        <f t="shared" si="169"/>
        <v>10</v>
      </c>
      <c r="BH1521" s="398">
        <f t="shared" si="170"/>
        <v>9.7089998424053192E-2</v>
      </c>
      <c r="BO1521" s="33"/>
    </row>
    <row r="1522" spans="1:67">
      <c r="A1522" s="316" t="s">
        <v>27</v>
      </c>
      <c r="B1522" t="s">
        <v>380</v>
      </c>
      <c r="C1522" t="s">
        <v>910</v>
      </c>
      <c r="D1522" t="s">
        <v>314</v>
      </c>
      <c r="E1522" s="316" t="s">
        <v>79</v>
      </c>
      <c r="F1522" s="316" t="s">
        <v>80</v>
      </c>
      <c r="G1522" s="316" t="s">
        <v>445</v>
      </c>
      <c r="H1522" s="316" t="s">
        <v>325</v>
      </c>
      <c r="I1522" s="316" t="s">
        <v>656</v>
      </c>
      <c r="J1522" s="316" t="s">
        <v>287</v>
      </c>
      <c r="K1522" s="36">
        <v>2</v>
      </c>
      <c r="L1522" s="317">
        <v>1.9419999793171879E-2</v>
      </c>
      <c r="M1522" s="317">
        <v>2.0409999415278431E-2</v>
      </c>
      <c r="N1522" s="36">
        <v>11</v>
      </c>
      <c r="O1522" s="317">
        <v>2.4609999731183049E-2</v>
      </c>
      <c r="P1522" s="317">
        <v>2.676000073552132E-2</v>
      </c>
      <c r="Q1522" s="36">
        <v>403</v>
      </c>
      <c r="R1522" s="317">
        <v>4.0410000830888748E-2</v>
      </c>
      <c r="S1522" s="317">
        <v>4.2520001530647278E-2</v>
      </c>
      <c r="T1522" t="s">
        <v>380</v>
      </c>
      <c r="BA1522" s="395">
        <v>1</v>
      </c>
      <c r="BB1522" s="396" t="s">
        <v>861</v>
      </c>
      <c r="BC1522" t="str">
        <f t="shared" si="166"/>
        <v>RDU</v>
      </c>
      <c r="BD1522" t="str">
        <f t="shared" si="167"/>
        <v>NAoMe_initial_ethnicity_grp</v>
      </c>
      <c r="BE1522" s="397" t="s">
        <v>862</v>
      </c>
      <c r="BF1522" t="str">
        <f t="shared" si="168"/>
        <v>Black or Black British</v>
      </c>
      <c r="BG1522">
        <f t="shared" si="169"/>
        <v>2</v>
      </c>
      <c r="BH1522" s="398">
        <f t="shared" si="170"/>
        <v>1.9419999793171879E-2</v>
      </c>
      <c r="BO1522" s="33"/>
    </row>
    <row r="1523" spans="1:67">
      <c r="A1523" s="316" t="s">
        <v>27</v>
      </c>
      <c r="B1523" t="s">
        <v>380</v>
      </c>
      <c r="C1523" t="s">
        <v>910</v>
      </c>
      <c r="D1523" t="s">
        <v>314</v>
      </c>
      <c r="E1523" s="316" t="s">
        <v>79</v>
      </c>
      <c r="F1523" s="316" t="s">
        <v>80</v>
      </c>
      <c r="G1523" s="316" t="s">
        <v>445</v>
      </c>
      <c r="H1523" s="316" t="s">
        <v>325</v>
      </c>
      <c r="I1523" s="316" t="s">
        <v>656</v>
      </c>
      <c r="J1523" s="316" t="s">
        <v>259</v>
      </c>
      <c r="K1523" s="36">
        <v>0</v>
      </c>
      <c r="L1523" s="317">
        <v>0</v>
      </c>
      <c r="M1523" s="317">
        <v>0</v>
      </c>
      <c r="N1523" s="36">
        <v>2</v>
      </c>
      <c r="O1523" s="317">
        <v>4.4700000435113907E-3</v>
      </c>
      <c r="P1523" s="317">
        <v>4.8699998296797284E-3</v>
      </c>
      <c r="Q1523" s="36">
        <v>98</v>
      </c>
      <c r="R1523" s="317">
        <v>9.8299998790025711E-3</v>
      </c>
      <c r="S1523" s="317">
        <v>1.0339999571442601E-2</v>
      </c>
      <c r="T1523" t="s">
        <v>380</v>
      </c>
      <c r="BA1523" s="395">
        <v>1</v>
      </c>
      <c r="BB1523" s="396" t="s">
        <v>861</v>
      </c>
      <c r="BC1523" t="str">
        <f t="shared" si="166"/>
        <v>RDU</v>
      </c>
      <c r="BD1523" t="str">
        <f t="shared" si="167"/>
        <v>NAoMe_initial_ethnicity_grp</v>
      </c>
      <c r="BE1523" s="397" t="s">
        <v>862</v>
      </c>
      <c r="BF1523" t="str">
        <f t="shared" si="168"/>
        <v>Mixed</v>
      </c>
      <c r="BG1523">
        <f t="shared" si="169"/>
        <v>0</v>
      </c>
      <c r="BH1523" s="398">
        <f t="shared" si="170"/>
        <v>0</v>
      </c>
      <c r="BO1523" s="33"/>
    </row>
    <row r="1524" spans="1:67">
      <c r="A1524" s="316" t="s">
        <v>27</v>
      </c>
      <c r="B1524" t="s">
        <v>380</v>
      </c>
      <c r="C1524" t="s">
        <v>910</v>
      </c>
      <c r="D1524" t="s">
        <v>314</v>
      </c>
      <c r="E1524" s="316" t="s">
        <v>79</v>
      </c>
      <c r="F1524" s="316" t="s">
        <v>80</v>
      </c>
      <c r="G1524" s="316" t="s">
        <v>445</v>
      </c>
      <c r="H1524" s="316" t="s">
        <v>325</v>
      </c>
      <c r="I1524" s="316" t="s">
        <v>656</v>
      </c>
      <c r="J1524" s="316" t="s">
        <v>288</v>
      </c>
      <c r="K1524" s="36">
        <v>2</v>
      </c>
      <c r="L1524" s="317">
        <v>1.9419999793171879E-2</v>
      </c>
      <c r="M1524" s="317">
        <v>2.0409999415278431E-2</v>
      </c>
      <c r="N1524" s="36">
        <v>15</v>
      </c>
      <c r="O1524" s="317">
        <v>3.3560000360012048E-2</v>
      </c>
      <c r="P1524" s="317">
        <v>3.6499999463558197E-2</v>
      </c>
      <c r="Q1524" s="36">
        <v>246</v>
      </c>
      <c r="R1524" s="317">
        <v>2.466999925673008E-2</v>
      </c>
      <c r="S1524" s="317">
        <v>2.5960000231862072E-2</v>
      </c>
      <c r="T1524" t="s">
        <v>380</v>
      </c>
      <c r="BA1524" s="395">
        <v>1</v>
      </c>
      <c r="BB1524" s="396" t="s">
        <v>861</v>
      </c>
      <c r="BC1524" t="str">
        <f t="shared" si="166"/>
        <v>RDU</v>
      </c>
      <c r="BD1524" t="str">
        <f t="shared" si="167"/>
        <v>NAoMe_initial_ethnicity_grp</v>
      </c>
      <c r="BE1524" s="397" t="s">
        <v>862</v>
      </c>
      <c r="BF1524" t="str">
        <f t="shared" si="168"/>
        <v>Other Ethnic Group</v>
      </c>
      <c r="BG1524">
        <f t="shared" si="169"/>
        <v>2</v>
      </c>
      <c r="BH1524" s="398">
        <f t="shared" si="170"/>
        <v>1.9419999793171879E-2</v>
      </c>
      <c r="BO1524" s="33"/>
    </row>
    <row r="1525" spans="1:67">
      <c r="A1525" s="316" t="s">
        <v>27</v>
      </c>
      <c r="B1525" t="s">
        <v>380</v>
      </c>
      <c r="C1525" t="s">
        <v>910</v>
      </c>
      <c r="D1525" t="s">
        <v>314</v>
      </c>
      <c r="E1525" s="316" t="s">
        <v>79</v>
      </c>
      <c r="F1525" s="316" t="s">
        <v>80</v>
      </c>
      <c r="G1525" s="316" t="s">
        <v>445</v>
      </c>
      <c r="H1525" s="316" t="s">
        <v>325</v>
      </c>
      <c r="I1525" s="316" t="s">
        <v>656</v>
      </c>
      <c r="J1525" s="316" t="s">
        <v>260</v>
      </c>
      <c r="K1525" s="36">
        <v>5</v>
      </c>
      <c r="L1525" s="317">
        <v>4.853999987244606E-2</v>
      </c>
      <c r="M1525" s="317"/>
      <c r="N1525" s="36">
        <v>36</v>
      </c>
      <c r="O1525" s="317">
        <v>8.0540001392364502E-2</v>
      </c>
      <c r="P1525" s="317"/>
      <c r="Q1525" s="36">
        <v>495</v>
      </c>
      <c r="R1525" s="317">
        <v>4.9639999866485603E-2</v>
      </c>
      <c r="S1525" s="317"/>
      <c r="T1525" t="s">
        <v>380</v>
      </c>
      <c r="BA1525" s="395">
        <v>1</v>
      </c>
      <c r="BB1525" s="396" t="s">
        <v>861</v>
      </c>
      <c r="BC1525" t="str">
        <f t="shared" si="166"/>
        <v>RDU</v>
      </c>
      <c r="BD1525" t="str">
        <f t="shared" si="167"/>
        <v>NAoMe_initial_ethnicity_grp</v>
      </c>
      <c r="BE1525" s="397" t="s">
        <v>862</v>
      </c>
      <c r="BF1525" t="str">
        <f t="shared" si="168"/>
        <v>Unknown</v>
      </c>
      <c r="BG1525">
        <f t="shared" si="169"/>
        <v>5</v>
      </c>
      <c r="BH1525" s="398">
        <f t="shared" si="170"/>
        <v>4.853999987244606E-2</v>
      </c>
      <c r="BO1525" s="33"/>
    </row>
    <row r="1526" spans="1:67">
      <c r="A1526" s="316" t="s">
        <v>27</v>
      </c>
      <c r="B1526" t="s">
        <v>380</v>
      </c>
      <c r="C1526" t="s">
        <v>910</v>
      </c>
      <c r="D1526" t="s">
        <v>314</v>
      </c>
      <c r="E1526" s="316" t="s">
        <v>79</v>
      </c>
      <c r="F1526" s="316" t="s">
        <v>80</v>
      </c>
      <c r="G1526" s="316" t="s">
        <v>445</v>
      </c>
      <c r="H1526" s="316" t="s">
        <v>325</v>
      </c>
      <c r="I1526" s="316" t="s">
        <v>656</v>
      </c>
      <c r="J1526" s="316" t="s">
        <v>258</v>
      </c>
      <c r="K1526" s="36">
        <v>84</v>
      </c>
      <c r="L1526" s="317">
        <v>0.81553000211715698</v>
      </c>
      <c r="M1526" s="317">
        <v>0.85714000463485718</v>
      </c>
      <c r="N1526" s="36">
        <v>360</v>
      </c>
      <c r="O1526" s="317">
        <v>0.80536997318267822</v>
      </c>
      <c r="P1526" s="317">
        <v>0.87590998411178589</v>
      </c>
      <c r="Q1526" s="36">
        <v>8238</v>
      </c>
      <c r="R1526" s="317">
        <v>0.82611000537872314</v>
      </c>
      <c r="S1526" s="317">
        <v>0.86926001310348511</v>
      </c>
      <c r="T1526" t="s">
        <v>380</v>
      </c>
      <c r="BA1526" s="395">
        <v>1</v>
      </c>
      <c r="BB1526" s="396" t="s">
        <v>861</v>
      </c>
      <c r="BC1526" t="str">
        <f t="shared" si="166"/>
        <v>RDU</v>
      </c>
      <c r="BD1526" t="str">
        <f t="shared" si="167"/>
        <v>NAoMe_initial_ethnicity_grp</v>
      </c>
      <c r="BE1526" s="397" t="s">
        <v>862</v>
      </c>
      <c r="BF1526" t="str">
        <f t="shared" si="168"/>
        <v>White</v>
      </c>
      <c r="BG1526">
        <f t="shared" si="169"/>
        <v>84</v>
      </c>
      <c r="BH1526" s="398">
        <f t="shared" si="170"/>
        <v>0.81553000211715698</v>
      </c>
      <c r="BO1526" s="33"/>
    </row>
    <row r="1527" spans="1:67">
      <c r="A1527" s="316" t="s">
        <v>27</v>
      </c>
      <c r="B1527" t="s">
        <v>380</v>
      </c>
      <c r="C1527" t="s">
        <v>910</v>
      </c>
      <c r="D1527" t="s">
        <v>314</v>
      </c>
      <c r="E1527" s="316" t="s">
        <v>79</v>
      </c>
      <c r="F1527" s="316" t="s">
        <v>80</v>
      </c>
      <c r="G1527" s="316" t="s">
        <v>445</v>
      </c>
      <c r="H1527" s="316" t="s">
        <v>325</v>
      </c>
      <c r="I1527" s="316" t="s">
        <v>657</v>
      </c>
      <c r="J1527" s="316" t="s">
        <v>817</v>
      </c>
      <c r="K1527" s="36">
        <v>101</v>
      </c>
      <c r="L1527" s="317">
        <v>0.98057997226715088</v>
      </c>
      <c r="M1527" s="317"/>
      <c r="N1527" s="36">
        <v>425</v>
      </c>
      <c r="O1527" s="317">
        <v>0.95077997446060181</v>
      </c>
      <c r="P1527" s="317"/>
      <c r="Q1527" s="36">
        <v>9359</v>
      </c>
      <c r="R1527" s="317">
        <v>0.93853002786636353</v>
      </c>
      <c r="S1527" s="317"/>
      <c r="T1527" t="s">
        <v>380</v>
      </c>
      <c r="BA1527" s="395">
        <v>1</v>
      </c>
      <c r="BB1527" s="396" t="s">
        <v>861</v>
      </c>
      <c r="BC1527" t="str">
        <f t="shared" si="166"/>
        <v>RDU</v>
      </c>
      <c r="BD1527" t="str">
        <f t="shared" si="167"/>
        <v>NAoMe_initial_final_route</v>
      </c>
      <c r="BE1527" s="397" t="s">
        <v>862</v>
      </c>
      <c r="BF1527" t="str">
        <f t="shared" si="168"/>
        <v>Not screened</v>
      </c>
      <c r="BG1527">
        <f t="shared" si="169"/>
        <v>101</v>
      </c>
      <c r="BH1527" s="398">
        <f t="shared" si="170"/>
        <v>0.98057997226715088</v>
      </c>
      <c r="BO1527" s="33"/>
    </row>
    <row r="1528" spans="1:67">
      <c r="A1528" s="316" t="s">
        <v>27</v>
      </c>
      <c r="B1528" t="s">
        <v>380</v>
      </c>
      <c r="C1528" t="s">
        <v>910</v>
      </c>
      <c r="D1528" t="s">
        <v>314</v>
      </c>
      <c r="E1528" s="316" t="s">
        <v>79</v>
      </c>
      <c r="F1528" s="316" t="s">
        <v>80</v>
      </c>
      <c r="G1528" s="316" t="s">
        <v>445</v>
      </c>
      <c r="H1528" s="316" t="s">
        <v>325</v>
      </c>
      <c r="I1528" s="316" t="s">
        <v>657</v>
      </c>
      <c r="J1528" s="316" t="s">
        <v>352</v>
      </c>
      <c r="K1528" s="36">
        <v>2</v>
      </c>
      <c r="L1528" s="317">
        <v>1.9419999793171879E-2</v>
      </c>
      <c r="M1528" s="317"/>
      <c r="N1528" s="36">
        <v>22</v>
      </c>
      <c r="O1528" s="317">
        <v>4.9219999462366097E-2</v>
      </c>
      <c r="P1528" s="317"/>
      <c r="Q1528" s="36">
        <v>613</v>
      </c>
      <c r="R1528" s="317">
        <v>6.1469998210668557E-2</v>
      </c>
      <c r="S1528" s="317"/>
      <c r="T1528" t="s">
        <v>380</v>
      </c>
      <c r="BA1528" s="395">
        <v>1</v>
      </c>
      <c r="BB1528" s="396" t="s">
        <v>861</v>
      </c>
      <c r="BC1528" t="str">
        <f t="shared" si="166"/>
        <v>RDU</v>
      </c>
      <c r="BD1528" t="str">
        <f t="shared" si="167"/>
        <v>NAoMe_initial_final_route</v>
      </c>
      <c r="BE1528" s="397" t="s">
        <v>862</v>
      </c>
      <c r="BF1528" t="str">
        <f t="shared" si="168"/>
        <v>Screening</v>
      </c>
      <c r="BG1528">
        <f t="shared" si="169"/>
        <v>2</v>
      </c>
      <c r="BH1528" s="398">
        <f t="shared" si="170"/>
        <v>1.9419999793171879E-2</v>
      </c>
      <c r="BO1528" s="33"/>
    </row>
    <row r="1529" spans="1:67">
      <c r="A1529" s="316" t="s">
        <v>27</v>
      </c>
      <c r="B1529" t="s">
        <v>380</v>
      </c>
      <c r="C1529" t="s">
        <v>910</v>
      </c>
      <c r="D1529" t="s">
        <v>314</v>
      </c>
      <c r="E1529" s="316" t="s">
        <v>79</v>
      </c>
      <c r="F1529" s="316" t="s">
        <v>80</v>
      </c>
      <c r="G1529" s="316" t="s">
        <v>445</v>
      </c>
      <c r="H1529" s="316" t="s">
        <v>325</v>
      </c>
      <c r="I1529" s="316" t="s">
        <v>303</v>
      </c>
      <c r="J1529" s="316" t="s">
        <v>308</v>
      </c>
      <c r="K1529" s="36">
        <v>7</v>
      </c>
      <c r="L1529" s="317">
        <v>6.7960001528263092E-2</v>
      </c>
      <c r="M1529" s="317"/>
      <c r="N1529" s="36">
        <v>63</v>
      </c>
      <c r="O1529" s="317">
        <v>0.14093999564647669</v>
      </c>
      <c r="P1529" s="317"/>
      <c r="Q1529" s="36">
        <v>1652</v>
      </c>
      <c r="R1529" s="317">
        <v>0.1656599938869476</v>
      </c>
      <c r="S1529" s="317"/>
      <c r="T1529" t="s">
        <v>380</v>
      </c>
      <c r="BA1529" s="395">
        <v>1</v>
      </c>
      <c r="BB1529" s="396" t="s">
        <v>861</v>
      </c>
      <c r="BC1529" t="str">
        <f t="shared" si="166"/>
        <v>RDU</v>
      </c>
      <c r="BD1529" t="str">
        <f t="shared" si="167"/>
        <v>NAoMe_initial_final_stage_tum</v>
      </c>
      <c r="BE1529" s="397" t="s">
        <v>862</v>
      </c>
      <c r="BF1529" t="str">
        <f t="shared" si="168"/>
        <v>Not staged/Unstated</v>
      </c>
      <c r="BG1529">
        <f t="shared" si="169"/>
        <v>7</v>
      </c>
      <c r="BH1529" s="398">
        <f t="shared" si="170"/>
        <v>6.7960001528263092E-2</v>
      </c>
      <c r="BO1529" s="33"/>
    </row>
    <row r="1530" spans="1:67">
      <c r="A1530" s="316" t="s">
        <v>27</v>
      </c>
      <c r="B1530" t="s">
        <v>380</v>
      </c>
      <c r="C1530" t="s">
        <v>910</v>
      </c>
      <c r="D1530" t="s">
        <v>314</v>
      </c>
      <c r="E1530" s="316" t="s">
        <v>79</v>
      </c>
      <c r="F1530" s="316" t="s">
        <v>80</v>
      </c>
      <c r="G1530" s="316" t="s">
        <v>445</v>
      </c>
      <c r="H1530" s="316" t="s">
        <v>325</v>
      </c>
      <c r="I1530" s="316" t="s">
        <v>303</v>
      </c>
      <c r="J1530" s="316" t="s">
        <v>304</v>
      </c>
      <c r="K1530" s="36">
        <v>2</v>
      </c>
      <c r="L1530" s="317">
        <v>1.9419999793171879E-2</v>
      </c>
      <c r="M1530" s="317">
        <v>2.082999981939793E-2</v>
      </c>
      <c r="N1530" s="36">
        <v>2</v>
      </c>
      <c r="O1530" s="317">
        <v>4.4700000435113907E-3</v>
      </c>
      <c r="P1530" s="317">
        <v>5.2100000903010368E-3</v>
      </c>
      <c r="Q1530" s="36">
        <v>64</v>
      </c>
      <c r="R1530" s="317">
        <v>6.4199999906122676E-3</v>
      </c>
      <c r="S1530" s="317">
        <v>7.689999882131815E-3</v>
      </c>
      <c r="T1530" t="s">
        <v>380</v>
      </c>
      <c r="BA1530" s="395">
        <v>1</v>
      </c>
      <c r="BB1530" s="396" t="s">
        <v>861</v>
      </c>
      <c r="BC1530" t="str">
        <f t="shared" si="166"/>
        <v>RDU</v>
      </c>
      <c r="BD1530" t="str">
        <f t="shared" si="167"/>
        <v>NAoMe_initial_final_stage_tum</v>
      </c>
      <c r="BE1530" s="397" t="s">
        <v>862</v>
      </c>
      <c r="BF1530" t="str">
        <f t="shared" si="168"/>
        <v>Stage 0</v>
      </c>
      <c r="BG1530">
        <f t="shared" si="169"/>
        <v>2</v>
      </c>
      <c r="BH1530" s="398">
        <f t="shared" si="170"/>
        <v>1.9419999793171879E-2</v>
      </c>
      <c r="BO1530" s="33"/>
    </row>
    <row r="1531" spans="1:67">
      <c r="A1531" s="316" t="s">
        <v>27</v>
      </c>
      <c r="B1531" t="s">
        <v>380</v>
      </c>
      <c r="C1531" t="s">
        <v>910</v>
      </c>
      <c r="D1531" t="s">
        <v>314</v>
      </c>
      <c r="E1531" s="316" t="s">
        <v>79</v>
      </c>
      <c r="F1531" s="316" t="s">
        <v>80</v>
      </c>
      <c r="G1531" s="316" t="s">
        <v>445</v>
      </c>
      <c r="H1531" s="316" t="s">
        <v>325</v>
      </c>
      <c r="I1531" s="316" t="s">
        <v>303</v>
      </c>
      <c r="J1531" s="316" t="s">
        <v>305</v>
      </c>
      <c r="K1531" s="36">
        <v>7</v>
      </c>
      <c r="L1531" s="317">
        <v>6.7960001528263092E-2</v>
      </c>
      <c r="M1531" s="317">
        <v>7.2920002043247223E-2</v>
      </c>
      <c r="N1531" s="36">
        <v>18</v>
      </c>
      <c r="O1531" s="317">
        <v>4.0270000696182251E-2</v>
      </c>
      <c r="P1531" s="317">
        <v>4.6879999339580543E-2</v>
      </c>
      <c r="Q1531" s="36">
        <v>359</v>
      </c>
      <c r="R1531" s="317">
        <v>3.5999998450279243E-2</v>
      </c>
      <c r="S1531" s="317">
        <v>4.3150000274181373E-2</v>
      </c>
      <c r="T1531" t="s">
        <v>380</v>
      </c>
      <c r="BA1531" s="395">
        <v>1</v>
      </c>
      <c r="BB1531" s="396" t="s">
        <v>861</v>
      </c>
      <c r="BC1531" t="str">
        <f t="shared" si="166"/>
        <v>RDU</v>
      </c>
      <c r="BD1531" t="str">
        <f t="shared" si="167"/>
        <v>NAoMe_initial_final_stage_tum</v>
      </c>
      <c r="BE1531" s="397" t="s">
        <v>862</v>
      </c>
      <c r="BF1531" t="str">
        <f t="shared" si="168"/>
        <v>Stage 1</v>
      </c>
      <c r="BG1531">
        <f t="shared" si="169"/>
        <v>7</v>
      </c>
      <c r="BH1531" s="398">
        <f t="shared" si="170"/>
        <v>6.7960001528263092E-2</v>
      </c>
      <c r="BO1531" s="33"/>
    </row>
    <row r="1532" spans="1:67">
      <c r="A1532" s="316" t="s">
        <v>27</v>
      </c>
      <c r="B1532" t="s">
        <v>380</v>
      </c>
      <c r="C1532" t="s">
        <v>910</v>
      </c>
      <c r="D1532" t="s">
        <v>314</v>
      </c>
      <c r="E1532" s="316" t="s">
        <v>79</v>
      </c>
      <c r="F1532" s="316" t="s">
        <v>80</v>
      </c>
      <c r="G1532" s="316" t="s">
        <v>445</v>
      </c>
      <c r="H1532" s="316" t="s">
        <v>325</v>
      </c>
      <c r="I1532" s="316" t="s">
        <v>303</v>
      </c>
      <c r="J1532" s="316" t="s">
        <v>306</v>
      </c>
      <c r="K1532" s="36">
        <v>9</v>
      </c>
      <c r="L1532" s="317">
        <v>8.7379999458789825E-2</v>
      </c>
      <c r="M1532" s="317">
        <v>9.375E-2</v>
      </c>
      <c r="N1532" s="36">
        <v>43</v>
      </c>
      <c r="O1532" s="317">
        <v>9.6199996769428253E-2</v>
      </c>
      <c r="P1532" s="317">
        <v>0.1119799986481667</v>
      </c>
      <c r="Q1532" s="36">
        <v>996</v>
      </c>
      <c r="R1532" s="317">
        <v>9.9880002439022064E-2</v>
      </c>
      <c r="S1532" s="317">
        <v>0.11970999836921691</v>
      </c>
      <c r="T1532" t="s">
        <v>380</v>
      </c>
      <c r="BA1532" s="395">
        <v>1</v>
      </c>
      <c r="BB1532" s="396" t="s">
        <v>861</v>
      </c>
      <c r="BC1532" t="str">
        <f t="shared" si="166"/>
        <v>RDU</v>
      </c>
      <c r="BD1532" t="str">
        <f t="shared" si="167"/>
        <v>NAoMe_initial_final_stage_tum</v>
      </c>
      <c r="BE1532" s="397" t="s">
        <v>862</v>
      </c>
      <c r="BF1532" t="str">
        <f t="shared" si="168"/>
        <v>Stage 2</v>
      </c>
      <c r="BG1532">
        <f t="shared" si="169"/>
        <v>9</v>
      </c>
      <c r="BH1532" s="398">
        <f t="shared" si="170"/>
        <v>8.7379999458789825E-2</v>
      </c>
      <c r="BO1532" s="33"/>
    </row>
    <row r="1533" spans="1:67">
      <c r="A1533" s="316" t="s">
        <v>27</v>
      </c>
      <c r="B1533" t="s">
        <v>380</v>
      </c>
      <c r="C1533" t="s">
        <v>910</v>
      </c>
      <c r="D1533" t="s">
        <v>314</v>
      </c>
      <c r="E1533" s="316" t="s">
        <v>79</v>
      </c>
      <c r="F1533" s="316" t="s">
        <v>80</v>
      </c>
      <c r="G1533" s="316" t="s">
        <v>445</v>
      </c>
      <c r="H1533" s="316" t="s">
        <v>325</v>
      </c>
      <c r="I1533" s="316" t="s">
        <v>303</v>
      </c>
      <c r="J1533" s="316" t="s">
        <v>307</v>
      </c>
      <c r="K1533" s="36">
        <v>8</v>
      </c>
      <c r="L1533" s="317">
        <v>7.7670000493526459E-2</v>
      </c>
      <c r="M1533" s="317">
        <v>8.3329997956752777E-2</v>
      </c>
      <c r="N1533" s="36">
        <v>49</v>
      </c>
      <c r="O1533" s="317">
        <v>0.1096199974417686</v>
      </c>
      <c r="P1533" s="317">
        <v>0.12759999930858609</v>
      </c>
      <c r="Q1533" s="36">
        <v>742</v>
      </c>
      <c r="R1533" s="317">
        <v>7.4409998953342438E-2</v>
      </c>
      <c r="S1533" s="317">
        <v>8.9180000126361847E-2</v>
      </c>
      <c r="T1533" t="s">
        <v>380</v>
      </c>
      <c r="BA1533" s="395">
        <v>1</v>
      </c>
      <c r="BB1533" s="396" t="s">
        <v>861</v>
      </c>
      <c r="BC1533" t="str">
        <f t="shared" si="166"/>
        <v>RDU</v>
      </c>
      <c r="BD1533" t="str">
        <f t="shared" si="167"/>
        <v>NAoMe_initial_final_stage_tum</v>
      </c>
      <c r="BE1533" s="397" t="s">
        <v>862</v>
      </c>
      <c r="BF1533" t="str">
        <f t="shared" si="168"/>
        <v>Stage 3</v>
      </c>
      <c r="BG1533">
        <f t="shared" si="169"/>
        <v>8</v>
      </c>
      <c r="BH1533" s="398">
        <f t="shared" si="170"/>
        <v>7.7670000493526459E-2</v>
      </c>
      <c r="BO1533" s="33"/>
    </row>
    <row r="1534" spans="1:67">
      <c r="A1534" s="316" t="s">
        <v>27</v>
      </c>
      <c r="B1534" t="s">
        <v>380</v>
      </c>
      <c r="C1534" t="s">
        <v>910</v>
      </c>
      <c r="D1534" t="s">
        <v>314</v>
      </c>
      <c r="E1534" s="316" t="s">
        <v>79</v>
      </c>
      <c r="F1534" s="316" t="s">
        <v>80</v>
      </c>
      <c r="G1534" s="316" t="s">
        <v>445</v>
      </c>
      <c r="H1534" s="316" t="s">
        <v>325</v>
      </c>
      <c r="I1534" s="316" t="s">
        <v>303</v>
      </c>
      <c r="J1534" s="316" t="s">
        <v>336</v>
      </c>
      <c r="K1534" s="36">
        <v>70</v>
      </c>
      <c r="L1534" s="317">
        <v>0.67961001396179199</v>
      </c>
      <c r="M1534" s="317">
        <v>0.72917002439498901</v>
      </c>
      <c r="N1534" s="36">
        <v>272</v>
      </c>
      <c r="O1534" s="317">
        <v>0.60850000381469727</v>
      </c>
      <c r="P1534" s="317">
        <v>0.70832997560501099</v>
      </c>
      <c r="Q1534" s="36">
        <v>6159</v>
      </c>
      <c r="R1534" s="317">
        <v>0.6176300048828125</v>
      </c>
      <c r="S1534" s="317">
        <v>0.74026000499725342</v>
      </c>
      <c r="T1534" t="s">
        <v>380</v>
      </c>
      <c r="BA1534" s="395">
        <v>1</v>
      </c>
      <c r="BB1534" s="396" t="s">
        <v>861</v>
      </c>
      <c r="BC1534" t="str">
        <f t="shared" si="166"/>
        <v>RDU</v>
      </c>
      <c r="BD1534" t="str">
        <f t="shared" si="167"/>
        <v>NAoMe_initial_final_stage_tum</v>
      </c>
      <c r="BE1534" s="397" t="s">
        <v>862</v>
      </c>
      <c r="BF1534" t="str">
        <f t="shared" si="168"/>
        <v>Stage 4</v>
      </c>
      <c r="BG1534">
        <f t="shared" si="169"/>
        <v>70</v>
      </c>
      <c r="BH1534" s="398">
        <f t="shared" si="170"/>
        <v>0.67961001396179199</v>
      </c>
      <c r="BO1534" s="33"/>
    </row>
    <row r="1535" spans="1:67">
      <c r="A1535" s="316" t="s">
        <v>27</v>
      </c>
      <c r="B1535" t="s">
        <v>380</v>
      </c>
      <c r="C1535" t="s">
        <v>910</v>
      </c>
      <c r="D1535" t="s">
        <v>314</v>
      </c>
      <c r="E1535" s="316" t="s">
        <v>79</v>
      </c>
      <c r="F1535" s="316" t="s">
        <v>80</v>
      </c>
      <c r="G1535" s="316" t="s">
        <v>445</v>
      </c>
      <c r="H1535" s="316" t="s">
        <v>325</v>
      </c>
      <c r="I1535" s="316" t="s">
        <v>342</v>
      </c>
      <c r="J1535" s="316" t="s">
        <v>343</v>
      </c>
      <c r="K1535" s="36">
        <v>7</v>
      </c>
      <c r="L1535" s="317">
        <v>6.7960001528263092E-2</v>
      </c>
      <c r="M1535" s="317"/>
      <c r="N1535" s="36">
        <v>63</v>
      </c>
      <c r="O1535" s="317">
        <v>0.14093999564647669</v>
      </c>
      <c r="P1535" s="317"/>
      <c r="Q1535" s="36">
        <v>1652</v>
      </c>
      <c r="R1535" s="317">
        <v>0.1656599938869476</v>
      </c>
      <c r="S1535" s="317"/>
      <c r="T1535" t="s">
        <v>380</v>
      </c>
      <c r="BA1535" s="395">
        <v>1</v>
      </c>
      <c r="BB1535" s="396" t="s">
        <v>861</v>
      </c>
      <c r="BC1535" t="str">
        <f t="shared" si="166"/>
        <v>RDU</v>
      </c>
      <c r="BD1535" t="str">
        <f t="shared" si="167"/>
        <v>NAoMe_initial_final_stage_tum_grp</v>
      </c>
      <c r="BE1535" s="397" t="s">
        <v>862</v>
      </c>
      <c r="BF1535" t="str">
        <f t="shared" si="168"/>
        <v>MBC in HESAPC</v>
      </c>
      <c r="BG1535">
        <f t="shared" si="169"/>
        <v>7</v>
      </c>
      <c r="BH1535" s="398">
        <f t="shared" si="170"/>
        <v>6.7960001528263092E-2</v>
      </c>
      <c r="BO1535" s="33"/>
    </row>
    <row r="1536" spans="1:67">
      <c r="A1536" s="316" t="s">
        <v>27</v>
      </c>
      <c r="B1536" t="s">
        <v>380</v>
      </c>
      <c r="C1536" t="s">
        <v>910</v>
      </c>
      <c r="D1536" t="s">
        <v>314</v>
      </c>
      <c r="E1536" s="316" t="s">
        <v>79</v>
      </c>
      <c r="F1536" s="316" t="s">
        <v>80</v>
      </c>
      <c r="G1536" s="316" t="s">
        <v>445</v>
      </c>
      <c r="H1536" s="316" t="s">
        <v>325</v>
      </c>
      <c r="I1536" s="316" t="s">
        <v>342</v>
      </c>
      <c r="J1536" s="316" t="s">
        <v>344</v>
      </c>
      <c r="K1536" s="36">
        <v>25</v>
      </c>
      <c r="L1536" s="317">
        <v>0.24271999299526209</v>
      </c>
      <c r="M1536" s="317">
        <v>0.26041999459266663</v>
      </c>
      <c r="N1536" s="36">
        <v>112</v>
      </c>
      <c r="O1536" s="317">
        <v>0.25055998563766479</v>
      </c>
      <c r="P1536" s="317">
        <v>0.29166999459266663</v>
      </c>
      <c r="Q1536" s="36">
        <v>2161</v>
      </c>
      <c r="R1536" s="317">
        <v>0.2167100012302399</v>
      </c>
      <c r="S1536" s="317">
        <v>0.25973999500274658</v>
      </c>
      <c r="T1536" t="s">
        <v>380</v>
      </c>
      <c r="BA1536" s="395">
        <v>1</v>
      </c>
      <c r="BB1536" s="396" t="s">
        <v>861</v>
      </c>
      <c r="BC1536" t="str">
        <f t="shared" si="166"/>
        <v>RDU</v>
      </c>
      <c r="BD1536" t="str">
        <f t="shared" si="167"/>
        <v>NAoMe_initial_final_stage_tum_grp</v>
      </c>
      <c r="BE1536" s="397" t="s">
        <v>862</v>
      </c>
      <c r="BF1536" t="str">
        <f t="shared" si="168"/>
        <v>Stage 0-3</v>
      </c>
      <c r="BG1536">
        <f t="shared" si="169"/>
        <v>25</v>
      </c>
      <c r="BH1536" s="398">
        <f t="shared" si="170"/>
        <v>0.24271999299526209</v>
      </c>
      <c r="BO1536" s="33"/>
    </row>
    <row r="1537" spans="1:67">
      <c r="A1537" s="316" t="s">
        <v>27</v>
      </c>
      <c r="B1537" t="s">
        <v>380</v>
      </c>
      <c r="C1537" t="s">
        <v>910</v>
      </c>
      <c r="D1537" t="s">
        <v>314</v>
      </c>
      <c r="E1537" s="316" t="s">
        <v>79</v>
      </c>
      <c r="F1537" s="316" t="s">
        <v>80</v>
      </c>
      <c r="G1537" s="316" t="s">
        <v>445</v>
      </c>
      <c r="H1537" s="316" t="s">
        <v>325</v>
      </c>
      <c r="I1537" s="316" t="s">
        <v>342</v>
      </c>
      <c r="J1537" s="316" t="s">
        <v>336</v>
      </c>
      <c r="K1537" s="36">
        <v>71</v>
      </c>
      <c r="L1537" s="317">
        <v>0.68932002782821655</v>
      </c>
      <c r="M1537" s="317">
        <v>0.73957997560501099</v>
      </c>
      <c r="N1537" s="36">
        <v>272</v>
      </c>
      <c r="O1537" s="317">
        <v>0.60850000381469727</v>
      </c>
      <c r="P1537" s="317">
        <v>0.70832997560501099</v>
      </c>
      <c r="Q1537" s="36">
        <v>6159</v>
      </c>
      <c r="R1537" s="317">
        <v>0.6176300048828125</v>
      </c>
      <c r="S1537" s="317">
        <v>0.74026000499725342</v>
      </c>
      <c r="T1537" t="s">
        <v>380</v>
      </c>
      <c r="BA1537" s="395">
        <v>1</v>
      </c>
      <c r="BB1537" s="396" t="s">
        <v>861</v>
      </c>
      <c r="BC1537" t="str">
        <f t="shared" si="166"/>
        <v>RDU</v>
      </c>
      <c r="BD1537" t="str">
        <f t="shared" si="167"/>
        <v>NAoMe_initial_final_stage_tum_grp</v>
      </c>
      <c r="BE1537" s="397" t="s">
        <v>862</v>
      </c>
      <c r="BF1537" t="str">
        <f t="shared" si="168"/>
        <v>Stage 4</v>
      </c>
      <c r="BG1537">
        <f t="shared" si="169"/>
        <v>71</v>
      </c>
      <c r="BH1537" s="398">
        <f t="shared" si="170"/>
        <v>0.68932002782821655</v>
      </c>
      <c r="BO1537" s="33"/>
    </row>
    <row r="1538" spans="1:67">
      <c r="A1538" s="316" t="s">
        <v>27</v>
      </c>
      <c r="B1538" t="s">
        <v>380</v>
      </c>
      <c r="C1538" t="s">
        <v>910</v>
      </c>
      <c r="D1538" t="s">
        <v>314</v>
      </c>
      <c r="E1538" s="316" t="s">
        <v>79</v>
      </c>
      <c r="F1538" s="316" t="s">
        <v>80</v>
      </c>
      <c r="G1538" s="316" t="s">
        <v>445</v>
      </c>
      <c r="H1538" s="316" t="s">
        <v>325</v>
      </c>
      <c r="I1538" s="316" t="s">
        <v>658</v>
      </c>
      <c r="J1538" s="316" t="s">
        <v>345</v>
      </c>
      <c r="K1538" s="36">
        <v>103</v>
      </c>
      <c r="L1538" s="317">
        <v>1</v>
      </c>
      <c r="M1538" s="317"/>
      <c r="N1538" s="36">
        <v>447</v>
      </c>
      <c r="O1538" s="317">
        <v>1</v>
      </c>
      <c r="P1538" s="317"/>
      <c r="Q1538" s="36">
        <v>9972</v>
      </c>
      <c r="R1538" s="317">
        <v>1</v>
      </c>
      <c r="S1538" s="317"/>
      <c r="T1538" t="s">
        <v>380</v>
      </c>
      <c r="BA1538" s="395">
        <v>1</v>
      </c>
      <c r="BB1538" s="396" t="s">
        <v>861</v>
      </c>
      <c r="BC1538" t="str">
        <f t="shared" si="166"/>
        <v>RDU</v>
      </c>
      <c r="BD1538" t="str">
        <f t="shared" si="167"/>
        <v>NAoMe_initial_final_who_ps</v>
      </c>
      <c r="BE1538" s="397" t="s">
        <v>862</v>
      </c>
      <c r="BF1538" t="str">
        <f t="shared" si="168"/>
        <v>Not recorded</v>
      </c>
      <c r="BG1538">
        <f t="shared" si="169"/>
        <v>103</v>
      </c>
      <c r="BH1538" s="398">
        <f t="shared" si="170"/>
        <v>1</v>
      </c>
      <c r="BO1538" s="33"/>
    </row>
    <row r="1539" spans="1:67">
      <c r="A1539" s="316" t="s">
        <v>27</v>
      </c>
      <c r="B1539" t="s">
        <v>380</v>
      </c>
      <c r="C1539" t="s">
        <v>910</v>
      </c>
      <c r="D1539" t="s">
        <v>314</v>
      </c>
      <c r="E1539" s="316" t="s">
        <v>79</v>
      </c>
      <c r="F1539" s="316" t="s">
        <v>80</v>
      </c>
      <c r="G1539" s="316" t="s">
        <v>445</v>
      </c>
      <c r="H1539" s="316" t="s">
        <v>325</v>
      </c>
      <c r="I1539" s="316" t="s">
        <v>291</v>
      </c>
      <c r="J1539" s="316" t="s">
        <v>313</v>
      </c>
      <c r="K1539" s="36">
        <v>101</v>
      </c>
      <c r="L1539" s="317">
        <v>0.98057997226715088</v>
      </c>
      <c r="M1539" s="317"/>
      <c r="N1539" s="36">
        <v>445</v>
      </c>
      <c r="O1539" s="317">
        <v>0.99553000926971436</v>
      </c>
      <c r="P1539" s="317"/>
      <c r="Q1539" s="36">
        <v>9846</v>
      </c>
      <c r="R1539" s="317">
        <v>0.98736000061035156</v>
      </c>
      <c r="S1539" s="317"/>
      <c r="T1539" t="s">
        <v>380</v>
      </c>
      <c r="BA1539" s="395">
        <v>1</v>
      </c>
      <c r="BB1539" s="396" t="s">
        <v>861</v>
      </c>
      <c r="BC1539" t="str">
        <f t="shared" ref="BC1539:BC1602" si="171">E1539</f>
        <v>RDU</v>
      </c>
      <c r="BD1539" t="str">
        <f t="shared" ref="BD1539:BD1602" si="172">(LEFT(A1539, LEN(A1539)-7))&amp;"_"&amp;I1539</f>
        <v>NAoMe_initial_gender</v>
      </c>
      <c r="BE1539" s="397" t="s">
        <v>862</v>
      </c>
      <c r="BF1539" t="str">
        <f t="shared" ref="BF1539:BF1602" si="173">J1539</f>
        <v>Female</v>
      </c>
      <c r="BG1539">
        <f t="shared" ref="BG1539:BG1602" si="174">K1539</f>
        <v>101</v>
      </c>
      <c r="BH1539" s="398">
        <f t="shared" ref="BH1539:BH1602" si="175">L1539</f>
        <v>0.98057997226715088</v>
      </c>
      <c r="BO1539" s="33"/>
    </row>
    <row r="1540" spans="1:67">
      <c r="A1540" s="316" t="s">
        <v>27</v>
      </c>
      <c r="B1540" t="s">
        <v>380</v>
      </c>
      <c r="C1540" t="s">
        <v>910</v>
      </c>
      <c r="D1540" t="s">
        <v>314</v>
      </c>
      <c r="E1540" s="316" t="s">
        <v>79</v>
      </c>
      <c r="F1540" s="316" t="s">
        <v>80</v>
      </c>
      <c r="G1540" s="316" t="s">
        <v>445</v>
      </c>
      <c r="H1540" s="316" t="s">
        <v>325</v>
      </c>
      <c r="I1540" s="316" t="s">
        <v>291</v>
      </c>
      <c r="J1540" s="316" t="s">
        <v>293</v>
      </c>
      <c r="K1540" s="36">
        <v>2</v>
      </c>
      <c r="L1540" s="317">
        <v>1.9419999793171879E-2</v>
      </c>
      <c r="M1540" s="317"/>
      <c r="N1540" s="36">
        <v>2</v>
      </c>
      <c r="O1540" s="317">
        <v>4.4700000435113907E-3</v>
      </c>
      <c r="P1540" s="317"/>
      <c r="Q1540" s="36">
        <v>126</v>
      </c>
      <c r="R1540" s="317">
        <v>1.264000032097101E-2</v>
      </c>
      <c r="S1540" s="317"/>
      <c r="T1540" t="s">
        <v>380</v>
      </c>
      <c r="BA1540" s="395">
        <v>1</v>
      </c>
      <c r="BB1540" s="396" t="s">
        <v>861</v>
      </c>
      <c r="BC1540" t="str">
        <f t="shared" si="171"/>
        <v>RDU</v>
      </c>
      <c r="BD1540" t="str">
        <f t="shared" si="172"/>
        <v>NAoMe_initial_gender</v>
      </c>
      <c r="BE1540" s="397" t="s">
        <v>862</v>
      </c>
      <c r="BF1540" t="str">
        <f t="shared" si="173"/>
        <v>Male</v>
      </c>
      <c r="BG1540">
        <f t="shared" si="174"/>
        <v>2</v>
      </c>
      <c r="BH1540" s="398">
        <f t="shared" si="175"/>
        <v>1.9419999793171879E-2</v>
      </c>
      <c r="BO1540" s="33"/>
    </row>
    <row r="1541" spans="1:67">
      <c r="A1541" s="316" t="s">
        <v>27</v>
      </c>
      <c r="B1541" t="s">
        <v>380</v>
      </c>
      <c r="C1541" t="s">
        <v>910</v>
      </c>
      <c r="D1541" t="s">
        <v>314</v>
      </c>
      <c r="E1541" s="316" t="s">
        <v>79</v>
      </c>
      <c r="F1541" s="316" t="s">
        <v>80</v>
      </c>
      <c r="G1541" s="316" t="s">
        <v>445</v>
      </c>
      <c r="H1541" s="316" t="s">
        <v>325</v>
      </c>
      <c r="I1541" s="316" t="s">
        <v>659</v>
      </c>
      <c r="J1541" s="316" t="s">
        <v>294</v>
      </c>
      <c r="K1541" s="36">
        <v>2</v>
      </c>
      <c r="L1541" s="317">
        <v>1.9419999793171879E-2</v>
      </c>
      <c r="M1541" s="317">
        <v>1.9419999793171879E-2</v>
      </c>
      <c r="N1541" s="36">
        <v>21</v>
      </c>
      <c r="O1541" s="317">
        <v>4.6980001032352448E-2</v>
      </c>
      <c r="P1541" s="317">
        <v>4.6980001032352448E-2</v>
      </c>
      <c r="Q1541" s="36">
        <v>1800</v>
      </c>
      <c r="R1541" s="317">
        <v>0.18050999939441681</v>
      </c>
      <c r="S1541" s="317">
        <v>0.18050999939441681</v>
      </c>
      <c r="T1541" t="s">
        <v>380</v>
      </c>
      <c r="BA1541" s="395">
        <v>1</v>
      </c>
      <c r="BB1541" s="396" t="s">
        <v>861</v>
      </c>
      <c r="BC1541" t="str">
        <f t="shared" si="171"/>
        <v>RDU</v>
      </c>
      <c r="BD1541" t="str">
        <f t="shared" si="172"/>
        <v>NAoMe_initial_imd_2019</v>
      </c>
      <c r="BE1541" s="397" t="s">
        <v>862</v>
      </c>
      <c r="BF1541" t="str">
        <f t="shared" si="173"/>
        <v>1 - most deprived</v>
      </c>
      <c r="BG1541">
        <f t="shared" si="174"/>
        <v>2</v>
      </c>
      <c r="BH1541" s="398">
        <f t="shared" si="175"/>
        <v>1.9419999793171879E-2</v>
      </c>
      <c r="BO1541" s="33"/>
    </row>
    <row r="1542" spans="1:67">
      <c r="A1542" s="316" t="s">
        <v>27</v>
      </c>
      <c r="B1542" t="s">
        <v>380</v>
      </c>
      <c r="C1542" t="s">
        <v>910</v>
      </c>
      <c r="D1542" t="s">
        <v>314</v>
      </c>
      <c r="E1542" s="316" t="s">
        <v>79</v>
      </c>
      <c r="F1542" s="316" t="s">
        <v>80</v>
      </c>
      <c r="G1542" s="316" t="s">
        <v>445</v>
      </c>
      <c r="H1542" s="316" t="s">
        <v>325</v>
      </c>
      <c r="I1542" s="316" t="s">
        <v>659</v>
      </c>
      <c r="J1542" s="316" t="s">
        <v>15</v>
      </c>
      <c r="K1542" s="36">
        <v>9</v>
      </c>
      <c r="L1542" s="317">
        <v>8.7379999458789825E-2</v>
      </c>
      <c r="M1542" s="317">
        <v>8.7379999458789825E-2</v>
      </c>
      <c r="N1542" s="36">
        <v>40</v>
      </c>
      <c r="O1542" s="317">
        <v>8.9489996433258057E-2</v>
      </c>
      <c r="P1542" s="317">
        <v>8.9489996433258057E-2</v>
      </c>
      <c r="Q1542" s="36">
        <v>2036</v>
      </c>
      <c r="R1542" s="317">
        <v>0.20417000353336329</v>
      </c>
      <c r="S1542" s="317">
        <v>0.20417000353336329</v>
      </c>
      <c r="T1542" t="s">
        <v>380</v>
      </c>
      <c r="BA1542" s="395">
        <v>1</v>
      </c>
      <c r="BB1542" s="396" t="s">
        <v>861</v>
      </c>
      <c r="BC1542" t="str">
        <f t="shared" si="171"/>
        <v>RDU</v>
      </c>
      <c r="BD1542" t="str">
        <f t="shared" si="172"/>
        <v>NAoMe_initial_imd_2019</v>
      </c>
      <c r="BE1542" s="397" t="s">
        <v>862</v>
      </c>
      <c r="BF1542" t="str">
        <f t="shared" si="173"/>
        <v>2</v>
      </c>
      <c r="BG1542">
        <f t="shared" si="174"/>
        <v>9</v>
      </c>
      <c r="BH1542" s="398">
        <f t="shared" si="175"/>
        <v>8.7379999458789825E-2</v>
      </c>
      <c r="BO1542" s="33"/>
    </row>
    <row r="1543" spans="1:67">
      <c r="A1543" s="316" t="s">
        <v>27</v>
      </c>
      <c r="B1543" t="s">
        <v>380</v>
      </c>
      <c r="C1543" t="s">
        <v>910</v>
      </c>
      <c r="D1543" t="s">
        <v>314</v>
      </c>
      <c r="E1543" s="316" t="s">
        <v>79</v>
      </c>
      <c r="F1543" s="316" t="s">
        <v>80</v>
      </c>
      <c r="G1543" s="316" t="s">
        <v>445</v>
      </c>
      <c r="H1543" s="316" t="s">
        <v>325</v>
      </c>
      <c r="I1543" s="316" t="s">
        <v>659</v>
      </c>
      <c r="J1543" s="316" t="s">
        <v>16</v>
      </c>
      <c r="K1543" s="36">
        <v>14</v>
      </c>
      <c r="L1543" s="317">
        <v>0.13592000305652621</v>
      </c>
      <c r="M1543" s="317">
        <v>0.13592000305652621</v>
      </c>
      <c r="N1543" s="36">
        <v>70</v>
      </c>
      <c r="O1543" s="317">
        <v>0.15659999847412109</v>
      </c>
      <c r="P1543" s="317">
        <v>0.15659999847412109</v>
      </c>
      <c r="Q1543" s="36">
        <v>2085</v>
      </c>
      <c r="R1543" s="317">
        <v>0.20908999443054199</v>
      </c>
      <c r="S1543" s="317">
        <v>0.20908999443054199</v>
      </c>
      <c r="T1543" t="s">
        <v>380</v>
      </c>
      <c r="BA1543" s="395">
        <v>1</v>
      </c>
      <c r="BB1543" s="396" t="s">
        <v>861</v>
      </c>
      <c r="BC1543" t="str">
        <f t="shared" si="171"/>
        <v>RDU</v>
      </c>
      <c r="BD1543" t="str">
        <f t="shared" si="172"/>
        <v>NAoMe_initial_imd_2019</v>
      </c>
      <c r="BE1543" s="397" t="s">
        <v>862</v>
      </c>
      <c r="BF1543" t="str">
        <f t="shared" si="173"/>
        <v>3</v>
      </c>
      <c r="BG1543">
        <f t="shared" si="174"/>
        <v>14</v>
      </c>
      <c r="BH1543" s="398">
        <f t="shared" si="175"/>
        <v>0.13592000305652621</v>
      </c>
      <c r="BO1543" s="33"/>
    </row>
    <row r="1544" spans="1:67">
      <c r="A1544" s="316" t="s">
        <v>27</v>
      </c>
      <c r="B1544" t="s">
        <v>380</v>
      </c>
      <c r="C1544" t="s">
        <v>910</v>
      </c>
      <c r="D1544" t="s">
        <v>314</v>
      </c>
      <c r="E1544" s="316" t="s">
        <v>79</v>
      </c>
      <c r="F1544" s="316" t="s">
        <v>80</v>
      </c>
      <c r="G1544" s="316" t="s">
        <v>445</v>
      </c>
      <c r="H1544" s="316" t="s">
        <v>325</v>
      </c>
      <c r="I1544" s="316" t="s">
        <v>659</v>
      </c>
      <c r="J1544" s="316" t="s">
        <v>17</v>
      </c>
      <c r="K1544" s="36">
        <v>22</v>
      </c>
      <c r="L1544" s="317">
        <v>0.21358999609947199</v>
      </c>
      <c r="M1544" s="317">
        <v>0.21358999609947199</v>
      </c>
      <c r="N1544" s="36">
        <v>108</v>
      </c>
      <c r="O1544" s="317">
        <v>0.24161000549793241</v>
      </c>
      <c r="P1544" s="317">
        <v>0.24161000549793241</v>
      </c>
      <c r="Q1544" s="36">
        <v>2024</v>
      </c>
      <c r="R1544" s="317">
        <v>0.2029699981212616</v>
      </c>
      <c r="S1544" s="317">
        <v>0.2029699981212616</v>
      </c>
      <c r="T1544" t="s">
        <v>380</v>
      </c>
      <c r="BA1544" s="395">
        <v>1</v>
      </c>
      <c r="BB1544" s="396" t="s">
        <v>861</v>
      </c>
      <c r="BC1544" t="str">
        <f t="shared" si="171"/>
        <v>RDU</v>
      </c>
      <c r="BD1544" t="str">
        <f t="shared" si="172"/>
        <v>NAoMe_initial_imd_2019</v>
      </c>
      <c r="BE1544" s="397" t="s">
        <v>862</v>
      </c>
      <c r="BF1544" t="str">
        <f t="shared" si="173"/>
        <v>4</v>
      </c>
      <c r="BG1544">
        <f t="shared" si="174"/>
        <v>22</v>
      </c>
      <c r="BH1544" s="398">
        <f t="shared" si="175"/>
        <v>0.21358999609947199</v>
      </c>
      <c r="BO1544" s="33"/>
    </row>
    <row r="1545" spans="1:67">
      <c r="A1545" s="316" t="s">
        <v>27</v>
      </c>
      <c r="B1545" t="s">
        <v>380</v>
      </c>
      <c r="C1545" t="s">
        <v>910</v>
      </c>
      <c r="D1545" t="s">
        <v>314</v>
      </c>
      <c r="E1545" s="316" t="s">
        <v>79</v>
      </c>
      <c r="F1545" s="316" t="s">
        <v>80</v>
      </c>
      <c r="G1545" s="316" t="s">
        <v>445</v>
      </c>
      <c r="H1545" s="316" t="s">
        <v>325</v>
      </c>
      <c r="I1545" s="316" t="s">
        <v>659</v>
      </c>
      <c r="J1545" s="316" t="s">
        <v>295</v>
      </c>
      <c r="K1545" s="36">
        <v>56</v>
      </c>
      <c r="L1545" s="317">
        <v>0.543690025806427</v>
      </c>
      <c r="M1545" s="317">
        <v>0.543690025806427</v>
      </c>
      <c r="N1545" s="36">
        <v>208</v>
      </c>
      <c r="O1545" s="317">
        <v>0.46531999111175543</v>
      </c>
      <c r="P1545" s="317">
        <v>0.46531999111175543</v>
      </c>
      <c r="Q1545" s="36">
        <v>2027</v>
      </c>
      <c r="R1545" s="317">
        <v>0.2032700031995773</v>
      </c>
      <c r="S1545" s="317">
        <v>0.2032700031995773</v>
      </c>
      <c r="T1545" t="s">
        <v>380</v>
      </c>
      <c r="BA1545" s="395">
        <v>1</v>
      </c>
      <c r="BB1545" s="396" t="s">
        <v>861</v>
      </c>
      <c r="BC1545" t="str">
        <f t="shared" si="171"/>
        <v>RDU</v>
      </c>
      <c r="BD1545" t="str">
        <f t="shared" si="172"/>
        <v>NAoMe_initial_imd_2019</v>
      </c>
      <c r="BE1545" s="397" t="s">
        <v>862</v>
      </c>
      <c r="BF1545" t="str">
        <f t="shared" si="173"/>
        <v>5 - least deprived</v>
      </c>
      <c r="BG1545">
        <f t="shared" si="174"/>
        <v>56</v>
      </c>
      <c r="BH1545" s="398">
        <f t="shared" si="175"/>
        <v>0.543690025806427</v>
      </c>
      <c r="BO1545" s="33"/>
    </row>
    <row r="1546" spans="1:67">
      <c r="A1546" s="316" t="s">
        <v>27</v>
      </c>
      <c r="B1546" t="s">
        <v>380</v>
      </c>
      <c r="C1546" t="s">
        <v>910</v>
      </c>
      <c r="D1546" t="s">
        <v>314</v>
      </c>
      <c r="E1546" s="316" t="s">
        <v>79</v>
      </c>
      <c r="F1546" s="316" t="s">
        <v>80</v>
      </c>
      <c r="G1546" s="316" t="s">
        <v>445</v>
      </c>
      <c r="H1546" s="316" t="s">
        <v>325</v>
      </c>
      <c r="I1546" s="316" t="s">
        <v>659</v>
      </c>
      <c r="J1546" s="316" t="s">
        <v>260</v>
      </c>
      <c r="K1546" s="36">
        <v>0</v>
      </c>
      <c r="L1546" s="317">
        <v>0</v>
      </c>
      <c r="M1546" s="317"/>
      <c r="N1546" s="36">
        <v>0</v>
      </c>
      <c r="O1546" s="317">
        <v>0</v>
      </c>
      <c r="P1546" s="317"/>
      <c r="Q1546" s="36">
        <v>0</v>
      </c>
      <c r="R1546" s="317">
        <v>0</v>
      </c>
      <c r="S1546" s="317"/>
      <c r="T1546" t="s">
        <v>380</v>
      </c>
      <c r="BA1546" s="395">
        <v>1</v>
      </c>
      <c r="BB1546" s="396" t="s">
        <v>861</v>
      </c>
      <c r="BC1546" t="str">
        <f t="shared" si="171"/>
        <v>RDU</v>
      </c>
      <c r="BD1546" t="str">
        <f t="shared" si="172"/>
        <v>NAoMe_initial_imd_2019</v>
      </c>
      <c r="BE1546" s="397" t="s">
        <v>862</v>
      </c>
      <c r="BF1546" t="str">
        <f t="shared" si="173"/>
        <v>Unknown</v>
      </c>
      <c r="BG1546">
        <f t="shared" si="174"/>
        <v>0</v>
      </c>
      <c r="BH1546" s="398">
        <f t="shared" si="175"/>
        <v>0</v>
      </c>
      <c r="BO1546" s="33"/>
    </row>
    <row r="1547" spans="1:67">
      <c r="A1547" s="316" t="s">
        <v>27</v>
      </c>
      <c r="B1547" t="s">
        <v>380</v>
      </c>
      <c r="C1547" t="s">
        <v>910</v>
      </c>
      <c r="D1547" t="s">
        <v>314</v>
      </c>
      <c r="E1547" s="316" t="s">
        <v>79</v>
      </c>
      <c r="F1547" s="316" t="s">
        <v>80</v>
      </c>
      <c r="G1547" s="316" t="s">
        <v>445</v>
      </c>
      <c r="H1547" s="316" t="s">
        <v>325</v>
      </c>
      <c r="I1547" s="316" t="s">
        <v>296</v>
      </c>
      <c r="J1547" s="316" t="s">
        <v>297</v>
      </c>
      <c r="K1547" s="36">
        <v>55</v>
      </c>
      <c r="L1547" s="317">
        <v>0.53398001194000244</v>
      </c>
      <c r="M1547" s="317">
        <v>0.60439997911453247</v>
      </c>
      <c r="N1547" s="36">
        <v>262</v>
      </c>
      <c r="O1547" s="317">
        <v>0.58613002300262451</v>
      </c>
      <c r="P1547" s="317">
        <v>0.61357998847961426</v>
      </c>
      <c r="Q1547" s="36">
        <v>5528</v>
      </c>
      <c r="R1547" s="317">
        <v>0.55435001850128174</v>
      </c>
      <c r="S1547" s="317">
        <v>0.56936997175216675</v>
      </c>
      <c r="T1547" t="s">
        <v>380</v>
      </c>
      <c r="BA1547" s="395">
        <v>1</v>
      </c>
      <c r="BB1547" s="396" t="s">
        <v>861</v>
      </c>
      <c r="BC1547" t="str">
        <f t="shared" si="171"/>
        <v>RDU</v>
      </c>
      <c r="BD1547" t="str">
        <f t="shared" si="172"/>
        <v>NAoMe_initial_scarf_731_grp</v>
      </c>
      <c r="BE1547" s="397" t="s">
        <v>862</v>
      </c>
      <c r="BF1547" t="str">
        <f t="shared" si="173"/>
        <v>Fit</v>
      </c>
      <c r="BG1547">
        <f t="shared" si="174"/>
        <v>55</v>
      </c>
      <c r="BH1547" s="398">
        <f t="shared" si="175"/>
        <v>0.53398001194000244</v>
      </c>
      <c r="BO1547" s="33"/>
    </row>
    <row r="1548" spans="1:67">
      <c r="A1548" s="316" t="s">
        <v>27</v>
      </c>
      <c r="B1548" t="s">
        <v>380</v>
      </c>
      <c r="C1548" t="s">
        <v>910</v>
      </c>
      <c r="D1548" t="s">
        <v>314</v>
      </c>
      <c r="E1548" s="316" t="s">
        <v>79</v>
      </c>
      <c r="F1548" s="316" t="s">
        <v>80</v>
      </c>
      <c r="G1548" s="316" t="s">
        <v>445</v>
      </c>
      <c r="H1548" s="316" t="s">
        <v>325</v>
      </c>
      <c r="I1548" s="316" t="s">
        <v>296</v>
      </c>
      <c r="J1548" s="316" t="s">
        <v>298</v>
      </c>
      <c r="K1548" s="36">
        <v>8</v>
      </c>
      <c r="L1548" s="317">
        <v>7.7670000493526459E-2</v>
      </c>
      <c r="M1548" s="317">
        <v>8.7909996509552002E-2</v>
      </c>
      <c r="N1548" s="36">
        <v>65</v>
      </c>
      <c r="O1548" s="317">
        <v>0.14541000127792361</v>
      </c>
      <c r="P1548" s="317">
        <v>0.1522199958562851</v>
      </c>
      <c r="Q1548" s="36">
        <v>1492</v>
      </c>
      <c r="R1548" s="317">
        <v>0.149619996547699</v>
      </c>
      <c r="S1548" s="317">
        <v>0.153669998049736</v>
      </c>
      <c r="T1548" t="s">
        <v>380</v>
      </c>
      <c r="BA1548" s="395">
        <v>1</v>
      </c>
      <c r="BB1548" s="396" t="s">
        <v>861</v>
      </c>
      <c r="BC1548" t="str">
        <f t="shared" si="171"/>
        <v>RDU</v>
      </c>
      <c r="BD1548" t="str">
        <f t="shared" si="172"/>
        <v>NAoMe_initial_scarf_731_grp</v>
      </c>
      <c r="BE1548" s="397" t="s">
        <v>862</v>
      </c>
      <c r="BF1548" t="str">
        <f t="shared" si="173"/>
        <v>Mild frailty</v>
      </c>
      <c r="BG1548">
        <f t="shared" si="174"/>
        <v>8</v>
      </c>
      <c r="BH1548" s="398">
        <f t="shared" si="175"/>
        <v>7.7670000493526459E-2</v>
      </c>
      <c r="BO1548" s="33"/>
    </row>
    <row r="1549" spans="1:67">
      <c r="A1549" s="316" t="s">
        <v>27</v>
      </c>
      <c r="B1549" t="s">
        <v>380</v>
      </c>
      <c r="C1549" t="s">
        <v>910</v>
      </c>
      <c r="D1549" t="s">
        <v>314</v>
      </c>
      <c r="E1549" s="316" t="s">
        <v>79</v>
      </c>
      <c r="F1549" s="316" t="s">
        <v>80</v>
      </c>
      <c r="G1549" s="316" t="s">
        <v>445</v>
      </c>
      <c r="H1549" s="316" t="s">
        <v>325</v>
      </c>
      <c r="I1549" s="316" t="s">
        <v>296</v>
      </c>
      <c r="J1549" s="316" t="s">
        <v>299</v>
      </c>
      <c r="K1549" s="36">
        <v>18</v>
      </c>
      <c r="L1549" s="317">
        <v>0.17475999891757971</v>
      </c>
      <c r="M1549" s="317">
        <v>0.1977999955415726</v>
      </c>
      <c r="N1549" s="36">
        <v>63</v>
      </c>
      <c r="O1549" s="317">
        <v>0.14093999564647669</v>
      </c>
      <c r="P1549" s="317">
        <v>0.14754000306129461</v>
      </c>
      <c r="Q1549" s="36">
        <v>1470</v>
      </c>
      <c r="R1549" s="317">
        <v>0.1474100053310394</v>
      </c>
      <c r="S1549" s="317">
        <v>0.1514099985361099</v>
      </c>
      <c r="T1549" t="s">
        <v>380</v>
      </c>
      <c r="BA1549" s="395">
        <v>1</v>
      </c>
      <c r="BB1549" s="396" t="s">
        <v>861</v>
      </c>
      <c r="BC1549" t="str">
        <f t="shared" si="171"/>
        <v>RDU</v>
      </c>
      <c r="BD1549" t="str">
        <f t="shared" si="172"/>
        <v>NAoMe_initial_scarf_731_grp</v>
      </c>
      <c r="BE1549" s="397" t="s">
        <v>862</v>
      </c>
      <c r="BF1549" t="str">
        <f t="shared" si="173"/>
        <v>Moderate frailty</v>
      </c>
      <c r="BG1549">
        <f t="shared" si="174"/>
        <v>18</v>
      </c>
      <c r="BH1549" s="398">
        <f t="shared" si="175"/>
        <v>0.17475999891757971</v>
      </c>
      <c r="BO1549" s="33"/>
    </row>
    <row r="1550" spans="1:67">
      <c r="A1550" s="316" t="s">
        <v>27</v>
      </c>
      <c r="B1550" t="s">
        <v>380</v>
      </c>
      <c r="C1550" t="s">
        <v>910</v>
      </c>
      <c r="D1550" t="s">
        <v>314</v>
      </c>
      <c r="E1550" s="316" t="s">
        <v>79</v>
      </c>
      <c r="F1550" s="316" t="s">
        <v>80</v>
      </c>
      <c r="G1550" s="316" t="s">
        <v>445</v>
      </c>
      <c r="H1550" s="316" t="s">
        <v>325</v>
      </c>
      <c r="I1550" s="316" t="s">
        <v>296</v>
      </c>
      <c r="J1550" s="316" t="s">
        <v>353</v>
      </c>
      <c r="K1550" s="36">
        <v>12</v>
      </c>
      <c r="L1550" s="317">
        <v>0.1164999976754189</v>
      </c>
      <c r="M1550" s="317"/>
      <c r="N1550" s="36">
        <v>20</v>
      </c>
      <c r="O1550" s="317">
        <v>4.4739998877048492E-2</v>
      </c>
      <c r="P1550" s="317"/>
      <c r="Q1550" s="36">
        <v>263</v>
      </c>
      <c r="R1550" s="317">
        <v>2.6370000094175339E-2</v>
      </c>
      <c r="S1550" s="317"/>
      <c r="T1550" t="s">
        <v>380</v>
      </c>
      <c r="BA1550" s="395">
        <v>1</v>
      </c>
      <c r="BB1550" s="396" t="s">
        <v>861</v>
      </c>
      <c r="BC1550" t="str">
        <f t="shared" si="171"/>
        <v>RDU</v>
      </c>
      <c r="BD1550" t="str">
        <f t="shared" si="172"/>
        <v>NAoMe_initial_scarf_731_grp</v>
      </c>
      <c r="BE1550" s="397" t="s">
        <v>862</v>
      </c>
      <c r="BF1550" t="str">
        <f t="shared" si="173"/>
        <v>Not in HESAPC</v>
      </c>
      <c r="BG1550">
        <f t="shared" si="174"/>
        <v>12</v>
      </c>
      <c r="BH1550" s="398">
        <f t="shared" si="175"/>
        <v>0.1164999976754189</v>
      </c>
      <c r="BO1550" s="33"/>
    </row>
    <row r="1551" spans="1:67">
      <c r="A1551" s="316" t="s">
        <v>27</v>
      </c>
      <c r="B1551" t="s">
        <v>380</v>
      </c>
      <c r="C1551" t="s">
        <v>910</v>
      </c>
      <c r="D1551" t="s">
        <v>314</v>
      </c>
      <c r="E1551" s="316" t="s">
        <v>79</v>
      </c>
      <c r="F1551" s="316" t="s">
        <v>80</v>
      </c>
      <c r="G1551" s="316" t="s">
        <v>445</v>
      </c>
      <c r="H1551" s="316" t="s">
        <v>325</v>
      </c>
      <c r="I1551" s="316" t="s">
        <v>296</v>
      </c>
      <c r="J1551" s="316" t="s">
        <v>300</v>
      </c>
      <c r="K1551" s="36">
        <v>10</v>
      </c>
      <c r="L1551" s="317">
        <v>9.7089998424053192E-2</v>
      </c>
      <c r="M1551" s="317">
        <v>0.1098899990320206</v>
      </c>
      <c r="N1551" s="36">
        <v>37</v>
      </c>
      <c r="O1551" s="317">
        <v>8.2769997417926788E-2</v>
      </c>
      <c r="P1551" s="317">
        <v>8.6649999022483826E-2</v>
      </c>
      <c r="Q1551" s="36">
        <v>1219</v>
      </c>
      <c r="R1551" s="317">
        <v>0.1222399994730949</v>
      </c>
      <c r="S1551" s="317">
        <v>0.12555000185966489</v>
      </c>
      <c r="T1551" t="s">
        <v>380</v>
      </c>
      <c r="BA1551" s="395">
        <v>1</v>
      </c>
      <c r="BB1551" s="396" t="s">
        <v>861</v>
      </c>
      <c r="BC1551" t="str">
        <f t="shared" si="171"/>
        <v>RDU</v>
      </c>
      <c r="BD1551" t="str">
        <f t="shared" si="172"/>
        <v>NAoMe_initial_scarf_731_grp</v>
      </c>
      <c r="BE1551" s="397" t="s">
        <v>862</v>
      </c>
      <c r="BF1551" t="str">
        <f t="shared" si="173"/>
        <v>Severe frailty</v>
      </c>
      <c r="BG1551">
        <f t="shared" si="174"/>
        <v>10</v>
      </c>
      <c r="BH1551" s="398">
        <f t="shared" si="175"/>
        <v>9.7089998424053192E-2</v>
      </c>
      <c r="BO1551" s="33"/>
    </row>
    <row r="1552" spans="1:67">
      <c r="A1552" s="316" t="s">
        <v>27</v>
      </c>
      <c r="B1552" t="s">
        <v>380</v>
      </c>
      <c r="C1552" t="s">
        <v>910</v>
      </c>
      <c r="D1552" t="s">
        <v>314</v>
      </c>
      <c r="E1552" s="316" t="s">
        <v>81</v>
      </c>
      <c r="F1552" s="316" t="s">
        <v>82</v>
      </c>
      <c r="G1552" s="316" t="s">
        <v>439</v>
      </c>
      <c r="H1552" s="316" t="s">
        <v>329</v>
      </c>
      <c r="I1552" s="316" t="s">
        <v>310</v>
      </c>
      <c r="J1552" s="316" t="s">
        <v>277</v>
      </c>
      <c r="K1552" s="36">
        <v>2</v>
      </c>
      <c r="L1552" s="317">
        <v>2.150999940931797E-2</v>
      </c>
      <c r="M1552" s="317"/>
      <c r="N1552" s="36">
        <v>2</v>
      </c>
      <c r="O1552" s="317">
        <v>3.789999987930059E-3</v>
      </c>
      <c r="P1552" s="317"/>
      <c r="Q1552" s="36">
        <v>70</v>
      </c>
      <c r="R1552" s="317">
        <v>7.0199999026954174E-3</v>
      </c>
      <c r="S1552" s="317"/>
      <c r="T1552" t="s">
        <v>380</v>
      </c>
      <c r="BA1552" s="395">
        <v>1</v>
      </c>
      <c r="BB1552" s="396" t="s">
        <v>861</v>
      </c>
      <c r="BC1552" t="str">
        <f t="shared" si="171"/>
        <v>RR7</v>
      </c>
      <c r="BD1552" t="str">
        <f t="shared" si="172"/>
        <v>NAoMe_initial_age_decades_80cap</v>
      </c>
      <c r="BE1552" s="397" t="s">
        <v>862</v>
      </c>
      <c r="BF1552" t="str">
        <f t="shared" si="173"/>
        <v>18-29 yrs</v>
      </c>
      <c r="BG1552">
        <f t="shared" si="174"/>
        <v>2</v>
      </c>
      <c r="BH1552" s="398">
        <f t="shared" si="175"/>
        <v>2.150999940931797E-2</v>
      </c>
      <c r="BO1552" s="33"/>
    </row>
    <row r="1553" spans="1:67">
      <c r="A1553" s="316" t="s">
        <v>27</v>
      </c>
      <c r="B1553" t="s">
        <v>380</v>
      </c>
      <c r="C1553" t="s">
        <v>910</v>
      </c>
      <c r="D1553" t="s">
        <v>314</v>
      </c>
      <c r="E1553" s="316" t="s">
        <v>81</v>
      </c>
      <c r="F1553" s="316" t="s">
        <v>82</v>
      </c>
      <c r="G1553" s="316" t="s">
        <v>439</v>
      </c>
      <c r="H1553" s="316" t="s">
        <v>329</v>
      </c>
      <c r="I1553" s="316" t="s">
        <v>310</v>
      </c>
      <c r="J1553" s="316" t="s">
        <v>278</v>
      </c>
      <c r="K1553" s="36">
        <v>6</v>
      </c>
      <c r="L1553" s="317">
        <v>6.4520001411437988E-2</v>
      </c>
      <c r="M1553" s="317"/>
      <c r="N1553" s="36">
        <v>18</v>
      </c>
      <c r="O1553" s="317">
        <v>3.4090001136064529E-2</v>
      </c>
      <c r="P1553" s="317"/>
      <c r="Q1553" s="36">
        <v>429</v>
      </c>
      <c r="R1553" s="317">
        <v>4.3019998818635941E-2</v>
      </c>
      <c r="S1553" s="317"/>
      <c r="T1553" t="s">
        <v>380</v>
      </c>
      <c r="BA1553" s="395">
        <v>1</v>
      </c>
      <c r="BB1553" s="396" t="s">
        <v>861</v>
      </c>
      <c r="BC1553" t="str">
        <f t="shared" si="171"/>
        <v>RR7</v>
      </c>
      <c r="BD1553" t="str">
        <f t="shared" si="172"/>
        <v>NAoMe_initial_age_decades_80cap</v>
      </c>
      <c r="BE1553" s="397" t="s">
        <v>862</v>
      </c>
      <c r="BF1553" t="str">
        <f t="shared" si="173"/>
        <v>30-39 yrs</v>
      </c>
      <c r="BG1553">
        <f t="shared" si="174"/>
        <v>6</v>
      </c>
      <c r="BH1553" s="398">
        <f t="shared" si="175"/>
        <v>6.4520001411437988E-2</v>
      </c>
      <c r="BO1553" s="33"/>
    </row>
    <row r="1554" spans="1:67">
      <c r="A1554" s="316" t="s">
        <v>27</v>
      </c>
      <c r="B1554" t="s">
        <v>380</v>
      </c>
      <c r="C1554" t="s">
        <v>910</v>
      </c>
      <c r="D1554" t="s">
        <v>314</v>
      </c>
      <c r="E1554" s="316" t="s">
        <v>81</v>
      </c>
      <c r="F1554" s="316" t="s">
        <v>82</v>
      </c>
      <c r="G1554" s="316" t="s">
        <v>439</v>
      </c>
      <c r="H1554" s="316" t="s">
        <v>329</v>
      </c>
      <c r="I1554" s="316" t="s">
        <v>310</v>
      </c>
      <c r="J1554" s="316" t="s">
        <v>279</v>
      </c>
      <c r="K1554" s="36">
        <v>13</v>
      </c>
      <c r="L1554" s="317">
        <v>0.13977999985218051</v>
      </c>
      <c r="M1554" s="317"/>
      <c r="N1554" s="36">
        <v>47</v>
      </c>
      <c r="O1554" s="317">
        <v>8.9019998908042908E-2</v>
      </c>
      <c r="P1554" s="317"/>
      <c r="Q1554" s="36">
        <v>1024</v>
      </c>
      <c r="R1554" s="317">
        <v>0.1026899963617325</v>
      </c>
      <c r="S1554" s="317"/>
      <c r="T1554" t="s">
        <v>380</v>
      </c>
      <c r="BA1554" s="395">
        <v>1</v>
      </c>
      <c r="BB1554" s="396" t="s">
        <v>861</v>
      </c>
      <c r="BC1554" t="str">
        <f t="shared" si="171"/>
        <v>RR7</v>
      </c>
      <c r="BD1554" t="str">
        <f t="shared" si="172"/>
        <v>NAoMe_initial_age_decades_80cap</v>
      </c>
      <c r="BE1554" s="397" t="s">
        <v>862</v>
      </c>
      <c r="BF1554" t="str">
        <f t="shared" si="173"/>
        <v>40-49 yrs</v>
      </c>
      <c r="BG1554">
        <f t="shared" si="174"/>
        <v>13</v>
      </c>
      <c r="BH1554" s="398">
        <f t="shared" si="175"/>
        <v>0.13977999985218051</v>
      </c>
      <c r="BO1554" s="33"/>
    </row>
    <row r="1555" spans="1:67">
      <c r="A1555" s="316" t="s">
        <v>27</v>
      </c>
      <c r="B1555" t="s">
        <v>380</v>
      </c>
      <c r="C1555" t="s">
        <v>910</v>
      </c>
      <c r="D1555" t="s">
        <v>314</v>
      </c>
      <c r="E1555" s="316" t="s">
        <v>81</v>
      </c>
      <c r="F1555" s="316" t="s">
        <v>82</v>
      </c>
      <c r="G1555" s="316" t="s">
        <v>439</v>
      </c>
      <c r="H1555" s="316" t="s">
        <v>329</v>
      </c>
      <c r="I1555" s="316" t="s">
        <v>310</v>
      </c>
      <c r="J1555" s="316" t="s">
        <v>280</v>
      </c>
      <c r="K1555" s="36">
        <v>9</v>
      </c>
      <c r="L1555" s="317">
        <v>9.6770003437995911E-2</v>
      </c>
      <c r="M1555" s="317"/>
      <c r="N1555" s="36">
        <v>90</v>
      </c>
      <c r="O1555" s="317">
        <v>0.17045000195503229</v>
      </c>
      <c r="P1555" s="317"/>
      <c r="Q1555" s="36">
        <v>1733</v>
      </c>
      <c r="R1555" s="317">
        <v>0.17378999292850489</v>
      </c>
      <c r="S1555" s="317"/>
      <c r="T1555" t="s">
        <v>380</v>
      </c>
      <c r="BA1555" s="395">
        <v>1</v>
      </c>
      <c r="BB1555" s="396" t="s">
        <v>861</v>
      </c>
      <c r="BC1555" t="str">
        <f t="shared" si="171"/>
        <v>RR7</v>
      </c>
      <c r="BD1555" t="str">
        <f t="shared" si="172"/>
        <v>NAoMe_initial_age_decades_80cap</v>
      </c>
      <c r="BE1555" s="397" t="s">
        <v>862</v>
      </c>
      <c r="BF1555" t="str">
        <f t="shared" si="173"/>
        <v>50-59 yrs</v>
      </c>
      <c r="BG1555">
        <f t="shared" si="174"/>
        <v>9</v>
      </c>
      <c r="BH1555" s="398">
        <f t="shared" si="175"/>
        <v>9.6770003437995911E-2</v>
      </c>
      <c r="BO1555" s="33"/>
    </row>
    <row r="1556" spans="1:67">
      <c r="A1556" s="316" t="s">
        <v>27</v>
      </c>
      <c r="B1556" t="s">
        <v>380</v>
      </c>
      <c r="C1556" t="s">
        <v>910</v>
      </c>
      <c r="D1556" t="s">
        <v>314</v>
      </c>
      <c r="E1556" s="316" t="s">
        <v>81</v>
      </c>
      <c r="F1556" s="316" t="s">
        <v>82</v>
      </c>
      <c r="G1556" s="316" t="s">
        <v>439</v>
      </c>
      <c r="H1556" s="316" t="s">
        <v>329</v>
      </c>
      <c r="I1556" s="316" t="s">
        <v>310</v>
      </c>
      <c r="J1556" s="316" t="s">
        <v>281</v>
      </c>
      <c r="K1556" s="36">
        <v>20</v>
      </c>
      <c r="L1556" s="317">
        <v>0.21504999697208399</v>
      </c>
      <c r="M1556" s="317"/>
      <c r="N1556" s="36">
        <v>111</v>
      </c>
      <c r="O1556" s="317">
        <v>0.21022999286651611</v>
      </c>
      <c r="P1556" s="317"/>
      <c r="Q1556" s="36">
        <v>1931</v>
      </c>
      <c r="R1556" s="317">
        <v>0.19363999366760251</v>
      </c>
      <c r="S1556" s="317"/>
      <c r="T1556" t="s">
        <v>380</v>
      </c>
      <c r="BA1556" s="395">
        <v>1</v>
      </c>
      <c r="BB1556" s="396" t="s">
        <v>861</v>
      </c>
      <c r="BC1556" t="str">
        <f t="shared" si="171"/>
        <v>RR7</v>
      </c>
      <c r="BD1556" t="str">
        <f t="shared" si="172"/>
        <v>NAoMe_initial_age_decades_80cap</v>
      </c>
      <c r="BE1556" s="397" t="s">
        <v>862</v>
      </c>
      <c r="BF1556" t="str">
        <f t="shared" si="173"/>
        <v>60-69 yrs</v>
      </c>
      <c r="BG1556">
        <f t="shared" si="174"/>
        <v>20</v>
      </c>
      <c r="BH1556" s="398">
        <f t="shared" si="175"/>
        <v>0.21504999697208399</v>
      </c>
      <c r="BO1556" s="33"/>
    </row>
    <row r="1557" spans="1:67">
      <c r="A1557" s="316" t="s">
        <v>27</v>
      </c>
      <c r="B1557" t="s">
        <v>380</v>
      </c>
      <c r="C1557" t="s">
        <v>910</v>
      </c>
      <c r="D1557" t="s">
        <v>314</v>
      </c>
      <c r="E1557" s="316" t="s">
        <v>81</v>
      </c>
      <c r="F1557" s="316" t="s">
        <v>82</v>
      </c>
      <c r="G1557" s="316" t="s">
        <v>439</v>
      </c>
      <c r="H1557" s="316" t="s">
        <v>329</v>
      </c>
      <c r="I1557" s="316" t="s">
        <v>310</v>
      </c>
      <c r="J1557" s="316" t="s">
        <v>282</v>
      </c>
      <c r="K1557" s="36">
        <v>24</v>
      </c>
      <c r="L1557" s="317">
        <v>0.25806000828742981</v>
      </c>
      <c r="M1557" s="317"/>
      <c r="N1557" s="36">
        <v>145</v>
      </c>
      <c r="O1557" s="317">
        <v>0.27461999654769897</v>
      </c>
      <c r="P1557" s="317"/>
      <c r="Q1557" s="36">
        <v>2493</v>
      </c>
      <c r="R1557" s="317">
        <v>0.25</v>
      </c>
      <c r="S1557" s="317"/>
      <c r="T1557" t="s">
        <v>380</v>
      </c>
      <c r="BA1557" s="395">
        <v>1</v>
      </c>
      <c r="BB1557" s="396" t="s">
        <v>861</v>
      </c>
      <c r="BC1557" t="str">
        <f t="shared" si="171"/>
        <v>RR7</v>
      </c>
      <c r="BD1557" t="str">
        <f t="shared" si="172"/>
        <v>NAoMe_initial_age_decades_80cap</v>
      </c>
      <c r="BE1557" s="397" t="s">
        <v>862</v>
      </c>
      <c r="BF1557" t="str">
        <f t="shared" si="173"/>
        <v>70-79 yrs</v>
      </c>
      <c r="BG1557">
        <f t="shared" si="174"/>
        <v>24</v>
      </c>
      <c r="BH1557" s="398">
        <f t="shared" si="175"/>
        <v>0.25806000828742981</v>
      </c>
      <c r="BO1557" s="33"/>
    </row>
    <row r="1558" spans="1:67">
      <c r="A1558" s="316" t="s">
        <v>27</v>
      </c>
      <c r="B1558" t="s">
        <v>380</v>
      </c>
      <c r="C1558" t="s">
        <v>910</v>
      </c>
      <c r="D1558" t="s">
        <v>314</v>
      </c>
      <c r="E1558" s="316" t="s">
        <v>81</v>
      </c>
      <c r="F1558" s="316" t="s">
        <v>82</v>
      </c>
      <c r="G1558" s="316" t="s">
        <v>439</v>
      </c>
      <c r="H1558" s="316" t="s">
        <v>329</v>
      </c>
      <c r="I1558" s="316" t="s">
        <v>310</v>
      </c>
      <c r="J1558" s="316" t="s">
        <v>283</v>
      </c>
      <c r="K1558" s="36">
        <v>19</v>
      </c>
      <c r="L1558" s="317">
        <v>0.2043000012636185</v>
      </c>
      <c r="M1558" s="317"/>
      <c r="N1558" s="36">
        <v>115</v>
      </c>
      <c r="O1558" s="317">
        <v>0.2178000062704086</v>
      </c>
      <c r="P1558" s="317"/>
      <c r="Q1558" s="36">
        <v>2292</v>
      </c>
      <c r="R1558" s="317">
        <v>0.2298399955034256</v>
      </c>
      <c r="S1558" s="317"/>
      <c r="T1558" t="s">
        <v>380</v>
      </c>
      <c r="BA1558" s="395">
        <v>1</v>
      </c>
      <c r="BB1558" s="396" t="s">
        <v>861</v>
      </c>
      <c r="BC1558" t="str">
        <f t="shared" si="171"/>
        <v>RR7</v>
      </c>
      <c r="BD1558" t="str">
        <f t="shared" si="172"/>
        <v>NAoMe_initial_age_decades_80cap</v>
      </c>
      <c r="BE1558" s="397" t="s">
        <v>862</v>
      </c>
      <c r="BF1558" t="str">
        <f t="shared" si="173"/>
        <v>80+ yrs</v>
      </c>
      <c r="BG1558">
        <f t="shared" si="174"/>
        <v>19</v>
      </c>
      <c r="BH1558" s="398">
        <f t="shared" si="175"/>
        <v>0.2043000012636185</v>
      </c>
      <c r="BO1558" s="33"/>
    </row>
    <row r="1559" spans="1:67">
      <c r="A1559" s="316" t="s">
        <v>27</v>
      </c>
      <c r="B1559" t="s">
        <v>380</v>
      </c>
      <c r="C1559" t="s">
        <v>910</v>
      </c>
      <c r="D1559" t="s">
        <v>314</v>
      </c>
      <c r="E1559" s="316" t="s">
        <v>81</v>
      </c>
      <c r="F1559" s="316" t="s">
        <v>82</v>
      </c>
      <c r="G1559" s="316" t="s">
        <v>439</v>
      </c>
      <c r="H1559" s="316" t="s">
        <v>329</v>
      </c>
      <c r="I1559" s="316" t="s">
        <v>341</v>
      </c>
      <c r="J1559" s="316" t="s">
        <v>13</v>
      </c>
      <c r="K1559" s="36">
        <v>69</v>
      </c>
      <c r="L1559" s="317">
        <v>0.74194002151489258</v>
      </c>
      <c r="M1559" s="317">
        <v>0.7582399845123291</v>
      </c>
      <c r="N1559" s="36">
        <v>353</v>
      </c>
      <c r="O1559" s="317">
        <v>0.66856002807617188</v>
      </c>
      <c r="P1559" s="317">
        <v>0.68410998582839966</v>
      </c>
      <c r="Q1559" s="36">
        <v>6753</v>
      </c>
      <c r="R1559" s="317">
        <v>0.67720001935958862</v>
      </c>
      <c r="S1559" s="317">
        <v>0.69554001092910767</v>
      </c>
      <c r="T1559" t="s">
        <v>380</v>
      </c>
      <c r="BA1559" s="395">
        <v>1</v>
      </c>
      <c r="BB1559" s="396" t="s">
        <v>861</v>
      </c>
      <c r="BC1559" t="str">
        <f t="shared" si="171"/>
        <v>RR7</v>
      </c>
      <c r="BD1559" t="str">
        <f t="shared" si="172"/>
        <v>NAoMe_initial_ch_score_2cap</v>
      </c>
      <c r="BE1559" s="397" t="s">
        <v>862</v>
      </c>
      <c r="BF1559" t="str">
        <f t="shared" si="173"/>
        <v>0</v>
      </c>
      <c r="BG1559">
        <f t="shared" si="174"/>
        <v>69</v>
      </c>
      <c r="BH1559" s="398">
        <f t="shared" si="175"/>
        <v>0.74194002151489258</v>
      </c>
      <c r="BO1559" s="33"/>
    </row>
    <row r="1560" spans="1:67">
      <c r="A1560" s="316" t="s">
        <v>27</v>
      </c>
      <c r="B1560" t="s">
        <v>380</v>
      </c>
      <c r="C1560" t="s">
        <v>910</v>
      </c>
      <c r="D1560" t="s">
        <v>314</v>
      </c>
      <c r="E1560" s="316" t="s">
        <v>81</v>
      </c>
      <c r="F1560" s="316" t="s">
        <v>82</v>
      </c>
      <c r="G1560" s="316" t="s">
        <v>439</v>
      </c>
      <c r="H1560" s="316" t="s">
        <v>329</v>
      </c>
      <c r="I1560" s="316" t="s">
        <v>341</v>
      </c>
      <c r="J1560" s="316" t="s">
        <v>14</v>
      </c>
      <c r="K1560" s="36">
        <v>12</v>
      </c>
      <c r="L1560" s="317">
        <v>0.1290300041437149</v>
      </c>
      <c r="M1560" s="317">
        <v>0.13187000155448911</v>
      </c>
      <c r="N1560" s="36">
        <v>90</v>
      </c>
      <c r="O1560" s="317">
        <v>0.17045000195503229</v>
      </c>
      <c r="P1560" s="317">
        <v>0.1744199991226196</v>
      </c>
      <c r="Q1560" s="36">
        <v>1630</v>
      </c>
      <c r="R1560" s="317">
        <v>0.16346000134944921</v>
      </c>
      <c r="S1560" s="317">
        <v>0.16788999736309049</v>
      </c>
      <c r="T1560" t="s">
        <v>380</v>
      </c>
      <c r="BA1560" s="395">
        <v>1</v>
      </c>
      <c r="BB1560" s="396" t="s">
        <v>861</v>
      </c>
      <c r="BC1560" t="str">
        <f t="shared" si="171"/>
        <v>RR7</v>
      </c>
      <c r="BD1560" t="str">
        <f t="shared" si="172"/>
        <v>NAoMe_initial_ch_score_2cap</v>
      </c>
      <c r="BE1560" s="397" t="s">
        <v>862</v>
      </c>
      <c r="BF1560" t="str">
        <f t="shared" si="173"/>
        <v>1</v>
      </c>
      <c r="BG1560">
        <f t="shared" si="174"/>
        <v>12</v>
      </c>
      <c r="BH1560" s="398">
        <f t="shared" si="175"/>
        <v>0.1290300041437149</v>
      </c>
      <c r="BO1560" s="33"/>
    </row>
    <row r="1561" spans="1:67">
      <c r="A1561" s="316" t="s">
        <v>27</v>
      </c>
      <c r="B1561" t="s">
        <v>380</v>
      </c>
      <c r="C1561" t="s">
        <v>910</v>
      </c>
      <c r="D1561" t="s">
        <v>314</v>
      </c>
      <c r="E1561" s="316" t="s">
        <v>81</v>
      </c>
      <c r="F1561" s="316" t="s">
        <v>82</v>
      </c>
      <c r="G1561" s="316" t="s">
        <v>439</v>
      </c>
      <c r="H1561" s="316" t="s">
        <v>329</v>
      </c>
      <c r="I1561" s="316" t="s">
        <v>341</v>
      </c>
      <c r="J1561" s="316" t="s">
        <v>301</v>
      </c>
      <c r="K1561" s="36">
        <v>10</v>
      </c>
      <c r="L1561" s="317">
        <v>0.1075299978256226</v>
      </c>
      <c r="M1561" s="317">
        <v>0.1098899990320206</v>
      </c>
      <c r="N1561" s="36">
        <v>73</v>
      </c>
      <c r="O1561" s="317">
        <v>0.13826000690460211</v>
      </c>
      <c r="P1561" s="317">
        <v>0.14147000014781949</v>
      </c>
      <c r="Q1561" s="36">
        <v>1326</v>
      </c>
      <c r="R1561" s="317">
        <v>0.132970005273819</v>
      </c>
      <c r="S1561" s="317">
        <v>0.13657000660896301</v>
      </c>
      <c r="T1561" t="s">
        <v>380</v>
      </c>
      <c r="BA1561" s="395">
        <v>1</v>
      </c>
      <c r="BB1561" s="396" t="s">
        <v>861</v>
      </c>
      <c r="BC1561" t="str">
        <f t="shared" si="171"/>
        <v>RR7</v>
      </c>
      <c r="BD1561" t="str">
        <f t="shared" si="172"/>
        <v>NAoMe_initial_ch_score_2cap</v>
      </c>
      <c r="BE1561" s="397" t="s">
        <v>862</v>
      </c>
      <c r="BF1561" t="str">
        <f t="shared" si="173"/>
        <v>2+</v>
      </c>
      <c r="BG1561">
        <f t="shared" si="174"/>
        <v>10</v>
      </c>
      <c r="BH1561" s="398">
        <f t="shared" si="175"/>
        <v>0.1075299978256226</v>
      </c>
      <c r="BO1561" s="33"/>
    </row>
    <row r="1562" spans="1:67">
      <c r="A1562" s="316" t="s">
        <v>27</v>
      </c>
      <c r="B1562" t="s">
        <v>380</v>
      </c>
      <c r="C1562" t="s">
        <v>910</v>
      </c>
      <c r="D1562" t="s">
        <v>314</v>
      </c>
      <c r="E1562" s="316" t="s">
        <v>81</v>
      </c>
      <c r="F1562" s="316" t="s">
        <v>82</v>
      </c>
      <c r="G1562" s="316" t="s">
        <v>439</v>
      </c>
      <c r="H1562" s="316" t="s">
        <v>329</v>
      </c>
      <c r="I1562" s="316" t="s">
        <v>341</v>
      </c>
      <c r="J1562" s="316" t="s">
        <v>260</v>
      </c>
      <c r="K1562" s="36">
        <v>2</v>
      </c>
      <c r="L1562" s="317">
        <v>2.150999940931797E-2</v>
      </c>
      <c r="M1562" s="317"/>
      <c r="N1562" s="36">
        <v>12</v>
      </c>
      <c r="O1562" s="317">
        <v>2.273000031709671E-2</v>
      </c>
      <c r="P1562" s="317"/>
      <c r="Q1562" s="36">
        <v>263</v>
      </c>
      <c r="R1562" s="317">
        <v>2.6370000094175339E-2</v>
      </c>
      <c r="S1562" s="317"/>
      <c r="T1562" t="s">
        <v>380</v>
      </c>
      <c r="BA1562" s="395">
        <v>1</v>
      </c>
      <c r="BB1562" s="396" t="s">
        <v>861</v>
      </c>
      <c r="BC1562" t="str">
        <f t="shared" si="171"/>
        <v>RR7</v>
      </c>
      <c r="BD1562" t="str">
        <f t="shared" si="172"/>
        <v>NAoMe_initial_ch_score_2cap</v>
      </c>
      <c r="BE1562" s="397" t="s">
        <v>862</v>
      </c>
      <c r="BF1562" t="str">
        <f t="shared" si="173"/>
        <v>Unknown</v>
      </c>
      <c r="BG1562">
        <f t="shared" si="174"/>
        <v>2</v>
      </c>
      <c r="BH1562" s="398">
        <f t="shared" si="175"/>
        <v>2.150999940931797E-2</v>
      </c>
      <c r="BO1562" s="33"/>
    </row>
    <row r="1563" spans="1:67">
      <c r="A1563" s="316" t="s">
        <v>27</v>
      </c>
      <c r="B1563" t="s">
        <v>380</v>
      </c>
      <c r="C1563" t="s">
        <v>910</v>
      </c>
      <c r="D1563" t="s">
        <v>314</v>
      </c>
      <c r="E1563" s="316" t="s">
        <v>81</v>
      </c>
      <c r="F1563" s="316" t="s">
        <v>82</v>
      </c>
      <c r="G1563" s="316" t="s">
        <v>439</v>
      </c>
      <c r="H1563" s="316" t="s">
        <v>329</v>
      </c>
      <c r="I1563" s="316" t="s">
        <v>309</v>
      </c>
      <c r="J1563" s="316" t="s">
        <v>289</v>
      </c>
      <c r="K1563" s="36">
        <v>25</v>
      </c>
      <c r="L1563" s="317">
        <v>0.26881998777389532</v>
      </c>
      <c r="M1563" s="317"/>
      <c r="N1563" s="36">
        <v>168</v>
      </c>
      <c r="O1563" s="317">
        <v>0.31817999482154852</v>
      </c>
      <c r="P1563" s="317"/>
      <c r="Q1563" s="36">
        <v>3283</v>
      </c>
      <c r="R1563" s="317">
        <v>0.3292199969291687</v>
      </c>
      <c r="S1563" s="317"/>
      <c r="T1563" t="s">
        <v>380</v>
      </c>
      <c r="BA1563" s="395">
        <v>1</v>
      </c>
      <c r="BB1563" s="396" t="s">
        <v>861</v>
      </c>
      <c r="BC1563" t="str">
        <f t="shared" si="171"/>
        <v>RR7</v>
      </c>
      <c r="BD1563" t="str">
        <f t="shared" si="172"/>
        <v>NAoMe_initial_diagnosis_year</v>
      </c>
      <c r="BE1563" s="397" t="s">
        <v>862</v>
      </c>
      <c r="BF1563" t="str">
        <f t="shared" si="173"/>
        <v>2021</v>
      </c>
      <c r="BG1563">
        <f t="shared" si="174"/>
        <v>25</v>
      </c>
      <c r="BH1563" s="398">
        <f t="shared" si="175"/>
        <v>0.26881998777389532</v>
      </c>
      <c r="BO1563" s="33"/>
    </row>
    <row r="1564" spans="1:67">
      <c r="A1564" s="316" t="s">
        <v>27</v>
      </c>
      <c r="B1564" t="s">
        <v>380</v>
      </c>
      <c r="C1564" t="s">
        <v>910</v>
      </c>
      <c r="D1564" t="s">
        <v>314</v>
      </c>
      <c r="E1564" s="316" t="s">
        <v>81</v>
      </c>
      <c r="F1564" s="316" t="s">
        <v>82</v>
      </c>
      <c r="G1564" s="316" t="s">
        <v>439</v>
      </c>
      <c r="H1564" s="316" t="s">
        <v>329</v>
      </c>
      <c r="I1564" s="316" t="s">
        <v>309</v>
      </c>
      <c r="J1564" s="316" t="s">
        <v>816</v>
      </c>
      <c r="K1564" s="36">
        <v>23</v>
      </c>
      <c r="L1564" s="317">
        <v>0.24730999767780301</v>
      </c>
      <c r="M1564" s="317"/>
      <c r="N1564" s="36">
        <v>159</v>
      </c>
      <c r="O1564" s="317">
        <v>0.30114001035690308</v>
      </c>
      <c r="P1564" s="317"/>
      <c r="Q1564" s="36">
        <v>3315</v>
      </c>
      <c r="R1564" s="317">
        <v>0.33243000507354742</v>
      </c>
      <c r="S1564" s="317"/>
      <c r="T1564" t="s">
        <v>380</v>
      </c>
      <c r="BA1564" s="395">
        <v>1</v>
      </c>
      <c r="BB1564" s="396" t="s">
        <v>861</v>
      </c>
      <c r="BC1564" t="str">
        <f t="shared" si="171"/>
        <v>RR7</v>
      </c>
      <c r="BD1564" t="str">
        <f t="shared" si="172"/>
        <v>NAoMe_initial_diagnosis_year</v>
      </c>
      <c r="BE1564" s="397" t="s">
        <v>862</v>
      </c>
      <c r="BF1564" t="str">
        <f t="shared" si="173"/>
        <v>2022</v>
      </c>
      <c r="BG1564">
        <f t="shared" si="174"/>
        <v>23</v>
      </c>
      <c r="BH1564" s="398">
        <f t="shared" si="175"/>
        <v>0.24730999767780301</v>
      </c>
      <c r="BO1564" s="33"/>
    </row>
    <row r="1565" spans="1:67">
      <c r="A1565" s="316" t="s">
        <v>27</v>
      </c>
      <c r="B1565" t="s">
        <v>380</v>
      </c>
      <c r="C1565" t="s">
        <v>910</v>
      </c>
      <c r="D1565" t="s">
        <v>314</v>
      </c>
      <c r="E1565" s="316" t="s">
        <v>81</v>
      </c>
      <c r="F1565" s="316" t="s">
        <v>82</v>
      </c>
      <c r="G1565" s="316" t="s">
        <v>439</v>
      </c>
      <c r="H1565" s="316" t="s">
        <v>329</v>
      </c>
      <c r="I1565" s="316" t="s">
        <v>309</v>
      </c>
      <c r="J1565" s="316" t="s">
        <v>946</v>
      </c>
      <c r="K1565" s="36">
        <v>45</v>
      </c>
      <c r="L1565" s="317">
        <v>0.4838699996471405</v>
      </c>
      <c r="M1565" s="317"/>
      <c r="N1565" s="36">
        <v>201</v>
      </c>
      <c r="O1565" s="317">
        <v>0.38067999482154852</v>
      </c>
      <c r="P1565" s="317"/>
      <c r="Q1565" s="36">
        <v>3374</v>
      </c>
      <c r="R1565" s="317">
        <v>0.33834999799728388</v>
      </c>
      <c r="S1565" s="317"/>
      <c r="T1565" t="s">
        <v>380</v>
      </c>
      <c r="BA1565" s="395">
        <v>1</v>
      </c>
      <c r="BB1565" s="396" t="s">
        <v>861</v>
      </c>
      <c r="BC1565" t="str">
        <f t="shared" si="171"/>
        <v>RR7</v>
      </c>
      <c r="BD1565" t="str">
        <f t="shared" si="172"/>
        <v>NAoMe_initial_diagnosis_year</v>
      </c>
      <c r="BE1565" s="397" t="s">
        <v>862</v>
      </c>
      <c r="BF1565" t="str">
        <f t="shared" si="173"/>
        <v>2023</v>
      </c>
      <c r="BG1565">
        <f t="shared" si="174"/>
        <v>45</v>
      </c>
      <c r="BH1565" s="398">
        <f t="shared" si="175"/>
        <v>0.4838699996471405</v>
      </c>
      <c r="BO1565" s="33"/>
    </row>
    <row r="1566" spans="1:67">
      <c r="A1566" s="316" t="s">
        <v>27</v>
      </c>
      <c r="B1566" t="s">
        <v>380</v>
      </c>
      <c r="C1566" t="s">
        <v>910</v>
      </c>
      <c r="D1566" t="s">
        <v>314</v>
      </c>
      <c r="E1566" s="316" t="s">
        <v>81</v>
      </c>
      <c r="F1566" s="316" t="s">
        <v>82</v>
      </c>
      <c r="G1566" s="316" t="s">
        <v>439</v>
      </c>
      <c r="H1566" s="316" t="s">
        <v>329</v>
      </c>
      <c r="I1566" s="316" t="s">
        <v>331</v>
      </c>
      <c r="J1566" s="316" t="s">
        <v>332</v>
      </c>
      <c r="K1566" s="36">
        <v>6</v>
      </c>
      <c r="L1566" s="317">
        <v>6.4520001411437988E-2</v>
      </c>
      <c r="M1566" s="317">
        <v>8.6960002779960632E-2</v>
      </c>
      <c r="N1566" s="36">
        <v>39</v>
      </c>
      <c r="O1566" s="317">
        <v>7.3859997093677521E-2</v>
      </c>
      <c r="P1566" s="317">
        <v>9.9239997565746307E-2</v>
      </c>
      <c r="Q1566" s="36">
        <v>434</v>
      </c>
      <c r="R1566" s="317">
        <v>4.3519999831914902E-2</v>
      </c>
      <c r="S1566" s="317">
        <v>5.2159998565912247E-2</v>
      </c>
      <c r="T1566" t="s">
        <v>380</v>
      </c>
      <c r="BA1566" s="395">
        <v>1</v>
      </c>
      <c r="BB1566" s="396" t="s">
        <v>861</v>
      </c>
      <c r="BC1566" t="str">
        <f t="shared" si="171"/>
        <v>RR7</v>
      </c>
      <c r="BD1566" t="str">
        <f t="shared" si="172"/>
        <v>NAoMe_initial_disease_group</v>
      </c>
      <c r="BE1566" s="397" t="s">
        <v>862</v>
      </c>
      <c r="BF1566" t="str">
        <f t="shared" si="173"/>
        <v>Advanced M0</v>
      </c>
      <c r="BG1566">
        <f t="shared" si="174"/>
        <v>6</v>
      </c>
      <c r="BH1566" s="398">
        <f t="shared" si="175"/>
        <v>6.4520001411437988E-2</v>
      </c>
      <c r="BO1566" s="33"/>
    </row>
    <row r="1567" spans="1:67">
      <c r="A1567" s="316" t="s">
        <v>27</v>
      </c>
      <c r="B1567" t="s">
        <v>380</v>
      </c>
      <c r="C1567" t="s">
        <v>910</v>
      </c>
      <c r="D1567" t="s">
        <v>314</v>
      </c>
      <c r="E1567" s="316" t="s">
        <v>81</v>
      </c>
      <c r="F1567" s="316" t="s">
        <v>82</v>
      </c>
      <c r="G1567" s="316" t="s">
        <v>439</v>
      </c>
      <c r="H1567" s="316" t="s">
        <v>329</v>
      </c>
      <c r="I1567" s="316" t="s">
        <v>331</v>
      </c>
      <c r="J1567" s="316" t="s">
        <v>333</v>
      </c>
      <c r="K1567" s="36">
        <v>45</v>
      </c>
      <c r="L1567" s="317">
        <v>0.4838699996471405</v>
      </c>
      <c r="M1567" s="317">
        <v>0.65217000246047974</v>
      </c>
      <c r="N1567" s="36">
        <v>263</v>
      </c>
      <c r="O1567" s="317">
        <v>0.49810999631881708</v>
      </c>
      <c r="P1567" s="317">
        <v>0.66921001672744751</v>
      </c>
      <c r="Q1567" s="36">
        <v>6159</v>
      </c>
      <c r="R1567" s="317">
        <v>0.6176300048828125</v>
      </c>
      <c r="S1567" s="317">
        <v>0.74026000499725342</v>
      </c>
      <c r="T1567" t="s">
        <v>380</v>
      </c>
      <c r="BA1567" s="395">
        <v>1</v>
      </c>
      <c r="BB1567" s="396" t="s">
        <v>861</v>
      </c>
      <c r="BC1567" t="str">
        <f t="shared" si="171"/>
        <v>RR7</v>
      </c>
      <c r="BD1567" t="str">
        <f t="shared" si="172"/>
        <v>NAoMe_initial_disease_group</v>
      </c>
      <c r="BE1567" s="397" t="s">
        <v>862</v>
      </c>
      <c r="BF1567" t="str">
        <f t="shared" si="173"/>
        <v>Advanced M1</v>
      </c>
      <c r="BG1567">
        <f t="shared" si="174"/>
        <v>45</v>
      </c>
      <c r="BH1567" s="398">
        <f t="shared" si="175"/>
        <v>0.4838699996471405</v>
      </c>
      <c r="BO1567" s="33"/>
    </row>
    <row r="1568" spans="1:67">
      <c r="A1568" s="316" t="s">
        <v>27</v>
      </c>
      <c r="B1568" t="s">
        <v>380</v>
      </c>
      <c r="C1568" t="s">
        <v>910</v>
      </c>
      <c r="D1568" t="s">
        <v>314</v>
      </c>
      <c r="E1568" s="316" t="s">
        <v>81</v>
      </c>
      <c r="F1568" s="316" t="s">
        <v>82</v>
      </c>
      <c r="G1568" s="316" t="s">
        <v>439</v>
      </c>
      <c r="H1568" s="316" t="s">
        <v>329</v>
      </c>
      <c r="I1568" s="316" t="s">
        <v>331</v>
      </c>
      <c r="J1568" s="316" t="s">
        <v>334</v>
      </c>
      <c r="K1568" s="36">
        <v>0</v>
      </c>
      <c r="L1568" s="317">
        <v>0</v>
      </c>
      <c r="M1568" s="317">
        <v>0</v>
      </c>
      <c r="N1568" s="36">
        <v>2</v>
      </c>
      <c r="O1568" s="317">
        <v>3.789999987930059E-3</v>
      </c>
      <c r="P1568" s="317">
        <v>5.090000107884407E-3</v>
      </c>
      <c r="Q1568" s="36">
        <v>64</v>
      </c>
      <c r="R1568" s="317">
        <v>6.4199999906122676E-3</v>
      </c>
      <c r="S1568" s="317">
        <v>7.689999882131815E-3</v>
      </c>
      <c r="T1568" t="s">
        <v>380</v>
      </c>
      <c r="BA1568" s="395">
        <v>1</v>
      </c>
      <c r="BB1568" s="396" t="s">
        <v>861</v>
      </c>
      <c r="BC1568" t="str">
        <f t="shared" si="171"/>
        <v>RR7</v>
      </c>
      <c r="BD1568" t="str">
        <f t="shared" si="172"/>
        <v>NAoMe_initial_disease_group</v>
      </c>
      <c r="BE1568" s="397" t="s">
        <v>862</v>
      </c>
      <c r="BF1568" t="str">
        <f t="shared" si="173"/>
        <v>DCIS</v>
      </c>
      <c r="BG1568">
        <f t="shared" si="174"/>
        <v>0</v>
      </c>
      <c r="BH1568" s="398">
        <f t="shared" si="175"/>
        <v>0</v>
      </c>
      <c r="BO1568" s="33"/>
    </row>
    <row r="1569" spans="1:67">
      <c r="A1569" s="316" t="s">
        <v>27</v>
      </c>
      <c r="B1569" t="s">
        <v>380</v>
      </c>
      <c r="C1569" t="s">
        <v>910</v>
      </c>
      <c r="D1569" t="s">
        <v>314</v>
      </c>
      <c r="E1569" s="316" t="s">
        <v>81</v>
      </c>
      <c r="F1569" s="316" t="s">
        <v>82</v>
      </c>
      <c r="G1569" s="316" t="s">
        <v>439</v>
      </c>
      <c r="H1569" s="316" t="s">
        <v>329</v>
      </c>
      <c r="I1569" s="316" t="s">
        <v>331</v>
      </c>
      <c r="J1569" s="316" t="s">
        <v>335</v>
      </c>
      <c r="K1569" s="36">
        <v>18</v>
      </c>
      <c r="L1569" s="317">
        <v>0.19355000555515289</v>
      </c>
      <c r="M1569" s="317">
        <v>0.26087000966072083</v>
      </c>
      <c r="N1569" s="36">
        <v>89</v>
      </c>
      <c r="O1569" s="317">
        <v>0.16855999827384949</v>
      </c>
      <c r="P1569" s="317">
        <v>0.22645999491214749</v>
      </c>
      <c r="Q1569" s="36">
        <v>1663</v>
      </c>
      <c r="R1569" s="317">
        <v>0.16676999628543851</v>
      </c>
      <c r="S1569" s="317">
        <v>0.19988000392913821</v>
      </c>
      <c r="T1569" t="s">
        <v>380</v>
      </c>
      <c r="BA1569" s="395">
        <v>1</v>
      </c>
      <c r="BB1569" s="396" t="s">
        <v>861</v>
      </c>
      <c r="BC1569" t="str">
        <f t="shared" si="171"/>
        <v>RR7</v>
      </c>
      <c r="BD1569" t="str">
        <f t="shared" si="172"/>
        <v>NAoMe_initial_disease_group</v>
      </c>
      <c r="BE1569" s="397" t="s">
        <v>862</v>
      </c>
      <c r="BF1569" t="str">
        <f t="shared" si="173"/>
        <v>Early invasive</v>
      </c>
      <c r="BG1569">
        <f t="shared" si="174"/>
        <v>18</v>
      </c>
      <c r="BH1569" s="398">
        <f t="shared" si="175"/>
        <v>0.19355000555515289</v>
      </c>
      <c r="BO1569" s="33"/>
    </row>
    <row r="1570" spans="1:67">
      <c r="A1570" s="316" t="s">
        <v>27</v>
      </c>
      <c r="B1570" t="s">
        <v>380</v>
      </c>
      <c r="C1570" t="s">
        <v>910</v>
      </c>
      <c r="D1570" t="s">
        <v>314</v>
      </c>
      <c r="E1570" s="316" t="s">
        <v>81</v>
      </c>
      <c r="F1570" s="316" t="s">
        <v>82</v>
      </c>
      <c r="G1570" s="316" t="s">
        <v>439</v>
      </c>
      <c r="H1570" s="316" t="s">
        <v>329</v>
      </c>
      <c r="I1570" s="316" t="s">
        <v>331</v>
      </c>
      <c r="J1570" s="316" t="s">
        <v>337</v>
      </c>
      <c r="K1570" s="36">
        <v>24</v>
      </c>
      <c r="L1570" s="317">
        <v>0.25806000828742981</v>
      </c>
      <c r="M1570" s="317"/>
      <c r="N1570" s="36">
        <v>135</v>
      </c>
      <c r="O1570" s="317">
        <v>0.25567999482154852</v>
      </c>
      <c r="P1570" s="317"/>
      <c r="Q1570" s="36">
        <v>1652</v>
      </c>
      <c r="R1570" s="317">
        <v>0.1656599938869476</v>
      </c>
      <c r="S1570" s="317"/>
      <c r="T1570" t="s">
        <v>380</v>
      </c>
      <c r="BA1570" s="395">
        <v>1</v>
      </c>
      <c r="BB1570" s="396" t="s">
        <v>861</v>
      </c>
      <c r="BC1570" t="str">
        <f t="shared" si="171"/>
        <v>RR7</v>
      </c>
      <c r="BD1570" t="str">
        <f t="shared" si="172"/>
        <v>NAoMe_initial_disease_group</v>
      </c>
      <c r="BE1570" s="397" t="s">
        <v>862</v>
      </c>
      <c r="BF1570" t="str">
        <f t="shared" si="173"/>
        <v>Unknown stage</v>
      </c>
      <c r="BG1570">
        <f t="shared" si="174"/>
        <v>24</v>
      </c>
      <c r="BH1570" s="398">
        <f t="shared" si="175"/>
        <v>0.25806000828742981</v>
      </c>
      <c r="BO1570" s="33"/>
    </row>
    <row r="1571" spans="1:67">
      <c r="A1571" s="316" t="s">
        <v>27</v>
      </c>
      <c r="B1571" t="s">
        <v>380</v>
      </c>
      <c r="C1571" t="s">
        <v>910</v>
      </c>
      <c r="D1571" t="s">
        <v>314</v>
      </c>
      <c r="E1571" s="316" t="s">
        <v>81</v>
      </c>
      <c r="F1571" s="316" t="s">
        <v>82</v>
      </c>
      <c r="G1571" s="316" t="s">
        <v>439</v>
      </c>
      <c r="H1571" s="316" t="s">
        <v>329</v>
      </c>
      <c r="I1571" s="316" t="s">
        <v>656</v>
      </c>
      <c r="J1571" s="316" t="s">
        <v>286</v>
      </c>
      <c r="K1571" s="36">
        <v>0</v>
      </c>
      <c r="L1571" s="317">
        <v>0</v>
      </c>
      <c r="M1571" s="317">
        <v>0</v>
      </c>
      <c r="N1571" s="36">
        <v>2</v>
      </c>
      <c r="O1571" s="317">
        <v>3.789999987930059E-3</v>
      </c>
      <c r="P1571" s="317">
        <v>3.9300001226365566E-3</v>
      </c>
      <c r="Q1571" s="36">
        <v>492</v>
      </c>
      <c r="R1571" s="317">
        <v>4.9339998513460159E-2</v>
      </c>
      <c r="S1571" s="317">
        <v>5.1920000463724143E-2</v>
      </c>
      <c r="T1571" t="s">
        <v>380</v>
      </c>
      <c r="BA1571" s="395">
        <v>1</v>
      </c>
      <c r="BB1571" s="396" t="s">
        <v>861</v>
      </c>
      <c r="BC1571" t="str">
        <f t="shared" si="171"/>
        <v>RR7</v>
      </c>
      <c r="BD1571" t="str">
        <f t="shared" si="172"/>
        <v>NAoMe_initial_ethnicity_grp</v>
      </c>
      <c r="BE1571" s="397" t="s">
        <v>862</v>
      </c>
      <c r="BF1571" t="str">
        <f t="shared" si="173"/>
        <v>Asian or Asian British</v>
      </c>
      <c r="BG1571">
        <f t="shared" si="174"/>
        <v>0</v>
      </c>
      <c r="BH1571" s="398">
        <f t="shared" si="175"/>
        <v>0</v>
      </c>
      <c r="BO1571" s="33"/>
    </row>
    <row r="1572" spans="1:67">
      <c r="A1572" s="316" t="s">
        <v>27</v>
      </c>
      <c r="B1572" t="s">
        <v>380</v>
      </c>
      <c r="C1572" t="s">
        <v>910</v>
      </c>
      <c r="D1572" t="s">
        <v>314</v>
      </c>
      <c r="E1572" s="316" t="s">
        <v>81</v>
      </c>
      <c r="F1572" s="316" t="s">
        <v>82</v>
      </c>
      <c r="G1572" s="316" t="s">
        <v>439</v>
      </c>
      <c r="H1572" s="316" t="s">
        <v>329</v>
      </c>
      <c r="I1572" s="316" t="s">
        <v>656</v>
      </c>
      <c r="J1572" s="316" t="s">
        <v>287</v>
      </c>
      <c r="K1572" s="36">
        <v>0</v>
      </c>
      <c r="L1572" s="317">
        <v>0</v>
      </c>
      <c r="M1572" s="317">
        <v>0</v>
      </c>
      <c r="N1572" s="36">
        <v>2</v>
      </c>
      <c r="O1572" s="317">
        <v>3.789999987930059E-3</v>
      </c>
      <c r="P1572" s="317">
        <v>3.9300001226365566E-3</v>
      </c>
      <c r="Q1572" s="36">
        <v>403</v>
      </c>
      <c r="R1572" s="317">
        <v>4.0410000830888748E-2</v>
      </c>
      <c r="S1572" s="317">
        <v>4.2520001530647278E-2</v>
      </c>
      <c r="T1572" t="s">
        <v>380</v>
      </c>
      <c r="BA1572" s="395">
        <v>1</v>
      </c>
      <c r="BB1572" s="396" t="s">
        <v>861</v>
      </c>
      <c r="BC1572" t="str">
        <f t="shared" si="171"/>
        <v>RR7</v>
      </c>
      <c r="BD1572" t="str">
        <f t="shared" si="172"/>
        <v>NAoMe_initial_ethnicity_grp</v>
      </c>
      <c r="BE1572" s="397" t="s">
        <v>862</v>
      </c>
      <c r="BF1572" t="str">
        <f t="shared" si="173"/>
        <v>Black or Black British</v>
      </c>
      <c r="BG1572">
        <f t="shared" si="174"/>
        <v>0</v>
      </c>
      <c r="BH1572" s="398">
        <f t="shared" si="175"/>
        <v>0</v>
      </c>
      <c r="BO1572" s="33"/>
    </row>
    <row r="1573" spans="1:67">
      <c r="A1573" s="316" t="s">
        <v>27</v>
      </c>
      <c r="B1573" t="s">
        <v>380</v>
      </c>
      <c r="C1573" t="s">
        <v>910</v>
      </c>
      <c r="D1573" t="s">
        <v>314</v>
      </c>
      <c r="E1573" s="316" t="s">
        <v>81</v>
      </c>
      <c r="F1573" s="316" t="s">
        <v>82</v>
      </c>
      <c r="G1573" s="316" t="s">
        <v>439</v>
      </c>
      <c r="H1573" s="316" t="s">
        <v>329</v>
      </c>
      <c r="I1573" s="316" t="s">
        <v>656</v>
      </c>
      <c r="J1573" s="316" t="s">
        <v>259</v>
      </c>
      <c r="K1573" s="36">
        <v>0</v>
      </c>
      <c r="L1573" s="317">
        <v>0</v>
      </c>
      <c r="M1573" s="317">
        <v>0</v>
      </c>
      <c r="N1573" s="36">
        <v>2</v>
      </c>
      <c r="O1573" s="317">
        <v>3.789999987930059E-3</v>
      </c>
      <c r="P1573" s="317">
        <v>3.9300001226365566E-3</v>
      </c>
      <c r="Q1573" s="36">
        <v>98</v>
      </c>
      <c r="R1573" s="317">
        <v>9.8299998790025711E-3</v>
      </c>
      <c r="S1573" s="317">
        <v>1.0339999571442601E-2</v>
      </c>
      <c r="T1573" t="s">
        <v>380</v>
      </c>
      <c r="BA1573" s="395">
        <v>1</v>
      </c>
      <c r="BB1573" s="396" t="s">
        <v>861</v>
      </c>
      <c r="BC1573" t="str">
        <f t="shared" si="171"/>
        <v>RR7</v>
      </c>
      <c r="BD1573" t="str">
        <f t="shared" si="172"/>
        <v>NAoMe_initial_ethnicity_grp</v>
      </c>
      <c r="BE1573" s="397" t="s">
        <v>862</v>
      </c>
      <c r="BF1573" t="str">
        <f t="shared" si="173"/>
        <v>Mixed</v>
      </c>
      <c r="BG1573">
        <f t="shared" si="174"/>
        <v>0</v>
      </c>
      <c r="BH1573" s="398">
        <f t="shared" si="175"/>
        <v>0</v>
      </c>
      <c r="BO1573" s="33"/>
    </row>
    <row r="1574" spans="1:67">
      <c r="A1574" s="316" t="s">
        <v>27</v>
      </c>
      <c r="B1574" t="s">
        <v>380</v>
      </c>
      <c r="C1574" t="s">
        <v>910</v>
      </c>
      <c r="D1574" t="s">
        <v>314</v>
      </c>
      <c r="E1574" s="316" t="s">
        <v>81</v>
      </c>
      <c r="F1574" s="316" t="s">
        <v>82</v>
      </c>
      <c r="G1574" s="316" t="s">
        <v>439</v>
      </c>
      <c r="H1574" s="316" t="s">
        <v>329</v>
      </c>
      <c r="I1574" s="316" t="s">
        <v>656</v>
      </c>
      <c r="J1574" s="316" t="s">
        <v>288</v>
      </c>
      <c r="K1574" s="36">
        <v>2</v>
      </c>
      <c r="L1574" s="317">
        <v>2.150999940931797E-2</v>
      </c>
      <c r="M1574" s="317">
        <v>2.1980000659823421E-2</v>
      </c>
      <c r="N1574" s="36">
        <v>6</v>
      </c>
      <c r="O1574" s="317">
        <v>1.1359999887645239E-2</v>
      </c>
      <c r="P1574" s="317">
        <v>1.1789999902248381E-2</v>
      </c>
      <c r="Q1574" s="36">
        <v>246</v>
      </c>
      <c r="R1574" s="317">
        <v>2.466999925673008E-2</v>
      </c>
      <c r="S1574" s="317">
        <v>2.5960000231862072E-2</v>
      </c>
      <c r="T1574" t="s">
        <v>380</v>
      </c>
      <c r="BA1574" s="395">
        <v>1</v>
      </c>
      <c r="BB1574" s="396" t="s">
        <v>861</v>
      </c>
      <c r="BC1574" t="str">
        <f t="shared" si="171"/>
        <v>RR7</v>
      </c>
      <c r="BD1574" t="str">
        <f t="shared" si="172"/>
        <v>NAoMe_initial_ethnicity_grp</v>
      </c>
      <c r="BE1574" s="397" t="s">
        <v>862</v>
      </c>
      <c r="BF1574" t="str">
        <f t="shared" si="173"/>
        <v>Other Ethnic Group</v>
      </c>
      <c r="BG1574">
        <f t="shared" si="174"/>
        <v>2</v>
      </c>
      <c r="BH1574" s="398">
        <f t="shared" si="175"/>
        <v>2.150999940931797E-2</v>
      </c>
      <c r="BO1574" s="33"/>
    </row>
    <row r="1575" spans="1:67">
      <c r="A1575" s="316" t="s">
        <v>27</v>
      </c>
      <c r="B1575" t="s">
        <v>380</v>
      </c>
      <c r="C1575" t="s">
        <v>910</v>
      </c>
      <c r="D1575" t="s">
        <v>314</v>
      </c>
      <c r="E1575" s="316" t="s">
        <v>81</v>
      </c>
      <c r="F1575" s="316" t="s">
        <v>82</v>
      </c>
      <c r="G1575" s="316" t="s">
        <v>439</v>
      </c>
      <c r="H1575" s="316" t="s">
        <v>329</v>
      </c>
      <c r="I1575" s="316" t="s">
        <v>656</v>
      </c>
      <c r="J1575" s="316" t="s">
        <v>260</v>
      </c>
      <c r="K1575" s="36">
        <v>2</v>
      </c>
      <c r="L1575" s="317">
        <v>2.150999940931797E-2</v>
      </c>
      <c r="M1575" s="317"/>
      <c r="N1575" s="36">
        <v>19</v>
      </c>
      <c r="O1575" s="317">
        <v>3.5980001091957092E-2</v>
      </c>
      <c r="P1575" s="317"/>
      <c r="Q1575" s="36">
        <v>495</v>
      </c>
      <c r="R1575" s="317">
        <v>4.9639999866485603E-2</v>
      </c>
      <c r="S1575" s="317"/>
      <c r="T1575" t="s">
        <v>380</v>
      </c>
      <c r="BA1575" s="395">
        <v>1</v>
      </c>
      <c r="BB1575" s="396" t="s">
        <v>861</v>
      </c>
      <c r="BC1575" t="str">
        <f t="shared" si="171"/>
        <v>RR7</v>
      </c>
      <c r="BD1575" t="str">
        <f t="shared" si="172"/>
        <v>NAoMe_initial_ethnicity_grp</v>
      </c>
      <c r="BE1575" s="397" t="s">
        <v>862</v>
      </c>
      <c r="BF1575" t="str">
        <f t="shared" si="173"/>
        <v>Unknown</v>
      </c>
      <c r="BG1575">
        <f t="shared" si="174"/>
        <v>2</v>
      </c>
      <c r="BH1575" s="398">
        <f t="shared" si="175"/>
        <v>2.150999940931797E-2</v>
      </c>
      <c r="BO1575" s="33"/>
    </row>
    <row r="1576" spans="1:67">
      <c r="A1576" s="316" t="s">
        <v>27</v>
      </c>
      <c r="B1576" t="s">
        <v>380</v>
      </c>
      <c r="C1576" t="s">
        <v>910</v>
      </c>
      <c r="D1576" t="s">
        <v>314</v>
      </c>
      <c r="E1576" s="316" t="s">
        <v>81</v>
      </c>
      <c r="F1576" s="316" t="s">
        <v>82</v>
      </c>
      <c r="G1576" s="316" t="s">
        <v>439</v>
      </c>
      <c r="H1576" s="316" t="s">
        <v>329</v>
      </c>
      <c r="I1576" s="316" t="s">
        <v>656</v>
      </c>
      <c r="J1576" s="316" t="s">
        <v>258</v>
      </c>
      <c r="K1576" s="36">
        <v>89</v>
      </c>
      <c r="L1576" s="317">
        <v>0.95699000358581543</v>
      </c>
      <c r="M1576" s="317">
        <v>0.97802001237869263</v>
      </c>
      <c r="N1576" s="36">
        <v>497</v>
      </c>
      <c r="O1576" s="317">
        <v>0.94129002094268799</v>
      </c>
      <c r="P1576" s="317">
        <v>0.97641998529434204</v>
      </c>
      <c r="Q1576" s="36">
        <v>8238</v>
      </c>
      <c r="R1576" s="317">
        <v>0.82611000537872314</v>
      </c>
      <c r="S1576" s="317">
        <v>0.86926001310348511</v>
      </c>
      <c r="T1576" t="s">
        <v>380</v>
      </c>
      <c r="BA1576" s="395">
        <v>1</v>
      </c>
      <c r="BB1576" s="396" t="s">
        <v>861</v>
      </c>
      <c r="BC1576" t="str">
        <f t="shared" si="171"/>
        <v>RR7</v>
      </c>
      <c r="BD1576" t="str">
        <f t="shared" si="172"/>
        <v>NAoMe_initial_ethnicity_grp</v>
      </c>
      <c r="BE1576" s="397" t="s">
        <v>862</v>
      </c>
      <c r="BF1576" t="str">
        <f t="shared" si="173"/>
        <v>White</v>
      </c>
      <c r="BG1576">
        <f t="shared" si="174"/>
        <v>89</v>
      </c>
      <c r="BH1576" s="398">
        <f t="shared" si="175"/>
        <v>0.95699000358581543</v>
      </c>
      <c r="BO1576" s="33"/>
    </row>
    <row r="1577" spans="1:67">
      <c r="A1577" s="316" t="s">
        <v>27</v>
      </c>
      <c r="B1577" t="s">
        <v>380</v>
      </c>
      <c r="C1577" t="s">
        <v>910</v>
      </c>
      <c r="D1577" t="s">
        <v>314</v>
      </c>
      <c r="E1577" s="316" t="s">
        <v>81</v>
      </c>
      <c r="F1577" s="316" t="s">
        <v>82</v>
      </c>
      <c r="G1577" s="316" t="s">
        <v>439</v>
      </c>
      <c r="H1577" s="316" t="s">
        <v>329</v>
      </c>
      <c r="I1577" s="316" t="s">
        <v>657</v>
      </c>
      <c r="J1577" s="316" t="s">
        <v>817</v>
      </c>
      <c r="K1577" s="36">
        <v>85</v>
      </c>
      <c r="L1577" s="317">
        <v>0.91398000717163086</v>
      </c>
      <c r="M1577" s="317"/>
      <c r="N1577" s="36">
        <v>501</v>
      </c>
      <c r="O1577" s="317">
        <v>0.94885998964309692</v>
      </c>
      <c r="P1577" s="317"/>
      <c r="Q1577" s="36">
        <v>9359</v>
      </c>
      <c r="R1577" s="317">
        <v>0.93853002786636353</v>
      </c>
      <c r="S1577" s="317"/>
      <c r="T1577" t="s">
        <v>380</v>
      </c>
      <c r="BA1577" s="395">
        <v>1</v>
      </c>
      <c r="BB1577" s="396" t="s">
        <v>861</v>
      </c>
      <c r="BC1577" t="str">
        <f t="shared" si="171"/>
        <v>RR7</v>
      </c>
      <c r="BD1577" t="str">
        <f t="shared" si="172"/>
        <v>NAoMe_initial_final_route</v>
      </c>
      <c r="BE1577" s="397" t="s">
        <v>862</v>
      </c>
      <c r="BF1577" t="str">
        <f t="shared" si="173"/>
        <v>Not screened</v>
      </c>
      <c r="BG1577">
        <f t="shared" si="174"/>
        <v>85</v>
      </c>
      <c r="BH1577" s="398">
        <f t="shared" si="175"/>
        <v>0.91398000717163086</v>
      </c>
      <c r="BO1577" s="33"/>
    </row>
    <row r="1578" spans="1:67">
      <c r="A1578" s="316" t="s">
        <v>27</v>
      </c>
      <c r="B1578" t="s">
        <v>380</v>
      </c>
      <c r="C1578" t="s">
        <v>910</v>
      </c>
      <c r="D1578" t="s">
        <v>314</v>
      </c>
      <c r="E1578" s="316" t="s">
        <v>81</v>
      </c>
      <c r="F1578" s="316" t="s">
        <v>82</v>
      </c>
      <c r="G1578" s="316" t="s">
        <v>439</v>
      </c>
      <c r="H1578" s="316" t="s">
        <v>329</v>
      </c>
      <c r="I1578" s="316" t="s">
        <v>657</v>
      </c>
      <c r="J1578" s="316" t="s">
        <v>352</v>
      </c>
      <c r="K1578" s="36">
        <v>8</v>
      </c>
      <c r="L1578" s="317">
        <v>8.6020000278949738E-2</v>
      </c>
      <c r="M1578" s="317"/>
      <c r="N1578" s="36">
        <v>27</v>
      </c>
      <c r="O1578" s="317">
        <v>5.1139999181032181E-2</v>
      </c>
      <c r="P1578" s="317"/>
      <c r="Q1578" s="36">
        <v>613</v>
      </c>
      <c r="R1578" s="317">
        <v>6.1469998210668557E-2</v>
      </c>
      <c r="S1578" s="317"/>
      <c r="T1578" t="s">
        <v>380</v>
      </c>
      <c r="BA1578" s="395">
        <v>1</v>
      </c>
      <c r="BB1578" s="396" t="s">
        <v>861</v>
      </c>
      <c r="BC1578" t="str">
        <f t="shared" si="171"/>
        <v>RR7</v>
      </c>
      <c r="BD1578" t="str">
        <f t="shared" si="172"/>
        <v>NAoMe_initial_final_route</v>
      </c>
      <c r="BE1578" s="397" t="s">
        <v>862</v>
      </c>
      <c r="BF1578" t="str">
        <f t="shared" si="173"/>
        <v>Screening</v>
      </c>
      <c r="BG1578">
        <f t="shared" si="174"/>
        <v>8</v>
      </c>
      <c r="BH1578" s="398">
        <f t="shared" si="175"/>
        <v>8.6020000278949738E-2</v>
      </c>
      <c r="BO1578" s="33"/>
    </row>
    <row r="1579" spans="1:67">
      <c r="A1579" s="316" t="s">
        <v>27</v>
      </c>
      <c r="B1579" t="s">
        <v>380</v>
      </c>
      <c r="C1579" t="s">
        <v>910</v>
      </c>
      <c r="D1579" t="s">
        <v>314</v>
      </c>
      <c r="E1579" s="316" t="s">
        <v>81</v>
      </c>
      <c r="F1579" s="316" t="s">
        <v>82</v>
      </c>
      <c r="G1579" s="316" t="s">
        <v>439</v>
      </c>
      <c r="H1579" s="316" t="s">
        <v>329</v>
      </c>
      <c r="I1579" s="316" t="s">
        <v>303</v>
      </c>
      <c r="J1579" s="316" t="s">
        <v>308</v>
      </c>
      <c r="K1579" s="36">
        <v>24</v>
      </c>
      <c r="L1579" s="317">
        <v>0.25806000828742981</v>
      </c>
      <c r="M1579" s="317"/>
      <c r="N1579" s="36">
        <v>135</v>
      </c>
      <c r="O1579" s="317">
        <v>0.25567999482154852</v>
      </c>
      <c r="P1579" s="317"/>
      <c r="Q1579" s="36">
        <v>1652</v>
      </c>
      <c r="R1579" s="317">
        <v>0.1656599938869476</v>
      </c>
      <c r="S1579" s="317"/>
      <c r="T1579" t="s">
        <v>380</v>
      </c>
      <c r="BA1579" s="395">
        <v>1</v>
      </c>
      <c r="BB1579" s="396" t="s">
        <v>861</v>
      </c>
      <c r="BC1579" t="str">
        <f t="shared" si="171"/>
        <v>RR7</v>
      </c>
      <c r="BD1579" t="str">
        <f t="shared" si="172"/>
        <v>NAoMe_initial_final_stage_tum</v>
      </c>
      <c r="BE1579" s="397" t="s">
        <v>862</v>
      </c>
      <c r="BF1579" t="str">
        <f t="shared" si="173"/>
        <v>Not staged/Unstated</v>
      </c>
      <c r="BG1579">
        <f t="shared" si="174"/>
        <v>24</v>
      </c>
      <c r="BH1579" s="398">
        <f t="shared" si="175"/>
        <v>0.25806000828742981</v>
      </c>
      <c r="BO1579" s="33"/>
    </row>
    <row r="1580" spans="1:67">
      <c r="A1580" s="316" t="s">
        <v>27</v>
      </c>
      <c r="B1580" t="s">
        <v>380</v>
      </c>
      <c r="C1580" t="s">
        <v>910</v>
      </c>
      <c r="D1580" t="s">
        <v>314</v>
      </c>
      <c r="E1580" s="316" t="s">
        <v>81</v>
      </c>
      <c r="F1580" s="316" t="s">
        <v>82</v>
      </c>
      <c r="G1580" s="316" t="s">
        <v>439</v>
      </c>
      <c r="H1580" s="316" t="s">
        <v>329</v>
      </c>
      <c r="I1580" s="316" t="s">
        <v>303</v>
      </c>
      <c r="J1580" s="316" t="s">
        <v>304</v>
      </c>
      <c r="K1580" s="36">
        <v>0</v>
      </c>
      <c r="L1580" s="317">
        <v>0</v>
      </c>
      <c r="M1580" s="317">
        <v>0</v>
      </c>
      <c r="N1580" s="36">
        <v>2</v>
      </c>
      <c r="O1580" s="317">
        <v>3.789999987930059E-3</v>
      </c>
      <c r="P1580" s="317">
        <v>5.090000107884407E-3</v>
      </c>
      <c r="Q1580" s="36">
        <v>64</v>
      </c>
      <c r="R1580" s="317">
        <v>6.4199999906122676E-3</v>
      </c>
      <c r="S1580" s="317">
        <v>7.689999882131815E-3</v>
      </c>
      <c r="T1580" t="s">
        <v>380</v>
      </c>
      <c r="BA1580" s="395">
        <v>1</v>
      </c>
      <c r="BB1580" s="396" t="s">
        <v>861</v>
      </c>
      <c r="BC1580" t="str">
        <f t="shared" si="171"/>
        <v>RR7</v>
      </c>
      <c r="BD1580" t="str">
        <f t="shared" si="172"/>
        <v>NAoMe_initial_final_stage_tum</v>
      </c>
      <c r="BE1580" s="397" t="s">
        <v>862</v>
      </c>
      <c r="BF1580" t="str">
        <f t="shared" si="173"/>
        <v>Stage 0</v>
      </c>
      <c r="BG1580">
        <f t="shared" si="174"/>
        <v>0</v>
      </c>
      <c r="BH1580" s="398">
        <f t="shared" si="175"/>
        <v>0</v>
      </c>
      <c r="BO1580" s="33"/>
    </row>
    <row r="1581" spans="1:67">
      <c r="A1581" s="316" t="s">
        <v>27</v>
      </c>
      <c r="B1581" t="s">
        <v>380</v>
      </c>
      <c r="C1581" t="s">
        <v>910</v>
      </c>
      <c r="D1581" t="s">
        <v>314</v>
      </c>
      <c r="E1581" s="316" t="s">
        <v>81</v>
      </c>
      <c r="F1581" s="316" t="s">
        <v>82</v>
      </c>
      <c r="G1581" s="316" t="s">
        <v>439</v>
      </c>
      <c r="H1581" s="316" t="s">
        <v>329</v>
      </c>
      <c r="I1581" s="316" t="s">
        <v>303</v>
      </c>
      <c r="J1581" s="316" t="s">
        <v>305</v>
      </c>
      <c r="K1581" s="36">
        <v>2</v>
      </c>
      <c r="L1581" s="317">
        <v>2.150999940931797E-2</v>
      </c>
      <c r="M1581" s="317">
        <v>2.8990000486373901E-2</v>
      </c>
      <c r="N1581" s="36">
        <v>17</v>
      </c>
      <c r="O1581" s="317">
        <v>3.2200001180171967E-2</v>
      </c>
      <c r="P1581" s="317">
        <v>4.3260000646114349E-2</v>
      </c>
      <c r="Q1581" s="36">
        <v>359</v>
      </c>
      <c r="R1581" s="317">
        <v>3.5999998450279243E-2</v>
      </c>
      <c r="S1581" s="317">
        <v>4.3150000274181373E-2</v>
      </c>
      <c r="T1581" t="s">
        <v>380</v>
      </c>
      <c r="BA1581" s="395">
        <v>1</v>
      </c>
      <c r="BB1581" s="396" t="s">
        <v>861</v>
      </c>
      <c r="BC1581" t="str">
        <f t="shared" si="171"/>
        <v>RR7</v>
      </c>
      <c r="BD1581" t="str">
        <f t="shared" si="172"/>
        <v>NAoMe_initial_final_stage_tum</v>
      </c>
      <c r="BE1581" s="397" t="s">
        <v>862</v>
      </c>
      <c r="BF1581" t="str">
        <f t="shared" si="173"/>
        <v>Stage 1</v>
      </c>
      <c r="BG1581">
        <f t="shared" si="174"/>
        <v>2</v>
      </c>
      <c r="BH1581" s="398">
        <f t="shared" si="175"/>
        <v>2.150999940931797E-2</v>
      </c>
      <c r="BO1581" s="33"/>
    </row>
    <row r="1582" spans="1:67">
      <c r="A1582" s="316" t="s">
        <v>27</v>
      </c>
      <c r="B1582" t="s">
        <v>380</v>
      </c>
      <c r="C1582" t="s">
        <v>910</v>
      </c>
      <c r="D1582" t="s">
        <v>314</v>
      </c>
      <c r="E1582" s="316" t="s">
        <v>81</v>
      </c>
      <c r="F1582" s="316" t="s">
        <v>82</v>
      </c>
      <c r="G1582" s="316" t="s">
        <v>439</v>
      </c>
      <c r="H1582" s="316" t="s">
        <v>329</v>
      </c>
      <c r="I1582" s="316" t="s">
        <v>303</v>
      </c>
      <c r="J1582" s="316" t="s">
        <v>306</v>
      </c>
      <c r="K1582" s="36">
        <v>11</v>
      </c>
      <c r="L1582" s="317">
        <v>0.1182800009846687</v>
      </c>
      <c r="M1582" s="317">
        <v>0.15941999852657321</v>
      </c>
      <c r="N1582" s="36">
        <v>54</v>
      </c>
      <c r="O1582" s="317">
        <v>0.1022699996829033</v>
      </c>
      <c r="P1582" s="317">
        <v>0.1374000012874603</v>
      </c>
      <c r="Q1582" s="36">
        <v>996</v>
      </c>
      <c r="R1582" s="317">
        <v>9.9880002439022064E-2</v>
      </c>
      <c r="S1582" s="317">
        <v>0.11970999836921691</v>
      </c>
      <c r="T1582" t="s">
        <v>380</v>
      </c>
      <c r="BA1582" s="395">
        <v>1</v>
      </c>
      <c r="BB1582" s="396" t="s">
        <v>861</v>
      </c>
      <c r="BC1582" t="str">
        <f t="shared" si="171"/>
        <v>RR7</v>
      </c>
      <c r="BD1582" t="str">
        <f t="shared" si="172"/>
        <v>NAoMe_initial_final_stage_tum</v>
      </c>
      <c r="BE1582" s="397" t="s">
        <v>862</v>
      </c>
      <c r="BF1582" t="str">
        <f t="shared" si="173"/>
        <v>Stage 2</v>
      </c>
      <c r="BG1582">
        <f t="shared" si="174"/>
        <v>11</v>
      </c>
      <c r="BH1582" s="398">
        <f t="shared" si="175"/>
        <v>0.1182800009846687</v>
      </c>
      <c r="BO1582" s="33"/>
    </row>
    <row r="1583" spans="1:67">
      <c r="A1583" s="316" t="s">
        <v>27</v>
      </c>
      <c r="B1583" t="s">
        <v>380</v>
      </c>
      <c r="C1583" t="s">
        <v>910</v>
      </c>
      <c r="D1583" t="s">
        <v>314</v>
      </c>
      <c r="E1583" s="316" t="s">
        <v>81</v>
      </c>
      <c r="F1583" s="316" t="s">
        <v>82</v>
      </c>
      <c r="G1583" s="316" t="s">
        <v>439</v>
      </c>
      <c r="H1583" s="316" t="s">
        <v>329</v>
      </c>
      <c r="I1583" s="316" t="s">
        <v>303</v>
      </c>
      <c r="J1583" s="316" t="s">
        <v>307</v>
      </c>
      <c r="K1583" s="36">
        <v>10</v>
      </c>
      <c r="L1583" s="317">
        <v>0.1075299978256226</v>
      </c>
      <c r="M1583" s="317">
        <v>0.14493000507354739</v>
      </c>
      <c r="N1583" s="36">
        <v>57</v>
      </c>
      <c r="O1583" s="317">
        <v>0.10795000195503229</v>
      </c>
      <c r="P1583" s="317">
        <v>0.14504000544548029</v>
      </c>
      <c r="Q1583" s="36">
        <v>742</v>
      </c>
      <c r="R1583" s="317">
        <v>7.4409998953342438E-2</v>
      </c>
      <c r="S1583" s="317">
        <v>8.9180000126361847E-2</v>
      </c>
      <c r="T1583" t="s">
        <v>380</v>
      </c>
      <c r="BA1583" s="395">
        <v>1</v>
      </c>
      <c r="BB1583" s="396" t="s">
        <v>861</v>
      </c>
      <c r="BC1583" t="str">
        <f t="shared" si="171"/>
        <v>RR7</v>
      </c>
      <c r="BD1583" t="str">
        <f t="shared" si="172"/>
        <v>NAoMe_initial_final_stage_tum</v>
      </c>
      <c r="BE1583" s="397" t="s">
        <v>862</v>
      </c>
      <c r="BF1583" t="str">
        <f t="shared" si="173"/>
        <v>Stage 3</v>
      </c>
      <c r="BG1583">
        <f t="shared" si="174"/>
        <v>10</v>
      </c>
      <c r="BH1583" s="398">
        <f t="shared" si="175"/>
        <v>0.1075299978256226</v>
      </c>
      <c r="BO1583" s="33"/>
    </row>
    <row r="1584" spans="1:67">
      <c r="A1584" s="316" t="s">
        <v>27</v>
      </c>
      <c r="B1584" t="s">
        <v>380</v>
      </c>
      <c r="C1584" t="s">
        <v>910</v>
      </c>
      <c r="D1584" t="s">
        <v>314</v>
      </c>
      <c r="E1584" s="316" t="s">
        <v>81</v>
      </c>
      <c r="F1584" s="316" t="s">
        <v>82</v>
      </c>
      <c r="G1584" s="316" t="s">
        <v>439</v>
      </c>
      <c r="H1584" s="316" t="s">
        <v>329</v>
      </c>
      <c r="I1584" s="316" t="s">
        <v>303</v>
      </c>
      <c r="J1584" s="316" t="s">
        <v>336</v>
      </c>
      <c r="K1584" s="36">
        <v>46</v>
      </c>
      <c r="L1584" s="317">
        <v>0.49461999535560608</v>
      </c>
      <c r="M1584" s="317">
        <v>0.66667002439498901</v>
      </c>
      <c r="N1584" s="36">
        <v>263</v>
      </c>
      <c r="O1584" s="317">
        <v>0.49810999631881708</v>
      </c>
      <c r="P1584" s="317">
        <v>0.66921001672744751</v>
      </c>
      <c r="Q1584" s="36">
        <v>6159</v>
      </c>
      <c r="R1584" s="317">
        <v>0.6176300048828125</v>
      </c>
      <c r="S1584" s="317">
        <v>0.74026000499725342</v>
      </c>
      <c r="T1584" t="s">
        <v>380</v>
      </c>
      <c r="BA1584" s="395">
        <v>1</v>
      </c>
      <c r="BB1584" s="396" t="s">
        <v>861</v>
      </c>
      <c r="BC1584" t="str">
        <f t="shared" si="171"/>
        <v>RR7</v>
      </c>
      <c r="BD1584" t="str">
        <f t="shared" si="172"/>
        <v>NAoMe_initial_final_stage_tum</v>
      </c>
      <c r="BE1584" s="397" t="s">
        <v>862</v>
      </c>
      <c r="BF1584" t="str">
        <f t="shared" si="173"/>
        <v>Stage 4</v>
      </c>
      <c r="BG1584">
        <f t="shared" si="174"/>
        <v>46</v>
      </c>
      <c r="BH1584" s="398">
        <f t="shared" si="175"/>
        <v>0.49461999535560608</v>
      </c>
      <c r="BO1584" s="33"/>
    </row>
    <row r="1585" spans="1:67">
      <c r="A1585" s="316" t="s">
        <v>27</v>
      </c>
      <c r="B1585" t="s">
        <v>380</v>
      </c>
      <c r="C1585" t="s">
        <v>910</v>
      </c>
      <c r="D1585" t="s">
        <v>314</v>
      </c>
      <c r="E1585" s="316" t="s">
        <v>81</v>
      </c>
      <c r="F1585" s="316" t="s">
        <v>82</v>
      </c>
      <c r="G1585" s="316" t="s">
        <v>439</v>
      </c>
      <c r="H1585" s="316" t="s">
        <v>329</v>
      </c>
      <c r="I1585" s="316" t="s">
        <v>342</v>
      </c>
      <c r="J1585" s="316" t="s">
        <v>343</v>
      </c>
      <c r="K1585" s="36">
        <v>24</v>
      </c>
      <c r="L1585" s="317">
        <v>0.25806000828742981</v>
      </c>
      <c r="M1585" s="317"/>
      <c r="N1585" s="36">
        <v>135</v>
      </c>
      <c r="O1585" s="317">
        <v>0.25567999482154852</v>
      </c>
      <c r="P1585" s="317"/>
      <c r="Q1585" s="36">
        <v>1652</v>
      </c>
      <c r="R1585" s="317">
        <v>0.1656599938869476</v>
      </c>
      <c r="S1585" s="317"/>
      <c r="T1585" t="s">
        <v>380</v>
      </c>
      <c r="BA1585" s="395">
        <v>1</v>
      </c>
      <c r="BB1585" s="396" t="s">
        <v>861</v>
      </c>
      <c r="BC1585" t="str">
        <f t="shared" si="171"/>
        <v>RR7</v>
      </c>
      <c r="BD1585" t="str">
        <f t="shared" si="172"/>
        <v>NAoMe_initial_final_stage_tum_grp</v>
      </c>
      <c r="BE1585" s="397" t="s">
        <v>862</v>
      </c>
      <c r="BF1585" t="str">
        <f t="shared" si="173"/>
        <v>MBC in HESAPC</v>
      </c>
      <c r="BG1585">
        <f t="shared" si="174"/>
        <v>24</v>
      </c>
      <c r="BH1585" s="398">
        <f t="shared" si="175"/>
        <v>0.25806000828742981</v>
      </c>
      <c r="BO1585" s="33"/>
    </row>
    <row r="1586" spans="1:67">
      <c r="A1586" s="316" t="s">
        <v>27</v>
      </c>
      <c r="B1586" t="s">
        <v>380</v>
      </c>
      <c r="C1586" t="s">
        <v>910</v>
      </c>
      <c r="D1586" t="s">
        <v>314</v>
      </c>
      <c r="E1586" s="316" t="s">
        <v>81</v>
      </c>
      <c r="F1586" s="316" t="s">
        <v>82</v>
      </c>
      <c r="G1586" s="316" t="s">
        <v>439</v>
      </c>
      <c r="H1586" s="316" t="s">
        <v>329</v>
      </c>
      <c r="I1586" s="316" t="s">
        <v>342</v>
      </c>
      <c r="J1586" s="316" t="s">
        <v>344</v>
      </c>
      <c r="K1586" s="36">
        <v>24</v>
      </c>
      <c r="L1586" s="317">
        <v>0.25806000828742981</v>
      </c>
      <c r="M1586" s="317">
        <v>0.34782999753952032</v>
      </c>
      <c r="N1586" s="36">
        <v>129</v>
      </c>
      <c r="O1586" s="317">
        <v>0.24432000517845151</v>
      </c>
      <c r="P1586" s="317">
        <v>0.32824000716209412</v>
      </c>
      <c r="Q1586" s="36">
        <v>2161</v>
      </c>
      <c r="R1586" s="317">
        <v>0.2167100012302399</v>
      </c>
      <c r="S1586" s="317">
        <v>0.25973999500274658</v>
      </c>
      <c r="T1586" t="s">
        <v>380</v>
      </c>
      <c r="BA1586" s="395">
        <v>1</v>
      </c>
      <c r="BB1586" s="396" t="s">
        <v>861</v>
      </c>
      <c r="BC1586" t="str">
        <f t="shared" si="171"/>
        <v>RR7</v>
      </c>
      <c r="BD1586" t="str">
        <f t="shared" si="172"/>
        <v>NAoMe_initial_final_stage_tum_grp</v>
      </c>
      <c r="BE1586" s="397" t="s">
        <v>862</v>
      </c>
      <c r="BF1586" t="str">
        <f t="shared" si="173"/>
        <v>Stage 0-3</v>
      </c>
      <c r="BG1586">
        <f t="shared" si="174"/>
        <v>24</v>
      </c>
      <c r="BH1586" s="398">
        <f t="shared" si="175"/>
        <v>0.25806000828742981</v>
      </c>
      <c r="BO1586" s="33"/>
    </row>
    <row r="1587" spans="1:67">
      <c r="A1587" s="316" t="s">
        <v>27</v>
      </c>
      <c r="B1587" t="s">
        <v>380</v>
      </c>
      <c r="C1587" t="s">
        <v>910</v>
      </c>
      <c r="D1587" t="s">
        <v>314</v>
      </c>
      <c r="E1587" s="316" t="s">
        <v>81</v>
      </c>
      <c r="F1587" s="316" t="s">
        <v>82</v>
      </c>
      <c r="G1587" s="316" t="s">
        <v>439</v>
      </c>
      <c r="H1587" s="316" t="s">
        <v>329</v>
      </c>
      <c r="I1587" s="316" t="s">
        <v>342</v>
      </c>
      <c r="J1587" s="316" t="s">
        <v>336</v>
      </c>
      <c r="K1587" s="36">
        <v>45</v>
      </c>
      <c r="L1587" s="317">
        <v>0.4838699996471405</v>
      </c>
      <c r="M1587" s="317">
        <v>0.65217000246047974</v>
      </c>
      <c r="N1587" s="36">
        <v>264</v>
      </c>
      <c r="O1587" s="317">
        <v>0.5</v>
      </c>
      <c r="P1587" s="317">
        <v>0.67176002264022827</v>
      </c>
      <c r="Q1587" s="36">
        <v>6159</v>
      </c>
      <c r="R1587" s="317">
        <v>0.6176300048828125</v>
      </c>
      <c r="S1587" s="317">
        <v>0.74026000499725342</v>
      </c>
      <c r="T1587" t="s">
        <v>380</v>
      </c>
      <c r="BA1587" s="395">
        <v>1</v>
      </c>
      <c r="BB1587" s="396" t="s">
        <v>861</v>
      </c>
      <c r="BC1587" t="str">
        <f t="shared" si="171"/>
        <v>RR7</v>
      </c>
      <c r="BD1587" t="str">
        <f t="shared" si="172"/>
        <v>NAoMe_initial_final_stage_tum_grp</v>
      </c>
      <c r="BE1587" s="397" t="s">
        <v>862</v>
      </c>
      <c r="BF1587" t="str">
        <f t="shared" si="173"/>
        <v>Stage 4</v>
      </c>
      <c r="BG1587">
        <f t="shared" si="174"/>
        <v>45</v>
      </c>
      <c r="BH1587" s="398">
        <f t="shared" si="175"/>
        <v>0.4838699996471405</v>
      </c>
      <c r="BO1587" s="33"/>
    </row>
    <row r="1588" spans="1:67">
      <c r="A1588" s="316" t="s">
        <v>27</v>
      </c>
      <c r="B1588" t="s">
        <v>380</v>
      </c>
      <c r="C1588" t="s">
        <v>910</v>
      </c>
      <c r="D1588" t="s">
        <v>314</v>
      </c>
      <c r="E1588" s="316" t="s">
        <v>81</v>
      </c>
      <c r="F1588" s="316" t="s">
        <v>82</v>
      </c>
      <c r="G1588" s="316" t="s">
        <v>439</v>
      </c>
      <c r="H1588" s="316" t="s">
        <v>329</v>
      </c>
      <c r="I1588" s="316" t="s">
        <v>658</v>
      </c>
      <c r="J1588" s="316" t="s">
        <v>345</v>
      </c>
      <c r="K1588" s="36">
        <v>93</v>
      </c>
      <c r="L1588" s="317">
        <v>1</v>
      </c>
      <c r="M1588" s="317"/>
      <c r="N1588" s="36">
        <v>528</v>
      </c>
      <c r="O1588" s="317">
        <v>1</v>
      </c>
      <c r="P1588" s="317"/>
      <c r="Q1588" s="36">
        <v>9972</v>
      </c>
      <c r="R1588" s="317">
        <v>1</v>
      </c>
      <c r="S1588" s="317"/>
      <c r="T1588" t="s">
        <v>380</v>
      </c>
      <c r="BA1588" s="395">
        <v>1</v>
      </c>
      <c r="BB1588" s="396" t="s">
        <v>861</v>
      </c>
      <c r="BC1588" t="str">
        <f t="shared" si="171"/>
        <v>RR7</v>
      </c>
      <c r="BD1588" t="str">
        <f t="shared" si="172"/>
        <v>NAoMe_initial_final_who_ps</v>
      </c>
      <c r="BE1588" s="397" t="s">
        <v>862</v>
      </c>
      <c r="BF1588" t="str">
        <f t="shared" si="173"/>
        <v>Not recorded</v>
      </c>
      <c r="BG1588">
        <f t="shared" si="174"/>
        <v>93</v>
      </c>
      <c r="BH1588" s="398">
        <f t="shared" si="175"/>
        <v>1</v>
      </c>
      <c r="BO1588" s="33"/>
    </row>
    <row r="1589" spans="1:67">
      <c r="A1589" s="316" t="s">
        <v>27</v>
      </c>
      <c r="B1589" t="s">
        <v>380</v>
      </c>
      <c r="C1589" t="s">
        <v>910</v>
      </c>
      <c r="D1589" t="s">
        <v>314</v>
      </c>
      <c r="E1589" s="316" t="s">
        <v>81</v>
      </c>
      <c r="F1589" s="316" t="s">
        <v>82</v>
      </c>
      <c r="G1589" s="316" t="s">
        <v>439</v>
      </c>
      <c r="H1589" s="316" t="s">
        <v>329</v>
      </c>
      <c r="I1589" s="316" t="s">
        <v>291</v>
      </c>
      <c r="J1589" s="316" t="s">
        <v>313</v>
      </c>
      <c r="K1589" s="36">
        <v>91</v>
      </c>
      <c r="L1589" s="317">
        <v>0.97848999500274658</v>
      </c>
      <c r="M1589" s="317"/>
      <c r="N1589" s="36">
        <v>519</v>
      </c>
      <c r="O1589" s="317">
        <v>0.98294997215270996</v>
      </c>
      <c r="P1589" s="317"/>
      <c r="Q1589" s="36">
        <v>9846</v>
      </c>
      <c r="R1589" s="317">
        <v>0.98736000061035156</v>
      </c>
      <c r="S1589" s="317"/>
      <c r="T1589" t="s">
        <v>380</v>
      </c>
      <c r="BA1589" s="395">
        <v>1</v>
      </c>
      <c r="BB1589" s="396" t="s">
        <v>861</v>
      </c>
      <c r="BC1589" t="str">
        <f t="shared" si="171"/>
        <v>RR7</v>
      </c>
      <c r="BD1589" t="str">
        <f t="shared" si="172"/>
        <v>NAoMe_initial_gender</v>
      </c>
      <c r="BE1589" s="397" t="s">
        <v>862</v>
      </c>
      <c r="BF1589" t="str">
        <f t="shared" si="173"/>
        <v>Female</v>
      </c>
      <c r="BG1589">
        <f t="shared" si="174"/>
        <v>91</v>
      </c>
      <c r="BH1589" s="398">
        <f t="shared" si="175"/>
        <v>0.97848999500274658</v>
      </c>
      <c r="BO1589" s="33"/>
    </row>
    <row r="1590" spans="1:67">
      <c r="A1590" s="316" t="s">
        <v>27</v>
      </c>
      <c r="B1590" t="s">
        <v>380</v>
      </c>
      <c r="C1590" t="s">
        <v>910</v>
      </c>
      <c r="D1590" t="s">
        <v>314</v>
      </c>
      <c r="E1590" s="316" t="s">
        <v>81</v>
      </c>
      <c r="F1590" s="316" t="s">
        <v>82</v>
      </c>
      <c r="G1590" s="316" t="s">
        <v>439</v>
      </c>
      <c r="H1590" s="316" t="s">
        <v>329</v>
      </c>
      <c r="I1590" s="316" t="s">
        <v>291</v>
      </c>
      <c r="J1590" s="316" t="s">
        <v>293</v>
      </c>
      <c r="K1590" s="36">
        <v>2</v>
      </c>
      <c r="L1590" s="317">
        <v>2.150999940931797E-2</v>
      </c>
      <c r="M1590" s="317"/>
      <c r="N1590" s="36">
        <v>9</v>
      </c>
      <c r="O1590" s="317">
        <v>1.7049999907612801E-2</v>
      </c>
      <c r="P1590" s="317"/>
      <c r="Q1590" s="36">
        <v>126</v>
      </c>
      <c r="R1590" s="317">
        <v>1.264000032097101E-2</v>
      </c>
      <c r="S1590" s="317"/>
      <c r="T1590" t="s">
        <v>380</v>
      </c>
      <c r="BA1590" s="395">
        <v>1</v>
      </c>
      <c r="BB1590" s="396" t="s">
        <v>861</v>
      </c>
      <c r="BC1590" t="str">
        <f t="shared" si="171"/>
        <v>RR7</v>
      </c>
      <c r="BD1590" t="str">
        <f t="shared" si="172"/>
        <v>NAoMe_initial_gender</v>
      </c>
      <c r="BE1590" s="397" t="s">
        <v>862</v>
      </c>
      <c r="BF1590" t="str">
        <f t="shared" si="173"/>
        <v>Male</v>
      </c>
      <c r="BG1590">
        <f t="shared" si="174"/>
        <v>2</v>
      </c>
      <c r="BH1590" s="398">
        <f t="shared" si="175"/>
        <v>2.150999940931797E-2</v>
      </c>
      <c r="BO1590" s="33"/>
    </row>
    <row r="1591" spans="1:67">
      <c r="A1591" s="316" t="s">
        <v>27</v>
      </c>
      <c r="B1591" t="s">
        <v>380</v>
      </c>
      <c r="C1591" t="s">
        <v>910</v>
      </c>
      <c r="D1591" t="s">
        <v>314</v>
      </c>
      <c r="E1591" s="316" t="s">
        <v>81</v>
      </c>
      <c r="F1591" s="316" t="s">
        <v>82</v>
      </c>
      <c r="G1591" s="316" t="s">
        <v>439</v>
      </c>
      <c r="H1591" s="316" t="s">
        <v>329</v>
      </c>
      <c r="I1591" s="316" t="s">
        <v>659</v>
      </c>
      <c r="J1591" s="316" t="s">
        <v>294</v>
      </c>
      <c r="K1591" s="36">
        <v>28</v>
      </c>
      <c r="L1591" s="317">
        <v>0.30107998847961431</v>
      </c>
      <c r="M1591" s="317">
        <v>0.30107998847961431</v>
      </c>
      <c r="N1591" s="36">
        <v>151</v>
      </c>
      <c r="O1591" s="317">
        <v>0.2859799861907959</v>
      </c>
      <c r="P1591" s="317">
        <v>0.2859799861907959</v>
      </c>
      <c r="Q1591" s="36">
        <v>1800</v>
      </c>
      <c r="R1591" s="317">
        <v>0.18050999939441681</v>
      </c>
      <c r="S1591" s="317">
        <v>0.18050999939441681</v>
      </c>
      <c r="T1591" t="s">
        <v>380</v>
      </c>
      <c r="BA1591" s="395">
        <v>1</v>
      </c>
      <c r="BB1591" s="396" t="s">
        <v>861</v>
      </c>
      <c r="BC1591" t="str">
        <f t="shared" si="171"/>
        <v>RR7</v>
      </c>
      <c r="BD1591" t="str">
        <f t="shared" si="172"/>
        <v>NAoMe_initial_imd_2019</v>
      </c>
      <c r="BE1591" s="397" t="s">
        <v>862</v>
      </c>
      <c r="BF1591" t="str">
        <f t="shared" si="173"/>
        <v>1 - most deprived</v>
      </c>
      <c r="BG1591">
        <f t="shared" si="174"/>
        <v>28</v>
      </c>
      <c r="BH1591" s="398">
        <f t="shared" si="175"/>
        <v>0.30107998847961431</v>
      </c>
      <c r="BO1591" s="33"/>
    </row>
    <row r="1592" spans="1:67">
      <c r="A1592" s="316" t="s">
        <v>27</v>
      </c>
      <c r="B1592" t="s">
        <v>380</v>
      </c>
      <c r="C1592" t="s">
        <v>910</v>
      </c>
      <c r="D1592" t="s">
        <v>314</v>
      </c>
      <c r="E1592" s="316" t="s">
        <v>81</v>
      </c>
      <c r="F1592" s="316" t="s">
        <v>82</v>
      </c>
      <c r="G1592" s="316" t="s">
        <v>439</v>
      </c>
      <c r="H1592" s="316" t="s">
        <v>329</v>
      </c>
      <c r="I1592" s="316" t="s">
        <v>659</v>
      </c>
      <c r="J1592" s="316" t="s">
        <v>15</v>
      </c>
      <c r="K1592" s="36">
        <v>18</v>
      </c>
      <c r="L1592" s="317">
        <v>0.19355000555515289</v>
      </c>
      <c r="M1592" s="317">
        <v>0.19355000555515289</v>
      </c>
      <c r="N1592" s="36">
        <v>106</v>
      </c>
      <c r="O1592" s="317">
        <v>0.20076000690460211</v>
      </c>
      <c r="P1592" s="317">
        <v>0.20076000690460211</v>
      </c>
      <c r="Q1592" s="36">
        <v>2036</v>
      </c>
      <c r="R1592" s="317">
        <v>0.20417000353336329</v>
      </c>
      <c r="S1592" s="317">
        <v>0.20417000353336329</v>
      </c>
      <c r="T1592" t="s">
        <v>380</v>
      </c>
      <c r="BA1592" s="395">
        <v>1</v>
      </c>
      <c r="BB1592" s="396" t="s">
        <v>861</v>
      </c>
      <c r="BC1592" t="str">
        <f t="shared" si="171"/>
        <v>RR7</v>
      </c>
      <c r="BD1592" t="str">
        <f t="shared" si="172"/>
        <v>NAoMe_initial_imd_2019</v>
      </c>
      <c r="BE1592" s="397" t="s">
        <v>862</v>
      </c>
      <c r="BF1592" t="str">
        <f t="shared" si="173"/>
        <v>2</v>
      </c>
      <c r="BG1592">
        <f t="shared" si="174"/>
        <v>18</v>
      </c>
      <c r="BH1592" s="398">
        <f t="shared" si="175"/>
        <v>0.19355000555515289</v>
      </c>
      <c r="BO1592" s="33"/>
    </row>
    <row r="1593" spans="1:67">
      <c r="A1593" s="316" t="s">
        <v>27</v>
      </c>
      <c r="B1593" t="s">
        <v>380</v>
      </c>
      <c r="C1593" t="s">
        <v>910</v>
      </c>
      <c r="D1593" t="s">
        <v>314</v>
      </c>
      <c r="E1593" s="316" t="s">
        <v>81</v>
      </c>
      <c r="F1593" s="316" t="s">
        <v>82</v>
      </c>
      <c r="G1593" s="316" t="s">
        <v>439</v>
      </c>
      <c r="H1593" s="316" t="s">
        <v>329</v>
      </c>
      <c r="I1593" s="316" t="s">
        <v>659</v>
      </c>
      <c r="J1593" s="316" t="s">
        <v>16</v>
      </c>
      <c r="K1593" s="36">
        <v>17</v>
      </c>
      <c r="L1593" s="317">
        <v>0.1827999949455261</v>
      </c>
      <c r="M1593" s="317">
        <v>0.1827999949455261</v>
      </c>
      <c r="N1593" s="36">
        <v>97</v>
      </c>
      <c r="O1593" s="317">
        <v>0.18370999395847321</v>
      </c>
      <c r="P1593" s="317">
        <v>0.18370999395847321</v>
      </c>
      <c r="Q1593" s="36">
        <v>2085</v>
      </c>
      <c r="R1593" s="317">
        <v>0.20908999443054199</v>
      </c>
      <c r="S1593" s="317">
        <v>0.20908999443054199</v>
      </c>
      <c r="T1593" t="s">
        <v>380</v>
      </c>
      <c r="BA1593" s="395">
        <v>1</v>
      </c>
      <c r="BB1593" s="396" t="s">
        <v>861</v>
      </c>
      <c r="BC1593" t="str">
        <f t="shared" si="171"/>
        <v>RR7</v>
      </c>
      <c r="BD1593" t="str">
        <f t="shared" si="172"/>
        <v>NAoMe_initial_imd_2019</v>
      </c>
      <c r="BE1593" s="397" t="s">
        <v>862</v>
      </c>
      <c r="BF1593" t="str">
        <f t="shared" si="173"/>
        <v>3</v>
      </c>
      <c r="BG1593">
        <f t="shared" si="174"/>
        <v>17</v>
      </c>
      <c r="BH1593" s="398">
        <f t="shared" si="175"/>
        <v>0.1827999949455261</v>
      </c>
      <c r="BO1593" s="33"/>
    </row>
    <row r="1594" spans="1:67">
      <c r="A1594" s="316" t="s">
        <v>27</v>
      </c>
      <c r="B1594" t="s">
        <v>380</v>
      </c>
      <c r="C1594" t="s">
        <v>910</v>
      </c>
      <c r="D1594" t="s">
        <v>314</v>
      </c>
      <c r="E1594" s="316" t="s">
        <v>81</v>
      </c>
      <c r="F1594" s="316" t="s">
        <v>82</v>
      </c>
      <c r="G1594" s="316" t="s">
        <v>439</v>
      </c>
      <c r="H1594" s="316" t="s">
        <v>329</v>
      </c>
      <c r="I1594" s="316" t="s">
        <v>659</v>
      </c>
      <c r="J1594" s="316" t="s">
        <v>17</v>
      </c>
      <c r="K1594" s="36">
        <v>20</v>
      </c>
      <c r="L1594" s="317">
        <v>0.21504999697208399</v>
      </c>
      <c r="M1594" s="317">
        <v>0.21504999697208399</v>
      </c>
      <c r="N1594" s="36">
        <v>90</v>
      </c>
      <c r="O1594" s="317">
        <v>0.17045000195503229</v>
      </c>
      <c r="P1594" s="317">
        <v>0.17045000195503229</v>
      </c>
      <c r="Q1594" s="36">
        <v>2024</v>
      </c>
      <c r="R1594" s="317">
        <v>0.2029699981212616</v>
      </c>
      <c r="S1594" s="317">
        <v>0.2029699981212616</v>
      </c>
      <c r="T1594" t="s">
        <v>380</v>
      </c>
      <c r="BA1594" s="395">
        <v>1</v>
      </c>
      <c r="BB1594" s="396" t="s">
        <v>861</v>
      </c>
      <c r="BC1594" t="str">
        <f t="shared" si="171"/>
        <v>RR7</v>
      </c>
      <c r="BD1594" t="str">
        <f t="shared" si="172"/>
        <v>NAoMe_initial_imd_2019</v>
      </c>
      <c r="BE1594" s="397" t="s">
        <v>862</v>
      </c>
      <c r="BF1594" t="str">
        <f t="shared" si="173"/>
        <v>4</v>
      </c>
      <c r="BG1594">
        <f t="shared" si="174"/>
        <v>20</v>
      </c>
      <c r="BH1594" s="398">
        <f t="shared" si="175"/>
        <v>0.21504999697208399</v>
      </c>
      <c r="BO1594" s="33"/>
    </row>
    <row r="1595" spans="1:67">
      <c r="A1595" s="316" t="s">
        <v>27</v>
      </c>
      <c r="B1595" t="s">
        <v>380</v>
      </c>
      <c r="C1595" t="s">
        <v>910</v>
      </c>
      <c r="D1595" t="s">
        <v>314</v>
      </c>
      <c r="E1595" s="316" t="s">
        <v>81</v>
      </c>
      <c r="F1595" s="316" t="s">
        <v>82</v>
      </c>
      <c r="G1595" s="316" t="s">
        <v>439</v>
      </c>
      <c r="H1595" s="316" t="s">
        <v>329</v>
      </c>
      <c r="I1595" s="316" t="s">
        <v>659</v>
      </c>
      <c r="J1595" s="316" t="s">
        <v>295</v>
      </c>
      <c r="K1595" s="36">
        <v>10</v>
      </c>
      <c r="L1595" s="317">
        <v>0.1075299978256226</v>
      </c>
      <c r="M1595" s="317">
        <v>0.1075299978256226</v>
      </c>
      <c r="N1595" s="36">
        <v>84</v>
      </c>
      <c r="O1595" s="317">
        <v>0.1590899974107742</v>
      </c>
      <c r="P1595" s="317">
        <v>0.1590899974107742</v>
      </c>
      <c r="Q1595" s="36">
        <v>2027</v>
      </c>
      <c r="R1595" s="317">
        <v>0.2032700031995773</v>
      </c>
      <c r="S1595" s="317">
        <v>0.2032700031995773</v>
      </c>
      <c r="T1595" t="s">
        <v>380</v>
      </c>
      <c r="BA1595" s="395">
        <v>1</v>
      </c>
      <c r="BB1595" s="396" t="s">
        <v>861</v>
      </c>
      <c r="BC1595" t="str">
        <f t="shared" si="171"/>
        <v>RR7</v>
      </c>
      <c r="BD1595" t="str">
        <f t="shared" si="172"/>
        <v>NAoMe_initial_imd_2019</v>
      </c>
      <c r="BE1595" s="397" t="s">
        <v>862</v>
      </c>
      <c r="BF1595" t="str">
        <f t="shared" si="173"/>
        <v>5 - least deprived</v>
      </c>
      <c r="BG1595">
        <f t="shared" si="174"/>
        <v>10</v>
      </c>
      <c r="BH1595" s="398">
        <f t="shared" si="175"/>
        <v>0.1075299978256226</v>
      </c>
      <c r="BO1595" s="33"/>
    </row>
    <row r="1596" spans="1:67">
      <c r="A1596" s="316" t="s">
        <v>27</v>
      </c>
      <c r="B1596" t="s">
        <v>380</v>
      </c>
      <c r="C1596" t="s">
        <v>910</v>
      </c>
      <c r="D1596" t="s">
        <v>314</v>
      </c>
      <c r="E1596" s="316" t="s">
        <v>81</v>
      </c>
      <c r="F1596" s="316" t="s">
        <v>82</v>
      </c>
      <c r="G1596" s="316" t="s">
        <v>439</v>
      </c>
      <c r="H1596" s="316" t="s">
        <v>329</v>
      </c>
      <c r="I1596" s="316" t="s">
        <v>659</v>
      </c>
      <c r="J1596" s="316" t="s">
        <v>260</v>
      </c>
      <c r="K1596" s="36">
        <v>0</v>
      </c>
      <c r="L1596" s="317">
        <v>0</v>
      </c>
      <c r="M1596" s="317"/>
      <c r="N1596" s="36">
        <v>0</v>
      </c>
      <c r="O1596" s="317">
        <v>0</v>
      </c>
      <c r="P1596" s="317"/>
      <c r="Q1596" s="36">
        <v>0</v>
      </c>
      <c r="R1596" s="317">
        <v>0</v>
      </c>
      <c r="S1596" s="317"/>
      <c r="T1596" t="s">
        <v>380</v>
      </c>
      <c r="BA1596" s="395">
        <v>1</v>
      </c>
      <c r="BB1596" s="396" t="s">
        <v>861</v>
      </c>
      <c r="BC1596" t="str">
        <f t="shared" si="171"/>
        <v>RR7</v>
      </c>
      <c r="BD1596" t="str">
        <f t="shared" si="172"/>
        <v>NAoMe_initial_imd_2019</v>
      </c>
      <c r="BE1596" s="397" t="s">
        <v>862</v>
      </c>
      <c r="BF1596" t="str">
        <f t="shared" si="173"/>
        <v>Unknown</v>
      </c>
      <c r="BG1596">
        <f t="shared" si="174"/>
        <v>0</v>
      </c>
      <c r="BH1596" s="398">
        <f t="shared" si="175"/>
        <v>0</v>
      </c>
      <c r="BO1596" s="33"/>
    </row>
    <row r="1597" spans="1:67">
      <c r="A1597" s="316" t="s">
        <v>27</v>
      </c>
      <c r="B1597" t="s">
        <v>380</v>
      </c>
      <c r="C1597" t="s">
        <v>910</v>
      </c>
      <c r="D1597" t="s">
        <v>314</v>
      </c>
      <c r="E1597" s="316" t="s">
        <v>81</v>
      </c>
      <c r="F1597" s="316" t="s">
        <v>82</v>
      </c>
      <c r="G1597" s="316" t="s">
        <v>439</v>
      </c>
      <c r="H1597" s="316" t="s">
        <v>329</v>
      </c>
      <c r="I1597" s="316" t="s">
        <v>296</v>
      </c>
      <c r="J1597" s="316" t="s">
        <v>297</v>
      </c>
      <c r="K1597" s="36">
        <v>59</v>
      </c>
      <c r="L1597" s="317">
        <v>0.63441002368927002</v>
      </c>
      <c r="M1597" s="317">
        <v>0.64835000038146973</v>
      </c>
      <c r="N1597" s="36">
        <v>287</v>
      </c>
      <c r="O1597" s="317">
        <v>0.54356002807617188</v>
      </c>
      <c r="P1597" s="317">
        <v>0.55620002746582031</v>
      </c>
      <c r="Q1597" s="36">
        <v>5528</v>
      </c>
      <c r="R1597" s="317">
        <v>0.55435001850128174</v>
      </c>
      <c r="S1597" s="317">
        <v>0.56936997175216675</v>
      </c>
      <c r="T1597" t="s">
        <v>380</v>
      </c>
      <c r="BA1597" s="395">
        <v>1</v>
      </c>
      <c r="BB1597" s="396" t="s">
        <v>861</v>
      </c>
      <c r="BC1597" t="str">
        <f t="shared" si="171"/>
        <v>RR7</v>
      </c>
      <c r="BD1597" t="str">
        <f t="shared" si="172"/>
        <v>NAoMe_initial_scarf_731_grp</v>
      </c>
      <c r="BE1597" s="397" t="s">
        <v>862</v>
      </c>
      <c r="BF1597" t="str">
        <f t="shared" si="173"/>
        <v>Fit</v>
      </c>
      <c r="BG1597">
        <f t="shared" si="174"/>
        <v>59</v>
      </c>
      <c r="BH1597" s="398">
        <f t="shared" si="175"/>
        <v>0.63441002368927002</v>
      </c>
      <c r="BO1597" s="33"/>
    </row>
    <row r="1598" spans="1:67">
      <c r="A1598" s="316" t="s">
        <v>27</v>
      </c>
      <c r="B1598" t="s">
        <v>380</v>
      </c>
      <c r="C1598" t="s">
        <v>910</v>
      </c>
      <c r="D1598" t="s">
        <v>314</v>
      </c>
      <c r="E1598" s="316" t="s">
        <v>81</v>
      </c>
      <c r="F1598" s="316" t="s">
        <v>82</v>
      </c>
      <c r="G1598" s="316" t="s">
        <v>439</v>
      </c>
      <c r="H1598" s="316" t="s">
        <v>329</v>
      </c>
      <c r="I1598" s="316" t="s">
        <v>296</v>
      </c>
      <c r="J1598" s="316" t="s">
        <v>298</v>
      </c>
      <c r="K1598" s="36">
        <v>11</v>
      </c>
      <c r="L1598" s="317">
        <v>0.1182800009846687</v>
      </c>
      <c r="M1598" s="317">
        <v>0.12088000029325489</v>
      </c>
      <c r="N1598" s="36">
        <v>77</v>
      </c>
      <c r="O1598" s="317">
        <v>0.1458300054073334</v>
      </c>
      <c r="P1598" s="317">
        <v>0.14922000467777249</v>
      </c>
      <c r="Q1598" s="36">
        <v>1492</v>
      </c>
      <c r="R1598" s="317">
        <v>0.149619996547699</v>
      </c>
      <c r="S1598" s="317">
        <v>0.153669998049736</v>
      </c>
      <c r="T1598" t="s">
        <v>380</v>
      </c>
      <c r="BA1598" s="395">
        <v>1</v>
      </c>
      <c r="BB1598" s="396" t="s">
        <v>861</v>
      </c>
      <c r="BC1598" t="str">
        <f t="shared" si="171"/>
        <v>RR7</v>
      </c>
      <c r="BD1598" t="str">
        <f t="shared" si="172"/>
        <v>NAoMe_initial_scarf_731_grp</v>
      </c>
      <c r="BE1598" s="397" t="s">
        <v>862</v>
      </c>
      <c r="BF1598" t="str">
        <f t="shared" si="173"/>
        <v>Mild frailty</v>
      </c>
      <c r="BG1598">
        <f t="shared" si="174"/>
        <v>11</v>
      </c>
      <c r="BH1598" s="398">
        <f t="shared" si="175"/>
        <v>0.1182800009846687</v>
      </c>
      <c r="BO1598" s="33"/>
    </row>
    <row r="1599" spans="1:67">
      <c r="A1599" s="316" t="s">
        <v>27</v>
      </c>
      <c r="B1599" t="s">
        <v>380</v>
      </c>
      <c r="C1599" t="s">
        <v>910</v>
      </c>
      <c r="D1599" t="s">
        <v>314</v>
      </c>
      <c r="E1599" s="316" t="s">
        <v>81</v>
      </c>
      <c r="F1599" s="316" t="s">
        <v>82</v>
      </c>
      <c r="G1599" s="316" t="s">
        <v>439</v>
      </c>
      <c r="H1599" s="316" t="s">
        <v>329</v>
      </c>
      <c r="I1599" s="316" t="s">
        <v>296</v>
      </c>
      <c r="J1599" s="316" t="s">
        <v>299</v>
      </c>
      <c r="K1599" s="36">
        <v>11</v>
      </c>
      <c r="L1599" s="317">
        <v>0.1182800009846687</v>
      </c>
      <c r="M1599" s="317">
        <v>0.12088000029325489</v>
      </c>
      <c r="N1599" s="36">
        <v>89</v>
      </c>
      <c r="O1599" s="317">
        <v>0.16855999827384949</v>
      </c>
      <c r="P1599" s="317">
        <v>0.17248000204563141</v>
      </c>
      <c r="Q1599" s="36">
        <v>1470</v>
      </c>
      <c r="R1599" s="317">
        <v>0.1474100053310394</v>
      </c>
      <c r="S1599" s="317">
        <v>0.1514099985361099</v>
      </c>
      <c r="T1599" t="s">
        <v>380</v>
      </c>
      <c r="BA1599" s="395">
        <v>1</v>
      </c>
      <c r="BB1599" s="396" t="s">
        <v>861</v>
      </c>
      <c r="BC1599" t="str">
        <f t="shared" si="171"/>
        <v>RR7</v>
      </c>
      <c r="BD1599" t="str">
        <f t="shared" si="172"/>
        <v>NAoMe_initial_scarf_731_grp</v>
      </c>
      <c r="BE1599" s="397" t="s">
        <v>862</v>
      </c>
      <c r="BF1599" t="str">
        <f t="shared" si="173"/>
        <v>Moderate frailty</v>
      </c>
      <c r="BG1599">
        <f t="shared" si="174"/>
        <v>11</v>
      </c>
      <c r="BH1599" s="398">
        <f t="shared" si="175"/>
        <v>0.1182800009846687</v>
      </c>
      <c r="BO1599" s="33"/>
    </row>
    <row r="1600" spans="1:67">
      <c r="A1600" s="316" t="s">
        <v>27</v>
      </c>
      <c r="B1600" t="s">
        <v>380</v>
      </c>
      <c r="C1600" t="s">
        <v>910</v>
      </c>
      <c r="D1600" t="s">
        <v>314</v>
      </c>
      <c r="E1600" s="316" t="s">
        <v>81</v>
      </c>
      <c r="F1600" s="316" t="s">
        <v>82</v>
      </c>
      <c r="G1600" s="316" t="s">
        <v>439</v>
      </c>
      <c r="H1600" s="316" t="s">
        <v>329</v>
      </c>
      <c r="I1600" s="316" t="s">
        <v>296</v>
      </c>
      <c r="J1600" s="316" t="s">
        <v>353</v>
      </c>
      <c r="K1600" s="36">
        <v>2</v>
      </c>
      <c r="L1600" s="317">
        <v>2.150999940931797E-2</v>
      </c>
      <c r="M1600" s="317"/>
      <c r="N1600" s="36">
        <v>12</v>
      </c>
      <c r="O1600" s="317">
        <v>2.273000031709671E-2</v>
      </c>
      <c r="P1600" s="317"/>
      <c r="Q1600" s="36">
        <v>263</v>
      </c>
      <c r="R1600" s="317">
        <v>2.6370000094175339E-2</v>
      </c>
      <c r="S1600" s="317"/>
      <c r="T1600" t="s">
        <v>380</v>
      </c>
      <c r="BA1600" s="395">
        <v>1</v>
      </c>
      <c r="BB1600" s="396" t="s">
        <v>861</v>
      </c>
      <c r="BC1600" t="str">
        <f t="shared" si="171"/>
        <v>RR7</v>
      </c>
      <c r="BD1600" t="str">
        <f t="shared" si="172"/>
        <v>NAoMe_initial_scarf_731_grp</v>
      </c>
      <c r="BE1600" s="397" t="s">
        <v>862</v>
      </c>
      <c r="BF1600" t="str">
        <f t="shared" si="173"/>
        <v>Not in HESAPC</v>
      </c>
      <c r="BG1600">
        <f t="shared" si="174"/>
        <v>2</v>
      </c>
      <c r="BH1600" s="398">
        <f t="shared" si="175"/>
        <v>2.150999940931797E-2</v>
      </c>
      <c r="BO1600" s="33"/>
    </row>
    <row r="1601" spans="1:67">
      <c r="A1601" s="316" t="s">
        <v>27</v>
      </c>
      <c r="B1601" t="s">
        <v>380</v>
      </c>
      <c r="C1601" t="s">
        <v>910</v>
      </c>
      <c r="D1601" t="s">
        <v>314</v>
      </c>
      <c r="E1601" s="316" t="s">
        <v>81</v>
      </c>
      <c r="F1601" s="316" t="s">
        <v>82</v>
      </c>
      <c r="G1601" s="316" t="s">
        <v>439</v>
      </c>
      <c r="H1601" s="316" t="s">
        <v>329</v>
      </c>
      <c r="I1601" s="316" t="s">
        <v>296</v>
      </c>
      <c r="J1601" s="316" t="s">
        <v>300</v>
      </c>
      <c r="K1601" s="36">
        <v>10</v>
      </c>
      <c r="L1601" s="317">
        <v>0.1075299978256226</v>
      </c>
      <c r="M1601" s="317">
        <v>0.1098899990320206</v>
      </c>
      <c r="N1601" s="36">
        <v>63</v>
      </c>
      <c r="O1601" s="317">
        <v>0.1193199977278709</v>
      </c>
      <c r="P1601" s="317">
        <v>0.1220899969339371</v>
      </c>
      <c r="Q1601" s="36">
        <v>1219</v>
      </c>
      <c r="R1601" s="317">
        <v>0.1222399994730949</v>
      </c>
      <c r="S1601" s="317">
        <v>0.12555000185966489</v>
      </c>
      <c r="T1601" t="s">
        <v>380</v>
      </c>
      <c r="BA1601" s="395">
        <v>1</v>
      </c>
      <c r="BB1601" s="396" t="s">
        <v>861</v>
      </c>
      <c r="BC1601" t="str">
        <f t="shared" si="171"/>
        <v>RR7</v>
      </c>
      <c r="BD1601" t="str">
        <f t="shared" si="172"/>
        <v>NAoMe_initial_scarf_731_grp</v>
      </c>
      <c r="BE1601" s="397" t="s">
        <v>862</v>
      </c>
      <c r="BF1601" t="str">
        <f t="shared" si="173"/>
        <v>Severe frailty</v>
      </c>
      <c r="BG1601">
        <f t="shared" si="174"/>
        <v>10</v>
      </c>
      <c r="BH1601" s="398">
        <f t="shared" si="175"/>
        <v>0.1075299978256226</v>
      </c>
      <c r="BO1601" s="33"/>
    </row>
    <row r="1602" spans="1:67">
      <c r="A1602" s="316" t="s">
        <v>27</v>
      </c>
      <c r="B1602" t="s">
        <v>380</v>
      </c>
      <c r="C1602" t="s">
        <v>910</v>
      </c>
      <c r="D1602" t="s">
        <v>314</v>
      </c>
      <c r="E1602" s="316" t="s">
        <v>83</v>
      </c>
      <c r="F1602" s="316" t="s">
        <v>84</v>
      </c>
      <c r="G1602" s="316" t="s">
        <v>448</v>
      </c>
      <c r="H1602" s="316" t="s">
        <v>322</v>
      </c>
      <c r="I1602" s="316" t="s">
        <v>310</v>
      </c>
      <c r="J1602" s="316" t="s">
        <v>277</v>
      </c>
      <c r="K1602" s="36">
        <v>0</v>
      </c>
      <c r="L1602" s="317">
        <v>0</v>
      </c>
      <c r="M1602" s="317"/>
      <c r="N1602" s="36">
        <v>6</v>
      </c>
      <c r="O1602" s="317">
        <v>5.9899999760091296E-3</v>
      </c>
      <c r="P1602" s="317"/>
      <c r="Q1602" s="36">
        <v>70</v>
      </c>
      <c r="R1602" s="317">
        <v>7.0199999026954174E-3</v>
      </c>
      <c r="S1602" s="317"/>
      <c r="T1602" t="s">
        <v>380</v>
      </c>
      <c r="BA1602" s="395">
        <v>1</v>
      </c>
      <c r="BB1602" s="396" t="s">
        <v>861</v>
      </c>
      <c r="BC1602" t="str">
        <f t="shared" si="171"/>
        <v>RLT</v>
      </c>
      <c r="BD1602" t="str">
        <f t="shared" si="172"/>
        <v>NAoMe_initial_age_decades_80cap</v>
      </c>
      <c r="BE1602" s="397" t="s">
        <v>862</v>
      </c>
      <c r="BF1602" t="str">
        <f t="shared" si="173"/>
        <v>18-29 yrs</v>
      </c>
      <c r="BG1602">
        <f t="shared" si="174"/>
        <v>0</v>
      </c>
      <c r="BH1602" s="398">
        <f t="shared" si="175"/>
        <v>0</v>
      </c>
      <c r="BO1602" s="33"/>
    </row>
    <row r="1603" spans="1:67">
      <c r="A1603" s="316" t="s">
        <v>27</v>
      </c>
      <c r="B1603" t="s">
        <v>380</v>
      </c>
      <c r="C1603" t="s">
        <v>910</v>
      </c>
      <c r="D1603" t="s">
        <v>314</v>
      </c>
      <c r="E1603" s="316" t="s">
        <v>83</v>
      </c>
      <c r="F1603" s="316" t="s">
        <v>84</v>
      </c>
      <c r="G1603" s="316" t="s">
        <v>448</v>
      </c>
      <c r="H1603" s="316" t="s">
        <v>322</v>
      </c>
      <c r="I1603" s="316" t="s">
        <v>310</v>
      </c>
      <c r="J1603" s="316" t="s">
        <v>278</v>
      </c>
      <c r="K1603" s="36">
        <v>2</v>
      </c>
      <c r="L1603" s="317">
        <v>5.8820001780986793E-2</v>
      </c>
      <c r="M1603" s="317"/>
      <c r="N1603" s="36">
        <v>38</v>
      </c>
      <c r="O1603" s="317">
        <v>3.7919998168945313E-2</v>
      </c>
      <c r="P1603" s="317"/>
      <c r="Q1603" s="36">
        <v>429</v>
      </c>
      <c r="R1603" s="317">
        <v>4.3019998818635941E-2</v>
      </c>
      <c r="S1603" s="317"/>
      <c r="T1603" t="s">
        <v>380</v>
      </c>
      <c r="BA1603" s="395">
        <v>1</v>
      </c>
      <c r="BB1603" s="396" t="s">
        <v>861</v>
      </c>
      <c r="BC1603" t="str">
        <f t="shared" ref="BC1603:BC1666" si="176">E1603</f>
        <v>RLT</v>
      </c>
      <c r="BD1603" t="str">
        <f t="shared" ref="BD1603:BD1666" si="177">(LEFT(A1603, LEN(A1603)-7))&amp;"_"&amp;I1603</f>
        <v>NAoMe_initial_age_decades_80cap</v>
      </c>
      <c r="BE1603" s="397" t="s">
        <v>862</v>
      </c>
      <c r="BF1603" t="str">
        <f t="shared" ref="BF1603:BF1666" si="178">J1603</f>
        <v>30-39 yrs</v>
      </c>
      <c r="BG1603">
        <f t="shared" ref="BG1603:BG1666" si="179">K1603</f>
        <v>2</v>
      </c>
      <c r="BH1603" s="398">
        <f t="shared" ref="BH1603:BH1666" si="180">L1603</f>
        <v>5.8820001780986793E-2</v>
      </c>
      <c r="BO1603" s="33"/>
    </row>
    <row r="1604" spans="1:67">
      <c r="A1604" s="316" t="s">
        <v>27</v>
      </c>
      <c r="B1604" t="s">
        <v>380</v>
      </c>
      <c r="C1604" t="s">
        <v>910</v>
      </c>
      <c r="D1604" t="s">
        <v>314</v>
      </c>
      <c r="E1604" s="316" t="s">
        <v>83</v>
      </c>
      <c r="F1604" s="316" t="s">
        <v>84</v>
      </c>
      <c r="G1604" s="316" t="s">
        <v>448</v>
      </c>
      <c r="H1604" s="316" t="s">
        <v>322</v>
      </c>
      <c r="I1604" s="316" t="s">
        <v>310</v>
      </c>
      <c r="J1604" s="316" t="s">
        <v>279</v>
      </c>
      <c r="K1604" s="36">
        <v>2</v>
      </c>
      <c r="L1604" s="317">
        <v>5.8820001780986793E-2</v>
      </c>
      <c r="M1604" s="317"/>
      <c r="N1604" s="36">
        <v>106</v>
      </c>
      <c r="O1604" s="317">
        <v>0.10578999668359761</v>
      </c>
      <c r="P1604" s="317"/>
      <c r="Q1604" s="36">
        <v>1024</v>
      </c>
      <c r="R1604" s="317">
        <v>0.1026899963617325</v>
      </c>
      <c r="S1604" s="317"/>
      <c r="T1604" t="s">
        <v>380</v>
      </c>
      <c r="BA1604" s="395">
        <v>1</v>
      </c>
      <c r="BB1604" s="396" t="s">
        <v>861</v>
      </c>
      <c r="BC1604" t="str">
        <f t="shared" si="176"/>
        <v>RLT</v>
      </c>
      <c r="BD1604" t="str">
        <f t="shared" si="177"/>
        <v>NAoMe_initial_age_decades_80cap</v>
      </c>
      <c r="BE1604" s="397" t="s">
        <v>862</v>
      </c>
      <c r="BF1604" t="str">
        <f t="shared" si="178"/>
        <v>40-49 yrs</v>
      </c>
      <c r="BG1604">
        <f t="shared" si="179"/>
        <v>2</v>
      </c>
      <c r="BH1604" s="398">
        <f t="shared" si="180"/>
        <v>5.8820001780986793E-2</v>
      </c>
      <c r="BO1604" s="33"/>
    </row>
    <row r="1605" spans="1:67">
      <c r="A1605" s="316" t="s">
        <v>27</v>
      </c>
      <c r="B1605" t="s">
        <v>380</v>
      </c>
      <c r="C1605" t="s">
        <v>910</v>
      </c>
      <c r="D1605" t="s">
        <v>314</v>
      </c>
      <c r="E1605" s="316" t="s">
        <v>83</v>
      </c>
      <c r="F1605" s="316" t="s">
        <v>84</v>
      </c>
      <c r="G1605" s="316" t="s">
        <v>448</v>
      </c>
      <c r="H1605" s="316" t="s">
        <v>322</v>
      </c>
      <c r="I1605" s="316" t="s">
        <v>310</v>
      </c>
      <c r="J1605" s="316" t="s">
        <v>280</v>
      </c>
      <c r="K1605" s="36">
        <v>6</v>
      </c>
      <c r="L1605" s="317">
        <v>0.1764699965715408</v>
      </c>
      <c r="M1605" s="317"/>
      <c r="N1605" s="36">
        <v>183</v>
      </c>
      <c r="O1605" s="317">
        <v>0.18263000249862671</v>
      </c>
      <c r="P1605" s="317"/>
      <c r="Q1605" s="36">
        <v>1733</v>
      </c>
      <c r="R1605" s="317">
        <v>0.17378999292850489</v>
      </c>
      <c r="S1605" s="317"/>
      <c r="T1605" t="s">
        <v>380</v>
      </c>
      <c r="BA1605" s="395">
        <v>1</v>
      </c>
      <c r="BB1605" s="396" t="s">
        <v>861</v>
      </c>
      <c r="BC1605" t="str">
        <f t="shared" si="176"/>
        <v>RLT</v>
      </c>
      <c r="BD1605" t="str">
        <f t="shared" si="177"/>
        <v>NAoMe_initial_age_decades_80cap</v>
      </c>
      <c r="BE1605" s="397" t="s">
        <v>862</v>
      </c>
      <c r="BF1605" t="str">
        <f t="shared" si="178"/>
        <v>50-59 yrs</v>
      </c>
      <c r="BG1605">
        <f t="shared" si="179"/>
        <v>6</v>
      </c>
      <c r="BH1605" s="398">
        <f t="shared" si="180"/>
        <v>0.1764699965715408</v>
      </c>
      <c r="BO1605" s="33"/>
    </row>
    <row r="1606" spans="1:67">
      <c r="A1606" s="316" t="s">
        <v>27</v>
      </c>
      <c r="B1606" t="s">
        <v>380</v>
      </c>
      <c r="C1606" t="s">
        <v>910</v>
      </c>
      <c r="D1606" t="s">
        <v>314</v>
      </c>
      <c r="E1606" s="316" t="s">
        <v>83</v>
      </c>
      <c r="F1606" s="316" t="s">
        <v>84</v>
      </c>
      <c r="G1606" s="316" t="s">
        <v>448</v>
      </c>
      <c r="H1606" s="316" t="s">
        <v>322</v>
      </c>
      <c r="I1606" s="316" t="s">
        <v>310</v>
      </c>
      <c r="J1606" s="316" t="s">
        <v>281</v>
      </c>
      <c r="K1606" s="36">
        <v>6</v>
      </c>
      <c r="L1606" s="317">
        <v>0.1764699965715408</v>
      </c>
      <c r="M1606" s="317"/>
      <c r="N1606" s="36">
        <v>162</v>
      </c>
      <c r="O1606" s="317">
        <v>0.16167999804019931</v>
      </c>
      <c r="P1606" s="317"/>
      <c r="Q1606" s="36">
        <v>1931</v>
      </c>
      <c r="R1606" s="317">
        <v>0.19363999366760251</v>
      </c>
      <c r="S1606" s="317"/>
      <c r="T1606" t="s">
        <v>380</v>
      </c>
      <c r="BA1606" s="395">
        <v>1</v>
      </c>
      <c r="BB1606" s="396" t="s">
        <v>861</v>
      </c>
      <c r="BC1606" t="str">
        <f t="shared" si="176"/>
        <v>RLT</v>
      </c>
      <c r="BD1606" t="str">
        <f t="shared" si="177"/>
        <v>NAoMe_initial_age_decades_80cap</v>
      </c>
      <c r="BE1606" s="397" t="s">
        <v>862</v>
      </c>
      <c r="BF1606" t="str">
        <f t="shared" si="178"/>
        <v>60-69 yrs</v>
      </c>
      <c r="BG1606">
        <f t="shared" si="179"/>
        <v>6</v>
      </c>
      <c r="BH1606" s="398">
        <f t="shared" si="180"/>
        <v>0.1764699965715408</v>
      </c>
      <c r="BO1606" s="33"/>
    </row>
    <row r="1607" spans="1:67">
      <c r="A1607" s="316" t="s">
        <v>27</v>
      </c>
      <c r="B1607" t="s">
        <v>380</v>
      </c>
      <c r="C1607" t="s">
        <v>910</v>
      </c>
      <c r="D1607" t="s">
        <v>314</v>
      </c>
      <c r="E1607" s="316" t="s">
        <v>83</v>
      </c>
      <c r="F1607" s="316" t="s">
        <v>84</v>
      </c>
      <c r="G1607" s="316" t="s">
        <v>448</v>
      </c>
      <c r="H1607" s="316" t="s">
        <v>322</v>
      </c>
      <c r="I1607" s="316" t="s">
        <v>310</v>
      </c>
      <c r="J1607" s="316" t="s">
        <v>282</v>
      </c>
      <c r="K1607" s="36">
        <v>11</v>
      </c>
      <c r="L1607" s="317">
        <v>0.32352998852729797</v>
      </c>
      <c r="M1607" s="317"/>
      <c r="N1607" s="36">
        <v>259</v>
      </c>
      <c r="O1607" s="317">
        <v>0.2584800124168396</v>
      </c>
      <c r="P1607" s="317"/>
      <c r="Q1607" s="36">
        <v>2493</v>
      </c>
      <c r="R1607" s="317">
        <v>0.25</v>
      </c>
      <c r="S1607" s="317"/>
      <c r="T1607" t="s">
        <v>380</v>
      </c>
      <c r="BA1607" s="395">
        <v>1</v>
      </c>
      <c r="BB1607" s="396" t="s">
        <v>861</v>
      </c>
      <c r="BC1607" t="str">
        <f t="shared" si="176"/>
        <v>RLT</v>
      </c>
      <c r="BD1607" t="str">
        <f t="shared" si="177"/>
        <v>NAoMe_initial_age_decades_80cap</v>
      </c>
      <c r="BE1607" s="397" t="s">
        <v>862</v>
      </c>
      <c r="BF1607" t="str">
        <f t="shared" si="178"/>
        <v>70-79 yrs</v>
      </c>
      <c r="BG1607">
        <f t="shared" si="179"/>
        <v>11</v>
      </c>
      <c r="BH1607" s="398">
        <f t="shared" si="180"/>
        <v>0.32352998852729797</v>
      </c>
      <c r="BO1607" s="33"/>
    </row>
    <row r="1608" spans="1:67">
      <c r="A1608" s="316" t="s">
        <v>27</v>
      </c>
      <c r="B1608" t="s">
        <v>380</v>
      </c>
      <c r="C1608" t="s">
        <v>910</v>
      </c>
      <c r="D1608" t="s">
        <v>314</v>
      </c>
      <c r="E1608" s="316" t="s">
        <v>83</v>
      </c>
      <c r="F1608" s="316" t="s">
        <v>84</v>
      </c>
      <c r="G1608" s="316" t="s">
        <v>448</v>
      </c>
      <c r="H1608" s="316" t="s">
        <v>322</v>
      </c>
      <c r="I1608" s="316" t="s">
        <v>310</v>
      </c>
      <c r="J1608" s="316" t="s">
        <v>283</v>
      </c>
      <c r="K1608" s="36">
        <v>7</v>
      </c>
      <c r="L1608" s="317">
        <v>0.2058800011873245</v>
      </c>
      <c r="M1608" s="317"/>
      <c r="N1608" s="36">
        <v>248</v>
      </c>
      <c r="O1608" s="317">
        <v>0.24750000238418579</v>
      </c>
      <c r="P1608" s="317"/>
      <c r="Q1608" s="36">
        <v>2292</v>
      </c>
      <c r="R1608" s="317">
        <v>0.2298399955034256</v>
      </c>
      <c r="S1608" s="317"/>
      <c r="T1608" t="s">
        <v>380</v>
      </c>
      <c r="BA1608" s="395">
        <v>1</v>
      </c>
      <c r="BB1608" s="396" t="s">
        <v>861</v>
      </c>
      <c r="BC1608" t="str">
        <f t="shared" si="176"/>
        <v>RLT</v>
      </c>
      <c r="BD1608" t="str">
        <f t="shared" si="177"/>
        <v>NAoMe_initial_age_decades_80cap</v>
      </c>
      <c r="BE1608" s="397" t="s">
        <v>862</v>
      </c>
      <c r="BF1608" t="str">
        <f t="shared" si="178"/>
        <v>80+ yrs</v>
      </c>
      <c r="BG1608">
        <f t="shared" si="179"/>
        <v>7</v>
      </c>
      <c r="BH1608" s="398">
        <f t="shared" si="180"/>
        <v>0.2058800011873245</v>
      </c>
      <c r="BO1608" s="33"/>
    </row>
    <row r="1609" spans="1:67">
      <c r="A1609" s="316" t="s">
        <v>27</v>
      </c>
      <c r="B1609" t="s">
        <v>380</v>
      </c>
      <c r="C1609" t="s">
        <v>910</v>
      </c>
      <c r="D1609" t="s">
        <v>314</v>
      </c>
      <c r="E1609" s="316" t="s">
        <v>83</v>
      </c>
      <c r="F1609" s="316" t="s">
        <v>84</v>
      </c>
      <c r="G1609" s="316" t="s">
        <v>448</v>
      </c>
      <c r="H1609" s="316" t="s">
        <v>322</v>
      </c>
      <c r="I1609" s="316" t="s">
        <v>341</v>
      </c>
      <c r="J1609" s="316" t="s">
        <v>13</v>
      </c>
      <c r="K1609" s="36">
        <v>26</v>
      </c>
      <c r="L1609" s="317">
        <v>0.76471000909805298</v>
      </c>
      <c r="M1609" s="317">
        <v>0.76471000909805298</v>
      </c>
      <c r="N1609" s="36">
        <v>639</v>
      </c>
      <c r="O1609" s="317">
        <v>0.63771998882293701</v>
      </c>
      <c r="P1609" s="317">
        <v>0.64938998222351074</v>
      </c>
      <c r="Q1609" s="36">
        <v>6753</v>
      </c>
      <c r="R1609" s="317">
        <v>0.67720001935958862</v>
      </c>
      <c r="S1609" s="317">
        <v>0.69554001092910767</v>
      </c>
      <c r="T1609" t="s">
        <v>380</v>
      </c>
      <c r="BA1609" s="395">
        <v>1</v>
      </c>
      <c r="BB1609" s="396" t="s">
        <v>861</v>
      </c>
      <c r="BC1609" t="str">
        <f t="shared" si="176"/>
        <v>RLT</v>
      </c>
      <c r="BD1609" t="str">
        <f t="shared" si="177"/>
        <v>NAoMe_initial_ch_score_2cap</v>
      </c>
      <c r="BE1609" s="397" t="s">
        <v>862</v>
      </c>
      <c r="BF1609" t="str">
        <f t="shared" si="178"/>
        <v>0</v>
      </c>
      <c r="BG1609">
        <f t="shared" si="179"/>
        <v>26</v>
      </c>
      <c r="BH1609" s="398">
        <f t="shared" si="180"/>
        <v>0.76471000909805298</v>
      </c>
      <c r="BO1609" s="33"/>
    </row>
    <row r="1610" spans="1:67">
      <c r="A1610" s="316" t="s">
        <v>27</v>
      </c>
      <c r="B1610" t="s">
        <v>380</v>
      </c>
      <c r="C1610" t="s">
        <v>910</v>
      </c>
      <c r="D1610" t="s">
        <v>314</v>
      </c>
      <c r="E1610" s="316" t="s">
        <v>83</v>
      </c>
      <c r="F1610" s="316" t="s">
        <v>84</v>
      </c>
      <c r="G1610" s="316" t="s">
        <v>448</v>
      </c>
      <c r="H1610" s="316" t="s">
        <v>322</v>
      </c>
      <c r="I1610" s="316" t="s">
        <v>341</v>
      </c>
      <c r="J1610" s="316" t="s">
        <v>14</v>
      </c>
      <c r="K1610" s="36">
        <v>2</v>
      </c>
      <c r="L1610" s="317">
        <v>5.8820001780986793E-2</v>
      </c>
      <c r="M1610" s="317">
        <v>5.8820001780986793E-2</v>
      </c>
      <c r="N1610" s="36">
        <v>178</v>
      </c>
      <c r="O1610" s="317">
        <v>0.17764000594615939</v>
      </c>
      <c r="P1610" s="317">
        <v>0.18088999390602109</v>
      </c>
      <c r="Q1610" s="36">
        <v>1630</v>
      </c>
      <c r="R1610" s="317">
        <v>0.16346000134944921</v>
      </c>
      <c r="S1610" s="317">
        <v>0.16788999736309049</v>
      </c>
      <c r="T1610" t="s">
        <v>380</v>
      </c>
      <c r="BA1610" s="395">
        <v>1</v>
      </c>
      <c r="BB1610" s="396" t="s">
        <v>861</v>
      </c>
      <c r="BC1610" t="str">
        <f t="shared" si="176"/>
        <v>RLT</v>
      </c>
      <c r="BD1610" t="str">
        <f t="shared" si="177"/>
        <v>NAoMe_initial_ch_score_2cap</v>
      </c>
      <c r="BE1610" s="397" t="s">
        <v>862</v>
      </c>
      <c r="BF1610" t="str">
        <f t="shared" si="178"/>
        <v>1</v>
      </c>
      <c r="BG1610">
        <f t="shared" si="179"/>
        <v>2</v>
      </c>
      <c r="BH1610" s="398">
        <f t="shared" si="180"/>
        <v>5.8820001780986793E-2</v>
      </c>
      <c r="BO1610" s="33"/>
    </row>
    <row r="1611" spans="1:67">
      <c r="A1611" s="316" t="s">
        <v>27</v>
      </c>
      <c r="B1611" t="s">
        <v>380</v>
      </c>
      <c r="C1611" t="s">
        <v>910</v>
      </c>
      <c r="D1611" t="s">
        <v>314</v>
      </c>
      <c r="E1611" s="316" t="s">
        <v>83</v>
      </c>
      <c r="F1611" s="316" t="s">
        <v>84</v>
      </c>
      <c r="G1611" s="316" t="s">
        <v>448</v>
      </c>
      <c r="H1611" s="316" t="s">
        <v>322</v>
      </c>
      <c r="I1611" s="316" t="s">
        <v>341</v>
      </c>
      <c r="J1611" s="316" t="s">
        <v>301</v>
      </c>
      <c r="K1611" s="36">
        <v>6</v>
      </c>
      <c r="L1611" s="317">
        <v>0.1764699965715408</v>
      </c>
      <c r="M1611" s="317">
        <v>0.1764699965715408</v>
      </c>
      <c r="N1611" s="36">
        <v>167</v>
      </c>
      <c r="O1611" s="317">
        <v>0.1666699945926666</v>
      </c>
      <c r="P1611" s="317">
        <v>0.16971999406814581</v>
      </c>
      <c r="Q1611" s="36">
        <v>1326</v>
      </c>
      <c r="R1611" s="317">
        <v>0.132970005273819</v>
      </c>
      <c r="S1611" s="317">
        <v>0.13657000660896301</v>
      </c>
      <c r="T1611" t="s">
        <v>380</v>
      </c>
      <c r="BA1611" s="395">
        <v>1</v>
      </c>
      <c r="BB1611" s="396" t="s">
        <v>861</v>
      </c>
      <c r="BC1611" t="str">
        <f t="shared" si="176"/>
        <v>RLT</v>
      </c>
      <c r="BD1611" t="str">
        <f t="shared" si="177"/>
        <v>NAoMe_initial_ch_score_2cap</v>
      </c>
      <c r="BE1611" s="397" t="s">
        <v>862</v>
      </c>
      <c r="BF1611" t="str">
        <f t="shared" si="178"/>
        <v>2+</v>
      </c>
      <c r="BG1611">
        <f t="shared" si="179"/>
        <v>6</v>
      </c>
      <c r="BH1611" s="398">
        <f t="shared" si="180"/>
        <v>0.1764699965715408</v>
      </c>
      <c r="BO1611" s="33"/>
    </row>
    <row r="1612" spans="1:67">
      <c r="A1612" s="316" t="s">
        <v>27</v>
      </c>
      <c r="B1612" t="s">
        <v>380</v>
      </c>
      <c r="C1612" t="s">
        <v>910</v>
      </c>
      <c r="D1612" t="s">
        <v>314</v>
      </c>
      <c r="E1612" s="316" t="s">
        <v>83</v>
      </c>
      <c r="F1612" s="316" t="s">
        <v>84</v>
      </c>
      <c r="G1612" s="316" t="s">
        <v>448</v>
      </c>
      <c r="H1612" s="316" t="s">
        <v>322</v>
      </c>
      <c r="I1612" s="316" t="s">
        <v>341</v>
      </c>
      <c r="J1612" s="316" t="s">
        <v>260</v>
      </c>
      <c r="K1612" s="36">
        <v>0</v>
      </c>
      <c r="L1612" s="317">
        <v>0</v>
      </c>
      <c r="M1612" s="317"/>
      <c r="N1612" s="36">
        <v>18</v>
      </c>
      <c r="O1612" s="317">
        <v>1.7960000783205029E-2</v>
      </c>
      <c r="P1612" s="317"/>
      <c r="Q1612" s="36">
        <v>263</v>
      </c>
      <c r="R1612" s="317">
        <v>2.6370000094175339E-2</v>
      </c>
      <c r="S1612" s="317"/>
      <c r="T1612" t="s">
        <v>380</v>
      </c>
      <c r="BA1612" s="395">
        <v>1</v>
      </c>
      <c r="BB1612" s="396" t="s">
        <v>861</v>
      </c>
      <c r="BC1612" t="str">
        <f t="shared" si="176"/>
        <v>RLT</v>
      </c>
      <c r="BD1612" t="str">
        <f t="shared" si="177"/>
        <v>NAoMe_initial_ch_score_2cap</v>
      </c>
      <c r="BE1612" s="397" t="s">
        <v>862</v>
      </c>
      <c r="BF1612" t="str">
        <f t="shared" si="178"/>
        <v>Unknown</v>
      </c>
      <c r="BG1612">
        <f t="shared" si="179"/>
        <v>0</v>
      </c>
      <c r="BH1612" s="398">
        <f t="shared" si="180"/>
        <v>0</v>
      </c>
      <c r="BO1612" s="33"/>
    </row>
    <row r="1613" spans="1:67">
      <c r="A1613" s="316" t="s">
        <v>27</v>
      </c>
      <c r="B1613" t="s">
        <v>380</v>
      </c>
      <c r="C1613" t="s">
        <v>910</v>
      </c>
      <c r="D1613" t="s">
        <v>314</v>
      </c>
      <c r="E1613" s="316" t="s">
        <v>83</v>
      </c>
      <c r="F1613" s="316" t="s">
        <v>84</v>
      </c>
      <c r="G1613" s="316" t="s">
        <v>448</v>
      </c>
      <c r="H1613" s="316" t="s">
        <v>322</v>
      </c>
      <c r="I1613" s="316" t="s">
        <v>309</v>
      </c>
      <c r="J1613" s="316" t="s">
        <v>289</v>
      </c>
      <c r="K1613" s="36">
        <v>13</v>
      </c>
      <c r="L1613" s="317">
        <v>0.38234999775886541</v>
      </c>
      <c r="M1613" s="317"/>
      <c r="N1613" s="36">
        <v>317</v>
      </c>
      <c r="O1613" s="317">
        <v>0.31637001037597662</v>
      </c>
      <c r="P1613" s="317"/>
      <c r="Q1613" s="36">
        <v>3283</v>
      </c>
      <c r="R1613" s="317">
        <v>0.3292199969291687</v>
      </c>
      <c r="S1613" s="317"/>
      <c r="T1613" t="s">
        <v>380</v>
      </c>
      <c r="BA1613" s="395">
        <v>1</v>
      </c>
      <c r="BB1613" s="396" t="s">
        <v>861</v>
      </c>
      <c r="BC1613" t="str">
        <f t="shared" si="176"/>
        <v>RLT</v>
      </c>
      <c r="BD1613" t="str">
        <f t="shared" si="177"/>
        <v>NAoMe_initial_diagnosis_year</v>
      </c>
      <c r="BE1613" s="397" t="s">
        <v>862</v>
      </c>
      <c r="BF1613" t="str">
        <f t="shared" si="178"/>
        <v>2021</v>
      </c>
      <c r="BG1613">
        <f t="shared" si="179"/>
        <v>13</v>
      </c>
      <c r="BH1613" s="398">
        <f t="shared" si="180"/>
        <v>0.38234999775886541</v>
      </c>
      <c r="BO1613" s="33"/>
    </row>
    <row r="1614" spans="1:67">
      <c r="A1614" s="316" t="s">
        <v>27</v>
      </c>
      <c r="B1614" t="s">
        <v>380</v>
      </c>
      <c r="C1614" t="s">
        <v>910</v>
      </c>
      <c r="D1614" t="s">
        <v>314</v>
      </c>
      <c r="E1614" s="316" t="s">
        <v>83</v>
      </c>
      <c r="F1614" s="316" t="s">
        <v>84</v>
      </c>
      <c r="G1614" s="316" t="s">
        <v>448</v>
      </c>
      <c r="H1614" s="316" t="s">
        <v>322</v>
      </c>
      <c r="I1614" s="316" t="s">
        <v>309</v>
      </c>
      <c r="J1614" s="316" t="s">
        <v>816</v>
      </c>
      <c r="K1614" s="36">
        <v>10</v>
      </c>
      <c r="L1614" s="317">
        <v>0.29412001371383673</v>
      </c>
      <c r="M1614" s="317"/>
      <c r="N1614" s="36">
        <v>308</v>
      </c>
      <c r="O1614" s="317">
        <v>0.3073900043964386</v>
      </c>
      <c r="P1614" s="317"/>
      <c r="Q1614" s="36">
        <v>3315</v>
      </c>
      <c r="R1614" s="317">
        <v>0.33243000507354742</v>
      </c>
      <c r="S1614" s="317"/>
      <c r="T1614" t="s">
        <v>380</v>
      </c>
      <c r="BA1614" s="395">
        <v>1</v>
      </c>
      <c r="BB1614" s="396" t="s">
        <v>861</v>
      </c>
      <c r="BC1614" t="str">
        <f t="shared" si="176"/>
        <v>RLT</v>
      </c>
      <c r="BD1614" t="str">
        <f t="shared" si="177"/>
        <v>NAoMe_initial_diagnosis_year</v>
      </c>
      <c r="BE1614" s="397" t="s">
        <v>862</v>
      </c>
      <c r="BF1614" t="str">
        <f t="shared" si="178"/>
        <v>2022</v>
      </c>
      <c r="BG1614">
        <f t="shared" si="179"/>
        <v>10</v>
      </c>
      <c r="BH1614" s="398">
        <f t="shared" si="180"/>
        <v>0.29412001371383673</v>
      </c>
      <c r="BO1614" s="33"/>
    </row>
    <row r="1615" spans="1:67">
      <c r="A1615" s="316" t="s">
        <v>27</v>
      </c>
      <c r="B1615" t="s">
        <v>380</v>
      </c>
      <c r="C1615" t="s">
        <v>910</v>
      </c>
      <c r="D1615" t="s">
        <v>314</v>
      </c>
      <c r="E1615" s="316" t="s">
        <v>83</v>
      </c>
      <c r="F1615" s="318" t="s">
        <v>84</v>
      </c>
      <c r="G1615" s="318" t="s">
        <v>448</v>
      </c>
      <c r="H1615" s="318" t="s">
        <v>322</v>
      </c>
      <c r="I1615" s="316" t="s">
        <v>309</v>
      </c>
      <c r="J1615" s="316" t="s">
        <v>946</v>
      </c>
      <c r="K1615" s="36">
        <v>11</v>
      </c>
      <c r="L1615" s="317">
        <v>0.32352998852729797</v>
      </c>
      <c r="M1615" s="317"/>
      <c r="N1615" s="36">
        <v>377</v>
      </c>
      <c r="O1615" s="317">
        <v>0.3762499988079071</v>
      </c>
      <c r="P1615" s="317"/>
      <c r="Q1615" s="36">
        <v>3374</v>
      </c>
      <c r="R1615" s="317">
        <v>0.33834999799728388</v>
      </c>
      <c r="S1615" s="317"/>
      <c r="T1615" t="s">
        <v>380</v>
      </c>
      <c r="BA1615" s="395">
        <v>1</v>
      </c>
      <c r="BB1615" s="396" t="s">
        <v>861</v>
      </c>
      <c r="BC1615" t="str">
        <f t="shared" si="176"/>
        <v>RLT</v>
      </c>
      <c r="BD1615" t="str">
        <f t="shared" si="177"/>
        <v>NAoMe_initial_diagnosis_year</v>
      </c>
      <c r="BE1615" s="397" t="s">
        <v>862</v>
      </c>
      <c r="BF1615" t="str">
        <f t="shared" si="178"/>
        <v>2023</v>
      </c>
      <c r="BG1615">
        <f t="shared" si="179"/>
        <v>11</v>
      </c>
      <c r="BH1615" s="398">
        <f t="shared" si="180"/>
        <v>0.32352998852729797</v>
      </c>
      <c r="BO1615" s="33"/>
    </row>
    <row r="1616" spans="1:67">
      <c r="A1616" s="316" t="s">
        <v>27</v>
      </c>
      <c r="B1616" t="s">
        <v>380</v>
      </c>
      <c r="C1616" t="s">
        <v>910</v>
      </c>
      <c r="D1616" t="s">
        <v>314</v>
      </c>
      <c r="E1616" s="316" t="s">
        <v>83</v>
      </c>
      <c r="F1616" s="316" t="s">
        <v>84</v>
      </c>
      <c r="G1616" s="316" t="s">
        <v>448</v>
      </c>
      <c r="H1616" s="316" t="s">
        <v>322</v>
      </c>
      <c r="I1616" s="316" t="s">
        <v>331</v>
      </c>
      <c r="J1616" s="316" t="s">
        <v>332</v>
      </c>
      <c r="K1616" s="36">
        <v>2</v>
      </c>
      <c r="L1616" s="317">
        <v>5.8820001780986793E-2</v>
      </c>
      <c r="M1616" s="317">
        <v>6.4520001411437988E-2</v>
      </c>
      <c r="N1616" s="36">
        <v>51</v>
      </c>
      <c r="O1616" s="317">
        <v>5.090000107884407E-2</v>
      </c>
      <c r="P1616" s="317">
        <v>6.0430001467466347E-2</v>
      </c>
      <c r="Q1616" s="36">
        <v>434</v>
      </c>
      <c r="R1616" s="317">
        <v>4.3519999831914902E-2</v>
      </c>
      <c r="S1616" s="317">
        <v>5.2159998565912247E-2</v>
      </c>
      <c r="T1616" t="s">
        <v>380</v>
      </c>
      <c r="BA1616" s="395">
        <v>1</v>
      </c>
      <c r="BB1616" s="396" t="s">
        <v>861</v>
      </c>
      <c r="BC1616" t="str">
        <f t="shared" si="176"/>
        <v>RLT</v>
      </c>
      <c r="BD1616" t="str">
        <f t="shared" si="177"/>
        <v>NAoMe_initial_disease_group</v>
      </c>
      <c r="BE1616" s="397" t="s">
        <v>862</v>
      </c>
      <c r="BF1616" t="str">
        <f t="shared" si="178"/>
        <v>Advanced M0</v>
      </c>
      <c r="BG1616">
        <f t="shared" si="179"/>
        <v>2</v>
      </c>
      <c r="BH1616" s="398">
        <f t="shared" si="180"/>
        <v>5.8820001780986793E-2</v>
      </c>
      <c r="BO1616" s="33"/>
    </row>
    <row r="1617" spans="1:67">
      <c r="A1617" s="316" t="s">
        <v>27</v>
      </c>
      <c r="B1617" t="s">
        <v>380</v>
      </c>
      <c r="C1617" t="s">
        <v>910</v>
      </c>
      <c r="D1617" t="s">
        <v>314</v>
      </c>
      <c r="E1617" s="316" t="s">
        <v>83</v>
      </c>
      <c r="F1617" s="316" t="s">
        <v>84</v>
      </c>
      <c r="G1617" s="316" t="s">
        <v>448</v>
      </c>
      <c r="H1617" s="316" t="s">
        <v>322</v>
      </c>
      <c r="I1617" s="316" t="s">
        <v>331</v>
      </c>
      <c r="J1617" s="316" t="s">
        <v>333</v>
      </c>
      <c r="K1617" s="36">
        <v>12</v>
      </c>
      <c r="L1617" s="317">
        <v>0.35293999314308172</v>
      </c>
      <c r="M1617" s="317">
        <v>0.38710001111030579</v>
      </c>
      <c r="N1617" s="36">
        <v>561</v>
      </c>
      <c r="O1617" s="317">
        <v>0.55988001823425293</v>
      </c>
      <c r="P1617" s="317">
        <v>0.66469001770019531</v>
      </c>
      <c r="Q1617" s="36">
        <v>6159</v>
      </c>
      <c r="R1617" s="317">
        <v>0.6176300048828125</v>
      </c>
      <c r="S1617" s="317">
        <v>0.74026000499725342</v>
      </c>
      <c r="T1617" t="s">
        <v>380</v>
      </c>
      <c r="BA1617" s="395">
        <v>1</v>
      </c>
      <c r="BB1617" s="396" t="s">
        <v>861</v>
      </c>
      <c r="BC1617" t="str">
        <f t="shared" si="176"/>
        <v>RLT</v>
      </c>
      <c r="BD1617" t="str">
        <f t="shared" si="177"/>
        <v>NAoMe_initial_disease_group</v>
      </c>
      <c r="BE1617" s="397" t="s">
        <v>862</v>
      </c>
      <c r="BF1617" t="str">
        <f t="shared" si="178"/>
        <v>Advanced M1</v>
      </c>
      <c r="BG1617">
        <f t="shared" si="179"/>
        <v>12</v>
      </c>
      <c r="BH1617" s="398">
        <f t="shared" si="180"/>
        <v>0.35293999314308172</v>
      </c>
      <c r="BO1617" s="33"/>
    </row>
    <row r="1618" spans="1:67">
      <c r="A1618" s="316" t="s">
        <v>27</v>
      </c>
      <c r="B1618" t="s">
        <v>380</v>
      </c>
      <c r="C1618" t="s">
        <v>910</v>
      </c>
      <c r="D1618" t="s">
        <v>314</v>
      </c>
      <c r="E1618" s="316" t="s">
        <v>83</v>
      </c>
      <c r="F1618" s="318" t="s">
        <v>84</v>
      </c>
      <c r="G1618" s="318" t="s">
        <v>448</v>
      </c>
      <c r="H1618" s="318" t="s">
        <v>322</v>
      </c>
      <c r="I1618" s="316" t="s">
        <v>331</v>
      </c>
      <c r="J1618" s="316" t="s">
        <v>334</v>
      </c>
      <c r="K1618" s="36">
        <v>2</v>
      </c>
      <c r="L1618" s="317">
        <v>5.8820001780986793E-2</v>
      </c>
      <c r="M1618" s="317">
        <v>6.4520001411437988E-2</v>
      </c>
      <c r="N1618" s="36">
        <v>7</v>
      </c>
      <c r="O1618" s="317">
        <v>6.9900001399219036E-3</v>
      </c>
      <c r="P1618" s="317">
        <v>8.2900002598762512E-3</v>
      </c>
      <c r="Q1618" s="36">
        <v>64</v>
      </c>
      <c r="R1618" s="317">
        <v>6.4199999906122676E-3</v>
      </c>
      <c r="S1618" s="317">
        <v>7.689999882131815E-3</v>
      </c>
      <c r="T1618" t="s">
        <v>380</v>
      </c>
      <c r="BA1618" s="395">
        <v>1</v>
      </c>
      <c r="BB1618" s="396" t="s">
        <v>861</v>
      </c>
      <c r="BC1618" t="str">
        <f t="shared" si="176"/>
        <v>RLT</v>
      </c>
      <c r="BD1618" t="str">
        <f t="shared" si="177"/>
        <v>NAoMe_initial_disease_group</v>
      </c>
      <c r="BE1618" s="397" t="s">
        <v>862</v>
      </c>
      <c r="BF1618" t="str">
        <f t="shared" si="178"/>
        <v>DCIS</v>
      </c>
      <c r="BG1618">
        <f t="shared" si="179"/>
        <v>2</v>
      </c>
      <c r="BH1618" s="398">
        <f t="shared" si="180"/>
        <v>5.8820001780986793E-2</v>
      </c>
      <c r="BO1618" s="33"/>
    </row>
    <row r="1619" spans="1:67">
      <c r="A1619" s="316" t="s">
        <v>27</v>
      </c>
      <c r="B1619" t="s">
        <v>380</v>
      </c>
      <c r="C1619" t="s">
        <v>910</v>
      </c>
      <c r="D1619" t="s">
        <v>314</v>
      </c>
      <c r="E1619" s="316" t="s">
        <v>83</v>
      </c>
      <c r="F1619" s="316" t="s">
        <v>84</v>
      </c>
      <c r="G1619" s="316" t="s">
        <v>448</v>
      </c>
      <c r="H1619" s="316" t="s">
        <v>322</v>
      </c>
      <c r="I1619" s="316" t="s">
        <v>331</v>
      </c>
      <c r="J1619" s="316" t="s">
        <v>335</v>
      </c>
      <c r="K1619" s="36">
        <v>15</v>
      </c>
      <c r="L1619" s="317">
        <v>0.44117999076843262</v>
      </c>
      <c r="M1619" s="317">
        <v>0.4838699996471405</v>
      </c>
      <c r="N1619" s="36">
        <v>225</v>
      </c>
      <c r="O1619" s="317">
        <v>0.22454999387264249</v>
      </c>
      <c r="P1619" s="317">
        <v>0.26658999919891357</v>
      </c>
      <c r="Q1619" s="36">
        <v>1663</v>
      </c>
      <c r="R1619" s="317">
        <v>0.16676999628543851</v>
      </c>
      <c r="S1619" s="317">
        <v>0.19988000392913821</v>
      </c>
      <c r="T1619" t="s">
        <v>380</v>
      </c>
      <c r="BA1619" s="395">
        <v>1</v>
      </c>
      <c r="BB1619" s="396" t="s">
        <v>861</v>
      </c>
      <c r="BC1619" t="str">
        <f t="shared" si="176"/>
        <v>RLT</v>
      </c>
      <c r="BD1619" t="str">
        <f t="shared" si="177"/>
        <v>NAoMe_initial_disease_group</v>
      </c>
      <c r="BE1619" s="397" t="s">
        <v>862</v>
      </c>
      <c r="BF1619" t="str">
        <f t="shared" si="178"/>
        <v>Early invasive</v>
      </c>
      <c r="BG1619">
        <f t="shared" si="179"/>
        <v>15</v>
      </c>
      <c r="BH1619" s="398">
        <f t="shared" si="180"/>
        <v>0.44117999076843262</v>
      </c>
      <c r="BO1619" s="33"/>
    </row>
    <row r="1620" spans="1:67">
      <c r="A1620" s="316" t="s">
        <v>27</v>
      </c>
      <c r="B1620" t="s">
        <v>380</v>
      </c>
      <c r="C1620" t="s">
        <v>910</v>
      </c>
      <c r="D1620" t="s">
        <v>314</v>
      </c>
      <c r="E1620" s="316" t="s">
        <v>83</v>
      </c>
      <c r="F1620" s="316" t="s">
        <v>84</v>
      </c>
      <c r="G1620" s="316" t="s">
        <v>448</v>
      </c>
      <c r="H1620" s="316" t="s">
        <v>322</v>
      </c>
      <c r="I1620" s="316" t="s">
        <v>331</v>
      </c>
      <c r="J1620" s="316" t="s">
        <v>337</v>
      </c>
      <c r="K1620" s="36">
        <v>3</v>
      </c>
      <c r="L1620" s="317">
        <v>8.8239997625350952E-2</v>
      </c>
      <c r="M1620" s="317"/>
      <c r="N1620" s="36">
        <v>158</v>
      </c>
      <c r="O1620" s="317">
        <v>0.15768000483512881</v>
      </c>
      <c r="P1620" s="317"/>
      <c r="Q1620" s="36">
        <v>1652</v>
      </c>
      <c r="R1620" s="317">
        <v>0.1656599938869476</v>
      </c>
      <c r="S1620" s="317"/>
      <c r="T1620" t="s">
        <v>380</v>
      </c>
      <c r="BA1620" s="395">
        <v>1</v>
      </c>
      <c r="BB1620" s="396" t="s">
        <v>861</v>
      </c>
      <c r="BC1620" t="str">
        <f t="shared" si="176"/>
        <v>RLT</v>
      </c>
      <c r="BD1620" t="str">
        <f t="shared" si="177"/>
        <v>NAoMe_initial_disease_group</v>
      </c>
      <c r="BE1620" s="397" t="s">
        <v>862</v>
      </c>
      <c r="BF1620" t="str">
        <f t="shared" si="178"/>
        <v>Unknown stage</v>
      </c>
      <c r="BG1620">
        <f t="shared" si="179"/>
        <v>3</v>
      </c>
      <c r="BH1620" s="398">
        <f t="shared" si="180"/>
        <v>8.8239997625350952E-2</v>
      </c>
      <c r="BO1620" s="33"/>
    </row>
    <row r="1621" spans="1:67">
      <c r="A1621" s="316" t="s">
        <v>27</v>
      </c>
      <c r="B1621" t="s">
        <v>380</v>
      </c>
      <c r="C1621" t="s">
        <v>910</v>
      </c>
      <c r="D1621" t="s">
        <v>314</v>
      </c>
      <c r="E1621" s="316" t="s">
        <v>83</v>
      </c>
      <c r="F1621" s="316" t="s">
        <v>84</v>
      </c>
      <c r="G1621" s="316" t="s">
        <v>448</v>
      </c>
      <c r="H1621" s="316" t="s">
        <v>322</v>
      </c>
      <c r="I1621" s="316" t="s">
        <v>656</v>
      </c>
      <c r="J1621" s="316" t="s">
        <v>286</v>
      </c>
      <c r="K1621" s="36">
        <v>0</v>
      </c>
      <c r="L1621" s="317">
        <v>0</v>
      </c>
      <c r="M1621" s="317">
        <v>0</v>
      </c>
      <c r="N1621" s="36">
        <v>73</v>
      </c>
      <c r="O1621" s="317">
        <v>7.2849996387958527E-2</v>
      </c>
      <c r="P1621" s="317">
        <v>7.5570002198219299E-2</v>
      </c>
      <c r="Q1621" s="36">
        <v>492</v>
      </c>
      <c r="R1621" s="317">
        <v>4.9339998513460159E-2</v>
      </c>
      <c r="S1621" s="317">
        <v>5.1920000463724143E-2</v>
      </c>
      <c r="T1621" t="s">
        <v>380</v>
      </c>
      <c r="BA1621" s="395">
        <v>1</v>
      </c>
      <c r="BB1621" s="396" t="s">
        <v>861</v>
      </c>
      <c r="BC1621" t="str">
        <f t="shared" si="176"/>
        <v>RLT</v>
      </c>
      <c r="BD1621" t="str">
        <f t="shared" si="177"/>
        <v>NAoMe_initial_ethnicity_grp</v>
      </c>
      <c r="BE1621" s="397" t="s">
        <v>862</v>
      </c>
      <c r="BF1621" t="str">
        <f t="shared" si="178"/>
        <v>Asian or Asian British</v>
      </c>
      <c r="BG1621">
        <f t="shared" si="179"/>
        <v>0</v>
      </c>
      <c r="BH1621" s="398">
        <f t="shared" si="180"/>
        <v>0</v>
      </c>
      <c r="BO1621" s="33"/>
    </row>
    <row r="1622" spans="1:67">
      <c r="A1622" s="316" t="s">
        <v>27</v>
      </c>
      <c r="B1622" t="s">
        <v>380</v>
      </c>
      <c r="C1622" t="s">
        <v>910</v>
      </c>
      <c r="D1622" t="s">
        <v>314</v>
      </c>
      <c r="E1622" s="316" t="s">
        <v>83</v>
      </c>
      <c r="F1622" s="316" t="s">
        <v>84</v>
      </c>
      <c r="G1622" s="316" t="s">
        <v>448</v>
      </c>
      <c r="H1622" s="316" t="s">
        <v>322</v>
      </c>
      <c r="I1622" s="316" t="s">
        <v>656</v>
      </c>
      <c r="J1622" s="316" t="s">
        <v>287</v>
      </c>
      <c r="K1622" s="36">
        <v>0</v>
      </c>
      <c r="L1622" s="317">
        <v>0</v>
      </c>
      <c r="M1622" s="317">
        <v>0</v>
      </c>
      <c r="N1622" s="36">
        <v>39</v>
      </c>
      <c r="O1622" s="317">
        <v>3.8920000195503228E-2</v>
      </c>
      <c r="P1622" s="317">
        <v>4.0369998663663857E-2</v>
      </c>
      <c r="Q1622" s="36">
        <v>403</v>
      </c>
      <c r="R1622" s="317">
        <v>4.0410000830888748E-2</v>
      </c>
      <c r="S1622" s="317">
        <v>4.2520001530647278E-2</v>
      </c>
      <c r="T1622" t="s">
        <v>380</v>
      </c>
      <c r="BA1622" s="395">
        <v>1</v>
      </c>
      <c r="BB1622" s="396" t="s">
        <v>861</v>
      </c>
      <c r="BC1622" t="str">
        <f t="shared" si="176"/>
        <v>RLT</v>
      </c>
      <c r="BD1622" t="str">
        <f t="shared" si="177"/>
        <v>NAoMe_initial_ethnicity_grp</v>
      </c>
      <c r="BE1622" s="397" t="s">
        <v>862</v>
      </c>
      <c r="BF1622" t="str">
        <f t="shared" si="178"/>
        <v>Black or Black British</v>
      </c>
      <c r="BG1622">
        <f t="shared" si="179"/>
        <v>0</v>
      </c>
      <c r="BH1622" s="398">
        <f t="shared" si="180"/>
        <v>0</v>
      </c>
      <c r="BO1622" s="33"/>
    </row>
    <row r="1623" spans="1:67">
      <c r="A1623" s="316" t="s">
        <v>27</v>
      </c>
      <c r="B1623" t="s">
        <v>380</v>
      </c>
      <c r="C1623" t="s">
        <v>910</v>
      </c>
      <c r="D1623" t="s">
        <v>314</v>
      </c>
      <c r="E1623" s="316" t="s">
        <v>83</v>
      </c>
      <c r="F1623" s="316" t="s">
        <v>84</v>
      </c>
      <c r="G1623" s="316" t="s">
        <v>448</v>
      </c>
      <c r="H1623" s="316" t="s">
        <v>322</v>
      </c>
      <c r="I1623" s="316" t="s">
        <v>656</v>
      </c>
      <c r="J1623" s="316" t="s">
        <v>259</v>
      </c>
      <c r="K1623" s="36">
        <v>0</v>
      </c>
      <c r="L1623" s="317">
        <v>0</v>
      </c>
      <c r="M1623" s="317">
        <v>0</v>
      </c>
      <c r="N1623" s="36">
        <v>16</v>
      </c>
      <c r="O1623" s="317">
        <v>1.5969999134540561E-2</v>
      </c>
      <c r="P1623" s="317">
        <v>1.655999943614006E-2</v>
      </c>
      <c r="Q1623" s="36">
        <v>98</v>
      </c>
      <c r="R1623" s="317">
        <v>9.8299998790025711E-3</v>
      </c>
      <c r="S1623" s="317">
        <v>1.0339999571442601E-2</v>
      </c>
      <c r="T1623" t="s">
        <v>380</v>
      </c>
      <c r="BA1623" s="395">
        <v>1</v>
      </c>
      <c r="BB1623" s="396" t="s">
        <v>861</v>
      </c>
      <c r="BC1623" t="str">
        <f t="shared" si="176"/>
        <v>RLT</v>
      </c>
      <c r="BD1623" t="str">
        <f t="shared" si="177"/>
        <v>NAoMe_initial_ethnicity_grp</v>
      </c>
      <c r="BE1623" s="397" t="s">
        <v>862</v>
      </c>
      <c r="BF1623" t="str">
        <f t="shared" si="178"/>
        <v>Mixed</v>
      </c>
      <c r="BG1623">
        <f t="shared" si="179"/>
        <v>0</v>
      </c>
      <c r="BH1623" s="398">
        <f t="shared" si="180"/>
        <v>0</v>
      </c>
      <c r="BO1623" s="33"/>
    </row>
    <row r="1624" spans="1:67">
      <c r="A1624" s="316" t="s">
        <v>27</v>
      </c>
      <c r="B1624" t="s">
        <v>380</v>
      </c>
      <c r="C1624" t="s">
        <v>910</v>
      </c>
      <c r="D1624" t="s">
        <v>314</v>
      </c>
      <c r="E1624" s="316" t="s">
        <v>83</v>
      </c>
      <c r="F1624" s="316" t="s">
        <v>84</v>
      </c>
      <c r="G1624" s="316" t="s">
        <v>448</v>
      </c>
      <c r="H1624" s="316" t="s">
        <v>322</v>
      </c>
      <c r="I1624" s="316" t="s">
        <v>656</v>
      </c>
      <c r="J1624" s="316" t="s">
        <v>288</v>
      </c>
      <c r="K1624" s="36">
        <v>2</v>
      </c>
      <c r="L1624" s="317">
        <v>5.8820001780986793E-2</v>
      </c>
      <c r="M1624" s="317">
        <v>5.8820001780986793E-2</v>
      </c>
      <c r="N1624" s="36">
        <v>11</v>
      </c>
      <c r="O1624" s="317">
        <v>1.097999978810549E-2</v>
      </c>
      <c r="P1624" s="317">
        <v>1.138999965041876E-2</v>
      </c>
      <c r="Q1624" s="36">
        <v>246</v>
      </c>
      <c r="R1624" s="317">
        <v>2.466999925673008E-2</v>
      </c>
      <c r="S1624" s="317">
        <v>2.5960000231862072E-2</v>
      </c>
      <c r="T1624" t="s">
        <v>380</v>
      </c>
      <c r="BA1624" s="395">
        <v>1</v>
      </c>
      <c r="BB1624" s="396" t="s">
        <v>861</v>
      </c>
      <c r="BC1624" t="str">
        <f t="shared" si="176"/>
        <v>RLT</v>
      </c>
      <c r="BD1624" t="str">
        <f t="shared" si="177"/>
        <v>NAoMe_initial_ethnicity_grp</v>
      </c>
      <c r="BE1624" s="397" t="s">
        <v>862</v>
      </c>
      <c r="BF1624" t="str">
        <f t="shared" si="178"/>
        <v>Other Ethnic Group</v>
      </c>
      <c r="BG1624">
        <f t="shared" si="179"/>
        <v>2</v>
      </c>
      <c r="BH1624" s="398">
        <f t="shared" si="180"/>
        <v>5.8820001780986793E-2</v>
      </c>
      <c r="BO1624" s="33"/>
    </row>
    <row r="1625" spans="1:67">
      <c r="A1625" s="316" t="s">
        <v>27</v>
      </c>
      <c r="B1625" t="s">
        <v>380</v>
      </c>
      <c r="C1625" t="s">
        <v>910</v>
      </c>
      <c r="D1625" t="s">
        <v>314</v>
      </c>
      <c r="E1625" s="316" t="s">
        <v>83</v>
      </c>
      <c r="F1625" s="316" t="s">
        <v>84</v>
      </c>
      <c r="G1625" s="316" t="s">
        <v>448</v>
      </c>
      <c r="H1625" s="316" t="s">
        <v>322</v>
      </c>
      <c r="I1625" s="316" t="s">
        <v>656</v>
      </c>
      <c r="J1625" s="316" t="s">
        <v>260</v>
      </c>
      <c r="K1625" s="36">
        <v>0</v>
      </c>
      <c r="L1625" s="317">
        <v>0</v>
      </c>
      <c r="M1625" s="317"/>
      <c r="N1625" s="36">
        <v>36</v>
      </c>
      <c r="O1625" s="317">
        <v>3.5930000245571143E-2</v>
      </c>
      <c r="P1625" s="317"/>
      <c r="Q1625" s="36">
        <v>495</v>
      </c>
      <c r="R1625" s="317">
        <v>4.9639999866485603E-2</v>
      </c>
      <c r="S1625" s="317"/>
      <c r="T1625" t="s">
        <v>380</v>
      </c>
      <c r="BA1625" s="395">
        <v>1</v>
      </c>
      <c r="BB1625" s="396" t="s">
        <v>861</v>
      </c>
      <c r="BC1625" t="str">
        <f t="shared" si="176"/>
        <v>RLT</v>
      </c>
      <c r="BD1625" t="str">
        <f t="shared" si="177"/>
        <v>NAoMe_initial_ethnicity_grp</v>
      </c>
      <c r="BE1625" s="397" t="s">
        <v>862</v>
      </c>
      <c r="BF1625" t="str">
        <f t="shared" si="178"/>
        <v>Unknown</v>
      </c>
      <c r="BG1625">
        <f t="shared" si="179"/>
        <v>0</v>
      </c>
      <c r="BH1625" s="398">
        <f t="shared" si="180"/>
        <v>0</v>
      </c>
      <c r="BO1625" s="33"/>
    </row>
    <row r="1626" spans="1:67">
      <c r="A1626" s="316" t="s">
        <v>27</v>
      </c>
      <c r="B1626" t="s">
        <v>380</v>
      </c>
      <c r="C1626" t="s">
        <v>910</v>
      </c>
      <c r="D1626" t="s">
        <v>314</v>
      </c>
      <c r="E1626" s="316" t="s">
        <v>83</v>
      </c>
      <c r="F1626" s="316" t="s">
        <v>84</v>
      </c>
      <c r="G1626" s="316" t="s">
        <v>448</v>
      </c>
      <c r="H1626" s="316" t="s">
        <v>322</v>
      </c>
      <c r="I1626" s="316" t="s">
        <v>656</v>
      </c>
      <c r="J1626" s="316" t="s">
        <v>258</v>
      </c>
      <c r="K1626" s="36">
        <v>32</v>
      </c>
      <c r="L1626" s="317">
        <v>0.94117999076843262</v>
      </c>
      <c r="M1626" s="317">
        <v>0.94117999076843262</v>
      </c>
      <c r="N1626" s="36">
        <v>827</v>
      </c>
      <c r="O1626" s="317">
        <v>0.82534998655319214</v>
      </c>
      <c r="P1626" s="317">
        <v>0.85610997676849365</v>
      </c>
      <c r="Q1626" s="36">
        <v>8238</v>
      </c>
      <c r="R1626" s="317">
        <v>0.82611000537872314</v>
      </c>
      <c r="S1626" s="317">
        <v>0.86926001310348511</v>
      </c>
      <c r="T1626" t="s">
        <v>380</v>
      </c>
      <c r="BA1626" s="395">
        <v>1</v>
      </c>
      <c r="BB1626" s="396" t="s">
        <v>861</v>
      </c>
      <c r="BC1626" t="str">
        <f t="shared" si="176"/>
        <v>RLT</v>
      </c>
      <c r="BD1626" t="str">
        <f t="shared" si="177"/>
        <v>NAoMe_initial_ethnicity_grp</v>
      </c>
      <c r="BE1626" s="397" t="s">
        <v>862</v>
      </c>
      <c r="BF1626" t="str">
        <f t="shared" si="178"/>
        <v>White</v>
      </c>
      <c r="BG1626">
        <f t="shared" si="179"/>
        <v>32</v>
      </c>
      <c r="BH1626" s="398">
        <f t="shared" si="180"/>
        <v>0.94117999076843262</v>
      </c>
      <c r="BO1626" s="33"/>
    </row>
    <row r="1627" spans="1:67">
      <c r="A1627" s="316" t="s">
        <v>27</v>
      </c>
      <c r="B1627" t="s">
        <v>380</v>
      </c>
      <c r="C1627" t="s">
        <v>910</v>
      </c>
      <c r="D1627" t="s">
        <v>314</v>
      </c>
      <c r="E1627" s="316" t="s">
        <v>83</v>
      </c>
      <c r="F1627" s="316" t="s">
        <v>84</v>
      </c>
      <c r="G1627" s="316" t="s">
        <v>448</v>
      </c>
      <c r="H1627" s="316" t="s">
        <v>322</v>
      </c>
      <c r="I1627" s="316" t="s">
        <v>657</v>
      </c>
      <c r="J1627" s="316" t="s">
        <v>817</v>
      </c>
      <c r="K1627" s="36">
        <v>32</v>
      </c>
      <c r="L1627" s="317">
        <v>0.94117999076843262</v>
      </c>
      <c r="M1627" s="317"/>
      <c r="N1627" s="36">
        <v>952</v>
      </c>
      <c r="O1627" s="317">
        <v>0.95010000467300415</v>
      </c>
      <c r="P1627" s="317"/>
      <c r="Q1627" s="36">
        <v>9359</v>
      </c>
      <c r="R1627" s="317">
        <v>0.93853002786636353</v>
      </c>
      <c r="S1627" s="317"/>
      <c r="T1627" t="s">
        <v>380</v>
      </c>
      <c r="BA1627" s="395">
        <v>1</v>
      </c>
      <c r="BB1627" s="396" t="s">
        <v>861</v>
      </c>
      <c r="BC1627" t="str">
        <f t="shared" si="176"/>
        <v>RLT</v>
      </c>
      <c r="BD1627" t="str">
        <f t="shared" si="177"/>
        <v>NAoMe_initial_final_route</v>
      </c>
      <c r="BE1627" s="397" t="s">
        <v>862</v>
      </c>
      <c r="BF1627" t="str">
        <f t="shared" si="178"/>
        <v>Not screened</v>
      </c>
      <c r="BG1627">
        <f t="shared" si="179"/>
        <v>32</v>
      </c>
      <c r="BH1627" s="398">
        <f t="shared" si="180"/>
        <v>0.94117999076843262</v>
      </c>
      <c r="BO1627" s="33"/>
    </row>
    <row r="1628" spans="1:67">
      <c r="A1628" s="316" t="s">
        <v>27</v>
      </c>
      <c r="B1628" t="s">
        <v>380</v>
      </c>
      <c r="C1628" t="s">
        <v>910</v>
      </c>
      <c r="D1628" t="s">
        <v>314</v>
      </c>
      <c r="E1628" s="316" t="s">
        <v>83</v>
      </c>
      <c r="F1628" s="316" t="s">
        <v>84</v>
      </c>
      <c r="G1628" s="316" t="s">
        <v>448</v>
      </c>
      <c r="H1628" s="316" t="s">
        <v>322</v>
      </c>
      <c r="I1628" s="316" t="s">
        <v>657</v>
      </c>
      <c r="J1628" s="316" t="s">
        <v>352</v>
      </c>
      <c r="K1628" s="36">
        <v>2</v>
      </c>
      <c r="L1628" s="317">
        <v>5.8820001780986793E-2</v>
      </c>
      <c r="M1628" s="317"/>
      <c r="N1628" s="36">
        <v>50</v>
      </c>
      <c r="O1628" s="317">
        <v>4.9899999052286148E-2</v>
      </c>
      <c r="P1628" s="317"/>
      <c r="Q1628" s="36">
        <v>613</v>
      </c>
      <c r="R1628" s="317">
        <v>6.1469998210668557E-2</v>
      </c>
      <c r="S1628" s="317"/>
      <c r="T1628" t="s">
        <v>380</v>
      </c>
      <c r="BA1628" s="395">
        <v>1</v>
      </c>
      <c r="BB1628" s="396" t="s">
        <v>861</v>
      </c>
      <c r="BC1628" t="str">
        <f t="shared" si="176"/>
        <v>RLT</v>
      </c>
      <c r="BD1628" t="str">
        <f t="shared" si="177"/>
        <v>NAoMe_initial_final_route</v>
      </c>
      <c r="BE1628" s="397" t="s">
        <v>862</v>
      </c>
      <c r="BF1628" t="str">
        <f t="shared" si="178"/>
        <v>Screening</v>
      </c>
      <c r="BG1628">
        <f t="shared" si="179"/>
        <v>2</v>
      </c>
      <c r="BH1628" s="398">
        <f t="shared" si="180"/>
        <v>5.8820001780986793E-2</v>
      </c>
      <c r="BO1628" s="33"/>
    </row>
    <row r="1629" spans="1:67">
      <c r="A1629" s="316" t="s">
        <v>27</v>
      </c>
      <c r="B1629" t="s">
        <v>380</v>
      </c>
      <c r="C1629" t="s">
        <v>910</v>
      </c>
      <c r="D1629" t="s">
        <v>314</v>
      </c>
      <c r="E1629" s="316" t="s">
        <v>83</v>
      </c>
      <c r="F1629" s="316" t="s">
        <v>84</v>
      </c>
      <c r="G1629" s="316" t="s">
        <v>448</v>
      </c>
      <c r="H1629" s="316" t="s">
        <v>322</v>
      </c>
      <c r="I1629" s="316" t="s">
        <v>303</v>
      </c>
      <c r="J1629" s="316" t="s">
        <v>308</v>
      </c>
      <c r="K1629" s="36">
        <v>3</v>
      </c>
      <c r="L1629" s="317">
        <v>8.8239997625350952E-2</v>
      </c>
      <c r="M1629" s="317"/>
      <c r="N1629" s="36">
        <v>158</v>
      </c>
      <c r="O1629" s="317">
        <v>0.15768000483512881</v>
      </c>
      <c r="P1629" s="317"/>
      <c r="Q1629" s="36">
        <v>1652</v>
      </c>
      <c r="R1629" s="317">
        <v>0.1656599938869476</v>
      </c>
      <c r="S1629" s="317"/>
      <c r="T1629" t="s">
        <v>380</v>
      </c>
      <c r="BA1629" s="395">
        <v>1</v>
      </c>
      <c r="BB1629" s="396" t="s">
        <v>861</v>
      </c>
      <c r="BC1629" t="str">
        <f t="shared" si="176"/>
        <v>RLT</v>
      </c>
      <c r="BD1629" t="str">
        <f t="shared" si="177"/>
        <v>NAoMe_initial_final_stage_tum</v>
      </c>
      <c r="BE1629" s="397" t="s">
        <v>862</v>
      </c>
      <c r="BF1629" t="str">
        <f t="shared" si="178"/>
        <v>Not staged/Unstated</v>
      </c>
      <c r="BG1629">
        <f t="shared" si="179"/>
        <v>3</v>
      </c>
      <c r="BH1629" s="398">
        <f t="shared" si="180"/>
        <v>8.8239997625350952E-2</v>
      </c>
      <c r="BO1629" s="33"/>
    </row>
    <row r="1630" spans="1:67">
      <c r="A1630" s="316" t="s">
        <v>27</v>
      </c>
      <c r="B1630" t="s">
        <v>380</v>
      </c>
      <c r="C1630" t="s">
        <v>910</v>
      </c>
      <c r="D1630" t="s">
        <v>314</v>
      </c>
      <c r="E1630" s="316" t="s">
        <v>83</v>
      </c>
      <c r="F1630" s="316" t="s">
        <v>84</v>
      </c>
      <c r="G1630" s="316" t="s">
        <v>448</v>
      </c>
      <c r="H1630" s="316" t="s">
        <v>322</v>
      </c>
      <c r="I1630" s="316" t="s">
        <v>303</v>
      </c>
      <c r="J1630" s="316" t="s">
        <v>304</v>
      </c>
      <c r="K1630" s="36">
        <v>2</v>
      </c>
      <c r="L1630" s="317">
        <v>5.8820001780986793E-2</v>
      </c>
      <c r="M1630" s="317">
        <v>6.4520001411437988E-2</v>
      </c>
      <c r="N1630" s="36">
        <v>7</v>
      </c>
      <c r="O1630" s="317">
        <v>6.9900001399219036E-3</v>
      </c>
      <c r="P1630" s="317">
        <v>8.2900002598762512E-3</v>
      </c>
      <c r="Q1630" s="36">
        <v>64</v>
      </c>
      <c r="R1630" s="317">
        <v>6.4199999906122676E-3</v>
      </c>
      <c r="S1630" s="317">
        <v>7.689999882131815E-3</v>
      </c>
      <c r="T1630" t="s">
        <v>380</v>
      </c>
      <c r="BA1630" s="395">
        <v>1</v>
      </c>
      <c r="BB1630" s="396" t="s">
        <v>861</v>
      </c>
      <c r="BC1630" t="str">
        <f t="shared" si="176"/>
        <v>RLT</v>
      </c>
      <c r="BD1630" t="str">
        <f t="shared" si="177"/>
        <v>NAoMe_initial_final_stage_tum</v>
      </c>
      <c r="BE1630" s="397" t="s">
        <v>862</v>
      </c>
      <c r="BF1630" t="str">
        <f t="shared" si="178"/>
        <v>Stage 0</v>
      </c>
      <c r="BG1630">
        <f t="shared" si="179"/>
        <v>2</v>
      </c>
      <c r="BH1630" s="398">
        <f t="shared" si="180"/>
        <v>5.8820001780986793E-2</v>
      </c>
      <c r="BO1630" s="33"/>
    </row>
    <row r="1631" spans="1:67">
      <c r="A1631" s="316" t="s">
        <v>27</v>
      </c>
      <c r="B1631" t="s">
        <v>380</v>
      </c>
      <c r="C1631" t="s">
        <v>910</v>
      </c>
      <c r="D1631" t="s">
        <v>314</v>
      </c>
      <c r="E1631" s="316" t="s">
        <v>83</v>
      </c>
      <c r="F1631" s="316" t="s">
        <v>84</v>
      </c>
      <c r="G1631" s="316" t="s">
        <v>448</v>
      </c>
      <c r="H1631" s="316" t="s">
        <v>322</v>
      </c>
      <c r="I1631" s="316" t="s">
        <v>303</v>
      </c>
      <c r="J1631" s="316" t="s">
        <v>305</v>
      </c>
      <c r="K1631" s="36">
        <v>2</v>
      </c>
      <c r="L1631" s="317">
        <v>5.8820001780986793E-2</v>
      </c>
      <c r="M1631" s="317">
        <v>6.4520001411437988E-2</v>
      </c>
      <c r="N1631" s="36">
        <v>45</v>
      </c>
      <c r="O1631" s="317">
        <v>4.4909998774528503E-2</v>
      </c>
      <c r="P1631" s="317">
        <v>5.3320001810789108E-2</v>
      </c>
      <c r="Q1631" s="36">
        <v>359</v>
      </c>
      <c r="R1631" s="317">
        <v>3.5999998450279243E-2</v>
      </c>
      <c r="S1631" s="317">
        <v>4.3150000274181373E-2</v>
      </c>
      <c r="T1631" t="s">
        <v>380</v>
      </c>
      <c r="BA1631" s="395">
        <v>1</v>
      </c>
      <c r="BB1631" s="396" t="s">
        <v>861</v>
      </c>
      <c r="BC1631" t="str">
        <f t="shared" si="176"/>
        <v>RLT</v>
      </c>
      <c r="BD1631" t="str">
        <f t="shared" si="177"/>
        <v>NAoMe_initial_final_stage_tum</v>
      </c>
      <c r="BE1631" s="397" t="s">
        <v>862</v>
      </c>
      <c r="BF1631" t="str">
        <f t="shared" si="178"/>
        <v>Stage 1</v>
      </c>
      <c r="BG1631">
        <f t="shared" si="179"/>
        <v>2</v>
      </c>
      <c r="BH1631" s="398">
        <f t="shared" si="180"/>
        <v>5.8820001780986793E-2</v>
      </c>
      <c r="BO1631" s="33"/>
    </row>
    <row r="1632" spans="1:67">
      <c r="A1632" s="316" t="s">
        <v>27</v>
      </c>
      <c r="B1632" t="s">
        <v>380</v>
      </c>
      <c r="C1632" t="s">
        <v>910</v>
      </c>
      <c r="D1632" t="s">
        <v>314</v>
      </c>
      <c r="E1632" s="316" t="s">
        <v>83</v>
      </c>
      <c r="F1632" s="316" t="s">
        <v>84</v>
      </c>
      <c r="G1632" s="316" t="s">
        <v>448</v>
      </c>
      <c r="H1632" s="316" t="s">
        <v>322</v>
      </c>
      <c r="I1632" s="316" t="s">
        <v>303</v>
      </c>
      <c r="J1632" s="316" t="s">
        <v>306</v>
      </c>
      <c r="K1632" s="36">
        <v>10</v>
      </c>
      <c r="L1632" s="317">
        <v>0.29412001371383673</v>
      </c>
      <c r="M1632" s="317">
        <v>0.3225800096988678</v>
      </c>
      <c r="N1632" s="36">
        <v>142</v>
      </c>
      <c r="O1632" s="317">
        <v>0.1417199969291687</v>
      </c>
      <c r="P1632" s="317">
        <v>0.16824999451637271</v>
      </c>
      <c r="Q1632" s="36">
        <v>996</v>
      </c>
      <c r="R1632" s="317">
        <v>9.9880002439022064E-2</v>
      </c>
      <c r="S1632" s="317">
        <v>0.11970999836921691</v>
      </c>
      <c r="T1632" t="s">
        <v>380</v>
      </c>
      <c r="BA1632" s="395">
        <v>1</v>
      </c>
      <c r="BB1632" s="396" t="s">
        <v>861</v>
      </c>
      <c r="BC1632" t="str">
        <f t="shared" si="176"/>
        <v>RLT</v>
      </c>
      <c r="BD1632" t="str">
        <f t="shared" si="177"/>
        <v>NAoMe_initial_final_stage_tum</v>
      </c>
      <c r="BE1632" s="397" t="s">
        <v>862</v>
      </c>
      <c r="BF1632" t="str">
        <f t="shared" si="178"/>
        <v>Stage 2</v>
      </c>
      <c r="BG1632">
        <f t="shared" si="179"/>
        <v>10</v>
      </c>
      <c r="BH1632" s="398">
        <f t="shared" si="180"/>
        <v>0.29412001371383673</v>
      </c>
      <c r="BO1632" s="33"/>
    </row>
    <row r="1633" spans="1:67">
      <c r="A1633" s="316" t="s">
        <v>27</v>
      </c>
      <c r="B1633" t="s">
        <v>380</v>
      </c>
      <c r="C1633" t="s">
        <v>910</v>
      </c>
      <c r="D1633" t="s">
        <v>314</v>
      </c>
      <c r="E1633" s="316" t="s">
        <v>83</v>
      </c>
      <c r="F1633" s="316" t="s">
        <v>84</v>
      </c>
      <c r="G1633" s="316" t="s">
        <v>448</v>
      </c>
      <c r="H1633" s="316" t="s">
        <v>322</v>
      </c>
      <c r="I1633" s="316" t="s">
        <v>303</v>
      </c>
      <c r="J1633" s="316" t="s">
        <v>307</v>
      </c>
      <c r="K1633" s="36">
        <v>6</v>
      </c>
      <c r="L1633" s="317">
        <v>0.1764699965715408</v>
      </c>
      <c r="M1633" s="317">
        <v>0.19355000555515289</v>
      </c>
      <c r="N1633" s="36">
        <v>89</v>
      </c>
      <c r="O1633" s="317">
        <v>8.8820002973079681E-2</v>
      </c>
      <c r="P1633" s="317">
        <v>0.1054499968886375</v>
      </c>
      <c r="Q1633" s="36">
        <v>742</v>
      </c>
      <c r="R1633" s="317">
        <v>7.4409998953342438E-2</v>
      </c>
      <c r="S1633" s="317">
        <v>8.9180000126361847E-2</v>
      </c>
      <c r="T1633" t="s">
        <v>380</v>
      </c>
      <c r="BA1633" s="395">
        <v>1</v>
      </c>
      <c r="BB1633" s="396" t="s">
        <v>861</v>
      </c>
      <c r="BC1633" t="str">
        <f t="shared" si="176"/>
        <v>RLT</v>
      </c>
      <c r="BD1633" t="str">
        <f t="shared" si="177"/>
        <v>NAoMe_initial_final_stage_tum</v>
      </c>
      <c r="BE1633" s="397" t="s">
        <v>862</v>
      </c>
      <c r="BF1633" t="str">
        <f t="shared" si="178"/>
        <v>Stage 3</v>
      </c>
      <c r="BG1633">
        <f t="shared" si="179"/>
        <v>6</v>
      </c>
      <c r="BH1633" s="398">
        <f t="shared" si="180"/>
        <v>0.1764699965715408</v>
      </c>
      <c r="BO1633" s="33"/>
    </row>
    <row r="1634" spans="1:67">
      <c r="A1634" s="316" t="s">
        <v>27</v>
      </c>
      <c r="B1634" t="s">
        <v>380</v>
      </c>
      <c r="C1634" t="s">
        <v>910</v>
      </c>
      <c r="D1634" t="s">
        <v>314</v>
      </c>
      <c r="E1634" s="316" t="s">
        <v>83</v>
      </c>
      <c r="F1634" s="318" t="s">
        <v>84</v>
      </c>
      <c r="G1634" s="318" t="s">
        <v>448</v>
      </c>
      <c r="H1634" s="318" t="s">
        <v>322</v>
      </c>
      <c r="I1634" s="316" t="s">
        <v>303</v>
      </c>
      <c r="J1634" s="316" t="s">
        <v>336</v>
      </c>
      <c r="K1634" s="36">
        <v>11</v>
      </c>
      <c r="L1634" s="317">
        <v>0.32352998852729797</v>
      </c>
      <c r="M1634" s="317">
        <v>0.35484001040458679</v>
      </c>
      <c r="N1634" s="36">
        <v>561</v>
      </c>
      <c r="O1634" s="317">
        <v>0.55988001823425293</v>
      </c>
      <c r="P1634" s="317">
        <v>0.66469001770019531</v>
      </c>
      <c r="Q1634" s="36">
        <v>6159</v>
      </c>
      <c r="R1634" s="317">
        <v>0.6176300048828125</v>
      </c>
      <c r="S1634" s="317">
        <v>0.74026000499725342</v>
      </c>
      <c r="T1634" t="s">
        <v>380</v>
      </c>
      <c r="BA1634" s="395">
        <v>1</v>
      </c>
      <c r="BB1634" s="396" t="s">
        <v>861</v>
      </c>
      <c r="BC1634" t="str">
        <f t="shared" si="176"/>
        <v>RLT</v>
      </c>
      <c r="BD1634" t="str">
        <f t="shared" si="177"/>
        <v>NAoMe_initial_final_stage_tum</v>
      </c>
      <c r="BE1634" s="397" t="s">
        <v>862</v>
      </c>
      <c r="BF1634" t="str">
        <f t="shared" si="178"/>
        <v>Stage 4</v>
      </c>
      <c r="BG1634">
        <f t="shared" si="179"/>
        <v>11</v>
      </c>
      <c r="BH1634" s="398">
        <f t="shared" si="180"/>
        <v>0.32352998852729797</v>
      </c>
      <c r="BO1634" s="33"/>
    </row>
    <row r="1635" spans="1:67">
      <c r="A1635" s="316" t="s">
        <v>27</v>
      </c>
      <c r="B1635" t="s">
        <v>380</v>
      </c>
      <c r="C1635" t="s">
        <v>910</v>
      </c>
      <c r="D1635" t="s">
        <v>314</v>
      </c>
      <c r="E1635" s="316" t="s">
        <v>83</v>
      </c>
      <c r="F1635" s="316" t="s">
        <v>84</v>
      </c>
      <c r="G1635" s="316" t="s">
        <v>448</v>
      </c>
      <c r="H1635" s="316" t="s">
        <v>322</v>
      </c>
      <c r="I1635" s="316" t="s">
        <v>342</v>
      </c>
      <c r="J1635" s="316" t="s">
        <v>343</v>
      </c>
      <c r="K1635" s="36">
        <v>3</v>
      </c>
      <c r="L1635" s="317">
        <v>8.8239997625350952E-2</v>
      </c>
      <c r="M1635" s="317"/>
      <c r="N1635" s="36">
        <v>158</v>
      </c>
      <c r="O1635" s="317">
        <v>0.15768000483512881</v>
      </c>
      <c r="P1635" s="317"/>
      <c r="Q1635" s="36">
        <v>1652</v>
      </c>
      <c r="R1635" s="317">
        <v>0.1656599938869476</v>
      </c>
      <c r="S1635" s="317"/>
      <c r="T1635" t="s">
        <v>380</v>
      </c>
      <c r="BA1635" s="395">
        <v>1</v>
      </c>
      <c r="BB1635" s="396" t="s">
        <v>861</v>
      </c>
      <c r="BC1635" t="str">
        <f t="shared" si="176"/>
        <v>RLT</v>
      </c>
      <c r="BD1635" t="str">
        <f t="shared" si="177"/>
        <v>NAoMe_initial_final_stage_tum_grp</v>
      </c>
      <c r="BE1635" s="397" t="s">
        <v>862</v>
      </c>
      <c r="BF1635" t="str">
        <f t="shared" si="178"/>
        <v>MBC in HESAPC</v>
      </c>
      <c r="BG1635">
        <f t="shared" si="179"/>
        <v>3</v>
      </c>
      <c r="BH1635" s="398">
        <f t="shared" si="180"/>
        <v>8.8239997625350952E-2</v>
      </c>
      <c r="BO1635" s="33"/>
    </row>
    <row r="1636" spans="1:67">
      <c r="A1636" s="316" t="s">
        <v>27</v>
      </c>
      <c r="B1636" t="s">
        <v>380</v>
      </c>
      <c r="C1636" t="s">
        <v>910</v>
      </c>
      <c r="D1636" t="s">
        <v>314</v>
      </c>
      <c r="E1636" s="316" t="s">
        <v>83</v>
      </c>
      <c r="F1636" s="316" t="s">
        <v>84</v>
      </c>
      <c r="G1636" s="316" t="s">
        <v>448</v>
      </c>
      <c r="H1636" s="316" t="s">
        <v>322</v>
      </c>
      <c r="I1636" s="316" t="s">
        <v>342</v>
      </c>
      <c r="J1636" s="316" t="s">
        <v>344</v>
      </c>
      <c r="K1636" s="36">
        <v>19</v>
      </c>
      <c r="L1636" s="317">
        <v>0.55882000923156738</v>
      </c>
      <c r="M1636" s="317">
        <v>0.6129000186920166</v>
      </c>
      <c r="N1636" s="36">
        <v>283</v>
      </c>
      <c r="O1636" s="317">
        <v>0.28244000673294067</v>
      </c>
      <c r="P1636" s="317">
        <v>0.33531001210212708</v>
      </c>
      <c r="Q1636" s="36">
        <v>2161</v>
      </c>
      <c r="R1636" s="317">
        <v>0.2167100012302399</v>
      </c>
      <c r="S1636" s="317">
        <v>0.25973999500274658</v>
      </c>
      <c r="T1636" t="s">
        <v>380</v>
      </c>
      <c r="BA1636" s="395">
        <v>1</v>
      </c>
      <c r="BB1636" s="396" t="s">
        <v>861</v>
      </c>
      <c r="BC1636" t="str">
        <f t="shared" si="176"/>
        <v>RLT</v>
      </c>
      <c r="BD1636" t="str">
        <f t="shared" si="177"/>
        <v>NAoMe_initial_final_stage_tum_grp</v>
      </c>
      <c r="BE1636" s="397" t="s">
        <v>862</v>
      </c>
      <c r="BF1636" t="str">
        <f t="shared" si="178"/>
        <v>Stage 0-3</v>
      </c>
      <c r="BG1636">
        <f t="shared" si="179"/>
        <v>19</v>
      </c>
      <c r="BH1636" s="398">
        <f t="shared" si="180"/>
        <v>0.55882000923156738</v>
      </c>
      <c r="BO1636" s="33"/>
    </row>
    <row r="1637" spans="1:67">
      <c r="A1637" s="316" t="s">
        <v>27</v>
      </c>
      <c r="B1637" t="s">
        <v>380</v>
      </c>
      <c r="C1637" t="s">
        <v>910</v>
      </c>
      <c r="D1637" t="s">
        <v>314</v>
      </c>
      <c r="E1637" s="316" t="s">
        <v>83</v>
      </c>
      <c r="F1637" s="316" t="s">
        <v>84</v>
      </c>
      <c r="G1637" s="316" t="s">
        <v>448</v>
      </c>
      <c r="H1637" s="316" t="s">
        <v>322</v>
      </c>
      <c r="I1637" s="316" t="s">
        <v>342</v>
      </c>
      <c r="J1637" s="316" t="s">
        <v>336</v>
      </c>
      <c r="K1637" s="36">
        <v>12</v>
      </c>
      <c r="L1637" s="317">
        <v>0.35293999314308172</v>
      </c>
      <c r="M1637" s="317">
        <v>0.38710001111030579</v>
      </c>
      <c r="N1637" s="36">
        <v>561</v>
      </c>
      <c r="O1637" s="317">
        <v>0.55988001823425293</v>
      </c>
      <c r="P1637" s="317">
        <v>0.66469001770019531</v>
      </c>
      <c r="Q1637" s="36">
        <v>6159</v>
      </c>
      <c r="R1637" s="317">
        <v>0.6176300048828125</v>
      </c>
      <c r="S1637" s="317">
        <v>0.74026000499725342</v>
      </c>
      <c r="T1637" t="s">
        <v>380</v>
      </c>
      <c r="BA1637" s="395">
        <v>1</v>
      </c>
      <c r="BB1637" s="396" t="s">
        <v>861</v>
      </c>
      <c r="BC1637" t="str">
        <f t="shared" si="176"/>
        <v>RLT</v>
      </c>
      <c r="BD1637" t="str">
        <f t="shared" si="177"/>
        <v>NAoMe_initial_final_stage_tum_grp</v>
      </c>
      <c r="BE1637" s="397" t="s">
        <v>862</v>
      </c>
      <c r="BF1637" t="str">
        <f t="shared" si="178"/>
        <v>Stage 4</v>
      </c>
      <c r="BG1637">
        <f t="shared" si="179"/>
        <v>12</v>
      </c>
      <c r="BH1637" s="398">
        <f t="shared" si="180"/>
        <v>0.35293999314308172</v>
      </c>
      <c r="BO1637" s="33"/>
    </row>
    <row r="1638" spans="1:67">
      <c r="A1638" s="316" t="s">
        <v>27</v>
      </c>
      <c r="B1638" t="s">
        <v>380</v>
      </c>
      <c r="C1638" t="s">
        <v>910</v>
      </c>
      <c r="D1638" t="s">
        <v>314</v>
      </c>
      <c r="E1638" s="316" t="s">
        <v>83</v>
      </c>
      <c r="F1638" s="316" t="s">
        <v>84</v>
      </c>
      <c r="G1638" s="316" t="s">
        <v>448</v>
      </c>
      <c r="H1638" s="316" t="s">
        <v>322</v>
      </c>
      <c r="I1638" s="316" t="s">
        <v>658</v>
      </c>
      <c r="J1638" s="316" t="s">
        <v>345</v>
      </c>
      <c r="K1638" s="36">
        <v>34</v>
      </c>
      <c r="L1638" s="317">
        <v>1</v>
      </c>
      <c r="M1638" s="317"/>
      <c r="N1638" s="36">
        <v>1002</v>
      </c>
      <c r="O1638" s="317">
        <v>1</v>
      </c>
      <c r="P1638" s="317"/>
      <c r="Q1638" s="36">
        <v>9972</v>
      </c>
      <c r="R1638" s="317">
        <v>1</v>
      </c>
      <c r="S1638" s="317"/>
      <c r="T1638" t="s">
        <v>380</v>
      </c>
      <c r="BA1638" s="395">
        <v>1</v>
      </c>
      <c r="BB1638" s="396" t="s">
        <v>861</v>
      </c>
      <c r="BC1638" t="str">
        <f t="shared" si="176"/>
        <v>RLT</v>
      </c>
      <c r="BD1638" t="str">
        <f t="shared" si="177"/>
        <v>NAoMe_initial_final_who_ps</v>
      </c>
      <c r="BE1638" s="397" t="s">
        <v>862</v>
      </c>
      <c r="BF1638" t="str">
        <f t="shared" si="178"/>
        <v>Not recorded</v>
      </c>
      <c r="BG1638">
        <f t="shared" si="179"/>
        <v>34</v>
      </c>
      <c r="BH1638" s="398">
        <f t="shared" si="180"/>
        <v>1</v>
      </c>
      <c r="BO1638" s="33"/>
    </row>
    <row r="1639" spans="1:67">
      <c r="A1639" s="316" t="s">
        <v>27</v>
      </c>
      <c r="B1639" t="s">
        <v>380</v>
      </c>
      <c r="C1639" t="s">
        <v>910</v>
      </c>
      <c r="D1639" t="s">
        <v>314</v>
      </c>
      <c r="E1639" s="316" t="s">
        <v>83</v>
      </c>
      <c r="F1639" s="316" t="s">
        <v>84</v>
      </c>
      <c r="G1639" s="316" t="s">
        <v>448</v>
      </c>
      <c r="H1639" s="316" t="s">
        <v>322</v>
      </c>
      <c r="I1639" s="316" t="s">
        <v>291</v>
      </c>
      <c r="J1639" s="316" t="s">
        <v>313</v>
      </c>
      <c r="K1639" s="36">
        <v>32</v>
      </c>
      <c r="L1639" s="317">
        <v>0.94117999076843262</v>
      </c>
      <c r="M1639" s="317"/>
      <c r="N1639" s="36">
        <v>991</v>
      </c>
      <c r="O1639" s="317">
        <v>0.98901998996734619</v>
      </c>
      <c r="P1639" s="317"/>
      <c r="Q1639" s="36">
        <v>9846</v>
      </c>
      <c r="R1639" s="317">
        <v>0.98736000061035156</v>
      </c>
      <c r="S1639" s="317"/>
      <c r="T1639" t="s">
        <v>380</v>
      </c>
      <c r="BA1639" s="395">
        <v>1</v>
      </c>
      <c r="BB1639" s="396" t="s">
        <v>861</v>
      </c>
      <c r="BC1639" t="str">
        <f t="shared" si="176"/>
        <v>RLT</v>
      </c>
      <c r="BD1639" t="str">
        <f t="shared" si="177"/>
        <v>NAoMe_initial_gender</v>
      </c>
      <c r="BE1639" s="397" t="s">
        <v>862</v>
      </c>
      <c r="BF1639" t="str">
        <f t="shared" si="178"/>
        <v>Female</v>
      </c>
      <c r="BG1639">
        <f t="shared" si="179"/>
        <v>32</v>
      </c>
      <c r="BH1639" s="398">
        <f t="shared" si="180"/>
        <v>0.94117999076843262</v>
      </c>
      <c r="BO1639" s="33"/>
    </row>
    <row r="1640" spans="1:67">
      <c r="A1640" s="316" t="s">
        <v>27</v>
      </c>
      <c r="B1640" t="s">
        <v>380</v>
      </c>
      <c r="C1640" t="s">
        <v>910</v>
      </c>
      <c r="D1640" t="s">
        <v>314</v>
      </c>
      <c r="E1640" s="316" t="s">
        <v>83</v>
      </c>
      <c r="F1640" s="316" t="s">
        <v>84</v>
      </c>
      <c r="G1640" s="316" t="s">
        <v>448</v>
      </c>
      <c r="H1640" s="316" t="s">
        <v>322</v>
      </c>
      <c r="I1640" s="316" t="s">
        <v>291</v>
      </c>
      <c r="J1640" s="316" t="s">
        <v>293</v>
      </c>
      <c r="K1640" s="36">
        <v>2</v>
      </c>
      <c r="L1640" s="317">
        <v>5.8820001780986793E-2</v>
      </c>
      <c r="M1640" s="317"/>
      <c r="N1640" s="36">
        <v>11</v>
      </c>
      <c r="O1640" s="317">
        <v>1.097999978810549E-2</v>
      </c>
      <c r="P1640" s="317"/>
      <c r="Q1640" s="36">
        <v>126</v>
      </c>
      <c r="R1640" s="317">
        <v>1.264000032097101E-2</v>
      </c>
      <c r="S1640" s="317"/>
      <c r="T1640" t="s">
        <v>380</v>
      </c>
      <c r="BA1640" s="395">
        <v>1</v>
      </c>
      <c r="BB1640" s="396" t="s">
        <v>861</v>
      </c>
      <c r="BC1640" t="str">
        <f t="shared" si="176"/>
        <v>RLT</v>
      </c>
      <c r="BD1640" t="str">
        <f t="shared" si="177"/>
        <v>NAoMe_initial_gender</v>
      </c>
      <c r="BE1640" s="397" t="s">
        <v>862</v>
      </c>
      <c r="BF1640" t="str">
        <f t="shared" si="178"/>
        <v>Male</v>
      </c>
      <c r="BG1640">
        <f t="shared" si="179"/>
        <v>2</v>
      </c>
      <c r="BH1640" s="398">
        <f t="shared" si="180"/>
        <v>5.8820001780986793E-2</v>
      </c>
      <c r="BO1640" s="33"/>
    </row>
    <row r="1641" spans="1:67">
      <c r="A1641" s="316" t="s">
        <v>27</v>
      </c>
      <c r="B1641" t="s">
        <v>380</v>
      </c>
      <c r="C1641" t="s">
        <v>910</v>
      </c>
      <c r="D1641" t="s">
        <v>314</v>
      </c>
      <c r="E1641" s="316" t="s">
        <v>83</v>
      </c>
      <c r="F1641" s="316" t="s">
        <v>84</v>
      </c>
      <c r="G1641" s="316" t="s">
        <v>448</v>
      </c>
      <c r="H1641" s="316" t="s">
        <v>322</v>
      </c>
      <c r="I1641" s="316" t="s">
        <v>659</v>
      </c>
      <c r="J1641" s="316" t="s">
        <v>294</v>
      </c>
      <c r="K1641" s="36">
        <v>5</v>
      </c>
      <c r="L1641" s="317">
        <v>0.14706000685691831</v>
      </c>
      <c r="M1641" s="317">
        <v>0.14706000685691831</v>
      </c>
      <c r="N1641" s="36">
        <v>297</v>
      </c>
      <c r="O1641" s="317">
        <v>0.29640999436378479</v>
      </c>
      <c r="P1641" s="317">
        <v>0.29640999436378479</v>
      </c>
      <c r="Q1641" s="36">
        <v>1800</v>
      </c>
      <c r="R1641" s="317">
        <v>0.18050999939441681</v>
      </c>
      <c r="S1641" s="317">
        <v>0.18050999939441681</v>
      </c>
      <c r="T1641" t="s">
        <v>380</v>
      </c>
      <c r="BA1641" s="395">
        <v>1</v>
      </c>
      <c r="BB1641" s="396" t="s">
        <v>861</v>
      </c>
      <c r="BC1641" t="str">
        <f t="shared" si="176"/>
        <v>RLT</v>
      </c>
      <c r="BD1641" t="str">
        <f t="shared" si="177"/>
        <v>NAoMe_initial_imd_2019</v>
      </c>
      <c r="BE1641" s="397" t="s">
        <v>862</v>
      </c>
      <c r="BF1641" t="str">
        <f t="shared" si="178"/>
        <v>1 - most deprived</v>
      </c>
      <c r="BG1641">
        <f t="shared" si="179"/>
        <v>5</v>
      </c>
      <c r="BH1641" s="398">
        <f t="shared" si="180"/>
        <v>0.14706000685691831</v>
      </c>
      <c r="BO1641" s="33"/>
    </row>
    <row r="1642" spans="1:67">
      <c r="A1642" s="316" t="s">
        <v>27</v>
      </c>
      <c r="B1642" t="s">
        <v>380</v>
      </c>
      <c r="C1642" t="s">
        <v>910</v>
      </c>
      <c r="D1642" t="s">
        <v>314</v>
      </c>
      <c r="E1642" s="316" t="s">
        <v>83</v>
      </c>
      <c r="F1642" s="316" t="s">
        <v>84</v>
      </c>
      <c r="G1642" s="316" t="s">
        <v>448</v>
      </c>
      <c r="H1642" s="316" t="s">
        <v>322</v>
      </c>
      <c r="I1642" s="316" t="s">
        <v>659</v>
      </c>
      <c r="J1642" s="316" t="s">
        <v>15</v>
      </c>
      <c r="K1642" s="36">
        <v>6</v>
      </c>
      <c r="L1642" s="317">
        <v>0.1764699965715408</v>
      </c>
      <c r="M1642" s="317">
        <v>0.1764699965715408</v>
      </c>
      <c r="N1642" s="36">
        <v>177</v>
      </c>
      <c r="O1642" s="317">
        <v>0.17665000259876251</v>
      </c>
      <c r="P1642" s="317">
        <v>0.17665000259876251</v>
      </c>
      <c r="Q1642" s="36">
        <v>2036</v>
      </c>
      <c r="R1642" s="317">
        <v>0.20417000353336329</v>
      </c>
      <c r="S1642" s="317">
        <v>0.20417000353336329</v>
      </c>
      <c r="T1642" t="s">
        <v>380</v>
      </c>
      <c r="BA1642" s="395">
        <v>1</v>
      </c>
      <c r="BB1642" s="396" t="s">
        <v>861</v>
      </c>
      <c r="BC1642" t="str">
        <f t="shared" si="176"/>
        <v>RLT</v>
      </c>
      <c r="BD1642" t="str">
        <f t="shared" si="177"/>
        <v>NAoMe_initial_imd_2019</v>
      </c>
      <c r="BE1642" s="397" t="s">
        <v>862</v>
      </c>
      <c r="BF1642" t="str">
        <f t="shared" si="178"/>
        <v>2</v>
      </c>
      <c r="BG1642">
        <f t="shared" si="179"/>
        <v>6</v>
      </c>
      <c r="BH1642" s="398">
        <f t="shared" si="180"/>
        <v>0.1764699965715408</v>
      </c>
      <c r="BO1642" s="33"/>
    </row>
    <row r="1643" spans="1:67">
      <c r="A1643" s="316" t="s">
        <v>27</v>
      </c>
      <c r="B1643" t="s">
        <v>380</v>
      </c>
      <c r="C1643" t="s">
        <v>910</v>
      </c>
      <c r="D1643" t="s">
        <v>314</v>
      </c>
      <c r="E1643" s="316" t="s">
        <v>83</v>
      </c>
      <c r="F1643" s="316" t="s">
        <v>84</v>
      </c>
      <c r="G1643" s="316" t="s">
        <v>448</v>
      </c>
      <c r="H1643" s="316" t="s">
        <v>322</v>
      </c>
      <c r="I1643" s="316" t="s">
        <v>659</v>
      </c>
      <c r="J1643" s="316" t="s">
        <v>16</v>
      </c>
      <c r="K1643" s="36">
        <v>7</v>
      </c>
      <c r="L1643" s="317">
        <v>0.2058800011873245</v>
      </c>
      <c r="M1643" s="317">
        <v>0.2058800011873245</v>
      </c>
      <c r="N1643" s="36">
        <v>186</v>
      </c>
      <c r="O1643" s="317">
        <v>0.18562999367713931</v>
      </c>
      <c r="P1643" s="317">
        <v>0.18562999367713931</v>
      </c>
      <c r="Q1643" s="36">
        <v>2085</v>
      </c>
      <c r="R1643" s="317">
        <v>0.20908999443054199</v>
      </c>
      <c r="S1643" s="317">
        <v>0.20908999443054199</v>
      </c>
      <c r="T1643" t="s">
        <v>380</v>
      </c>
      <c r="BA1643" s="395">
        <v>1</v>
      </c>
      <c r="BB1643" s="396" t="s">
        <v>861</v>
      </c>
      <c r="BC1643" t="str">
        <f t="shared" si="176"/>
        <v>RLT</v>
      </c>
      <c r="BD1643" t="str">
        <f t="shared" si="177"/>
        <v>NAoMe_initial_imd_2019</v>
      </c>
      <c r="BE1643" s="397" t="s">
        <v>862</v>
      </c>
      <c r="BF1643" t="str">
        <f t="shared" si="178"/>
        <v>3</v>
      </c>
      <c r="BG1643">
        <f t="shared" si="179"/>
        <v>7</v>
      </c>
      <c r="BH1643" s="398">
        <f t="shared" si="180"/>
        <v>0.2058800011873245</v>
      </c>
      <c r="BO1643" s="33"/>
    </row>
    <row r="1644" spans="1:67">
      <c r="A1644" s="316" t="s">
        <v>27</v>
      </c>
      <c r="B1644" t="s">
        <v>380</v>
      </c>
      <c r="C1644" t="s">
        <v>910</v>
      </c>
      <c r="D1644" t="s">
        <v>314</v>
      </c>
      <c r="E1644" s="316" t="s">
        <v>83</v>
      </c>
      <c r="F1644" s="316" t="s">
        <v>84</v>
      </c>
      <c r="G1644" s="316" t="s">
        <v>448</v>
      </c>
      <c r="H1644" s="316" t="s">
        <v>322</v>
      </c>
      <c r="I1644" s="316" t="s">
        <v>659</v>
      </c>
      <c r="J1644" s="316" t="s">
        <v>17</v>
      </c>
      <c r="K1644" s="36">
        <v>9</v>
      </c>
      <c r="L1644" s="317">
        <v>0.26471000909805298</v>
      </c>
      <c r="M1644" s="317">
        <v>0.26471000909805298</v>
      </c>
      <c r="N1644" s="36">
        <v>202</v>
      </c>
      <c r="O1644" s="317">
        <v>0.20160000026226041</v>
      </c>
      <c r="P1644" s="317">
        <v>0.20160000026226041</v>
      </c>
      <c r="Q1644" s="36">
        <v>2024</v>
      </c>
      <c r="R1644" s="317">
        <v>0.2029699981212616</v>
      </c>
      <c r="S1644" s="317">
        <v>0.2029699981212616</v>
      </c>
      <c r="T1644" t="s">
        <v>380</v>
      </c>
      <c r="BA1644" s="395">
        <v>1</v>
      </c>
      <c r="BB1644" s="396" t="s">
        <v>861</v>
      </c>
      <c r="BC1644" t="str">
        <f t="shared" si="176"/>
        <v>RLT</v>
      </c>
      <c r="BD1644" t="str">
        <f t="shared" si="177"/>
        <v>NAoMe_initial_imd_2019</v>
      </c>
      <c r="BE1644" s="397" t="s">
        <v>862</v>
      </c>
      <c r="BF1644" t="str">
        <f t="shared" si="178"/>
        <v>4</v>
      </c>
      <c r="BG1644">
        <f t="shared" si="179"/>
        <v>9</v>
      </c>
      <c r="BH1644" s="398">
        <f t="shared" si="180"/>
        <v>0.26471000909805298</v>
      </c>
      <c r="BO1644" s="33"/>
    </row>
    <row r="1645" spans="1:67">
      <c r="A1645" s="316" t="s">
        <v>27</v>
      </c>
      <c r="B1645" t="s">
        <v>380</v>
      </c>
      <c r="C1645" t="s">
        <v>910</v>
      </c>
      <c r="D1645" t="s">
        <v>314</v>
      </c>
      <c r="E1645" s="316" t="s">
        <v>83</v>
      </c>
      <c r="F1645" s="316" t="s">
        <v>84</v>
      </c>
      <c r="G1645" s="316" t="s">
        <v>448</v>
      </c>
      <c r="H1645" s="316" t="s">
        <v>322</v>
      </c>
      <c r="I1645" s="316" t="s">
        <v>659</v>
      </c>
      <c r="J1645" s="316" t="s">
        <v>295</v>
      </c>
      <c r="K1645" s="36">
        <v>7</v>
      </c>
      <c r="L1645" s="317">
        <v>0.2058800011873245</v>
      </c>
      <c r="M1645" s="317">
        <v>0.2058800011873245</v>
      </c>
      <c r="N1645" s="36">
        <v>140</v>
      </c>
      <c r="O1645" s="317">
        <v>0.13971999287605291</v>
      </c>
      <c r="P1645" s="317">
        <v>0.13971999287605291</v>
      </c>
      <c r="Q1645" s="36">
        <v>2027</v>
      </c>
      <c r="R1645" s="317">
        <v>0.2032700031995773</v>
      </c>
      <c r="S1645" s="317">
        <v>0.2032700031995773</v>
      </c>
      <c r="T1645" t="s">
        <v>380</v>
      </c>
      <c r="BA1645" s="395">
        <v>1</v>
      </c>
      <c r="BB1645" s="396" t="s">
        <v>861</v>
      </c>
      <c r="BC1645" t="str">
        <f t="shared" si="176"/>
        <v>RLT</v>
      </c>
      <c r="BD1645" t="str">
        <f t="shared" si="177"/>
        <v>NAoMe_initial_imd_2019</v>
      </c>
      <c r="BE1645" s="397" t="s">
        <v>862</v>
      </c>
      <c r="BF1645" t="str">
        <f t="shared" si="178"/>
        <v>5 - least deprived</v>
      </c>
      <c r="BG1645">
        <f t="shared" si="179"/>
        <v>7</v>
      </c>
      <c r="BH1645" s="398">
        <f t="shared" si="180"/>
        <v>0.2058800011873245</v>
      </c>
      <c r="BO1645" s="33"/>
    </row>
    <row r="1646" spans="1:67">
      <c r="A1646" s="316" t="s">
        <v>27</v>
      </c>
      <c r="B1646" t="s">
        <v>380</v>
      </c>
      <c r="C1646" t="s">
        <v>910</v>
      </c>
      <c r="D1646" t="s">
        <v>314</v>
      </c>
      <c r="E1646" s="316" t="s">
        <v>83</v>
      </c>
      <c r="F1646" s="316" t="s">
        <v>84</v>
      </c>
      <c r="G1646" s="316" t="s">
        <v>448</v>
      </c>
      <c r="H1646" s="316" t="s">
        <v>322</v>
      </c>
      <c r="I1646" s="316" t="s">
        <v>659</v>
      </c>
      <c r="J1646" s="316" t="s">
        <v>260</v>
      </c>
      <c r="K1646" s="36">
        <v>0</v>
      </c>
      <c r="L1646" s="317">
        <v>0</v>
      </c>
      <c r="M1646" s="317"/>
      <c r="N1646" s="36">
        <v>0</v>
      </c>
      <c r="O1646" s="317">
        <v>0</v>
      </c>
      <c r="P1646" s="317"/>
      <c r="Q1646" s="36">
        <v>0</v>
      </c>
      <c r="R1646" s="317">
        <v>0</v>
      </c>
      <c r="S1646" s="317"/>
      <c r="T1646" t="s">
        <v>380</v>
      </c>
      <c r="BA1646" s="395">
        <v>1</v>
      </c>
      <c r="BB1646" s="396" t="s">
        <v>861</v>
      </c>
      <c r="BC1646" t="str">
        <f t="shared" si="176"/>
        <v>RLT</v>
      </c>
      <c r="BD1646" t="str">
        <f t="shared" si="177"/>
        <v>NAoMe_initial_imd_2019</v>
      </c>
      <c r="BE1646" s="397" t="s">
        <v>862</v>
      </c>
      <c r="BF1646" t="str">
        <f t="shared" si="178"/>
        <v>Unknown</v>
      </c>
      <c r="BG1646">
        <f t="shared" si="179"/>
        <v>0</v>
      </c>
      <c r="BH1646" s="398">
        <f t="shared" si="180"/>
        <v>0</v>
      </c>
      <c r="BO1646" s="33"/>
    </row>
    <row r="1647" spans="1:67">
      <c r="A1647" s="316" t="s">
        <v>27</v>
      </c>
      <c r="B1647" t="s">
        <v>380</v>
      </c>
      <c r="C1647" t="s">
        <v>910</v>
      </c>
      <c r="D1647" t="s">
        <v>314</v>
      </c>
      <c r="E1647" s="316" t="s">
        <v>83</v>
      </c>
      <c r="F1647" s="316" t="s">
        <v>84</v>
      </c>
      <c r="G1647" s="316" t="s">
        <v>448</v>
      </c>
      <c r="H1647" s="316" t="s">
        <v>322</v>
      </c>
      <c r="I1647" s="316" t="s">
        <v>296</v>
      </c>
      <c r="J1647" s="316" t="s">
        <v>297</v>
      </c>
      <c r="K1647" s="36">
        <v>16</v>
      </c>
      <c r="L1647" s="317">
        <v>0.47058999538421631</v>
      </c>
      <c r="M1647" s="317">
        <v>0.47058999538421631</v>
      </c>
      <c r="N1647" s="36">
        <v>521</v>
      </c>
      <c r="O1647" s="317">
        <v>0.51995998620986938</v>
      </c>
      <c r="P1647" s="317">
        <v>0.52947002649307251</v>
      </c>
      <c r="Q1647" s="36">
        <v>5528</v>
      </c>
      <c r="R1647" s="317">
        <v>0.55435001850128174</v>
      </c>
      <c r="S1647" s="317">
        <v>0.56936997175216675</v>
      </c>
      <c r="T1647" t="s">
        <v>380</v>
      </c>
      <c r="BA1647" s="395">
        <v>1</v>
      </c>
      <c r="BB1647" s="396" t="s">
        <v>861</v>
      </c>
      <c r="BC1647" t="str">
        <f t="shared" si="176"/>
        <v>RLT</v>
      </c>
      <c r="BD1647" t="str">
        <f t="shared" si="177"/>
        <v>NAoMe_initial_scarf_731_grp</v>
      </c>
      <c r="BE1647" s="397" t="s">
        <v>862</v>
      </c>
      <c r="BF1647" t="str">
        <f t="shared" si="178"/>
        <v>Fit</v>
      </c>
      <c r="BG1647">
        <f t="shared" si="179"/>
        <v>16</v>
      </c>
      <c r="BH1647" s="398">
        <f t="shared" si="180"/>
        <v>0.47058999538421631</v>
      </c>
      <c r="BO1647" s="33"/>
    </row>
    <row r="1648" spans="1:67">
      <c r="A1648" s="316" t="s">
        <v>27</v>
      </c>
      <c r="B1648" t="s">
        <v>380</v>
      </c>
      <c r="C1648" t="s">
        <v>910</v>
      </c>
      <c r="D1648" t="s">
        <v>314</v>
      </c>
      <c r="E1648" s="316" t="s">
        <v>83</v>
      </c>
      <c r="F1648" s="316" t="s">
        <v>84</v>
      </c>
      <c r="G1648" s="316" t="s">
        <v>448</v>
      </c>
      <c r="H1648" s="316" t="s">
        <v>322</v>
      </c>
      <c r="I1648" s="316" t="s">
        <v>296</v>
      </c>
      <c r="J1648" s="316" t="s">
        <v>298</v>
      </c>
      <c r="K1648" s="36">
        <v>8</v>
      </c>
      <c r="L1648" s="317">
        <v>0.23529000580310819</v>
      </c>
      <c r="M1648" s="317">
        <v>0.23529000580310819</v>
      </c>
      <c r="N1648" s="36">
        <v>150</v>
      </c>
      <c r="O1648" s="317">
        <v>0.14970000088214869</v>
      </c>
      <c r="P1648" s="317">
        <v>0.15243999660015109</v>
      </c>
      <c r="Q1648" s="36">
        <v>1492</v>
      </c>
      <c r="R1648" s="317">
        <v>0.149619996547699</v>
      </c>
      <c r="S1648" s="317">
        <v>0.153669998049736</v>
      </c>
      <c r="T1648" t="s">
        <v>380</v>
      </c>
      <c r="BA1648" s="395">
        <v>1</v>
      </c>
      <c r="BB1648" s="396" t="s">
        <v>861</v>
      </c>
      <c r="BC1648" t="str">
        <f t="shared" si="176"/>
        <v>RLT</v>
      </c>
      <c r="BD1648" t="str">
        <f t="shared" si="177"/>
        <v>NAoMe_initial_scarf_731_grp</v>
      </c>
      <c r="BE1648" s="397" t="s">
        <v>862</v>
      </c>
      <c r="BF1648" t="str">
        <f t="shared" si="178"/>
        <v>Mild frailty</v>
      </c>
      <c r="BG1648">
        <f t="shared" si="179"/>
        <v>8</v>
      </c>
      <c r="BH1648" s="398">
        <f t="shared" si="180"/>
        <v>0.23529000580310819</v>
      </c>
      <c r="BO1648" s="33"/>
    </row>
    <row r="1649" spans="1:67">
      <c r="A1649" s="316" t="s">
        <v>27</v>
      </c>
      <c r="B1649" t="s">
        <v>380</v>
      </c>
      <c r="C1649" t="s">
        <v>910</v>
      </c>
      <c r="D1649" t="s">
        <v>314</v>
      </c>
      <c r="E1649" s="316" t="s">
        <v>83</v>
      </c>
      <c r="F1649" s="316" t="s">
        <v>84</v>
      </c>
      <c r="G1649" s="316" t="s">
        <v>448</v>
      </c>
      <c r="H1649" s="316" t="s">
        <v>322</v>
      </c>
      <c r="I1649" s="316" t="s">
        <v>296</v>
      </c>
      <c r="J1649" s="316" t="s">
        <v>299</v>
      </c>
      <c r="K1649" s="36">
        <v>5</v>
      </c>
      <c r="L1649" s="317">
        <v>0.14706000685691831</v>
      </c>
      <c r="M1649" s="317">
        <v>0.14706000685691831</v>
      </c>
      <c r="N1649" s="36">
        <v>168</v>
      </c>
      <c r="O1649" s="317">
        <v>0.1676599979400635</v>
      </c>
      <c r="P1649" s="317">
        <v>0.17072999477386469</v>
      </c>
      <c r="Q1649" s="36">
        <v>1470</v>
      </c>
      <c r="R1649" s="317">
        <v>0.1474100053310394</v>
      </c>
      <c r="S1649" s="317">
        <v>0.1514099985361099</v>
      </c>
      <c r="T1649" t="s">
        <v>380</v>
      </c>
      <c r="BA1649" s="395">
        <v>1</v>
      </c>
      <c r="BB1649" s="396" t="s">
        <v>861</v>
      </c>
      <c r="BC1649" t="str">
        <f t="shared" si="176"/>
        <v>RLT</v>
      </c>
      <c r="BD1649" t="str">
        <f t="shared" si="177"/>
        <v>NAoMe_initial_scarf_731_grp</v>
      </c>
      <c r="BE1649" s="397" t="s">
        <v>862</v>
      </c>
      <c r="BF1649" t="str">
        <f t="shared" si="178"/>
        <v>Moderate frailty</v>
      </c>
      <c r="BG1649">
        <f t="shared" si="179"/>
        <v>5</v>
      </c>
      <c r="BH1649" s="398">
        <f t="shared" si="180"/>
        <v>0.14706000685691831</v>
      </c>
      <c r="BO1649" s="33"/>
    </row>
    <row r="1650" spans="1:67">
      <c r="A1650" s="316" t="s">
        <v>27</v>
      </c>
      <c r="B1650" t="s">
        <v>380</v>
      </c>
      <c r="C1650" t="s">
        <v>910</v>
      </c>
      <c r="D1650" t="s">
        <v>314</v>
      </c>
      <c r="E1650" s="316" t="s">
        <v>83</v>
      </c>
      <c r="F1650" s="316" t="s">
        <v>84</v>
      </c>
      <c r="G1650" s="316" t="s">
        <v>448</v>
      </c>
      <c r="H1650" s="316" t="s">
        <v>322</v>
      </c>
      <c r="I1650" s="316" t="s">
        <v>296</v>
      </c>
      <c r="J1650" s="316" t="s">
        <v>353</v>
      </c>
      <c r="K1650" s="36">
        <v>0</v>
      </c>
      <c r="L1650" s="317">
        <v>0</v>
      </c>
      <c r="M1650" s="317"/>
      <c r="N1650" s="36">
        <v>18</v>
      </c>
      <c r="O1650" s="317">
        <v>1.7960000783205029E-2</v>
      </c>
      <c r="P1650" s="317"/>
      <c r="Q1650" s="36">
        <v>263</v>
      </c>
      <c r="R1650" s="317">
        <v>2.6370000094175339E-2</v>
      </c>
      <c r="S1650" s="317"/>
      <c r="T1650" t="s">
        <v>380</v>
      </c>
      <c r="BA1650" s="395">
        <v>1</v>
      </c>
      <c r="BB1650" s="396" t="s">
        <v>861</v>
      </c>
      <c r="BC1650" t="str">
        <f t="shared" si="176"/>
        <v>RLT</v>
      </c>
      <c r="BD1650" t="str">
        <f t="shared" si="177"/>
        <v>NAoMe_initial_scarf_731_grp</v>
      </c>
      <c r="BE1650" s="397" t="s">
        <v>862</v>
      </c>
      <c r="BF1650" t="str">
        <f t="shared" si="178"/>
        <v>Not in HESAPC</v>
      </c>
      <c r="BG1650">
        <f t="shared" si="179"/>
        <v>0</v>
      </c>
      <c r="BH1650" s="398">
        <f t="shared" si="180"/>
        <v>0</v>
      </c>
      <c r="BO1650" s="33"/>
    </row>
    <row r="1651" spans="1:67">
      <c r="A1651" s="316" t="s">
        <v>27</v>
      </c>
      <c r="B1651" t="s">
        <v>380</v>
      </c>
      <c r="C1651" t="s">
        <v>910</v>
      </c>
      <c r="D1651" t="s">
        <v>314</v>
      </c>
      <c r="E1651" s="316" t="s">
        <v>83</v>
      </c>
      <c r="F1651" s="316" t="s">
        <v>84</v>
      </c>
      <c r="G1651" s="316" t="s">
        <v>448</v>
      </c>
      <c r="H1651" s="316" t="s">
        <v>322</v>
      </c>
      <c r="I1651" s="316" t="s">
        <v>296</v>
      </c>
      <c r="J1651" s="316" t="s">
        <v>300</v>
      </c>
      <c r="K1651" s="36">
        <v>5</v>
      </c>
      <c r="L1651" s="317">
        <v>0.14706000685691831</v>
      </c>
      <c r="M1651" s="317">
        <v>0.14706000685691831</v>
      </c>
      <c r="N1651" s="36">
        <v>145</v>
      </c>
      <c r="O1651" s="317">
        <v>0.1447100043296814</v>
      </c>
      <c r="P1651" s="317">
        <v>0.1473599970340729</v>
      </c>
      <c r="Q1651" s="36">
        <v>1219</v>
      </c>
      <c r="R1651" s="317">
        <v>0.1222399994730949</v>
      </c>
      <c r="S1651" s="317">
        <v>0.12555000185966489</v>
      </c>
      <c r="T1651" t="s">
        <v>380</v>
      </c>
      <c r="BA1651" s="395">
        <v>1</v>
      </c>
      <c r="BB1651" s="396" t="s">
        <v>861</v>
      </c>
      <c r="BC1651" t="str">
        <f t="shared" si="176"/>
        <v>RLT</v>
      </c>
      <c r="BD1651" t="str">
        <f t="shared" si="177"/>
        <v>NAoMe_initial_scarf_731_grp</v>
      </c>
      <c r="BE1651" s="397" t="s">
        <v>862</v>
      </c>
      <c r="BF1651" t="str">
        <f t="shared" si="178"/>
        <v>Severe frailty</v>
      </c>
      <c r="BG1651">
        <f t="shared" si="179"/>
        <v>5</v>
      </c>
      <c r="BH1651" s="398">
        <f t="shared" si="180"/>
        <v>0.14706000685691831</v>
      </c>
      <c r="BO1651" s="33"/>
    </row>
    <row r="1652" spans="1:67">
      <c r="A1652" s="316" t="s">
        <v>27</v>
      </c>
      <c r="B1652" t="s">
        <v>380</v>
      </c>
      <c r="C1652" t="s">
        <v>910</v>
      </c>
      <c r="D1652" t="s">
        <v>314</v>
      </c>
      <c r="E1652" s="316" t="s">
        <v>85</v>
      </c>
      <c r="F1652" s="316" t="s">
        <v>86</v>
      </c>
      <c r="G1652" s="316" t="s">
        <v>441</v>
      </c>
      <c r="H1652" s="316" t="s">
        <v>370</v>
      </c>
      <c r="I1652" s="316" t="s">
        <v>310</v>
      </c>
      <c r="J1652" s="316" t="s">
        <v>277</v>
      </c>
      <c r="K1652" s="36">
        <v>0</v>
      </c>
      <c r="L1652" s="317">
        <v>0</v>
      </c>
      <c r="M1652" s="317"/>
      <c r="N1652" s="36">
        <v>2</v>
      </c>
      <c r="O1652" s="317">
        <v>4.0000001899898052E-3</v>
      </c>
      <c r="P1652" s="317"/>
      <c r="Q1652" s="36">
        <v>70</v>
      </c>
      <c r="R1652" s="317">
        <v>7.0199999026954174E-3</v>
      </c>
      <c r="S1652" s="317"/>
      <c r="T1652" t="s">
        <v>380</v>
      </c>
      <c r="BA1652" s="395">
        <v>1</v>
      </c>
      <c r="BB1652" s="396" t="s">
        <v>861</v>
      </c>
      <c r="BC1652" t="str">
        <f t="shared" si="176"/>
        <v>RTE</v>
      </c>
      <c r="BD1652" t="str">
        <f t="shared" si="177"/>
        <v>NAoMe_initial_age_decades_80cap</v>
      </c>
      <c r="BE1652" s="397" t="s">
        <v>862</v>
      </c>
      <c r="BF1652" t="str">
        <f t="shared" si="178"/>
        <v>18-29 yrs</v>
      </c>
      <c r="BG1652">
        <f t="shared" si="179"/>
        <v>0</v>
      </c>
      <c r="BH1652" s="398">
        <f t="shared" si="180"/>
        <v>0</v>
      </c>
      <c r="BO1652" s="33"/>
    </row>
    <row r="1653" spans="1:67">
      <c r="A1653" s="316" t="s">
        <v>27</v>
      </c>
      <c r="B1653" t="s">
        <v>380</v>
      </c>
      <c r="C1653" t="s">
        <v>910</v>
      </c>
      <c r="D1653" t="s">
        <v>314</v>
      </c>
      <c r="E1653" s="316" t="s">
        <v>85</v>
      </c>
      <c r="F1653" s="318" t="s">
        <v>86</v>
      </c>
      <c r="G1653" s="318" t="s">
        <v>441</v>
      </c>
      <c r="H1653" s="318" t="s">
        <v>370</v>
      </c>
      <c r="I1653" s="316" t="s">
        <v>310</v>
      </c>
      <c r="J1653" s="316" t="s">
        <v>278</v>
      </c>
      <c r="K1653" s="36">
        <v>2</v>
      </c>
      <c r="L1653" s="317">
        <v>1.5270000323653219E-2</v>
      </c>
      <c r="M1653" s="317"/>
      <c r="N1653" s="36">
        <v>13</v>
      </c>
      <c r="O1653" s="317">
        <v>2.60000005364418E-2</v>
      </c>
      <c r="P1653" s="317"/>
      <c r="Q1653" s="36">
        <v>429</v>
      </c>
      <c r="R1653" s="317">
        <v>4.3019998818635941E-2</v>
      </c>
      <c r="S1653" s="317"/>
      <c r="T1653" t="s">
        <v>380</v>
      </c>
      <c r="BA1653" s="395">
        <v>1</v>
      </c>
      <c r="BB1653" s="396" t="s">
        <v>861</v>
      </c>
      <c r="BC1653" t="str">
        <f t="shared" si="176"/>
        <v>RTE</v>
      </c>
      <c r="BD1653" t="str">
        <f t="shared" si="177"/>
        <v>NAoMe_initial_age_decades_80cap</v>
      </c>
      <c r="BE1653" s="397" t="s">
        <v>862</v>
      </c>
      <c r="BF1653" t="str">
        <f t="shared" si="178"/>
        <v>30-39 yrs</v>
      </c>
      <c r="BG1653">
        <f t="shared" si="179"/>
        <v>2</v>
      </c>
      <c r="BH1653" s="398">
        <f t="shared" si="180"/>
        <v>1.5270000323653219E-2</v>
      </c>
      <c r="BO1653" s="33"/>
    </row>
    <row r="1654" spans="1:67">
      <c r="A1654" s="316" t="s">
        <v>27</v>
      </c>
      <c r="B1654" t="s">
        <v>380</v>
      </c>
      <c r="C1654" t="s">
        <v>910</v>
      </c>
      <c r="D1654" t="s">
        <v>314</v>
      </c>
      <c r="E1654" s="316" t="s">
        <v>85</v>
      </c>
      <c r="F1654" s="316" t="s">
        <v>86</v>
      </c>
      <c r="G1654" s="316" t="s">
        <v>441</v>
      </c>
      <c r="H1654" s="316" t="s">
        <v>370</v>
      </c>
      <c r="I1654" s="316" t="s">
        <v>310</v>
      </c>
      <c r="J1654" s="316" t="s">
        <v>279</v>
      </c>
      <c r="K1654" s="36">
        <v>12</v>
      </c>
      <c r="L1654" s="317">
        <v>9.1600000858306885E-2</v>
      </c>
      <c r="M1654" s="317"/>
      <c r="N1654" s="36">
        <v>42</v>
      </c>
      <c r="O1654" s="317">
        <v>8.3999998867511749E-2</v>
      </c>
      <c r="P1654" s="317"/>
      <c r="Q1654" s="36">
        <v>1024</v>
      </c>
      <c r="R1654" s="317">
        <v>0.1026899963617325</v>
      </c>
      <c r="S1654" s="317"/>
      <c r="T1654" t="s">
        <v>380</v>
      </c>
      <c r="BA1654" s="395">
        <v>1</v>
      </c>
      <c r="BB1654" s="396" t="s">
        <v>861</v>
      </c>
      <c r="BC1654" t="str">
        <f t="shared" si="176"/>
        <v>RTE</v>
      </c>
      <c r="BD1654" t="str">
        <f t="shared" si="177"/>
        <v>NAoMe_initial_age_decades_80cap</v>
      </c>
      <c r="BE1654" s="397" t="s">
        <v>862</v>
      </c>
      <c r="BF1654" t="str">
        <f t="shared" si="178"/>
        <v>40-49 yrs</v>
      </c>
      <c r="BG1654">
        <f t="shared" si="179"/>
        <v>12</v>
      </c>
      <c r="BH1654" s="398">
        <f t="shared" si="180"/>
        <v>9.1600000858306885E-2</v>
      </c>
      <c r="BO1654" s="33"/>
    </row>
    <row r="1655" spans="1:67">
      <c r="A1655" s="316" t="s">
        <v>27</v>
      </c>
      <c r="B1655" t="s">
        <v>380</v>
      </c>
      <c r="C1655" t="s">
        <v>910</v>
      </c>
      <c r="D1655" t="s">
        <v>314</v>
      </c>
      <c r="E1655" s="316" t="s">
        <v>85</v>
      </c>
      <c r="F1655" s="316" t="s">
        <v>86</v>
      </c>
      <c r="G1655" s="316" t="s">
        <v>441</v>
      </c>
      <c r="H1655" s="316" t="s">
        <v>370</v>
      </c>
      <c r="I1655" s="316" t="s">
        <v>310</v>
      </c>
      <c r="J1655" s="316" t="s">
        <v>280</v>
      </c>
      <c r="K1655" s="36">
        <v>27</v>
      </c>
      <c r="L1655" s="317">
        <v>0.20611000061035159</v>
      </c>
      <c r="M1655" s="317"/>
      <c r="N1655" s="36">
        <v>87</v>
      </c>
      <c r="O1655" s="317">
        <v>0.17399999499320981</v>
      </c>
      <c r="P1655" s="317"/>
      <c r="Q1655" s="36">
        <v>1733</v>
      </c>
      <c r="R1655" s="317">
        <v>0.17378999292850489</v>
      </c>
      <c r="S1655" s="317"/>
      <c r="T1655" t="s">
        <v>380</v>
      </c>
      <c r="BA1655" s="395">
        <v>1</v>
      </c>
      <c r="BB1655" s="396" t="s">
        <v>861</v>
      </c>
      <c r="BC1655" t="str">
        <f t="shared" si="176"/>
        <v>RTE</v>
      </c>
      <c r="BD1655" t="str">
        <f t="shared" si="177"/>
        <v>NAoMe_initial_age_decades_80cap</v>
      </c>
      <c r="BE1655" s="397" t="s">
        <v>862</v>
      </c>
      <c r="BF1655" t="str">
        <f t="shared" si="178"/>
        <v>50-59 yrs</v>
      </c>
      <c r="BG1655">
        <f t="shared" si="179"/>
        <v>27</v>
      </c>
      <c r="BH1655" s="398">
        <f t="shared" si="180"/>
        <v>0.20611000061035159</v>
      </c>
      <c r="BO1655" s="33"/>
    </row>
    <row r="1656" spans="1:67">
      <c r="A1656" s="316" t="s">
        <v>27</v>
      </c>
      <c r="B1656" t="s">
        <v>380</v>
      </c>
      <c r="C1656" t="s">
        <v>910</v>
      </c>
      <c r="D1656" t="s">
        <v>314</v>
      </c>
      <c r="E1656" s="316" t="s">
        <v>85</v>
      </c>
      <c r="F1656" s="316" t="s">
        <v>86</v>
      </c>
      <c r="G1656" s="316" t="s">
        <v>441</v>
      </c>
      <c r="H1656" s="316" t="s">
        <v>370</v>
      </c>
      <c r="I1656" s="316" t="s">
        <v>310</v>
      </c>
      <c r="J1656" s="316" t="s">
        <v>281</v>
      </c>
      <c r="K1656" s="36">
        <v>27</v>
      </c>
      <c r="L1656" s="317">
        <v>0.20611000061035159</v>
      </c>
      <c r="M1656" s="317"/>
      <c r="N1656" s="36">
        <v>103</v>
      </c>
      <c r="O1656" s="317">
        <v>0.20600000023841861</v>
      </c>
      <c r="P1656" s="317"/>
      <c r="Q1656" s="36">
        <v>1931</v>
      </c>
      <c r="R1656" s="317">
        <v>0.19363999366760251</v>
      </c>
      <c r="S1656" s="317"/>
      <c r="T1656" t="s">
        <v>380</v>
      </c>
      <c r="BA1656" s="395">
        <v>1</v>
      </c>
      <c r="BB1656" s="396" t="s">
        <v>861</v>
      </c>
      <c r="BC1656" t="str">
        <f t="shared" si="176"/>
        <v>RTE</v>
      </c>
      <c r="BD1656" t="str">
        <f t="shared" si="177"/>
        <v>NAoMe_initial_age_decades_80cap</v>
      </c>
      <c r="BE1656" s="397" t="s">
        <v>862</v>
      </c>
      <c r="BF1656" t="str">
        <f t="shared" si="178"/>
        <v>60-69 yrs</v>
      </c>
      <c r="BG1656">
        <f t="shared" si="179"/>
        <v>27</v>
      </c>
      <c r="BH1656" s="398">
        <f t="shared" si="180"/>
        <v>0.20611000061035159</v>
      </c>
      <c r="BO1656" s="33"/>
    </row>
    <row r="1657" spans="1:67">
      <c r="A1657" s="316" t="s">
        <v>27</v>
      </c>
      <c r="B1657" t="s">
        <v>380</v>
      </c>
      <c r="C1657" t="s">
        <v>910</v>
      </c>
      <c r="D1657" t="s">
        <v>314</v>
      </c>
      <c r="E1657" s="316" t="s">
        <v>85</v>
      </c>
      <c r="F1657" s="316" t="s">
        <v>86</v>
      </c>
      <c r="G1657" s="316" t="s">
        <v>441</v>
      </c>
      <c r="H1657" s="316" t="s">
        <v>370</v>
      </c>
      <c r="I1657" s="316" t="s">
        <v>310</v>
      </c>
      <c r="J1657" s="316" t="s">
        <v>282</v>
      </c>
      <c r="K1657" s="36">
        <v>36</v>
      </c>
      <c r="L1657" s="317">
        <v>0.27480998635292048</v>
      </c>
      <c r="M1657" s="317"/>
      <c r="N1657" s="36">
        <v>137</v>
      </c>
      <c r="O1657" s="317">
        <v>0.27399998903274542</v>
      </c>
      <c r="P1657" s="317"/>
      <c r="Q1657" s="36">
        <v>2493</v>
      </c>
      <c r="R1657" s="317">
        <v>0.25</v>
      </c>
      <c r="S1657" s="317"/>
      <c r="T1657" t="s">
        <v>380</v>
      </c>
      <c r="BA1657" s="395">
        <v>1</v>
      </c>
      <c r="BB1657" s="396" t="s">
        <v>861</v>
      </c>
      <c r="BC1657" t="str">
        <f t="shared" si="176"/>
        <v>RTE</v>
      </c>
      <c r="BD1657" t="str">
        <f t="shared" si="177"/>
        <v>NAoMe_initial_age_decades_80cap</v>
      </c>
      <c r="BE1657" s="397" t="s">
        <v>862</v>
      </c>
      <c r="BF1657" t="str">
        <f t="shared" si="178"/>
        <v>70-79 yrs</v>
      </c>
      <c r="BG1657">
        <f t="shared" si="179"/>
        <v>36</v>
      </c>
      <c r="BH1657" s="398">
        <f t="shared" si="180"/>
        <v>0.27480998635292048</v>
      </c>
      <c r="BO1657" s="33"/>
    </row>
    <row r="1658" spans="1:67">
      <c r="A1658" s="316" t="s">
        <v>27</v>
      </c>
      <c r="B1658" t="s">
        <v>380</v>
      </c>
      <c r="C1658" t="s">
        <v>910</v>
      </c>
      <c r="D1658" t="s">
        <v>314</v>
      </c>
      <c r="E1658" s="316" t="s">
        <v>85</v>
      </c>
      <c r="F1658" s="316" t="s">
        <v>86</v>
      </c>
      <c r="G1658" s="316" t="s">
        <v>441</v>
      </c>
      <c r="H1658" s="316" t="s">
        <v>370</v>
      </c>
      <c r="I1658" s="316" t="s">
        <v>310</v>
      </c>
      <c r="J1658" s="316" t="s">
        <v>283</v>
      </c>
      <c r="K1658" s="36">
        <v>27</v>
      </c>
      <c r="L1658" s="317">
        <v>0.20611000061035159</v>
      </c>
      <c r="M1658" s="317"/>
      <c r="N1658" s="36">
        <v>116</v>
      </c>
      <c r="O1658" s="317">
        <v>0.23199999332427981</v>
      </c>
      <c r="P1658" s="317"/>
      <c r="Q1658" s="36">
        <v>2292</v>
      </c>
      <c r="R1658" s="317">
        <v>0.2298399955034256</v>
      </c>
      <c r="S1658" s="317"/>
      <c r="T1658" t="s">
        <v>380</v>
      </c>
      <c r="BA1658" s="395">
        <v>1</v>
      </c>
      <c r="BB1658" s="396" t="s">
        <v>861</v>
      </c>
      <c r="BC1658" t="str">
        <f t="shared" si="176"/>
        <v>RTE</v>
      </c>
      <c r="BD1658" t="str">
        <f t="shared" si="177"/>
        <v>NAoMe_initial_age_decades_80cap</v>
      </c>
      <c r="BE1658" s="397" t="s">
        <v>862</v>
      </c>
      <c r="BF1658" t="str">
        <f t="shared" si="178"/>
        <v>80+ yrs</v>
      </c>
      <c r="BG1658">
        <f t="shared" si="179"/>
        <v>27</v>
      </c>
      <c r="BH1658" s="398">
        <f t="shared" si="180"/>
        <v>0.20611000061035159</v>
      </c>
      <c r="BO1658" s="33"/>
    </row>
    <row r="1659" spans="1:67">
      <c r="A1659" s="316" t="s">
        <v>27</v>
      </c>
      <c r="B1659" t="s">
        <v>380</v>
      </c>
      <c r="C1659" t="s">
        <v>910</v>
      </c>
      <c r="D1659" t="s">
        <v>314</v>
      </c>
      <c r="E1659" s="316" t="s">
        <v>85</v>
      </c>
      <c r="F1659" s="316" t="s">
        <v>86</v>
      </c>
      <c r="G1659" s="316" t="s">
        <v>441</v>
      </c>
      <c r="H1659" s="316" t="s">
        <v>370</v>
      </c>
      <c r="I1659" s="316" t="s">
        <v>341</v>
      </c>
      <c r="J1659" s="316" t="s">
        <v>13</v>
      </c>
      <c r="K1659" s="36">
        <v>92</v>
      </c>
      <c r="L1659" s="317">
        <v>0.70228999853134155</v>
      </c>
      <c r="M1659" s="317">
        <v>0.71318000555038452</v>
      </c>
      <c r="N1659" s="36">
        <v>332</v>
      </c>
      <c r="O1659" s="317">
        <v>0.66399997472763062</v>
      </c>
      <c r="P1659" s="317">
        <v>0.67343002557754517</v>
      </c>
      <c r="Q1659" s="36">
        <v>6753</v>
      </c>
      <c r="R1659" s="317">
        <v>0.67720001935958862</v>
      </c>
      <c r="S1659" s="317">
        <v>0.69554001092910767</v>
      </c>
      <c r="T1659" t="s">
        <v>380</v>
      </c>
      <c r="BA1659" s="395">
        <v>1</v>
      </c>
      <c r="BB1659" s="396" t="s">
        <v>861</v>
      </c>
      <c r="BC1659" t="str">
        <f t="shared" si="176"/>
        <v>RTE</v>
      </c>
      <c r="BD1659" t="str">
        <f t="shared" si="177"/>
        <v>NAoMe_initial_ch_score_2cap</v>
      </c>
      <c r="BE1659" s="397" t="s">
        <v>862</v>
      </c>
      <c r="BF1659" t="str">
        <f t="shared" si="178"/>
        <v>0</v>
      </c>
      <c r="BG1659">
        <f t="shared" si="179"/>
        <v>92</v>
      </c>
      <c r="BH1659" s="398">
        <f t="shared" si="180"/>
        <v>0.70228999853134155</v>
      </c>
      <c r="BO1659" s="33"/>
    </row>
    <row r="1660" spans="1:67">
      <c r="A1660" s="316" t="s">
        <v>27</v>
      </c>
      <c r="B1660" t="s">
        <v>380</v>
      </c>
      <c r="C1660" t="s">
        <v>910</v>
      </c>
      <c r="D1660" t="s">
        <v>314</v>
      </c>
      <c r="E1660" s="316" t="s">
        <v>85</v>
      </c>
      <c r="F1660" s="316" t="s">
        <v>86</v>
      </c>
      <c r="G1660" s="316" t="s">
        <v>441</v>
      </c>
      <c r="H1660" s="316" t="s">
        <v>370</v>
      </c>
      <c r="I1660" s="316" t="s">
        <v>341</v>
      </c>
      <c r="J1660" s="316" t="s">
        <v>14</v>
      </c>
      <c r="K1660" s="36">
        <v>19</v>
      </c>
      <c r="L1660" s="317">
        <v>0.14504000544548029</v>
      </c>
      <c r="M1660" s="317">
        <v>0.1472900062799454</v>
      </c>
      <c r="N1660" s="36">
        <v>96</v>
      </c>
      <c r="O1660" s="317">
        <v>0.19200000166893011</v>
      </c>
      <c r="P1660" s="317">
        <v>0.1947299987077713</v>
      </c>
      <c r="Q1660" s="36">
        <v>1630</v>
      </c>
      <c r="R1660" s="317">
        <v>0.16346000134944921</v>
      </c>
      <c r="S1660" s="317">
        <v>0.16788999736309049</v>
      </c>
      <c r="T1660" t="s">
        <v>380</v>
      </c>
      <c r="BA1660" s="395">
        <v>1</v>
      </c>
      <c r="BB1660" s="396" t="s">
        <v>861</v>
      </c>
      <c r="BC1660" t="str">
        <f t="shared" si="176"/>
        <v>RTE</v>
      </c>
      <c r="BD1660" t="str">
        <f t="shared" si="177"/>
        <v>NAoMe_initial_ch_score_2cap</v>
      </c>
      <c r="BE1660" s="397" t="s">
        <v>862</v>
      </c>
      <c r="BF1660" t="str">
        <f t="shared" si="178"/>
        <v>1</v>
      </c>
      <c r="BG1660">
        <f t="shared" si="179"/>
        <v>19</v>
      </c>
      <c r="BH1660" s="398">
        <f t="shared" si="180"/>
        <v>0.14504000544548029</v>
      </c>
      <c r="BO1660" s="33"/>
    </row>
    <row r="1661" spans="1:67">
      <c r="A1661" s="316" t="s">
        <v>27</v>
      </c>
      <c r="B1661" t="s">
        <v>380</v>
      </c>
      <c r="C1661" t="s">
        <v>910</v>
      </c>
      <c r="D1661" t="s">
        <v>314</v>
      </c>
      <c r="E1661" s="316" t="s">
        <v>85</v>
      </c>
      <c r="F1661" s="316" t="s">
        <v>86</v>
      </c>
      <c r="G1661" s="316" t="s">
        <v>441</v>
      </c>
      <c r="H1661" s="316" t="s">
        <v>370</v>
      </c>
      <c r="I1661" s="316" t="s">
        <v>341</v>
      </c>
      <c r="J1661" s="316" t="s">
        <v>301</v>
      </c>
      <c r="K1661" s="36">
        <v>18</v>
      </c>
      <c r="L1661" s="317">
        <v>0.1374000012874603</v>
      </c>
      <c r="M1661" s="317">
        <v>0.1395300030708313</v>
      </c>
      <c r="N1661" s="36">
        <v>65</v>
      </c>
      <c r="O1661" s="317">
        <v>0.12999999523162839</v>
      </c>
      <c r="P1661" s="317">
        <v>0.13185000419616699</v>
      </c>
      <c r="Q1661" s="36">
        <v>1326</v>
      </c>
      <c r="R1661" s="317">
        <v>0.132970005273819</v>
      </c>
      <c r="S1661" s="317">
        <v>0.13657000660896301</v>
      </c>
      <c r="T1661" t="s">
        <v>380</v>
      </c>
      <c r="BA1661" s="395">
        <v>1</v>
      </c>
      <c r="BB1661" s="396" t="s">
        <v>861</v>
      </c>
      <c r="BC1661" t="str">
        <f t="shared" si="176"/>
        <v>RTE</v>
      </c>
      <c r="BD1661" t="str">
        <f t="shared" si="177"/>
        <v>NAoMe_initial_ch_score_2cap</v>
      </c>
      <c r="BE1661" s="397" t="s">
        <v>862</v>
      </c>
      <c r="BF1661" t="str">
        <f t="shared" si="178"/>
        <v>2+</v>
      </c>
      <c r="BG1661">
        <f t="shared" si="179"/>
        <v>18</v>
      </c>
      <c r="BH1661" s="398">
        <f t="shared" si="180"/>
        <v>0.1374000012874603</v>
      </c>
      <c r="BO1661" s="33"/>
    </row>
    <row r="1662" spans="1:67">
      <c r="A1662" s="316" t="s">
        <v>27</v>
      </c>
      <c r="B1662" t="s">
        <v>380</v>
      </c>
      <c r="C1662" t="s">
        <v>910</v>
      </c>
      <c r="D1662" t="s">
        <v>314</v>
      </c>
      <c r="E1662" s="316" t="s">
        <v>85</v>
      </c>
      <c r="F1662" s="316" t="s">
        <v>86</v>
      </c>
      <c r="G1662" s="316" t="s">
        <v>441</v>
      </c>
      <c r="H1662" s="316" t="s">
        <v>370</v>
      </c>
      <c r="I1662" s="316" t="s">
        <v>341</v>
      </c>
      <c r="J1662" s="316" t="s">
        <v>260</v>
      </c>
      <c r="K1662" s="36">
        <v>2</v>
      </c>
      <c r="L1662" s="317">
        <v>1.5270000323653219E-2</v>
      </c>
      <c r="M1662" s="317"/>
      <c r="N1662" s="36">
        <v>7</v>
      </c>
      <c r="O1662" s="317">
        <v>1.4000000432133669E-2</v>
      </c>
      <c r="P1662" s="317"/>
      <c r="Q1662" s="36">
        <v>263</v>
      </c>
      <c r="R1662" s="317">
        <v>2.6370000094175339E-2</v>
      </c>
      <c r="S1662" s="317"/>
      <c r="T1662" t="s">
        <v>380</v>
      </c>
      <c r="BA1662" s="395">
        <v>1</v>
      </c>
      <c r="BB1662" s="396" t="s">
        <v>861</v>
      </c>
      <c r="BC1662" t="str">
        <f t="shared" si="176"/>
        <v>RTE</v>
      </c>
      <c r="BD1662" t="str">
        <f t="shared" si="177"/>
        <v>NAoMe_initial_ch_score_2cap</v>
      </c>
      <c r="BE1662" s="397" t="s">
        <v>862</v>
      </c>
      <c r="BF1662" t="str">
        <f t="shared" si="178"/>
        <v>Unknown</v>
      </c>
      <c r="BG1662">
        <f t="shared" si="179"/>
        <v>2</v>
      </c>
      <c r="BH1662" s="398">
        <f t="shared" si="180"/>
        <v>1.5270000323653219E-2</v>
      </c>
      <c r="BO1662" s="33"/>
    </row>
    <row r="1663" spans="1:67">
      <c r="A1663" s="316" t="s">
        <v>27</v>
      </c>
      <c r="B1663" t="s">
        <v>380</v>
      </c>
      <c r="C1663" t="s">
        <v>910</v>
      </c>
      <c r="D1663" t="s">
        <v>314</v>
      </c>
      <c r="E1663" s="316" t="s">
        <v>85</v>
      </c>
      <c r="F1663" s="316" t="s">
        <v>86</v>
      </c>
      <c r="G1663" s="316" t="s">
        <v>441</v>
      </c>
      <c r="H1663" s="316" t="s">
        <v>370</v>
      </c>
      <c r="I1663" s="316" t="s">
        <v>309</v>
      </c>
      <c r="J1663" s="316" t="s">
        <v>289</v>
      </c>
      <c r="K1663" s="36">
        <v>42</v>
      </c>
      <c r="L1663" s="317">
        <v>0.32060998678207397</v>
      </c>
      <c r="M1663" s="317"/>
      <c r="N1663" s="36">
        <v>159</v>
      </c>
      <c r="O1663" s="317">
        <v>0.31799998879432678</v>
      </c>
      <c r="P1663" s="317"/>
      <c r="Q1663" s="36">
        <v>3283</v>
      </c>
      <c r="R1663" s="317">
        <v>0.3292199969291687</v>
      </c>
      <c r="S1663" s="317"/>
      <c r="T1663" t="s">
        <v>380</v>
      </c>
      <c r="BA1663" s="395">
        <v>1</v>
      </c>
      <c r="BB1663" s="396" t="s">
        <v>861</v>
      </c>
      <c r="BC1663" t="str">
        <f t="shared" si="176"/>
        <v>RTE</v>
      </c>
      <c r="BD1663" t="str">
        <f t="shared" si="177"/>
        <v>NAoMe_initial_diagnosis_year</v>
      </c>
      <c r="BE1663" s="397" t="s">
        <v>862</v>
      </c>
      <c r="BF1663" t="str">
        <f t="shared" si="178"/>
        <v>2021</v>
      </c>
      <c r="BG1663">
        <f t="shared" si="179"/>
        <v>42</v>
      </c>
      <c r="BH1663" s="398">
        <f t="shared" si="180"/>
        <v>0.32060998678207397</v>
      </c>
      <c r="BO1663" s="33"/>
    </row>
    <row r="1664" spans="1:67">
      <c r="A1664" s="316" t="s">
        <v>27</v>
      </c>
      <c r="B1664" t="s">
        <v>380</v>
      </c>
      <c r="C1664" t="s">
        <v>910</v>
      </c>
      <c r="D1664" t="s">
        <v>314</v>
      </c>
      <c r="E1664" s="316" t="s">
        <v>85</v>
      </c>
      <c r="F1664" s="316" t="s">
        <v>86</v>
      </c>
      <c r="G1664" s="316" t="s">
        <v>441</v>
      </c>
      <c r="H1664" s="316" t="s">
        <v>370</v>
      </c>
      <c r="I1664" s="316" t="s">
        <v>309</v>
      </c>
      <c r="J1664" s="316" t="s">
        <v>816</v>
      </c>
      <c r="K1664" s="36">
        <v>43</v>
      </c>
      <c r="L1664" s="317">
        <v>0.32824000716209412</v>
      </c>
      <c r="M1664" s="317"/>
      <c r="N1664" s="36">
        <v>162</v>
      </c>
      <c r="O1664" s="317">
        <v>0.32400000095367432</v>
      </c>
      <c r="P1664" s="317"/>
      <c r="Q1664" s="36">
        <v>3315</v>
      </c>
      <c r="R1664" s="317">
        <v>0.33243000507354742</v>
      </c>
      <c r="S1664" s="317"/>
      <c r="T1664" t="s">
        <v>380</v>
      </c>
      <c r="BA1664" s="395">
        <v>1</v>
      </c>
      <c r="BB1664" s="396" t="s">
        <v>861</v>
      </c>
      <c r="BC1664" t="str">
        <f t="shared" si="176"/>
        <v>RTE</v>
      </c>
      <c r="BD1664" t="str">
        <f t="shared" si="177"/>
        <v>NAoMe_initial_diagnosis_year</v>
      </c>
      <c r="BE1664" s="397" t="s">
        <v>862</v>
      </c>
      <c r="BF1664" t="str">
        <f t="shared" si="178"/>
        <v>2022</v>
      </c>
      <c r="BG1664">
        <f t="shared" si="179"/>
        <v>43</v>
      </c>
      <c r="BH1664" s="398">
        <f t="shared" si="180"/>
        <v>0.32824000716209412</v>
      </c>
      <c r="BO1664" s="33"/>
    </row>
    <row r="1665" spans="1:67">
      <c r="A1665" s="316" t="s">
        <v>27</v>
      </c>
      <c r="B1665" t="s">
        <v>380</v>
      </c>
      <c r="C1665" t="s">
        <v>910</v>
      </c>
      <c r="D1665" t="s">
        <v>314</v>
      </c>
      <c r="E1665" s="316" t="s">
        <v>85</v>
      </c>
      <c r="F1665" s="316" t="s">
        <v>86</v>
      </c>
      <c r="G1665" s="316" t="s">
        <v>441</v>
      </c>
      <c r="H1665" s="316" t="s">
        <v>370</v>
      </c>
      <c r="I1665" s="316" t="s">
        <v>309</v>
      </c>
      <c r="J1665" s="316" t="s">
        <v>946</v>
      </c>
      <c r="K1665" s="36">
        <v>46</v>
      </c>
      <c r="L1665" s="317">
        <v>0.35115000605583191</v>
      </c>
      <c r="M1665" s="317"/>
      <c r="N1665" s="36">
        <v>179</v>
      </c>
      <c r="O1665" s="317">
        <v>0.3580000102519989</v>
      </c>
      <c r="P1665" s="317"/>
      <c r="Q1665" s="36">
        <v>3374</v>
      </c>
      <c r="R1665" s="317">
        <v>0.33834999799728388</v>
      </c>
      <c r="S1665" s="317"/>
      <c r="T1665" t="s">
        <v>380</v>
      </c>
      <c r="BA1665" s="395">
        <v>1</v>
      </c>
      <c r="BB1665" s="396" t="s">
        <v>861</v>
      </c>
      <c r="BC1665" t="str">
        <f t="shared" si="176"/>
        <v>RTE</v>
      </c>
      <c r="BD1665" t="str">
        <f t="shared" si="177"/>
        <v>NAoMe_initial_diagnosis_year</v>
      </c>
      <c r="BE1665" s="397" t="s">
        <v>862</v>
      </c>
      <c r="BF1665" t="str">
        <f t="shared" si="178"/>
        <v>2023</v>
      </c>
      <c r="BG1665">
        <f t="shared" si="179"/>
        <v>46</v>
      </c>
      <c r="BH1665" s="398">
        <f t="shared" si="180"/>
        <v>0.35115000605583191</v>
      </c>
      <c r="BO1665" s="33"/>
    </row>
    <row r="1666" spans="1:67">
      <c r="A1666" s="316" t="s">
        <v>27</v>
      </c>
      <c r="B1666" t="s">
        <v>380</v>
      </c>
      <c r="C1666" t="s">
        <v>910</v>
      </c>
      <c r="D1666" t="s">
        <v>314</v>
      </c>
      <c r="E1666" s="316" t="s">
        <v>85</v>
      </c>
      <c r="F1666" s="316" t="s">
        <v>86</v>
      </c>
      <c r="G1666" s="316" t="s">
        <v>441</v>
      </c>
      <c r="H1666" s="316" t="s">
        <v>370</v>
      </c>
      <c r="I1666" s="316" t="s">
        <v>331</v>
      </c>
      <c r="J1666" s="316" t="s">
        <v>332</v>
      </c>
      <c r="K1666" s="36">
        <v>6</v>
      </c>
      <c r="L1666" s="317">
        <v>4.5800000429153442E-2</v>
      </c>
      <c r="M1666" s="317">
        <v>5.6069999933242798E-2</v>
      </c>
      <c r="N1666" s="36">
        <v>22</v>
      </c>
      <c r="O1666" s="317">
        <v>4.3999999761581421E-2</v>
      </c>
      <c r="P1666" s="317">
        <v>5.1640000194311142E-2</v>
      </c>
      <c r="Q1666" s="36">
        <v>434</v>
      </c>
      <c r="R1666" s="317">
        <v>4.3519999831914902E-2</v>
      </c>
      <c r="S1666" s="317">
        <v>5.2159998565912247E-2</v>
      </c>
      <c r="T1666" t="s">
        <v>380</v>
      </c>
      <c r="BA1666" s="395">
        <v>1</v>
      </c>
      <c r="BB1666" s="396" t="s">
        <v>861</v>
      </c>
      <c r="BC1666" t="str">
        <f t="shared" si="176"/>
        <v>RTE</v>
      </c>
      <c r="BD1666" t="str">
        <f t="shared" si="177"/>
        <v>NAoMe_initial_disease_group</v>
      </c>
      <c r="BE1666" s="397" t="s">
        <v>862</v>
      </c>
      <c r="BF1666" t="str">
        <f t="shared" si="178"/>
        <v>Advanced M0</v>
      </c>
      <c r="BG1666">
        <f t="shared" si="179"/>
        <v>6</v>
      </c>
      <c r="BH1666" s="398">
        <f t="shared" si="180"/>
        <v>4.5800000429153442E-2</v>
      </c>
      <c r="BO1666" s="33"/>
    </row>
    <row r="1667" spans="1:67">
      <c r="A1667" s="316" t="s">
        <v>27</v>
      </c>
      <c r="B1667" t="s">
        <v>380</v>
      </c>
      <c r="C1667" t="s">
        <v>910</v>
      </c>
      <c r="D1667" t="s">
        <v>314</v>
      </c>
      <c r="E1667" s="316" t="s">
        <v>85</v>
      </c>
      <c r="F1667" s="316" t="s">
        <v>86</v>
      </c>
      <c r="G1667" s="316" t="s">
        <v>441</v>
      </c>
      <c r="H1667" s="316" t="s">
        <v>370</v>
      </c>
      <c r="I1667" s="316" t="s">
        <v>331</v>
      </c>
      <c r="J1667" s="316" t="s">
        <v>333</v>
      </c>
      <c r="K1667" s="36">
        <v>81</v>
      </c>
      <c r="L1667" s="317">
        <v>0.61831998825073242</v>
      </c>
      <c r="M1667" s="317">
        <v>0.75700998306274414</v>
      </c>
      <c r="N1667" s="36">
        <v>316</v>
      </c>
      <c r="O1667" s="317">
        <v>0.63200002908706665</v>
      </c>
      <c r="P1667" s="317">
        <v>0.74177998304367065</v>
      </c>
      <c r="Q1667" s="36">
        <v>6159</v>
      </c>
      <c r="R1667" s="317">
        <v>0.6176300048828125</v>
      </c>
      <c r="S1667" s="317">
        <v>0.74026000499725342</v>
      </c>
      <c r="T1667" t="s">
        <v>380</v>
      </c>
      <c r="BA1667" s="395">
        <v>1</v>
      </c>
      <c r="BB1667" s="396" t="s">
        <v>861</v>
      </c>
      <c r="BC1667" t="str">
        <f t="shared" ref="BC1667:BC1730" si="181">E1667</f>
        <v>RTE</v>
      </c>
      <c r="BD1667" t="str">
        <f t="shared" ref="BD1667:BD1730" si="182">(LEFT(A1667, LEN(A1667)-7))&amp;"_"&amp;I1667</f>
        <v>NAoMe_initial_disease_group</v>
      </c>
      <c r="BE1667" s="397" t="s">
        <v>862</v>
      </c>
      <c r="BF1667" t="str">
        <f t="shared" ref="BF1667:BF1730" si="183">J1667</f>
        <v>Advanced M1</v>
      </c>
      <c r="BG1667">
        <f t="shared" ref="BG1667:BG1730" si="184">K1667</f>
        <v>81</v>
      </c>
      <c r="BH1667" s="398">
        <f t="shared" ref="BH1667:BH1730" si="185">L1667</f>
        <v>0.61831998825073242</v>
      </c>
      <c r="BO1667" s="33"/>
    </row>
    <row r="1668" spans="1:67">
      <c r="A1668" s="316" t="s">
        <v>27</v>
      </c>
      <c r="B1668" t="s">
        <v>380</v>
      </c>
      <c r="C1668" t="s">
        <v>910</v>
      </c>
      <c r="D1668" t="s">
        <v>314</v>
      </c>
      <c r="E1668" s="316" t="s">
        <v>85</v>
      </c>
      <c r="F1668" s="316" t="s">
        <v>86</v>
      </c>
      <c r="G1668" s="316" t="s">
        <v>441</v>
      </c>
      <c r="H1668" s="316" t="s">
        <v>370</v>
      </c>
      <c r="I1668" s="316" t="s">
        <v>331</v>
      </c>
      <c r="J1668" s="316" t="s">
        <v>334</v>
      </c>
      <c r="K1668" s="36">
        <v>2</v>
      </c>
      <c r="L1668" s="317">
        <v>1.5270000323653219E-2</v>
      </c>
      <c r="M1668" s="317">
        <v>1.8689999356865879E-2</v>
      </c>
      <c r="N1668" s="36">
        <v>2</v>
      </c>
      <c r="O1668" s="317">
        <v>4.0000001899898052E-3</v>
      </c>
      <c r="P1668" s="317">
        <v>4.6899998560547829E-3</v>
      </c>
      <c r="Q1668" s="36">
        <v>64</v>
      </c>
      <c r="R1668" s="317">
        <v>6.4199999906122676E-3</v>
      </c>
      <c r="S1668" s="317">
        <v>7.689999882131815E-3</v>
      </c>
      <c r="T1668" t="s">
        <v>380</v>
      </c>
      <c r="BA1668" s="395">
        <v>1</v>
      </c>
      <c r="BB1668" s="396" t="s">
        <v>861</v>
      </c>
      <c r="BC1668" t="str">
        <f t="shared" si="181"/>
        <v>RTE</v>
      </c>
      <c r="BD1668" t="str">
        <f t="shared" si="182"/>
        <v>NAoMe_initial_disease_group</v>
      </c>
      <c r="BE1668" s="397" t="s">
        <v>862</v>
      </c>
      <c r="BF1668" t="str">
        <f t="shared" si="183"/>
        <v>DCIS</v>
      </c>
      <c r="BG1668">
        <f t="shared" si="184"/>
        <v>2</v>
      </c>
      <c r="BH1668" s="398">
        <f t="shared" si="185"/>
        <v>1.5270000323653219E-2</v>
      </c>
      <c r="BO1668" s="33"/>
    </row>
    <row r="1669" spans="1:67">
      <c r="A1669" s="316" t="s">
        <v>27</v>
      </c>
      <c r="B1669" t="s">
        <v>380</v>
      </c>
      <c r="C1669" t="s">
        <v>910</v>
      </c>
      <c r="D1669" t="s">
        <v>314</v>
      </c>
      <c r="E1669" s="316" t="s">
        <v>85</v>
      </c>
      <c r="F1669" s="316" t="s">
        <v>86</v>
      </c>
      <c r="G1669" s="316" t="s">
        <v>441</v>
      </c>
      <c r="H1669" s="316" t="s">
        <v>370</v>
      </c>
      <c r="I1669" s="316" t="s">
        <v>331</v>
      </c>
      <c r="J1669" s="316" t="s">
        <v>335</v>
      </c>
      <c r="K1669" s="36">
        <v>18</v>
      </c>
      <c r="L1669" s="317">
        <v>0.1374000012874603</v>
      </c>
      <c r="M1669" s="317">
        <v>0.16821999847888949</v>
      </c>
      <c r="N1669" s="36">
        <v>86</v>
      </c>
      <c r="O1669" s="317">
        <v>0.17200000584125519</v>
      </c>
      <c r="P1669" s="317">
        <v>0.20187999308109281</v>
      </c>
      <c r="Q1669" s="36">
        <v>1663</v>
      </c>
      <c r="R1669" s="317">
        <v>0.16676999628543851</v>
      </c>
      <c r="S1669" s="317">
        <v>0.19988000392913821</v>
      </c>
      <c r="T1669" t="s">
        <v>380</v>
      </c>
      <c r="BA1669" s="395">
        <v>1</v>
      </c>
      <c r="BB1669" s="396" t="s">
        <v>861</v>
      </c>
      <c r="BC1669" t="str">
        <f t="shared" si="181"/>
        <v>RTE</v>
      </c>
      <c r="BD1669" t="str">
        <f t="shared" si="182"/>
        <v>NAoMe_initial_disease_group</v>
      </c>
      <c r="BE1669" s="397" t="s">
        <v>862</v>
      </c>
      <c r="BF1669" t="str">
        <f t="shared" si="183"/>
        <v>Early invasive</v>
      </c>
      <c r="BG1669">
        <f t="shared" si="184"/>
        <v>18</v>
      </c>
      <c r="BH1669" s="398">
        <f t="shared" si="185"/>
        <v>0.1374000012874603</v>
      </c>
      <c r="BO1669" s="33"/>
    </row>
    <row r="1670" spans="1:67">
      <c r="A1670" s="316" t="s">
        <v>27</v>
      </c>
      <c r="B1670" t="s">
        <v>380</v>
      </c>
      <c r="C1670" t="s">
        <v>910</v>
      </c>
      <c r="D1670" t="s">
        <v>314</v>
      </c>
      <c r="E1670" s="316" t="s">
        <v>85</v>
      </c>
      <c r="F1670" s="316" t="s">
        <v>86</v>
      </c>
      <c r="G1670" s="316" t="s">
        <v>441</v>
      </c>
      <c r="H1670" s="316" t="s">
        <v>370</v>
      </c>
      <c r="I1670" s="316" t="s">
        <v>331</v>
      </c>
      <c r="J1670" s="316" t="s">
        <v>337</v>
      </c>
      <c r="K1670" s="36">
        <v>24</v>
      </c>
      <c r="L1670" s="317">
        <v>0.18321000039577481</v>
      </c>
      <c r="M1670" s="317"/>
      <c r="N1670" s="36">
        <v>74</v>
      </c>
      <c r="O1670" s="317">
        <v>0.14800000190734861</v>
      </c>
      <c r="P1670" s="317"/>
      <c r="Q1670" s="36">
        <v>1652</v>
      </c>
      <c r="R1670" s="317">
        <v>0.1656599938869476</v>
      </c>
      <c r="S1670" s="317"/>
      <c r="T1670" t="s">
        <v>380</v>
      </c>
      <c r="BA1670" s="395">
        <v>1</v>
      </c>
      <c r="BB1670" s="396" t="s">
        <v>861</v>
      </c>
      <c r="BC1670" t="str">
        <f t="shared" si="181"/>
        <v>RTE</v>
      </c>
      <c r="BD1670" t="str">
        <f t="shared" si="182"/>
        <v>NAoMe_initial_disease_group</v>
      </c>
      <c r="BE1670" s="397" t="s">
        <v>862</v>
      </c>
      <c r="BF1670" t="str">
        <f t="shared" si="183"/>
        <v>Unknown stage</v>
      </c>
      <c r="BG1670">
        <f t="shared" si="184"/>
        <v>24</v>
      </c>
      <c r="BH1670" s="398">
        <f t="shared" si="185"/>
        <v>0.18321000039577481</v>
      </c>
      <c r="BO1670" s="33"/>
    </row>
    <row r="1671" spans="1:67">
      <c r="A1671" s="316" t="s">
        <v>27</v>
      </c>
      <c r="B1671" t="s">
        <v>380</v>
      </c>
      <c r="C1671" t="s">
        <v>910</v>
      </c>
      <c r="D1671" t="s">
        <v>314</v>
      </c>
      <c r="E1671" s="316" t="s">
        <v>85</v>
      </c>
      <c r="F1671" s="316" t="s">
        <v>86</v>
      </c>
      <c r="G1671" s="316" t="s">
        <v>441</v>
      </c>
      <c r="H1671" s="316" t="s">
        <v>370</v>
      </c>
      <c r="I1671" s="316" t="s">
        <v>656</v>
      </c>
      <c r="J1671" s="316" t="s">
        <v>286</v>
      </c>
      <c r="K1671" s="36">
        <v>2</v>
      </c>
      <c r="L1671" s="317">
        <v>1.5270000323653219E-2</v>
      </c>
      <c r="M1671" s="317">
        <v>1.6809999942779541E-2</v>
      </c>
      <c r="N1671" s="36">
        <v>2</v>
      </c>
      <c r="O1671" s="317">
        <v>4.0000001899898052E-3</v>
      </c>
      <c r="P1671" s="317">
        <v>4.3299999088048926E-3</v>
      </c>
      <c r="Q1671" s="36">
        <v>492</v>
      </c>
      <c r="R1671" s="317">
        <v>4.9339998513460159E-2</v>
      </c>
      <c r="S1671" s="317">
        <v>5.1920000463724143E-2</v>
      </c>
      <c r="T1671" t="s">
        <v>380</v>
      </c>
      <c r="BA1671" s="395">
        <v>1</v>
      </c>
      <c r="BB1671" s="396" t="s">
        <v>861</v>
      </c>
      <c r="BC1671" t="str">
        <f t="shared" si="181"/>
        <v>RTE</v>
      </c>
      <c r="BD1671" t="str">
        <f t="shared" si="182"/>
        <v>NAoMe_initial_ethnicity_grp</v>
      </c>
      <c r="BE1671" s="397" t="s">
        <v>862</v>
      </c>
      <c r="BF1671" t="str">
        <f t="shared" si="183"/>
        <v>Asian or Asian British</v>
      </c>
      <c r="BG1671">
        <f t="shared" si="184"/>
        <v>2</v>
      </c>
      <c r="BH1671" s="398">
        <f t="shared" si="185"/>
        <v>1.5270000323653219E-2</v>
      </c>
      <c r="BO1671" s="33"/>
    </row>
    <row r="1672" spans="1:67">
      <c r="A1672" s="316" t="s">
        <v>27</v>
      </c>
      <c r="B1672" t="s">
        <v>380</v>
      </c>
      <c r="C1672" t="s">
        <v>910</v>
      </c>
      <c r="D1672" t="s">
        <v>314</v>
      </c>
      <c r="E1672" s="316" t="s">
        <v>85</v>
      </c>
      <c r="F1672" s="316" t="s">
        <v>86</v>
      </c>
      <c r="G1672" s="316" t="s">
        <v>441</v>
      </c>
      <c r="H1672" s="316" t="s">
        <v>370</v>
      </c>
      <c r="I1672" s="316" t="s">
        <v>656</v>
      </c>
      <c r="J1672" s="316" t="s">
        <v>287</v>
      </c>
      <c r="K1672" s="36">
        <v>2</v>
      </c>
      <c r="L1672" s="317">
        <v>1.5270000323653219E-2</v>
      </c>
      <c r="M1672" s="317">
        <v>1.6809999942779541E-2</v>
      </c>
      <c r="N1672" s="36">
        <v>2</v>
      </c>
      <c r="O1672" s="317">
        <v>4.0000001899898052E-3</v>
      </c>
      <c r="P1672" s="317">
        <v>4.3299999088048926E-3</v>
      </c>
      <c r="Q1672" s="36">
        <v>403</v>
      </c>
      <c r="R1672" s="317">
        <v>4.0410000830888748E-2</v>
      </c>
      <c r="S1672" s="317">
        <v>4.2520001530647278E-2</v>
      </c>
      <c r="T1672" t="s">
        <v>380</v>
      </c>
      <c r="BA1672" s="395">
        <v>1</v>
      </c>
      <c r="BB1672" s="396" t="s">
        <v>861</v>
      </c>
      <c r="BC1672" t="str">
        <f t="shared" si="181"/>
        <v>RTE</v>
      </c>
      <c r="BD1672" t="str">
        <f t="shared" si="182"/>
        <v>NAoMe_initial_ethnicity_grp</v>
      </c>
      <c r="BE1672" s="397" t="s">
        <v>862</v>
      </c>
      <c r="BF1672" t="str">
        <f t="shared" si="183"/>
        <v>Black or Black British</v>
      </c>
      <c r="BG1672">
        <f t="shared" si="184"/>
        <v>2</v>
      </c>
      <c r="BH1672" s="398">
        <f t="shared" si="185"/>
        <v>1.5270000323653219E-2</v>
      </c>
      <c r="BO1672" s="33"/>
    </row>
    <row r="1673" spans="1:67">
      <c r="A1673" s="316" t="s">
        <v>27</v>
      </c>
      <c r="B1673" t="s">
        <v>380</v>
      </c>
      <c r="C1673" t="s">
        <v>910</v>
      </c>
      <c r="D1673" t="s">
        <v>314</v>
      </c>
      <c r="E1673" s="316" t="s">
        <v>85</v>
      </c>
      <c r="F1673" s="316" t="s">
        <v>86</v>
      </c>
      <c r="G1673" s="316" t="s">
        <v>441</v>
      </c>
      <c r="H1673" s="316" t="s">
        <v>370</v>
      </c>
      <c r="I1673" s="316" t="s">
        <v>656</v>
      </c>
      <c r="J1673" s="316" t="s">
        <v>259</v>
      </c>
      <c r="K1673" s="36">
        <v>2</v>
      </c>
      <c r="L1673" s="317">
        <v>1.5270000323653219E-2</v>
      </c>
      <c r="M1673" s="317">
        <v>1.6809999942779541E-2</v>
      </c>
      <c r="N1673" s="36">
        <v>2</v>
      </c>
      <c r="O1673" s="317">
        <v>4.0000001899898052E-3</v>
      </c>
      <c r="P1673" s="317">
        <v>4.3299999088048926E-3</v>
      </c>
      <c r="Q1673" s="36">
        <v>98</v>
      </c>
      <c r="R1673" s="317">
        <v>9.8299998790025711E-3</v>
      </c>
      <c r="S1673" s="317">
        <v>1.0339999571442601E-2</v>
      </c>
      <c r="T1673" t="s">
        <v>380</v>
      </c>
      <c r="BA1673" s="395">
        <v>1</v>
      </c>
      <c r="BB1673" s="396" t="s">
        <v>861</v>
      </c>
      <c r="BC1673" t="str">
        <f t="shared" si="181"/>
        <v>RTE</v>
      </c>
      <c r="BD1673" t="str">
        <f t="shared" si="182"/>
        <v>NAoMe_initial_ethnicity_grp</v>
      </c>
      <c r="BE1673" s="397" t="s">
        <v>862</v>
      </c>
      <c r="BF1673" t="str">
        <f t="shared" si="183"/>
        <v>Mixed</v>
      </c>
      <c r="BG1673">
        <f t="shared" si="184"/>
        <v>2</v>
      </c>
      <c r="BH1673" s="398">
        <f t="shared" si="185"/>
        <v>1.5270000323653219E-2</v>
      </c>
      <c r="BO1673" s="33"/>
    </row>
    <row r="1674" spans="1:67">
      <c r="A1674" s="316" t="s">
        <v>27</v>
      </c>
      <c r="B1674" t="s">
        <v>380</v>
      </c>
      <c r="C1674" t="s">
        <v>910</v>
      </c>
      <c r="D1674" t="s">
        <v>314</v>
      </c>
      <c r="E1674" s="316" t="s">
        <v>85</v>
      </c>
      <c r="F1674" s="316" t="s">
        <v>86</v>
      </c>
      <c r="G1674" s="316" t="s">
        <v>441</v>
      </c>
      <c r="H1674" s="316" t="s">
        <v>370</v>
      </c>
      <c r="I1674" s="316" t="s">
        <v>656</v>
      </c>
      <c r="J1674" s="316" t="s">
        <v>288</v>
      </c>
      <c r="K1674" s="36">
        <v>2</v>
      </c>
      <c r="L1674" s="317">
        <v>1.5270000323653219E-2</v>
      </c>
      <c r="M1674" s="317">
        <v>1.6809999942779541E-2</v>
      </c>
      <c r="N1674" s="36">
        <v>6</v>
      </c>
      <c r="O1674" s="317">
        <v>1.200000010430813E-2</v>
      </c>
      <c r="P1674" s="317">
        <v>1.298999972641468E-2</v>
      </c>
      <c r="Q1674" s="36">
        <v>246</v>
      </c>
      <c r="R1674" s="317">
        <v>2.466999925673008E-2</v>
      </c>
      <c r="S1674" s="317">
        <v>2.5960000231862072E-2</v>
      </c>
      <c r="T1674" t="s">
        <v>380</v>
      </c>
      <c r="BA1674" s="395">
        <v>1</v>
      </c>
      <c r="BB1674" s="396" t="s">
        <v>861</v>
      </c>
      <c r="BC1674" t="str">
        <f t="shared" si="181"/>
        <v>RTE</v>
      </c>
      <c r="BD1674" t="str">
        <f t="shared" si="182"/>
        <v>NAoMe_initial_ethnicity_grp</v>
      </c>
      <c r="BE1674" s="397" t="s">
        <v>862</v>
      </c>
      <c r="BF1674" t="str">
        <f t="shared" si="183"/>
        <v>Other Ethnic Group</v>
      </c>
      <c r="BG1674">
        <f t="shared" si="184"/>
        <v>2</v>
      </c>
      <c r="BH1674" s="398">
        <f t="shared" si="185"/>
        <v>1.5270000323653219E-2</v>
      </c>
      <c r="BO1674" s="33"/>
    </row>
    <row r="1675" spans="1:67">
      <c r="A1675" s="316" t="s">
        <v>27</v>
      </c>
      <c r="B1675" t="s">
        <v>380</v>
      </c>
      <c r="C1675" t="s">
        <v>910</v>
      </c>
      <c r="D1675" t="s">
        <v>314</v>
      </c>
      <c r="E1675" s="316" t="s">
        <v>85</v>
      </c>
      <c r="F1675" s="316" t="s">
        <v>86</v>
      </c>
      <c r="G1675" s="316" t="s">
        <v>441</v>
      </c>
      <c r="H1675" s="316" t="s">
        <v>370</v>
      </c>
      <c r="I1675" s="316" t="s">
        <v>656</v>
      </c>
      <c r="J1675" s="316" t="s">
        <v>260</v>
      </c>
      <c r="K1675" s="36">
        <v>12</v>
      </c>
      <c r="L1675" s="317">
        <v>9.1600000858306885E-2</v>
      </c>
      <c r="M1675" s="317"/>
      <c r="N1675" s="36">
        <v>38</v>
      </c>
      <c r="O1675" s="317">
        <v>7.5999997556209564E-2</v>
      </c>
      <c r="P1675" s="317"/>
      <c r="Q1675" s="36">
        <v>495</v>
      </c>
      <c r="R1675" s="317">
        <v>4.9639999866485603E-2</v>
      </c>
      <c r="S1675" s="317"/>
      <c r="T1675" t="s">
        <v>380</v>
      </c>
      <c r="BA1675" s="395">
        <v>1</v>
      </c>
      <c r="BB1675" s="396" t="s">
        <v>861</v>
      </c>
      <c r="BC1675" t="str">
        <f t="shared" si="181"/>
        <v>RTE</v>
      </c>
      <c r="BD1675" t="str">
        <f t="shared" si="182"/>
        <v>NAoMe_initial_ethnicity_grp</v>
      </c>
      <c r="BE1675" s="397" t="s">
        <v>862</v>
      </c>
      <c r="BF1675" t="str">
        <f t="shared" si="183"/>
        <v>Unknown</v>
      </c>
      <c r="BG1675">
        <f t="shared" si="184"/>
        <v>12</v>
      </c>
      <c r="BH1675" s="398">
        <f t="shared" si="185"/>
        <v>9.1600000858306885E-2</v>
      </c>
      <c r="BO1675" s="33"/>
    </row>
    <row r="1676" spans="1:67">
      <c r="A1676" s="316" t="s">
        <v>27</v>
      </c>
      <c r="B1676" t="s">
        <v>380</v>
      </c>
      <c r="C1676" t="s">
        <v>910</v>
      </c>
      <c r="D1676" t="s">
        <v>314</v>
      </c>
      <c r="E1676" s="316" t="s">
        <v>85</v>
      </c>
      <c r="F1676" s="318" t="s">
        <v>86</v>
      </c>
      <c r="G1676" s="318" t="s">
        <v>441</v>
      </c>
      <c r="H1676" s="318" t="s">
        <v>370</v>
      </c>
      <c r="I1676" s="316" t="s">
        <v>656</v>
      </c>
      <c r="J1676" s="316" t="s">
        <v>258</v>
      </c>
      <c r="K1676" s="36">
        <v>111</v>
      </c>
      <c r="L1676" s="317">
        <v>0.84732997417449951</v>
      </c>
      <c r="M1676" s="317">
        <v>0.9327700138092041</v>
      </c>
      <c r="N1676" s="36">
        <v>450</v>
      </c>
      <c r="O1676" s="317">
        <v>0.89999997615814209</v>
      </c>
      <c r="P1676" s="317">
        <v>0.9740300178527832</v>
      </c>
      <c r="Q1676" s="36">
        <v>8238</v>
      </c>
      <c r="R1676" s="317">
        <v>0.82611000537872314</v>
      </c>
      <c r="S1676" s="317">
        <v>0.86926001310348511</v>
      </c>
      <c r="T1676" t="s">
        <v>380</v>
      </c>
      <c r="BA1676" s="395">
        <v>1</v>
      </c>
      <c r="BB1676" s="396" t="s">
        <v>861</v>
      </c>
      <c r="BC1676" t="str">
        <f t="shared" si="181"/>
        <v>RTE</v>
      </c>
      <c r="BD1676" t="str">
        <f t="shared" si="182"/>
        <v>NAoMe_initial_ethnicity_grp</v>
      </c>
      <c r="BE1676" s="397" t="s">
        <v>862</v>
      </c>
      <c r="BF1676" t="str">
        <f t="shared" si="183"/>
        <v>White</v>
      </c>
      <c r="BG1676">
        <f t="shared" si="184"/>
        <v>111</v>
      </c>
      <c r="BH1676" s="398">
        <f t="shared" si="185"/>
        <v>0.84732997417449951</v>
      </c>
      <c r="BO1676" s="33"/>
    </row>
    <row r="1677" spans="1:67">
      <c r="A1677" s="316" t="s">
        <v>27</v>
      </c>
      <c r="B1677" t="s">
        <v>380</v>
      </c>
      <c r="C1677" t="s">
        <v>910</v>
      </c>
      <c r="D1677" t="s">
        <v>314</v>
      </c>
      <c r="E1677" s="316" t="s">
        <v>85</v>
      </c>
      <c r="F1677" s="316" t="s">
        <v>86</v>
      </c>
      <c r="G1677" s="316" t="s">
        <v>441</v>
      </c>
      <c r="H1677" s="316" t="s">
        <v>370</v>
      </c>
      <c r="I1677" s="316" t="s">
        <v>657</v>
      </c>
      <c r="J1677" s="316" t="s">
        <v>817</v>
      </c>
      <c r="K1677" s="36">
        <v>125</v>
      </c>
      <c r="L1677" s="317">
        <v>0.95420002937316895</v>
      </c>
      <c r="M1677" s="317"/>
      <c r="N1677" s="36">
        <v>477</v>
      </c>
      <c r="O1677" s="317">
        <v>0.95399999618530273</v>
      </c>
      <c r="P1677" s="317"/>
      <c r="Q1677" s="36">
        <v>9359</v>
      </c>
      <c r="R1677" s="317">
        <v>0.93853002786636353</v>
      </c>
      <c r="S1677" s="317"/>
      <c r="T1677" t="s">
        <v>380</v>
      </c>
      <c r="BA1677" s="395">
        <v>1</v>
      </c>
      <c r="BB1677" s="396" t="s">
        <v>861</v>
      </c>
      <c r="BC1677" t="str">
        <f t="shared" si="181"/>
        <v>RTE</v>
      </c>
      <c r="BD1677" t="str">
        <f t="shared" si="182"/>
        <v>NAoMe_initial_final_route</v>
      </c>
      <c r="BE1677" s="397" t="s">
        <v>862</v>
      </c>
      <c r="BF1677" t="str">
        <f t="shared" si="183"/>
        <v>Not screened</v>
      </c>
      <c r="BG1677">
        <f t="shared" si="184"/>
        <v>125</v>
      </c>
      <c r="BH1677" s="398">
        <f t="shared" si="185"/>
        <v>0.95420002937316895</v>
      </c>
      <c r="BO1677" s="33"/>
    </row>
    <row r="1678" spans="1:67">
      <c r="A1678" s="316" t="s">
        <v>27</v>
      </c>
      <c r="B1678" t="s">
        <v>380</v>
      </c>
      <c r="C1678" t="s">
        <v>910</v>
      </c>
      <c r="D1678" t="s">
        <v>314</v>
      </c>
      <c r="E1678" s="316" t="s">
        <v>85</v>
      </c>
      <c r="F1678" s="316" t="s">
        <v>86</v>
      </c>
      <c r="G1678" s="316" t="s">
        <v>441</v>
      </c>
      <c r="H1678" s="316" t="s">
        <v>370</v>
      </c>
      <c r="I1678" s="316" t="s">
        <v>657</v>
      </c>
      <c r="J1678" s="316" t="s">
        <v>352</v>
      </c>
      <c r="K1678" s="36">
        <v>6</v>
      </c>
      <c r="L1678" s="317">
        <v>4.5800000429153442E-2</v>
      </c>
      <c r="M1678" s="317"/>
      <c r="N1678" s="36">
        <v>23</v>
      </c>
      <c r="O1678" s="317">
        <v>4.6000000089406967E-2</v>
      </c>
      <c r="P1678" s="317"/>
      <c r="Q1678" s="36">
        <v>613</v>
      </c>
      <c r="R1678" s="317">
        <v>6.1469998210668557E-2</v>
      </c>
      <c r="S1678" s="317"/>
      <c r="T1678" t="s">
        <v>380</v>
      </c>
      <c r="BA1678" s="395">
        <v>1</v>
      </c>
      <c r="BB1678" s="396" t="s">
        <v>861</v>
      </c>
      <c r="BC1678" t="str">
        <f t="shared" si="181"/>
        <v>RTE</v>
      </c>
      <c r="BD1678" t="str">
        <f t="shared" si="182"/>
        <v>NAoMe_initial_final_route</v>
      </c>
      <c r="BE1678" s="397" t="s">
        <v>862</v>
      </c>
      <c r="BF1678" t="str">
        <f t="shared" si="183"/>
        <v>Screening</v>
      </c>
      <c r="BG1678">
        <f t="shared" si="184"/>
        <v>6</v>
      </c>
      <c r="BH1678" s="398">
        <f t="shared" si="185"/>
        <v>4.5800000429153442E-2</v>
      </c>
      <c r="BO1678" s="33"/>
    </row>
    <row r="1679" spans="1:67">
      <c r="A1679" s="316" t="s">
        <v>27</v>
      </c>
      <c r="B1679" t="s">
        <v>380</v>
      </c>
      <c r="C1679" t="s">
        <v>910</v>
      </c>
      <c r="D1679" t="s">
        <v>314</v>
      </c>
      <c r="E1679" s="316" t="s">
        <v>85</v>
      </c>
      <c r="F1679" s="316" t="s">
        <v>86</v>
      </c>
      <c r="G1679" s="316" t="s">
        <v>441</v>
      </c>
      <c r="H1679" s="316" t="s">
        <v>370</v>
      </c>
      <c r="I1679" s="316" t="s">
        <v>303</v>
      </c>
      <c r="J1679" s="316" t="s">
        <v>308</v>
      </c>
      <c r="K1679" s="36">
        <v>24</v>
      </c>
      <c r="L1679" s="317">
        <v>0.18321000039577481</v>
      </c>
      <c r="M1679" s="317"/>
      <c r="N1679" s="36">
        <v>74</v>
      </c>
      <c r="O1679" s="317">
        <v>0.14800000190734861</v>
      </c>
      <c r="P1679" s="317"/>
      <c r="Q1679" s="36">
        <v>1652</v>
      </c>
      <c r="R1679" s="317">
        <v>0.1656599938869476</v>
      </c>
      <c r="S1679" s="317"/>
      <c r="T1679" t="s">
        <v>380</v>
      </c>
      <c r="BA1679" s="395">
        <v>1</v>
      </c>
      <c r="BB1679" s="396" t="s">
        <v>861</v>
      </c>
      <c r="BC1679" t="str">
        <f t="shared" si="181"/>
        <v>RTE</v>
      </c>
      <c r="BD1679" t="str">
        <f t="shared" si="182"/>
        <v>NAoMe_initial_final_stage_tum</v>
      </c>
      <c r="BE1679" s="397" t="s">
        <v>862</v>
      </c>
      <c r="BF1679" t="str">
        <f t="shared" si="183"/>
        <v>Not staged/Unstated</v>
      </c>
      <c r="BG1679">
        <f t="shared" si="184"/>
        <v>24</v>
      </c>
      <c r="BH1679" s="398">
        <f t="shared" si="185"/>
        <v>0.18321000039577481</v>
      </c>
      <c r="BO1679" s="33"/>
    </row>
    <row r="1680" spans="1:67">
      <c r="A1680" s="316" t="s">
        <v>27</v>
      </c>
      <c r="B1680" t="s">
        <v>380</v>
      </c>
      <c r="C1680" t="s">
        <v>910</v>
      </c>
      <c r="D1680" t="s">
        <v>314</v>
      </c>
      <c r="E1680" s="316" t="s">
        <v>85</v>
      </c>
      <c r="F1680" s="316" t="s">
        <v>86</v>
      </c>
      <c r="G1680" s="316" t="s">
        <v>441</v>
      </c>
      <c r="H1680" s="316" t="s">
        <v>370</v>
      </c>
      <c r="I1680" s="316" t="s">
        <v>303</v>
      </c>
      <c r="J1680" s="316" t="s">
        <v>304</v>
      </c>
      <c r="K1680" s="36">
        <v>2</v>
      </c>
      <c r="L1680" s="317">
        <v>1.5270000323653219E-2</v>
      </c>
      <c r="M1680" s="317">
        <v>1.8689999356865879E-2</v>
      </c>
      <c r="N1680" s="36">
        <v>2</v>
      </c>
      <c r="O1680" s="317">
        <v>4.0000001899898052E-3</v>
      </c>
      <c r="P1680" s="317">
        <v>4.6899998560547829E-3</v>
      </c>
      <c r="Q1680" s="36">
        <v>64</v>
      </c>
      <c r="R1680" s="317">
        <v>6.4199999906122676E-3</v>
      </c>
      <c r="S1680" s="317">
        <v>7.689999882131815E-3</v>
      </c>
      <c r="T1680" t="s">
        <v>380</v>
      </c>
      <c r="BA1680" s="395">
        <v>1</v>
      </c>
      <c r="BB1680" s="396" t="s">
        <v>861</v>
      </c>
      <c r="BC1680" t="str">
        <f t="shared" si="181"/>
        <v>RTE</v>
      </c>
      <c r="BD1680" t="str">
        <f t="shared" si="182"/>
        <v>NAoMe_initial_final_stage_tum</v>
      </c>
      <c r="BE1680" s="397" t="s">
        <v>862</v>
      </c>
      <c r="BF1680" t="str">
        <f t="shared" si="183"/>
        <v>Stage 0</v>
      </c>
      <c r="BG1680">
        <f t="shared" si="184"/>
        <v>2</v>
      </c>
      <c r="BH1680" s="398">
        <f t="shared" si="185"/>
        <v>1.5270000323653219E-2</v>
      </c>
      <c r="BO1680" s="33"/>
    </row>
    <row r="1681" spans="1:67">
      <c r="A1681" s="316" t="s">
        <v>27</v>
      </c>
      <c r="B1681" t="s">
        <v>380</v>
      </c>
      <c r="C1681" t="s">
        <v>910</v>
      </c>
      <c r="D1681" t="s">
        <v>314</v>
      </c>
      <c r="E1681" s="316" t="s">
        <v>85</v>
      </c>
      <c r="F1681" s="316" t="s">
        <v>86</v>
      </c>
      <c r="G1681" s="316" t="s">
        <v>441</v>
      </c>
      <c r="H1681" s="316" t="s">
        <v>370</v>
      </c>
      <c r="I1681" s="316" t="s">
        <v>303</v>
      </c>
      <c r="J1681" s="316" t="s">
        <v>305</v>
      </c>
      <c r="K1681" s="36">
        <v>6</v>
      </c>
      <c r="L1681" s="317">
        <v>4.5800000429153442E-2</v>
      </c>
      <c r="M1681" s="317">
        <v>5.6069999933242798E-2</v>
      </c>
      <c r="N1681" s="36">
        <v>14</v>
      </c>
      <c r="O1681" s="317">
        <v>2.8000000864267349E-2</v>
      </c>
      <c r="P1681" s="317">
        <v>3.2859999686479568E-2</v>
      </c>
      <c r="Q1681" s="36">
        <v>359</v>
      </c>
      <c r="R1681" s="317">
        <v>3.5999998450279243E-2</v>
      </c>
      <c r="S1681" s="317">
        <v>4.3150000274181373E-2</v>
      </c>
      <c r="T1681" t="s">
        <v>380</v>
      </c>
      <c r="BA1681" s="395">
        <v>1</v>
      </c>
      <c r="BB1681" s="396" t="s">
        <v>861</v>
      </c>
      <c r="BC1681" t="str">
        <f t="shared" si="181"/>
        <v>RTE</v>
      </c>
      <c r="BD1681" t="str">
        <f t="shared" si="182"/>
        <v>NAoMe_initial_final_stage_tum</v>
      </c>
      <c r="BE1681" s="397" t="s">
        <v>862</v>
      </c>
      <c r="BF1681" t="str">
        <f t="shared" si="183"/>
        <v>Stage 1</v>
      </c>
      <c r="BG1681">
        <f t="shared" si="184"/>
        <v>6</v>
      </c>
      <c r="BH1681" s="398">
        <f t="shared" si="185"/>
        <v>4.5800000429153442E-2</v>
      </c>
      <c r="BO1681" s="33"/>
    </row>
    <row r="1682" spans="1:67">
      <c r="A1682" s="316" t="s">
        <v>27</v>
      </c>
      <c r="B1682" t="s">
        <v>380</v>
      </c>
      <c r="C1682" t="s">
        <v>910</v>
      </c>
      <c r="D1682" t="s">
        <v>314</v>
      </c>
      <c r="E1682" s="316" t="s">
        <v>85</v>
      </c>
      <c r="F1682" s="316" t="s">
        <v>86</v>
      </c>
      <c r="G1682" s="316" t="s">
        <v>441</v>
      </c>
      <c r="H1682" s="316" t="s">
        <v>370</v>
      </c>
      <c r="I1682" s="316" t="s">
        <v>303</v>
      </c>
      <c r="J1682" s="316" t="s">
        <v>306</v>
      </c>
      <c r="K1682" s="36">
        <v>8</v>
      </c>
      <c r="L1682" s="317">
        <v>6.1069998890161507E-2</v>
      </c>
      <c r="M1682" s="317">
        <v>7.47700035572052E-2</v>
      </c>
      <c r="N1682" s="36">
        <v>57</v>
      </c>
      <c r="O1682" s="317">
        <v>0.1140000000596046</v>
      </c>
      <c r="P1682" s="317">
        <v>0.13379999995231631</v>
      </c>
      <c r="Q1682" s="36">
        <v>996</v>
      </c>
      <c r="R1682" s="317">
        <v>9.9880002439022064E-2</v>
      </c>
      <c r="S1682" s="317">
        <v>0.11970999836921691</v>
      </c>
      <c r="T1682" t="s">
        <v>380</v>
      </c>
      <c r="BA1682" s="395">
        <v>1</v>
      </c>
      <c r="BB1682" s="396" t="s">
        <v>861</v>
      </c>
      <c r="BC1682" t="str">
        <f t="shared" si="181"/>
        <v>RTE</v>
      </c>
      <c r="BD1682" t="str">
        <f t="shared" si="182"/>
        <v>NAoMe_initial_final_stage_tum</v>
      </c>
      <c r="BE1682" s="397" t="s">
        <v>862</v>
      </c>
      <c r="BF1682" t="str">
        <f t="shared" si="183"/>
        <v>Stage 2</v>
      </c>
      <c r="BG1682">
        <f t="shared" si="184"/>
        <v>8</v>
      </c>
      <c r="BH1682" s="398">
        <f t="shared" si="185"/>
        <v>6.1069998890161507E-2</v>
      </c>
      <c r="BO1682" s="33"/>
    </row>
    <row r="1683" spans="1:67">
      <c r="A1683" s="316" t="s">
        <v>27</v>
      </c>
      <c r="B1683" t="s">
        <v>380</v>
      </c>
      <c r="C1683" t="s">
        <v>910</v>
      </c>
      <c r="D1683" t="s">
        <v>314</v>
      </c>
      <c r="E1683" s="316" t="s">
        <v>85</v>
      </c>
      <c r="F1683" s="316" t="s">
        <v>86</v>
      </c>
      <c r="G1683" s="316" t="s">
        <v>441</v>
      </c>
      <c r="H1683" s="316" t="s">
        <v>370</v>
      </c>
      <c r="I1683" s="316" t="s">
        <v>303</v>
      </c>
      <c r="J1683" s="316" t="s">
        <v>307</v>
      </c>
      <c r="K1683" s="36">
        <v>10</v>
      </c>
      <c r="L1683" s="317">
        <v>7.6339997351169586E-2</v>
      </c>
      <c r="M1683" s="317">
        <v>9.3460001051425934E-2</v>
      </c>
      <c r="N1683" s="36">
        <v>37</v>
      </c>
      <c r="O1683" s="317">
        <v>7.4000000953674316E-2</v>
      </c>
      <c r="P1683" s="317">
        <v>8.6850002408027649E-2</v>
      </c>
      <c r="Q1683" s="36">
        <v>742</v>
      </c>
      <c r="R1683" s="317">
        <v>7.4409998953342438E-2</v>
      </c>
      <c r="S1683" s="317">
        <v>8.9180000126361847E-2</v>
      </c>
      <c r="T1683" t="s">
        <v>380</v>
      </c>
      <c r="BA1683" s="395">
        <v>1</v>
      </c>
      <c r="BB1683" s="396" t="s">
        <v>861</v>
      </c>
      <c r="BC1683" t="str">
        <f t="shared" si="181"/>
        <v>RTE</v>
      </c>
      <c r="BD1683" t="str">
        <f t="shared" si="182"/>
        <v>NAoMe_initial_final_stage_tum</v>
      </c>
      <c r="BE1683" s="397" t="s">
        <v>862</v>
      </c>
      <c r="BF1683" t="str">
        <f t="shared" si="183"/>
        <v>Stage 3</v>
      </c>
      <c r="BG1683">
        <f t="shared" si="184"/>
        <v>10</v>
      </c>
      <c r="BH1683" s="398">
        <f t="shared" si="185"/>
        <v>7.6339997351169586E-2</v>
      </c>
      <c r="BO1683" s="33"/>
    </row>
    <row r="1684" spans="1:67">
      <c r="A1684" s="316" t="s">
        <v>27</v>
      </c>
      <c r="B1684" t="s">
        <v>380</v>
      </c>
      <c r="C1684" t="s">
        <v>910</v>
      </c>
      <c r="D1684" t="s">
        <v>314</v>
      </c>
      <c r="E1684" s="316" t="s">
        <v>85</v>
      </c>
      <c r="F1684" s="316" t="s">
        <v>86</v>
      </c>
      <c r="G1684" s="316" t="s">
        <v>441</v>
      </c>
      <c r="H1684" s="316" t="s">
        <v>370</v>
      </c>
      <c r="I1684" s="316" t="s">
        <v>303</v>
      </c>
      <c r="J1684" s="316" t="s">
        <v>336</v>
      </c>
      <c r="K1684" s="36">
        <v>81</v>
      </c>
      <c r="L1684" s="317">
        <v>0.61831998825073242</v>
      </c>
      <c r="M1684" s="317">
        <v>0.75700998306274414</v>
      </c>
      <c r="N1684" s="36">
        <v>316</v>
      </c>
      <c r="O1684" s="317">
        <v>0.63200002908706665</v>
      </c>
      <c r="P1684" s="317">
        <v>0.74177998304367065</v>
      </c>
      <c r="Q1684" s="36">
        <v>6159</v>
      </c>
      <c r="R1684" s="317">
        <v>0.6176300048828125</v>
      </c>
      <c r="S1684" s="317">
        <v>0.74026000499725342</v>
      </c>
      <c r="T1684" t="s">
        <v>380</v>
      </c>
      <c r="BA1684" s="395">
        <v>1</v>
      </c>
      <c r="BB1684" s="396" t="s">
        <v>861</v>
      </c>
      <c r="BC1684" t="str">
        <f t="shared" si="181"/>
        <v>RTE</v>
      </c>
      <c r="BD1684" t="str">
        <f t="shared" si="182"/>
        <v>NAoMe_initial_final_stage_tum</v>
      </c>
      <c r="BE1684" s="397" t="s">
        <v>862</v>
      </c>
      <c r="BF1684" t="str">
        <f t="shared" si="183"/>
        <v>Stage 4</v>
      </c>
      <c r="BG1684">
        <f t="shared" si="184"/>
        <v>81</v>
      </c>
      <c r="BH1684" s="398">
        <f t="shared" si="185"/>
        <v>0.61831998825073242</v>
      </c>
      <c r="BO1684" s="33"/>
    </row>
    <row r="1685" spans="1:67">
      <c r="A1685" s="316" t="s">
        <v>27</v>
      </c>
      <c r="B1685" t="s">
        <v>380</v>
      </c>
      <c r="C1685" t="s">
        <v>910</v>
      </c>
      <c r="D1685" t="s">
        <v>314</v>
      </c>
      <c r="E1685" s="316" t="s">
        <v>85</v>
      </c>
      <c r="F1685" s="316" t="s">
        <v>86</v>
      </c>
      <c r="G1685" s="316" t="s">
        <v>441</v>
      </c>
      <c r="H1685" s="316" t="s">
        <v>370</v>
      </c>
      <c r="I1685" s="316" t="s">
        <v>342</v>
      </c>
      <c r="J1685" s="316" t="s">
        <v>343</v>
      </c>
      <c r="K1685" s="36">
        <v>24</v>
      </c>
      <c r="L1685" s="317">
        <v>0.18321000039577481</v>
      </c>
      <c r="M1685" s="317"/>
      <c r="N1685" s="36">
        <v>74</v>
      </c>
      <c r="O1685" s="317">
        <v>0.14800000190734861</v>
      </c>
      <c r="P1685" s="317"/>
      <c r="Q1685" s="36">
        <v>1652</v>
      </c>
      <c r="R1685" s="317">
        <v>0.1656599938869476</v>
      </c>
      <c r="S1685" s="317"/>
      <c r="T1685" t="s">
        <v>380</v>
      </c>
      <c r="BA1685" s="395">
        <v>1</v>
      </c>
      <c r="BB1685" s="396" t="s">
        <v>861</v>
      </c>
      <c r="BC1685" t="str">
        <f t="shared" si="181"/>
        <v>RTE</v>
      </c>
      <c r="BD1685" t="str">
        <f t="shared" si="182"/>
        <v>NAoMe_initial_final_stage_tum_grp</v>
      </c>
      <c r="BE1685" s="397" t="s">
        <v>862</v>
      </c>
      <c r="BF1685" t="str">
        <f t="shared" si="183"/>
        <v>MBC in HESAPC</v>
      </c>
      <c r="BG1685">
        <f t="shared" si="184"/>
        <v>24</v>
      </c>
      <c r="BH1685" s="398">
        <f t="shared" si="185"/>
        <v>0.18321000039577481</v>
      </c>
      <c r="BO1685" s="33"/>
    </row>
    <row r="1686" spans="1:67">
      <c r="A1686" s="316" t="s">
        <v>27</v>
      </c>
      <c r="B1686" t="s">
        <v>380</v>
      </c>
      <c r="C1686" t="s">
        <v>910</v>
      </c>
      <c r="D1686" t="s">
        <v>314</v>
      </c>
      <c r="E1686" s="316" t="s">
        <v>85</v>
      </c>
      <c r="F1686" s="316" t="s">
        <v>86</v>
      </c>
      <c r="G1686" s="316" t="s">
        <v>441</v>
      </c>
      <c r="H1686" s="316" t="s">
        <v>370</v>
      </c>
      <c r="I1686" s="316" t="s">
        <v>342</v>
      </c>
      <c r="J1686" s="316" t="s">
        <v>344</v>
      </c>
      <c r="K1686" s="36">
        <v>25</v>
      </c>
      <c r="L1686" s="317">
        <v>0.19084000587463379</v>
      </c>
      <c r="M1686" s="317">
        <v>0.23364000022411349</v>
      </c>
      <c r="N1686" s="36">
        <v>111</v>
      </c>
      <c r="O1686" s="317">
        <v>0.22200000286102289</v>
      </c>
      <c r="P1686" s="317">
        <v>0.26056000590324402</v>
      </c>
      <c r="Q1686" s="36">
        <v>2161</v>
      </c>
      <c r="R1686" s="317">
        <v>0.2167100012302399</v>
      </c>
      <c r="S1686" s="317">
        <v>0.25973999500274658</v>
      </c>
      <c r="T1686" t="s">
        <v>380</v>
      </c>
      <c r="BA1686" s="395">
        <v>1</v>
      </c>
      <c r="BB1686" s="396" t="s">
        <v>861</v>
      </c>
      <c r="BC1686" t="str">
        <f t="shared" si="181"/>
        <v>RTE</v>
      </c>
      <c r="BD1686" t="str">
        <f t="shared" si="182"/>
        <v>NAoMe_initial_final_stage_tum_grp</v>
      </c>
      <c r="BE1686" s="397" t="s">
        <v>862</v>
      </c>
      <c r="BF1686" t="str">
        <f t="shared" si="183"/>
        <v>Stage 0-3</v>
      </c>
      <c r="BG1686">
        <f t="shared" si="184"/>
        <v>25</v>
      </c>
      <c r="BH1686" s="398">
        <f t="shared" si="185"/>
        <v>0.19084000587463379</v>
      </c>
      <c r="BO1686" s="33"/>
    </row>
    <row r="1687" spans="1:67">
      <c r="A1687" s="316" t="s">
        <v>27</v>
      </c>
      <c r="B1687" t="s">
        <v>380</v>
      </c>
      <c r="C1687" t="s">
        <v>910</v>
      </c>
      <c r="D1687" t="s">
        <v>314</v>
      </c>
      <c r="E1687" s="316" t="s">
        <v>85</v>
      </c>
      <c r="F1687" s="316" t="s">
        <v>86</v>
      </c>
      <c r="G1687" s="316" t="s">
        <v>441</v>
      </c>
      <c r="H1687" s="316" t="s">
        <v>370</v>
      </c>
      <c r="I1687" s="316" t="s">
        <v>342</v>
      </c>
      <c r="J1687" s="316" t="s">
        <v>336</v>
      </c>
      <c r="K1687" s="36">
        <v>82</v>
      </c>
      <c r="L1687" s="317">
        <v>0.62594997882843018</v>
      </c>
      <c r="M1687" s="317">
        <v>0.76635998487472534</v>
      </c>
      <c r="N1687" s="36">
        <v>315</v>
      </c>
      <c r="O1687" s="317">
        <v>0.62999999523162842</v>
      </c>
      <c r="P1687" s="317">
        <v>0.73944002389907837</v>
      </c>
      <c r="Q1687" s="36">
        <v>6159</v>
      </c>
      <c r="R1687" s="317">
        <v>0.6176300048828125</v>
      </c>
      <c r="S1687" s="317">
        <v>0.74026000499725342</v>
      </c>
      <c r="T1687" t="s">
        <v>380</v>
      </c>
      <c r="BA1687" s="395">
        <v>1</v>
      </c>
      <c r="BB1687" s="396" t="s">
        <v>861</v>
      </c>
      <c r="BC1687" t="str">
        <f t="shared" si="181"/>
        <v>RTE</v>
      </c>
      <c r="BD1687" t="str">
        <f t="shared" si="182"/>
        <v>NAoMe_initial_final_stage_tum_grp</v>
      </c>
      <c r="BE1687" s="397" t="s">
        <v>862</v>
      </c>
      <c r="BF1687" t="str">
        <f t="shared" si="183"/>
        <v>Stage 4</v>
      </c>
      <c r="BG1687">
        <f t="shared" si="184"/>
        <v>82</v>
      </c>
      <c r="BH1687" s="398">
        <f t="shared" si="185"/>
        <v>0.62594997882843018</v>
      </c>
      <c r="BO1687" s="33"/>
    </row>
    <row r="1688" spans="1:67">
      <c r="A1688" s="316" t="s">
        <v>27</v>
      </c>
      <c r="B1688" t="s">
        <v>380</v>
      </c>
      <c r="C1688" t="s">
        <v>910</v>
      </c>
      <c r="D1688" t="s">
        <v>314</v>
      </c>
      <c r="E1688" s="316" t="s">
        <v>85</v>
      </c>
      <c r="F1688" s="316" t="s">
        <v>86</v>
      </c>
      <c r="G1688" s="316" t="s">
        <v>441</v>
      </c>
      <c r="H1688" s="316" t="s">
        <v>370</v>
      </c>
      <c r="I1688" s="316" t="s">
        <v>658</v>
      </c>
      <c r="J1688" s="316" t="s">
        <v>345</v>
      </c>
      <c r="K1688" s="36">
        <v>131</v>
      </c>
      <c r="L1688" s="317">
        <v>1</v>
      </c>
      <c r="M1688" s="317"/>
      <c r="N1688" s="36">
        <v>500</v>
      </c>
      <c r="O1688" s="317">
        <v>1</v>
      </c>
      <c r="P1688" s="317"/>
      <c r="Q1688" s="36">
        <v>9972</v>
      </c>
      <c r="R1688" s="317">
        <v>1</v>
      </c>
      <c r="S1688" s="317"/>
      <c r="T1688" t="s">
        <v>380</v>
      </c>
      <c r="BA1688" s="395">
        <v>1</v>
      </c>
      <c r="BB1688" s="396" t="s">
        <v>861</v>
      </c>
      <c r="BC1688" t="str">
        <f t="shared" si="181"/>
        <v>RTE</v>
      </c>
      <c r="BD1688" t="str">
        <f t="shared" si="182"/>
        <v>NAoMe_initial_final_who_ps</v>
      </c>
      <c r="BE1688" s="397" t="s">
        <v>862</v>
      </c>
      <c r="BF1688" t="str">
        <f t="shared" si="183"/>
        <v>Not recorded</v>
      </c>
      <c r="BG1688">
        <f t="shared" si="184"/>
        <v>131</v>
      </c>
      <c r="BH1688" s="398">
        <f t="shared" si="185"/>
        <v>1</v>
      </c>
      <c r="BO1688" s="33"/>
    </row>
    <row r="1689" spans="1:67">
      <c r="A1689" s="316" t="s">
        <v>27</v>
      </c>
      <c r="B1689" t="s">
        <v>380</v>
      </c>
      <c r="C1689" t="s">
        <v>910</v>
      </c>
      <c r="D1689" t="s">
        <v>314</v>
      </c>
      <c r="E1689" s="316" t="s">
        <v>85</v>
      </c>
      <c r="F1689" s="316" t="s">
        <v>86</v>
      </c>
      <c r="G1689" s="316" t="s">
        <v>441</v>
      </c>
      <c r="H1689" s="316" t="s">
        <v>370</v>
      </c>
      <c r="I1689" s="316" t="s">
        <v>291</v>
      </c>
      <c r="J1689" s="316" t="s">
        <v>313</v>
      </c>
      <c r="K1689" s="36">
        <v>129</v>
      </c>
      <c r="L1689" s="317">
        <v>0.98473000526428223</v>
      </c>
      <c r="M1689" s="317"/>
      <c r="N1689" s="36">
        <v>494</v>
      </c>
      <c r="O1689" s="317">
        <v>0.98799997568130493</v>
      </c>
      <c r="P1689" s="317"/>
      <c r="Q1689" s="36">
        <v>9846</v>
      </c>
      <c r="R1689" s="317">
        <v>0.98736000061035156</v>
      </c>
      <c r="S1689" s="317"/>
      <c r="T1689" t="s">
        <v>380</v>
      </c>
      <c r="BA1689" s="395">
        <v>1</v>
      </c>
      <c r="BB1689" s="396" t="s">
        <v>861</v>
      </c>
      <c r="BC1689" t="str">
        <f t="shared" si="181"/>
        <v>RTE</v>
      </c>
      <c r="BD1689" t="str">
        <f t="shared" si="182"/>
        <v>NAoMe_initial_gender</v>
      </c>
      <c r="BE1689" s="397" t="s">
        <v>862</v>
      </c>
      <c r="BF1689" t="str">
        <f t="shared" si="183"/>
        <v>Female</v>
      </c>
      <c r="BG1689">
        <f t="shared" si="184"/>
        <v>129</v>
      </c>
      <c r="BH1689" s="398">
        <f t="shared" si="185"/>
        <v>0.98473000526428223</v>
      </c>
      <c r="BO1689" s="33"/>
    </row>
    <row r="1690" spans="1:67">
      <c r="A1690" s="316" t="s">
        <v>27</v>
      </c>
      <c r="B1690" t="s">
        <v>380</v>
      </c>
      <c r="C1690" t="s">
        <v>910</v>
      </c>
      <c r="D1690" t="s">
        <v>314</v>
      </c>
      <c r="E1690" s="316" t="s">
        <v>85</v>
      </c>
      <c r="F1690" s="316" t="s">
        <v>86</v>
      </c>
      <c r="G1690" s="316" t="s">
        <v>441</v>
      </c>
      <c r="H1690" s="316" t="s">
        <v>370</v>
      </c>
      <c r="I1690" s="316" t="s">
        <v>291</v>
      </c>
      <c r="J1690" s="316" t="s">
        <v>293</v>
      </c>
      <c r="K1690" s="36">
        <v>2</v>
      </c>
      <c r="L1690" s="317">
        <v>1.5270000323653219E-2</v>
      </c>
      <c r="M1690" s="317"/>
      <c r="N1690" s="36">
        <v>6</v>
      </c>
      <c r="O1690" s="317">
        <v>1.200000010430813E-2</v>
      </c>
      <c r="P1690" s="317"/>
      <c r="Q1690" s="36">
        <v>126</v>
      </c>
      <c r="R1690" s="317">
        <v>1.264000032097101E-2</v>
      </c>
      <c r="S1690" s="317"/>
      <c r="T1690" t="s">
        <v>380</v>
      </c>
      <c r="BA1690" s="395">
        <v>1</v>
      </c>
      <c r="BB1690" s="396" t="s">
        <v>861</v>
      </c>
      <c r="BC1690" t="str">
        <f t="shared" si="181"/>
        <v>RTE</v>
      </c>
      <c r="BD1690" t="str">
        <f t="shared" si="182"/>
        <v>NAoMe_initial_gender</v>
      </c>
      <c r="BE1690" s="397" t="s">
        <v>862</v>
      </c>
      <c r="BF1690" t="str">
        <f t="shared" si="183"/>
        <v>Male</v>
      </c>
      <c r="BG1690">
        <f t="shared" si="184"/>
        <v>2</v>
      </c>
      <c r="BH1690" s="398">
        <f t="shared" si="185"/>
        <v>1.5270000323653219E-2</v>
      </c>
      <c r="BO1690" s="33"/>
    </row>
    <row r="1691" spans="1:67">
      <c r="A1691" s="316" t="s">
        <v>27</v>
      </c>
      <c r="B1691" t="s">
        <v>380</v>
      </c>
      <c r="C1691" t="s">
        <v>910</v>
      </c>
      <c r="D1691" t="s">
        <v>314</v>
      </c>
      <c r="E1691" s="316" t="s">
        <v>85</v>
      </c>
      <c r="F1691" s="316" t="s">
        <v>86</v>
      </c>
      <c r="G1691" s="316" t="s">
        <v>441</v>
      </c>
      <c r="H1691" s="316" t="s">
        <v>370</v>
      </c>
      <c r="I1691" s="316" t="s">
        <v>659</v>
      </c>
      <c r="J1691" s="316" t="s">
        <v>294</v>
      </c>
      <c r="K1691" s="36">
        <v>9</v>
      </c>
      <c r="L1691" s="317">
        <v>6.8700000643730164E-2</v>
      </c>
      <c r="M1691" s="317">
        <v>6.8700000643730164E-2</v>
      </c>
      <c r="N1691" s="36">
        <v>39</v>
      </c>
      <c r="O1691" s="317">
        <v>7.8000001609325409E-2</v>
      </c>
      <c r="P1691" s="317">
        <v>7.8000001609325409E-2</v>
      </c>
      <c r="Q1691" s="36">
        <v>1800</v>
      </c>
      <c r="R1691" s="317">
        <v>0.18050999939441681</v>
      </c>
      <c r="S1691" s="317">
        <v>0.18050999939441681</v>
      </c>
      <c r="T1691" t="s">
        <v>380</v>
      </c>
      <c r="BA1691" s="395">
        <v>1</v>
      </c>
      <c r="BB1691" s="396" t="s">
        <v>861</v>
      </c>
      <c r="BC1691" t="str">
        <f t="shared" si="181"/>
        <v>RTE</v>
      </c>
      <c r="BD1691" t="str">
        <f t="shared" si="182"/>
        <v>NAoMe_initial_imd_2019</v>
      </c>
      <c r="BE1691" s="397" t="s">
        <v>862</v>
      </c>
      <c r="BF1691" t="str">
        <f t="shared" si="183"/>
        <v>1 - most deprived</v>
      </c>
      <c r="BG1691">
        <f t="shared" si="184"/>
        <v>9</v>
      </c>
      <c r="BH1691" s="398">
        <f t="shared" si="185"/>
        <v>6.8700000643730164E-2</v>
      </c>
      <c r="BO1691" s="33"/>
    </row>
    <row r="1692" spans="1:67">
      <c r="A1692" s="316" t="s">
        <v>27</v>
      </c>
      <c r="B1692" t="s">
        <v>380</v>
      </c>
      <c r="C1692" t="s">
        <v>910</v>
      </c>
      <c r="D1692" t="s">
        <v>314</v>
      </c>
      <c r="E1692" s="316" t="s">
        <v>85</v>
      </c>
      <c r="F1692" s="316" t="s">
        <v>86</v>
      </c>
      <c r="G1692" s="316" t="s">
        <v>441</v>
      </c>
      <c r="H1692" s="316" t="s">
        <v>370</v>
      </c>
      <c r="I1692" s="316" t="s">
        <v>659</v>
      </c>
      <c r="J1692" s="316" t="s">
        <v>15</v>
      </c>
      <c r="K1692" s="36">
        <v>25</v>
      </c>
      <c r="L1692" s="317">
        <v>0.19084000587463379</v>
      </c>
      <c r="M1692" s="317">
        <v>0.19084000587463379</v>
      </c>
      <c r="N1692" s="36">
        <v>101</v>
      </c>
      <c r="O1692" s="317">
        <v>0.20200000703334811</v>
      </c>
      <c r="P1692" s="317">
        <v>0.20200000703334811</v>
      </c>
      <c r="Q1692" s="36">
        <v>2036</v>
      </c>
      <c r="R1692" s="317">
        <v>0.20417000353336329</v>
      </c>
      <c r="S1692" s="317">
        <v>0.20417000353336329</v>
      </c>
      <c r="T1692" t="s">
        <v>380</v>
      </c>
      <c r="BA1692" s="395">
        <v>1</v>
      </c>
      <c r="BB1692" s="396" t="s">
        <v>861</v>
      </c>
      <c r="BC1692" t="str">
        <f t="shared" si="181"/>
        <v>RTE</v>
      </c>
      <c r="BD1692" t="str">
        <f t="shared" si="182"/>
        <v>NAoMe_initial_imd_2019</v>
      </c>
      <c r="BE1692" s="397" t="s">
        <v>862</v>
      </c>
      <c r="BF1692" t="str">
        <f t="shared" si="183"/>
        <v>2</v>
      </c>
      <c r="BG1692">
        <f t="shared" si="184"/>
        <v>25</v>
      </c>
      <c r="BH1692" s="398">
        <f t="shared" si="185"/>
        <v>0.19084000587463379</v>
      </c>
      <c r="BO1692" s="33"/>
    </row>
    <row r="1693" spans="1:67">
      <c r="A1693" s="316" t="s">
        <v>27</v>
      </c>
      <c r="B1693" t="s">
        <v>380</v>
      </c>
      <c r="C1693" t="s">
        <v>910</v>
      </c>
      <c r="D1693" t="s">
        <v>314</v>
      </c>
      <c r="E1693" s="316" t="s">
        <v>85</v>
      </c>
      <c r="F1693" s="316" t="s">
        <v>86</v>
      </c>
      <c r="G1693" s="316" t="s">
        <v>441</v>
      </c>
      <c r="H1693" s="316" t="s">
        <v>370</v>
      </c>
      <c r="I1693" s="316" t="s">
        <v>659</v>
      </c>
      <c r="J1693" s="316" t="s">
        <v>16</v>
      </c>
      <c r="K1693" s="36">
        <v>26</v>
      </c>
      <c r="L1693" s="317">
        <v>0.19846999645233149</v>
      </c>
      <c r="M1693" s="317">
        <v>0.19846999645233149</v>
      </c>
      <c r="N1693" s="36">
        <v>123</v>
      </c>
      <c r="O1693" s="317">
        <v>0.2460000067949295</v>
      </c>
      <c r="P1693" s="317">
        <v>0.2460000067949295</v>
      </c>
      <c r="Q1693" s="36">
        <v>2085</v>
      </c>
      <c r="R1693" s="317">
        <v>0.20908999443054199</v>
      </c>
      <c r="S1693" s="317">
        <v>0.20908999443054199</v>
      </c>
      <c r="T1693" t="s">
        <v>380</v>
      </c>
      <c r="BA1693" s="395">
        <v>1</v>
      </c>
      <c r="BB1693" s="396" t="s">
        <v>861</v>
      </c>
      <c r="BC1693" t="str">
        <f t="shared" si="181"/>
        <v>RTE</v>
      </c>
      <c r="BD1693" t="str">
        <f t="shared" si="182"/>
        <v>NAoMe_initial_imd_2019</v>
      </c>
      <c r="BE1693" s="397" t="s">
        <v>862</v>
      </c>
      <c r="BF1693" t="str">
        <f t="shared" si="183"/>
        <v>3</v>
      </c>
      <c r="BG1693">
        <f t="shared" si="184"/>
        <v>26</v>
      </c>
      <c r="BH1693" s="398">
        <f t="shared" si="185"/>
        <v>0.19846999645233149</v>
      </c>
      <c r="BO1693" s="33"/>
    </row>
    <row r="1694" spans="1:67">
      <c r="A1694" s="316" t="s">
        <v>27</v>
      </c>
      <c r="B1694" t="s">
        <v>380</v>
      </c>
      <c r="C1694" t="s">
        <v>910</v>
      </c>
      <c r="D1694" t="s">
        <v>314</v>
      </c>
      <c r="E1694" s="316" t="s">
        <v>85</v>
      </c>
      <c r="F1694" s="316" t="s">
        <v>86</v>
      </c>
      <c r="G1694" s="316" t="s">
        <v>441</v>
      </c>
      <c r="H1694" s="316" t="s">
        <v>370</v>
      </c>
      <c r="I1694" s="316" t="s">
        <v>659</v>
      </c>
      <c r="J1694" s="316" t="s">
        <v>17</v>
      </c>
      <c r="K1694" s="36">
        <v>36</v>
      </c>
      <c r="L1694" s="317">
        <v>0.27480998635292048</v>
      </c>
      <c r="M1694" s="317">
        <v>0.27480998635292048</v>
      </c>
      <c r="N1694" s="36">
        <v>117</v>
      </c>
      <c r="O1694" s="317">
        <v>0.2339999973773956</v>
      </c>
      <c r="P1694" s="317">
        <v>0.2339999973773956</v>
      </c>
      <c r="Q1694" s="36">
        <v>2024</v>
      </c>
      <c r="R1694" s="317">
        <v>0.2029699981212616</v>
      </c>
      <c r="S1694" s="317">
        <v>0.2029699981212616</v>
      </c>
      <c r="T1694" t="s">
        <v>380</v>
      </c>
      <c r="BA1694" s="395">
        <v>1</v>
      </c>
      <c r="BB1694" s="396" t="s">
        <v>861</v>
      </c>
      <c r="BC1694" t="str">
        <f t="shared" si="181"/>
        <v>RTE</v>
      </c>
      <c r="BD1694" t="str">
        <f t="shared" si="182"/>
        <v>NAoMe_initial_imd_2019</v>
      </c>
      <c r="BE1694" s="397" t="s">
        <v>862</v>
      </c>
      <c r="BF1694" t="str">
        <f t="shared" si="183"/>
        <v>4</v>
      </c>
      <c r="BG1694">
        <f t="shared" si="184"/>
        <v>36</v>
      </c>
      <c r="BH1694" s="398">
        <f t="shared" si="185"/>
        <v>0.27480998635292048</v>
      </c>
      <c r="BO1694" s="33"/>
    </row>
    <row r="1695" spans="1:67">
      <c r="A1695" s="316" t="s">
        <v>27</v>
      </c>
      <c r="B1695" t="s">
        <v>380</v>
      </c>
      <c r="C1695" t="s">
        <v>910</v>
      </c>
      <c r="D1695" t="s">
        <v>314</v>
      </c>
      <c r="E1695" s="316" t="s">
        <v>85</v>
      </c>
      <c r="F1695" s="316" t="s">
        <v>86</v>
      </c>
      <c r="G1695" s="316" t="s">
        <v>441</v>
      </c>
      <c r="H1695" s="316" t="s">
        <v>370</v>
      </c>
      <c r="I1695" s="316" t="s">
        <v>659</v>
      </c>
      <c r="J1695" s="316" t="s">
        <v>295</v>
      </c>
      <c r="K1695" s="36">
        <v>35</v>
      </c>
      <c r="L1695" s="317">
        <v>0.26717999577522278</v>
      </c>
      <c r="M1695" s="317">
        <v>0.26717999577522278</v>
      </c>
      <c r="N1695" s="36">
        <v>120</v>
      </c>
      <c r="O1695" s="317">
        <v>0.239999994635582</v>
      </c>
      <c r="P1695" s="317">
        <v>0.239999994635582</v>
      </c>
      <c r="Q1695" s="36">
        <v>2027</v>
      </c>
      <c r="R1695" s="317">
        <v>0.2032700031995773</v>
      </c>
      <c r="S1695" s="317">
        <v>0.2032700031995773</v>
      </c>
      <c r="T1695" t="s">
        <v>380</v>
      </c>
      <c r="BA1695" s="395">
        <v>1</v>
      </c>
      <c r="BB1695" s="396" t="s">
        <v>861</v>
      </c>
      <c r="BC1695" t="str">
        <f t="shared" si="181"/>
        <v>RTE</v>
      </c>
      <c r="BD1695" t="str">
        <f t="shared" si="182"/>
        <v>NAoMe_initial_imd_2019</v>
      </c>
      <c r="BE1695" s="397" t="s">
        <v>862</v>
      </c>
      <c r="BF1695" t="str">
        <f t="shared" si="183"/>
        <v>5 - least deprived</v>
      </c>
      <c r="BG1695">
        <f t="shared" si="184"/>
        <v>35</v>
      </c>
      <c r="BH1695" s="398">
        <f t="shared" si="185"/>
        <v>0.26717999577522278</v>
      </c>
      <c r="BO1695" s="33"/>
    </row>
    <row r="1696" spans="1:67">
      <c r="A1696" s="316" t="s">
        <v>27</v>
      </c>
      <c r="B1696" t="s">
        <v>380</v>
      </c>
      <c r="C1696" t="s">
        <v>910</v>
      </c>
      <c r="D1696" t="s">
        <v>314</v>
      </c>
      <c r="E1696" s="316" t="s">
        <v>85</v>
      </c>
      <c r="F1696" s="316" t="s">
        <v>86</v>
      </c>
      <c r="G1696" s="316" t="s">
        <v>441</v>
      </c>
      <c r="H1696" s="316" t="s">
        <v>370</v>
      </c>
      <c r="I1696" s="316" t="s">
        <v>659</v>
      </c>
      <c r="J1696" s="316" t="s">
        <v>260</v>
      </c>
      <c r="K1696" s="36">
        <v>0</v>
      </c>
      <c r="L1696" s="317">
        <v>0</v>
      </c>
      <c r="M1696" s="317"/>
      <c r="N1696" s="36">
        <v>0</v>
      </c>
      <c r="O1696" s="317">
        <v>0</v>
      </c>
      <c r="P1696" s="317"/>
      <c r="Q1696" s="36">
        <v>0</v>
      </c>
      <c r="R1696" s="317">
        <v>0</v>
      </c>
      <c r="S1696" s="317"/>
      <c r="T1696" t="s">
        <v>380</v>
      </c>
      <c r="BA1696" s="395">
        <v>1</v>
      </c>
      <c r="BB1696" s="396" t="s">
        <v>861</v>
      </c>
      <c r="BC1696" t="str">
        <f t="shared" si="181"/>
        <v>RTE</v>
      </c>
      <c r="BD1696" t="str">
        <f t="shared" si="182"/>
        <v>NAoMe_initial_imd_2019</v>
      </c>
      <c r="BE1696" s="397" t="s">
        <v>862</v>
      </c>
      <c r="BF1696" t="str">
        <f t="shared" si="183"/>
        <v>Unknown</v>
      </c>
      <c r="BG1696">
        <f t="shared" si="184"/>
        <v>0</v>
      </c>
      <c r="BH1696" s="398">
        <f t="shared" si="185"/>
        <v>0</v>
      </c>
      <c r="BO1696" s="33"/>
    </row>
    <row r="1697" spans="1:67">
      <c r="A1697" s="316" t="s">
        <v>27</v>
      </c>
      <c r="B1697" t="s">
        <v>380</v>
      </c>
      <c r="C1697" t="s">
        <v>910</v>
      </c>
      <c r="D1697" t="s">
        <v>314</v>
      </c>
      <c r="E1697" s="316" t="s">
        <v>85</v>
      </c>
      <c r="F1697" s="316" t="s">
        <v>86</v>
      </c>
      <c r="G1697" s="316" t="s">
        <v>441</v>
      </c>
      <c r="H1697" s="316" t="s">
        <v>370</v>
      </c>
      <c r="I1697" s="316" t="s">
        <v>296</v>
      </c>
      <c r="J1697" s="316" t="s">
        <v>297</v>
      </c>
      <c r="K1697" s="36">
        <v>78</v>
      </c>
      <c r="L1697" s="317">
        <v>0.59542000293731689</v>
      </c>
      <c r="M1697" s="317">
        <v>0.60465002059936523</v>
      </c>
      <c r="N1697" s="36">
        <v>286</v>
      </c>
      <c r="O1697" s="317">
        <v>0.57200002670288086</v>
      </c>
      <c r="P1697" s="317">
        <v>0.5801200270652771</v>
      </c>
      <c r="Q1697" s="36">
        <v>5528</v>
      </c>
      <c r="R1697" s="317">
        <v>0.55435001850128174</v>
      </c>
      <c r="S1697" s="317">
        <v>0.56936997175216675</v>
      </c>
      <c r="T1697" t="s">
        <v>380</v>
      </c>
      <c r="BA1697" s="395">
        <v>1</v>
      </c>
      <c r="BB1697" s="396" t="s">
        <v>861</v>
      </c>
      <c r="BC1697" t="str">
        <f t="shared" si="181"/>
        <v>RTE</v>
      </c>
      <c r="BD1697" t="str">
        <f t="shared" si="182"/>
        <v>NAoMe_initial_scarf_731_grp</v>
      </c>
      <c r="BE1697" s="397" t="s">
        <v>862</v>
      </c>
      <c r="BF1697" t="str">
        <f t="shared" si="183"/>
        <v>Fit</v>
      </c>
      <c r="BG1697">
        <f t="shared" si="184"/>
        <v>78</v>
      </c>
      <c r="BH1697" s="398">
        <f t="shared" si="185"/>
        <v>0.59542000293731689</v>
      </c>
      <c r="BO1697" s="33"/>
    </row>
    <row r="1698" spans="1:67">
      <c r="A1698" s="316" t="s">
        <v>27</v>
      </c>
      <c r="B1698" t="s">
        <v>380</v>
      </c>
      <c r="C1698" t="s">
        <v>910</v>
      </c>
      <c r="D1698" t="s">
        <v>314</v>
      </c>
      <c r="E1698" s="316" t="s">
        <v>85</v>
      </c>
      <c r="F1698" s="318" t="s">
        <v>86</v>
      </c>
      <c r="G1698" s="316" t="s">
        <v>441</v>
      </c>
      <c r="H1698" s="316" t="s">
        <v>370</v>
      </c>
      <c r="I1698" s="316" t="s">
        <v>296</v>
      </c>
      <c r="J1698" s="316" t="s">
        <v>298</v>
      </c>
      <c r="K1698" s="36">
        <v>21</v>
      </c>
      <c r="L1698" s="317">
        <v>0.16031000018119809</v>
      </c>
      <c r="M1698" s="317">
        <v>0.16279000043869021</v>
      </c>
      <c r="N1698" s="36">
        <v>77</v>
      </c>
      <c r="O1698" s="317">
        <v>0.153999999165535</v>
      </c>
      <c r="P1698" s="317">
        <v>0.1561899930238724</v>
      </c>
      <c r="Q1698" s="36">
        <v>1492</v>
      </c>
      <c r="R1698" s="317">
        <v>0.149619996547699</v>
      </c>
      <c r="S1698" s="317">
        <v>0.153669998049736</v>
      </c>
      <c r="T1698" t="s">
        <v>380</v>
      </c>
      <c r="BA1698" s="395">
        <v>1</v>
      </c>
      <c r="BB1698" s="396" t="s">
        <v>861</v>
      </c>
      <c r="BC1698" t="str">
        <f t="shared" si="181"/>
        <v>RTE</v>
      </c>
      <c r="BD1698" t="str">
        <f t="shared" si="182"/>
        <v>NAoMe_initial_scarf_731_grp</v>
      </c>
      <c r="BE1698" s="397" t="s">
        <v>862</v>
      </c>
      <c r="BF1698" t="str">
        <f t="shared" si="183"/>
        <v>Mild frailty</v>
      </c>
      <c r="BG1698">
        <f t="shared" si="184"/>
        <v>21</v>
      </c>
      <c r="BH1698" s="398">
        <f t="shared" si="185"/>
        <v>0.16031000018119809</v>
      </c>
      <c r="BO1698" s="33"/>
    </row>
    <row r="1699" spans="1:67">
      <c r="A1699" s="316" t="s">
        <v>27</v>
      </c>
      <c r="B1699" t="s">
        <v>380</v>
      </c>
      <c r="C1699" t="s">
        <v>910</v>
      </c>
      <c r="D1699" t="s">
        <v>314</v>
      </c>
      <c r="E1699" s="316" t="s">
        <v>85</v>
      </c>
      <c r="F1699" s="316" t="s">
        <v>86</v>
      </c>
      <c r="G1699" s="316" t="s">
        <v>441</v>
      </c>
      <c r="H1699" s="316" t="s">
        <v>370</v>
      </c>
      <c r="I1699" s="316" t="s">
        <v>296</v>
      </c>
      <c r="J1699" s="316" t="s">
        <v>299</v>
      </c>
      <c r="K1699" s="36">
        <v>17</v>
      </c>
      <c r="L1699" s="317">
        <v>0.12976999580860141</v>
      </c>
      <c r="M1699" s="317">
        <v>0.1317799985408783</v>
      </c>
      <c r="N1699" s="36">
        <v>73</v>
      </c>
      <c r="O1699" s="317">
        <v>0.14599999785423279</v>
      </c>
      <c r="P1699" s="317">
        <v>0.14806999266147611</v>
      </c>
      <c r="Q1699" s="36">
        <v>1470</v>
      </c>
      <c r="R1699" s="317">
        <v>0.1474100053310394</v>
      </c>
      <c r="S1699" s="317">
        <v>0.1514099985361099</v>
      </c>
      <c r="T1699" t="s">
        <v>380</v>
      </c>
      <c r="BA1699" s="395">
        <v>1</v>
      </c>
      <c r="BB1699" s="396" t="s">
        <v>861</v>
      </c>
      <c r="BC1699" t="str">
        <f t="shared" si="181"/>
        <v>RTE</v>
      </c>
      <c r="BD1699" t="str">
        <f t="shared" si="182"/>
        <v>NAoMe_initial_scarf_731_grp</v>
      </c>
      <c r="BE1699" s="397" t="s">
        <v>862</v>
      </c>
      <c r="BF1699" t="str">
        <f t="shared" si="183"/>
        <v>Moderate frailty</v>
      </c>
      <c r="BG1699">
        <f t="shared" si="184"/>
        <v>17</v>
      </c>
      <c r="BH1699" s="398">
        <f t="shared" si="185"/>
        <v>0.12976999580860141</v>
      </c>
      <c r="BO1699" s="33"/>
    </row>
    <row r="1700" spans="1:67">
      <c r="A1700" s="316" t="s">
        <v>27</v>
      </c>
      <c r="B1700" t="s">
        <v>380</v>
      </c>
      <c r="C1700" t="s">
        <v>910</v>
      </c>
      <c r="D1700" t="s">
        <v>314</v>
      </c>
      <c r="E1700" s="316" t="s">
        <v>85</v>
      </c>
      <c r="F1700" s="316" t="s">
        <v>86</v>
      </c>
      <c r="G1700" s="316" t="s">
        <v>441</v>
      </c>
      <c r="H1700" s="316" t="s">
        <v>370</v>
      </c>
      <c r="I1700" s="316" t="s">
        <v>296</v>
      </c>
      <c r="J1700" s="316" t="s">
        <v>353</v>
      </c>
      <c r="K1700" s="36">
        <v>2</v>
      </c>
      <c r="L1700" s="317">
        <v>1.5270000323653219E-2</v>
      </c>
      <c r="M1700" s="317"/>
      <c r="N1700" s="36">
        <v>7</v>
      </c>
      <c r="O1700" s="317">
        <v>1.4000000432133669E-2</v>
      </c>
      <c r="P1700" s="317"/>
      <c r="Q1700" s="36">
        <v>263</v>
      </c>
      <c r="R1700" s="317">
        <v>2.6370000094175339E-2</v>
      </c>
      <c r="S1700" s="317"/>
      <c r="T1700" t="s">
        <v>380</v>
      </c>
      <c r="BA1700" s="395">
        <v>1</v>
      </c>
      <c r="BB1700" s="396" t="s">
        <v>861</v>
      </c>
      <c r="BC1700" t="str">
        <f t="shared" si="181"/>
        <v>RTE</v>
      </c>
      <c r="BD1700" t="str">
        <f t="shared" si="182"/>
        <v>NAoMe_initial_scarf_731_grp</v>
      </c>
      <c r="BE1700" s="397" t="s">
        <v>862</v>
      </c>
      <c r="BF1700" t="str">
        <f t="shared" si="183"/>
        <v>Not in HESAPC</v>
      </c>
      <c r="BG1700">
        <f t="shared" si="184"/>
        <v>2</v>
      </c>
      <c r="BH1700" s="398">
        <f t="shared" si="185"/>
        <v>1.5270000323653219E-2</v>
      </c>
      <c r="BO1700" s="33"/>
    </row>
    <row r="1701" spans="1:67">
      <c r="A1701" s="316" t="s">
        <v>27</v>
      </c>
      <c r="B1701" t="s">
        <v>380</v>
      </c>
      <c r="C1701" t="s">
        <v>910</v>
      </c>
      <c r="D1701" t="s">
        <v>314</v>
      </c>
      <c r="E1701" s="316" t="s">
        <v>85</v>
      </c>
      <c r="F1701" s="316" t="s">
        <v>86</v>
      </c>
      <c r="G1701" s="316" t="s">
        <v>441</v>
      </c>
      <c r="H1701" s="316" t="s">
        <v>370</v>
      </c>
      <c r="I1701" s="316" t="s">
        <v>296</v>
      </c>
      <c r="J1701" s="316" t="s">
        <v>300</v>
      </c>
      <c r="K1701" s="36">
        <v>13</v>
      </c>
      <c r="L1701" s="317">
        <v>9.9239997565746307E-2</v>
      </c>
      <c r="M1701" s="317">
        <v>0.1007800027728081</v>
      </c>
      <c r="N1701" s="36">
        <v>57</v>
      </c>
      <c r="O1701" s="317">
        <v>0.1140000000596046</v>
      </c>
      <c r="P1701" s="317">
        <v>0.1156200021505356</v>
      </c>
      <c r="Q1701" s="36">
        <v>1219</v>
      </c>
      <c r="R1701" s="317">
        <v>0.1222399994730949</v>
      </c>
      <c r="S1701" s="317">
        <v>0.12555000185966489</v>
      </c>
      <c r="T1701" t="s">
        <v>380</v>
      </c>
      <c r="BA1701" s="395">
        <v>1</v>
      </c>
      <c r="BB1701" s="396" t="s">
        <v>861</v>
      </c>
      <c r="BC1701" t="str">
        <f t="shared" si="181"/>
        <v>RTE</v>
      </c>
      <c r="BD1701" t="str">
        <f t="shared" si="182"/>
        <v>NAoMe_initial_scarf_731_grp</v>
      </c>
      <c r="BE1701" s="397" t="s">
        <v>862</v>
      </c>
      <c r="BF1701" t="str">
        <f t="shared" si="183"/>
        <v>Severe frailty</v>
      </c>
      <c r="BG1701">
        <f t="shared" si="184"/>
        <v>13</v>
      </c>
      <c r="BH1701" s="398">
        <f t="shared" si="185"/>
        <v>9.9239997565746307E-2</v>
      </c>
      <c r="BO1701" s="33"/>
    </row>
    <row r="1702" spans="1:67">
      <c r="A1702" s="316" t="s">
        <v>27</v>
      </c>
      <c r="B1702" t="s">
        <v>380</v>
      </c>
      <c r="C1702" t="s">
        <v>910</v>
      </c>
      <c r="D1702" t="s">
        <v>314</v>
      </c>
      <c r="E1702" s="316" t="s">
        <v>87</v>
      </c>
      <c r="F1702" s="316" t="s">
        <v>88</v>
      </c>
      <c r="G1702" s="316" t="s">
        <v>445</v>
      </c>
      <c r="H1702" s="316" t="s">
        <v>325</v>
      </c>
      <c r="I1702" s="316" t="s">
        <v>310</v>
      </c>
      <c r="J1702" s="316" t="s">
        <v>277</v>
      </c>
      <c r="K1702" s="36">
        <v>0</v>
      </c>
      <c r="L1702" s="317">
        <v>0</v>
      </c>
      <c r="M1702" s="317"/>
      <c r="N1702" s="36">
        <v>2</v>
      </c>
      <c r="O1702" s="317">
        <v>4.4700000435113907E-3</v>
      </c>
      <c r="P1702" s="317"/>
      <c r="Q1702" s="36">
        <v>70</v>
      </c>
      <c r="R1702" s="317">
        <v>7.0199999026954174E-3</v>
      </c>
      <c r="S1702" s="317"/>
      <c r="T1702" t="s">
        <v>380</v>
      </c>
      <c r="BA1702" s="395">
        <v>1</v>
      </c>
      <c r="BB1702" s="396" t="s">
        <v>861</v>
      </c>
      <c r="BC1702" t="str">
        <f t="shared" si="181"/>
        <v>RN3</v>
      </c>
      <c r="BD1702" t="str">
        <f t="shared" si="182"/>
        <v>NAoMe_initial_age_decades_80cap</v>
      </c>
      <c r="BE1702" s="397" t="s">
        <v>862</v>
      </c>
      <c r="BF1702" t="str">
        <f t="shared" si="183"/>
        <v>18-29 yrs</v>
      </c>
      <c r="BG1702">
        <f t="shared" si="184"/>
        <v>0</v>
      </c>
      <c r="BH1702" s="398">
        <f t="shared" si="185"/>
        <v>0</v>
      </c>
      <c r="BO1702" s="33"/>
    </row>
    <row r="1703" spans="1:67">
      <c r="A1703" s="316" t="s">
        <v>27</v>
      </c>
      <c r="B1703" t="s">
        <v>380</v>
      </c>
      <c r="C1703" t="s">
        <v>910</v>
      </c>
      <c r="D1703" t="s">
        <v>314</v>
      </c>
      <c r="E1703" s="316" t="s">
        <v>87</v>
      </c>
      <c r="F1703" s="316" t="s">
        <v>88</v>
      </c>
      <c r="G1703" s="316" t="s">
        <v>445</v>
      </c>
      <c r="H1703" s="316" t="s">
        <v>325</v>
      </c>
      <c r="I1703" s="316" t="s">
        <v>310</v>
      </c>
      <c r="J1703" s="316" t="s">
        <v>278</v>
      </c>
      <c r="K1703" s="36">
        <v>2</v>
      </c>
      <c r="L1703" s="317">
        <v>3.2260000705718987E-2</v>
      </c>
      <c r="M1703" s="317"/>
      <c r="N1703" s="36">
        <v>18</v>
      </c>
      <c r="O1703" s="317">
        <v>4.0270000696182251E-2</v>
      </c>
      <c r="P1703" s="317"/>
      <c r="Q1703" s="36">
        <v>429</v>
      </c>
      <c r="R1703" s="317">
        <v>4.3019998818635941E-2</v>
      </c>
      <c r="S1703" s="317"/>
      <c r="T1703" t="s">
        <v>380</v>
      </c>
      <c r="BA1703" s="395">
        <v>1</v>
      </c>
      <c r="BB1703" s="396" t="s">
        <v>861</v>
      </c>
      <c r="BC1703" t="str">
        <f t="shared" si="181"/>
        <v>RN3</v>
      </c>
      <c r="BD1703" t="str">
        <f t="shared" si="182"/>
        <v>NAoMe_initial_age_decades_80cap</v>
      </c>
      <c r="BE1703" s="397" t="s">
        <v>862</v>
      </c>
      <c r="BF1703" t="str">
        <f t="shared" si="183"/>
        <v>30-39 yrs</v>
      </c>
      <c r="BG1703">
        <f t="shared" si="184"/>
        <v>2</v>
      </c>
      <c r="BH1703" s="398">
        <f t="shared" si="185"/>
        <v>3.2260000705718987E-2</v>
      </c>
      <c r="BO1703" s="33"/>
    </row>
    <row r="1704" spans="1:67">
      <c r="A1704" s="316" t="s">
        <v>27</v>
      </c>
      <c r="B1704" t="s">
        <v>380</v>
      </c>
      <c r="C1704" t="s">
        <v>910</v>
      </c>
      <c r="D1704" t="s">
        <v>314</v>
      </c>
      <c r="E1704" s="316" t="s">
        <v>87</v>
      </c>
      <c r="F1704" s="316" t="s">
        <v>88</v>
      </c>
      <c r="G1704" s="316" t="s">
        <v>445</v>
      </c>
      <c r="H1704" s="316" t="s">
        <v>325</v>
      </c>
      <c r="I1704" s="316" t="s">
        <v>310</v>
      </c>
      <c r="J1704" s="316" t="s">
        <v>279</v>
      </c>
      <c r="K1704" s="36">
        <v>8</v>
      </c>
      <c r="L1704" s="317">
        <v>0.1290300041437149</v>
      </c>
      <c r="M1704" s="317"/>
      <c r="N1704" s="36">
        <v>63</v>
      </c>
      <c r="O1704" s="317">
        <v>0.14093999564647669</v>
      </c>
      <c r="P1704" s="317"/>
      <c r="Q1704" s="36">
        <v>1024</v>
      </c>
      <c r="R1704" s="317">
        <v>0.1026899963617325</v>
      </c>
      <c r="S1704" s="317"/>
      <c r="T1704" t="s">
        <v>380</v>
      </c>
      <c r="BA1704" s="395">
        <v>1</v>
      </c>
      <c r="BB1704" s="396" t="s">
        <v>861</v>
      </c>
      <c r="BC1704" t="str">
        <f t="shared" si="181"/>
        <v>RN3</v>
      </c>
      <c r="BD1704" t="str">
        <f t="shared" si="182"/>
        <v>NAoMe_initial_age_decades_80cap</v>
      </c>
      <c r="BE1704" s="397" t="s">
        <v>862</v>
      </c>
      <c r="BF1704" t="str">
        <f t="shared" si="183"/>
        <v>40-49 yrs</v>
      </c>
      <c r="BG1704">
        <f t="shared" si="184"/>
        <v>8</v>
      </c>
      <c r="BH1704" s="398">
        <f t="shared" si="185"/>
        <v>0.1290300041437149</v>
      </c>
      <c r="BO1704" s="33"/>
    </row>
    <row r="1705" spans="1:67">
      <c r="A1705" s="316" t="s">
        <v>27</v>
      </c>
      <c r="B1705" t="s">
        <v>380</v>
      </c>
      <c r="C1705" t="s">
        <v>910</v>
      </c>
      <c r="D1705" t="s">
        <v>314</v>
      </c>
      <c r="E1705" s="316" t="s">
        <v>87</v>
      </c>
      <c r="F1705" s="316" t="s">
        <v>88</v>
      </c>
      <c r="G1705" s="316" t="s">
        <v>445</v>
      </c>
      <c r="H1705" s="316" t="s">
        <v>325</v>
      </c>
      <c r="I1705" s="316" t="s">
        <v>310</v>
      </c>
      <c r="J1705" s="316" t="s">
        <v>280</v>
      </c>
      <c r="K1705" s="36">
        <v>8</v>
      </c>
      <c r="L1705" s="317">
        <v>0.1290300041437149</v>
      </c>
      <c r="M1705" s="317"/>
      <c r="N1705" s="36">
        <v>75</v>
      </c>
      <c r="O1705" s="317">
        <v>0.1677899956703186</v>
      </c>
      <c r="P1705" s="317"/>
      <c r="Q1705" s="36">
        <v>1733</v>
      </c>
      <c r="R1705" s="317">
        <v>0.17378999292850489</v>
      </c>
      <c r="S1705" s="317"/>
      <c r="T1705" t="s">
        <v>380</v>
      </c>
      <c r="BA1705" s="395">
        <v>1</v>
      </c>
      <c r="BB1705" s="396" t="s">
        <v>861</v>
      </c>
      <c r="BC1705" t="str">
        <f t="shared" si="181"/>
        <v>RN3</v>
      </c>
      <c r="BD1705" t="str">
        <f t="shared" si="182"/>
        <v>NAoMe_initial_age_decades_80cap</v>
      </c>
      <c r="BE1705" s="397" t="s">
        <v>862</v>
      </c>
      <c r="BF1705" t="str">
        <f t="shared" si="183"/>
        <v>50-59 yrs</v>
      </c>
      <c r="BG1705">
        <f t="shared" si="184"/>
        <v>8</v>
      </c>
      <c r="BH1705" s="398">
        <f t="shared" si="185"/>
        <v>0.1290300041437149</v>
      </c>
      <c r="BO1705" s="33"/>
    </row>
    <row r="1706" spans="1:67">
      <c r="A1706" s="316" t="s">
        <v>27</v>
      </c>
      <c r="B1706" t="s">
        <v>380</v>
      </c>
      <c r="C1706" t="s">
        <v>910</v>
      </c>
      <c r="D1706" t="s">
        <v>314</v>
      </c>
      <c r="E1706" s="316" t="s">
        <v>87</v>
      </c>
      <c r="F1706" s="316" t="s">
        <v>88</v>
      </c>
      <c r="G1706" s="316" t="s">
        <v>445</v>
      </c>
      <c r="H1706" s="316" t="s">
        <v>325</v>
      </c>
      <c r="I1706" s="316" t="s">
        <v>310</v>
      </c>
      <c r="J1706" s="316" t="s">
        <v>281</v>
      </c>
      <c r="K1706" s="36">
        <v>18</v>
      </c>
      <c r="L1706" s="317">
        <v>0.2903200089931488</v>
      </c>
      <c r="M1706" s="317"/>
      <c r="N1706" s="36">
        <v>88</v>
      </c>
      <c r="O1706" s="317">
        <v>0.19686999917030329</v>
      </c>
      <c r="P1706" s="317"/>
      <c r="Q1706" s="36">
        <v>1931</v>
      </c>
      <c r="R1706" s="317">
        <v>0.19363999366760251</v>
      </c>
      <c r="S1706" s="317"/>
      <c r="T1706" t="s">
        <v>380</v>
      </c>
      <c r="BA1706" s="395">
        <v>1</v>
      </c>
      <c r="BB1706" s="396" t="s">
        <v>861</v>
      </c>
      <c r="BC1706" t="str">
        <f t="shared" si="181"/>
        <v>RN3</v>
      </c>
      <c r="BD1706" t="str">
        <f t="shared" si="182"/>
        <v>NAoMe_initial_age_decades_80cap</v>
      </c>
      <c r="BE1706" s="397" t="s">
        <v>862</v>
      </c>
      <c r="BF1706" t="str">
        <f t="shared" si="183"/>
        <v>60-69 yrs</v>
      </c>
      <c r="BG1706">
        <f t="shared" si="184"/>
        <v>18</v>
      </c>
      <c r="BH1706" s="398">
        <f t="shared" si="185"/>
        <v>0.2903200089931488</v>
      </c>
      <c r="BO1706" s="33"/>
    </row>
    <row r="1707" spans="1:67">
      <c r="A1707" s="316" t="s">
        <v>27</v>
      </c>
      <c r="B1707" t="s">
        <v>380</v>
      </c>
      <c r="C1707" t="s">
        <v>910</v>
      </c>
      <c r="D1707" t="s">
        <v>314</v>
      </c>
      <c r="E1707" s="316" t="s">
        <v>87</v>
      </c>
      <c r="F1707" s="316" t="s">
        <v>88</v>
      </c>
      <c r="G1707" s="316" t="s">
        <v>445</v>
      </c>
      <c r="H1707" s="316" t="s">
        <v>325</v>
      </c>
      <c r="I1707" s="316" t="s">
        <v>310</v>
      </c>
      <c r="J1707" s="316" t="s">
        <v>282</v>
      </c>
      <c r="K1707" s="36">
        <v>13</v>
      </c>
      <c r="L1707" s="317">
        <v>0.20968000590801239</v>
      </c>
      <c r="M1707" s="317"/>
      <c r="N1707" s="36">
        <v>104</v>
      </c>
      <c r="O1707" s="317">
        <v>0.23265999555587771</v>
      </c>
      <c r="P1707" s="317"/>
      <c r="Q1707" s="36">
        <v>2493</v>
      </c>
      <c r="R1707" s="317">
        <v>0.25</v>
      </c>
      <c r="S1707" s="317"/>
      <c r="T1707" t="s">
        <v>380</v>
      </c>
      <c r="BA1707" s="395">
        <v>1</v>
      </c>
      <c r="BB1707" s="396" t="s">
        <v>861</v>
      </c>
      <c r="BC1707" t="str">
        <f t="shared" si="181"/>
        <v>RN3</v>
      </c>
      <c r="BD1707" t="str">
        <f t="shared" si="182"/>
        <v>NAoMe_initial_age_decades_80cap</v>
      </c>
      <c r="BE1707" s="397" t="s">
        <v>862</v>
      </c>
      <c r="BF1707" t="str">
        <f t="shared" si="183"/>
        <v>70-79 yrs</v>
      </c>
      <c r="BG1707">
        <f t="shared" si="184"/>
        <v>13</v>
      </c>
      <c r="BH1707" s="398">
        <f t="shared" si="185"/>
        <v>0.20968000590801239</v>
      </c>
      <c r="BO1707" s="33"/>
    </row>
    <row r="1708" spans="1:67">
      <c r="A1708" s="316" t="s">
        <v>27</v>
      </c>
      <c r="B1708" t="s">
        <v>380</v>
      </c>
      <c r="C1708" t="s">
        <v>910</v>
      </c>
      <c r="D1708" t="s">
        <v>314</v>
      </c>
      <c r="E1708" s="316" t="s">
        <v>87</v>
      </c>
      <c r="F1708" s="316" t="s">
        <v>88</v>
      </c>
      <c r="G1708" s="316" t="s">
        <v>445</v>
      </c>
      <c r="H1708" s="316" t="s">
        <v>325</v>
      </c>
      <c r="I1708" s="316" t="s">
        <v>310</v>
      </c>
      <c r="J1708" s="316" t="s">
        <v>283</v>
      </c>
      <c r="K1708" s="36">
        <v>13</v>
      </c>
      <c r="L1708" s="317">
        <v>0.20968000590801239</v>
      </c>
      <c r="M1708" s="317"/>
      <c r="N1708" s="36">
        <v>97</v>
      </c>
      <c r="O1708" s="317">
        <v>0.21699999272823331</v>
      </c>
      <c r="P1708" s="317"/>
      <c r="Q1708" s="36">
        <v>2292</v>
      </c>
      <c r="R1708" s="317">
        <v>0.2298399955034256</v>
      </c>
      <c r="S1708" s="317"/>
      <c r="T1708" t="s">
        <v>380</v>
      </c>
      <c r="BA1708" s="395">
        <v>1</v>
      </c>
      <c r="BB1708" s="396" t="s">
        <v>861</v>
      </c>
      <c r="BC1708" t="str">
        <f t="shared" si="181"/>
        <v>RN3</v>
      </c>
      <c r="BD1708" t="str">
        <f t="shared" si="182"/>
        <v>NAoMe_initial_age_decades_80cap</v>
      </c>
      <c r="BE1708" s="397" t="s">
        <v>862</v>
      </c>
      <c r="BF1708" t="str">
        <f t="shared" si="183"/>
        <v>80+ yrs</v>
      </c>
      <c r="BG1708">
        <f t="shared" si="184"/>
        <v>13</v>
      </c>
      <c r="BH1708" s="398">
        <f t="shared" si="185"/>
        <v>0.20968000590801239</v>
      </c>
      <c r="BO1708" s="33"/>
    </row>
    <row r="1709" spans="1:67">
      <c r="A1709" s="316" t="s">
        <v>27</v>
      </c>
      <c r="B1709" t="s">
        <v>380</v>
      </c>
      <c r="C1709" t="s">
        <v>910</v>
      </c>
      <c r="D1709" t="s">
        <v>314</v>
      </c>
      <c r="E1709" s="316" t="s">
        <v>87</v>
      </c>
      <c r="F1709" s="316" t="s">
        <v>88</v>
      </c>
      <c r="G1709" s="316" t="s">
        <v>445</v>
      </c>
      <c r="H1709" s="316" t="s">
        <v>325</v>
      </c>
      <c r="I1709" s="316" t="s">
        <v>341</v>
      </c>
      <c r="J1709" s="316" t="s">
        <v>13</v>
      </c>
      <c r="K1709" s="36">
        <v>50</v>
      </c>
      <c r="L1709" s="317">
        <v>0.8064500093460083</v>
      </c>
      <c r="M1709" s="317">
        <v>0.8064500093460083</v>
      </c>
      <c r="N1709" s="36">
        <v>328</v>
      </c>
      <c r="O1709" s="317">
        <v>0.73378002643585205</v>
      </c>
      <c r="P1709" s="317">
        <v>0.7681499719619751</v>
      </c>
      <c r="Q1709" s="36">
        <v>6753</v>
      </c>
      <c r="R1709" s="317">
        <v>0.67720001935958862</v>
      </c>
      <c r="S1709" s="317">
        <v>0.69554001092910767</v>
      </c>
      <c r="T1709" t="s">
        <v>380</v>
      </c>
      <c r="BA1709" s="395">
        <v>1</v>
      </c>
      <c r="BB1709" s="396" t="s">
        <v>861</v>
      </c>
      <c r="BC1709" t="str">
        <f t="shared" si="181"/>
        <v>RN3</v>
      </c>
      <c r="BD1709" t="str">
        <f t="shared" si="182"/>
        <v>NAoMe_initial_ch_score_2cap</v>
      </c>
      <c r="BE1709" s="397" t="s">
        <v>862</v>
      </c>
      <c r="BF1709" t="str">
        <f t="shared" si="183"/>
        <v>0</v>
      </c>
      <c r="BG1709">
        <f t="shared" si="184"/>
        <v>50</v>
      </c>
      <c r="BH1709" s="398">
        <f t="shared" si="185"/>
        <v>0.8064500093460083</v>
      </c>
      <c r="BO1709" s="33"/>
    </row>
    <row r="1710" spans="1:67">
      <c r="A1710" s="316" t="s">
        <v>27</v>
      </c>
      <c r="B1710" t="s">
        <v>380</v>
      </c>
      <c r="C1710" t="s">
        <v>910</v>
      </c>
      <c r="D1710" t="s">
        <v>314</v>
      </c>
      <c r="E1710" s="316" t="s">
        <v>87</v>
      </c>
      <c r="F1710" s="316" t="s">
        <v>88</v>
      </c>
      <c r="G1710" s="316" t="s">
        <v>445</v>
      </c>
      <c r="H1710" s="316" t="s">
        <v>325</v>
      </c>
      <c r="I1710" s="316" t="s">
        <v>341</v>
      </c>
      <c r="J1710" s="316" t="s">
        <v>14</v>
      </c>
      <c r="K1710" s="36">
        <v>6</v>
      </c>
      <c r="L1710" s="317">
        <v>9.6770003437995911E-2</v>
      </c>
      <c r="M1710" s="317">
        <v>9.6770003437995911E-2</v>
      </c>
      <c r="N1710" s="36">
        <v>64</v>
      </c>
      <c r="O1710" s="317">
        <v>0.1431799978017807</v>
      </c>
      <c r="P1710" s="317">
        <v>0.14988000690937039</v>
      </c>
      <c r="Q1710" s="36">
        <v>1630</v>
      </c>
      <c r="R1710" s="317">
        <v>0.16346000134944921</v>
      </c>
      <c r="S1710" s="317">
        <v>0.16788999736309049</v>
      </c>
      <c r="T1710" t="s">
        <v>380</v>
      </c>
      <c r="BA1710" s="395">
        <v>1</v>
      </c>
      <c r="BB1710" s="396" t="s">
        <v>861</v>
      </c>
      <c r="BC1710" t="str">
        <f t="shared" si="181"/>
        <v>RN3</v>
      </c>
      <c r="BD1710" t="str">
        <f t="shared" si="182"/>
        <v>NAoMe_initial_ch_score_2cap</v>
      </c>
      <c r="BE1710" s="397" t="s">
        <v>862</v>
      </c>
      <c r="BF1710" t="str">
        <f t="shared" si="183"/>
        <v>1</v>
      </c>
      <c r="BG1710">
        <f t="shared" si="184"/>
        <v>6</v>
      </c>
      <c r="BH1710" s="398">
        <f t="shared" si="185"/>
        <v>9.6770003437995911E-2</v>
      </c>
      <c r="BO1710" s="33"/>
    </row>
    <row r="1711" spans="1:67">
      <c r="A1711" s="316" t="s">
        <v>27</v>
      </c>
      <c r="B1711" t="s">
        <v>380</v>
      </c>
      <c r="C1711" t="s">
        <v>910</v>
      </c>
      <c r="D1711" t="s">
        <v>314</v>
      </c>
      <c r="E1711" s="316" t="s">
        <v>87</v>
      </c>
      <c r="F1711" s="316" t="s">
        <v>88</v>
      </c>
      <c r="G1711" s="316" t="s">
        <v>445</v>
      </c>
      <c r="H1711" s="316" t="s">
        <v>325</v>
      </c>
      <c r="I1711" s="316" t="s">
        <v>341</v>
      </c>
      <c r="J1711" s="316" t="s">
        <v>301</v>
      </c>
      <c r="K1711" s="36">
        <v>6</v>
      </c>
      <c r="L1711" s="317">
        <v>9.6770003437995911E-2</v>
      </c>
      <c r="M1711" s="317">
        <v>9.6770003437995911E-2</v>
      </c>
      <c r="N1711" s="36">
        <v>35</v>
      </c>
      <c r="O1711" s="317">
        <v>7.8299999237060547E-2</v>
      </c>
      <c r="P1711" s="317">
        <v>8.1969998776912689E-2</v>
      </c>
      <c r="Q1711" s="36">
        <v>1326</v>
      </c>
      <c r="R1711" s="317">
        <v>0.132970005273819</v>
      </c>
      <c r="S1711" s="317">
        <v>0.13657000660896301</v>
      </c>
      <c r="T1711" t="s">
        <v>380</v>
      </c>
      <c r="BA1711" s="395">
        <v>1</v>
      </c>
      <c r="BB1711" s="396" t="s">
        <v>861</v>
      </c>
      <c r="BC1711" t="str">
        <f t="shared" si="181"/>
        <v>RN3</v>
      </c>
      <c r="BD1711" t="str">
        <f t="shared" si="182"/>
        <v>NAoMe_initial_ch_score_2cap</v>
      </c>
      <c r="BE1711" s="397" t="s">
        <v>862</v>
      </c>
      <c r="BF1711" t="str">
        <f t="shared" si="183"/>
        <v>2+</v>
      </c>
      <c r="BG1711">
        <f t="shared" si="184"/>
        <v>6</v>
      </c>
      <c r="BH1711" s="398">
        <f t="shared" si="185"/>
        <v>9.6770003437995911E-2</v>
      </c>
      <c r="BO1711" s="33"/>
    </row>
    <row r="1712" spans="1:67">
      <c r="A1712" s="316" t="s">
        <v>27</v>
      </c>
      <c r="B1712" t="s">
        <v>380</v>
      </c>
      <c r="C1712" t="s">
        <v>910</v>
      </c>
      <c r="D1712" t="s">
        <v>314</v>
      </c>
      <c r="E1712" s="316" t="s">
        <v>87</v>
      </c>
      <c r="F1712" s="316" t="s">
        <v>88</v>
      </c>
      <c r="G1712" s="316" t="s">
        <v>445</v>
      </c>
      <c r="H1712" s="316" t="s">
        <v>325</v>
      </c>
      <c r="I1712" s="316" t="s">
        <v>341</v>
      </c>
      <c r="J1712" s="316" t="s">
        <v>260</v>
      </c>
      <c r="K1712" s="36">
        <v>0</v>
      </c>
      <c r="L1712" s="317">
        <v>0</v>
      </c>
      <c r="M1712" s="317"/>
      <c r="N1712" s="36">
        <v>20</v>
      </c>
      <c r="O1712" s="317">
        <v>4.4739998877048492E-2</v>
      </c>
      <c r="P1712" s="317"/>
      <c r="Q1712" s="36">
        <v>263</v>
      </c>
      <c r="R1712" s="317">
        <v>2.6370000094175339E-2</v>
      </c>
      <c r="S1712" s="317"/>
      <c r="T1712" t="s">
        <v>380</v>
      </c>
      <c r="BA1712" s="395">
        <v>1</v>
      </c>
      <c r="BB1712" s="396" t="s">
        <v>861</v>
      </c>
      <c r="BC1712" t="str">
        <f t="shared" si="181"/>
        <v>RN3</v>
      </c>
      <c r="BD1712" t="str">
        <f t="shared" si="182"/>
        <v>NAoMe_initial_ch_score_2cap</v>
      </c>
      <c r="BE1712" s="397" t="s">
        <v>862</v>
      </c>
      <c r="BF1712" t="str">
        <f t="shared" si="183"/>
        <v>Unknown</v>
      </c>
      <c r="BG1712">
        <f t="shared" si="184"/>
        <v>0</v>
      </c>
      <c r="BH1712" s="398">
        <f t="shared" si="185"/>
        <v>0</v>
      </c>
      <c r="BO1712" s="33"/>
    </row>
    <row r="1713" spans="1:67">
      <c r="A1713" s="316" t="s">
        <v>27</v>
      </c>
      <c r="B1713" t="s">
        <v>380</v>
      </c>
      <c r="C1713" t="s">
        <v>910</v>
      </c>
      <c r="D1713" t="s">
        <v>314</v>
      </c>
      <c r="E1713" s="316" t="s">
        <v>87</v>
      </c>
      <c r="F1713" s="316" t="s">
        <v>88</v>
      </c>
      <c r="G1713" s="316" t="s">
        <v>445</v>
      </c>
      <c r="H1713" s="316" t="s">
        <v>325</v>
      </c>
      <c r="I1713" s="316" t="s">
        <v>309</v>
      </c>
      <c r="J1713" s="316" t="s">
        <v>289</v>
      </c>
      <c r="K1713" s="36">
        <v>21</v>
      </c>
      <c r="L1713" s="317">
        <v>0.33871001005172729</v>
      </c>
      <c r="M1713" s="317"/>
      <c r="N1713" s="36">
        <v>148</v>
      </c>
      <c r="O1713" s="317">
        <v>0.3310999870300293</v>
      </c>
      <c r="P1713" s="317"/>
      <c r="Q1713" s="36">
        <v>3283</v>
      </c>
      <c r="R1713" s="317">
        <v>0.3292199969291687</v>
      </c>
      <c r="S1713" s="317"/>
      <c r="T1713" t="s">
        <v>380</v>
      </c>
      <c r="BA1713" s="395">
        <v>1</v>
      </c>
      <c r="BB1713" s="396" t="s">
        <v>861</v>
      </c>
      <c r="BC1713" t="str">
        <f t="shared" si="181"/>
        <v>RN3</v>
      </c>
      <c r="BD1713" t="str">
        <f t="shared" si="182"/>
        <v>NAoMe_initial_diagnosis_year</v>
      </c>
      <c r="BE1713" s="397" t="s">
        <v>862</v>
      </c>
      <c r="BF1713" t="str">
        <f t="shared" si="183"/>
        <v>2021</v>
      </c>
      <c r="BG1713">
        <f t="shared" si="184"/>
        <v>21</v>
      </c>
      <c r="BH1713" s="398">
        <f t="shared" si="185"/>
        <v>0.33871001005172729</v>
      </c>
      <c r="BO1713" s="33"/>
    </row>
    <row r="1714" spans="1:67">
      <c r="A1714" s="316" t="s">
        <v>27</v>
      </c>
      <c r="B1714" t="s">
        <v>380</v>
      </c>
      <c r="C1714" t="s">
        <v>910</v>
      </c>
      <c r="D1714" t="s">
        <v>314</v>
      </c>
      <c r="E1714" s="316" t="s">
        <v>87</v>
      </c>
      <c r="F1714" s="316" t="s">
        <v>88</v>
      </c>
      <c r="G1714" s="316" t="s">
        <v>445</v>
      </c>
      <c r="H1714" s="316" t="s">
        <v>325</v>
      </c>
      <c r="I1714" s="316" t="s">
        <v>309</v>
      </c>
      <c r="J1714" s="316" t="s">
        <v>816</v>
      </c>
      <c r="K1714" s="36">
        <v>19</v>
      </c>
      <c r="L1714" s="317">
        <v>0.3064500093460083</v>
      </c>
      <c r="M1714" s="317"/>
      <c r="N1714" s="36">
        <v>137</v>
      </c>
      <c r="O1714" s="317">
        <v>0.30649000406265259</v>
      </c>
      <c r="P1714" s="317"/>
      <c r="Q1714" s="36">
        <v>3315</v>
      </c>
      <c r="R1714" s="317">
        <v>0.33243000507354742</v>
      </c>
      <c r="S1714" s="317"/>
      <c r="T1714" t="s">
        <v>380</v>
      </c>
      <c r="BA1714" s="395">
        <v>1</v>
      </c>
      <c r="BB1714" s="396" t="s">
        <v>861</v>
      </c>
      <c r="BC1714" t="str">
        <f t="shared" si="181"/>
        <v>RN3</v>
      </c>
      <c r="BD1714" t="str">
        <f t="shared" si="182"/>
        <v>NAoMe_initial_diagnosis_year</v>
      </c>
      <c r="BE1714" s="397" t="s">
        <v>862</v>
      </c>
      <c r="BF1714" t="str">
        <f t="shared" si="183"/>
        <v>2022</v>
      </c>
      <c r="BG1714">
        <f t="shared" si="184"/>
        <v>19</v>
      </c>
      <c r="BH1714" s="398">
        <f t="shared" si="185"/>
        <v>0.3064500093460083</v>
      </c>
      <c r="BO1714" s="33"/>
    </row>
    <row r="1715" spans="1:67">
      <c r="A1715" s="316" t="s">
        <v>27</v>
      </c>
      <c r="B1715" t="s">
        <v>380</v>
      </c>
      <c r="C1715" t="s">
        <v>910</v>
      </c>
      <c r="D1715" t="s">
        <v>314</v>
      </c>
      <c r="E1715" s="316" t="s">
        <v>87</v>
      </c>
      <c r="F1715" s="316" t="s">
        <v>88</v>
      </c>
      <c r="G1715" s="316" t="s">
        <v>445</v>
      </c>
      <c r="H1715" s="316" t="s">
        <v>325</v>
      </c>
      <c r="I1715" s="316" t="s">
        <v>309</v>
      </c>
      <c r="J1715" s="316" t="s">
        <v>946</v>
      </c>
      <c r="K1715" s="36">
        <v>22</v>
      </c>
      <c r="L1715" s="317">
        <v>0.35484001040458679</v>
      </c>
      <c r="M1715" s="317"/>
      <c r="N1715" s="36">
        <v>162</v>
      </c>
      <c r="O1715" s="317">
        <v>0.36241999268531799</v>
      </c>
      <c r="P1715" s="317"/>
      <c r="Q1715" s="36">
        <v>3374</v>
      </c>
      <c r="R1715" s="317">
        <v>0.33834999799728388</v>
      </c>
      <c r="S1715" s="317"/>
      <c r="T1715" t="s">
        <v>380</v>
      </c>
      <c r="BA1715" s="395">
        <v>1</v>
      </c>
      <c r="BB1715" s="396" t="s">
        <v>861</v>
      </c>
      <c r="BC1715" t="str">
        <f t="shared" si="181"/>
        <v>RN3</v>
      </c>
      <c r="BD1715" t="str">
        <f t="shared" si="182"/>
        <v>NAoMe_initial_diagnosis_year</v>
      </c>
      <c r="BE1715" s="397" t="s">
        <v>862</v>
      </c>
      <c r="BF1715" t="str">
        <f t="shared" si="183"/>
        <v>2023</v>
      </c>
      <c r="BG1715">
        <f t="shared" si="184"/>
        <v>22</v>
      </c>
      <c r="BH1715" s="398">
        <f t="shared" si="185"/>
        <v>0.35484001040458679</v>
      </c>
      <c r="BO1715" s="33"/>
    </row>
    <row r="1716" spans="1:67">
      <c r="A1716" s="316" t="s">
        <v>27</v>
      </c>
      <c r="B1716" t="s">
        <v>380</v>
      </c>
      <c r="C1716" t="s">
        <v>910</v>
      </c>
      <c r="D1716" t="s">
        <v>314</v>
      </c>
      <c r="E1716" s="316" t="s">
        <v>87</v>
      </c>
      <c r="F1716" s="316" t="s">
        <v>88</v>
      </c>
      <c r="G1716" s="316" t="s">
        <v>445</v>
      </c>
      <c r="H1716" s="316" t="s">
        <v>325</v>
      </c>
      <c r="I1716" s="316" t="s">
        <v>331</v>
      </c>
      <c r="J1716" s="316" t="s">
        <v>332</v>
      </c>
      <c r="K1716" s="36">
        <v>2</v>
      </c>
      <c r="L1716" s="317">
        <v>3.2260000705718987E-2</v>
      </c>
      <c r="M1716" s="317">
        <v>4.4440001249313348E-2</v>
      </c>
      <c r="N1716" s="36">
        <v>29</v>
      </c>
      <c r="O1716" s="317">
        <v>6.4879998564720154E-2</v>
      </c>
      <c r="P1716" s="317">
        <v>7.5520001351833344E-2</v>
      </c>
      <c r="Q1716" s="36">
        <v>434</v>
      </c>
      <c r="R1716" s="317">
        <v>4.3519999831914902E-2</v>
      </c>
      <c r="S1716" s="317">
        <v>5.2159998565912247E-2</v>
      </c>
      <c r="T1716" t="s">
        <v>380</v>
      </c>
      <c r="BA1716" s="395">
        <v>1</v>
      </c>
      <c r="BB1716" s="396" t="s">
        <v>861</v>
      </c>
      <c r="BC1716" t="str">
        <f t="shared" si="181"/>
        <v>RN3</v>
      </c>
      <c r="BD1716" t="str">
        <f t="shared" si="182"/>
        <v>NAoMe_initial_disease_group</v>
      </c>
      <c r="BE1716" s="397" t="s">
        <v>862</v>
      </c>
      <c r="BF1716" t="str">
        <f t="shared" si="183"/>
        <v>Advanced M0</v>
      </c>
      <c r="BG1716">
        <f t="shared" si="184"/>
        <v>2</v>
      </c>
      <c r="BH1716" s="398">
        <f t="shared" si="185"/>
        <v>3.2260000705718987E-2</v>
      </c>
      <c r="BO1716" s="33"/>
    </row>
    <row r="1717" spans="1:67">
      <c r="A1717" s="316" t="s">
        <v>27</v>
      </c>
      <c r="B1717" t="s">
        <v>380</v>
      </c>
      <c r="C1717" t="s">
        <v>910</v>
      </c>
      <c r="D1717" t="s">
        <v>314</v>
      </c>
      <c r="E1717" s="316" t="s">
        <v>87</v>
      </c>
      <c r="F1717" s="316" t="s">
        <v>88</v>
      </c>
      <c r="G1717" s="316" t="s">
        <v>445</v>
      </c>
      <c r="H1717" s="316" t="s">
        <v>325</v>
      </c>
      <c r="I1717" s="316" t="s">
        <v>331</v>
      </c>
      <c r="J1717" s="316" t="s">
        <v>333</v>
      </c>
      <c r="K1717" s="36">
        <v>36</v>
      </c>
      <c r="L1717" s="317">
        <v>0.5806499719619751</v>
      </c>
      <c r="M1717" s="317">
        <v>0.80000001192092896</v>
      </c>
      <c r="N1717" s="36">
        <v>272</v>
      </c>
      <c r="O1717" s="317">
        <v>0.60850000381469727</v>
      </c>
      <c r="P1717" s="317">
        <v>0.70832997560501099</v>
      </c>
      <c r="Q1717" s="36">
        <v>6159</v>
      </c>
      <c r="R1717" s="317">
        <v>0.6176300048828125</v>
      </c>
      <c r="S1717" s="317">
        <v>0.74026000499725342</v>
      </c>
      <c r="T1717" t="s">
        <v>380</v>
      </c>
      <c r="BA1717" s="395">
        <v>1</v>
      </c>
      <c r="BB1717" s="396" t="s">
        <v>861</v>
      </c>
      <c r="BC1717" t="str">
        <f t="shared" si="181"/>
        <v>RN3</v>
      </c>
      <c r="BD1717" t="str">
        <f t="shared" si="182"/>
        <v>NAoMe_initial_disease_group</v>
      </c>
      <c r="BE1717" s="397" t="s">
        <v>862</v>
      </c>
      <c r="BF1717" t="str">
        <f t="shared" si="183"/>
        <v>Advanced M1</v>
      </c>
      <c r="BG1717">
        <f t="shared" si="184"/>
        <v>36</v>
      </c>
      <c r="BH1717" s="398">
        <f t="shared" si="185"/>
        <v>0.5806499719619751</v>
      </c>
      <c r="BO1717" s="33"/>
    </row>
    <row r="1718" spans="1:67">
      <c r="A1718" s="316" t="s">
        <v>27</v>
      </c>
      <c r="B1718" t="s">
        <v>380</v>
      </c>
      <c r="C1718" t="s">
        <v>910</v>
      </c>
      <c r="D1718" t="s">
        <v>314</v>
      </c>
      <c r="E1718" s="316" t="s">
        <v>87</v>
      </c>
      <c r="F1718" s="316" t="s">
        <v>88</v>
      </c>
      <c r="G1718" s="316" t="s">
        <v>445</v>
      </c>
      <c r="H1718" s="316" t="s">
        <v>325</v>
      </c>
      <c r="I1718" s="316" t="s">
        <v>331</v>
      </c>
      <c r="J1718" s="316" t="s">
        <v>334</v>
      </c>
      <c r="K1718" s="36">
        <v>0</v>
      </c>
      <c r="L1718" s="317">
        <v>0</v>
      </c>
      <c r="M1718" s="317">
        <v>0</v>
      </c>
      <c r="N1718" s="36">
        <v>2</v>
      </c>
      <c r="O1718" s="317">
        <v>4.4700000435113907E-3</v>
      </c>
      <c r="P1718" s="317">
        <v>5.2100000903010368E-3</v>
      </c>
      <c r="Q1718" s="36">
        <v>64</v>
      </c>
      <c r="R1718" s="317">
        <v>6.4199999906122676E-3</v>
      </c>
      <c r="S1718" s="317">
        <v>7.689999882131815E-3</v>
      </c>
      <c r="T1718" t="s">
        <v>380</v>
      </c>
      <c r="BA1718" s="395">
        <v>1</v>
      </c>
      <c r="BB1718" s="396" t="s">
        <v>861</v>
      </c>
      <c r="BC1718" t="str">
        <f t="shared" si="181"/>
        <v>RN3</v>
      </c>
      <c r="BD1718" t="str">
        <f t="shared" si="182"/>
        <v>NAoMe_initial_disease_group</v>
      </c>
      <c r="BE1718" s="397" t="s">
        <v>862</v>
      </c>
      <c r="BF1718" t="str">
        <f t="shared" si="183"/>
        <v>DCIS</v>
      </c>
      <c r="BG1718">
        <f t="shared" si="184"/>
        <v>0</v>
      </c>
      <c r="BH1718" s="398">
        <f t="shared" si="185"/>
        <v>0</v>
      </c>
      <c r="BO1718" s="33"/>
    </row>
    <row r="1719" spans="1:67">
      <c r="A1719" s="316" t="s">
        <v>27</v>
      </c>
      <c r="B1719" t="s">
        <v>380</v>
      </c>
      <c r="C1719" t="s">
        <v>910</v>
      </c>
      <c r="D1719" t="s">
        <v>314</v>
      </c>
      <c r="E1719" s="316" t="s">
        <v>87</v>
      </c>
      <c r="F1719" s="316" t="s">
        <v>88</v>
      </c>
      <c r="G1719" s="316" t="s">
        <v>445</v>
      </c>
      <c r="H1719" s="316" t="s">
        <v>325</v>
      </c>
      <c r="I1719" s="316" t="s">
        <v>331</v>
      </c>
      <c r="J1719" s="316" t="s">
        <v>335</v>
      </c>
      <c r="K1719" s="36">
        <v>7</v>
      </c>
      <c r="L1719" s="317">
        <v>0.1128999963402748</v>
      </c>
      <c r="M1719" s="317">
        <v>0.15556000173091891</v>
      </c>
      <c r="N1719" s="36">
        <v>81</v>
      </c>
      <c r="O1719" s="317">
        <v>0.181209996342659</v>
      </c>
      <c r="P1719" s="317">
        <v>0.21094000339508059</v>
      </c>
      <c r="Q1719" s="36">
        <v>1663</v>
      </c>
      <c r="R1719" s="317">
        <v>0.16676999628543851</v>
      </c>
      <c r="S1719" s="317">
        <v>0.19988000392913821</v>
      </c>
      <c r="T1719" t="s">
        <v>380</v>
      </c>
      <c r="BA1719" s="395">
        <v>1</v>
      </c>
      <c r="BB1719" s="396" t="s">
        <v>861</v>
      </c>
      <c r="BC1719" t="str">
        <f t="shared" si="181"/>
        <v>RN3</v>
      </c>
      <c r="BD1719" t="str">
        <f t="shared" si="182"/>
        <v>NAoMe_initial_disease_group</v>
      </c>
      <c r="BE1719" s="397" t="s">
        <v>862</v>
      </c>
      <c r="BF1719" t="str">
        <f t="shared" si="183"/>
        <v>Early invasive</v>
      </c>
      <c r="BG1719">
        <f t="shared" si="184"/>
        <v>7</v>
      </c>
      <c r="BH1719" s="398">
        <f t="shared" si="185"/>
        <v>0.1128999963402748</v>
      </c>
      <c r="BO1719" s="33"/>
    </row>
    <row r="1720" spans="1:67">
      <c r="A1720" s="316" t="s">
        <v>27</v>
      </c>
      <c r="B1720" t="s">
        <v>380</v>
      </c>
      <c r="C1720" t="s">
        <v>910</v>
      </c>
      <c r="D1720" t="s">
        <v>314</v>
      </c>
      <c r="E1720" s="316" t="s">
        <v>87</v>
      </c>
      <c r="F1720" s="316" t="s">
        <v>88</v>
      </c>
      <c r="G1720" s="316" t="s">
        <v>445</v>
      </c>
      <c r="H1720" s="316" t="s">
        <v>325</v>
      </c>
      <c r="I1720" s="316" t="s">
        <v>331</v>
      </c>
      <c r="J1720" s="316" t="s">
        <v>337</v>
      </c>
      <c r="K1720" s="36">
        <v>17</v>
      </c>
      <c r="L1720" s="317">
        <v>0.27419000864028931</v>
      </c>
      <c r="M1720" s="317"/>
      <c r="N1720" s="36">
        <v>63</v>
      </c>
      <c r="O1720" s="317">
        <v>0.14093999564647669</v>
      </c>
      <c r="P1720" s="317"/>
      <c r="Q1720" s="36">
        <v>1652</v>
      </c>
      <c r="R1720" s="317">
        <v>0.1656599938869476</v>
      </c>
      <c r="S1720" s="317"/>
      <c r="T1720" t="s">
        <v>380</v>
      </c>
      <c r="BA1720" s="395">
        <v>1</v>
      </c>
      <c r="BB1720" s="396" t="s">
        <v>861</v>
      </c>
      <c r="BC1720" t="str">
        <f t="shared" si="181"/>
        <v>RN3</v>
      </c>
      <c r="BD1720" t="str">
        <f t="shared" si="182"/>
        <v>NAoMe_initial_disease_group</v>
      </c>
      <c r="BE1720" s="397" t="s">
        <v>862</v>
      </c>
      <c r="BF1720" t="str">
        <f t="shared" si="183"/>
        <v>Unknown stage</v>
      </c>
      <c r="BG1720">
        <f t="shared" si="184"/>
        <v>17</v>
      </c>
      <c r="BH1720" s="398">
        <f t="shared" si="185"/>
        <v>0.27419000864028931</v>
      </c>
      <c r="BO1720" s="33"/>
    </row>
    <row r="1721" spans="1:67">
      <c r="A1721" s="316" t="s">
        <v>27</v>
      </c>
      <c r="B1721" t="s">
        <v>380</v>
      </c>
      <c r="C1721" t="s">
        <v>910</v>
      </c>
      <c r="D1721" t="s">
        <v>314</v>
      </c>
      <c r="E1721" s="316" t="s">
        <v>87</v>
      </c>
      <c r="F1721" s="316" t="s">
        <v>88</v>
      </c>
      <c r="G1721" s="316" t="s">
        <v>445</v>
      </c>
      <c r="H1721" s="316" t="s">
        <v>325</v>
      </c>
      <c r="I1721" s="316" t="s">
        <v>656</v>
      </c>
      <c r="J1721" s="316" t="s">
        <v>286</v>
      </c>
      <c r="K1721" s="36">
        <v>2</v>
      </c>
      <c r="L1721" s="317">
        <v>3.2260000705718987E-2</v>
      </c>
      <c r="M1721" s="317">
        <v>3.4480001777410507E-2</v>
      </c>
      <c r="N1721" s="36">
        <v>23</v>
      </c>
      <c r="O1721" s="317">
        <v>5.1449999213218689E-2</v>
      </c>
      <c r="P1721" s="317">
        <v>5.5959999561309808E-2</v>
      </c>
      <c r="Q1721" s="36">
        <v>492</v>
      </c>
      <c r="R1721" s="317">
        <v>4.9339998513460159E-2</v>
      </c>
      <c r="S1721" s="317">
        <v>5.1920000463724143E-2</v>
      </c>
      <c r="T1721" t="s">
        <v>380</v>
      </c>
      <c r="BA1721" s="395">
        <v>1</v>
      </c>
      <c r="BB1721" s="396" t="s">
        <v>861</v>
      </c>
      <c r="BC1721" t="str">
        <f t="shared" si="181"/>
        <v>RN3</v>
      </c>
      <c r="BD1721" t="str">
        <f t="shared" si="182"/>
        <v>NAoMe_initial_ethnicity_grp</v>
      </c>
      <c r="BE1721" s="397" t="s">
        <v>862</v>
      </c>
      <c r="BF1721" t="str">
        <f t="shared" si="183"/>
        <v>Asian or Asian British</v>
      </c>
      <c r="BG1721">
        <f t="shared" si="184"/>
        <v>2</v>
      </c>
      <c r="BH1721" s="398">
        <f t="shared" si="185"/>
        <v>3.2260000705718987E-2</v>
      </c>
      <c r="BO1721" s="33"/>
    </row>
    <row r="1722" spans="1:67">
      <c r="A1722" s="316" t="s">
        <v>27</v>
      </c>
      <c r="B1722" t="s">
        <v>380</v>
      </c>
      <c r="C1722" t="s">
        <v>910</v>
      </c>
      <c r="D1722" t="s">
        <v>314</v>
      </c>
      <c r="E1722" s="316" t="s">
        <v>87</v>
      </c>
      <c r="F1722" s="316" t="s">
        <v>88</v>
      </c>
      <c r="G1722" s="316" t="s">
        <v>445</v>
      </c>
      <c r="H1722" s="316" t="s">
        <v>325</v>
      </c>
      <c r="I1722" s="316" t="s">
        <v>656</v>
      </c>
      <c r="J1722" s="316" t="s">
        <v>287</v>
      </c>
      <c r="K1722" s="36">
        <v>2</v>
      </c>
      <c r="L1722" s="317">
        <v>3.2260000705718987E-2</v>
      </c>
      <c r="M1722" s="317">
        <v>3.4480001777410507E-2</v>
      </c>
      <c r="N1722" s="36">
        <v>11</v>
      </c>
      <c r="O1722" s="317">
        <v>2.4609999731183049E-2</v>
      </c>
      <c r="P1722" s="317">
        <v>2.676000073552132E-2</v>
      </c>
      <c r="Q1722" s="36">
        <v>403</v>
      </c>
      <c r="R1722" s="317">
        <v>4.0410000830888748E-2</v>
      </c>
      <c r="S1722" s="317">
        <v>4.2520001530647278E-2</v>
      </c>
      <c r="T1722" t="s">
        <v>380</v>
      </c>
      <c r="BA1722" s="395">
        <v>1</v>
      </c>
      <c r="BB1722" s="396" t="s">
        <v>861</v>
      </c>
      <c r="BC1722" t="str">
        <f t="shared" si="181"/>
        <v>RN3</v>
      </c>
      <c r="BD1722" t="str">
        <f t="shared" si="182"/>
        <v>NAoMe_initial_ethnicity_grp</v>
      </c>
      <c r="BE1722" s="397" t="s">
        <v>862</v>
      </c>
      <c r="BF1722" t="str">
        <f t="shared" si="183"/>
        <v>Black or Black British</v>
      </c>
      <c r="BG1722">
        <f t="shared" si="184"/>
        <v>2</v>
      </c>
      <c r="BH1722" s="398">
        <f t="shared" si="185"/>
        <v>3.2260000705718987E-2</v>
      </c>
      <c r="BO1722" s="33"/>
    </row>
    <row r="1723" spans="1:67">
      <c r="A1723" s="316" t="s">
        <v>27</v>
      </c>
      <c r="B1723" t="s">
        <v>380</v>
      </c>
      <c r="C1723" t="s">
        <v>910</v>
      </c>
      <c r="D1723" t="s">
        <v>314</v>
      </c>
      <c r="E1723" s="316" t="s">
        <v>87</v>
      </c>
      <c r="F1723" s="316" t="s">
        <v>88</v>
      </c>
      <c r="G1723" s="316" t="s">
        <v>445</v>
      </c>
      <c r="H1723" s="316" t="s">
        <v>325</v>
      </c>
      <c r="I1723" s="316" t="s">
        <v>656</v>
      </c>
      <c r="J1723" s="316" t="s">
        <v>259</v>
      </c>
      <c r="K1723" s="36">
        <v>0</v>
      </c>
      <c r="L1723" s="317">
        <v>0</v>
      </c>
      <c r="M1723" s="317">
        <v>0</v>
      </c>
      <c r="N1723" s="36">
        <v>2</v>
      </c>
      <c r="O1723" s="317">
        <v>4.4700000435113907E-3</v>
      </c>
      <c r="P1723" s="317">
        <v>4.8699998296797284E-3</v>
      </c>
      <c r="Q1723" s="36">
        <v>98</v>
      </c>
      <c r="R1723" s="317">
        <v>9.8299998790025711E-3</v>
      </c>
      <c r="S1723" s="317">
        <v>1.0339999571442601E-2</v>
      </c>
      <c r="T1723" t="s">
        <v>380</v>
      </c>
      <c r="BA1723" s="395">
        <v>1</v>
      </c>
      <c r="BB1723" s="396" t="s">
        <v>861</v>
      </c>
      <c r="BC1723" t="str">
        <f t="shared" si="181"/>
        <v>RN3</v>
      </c>
      <c r="BD1723" t="str">
        <f t="shared" si="182"/>
        <v>NAoMe_initial_ethnicity_grp</v>
      </c>
      <c r="BE1723" s="397" t="s">
        <v>862</v>
      </c>
      <c r="BF1723" t="str">
        <f t="shared" si="183"/>
        <v>Mixed</v>
      </c>
      <c r="BG1723">
        <f t="shared" si="184"/>
        <v>0</v>
      </c>
      <c r="BH1723" s="398">
        <f t="shared" si="185"/>
        <v>0</v>
      </c>
      <c r="BO1723" s="33"/>
    </row>
    <row r="1724" spans="1:67">
      <c r="A1724" s="316" t="s">
        <v>27</v>
      </c>
      <c r="B1724" t="s">
        <v>380</v>
      </c>
      <c r="C1724" t="s">
        <v>910</v>
      </c>
      <c r="D1724" t="s">
        <v>314</v>
      </c>
      <c r="E1724" s="316" t="s">
        <v>87</v>
      </c>
      <c r="F1724" s="316" t="s">
        <v>88</v>
      </c>
      <c r="G1724" s="316" t="s">
        <v>445</v>
      </c>
      <c r="H1724" s="316" t="s">
        <v>325</v>
      </c>
      <c r="I1724" s="316" t="s">
        <v>656</v>
      </c>
      <c r="J1724" s="316" t="s">
        <v>288</v>
      </c>
      <c r="K1724" s="36">
        <v>2</v>
      </c>
      <c r="L1724" s="317">
        <v>3.2260000705718987E-2</v>
      </c>
      <c r="M1724" s="317">
        <v>3.4480001777410507E-2</v>
      </c>
      <c r="N1724" s="36">
        <v>15</v>
      </c>
      <c r="O1724" s="317">
        <v>3.3560000360012048E-2</v>
      </c>
      <c r="P1724" s="317">
        <v>3.6499999463558197E-2</v>
      </c>
      <c r="Q1724" s="36">
        <v>246</v>
      </c>
      <c r="R1724" s="317">
        <v>2.466999925673008E-2</v>
      </c>
      <c r="S1724" s="317">
        <v>2.5960000231862072E-2</v>
      </c>
      <c r="T1724" t="s">
        <v>380</v>
      </c>
      <c r="BA1724" s="395">
        <v>1</v>
      </c>
      <c r="BB1724" s="396" t="s">
        <v>861</v>
      </c>
      <c r="BC1724" t="str">
        <f t="shared" si="181"/>
        <v>RN3</v>
      </c>
      <c r="BD1724" t="str">
        <f t="shared" si="182"/>
        <v>NAoMe_initial_ethnicity_grp</v>
      </c>
      <c r="BE1724" s="397" t="s">
        <v>862</v>
      </c>
      <c r="BF1724" t="str">
        <f t="shared" si="183"/>
        <v>Other Ethnic Group</v>
      </c>
      <c r="BG1724">
        <f t="shared" si="184"/>
        <v>2</v>
      </c>
      <c r="BH1724" s="398">
        <f t="shared" si="185"/>
        <v>3.2260000705718987E-2</v>
      </c>
      <c r="BO1724" s="33"/>
    </row>
    <row r="1725" spans="1:67">
      <c r="A1725" s="316" t="s">
        <v>27</v>
      </c>
      <c r="B1725" t="s">
        <v>380</v>
      </c>
      <c r="C1725" t="s">
        <v>910</v>
      </c>
      <c r="D1725" t="s">
        <v>314</v>
      </c>
      <c r="E1725" s="316" t="s">
        <v>87</v>
      </c>
      <c r="F1725" s="316" t="s">
        <v>88</v>
      </c>
      <c r="G1725" s="316" t="s">
        <v>445</v>
      </c>
      <c r="H1725" s="316" t="s">
        <v>325</v>
      </c>
      <c r="I1725" s="316" t="s">
        <v>656</v>
      </c>
      <c r="J1725" s="316" t="s">
        <v>260</v>
      </c>
      <c r="K1725" s="36">
        <v>4</v>
      </c>
      <c r="L1725" s="317">
        <v>6.4520001411437988E-2</v>
      </c>
      <c r="M1725" s="317"/>
      <c r="N1725" s="36">
        <v>36</v>
      </c>
      <c r="O1725" s="317">
        <v>8.0540001392364502E-2</v>
      </c>
      <c r="P1725" s="317"/>
      <c r="Q1725" s="36">
        <v>495</v>
      </c>
      <c r="R1725" s="317">
        <v>4.9639999866485603E-2</v>
      </c>
      <c r="S1725" s="317"/>
      <c r="T1725" t="s">
        <v>380</v>
      </c>
      <c r="BA1725" s="395">
        <v>1</v>
      </c>
      <c r="BB1725" s="396" t="s">
        <v>861</v>
      </c>
      <c r="BC1725" t="str">
        <f t="shared" si="181"/>
        <v>RN3</v>
      </c>
      <c r="BD1725" t="str">
        <f t="shared" si="182"/>
        <v>NAoMe_initial_ethnicity_grp</v>
      </c>
      <c r="BE1725" s="397" t="s">
        <v>862</v>
      </c>
      <c r="BF1725" t="str">
        <f t="shared" si="183"/>
        <v>Unknown</v>
      </c>
      <c r="BG1725">
        <f t="shared" si="184"/>
        <v>4</v>
      </c>
      <c r="BH1725" s="398">
        <f t="shared" si="185"/>
        <v>6.4520001411437988E-2</v>
      </c>
      <c r="BO1725" s="33"/>
    </row>
    <row r="1726" spans="1:67">
      <c r="A1726" s="316" t="s">
        <v>27</v>
      </c>
      <c r="B1726" t="s">
        <v>380</v>
      </c>
      <c r="C1726" t="s">
        <v>910</v>
      </c>
      <c r="D1726" t="s">
        <v>314</v>
      </c>
      <c r="E1726" s="316" t="s">
        <v>87</v>
      </c>
      <c r="F1726" s="316" t="s">
        <v>88</v>
      </c>
      <c r="G1726" s="316" t="s">
        <v>445</v>
      </c>
      <c r="H1726" s="316" t="s">
        <v>325</v>
      </c>
      <c r="I1726" s="316" t="s">
        <v>656</v>
      </c>
      <c r="J1726" s="316" t="s">
        <v>258</v>
      </c>
      <c r="K1726" s="36">
        <v>52</v>
      </c>
      <c r="L1726" s="317">
        <v>0.83871001005172729</v>
      </c>
      <c r="M1726" s="317">
        <v>0.89654999971389771</v>
      </c>
      <c r="N1726" s="36">
        <v>360</v>
      </c>
      <c r="O1726" s="317">
        <v>0.80536997318267822</v>
      </c>
      <c r="P1726" s="317">
        <v>0.87590998411178589</v>
      </c>
      <c r="Q1726" s="36">
        <v>8238</v>
      </c>
      <c r="R1726" s="317">
        <v>0.82611000537872314</v>
      </c>
      <c r="S1726" s="317">
        <v>0.86926001310348511</v>
      </c>
      <c r="T1726" t="s">
        <v>380</v>
      </c>
      <c r="BA1726" s="395">
        <v>1</v>
      </c>
      <c r="BB1726" s="396" t="s">
        <v>861</v>
      </c>
      <c r="BC1726" t="str">
        <f t="shared" si="181"/>
        <v>RN3</v>
      </c>
      <c r="BD1726" t="str">
        <f t="shared" si="182"/>
        <v>NAoMe_initial_ethnicity_grp</v>
      </c>
      <c r="BE1726" s="397" t="s">
        <v>862</v>
      </c>
      <c r="BF1726" t="str">
        <f t="shared" si="183"/>
        <v>White</v>
      </c>
      <c r="BG1726">
        <f t="shared" si="184"/>
        <v>52</v>
      </c>
      <c r="BH1726" s="398">
        <f t="shared" si="185"/>
        <v>0.83871001005172729</v>
      </c>
      <c r="BO1726" s="33"/>
    </row>
    <row r="1727" spans="1:67">
      <c r="A1727" s="316" t="s">
        <v>27</v>
      </c>
      <c r="B1727" t="s">
        <v>380</v>
      </c>
      <c r="C1727" t="s">
        <v>910</v>
      </c>
      <c r="D1727" t="s">
        <v>314</v>
      </c>
      <c r="E1727" s="316" t="s">
        <v>87</v>
      </c>
      <c r="F1727" s="316" t="s">
        <v>88</v>
      </c>
      <c r="G1727" s="316" t="s">
        <v>445</v>
      </c>
      <c r="H1727" s="316" t="s">
        <v>325</v>
      </c>
      <c r="I1727" s="316" t="s">
        <v>657</v>
      </c>
      <c r="J1727" s="316" t="s">
        <v>817</v>
      </c>
      <c r="K1727" s="36">
        <v>60</v>
      </c>
      <c r="L1727" s="317">
        <v>0.96773999929428101</v>
      </c>
      <c r="M1727" s="317"/>
      <c r="N1727" s="36">
        <v>425</v>
      </c>
      <c r="O1727" s="317">
        <v>0.95077997446060181</v>
      </c>
      <c r="P1727" s="317"/>
      <c r="Q1727" s="36">
        <v>9359</v>
      </c>
      <c r="R1727" s="317">
        <v>0.93853002786636353</v>
      </c>
      <c r="S1727" s="317"/>
      <c r="T1727" t="s">
        <v>380</v>
      </c>
      <c r="BA1727" s="395">
        <v>1</v>
      </c>
      <c r="BB1727" s="396" t="s">
        <v>861</v>
      </c>
      <c r="BC1727" t="str">
        <f t="shared" si="181"/>
        <v>RN3</v>
      </c>
      <c r="BD1727" t="str">
        <f t="shared" si="182"/>
        <v>NAoMe_initial_final_route</v>
      </c>
      <c r="BE1727" s="397" t="s">
        <v>862</v>
      </c>
      <c r="BF1727" t="str">
        <f t="shared" si="183"/>
        <v>Not screened</v>
      </c>
      <c r="BG1727">
        <f t="shared" si="184"/>
        <v>60</v>
      </c>
      <c r="BH1727" s="398">
        <f t="shared" si="185"/>
        <v>0.96773999929428101</v>
      </c>
      <c r="BO1727" s="33"/>
    </row>
    <row r="1728" spans="1:67">
      <c r="A1728" s="316" t="s">
        <v>27</v>
      </c>
      <c r="B1728" t="s">
        <v>380</v>
      </c>
      <c r="C1728" t="s">
        <v>910</v>
      </c>
      <c r="D1728" t="s">
        <v>314</v>
      </c>
      <c r="E1728" s="316" t="s">
        <v>87</v>
      </c>
      <c r="F1728" s="316" t="s">
        <v>88</v>
      </c>
      <c r="G1728" s="316" t="s">
        <v>445</v>
      </c>
      <c r="H1728" s="316" t="s">
        <v>325</v>
      </c>
      <c r="I1728" s="316" t="s">
        <v>657</v>
      </c>
      <c r="J1728" s="316" t="s">
        <v>352</v>
      </c>
      <c r="K1728" s="36">
        <v>2</v>
      </c>
      <c r="L1728" s="317">
        <v>3.2260000705718987E-2</v>
      </c>
      <c r="M1728" s="317"/>
      <c r="N1728" s="36">
        <v>22</v>
      </c>
      <c r="O1728" s="317">
        <v>4.9219999462366097E-2</v>
      </c>
      <c r="P1728" s="317"/>
      <c r="Q1728" s="36">
        <v>613</v>
      </c>
      <c r="R1728" s="317">
        <v>6.1469998210668557E-2</v>
      </c>
      <c r="S1728" s="317"/>
      <c r="T1728" t="s">
        <v>380</v>
      </c>
      <c r="BA1728" s="395">
        <v>1</v>
      </c>
      <c r="BB1728" s="396" t="s">
        <v>861</v>
      </c>
      <c r="BC1728" t="str">
        <f t="shared" si="181"/>
        <v>RN3</v>
      </c>
      <c r="BD1728" t="str">
        <f t="shared" si="182"/>
        <v>NAoMe_initial_final_route</v>
      </c>
      <c r="BE1728" s="397" t="s">
        <v>862</v>
      </c>
      <c r="BF1728" t="str">
        <f t="shared" si="183"/>
        <v>Screening</v>
      </c>
      <c r="BG1728">
        <f t="shared" si="184"/>
        <v>2</v>
      </c>
      <c r="BH1728" s="398">
        <f t="shared" si="185"/>
        <v>3.2260000705718987E-2</v>
      </c>
      <c r="BO1728" s="33"/>
    </row>
    <row r="1729" spans="1:67">
      <c r="A1729" s="316" t="s">
        <v>27</v>
      </c>
      <c r="B1729" t="s">
        <v>380</v>
      </c>
      <c r="C1729" t="s">
        <v>910</v>
      </c>
      <c r="D1729" t="s">
        <v>314</v>
      </c>
      <c r="E1729" s="316" t="s">
        <v>87</v>
      </c>
      <c r="F1729" s="316" t="s">
        <v>88</v>
      </c>
      <c r="G1729" s="316" t="s">
        <v>445</v>
      </c>
      <c r="H1729" s="316" t="s">
        <v>325</v>
      </c>
      <c r="I1729" s="316" t="s">
        <v>303</v>
      </c>
      <c r="J1729" s="316" t="s">
        <v>308</v>
      </c>
      <c r="K1729" s="36">
        <v>17</v>
      </c>
      <c r="L1729" s="317">
        <v>0.27419000864028931</v>
      </c>
      <c r="M1729" s="317"/>
      <c r="N1729" s="36">
        <v>63</v>
      </c>
      <c r="O1729" s="317">
        <v>0.14093999564647669</v>
      </c>
      <c r="P1729" s="317"/>
      <c r="Q1729" s="36">
        <v>1652</v>
      </c>
      <c r="R1729" s="317">
        <v>0.1656599938869476</v>
      </c>
      <c r="S1729" s="317"/>
      <c r="T1729" t="s">
        <v>380</v>
      </c>
      <c r="BA1729" s="395">
        <v>1</v>
      </c>
      <c r="BB1729" s="396" t="s">
        <v>861</v>
      </c>
      <c r="BC1729" t="str">
        <f t="shared" si="181"/>
        <v>RN3</v>
      </c>
      <c r="BD1729" t="str">
        <f t="shared" si="182"/>
        <v>NAoMe_initial_final_stage_tum</v>
      </c>
      <c r="BE1729" s="397" t="s">
        <v>862</v>
      </c>
      <c r="BF1729" t="str">
        <f t="shared" si="183"/>
        <v>Not staged/Unstated</v>
      </c>
      <c r="BG1729">
        <f t="shared" si="184"/>
        <v>17</v>
      </c>
      <c r="BH1729" s="398">
        <f t="shared" si="185"/>
        <v>0.27419000864028931</v>
      </c>
      <c r="BO1729" s="33"/>
    </row>
    <row r="1730" spans="1:67">
      <c r="A1730" s="316" t="s">
        <v>27</v>
      </c>
      <c r="B1730" t="s">
        <v>380</v>
      </c>
      <c r="C1730" t="s">
        <v>910</v>
      </c>
      <c r="D1730" t="s">
        <v>314</v>
      </c>
      <c r="E1730" s="316" t="s">
        <v>87</v>
      </c>
      <c r="F1730" s="316" t="s">
        <v>88</v>
      </c>
      <c r="G1730" s="316" t="s">
        <v>445</v>
      </c>
      <c r="H1730" s="316" t="s">
        <v>325</v>
      </c>
      <c r="I1730" s="316" t="s">
        <v>303</v>
      </c>
      <c r="J1730" s="316" t="s">
        <v>304</v>
      </c>
      <c r="K1730" s="36">
        <v>0</v>
      </c>
      <c r="L1730" s="317">
        <v>0</v>
      </c>
      <c r="M1730" s="317">
        <v>0</v>
      </c>
      <c r="N1730" s="36">
        <v>2</v>
      </c>
      <c r="O1730" s="317">
        <v>4.4700000435113907E-3</v>
      </c>
      <c r="P1730" s="317">
        <v>5.2100000903010368E-3</v>
      </c>
      <c r="Q1730" s="36">
        <v>64</v>
      </c>
      <c r="R1730" s="317">
        <v>6.4199999906122676E-3</v>
      </c>
      <c r="S1730" s="317">
        <v>7.689999882131815E-3</v>
      </c>
      <c r="T1730" t="s">
        <v>380</v>
      </c>
      <c r="BA1730" s="395">
        <v>1</v>
      </c>
      <c r="BB1730" s="396" t="s">
        <v>861</v>
      </c>
      <c r="BC1730" t="str">
        <f t="shared" si="181"/>
        <v>RN3</v>
      </c>
      <c r="BD1730" t="str">
        <f t="shared" si="182"/>
        <v>NAoMe_initial_final_stage_tum</v>
      </c>
      <c r="BE1730" s="397" t="s">
        <v>862</v>
      </c>
      <c r="BF1730" t="str">
        <f t="shared" si="183"/>
        <v>Stage 0</v>
      </c>
      <c r="BG1730">
        <f t="shared" si="184"/>
        <v>0</v>
      </c>
      <c r="BH1730" s="398">
        <f t="shared" si="185"/>
        <v>0</v>
      </c>
      <c r="BO1730" s="33"/>
    </row>
    <row r="1731" spans="1:67">
      <c r="A1731" s="316" t="s">
        <v>27</v>
      </c>
      <c r="B1731" t="s">
        <v>380</v>
      </c>
      <c r="C1731" t="s">
        <v>910</v>
      </c>
      <c r="D1731" t="s">
        <v>314</v>
      </c>
      <c r="E1731" s="316" t="s">
        <v>87</v>
      </c>
      <c r="F1731" s="316" t="s">
        <v>88</v>
      </c>
      <c r="G1731" s="316" t="s">
        <v>445</v>
      </c>
      <c r="H1731" s="316" t="s">
        <v>325</v>
      </c>
      <c r="I1731" s="316" t="s">
        <v>303</v>
      </c>
      <c r="J1731" s="316" t="s">
        <v>305</v>
      </c>
      <c r="K1731" s="36">
        <v>2</v>
      </c>
      <c r="L1731" s="317">
        <v>3.2260000705718987E-2</v>
      </c>
      <c r="M1731" s="317">
        <v>4.4440001249313348E-2</v>
      </c>
      <c r="N1731" s="36">
        <v>18</v>
      </c>
      <c r="O1731" s="317">
        <v>4.0270000696182251E-2</v>
      </c>
      <c r="P1731" s="317">
        <v>4.6879999339580543E-2</v>
      </c>
      <c r="Q1731" s="36">
        <v>359</v>
      </c>
      <c r="R1731" s="317">
        <v>3.5999998450279243E-2</v>
      </c>
      <c r="S1731" s="317">
        <v>4.3150000274181373E-2</v>
      </c>
      <c r="T1731" t="s">
        <v>380</v>
      </c>
      <c r="BA1731" s="395">
        <v>1</v>
      </c>
      <c r="BB1731" s="396" t="s">
        <v>861</v>
      </c>
      <c r="BC1731" t="str">
        <f t="shared" ref="BC1731:BC1794" si="186">E1731</f>
        <v>RN3</v>
      </c>
      <c r="BD1731" t="str">
        <f t="shared" ref="BD1731:BD1794" si="187">(LEFT(A1731, LEN(A1731)-7))&amp;"_"&amp;I1731</f>
        <v>NAoMe_initial_final_stage_tum</v>
      </c>
      <c r="BE1731" s="397" t="s">
        <v>862</v>
      </c>
      <c r="BF1731" t="str">
        <f t="shared" ref="BF1731:BF1794" si="188">J1731</f>
        <v>Stage 1</v>
      </c>
      <c r="BG1731">
        <f t="shared" ref="BG1731:BG1794" si="189">K1731</f>
        <v>2</v>
      </c>
      <c r="BH1731" s="398">
        <f t="shared" ref="BH1731:BH1794" si="190">L1731</f>
        <v>3.2260000705718987E-2</v>
      </c>
      <c r="BO1731" s="33"/>
    </row>
    <row r="1732" spans="1:67">
      <c r="A1732" s="316" t="s">
        <v>27</v>
      </c>
      <c r="B1732" t="s">
        <v>380</v>
      </c>
      <c r="C1732" t="s">
        <v>910</v>
      </c>
      <c r="D1732" t="s">
        <v>314</v>
      </c>
      <c r="E1732" s="316" t="s">
        <v>87</v>
      </c>
      <c r="F1732" s="316" t="s">
        <v>88</v>
      </c>
      <c r="G1732" s="316" t="s">
        <v>445</v>
      </c>
      <c r="H1732" s="316" t="s">
        <v>325</v>
      </c>
      <c r="I1732" s="316" t="s">
        <v>303</v>
      </c>
      <c r="J1732" s="316" t="s">
        <v>306</v>
      </c>
      <c r="K1732" s="36">
        <v>2</v>
      </c>
      <c r="L1732" s="317">
        <v>3.2260000705718987E-2</v>
      </c>
      <c r="M1732" s="317">
        <v>4.4440001249313348E-2</v>
      </c>
      <c r="N1732" s="36">
        <v>43</v>
      </c>
      <c r="O1732" s="317">
        <v>9.6199996769428253E-2</v>
      </c>
      <c r="P1732" s="317">
        <v>0.1119799986481667</v>
      </c>
      <c r="Q1732" s="36">
        <v>996</v>
      </c>
      <c r="R1732" s="317">
        <v>9.9880002439022064E-2</v>
      </c>
      <c r="S1732" s="317">
        <v>0.11970999836921691</v>
      </c>
      <c r="T1732" t="s">
        <v>380</v>
      </c>
      <c r="BA1732" s="395">
        <v>1</v>
      </c>
      <c r="BB1732" s="396" t="s">
        <v>861</v>
      </c>
      <c r="BC1732" t="str">
        <f t="shared" si="186"/>
        <v>RN3</v>
      </c>
      <c r="BD1732" t="str">
        <f t="shared" si="187"/>
        <v>NAoMe_initial_final_stage_tum</v>
      </c>
      <c r="BE1732" s="397" t="s">
        <v>862</v>
      </c>
      <c r="BF1732" t="str">
        <f t="shared" si="188"/>
        <v>Stage 2</v>
      </c>
      <c r="BG1732">
        <f t="shared" si="189"/>
        <v>2</v>
      </c>
      <c r="BH1732" s="398">
        <f t="shared" si="190"/>
        <v>3.2260000705718987E-2</v>
      </c>
      <c r="BO1732" s="33"/>
    </row>
    <row r="1733" spans="1:67">
      <c r="A1733" s="316" t="s">
        <v>27</v>
      </c>
      <c r="B1733" t="s">
        <v>380</v>
      </c>
      <c r="C1733" t="s">
        <v>910</v>
      </c>
      <c r="D1733" t="s">
        <v>314</v>
      </c>
      <c r="E1733" s="316" t="s">
        <v>87</v>
      </c>
      <c r="F1733" s="316" t="s">
        <v>88</v>
      </c>
      <c r="G1733" s="316" t="s">
        <v>445</v>
      </c>
      <c r="H1733" s="316" t="s">
        <v>325</v>
      </c>
      <c r="I1733" s="316" t="s">
        <v>303</v>
      </c>
      <c r="J1733" s="316" t="s">
        <v>307</v>
      </c>
      <c r="K1733" s="36">
        <v>5</v>
      </c>
      <c r="L1733" s="317">
        <v>8.0650001764297485E-2</v>
      </c>
      <c r="M1733" s="317">
        <v>0.1111100018024445</v>
      </c>
      <c r="N1733" s="36">
        <v>49</v>
      </c>
      <c r="O1733" s="317">
        <v>0.1096199974417686</v>
      </c>
      <c r="P1733" s="317">
        <v>0.12759999930858609</v>
      </c>
      <c r="Q1733" s="36">
        <v>742</v>
      </c>
      <c r="R1733" s="317">
        <v>7.4409998953342438E-2</v>
      </c>
      <c r="S1733" s="317">
        <v>8.9180000126361847E-2</v>
      </c>
      <c r="T1733" t="s">
        <v>380</v>
      </c>
      <c r="BA1733" s="395">
        <v>1</v>
      </c>
      <c r="BB1733" s="396" t="s">
        <v>861</v>
      </c>
      <c r="BC1733" t="str">
        <f t="shared" si="186"/>
        <v>RN3</v>
      </c>
      <c r="BD1733" t="str">
        <f t="shared" si="187"/>
        <v>NAoMe_initial_final_stage_tum</v>
      </c>
      <c r="BE1733" s="397" t="s">
        <v>862</v>
      </c>
      <c r="BF1733" t="str">
        <f t="shared" si="188"/>
        <v>Stage 3</v>
      </c>
      <c r="BG1733">
        <f t="shared" si="189"/>
        <v>5</v>
      </c>
      <c r="BH1733" s="398">
        <f t="shared" si="190"/>
        <v>8.0650001764297485E-2</v>
      </c>
      <c r="BO1733" s="33"/>
    </row>
    <row r="1734" spans="1:67">
      <c r="A1734" s="316" t="s">
        <v>27</v>
      </c>
      <c r="B1734" t="s">
        <v>380</v>
      </c>
      <c r="C1734" t="s">
        <v>910</v>
      </c>
      <c r="D1734" t="s">
        <v>314</v>
      </c>
      <c r="E1734" s="316" t="s">
        <v>87</v>
      </c>
      <c r="F1734" s="316" t="s">
        <v>88</v>
      </c>
      <c r="G1734" s="316" t="s">
        <v>445</v>
      </c>
      <c r="H1734" s="316" t="s">
        <v>325</v>
      </c>
      <c r="I1734" s="316" t="s">
        <v>303</v>
      </c>
      <c r="J1734" s="316" t="s">
        <v>336</v>
      </c>
      <c r="K1734" s="36">
        <v>36</v>
      </c>
      <c r="L1734" s="317">
        <v>0.5806499719619751</v>
      </c>
      <c r="M1734" s="317">
        <v>0.80000001192092896</v>
      </c>
      <c r="N1734" s="36">
        <v>272</v>
      </c>
      <c r="O1734" s="317">
        <v>0.60850000381469727</v>
      </c>
      <c r="P1734" s="317">
        <v>0.70832997560501099</v>
      </c>
      <c r="Q1734" s="36">
        <v>6159</v>
      </c>
      <c r="R1734" s="317">
        <v>0.6176300048828125</v>
      </c>
      <c r="S1734" s="317">
        <v>0.74026000499725342</v>
      </c>
      <c r="T1734" t="s">
        <v>380</v>
      </c>
      <c r="BA1734" s="395">
        <v>1</v>
      </c>
      <c r="BB1734" s="396" t="s">
        <v>861</v>
      </c>
      <c r="BC1734" t="str">
        <f t="shared" si="186"/>
        <v>RN3</v>
      </c>
      <c r="BD1734" t="str">
        <f t="shared" si="187"/>
        <v>NAoMe_initial_final_stage_tum</v>
      </c>
      <c r="BE1734" s="397" t="s">
        <v>862</v>
      </c>
      <c r="BF1734" t="str">
        <f t="shared" si="188"/>
        <v>Stage 4</v>
      </c>
      <c r="BG1734">
        <f t="shared" si="189"/>
        <v>36</v>
      </c>
      <c r="BH1734" s="398">
        <f t="shared" si="190"/>
        <v>0.5806499719619751</v>
      </c>
      <c r="BO1734" s="33"/>
    </row>
    <row r="1735" spans="1:67">
      <c r="A1735" s="316" t="s">
        <v>27</v>
      </c>
      <c r="B1735" t="s">
        <v>380</v>
      </c>
      <c r="C1735" t="s">
        <v>910</v>
      </c>
      <c r="D1735" t="s">
        <v>314</v>
      </c>
      <c r="E1735" s="316" t="s">
        <v>87</v>
      </c>
      <c r="F1735" s="316" t="s">
        <v>88</v>
      </c>
      <c r="G1735" s="316" t="s">
        <v>445</v>
      </c>
      <c r="H1735" s="316" t="s">
        <v>325</v>
      </c>
      <c r="I1735" s="316" t="s">
        <v>342</v>
      </c>
      <c r="J1735" s="316" t="s">
        <v>343</v>
      </c>
      <c r="K1735" s="36">
        <v>17</v>
      </c>
      <c r="L1735" s="317">
        <v>0.27419000864028931</v>
      </c>
      <c r="M1735" s="317"/>
      <c r="N1735" s="36">
        <v>63</v>
      </c>
      <c r="O1735" s="317">
        <v>0.14093999564647669</v>
      </c>
      <c r="P1735" s="317"/>
      <c r="Q1735" s="36">
        <v>1652</v>
      </c>
      <c r="R1735" s="317">
        <v>0.1656599938869476</v>
      </c>
      <c r="S1735" s="317"/>
      <c r="T1735" t="s">
        <v>380</v>
      </c>
      <c r="BA1735" s="395">
        <v>1</v>
      </c>
      <c r="BB1735" s="396" t="s">
        <v>861</v>
      </c>
      <c r="BC1735" t="str">
        <f t="shared" si="186"/>
        <v>RN3</v>
      </c>
      <c r="BD1735" t="str">
        <f t="shared" si="187"/>
        <v>NAoMe_initial_final_stage_tum_grp</v>
      </c>
      <c r="BE1735" s="397" t="s">
        <v>862</v>
      </c>
      <c r="BF1735" t="str">
        <f t="shared" si="188"/>
        <v>MBC in HESAPC</v>
      </c>
      <c r="BG1735">
        <f t="shared" si="189"/>
        <v>17</v>
      </c>
      <c r="BH1735" s="398">
        <f t="shared" si="190"/>
        <v>0.27419000864028931</v>
      </c>
      <c r="BO1735" s="33"/>
    </row>
    <row r="1736" spans="1:67">
      <c r="A1736" s="316" t="s">
        <v>27</v>
      </c>
      <c r="B1736" t="s">
        <v>380</v>
      </c>
      <c r="C1736" t="s">
        <v>910</v>
      </c>
      <c r="D1736" t="s">
        <v>314</v>
      </c>
      <c r="E1736" s="316" t="s">
        <v>87</v>
      </c>
      <c r="F1736" s="316" t="s">
        <v>88</v>
      </c>
      <c r="G1736" s="316" t="s">
        <v>445</v>
      </c>
      <c r="H1736" s="316" t="s">
        <v>325</v>
      </c>
      <c r="I1736" s="316" t="s">
        <v>342</v>
      </c>
      <c r="J1736" s="316" t="s">
        <v>344</v>
      </c>
      <c r="K1736" s="36">
        <v>10</v>
      </c>
      <c r="L1736" s="317">
        <v>0.1612900048494339</v>
      </c>
      <c r="M1736" s="317">
        <v>0.22222000360488889</v>
      </c>
      <c r="N1736" s="36">
        <v>112</v>
      </c>
      <c r="O1736" s="317">
        <v>0.25055998563766479</v>
      </c>
      <c r="P1736" s="317">
        <v>0.29166999459266663</v>
      </c>
      <c r="Q1736" s="36">
        <v>2161</v>
      </c>
      <c r="R1736" s="317">
        <v>0.2167100012302399</v>
      </c>
      <c r="S1736" s="317">
        <v>0.25973999500274658</v>
      </c>
      <c r="T1736" t="s">
        <v>380</v>
      </c>
      <c r="BA1736" s="395">
        <v>1</v>
      </c>
      <c r="BB1736" s="396" t="s">
        <v>861</v>
      </c>
      <c r="BC1736" t="str">
        <f t="shared" si="186"/>
        <v>RN3</v>
      </c>
      <c r="BD1736" t="str">
        <f t="shared" si="187"/>
        <v>NAoMe_initial_final_stage_tum_grp</v>
      </c>
      <c r="BE1736" s="397" t="s">
        <v>862</v>
      </c>
      <c r="BF1736" t="str">
        <f t="shared" si="188"/>
        <v>Stage 0-3</v>
      </c>
      <c r="BG1736">
        <f t="shared" si="189"/>
        <v>10</v>
      </c>
      <c r="BH1736" s="398">
        <f t="shared" si="190"/>
        <v>0.1612900048494339</v>
      </c>
      <c r="BO1736" s="33"/>
    </row>
    <row r="1737" spans="1:67">
      <c r="A1737" s="316" t="s">
        <v>27</v>
      </c>
      <c r="B1737" t="s">
        <v>380</v>
      </c>
      <c r="C1737" t="s">
        <v>910</v>
      </c>
      <c r="D1737" t="s">
        <v>314</v>
      </c>
      <c r="E1737" s="316" t="s">
        <v>87</v>
      </c>
      <c r="F1737" s="316" t="s">
        <v>88</v>
      </c>
      <c r="G1737" s="316" t="s">
        <v>445</v>
      </c>
      <c r="H1737" s="316" t="s">
        <v>325</v>
      </c>
      <c r="I1737" s="316" t="s">
        <v>342</v>
      </c>
      <c r="J1737" s="316" t="s">
        <v>336</v>
      </c>
      <c r="K1737" s="36">
        <v>35</v>
      </c>
      <c r="L1737" s="317">
        <v>0.56452000141143799</v>
      </c>
      <c r="M1737" s="317">
        <v>0.77777999639511108</v>
      </c>
      <c r="N1737" s="36">
        <v>272</v>
      </c>
      <c r="O1737" s="317">
        <v>0.60850000381469727</v>
      </c>
      <c r="P1737" s="317">
        <v>0.70832997560501099</v>
      </c>
      <c r="Q1737" s="36">
        <v>6159</v>
      </c>
      <c r="R1737" s="317">
        <v>0.6176300048828125</v>
      </c>
      <c r="S1737" s="317">
        <v>0.74026000499725342</v>
      </c>
      <c r="T1737" t="s">
        <v>380</v>
      </c>
      <c r="BA1737" s="395">
        <v>1</v>
      </c>
      <c r="BB1737" s="396" t="s">
        <v>861</v>
      </c>
      <c r="BC1737" t="str">
        <f t="shared" si="186"/>
        <v>RN3</v>
      </c>
      <c r="BD1737" t="str">
        <f t="shared" si="187"/>
        <v>NAoMe_initial_final_stage_tum_grp</v>
      </c>
      <c r="BE1737" s="397" t="s">
        <v>862</v>
      </c>
      <c r="BF1737" t="str">
        <f t="shared" si="188"/>
        <v>Stage 4</v>
      </c>
      <c r="BG1737">
        <f t="shared" si="189"/>
        <v>35</v>
      </c>
      <c r="BH1737" s="398">
        <f t="shared" si="190"/>
        <v>0.56452000141143799</v>
      </c>
      <c r="BO1737" s="33"/>
    </row>
    <row r="1738" spans="1:67">
      <c r="A1738" s="316" t="s">
        <v>27</v>
      </c>
      <c r="B1738" t="s">
        <v>380</v>
      </c>
      <c r="C1738" t="s">
        <v>910</v>
      </c>
      <c r="D1738" t="s">
        <v>314</v>
      </c>
      <c r="E1738" s="316" t="s">
        <v>87</v>
      </c>
      <c r="F1738" s="316" t="s">
        <v>88</v>
      </c>
      <c r="G1738" s="316" t="s">
        <v>445</v>
      </c>
      <c r="H1738" s="316" t="s">
        <v>325</v>
      </c>
      <c r="I1738" s="316" t="s">
        <v>658</v>
      </c>
      <c r="J1738" s="316" t="s">
        <v>345</v>
      </c>
      <c r="K1738" s="36">
        <v>62</v>
      </c>
      <c r="L1738" s="317">
        <v>1</v>
      </c>
      <c r="M1738" s="317"/>
      <c r="N1738" s="36">
        <v>447</v>
      </c>
      <c r="O1738" s="317">
        <v>1</v>
      </c>
      <c r="P1738" s="317"/>
      <c r="Q1738" s="36">
        <v>9972</v>
      </c>
      <c r="R1738" s="317">
        <v>1</v>
      </c>
      <c r="S1738" s="317"/>
      <c r="T1738" t="s">
        <v>380</v>
      </c>
      <c r="BA1738" s="395">
        <v>1</v>
      </c>
      <c r="BB1738" s="396" t="s">
        <v>861</v>
      </c>
      <c r="BC1738" t="str">
        <f t="shared" si="186"/>
        <v>RN3</v>
      </c>
      <c r="BD1738" t="str">
        <f t="shared" si="187"/>
        <v>NAoMe_initial_final_who_ps</v>
      </c>
      <c r="BE1738" s="397" t="s">
        <v>862</v>
      </c>
      <c r="BF1738" t="str">
        <f t="shared" si="188"/>
        <v>Not recorded</v>
      </c>
      <c r="BG1738">
        <f t="shared" si="189"/>
        <v>62</v>
      </c>
      <c r="BH1738" s="398">
        <f t="shared" si="190"/>
        <v>1</v>
      </c>
      <c r="BO1738" s="33"/>
    </row>
    <row r="1739" spans="1:67">
      <c r="A1739" s="316" t="s">
        <v>27</v>
      </c>
      <c r="B1739" t="s">
        <v>380</v>
      </c>
      <c r="C1739" t="s">
        <v>910</v>
      </c>
      <c r="D1739" t="s">
        <v>314</v>
      </c>
      <c r="E1739" s="316" t="s">
        <v>87</v>
      </c>
      <c r="F1739" s="316" t="s">
        <v>88</v>
      </c>
      <c r="G1739" s="316" t="s">
        <v>445</v>
      </c>
      <c r="H1739" s="316" t="s">
        <v>325</v>
      </c>
      <c r="I1739" s="316" t="s">
        <v>291</v>
      </c>
      <c r="J1739" s="316" t="s">
        <v>313</v>
      </c>
      <c r="K1739" s="36">
        <v>60</v>
      </c>
      <c r="L1739" s="317">
        <v>0.96773999929428101</v>
      </c>
      <c r="M1739" s="317"/>
      <c r="N1739" s="36">
        <v>445</v>
      </c>
      <c r="O1739" s="317">
        <v>0.99553000926971436</v>
      </c>
      <c r="P1739" s="317"/>
      <c r="Q1739" s="36">
        <v>9846</v>
      </c>
      <c r="R1739" s="317">
        <v>0.98736000061035156</v>
      </c>
      <c r="S1739" s="317"/>
      <c r="T1739" t="s">
        <v>380</v>
      </c>
      <c r="BA1739" s="395">
        <v>1</v>
      </c>
      <c r="BB1739" s="396" t="s">
        <v>861</v>
      </c>
      <c r="BC1739" t="str">
        <f t="shared" si="186"/>
        <v>RN3</v>
      </c>
      <c r="BD1739" t="str">
        <f t="shared" si="187"/>
        <v>NAoMe_initial_gender</v>
      </c>
      <c r="BE1739" s="397" t="s">
        <v>862</v>
      </c>
      <c r="BF1739" t="str">
        <f t="shared" si="188"/>
        <v>Female</v>
      </c>
      <c r="BG1739">
        <f t="shared" si="189"/>
        <v>60</v>
      </c>
      <c r="BH1739" s="398">
        <f t="shared" si="190"/>
        <v>0.96773999929428101</v>
      </c>
      <c r="BO1739" s="33"/>
    </row>
    <row r="1740" spans="1:67">
      <c r="A1740" s="316" t="s">
        <v>27</v>
      </c>
      <c r="B1740" t="s">
        <v>380</v>
      </c>
      <c r="C1740" t="s">
        <v>910</v>
      </c>
      <c r="D1740" t="s">
        <v>314</v>
      </c>
      <c r="E1740" s="316" t="s">
        <v>87</v>
      </c>
      <c r="F1740" s="316" t="s">
        <v>88</v>
      </c>
      <c r="G1740" s="316" t="s">
        <v>445</v>
      </c>
      <c r="H1740" s="316" t="s">
        <v>325</v>
      </c>
      <c r="I1740" s="316" t="s">
        <v>291</v>
      </c>
      <c r="J1740" s="316" t="s">
        <v>293</v>
      </c>
      <c r="K1740" s="36">
        <v>2</v>
      </c>
      <c r="L1740" s="317">
        <v>3.2260000705718987E-2</v>
      </c>
      <c r="M1740" s="317"/>
      <c r="N1740" s="36">
        <v>2</v>
      </c>
      <c r="O1740" s="317">
        <v>4.4700000435113907E-3</v>
      </c>
      <c r="P1740" s="317"/>
      <c r="Q1740" s="36">
        <v>126</v>
      </c>
      <c r="R1740" s="317">
        <v>1.264000032097101E-2</v>
      </c>
      <c r="S1740" s="317"/>
      <c r="T1740" t="s">
        <v>380</v>
      </c>
      <c r="BA1740" s="395">
        <v>1</v>
      </c>
      <c r="BB1740" s="396" t="s">
        <v>861</v>
      </c>
      <c r="BC1740" t="str">
        <f t="shared" si="186"/>
        <v>RN3</v>
      </c>
      <c r="BD1740" t="str">
        <f t="shared" si="187"/>
        <v>NAoMe_initial_gender</v>
      </c>
      <c r="BE1740" s="397" t="s">
        <v>862</v>
      </c>
      <c r="BF1740" t="str">
        <f t="shared" si="188"/>
        <v>Male</v>
      </c>
      <c r="BG1740">
        <f t="shared" si="189"/>
        <v>2</v>
      </c>
      <c r="BH1740" s="398">
        <f t="shared" si="190"/>
        <v>3.2260000705718987E-2</v>
      </c>
      <c r="BO1740" s="33"/>
    </row>
    <row r="1741" spans="1:67">
      <c r="A1741" s="316" t="s">
        <v>27</v>
      </c>
      <c r="B1741" t="s">
        <v>380</v>
      </c>
      <c r="C1741" t="s">
        <v>910</v>
      </c>
      <c r="D1741" t="s">
        <v>314</v>
      </c>
      <c r="E1741" s="316" t="s">
        <v>87</v>
      </c>
      <c r="F1741" s="316" t="s">
        <v>88</v>
      </c>
      <c r="G1741" s="316" t="s">
        <v>445</v>
      </c>
      <c r="H1741" s="316" t="s">
        <v>325</v>
      </c>
      <c r="I1741" s="316" t="s">
        <v>659</v>
      </c>
      <c r="J1741" s="316" t="s">
        <v>294</v>
      </c>
      <c r="K1741" s="36">
        <v>10</v>
      </c>
      <c r="L1741" s="317">
        <v>0.1612900048494339</v>
      </c>
      <c r="M1741" s="317">
        <v>0.1612900048494339</v>
      </c>
      <c r="N1741" s="36">
        <v>21</v>
      </c>
      <c r="O1741" s="317">
        <v>4.6980001032352448E-2</v>
      </c>
      <c r="P1741" s="317">
        <v>4.6980001032352448E-2</v>
      </c>
      <c r="Q1741" s="36">
        <v>1800</v>
      </c>
      <c r="R1741" s="317">
        <v>0.18050999939441681</v>
      </c>
      <c r="S1741" s="317">
        <v>0.18050999939441681</v>
      </c>
      <c r="T1741" t="s">
        <v>380</v>
      </c>
      <c r="BA1741" s="395">
        <v>1</v>
      </c>
      <c r="BB1741" s="396" t="s">
        <v>861</v>
      </c>
      <c r="BC1741" t="str">
        <f t="shared" si="186"/>
        <v>RN3</v>
      </c>
      <c r="BD1741" t="str">
        <f t="shared" si="187"/>
        <v>NAoMe_initial_imd_2019</v>
      </c>
      <c r="BE1741" s="397" t="s">
        <v>862</v>
      </c>
      <c r="BF1741" t="str">
        <f t="shared" si="188"/>
        <v>1 - most deprived</v>
      </c>
      <c r="BG1741">
        <f t="shared" si="189"/>
        <v>10</v>
      </c>
      <c r="BH1741" s="398">
        <f t="shared" si="190"/>
        <v>0.1612900048494339</v>
      </c>
      <c r="BO1741" s="33"/>
    </row>
    <row r="1742" spans="1:67">
      <c r="A1742" s="316" t="s">
        <v>27</v>
      </c>
      <c r="B1742" t="s">
        <v>380</v>
      </c>
      <c r="C1742" t="s">
        <v>910</v>
      </c>
      <c r="D1742" t="s">
        <v>314</v>
      </c>
      <c r="E1742" s="316" t="s">
        <v>87</v>
      </c>
      <c r="F1742" s="316" t="s">
        <v>88</v>
      </c>
      <c r="G1742" s="316" t="s">
        <v>445</v>
      </c>
      <c r="H1742" s="316" t="s">
        <v>325</v>
      </c>
      <c r="I1742" s="316" t="s">
        <v>659</v>
      </c>
      <c r="J1742" s="316" t="s">
        <v>15</v>
      </c>
      <c r="K1742" s="36">
        <v>11</v>
      </c>
      <c r="L1742" s="317">
        <v>0.1774200052022934</v>
      </c>
      <c r="M1742" s="317">
        <v>0.1774200052022934</v>
      </c>
      <c r="N1742" s="36">
        <v>40</v>
      </c>
      <c r="O1742" s="317">
        <v>8.9489996433258057E-2</v>
      </c>
      <c r="P1742" s="317">
        <v>8.9489996433258057E-2</v>
      </c>
      <c r="Q1742" s="36">
        <v>2036</v>
      </c>
      <c r="R1742" s="317">
        <v>0.20417000353336329</v>
      </c>
      <c r="S1742" s="317">
        <v>0.20417000353336329</v>
      </c>
      <c r="T1742" t="s">
        <v>380</v>
      </c>
      <c r="BA1742" s="395">
        <v>1</v>
      </c>
      <c r="BB1742" s="396" t="s">
        <v>861</v>
      </c>
      <c r="BC1742" t="str">
        <f t="shared" si="186"/>
        <v>RN3</v>
      </c>
      <c r="BD1742" t="str">
        <f t="shared" si="187"/>
        <v>NAoMe_initial_imd_2019</v>
      </c>
      <c r="BE1742" s="397" t="s">
        <v>862</v>
      </c>
      <c r="BF1742" t="str">
        <f t="shared" si="188"/>
        <v>2</v>
      </c>
      <c r="BG1742">
        <f t="shared" si="189"/>
        <v>11</v>
      </c>
      <c r="BH1742" s="398">
        <f t="shared" si="190"/>
        <v>0.1774200052022934</v>
      </c>
      <c r="BO1742" s="33"/>
    </row>
    <row r="1743" spans="1:67">
      <c r="A1743" s="316" t="s">
        <v>27</v>
      </c>
      <c r="B1743" t="s">
        <v>380</v>
      </c>
      <c r="C1743" t="s">
        <v>910</v>
      </c>
      <c r="D1743" t="s">
        <v>314</v>
      </c>
      <c r="E1743" s="316" t="s">
        <v>87</v>
      </c>
      <c r="F1743" s="316" t="s">
        <v>88</v>
      </c>
      <c r="G1743" s="316" t="s">
        <v>445</v>
      </c>
      <c r="H1743" s="316" t="s">
        <v>325</v>
      </c>
      <c r="I1743" s="316" t="s">
        <v>659</v>
      </c>
      <c r="J1743" s="316" t="s">
        <v>16</v>
      </c>
      <c r="K1743" s="36">
        <v>8</v>
      </c>
      <c r="L1743" s="317">
        <v>0.1290300041437149</v>
      </c>
      <c r="M1743" s="317">
        <v>0.1290300041437149</v>
      </c>
      <c r="N1743" s="36">
        <v>70</v>
      </c>
      <c r="O1743" s="317">
        <v>0.15659999847412109</v>
      </c>
      <c r="P1743" s="317">
        <v>0.15659999847412109</v>
      </c>
      <c r="Q1743" s="36">
        <v>2085</v>
      </c>
      <c r="R1743" s="317">
        <v>0.20908999443054199</v>
      </c>
      <c r="S1743" s="317">
        <v>0.20908999443054199</v>
      </c>
      <c r="T1743" t="s">
        <v>380</v>
      </c>
      <c r="BA1743" s="395">
        <v>1</v>
      </c>
      <c r="BB1743" s="396" t="s">
        <v>861</v>
      </c>
      <c r="BC1743" t="str">
        <f t="shared" si="186"/>
        <v>RN3</v>
      </c>
      <c r="BD1743" t="str">
        <f t="shared" si="187"/>
        <v>NAoMe_initial_imd_2019</v>
      </c>
      <c r="BE1743" s="397" t="s">
        <v>862</v>
      </c>
      <c r="BF1743" t="str">
        <f t="shared" si="188"/>
        <v>3</v>
      </c>
      <c r="BG1743">
        <f t="shared" si="189"/>
        <v>8</v>
      </c>
      <c r="BH1743" s="398">
        <f t="shared" si="190"/>
        <v>0.1290300041437149</v>
      </c>
      <c r="BO1743" s="33"/>
    </row>
    <row r="1744" spans="1:67">
      <c r="A1744" s="316" t="s">
        <v>27</v>
      </c>
      <c r="B1744" t="s">
        <v>380</v>
      </c>
      <c r="C1744" t="s">
        <v>910</v>
      </c>
      <c r="D1744" t="s">
        <v>314</v>
      </c>
      <c r="E1744" s="316" t="s">
        <v>87</v>
      </c>
      <c r="F1744" s="316" t="s">
        <v>88</v>
      </c>
      <c r="G1744" s="316" t="s">
        <v>445</v>
      </c>
      <c r="H1744" s="316" t="s">
        <v>325</v>
      </c>
      <c r="I1744" s="316" t="s">
        <v>659</v>
      </c>
      <c r="J1744" s="316" t="s">
        <v>17</v>
      </c>
      <c r="K1744" s="36">
        <v>18</v>
      </c>
      <c r="L1744" s="317">
        <v>0.2903200089931488</v>
      </c>
      <c r="M1744" s="317">
        <v>0.2903200089931488</v>
      </c>
      <c r="N1744" s="36">
        <v>108</v>
      </c>
      <c r="O1744" s="317">
        <v>0.24161000549793241</v>
      </c>
      <c r="P1744" s="317">
        <v>0.24161000549793241</v>
      </c>
      <c r="Q1744" s="36">
        <v>2024</v>
      </c>
      <c r="R1744" s="317">
        <v>0.2029699981212616</v>
      </c>
      <c r="S1744" s="317">
        <v>0.2029699981212616</v>
      </c>
      <c r="T1744" t="s">
        <v>380</v>
      </c>
      <c r="BA1744" s="395">
        <v>1</v>
      </c>
      <c r="BB1744" s="396" t="s">
        <v>861</v>
      </c>
      <c r="BC1744" t="str">
        <f t="shared" si="186"/>
        <v>RN3</v>
      </c>
      <c r="BD1744" t="str">
        <f t="shared" si="187"/>
        <v>NAoMe_initial_imd_2019</v>
      </c>
      <c r="BE1744" s="397" t="s">
        <v>862</v>
      </c>
      <c r="BF1744" t="str">
        <f t="shared" si="188"/>
        <v>4</v>
      </c>
      <c r="BG1744">
        <f t="shared" si="189"/>
        <v>18</v>
      </c>
      <c r="BH1744" s="398">
        <f t="shared" si="190"/>
        <v>0.2903200089931488</v>
      </c>
      <c r="BO1744" s="33"/>
    </row>
    <row r="1745" spans="1:67">
      <c r="A1745" s="316" t="s">
        <v>27</v>
      </c>
      <c r="B1745" t="s">
        <v>380</v>
      </c>
      <c r="C1745" t="s">
        <v>910</v>
      </c>
      <c r="D1745" t="s">
        <v>314</v>
      </c>
      <c r="E1745" s="316" t="s">
        <v>87</v>
      </c>
      <c r="F1745" s="316" t="s">
        <v>88</v>
      </c>
      <c r="G1745" s="316" t="s">
        <v>445</v>
      </c>
      <c r="H1745" s="316" t="s">
        <v>325</v>
      </c>
      <c r="I1745" s="316" t="s">
        <v>659</v>
      </c>
      <c r="J1745" s="316" t="s">
        <v>295</v>
      </c>
      <c r="K1745" s="36">
        <v>15</v>
      </c>
      <c r="L1745" s="317">
        <v>0.24194000661373141</v>
      </c>
      <c r="M1745" s="317">
        <v>0.24194000661373141</v>
      </c>
      <c r="N1745" s="36">
        <v>208</v>
      </c>
      <c r="O1745" s="317">
        <v>0.46531999111175543</v>
      </c>
      <c r="P1745" s="317">
        <v>0.46531999111175543</v>
      </c>
      <c r="Q1745" s="36">
        <v>2027</v>
      </c>
      <c r="R1745" s="317">
        <v>0.2032700031995773</v>
      </c>
      <c r="S1745" s="317">
        <v>0.2032700031995773</v>
      </c>
      <c r="T1745" t="s">
        <v>380</v>
      </c>
      <c r="BA1745" s="395">
        <v>1</v>
      </c>
      <c r="BB1745" s="396" t="s">
        <v>861</v>
      </c>
      <c r="BC1745" t="str">
        <f t="shared" si="186"/>
        <v>RN3</v>
      </c>
      <c r="BD1745" t="str">
        <f t="shared" si="187"/>
        <v>NAoMe_initial_imd_2019</v>
      </c>
      <c r="BE1745" s="397" t="s">
        <v>862</v>
      </c>
      <c r="BF1745" t="str">
        <f t="shared" si="188"/>
        <v>5 - least deprived</v>
      </c>
      <c r="BG1745">
        <f t="shared" si="189"/>
        <v>15</v>
      </c>
      <c r="BH1745" s="398">
        <f t="shared" si="190"/>
        <v>0.24194000661373141</v>
      </c>
      <c r="BO1745" s="33"/>
    </row>
    <row r="1746" spans="1:67">
      <c r="A1746" s="316" t="s">
        <v>27</v>
      </c>
      <c r="B1746" t="s">
        <v>380</v>
      </c>
      <c r="C1746" t="s">
        <v>910</v>
      </c>
      <c r="D1746" t="s">
        <v>314</v>
      </c>
      <c r="E1746" s="316" t="s">
        <v>87</v>
      </c>
      <c r="F1746" s="316" t="s">
        <v>88</v>
      </c>
      <c r="G1746" s="316" t="s">
        <v>445</v>
      </c>
      <c r="H1746" s="316" t="s">
        <v>325</v>
      </c>
      <c r="I1746" s="316" t="s">
        <v>659</v>
      </c>
      <c r="J1746" s="316" t="s">
        <v>260</v>
      </c>
      <c r="K1746" s="36">
        <v>0</v>
      </c>
      <c r="L1746" s="317">
        <v>0</v>
      </c>
      <c r="M1746" s="317"/>
      <c r="N1746" s="36">
        <v>0</v>
      </c>
      <c r="O1746" s="317">
        <v>0</v>
      </c>
      <c r="P1746" s="317"/>
      <c r="Q1746" s="36">
        <v>0</v>
      </c>
      <c r="R1746" s="317">
        <v>0</v>
      </c>
      <c r="S1746" s="317"/>
      <c r="T1746" t="s">
        <v>380</v>
      </c>
      <c r="BA1746" s="395">
        <v>1</v>
      </c>
      <c r="BB1746" s="396" t="s">
        <v>861</v>
      </c>
      <c r="BC1746" t="str">
        <f t="shared" si="186"/>
        <v>RN3</v>
      </c>
      <c r="BD1746" t="str">
        <f t="shared" si="187"/>
        <v>NAoMe_initial_imd_2019</v>
      </c>
      <c r="BE1746" s="397" t="s">
        <v>862</v>
      </c>
      <c r="BF1746" t="str">
        <f t="shared" si="188"/>
        <v>Unknown</v>
      </c>
      <c r="BG1746">
        <f t="shared" si="189"/>
        <v>0</v>
      </c>
      <c r="BH1746" s="398">
        <f t="shared" si="190"/>
        <v>0</v>
      </c>
      <c r="BO1746" s="33"/>
    </row>
    <row r="1747" spans="1:67">
      <c r="A1747" s="316" t="s">
        <v>27</v>
      </c>
      <c r="B1747" t="s">
        <v>380</v>
      </c>
      <c r="C1747" t="s">
        <v>910</v>
      </c>
      <c r="D1747" t="s">
        <v>314</v>
      </c>
      <c r="E1747" s="316" t="s">
        <v>87</v>
      </c>
      <c r="F1747" s="316" t="s">
        <v>88</v>
      </c>
      <c r="G1747" s="316" t="s">
        <v>445</v>
      </c>
      <c r="H1747" s="316" t="s">
        <v>325</v>
      </c>
      <c r="I1747" s="316" t="s">
        <v>296</v>
      </c>
      <c r="J1747" s="316" t="s">
        <v>297</v>
      </c>
      <c r="K1747" s="36">
        <v>41</v>
      </c>
      <c r="L1747" s="317">
        <v>0.66128998994827271</v>
      </c>
      <c r="M1747" s="317">
        <v>0.66128998994827271</v>
      </c>
      <c r="N1747" s="36">
        <v>262</v>
      </c>
      <c r="O1747" s="317">
        <v>0.58613002300262451</v>
      </c>
      <c r="P1747" s="317">
        <v>0.61357998847961426</v>
      </c>
      <c r="Q1747" s="36">
        <v>5528</v>
      </c>
      <c r="R1747" s="317">
        <v>0.55435001850128174</v>
      </c>
      <c r="S1747" s="317">
        <v>0.56936997175216675</v>
      </c>
      <c r="T1747" t="s">
        <v>380</v>
      </c>
      <c r="BA1747" s="395">
        <v>1</v>
      </c>
      <c r="BB1747" s="396" t="s">
        <v>861</v>
      </c>
      <c r="BC1747" t="str">
        <f t="shared" si="186"/>
        <v>RN3</v>
      </c>
      <c r="BD1747" t="str">
        <f t="shared" si="187"/>
        <v>NAoMe_initial_scarf_731_grp</v>
      </c>
      <c r="BE1747" s="397" t="s">
        <v>862</v>
      </c>
      <c r="BF1747" t="str">
        <f t="shared" si="188"/>
        <v>Fit</v>
      </c>
      <c r="BG1747">
        <f t="shared" si="189"/>
        <v>41</v>
      </c>
      <c r="BH1747" s="398">
        <f t="shared" si="190"/>
        <v>0.66128998994827271</v>
      </c>
      <c r="BO1747" s="33"/>
    </row>
    <row r="1748" spans="1:67">
      <c r="A1748" s="316" t="s">
        <v>27</v>
      </c>
      <c r="B1748" t="s">
        <v>380</v>
      </c>
      <c r="C1748" t="s">
        <v>910</v>
      </c>
      <c r="D1748" t="s">
        <v>314</v>
      </c>
      <c r="E1748" s="316" t="s">
        <v>87</v>
      </c>
      <c r="F1748" s="316" t="s">
        <v>88</v>
      </c>
      <c r="G1748" s="316" t="s">
        <v>445</v>
      </c>
      <c r="H1748" s="316" t="s">
        <v>325</v>
      </c>
      <c r="I1748" s="316" t="s">
        <v>296</v>
      </c>
      <c r="J1748" s="316" t="s">
        <v>298</v>
      </c>
      <c r="K1748" s="36">
        <v>9</v>
      </c>
      <c r="L1748" s="317">
        <v>0.1451600044965744</v>
      </c>
      <c r="M1748" s="317">
        <v>0.1451600044965744</v>
      </c>
      <c r="N1748" s="36">
        <v>65</v>
      </c>
      <c r="O1748" s="317">
        <v>0.14541000127792361</v>
      </c>
      <c r="P1748" s="317">
        <v>0.1522199958562851</v>
      </c>
      <c r="Q1748" s="36">
        <v>1492</v>
      </c>
      <c r="R1748" s="317">
        <v>0.149619996547699</v>
      </c>
      <c r="S1748" s="317">
        <v>0.153669998049736</v>
      </c>
      <c r="T1748" t="s">
        <v>380</v>
      </c>
      <c r="BA1748" s="395">
        <v>1</v>
      </c>
      <c r="BB1748" s="396" t="s">
        <v>861</v>
      </c>
      <c r="BC1748" t="str">
        <f t="shared" si="186"/>
        <v>RN3</v>
      </c>
      <c r="BD1748" t="str">
        <f t="shared" si="187"/>
        <v>NAoMe_initial_scarf_731_grp</v>
      </c>
      <c r="BE1748" s="397" t="s">
        <v>862</v>
      </c>
      <c r="BF1748" t="str">
        <f t="shared" si="188"/>
        <v>Mild frailty</v>
      </c>
      <c r="BG1748">
        <f t="shared" si="189"/>
        <v>9</v>
      </c>
      <c r="BH1748" s="398">
        <f t="shared" si="190"/>
        <v>0.1451600044965744</v>
      </c>
      <c r="BO1748" s="33"/>
    </row>
    <row r="1749" spans="1:67">
      <c r="A1749" s="316" t="s">
        <v>27</v>
      </c>
      <c r="B1749" t="s">
        <v>380</v>
      </c>
      <c r="C1749" t="s">
        <v>910</v>
      </c>
      <c r="D1749" t="s">
        <v>314</v>
      </c>
      <c r="E1749" s="316" t="s">
        <v>87</v>
      </c>
      <c r="F1749" s="316" t="s">
        <v>88</v>
      </c>
      <c r="G1749" s="316" t="s">
        <v>445</v>
      </c>
      <c r="H1749" s="316" t="s">
        <v>325</v>
      </c>
      <c r="I1749" s="316" t="s">
        <v>296</v>
      </c>
      <c r="J1749" s="316" t="s">
        <v>299</v>
      </c>
      <c r="K1749" s="36">
        <v>7</v>
      </c>
      <c r="L1749" s="317">
        <v>0.1128999963402748</v>
      </c>
      <c r="M1749" s="317">
        <v>0.1128999963402748</v>
      </c>
      <c r="N1749" s="36">
        <v>63</v>
      </c>
      <c r="O1749" s="317">
        <v>0.14093999564647669</v>
      </c>
      <c r="P1749" s="317">
        <v>0.14754000306129461</v>
      </c>
      <c r="Q1749" s="36">
        <v>1470</v>
      </c>
      <c r="R1749" s="317">
        <v>0.1474100053310394</v>
      </c>
      <c r="S1749" s="317">
        <v>0.1514099985361099</v>
      </c>
      <c r="T1749" t="s">
        <v>380</v>
      </c>
      <c r="BA1749" s="395">
        <v>1</v>
      </c>
      <c r="BB1749" s="396" t="s">
        <v>861</v>
      </c>
      <c r="BC1749" t="str">
        <f t="shared" si="186"/>
        <v>RN3</v>
      </c>
      <c r="BD1749" t="str">
        <f t="shared" si="187"/>
        <v>NAoMe_initial_scarf_731_grp</v>
      </c>
      <c r="BE1749" s="397" t="s">
        <v>862</v>
      </c>
      <c r="BF1749" t="str">
        <f t="shared" si="188"/>
        <v>Moderate frailty</v>
      </c>
      <c r="BG1749">
        <f t="shared" si="189"/>
        <v>7</v>
      </c>
      <c r="BH1749" s="398">
        <f t="shared" si="190"/>
        <v>0.1128999963402748</v>
      </c>
      <c r="BO1749" s="33"/>
    </row>
    <row r="1750" spans="1:67">
      <c r="A1750" s="316" t="s">
        <v>27</v>
      </c>
      <c r="B1750" t="s">
        <v>380</v>
      </c>
      <c r="C1750" t="s">
        <v>910</v>
      </c>
      <c r="D1750" t="s">
        <v>314</v>
      </c>
      <c r="E1750" s="316" t="s">
        <v>87</v>
      </c>
      <c r="F1750" s="316" t="s">
        <v>88</v>
      </c>
      <c r="G1750" s="316" t="s">
        <v>445</v>
      </c>
      <c r="H1750" s="316" t="s">
        <v>325</v>
      </c>
      <c r="I1750" s="316" t="s">
        <v>296</v>
      </c>
      <c r="J1750" s="316" t="s">
        <v>353</v>
      </c>
      <c r="K1750" s="36">
        <v>0</v>
      </c>
      <c r="L1750" s="317">
        <v>0</v>
      </c>
      <c r="M1750" s="317"/>
      <c r="N1750" s="36">
        <v>20</v>
      </c>
      <c r="O1750" s="317">
        <v>4.4739998877048492E-2</v>
      </c>
      <c r="P1750" s="317"/>
      <c r="Q1750" s="36">
        <v>263</v>
      </c>
      <c r="R1750" s="317">
        <v>2.6370000094175339E-2</v>
      </c>
      <c r="S1750" s="317"/>
      <c r="T1750" t="s">
        <v>380</v>
      </c>
      <c r="BA1750" s="395">
        <v>1</v>
      </c>
      <c r="BB1750" s="396" t="s">
        <v>861</v>
      </c>
      <c r="BC1750" t="str">
        <f t="shared" si="186"/>
        <v>RN3</v>
      </c>
      <c r="BD1750" t="str">
        <f t="shared" si="187"/>
        <v>NAoMe_initial_scarf_731_grp</v>
      </c>
      <c r="BE1750" s="397" t="s">
        <v>862</v>
      </c>
      <c r="BF1750" t="str">
        <f t="shared" si="188"/>
        <v>Not in HESAPC</v>
      </c>
      <c r="BG1750">
        <f t="shared" si="189"/>
        <v>0</v>
      </c>
      <c r="BH1750" s="398">
        <f t="shared" si="190"/>
        <v>0</v>
      </c>
      <c r="BO1750" s="33"/>
    </row>
    <row r="1751" spans="1:67">
      <c r="A1751" s="316" t="s">
        <v>27</v>
      </c>
      <c r="B1751" t="s">
        <v>380</v>
      </c>
      <c r="C1751" t="s">
        <v>910</v>
      </c>
      <c r="D1751" t="s">
        <v>314</v>
      </c>
      <c r="E1751" s="316" t="s">
        <v>87</v>
      </c>
      <c r="F1751" s="316" t="s">
        <v>88</v>
      </c>
      <c r="G1751" s="316" t="s">
        <v>445</v>
      </c>
      <c r="H1751" s="316" t="s">
        <v>325</v>
      </c>
      <c r="I1751" s="316" t="s">
        <v>296</v>
      </c>
      <c r="J1751" s="316" t="s">
        <v>300</v>
      </c>
      <c r="K1751" s="36">
        <v>5</v>
      </c>
      <c r="L1751" s="317">
        <v>8.0650001764297485E-2</v>
      </c>
      <c r="M1751" s="317">
        <v>8.0650001764297485E-2</v>
      </c>
      <c r="N1751" s="36">
        <v>37</v>
      </c>
      <c r="O1751" s="317">
        <v>8.2769997417926788E-2</v>
      </c>
      <c r="P1751" s="317">
        <v>8.6649999022483826E-2</v>
      </c>
      <c r="Q1751" s="36">
        <v>1219</v>
      </c>
      <c r="R1751" s="317">
        <v>0.1222399994730949</v>
      </c>
      <c r="S1751" s="317">
        <v>0.12555000185966489</v>
      </c>
      <c r="T1751" t="s">
        <v>380</v>
      </c>
      <c r="BA1751" s="395">
        <v>1</v>
      </c>
      <c r="BB1751" s="396" t="s">
        <v>861</v>
      </c>
      <c r="BC1751" t="str">
        <f t="shared" si="186"/>
        <v>RN3</v>
      </c>
      <c r="BD1751" t="str">
        <f t="shared" si="187"/>
        <v>NAoMe_initial_scarf_731_grp</v>
      </c>
      <c r="BE1751" s="397" t="s">
        <v>862</v>
      </c>
      <c r="BF1751" t="str">
        <f t="shared" si="188"/>
        <v>Severe frailty</v>
      </c>
      <c r="BG1751">
        <f t="shared" si="189"/>
        <v>5</v>
      </c>
      <c r="BH1751" s="398">
        <f t="shared" si="190"/>
        <v>8.0650001764297485E-2</v>
      </c>
      <c r="BO1751" s="33"/>
    </row>
    <row r="1752" spans="1:67">
      <c r="A1752" s="316" t="s">
        <v>27</v>
      </c>
      <c r="B1752" t="s">
        <v>380</v>
      </c>
      <c r="C1752" t="s">
        <v>910</v>
      </c>
      <c r="D1752" t="s">
        <v>314</v>
      </c>
      <c r="E1752" s="316" t="s">
        <v>89</v>
      </c>
      <c r="F1752" s="316" t="s">
        <v>599</v>
      </c>
      <c r="G1752" s="316" t="s">
        <v>442</v>
      </c>
      <c r="H1752" s="316" t="s">
        <v>326</v>
      </c>
      <c r="I1752" s="316" t="s">
        <v>310</v>
      </c>
      <c r="J1752" s="316" t="s">
        <v>277</v>
      </c>
      <c r="K1752" s="36">
        <v>2</v>
      </c>
      <c r="L1752" s="317">
        <v>1.7859999090433121E-2</v>
      </c>
      <c r="M1752" s="317"/>
      <c r="N1752" s="36">
        <v>2</v>
      </c>
      <c r="O1752" s="317">
        <v>6.5799998119473457E-3</v>
      </c>
      <c r="P1752" s="317"/>
      <c r="Q1752" s="36">
        <v>70</v>
      </c>
      <c r="R1752" s="317">
        <v>7.0199999026954174E-3</v>
      </c>
      <c r="S1752" s="317"/>
      <c r="T1752" t="s">
        <v>380</v>
      </c>
      <c r="BA1752" s="395">
        <v>1</v>
      </c>
      <c r="BB1752" s="396" t="s">
        <v>861</v>
      </c>
      <c r="BC1752" t="str">
        <f t="shared" si="186"/>
        <v>RJ1</v>
      </c>
      <c r="BD1752" t="str">
        <f t="shared" si="187"/>
        <v>NAoMe_initial_age_decades_80cap</v>
      </c>
      <c r="BE1752" s="397" t="s">
        <v>862</v>
      </c>
      <c r="BF1752" t="str">
        <f t="shared" si="188"/>
        <v>18-29 yrs</v>
      </c>
      <c r="BG1752">
        <f t="shared" si="189"/>
        <v>2</v>
      </c>
      <c r="BH1752" s="398">
        <f t="shared" si="190"/>
        <v>1.7859999090433121E-2</v>
      </c>
      <c r="BO1752" s="33"/>
    </row>
    <row r="1753" spans="1:67">
      <c r="A1753" s="316" t="s">
        <v>27</v>
      </c>
      <c r="B1753" t="s">
        <v>380</v>
      </c>
      <c r="C1753" t="s">
        <v>910</v>
      </c>
      <c r="D1753" t="s">
        <v>314</v>
      </c>
      <c r="E1753" s="316" t="s">
        <v>89</v>
      </c>
      <c r="F1753" s="316" t="s">
        <v>599</v>
      </c>
      <c r="G1753" s="316" t="s">
        <v>442</v>
      </c>
      <c r="H1753" s="316" t="s">
        <v>326</v>
      </c>
      <c r="I1753" s="316" t="s">
        <v>310</v>
      </c>
      <c r="J1753" s="316" t="s">
        <v>278</v>
      </c>
      <c r="K1753" s="36">
        <v>13</v>
      </c>
      <c r="L1753" s="317">
        <v>0.1160700023174286</v>
      </c>
      <c r="M1753" s="317"/>
      <c r="N1753" s="36">
        <v>27</v>
      </c>
      <c r="O1753" s="317">
        <v>8.8820002973079681E-2</v>
      </c>
      <c r="P1753" s="317"/>
      <c r="Q1753" s="36">
        <v>429</v>
      </c>
      <c r="R1753" s="317">
        <v>4.3019998818635941E-2</v>
      </c>
      <c r="S1753" s="317"/>
      <c r="T1753" t="s">
        <v>380</v>
      </c>
      <c r="BA1753" s="395">
        <v>1</v>
      </c>
      <c r="BB1753" s="396" t="s">
        <v>861</v>
      </c>
      <c r="BC1753" t="str">
        <f t="shared" si="186"/>
        <v>RJ1</v>
      </c>
      <c r="BD1753" t="str">
        <f t="shared" si="187"/>
        <v>NAoMe_initial_age_decades_80cap</v>
      </c>
      <c r="BE1753" s="397" t="s">
        <v>862</v>
      </c>
      <c r="BF1753" t="str">
        <f t="shared" si="188"/>
        <v>30-39 yrs</v>
      </c>
      <c r="BG1753">
        <f t="shared" si="189"/>
        <v>13</v>
      </c>
      <c r="BH1753" s="398">
        <f t="shared" si="190"/>
        <v>0.1160700023174286</v>
      </c>
      <c r="BO1753" s="33"/>
    </row>
    <row r="1754" spans="1:67">
      <c r="A1754" s="316" t="s">
        <v>27</v>
      </c>
      <c r="B1754" t="s">
        <v>380</v>
      </c>
      <c r="C1754" t="s">
        <v>910</v>
      </c>
      <c r="D1754" t="s">
        <v>314</v>
      </c>
      <c r="E1754" s="316" t="s">
        <v>89</v>
      </c>
      <c r="F1754" s="316" t="s">
        <v>599</v>
      </c>
      <c r="G1754" s="316" t="s">
        <v>442</v>
      </c>
      <c r="H1754" s="316" t="s">
        <v>326</v>
      </c>
      <c r="I1754" s="316" t="s">
        <v>310</v>
      </c>
      <c r="J1754" s="316" t="s">
        <v>279</v>
      </c>
      <c r="K1754" s="36">
        <v>21</v>
      </c>
      <c r="L1754" s="317">
        <v>0.1875</v>
      </c>
      <c r="M1754" s="317"/>
      <c r="N1754" s="36">
        <v>52</v>
      </c>
      <c r="O1754" s="317">
        <v>0.1710499972105026</v>
      </c>
      <c r="P1754" s="317"/>
      <c r="Q1754" s="36">
        <v>1024</v>
      </c>
      <c r="R1754" s="317">
        <v>0.1026899963617325</v>
      </c>
      <c r="S1754" s="317"/>
      <c r="T1754" t="s">
        <v>380</v>
      </c>
      <c r="BA1754" s="395">
        <v>1</v>
      </c>
      <c r="BB1754" s="396" t="s">
        <v>861</v>
      </c>
      <c r="BC1754" t="str">
        <f t="shared" si="186"/>
        <v>RJ1</v>
      </c>
      <c r="BD1754" t="str">
        <f t="shared" si="187"/>
        <v>NAoMe_initial_age_decades_80cap</v>
      </c>
      <c r="BE1754" s="397" t="s">
        <v>862</v>
      </c>
      <c r="BF1754" t="str">
        <f t="shared" si="188"/>
        <v>40-49 yrs</v>
      </c>
      <c r="BG1754">
        <f t="shared" si="189"/>
        <v>21</v>
      </c>
      <c r="BH1754" s="398">
        <f t="shared" si="190"/>
        <v>0.1875</v>
      </c>
      <c r="BO1754" s="33"/>
    </row>
    <row r="1755" spans="1:67">
      <c r="A1755" s="316" t="s">
        <v>27</v>
      </c>
      <c r="B1755" t="s">
        <v>380</v>
      </c>
      <c r="C1755" t="s">
        <v>910</v>
      </c>
      <c r="D1755" t="s">
        <v>314</v>
      </c>
      <c r="E1755" s="316" t="s">
        <v>89</v>
      </c>
      <c r="F1755" s="316" t="s">
        <v>599</v>
      </c>
      <c r="G1755" s="316" t="s">
        <v>442</v>
      </c>
      <c r="H1755" s="316" t="s">
        <v>326</v>
      </c>
      <c r="I1755" s="316" t="s">
        <v>310</v>
      </c>
      <c r="J1755" s="316" t="s">
        <v>280</v>
      </c>
      <c r="K1755" s="36">
        <v>31</v>
      </c>
      <c r="L1755" s="317">
        <v>0.27678999304771418</v>
      </c>
      <c r="M1755" s="317"/>
      <c r="N1755" s="36">
        <v>62</v>
      </c>
      <c r="O1755" s="317">
        <v>0.2039500027894974</v>
      </c>
      <c r="P1755" s="317"/>
      <c r="Q1755" s="36">
        <v>1733</v>
      </c>
      <c r="R1755" s="317">
        <v>0.17378999292850489</v>
      </c>
      <c r="S1755" s="317"/>
      <c r="T1755" t="s">
        <v>380</v>
      </c>
      <c r="BA1755" s="395">
        <v>1</v>
      </c>
      <c r="BB1755" s="396" t="s">
        <v>861</v>
      </c>
      <c r="BC1755" t="str">
        <f t="shared" si="186"/>
        <v>RJ1</v>
      </c>
      <c r="BD1755" t="str">
        <f t="shared" si="187"/>
        <v>NAoMe_initial_age_decades_80cap</v>
      </c>
      <c r="BE1755" s="397" t="s">
        <v>862</v>
      </c>
      <c r="BF1755" t="str">
        <f t="shared" si="188"/>
        <v>50-59 yrs</v>
      </c>
      <c r="BG1755">
        <f t="shared" si="189"/>
        <v>31</v>
      </c>
      <c r="BH1755" s="398">
        <f t="shared" si="190"/>
        <v>0.27678999304771418</v>
      </c>
      <c r="BO1755" s="33"/>
    </row>
    <row r="1756" spans="1:67">
      <c r="A1756" s="316" t="s">
        <v>27</v>
      </c>
      <c r="B1756" t="s">
        <v>380</v>
      </c>
      <c r="C1756" t="s">
        <v>910</v>
      </c>
      <c r="D1756" t="s">
        <v>314</v>
      </c>
      <c r="E1756" s="316" t="s">
        <v>89</v>
      </c>
      <c r="F1756" s="316" t="s">
        <v>599</v>
      </c>
      <c r="G1756" s="316" t="s">
        <v>442</v>
      </c>
      <c r="H1756" s="316" t="s">
        <v>326</v>
      </c>
      <c r="I1756" s="316" t="s">
        <v>310</v>
      </c>
      <c r="J1756" s="316" t="s">
        <v>281</v>
      </c>
      <c r="K1756" s="36">
        <v>23</v>
      </c>
      <c r="L1756" s="317">
        <v>0.20535999536514279</v>
      </c>
      <c r="M1756" s="317"/>
      <c r="N1756" s="36">
        <v>54</v>
      </c>
      <c r="O1756" s="317">
        <v>0.17763000726699829</v>
      </c>
      <c r="P1756" s="317"/>
      <c r="Q1756" s="36">
        <v>1931</v>
      </c>
      <c r="R1756" s="317">
        <v>0.19363999366760251</v>
      </c>
      <c r="S1756" s="317"/>
      <c r="T1756" t="s">
        <v>380</v>
      </c>
      <c r="BA1756" s="395">
        <v>1</v>
      </c>
      <c r="BB1756" s="396" t="s">
        <v>861</v>
      </c>
      <c r="BC1756" t="str">
        <f t="shared" si="186"/>
        <v>RJ1</v>
      </c>
      <c r="BD1756" t="str">
        <f t="shared" si="187"/>
        <v>NAoMe_initial_age_decades_80cap</v>
      </c>
      <c r="BE1756" s="397" t="s">
        <v>862</v>
      </c>
      <c r="BF1756" t="str">
        <f t="shared" si="188"/>
        <v>60-69 yrs</v>
      </c>
      <c r="BG1756">
        <f t="shared" si="189"/>
        <v>23</v>
      </c>
      <c r="BH1756" s="398">
        <f t="shared" si="190"/>
        <v>0.20535999536514279</v>
      </c>
      <c r="BO1756" s="33"/>
    </row>
    <row r="1757" spans="1:67">
      <c r="A1757" s="316" t="s">
        <v>27</v>
      </c>
      <c r="B1757" t="s">
        <v>380</v>
      </c>
      <c r="C1757" t="s">
        <v>910</v>
      </c>
      <c r="D1757" t="s">
        <v>314</v>
      </c>
      <c r="E1757" s="316" t="s">
        <v>89</v>
      </c>
      <c r="F1757" s="316" t="s">
        <v>599</v>
      </c>
      <c r="G1757" s="316" t="s">
        <v>442</v>
      </c>
      <c r="H1757" s="316" t="s">
        <v>326</v>
      </c>
      <c r="I1757" s="316" t="s">
        <v>310</v>
      </c>
      <c r="J1757" s="316" t="s">
        <v>282</v>
      </c>
      <c r="K1757" s="36">
        <v>15</v>
      </c>
      <c r="L1757" s="317">
        <v>0.13392999768257141</v>
      </c>
      <c r="M1757" s="317"/>
      <c r="N1757" s="36">
        <v>61</v>
      </c>
      <c r="O1757" s="317">
        <v>0.20066000521183011</v>
      </c>
      <c r="P1757" s="317"/>
      <c r="Q1757" s="36">
        <v>2493</v>
      </c>
      <c r="R1757" s="317">
        <v>0.25</v>
      </c>
      <c r="S1757" s="317"/>
      <c r="T1757" t="s">
        <v>380</v>
      </c>
      <c r="BA1757" s="395">
        <v>1</v>
      </c>
      <c r="BB1757" s="396" t="s">
        <v>861</v>
      </c>
      <c r="BC1757" t="str">
        <f t="shared" si="186"/>
        <v>RJ1</v>
      </c>
      <c r="BD1757" t="str">
        <f t="shared" si="187"/>
        <v>NAoMe_initial_age_decades_80cap</v>
      </c>
      <c r="BE1757" s="397" t="s">
        <v>862</v>
      </c>
      <c r="BF1757" t="str">
        <f t="shared" si="188"/>
        <v>70-79 yrs</v>
      </c>
      <c r="BG1757">
        <f t="shared" si="189"/>
        <v>15</v>
      </c>
      <c r="BH1757" s="398">
        <f t="shared" si="190"/>
        <v>0.13392999768257141</v>
      </c>
      <c r="BO1757" s="33"/>
    </row>
    <row r="1758" spans="1:67">
      <c r="A1758" s="316" t="s">
        <v>27</v>
      </c>
      <c r="B1758" t="s">
        <v>380</v>
      </c>
      <c r="C1758" t="s">
        <v>910</v>
      </c>
      <c r="D1758" t="s">
        <v>314</v>
      </c>
      <c r="E1758" s="316" t="s">
        <v>89</v>
      </c>
      <c r="F1758" s="316" t="s">
        <v>599</v>
      </c>
      <c r="G1758" s="316" t="s">
        <v>442</v>
      </c>
      <c r="H1758" s="316" t="s">
        <v>326</v>
      </c>
      <c r="I1758" s="316" t="s">
        <v>310</v>
      </c>
      <c r="J1758" s="316" t="s">
        <v>283</v>
      </c>
      <c r="K1758" s="36">
        <v>7</v>
      </c>
      <c r="L1758" s="317">
        <v>6.25E-2</v>
      </c>
      <c r="M1758" s="317"/>
      <c r="N1758" s="36">
        <v>46</v>
      </c>
      <c r="O1758" s="317">
        <v>0.15131999552249911</v>
      </c>
      <c r="P1758" s="317"/>
      <c r="Q1758" s="36">
        <v>2292</v>
      </c>
      <c r="R1758" s="317">
        <v>0.2298399955034256</v>
      </c>
      <c r="S1758" s="317"/>
      <c r="T1758" t="s">
        <v>380</v>
      </c>
      <c r="BA1758" s="395">
        <v>1</v>
      </c>
      <c r="BB1758" s="396" t="s">
        <v>861</v>
      </c>
      <c r="BC1758" t="str">
        <f t="shared" si="186"/>
        <v>RJ1</v>
      </c>
      <c r="BD1758" t="str">
        <f t="shared" si="187"/>
        <v>NAoMe_initial_age_decades_80cap</v>
      </c>
      <c r="BE1758" s="397" t="s">
        <v>862</v>
      </c>
      <c r="BF1758" t="str">
        <f t="shared" si="188"/>
        <v>80+ yrs</v>
      </c>
      <c r="BG1758">
        <f t="shared" si="189"/>
        <v>7</v>
      </c>
      <c r="BH1758" s="398">
        <f t="shared" si="190"/>
        <v>6.25E-2</v>
      </c>
      <c r="BO1758" s="33"/>
    </row>
    <row r="1759" spans="1:67">
      <c r="A1759" s="316" t="s">
        <v>27</v>
      </c>
      <c r="B1759" t="s">
        <v>380</v>
      </c>
      <c r="C1759" t="s">
        <v>910</v>
      </c>
      <c r="D1759" t="s">
        <v>314</v>
      </c>
      <c r="E1759" s="316" t="s">
        <v>89</v>
      </c>
      <c r="F1759" s="316" t="s">
        <v>599</v>
      </c>
      <c r="G1759" s="316" t="s">
        <v>442</v>
      </c>
      <c r="H1759" s="316" t="s">
        <v>326</v>
      </c>
      <c r="I1759" s="316" t="s">
        <v>341</v>
      </c>
      <c r="J1759" s="316" t="s">
        <v>13</v>
      </c>
      <c r="K1759" s="36">
        <v>77</v>
      </c>
      <c r="L1759" s="317">
        <v>0.6875</v>
      </c>
      <c r="M1759" s="317">
        <v>0.7475699782371521</v>
      </c>
      <c r="N1759" s="36">
        <v>223</v>
      </c>
      <c r="O1759" s="317">
        <v>0.73355001211166382</v>
      </c>
      <c r="P1759" s="317">
        <v>0.7610899806022644</v>
      </c>
      <c r="Q1759" s="36">
        <v>6753</v>
      </c>
      <c r="R1759" s="317">
        <v>0.67720001935958862</v>
      </c>
      <c r="S1759" s="317">
        <v>0.69554001092910767</v>
      </c>
      <c r="T1759" t="s">
        <v>380</v>
      </c>
      <c r="BA1759" s="395">
        <v>1</v>
      </c>
      <c r="BB1759" s="396" t="s">
        <v>861</v>
      </c>
      <c r="BC1759" t="str">
        <f t="shared" si="186"/>
        <v>RJ1</v>
      </c>
      <c r="BD1759" t="str">
        <f t="shared" si="187"/>
        <v>NAoMe_initial_ch_score_2cap</v>
      </c>
      <c r="BE1759" s="397" t="s">
        <v>862</v>
      </c>
      <c r="BF1759" t="str">
        <f t="shared" si="188"/>
        <v>0</v>
      </c>
      <c r="BG1759">
        <f t="shared" si="189"/>
        <v>77</v>
      </c>
      <c r="BH1759" s="398">
        <f t="shared" si="190"/>
        <v>0.6875</v>
      </c>
      <c r="BO1759" s="33"/>
    </row>
    <row r="1760" spans="1:67">
      <c r="A1760" s="316" t="s">
        <v>27</v>
      </c>
      <c r="B1760" t="s">
        <v>380</v>
      </c>
      <c r="C1760" t="s">
        <v>910</v>
      </c>
      <c r="D1760" t="s">
        <v>314</v>
      </c>
      <c r="E1760" s="316" t="s">
        <v>89</v>
      </c>
      <c r="F1760" s="316" t="s">
        <v>599</v>
      </c>
      <c r="G1760" s="316" t="s">
        <v>442</v>
      </c>
      <c r="H1760" s="316" t="s">
        <v>326</v>
      </c>
      <c r="I1760" s="316" t="s">
        <v>341</v>
      </c>
      <c r="J1760" s="316" t="s">
        <v>14</v>
      </c>
      <c r="K1760" s="36">
        <v>10</v>
      </c>
      <c r="L1760" s="317">
        <v>8.929000049829483E-2</v>
      </c>
      <c r="M1760" s="317">
        <v>9.7089998424053192E-2</v>
      </c>
      <c r="N1760" s="36">
        <v>31</v>
      </c>
      <c r="O1760" s="317">
        <v>0.10197000205516819</v>
      </c>
      <c r="P1760" s="317">
        <v>0.10580000281333921</v>
      </c>
      <c r="Q1760" s="36">
        <v>1630</v>
      </c>
      <c r="R1760" s="317">
        <v>0.16346000134944921</v>
      </c>
      <c r="S1760" s="317">
        <v>0.16788999736309049</v>
      </c>
      <c r="T1760" t="s">
        <v>380</v>
      </c>
      <c r="BA1760" s="395">
        <v>1</v>
      </c>
      <c r="BB1760" s="396" t="s">
        <v>861</v>
      </c>
      <c r="BC1760" t="str">
        <f t="shared" si="186"/>
        <v>RJ1</v>
      </c>
      <c r="BD1760" t="str">
        <f t="shared" si="187"/>
        <v>NAoMe_initial_ch_score_2cap</v>
      </c>
      <c r="BE1760" s="397" t="s">
        <v>862</v>
      </c>
      <c r="BF1760" t="str">
        <f t="shared" si="188"/>
        <v>1</v>
      </c>
      <c r="BG1760">
        <f t="shared" si="189"/>
        <v>10</v>
      </c>
      <c r="BH1760" s="398">
        <f t="shared" si="190"/>
        <v>8.929000049829483E-2</v>
      </c>
      <c r="BO1760" s="33"/>
    </row>
    <row r="1761" spans="1:67">
      <c r="A1761" s="316" t="s">
        <v>27</v>
      </c>
      <c r="B1761" t="s">
        <v>380</v>
      </c>
      <c r="C1761" t="s">
        <v>910</v>
      </c>
      <c r="D1761" t="s">
        <v>314</v>
      </c>
      <c r="E1761" s="316" t="s">
        <v>89</v>
      </c>
      <c r="F1761" s="316" t="s">
        <v>599</v>
      </c>
      <c r="G1761" s="316" t="s">
        <v>442</v>
      </c>
      <c r="H1761" s="316" t="s">
        <v>326</v>
      </c>
      <c r="I1761" s="316" t="s">
        <v>341</v>
      </c>
      <c r="J1761" s="316" t="s">
        <v>301</v>
      </c>
      <c r="K1761" s="36">
        <v>16</v>
      </c>
      <c r="L1761" s="317">
        <v>0.14285999536514279</v>
      </c>
      <c r="M1761" s="317">
        <v>0.15534000098705289</v>
      </c>
      <c r="N1761" s="36">
        <v>39</v>
      </c>
      <c r="O1761" s="317">
        <v>0.12828999757766721</v>
      </c>
      <c r="P1761" s="317">
        <v>0.1331100016832352</v>
      </c>
      <c r="Q1761" s="36">
        <v>1326</v>
      </c>
      <c r="R1761" s="317">
        <v>0.132970005273819</v>
      </c>
      <c r="S1761" s="317">
        <v>0.13657000660896301</v>
      </c>
      <c r="T1761" t="s">
        <v>380</v>
      </c>
      <c r="BA1761" s="395">
        <v>1</v>
      </c>
      <c r="BB1761" s="396" t="s">
        <v>861</v>
      </c>
      <c r="BC1761" t="str">
        <f t="shared" si="186"/>
        <v>RJ1</v>
      </c>
      <c r="BD1761" t="str">
        <f t="shared" si="187"/>
        <v>NAoMe_initial_ch_score_2cap</v>
      </c>
      <c r="BE1761" s="397" t="s">
        <v>862</v>
      </c>
      <c r="BF1761" t="str">
        <f t="shared" si="188"/>
        <v>2+</v>
      </c>
      <c r="BG1761">
        <f t="shared" si="189"/>
        <v>16</v>
      </c>
      <c r="BH1761" s="398">
        <f t="shared" si="190"/>
        <v>0.14285999536514279</v>
      </c>
      <c r="BO1761" s="33"/>
    </row>
    <row r="1762" spans="1:67">
      <c r="A1762" s="316" t="s">
        <v>27</v>
      </c>
      <c r="B1762" t="s">
        <v>380</v>
      </c>
      <c r="C1762" t="s">
        <v>910</v>
      </c>
      <c r="D1762" t="s">
        <v>314</v>
      </c>
      <c r="E1762" s="316" t="s">
        <v>89</v>
      </c>
      <c r="F1762" s="316" t="s">
        <v>599</v>
      </c>
      <c r="G1762" s="316" t="s">
        <v>442</v>
      </c>
      <c r="H1762" s="316" t="s">
        <v>326</v>
      </c>
      <c r="I1762" s="316" t="s">
        <v>341</v>
      </c>
      <c r="J1762" s="316" t="s">
        <v>260</v>
      </c>
      <c r="K1762" s="36">
        <v>9</v>
      </c>
      <c r="L1762" s="317">
        <v>8.0360002815723419E-2</v>
      </c>
      <c r="M1762" s="317"/>
      <c r="N1762" s="36">
        <v>11</v>
      </c>
      <c r="O1762" s="317">
        <v>3.6180000752210617E-2</v>
      </c>
      <c r="P1762" s="317"/>
      <c r="Q1762" s="36">
        <v>263</v>
      </c>
      <c r="R1762" s="317">
        <v>2.6370000094175339E-2</v>
      </c>
      <c r="S1762" s="317"/>
      <c r="T1762" t="s">
        <v>380</v>
      </c>
      <c r="BA1762" s="395">
        <v>1</v>
      </c>
      <c r="BB1762" s="396" t="s">
        <v>861</v>
      </c>
      <c r="BC1762" t="str">
        <f t="shared" si="186"/>
        <v>RJ1</v>
      </c>
      <c r="BD1762" t="str">
        <f t="shared" si="187"/>
        <v>NAoMe_initial_ch_score_2cap</v>
      </c>
      <c r="BE1762" s="397" t="s">
        <v>862</v>
      </c>
      <c r="BF1762" t="str">
        <f t="shared" si="188"/>
        <v>Unknown</v>
      </c>
      <c r="BG1762">
        <f t="shared" si="189"/>
        <v>9</v>
      </c>
      <c r="BH1762" s="398">
        <f t="shared" si="190"/>
        <v>8.0360002815723419E-2</v>
      </c>
      <c r="BO1762" s="33"/>
    </row>
    <row r="1763" spans="1:67">
      <c r="A1763" s="316" t="s">
        <v>27</v>
      </c>
      <c r="B1763" t="s">
        <v>380</v>
      </c>
      <c r="C1763" t="s">
        <v>910</v>
      </c>
      <c r="D1763" t="s">
        <v>314</v>
      </c>
      <c r="E1763" s="316" t="s">
        <v>89</v>
      </c>
      <c r="F1763" s="316" t="s">
        <v>599</v>
      </c>
      <c r="G1763" s="316" t="s">
        <v>442</v>
      </c>
      <c r="H1763" s="316" t="s">
        <v>326</v>
      </c>
      <c r="I1763" s="316" t="s">
        <v>309</v>
      </c>
      <c r="J1763" s="316" t="s">
        <v>289</v>
      </c>
      <c r="K1763" s="36">
        <v>42</v>
      </c>
      <c r="L1763" s="317">
        <v>0.375</v>
      </c>
      <c r="M1763" s="317"/>
      <c r="N1763" s="36">
        <v>106</v>
      </c>
      <c r="O1763" s="317">
        <v>0.34867998957633972</v>
      </c>
      <c r="P1763" s="317"/>
      <c r="Q1763" s="36">
        <v>3283</v>
      </c>
      <c r="R1763" s="317">
        <v>0.3292199969291687</v>
      </c>
      <c r="S1763" s="317"/>
      <c r="T1763" t="s">
        <v>380</v>
      </c>
      <c r="BA1763" s="395">
        <v>1</v>
      </c>
      <c r="BB1763" s="396" t="s">
        <v>861</v>
      </c>
      <c r="BC1763" t="str">
        <f t="shared" si="186"/>
        <v>RJ1</v>
      </c>
      <c r="BD1763" t="str">
        <f t="shared" si="187"/>
        <v>NAoMe_initial_diagnosis_year</v>
      </c>
      <c r="BE1763" s="397" t="s">
        <v>862</v>
      </c>
      <c r="BF1763" t="str">
        <f t="shared" si="188"/>
        <v>2021</v>
      </c>
      <c r="BG1763">
        <f t="shared" si="189"/>
        <v>42</v>
      </c>
      <c r="BH1763" s="398">
        <f t="shared" si="190"/>
        <v>0.375</v>
      </c>
      <c r="BO1763" s="33"/>
    </row>
    <row r="1764" spans="1:67">
      <c r="A1764" s="316" t="s">
        <v>27</v>
      </c>
      <c r="B1764" t="s">
        <v>380</v>
      </c>
      <c r="C1764" t="s">
        <v>910</v>
      </c>
      <c r="D1764" t="s">
        <v>314</v>
      </c>
      <c r="E1764" s="316" t="s">
        <v>89</v>
      </c>
      <c r="F1764" s="316" t="s">
        <v>599</v>
      </c>
      <c r="G1764" s="316" t="s">
        <v>442</v>
      </c>
      <c r="H1764" s="316" t="s">
        <v>326</v>
      </c>
      <c r="I1764" s="316" t="s">
        <v>309</v>
      </c>
      <c r="J1764" s="316" t="s">
        <v>816</v>
      </c>
      <c r="K1764" s="36">
        <v>40</v>
      </c>
      <c r="L1764" s="317">
        <v>0.35714000463485718</v>
      </c>
      <c r="M1764" s="317"/>
      <c r="N1764" s="36">
        <v>97</v>
      </c>
      <c r="O1764" s="317">
        <v>0.31907999515533447</v>
      </c>
      <c r="P1764" s="317"/>
      <c r="Q1764" s="36">
        <v>3315</v>
      </c>
      <c r="R1764" s="317">
        <v>0.33243000507354742</v>
      </c>
      <c r="S1764" s="317"/>
      <c r="T1764" t="s">
        <v>380</v>
      </c>
      <c r="BA1764" s="395">
        <v>1</v>
      </c>
      <c r="BB1764" s="396" t="s">
        <v>861</v>
      </c>
      <c r="BC1764" t="str">
        <f t="shared" si="186"/>
        <v>RJ1</v>
      </c>
      <c r="BD1764" t="str">
        <f t="shared" si="187"/>
        <v>NAoMe_initial_diagnosis_year</v>
      </c>
      <c r="BE1764" s="397" t="s">
        <v>862</v>
      </c>
      <c r="BF1764" t="str">
        <f t="shared" si="188"/>
        <v>2022</v>
      </c>
      <c r="BG1764">
        <f t="shared" si="189"/>
        <v>40</v>
      </c>
      <c r="BH1764" s="398">
        <f t="shared" si="190"/>
        <v>0.35714000463485718</v>
      </c>
      <c r="BO1764" s="33"/>
    </row>
    <row r="1765" spans="1:67">
      <c r="A1765" s="316" t="s">
        <v>27</v>
      </c>
      <c r="B1765" t="s">
        <v>380</v>
      </c>
      <c r="C1765" t="s">
        <v>910</v>
      </c>
      <c r="D1765" t="s">
        <v>314</v>
      </c>
      <c r="E1765" s="316" t="s">
        <v>89</v>
      </c>
      <c r="F1765" s="316" t="s">
        <v>599</v>
      </c>
      <c r="G1765" s="316" t="s">
        <v>442</v>
      </c>
      <c r="H1765" s="316" t="s">
        <v>326</v>
      </c>
      <c r="I1765" s="316" t="s">
        <v>309</v>
      </c>
      <c r="J1765" s="316" t="s">
        <v>946</v>
      </c>
      <c r="K1765" s="36">
        <v>30</v>
      </c>
      <c r="L1765" s="317">
        <v>0.26785999536514282</v>
      </c>
      <c r="M1765" s="317"/>
      <c r="N1765" s="36">
        <v>101</v>
      </c>
      <c r="O1765" s="317">
        <v>0.33223998546600342</v>
      </c>
      <c r="P1765" s="317"/>
      <c r="Q1765" s="36">
        <v>3374</v>
      </c>
      <c r="R1765" s="317">
        <v>0.33834999799728388</v>
      </c>
      <c r="S1765" s="317"/>
      <c r="T1765" t="s">
        <v>380</v>
      </c>
      <c r="BA1765" s="395">
        <v>1</v>
      </c>
      <c r="BB1765" s="396" t="s">
        <v>861</v>
      </c>
      <c r="BC1765" t="str">
        <f t="shared" si="186"/>
        <v>RJ1</v>
      </c>
      <c r="BD1765" t="str">
        <f t="shared" si="187"/>
        <v>NAoMe_initial_diagnosis_year</v>
      </c>
      <c r="BE1765" s="397" t="s">
        <v>862</v>
      </c>
      <c r="BF1765" t="str">
        <f t="shared" si="188"/>
        <v>2023</v>
      </c>
      <c r="BG1765">
        <f t="shared" si="189"/>
        <v>30</v>
      </c>
      <c r="BH1765" s="398">
        <f t="shared" si="190"/>
        <v>0.26785999536514282</v>
      </c>
      <c r="BO1765" s="33"/>
    </row>
    <row r="1766" spans="1:67">
      <c r="A1766" s="316" t="s">
        <v>27</v>
      </c>
      <c r="B1766" t="s">
        <v>380</v>
      </c>
      <c r="C1766" t="s">
        <v>910</v>
      </c>
      <c r="D1766" t="s">
        <v>314</v>
      </c>
      <c r="E1766" s="316" t="s">
        <v>89</v>
      </c>
      <c r="F1766" s="316" t="s">
        <v>599</v>
      </c>
      <c r="G1766" s="316" t="s">
        <v>442</v>
      </c>
      <c r="H1766" s="316" t="s">
        <v>326</v>
      </c>
      <c r="I1766" s="316" t="s">
        <v>331</v>
      </c>
      <c r="J1766" s="316" t="s">
        <v>332</v>
      </c>
      <c r="K1766" s="36">
        <v>2</v>
      </c>
      <c r="L1766" s="317">
        <v>1.7859999090433121E-2</v>
      </c>
      <c r="M1766" s="317">
        <v>2.0619999617338181E-2</v>
      </c>
      <c r="N1766" s="36">
        <v>6</v>
      </c>
      <c r="O1766" s="317">
        <v>1.9740000367164608E-2</v>
      </c>
      <c r="P1766" s="317">
        <v>2.4490000680089E-2</v>
      </c>
      <c r="Q1766" s="36">
        <v>434</v>
      </c>
      <c r="R1766" s="317">
        <v>4.3519999831914902E-2</v>
      </c>
      <c r="S1766" s="317">
        <v>5.2159998565912247E-2</v>
      </c>
      <c r="T1766" t="s">
        <v>380</v>
      </c>
      <c r="BA1766" s="395">
        <v>1</v>
      </c>
      <c r="BB1766" s="396" t="s">
        <v>861</v>
      </c>
      <c r="BC1766" t="str">
        <f t="shared" si="186"/>
        <v>RJ1</v>
      </c>
      <c r="BD1766" t="str">
        <f t="shared" si="187"/>
        <v>NAoMe_initial_disease_group</v>
      </c>
      <c r="BE1766" s="397" t="s">
        <v>862</v>
      </c>
      <c r="BF1766" t="str">
        <f t="shared" si="188"/>
        <v>Advanced M0</v>
      </c>
      <c r="BG1766">
        <f t="shared" si="189"/>
        <v>2</v>
      </c>
      <c r="BH1766" s="398">
        <f t="shared" si="190"/>
        <v>1.7859999090433121E-2</v>
      </c>
      <c r="BO1766" s="33"/>
    </row>
    <row r="1767" spans="1:67">
      <c r="A1767" s="316" t="s">
        <v>27</v>
      </c>
      <c r="B1767" t="s">
        <v>380</v>
      </c>
      <c r="C1767" t="s">
        <v>910</v>
      </c>
      <c r="D1767" t="s">
        <v>314</v>
      </c>
      <c r="E1767" s="316" t="s">
        <v>89</v>
      </c>
      <c r="F1767" s="316" t="s">
        <v>599</v>
      </c>
      <c r="G1767" s="316" t="s">
        <v>442</v>
      </c>
      <c r="H1767" s="316" t="s">
        <v>326</v>
      </c>
      <c r="I1767" s="316" t="s">
        <v>331</v>
      </c>
      <c r="J1767" s="316" t="s">
        <v>333</v>
      </c>
      <c r="K1767" s="36">
        <v>85</v>
      </c>
      <c r="L1767" s="317">
        <v>0.7589300274848938</v>
      </c>
      <c r="M1767" s="317">
        <v>0.87629002332687378</v>
      </c>
      <c r="N1767" s="36">
        <v>208</v>
      </c>
      <c r="O1767" s="317">
        <v>0.68421000242233276</v>
      </c>
      <c r="P1767" s="317">
        <v>0.84898000955581665</v>
      </c>
      <c r="Q1767" s="36">
        <v>6159</v>
      </c>
      <c r="R1767" s="317">
        <v>0.6176300048828125</v>
      </c>
      <c r="S1767" s="317">
        <v>0.74026000499725342</v>
      </c>
      <c r="T1767" t="s">
        <v>380</v>
      </c>
      <c r="BA1767" s="395">
        <v>1</v>
      </c>
      <c r="BB1767" s="396" t="s">
        <v>861</v>
      </c>
      <c r="BC1767" t="str">
        <f t="shared" si="186"/>
        <v>RJ1</v>
      </c>
      <c r="BD1767" t="str">
        <f t="shared" si="187"/>
        <v>NAoMe_initial_disease_group</v>
      </c>
      <c r="BE1767" s="397" t="s">
        <v>862</v>
      </c>
      <c r="BF1767" t="str">
        <f t="shared" si="188"/>
        <v>Advanced M1</v>
      </c>
      <c r="BG1767">
        <f t="shared" si="189"/>
        <v>85</v>
      </c>
      <c r="BH1767" s="398">
        <f t="shared" si="190"/>
        <v>0.7589300274848938</v>
      </c>
      <c r="BO1767" s="33"/>
    </row>
    <row r="1768" spans="1:67">
      <c r="A1768" s="316" t="s">
        <v>27</v>
      </c>
      <c r="B1768" t="s">
        <v>380</v>
      </c>
      <c r="C1768" t="s">
        <v>910</v>
      </c>
      <c r="D1768" t="s">
        <v>314</v>
      </c>
      <c r="E1768" s="316" t="s">
        <v>89</v>
      </c>
      <c r="F1768" s="316" t="s">
        <v>599</v>
      </c>
      <c r="G1768" s="316" t="s">
        <v>442</v>
      </c>
      <c r="H1768" s="316" t="s">
        <v>326</v>
      </c>
      <c r="I1768" s="316" t="s">
        <v>331</v>
      </c>
      <c r="J1768" s="316" t="s">
        <v>334</v>
      </c>
      <c r="K1768" s="36">
        <v>2</v>
      </c>
      <c r="L1768" s="317">
        <v>1.7859999090433121E-2</v>
      </c>
      <c r="M1768" s="317">
        <v>2.0619999617338181E-2</v>
      </c>
      <c r="N1768" s="36">
        <v>2</v>
      </c>
      <c r="O1768" s="317">
        <v>6.5799998119473457E-3</v>
      </c>
      <c r="P1768" s="317">
        <v>8.1599997356534004E-3</v>
      </c>
      <c r="Q1768" s="36">
        <v>64</v>
      </c>
      <c r="R1768" s="317">
        <v>6.4199999906122676E-3</v>
      </c>
      <c r="S1768" s="317">
        <v>7.689999882131815E-3</v>
      </c>
      <c r="T1768" t="s">
        <v>380</v>
      </c>
      <c r="BA1768" s="395">
        <v>1</v>
      </c>
      <c r="BB1768" s="396" t="s">
        <v>861</v>
      </c>
      <c r="BC1768" t="str">
        <f t="shared" si="186"/>
        <v>RJ1</v>
      </c>
      <c r="BD1768" t="str">
        <f t="shared" si="187"/>
        <v>NAoMe_initial_disease_group</v>
      </c>
      <c r="BE1768" s="397" t="s">
        <v>862</v>
      </c>
      <c r="BF1768" t="str">
        <f t="shared" si="188"/>
        <v>DCIS</v>
      </c>
      <c r="BG1768">
        <f t="shared" si="189"/>
        <v>2</v>
      </c>
      <c r="BH1768" s="398">
        <f t="shared" si="190"/>
        <v>1.7859999090433121E-2</v>
      </c>
      <c r="BO1768" s="33"/>
    </row>
    <row r="1769" spans="1:67">
      <c r="A1769" s="316" t="s">
        <v>27</v>
      </c>
      <c r="B1769" t="s">
        <v>380</v>
      </c>
      <c r="C1769" t="s">
        <v>910</v>
      </c>
      <c r="D1769" t="s">
        <v>314</v>
      </c>
      <c r="E1769" s="316" t="s">
        <v>89</v>
      </c>
      <c r="F1769" s="316" t="s">
        <v>599</v>
      </c>
      <c r="G1769" s="316" t="s">
        <v>442</v>
      </c>
      <c r="H1769" s="316" t="s">
        <v>326</v>
      </c>
      <c r="I1769" s="316" t="s">
        <v>331</v>
      </c>
      <c r="J1769" s="316" t="s">
        <v>335</v>
      </c>
      <c r="K1769" s="36">
        <v>8</v>
      </c>
      <c r="L1769" s="317">
        <v>7.1429997682571411E-2</v>
      </c>
      <c r="M1769" s="317">
        <v>8.246999979019165E-2</v>
      </c>
      <c r="N1769" s="36">
        <v>29</v>
      </c>
      <c r="O1769" s="317">
        <v>9.5389999449253082E-2</v>
      </c>
      <c r="P1769" s="317">
        <v>0.118369996547699</v>
      </c>
      <c r="Q1769" s="36">
        <v>1663</v>
      </c>
      <c r="R1769" s="317">
        <v>0.16676999628543851</v>
      </c>
      <c r="S1769" s="317">
        <v>0.19988000392913821</v>
      </c>
      <c r="T1769" t="s">
        <v>380</v>
      </c>
      <c r="BA1769" s="395">
        <v>1</v>
      </c>
      <c r="BB1769" s="396" t="s">
        <v>861</v>
      </c>
      <c r="BC1769" t="str">
        <f t="shared" si="186"/>
        <v>RJ1</v>
      </c>
      <c r="BD1769" t="str">
        <f t="shared" si="187"/>
        <v>NAoMe_initial_disease_group</v>
      </c>
      <c r="BE1769" s="397" t="s">
        <v>862</v>
      </c>
      <c r="BF1769" t="str">
        <f t="shared" si="188"/>
        <v>Early invasive</v>
      </c>
      <c r="BG1769">
        <f t="shared" si="189"/>
        <v>8</v>
      </c>
      <c r="BH1769" s="398">
        <f t="shared" si="190"/>
        <v>7.1429997682571411E-2</v>
      </c>
      <c r="BO1769" s="33"/>
    </row>
    <row r="1770" spans="1:67">
      <c r="A1770" s="316" t="s">
        <v>27</v>
      </c>
      <c r="B1770" t="s">
        <v>380</v>
      </c>
      <c r="C1770" t="s">
        <v>910</v>
      </c>
      <c r="D1770" t="s">
        <v>314</v>
      </c>
      <c r="E1770" s="316" t="s">
        <v>89</v>
      </c>
      <c r="F1770" s="316" t="s">
        <v>599</v>
      </c>
      <c r="G1770" s="316" t="s">
        <v>442</v>
      </c>
      <c r="H1770" s="316" t="s">
        <v>326</v>
      </c>
      <c r="I1770" s="316" t="s">
        <v>331</v>
      </c>
      <c r="J1770" s="316" t="s">
        <v>337</v>
      </c>
      <c r="K1770" s="36">
        <v>15</v>
      </c>
      <c r="L1770" s="317">
        <v>0.13392999768257141</v>
      </c>
      <c r="M1770" s="317"/>
      <c r="N1770" s="36">
        <v>59</v>
      </c>
      <c r="O1770" s="317">
        <v>0.1940799951553345</v>
      </c>
      <c r="P1770" s="317"/>
      <c r="Q1770" s="36">
        <v>1652</v>
      </c>
      <c r="R1770" s="317">
        <v>0.1656599938869476</v>
      </c>
      <c r="S1770" s="317"/>
      <c r="T1770" t="s">
        <v>380</v>
      </c>
      <c r="BA1770" s="395">
        <v>1</v>
      </c>
      <c r="BB1770" s="396" t="s">
        <v>861</v>
      </c>
      <c r="BC1770" t="str">
        <f t="shared" si="186"/>
        <v>RJ1</v>
      </c>
      <c r="BD1770" t="str">
        <f t="shared" si="187"/>
        <v>NAoMe_initial_disease_group</v>
      </c>
      <c r="BE1770" s="397" t="s">
        <v>862</v>
      </c>
      <c r="BF1770" t="str">
        <f t="shared" si="188"/>
        <v>Unknown stage</v>
      </c>
      <c r="BG1770">
        <f t="shared" si="189"/>
        <v>15</v>
      </c>
      <c r="BH1770" s="398">
        <f t="shared" si="190"/>
        <v>0.13392999768257141</v>
      </c>
      <c r="BO1770" s="33"/>
    </row>
    <row r="1771" spans="1:67">
      <c r="A1771" s="316" t="s">
        <v>27</v>
      </c>
      <c r="B1771" t="s">
        <v>380</v>
      </c>
      <c r="C1771" t="s">
        <v>910</v>
      </c>
      <c r="D1771" t="s">
        <v>314</v>
      </c>
      <c r="E1771" s="316" t="s">
        <v>89</v>
      </c>
      <c r="F1771" s="316" t="s">
        <v>599</v>
      </c>
      <c r="G1771" s="316" t="s">
        <v>442</v>
      </c>
      <c r="H1771" s="316" t="s">
        <v>326</v>
      </c>
      <c r="I1771" s="316" t="s">
        <v>656</v>
      </c>
      <c r="J1771" s="316" t="s">
        <v>286</v>
      </c>
      <c r="K1771" s="36">
        <v>14</v>
      </c>
      <c r="L1771" s="317">
        <v>0.125</v>
      </c>
      <c r="M1771" s="317">
        <v>0.132080003619194</v>
      </c>
      <c r="N1771" s="36">
        <v>23</v>
      </c>
      <c r="O1771" s="317">
        <v>7.5659997761249542E-2</v>
      </c>
      <c r="P1771" s="317">
        <v>8.1849999725818634E-2</v>
      </c>
      <c r="Q1771" s="36">
        <v>492</v>
      </c>
      <c r="R1771" s="317">
        <v>4.9339998513460159E-2</v>
      </c>
      <c r="S1771" s="317">
        <v>5.1920000463724143E-2</v>
      </c>
      <c r="T1771" t="s">
        <v>380</v>
      </c>
      <c r="BA1771" s="395">
        <v>1</v>
      </c>
      <c r="BB1771" s="396" t="s">
        <v>861</v>
      </c>
      <c r="BC1771" t="str">
        <f t="shared" si="186"/>
        <v>RJ1</v>
      </c>
      <c r="BD1771" t="str">
        <f t="shared" si="187"/>
        <v>NAoMe_initial_ethnicity_grp</v>
      </c>
      <c r="BE1771" s="397" t="s">
        <v>862</v>
      </c>
      <c r="BF1771" t="str">
        <f t="shared" si="188"/>
        <v>Asian or Asian British</v>
      </c>
      <c r="BG1771">
        <f t="shared" si="189"/>
        <v>14</v>
      </c>
      <c r="BH1771" s="398">
        <f t="shared" si="190"/>
        <v>0.125</v>
      </c>
      <c r="BO1771" s="33"/>
    </row>
    <row r="1772" spans="1:67">
      <c r="A1772" s="316" t="s">
        <v>27</v>
      </c>
      <c r="B1772" t="s">
        <v>380</v>
      </c>
      <c r="C1772" t="s">
        <v>910</v>
      </c>
      <c r="D1772" t="s">
        <v>314</v>
      </c>
      <c r="E1772" s="316" t="s">
        <v>89</v>
      </c>
      <c r="F1772" s="316" t="s">
        <v>599</v>
      </c>
      <c r="G1772" s="316" t="s">
        <v>442</v>
      </c>
      <c r="H1772" s="316" t="s">
        <v>326</v>
      </c>
      <c r="I1772" s="316" t="s">
        <v>656</v>
      </c>
      <c r="J1772" s="316" t="s">
        <v>287</v>
      </c>
      <c r="K1772" s="36">
        <v>25</v>
      </c>
      <c r="L1772" s="317">
        <v>0.22321000695228579</v>
      </c>
      <c r="M1772" s="317">
        <v>0.2358500063419342</v>
      </c>
      <c r="N1772" s="36">
        <v>57</v>
      </c>
      <c r="O1772" s="317">
        <v>0.1875</v>
      </c>
      <c r="P1772" s="317">
        <v>0.20284999907016751</v>
      </c>
      <c r="Q1772" s="36">
        <v>403</v>
      </c>
      <c r="R1772" s="317">
        <v>4.0410000830888748E-2</v>
      </c>
      <c r="S1772" s="317">
        <v>4.2520001530647278E-2</v>
      </c>
      <c r="T1772" t="s">
        <v>380</v>
      </c>
      <c r="BA1772" s="395">
        <v>1</v>
      </c>
      <c r="BB1772" s="396" t="s">
        <v>861</v>
      </c>
      <c r="BC1772" t="str">
        <f t="shared" si="186"/>
        <v>RJ1</v>
      </c>
      <c r="BD1772" t="str">
        <f t="shared" si="187"/>
        <v>NAoMe_initial_ethnicity_grp</v>
      </c>
      <c r="BE1772" s="397" t="s">
        <v>862</v>
      </c>
      <c r="BF1772" t="str">
        <f t="shared" si="188"/>
        <v>Black or Black British</v>
      </c>
      <c r="BG1772">
        <f t="shared" si="189"/>
        <v>25</v>
      </c>
      <c r="BH1772" s="398">
        <f t="shared" si="190"/>
        <v>0.22321000695228579</v>
      </c>
      <c r="BO1772" s="33"/>
    </row>
    <row r="1773" spans="1:67">
      <c r="A1773" s="316" t="s">
        <v>27</v>
      </c>
      <c r="B1773" t="s">
        <v>380</v>
      </c>
      <c r="C1773" t="s">
        <v>910</v>
      </c>
      <c r="D1773" t="s">
        <v>314</v>
      </c>
      <c r="E1773" s="316" t="s">
        <v>89</v>
      </c>
      <c r="F1773" s="316" t="s">
        <v>599</v>
      </c>
      <c r="G1773" s="316" t="s">
        <v>442</v>
      </c>
      <c r="H1773" s="316" t="s">
        <v>326</v>
      </c>
      <c r="I1773" s="316" t="s">
        <v>656</v>
      </c>
      <c r="J1773" s="316" t="s">
        <v>259</v>
      </c>
      <c r="K1773" s="36">
        <v>2</v>
      </c>
      <c r="L1773" s="317">
        <v>1.7859999090433121E-2</v>
      </c>
      <c r="M1773" s="317">
        <v>1.8869999796152111E-2</v>
      </c>
      <c r="N1773" s="36">
        <v>2</v>
      </c>
      <c r="O1773" s="317">
        <v>6.5799998119473457E-3</v>
      </c>
      <c r="P1773" s="317">
        <v>7.1200001984834671E-3</v>
      </c>
      <c r="Q1773" s="36">
        <v>98</v>
      </c>
      <c r="R1773" s="317">
        <v>9.8299998790025711E-3</v>
      </c>
      <c r="S1773" s="317">
        <v>1.0339999571442601E-2</v>
      </c>
      <c r="T1773" t="s">
        <v>380</v>
      </c>
      <c r="BA1773" s="395">
        <v>1</v>
      </c>
      <c r="BB1773" s="396" t="s">
        <v>861</v>
      </c>
      <c r="BC1773" t="str">
        <f t="shared" si="186"/>
        <v>RJ1</v>
      </c>
      <c r="BD1773" t="str">
        <f t="shared" si="187"/>
        <v>NAoMe_initial_ethnicity_grp</v>
      </c>
      <c r="BE1773" s="397" t="s">
        <v>862</v>
      </c>
      <c r="BF1773" t="str">
        <f t="shared" si="188"/>
        <v>Mixed</v>
      </c>
      <c r="BG1773">
        <f t="shared" si="189"/>
        <v>2</v>
      </c>
      <c r="BH1773" s="398">
        <f t="shared" si="190"/>
        <v>1.7859999090433121E-2</v>
      </c>
      <c r="BO1773" s="33"/>
    </row>
    <row r="1774" spans="1:67">
      <c r="A1774" s="316" t="s">
        <v>27</v>
      </c>
      <c r="B1774" t="s">
        <v>380</v>
      </c>
      <c r="C1774" t="s">
        <v>910</v>
      </c>
      <c r="D1774" t="s">
        <v>314</v>
      </c>
      <c r="E1774" s="316" t="s">
        <v>89</v>
      </c>
      <c r="F1774" s="316" t="s">
        <v>599</v>
      </c>
      <c r="G1774" s="316" t="s">
        <v>442</v>
      </c>
      <c r="H1774" s="316" t="s">
        <v>326</v>
      </c>
      <c r="I1774" s="316" t="s">
        <v>656</v>
      </c>
      <c r="J1774" s="316" t="s">
        <v>288</v>
      </c>
      <c r="K1774" s="36">
        <v>9</v>
      </c>
      <c r="L1774" s="317">
        <v>8.0360002815723419E-2</v>
      </c>
      <c r="M1774" s="317">
        <v>8.4909997880458832E-2</v>
      </c>
      <c r="N1774" s="36">
        <v>17</v>
      </c>
      <c r="O1774" s="317">
        <v>5.5920001119375229E-2</v>
      </c>
      <c r="P1774" s="317">
        <v>6.0499999672174447E-2</v>
      </c>
      <c r="Q1774" s="36">
        <v>246</v>
      </c>
      <c r="R1774" s="317">
        <v>2.466999925673008E-2</v>
      </c>
      <c r="S1774" s="317">
        <v>2.5960000231862072E-2</v>
      </c>
      <c r="T1774" t="s">
        <v>380</v>
      </c>
      <c r="BA1774" s="395">
        <v>1</v>
      </c>
      <c r="BB1774" s="396" t="s">
        <v>861</v>
      </c>
      <c r="BC1774" t="str">
        <f t="shared" si="186"/>
        <v>RJ1</v>
      </c>
      <c r="BD1774" t="str">
        <f t="shared" si="187"/>
        <v>NAoMe_initial_ethnicity_grp</v>
      </c>
      <c r="BE1774" s="397" t="s">
        <v>862</v>
      </c>
      <c r="BF1774" t="str">
        <f t="shared" si="188"/>
        <v>Other Ethnic Group</v>
      </c>
      <c r="BG1774">
        <f t="shared" si="189"/>
        <v>9</v>
      </c>
      <c r="BH1774" s="398">
        <f t="shared" si="190"/>
        <v>8.0360002815723419E-2</v>
      </c>
      <c r="BO1774" s="33"/>
    </row>
    <row r="1775" spans="1:67">
      <c r="A1775" s="316" t="s">
        <v>27</v>
      </c>
      <c r="B1775" t="s">
        <v>380</v>
      </c>
      <c r="C1775" t="s">
        <v>910</v>
      </c>
      <c r="D1775" t="s">
        <v>314</v>
      </c>
      <c r="E1775" s="316" t="s">
        <v>89</v>
      </c>
      <c r="F1775" s="316" t="s">
        <v>599</v>
      </c>
      <c r="G1775" s="316" t="s">
        <v>442</v>
      </c>
      <c r="H1775" s="316" t="s">
        <v>326</v>
      </c>
      <c r="I1775" s="316" t="s">
        <v>656</v>
      </c>
      <c r="J1775" s="316" t="s">
        <v>260</v>
      </c>
      <c r="K1775" s="36">
        <v>6</v>
      </c>
      <c r="L1775" s="317">
        <v>5.356999859213829E-2</v>
      </c>
      <c r="M1775" s="317"/>
      <c r="N1775" s="36">
        <v>23</v>
      </c>
      <c r="O1775" s="317">
        <v>7.5659997761249542E-2</v>
      </c>
      <c r="P1775" s="317"/>
      <c r="Q1775" s="36">
        <v>495</v>
      </c>
      <c r="R1775" s="317">
        <v>4.9639999866485603E-2</v>
      </c>
      <c r="S1775" s="317"/>
      <c r="T1775" t="s">
        <v>380</v>
      </c>
      <c r="BA1775" s="395">
        <v>1</v>
      </c>
      <c r="BB1775" s="396" t="s">
        <v>861</v>
      </c>
      <c r="BC1775" t="str">
        <f t="shared" si="186"/>
        <v>RJ1</v>
      </c>
      <c r="BD1775" t="str">
        <f t="shared" si="187"/>
        <v>NAoMe_initial_ethnicity_grp</v>
      </c>
      <c r="BE1775" s="397" t="s">
        <v>862</v>
      </c>
      <c r="BF1775" t="str">
        <f t="shared" si="188"/>
        <v>Unknown</v>
      </c>
      <c r="BG1775">
        <f t="shared" si="189"/>
        <v>6</v>
      </c>
      <c r="BH1775" s="398">
        <f t="shared" si="190"/>
        <v>5.356999859213829E-2</v>
      </c>
      <c r="BO1775" s="33"/>
    </row>
    <row r="1776" spans="1:67">
      <c r="A1776" s="316" t="s">
        <v>27</v>
      </c>
      <c r="B1776" t="s">
        <v>380</v>
      </c>
      <c r="C1776" t="s">
        <v>910</v>
      </c>
      <c r="D1776" t="s">
        <v>314</v>
      </c>
      <c r="E1776" s="316" t="s">
        <v>89</v>
      </c>
      <c r="F1776" s="316" t="s">
        <v>599</v>
      </c>
      <c r="G1776" s="316" t="s">
        <v>442</v>
      </c>
      <c r="H1776" s="316" t="s">
        <v>326</v>
      </c>
      <c r="I1776" s="316" t="s">
        <v>656</v>
      </c>
      <c r="J1776" s="316" t="s">
        <v>258</v>
      </c>
      <c r="K1776" s="36">
        <v>56</v>
      </c>
      <c r="L1776" s="317">
        <v>0.5</v>
      </c>
      <c r="M1776" s="317">
        <v>0.52829998731613159</v>
      </c>
      <c r="N1776" s="36">
        <v>182</v>
      </c>
      <c r="O1776" s="317">
        <v>0.59868001937866211</v>
      </c>
      <c r="P1776" s="317">
        <v>0.64768999814987183</v>
      </c>
      <c r="Q1776" s="36">
        <v>8238</v>
      </c>
      <c r="R1776" s="317">
        <v>0.82611000537872314</v>
      </c>
      <c r="S1776" s="317">
        <v>0.86926001310348511</v>
      </c>
      <c r="T1776" t="s">
        <v>380</v>
      </c>
      <c r="BA1776" s="395">
        <v>1</v>
      </c>
      <c r="BB1776" s="396" t="s">
        <v>861</v>
      </c>
      <c r="BC1776" t="str">
        <f t="shared" si="186"/>
        <v>RJ1</v>
      </c>
      <c r="BD1776" t="str">
        <f t="shared" si="187"/>
        <v>NAoMe_initial_ethnicity_grp</v>
      </c>
      <c r="BE1776" s="397" t="s">
        <v>862</v>
      </c>
      <c r="BF1776" t="str">
        <f t="shared" si="188"/>
        <v>White</v>
      </c>
      <c r="BG1776">
        <f t="shared" si="189"/>
        <v>56</v>
      </c>
      <c r="BH1776" s="398">
        <f t="shared" si="190"/>
        <v>0.5</v>
      </c>
      <c r="BO1776" s="33"/>
    </row>
    <row r="1777" spans="1:67">
      <c r="A1777" s="316" t="s">
        <v>27</v>
      </c>
      <c r="B1777" t="s">
        <v>380</v>
      </c>
      <c r="C1777" t="s">
        <v>910</v>
      </c>
      <c r="D1777" t="s">
        <v>314</v>
      </c>
      <c r="E1777" s="316" t="s">
        <v>89</v>
      </c>
      <c r="F1777" s="316" t="s">
        <v>599</v>
      </c>
      <c r="G1777" s="316" t="s">
        <v>442</v>
      </c>
      <c r="H1777" s="316" t="s">
        <v>326</v>
      </c>
      <c r="I1777" s="316" t="s">
        <v>657</v>
      </c>
      <c r="J1777" s="316" t="s">
        <v>817</v>
      </c>
      <c r="K1777" s="36">
        <v>110</v>
      </c>
      <c r="L1777" s="317">
        <v>0.98214000463485718</v>
      </c>
      <c r="M1777" s="317"/>
      <c r="N1777" s="36">
        <v>292</v>
      </c>
      <c r="O1777" s="317">
        <v>0.96052998304367065</v>
      </c>
      <c r="P1777" s="317"/>
      <c r="Q1777" s="36">
        <v>9359</v>
      </c>
      <c r="R1777" s="317">
        <v>0.93853002786636353</v>
      </c>
      <c r="S1777" s="317"/>
      <c r="T1777" t="s">
        <v>380</v>
      </c>
      <c r="BA1777" s="395">
        <v>1</v>
      </c>
      <c r="BB1777" s="396" t="s">
        <v>861</v>
      </c>
      <c r="BC1777" t="str">
        <f t="shared" si="186"/>
        <v>RJ1</v>
      </c>
      <c r="BD1777" t="str">
        <f t="shared" si="187"/>
        <v>NAoMe_initial_final_route</v>
      </c>
      <c r="BE1777" s="397" t="s">
        <v>862</v>
      </c>
      <c r="BF1777" t="str">
        <f t="shared" si="188"/>
        <v>Not screened</v>
      </c>
      <c r="BG1777">
        <f t="shared" si="189"/>
        <v>110</v>
      </c>
      <c r="BH1777" s="398">
        <f t="shared" si="190"/>
        <v>0.98214000463485718</v>
      </c>
      <c r="BO1777" s="33"/>
    </row>
    <row r="1778" spans="1:67">
      <c r="A1778" s="316" t="s">
        <v>27</v>
      </c>
      <c r="B1778" t="s">
        <v>380</v>
      </c>
      <c r="C1778" t="s">
        <v>910</v>
      </c>
      <c r="D1778" t="s">
        <v>314</v>
      </c>
      <c r="E1778" s="316" t="s">
        <v>89</v>
      </c>
      <c r="F1778" s="316" t="s">
        <v>599</v>
      </c>
      <c r="G1778" s="316" t="s">
        <v>442</v>
      </c>
      <c r="H1778" s="316" t="s">
        <v>326</v>
      </c>
      <c r="I1778" s="316" t="s">
        <v>657</v>
      </c>
      <c r="J1778" s="316" t="s">
        <v>352</v>
      </c>
      <c r="K1778" s="36">
        <v>2</v>
      </c>
      <c r="L1778" s="317">
        <v>1.7859999090433121E-2</v>
      </c>
      <c r="M1778" s="317"/>
      <c r="N1778" s="36">
        <v>12</v>
      </c>
      <c r="O1778" s="317">
        <v>3.9469998329877853E-2</v>
      </c>
      <c r="P1778" s="317"/>
      <c r="Q1778" s="36">
        <v>613</v>
      </c>
      <c r="R1778" s="317">
        <v>6.1469998210668557E-2</v>
      </c>
      <c r="S1778" s="317"/>
      <c r="T1778" t="s">
        <v>380</v>
      </c>
      <c r="BA1778" s="395">
        <v>1</v>
      </c>
      <c r="BB1778" s="396" t="s">
        <v>861</v>
      </c>
      <c r="BC1778" t="str">
        <f t="shared" si="186"/>
        <v>RJ1</v>
      </c>
      <c r="BD1778" t="str">
        <f t="shared" si="187"/>
        <v>NAoMe_initial_final_route</v>
      </c>
      <c r="BE1778" s="397" t="s">
        <v>862</v>
      </c>
      <c r="BF1778" t="str">
        <f t="shared" si="188"/>
        <v>Screening</v>
      </c>
      <c r="BG1778">
        <f t="shared" si="189"/>
        <v>2</v>
      </c>
      <c r="BH1778" s="398">
        <f t="shared" si="190"/>
        <v>1.7859999090433121E-2</v>
      </c>
      <c r="BO1778" s="33"/>
    </row>
    <row r="1779" spans="1:67">
      <c r="A1779" s="316" t="s">
        <v>27</v>
      </c>
      <c r="B1779" t="s">
        <v>380</v>
      </c>
      <c r="C1779" t="s">
        <v>910</v>
      </c>
      <c r="D1779" t="s">
        <v>314</v>
      </c>
      <c r="E1779" s="316" t="s">
        <v>89</v>
      </c>
      <c r="F1779" s="316" t="s">
        <v>599</v>
      </c>
      <c r="G1779" s="316" t="s">
        <v>442</v>
      </c>
      <c r="H1779" s="316" t="s">
        <v>326</v>
      </c>
      <c r="I1779" s="316" t="s">
        <v>303</v>
      </c>
      <c r="J1779" s="316" t="s">
        <v>308</v>
      </c>
      <c r="K1779" s="36">
        <v>15</v>
      </c>
      <c r="L1779" s="317">
        <v>0.13392999768257141</v>
      </c>
      <c r="M1779" s="317"/>
      <c r="N1779" s="36">
        <v>59</v>
      </c>
      <c r="O1779" s="317">
        <v>0.1940799951553345</v>
      </c>
      <c r="P1779" s="317"/>
      <c r="Q1779" s="36">
        <v>1652</v>
      </c>
      <c r="R1779" s="317">
        <v>0.1656599938869476</v>
      </c>
      <c r="S1779" s="317"/>
      <c r="T1779" t="s">
        <v>380</v>
      </c>
      <c r="BA1779" s="395">
        <v>1</v>
      </c>
      <c r="BB1779" s="396" t="s">
        <v>861</v>
      </c>
      <c r="BC1779" t="str">
        <f t="shared" si="186"/>
        <v>RJ1</v>
      </c>
      <c r="BD1779" t="str">
        <f t="shared" si="187"/>
        <v>NAoMe_initial_final_stage_tum</v>
      </c>
      <c r="BE1779" s="397" t="s">
        <v>862</v>
      </c>
      <c r="BF1779" t="str">
        <f t="shared" si="188"/>
        <v>Not staged/Unstated</v>
      </c>
      <c r="BG1779">
        <f t="shared" si="189"/>
        <v>15</v>
      </c>
      <c r="BH1779" s="398">
        <f t="shared" si="190"/>
        <v>0.13392999768257141</v>
      </c>
      <c r="BO1779" s="33"/>
    </row>
    <row r="1780" spans="1:67">
      <c r="A1780" s="316" t="s">
        <v>27</v>
      </c>
      <c r="B1780" t="s">
        <v>380</v>
      </c>
      <c r="C1780" t="s">
        <v>910</v>
      </c>
      <c r="D1780" t="s">
        <v>314</v>
      </c>
      <c r="E1780" s="316" t="s">
        <v>89</v>
      </c>
      <c r="F1780" s="316" t="s">
        <v>599</v>
      </c>
      <c r="G1780" s="316" t="s">
        <v>442</v>
      </c>
      <c r="H1780" s="316" t="s">
        <v>326</v>
      </c>
      <c r="I1780" s="316" t="s">
        <v>303</v>
      </c>
      <c r="J1780" s="316" t="s">
        <v>304</v>
      </c>
      <c r="K1780" s="36">
        <v>2</v>
      </c>
      <c r="L1780" s="317">
        <v>1.7859999090433121E-2</v>
      </c>
      <c r="M1780" s="317">
        <v>2.0619999617338181E-2</v>
      </c>
      <c r="N1780" s="36">
        <v>2</v>
      </c>
      <c r="O1780" s="317">
        <v>6.5799998119473457E-3</v>
      </c>
      <c r="P1780" s="317">
        <v>8.1599997356534004E-3</v>
      </c>
      <c r="Q1780" s="36">
        <v>64</v>
      </c>
      <c r="R1780" s="317">
        <v>6.4199999906122676E-3</v>
      </c>
      <c r="S1780" s="317">
        <v>7.689999882131815E-3</v>
      </c>
      <c r="T1780" t="s">
        <v>380</v>
      </c>
      <c r="BA1780" s="395">
        <v>1</v>
      </c>
      <c r="BB1780" s="396" t="s">
        <v>861</v>
      </c>
      <c r="BC1780" t="str">
        <f t="shared" si="186"/>
        <v>RJ1</v>
      </c>
      <c r="BD1780" t="str">
        <f t="shared" si="187"/>
        <v>NAoMe_initial_final_stage_tum</v>
      </c>
      <c r="BE1780" s="397" t="s">
        <v>862</v>
      </c>
      <c r="BF1780" t="str">
        <f t="shared" si="188"/>
        <v>Stage 0</v>
      </c>
      <c r="BG1780">
        <f t="shared" si="189"/>
        <v>2</v>
      </c>
      <c r="BH1780" s="398">
        <f t="shared" si="190"/>
        <v>1.7859999090433121E-2</v>
      </c>
      <c r="BO1780" s="33"/>
    </row>
    <row r="1781" spans="1:67">
      <c r="A1781" s="316" t="s">
        <v>27</v>
      </c>
      <c r="B1781" t="s">
        <v>380</v>
      </c>
      <c r="C1781" t="s">
        <v>910</v>
      </c>
      <c r="D1781" t="s">
        <v>314</v>
      </c>
      <c r="E1781" s="316" t="s">
        <v>89</v>
      </c>
      <c r="F1781" s="316" t="s">
        <v>599</v>
      </c>
      <c r="G1781" s="316" t="s">
        <v>442</v>
      </c>
      <c r="H1781" s="316" t="s">
        <v>326</v>
      </c>
      <c r="I1781" s="316" t="s">
        <v>303</v>
      </c>
      <c r="J1781" s="316" t="s">
        <v>305</v>
      </c>
      <c r="K1781" s="36">
        <v>2</v>
      </c>
      <c r="L1781" s="317">
        <v>1.7859999090433121E-2</v>
      </c>
      <c r="M1781" s="317">
        <v>2.0619999617338181E-2</v>
      </c>
      <c r="N1781" s="36">
        <v>2</v>
      </c>
      <c r="O1781" s="317">
        <v>6.5799998119473457E-3</v>
      </c>
      <c r="P1781" s="317">
        <v>8.1599997356534004E-3</v>
      </c>
      <c r="Q1781" s="36">
        <v>359</v>
      </c>
      <c r="R1781" s="317">
        <v>3.5999998450279243E-2</v>
      </c>
      <c r="S1781" s="317">
        <v>4.3150000274181373E-2</v>
      </c>
      <c r="T1781" t="s">
        <v>380</v>
      </c>
      <c r="BA1781" s="395">
        <v>1</v>
      </c>
      <c r="BB1781" s="396" t="s">
        <v>861</v>
      </c>
      <c r="BC1781" t="str">
        <f t="shared" si="186"/>
        <v>RJ1</v>
      </c>
      <c r="BD1781" t="str">
        <f t="shared" si="187"/>
        <v>NAoMe_initial_final_stage_tum</v>
      </c>
      <c r="BE1781" s="397" t="s">
        <v>862</v>
      </c>
      <c r="BF1781" t="str">
        <f t="shared" si="188"/>
        <v>Stage 1</v>
      </c>
      <c r="BG1781">
        <f t="shared" si="189"/>
        <v>2</v>
      </c>
      <c r="BH1781" s="398">
        <f t="shared" si="190"/>
        <v>1.7859999090433121E-2</v>
      </c>
      <c r="BO1781" s="33"/>
    </row>
    <row r="1782" spans="1:67">
      <c r="A1782" s="316" t="s">
        <v>27</v>
      </c>
      <c r="B1782" t="s">
        <v>380</v>
      </c>
      <c r="C1782" t="s">
        <v>910</v>
      </c>
      <c r="D1782" t="s">
        <v>314</v>
      </c>
      <c r="E1782" s="316" t="s">
        <v>89</v>
      </c>
      <c r="F1782" s="318" t="s">
        <v>599</v>
      </c>
      <c r="G1782" s="318" t="s">
        <v>442</v>
      </c>
      <c r="H1782" s="318" t="s">
        <v>326</v>
      </c>
      <c r="I1782" s="316" t="s">
        <v>303</v>
      </c>
      <c r="J1782" s="316" t="s">
        <v>306</v>
      </c>
      <c r="K1782" s="36">
        <v>2</v>
      </c>
      <c r="L1782" s="317">
        <v>1.7859999090433121E-2</v>
      </c>
      <c r="M1782" s="317">
        <v>2.0619999617338181E-2</v>
      </c>
      <c r="N1782" s="36">
        <v>15</v>
      </c>
      <c r="O1782" s="317">
        <v>4.9339998513460159E-2</v>
      </c>
      <c r="P1782" s="317">
        <v>6.1220001429319382E-2</v>
      </c>
      <c r="Q1782" s="36">
        <v>996</v>
      </c>
      <c r="R1782" s="317">
        <v>9.9880002439022064E-2</v>
      </c>
      <c r="S1782" s="317">
        <v>0.11970999836921691</v>
      </c>
      <c r="T1782" t="s">
        <v>380</v>
      </c>
      <c r="BA1782" s="395">
        <v>1</v>
      </c>
      <c r="BB1782" s="396" t="s">
        <v>861</v>
      </c>
      <c r="BC1782" t="str">
        <f t="shared" si="186"/>
        <v>RJ1</v>
      </c>
      <c r="BD1782" t="str">
        <f t="shared" si="187"/>
        <v>NAoMe_initial_final_stage_tum</v>
      </c>
      <c r="BE1782" s="397" t="s">
        <v>862</v>
      </c>
      <c r="BF1782" t="str">
        <f t="shared" si="188"/>
        <v>Stage 2</v>
      </c>
      <c r="BG1782">
        <f t="shared" si="189"/>
        <v>2</v>
      </c>
      <c r="BH1782" s="398">
        <f t="shared" si="190"/>
        <v>1.7859999090433121E-2</v>
      </c>
      <c r="BO1782" s="33"/>
    </row>
    <row r="1783" spans="1:67">
      <c r="A1783" s="316" t="s">
        <v>27</v>
      </c>
      <c r="B1783" t="s">
        <v>380</v>
      </c>
      <c r="C1783" t="s">
        <v>910</v>
      </c>
      <c r="D1783" t="s">
        <v>314</v>
      </c>
      <c r="E1783" s="316" t="s">
        <v>89</v>
      </c>
      <c r="F1783" s="316" t="s">
        <v>599</v>
      </c>
      <c r="G1783" s="316" t="s">
        <v>442</v>
      </c>
      <c r="H1783" s="316" t="s">
        <v>326</v>
      </c>
      <c r="I1783" s="316" t="s">
        <v>303</v>
      </c>
      <c r="J1783" s="316" t="s">
        <v>307</v>
      </c>
      <c r="K1783" s="36">
        <v>5</v>
      </c>
      <c r="L1783" s="317">
        <v>4.4640000909566879E-2</v>
      </c>
      <c r="M1783" s="317">
        <v>5.1550000905990601E-2</v>
      </c>
      <c r="N1783" s="36">
        <v>16</v>
      </c>
      <c r="O1783" s="317">
        <v>5.2629999816417687E-2</v>
      </c>
      <c r="P1783" s="317">
        <v>6.5310001373291016E-2</v>
      </c>
      <c r="Q1783" s="36">
        <v>742</v>
      </c>
      <c r="R1783" s="317">
        <v>7.4409998953342438E-2</v>
      </c>
      <c r="S1783" s="317">
        <v>8.9180000126361847E-2</v>
      </c>
      <c r="T1783" t="s">
        <v>380</v>
      </c>
      <c r="BA1783" s="395">
        <v>1</v>
      </c>
      <c r="BB1783" s="396" t="s">
        <v>861</v>
      </c>
      <c r="BC1783" t="str">
        <f t="shared" si="186"/>
        <v>RJ1</v>
      </c>
      <c r="BD1783" t="str">
        <f t="shared" si="187"/>
        <v>NAoMe_initial_final_stage_tum</v>
      </c>
      <c r="BE1783" s="397" t="s">
        <v>862</v>
      </c>
      <c r="BF1783" t="str">
        <f t="shared" si="188"/>
        <v>Stage 3</v>
      </c>
      <c r="BG1783">
        <f t="shared" si="189"/>
        <v>5</v>
      </c>
      <c r="BH1783" s="398">
        <f t="shared" si="190"/>
        <v>4.4640000909566879E-2</v>
      </c>
      <c r="BO1783" s="33"/>
    </row>
    <row r="1784" spans="1:67">
      <c r="A1784" s="316" t="s">
        <v>27</v>
      </c>
      <c r="B1784" t="s">
        <v>380</v>
      </c>
      <c r="C1784" t="s">
        <v>910</v>
      </c>
      <c r="D1784" t="s">
        <v>314</v>
      </c>
      <c r="E1784" s="316" t="s">
        <v>89</v>
      </c>
      <c r="F1784" s="316" t="s">
        <v>599</v>
      </c>
      <c r="G1784" s="316" t="s">
        <v>442</v>
      </c>
      <c r="H1784" s="316" t="s">
        <v>326</v>
      </c>
      <c r="I1784" s="316" t="s">
        <v>303</v>
      </c>
      <c r="J1784" s="316" t="s">
        <v>336</v>
      </c>
      <c r="K1784" s="36">
        <v>86</v>
      </c>
      <c r="L1784" s="317">
        <v>0.76785999536514282</v>
      </c>
      <c r="M1784" s="317">
        <v>0.88660001754760742</v>
      </c>
      <c r="N1784" s="36">
        <v>210</v>
      </c>
      <c r="O1784" s="317">
        <v>0.69078999757766724</v>
      </c>
      <c r="P1784" s="317">
        <v>0.85714000463485718</v>
      </c>
      <c r="Q1784" s="36">
        <v>6159</v>
      </c>
      <c r="R1784" s="317">
        <v>0.6176300048828125</v>
      </c>
      <c r="S1784" s="317">
        <v>0.74026000499725342</v>
      </c>
      <c r="T1784" t="s">
        <v>380</v>
      </c>
      <c r="BA1784" s="395">
        <v>1</v>
      </c>
      <c r="BB1784" s="396" t="s">
        <v>861</v>
      </c>
      <c r="BC1784" t="str">
        <f t="shared" si="186"/>
        <v>RJ1</v>
      </c>
      <c r="BD1784" t="str">
        <f t="shared" si="187"/>
        <v>NAoMe_initial_final_stage_tum</v>
      </c>
      <c r="BE1784" s="397" t="s">
        <v>862</v>
      </c>
      <c r="BF1784" t="str">
        <f t="shared" si="188"/>
        <v>Stage 4</v>
      </c>
      <c r="BG1784">
        <f t="shared" si="189"/>
        <v>86</v>
      </c>
      <c r="BH1784" s="398">
        <f t="shared" si="190"/>
        <v>0.76785999536514282</v>
      </c>
      <c r="BO1784" s="33"/>
    </row>
    <row r="1785" spans="1:67">
      <c r="A1785" s="316" t="s">
        <v>27</v>
      </c>
      <c r="B1785" t="s">
        <v>380</v>
      </c>
      <c r="C1785" t="s">
        <v>910</v>
      </c>
      <c r="D1785" t="s">
        <v>314</v>
      </c>
      <c r="E1785" s="316" t="s">
        <v>89</v>
      </c>
      <c r="F1785" s="316" t="s">
        <v>599</v>
      </c>
      <c r="G1785" s="316" t="s">
        <v>442</v>
      </c>
      <c r="H1785" s="316" t="s">
        <v>326</v>
      </c>
      <c r="I1785" s="316" t="s">
        <v>342</v>
      </c>
      <c r="J1785" s="316" t="s">
        <v>343</v>
      </c>
      <c r="K1785" s="36">
        <v>15</v>
      </c>
      <c r="L1785" s="317">
        <v>0.13392999768257141</v>
      </c>
      <c r="M1785" s="317"/>
      <c r="N1785" s="36">
        <v>59</v>
      </c>
      <c r="O1785" s="317">
        <v>0.1940799951553345</v>
      </c>
      <c r="P1785" s="317"/>
      <c r="Q1785" s="36">
        <v>1652</v>
      </c>
      <c r="R1785" s="317">
        <v>0.1656599938869476</v>
      </c>
      <c r="S1785" s="317"/>
      <c r="T1785" t="s">
        <v>380</v>
      </c>
      <c r="BA1785" s="395">
        <v>1</v>
      </c>
      <c r="BB1785" s="396" t="s">
        <v>861</v>
      </c>
      <c r="BC1785" t="str">
        <f t="shared" si="186"/>
        <v>RJ1</v>
      </c>
      <c r="BD1785" t="str">
        <f t="shared" si="187"/>
        <v>NAoMe_initial_final_stage_tum_grp</v>
      </c>
      <c r="BE1785" s="397" t="s">
        <v>862</v>
      </c>
      <c r="BF1785" t="str">
        <f t="shared" si="188"/>
        <v>MBC in HESAPC</v>
      </c>
      <c r="BG1785">
        <f t="shared" si="189"/>
        <v>15</v>
      </c>
      <c r="BH1785" s="398">
        <f t="shared" si="190"/>
        <v>0.13392999768257141</v>
      </c>
      <c r="BO1785" s="33"/>
    </row>
    <row r="1786" spans="1:67">
      <c r="A1786" s="316" t="s">
        <v>27</v>
      </c>
      <c r="B1786" t="s">
        <v>380</v>
      </c>
      <c r="C1786" t="s">
        <v>910</v>
      </c>
      <c r="D1786" t="s">
        <v>314</v>
      </c>
      <c r="E1786" s="316" t="s">
        <v>89</v>
      </c>
      <c r="F1786" s="316" t="s">
        <v>599</v>
      </c>
      <c r="G1786" s="316" t="s">
        <v>442</v>
      </c>
      <c r="H1786" s="316" t="s">
        <v>326</v>
      </c>
      <c r="I1786" s="316" t="s">
        <v>342</v>
      </c>
      <c r="J1786" s="316" t="s">
        <v>344</v>
      </c>
      <c r="K1786" s="36">
        <v>10</v>
      </c>
      <c r="L1786" s="317">
        <v>8.929000049829483E-2</v>
      </c>
      <c r="M1786" s="317">
        <v>0.1030900031328201</v>
      </c>
      <c r="N1786" s="36">
        <v>36</v>
      </c>
      <c r="O1786" s="317">
        <v>0.1184199973940849</v>
      </c>
      <c r="P1786" s="317">
        <v>0.14693999290466311</v>
      </c>
      <c r="Q1786" s="36">
        <v>2161</v>
      </c>
      <c r="R1786" s="317">
        <v>0.2167100012302399</v>
      </c>
      <c r="S1786" s="317">
        <v>0.25973999500274658</v>
      </c>
      <c r="T1786" t="s">
        <v>380</v>
      </c>
      <c r="BA1786" s="395">
        <v>1</v>
      </c>
      <c r="BB1786" s="396" t="s">
        <v>861</v>
      </c>
      <c r="BC1786" t="str">
        <f t="shared" si="186"/>
        <v>RJ1</v>
      </c>
      <c r="BD1786" t="str">
        <f t="shared" si="187"/>
        <v>NAoMe_initial_final_stage_tum_grp</v>
      </c>
      <c r="BE1786" s="397" t="s">
        <v>862</v>
      </c>
      <c r="BF1786" t="str">
        <f t="shared" si="188"/>
        <v>Stage 0-3</v>
      </c>
      <c r="BG1786">
        <f t="shared" si="189"/>
        <v>10</v>
      </c>
      <c r="BH1786" s="398">
        <f t="shared" si="190"/>
        <v>8.929000049829483E-2</v>
      </c>
      <c r="BO1786" s="33"/>
    </row>
    <row r="1787" spans="1:67">
      <c r="A1787" s="316" t="s">
        <v>27</v>
      </c>
      <c r="B1787" t="s">
        <v>380</v>
      </c>
      <c r="C1787" t="s">
        <v>910</v>
      </c>
      <c r="D1787" t="s">
        <v>314</v>
      </c>
      <c r="E1787" s="316" t="s">
        <v>89</v>
      </c>
      <c r="F1787" s="316" t="s">
        <v>599</v>
      </c>
      <c r="G1787" s="316" t="s">
        <v>442</v>
      </c>
      <c r="H1787" s="316" t="s">
        <v>326</v>
      </c>
      <c r="I1787" s="316" t="s">
        <v>342</v>
      </c>
      <c r="J1787" s="316" t="s">
        <v>336</v>
      </c>
      <c r="K1787" s="36">
        <v>87</v>
      </c>
      <c r="L1787" s="317">
        <v>0.77679002285003662</v>
      </c>
      <c r="M1787" s="317">
        <v>0.89691001176834106</v>
      </c>
      <c r="N1787" s="36">
        <v>209</v>
      </c>
      <c r="O1787" s="317">
        <v>0.6875</v>
      </c>
      <c r="P1787" s="317">
        <v>0.85306000709533691</v>
      </c>
      <c r="Q1787" s="36">
        <v>6159</v>
      </c>
      <c r="R1787" s="317">
        <v>0.6176300048828125</v>
      </c>
      <c r="S1787" s="317">
        <v>0.74026000499725342</v>
      </c>
      <c r="T1787" t="s">
        <v>380</v>
      </c>
      <c r="BA1787" s="395">
        <v>1</v>
      </c>
      <c r="BB1787" s="396" t="s">
        <v>861</v>
      </c>
      <c r="BC1787" t="str">
        <f t="shared" si="186"/>
        <v>RJ1</v>
      </c>
      <c r="BD1787" t="str">
        <f t="shared" si="187"/>
        <v>NAoMe_initial_final_stage_tum_grp</v>
      </c>
      <c r="BE1787" s="397" t="s">
        <v>862</v>
      </c>
      <c r="BF1787" t="str">
        <f t="shared" si="188"/>
        <v>Stage 4</v>
      </c>
      <c r="BG1787">
        <f t="shared" si="189"/>
        <v>87</v>
      </c>
      <c r="BH1787" s="398">
        <f t="shared" si="190"/>
        <v>0.77679002285003662</v>
      </c>
      <c r="BO1787" s="33"/>
    </row>
    <row r="1788" spans="1:67">
      <c r="A1788" s="316" t="s">
        <v>27</v>
      </c>
      <c r="B1788" t="s">
        <v>380</v>
      </c>
      <c r="C1788" t="s">
        <v>910</v>
      </c>
      <c r="D1788" t="s">
        <v>314</v>
      </c>
      <c r="E1788" s="316" t="s">
        <v>89</v>
      </c>
      <c r="F1788" s="316" t="s">
        <v>599</v>
      </c>
      <c r="G1788" s="316" t="s">
        <v>442</v>
      </c>
      <c r="H1788" s="316" t="s">
        <v>326</v>
      </c>
      <c r="I1788" s="316" t="s">
        <v>658</v>
      </c>
      <c r="J1788" s="316" t="s">
        <v>345</v>
      </c>
      <c r="K1788" s="36">
        <v>112</v>
      </c>
      <c r="L1788" s="317">
        <v>1</v>
      </c>
      <c r="M1788" s="317"/>
      <c r="N1788" s="36">
        <v>304</v>
      </c>
      <c r="O1788" s="317">
        <v>1</v>
      </c>
      <c r="P1788" s="317"/>
      <c r="Q1788" s="36">
        <v>9972</v>
      </c>
      <c r="R1788" s="317">
        <v>1</v>
      </c>
      <c r="S1788" s="317"/>
      <c r="T1788" t="s">
        <v>380</v>
      </c>
      <c r="BA1788" s="395">
        <v>1</v>
      </c>
      <c r="BB1788" s="396" t="s">
        <v>861</v>
      </c>
      <c r="BC1788" t="str">
        <f t="shared" si="186"/>
        <v>RJ1</v>
      </c>
      <c r="BD1788" t="str">
        <f t="shared" si="187"/>
        <v>NAoMe_initial_final_who_ps</v>
      </c>
      <c r="BE1788" s="397" t="s">
        <v>862</v>
      </c>
      <c r="BF1788" t="str">
        <f t="shared" si="188"/>
        <v>Not recorded</v>
      </c>
      <c r="BG1788">
        <f t="shared" si="189"/>
        <v>112</v>
      </c>
      <c r="BH1788" s="398">
        <f t="shared" si="190"/>
        <v>1</v>
      </c>
      <c r="BO1788" s="33"/>
    </row>
    <row r="1789" spans="1:67">
      <c r="A1789" s="316" t="s">
        <v>27</v>
      </c>
      <c r="B1789" t="s">
        <v>380</v>
      </c>
      <c r="C1789" t="s">
        <v>910</v>
      </c>
      <c r="D1789" t="s">
        <v>314</v>
      </c>
      <c r="E1789" s="316" t="s">
        <v>89</v>
      </c>
      <c r="F1789" s="316" t="s">
        <v>599</v>
      </c>
      <c r="G1789" s="316" t="s">
        <v>442</v>
      </c>
      <c r="H1789" s="316" t="s">
        <v>326</v>
      </c>
      <c r="I1789" s="316" t="s">
        <v>291</v>
      </c>
      <c r="J1789" s="316" t="s">
        <v>313</v>
      </c>
      <c r="K1789" s="36">
        <v>112</v>
      </c>
      <c r="L1789" s="317">
        <v>1</v>
      </c>
      <c r="M1789" s="317"/>
      <c r="N1789" s="36">
        <v>302</v>
      </c>
      <c r="O1789" s="317">
        <v>0.99342000484466553</v>
      </c>
      <c r="P1789" s="317"/>
      <c r="Q1789" s="36">
        <v>9846</v>
      </c>
      <c r="R1789" s="317">
        <v>0.98736000061035156</v>
      </c>
      <c r="S1789" s="317"/>
      <c r="T1789" t="s">
        <v>380</v>
      </c>
      <c r="BA1789" s="395">
        <v>1</v>
      </c>
      <c r="BB1789" s="396" t="s">
        <v>861</v>
      </c>
      <c r="BC1789" t="str">
        <f t="shared" si="186"/>
        <v>RJ1</v>
      </c>
      <c r="BD1789" t="str">
        <f t="shared" si="187"/>
        <v>NAoMe_initial_gender</v>
      </c>
      <c r="BE1789" s="397" t="s">
        <v>862</v>
      </c>
      <c r="BF1789" t="str">
        <f t="shared" si="188"/>
        <v>Female</v>
      </c>
      <c r="BG1789">
        <f t="shared" si="189"/>
        <v>112</v>
      </c>
      <c r="BH1789" s="398">
        <f t="shared" si="190"/>
        <v>1</v>
      </c>
      <c r="BO1789" s="33"/>
    </row>
    <row r="1790" spans="1:67">
      <c r="A1790" s="316" t="s">
        <v>27</v>
      </c>
      <c r="B1790" t="s">
        <v>380</v>
      </c>
      <c r="C1790" t="s">
        <v>910</v>
      </c>
      <c r="D1790" t="s">
        <v>314</v>
      </c>
      <c r="E1790" s="316" t="s">
        <v>89</v>
      </c>
      <c r="F1790" s="316" t="s">
        <v>599</v>
      </c>
      <c r="G1790" s="316" t="s">
        <v>442</v>
      </c>
      <c r="H1790" s="316" t="s">
        <v>326</v>
      </c>
      <c r="I1790" s="316" t="s">
        <v>291</v>
      </c>
      <c r="J1790" s="316" t="s">
        <v>293</v>
      </c>
      <c r="K1790" s="36">
        <v>0</v>
      </c>
      <c r="L1790" s="317">
        <v>0</v>
      </c>
      <c r="M1790" s="317"/>
      <c r="N1790" s="36">
        <v>2</v>
      </c>
      <c r="O1790" s="317">
        <v>6.5799998119473457E-3</v>
      </c>
      <c r="P1790" s="317"/>
      <c r="Q1790" s="36">
        <v>126</v>
      </c>
      <c r="R1790" s="317">
        <v>1.264000032097101E-2</v>
      </c>
      <c r="S1790" s="317"/>
      <c r="T1790" t="s">
        <v>380</v>
      </c>
      <c r="BA1790" s="395">
        <v>1</v>
      </c>
      <c r="BB1790" s="396" t="s">
        <v>861</v>
      </c>
      <c r="BC1790" t="str">
        <f t="shared" si="186"/>
        <v>RJ1</v>
      </c>
      <c r="BD1790" t="str">
        <f t="shared" si="187"/>
        <v>NAoMe_initial_gender</v>
      </c>
      <c r="BE1790" s="397" t="s">
        <v>862</v>
      </c>
      <c r="BF1790" t="str">
        <f t="shared" si="188"/>
        <v>Male</v>
      </c>
      <c r="BG1790">
        <f t="shared" si="189"/>
        <v>0</v>
      </c>
      <c r="BH1790" s="398">
        <f t="shared" si="190"/>
        <v>0</v>
      </c>
      <c r="BO1790" s="33"/>
    </row>
    <row r="1791" spans="1:67">
      <c r="A1791" s="316" t="s">
        <v>27</v>
      </c>
      <c r="B1791" t="s">
        <v>380</v>
      </c>
      <c r="C1791" t="s">
        <v>910</v>
      </c>
      <c r="D1791" t="s">
        <v>314</v>
      </c>
      <c r="E1791" s="316" t="s">
        <v>89</v>
      </c>
      <c r="F1791" s="316" t="s">
        <v>599</v>
      </c>
      <c r="G1791" s="316" t="s">
        <v>442</v>
      </c>
      <c r="H1791" s="316" t="s">
        <v>326</v>
      </c>
      <c r="I1791" s="316" t="s">
        <v>659</v>
      </c>
      <c r="J1791" s="316" t="s">
        <v>294</v>
      </c>
      <c r="K1791" s="36">
        <v>22</v>
      </c>
      <c r="L1791" s="317">
        <v>0.19642999768257141</v>
      </c>
      <c r="M1791" s="317">
        <v>0.19642999768257141</v>
      </c>
      <c r="N1791" s="36">
        <v>48</v>
      </c>
      <c r="O1791" s="317">
        <v>0.15789000689983371</v>
      </c>
      <c r="P1791" s="317">
        <v>0.15789000689983371</v>
      </c>
      <c r="Q1791" s="36">
        <v>1800</v>
      </c>
      <c r="R1791" s="317">
        <v>0.18050999939441681</v>
      </c>
      <c r="S1791" s="317">
        <v>0.18050999939441681</v>
      </c>
      <c r="T1791" t="s">
        <v>380</v>
      </c>
      <c r="BA1791" s="395">
        <v>1</v>
      </c>
      <c r="BB1791" s="396" t="s">
        <v>861</v>
      </c>
      <c r="BC1791" t="str">
        <f t="shared" si="186"/>
        <v>RJ1</v>
      </c>
      <c r="BD1791" t="str">
        <f t="shared" si="187"/>
        <v>NAoMe_initial_imd_2019</v>
      </c>
      <c r="BE1791" s="397" t="s">
        <v>862</v>
      </c>
      <c r="BF1791" t="str">
        <f t="shared" si="188"/>
        <v>1 - most deprived</v>
      </c>
      <c r="BG1791">
        <f t="shared" si="189"/>
        <v>22</v>
      </c>
      <c r="BH1791" s="398">
        <f t="shared" si="190"/>
        <v>0.19642999768257141</v>
      </c>
      <c r="BO1791" s="33"/>
    </row>
    <row r="1792" spans="1:67">
      <c r="A1792" s="316" t="s">
        <v>27</v>
      </c>
      <c r="B1792" t="s">
        <v>380</v>
      </c>
      <c r="C1792" t="s">
        <v>910</v>
      </c>
      <c r="D1792" t="s">
        <v>314</v>
      </c>
      <c r="E1792" s="319" t="s">
        <v>89</v>
      </c>
      <c r="F1792" s="318" t="s">
        <v>599</v>
      </c>
      <c r="G1792" s="318" t="s">
        <v>442</v>
      </c>
      <c r="H1792" s="318" t="s">
        <v>326</v>
      </c>
      <c r="I1792" s="316" t="s">
        <v>659</v>
      </c>
      <c r="J1792" s="316" t="s">
        <v>15</v>
      </c>
      <c r="K1792" s="36">
        <v>37</v>
      </c>
      <c r="L1792" s="317">
        <v>0.33035999536514282</v>
      </c>
      <c r="M1792" s="317">
        <v>0.33035999536514282</v>
      </c>
      <c r="N1792" s="36">
        <v>90</v>
      </c>
      <c r="O1792" s="317">
        <v>0.29605001211166382</v>
      </c>
      <c r="P1792" s="317">
        <v>0.29605001211166382</v>
      </c>
      <c r="Q1792" s="36">
        <v>2036</v>
      </c>
      <c r="R1792" s="317">
        <v>0.20417000353336329</v>
      </c>
      <c r="S1792" s="317">
        <v>0.20417000353336329</v>
      </c>
      <c r="T1792" t="s">
        <v>380</v>
      </c>
      <c r="BA1792" s="395">
        <v>1</v>
      </c>
      <c r="BB1792" s="396" t="s">
        <v>861</v>
      </c>
      <c r="BC1792" t="str">
        <f t="shared" si="186"/>
        <v>RJ1</v>
      </c>
      <c r="BD1792" t="str">
        <f t="shared" si="187"/>
        <v>NAoMe_initial_imd_2019</v>
      </c>
      <c r="BE1792" s="397" t="s">
        <v>862</v>
      </c>
      <c r="BF1792" t="str">
        <f t="shared" si="188"/>
        <v>2</v>
      </c>
      <c r="BG1792">
        <f t="shared" si="189"/>
        <v>37</v>
      </c>
      <c r="BH1792" s="398">
        <f t="shared" si="190"/>
        <v>0.33035999536514282</v>
      </c>
      <c r="BO1792" s="33"/>
    </row>
    <row r="1793" spans="1:67">
      <c r="A1793" s="316" t="s">
        <v>27</v>
      </c>
      <c r="B1793" t="s">
        <v>380</v>
      </c>
      <c r="C1793" t="s">
        <v>910</v>
      </c>
      <c r="D1793" t="s">
        <v>314</v>
      </c>
      <c r="E1793" s="316" t="s">
        <v>89</v>
      </c>
      <c r="F1793" s="316" t="s">
        <v>599</v>
      </c>
      <c r="G1793" s="316" t="s">
        <v>442</v>
      </c>
      <c r="H1793" s="316" t="s">
        <v>326</v>
      </c>
      <c r="I1793" s="316" t="s">
        <v>659</v>
      </c>
      <c r="J1793" s="316" t="s">
        <v>16</v>
      </c>
      <c r="K1793" s="36">
        <v>19</v>
      </c>
      <c r="L1793" s="317">
        <v>0.16964000463485721</v>
      </c>
      <c r="M1793" s="317">
        <v>0.16964000463485721</v>
      </c>
      <c r="N1793" s="36">
        <v>58</v>
      </c>
      <c r="O1793" s="317">
        <v>0.19078999757766721</v>
      </c>
      <c r="P1793" s="317">
        <v>0.19078999757766721</v>
      </c>
      <c r="Q1793" s="36">
        <v>2085</v>
      </c>
      <c r="R1793" s="317">
        <v>0.20908999443054199</v>
      </c>
      <c r="S1793" s="317">
        <v>0.20908999443054199</v>
      </c>
      <c r="T1793" t="s">
        <v>380</v>
      </c>
      <c r="BA1793" s="395">
        <v>1</v>
      </c>
      <c r="BB1793" s="396" t="s">
        <v>861</v>
      </c>
      <c r="BC1793" t="str">
        <f t="shared" si="186"/>
        <v>RJ1</v>
      </c>
      <c r="BD1793" t="str">
        <f t="shared" si="187"/>
        <v>NAoMe_initial_imd_2019</v>
      </c>
      <c r="BE1793" s="397" t="s">
        <v>862</v>
      </c>
      <c r="BF1793" t="str">
        <f t="shared" si="188"/>
        <v>3</v>
      </c>
      <c r="BG1793">
        <f t="shared" si="189"/>
        <v>19</v>
      </c>
      <c r="BH1793" s="398">
        <f t="shared" si="190"/>
        <v>0.16964000463485721</v>
      </c>
      <c r="BO1793" s="33"/>
    </row>
    <row r="1794" spans="1:67">
      <c r="A1794" s="316" t="s">
        <v>27</v>
      </c>
      <c r="B1794" t="s">
        <v>380</v>
      </c>
      <c r="C1794" t="s">
        <v>910</v>
      </c>
      <c r="D1794" t="s">
        <v>314</v>
      </c>
      <c r="E1794" s="316" t="s">
        <v>89</v>
      </c>
      <c r="F1794" s="316" t="s">
        <v>599</v>
      </c>
      <c r="G1794" s="316" t="s">
        <v>442</v>
      </c>
      <c r="H1794" s="316" t="s">
        <v>326</v>
      </c>
      <c r="I1794" s="316" t="s">
        <v>659</v>
      </c>
      <c r="J1794" s="316" t="s">
        <v>17</v>
      </c>
      <c r="K1794" s="36">
        <v>20</v>
      </c>
      <c r="L1794" s="317">
        <v>0.17857000231742859</v>
      </c>
      <c r="M1794" s="317">
        <v>0.17857000231742859</v>
      </c>
      <c r="N1794" s="36">
        <v>50</v>
      </c>
      <c r="O1794" s="317">
        <v>0.16447000205516821</v>
      </c>
      <c r="P1794" s="317">
        <v>0.16447000205516821</v>
      </c>
      <c r="Q1794" s="36">
        <v>2024</v>
      </c>
      <c r="R1794" s="317">
        <v>0.2029699981212616</v>
      </c>
      <c r="S1794" s="317">
        <v>0.2029699981212616</v>
      </c>
      <c r="T1794" t="s">
        <v>380</v>
      </c>
      <c r="BA1794" s="395">
        <v>1</v>
      </c>
      <c r="BB1794" s="396" t="s">
        <v>861</v>
      </c>
      <c r="BC1794" t="str">
        <f t="shared" si="186"/>
        <v>RJ1</v>
      </c>
      <c r="BD1794" t="str">
        <f t="shared" si="187"/>
        <v>NAoMe_initial_imd_2019</v>
      </c>
      <c r="BE1794" s="397" t="s">
        <v>862</v>
      </c>
      <c r="BF1794" t="str">
        <f t="shared" si="188"/>
        <v>4</v>
      </c>
      <c r="BG1794">
        <f t="shared" si="189"/>
        <v>20</v>
      </c>
      <c r="BH1794" s="398">
        <f t="shared" si="190"/>
        <v>0.17857000231742859</v>
      </c>
      <c r="BO1794" s="33"/>
    </row>
    <row r="1795" spans="1:67">
      <c r="A1795" s="316" t="s">
        <v>27</v>
      </c>
      <c r="B1795" t="s">
        <v>380</v>
      </c>
      <c r="C1795" t="s">
        <v>910</v>
      </c>
      <c r="D1795" t="s">
        <v>314</v>
      </c>
      <c r="E1795" s="316" t="s">
        <v>89</v>
      </c>
      <c r="F1795" s="316" t="s">
        <v>599</v>
      </c>
      <c r="G1795" s="316" t="s">
        <v>442</v>
      </c>
      <c r="H1795" s="316" t="s">
        <v>326</v>
      </c>
      <c r="I1795" s="316" t="s">
        <v>659</v>
      </c>
      <c r="J1795" s="316" t="s">
        <v>295</v>
      </c>
      <c r="K1795" s="36">
        <v>14</v>
      </c>
      <c r="L1795" s="317">
        <v>0.125</v>
      </c>
      <c r="M1795" s="317">
        <v>0.125</v>
      </c>
      <c r="N1795" s="36">
        <v>58</v>
      </c>
      <c r="O1795" s="317">
        <v>0.19078999757766721</v>
      </c>
      <c r="P1795" s="317">
        <v>0.19078999757766721</v>
      </c>
      <c r="Q1795" s="36">
        <v>2027</v>
      </c>
      <c r="R1795" s="317">
        <v>0.2032700031995773</v>
      </c>
      <c r="S1795" s="317">
        <v>0.2032700031995773</v>
      </c>
      <c r="T1795" t="s">
        <v>380</v>
      </c>
      <c r="BA1795" s="395">
        <v>1</v>
      </c>
      <c r="BB1795" s="396" t="s">
        <v>861</v>
      </c>
      <c r="BC1795" t="str">
        <f t="shared" ref="BC1795:BC1858" si="191">E1795</f>
        <v>RJ1</v>
      </c>
      <c r="BD1795" t="str">
        <f t="shared" ref="BD1795:BD1858" si="192">(LEFT(A1795, LEN(A1795)-7))&amp;"_"&amp;I1795</f>
        <v>NAoMe_initial_imd_2019</v>
      </c>
      <c r="BE1795" s="397" t="s">
        <v>862</v>
      </c>
      <c r="BF1795" t="str">
        <f t="shared" ref="BF1795:BF1858" si="193">J1795</f>
        <v>5 - least deprived</v>
      </c>
      <c r="BG1795">
        <f t="shared" ref="BG1795:BG1858" si="194">K1795</f>
        <v>14</v>
      </c>
      <c r="BH1795" s="398">
        <f t="shared" ref="BH1795:BH1858" si="195">L1795</f>
        <v>0.125</v>
      </c>
      <c r="BO1795" s="33"/>
    </row>
    <row r="1796" spans="1:67">
      <c r="A1796" s="316" t="s">
        <v>27</v>
      </c>
      <c r="B1796" t="s">
        <v>380</v>
      </c>
      <c r="C1796" t="s">
        <v>910</v>
      </c>
      <c r="D1796" t="s">
        <v>314</v>
      </c>
      <c r="E1796" s="316" t="s">
        <v>89</v>
      </c>
      <c r="F1796" s="316" t="s">
        <v>599</v>
      </c>
      <c r="G1796" s="316" t="s">
        <v>442</v>
      </c>
      <c r="H1796" s="316" t="s">
        <v>326</v>
      </c>
      <c r="I1796" s="316" t="s">
        <v>659</v>
      </c>
      <c r="J1796" s="316" t="s">
        <v>260</v>
      </c>
      <c r="K1796" s="36">
        <v>0</v>
      </c>
      <c r="L1796" s="317">
        <v>0</v>
      </c>
      <c r="M1796" s="317"/>
      <c r="N1796" s="36">
        <v>0</v>
      </c>
      <c r="O1796" s="317">
        <v>0</v>
      </c>
      <c r="P1796" s="317"/>
      <c r="Q1796" s="36">
        <v>0</v>
      </c>
      <c r="R1796" s="317">
        <v>0</v>
      </c>
      <c r="S1796" s="317"/>
      <c r="T1796" t="s">
        <v>380</v>
      </c>
      <c r="BA1796" s="395">
        <v>1</v>
      </c>
      <c r="BB1796" s="396" t="s">
        <v>861</v>
      </c>
      <c r="BC1796" t="str">
        <f t="shared" si="191"/>
        <v>RJ1</v>
      </c>
      <c r="BD1796" t="str">
        <f t="shared" si="192"/>
        <v>NAoMe_initial_imd_2019</v>
      </c>
      <c r="BE1796" s="397" t="s">
        <v>862</v>
      </c>
      <c r="BF1796" t="str">
        <f t="shared" si="193"/>
        <v>Unknown</v>
      </c>
      <c r="BG1796">
        <f t="shared" si="194"/>
        <v>0</v>
      </c>
      <c r="BH1796" s="398">
        <f t="shared" si="195"/>
        <v>0</v>
      </c>
      <c r="BO1796" s="33"/>
    </row>
    <row r="1797" spans="1:67">
      <c r="A1797" s="316" t="s">
        <v>27</v>
      </c>
      <c r="B1797" t="s">
        <v>380</v>
      </c>
      <c r="C1797" t="s">
        <v>910</v>
      </c>
      <c r="D1797" t="s">
        <v>314</v>
      </c>
      <c r="E1797" s="316" t="s">
        <v>89</v>
      </c>
      <c r="F1797" s="316" t="s">
        <v>599</v>
      </c>
      <c r="G1797" s="316" t="s">
        <v>442</v>
      </c>
      <c r="H1797" s="316" t="s">
        <v>326</v>
      </c>
      <c r="I1797" s="316" t="s">
        <v>296</v>
      </c>
      <c r="J1797" s="316" t="s">
        <v>297</v>
      </c>
      <c r="K1797" s="36">
        <v>63</v>
      </c>
      <c r="L1797" s="317">
        <v>0.5625</v>
      </c>
      <c r="M1797" s="317">
        <v>0.61164999008178711</v>
      </c>
      <c r="N1797" s="36">
        <v>184</v>
      </c>
      <c r="O1797" s="317">
        <v>0.60526001453399658</v>
      </c>
      <c r="P1797" s="317">
        <v>0.6279900074005127</v>
      </c>
      <c r="Q1797" s="36">
        <v>5528</v>
      </c>
      <c r="R1797" s="317">
        <v>0.55435001850128174</v>
      </c>
      <c r="S1797" s="317">
        <v>0.56936997175216675</v>
      </c>
      <c r="T1797" t="s">
        <v>380</v>
      </c>
      <c r="BA1797" s="395">
        <v>1</v>
      </c>
      <c r="BB1797" s="396" t="s">
        <v>861</v>
      </c>
      <c r="BC1797" t="str">
        <f t="shared" si="191"/>
        <v>RJ1</v>
      </c>
      <c r="BD1797" t="str">
        <f t="shared" si="192"/>
        <v>NAoMe_initial_scarf_731_grp</v>
      </c>
      <c r="BE1797" s="397" t="s">
        <v>862</v>
      </c>
      <c r="BF1797" t="str">
        <f t="shared" si="193"/>
        <v>Fit</v>
      </c>
      <c r="BG1797">
        <f t="shared" si="194"/>
        <v>63</v>
      </c>
      <c r="BH1797" s="398">
        <f t="shared" si="195"/>
        <v>0.5625</v>
      </c>
      <c r="BO1797" s="33"/>
    </row>
    <row r="1798" spans="1:67">
      <c r="A1798" s="316" t="s">
        <v>27</v>
      </c>
      <c r="B1798" t="s">
        <v>380</v>
      </c>
      <c r="C1798" t="s">
        <v>910</v>
      </c>
      <c r="D1798" t="s">
        <v>314</v>
      </c>
      <c r="E1798" s="316" t="s">
        <v>89</v>
      </c>
      <c r="F1798" s="316" t="s">
        <v>599</v>
      </c>
      <c r="G1798" s="316" t="s">
        <v>442</v>
      </c>
      <c r="H1798" s="316" t="s">
        <v>326</v>
      </c>
      <c r="I1798" s="316" t="s">
        <v>296</v>
      </c>
      <c r="J1798" s="316" t="s">
        <v>298</v>
      </c>
      <c r="K1798" s="36">
        <v>19</v>
      </c>
      <c r="L1798" s="317">
        <v>0.16964000463485721</v>
      </c>
      <c r="M1798" s="317">
        <v>0.18446999788284299</v>
      </c>
      <c r="N1798" s="36">
        <v>40</v>
      </c>
      <c r="O1798" s="317">
        <v>0.1315799951553345</v>
      </c>
      <c r="P1798" s="317">
        <v>0.13651999831199649</v>
      </c>
      <c r="Q1798" s="36">
        <v>1492</v>
      </c>
      <c r="R1798" s="317">
        <v>0.149619996547699</v>
      </c>
      <c r="S1798" s="317">
        <v>0.153669998049736</v>
      </c>
      <c r="T1798" t="s">
        <v>380</v>
      </c>
      <c r="BA1798" s="395">
        <v>1</v>
      </c>
      <c r="BB1798" s="396" t="s">
        <v>861</v>
      </c>
      <c r="BC1798" t="str">
        <f t="shared" si="191"/>
        <v>RJ1</v>
      </c>
      <c r="BD1798" t="str">
        <f t="shared" si="192"/>
        <v>NAoMe_initial_scarf_731_grp</v>
      </c>
      <c r="BE1798" s="397" t="s">
        <v>862</v>
      </c>
      <c r="BF1798" t="str">
        <f t="shared" si="193"/>
        <v>Mild frailty</v>
      </c>
      <c r="BG1798">
        <f t="shared" si="194"/>
        <v>19</v>
      </c>
      <c r="BH1798" s="398">
        <f t="shared" si="195"/>
        <v>0.16964000463485721</v>
      </c>
      <c r="BO1798" s="33"/>
    </row>
    <row r="1799" spans="1:67">
      <c r="A1799" s="316" t="s">
        <v>27</v>
      </c>
      <c r="B1799" t="s">
        <v>380</v>
      </c>
      <c r="C1799" t="s">
        <v>910</v>
      </c>
      <c r="D1799" t="s">
        <v>314</v>
      </c>
      <c r="E1799" s="316" t="s">
        <v>89</v>
      </c>
      <c r="F1799" s="316" t="s">
        <v>599</v>
      </c>
      <c r="G1799" s="316" t="s">
        <v>442</v>
      </c>
      <c r="H1799" s="316" t="s">
        <v>326</v>
      </c>
      <c r="I1799" s="316" t="s">
        <v>296</v>
      </c>
      <c r="J1799" s="316" t="s">
        <v>299</v>
      </c>
      <c r="K1799" s="36">
        <v>8</v>
      </c>
      <c r="L1799" s="317">
        <v>7.1429997682571411E-2</v>
      </c>
      <c r="M1799" s="317">
        <v>7.7670000493526459E-2</v>
      </c>
      <c r="N1799" s="36">
        <v>31</v>
      </c>
      <c r="O1799" s="317">
        <v>0.10197000205516819</v>
      </c>
      <c r="P1799" s="317">
        <v>0.10580000281333921</v>
      </c>
      <c r="Q1799" s="36">
        <v>1470</v>
      </c>
      <c r="R1799" s="317">
        <v>0.1474100053310394</v>
      </c>
      <c r="S1799" s="317">
        <v>0.1514099985361099</v>
      </c>
      <c r="T1799" t="s">
        <v>380</v>
      </c>
      <c r="BA1799" s="395">
        <v>1</v>
      </c>
      <c r="BB1799" s="396" t="s">
        <v>861</v>
      </c>
      <c r="BC1799" t="str">
        <f t="shared" si="191"/>
        <v>RJ1</v>
      </c>
      <c r="BD1799" t="str">
        <f t="shared" si="192"/>
        <v>NAoMe_initial_scarf_731_grp</v>
      </c>
      <c r="BE1799" s="397" t="s">
        <v>862</v>
      </c>
      <c r="BF1799" t="str">
        <f t="shared" si="193"/>
        <v>Moderate frailty</v>
      </c>
      <c r="BG1799">
        <f t="shared" si="194"/>
        <v>8</v>
      </c>
      <c r="BH1799" s="398">
        <f t="shared" si="195"/>
        <v>7.1429997682571411E-2</v>
      </c>
      <c r="BO1799" s="33"/>
    </row>
    <row r="1800" spans="1:67">
      <c r="A1800" s="316" t="s">
        <v>27</v>
      </c>
      <c r="B1800" t="s">
        <v>380</v>
      </c>
      <c r="C1800" t="s">
        <v>910</v>
      </c>
      <c r="D1800" t="s">
        <v>314</v>
      </c>
      <c r="E1800" s="316" t="s">
        <v>89</v>
      </c>
      <c r="F1800" s="318" t="s">
        <v>599</v>
      </c>
      <c r="G1800" s="318" t="s">
        <v>442</v>
      </c>
      <c r="H1800" s="318" t="s">
        <v>326</v>
      </c>
      <c r="I1800" s="316" t="s">
        <v>296</v>
      </c>
      <c r="J1800" s="316" t="s">
        <v>353</v>
      </c>
      <c r="K1800" s="36">
        <v>9</v>
      </c>
      <c r="L1800" s="317">
        <v>8.0360002815723419E-2</v>
      </c>
      <c r="M1800" s="317"/>
      <c r="N1800" s="36">
        <v>11</v>
      </c>
      <c r="O1800" s="317">
        <v>3.6180000752210617E-2</v>
      </c>
      <c r="P1800" s="317"/>
      <c r="Q1800" s="36">
        <v>263</v>
      </c>
      <c r="R1800" s="317">
        <v>2.6370000094175339E-2</v>
      </c>
      <c r="S1800" s="317"/>
      <c r="T1800" t="s">
        <v>380</v>
      </c>
      <c r="BA1800" s="395">
        <v>1</v>
      </c>
      <c r="BB1800" s="396" t="s">
        <v>861</v>
      </c>
      <c r="BC1800" t="str">
        <f t="shared" si="191"/>
        <v>RJ1</v>
      </c>
      <c r="BD1800" t="str">
        <f t="shared" si="192"/>
        <v>NAoMe_initial_scarf_731_grp</v>
      </c>
      <c r="BE1800" s="397" t="s">
        <v>862</v>
      </c>
      <c r="BF1800" t="str">
        <f t="shared" si="193"/>
        <v>Not in HESAPC</v>
      </c>
      <c r="BG1800">
        <f t="shared" si="194"/>
        <v>9</v>
      </c>
      <c r="BH1800" s="398">
        <f t="shared" si="195"/>
        <v>8.0360002815723419E-2</v>
      </c>
      <c r="BO1800" s="33"/>
    </row>
    <row r="1801" spans="1:67">
      <c r="A1801" s="316" t="s">
        <v>27</v>
      </c>
      <c r="B1801" t="s">
        <v>380</v>
      </c>
      <c r="C1801" t="s">
        <v>910</v>
      </c>
      <c r="D1801" t="s">
        <v>314</v>
      </c>
      <c r="E1801" s="316" t="s">
        <v>89</v>
      </c>
      <c r="F1801" s="316" t="s">
        <v>599</v>
      </c>
      <c r="G1801" s="316" t="s">
        <v>442</v>
      </c>
      <c r="H1801" s="316" t="s">
        <v>326</v>
      </c>
      <c r="I1801" s="316" t="s">
        <v>296</v>
      </c>
      <c r="J1801" s="316" t="s">
        <v>300</v>
      </c>
      <c r="K1801" s="36">
        <v>13</v>
      </c>
      <c r="L1801" s="317">
        <v>0.1160700023174286</v>
      </c>
      <c r="M1801" s="317">
        <v>0.12621000409126279</v>
      </c>
      <c r="N1801" s="36">
        <v>38</v>
      </c>
      <c r="O1801" s="317">
        <v>0.125</v>
      </c>
      <c r="P1801" s="317">
        <v>0.12969000637531281</v>
      </c>
      <c r="Q1801" s="36">
        <v>1219</v>
      </c>
      <c r="R1801" s="317">
        <v>0.1222399994730949</v>
      </c>
      <c r="S1801" s="317">
        <v>0.12555000185966489</v>
      </c>
      <c r="T1801" t="s">
        <v>380</v>
      </c>
      <c r="BA1801" s="395">
        <v>1</v>
      </c>
      <c r="BB1801" s="396" t="s">
        <v>861</v>
      </c>
      <c r="BC1801" t="str">
        <f t="shared" si="191"/>
        <v>RJ1</v>
      </c>
      <c r="BD1801" t="str">
        <f t="shared" si="192"/>
        <v>NAoMe_initial_scarf_731_grp</v>
      </c>
      <c r="BE1801" s="397" t="s">
        <v>862</v>
      </c>
      <c r="BF1801" t="str">
        <f t="shared" si="193"/>
        <v>Severe frailty</v>
      </c>
      <c r="BG1801">
        <f t="shared" si="194"/>
        <v>13</v>
      </c>
      <c r="BH1801" s="398">
        <f t="shared" si="195"/>
        <v>0.1160700023174286</v>
      </c>
      <c r="BO1801" s="33"/>
    </row>
    <row r="1802" spans="1:67">
      <c r="A1802" s="316" t="s">
        <v>27</v>
      </c>
      <c r="B1802" t="s">
        <v>380</v>
      </c>
      <c r="C1802" t="s">
        <v>910</v>
      </c>
      <c r="D1802" t="s">
        <v>314</v>
      </c>
      <c r="E1802" s="316" t="s">
        <v>90</v>
      </c>
      <c r="F1802" s="316" t="s">
        <v>91</v>
      </c>
      <c r="G1802" s="316" t="s">
        <v>446</v>
      </c>
      <c r="H1802" s="316" t="s">
        <v>316</v>
      </c>
      <c r="I1802" s="316" t="s">
        <v>310</v>
      </c>
      <c r="J1802" s="316" t="s">
        <v>277</v>
      </c>
      <c r="K1802" s="36">
        <v>0</v>
      </c>
      <c r="L1802" s="317">
        <v>0</v>
      </c>
      <c r="M1802" s="317"/>
      <c r="N1802" s="36">
        <v>2</v>
      </c>
      <c r="O1802" s="317">
        <v>4.1800001636147499E-3</v>
      </c>
      <c r="P1802" s="317"/>
      <c r="Q1802" s="36">
        <v>70</v>
      </c>
      <c r="R1802" s="317">
        <v>7.0199999026954174E-3</v>
      </c>
      <c r="S1802" s="317"/>
      <c r="T1802" t="s">
        <v>380</v>
      </c>
      <c r="BA1802" s="395">
        <v>1</v>
      </c>
      <c r="BB1802" s="396" t="s">
        <v>861</v>
      </c>
      <c r="BC1802" t="str">
        <f t="shared" si="191"/>
        <v>RN5</v>
      </c>
      <c r="BD1802" t="str">
        <f t="shared" si="192"/>
        <v>NAoMe_initial_age_decades_80cap</v>
      </c>
      <c r="BE1802" s="397" t="s">
        <v>862</v>
      </c>
      <c r="BF1802" t="str">
        <f t="shared" si="193"/>
        <v>18-29 yrs</v>
      </c>
      <c r="BG1802">
        <f t="shared" si="194"/>
        <v>0</v>
      </c>
      <c r="BH1802" s="398">
        <f t="shared" si="195"/>
        <v>0</v>
      </c>
      <c r="BO1802" s="33"/>
    </row>
    <row r="1803" spans="1:67">
      <c r="A1803" s="316" t="s">
        <v>27</v>
      </c>
      <c r="B1803" t="s">
        <v>380</v>
      </c>
      <c r="C1803" t="s">
        <v>910</v>
      </c>
      <c r="D1803" t="s">
        <v>314</v>
      </c>
      <c r="E1803" s="316" t="s">
        <v>90</v>
      </c>
      <c r="F1803" s="316" t="s">
        <v>91</v>
      </c>
      <c r="G1803" s="316" t="s">
        <v>446</v>
      </c>
      <c r="H1803" s="316" t="s">
        <v>316</v>
      </c>
      <c r="I1803" s="316" t="s">
        <v>310</v>
      </c>
      <c r="J1803" s="316" t="s">
        <v>278</v>
      </c>
      <c r="K1803" s="36">
        <v>2</v>
      </c>
      <c r="L1803" s="317">
        <v>2.857000008225441E-2</v>
      </c>
      <c r="M1803" s="317"/>
      <c r="N1803" s="36">
        <v>10</v>
      </c>
      <c r="O1803" s="317">
        <v>2.0880000665783879E-2</v>
      </c>
      <c r="P1803" s="317"/>
      <c r="Q1803" s="36">
        <v>429</v>
      </c>
      <c r="R1803" s="317">
        <v>4.3019998818635941E-2</v>
      </c>
      <c r="S1803" s="317"/>
      <c r="T1803" t="s">
        <v>380</v>
      </c>
      <c r="BA1803" s="395">
        <v>1</v>
      </c>
      <c r="BB1803" s="396" t="s">
        <v>861</v>
      </c>
      <c r="BC1803" t="str">
        <f t="shared" si="191"/>
        <v>RN5</v>
      </c>
      <c r="BD1803" t="str">
        <f t="shared" si="192"/>
        <v>NAoMe_initial_age_decades_80cap</v>
      </c>
      <c r="BE1803" s="397" t="s">
        <v>862</v>
      </c>
      <c r="BF1803" t="str">
        <f t="shared" si="193"/>
        <v>30-39 yrs</v>
      </c>
      <c r="BG1803">
        <f t="shared" si="194"/>
        <v>2</v>
      </c>
      <c r="BH1803" s="398">
        <f t="shared" si="195"/>
        <v>2.857000008225441E-2</v>
      </c>
      <c r="BO1803" s="33"/>
    </row>
    <row r="1804" spans="1:67">
      <c r="A1804" s="316" t="s">
        <v>27</v>
      </c>
      <c r="B1804" t="s">
        <v>380</v>
      </c>
      <c r="C1804" t="s">
        <v>910</v>
      </c>
      <c r="D1804" t="s">
        <v>314</v>
      </c>
      <c r="E1804" s="316" t="s">
        <v>90</v>
      </c>
      <c r="F1804" s="316" t="s">
        <v>91</v>
      </c>
      <c r="G1804" s="316" t="s">
        <v>446</v>
      </c>
      <c r="H1804" s="316" t="s">
        <v>316</v>
      </c>
      <c r="I1804" s="316" t="s">
        <v>310</v>
      </c>
      <c r="J1804" s="316" t="s">
        <v>279</v>
      </c>
      <c r="K1804" s="36">
        <v>2</v>
      </c>
      <c r="L1804" s="317">
        <v>2.857000008225441E-2</v>
      </c>
      <c r="M1804" s="317"/>
      <c r="N1804" s="36">
        <v>35</v>
      </c>
      <c r="O1804" s="317">
        <v>7.3069997131824493E-2</v>
      </c>
      <c r="P1804" s="317"/>
      <c r="Q1804" s="36">
        <v>1024</v>
      </c>
      <c r="R1804" s="317">
        <v>0.1026899963617325</v>
      </c>
      <c r="S1804" s="317"/>
      <c r="T1804" t="s">
        <v>380</v>
      </c>
      <c r="BA1804" s="395">
        <v>1</v>
      </c>
      <c r="BB1804" s="396" t="s">
        <v>861</v>
      </c>
      <c r="BC1804" t="str">
        <f t="shared" si="191"/>
        <v>RN5</v>
      </c>
      <c r="BD1804" t="str">
        <f t="shared" si="192"/>
        <v>NAoMe_initial_age_decades_80cap</v>
      </c>
      <c r="BE1804" s="397" t="s">
        <v>862</v>
      </c>
      <c r="BF1804" t="str">
        <f t="shared" si="193"/>
        <v>40-49 yrs</v>
      </c>
      <c r="BG1804">
        <f t="shared" si="194"/>
        <v>2</v>
      </c>
      <c r="BH1804" s="398">
        <f t="shared" si="195"/>
        <v>2.857000008225441E-2</v>
      </c>
      <c r="BO1804" s="33"/>
    </row>
    <row r="1805" spans="1:67">
      <c r="A1805" s="316" t="s">
        <v>27</v>
      </c>
      <c r="B1805" t="s">
        <v>380</v>
      </c>
      <c r="C1805" t="s">
        <v>910</v>
      </c>
      <c r="D1805" t="s">
        <v>314</v>
      </c>
      <c r="E1805" s="316" t="s">
        <v>90</v>
      </c>
      <c r="F1805" s="316" t="s">
        <v>91</v>
      </c>
      <c r="G1805" s="316" t="s">
        <v>446</v>
      </c>
      <c r="H1805" s="316" t="s">
        <v>316</v>
      </c>
      <c r="I1805" s="316" t="s">
        <v>310</v>
      </c>
      <c r="J1805" s="316" t="s">
        <v>280</v>
      </c>
      <c r="K1805" s="36">
        <v>11</v>
      </c>
      <c r="L1805" s="317">
        <v>0.15714000165462491</v>
      </c>
      <c r="M1805" s="317"/>
      <c r="N1805" s="36">
        <v>90</v>
      </c>
      <c r="O1805" s="317">
        <v>0.18788999319076541</v>
      </c>
      <c r="P1805" s="317"/>
      <c r="Q1805" s="36">
        <v>1733</v>
      </c>
      <c r="R1805" s="317">
        <v>0.17378999292850489</v>
      </c>
      <c r="S1805" s="317"/>
      <c r="T1805" t="s">
        <v>380</v>
      </c>
      <c r="BA1805" s="395">
        <v>1</v>
      </c>
      <c r="BB1805" s="396" t="s">
        <v>861</v>
      </c>
      <c r="BC1805" t="str">
        <f t="shared" si="191"/>
        <v>RN5</v>
      </c>
      <c r="BD1805" t="str">
        <f t="shared" si="192"/>
        <v>NAoMe_initial_age_decades_80cap</v>
      </c>
      <c r="BE1805" s="397" t="s">
        <v>862</v>
      </c>
      <c r="BF1805" t="str">
        <f t="shared" si="193"/>
        <v>50-59 yrs</v>
      </c>
      <c r="BG1805">
        <f t="shared" si="194"/>
        <v>11</v>
      </c>
      <c r="BH1805" s="398">
        <f t="shared" si="195"/>
        <v>0.15714000165462491</v>
      </c>
      <c r="BO1805" s="33"/>
    </row>
    <row r="1806" spans="1:67">
      <c r="A1806" s="316" t="s">
        <v>27</v>
      </c>
      <c r="B1806" t="s">
        <v>380</v>
      </c>
      <c r="C1806" t="s">
        <v>910</v>
      </c>
      <c r="D1806" t="s">
        <v>314</v>
      </c>
      <c r="E1806" s="316" t="s">
        <v>90</v>
      </c>
      <c r="F1806" s="316" t="s">
        <v>91</v>
      </c>
      <c r="G1806" s="316" t="s">
        <v>446</v>
      </c>
      <c r="H1806" s="316" t="s">
        <v>316</v>
      </c>
      <c r="I1806" s="316" t="s">
        <v>310</v>
      </c>
      <c r="J1806" s="316" t="s">
        <v>281</v>
      </c>
      <c r="K1806" s="36">
        <v>19</v>
      </c>
      <c r="L1806" s="317">
        <v>0.27142998576164251</v>
      </c>
      <c r="M1806" s="317"/>
      <c r="N1806" s="36">
        <v>104</v>
      </c>
      <c r="O1806" s="317">
        <v>0.21712000668048859</v>
      </c>
      <c r="P1806" s="317"/>
      <c r="Q1806" s="36">
        <v>1931</v>
      </c>
      <c r="R1806" s="317">
        <v>0.19363999366760251</v>
      </c>
      <c r="S1806" s="317"/>
      <c r="T1806" t="s">
        <v>380</v>
      </c>
      <c r="BA1806" s="395">
        <v>1</v>
      </c>
      <c r="BB1806" s="396" t="s">
        <v>861</v>
      </c>
      <c r="BC1806" t="str">
        <f t="shared" si="191"/>
        <v>RN5</v>
      </c>
      <c r="BD1806" t="str">
        <f t="shared" si="192"/>
        <v>NAoMe_initial_age_decades_80cap</v>
      </c>
      <c r="BE1806" s="397" t="s">
        <v>862</v>
      </c>
      <c r="BF1806" t="str">
        <f t="shared" si="193"/>
        <v>60-69 yrs</v>
      </c>
      <c r="BG1806">
        <f t="shared" si="194"/>
        <v>19</v>
      </c>
      <c r="BH1806" s="398">
        <f t="shared" si="195"/>
        <v>0.27142998576164251</v>
      </c>
      <c r="BO1806" s="33"/>
    </row>
    <row r="1807" spans="1:67">
      <c r="A1807" s="316" t="s">
        <v>27</v>
      </c>
      <c r="B1807" t="s">
        <v>380</v>
      </c>
      <c r="C1807" t="s">
        <v>910</v>
      </c>
      <c r="D1807" t="s">
        <v>314</v>
      </c>
      <c r="E1807" s="316" t="s">
        <v>90</v>
      </c>
      <c r="F1807" s="316" t="s">
        <v>91</v>
      </c>
      <c r="G1807" s="316" t="s">
        <v>446</v>
      </c>
      <c r="H1807" s="316" t="s">
        <v>316</v>
      </c>
      <c r="I1807" s="316" t="s">
        <v>310</v>
      </c>
      <c r="J1807" s="316" t="s">
        <v>282</v>
      </c>
      <c r="K1807" s="36">
        <v>24</v>
      </c>
      <c r="L1807" s="317">
        <v>0.34286001324653631</v>
      </c>
      <c r="M1807" s="317"/>
      <c r="N1807" s="36">
        <v>119</v>
      </c>
      <c r="O1807" s="317">
        <v>0.24842999875545499</v>
      </c>
      <c r="P1807" s="317"/>
      <c r="Q1807" s="36">
        <v>2493</v>
      </c>
      <c r="R1807" s="317">
        <v>0.25</v>
      </c>
      <c r="S1807" s="317"/>
      <c r="T1807" t="s">
        <v>380</v>
      </c>
      <c r="BA1807" s="395">
        <v>1</v>
      </c>
      <c r="BB1807" s="396" t="s">
        <v>861</v>
      </c>
      <c r="BC1807" t="str">
        <f t="shared" si="191"/>
        <v>RN5</v>
      </c>
      <c r="BD1807" t="str">
        <f t="shared" si="192"/>
        <v>NAoMe_initial_age_decades_80cap</v>
      </c>
      <c r="BE1807" s="397" t="s">
        <v>862</v>
      </c>
      <c r="BF1807" t="str">
        <f t="shared" si="193"/>
        <v>70-79 yrs</v>
      </c>
      <c r="BG1807">
        <f t="shared" si="194"/>
        <v>24</v>
      </c>
      <c r="BH1807" s="398">
        <f t="shared" si="195"/>
        <v>0.34286001324653631</v>
      </c>
      <c r="BO1807" s="33"/>
    </row>
    <row r="1808" spans="1:67">
      <c r="A1808" s="316" t="s">
        <v>27</v>
      </c>
      <c r="B1808" t="s">
        <v>380</v>
      </c>
      <c r="C1808" t="s">
        <v>910</v>
      </c>
      <c r="D1808" t="s">
        <v>314</v>
      </c>
      <c r="E1808" s="316" t="s">
        <v>90</v>
      </c>
      <c r="F1808" s="316" t="s">
        <v>91</v>
      </c>
      <c r="G1808" s="316" t="s">
        <v>446</v>
      </c>
      <c r="H1808" s="316" t="s">
        <v>316</v>
      </c>
      <c r="I1808" s="316" t="s">
        <v>310</v>
      </c>
      <c r="J1808" s="316" t="s">
        <v>283</v>
      </c>
      <c r="K1808" s="36">
        <v>12</v>
      </c>
      <c r="L1808" s="317">
        <v>0.1714300066232681</v>
      </c>
      <c r="M1808" s="317"/>
      <c r="N1808" s="36">
        <v>119</v>
      </c>
      <c r="O1808" s="317">
        <v>0.24842999875545499</v>
      </c>
      <c r="P1808" s="317"/>
      <c r="Q1808" s="36">
        <v>2292</v>
      </c>
      <c r="R1808" s="317">
        <v>0.2298399955034256</v>
      </c>
      <c r="S1808" s="317"/>
      <c r="T1808" t="s">
        <v>380</v>
      </c>
      <c r="BA1808" s="395">
        <v>1</v>
      </c>
      <c r="BB1808" s="396" t="s">
        <v>861</v>
      </c>
      <c r="BC1808" t="str">
        <f t="shared" si="191"/>
        <v>RN5</v>
      </c>
      <c r="BD1808" t="str">
        <f t="shared" si="192"/>
        <v>NAoMe_initial_age_decades_80cap</v>
      </c>
      <c r="BE1808" s="397" t="s">
        <v>862</v>
      </c>
      <c r="BF1808" t="str">
        <f t="shared" si="193"/>
        <v>80+ yrs</v>
      </c>
      <c r="BG1808">
        <f t="shared" si="194"/>
        <v>12</v>
      </c>
      <c r="BH1808" s="398">
        <f t="shared" si="195"/>
        <v>0.1714300066232681</v>
      </c>
      <c r="BO1808" s="33"/>
    </row>
    <row r="1809" spans="1:67">
      <c r="A1809" s="316" t="s">
        <v>27</v>
      </c>
      <c r="B1809" t="s">
        <v>380</v>
      </c>
      <c r="C1809" t="s">
        <v>910</v>
      </c>
      <c r="D1809" t="s">
        <v>314</v>
      </c>
      <c r="E1809" s="316" t="s">
        <v>90</v>
      </c>
      <c r="F1809" s="316" t="s">
        <v>91</v>
      </c>
      <c r="G1809" s="316" t="s">
        <v>446</v>
      </c>
      <c r="H1809" s="316" t="s">
        <v>316</v>
      </c>
      <c r="I1809" s="316" t="s">
        <v>341</v>
      </c>
      <c r="J1809" s="316" t="s">
        <v>13</v>
      </c>
      <c r="K1809" s="36">
        <v>45</v>
      </c>
      <c r="L1809" s="317">
        <v>0.64285999536514282</v>
      </c>
      <c r="M1809" s="317">
        <v>0.65217000246047974</v>
      </c>
      <c r="N1809" s="36">
        <v>327</v>
      </c>
      <c r="O1809" s="317">
        <v>0.682669997215271</v>
      </c>
      <c r="P1809" s="317">
        <v>0.69427001476287842</v>
      </c>
      <c r="Q1809" s="36">
        <v>6753</v>
      </c>
      <c r="R1809" s="317">
        <v>0.67720001935958862</v>
      </c>
      <c r="S1809" s="317">
        <v>0.69554001092910767</v>
      </c>
      <c r="T1809" t="s">
        <v>380</v>
      </c>
      <c r="BA1809" s="395">
        <v>1</v>
      </c>
      <c r="BB1809" s="396" t="s">
        <v>861</v>
      </c>
      <c r="BC1809" t="str">
        <f t="shared" si="191"/>
        <v>RN5</v>
      </c>
      <c r="BD1809" t="str">
        <f t="shared" si="192"/>
        <v>NAoMe_initial_ch_score_2cap</v>
      </c>
      <c r="BE1809" s="397" t="s">
        <v>862</v>
      </c>
      <c r="BF1809" t="str">
        <f t="shared" si="193"/>
        <v>0</v>
      </c>
      <c r="BG1809">
        <f t="shared" si="194"/>
        <v>45</v>
      </c>
      <c r="BH1809" s="398">
        <f t="shared" si="195"/>
        <v>0.64285999536514282</v>
      </c>
      <c r="BO1809" s="33"/>
    </row>
    <row r="1810" spans="1:67">
      <c r="A1810" s="316" t="s">
        <v>27</v>
      </c>
      <c r="B1810" t="s">
        <v>380</v>
      </c>
      <c r="C1810" t="s">
        <v>910</v>
      </c>
      <c r="D1810" t="s">
        <v>314</v>
      </c>
      <c r="E1810" s="316" t="s">
        <v>90</v>
      </c>
      <c r="F1810" s="316" t="s">
        <v>91</v>
      </c>
      <c r="G1810" s="316" t="s">
        <v>446</v>
      </c>
      <c r="H1810" s="316" t="s">
        <v>316</v>
      </c>
      <c r="I1810" s="316" t="s">
        <v>341</v>
      </c>
      <c r="J1810" s="316" t="s">
        <v>14</v>
      </c>
      <c r="K1810" s="36">
        <v>10</v>
      </c>
      <c r="L1810" s="317">
        <v>0.14285999536514279</v>
      </c>
      <c r="M1810" s="317">
        <v>0.14493000507354739</v>
      </c>
      <c r="N1810" s="36">
        <v>83</v>
      </c>
      <c r="O1810" s="317">
        <v>0.17328000068664551</v>
      </c>
      <c r="P1810" s="317">
        <v>0.17621999979019171</v>
      </c>
      <c r="Q1810" s="36">
        <v>1630</v>
      </c>
      <c r="R1810" s="317">
        <v>0.16346000134944921</v>
      </c>
      <c r="S1810" s="317">
        <v>0.16788999736309049</v>
      </c>
      <c r="T1810" t="s">
        <v>380</v>
      </c>
      <c r="BA1810" s="395">
        <v>1</v>
      </c>
      <c r="BB1810" s="396" t="s">
        <v>861</v>
      </c>
      <c r="BC1810" t="str">
        <f t="shared" si="191"/>
        <v>RN5</v>
      </c>
      <c r="BD1810" t="str">
        <f t="shared" si="192"/>
        <v>NAoMe_initial_ch_score_2cap</v>
      </c>
      <c r="BE1810" s="397" t="s">
        <v>862</v>
      </c>
      <c r="BF1810" t="str">
        <f t="shared" si="193"/>
        <v>1</v>
      </c>
      <c r="BG1810">
        <f t="shared" si="194"/>
        <v>10</v>
      </c>
      <c r="BH1810" s="398">
        <f t="shared" si="195"/>
        <v>0.14285999536514279</v>
      </c>
      <c r="BO1810" s="33"/>
    </row>
    <row r="1811" spans="1:67">
      <c r="A1811" s="316" t="s">
        <v>27</v>
      </c>
      <c r="B1811" t="s">
        <v>380</v>
      </c>
      <c r="C1811" t="s">
        <v>910</v>
      </c>
      <c r="D1811" t="s">
        <v>314</v>
      </c>
      <c r="E1811" s="316" t="s">
        <v>90</v>
      </c>
      <c r="F1811" s="316" t="s">
        <v>91</v>
      </c>
      <c r="G1811" s="316" t="s">
        <v>446</v>
      </c>
      <c r="H1811" s="316" t="s">
        <v>316</v>
      </c>
      <c r="I1811" s="316" t="s">
        <v>341</v>
      </c>
      <c r="J1811" s="316" t="s">
        <v>301</v>
      </c>
      <c r="K1811" s="36">
        <v>14</v>
      </c>
      <c r="L1811" s="317">
        <v>0.20000000298023221</v>
      </c>
      <c r="M1811" s="317">
        <v>0.20290000736713409</v>
      </c>
      <c r="N1811" s="36">
        <v>61</v>
      </c>
      <c r="O1811" s="317">
        <v>0.12735000252723691</v>
      </c>
      <c r="P1811" s="317">
        <v>0.1295100003480911</v>
      </c>
      <c r="Q1811" s="36">
        <v>1326</v>
      </c>
      <c r="R1811" s="317">
        <v>0.132970005273819</v>
      </c>
      <c r="S1811" s="317">
        <v>0.13657000660896301</v>
      </c>
      <c r="T1811" t="s">
        <v>380</v>
      </c>
      <c r="BA1811" s="395">
        <v>1</v>
      </c>
      <c r="BB1811" s="396" t="s">
        <v>861</v>
      </c>
      <c r="BC1811" t="str">
        <f t="shared" si="191"/>
        <v>RN5</v>
      </c>
      <c r="BD1811" t="str">
        <f t="shared" si="192"/>
        <v>NAoMe_initial_ch_score_2cap</v>
      </c>
      <c r="BE1811" s="397" t="s">
        <v>862</v>
      </c>
      <c r="BF1811" t="str">
        <f t="shared" si="193"/>
        <v>2+</v>
      </c>
      <c r="BG1811">
        <f t="shared" si="194"/>
        <v>14</v>
      </c>
      <c r="BH1811" s="398">
        <f t="shared" si="195"/>
        <v>0.20000000298023221</v>
      </c>
      <c r="BO1811" s="33"/>
    </row>
    <row r="1812" spans="1:67">
      <c r="A1812" s="316" t="s">
        <v>27</v>
      </c>
      <c r="B1812" t="s">
        <v>380</v>
      </c>
      <c r="C1812" t="s">
        <v>910</v>
      </c>
      <c r="D1812" t="s">
        <v>314</v>
      </c>
      <c r="E1812" s="316" t="s">
        <v>90</v>
      </c>
      <c r="F1812" s="316" t="s">
        <v>91</v>
      </c>
      <c r="G1812" s="316" t="s">
        <v>446</v>
      </c>
      <c r="H1812" s="316" t="s">
        <v>316</v>
      </c>
      <c r="I1812" s="316" t="s">
        <v>341</v>
      </c>
      <c r="J1812" s="316" t="s">
        <v>260</v>
      </c>
      <c r="K1812" s="36">
        <v>1</v>
      </c>
      <c r="L1812" s="317">
        <v>1.4290000312030321E-2</v>
      </c>
      <c r="M1812" s="317"/>
      <c r="N1812" s="36">
        <v>8</v>
      </c>
      <c r="O1812" s="317">
        <v>1.6699999570846561E-2</v>
      </c>
      <c r="P1812" s="317"/>
      <c r="Q1812" s="36">
        <v>263</v>
      </c>
      <c r="R1812" s="317">
        <v>2.6370000094175339E-2</v>
      </c>
      <c r="S1812" s="317"/>
      <c r="T1812" t="s">
        <v>380</v>
      </c>
      <c r="BA1812" s="395">
        <v>1</v>
      </c>
      <c r="BB1812" s="396" t="s">
        <v>861</v>
      </c>
      <c r="BC1812" t="str">
        <f t="shared" si="191"/>
        <v>RN5</v>
      </c>
      <c r="BD1812" t="str">
        <f t="shared" si="192"/>
        <v>NAoMe_initial_ch_score_2cap</v>
      </c>
      <c r="BE1812" s="397" t="s">
        <v>862</v>
      </c>
      <c r="BF1812" t="str">
        <f t="shared" si="193"/>
        <v>Unknown</v>
      </c>
      <c r="BG1812">
        <f t="shared" si="194"/>
        <v>1</v>
      </c>
      <c r="BH1812" s="398">
        <f t="shared" si="195"/>
        <v>1.4290000312030321E-2</v>
      </c>
      <c r="BO1812" s="33"/>
    </row>
    <row r="1813" spans="1:67">
      <c r="A1813" s="316" t="s">
        <v>27</v>
      </c>
      <c r="B1813" t="s">
        <v>380</v>
      </c>
      <c r="C1813" t="s">
        <v>910</v>
      </c>
      <c r="D1813" t="s">
        <v>314</v>
      </c>
      <c r="E1813" s="316" t="s">
        <v>90</v>
      </c>
      <c r="F1813" s="316" t="s">
        <v>91</v>
      </c>
      <c r="G1813" s="316" t="s">
        <v>446</v>
      </c>
      <c r="H1813" s="316" t="s">
        <v>316</v>
      </c>
      <c r="I1813" s="316" t="s">
        <v>309</v>
      </c>
      <c r="J1813" s="316" t="s">
        <v>289</v>
      </c>
      <c r="K1813" s="36">
        <v>17</v>
      </c>
      <c r="L1813" s="317">
        <v>0.24286000430583951</v>
      </c>
      <c r="M1813" s="317"/>
      <c r="N1813" s="36">
        <v>158</v>
      </c>
      <c r="O1813" s="317">
        <v>0.32984998822212219</v>
      </c>
      <c r="P1813" s="317"/>
      <c r="Q1813" s="36">
        <v>3283</v>
      </c>
      <c r="R1813" s="317">
        <v>0.3292199969291687</v>
      </c>
      <c r="S1813" s="317"/>
      <c r="T1813" t="s">
        <v>380</v>
      </c>
      <c r="BA1813" s="395">
        <v>1</v>
      </c>
      <c r="BB1813" s="396" t="s">
        <v>861</v>
      </c>
      <c r="BC1813" t="str">
        <f t="shared" si="191"/>
        <v>RN5</v>
      </c>
      <c r="BD1813" t="str">
        <f t="shared" si="192"/>
        <v>NAoMe_initial_diagnosis_year</v>
      </c>
      <c r="BE1813" s="397" t="s">
        <v>862</v>
      </c>
      <c r="BF1813" t="str">
        <f t="shared" si="193"/>
        <v>2021</v>
      </c>
      <c r="BG1813">
        <f t="shared" si="194"/>
        <v>17</v>
      </c>
      <c r="BH1813" s="398">
        <f t="shared" si="195"/>
        <v>0.24286000430583951</v>
      </c>
      <c r="BO1813" s="33"/>
    </row>
    <row r="1814" spans="1:67">
      <c r="A1814" s="316" t="s">
        <v>27</v>
      </c>
      <c r="B1814" t="s">
        <v>380</v>
      </c>
      <c r="C1814" t="s">
        <v>910</v>
      </c>
      <c r="D1814" t="s">
        <v>314</v>
      </c>
      <c r="E1814" s="316" t="s">
        <v>90</v>
      </c>
      <c r="F1814" s="316" t="s">
        <v>91</v>
      </c>
      <c r="G1814" s="316" t="s">
        <v>446</v>
      </c>
      <c r="H1814" s="316" t="s">
        <v>316</v>
      </c>
      <c r="I1814" s="316" t="s">
        <v>309</v>
      </c>
      <c r="J1814" s="316" t="s">
        <v>816</v>
      </c>
      <c r="K1814" s="36">
        <v>27</v>
      </c>
      <c r="L1814" s="317">
        <v>0.38571000099182129</v>
      </c>
      <c r="M1814" s="317"/>
      <c r="N1814" s="36">
        <v>156</v>
      </c>
      <c r="O1814" s="317">
        <v>0.32567998766899109</v>
      </c>
      <c r="P1814" s="317"/>
      <c r="Q1814" s="36">
        <v>3315</v>
      </c>
      <c r="R1814" s="317">
        <v>0.33243000507354742</v>
      </c>
      <c r="S1814" s="317"/>
      <c r="T1814" t="s">
        <v>380</v>
      </c>
      <c r="BA1814" s="395">
        <v>1</v>
      </c>
      <c r="BB1814" s="396" t="s">
        <v>861</v>
      </c>
      <c r="BC1814" t="str">
        <f t="shared" si="191"/>
        <v>RN5</v>
      </c>
      <c r="BD1814" t="str">
        <f t="shared" si="192"/>
        <v>NAoMe_initial_diagnosis_year</v>
      </c>
      <c r="BE1814" s="397" t="s">
        <v>862</v>
      </c>
      <c r="BF1814" t="str">
        <f t="shared" si="193"/>
        <v>2022</v>
      </c>
      <c r="BG1814">
        <f t="shared" si="194"/>
        <v>27</v>
      </c>
      <c r="BH1814" s="398">
        <f t="shared" si="195"/>
        <v>0.38571000099182129</v>
      </c>
      <c r="BO1814" s="33"/>
    </row>
    <row r="1815" spans="1:67">
      <c r="A1815" s="316" t="s">
        <v>27</v>
      </c>
      <c r="B1815" t="s">
        <v>380</v>
      </c>
      <c r="C1815" t="s">
        <v>910</v>
      </c>
      <c r="D1815" t="s">
        <v>314</v>
      </c>
      <c r="E1815" s="316" t="s">
        <v>90</v>
      </c>
      <c r="F1815" s="316" t="s">
        <v>91</v>
      </c>
      <c r="G1815" s="316" t="s">
        <v>446</v>
      </c>
      <c r="H1815" s="316" t="s">
        <v>316</v>
      </c>
      <c r="I1815" s="316" t="s">
        <v>309</v>
      </c>
      <c r="J1815" s="316" t="s">
        <v>946</v>
      </c>
      <c r="K1815" s="36">
        <v>26</v>
      </c>
      <c r="L1815" s="317">
        <v>0.37143000960350042</v>
      </c>
      <c r="M1815" s="317"/>
      <c r="N1815" s="36">
        <v>165</v>
      </c>
      <c r="O1815" s="317">
        <v>0.34446999430656428</v>
      </c>
      <c r="P1815" s="317"/>
      <c r="Q1815" s="36">
        <v>3374</v>
      </c>
      <c r="R1815" s="317">
        <v>0.33834999799728388</v>
      </c>
      <c r="S1815" s="317"/>
      <c r="T1815" t="s">
        <v>380</v>
      </c>
      <c r="BA1815" s="395">
        <v>1</v>
      </c>
      <c r="BB1815" s="396" t="s">
        <v>861</v>
      </c>
      <c r="BC1815" t="str">
        <f t="shared" si="191"/>
        <v>RN5</v>
      </c>
      <c r="BD1815" t="str">
        <f t="shared" si="192"/>
        <v>NAoMe_initial_diagnosis_year</v>
      </c>
      <c r="BE1815" s="397" t="s">
        <v>862</v>
      </c>
      <c r="BF1815" t="str">
        <f t="shared" si="193"/>
        <v>2023</v>
      </c>
      <c r="BG1815">
        <f t="shared" si="194"/>
        <v>26</v>
      </c>
      <c r="BH1815" s="398">
        <f t="shared" si="195"/>
        <v>0.37143000960350042</v>
      </c>
      <c r="BO1815" s="33"/>
    </row>
    <row r="1816" spans="1:67">
      <c r="A1816" s="316" t="s">
        <v>27</v>
      </c>
      <c r="B1816" t="s">
        <v>380</v>
      </c>
      <c r="C1816" t="s">
        <v>910</v>
      </c>
      <c r="D1816" t="s">
        <v>314</v>
      </c>
      <c r="E1816" s="316" t="s">
        <v>90</v>
      </c>
      <c r="F1816" s="316" t="s">
        <v>91</v>
      </c>
      <c r="G1816" s="316" t="s">
        <v>446</v>
      </c>
      <c r="H1816" s="316" t="s">
        <v>316</v>
      </c>
      <c r="I1816" s="316" t="s">
        <v>331</v>
      </c>
      <c r="J1816" s="316" t="s">
        <v>332</v>
      </c>
      <c r="K1816" s="36">
        <v>2</v>
      </c>
      <c r="L1816" s="317">
        <v>2.857000008225441E-2</v>
      </c>
      <c r="M1816" s="317">
        <v>3.3900000154972083E-2</v>
      </c>
      <c r="N1816" s="36">
        <v>20</v>
      </c>
      <c r="O1816" s="317">
        <v>4.1749998927116387E-2</v>
      </c>
      <c r="P1816" s="317">
        <v>4.6509999781847E-2</v>
      </c>
      <c r="Q1816" s="36">
        <v>434</v>
      </c>
      <c r="R1816" s="317">
        <v>4.3519999831914902E-2</v>
      </c>
      <c r="S1816" s="317">
        <v>5.2159998565912247E-2</v>
      </c>
      <c r="T1816" t="s">
        <v>380</v>
      </c>
      <c r="BA1816" s="395">
        <v>1</v>
      </c>
      <c r="BB1816" s="396" t="s">
        <v>861</v>
      </c>
      <c r="BC1816" t="str">
        <f t="shared" si="191"/>
        <v>RN5</v>
      </c>
      <c r="BD1816" t="str">
        <f t="shared" si="192"/>
        <v>NAoMe_initial_disease_group</v>
      </c>
      <c r="BE1816" s="397" t="s">
        <v>862</v>
      </c>
      <c r="BF1816" t="str">
        <f t="shared" si="193"/>
        <v>Advanced M0</v>
      </c>
      <c r="BG1816">
        <f t="shared" si="194"/>
        <v>2</v>
      </c>
      <c r="BH1816" s="398">
        <f t="shared" si="195"/>
        <v>2.857000008225441E-2</v>
      </c>
      <c r="BO1816" s="33"/>
    </row>
    <row r="1817" spans="1:67">
      <c r="A1817" s="316" t="s">
        <v>27</v>
      </c>
      <c r="B1817" t="s">
        <v>380</v>
      </c>
      <c r="C1817" t="s">
        <v>910</v>
      </c>
      <c r="D1817" t="s">
        <v>314</v>
      </c>
      <c r="E1817" s="316" t="s">
        <v>90</v>
      </c>
      <c r="F1817" s="316" t="s">
        <v>91</v>
      </c>
      <c r="G1817" s="316" t="s">
        <v>446</v>
      </c>
      <c r="H1817" s="316" t="s">
        <v>316</v>
      </c>
      <c r="I1817" s="316" t="s">
        <v>331</v>
      </c>
      <c r="J1817" s="316" t="s">
        <v>333</v>
      </c>
      <c r="K1817" s="36">
        <v>41</v>
      </c>
      <c r="L1817" s="317">
        <v>0.58570998907089233</v>
      </c>
      <c r="M1817" s="317">
        <v>0.69492000341415405</v>
      </c>
      <c r="N1817" s="36">
        <v>309</v>
      </c>
      <c r="O1817" s="317">
        <v>0.64508998394012451</v>
      </c>
      <c r="P1817" s="317">
        <v>0.71859997510910034</v>
      </c>
      <c r="Q1817" s="36">
        <v>6159</v>
      </c>
      <c r="R1817" s="317">
        <v>0.6176300048828125</v>
      </c>
      <c r="S1817" s="317">
        <v>0.74026000499725342</v>
      </c>
      <c r="T1817" t="s">
        <v>380</v>
      </c>
      <c r="BA1817" s="395">
        <v>1</v>
      </c>
      <c r="BB1817" s="396" t="s">
        <v>861</v>
      </c>
      <c r="BC1817" t="str">
        <f t="shared" si="191"/>
        <v>RN5</v>
      </c>
      <c r="BD1817" t="str">
        <f t="shared" si="192"/>
        <v>NAoMe_initial_disease_group</v>
      </c>
      <c r="BE1817" s="397" t="s">
        <v>862</v>
      </c>
      <c r="BF1817" t="str">
        <f t="shared" si="193"/>
        <v>Advanced M1</v>
      </c>
      <c r="BG1817">
        <f t="shared" si="194"/>
        <v>41</v>
      </c>
      <c r="BH1817" s="398">
        <f t="shared" si="195"/>
        <v>0.58570998907089233</v>
      </c>
      <c r="BO1817" s="33"/>
    </row>
    <row r="1818" spans="1:67">
      <c r="A1818" s="316" t="s">
        <v>27</v>
      </c>
      <c r="B1818" t="s">
        <v>380</v>
      </c>
      <c r="C1818" t="s">
        <v>910</v>
      </c>
      <c r="D1818" t="s">
        <v>314</v>
      </c>
      <c r="E1818" s="316" t="s">
        <v>90</v>
      </c>
      <c r="F1818" s="316" t="s">
        <v>91</v>
      </c>
      <c r="G1818" s="316" t="s">
        <v>446</v>
      </c>
      <c r="H1818" s="316" t="s">
        <v>316</v>
      </c>
      <c r="I1818" s="316" t="s">
        <v>331</v>
      </c>
      <c r="J1818" s="316" t="s">
        <v>334</v>
      </c>
      <c r="K1818" s="36">
        <v>2</v>
      </c>
      <c r="L1818" s="317">
        <v>2.857000008225441E-2</v>
      </c>
      <c r="M1818" s="317">
        <v>3.3900000154972083E-2</v>
      </c>
      <c r="N1818" s="36">
        <v>2</v>
      </c>
      <c r="O1818" s="317">
        <v>4.1800001636147499E-3</v>
      </c>
      <c r="P1818" s="317">
        <v>4.6500000171363354E-3</v>
      </c>
      <c r="Q1818" s="36">
        <v>64</v>
      </c>
      <c r="R1818" s="317">
        <v>6.4199999906122676E-3</v>
      </c>
      <c r="S1818" s="317">
        <v>7.689999882131815E-3</v>
      </c>
      <c r="T1818" t="s">
        <v>380</v>
      </c>
      <c r="BA1818" s="395">
        <v>1</v>
      </c>
      <c r="BB1818" s="396" t="s">
        <v>861</v>
      </c>
      <c r="BC1818" t="str">
        <f t="shared" si="191"/>
        <v>RN5</v>
      </c>
      <c r="BD1818" t="str">
        <f t="shared" si="192"/>
        <v>NAoMe_initial_disease_group</v>
      </c>
      <c r="BE1818" s="397" t="s">
        <v>862</v>
      </c>
      <c r="BF1818" t="str">
        <f t="shared" si="193"/>
        <v>DCIS</v>
      </c>
      <c r="BG1818">
        <f t="shared" si="194"/>
        <v>2</v>
      </c>
      <c r="BH1818" s="398">
        <f t="shared" si="195"/>
        <v>2.857000008225441E-2</v>
      </c>
      <c r="BO1818" s="33"/>
    </row>
    <row r="1819" spans="1:67">
      <c r="A1819" s="316" t="s">
        <v>27</v>
      </c>
      <c r="B1819" t="s">
        <v>380</v>
      </c>
      <c r="C1819" t="s">
        <v>910</v>
      </c>
      <c r="D1819" t="s">
        <v>314</v>
      </c>
      <c r="E1819" s="316" t="s">
        <v>90</v>
      </c>
      <c r="F1819" s="316" t="s">
        <v>91</v>
      </c>
      <c r="G1819" s="316" t="s">
        <v>446</v>
      </c>
      <c r="H1819" s="316" t="s">
        <v>316</v>
      </c>
      <c r="I1819" s="316" t="s">
        <v>331</v>
      </c>
      <c r="J1819" s="316" t="s">
        <v>335</v>
      </c>
      <c r="K1819" s="36">
        <v>14</v>
      </c>
      <c r="L1819" s="317">
        <v>0.20000000298023221</v>
      </c>
      <c r="M1819" s="317">
        <v>0.23728999495506289</v>
      </c>
      <c r="N1819" s="36">
        <v>99</v>
      </c>
      <c r="O1819" s="317">
        <v>0.2066799998283386</v>
      </c>
      <c r="P1819" s="317">
        <v>0.2302300035953522</v>
      </c>
      <c r="Q1819" s="36">
        <v>1663</v>
      </c>
      <c r="R1819" s="317">
        <v>0.16676999628543851</v>
      </c>
      <c r="S1819" s="317">
        <v>0.19988000392913821</v>
      </c>
      <c r="T1819" t="s">
        <v>380</v>
      </c>
      <c r="BA1819" s="395">
        <v>1</v>
      </c>
      <c r="BB1819" s="396" t="s">
        <v>861</v>
      </c>
      <c r="BC1819" t="str">
        <f t="shared" si="191"/>
        <v>RN5</v>
      </c>
      <c r="BD1819" t="str">
        <f t="shared" si="192"/>
        <v>NAoMe_initial_disease_group</v>
      </c>
      <c r="BE1819" s="397" t="s">
        <v>862</v>
      </c>
      <c r="BF1819" t="str">
        <f t="shared" si="193"/>
        <v>Early invasive</v>
      </c>
      <c r="BG1819">
        <f t="shared" si="194"/>
        <v>14</v>
      </c>
      <c r="BH1819" s="398">
        <f t="shared" si="195"/>
        <v>0.20000000298023221</v>
      </c>
      <c r="BO1819" s="33"/>
    </row>
    <row r="1820" spans="1:67">
      <c r="A1820" s="316" t="s">
        <v>27</v>
      </c>
      <c r="B1820" t="s">
        <v>380</v>
      </c>
      <c r="C1820" t="s">
        <v>910</v>
      </c>
      <c r="D1820" t="s">
        <v>314</v>
      </c>
      <c r="E1820" s="316" t="s">
        <v>90</v>
      </c>
      <c r="F1820" s="316" t="s">
        <v>91</v>
      </c>
      <c r="G1820" s="316" t="s">
        <v>446</v>
      </c>
      <c r="H1820" s="316" t="s">
        <v>316</v>
      </c>
      <c r="I1820" s="316" t="s">
        <v>331</v>
      </c>
      <c r="J1820" s="316" t="s">
        <v>337</v>
      </c>
      <c r="K1820" s="36">
        <v>11</v>
      </c>
      <c r="L1820" s="317">
        <v>0.15714000165462491</v>
      </c>
      <c r="M1820" s="317"/>
      <c r="N1820" s="36">
        <v>49</v>
      </c>
      <c r="O1820" s="317">
        <v>0.1023000031709671</v>
      </c>
      <c r="P1820" s="317"/>
      <c r="Q1820" s="36">
        <v>1652</v>
      </c>
      <c r="R1820" s="317">
        <v>0.1656599938869476</v>
      </c>
      <c r="S1820" s="317"/>
      <c r="T1820" t="s">
        <v>380</v>
      </c>
      <c r="BA1820" s="395">
        <v>1</v>
      </c>
      <c r="BB1820" s="396" t="s">
        <v>861</v>
      </c>
      <c r="BC1820" t="str">
        <f t="shared" si="191"/>
        <v>RN5</v>
      </c>
      <c r="BD1820" t="str">
        <f t="shared" si="192"/>
        <v>NAoMe_initial_disease_group</v>
      </c>
      <c r="BE1820" s="397" t="s">
        <v>862</v>
      </c>
      <c r="BF1820" t="str">
        <f t="shared" si="193"/>
        <v>Unknown stage</v>
      </c>
      <c r="BG1820">
        <f t="shared" si="194"/>
        <v>11</v>
      </c>
      <c r="BH1820" s="398">
        <f t="shared" si="195"/>
        <v>0.15714000165462491</v>
      </c>
      <c r="BO1820" s="33"/>
    </row>
    <row r="1821" spans="1:67">
      <c r="A1821" s="316" t="s">
        <v>27</v>
      </c>
      <c r="B1821" t="s">
        <v>380</v>
      </c>
      <c r="C1821" t="s">
        <v>910</v>
      </c>
      <c r="D1821" t="s">
        <v>314</v>
      </c>
      <c r="E1821" s="316" t="s">
        <v>90</v>
      </c>
      <c r="F1821" s="316" t="s">
        <v>91</v>
      </c>
      <c r="G1821" s="316" t="s">
        <v>446</v>
      </c>
      <c r="H1821" s="316" t="s">
        <v>316</v>
      </c>
      <c r="I1821" s="316" t="s">
        <v>656</v>
      </c>
      <c r="J1821" s="316" t="s">
        <v>286</v>
      </c>
      <c r="K1821" s="36">
        <v>2</v>
      </c>
      <c r="L1821" s="317">
        <v>2.857000008225441E-2</v>
      </c>
      <c r="M1821" s="317">
        <v>3.125E-2</v>
      </c>
      <c r="N1821" s="36">
        <v>6</v>
      </c>
      <c r="O1821" s="317">
        <v>1.252999994903803E-2</v>
      </c>
      <c r="P1821" s="317">
        <v>1.4019999653100969E-2</v>
      </c>
      <c r="Q1821" s="36">
        <v>492</v>
      </c>
      <c r="R1821" s="317">
        <v>4.9339998513460159E-2</v>
      </c>
      <c r="S1821" s="317">
        <v>5.1920000463724143E-2</v>
      </c>
      <c r="T1821" t="s">
        <v>380</v>
      </c>
      <c r="BA1821" s="395">
        <v>1</v>
      </c>
      <c r="BB1821" s="396" t="s">
        <v>861</v>
      </c>
      <c r="BC1821" t="str">
        <f t="shared" si="191"/>
        <v>RN5</v>
      </c>
      <c r="BD1821" t="str">
        <f t="shared" si="192"/>
        <v>NAoMe_initial_ethnicity_grp</v>
      </c>
      <c r="BE1821" s="397" t="s">
        <v>862</v>
      </c>
      <c r="BF1821" t="str">
        <f t="shared" si="193"/>
        <v>Asian or Asian British</v>
      </c>
      <c r="BG1821">
        <f t="shared" si="194"/>
        <v>2</v>
      </c>
      <c r="BH1821" s="398">
        <f t="shared" si="195"/>
        <v>2.857000008225441E-2</v>
      </c>
      <c r="BO1821" s="33"/>
    </row>
    <row r="1822" spans="1:67">
      <c r="A1822" s="316" t="s">
        <v>27</v>
      </c>
      <c r="B1822" t="s">
        <v>380</v>
      </c>
      <c r="C1822" t="s">
        <v>910</v>
      </c>
      <c r="D1822" t="s">
        <v>314</v>
      </c>
      <c r="E1822" s="316" t="s">
        <v>90</v>
      </c>
      <c r="F1822" s="316" t="s">
        <v>91</v>
      </c>
      <c r="G1822" s="316" t="s">
        <v>446</v>
      </c>
      <c r="H1822" s="316" t="s">
        <v>316</v>
      </c>
      <c r="I1822" s="316" t="s">
        <v>656</v>
      </c>
      <c r="J1822" s="316" t="s">
        <v>287</v>
      </c>
      <c r="K1822" s="36">
        <v>0</v>
      </c>
      <c r="L1822" s="317">
        <v>0</v>
      </c>
      <c r="M1822" s="317">
        <v>0</v>
      </c>
      <c r="N1822" s="36">
        <v>0</v>
      </c>
      <c r="O1822" s="317">
        <v>0</v>
      </c>
      <c r="P1822" s="317">
        <v>0</v>
      </c>
      <c r="Q1822" s="36">
        <v>403</v>
      </c>
      <c r="R1822" s="317">
        <v>4.0410000830888748E-2</v>
      </c>
      <c r="S1822" s="317">
        <v>4.2520001530647278E-2</v>
      </c>
      <c r="T1822" t="s">
        <v>380</v>
      </c>
      <c r="BA1822" s="395">
        <v>1</v>
      </c>
      <c r="BB1822" s="396" t="s">
        <v>861</v>
      </c>
      <c r="BC1822" t="str">
        <f t="shared" si="191"/>
        <v>RN5</v>
      </c>
      <c r="BD1822" t="str">
        <f t="shared" si="192"/>
        <v>NAoMe_initial_ethnicity_grp</v>
      </c>
      <c r="BE1822" s="397" t="s">
        <v>862</v>
      </c>
      <c r="BF1822" t="str">
        <f t="shared" si="193"/>
        <v>Black or Black British</v>
      </c>
      <c r="BG1822">
        <f t="shared" si="194"/>
        <v>0</v>
      </c>
      <c r="BH1822" s="398">
        <f t="shared" si="195"/>
        <v>0</v>
      </c>
      <c r="BO1822" s="33"/>
    </row>
    <row r="1823" spans="1:67">
      <c r="A1823" s="316" t="s">
        <v>27</v>
      </c>
      <c r="B1823" t="s">
        <v>380</v>
      </c>
      <c r="C1823" t="s">
        <v>910</v>
      </c>
      <c r="D1823" t="s">
        <v>314</v>
      </c>
      <c r="E1823" s="316" t="s">
        <v>90</v>
      </c>
      <c r="F1823" s="316" t="s">
        <v>91</v>
      </c>
      <c r="G1823" s="316" t="s">
        <v>446</v>
      </c>
      <c r="H1823" s="316" t="s">
        <v>316</v>
      </c>
      <c r="I1823" s="316" t="s">
        <v>656</v>
      </c>
      <c r="J1823" s="316" t="s">
        <v>259</v>
      </c>
      <c r="K1823" s="36">
        <v>0</v>
      </c>
      <c r="L1823" s="317">
        <v>0</v>
      </c>
      <c r="M1823" s="317">
        <v>0</v>
      </c>
      <c r="N1823" s="36">
        <v>2</v>
      </c>
      <c r="O1823" s="317">
        <v>4.1800001636147499E-3</v>
      </c>
      <c r="P1823" s="317">
        <v>4.6700001694262028E-3</v>
      </c>
      <c r="Q1823" s="36">
        <v>98</v>
      </c>
      <c r="R1823" s="317">
        <v>9.8299998790025711E-3</v>
      </c>
      <c r="S1823" s="317">
        <v>1.0339999571442601E-2</v>
      </c>
      <c r="T1823" t="s">
        <v>380</v>
      </c>
      <c r="BA1823" s="395">
        <v>1</v>
      </c>
      <c r="BB1823" s="396" t="s">
        <v>861</v>
      </c>
      <c r="BC1823" t="str">
        <f t="shared" si="191"/>
        <v>RN5</v>
      </c>
      <c r="BD1823" t="str">
        <f t="shared" si="192"/>
        <v>NAoMe_initial_ethnicity_grp</v>
      </c>
      <c r="BE1823" s="397" t="s">
        <v>862</v>
      </c>
      <c r="BF1823" t="str">
        <f t="shared" si="193"/>
        <v>Mixed</v>
      </c>
      <c r="BG1823">
        <f t="shared" si="194"/>
        <v>0</v>
      </c>
      <c r="BH1823" s="398">
        <f t="shared" si="195"/>
        <v>0</v>
      </c>
      <c r="BO1823" s="33"/>
    </row>
    <row r="1824" spans="1:67">
      <c r="A1824" s="316" t="s">
        <v>27</v>
      </c>
      <c r="B1824" t="s">
        <v>380</v>
      </c>
      <c r="C1824" t="s">
        <v>910</v>
      </c>
      <c r="D1824" t="s">
        <v>314</v>
      </c>
      <c r="E1824" s="316" t="s">
        <v>90</v>
      </c>
      <c r="F1824" s="316" t="s">
        <v>91</v>
      </c>
      <c r="G1824" s="316" t="s">
        <v>446</v>
      </c>
      <c r="H1824" s="316" t="s">
        <v>316</v>
      </c>
      <c r="I1824" s="316" t="s">
        <v>656</v>
      </c>
      <c r="J1824" s="316" t="s">
        <v>288</v>
      </c>
      <c r="K1824" s="36">
        <v>10</v>
      </c>
      <c r="L1824" s="317">
        <v>0.14285999536514279</v>
      </c>
      <c r="M1824" s="317">
        <v>0.15625</v>
      </c>
      <c r="N1824" s="36">
        <v>15</v>
      </c>
      <c r="O1824" s="317">
        <v>3.1319998204708099E-2</v>
      </c>
      <c r="P1824" s="317">
        <v>3.5050000995397568E-2</v>
      </c>
      <c r="Q1824" s="36">
        <v>246</v>
      </c>
      <c r="R1824" s="317">
        <v>2.466999925673008E-2</v>
      </c>
      <c r="S1824" s="317">
        <v>2.5960000231862072E-2</v>
      </c>
      <c r="T1824" t="s">
        <v>380</v>
      </c>
      <c r="BA1824" s="395">
        <v>1</v>
      </c>
      <c r="BB1824" s="396" t="s">
        <v>861</v>
      </c>
      <c r="BC1824" t="str">
        <f t="shared" si="191"/>
        <v>RN5</v>
      </c>
      <c r="BD1824" t="str">
        <f t="shared" si="192"/>
        <v>NAoMe_initial_ethnicity_grp</v>
      </c>
      <c r="BE1824" s="397" t="s">
        <v>862</v>
      </c>
      <c r="BF1824" t="str">
        <f t="shared" si="193"/>
        <v>Other Ethnic Group</v>
      </c>
      <c r="BG1824">
        <f t="shared" si="194"/>
        <v>10</v>
      </c>
      <c r="BH1824" s="398">
        <f t="shared" si="195"/>
        <v>0.14285999536514279</v>
      </c>
      <c r="BO1824" s="33"/>
    </row>
    <row r="1825" spans="1:67">
      <c r="A1825" s="316" t="s">
        <v>27</v>
      </c>
      <c r="B1825" t="s">
        <v>380</v>
      </c>
      <c r="C1825" t="s">
        <v>910</v>
      </c>
      <c r="D1825" t="s">
        <v>314</v>
      </c>
      <c r="E1825" s="316" t="s">
        <v>90</v>
      </c>
      <c r="F1825" s="316" t="s">
        <v>91</v>
      </c>
      <c r="G1825" s="316" t="s">
        <v>446</v>
      </c>
      <c r="H1825" s="316" t="s">
        <v>316</v>
      </c>
      <c r="I1825" s="316" t="s">
        <v>656</v>
      </c>
      <c r="J1825" s="316" t="s">
        <v>260</v>
      </c>
      <c r="K1825" s="36">
        <v>6</v>
      </c>
      <c r="L1825" s="317">
        <v>8.5709996521472931E-2</v>
      </c>
      <c r="M1825" s="317"/>
      <c r="N1825" s="36">
        <v>51</v>
      </c>
      <c r="O1825" s="317">
        <v>0.10647000372409821</v>
      </c>
      <c r="P1825" s="317"/>
      <c r="Q1825" s="36">
        <v>495</v>
      </c>
      <c r="R1825" s="317">
        <v>4.9639999866485603E-2</v>
      </c>
      <c r="S1825" s="317"/>
      <c r="T1825" t="s">
        <v>380</v>
      </c>
      <c r="BA1825" s="395">
        <v>1</v>
      </c>
      <c r="BB1825" s="396" t="s">
        <v>861</v>
      </c>
      <c r="BC1825" t="str">
        <f t="shared" si="191"/>
        <v>RN5</v>
      </c>
      <c r="BD1825" t="str">
        <f t="shared" si="192"/>
        <v>NAoMe_initial_ethnicity_grp</v>
      </c>
      <c r="BE1825" s="397" t="s">
        <v>862</v>
      </c>
      <c r="BF1825" t="str">
        <f t="shared" si="193"/>
        <v>Unknown</v>
      </c>
      <c r="BG1825">
        <f t="shared" si="194"/>
        <v>6</v>
      </c>
      <c r="BH1825" s="398">
        <f t="shared" si="195"/>
        <v>8.5709996521472931E-2</v>
      </c>
      <c r="BO1825" s="33"/>
    </row>
    <row r="1826" spans="1:67">
      <c r="A1826" s="316" t="s">
        <v>27</v>
      </c>
      <c r="B1826" t="s">
        <v>380</v>
      </c>
      <c r="C1826" t="s">
        <v>910</v>
      </c>
      <c r="D1826" t="s">
        <v>314</v>
      </c>
      <c r="E1826" s="316" t="s">
        <v>90</v>
      </c>
      <c r="F1826" s="316" t="s">
        <v>91</v>
      </c>
      <c r="G1826" s="316" t="s">
        <v>446</v>
      </c>
      <c r="H1826" s="316" t="s">
        <v>316</v>
      </c>
      <c r="I1826" s="316" t="s">
        <v>656</v>
      </c>
      <c r="J1826" s="316" t="s">
        <v>258</v>
      </c>
      <c r="K1826" s="36">
        <v>52</v>
      </c>
      <c r="L1826" s="317">
        <v>0.74286001920700073</v>
      </c>
      <c r="M1826" s="317">
        <v>0.8125</v>
      </c>
      <c r="N1826" s="36">
        <v>405</v>
      </c>
      <c r="O1826" s="317">
        <v>0.84551000595092773</v>
      </c>
      <c r="P1826" s="317">
        <v>0.94625997543334961</v>
      </c>
      <c r="Q1826" s="36">
        <v>8238</v>
      </c>
      <c r="R1826" s="317">
        <v>0.82611000537872314</v>
      </c>
      <c r="S1826" s="317">
        <v>0.86926001310348511</v>
      </c>
      <c r="T1826" t="s">
        <v>380</v>
      </c>
      <c r="BA1826" s="395">
        <v>1</v>
      </c>
      <c r="BB1826" s="396" t="s">
        <v>861</v>
      </c>
      <c r="BC1826" t="str">
        <f t="shared" si="191"/>
        <v>RN5</v>
      </c>
      <c r="BD1826" t="str">
        <f t="shared" si="192"/>
        <v>NAoMe_initial_ethnicity_grp</v>
      </c>
      <c r="BE1826" s="397" t="s">
        <v>862</v>
      </c>
      <c r="BF1826" t="str">
        <f t="shared" si="193"/>
        <v>White</v>
      </c>
      <c r="BG1826">
        <f t="shared" si="194"/>
        <v>52</v>
      </c>
      <c r="BH1826" s="398">
        <f t="shared" si="195"/>
        <v>0.74286001920700073</v>
      </c>
      <c r="BO1826" s="33"/>
    </row>
    <row r="1827" spans="1:67">
      <c r="A1827" s="316" t="s">
        <v>27</v>
      </c>
      <c r="B1827" t="s">
        <v>380</v>
      </c>
      <c r="C1827" t="s">
        <v>910</v>
      </c>
      <c r="D1827" t="s">
        <v>314</v>
      </c>
      <c r="E1827" s="316" t="s">
        <v>90</v>
      </c>
      <c r="F1827" s="316" t="s">
        <v>91</v>
      </c>
      <c r="G1827" s="316" t="s">
        <v>446</v>
      </c>
      <c r="H1827" s="316" t="s">
        <v>316</v>
      </c>
      <c r="I1827" s="316" t="s">
        <v>657</v>
      </c>
      <c r="J1827" s="316" t="s">
        <v>817</v>
      </c>
      <c r="K1827" s="36">
        <v>63</v>
      </c>
      <c r="L1827" s="317">
        <v>0.89999997615814209</v>
      </c>
      <c r="M1827" s="317"/>
      <c r="N1827" s="36">
        <v>445</v>
      </c>
      <c r="O1827" s="317">
        <v>0.9290199875831604</v>
      </c>
      <c r="P1827" s="317"/>
      <c r="Q1827" s="36">
        <v>9359</v>
      </c>
      <c r="R1827" s="317">
        <v>0.93853002786636353</v>
      </c>
      <c r="S1827" s="317"/>
      <c r="T1827" t="s">
        <v>380</v>
      </c>
      <c r="BA1827" s="395">
        <v>1</v>
      </c>
      <c r="BB1827" s="396" t="s">
        <v>861</v>
      </c>
      <c r="BC1827" t="str">
        <f t="shared" si="191"/>
        <v>RN5</v>
      </c>
      <c r="BD1827" t="str">
        <f t="shared" si="192"/>
        <v>NAoMe_initial_final_route</v>
      </c>
      <c r="BE1827" s="397" t="s">
        <v>862</v>
      </c>
      <c r="BF1827" t="str">
        <f t="shared" si="193"/>
        <v>Not screened</v>
      </c>
      <c r="BG1827">
        <f t="shared" si="194"/>
        <v>63</v>
      </c>
      <c r="BH1827" s="398">
        <f t="shared" si="195"/>
        <v>0.89999997615814209</v>
      </c>
      <c r="BO1827" s="33"/>
    </row>
    <row r="1828" spans="1:67">
      <c r="A1828" s="316" t="s">
        <v>27</v>
      </c>
      <c r="B1828" t="s">
        <v>380</v>
      </c>
      <c r="C1828" t="s">
        <v>910</v>
      </c>
      <c r="D1828" t="s">
        <v>314</v>
      </c>
      <c r="E1828" s="316" t="s">
        <v>90</v>
      </c>
      <c r="F1828" s="316" t="s">
        <v>91</v>
      </c>
      <c r="G1828" s="316" t="s">
        <v>446</v>
      </c>
      <c r="H1828" s="316" t="s">
        <v>316</v>
      </c>
      <c r="I1828" s="316" t="s">
        <v>657</v>
      </c>
      <c r="J1828" s="316" t="s">
        <v>352</v>
      </c>
      <c r="K1828" s="36">
        <v>7</v>
      </c>
      <c r="L1828" s="317">
        <v>0.10000000149011611</v>
      </c>
      <c r="M1828" s="317"/>
      <c r="N1828" s="36">
        <v>34</v>
      </c>
      <c r="O1828" s="317">
        <v>7.0979997515678406E-2</v>
      </c>
      <c r="P1828" s="317"/>
      <c r="Q1828" s="36">
        <v>613</v>
      </c>
      <c r="R1828" s="317">
        <v>6.1469998210668557E-2</v>
      </c>
      <c r="S1828" s="317"/>
      <c r="T1828" t="s">
        <v>380</v>
      </c>
      <c r="BA1828" s="395">
        <v>1</v>
      </c>
      <c r="BB1828" s="396" t="s">
        <v>861</v>
      </c>
      <c r="BC1828" t="str">
        <f t="shared" si="191"/>
        <v>RN5</v>
      </c>
      <c r="BD1828" t="str">
        <f t="shared" si="192"/>
        <v>NAoMe_initial_final_route</v>
      </c>
      <c r="BE1828" s="397" t="s">
        <v>862</v>
      </c>
      <c r="BF1828" t="str">
        <f t="shared" si="193"/>
        <v>Screening</v>
      </c>
      <c r="BG1828">
        <f t="shared" si="194"/>
        <v>7</v>
      </c>
      <c r="BH1828" s="398">
        <f t="shared" si="195"/>
        <v>0.10000000149011611</v>
      </c>
      <c r="BO1828" s="33"/>
    </row>
    <row r="1829" spans="1:67">
      <c r="A1829" s="316" t="s">
        <v>27</v>
      </c>
      <c r="B1829" t="s">
        <v>380</v>
      </c>
      <c r="C1829" t="s">
        <v>910</v>
      </c>
      <c r="D1829" t="s">
        <v>314</v>
      </c>
      <c r="E1829" s="316" t="s">
        <v>90</v>
      </c>
      <c r="F1829" s="316" t="s">
        <v>91</v>
      </c>
      <c r="G1829" s="316" t="s">
        <v>446</v>
      </c>
      <c r="H1829" s="316" t="s">
        <v>316</v>
      </c>
      <c r="I1829" s="316" t="s">
        <v>303</v>
      </c>
      <c r="J1829" s="316" t="s">
        <v>308</v>
      </c>
      <c r="K1829" s="36">
        <v>11</v>
      </c>
      <c r="L1829" s="317">
        <v>0.15714000165462491</v>
      </c>
      <c r="M1829" s="317"/>
      <c r="N1829" s="36">
        <v>49</v>
      </c>
      <c r="O1829" s="317">
        <v>0.1023000031709671</v>
      </c>
      <c r="P1829" s="317"/>
      <c r="Q1829" s="36">
        <v>1652</v>
      </c>
      <c r="R1829" s="317">
        <v>0.1656599938869476</v>
      </c>
      <c r="S1829" s="317"/>
      <c r="T1829" t="s">
        <v>380</v>
      </c>
      <c r="BA1829" s="395">
        <v>1</v>
      </c>
      <c r="BB1829" s="396" t="s">
        <v>861</v>
      </c>
      <c r="BC1829" t="str">
        <f t="shared" si="191"/>
        <v>RN5</v>
      </c>
      <c r="BD1829" t="str">
        <f t="shared" si="192"/>
        <v>NAoMe_initial_final_stage_tum</v>
      </c>
      <c r="BE1829" s="397" t="s">
        <v>862</v>
      </c>
      <c r="BF1829" t="str">
        <f t="shared" si="193"/>
        <v>Not staged/Unstated</v>
      </c>
      <c r="BG1829">
        <f t="shared" si="194"/>
        <v>11</v>
      </c>
      <c r="BH1829" s="398">
        <f t="shared" si="195"/>
        <v>0.15714000165462491</v>
      </c>
      <c r="BO1829" s="33"/>
    </row>
    <row r="1830" spans="1:67">
      <c r="A1830" s="316" t="s">
        <v>27</v>
      </c>
      <c r="B1830" t="s">
        <v>380</v>
      </c>
      <c r="C1830" t="s">
        <v>910</v>
      </c>
      <c r="D1830" t="s">
        <v>314</v>
      </c>
      <c r="E1830" s="316" t="s">
        <v>90</v>
      </c>
      <c r="F1830" s="316" t="s">
        <v>91</v>
      </c>
      <c r="G1830" s="316" t="s">
        <v>446</v>
      </c>
      <c r="H1830" s="316" t="s">
        <v>316</v>
      </c>
      <c r="I1830" s="316" t="s">
        <v>303</v>
      </c>
      <c r="J1830" s="316" t="s">
        <v>304</v>
      </c>
      <c r="K1830" s="36">
        <v>2</v>
      </c>
      <c r="L1830" s="317">
        <v>2.857000008225441E-2</v>
      </c>
      <c r="M1830" s="317">
        <v>3.3900000154972083E-2</v>
      </c>
      <c r="N1830" s="36">
        <v>2</v>
      </c>
      <c r="O1830" s="317">
        <v>4.1800001636147499E-3</v>
      </c>
      <c r="P1830" s="317">
        <v>4.6500000171363354E-3</v>
      </c>
      <c r="Q1830" s="36">
        <v>64</v>
      </c>
      <c r="R1830" s="317">
        <v>6.4199999906122676E-3</v>
      </c>
      <c r="S1830" s="317">
        <v>7.689999882131815E-3</v>
      </c>
      <c r="T1830" t="s">
        <v>380</v>
      </c>
      <c r="BA1830" s="395">
        <v>1</v>
      </c>
      <c r="BB1830" s="396" t="s">
        <v>861</v>
      </c>
      <c r="BC1830" t="str">
        <f t="shared" si="191"/>
        <v>RN5</v>
      </c>
      <c r="BD1830" t="str">
        <f t="shared" si="192"/>
        <v>NAoMe_initial_final_stage_tum</v>
      </c>
      <c r="BE1830" s="397" t="s">
        <v>862</v>
      </c>
      <c r="BF1830" t="str">
        <f t="shared" si="193"/>
        <v>Stage 0</v>
      </c>
      <c r="BG1830">
        <f t="shared" si="194"/>
        <v>2</v>
      </c>
      <c r="BH1830" s="398">
        <f t="shared" si="195"/>
        <v>2.857000008225441E-2</v>
      </c>
      <c r="BO1830" s="33"/>
    </row>
    <row r="1831" spans="1:67">
      <c r="A1831" s="316" t="s">
        <v>27</v>
      </c>
      <c r="B1831" t="s">
        <v>380</v>
      </c>
      <c r="C1831" t="s">
        <v>910</v>
      </c>
      <c r="D1831" t="s">
        <v>314</v>
      </c>
      <c r="E1831" s="316" t="s">
        <v>90</v>
      </c>
      <c r="F1831" s="316" t="s">
        <v>91</v>
      </c>
      <c r="G1831" s="316" t="s">
        <v>446</v>
      </c>
      <c r="H1831" s="316" t="s">
        <v>316</v>
      </c>
      <c r="I1831" s="316" t="s">
        <v>303</v>
      </c>
      <c r="J1831" s="316" t="s">
        <v>305</v>
      </c>
      <c r="K1831" s="36">
        <v>2</v>
      </c>
      <c r="L1831" s="317">
        <v>2.857000008225441E-2</v>
      </c>
      <c r="M1831" s="317">
        <v>3.3900000154972083E-2</v>
      </c>
      <c r="N1831" s="36">
        <v>16</v>
      </c>
      <c r="O1831" s="317">
        <v>3.3399999141693122E-2</v>
      </c>
      <c r="P1831" s="317">
        <v>3.7209998816251748E-2</v>
      </c>
      <c r="Q1831" s="36">
        <v>359</v>
      </c>
      <c r="R1831" s="317">
        <v>3.5999998450279243E-2</v>
      </c>
      <c r="S1831" s="317">
        <v>4.3150000274181373E-2</v>
      </c>
      <c r="T1831" t="s">
        <v>380</v>
      </c>
      <c r="BA1831" s="395">
        <v>1</v>
      </c>
      <c r="BB1831" s="396" t="s">
        <v>861</v>
      </c>
      <c r="BC1831" t="str">
        <f t="shared" si="191"/>
        <v>RN5</v>
      </c>
      <c r="BD1831" t="str">
        <f t="shared" si="192"/>
        <v>NAoMe_initial_final_stage_tum</v>
      </c>
      <c r="BE1831" s="397" t="s">
        <v>862</v>
      </c>
      <c r="BF1831" t="str">
        <f t="shared" si="193"/>
        <v>Stage 1</v>
      </c>
      <c r="BG1831">
        <f t="shared" si="194"/>
        <v>2</v>
      </c>
      <c r="BH1831" s="398">
        <f t="shared" si="195"/>
        <v>2.857000008225441E-2</v>
      </c>
      <c r="BO1831" s="33"/>
    </row>
    <row r="1832" spans="1:67">
      <c r="A1832" s="316" t="s">
        <v>27</v>
      </c>
      <c r="B1832" t="s">
        <v>380</v>
      </c>
      <c r="C1832" t="s">
        <v>910</v>
      </c>
      <c r="D1832" t="s">
        <v>314</v>
      </c>
      <c r="E1832" s="316" t="s">
        <v>90</v>
      </c>
      <c r="F1832" s="316" t="s">
        <v>91</v>
      </c>
      <c r="G1832" s="316" t="s">
        <v>446</v>
      </c>
      <c r="H1832" s="316" t="s">
        <v>316</v>
      </c>
      <c r="I1832" s="316" t="s">
        <v>303</v>
      </c>
      <c r="J1832" s="316" t="s">
        <v>306</v>
      </c>
      <c r="K1832" s="36">
        <v>9</v>
      </c>
      <c r="L1832" s="317">
        <v>0.1285700052976608</v>
      </c>
      <c r="M1832" s="317">
        <v>0.152539998292923</v>
      </c>
      <c r="N1832" s="36">
        <v>68</v>
      </c>
      <c r="O1832" s="317">
        <v>0.14195999503135681</v>
      </c>
      <c r="P1832" s="317">
        <v>0.15814000368118289</v>
      </c>
      <c r="Q1832" s="36">
        <v>996</v>
      </c>
      <c r="R1832" s="317">
        <v>9.9880002439022064E-2</v>
      </c>
      <c r="S1832" s="317">
        <v>0.11970999836921691</v>
      </c>
      <c r="T1832" t="s">
        <v>380</v>
      </c>
      <c r="BA1832" s="395">
        <v>1</v>
      </c>
      <c r="BB1832" s="396" t="s">
        <v>861</v>
      </c>
      <c r="BC1832" t="str">
        <f t="shared" si="191"/>
        <v>RN5</v>
      </c>
      <c r="BD1832" t="str">
        <f t="shared" si="192"/>
        <v>NAoMe_initial_final_stage_tum</v>
      </c>
      <c r="BE1832" s="397" t="s">
        <v>862</v>
      </c>
      <c r="BF1832" t="str">
        <f t="shared" si="193"/>
        <v>Stage 2</v>
      </c>
      <c r="BG1832">
        <f t="shared" si="194"/>
        <v>9</v>
      </c>
      <c r="BH1832" s="398">
        <f t="shared" si="195"/>
        <v>0.1285700052976608</v>
      </c>
      <c r="BO1832" s="33"/>
    </row>
    <row r="1833" spans="1:67">
      <c r="A1833" s="316" t="s">
        <v>27</v>
      </c>
      <c r="B1833" t="s">
        <v>380</v>
      </c>
      <c r="C1833" t="s">
        <v>910</v>
      </c>
      <c r="D1833" t="s">
        <v>314</v>
      </c>
      <c r="E1833" s="316" t="s">
        <v>90</v>
      </c>
      <c r="F1833" s="316" t="s">
        <v>91</v>
      </c>
      <c r="G1833" s="316" t="s">
        <v>446</v>
      </c>
      <c r="H1833" s="316" t="s">
        <v>316</v>
      </c>
      <c r="I1833" s="316" t="s">
        <v>303</v>
      </c>
      <c r="J1833" s="316" t="s">
        <v>307</v>
      </c>
      <c r="K1833" s="36">
        <v>7</v>
      </c>
      <c r="L1833" s="317">
        <v>0.10000000149011611</v>
      </c>
      <c r="M1833" s="317">
        <v>0.1186399981379509</v>
      </c>
      <c r="N1833" s="36">
        <v>35</v>
      </c>
      <c r="O1833" s="317">
        <v>7.3069997131824493E-2</v>
      </c>
      <c r="P1833" s="317">
        <v>8.1399999558925629E-2</v>
      </c>
      <c r="Q1833" s="36">
        <v>742</v>
      </c>
      <c r="R1833" s="317">
        <v>7.4409998953342438E-2</v>
      </c>
      <c r="S1833" s="317">
        <v>8.9180000126361847E-2</v>
      </c>
      <c r="T1833" t="s">
        <v>380</v>
      </c>
      <c r="BA1833" s="395">
        <v>1</v>
      </c>
      <c r="BB1833" s="396" t="s">
        <v>861</v>
      </c>
      <c r="BC1833" t="str">
        <f t="shared" si="191"/>
        <v>RN5</v>
      </c>
      <c r="BD1833" t="str">
        <f t="shared" si="192"/>
        <v>NAoMe_initial_final_stage_tum</v>
      </c>
      <c r="BE1833" s="397" t="s">
        <v>862</v>
      </c>
      <c r="BF1833" t="str">
        <f t="shared" si="193"/>
        <v>Stage 3</v>
      </c>
      <c r="BG1833">
        <f t="shared" si="194"/>
        <v>7</v>
      </c>
      <c r="BH1833" s="398">
        <f t="shared" si="195"/>
        <v>0.10000000149011611</v>
      </c>
      <c r="BO1833" s="33"/>
    </row>
    <row r="1834" spans="1:67">
      <c r="A1834" s="316" t="s">
        <v>27</v>
      </c>
      <c r="B1834" t="s">
        <v>380</v>
      </c>
      <c r="C1834" t="s">
        <v>910</v>
      </c>
      <c r="D1834" t="s">
        <v>314</v>
      </c>
      <c r="E1834" s="316" t="s">
        <v>90</v>
      </c>
      <c r="F1834" s="316" t="s">
        <v>91</v>
      </c>
      <c r="G1834" s="316" t="s">
        <v>446</v>
      </c>
      <c r="H1834" s="316" t="s">
        <v>316</v>
      </c>
      <c r="I1834" s="316" t="s">
        <v>303</v>
      </c>
      <c r="J1834" s="316" t="s">
        <v>336</v>
      </c>
      <c r="K1834" s="36">
        <v>39</v>
      </c>
      <c r="L1834" s="317">
        <v>0.55713999271392822</v>
      </c>
      <c r="M1834" s="317">
        <v>0.66101998090744019</v>
      </c>
      <c r="N1834" s="36">
        <v>309</v>
      </c>
      <c r="O1834" s="317">
        <v>0.64508998394012451</v>
      </c>
      <c r="P1834" s="317">
        <v>0.71859997510910034</v>
      </c>
      <c r="Q1834" s="36">
        <v>6159</v>
      </c>
      <c r="R1834" s="317">
        <v>0.6176300048828125</v>
      </c>
      <c r="S1834" s="317">
        <v>0.74026000499725342</v>
      </c>
      <c r="T1834" t="s">
        <v>380</v>
      </c>
      <c r="BA1834" s="395">
        <v>1</v>
      </c>
      <c r="BB1834" s="396" t="s">
        <v>861</v>
      </c>
      <c r="BC1834" t="str">
        <f t="shared" si="191"/>
        <v>RN5</v>
      </c>
      <c r="BD1834" t="str">
        <f t="shared" si="192"/>
        <v>NAoMe_initial_final_stage_tum</v>
      </c>
      <c r="BE1834" s="397" t="s">
        <v>862</v>
      </c>
      <c r="BF1834" t="str">
        <f t="shared" si="193"/>
        <v>Stage 4</v>
      </c>
      <c r="BG1834">
        <f t="shared" si="194"/>
        <v>39</v>
      </c>
      <c r="BH1834" s="398">
        <f t="shared" si="195"/>
        <v>0.55713999271392822</v>
      </c>
      <c r="BO1834" s="33"/>
    </row>
    <row r="1835" spans="1:67">
      <c r="A1835" s="316" t="s">
        <v>27</v>
      </c>
      <c r="B1835" t="s">
        <v>380</v>
      </c>
      <c r="C1835" t="s">
        <v>910</v>
      </c>
      <c r="D1835" t="s">
        <v>314</v>
      </c>
      <c r="E1835" s="316" t="s">
        <v>90</v>
      </c>
      <c r="F1835" s="316" t="s">
        <v>91</v>
      </c>
      <c r="G1835" s="316" t="s">
        <v>446</v>
      </c>
      <c r="H1835" s="316" t="s">
        <v>316</v>
      </c>
      <c r="I1835" s="316" t="s">
        <v>342</v>
      </c>
      <c r="J1835" s="316" t="s">
        <v>343</v>
      </c>
      <c r="K1835" s="36">
        <v>11</v>
      </c>
      <c r="L1835" s="317">
        <v>0.15714000165462491</v>
      </c>
      <c r="M1835" s="317"/>
      <c r="N1835" s="36">
        <v>49</v>
      </c>
      <c r="O1835" s="317">
        <v>0.1023000031709671</v>
      </c>
      <c r="P1835" s="317"/>
      <c r="Q1835" s="36">
        <v>1652</v>
      </c>
      <c r="R1835" s="317">
        <v>0.1656599938869476</v>
      </c>
      <c r="S1835" s="317"/>
      <c r="T1835" t="s">
        <v>380</v>
      </c>
      <c r="BA1835" s="395">
        <v>1</v>
      </c>
      <c r="BB1835" s="396" t="s">
        <v>861</v>
      </c>
      <c r="BC1835" t="str">
        <f t="shared" si="191"/>
        <v>RN5</v>
      </c>
      <c r="BD1835" t="str">
        <f t="shared" si="192"/>
        <v>NAoMe_initial_final_stage_tum_grp</v>
      </c>
      <c r="BE1835" s="397" t="s">
        <v>862</v>
      </c>
      <c r="BF1835" t="str">
        <f t="shared" si="193"/>
        <v>MBC in HESAPC</v>
      </c>
      <c r="BG1835">
        <f t="shared" si="194"/>
        <v>11</v>
      </c>
      <c r="BH1835" s="398">
        <f t="shared" si="195"/>
        <v>0.15714000165462491</v>
      </c>
      <c r="BO1835" s="33"/>
    </row>
    <row r="1836" spans="1:67">
      <c r="A1836" s="316" t="s">
        <v>27</v>
      </c>
      <c r="B1836" t="s">
        <v>380</v>
      </c>
      <c r="C1836" t="s">
        <v>910</v>
      </c>
      <c r="D1836" t="s">
        <v>314</v>
      </c>
      <c r="E1836" s="316" t="s">
        <v>90</v>
      </c>
      <c r="F1836" s="316" t="s">
        <v>91</v>
      </c>
      <c r="G1836" s="316" t="s">
        <v>446</v>
      </c>
      <c r="H1836" s="316" t="s">
        <v>316</v>
      </c>
      <c r="I1836" s="316" t="s">
        <v>342</v>
      </c>
      <c r="J1836" s="316" t="s">
        <v>344</v>
      </c>
      <c r="K1836" s="36">
        <v>19</v>
      </c>
      <c r="L1836" s="317">
        <v>0.27142998576164251</v>
      </c>
      <c r="M1836" s="317">
        <v>0.32203000783920288</v>
      </c>
      <c r="N1836" s="36">
        <v>121</v>
      </c>
      <c r="O1836" s="317">
        <v>0.25260999798774719</v>
      </c>
      <c r="P1836" s="317">
        <v>0.28139999508857733</v>
      </c>
      <c r="Q1836" s="36">
        <v>2161</v>
      </c>
      <c r="R1836" s="317">
        <v>0.2167100012302399</v>
      </c>
      <c r="S1836" s="317">
        <v>0.25973999500274658</v>
      </c>
      <c r="T1836" t="s">
        <v>380</v>
      </c>
      <c r="BA1836" s="395">
        <v>1</v>
      </c>
      <c r="BB1836" s="396" t="s">
        <v>861</v>
      </c>
      <c r="BC1836" t="str">
        <f t="shared" si="191"/>
        <v>RN5</v>
      </c>
      <c r="BD1836" t="str">
        <f t="shared" si="192"/>
        <v>NAoMe_initial_final_stage_tum_grp</v>
      </c>
      <c r="BE1836" s="397" t="s">
        <v>862</v>
      </c>
      <c r="BF1836" t="str">
        <f t="shared" si="193"/>
        <v>Stage 0-3</v>
      </c>
      <c r="BG1836">
        <f t="shared" si="194"/>
        <v>19</v>
      </c>
      <c r="BH1836" s="398">
        <f t="shared" si="195"/>
        <v>0.27142998576164251</v>
      </c>
      <c r="BO1836" s="33"/>
    </row>
    <row r="1837" spans="1:67">
      <c r="A1837" s="316" t="s">
        <v>27</v>
      </c>
      <c r="B1837" t="s">
        <v>380</v>
      </c>
      <c r="C1837" t="s">
        <v>910</v>
      </c>
      <c r="D1837" t="s">
        <v>314</v>
      </c>
      <c r="E1837" s="316" t="s">
        <v>90</v>
      </c>
      <c r="F1837" s="316" t="s">
        <v>91</v>
      </c>
      <c r="G1837" s="316" t="s">
        <v>446</v>
      </c>
      <c r="H1837" s="316" t="s">
        <v>316</v>
      </c>
      <c r="I1837" s="316" t="s">
        <v>342</v>
      </c>
      <c r="J1837" s="316" t="s">
        <v>336</v>
      </c>
      <c r="K1837" s="36">
        <v>40</v>
      </c>
      <c r="L1837" s="317">
        <v>0.5714300274848938</v>
      </c>
      <c r="M1837" s="317">
        <v>0.67796999216079712</v>
      </c>
      <c r="N1837" s="36">
        <v>309</v>
      </c>
      <c r="O1837" s="317">
        <v>0.64508998394012451</v>
      </c>
      <c r="P1837" s="317">
        <v>0.71859997510910034</v>
      </c>
      <c r="Q1837" s="36">
        <v>6159</v>
      </c>
      <c r="R1837" s="317">
        <v>0.6176300048828125</v>
      </c>
      <c r="S1837" s="317">
        <v>0.74026000499725342</v>
      </c>
      <c r="T1837" t="s">
        <v>380</v>
      </c>
      <c r="BA1837" s="395">
        <v>1</v>
      </c>
      <c r="BB1837" s="396" t="s">
        <v>861</v>
      </c>
      <c r="BC1837" t="str">
        <f t="shared" si="191"/>
        <v>RN5</v>
      </c>
      <c r="BD1837" t="str">
        <f t="shared" si="192"/>
        <v>NAoMe_initial_final_stage_tum_grp</v>
      </c>
      <c r="BE1837" s="397" t="s">
        <v>862</v>
      </c>
      <c r="BF1837" t="str">
        <f t="shared" si="193"/>
        <v>Stage 4</v>
      </c>
      <c r="BG1837">
        <f t="shared" si="194"/>
        <v>40</v>
      </c>
      <c r="BH1837" s="398">
        <f t="shared" si="195"/>
        <v>0.5714300274848938</v>
      </c>
      <c r="BO1837" s="33"/>
    </row>
    <row r="1838" spans="1:67">
      <c r="A1838" s="316" t="s">
        <v>27</v>
      </c>
      <c r="B1838" t="s">
        <v>380</v>
      </c>
      <c r="C1838" t="s">
        <v>910</v>
      </c>
      <c r="D1838" t="s">
        <v>314</v>
      </c>
      <c r="E1838" s="316" t="s">
        <v>90</v>
      </c>
      <c r="F1838" s="316" t="s">
        <v>91</v>
      </c>
      <c r="G1838" s="316" t="s">
        <v>446</v>
      </c>
      <c r="H1838" s="316" t="s">
        <v>316</v>
      </c>
      <c r="I1838" s="316" t="s">
        <v>658</v>
      </c>
      <c r="J1838" s="316" t="s">
        <v>345</v>
      </c>
      <c r="K1838" s="36">
        <v>70</v>
      </c>
      <c r="L1838" s="317">
        <v>1</v>
      </c>
      <c r="M1838" s="317"/>
      <c r="N1838" s="36">
        <v>479</v>
      </c>
      <c r="O1838" s="317">
        <v>1</v>
      </c>
      <c r="P1838" s="317"/>
      <c r="Q1838" s="36">
        <v>9972</v>
      </c>
      <c r="R1838" s="317">
        <v>1</v>
      </c>
      <c r="S1838" s="317"/>
      <c r="T1838" t="s">
        <v>380</v>
      </c>
      <c r="BA1838" s="395">
        <v>1</v>
      </c>
      <c r="BB1838" s="396" t="s">
        <v>861</v>
      </c>
      <c r="BC1838" t="str">
        <f t="shared" si="191"/>
        <v>RN5</v>
      </c>
      <c r="BD1838" t="str">
        <f t="shared" si="192"/>
        <v>NAoMe_initial_final_who_ps</v>
      </c>
      <c r="BE1838" s="397" t="s">
        <v>862</v>
      </c>
      <c r="BF1838" t="str">
        <f t="shared" si="193"/>
        <v>Not recorded</v>
      </c>
      <c r="BG1838">
        <f t="shared" si="194"/>
        <v>70</v>
      </c>
      <c r="BH1838" s="398">
        <f t="shared" si="195"/>
        <v>1</v>
      </c>
      <c r="BO1838" s="33"/>
    </row>
    <row r="1839" spans="1:67">
      <c r="A1839" s="316" t="s">
        <v>27</v>
      </c>
      <c r="B1839" t="s">
        <v>380</v>
      </c>
      <c r="C1839" t="s">
        <v>910</v>
      </c>
      <c r="D1839" t="s">
        <v>314</v>
      </c>
      <c r="E1839" s="316" t="s">
        <v>90</v>
      </c>
      <c r="F1839" s="316" t="s">
        <v>91</v>
      </c>
      <c r="G1839" s="316" t="s">
        <v>446</v>
      </c>
      <c r="H1839" s="316" t="s">
        <v>316</v>
      </c>
      <c r="I1839" s="316" t="s">
        <v>291</v>
      </c>
      <c r="J1839" s="316" t="s">
        <v>313</v>
      </c>
      <c r="K1839" s="36">
        <v>70</v>
      </c>
      <c r="L1839" s="317">
        <v>1</v>
      </c>
      <c r="M1839" s="317"/>
      <c r="N1839" s="36">
        <v>474</v>
      </c>
      <c r="O1839" s="317">
        <v>0.98956000804901123</v>
      </c>
      <c r="P1839" s="317"/>
      <c r="Q1839" s="36">
        <v>9846</v>
      </c>
      <c r="R1839" s="317">
        <v>0.98736000061035156</v>
      </c>
      <c r="S1839" s="317"/>
      <c r="T1839" t="s">
        <v>380</v>
      </c>
      <c r="BA1839" s="395">
        <v>1</v>
      </c>
      <c r="BB1839" s="396" t="s">
        <v>861</v>
      </c>
      <c r="BC1839" t="str">
        <f t="shared" si="191"/>
        <v>RN5</v>
      </c>
      <c r="BD1839" t="str">
        <f t="shared" si="192"/>
        <v>NAoMe_initial_gender</v>
      </c>
      <c r="BE1839" s="397" t="s">
        <v>862</v>
      </c>
      <c r="BF1839" t="str">
        <f t="shared" si="193"/>
        <v>Female</v>
      </c>
      <c r="BG1839">
        <f t="shared" si="194"/>
        <v>70</v>
      </c>
      <c r="BH1839" s="398">
        <f t="shared" si="195"/>
        <v>1</v>
      </c>
      <c r="BO1839" s="33"/>
    </row>
    <row r="1840" spans="1:67">
      <c r="A1840" s="316" t="s">
        <v>27</v>
      </c>
      <c r="B1840" t="s">
        <v>380</v>
      </c>
      <c r="C1840" t="s">
        <v>910</v>
      </c>
      <c r="D1840" t="s">
        <v>314</v>
      </c>
      <c r="E1840" s="316" t="s">
        <v>90</v>
      </c>
      <c r="F1840" s="316" t="s">
        <v>91</v>
      </c>
      <c r="G1840" s="316" t="s">
        <v>446</v>
      </c>
      <c r="H1840" s="316" t="s">
        <v>316</v>
      </c>
      <c r="I1840" s="316" t="s">
        <v>291</v>
      </c>
      <c r="J1840" s="316" t="s">
        <v>293</v>
      </c>
      <c r="K1840" s="36">
        <v>0</v>
      </c>
      <c r="L1840" s="317">
        <v>0</v>
      </c>
      <c r="M1840" s="317"/>
      <c r="N1840" s="36">
        <v>5</v>
      </c>
      <c r="O1840" s="317">
        <v>1.0440000332891939E-2</v>
      </c>
      <c r="P1840" s="317"/>
      <c r="Q1840" s="36">
        <v>126</v>
      </c>
      <c r="R1840" s="317">
        <v>1.264000032097101E-2</v>
      </c>
      <c r="S1840" s="317"/>
      <c r="T1840" t="s">
        <v>380</v>
      </c>
      <c r="BA1840" s="395">
        <v>1</v>
      </c>
      <c r="BB1840" s="396" t="s">
        <v>861</v>
      </c>
      <c r="BC1840" t="str">
        <f t="shared" si="191"/>
        <v>RN5</v>
      </c>
      <c r="BD1840" t="str">
        <f t="shared" si="192"/>
        <v>NAoMe_initial_gender</v>
      </c>
      <c r="BE1840" s="397" t="s">
        <v>862</v>
      </c>
      <c r="BF1840" t="str">
        <f t="shared" si="193"/>
        <v>Male</v>
      </c>
      <c r="BG1840">
        <f t="shared" si="194"/>
        <v>0</v>
      </c>
      <c r="BH1840" s="398">
        <f t="shared" si="195"/>
        <v>0</v>
      </c>
      <c r="BO1840" s="33"/>
    </row>
    <row r="1841" spans="1:67">
      <c r="A1841" s="316" t="s">
        <v>27</v>
      </c>
      <c r="B1841" t="s">
        <v>380</v>
      </c>
      <c r="C1841" t="s">
        <v>910</v>
      </c>
      <c r="D1841" t="s">
        <v>314</v>
      </c>
      <c r="E1841" s="316" t="s">
        <v>90</v>
      </c>
      <c r="F1841" s="316" t="s">
        <v>91</v>
      </c>
      <c r="G1841" s="316" t="s">
        <v>446</v>
      </c>
      <c r="H1841" s="316" t="s">
        <v>316</v>
      </c>
      <c r="I1841" s="316" t="s">
        <v>659</v>
      </c>
      <c r="J1841" s="316" t="s">
        <v>294</v>
      </c>
      <c r="K1841" s="36">
        <v>0</v>
      </c>
      <c r="L1841" s="317">
        <v>0</v>
      </c>
      <c r="M1841" s="317">
        <v>0</v>
      </c>
      <c r="N1841" s="36">
        <v>38</v>
      </c>
      <c r="O1841" s="317">
        <v>7.9329997301101685E-2</v>
      </c>
      <c r="P1841" s="317">
        <v>7.9329997301101685E-2</v>
      </c>
      <c r="Q1841" s="36">
        <v>1800</v>
      </c>
      <c r="R1841" s="317">
        <v>0.18050999939441681</v>
      </c>
      <c r="S1841" s="317">
        <v>0.18050999939441681</v>
      </c>
      <c r="T1841" t="s">
        <v>380</v>
      </c>
      <c r="BA1841" s="395">
        <v>1</v>
      </c>
      <c r="BB1841" s="396" t="s">
        <v>861</v>
      </c>
      <c r="BC1841" t="str">
        <f t="shared" si="191"/>
        <v>RN5</v>
      </c>
      <c r="BD1841" t="str">
        <f t="shared" si="192"/>
        <v>NAoMe_initial_imd_2019</v>
      </c>
      <c r="BE1841" s="397" t="s">
        <v>862</v>
      </c>
      <c r="BF1841" t="str">
        <f t="shared" si="193"/>
        <v>1 - most deprived</v>
      </c>
      <c r="BG1841">
        <f t="shared" si="194"/>
        <v>0</v>
      </c>
      <c r="BH1841" s="398">
        <f t="shared" si="195"/>
        <v>0</v>
      </c>
      <c r="BO1841" s="33"/>
    </row>
    <row r="1842" spans="1:67">
      <c r="A1842" s="316" t="s">
        <v>27</v>
      </c>
      <c r="B1842" t="s">
        <v>380</v>
      </c>
      <c r="C1842" t="s">
        <v>910</v>
      </c>
      <c r="D1842" t="s">
        <v>314</v>
      </c>
      <c r="E1842" s="316" t="s">
        <v>90</v>
      </c>
      <c r="F1842" s="316" t="s">
        <v>91</v>
      </c>
      <c r="G1842" s="316" t="s">
        <v>446</v>
      </c>
      <c r="H1842" s="316" t="s">
        <v>316</v>
      </c>
      <c r="I1842" s="316" t="s">
        <v>659</v>
      </c>
      <c r="J1842" s="316" t="s">
        <v>15</v>
      </c>
      <c r="K1842" s="36">
        <v>7</v>
      </c>
      <c r="L1842" s="317">
        <v>0.10000000149011611</v>
      </c>
      <c r="M1842" s="317">
        <v>0.10000000149011611</v>
      </c>
      <c r="N1842" s="36">
        <v>89</v>
      </c>
      <c r="O1842" s="317">
        <v>0.18580000102519989</v>
      </c>
      <c r="P1842" s="317">
        <v>0.18580000102519989</v>
      </c>
      <c r="Q1842" s="36">
        <v>2036</v>
      </c>
      <c r="R1842" s="317">
        <v>0.20417000353336329</v>
      </c>
      <c r="S1842" s="317">
        <v>0.20417000353336329</v>
      </c>
      <c r="T1842" t="s">
        <v>380</v>
      </c>
      <c r="BA1842" s="395">
        <v>1</v>
      </c>
      <c r="BB1842" s="396" t="s">
        <v>861</v>
      </c>
      <c r="BC1842" t="str">
        <f t="shared" si="191"/>
        <v>RN5</v>
      </c>
      <c r="BD1842" t="str">
        <f t="shared" si="192"/>
        <v>NAoMe_initial_imd_2019</v>
      </c>
      <c r="BE1842" s="397" t="s">
        <v>862</v>
      </c>
      <c r="BF1842" t="str">
        <f t="shared" si="193"/>
        <v>2</v>
      </c>
      <c r="BG1842">
        <f t="shared" si="194"/>
        <v>7</v>
      </c>
      <c r="BH1842" s="398">
        <f t="shared" si="195"/>
        <v>0.10000000149011611</v>
      </c>
      <c r="BO1842" s="33"/>
    </row>
    <row r="1843" spans="1:67">
      <c r="A1843" s="316" t="s">
        <v>27</v>
      </c>
      <c r="B1843" t="s">
        <v>380</v>
      </c>
      <c r="C1843" t="s">
        <v>910</v>
      </c>
      <c r="D1843" t="s">
        <v>314</v>
      </c>
      <c r="E1843" s="316" t="s">
        <v>90</v>
      </c>
      <c r="F1843" s="316" t="s">
        <v>91</v>
      </c>
      <c r="G1843" s="316" t="s">
        <v>446</v>
      </c>
      <c r="H1843" s="316" t="s">
        <v>316</v>
      </c>
      <c r="I1843" s="316" t="s">
        <v>659</v>
      </c>
      <c r="J1843" s="316" t="s">
        <v>16</v>
      </c>
      <c r="K1843" s="36">
        <v>12</v>
      </c>
      <c r="L1843" s="317">
        <v>0.1714300066232681</v>
      </c>
      <c r="M1843" s="317">
        <v>0.1714300066232681</v>
      </c>
      <c r="N1843" s="36">
        <v>100</v>
      </c>
      <c r="O1843" s="317">
        <v>0.20877000689506531</v>
      </c>
      <c r="P1843" s="317">
        <v>0.20877000689506531</v>
      </c>
      <c r="Q1843" s="36">
        <v>2085</v>
      </c>
      <c r="R1843" s="317">
        <v>0.20908999443054199</v>
      </c>
      <c r="S1843" s="317">
        <v>0.20908999443054199</v>
      </c>
      <c r="T1843" t="s">
        <v>380</v>
      </c>
      <c r="BA1843" s="395">
        <v>1</v>
      </c>
      <c r="BB1843" s="396" t="s">
        <v>861</v>
      </c>
      <c r="BC1843" t="str">
        <f t="shared" si="191"/>
        <v>RN5</v>
      </c>
      <c r="BD1843" t="str">
        <f t="shared" si="192"/>
        <v>NAoMe_initial_imd_2019</v>
      </c>
      <c r="BE1843" s="397" t="s">
        <v>862</v>
      </c>
      <c r="BF1843" t="str">
        <f t="shared" si="193"/>
        <v>3</v>
      </c>
      <c r="BG1843">
        <f t="shared" si="194"/>
        <v>12</v>
      </c>
      <c r="BH1843" s="398">
        <f t="shared" si="195"/>
        <v>0.1714300066232681</v>
      </c>
      <c r="BO1843" s="33"/>
    </row>
    <row r="1844" spans="1:67">
      <c r="A1844" s="316" t="s">
        <v>27</v>
      </c>
      <c r="B1844" t="s">
        <v>380</v>
      </c>
      <c r="C1844" t="s">
        <v>910</v>
      </c>
      <c r="D1844" t="s">
        <v>314</v>
      </c>
      <c r="E1844" s="316" t="s">
        <v>90</v>
      </c>
      <c r="F1844" s="316" t="s">
        <v>91</v>
      </c>
      <c r="G1844" s="316" t="s">
        <v>446</v>
      </c>
      <c r="H1844" s="316" t="s">
        <v>316</v>
      </c>
      <c r="I1844" s="316" t="s">
        <v>659</v>
      </c>
      <c r="J1844" s="316" t="s">
        <v>17</v>
      </c>
      <c r="K1844" s="36">
        <v>20</v>
      </c>
      <c r="L1844" s="317">
        <v>0.28571000695228582</v>
      </c>
      <c r="M1844" s="317">
        <v>0.28571000695228582</v>
      </c>
      <c r="N1844" s="36">
        <v>113</v>
      </c>
      <c r="O1844" s="317">
        <v>0.23590999841690061</v>
      </c>
      <c r="P1844" s="317">
        <v>0.23590999841690061</v>
      </c>
      <c r="Q1844" s="36">
        <v>2024</v>
      </c>
      <c r="R1844" s="317">
        <v>0.2029699981212616</v>
      </c>
      <c r="S1844" s="317">
        <v>0.2029699981212616</v>
      </c>
      <c r="T1844" t="s">
        <v>380</v>
      </c>
      <c r="BA1844" s="395">
        <v>1</v>
      </c>
      <c r="BB1844" s="396" t="s">
        <v>861</v>
      </c>
      <c r="BC1844" t="str">
        <f t="shared" si="191"/>
        <v>RN5</v>
      </c>
      <c r="BD1844" t="str">
        <f t="shared" si="192"/>
        <v>NAoMe_initial_imd_2019</v>
      </c>
      <c r="BE1844" s="397" t="s">
        <v>862</v>
      </c>
      <c r="BF1844" t="str">
        <f t="shared" si="193"/>
        <v>4</v>
      </c>
      <c r="BG1844">
        <f t="shared" si="194"/>
        <v>20</v>
      </c>
      <c r="BH1844" s="398">
        <f t="shared" si="195"/>
        <v>0.28571000695228582</v>
      </c>
      <c r="BO1844" s="33"/>
    </row>
    <row r="1845" spans="1:67">
      <c r="A1845" s="316" t="s">
        <v>27</v>
      </c>
      <c r="B1845" t="s">
        <v>380</v>
      </c>
      <c r="C1845" t="s">
        <v>910</v>
      </c>
      <c r="D1845" t="s">
        <v>314</v>
      </c>
      <c r="E1845" s="316" t="s">
        <v>90</v>
      </c>
      <c r="F1845" s="316" t="s">
        <v>91</v>
      </c>
      <c r="G1845" s="316" t="s">
        <v>446</v>
      </c>
      <c r="H1845" s="316" t="s">
        <v>316</v>
      </c>
      <c r="I1845" s="316" t="s">
        <v>659</v>
      </c>
      <c r="J1845" s="316" t="s">
        <v>295</v>
      </c>
      <c r="K1845" s="36">
        <v>31</v>
      </c>
      <c r="L1845" s="317">
        <v>0.44286000728607178</v>
      </c>
      <c r="M1845" s="317">
        <v>0.44286000728607178</v>
      </c>
      <c r="N1845" s="36">
        <v>139</v>
      </c>
      <c r="O1845" s="317">
        <v>0.29019001126289368</v>
      </c>
      <c r="P1845" s="317">
        <v>0.29019001126289368</v>
      </c>
      <c r="Q1845" s="36">
        <v>2027</v>
      </c>
      <c r="R1845" s="317">
        <v>0.2032700031995773</v>
      </c>
      <c r="S1845" s="317">
        <v>0.2032700031995773</v>
      </c>
      <c r="T1845" t="s">
        <v>380</v>
      </c>
      <c r="BA1845" s="395">
        <v>1</v>
      </c>
      <c r="BB1845" s="396" t="s">
        <v>861</v>
      </c>
      <c r="BC1845" t="str">
        <f t="shared" si="191"/>
        <v>RN5</v>
      </c>
      <c r="BD1845" t="str">
        <f t="shared" si="192"/>
        <v>NAoMe_initial_imd_2019</v>
      </c>
      <c r="BE1845" s="397" t="s">
        <v>862</v>
      </c>
      <c r="BF1845" t="str">
        <f t="shared" si="193"/>
        <v>5 - least deprived</v>
      </c>
      <c r="BG1845">
        <f t="shared" si="194"/>
        <v>31</v>
      </c>
      <c r="BH1845" s="398">
        <f t="shared" si="195"/>
        <v>0.44286000728607178</v>
      </c>
      <c r="BO1845" s="33"/>
    </row>
    <row r="1846" spans="1:67">
      <c r="A1846" s="316" t="s">
        <v>27</v>
      </c>
      <c r="B1846" t="s">
        <v>380</v>
      </c>
      <c r="C1846" t="s">
        <v>910</v>
      </c>
      <c r="D1846" t="s">
        <v>314</v>
      </c>
      <c r="E1846" s="316" t="s">
        <v>90</v>
      </c>
      <c r="F1846" s="316" t="s">
        <v>91</v>
      </c>
      <c r="G1846" s="316" t="s">
        <v>446</v>
      </c>
      <c r="H1846" s="316" t="s">
        <v>316</v>
      </c>
      <c r="I1846" s="316" t="s">
        <v>659</v>
      </c>
      <c r="J1846" s="316" t="s">
        <v>260</v>
      </c>
      <c r="K1846" s="36">
        <v>0</v>
      </c>
      <c r="L1846" s="317">
        <v>0</v>
      </c>
      <c r="M1846" s="317"/>
      <c r="N1846" s="36">
        <v>0</v>
      </c>
      <c r="O1846" s="317">
        <v>0</v>
      </c>
      <c r="P1846" s="317"/>
      <c r="Q1846" s="36">
        <v>0</v>
      </c>
      <c r="R1846" s="317">
        <v>0</v>
      </c>
      <c r="S1846" s="317"/>
      <c r="T1846" t="s">
        <v>380</v>
      </c>
      <c r="BA1846" s="395">
        <v>1</v>
      </c>
      <c r="BB1846" s="396" t="s">
        <v>861</v>
      </c>
      <c r="BC1846" t="str">
        <f t="shared" si="191"/>
        <v>RN5</v>
      </c>
      <c r="BD1846" t="str">
        <f t="shared" si="192"/>
        <v>NAoMe_initial_imd_2019</v>
      </c>
      <c r="BE1846" s="397" t="s">
        <v>862</v>
      </c>
      <c r="BF1846" t="str">
        <f t="shared" si="193"/>
        <v>Unknown</v>
      </c>
      <c r="BG1846">
        <f t="shared" si="194"/>
        <v>0</v>
      </c>
      <c r="BH1846" s="398">
        <f t="shared" si="195"/>
        <v>0</v>
      </c>
      <c r="BO1846" s="33"/>
    </row>
    <row r="1847" spans="1:67">
      <c r="A1847" s="316" t="s">
        <v>27</v>
      </c>
      <c r="B1847" t="s">
        <v>380</v>
      </c>
      <c r="C1847" t="s">
        <v>910</v>
      </c>
      <c r="D1847" t="s">
        <v>314</v>
      </c>
      <c r="E1847" s="316" t="s">
        <v>90</v>
      </c>
      <c r="F1847" s="316" t="s">
        <v>91</v>
      </c>
      <c r="G1847" s="316" t="s">
        <v>446</v>
      </c>
      <c r="H1847" s="316" t="s">
        <v>316</v>
      </c>
      <c r="I1847" s="316" t="s">
        <v>296</v>
      </c>
      <c r="J1847" s="316" t="s">
        <v>297</v>
      </c>
      <c r="K1847" s="36">
        <v>36</v>
      </c>
      <c r="L1847" s="317">
        <v>0.5142899751663208</v>
      </c>
      <c r="M1847" s="317">
        <v>0.52174001932144165</v>
      </c>
      <c r="N1847" s="36">
        <v>267</v>
      </c>
      <c r="O1847" s="317">
        <v>0.55741000175476074</v>
      </c>
      <c r="P1847" s="317">
        <v>0.5668799877166748</v>
      </c>
      <c r="Q1847" s="36">
        <v>5528</v>
      </c>
      <c r="R1847" s="317">
        <v>0.55435001850128174</v>
      </c>
      <c r="S1847" s="317">
        <v>0.56936997175216675</v>
      </c>
      <c r="T1847" t="s">
        <v>380</v>
      </c>
      <c r="BA1847" s="395">
        <v>1</v>
      </c>
      <c r="BB1847" s="396" t="s">
        <v>861</v>
      </c>
      <c r="BC1847" t="str">
        <f t="shared" si="191"/>
        <v>RN5</v>
      </c>
      <c r="BD1847" t="str">
        <f t="shared" si="192"/>
        <v>NAoMe_initial_scarf_731_grp</v>
      </c>
      <c r="BE1847" s="397" t="s">
        <v>862</v>
      </c>
      <c r="BF1847" t="str">
        <f t="shared" si="193"/>
        <v>Fit</v>
      </c>
      <c r="BG1847">
        <f t="shared" si="194"/>
        <v>36</v>
      </c>
      <c r="BH1847" s="398">
        <f t="shared" si="195"/>
        <v>0.5142899751663208</v>
      </c>
      <c r="BO1847" s="33"/>
    </row>
    <row r="1848" spans="1:67">
      <c r="A1848" s="316" t="s">
        <v>27</v>
      </c>
      <c r="B1848" t="s">
        <v>380</v>
      </c>
      <c r="C1848" t="s">
        <v>910</v>
      </c>
      <c r="D1848" t="s">
        <v>314</v>
      </c>
      <c r="E1848" s="316" t="s">
        <v>90</v>
      </c>
      <c r="F1848" s="316" t="s">
        <v>91</v>
      </c>
      <c r="G1848" s="316" t="s">
        <v>446</v>
      </c>
      <c r="H1848" s="316" t="s">
        <v>316</v>
      </c>
      <c r="I1848" s="316" t="s">
        <v>296</v>
      </c>
      <c r="J1848" s="316" t="s">
        <v>298</v>
      </c>
      <c r="K1848" s="36">
        <v>13</v>
      </c>
      <c r="L1848" s="317">
        <v>0.18570999801158911</v>
      </c>
      <c r="M1848" s="317">
        <v>0.18840999901294711</v>
      </c>
      <c r="N1848" s="36">
        <v>77</v>
      </c>
      <c r="O1848" s="317">
        <v>0.16075000166893011</v>
      </c>
      <c r="P1848" s="317">
        <v>0.1634799987077713</v>
      </c>
      <c r="Q1848" s="36">
        <v>1492</v>
      </c>
      <c r="R1848" s="317">
        <v>0.149619996547699</v>
      </c>
      <c r="S1848" s="317">
        <v>0.153669998049736</v>
      </c>
      <c r="T1848" t="s">
        <v>380</v>
      </c>
      <c r="BA1848" s="395">
        <v>1</v>
      </c>
      <c r="BB1848" s="396" t="s">
        <v>861</v>
      </c>
      <c r="BC1848" t="str">
        <f t="shared" si="191"/>
        <v>RN5</v>
      </c>
      <c r="BD1848" t="str">
        <f t="shared" si="192"/>
        <v>NAoMe_initial_scarf_731_grp</v>
      </c>
      <c r="BE1848" s="397" t="s">
        <v>862</v>
      </c>
      <c r="BF1848" t="str">
        <f t="shared" si="193"/>
        <v>Mild frailty</v>
      </c>
      <c r="BG1848">
        <f t="shared" si="194"/>
        <v>13</v>
      </c>
      <c r="BH1848" s="398">
        <f t="shared" si="195"/>
        <v>0.18570999801158911</v>
      </c>
      <c r="BO1848" s="33"/>
    </row>
    <row r="1849" spans="1:67">
      <c r="A1849" s="316" t="s">
        <v>27</v>
      </c>
      <c r="B1849" t="s">
        <v>380</v>
      </c>
      <c r="C1849" t="s">
        <v>910</v>
      </c>
      <c r="D1849" t="s">
        <v>314</v>
      </c>
      <c r="E1849" s="316" t="s">
        <v>90</v>
      </c>
      <c r="F1849" s="316" t="s">
        <v>91</v>
      </c>
      <c r="G1849" s="316" t="s">
        <v>446</v>
      </c>
      <c r="H1849" s="316" t="s">
        <v>316</v>
      </c>
      <c r="I1849" s="316" t="s">
        <v>296</v>
      </c>
      <c r="J1849" s="316" t="s">
        <v>299</v>
      </c>
      <c r="K1849" s="36">
        <v>12</v>
      </c>
      <c r="L1849" s="317">
        <v>0.1714300066232681</v>
      </c>
      <c r="M1849" s="317">
        <v>0.17391000688076019</v>
      </c>
      <c r="N1849" s="36">
        <v>73</v>
      </c>
      <c r="O1849" s="317">
        <v>0.1524000018835068</v>
      </c>
      <c r="P1849" s="317">
        <v>0.1549900025129318</v>
      </c>
      <c r="Q1849" s="36">
        <v>1470</v>
      </c>
      <c r="R1849" s="317">
        <v>0.1474100053310394</v>
      </c>
      <c r="S1849" s="317">
        <v>0.1514099985361099</v>
      </c>
      <c r="T1849" t="s">
        <v>380</v>
      </c>
      <c r="BA1849" s="395">
        <v>1</v>
      </c>
      <c r="BB1849" s="396" t="s">
        <v>861</v>
      </c>
      <c r="BC1849" t="str">
        <f t="shared" si="191"/>
        <v>RN5</v>
      </c>
      <c r="BD1849" t="str">
        <f t="shared" si="192"/>
        <v>NAoMe_initial_scarf_731_grp</v>
      </c>
      <c r="BE1849" s="397" t="s">
        <v>862</v>
      </c>
      <c r="BF1849" t="str">
        <f t="shared" si="193"/>
        <v>Moderate frailty</v>
      </c>
      <c r="BG1849">
        <f t="shared" si="194"/>
        <v>12</v>
      </c>
      <c r="BH1849" s="398">
        <f t="shared" si="195"/>
        <v>0.1714300066232681</v>
      </c>
      <c r="BO1849" s="33"/>
    </row>
    <row r="1850" spans="1:67">
      <c r="A1850" s="316" t="s">
        <v>27</v>
      </c>
      <c r="B1850" t="s">
        <v>380</v>
      </c>
      <c r="C1850" t="s">
        <v>910</v>
      </c>
      <c r="D1850" t="s">
        <v>314</v>
      </c>
      <c r="E1850" s="316" t="s">
        <v>90</v>
      </c>
      <c r="F1850" s="316" t="s">
        <v>91</v>
      </c>
      <c r="G1850" s="316" t="s">
        <v>446</v>
      </c>
      <c r="H1850" s="316" t="s">
        <v>316</v>
      </c>
      <c r="I1850" s="316" t="s">
        <v>296</v>
      </c>
      <c r="J1850" s="316" t="s">
        <v>353</v>
      </c>
      <c r="K1850" s="36">
        <v>1</v>
      </c>
      <c r="L1850" s="317">
        <v>1.4290000312030321E-2</v>
      </c>
      <c r="M1850" s="317"/>
      <c r="N1850" s="36">
        <v>8</v>
      </c>
      <c r="O1850" s="317">
        <v>1.6699999570846561E-2</v>
      </c>
      <c r="P1850" s="317"/>
      <c r="Q1850" s="36">
        <v>263</v>
      </c>
      <c r="R1850" s="317">
        <v>2.6370000094175339E-2</v>
      </c>
      <c r="S1850" s="317"/>
      <c r="T1850" t="s">
        <v>380</v>
      </c>
      <c r="BA1850" s="395">
        <v>1</v>
      </c>
      <c r="BB1850" s="396" t="s">
        <v>861</v>
      </c>
      <c r="BC1850" t="str">
        <f t="shared" si="191"/>
        <v>RN5</v>
      </c>
      <c r="BD1850" t="str">
        <f t="shared" si="192"/>
        <v>NAoMe_initial_scarf_731_grp</v>
      </c>
      <c r="BE1850" s="397" t="s">
        <v>862</v>
      </c>
      <c r="BF1850" t="str">
        <f t="shared" si="193"/>
        <v>Not in HESAPC</v>
      </c>
      <c r="BG1850">
        <f t="shared" si="194"/>
        <v>1</v>
      </c>
      <c r="BH1850" s="398">
        <f t="shared" si="195"/>
        <v>1.4290000312030321E-2</v>
      </c>
      <c r="BO1850" s="33"/>
    </row>
    <row r="1851" spans="1:67">
      <c r="A1851" s="316" t="s">
        <v>27</v>
      </c>
      <c r="B1851" t="s">
        <v>380</v>
      </c>
      <c r="C1851" t="s">
        <v>910</v>
      </c>
      <c r="D1851" t="s">
        <v>314</v>
      </c>
      <c r="E1851" s="316" t="s">
        <v>90</v>
      </c>
      <c r="F1851" s="316" t="s">
        <v>91</v>
      </c>
      <c r="G1851" s="316" t="s">
        <v>446</v>
      </c>
      <c r="H1851" s="316" t="s">
        <v>316</v>
      </c>
      <c r="I1851" s="316" t="s">
        <v>296</v>
      </c>
      <c r="J1851" s="316" t="s">
        <v>300</v>
      </c>
      <c r="K1851" s="36">
        <v>8</v>
      </c>
      <c r="L1851" s="317">
        <v>0.1142899990081787</v>
      </c>
      <c r="M1851" s="317">
        <v>0.11593999713659291</v>
      </c>
      <c r="N1851" s="36">
        <v>54</v>
      </c>
      <c r="O1851" s="317">
        <v>0.1127299964427948</v>
      </c>
      <c r="P1851" s="317">
        <v>0.1146500036120415</v>
      </c>
      <c r="Q1851" s="36">
        <v>1219</v>
      </c>
      <c r="R1851" s="317">
        <v>0.1222399994730949</v>
      </c>
      <c r="S1851" s="317">
        <v>0.12555000185966489</v>
      </c>
      <c r="T1851" t="s">
        <v>380</v>
      </c>
      <c r="BA1851" s="395">
        <v>1</v>
      </c>
      <c r="BB1851" s="396" t="s">
        <v>861</v>
      </c>
      <c r="BC1851" t="str">
        <f t="shared" si="191"/>
        <v>RN5</v>
      </c>
      <c r="BD1851" t="str">
        <f t="shared" si="192"/>
        <v>NAoMe_initial_scarf_731_grp</v>
      </c>
      <c r="BE1851" s="397" t="s">
        <v>862</v>
      </c>
      <c r="BF1851" t="str">
        <f t="shared" si="193"/>
        <v>Severe frailty</v>
      </c>
      <c r="BG1851">
        <f t="shared" si="194"/>
        <v>8</v>
      </c>
      <c r="BH1851" s="398">
        <f t="shared" si="195"/>
        <v>0.1142899990081787</v>
      </c>
      <c r="BO1851" s="33"/>
    </row>
    <row r="1852" spans="1:67">
      <c r="A1852" s="316" t="s">
        <v>27</v>
      </c>
      <c r="B1852" t="s">
        <v>380</v>
      </c>
      <c r="C1852" t="s">
        <v>910</v>
      </c>
      <c r="D1852" t="s">
        <v>314</v>
      </c>
      <c r="E1852" s="316" t="s">
        <v>92</v>
      </c>
      <c r="F1852" s="316" t="s">
        <v>93</v>
      </c>
      <c r="G1852" s="316" t="s">
        <v>449</v>
      </c>
      <c r="H1852" s="316" t="s">
        <v>320</v>
      </c>
      <c r="I1852" s="316" t="s">
        <v>310</v>
      </c>
      <c r="J1852" s="316" t="s">
        <v>277</v>
      </c>
      <c r="K1852" s="36">
        <v>0</v>
      </c>
      <c r="L1852" s="317">
        <v>0</v>
      </c>
      <c r="M1852" s="317"/>
      <c r="N1852" s="36">
        <v>2</v>
      </c>
      <c r="O1852" s="317">
        <v>5.3799999877810478E-3</v>
      </c>
      <c r="P1852" s="317"/>
      <c r="Q1852" s="36">
        <v>70</v>
      </c>
      <c r="R1852" s="317">
        <v>7.0199999026954174E-3</v>
      </c>
      <c r="S1852" s="317"/>
      <c r="T1852" t="s">
        <v>380</v>
      </c>
      <c r="BA1852" s="395">
        <v>1</v>
      </c>
      <c r="BB1852" s="396" t="s">
        <v>861</v>
      </c>
      <c r="BC1852" t="str">
        <f t="shared" si="191"/>
        <v>RCD</v>
      </c>
      <c r="BD1852" t="str">
        <f t="shared" si="192"/>
        <v>NAoMe_initial_age_decades_80cap</v>
      </c>
      <c r="BE1852" s="397" t="s">
        <v>862</v>
      </c>
      <c r="BF1852" t="str">
        <f t="shared" si="193"/>
        <v>18-29 yrs</v>
      </c>
      <c r="BG1852">
        <f t="shared" si="194"/>
        <v>0</v>
      </c>
      <c r="BH1852" s="398">
        <f t="shared" si="195"/>
        <v>0</v>
      </c>
      <c r="BO1852" s="33"/>
    </row>
    <row r="1853" spans="1:67">
      <c r="A1853" s="316" t="s">
        <v>27</v>
      </c>
      <c r="B1853" t="s">
        <v>380</v>
      </c>
      <c r="C1853" t="s">
        <v>910</v>
      </c>
      <c r="D1853" t="s">
        <v>314</v>
      </c>
      <c r="E1853" s="316" t="s">
        <v>92</v>
      </c>
      <c r="F1853" s="316" t="s">
        <v>93</v>
      </c>
      <c r="G1853" s="316" t="s">
        <v>449</v>
      </c>
      <c r="H1853" s="316" t="s">
        <v>320</v>
      </c>
      <c r="I1853" s="316" t="s">
        <v>310</v>
      </c>
      <c r="J1853" s="316" t="s">
        <v>278</v>
      </c>
      <c r="K1853" s="36">
        <v>2</v>
      </c>
      <c r="L1853" s="317">
        <v>6.6670000553131104E-2</v>
      </c>
      <c r="M1853" s="317"/>
      <c r="N1853" s="36">
        <v>20</v>
      </c>
      <c r="O1853" s="317">
        <v>5.3759999573230743E-2</v>
      </c>
      <c r="P1853" s="317"/>
      <c r="Q1853" s="36">
        <v>429</v>
      </c>
      <c r="R1853" s="317">
        <v>4.3019998818635941E-2</v>
      </c>
      <c r="S1853" s="317"/>
      <c r="T1853" t="s">
        <v>380</v>
      </c>
      <c r="BA1853" s="395">
        <v>1</v>
      </c>
      <c r="BB1853" s="396" t="s">
        <v>861</v>
      </c>
      <c r="BC1853" t="str">
        <f t="shared" si="191"/>
        <v>RCD</v>
      </c>
      <c r="BD1853" t="str">
        <f t="shared" si="192"/>
        <v>NAoMe_initial_age_decades_80cap</v>
      </c>
      <c r="BE1853" s="397" t="s">
        <v>862</v>
      </c>
      <c r="BF1853" t="str">
        <f t="shared" si="193"/>
        <v>30-39 yrs</v>
      </c>
      <c r="BG1853">
        <f t="shared" si="194"/>
        <v>2</v>
      </c>
      <c r="BH1853" s="398">
        <f t="shared" si="195"/>
        <v>6.6670000553131104E-2</v>
      </c>
      <c r="BO1853" s="33"/>
    </row>
    <row r="1854" spans="1:67">
      <c r="A1854" s="316" t="s">
        <v>27</v>
      </c>
      <c r="B1854" t="s">
        <v>380</v>
      </c>
      <c r="C1854" t="s">
        <v>910</v>
      </c>
      <c r="D1854" t="s">
        <v>314</v>
      </c>
      <c r="E1854" s="316" t="s">
        <v>92</v>
      </c>
      <c r="F1854" s="316" t="s">
        <v>93</v>
      </c>
      <c r="G1854" s="316" t="s">
        <v>449</v>
      </c>
      <c r="H1854" s="316" t="s">
        <v>320</v>
      </c>
      <c r="I1854" s="316" t="s">
        <v>310</v>
      </c>
      <c r="J1854" s="316" t="s">
        <v>279</v>
      </c>
      <c r="K1854" s="36">
        <v>2</v>
      </c>
      <c r="L1854" s="317">
        <v>6.6670000553131104E-2</v>
      </c>
      <c r="M1854" s="317"/>
      <c r="N1854" s="36">
        <v>48</v>
      </c>
      <c r="O1854" s="317">
        <v>0.1290300041437149</v>
      </c>
      <c r="P1854" s="317"/>
      <c r="Q1854" s="36">
        <v>1024</v>
      </c>
      <c r="R1854" s="317">
        <v>0.1026899963617325</v>
      </c>
      <c r="S1854" s="317"/>
      <c r="T1854" t="s">
        <v>380</v>
      </c>
      <c r="BA1854" s="395">
        <v>1</v>
      </c>
      <c r="BB1854" s="396" t="s">
        <v>861</v>
      </c>
      <c r="BC1854" t="str">
        <f t="shared" si="191"/>
        <v>RCD</v>
      </c>
      <c r="BD1854" t="str">
        <f t="shared" si="192"/>
        <v>NAoMe_initial_age_decades_80cap</v>
      </c>
      <c r="BE1854" s="397" t="s">
        <v>862</v>
      </c>
      <c r="BF1854" t="str">
        <f t="shared" si="193"/>
        <v>40-49 yrs</v>
      </c>
      <c r="BG1854">
        <f t="shared" si="194"/>
        <v>2</v>
      </c>
      <c r="BH1854" s="398">
        <f t="shared" si="195"/>
        <v>6.6670000553131104E-2</v>
      </c>
      <c r="BO1854" s="33"/>
    </row>
    <row r="1855" spans="1:67">
      <c r="A1855" s="316" t="s">
        <v>27</v>
      </c>
      <c r="B1855" t="s">
        <v>380</v>
      </c>
      <c r="C1855" t="s">
        <v>910</v>
      </c>
      <c r="D1855" t="s">
        <v>314</v>
      </c>
      <c r="E1855" s="316" t="s">
        <v>92</v>
      </c>
      <c r="F1855" s="316" t="s">
        <v>93</v>
      </c>
      <c r="G1855" s="316" t="s">
        <v>449</v>
      </c>
      <c r="H1855" s="316" t="s">
        <v>320</v>
      </c>
      <c r="I1855" s="316" t="s">
        <v>310</v>
      </c>
      <c r="J1855" s="316" t="s">
        <v>280</v>
      </c>
      <c r="K1855" s="36">
        <v>2</v>
      </c>
      <c r="L1855" s="317">
        <v>6.6670000553131104E-2</v>
      </c>
      <c r="M1855" s="317"/>
      <c r="N1855" s="36">
        <v>60</v>
      </c>
      <c r="O1855" s="317">
        <v>0.1612900048494339</v>
      </c>
      <c r="P1855" s="317"/>
      <c r="Q1855" s="36">
        <v>1733</v>
      </c>
      <c r="R1855" s="317">
        <v>0.17378999292850489</v>
      </c>
      <c r="S1855" s="317"/>
      <c r="T1855" t="s">
        <v>380</v>
      </c>
      <c r="BA1855" s="395">
        <v>1</v>
      </c>
      <c r="BB1855" s="396" t="s">
        <v>861</v>
      </c>
      <c r="BC1855" t="str">
        <f t="shared" si="191"/>
        <v>RCD</v>
      </c>
      <c r="BD1855" t="str">
        <f t="shared" si="192"/>
        <v>NAoMe_initial_age_decades_80cap</v>
      </c>
      <c r="BE1855" s="397" t="s">
        <v>862</v>
      </c>
      <c r="BF1855" t="str">
        <f t="shared" si="193"/>
        <v>50-59 yrs</v>
      </c>
      <c r="BG1855">
        <f t="shared" si="194"/>
        <v>2</v>
      </c>
      <c r="BH1855" s="398">
        <f t="shared" si="195"/>
        <v>6.6670000553131104E-2</v>
      </c>
      <c r="BO1855" s="33"/>
    </row>
    <row r="1856" spans="1:67">
      <c r="A1856" s="316" t="s">
        <v>27</v>
      </c>
      <c r="B1856" t="s">
        <v>380</v>
      </c>
      <c r="C1856" t="s">
        <v>910</v>
      </c>
      <c r="D1856" t="s">
        <v>314</v>
      </c>
      <c r="E1856" s="316" t="s">
        <v>92</v>
      </c>
      <c r="F1856" s="316" t="s">
        <v>93</v>
      </c>
      <c r="G1856" s="316" t="s">
        <v>449</v>
      </c>
      <c r="H1856" s="316" t="s">
        <v>320</v>
      </c>
      <c r="I1856" s="316" t="s">
        <v>310</v>
      </c>
      <c r="J1856" s="316" t="s">
        <v>281</v>
      </c>
      <c r="K1856" s="36">
        <v>2</v>
      </c>
      <c r="L1856" s="317">
        <v>6.6670000553131104E-2</v>
      </c>
      <c r="M1856" s="317"/>
      <c r="N1856" s="36">
        <v>61</v>
      </c>
      <c r="O1856" s="317">
        <v>0.16398000717163089</v>
      </c>
      <c r="P1856" s="317"/>
      <c r="Q1856" s="36">
        <v>1931</v>
      </c>
      <c r="R1856" s="317">
        <v>0.19363999366760251</v>
      </c>
      <c r="S1856" s="317"/>
      <c r="T1856" t="s">
        <v>380</v>
      </c>
      <c r="BA1856" s="395">
        <v>1</v>
      </c>
      <c r="BB1856" s="396" t="s">
        <v>861</v>
      </c>
      <c r="BC1856" t="str">
        <f t="shared" si="191"/>
        <v>RCD</v>
      </c>
      <c r="BD1856" t="str">
        <f t="shared" si="192"/>
        <v>NAoMe_initial_age_decades_80cap</v>
      </c>
      <c r="BE1856" s="397" t="s">
        <v>862</v>
      </c>
      <c r="BF1856" t="str">
        <f t="shared" si="193"/>
        <v>60-69 yrs</v>
      </c>
      <c r="BG1856">
        <f t="shared" si="194"/>
        <v>2</v>
      </c>
      <c r="BH1856" s="398">
        <f t="shared" si="195"/>
        <v>6.6670000553131104E-2</v>
      </c>
      <c r="BO1856" s="33"/>
    </row>
    <row r="1857" spans="1:67">
      <c r="A1857" s="316" t="s">
        <v>27</v>
      </c>
      <c r="B1857" t="s">
        <v>380</v>
      </c>
      <c r="C1857" t="s">
        <v>910</v>
      </c>
      <c r="D1857" t="s">
        <v>314</v>
      </c>
      <c r="E1857" s="316" t="s">
        <v>92</v>
      </c>
      <c r="F1857" s="316" t="s">
        <v>93</v>
      </c>
      <c r="G1857" s="316" t="s">
        <v>449</v>
      </c>
      <c r="H1857" s="316" t="s">
        <v>320</v>
      </c>
      <c r="I1857" s="316" t="s">
        <v>310</v>
      </c>
      <c r="J1857" s="316" t="s">
        <v>282</v>
      </c>
      <c r="K1857" s="36">
        <v>5</v>
      </c>
      <c r="L1857" s="317">
        <v>0.1666699945926666</v>
      </c>
      <c r="M1857" s="317"/>
      <c r="N1857" s="36">
        <v>94</v>
      </c>
      <c r="O1857" s="317">
        <v>0.25268998742103582</v>
      </c>
      <c r="P1857" s="317"/>
      <c r="Q1857" s="36">
        <v>2493</v>
      </c>
      <c r="R1857" s="317">
        <v>0.25</v>
      </c>
      <c r="S1857" s="317"/>
      <c r="T1857" t="s">
        <v>380</v>
      </c>
      <c r="BA1857" s="395">
        <v>1</v>
      </c>
      <c r="BB1857" s="396" t="s">
        <v>861</v>
      </c>
      <c r="BC1857" t="str">
        <f t="shared" si="191"/>
        <v>RCD</v>
      </c>
      <c r="BD1857" t="str">
        <f t="shared" si="192"/>
        <v>NAoMe_initial_age_decades_80cap</v>
      </c>
      <c r="BE1857" s="397" t="s">
        <v>862</v>
      </c>
      <c r="BF1857" t="str">
        <f t="shared" si="193"/>
        <v>70-79 yrs</v>
      </c>
      <c r="BG1857">
        <f t="shared" si="194"/>
        <v>5</v>
      </c>
      <c r="BH1857" s="398">
        <f t="shared" si="195"/>
        <v>0.1666699945926666</v>
      </c>
      <c r="BO1857" s="33"/>
    </row>
    <row r="1858" spans="1:67">
      <c r="A1858" s="316" t="s">
        <v>27</v>
      </c>
      <c r="B1858" t="s">
        <v>380</v>
      </c>
      <c r="C1858" t="s">
        <v>910</v>
      </c>
      <c r="D1858" t="s">
        <v>314</v>
      </c>
      <c r="E1858" s="316" t="s">
        <v>92</v>
      </c>
      <c r="F1858" s="316" t="s">
        <v>93</v>
      </c>
      <c r="G1858" s="316" t="s">
        <v>449</v>
      </c>
      <c r="H1858" s="316" t="s">
        <v>320</v>
      </c>
      <c r="I1858" s="316" t="s">
        <v>310</v>
      </c>
      <c r="J1858" s="316" t="s">
        <v>283</v>
      </c>
      <c r="K1858" s="36">
        <v>17</v>
      </c>
      <c r="L1858" s="317">
        <v>0.5666700005531311</v>
      </c>
      <c r="M1858" s="317"/>
      <c r="N1858" s="36">
        <v>87</v>
      </c>
      <c r="O1858" s="317">
        <v>0.2338699996471405</v>
      </c>
      <c r="P1858" s="317"/>
      <c r="Q1858" s="36">
        <v>2292</v>
      </c>
      <c r="R1858" s="317">
        <v>0.2298399955034256</v>
      </c>
      <c r="S1858" s="317"/>
      <c r="T1858" t="s">
        <v>380</v>
      </c>
      <c r="BA1858" s="395">
        <v>1</v>
      </c>
      <c r="BB1858" s="396" t="s">
        <v>861</v>
      </c>
      <c r="BC1858" t="str">
        <f t="shared" si="191"/>
        <v>RCD</v>
      </c>
      <c r="BD1858" t="str">
        <f t="shared" si="192"/>
        <v>NAoMe_initial_age_decades_80cap</v>
      </c>
      <c r="BE1858" s="397" t="s">
        <v>862</v>
      </c>
      <c r="BF1858" t="str">
        <f t="shared" si="193"/>
        <v>80+ yrs</v>
      </c>
      <c r="BG1858">
        <f t="shared" si="194"/>
        <v>17</v>
      </c>
      <c r="BH1858" s="398">
        <f t="shared" si="195"/>
        <v>0.5666700005531311</v>
      </c>
      <c r="BO1858" s="33"/>
    </row>
    <row r="1859" spans="1:67">
      <c r="A1859" s="316" t="s">
        <v>27</v>
      </c>
      <c r="B1859" t="s">
        <v>380</v>
      </c>
      <c r="C1859" t="s">
        <v>910</v>
      </c>
      <c r="D1859" t="s">
        <v>314</v>
      </c>
      <c r="E1859" s="316" t="s">
        <v>92</v>
      </c>
      <c r="F1859" s="316" t="s">
        <v>93</v>
      </c>
      <c r="G1859" s="316" t="s">
        <v>449</v>
      </c>
      <c r="H1859" s="316" t="s">
        <v>320</v>
      </c>
      <c r="I1859" s="316" t="s">
        <v>341</v>
      </c>
      <c r="J1859" s="316" t="s">
        <v>13</v>
      </c>
      <c r="K1859" s="36">
        <v>17</v>
      </c>
      <c r="L1859" s="317">
        <v>0.5666700005531311</v>
      </c>
      <c r="M1859" s="317">
        <v>0.5666700005531311</v>
      </c>
      <c r="N1859" s="36">
        <v>254</v>
      </c>
      <c r="O1859" s="317">
        <v>0.68279999494552612</v>
      </c>
      <c r="P1859" s="317">
        <v>0.69779998064041138</v>
      </c>
      <c r="Q1859" s="36">
        <v>6753</v>
      </c>
      <c r="R1859" s="317">
        <v>0.67720001935958862</v>
      </c>
      <c r="S1859" s="317">
        <v>0.69554001092910767</v>
      </c>
      <c r="T1859" t="s">
        <v>380</v>
      </c>
      <c r="BA1859" s="395">
        <v>1</v>
      </c>
      <c r="BB1859" s="396" t="s">
        <v>861</v>
      </c>
      <c r="BC1859" t="str">
        <f t="shared" ref="BC1859:BC1922" si="196">E1859</f>
        <v>RCD</v>
      </c>
      <c r="BD1859" t="str">
        <f t="shared" ref="BD1859:BD1922" si="197">(LEFT(A1859, LEN(A1859)-7))&amp;"_"&amp;I1859</f>
        <v>NAoMe_initial_ch_score_2cap</v>
      </c>
      <c r="BE1859" s="397" t="s">
        <v>862</v>
      </c>
      <c r="BF1859" t="str">
        <f t="shared" ref="BF1859:BF1922" si="198">J1859</f>
        <v>0</v>
      </c>
      <c r="BG1859">
        <f t="shared" ref="BG1859:BG1922" si="199">K1859</f>
        <v>17</v>
      </c>
      <c r="BH1859" s="398">
        <f t="shared" ref="BH1859:BH1922" si="200">L1859</f>
        <v>0.5666700005531311</v>
      </c>
      <c r="BO1859" s="33"/>
    </row>
    <row r="1860" spans="1:67">
      <c r="A1860" s="316" t="s">
        <v>27</v>
      </c>
      <c r="B1860" t="s">
        <v>380</v>
      </c>
      <c r="C1860" t="s">
        <v>910</v>
      </c>
      <c r="D1860" t="s">
        <v>314</v>
      </c>
      <c r="E1860" s="316" t="s">
        <v>92</v>
      </c>
      <c r="F1860" s="316" t="s">
        <v>93</v>
      </c>
      <c r="G1860" s="316" t="s">
        <v>449</v>
      </c>
      <c r="H1860" s="316" t="s">
        <v>320</v>
      </c>
      <c r="I1860" s="316" t="s">
        <v>341</v>
      </c>
      <c r="J1860" s="316" t="s">
        <v>14</v>
      </c>
      <c r="K1860" s="36">
        <v>6</v>
      </c>
      <c r="L1860" s="317">
        <v>0.20000000298023221</v>
      </c>
      <c r="M1860" s="317">
        <v>0.20000000298023221</v>
      </c>
      <c r="N1860" s="36">
        <v>53</v>
      </c>
      <c r="O1860" s="317">
        <v>0.14247000217437741</v>
      </c>
      <c r="P1860" s="317">
        <v>0.14560000598430631</v>
      </c>
      <c r="Q1860" s="36">
        <v>1630</v>
      </c>
      <c r="R1860" s="317">
        <v>0.16346000134944921</v>
      </c>
      <c r="S1860" s="317">
        <v>0.16788999736309049</v>
      </c>
      <c r="T1860" t="s">
        <v>380</v>
      </c>
      <c r="BA1860" s="395">
        <v>1</v>
      </c>
      <c r="BB1860" s="396" t="s">
        <v>861</v>
      </c>
      <c r="BC1860" t="str">
        <f t="shared" si="196"/>
        <v>RCD</v>
      </c>
      <c r="BD1860" t="str">
        <f t="shared" si="197"/>
        <v>NAoMe_initial_ch_score_2cap</v>
      </c>
      <c r="BE1860" s="397" t="s">
        <v>862</v>
      </c>
      <c r="BF1860" t="str">
        <f t="shared" si="198"/>
        <v>1</v>
      </c>
      <c r="BG1860">
        <f t="shared" si="199"/>
        <v>6</v>
      </c>
      <c r="BH1860" s="398">
        <f t="shared" si="200"/>
        <v>0.20000000298023221</v>
      </c>
      <c r="BO1860" s="33"/>
    </row>
    <row r="1861" spans="1:67">
      <c r="A1861" s="316" t="s">
        <v>27</v>
      </c>
      <c r="B1861" t="s">
        <v>380</v>
      </c>
      <c r="C1861" t="s">
        <v>910</v>
      </c>
      <c r="D1861" t="s">
        <v>314</v>
      </c>
      <c r="E1861" s="316" t="s">
        <v>92</v>
      </c>
      <c r="F1861" s="316" t="s">
        <v>93</v>
      </c>
      <c r="G1861" s="316" t="s">
        <v>449</v>
      </c>
      <c r="H1861" s="316" t="s">
        <v>320</v>
      </c>
      <c r="I1861" s="316" t="s">
        <v>341</v>
      </c>
      <c r="J1861" s="316" t="s">
        <v>301</v>
      </c>
      <c r="K1861" s="36">
        <v>7</v>
      </c>
      <c r="L1861" s="317">
        <v>0.23332999646663671</v>
      </c>
      <c r="M1861" s="317">
        <v>0.23332999646663671</v>
      </c>
      <c r="N1861" s="36">
        <v>57</v>
      </c>
      <c r="O1861" s="317">
        <v>0.15322999656200409</v>
      </c>
      <c r="P1861" s="317">
        <v>0.15658999979495999</v>
      </c>
      <c r="Q1861" s="36">
        <v>1326</v>
      </c>
      <c r="R1861" s="317">
        <v>0.132970005273819</v>
      </c>
      <c r="S1861" s="317">
        <v>0.13657000660896301</v>
      </c>
      <c r="T1861" t="s">
        <v>380</v>
      </c>
      <c r="BA1861" s="395">
        <v>1</v>
      </c>
      <c r="BB1861" s="396" t="s">
        <v>861</v>
      </c>
      <c r="BC1861" t="str">
        <f t="shared" si="196"/>
        <v>RCD</v>
      </c>
      <c r="BD1861" t="str">
        <f t="shared" si="197"/>
        <v>NAoMe_initial_ch_score_2cap</v>
      </c>
      <c r="BE1861" s="397" t="s">
        <v>862</v>
      </c>
      <c r="BF1861" t="str">
        <f t="shared" si="198"/>
        <v>2+</v>
      </c>
      <c r="BG1861">
        <f t="shared" si="199"/>
        <v>7</v>
      </c>
      <c r="BH1861" s="398">
        <f t="shared" si="200"/>
        <v>0.23332999646663671</v>
      </c>
      <c r="BO1861" s="33"/>
    </row>
    <row r="1862" spans="1:67">
      <c r="A1862" s="316" t="s">
        <v>27</v>
      </c>
      <c r="B1862" t="s">
        <v>380</v>
      </c>
      <c r="C1862" t="s">
        <v>910</v>
      </c>
      <c r="D1862" t="s">
        <v>314</v>
      </c>
      <c r="E1862" s="316" t="s">
        <v>92</v>
      </c>
      <c r="F1862" s="316" t="s">
        <v>93</v>
      </c>
      <c r="G1862" s="316" t="s">
        <v>449</v>
      </c>
      <c r="H1862" s="316" t="s">
        <v>320</v>
      </c>
      <c r="I1862" s="316" t="s">
        <v>341</v>
      </c>
      <c r="J1862" s="316" t="s">
        <v>260</v>
      </c>
      <c r="K1862" s="36">
        <v>0</v>
      </c>
      <c r="L1862" s="317">
        <v>0</v>
      </c>
      <c r="M1862" s="317"/>
      <c r="N1862" s="36">
        <v>8</v>
      </c>
      <c r="O1862" s="317">
        <v>2.150999940931797E-2</v>
      </c>
      <c r="P1862" s="317"/>
      <c r="Q1862" s="36">
        <v>263</v>
      </c>
      <c r="R1862" s="317">
        <v>2.6370000094175339E-2</v>
      </c>
      <c r="S1862" s="317"/>
      <c r="T1862" t="s">
        <v>380</v>
      </c>
      <c r="BA1862" s="395">
        <v>1</v>
      </c>
      <c r="BB1862" s="396" t="s">
        <v>861</v>
      </c>
      <c r="BC1862" t="str">
        <f t="shared" si="196"/>
        <v>RCD</v>
      </c>
      <c r="BD1862" t="str">
        <f t="shared" si="197"/>
        <v>NAoMe_initial_ch_score_2cap</v>
      </c>
      <c r="BE1862" s="397" t="s">
        <v>862</v>
      </c>
      <c r="BF1862" t="str">
        <f t="shared" si="198"/>
        <v>Unknown</v>
      </c>
      <c r="BG1862">
        <f t="shared" si="199"/>
        <v>0</v>
      </c>
      <c r="BH1862" s="398">
        <f t="shared" si="200"/>
        <v>0</v>
      </c>
      <c r="BO1862" s="33"/>
    </row>
    <row r="1863" spans="1:67">
      <c r="A1863" s="316" t="s">
        <v>27</v>
      </c>
      <c r="B1863" t="s">
        <v>380</v>
      </c>
      <c r="C1863" t="s">
        <v>910</v>
      </c>
      <c r="D1863" t="s">
        <v>314</v>
      </c>
      <c r="E1863" s="316" t="s">
        <v>92</v>
      </c>
      <c r="F1863" s="316" t="s">
        <v>93</v>
      </c>
      <c r="G1863" s="316" t="s">
        <v>449</v>
      </c>
      <c r="H1863" s="316" t="s">
        <v>320</v>
      </c>
      <c r="I1863" s="316" t="s">
        <v>309</v>
      </c>
      <c r="J1863" s="316" t="s">
        <v>289</v>
      </c>
      <c r="K1863" s="36">
        <v>12</v>
      </c>
      <c r="L1863" s="317">
        <v>0.40000000596046448</v>
      </c>
      <c r="M1863" s="317"/>
      <c r="N1863" s="36">
        <v>109</v>
      </c>
      <c r="O1863" s="317">
        <v>0.29300999641418463</v>
      </c>
      <c r="P1863" s="317"/>
      <c r="Q1863" s="36">
        <v>3283</v>
      </c>
      <c r="R1863" s="317">
        <v>0.3292199969291687</v>
      </c>
      <c r="S1863" s="317"/>
      <c r="T1863" t="s">
        <v>380</v>
      </c>
      <c r="BA1863" s="395">
        <v>1</v>
      </c>
      <c r="BB1863" s="396" t="s">
        <v>861</v>
      </c>
      <c r="BC1863" t="str">
        <f t="shared" si="196"/>
        <v>RCD</v>
      </c>
      <c r="BD1863" t="str">
        <f t="shared" si="197"/>
        <v>NAoMe_initial_diagnosis_year</v>
      </c>
      <c r="BE1863" s="397" t="s">
        <v>862</v>
      </c>
      <c r="BF1863" t="str">
        <f t="shared" si="198"/>
        <v>2021</v>
      </c>
      <c r="BG1863">
        <f t="shared" si="199"/>
        <v>12</v>
      </c>
      <c r="BH1863" s="398">
        <f t="shared" si="200"/>
        <v>0.40000000596046448</v>
      </c>
      <c r="BO1863" s="33"/>
    </row>
    <row r="1864" spans="1:67">
      <c r="A1864" s="316" t="s">
        <v>27</v>
      </c>
      <c r="B1864" t="s">
        <v>380</v>
      </c>
      <c r="C1864" t="s">
        <v>910</v>
      </c>
      <c r="D1864" t="s">
        <v>314</v>
      </c>
      <c r="E1864" s="316" t="s">
        <v>92</v>
      </c>
      <c r="F1864" s="316" t="s">
        <v>93</v>
      </c>
      <c r="G1864" s="316" t="s">
        <v>449</v>
      </c>
      <c r="H1864" s="316" t="s">
        <v>320</v>
      </c>
      <c r="I1864" s="316" t="s">
        <v>309</v>
      </c>
      <c r="J1864" s="316" t="s">
        <v>816</v>
      </c>
      <c r="K1864" s="36">
        <v>10</v>
      </c>
      <c r="L1864" s="317">
        <v>0.33333000540733337</v>
      </c>
      <c r="M1864" s="317"/>
      <c r="N1864" s="36">
        <v>148</v>
      </c>
      <c r="O1864" s="317">
        <v>0.39785000681877142</v>
      </c>
      <c r="P1864" s="317"/>
      <c r="Q1864" s="36">
        <v>3315</v>
      </c>
      <c r="R1864" s="317">
        <v>0.33243000507354742</v>
      </c>
      <c r="S1864" s="317"/>
      <c r="T1864" t="s">
        <v>380</v>
      </c>
      <c r="BA1864" s="395">
        <v>1</v>
      </c>
      <c r="BB1864" s="396" t="s">
        <v>861</v>
      </c>
      <c r="BC1864" t="str">
        <f t="shared" si="196"/>
        <v>RCD</v>
      </c>
      <c r="BD1864" t="str">
        <f t="shared" si="197"/>
        <v>NAoMe_initial_diagnosis_year</v>
      </c>
      <c r="BE1864" s="397" t="s">
        <v>862</v>
      </c>
      <c r="BF1864" t="str">
        <f t="shared" si="198"/>
        <v>2022</v>
      </c>
      <c r="BG1864">
        <f t="shared" si="199"/>
        <v>10</v>
      </c>
      <c r="BH1864" s="398">
        <f t="shared" si="200"/>
        <v>0.33333000540733337</v>
      </c>
      <c r="BO1864" s="33"/>
    </row>
    <row r="1865" spans="1:67">
      <c r="A1865" s="316" t="s">
        <v>27</v>
      </c>
      <c r="B1865" t="s">
        <v>380</v>
      </c>
      <c r="C1865" t="s">
        <v>910</v>
      </c>
      <c r="D1865" t="s">
        <v>314</v>
      </c>
      <c r="E1865" s="316" t="s">
        <v>92</v>
      </c>
      <c r="F1865" s="316" t="s">
        <v>93</v>
      </c>
      <c r="G1865" s="316" t="s">
        <v>449</v>
      </c>
      <c r="H1865" s="316" t="s">
        <v>320</v>
      </c>
      <c r="I1865" s="316" t="s">
        <v>309</v>
      </c>
      <c r="J1865" s="316" t="s">
        <v>946</v>
      </c>
      <c r="K1865" s="36">
        <v>8</v>
      </c>
      <c r="L1865" s="317">
        <v>0.26666998863220209</v>
      </c>
      <c r="M1865" s="317"/>
      <c r="N1865" s="36">
        <v>115</v>
      </c>
      <c r="O1865" s="317">
        <v>0.30913999676704412</v>
      </c>
      <c r="P1865" s="317"/>
      <c r="Q1865" s="36">
        <v>3374</v>
      </c>
      <c r="R1865" s="317">
        <v>0.33834999799728388</v>
      </c>
      <c r="S1865" s="317"/>
      <c r="T1865" t="s">
        <v>380</v>
      </c>
      <c r="BA1865" s="395">
        <v>1</v>
      </c>
      <c r="BB1865" s="396" t="s">
        <v>861</v>
      </c>
      <c r="BC1865" t="str">
        <f t="shared" si="196"/>
        <v>RCD</v>
      </c>
      <c r="BD1865" t="str">
        <f t="shared" si="197"/>
        <v>NAoMe_initial_diagnosis_year</v>
      </c>
      <c r="BE1865" s="397" t="s">
        <v>862</v>
      </c>
      <c r="BF1865" t="str">
        <f t="shared" si="198"/>
        <v>2023</v>
      </c>
      <c r="BG1865">
        <f t="shared" si="199"/>
        <v>8</v>
      </c>
      <c r="BH1865" s="398">
        <f t="shared" si="200"/>
        <v>0.26666998863220209</v>
      </c>
      <c r="BO1865" s="33"/>
    </row>
    <row r="1866" spans="1:67">
      <c r="A1866" s="316" t="s">
        <v>27</v>
      </c>
      <c r="B1866" t="s">
        <v>380</v>
      </c>
      <c r="C1866" t="s">
        <v>910</v>
      </c>
      <c r="D1866" t="s">
        <v>314</v>
      </c>
      <c r="E1866" s="316" t="s">
        <v>92</v>
      </c>
      <c r="F1866" s="316" t="s">
        <v>93</v>
      </c>
      <c r="G1866" s="316" t="s">
        <v>449</v>
      </c>
      <c r="H1866" s="316" t="s">
        <v>320</v>
      </c>
      <c r="I1866" s="316" t="s">
        <v>331</v>
      </c>
      <c r="J1866" s="316" t="s">
        <v>332</v>
      </c>
      <c r="K1866" s="36">
        <v>2</v>
      </c>
      <c r="L1866" s="317">
        <v>6.6670000553131104E-2</v>
      </c>
      <c r="M1866" s="317">
        <v>7.4069999158382416E-2</v>
      </c>
      <c r="N1866" s="36">
        <v>12</v>
      </c>
      <c r="O1866" s="317">
        <v>3.2260000705718987E-2</v>
      </c>
      <c r="P1866" s="317">
        <v>4.0959998965263367E-2</v>
      </c>
      <c r="Q1866" s="36">
        <v>434</v>
      </c>
      <c r="R1866" s="317">
        <v>4.3519999831914902E-2</v>
      </c>
      <c r="S1866" s="317">
        <v>5.2159998565912247E-2</v>
      </c>
      <c r="T1866" t="s">
        <v>380</v>
      </c>
      <c r="BA1866" s="395">
        <v>1</v>
      </c>
      <c r="BB1866" s="396" t="s">
        <v>861</v>
      </c>
      <c r="BC1866" t="str">
        <f t="shared" si="196"/>
        <v>RCD</v>
      </c>
      <c r="BD1866" t="str">
        <f t="shared" si="197"/>
        <v>NAoMe_initial_disease_group</v>
      </c>
      <c r="BE1866" s="397" t="s">
        <v>862</v>
      </c>
      <c r="BF1866" t="str">
        <f t="shared" si="198"/>
        <v>Advanced M0</v>
      </c>
      <c r="BG1866">
        <f t="shared" si="199"/>
        <v>2</v>
      </c>
      <c r="BH1866" s="398">
        <f t="shared" si="200"/>
        <v>6.6670000553131104E-2</v>
      </c>
      <c r="BO1866" s="33"/>
    </row>
    <row r="1867" spans="1:67">
      <c r="A1867" s="316" t="s">
        <v>27</v>
      </c>
      <c r="B1867" t="s">
        <v>380</v>
      </c>
      <c r="C1867" t="s">
        <v>910</v>
      </c>
      <c r="D1867" t="s">
        <v>314</v>
      </c>
      <c r="E1867" s="316" t="s">
        <v>92</v>
      </c>
      <c r="F1867" s="316" t="s">
        <v>93</v>
      </c>
      <c r="G1867" s="316" t="s">
        <v>449</v>
      </c>
      <c r="H1867" s="316" t="s">
        <v>320</v>
      </c>
      <c r="I1867" s="316" t="s">
        <v>331</v>
      </c>
      <c r="J1867" s="316" t="s">
        <v>333</v>
      </c>
      <c r="K1867" s="36">
        <v>21</v>
      </c>
      <c r="L1867" s="317">
        <v>0.69999998807907104</v>
      </c>
      <c r="M1867" s="317">
        <v>0.77777999639511108</v>
      </c>
      <c r="N1867" s="36">
        <v>212</v>
      </c>
      <c r="O1867" s="317">
        <v>0.56989002227783203</v>
      </c>
      <c r="P1867" s="317">
        <v>0.72355002164840698</v>
      </c>
      <c r="Q1867" s="36">
        <v>6159</v>
      </c>
      <c r="R1867" s="317">
        <v>0.6176300048828125</v>
      </c>
      <c r="S1867" s="317">
        <v>0.74026000499725342</v>
      </c>
      <c r="T1867" t="s">
        <v>380</v>
      </c>
      <c r="BA1867" s="395">
        <v>1</v>
      </c>
      <c r="BB1867" s="396" t="s">
        <v>861</v>
      </c>
      <c r="BC1867" t="str">
        <f t="shared" si="196"/>
        <v>RCD</v>
      </c>
      <c r="BD1867" t="str">
        <f t="shared" si="197"/>
        <v>NAoMe_initial_disease_group</v>
      </c>
      <c r="BE1867" s="397" t="s">
        <v>862</v>
      </c>
      <c r="BF1867" t="str">
        <f t="shared" si="198"/>
        <v>Advanced M1</v>
      </c>
      <c r="BG1867">
        <f t="shared" si="199"/>
        <v>21</v>
      </c>
      <c r="BH1867" s="398">
        <f t="shared" si="200"/>
        <v>0.69999998807907104</v>
      </c>
      <c r="BO1867" s="33"/>
    </row>
    <row r="1868" spans="1:67">
      <c r="A1868" s="316" t="s">
        <v>27</v>
      </c>
      <c r="B1868" t="s">
        <v>380</v>
      </c>
      <c r="C1868" t="s">
        <v>910</v>
      </c>
      <c r="D1868" t="s">
        <v>314</v>
      </c>
      <c r="E1868" s="316" t="s">
        <v>92</v>
      </c>
      <c r="F1868" s="316" t="s">
        <v>93</v>
      </c>
      <c r="G1868" s="316" t="s">
        <v>449</v>
      </c>
      <c r="H1868" s="316" t="s">
        <v>320</v>
      </c>
      <c r="I1868" s="316" t="s">
        <v>331</v>
      </c>
      <c r="J1868" s="316" t="s">
        <v>334</v>
      </c>
      <c r="K1868" s="36">
        <v>2</v>
      </c>
      <c r="L1868" s="317">
        <v>6.6670000553131104E-2</v>
      </c>
      <c r="M1868" s="317">
        <v>7.4069999158382416E-2</v>
      </c>
      <c r="N1868" s="36">
        <v>2</v>
      </c>
      <c r="O1868" s="317">
        <v>5.3799999877810478E-3</v>
      </c>
      <c r="P1868" s="317">
        <v>6.829999852925539E-3</v>
      </c>
      <c r="Q1868" s="36">
        <v>64</v>
      </c>
      <c r="R1868" s="317">
        <v>6.4199999906122676E-3</v>
      </c>
      <c r="S1868" s="317">
        <v>7.689999882131815E-3</v>
      </c>
      <c r="T1868" t="s">
        <v>380</v>
      </c>
      <c r="BA1868" s="395">
        <v>1</v>
      </c>
      <c r="BB1868" s="396" t="s">
        <v>861</v>
      </c>
      <c r="BC1868" t="str">
        <f t="shared" si="196"/>
        <v>RCD</v>
      </c>
      <c r="BD1868" t="str">
        <f t="shared" si="197"/>
        <v>NAoMe_initial_disease_group</v>
      </c>
      <c r="BE1868" s="397" t="s">
        <v>862</v>
      </c>
      <c r="BF1868" t="str">
        <f t="shared" si="198"/>
        <v>DCIS</v>
      </c>
      <c r="BG1868">
        <f t="shared" si="199"/>
        <v>2</v>
      </c>
      <c r="BH1868" s="398">
        <f t="shared" si="200"/>
        <v>6.6670000553131104E-2</v>
      </c>
      <c r="BO1868" s="33"/>
    </row>
    <row r="1869" spans="1:67">
      <c r="A1869" s="316" t="s">
        <v>27</v>
      </c>
      <c r="B1869" t="s">
        <v>380</v>
      </c>
      <c r="C1869" t="s">
        <v>910</v>
      </c>
      <c r="D1869" t="s">
        <v>314</v>
      </c>
      <c r="E1869" s="316" t="s">
        <v>92</v>
      </c>
      <c r="F1869" s="316" t="s">
        <v>93</v>
      </c>
      <c r="G1869" s="316" t="s">
        <v>449</v>
      </c>
      <c r="H1869" s="316" t="s">
        <v>320</v>
      </c>
      <c r="I1869" s="316" t="s">
        <v>331</v>
      </c>
      <c r="J1869" s="316" t="s">
        <v>335</v>
      </c>
      <c r="K1869" s="36">
        <v>2</v>
      </c>
      <c r="L1869" s="317">
        <v>6.6670000553131104E-2</v>
      </c>
      <c r="M1869" s="317">
        <v>7.4069999158382416E-2</v>
      </c>
      <c r="N1869" s="36">
        <v>67</v>
      </c>
      <c r="O1869" s="317">
        <v>0.18010999262332919</v>
      </c>
      <c r="P1869" s="317">
        <v>0.22867000102996829</v>
      </c>
      <c r="Q1869" s="36">
        <v>1663</v>
      </c>
      <c r="R1869" s="317">
        <v>0.16676999628543851</v>
      </c>
      <c r="S1869" s="317">
        <v>0.19988000392913821</v>
      </c>
      <c r="T1869" t="s">
        <v>380</v>
      </c>
      <c r="BA1869" s="395">
        <v>1</v>
      </c>
      <c r="BB1869" s="396" t="s">
        <v>861</v>
      </c>
      <c r="BC1869" t="str">
        <f t="shared" si="196"/>
        <v>RCD</v>
      </c>
      <c r="BD1869" t="str">
        <f t="shared" si="197"/>
        <v>NAoMe_initial_disease_group</v>
      </c>
      <c r="BE1869" s="397" t="s">
        <v>862</v>
      </c>
      <c r="BF1869" t="str">
        <f t="shared" si="198"/>
        <v>Early invasive</v>
      </c>
      <c r="BG1869">
        <f t="shared" si="199"/>
        <v>2</v>
      </c>
      <c r="BH1869" s="398">
        <f t="shared" si="200"/>
        <v>6.6670000553131104E-2</v>
      </c>
      <c r="BO1869" s="33"/>
    </row>
    <row r="1870" spans="1:67">
      <c r="A1870" s="316" t="s">
        <v>27</v>
      </c>
      <c r="B1870" t="s">
        <v>380</v>
      </c>
      <c r="C1870" t="s">
        <v>910</v>
      </c>
      <c r="D1870" t="s">
        <v>314</v>
      </c>
      <c r="E1870" s="316" t="s">
        <v>92</v>
      </c>
      <c r="F1870" s="316" t="s">
        <v>93</v>
      </c>
      <c r="G1870" s="316" t="s">
        <v>449</v>
      </c>
      <c r="H1870" s="316" t="s">
        <v>320</v>
      </c>
      <c r="I1870" s="316" t="s">
        <v>331</v>
      </c>
      <c r="J1870" s="316" t="s">
        <v>337</v>
      </c>
      <c r="K1870" s="36">
        <v>3</v>
      </c>
      <c r="L1870" s="317">
        <v>0.10000000149011611</v>
      </c>
      <c r="M1870" s="317"/>
      <c r="N1870" s="36">
        <v>79</v>
      </c>
      <c r="O1870" s="317">
        <v>0.21236999332904821</v>
      </c>
      <c r="P1870" s="317"/>
      <c r="Q1870" s="36">
        <v>1652</v>
      </c>
      <c r="R1870" s="317">
        <v>0.1656599938869476</v>
      </c>
      <c r="S1870" s="317"/>
      <c r="T1870" t="s">
        <v>380</v>
      </c>
      <c r="BA1870" s="395">
        <v>1</v>
      </c>
      <c r="BB1870" s="396" t="s">
        <v>861</v>
      </c>
      <c r="BC1870" t="str">
        <f t="shared" si="196"/>
        <v>RCD</v>
      </c>
      <c r="BD1870" t="str">
        <f t="shared" si="197"/>
        <v>NAoMe_initial_disease_group</v>
      </c>
      <c r="BE1870" s="397" t="s">
        <v>862</v>
      </c>
      <c r="BF1870" t="str">
        <f t="shared" si="198"/>
        <v>Unknown stage</v>
      </c>
      <c r="BG1870">
        <f t="shared" si="199"/>
        <v>3</v>
      </c>
      <c r="BH1870" s="398">
        <f t="shared" si="200"/>
        <v>0.10000000149011611</v>
      </c>
      <c r="BO1870" s="33"/>
    </row>
    <row r="1871" spans="1:67">
      <c r="A1871" s="316" t="s">
        <v>27</v>
      </c>
      <c r="B1871" t="s">
        <v>380</v>
      </c>
      <c r="C1871" t="s">
        <v>910</v>
      </c>
      <c r="D1871" t="s">
        <v>314</v>
      </c>
      <c r="E1871" s="316" t="s">
        <v>92</v>
      </c>
      <c r="F1871" s="316" t="s">
        <v>93</v>
      </c>
      <c r="G1871" s="316" t="s">
        <v>449</v>
      </c>
      <c r="H1871" s="316" t="s">
        <v>320</v>
      </c>
      <c r="I1871" s="316" t="s">
        <v>656</v>
      </c>
      <c r="J1871" s="316" t="s">
        <v>286</v>
      </c>
      <c r="K1871" s="36">
        <v>2</v>
      </c>
      <c r="L1871" s="317">
        <v>6.6670000553131104E-2</v>
      </c>
      <c r="M1871" s="317">
        <v>7.4069999158382416E-2</v>
      </c>
      <c r="N1871" s="36">
        <v>29</v>
      </c>
      <c r="O1871" s="317">
        <v>7.7959999442100525E-2</v>
      </c>
      <c r="P1871" s="317">
        <v>7.923000305891037E-2</v>
      </c>
      <c r="Q1871" s="36">
        <v>492</v>
      </c>
      <c r="R1871" s="317">
        <v>4.9339998513460159E-2</v>
      </c>
      <c r="S1871" s="317">
        <v>5.1920000463724143E-2</v>
      </c>
      <c r="T1871" t="s">
        <v>380</v>
      </c>
      <c r="BA1871" s="395">
        <v>1</v>
      </c>
      <c r="BB1871" s="396" t="s">
        <v>861</v>
      </c>
      <c r="BC1871" t="str">
        <f t="shared" si="196"/>
        <v>RCD</v>
      </c>
      <c r="BD1871" t="str">
        <f t="shared" si="197"/>
        <v>NAoMe_initial_ethnicity_grp</v>
      </c>
      <c r="BE1871" s="397" t="s">
        <v>862</v>
      </c>
      <c r="BF1871" t="str">
        <f t="shared" si="198"/>
        <v>Asian or Asian British</v>
      </c>
      <c r="BG1871">
        <f t="shared" si="199"/>
        <v>2</v>
      </c>
      <c r="BH1871" s="398">
        <f t="shared" si="200"/>
        <v>6.6670000553131104E-2</v>
      </c>
      <c r="BO1871" s="33"/>
    </row>
    <row r="1872" spans="1:67">
      <c r="A1872" s="316" t="s">
        <v>27</v>
      </c>
      <c r="B1872" t="s">
        <v>380</v>
      </c>
      <c r="C1872" t="s">
        <v>910</v>
      </c>
      <c r="D1872" t="s">
        <v>314</v>
      </c>
      <c r="E1872" s="316" t="s">
        <v>92</v>
      </c>
      <c r="F1872" s="316" t="s">
        <v>93</v>
      </c>
      <c r="G1872" s="316" t="s">
        <v>449</v>
      </c>
      <c r="H1872" s="316" t="s">
        <v>320</v>
      </c>
      <c r="I1872" s="316" t="s">
        <v>656</v>
      </c>
      <c r="J1872" s="316" t="s">
        <v>287</v>
      </c>
      <c r="K1872" s="36">
        <v>0</v>
      </c>
      <c r="L1872" s="317">
        <v>0</v>
      </c>
      <c r="M1872" s="317">
        <v>0</v>
      </c>
      <c r="N1872" s="36">
        <v>6</v>
      </c>
      <c r="O1872" s="317">
        <v>1.6130000352859501E-2</v>
      </c>
      <c r="P1872" s="317">
        <v>1.6389999538660049E-2</v>
      </c>
      <c r="Q1872" s="36">
        <v>403</v>
      </c>
      <c r="R1872" s="317">
        <v>4.0410000830888748E-2</v>
      </c>
      <c r="S1872" s="317">
        <v>4.2520001530647278E-2</v>
      </c>
      <c r="T1872" t="s">
        <v>380</v>
      </c>
      <c r="BA1872" s="395">
        <v>1</v>
      </c>
      <c r="BB1872" s="396" t="s">
        <v>861</v>
      </c>
      <c r="BC1872" t="str">
        <f t="shared" si="196"/>
        <v>RCD</v>
      </c>
      <c r="BD1872" t="str">
        <f t="shared" si="197"/>
        <v>NAoMe_initial_ethnicity_grp</v>
      </c>
      <c r="BE1872" s="397" t="s">
        <v>862</v>
      </c>
      <c r="BF1872" t="str">
        <f t="shared" si="198"/>
        <v>Black or Black British</v>
      </c>
      <c r="BG1872">
        <f t="shared" si="199"/>
        <v>0</v>
      </c>
      <c r="BH1872" s="398">
        <f t="shared" si="200"/>
        <v>0</v>
      </c>
      <c r="BO1872" s="33"/>
    </row>
    <row r="1873" spans="1:67">
      <c r="A1873" s="316" t="s">
        <v>27</v>
      </c>
      <c r="B1873" t="s">
        <v>380</v>
      </c>
      <c r="C1873" t="s">
        <v>910</v>
      </c>
      <c r="D1873" t="s">
        <v>314</v>
      </c>
      <c r="E1873" s="316" t="s">
        <v>92</v>
      </c>
      <c r="F1873" s="316" t="s">
        <v>93</v>
      </c>
      <c r="G1873" s="316" t="s">
        <v>449</v>
      </c>
      <c r="H1873" s="316" t="s">
        <v>320</v>
      </c>
      <c r="I1873" s="316" t="s">
        <v>656</v>
      </c>
      <c r="J1873" s="316" t="s">
        <v>259</v>
      </c>
      <c r="K1873" s="36">
        <v>0</v>
      </c>
      <c r="L1873" s="317">
        <v>0</v>
      </c>
      <c r="M1873" s="317">
        <v>0</v>
      </c>
      <c r="N1873" s="36">
        <v>2</v>
      </c>
      <c r="O1873" s="317">
        <v>5.3799999877810478E-3</v>
      </c>
      <c r="P1873" s="317">
        <v>5.4600001312792301E-3</v>
      </c>
      <c r="Q1873" s="36">
        <v>98</v>
      </c>
      <c r="R1873" s="317">
        <v>9.8299998790025711E-3</v>
      </c>
      <c r="S1873" s="317">
        <v>1.0339999571442601E-2</v>
      </c>
      <c r="T1873" t="s">
        <v>380</v>
      </c>
      <c r="BA1873" s="395">
        <v>1</v>
      </c>
      <c r="BB1873" s="396" t="s">
        <v>861</v>
      </c>
      <c r="BC1873" t="str">
        <f t="shared" si="196"/>
        <v>RCD</v>
      </c>
      <c r="BD1873" t="str">
        <f t="shared" si="197"/>
        <v>NAoMe_initial_ethnicity_grp</v>
      </c>
      <c r="BE1873" s="397" t="s">
        <v>862</v>
      </c>
      <c r="BF1873" t="str">
        <f t="shared" si="198"/>
        <v>Mixed</v>
      </c>
      <c r="BG1873">
        <f t="shared" si="199"/>
        <v>0</v>
      </c>
      <c r="BH1873" s="398">
        <f t="shared" si="200"/>
        <v>0</v>
      </c>
      <c r="BO1873" s="33"/>
    </row>
    <row r="1874" spans="1:67">
      <c r="A1874" s="316" t="s">
        <v>27</v>
      </c>
      <c r="B1874" t="s">
        <v>380</v>
      </c>
      <c r="C1874" t="s">
        <v>910</v>
      </c>
      <c r="D1874" t="s">
        <v>314</v>
      </c>
      <c r="E1874" s="316" t="s">
        <v>92</v>
      </c>
      <c r="F1874" s="316" t="s">
        <v>93</v>
      </c>
      <c r="G1874" s="316" t="s">
        <v>449</v>
      </c>
      <c r="H1874" s="316" t="s">
        <v>320</v>
      </c>
      <c r="I1874" s="316" t="s">
        <v>656</v>
      </c>
      <c r="J1874" s="316" t="s">
        <v>288</v>
      </c>
      <c r="K1874" s="36">
        <v>0</v>
      </c>
      <c r="L1874" s="317">
        <v>0</v>
      </c>
      <c r="M1874" s="317">
        <v>0</v>
      </c>
      <c r="N1874" s="36">
        <v>7</v>
      </c>
      <c r="O1874" s="317">
        <v>1.8820000812411308E-2</v>
      </c>
      <c r="P1874" s="317">
        <v>1.913000084459782E-2</v>
      </c>
      <c r="Q1874" s="36">
        <v>246</v>
      </c>
      <c r="R1874" s="317">
        <v>2.466999925673008E-2</v>
      </c>
      <c r="S1874" s="317">
        <v>2.5960000231862072E-2</v>
      </c>
      <c r="T1874" t="s">
        <v>380</v>
      </c>
      <c r="BA1874" s="395">
        <v>1</v>
      </c>
      <c r="BB1874" s="396" t="s">
        <v>861</v>
      </c>
      <c r="BC1874" t="str">
        <f t="shared" si="196"/>
        <v>RCD</v>
      </c>
      <c r="BD1874" t="str">
        <f t="shared" si="197"/>
        <v>NAoMe_initial_ethnicity_grp</v>
      </c>
      <c r="BE1874" s="397" t="s">
        <v>862</v>
      </c>
      <c r="BF1874" t="str">
        <f t="shared" si="198"/>
        <v>Other Ethnic Group</v>
      </c>
      <c r="BG1874">
        <f t="shared" si="199"/>
        <v>0</v>
      </c>
      <c r="BH1874" s="398">
        <f t="shared" si="200"/>
        <v>0</v>
      </c>
      <c r="BO1874" s="33"/>
    </row>
    <row r="1875" spans="1:67">
      <c r="A1875" s="316" t="s">
        <v>27</v>
      </c>
      <c r="B1875" t="s">
        <v>380</v>
      </c>
      <c r="C1875" t="s">
        <v>910</v>
      </c>
      <c r="D1875" t="s">
        <v>314</v>
      </c>
      <c r="E1875" s="316" t="s">
        <v>92</v>
      </c>
      <c r="F1875" s="316" t="s">
        <v>93</v>
      </c>
      <c r="G1875" s="316" t="s">
        <v>449</v>
      </c>
      <c r="H1875" s="316" t="s">
        <v>320</v>
      </c>
      <c r="I1875" s="316" t="s">
        <v>656</v>
      </c>
      <c r="J1875" s="316" t="s">
        <v>260</v>
      </c>
      <c r="K1875" s="36">
        <v>3</v>
      </c>
      <c r="L1875" s="317">
        <v>0.10000000149011611</v>
      </c>
      <c r="M1875" s="317"/>
      <c r="N1875" s="36">
        <v>6</v>
      </c>
      <c r="O1875" s="317">
        <v>1.6130000352859501E-2</v>
      </c>
      <c r="P1875" s="317"/>
      <c r="Q1875" s="36">
        <v>495</v>
      </c>
      <c r="R1875" s="317">
        <v>4.9639999866485603E-2</v>
      </c>
      <c r="S1875" s="317"/>
      <c r="T1875" t="s">
        <v>380</v>
      </c>
      <c r="BA1875" s="395">
        <v>1</v>
      </c>
      <c r="BB1875" s="396" t="s">
        <v>861</v>
      </c>
      <c r="BC1875" t="str">
        <f t="shared" si="196"/>
        <v>RCD</v>
      </c>
      <c r="BD1875" t="str">
        <f t="shared" si="197"/>
        <v>NAoMe_initial_ethnicity_grp</v>
      </c>
      <c r="BE1875" s="397" t="s">
        <v>862</v>
      </c>
      <c r="BF1875" t="str">
        <f t="shared" si="198"/>
        <v>Unknown</v>
      </c>
      <c r="BG1875">
        <f t="shared" si="199"/>
        <v>3</v>
      </c>
      <c r="BH1875" s="398">
        <f t="shared" si="200"/>
        <v>0.10000000149011611</v>
      </c>
      <c r="BO1875" s="33"/>
    </row>
    <row r="1876" spans="1:67">
      <c r="A1876" s="316" t="s">
        <v>27</v>
      </c>
      <c r="B1876" t="s">
        <v>380</v>
      </c>
      <c r="C1876" t="s">
        <v>910</v>
      </c>
      <c r="D1876" t="s">
        <v>314</v>
      </c>
      <c r="E1876" s="316" t="s">
        <v>92</v>
      </c>
      <c r="F1876" s="316" t="s">
        <v>93</v>
      </c>
      <c r="G1876" s="316" t="s">
        <v>449</v>
      </c>
      <c r="H1876" s="316" t="s">
        <v>320</v>
      </c>
      <c r="I1876" s="316" t="s">
        <v>656</v>
      </c>
      <c r="J1876" s="316" t="s">
        <v>258</v>
      </c>
      <c r="K1876" s="36">
        <v>25</v>
      </c>
      <c r="L1876" s="317">
        <v>0.83332997560501099</v>
      </c>
      <c r="M1876" s="317">
        <v>0.92593002319335938</v>
      </c>
      <c r="N1876" s="36">
        <v>322</v>
      </c>
      <c r="O1876" s="317">
        <v>0.86558997631072998</v>
      </c>
      <c r="P1876" s="317">
        <v>0.87977999448776245</v>
      </c>
      <c r="Q1876" s="36">
        <v>8238</v>
      </c>
      <c r="R1876" s="317">
        <v>0.82611000537872314</v>
      </c>
      <c r="S1876" s="317">
        <v>0.86926001310348511</v>
      </c>
      <c r="T1876" t="s">
        <v>380</v>
      </c>
      <c r="BA1876" s="395">
        <v>1</v>
      </c>
      <c r="BB1876" s="396" t="s">
        <v>861</v>
      </c>
      <c r="BC1876" t="str">
        <f t="shared" si="196"/>
        <v>RCD</v>
      </c>
      <c r="BD1876" t="str">
        <f t="shared" si="197"/>
        <v>NAoMe_initial_ethnicity_grp</v>
      </c>
      <c r="BE1876" s="397" t="s">
        <v>862</v>
      </c>
      <c r="BF1876" t="str">
        <f t="shared" si="198"/>
        <v>White</v>
      </c>
      <c r="BG1876">
        <f t="shared" si="199"/>
        <v>25</v>
      </c>
      <c r="BH1876" s="398">
        <f t="shared" si="200"/>
        <v>0.83332997560501099</v>
      </c>
      <c r="BO1876" s="33"/>
    </row>
    <row r="1877" spans="1:67">
      <c r="A1877" s="316" t="s">
        <v>27</v>
      </c>
      <c r="B1877" t="s">
        <v>380</v>
      </c>
      <c r="C1877" t="s">
        <v>910</v>
      </c>
      <c r="D1877" t="s">
        <v>314</v>
      </c>
      <c r="E1877" s="316" t="s">
        <v>92</v>
      </c>
      <c r="F1877" s="316" t="s">
        <v>93</v>
      </c>
      <c r="G1877" s="316" t="s">
        <v>449</v>
      </c>
      <c r="H1877" s="316" t="s">
        <v>320</v>
      </c>
      <c r="I1877" s="316" t="s">
        <v>657</v>
      </c>
      <c r="J1877" s="316" t="s">
        <v>817</v>
      </c>
      <c r="K1877" s="36">
        <v>28</v>
      </c>
      <c r="L1877" s="317">
        <v>0.9333299994468689</v>
      </c>
      <c r="M1877" s="317"/>
      <c r="N1877" s="36">
        <v>360</v>
      </c>
      <c r="O1877" s="317">
        <v>0.96773999929428101</v>
      </c>
      <c r="P1877" s="317"/>
      <c r="Q1877" s="36">
        <v>9359</v>
      </c>
      <c r="R1877" s="317">
        <v>0.93853002786636353</v>
      </c>
      <c r="S1877" s="317"/>
      <c r="T1877" t="s">
        <v>380</v>
      </c>
      <c r="BA1877" s="395">
        <v>1</v>
      </c>
      <c r="BB1877" s="396" t="s">
        <v>861</v>
      </c>
      <c r="BC1877" t="str">
        <f t="shared" si="196"/>
        <v>RCD</v>
      </c>
      <c r="BD1877" t="str">
        <f t="shared" si="197"/>
        <v>NAoMe_initial_final_route</v>
      </c>
      <c r="BE1877" s="397" t="s">
        <v>862</v>
      </c>
      <c r="BF1877" t="str">
        <f t="shared" si="198"/>
        <v>Not screened</v>
      </c>
      <c r="BG1877">
        <f t="shared" si="199"/>
        <v>28</v>
      </c>
      <c r="BH1877" s="398">
        <f t="shared" si="200"/>
        <v>0.9333299994468689</v>
      </c>
      <c r="BO1877" s="33"/>
    </row>
    <row r="1878" spans="1:67">
      <c r="A1878" s="316" t="s">
        <v>27</v>
      </c>
      <c r="B1878" t="s">
        <v>380</v>
      </c>
      <c r="C1878" t="s">
        <v>910</v>
      </c>
      <c r="D1878" t="s">
        <v>314</v>
      </c>
      <c r="E1878" s="316" t="s">
        <v>92</v>
      </c>
      <c r="F1878" s="316" t="s">
        <v>93</v>
      </c>
      <c r="G1878" s="316" t="s">
        <v>449</v>
      </c>
      <c r="H1878" s="316" t="s">
        <v>320</v>
      </c>
      <c r="I1878" s="316" t="s">
        <v>657</v>
      </c>
      <c r="J1878" s="316" t="s">
        <v>352</v>
      </c>
      <c r="K1878" s="36">
        <v>2</v>
      </c>
      <c r="L1878" s="317">
        <v>6.6670000553131104E-2</v>
      </c>
      <c r="M1878" s="317"/>
      <c r="N1878" s="36">
        <v>12</v>
      </c>
      <c r="O1878" s="317">
        <v>3.2260000705718987E-2</v>
      </c>
      <c r="P1878" s="317"/>
      <c r="Q1878" s="36">
        <v>613</v>
      </c>
      <c r="R1878" s="317">
        <v>6.1469998210668557E-2</v>
      </c>
      <c r="S1878" s="317"/>
      <c r="T1878" t="s">
        <v>380</v>
      </c>
      <c r="BA1878" s="395">
        <v>1</v>
      </c>
      <c r="BB1878" s="396" t="s">
        <v>861</v>
      </c>
      <c r="BC1878" t="str">
        <f t="shared" si="196"/>
        <v>RCD</v>
      </c>
      <c r="BD1878" t="str">
        <f t="shared" si="197"/>
        <v>NAoMe_initial_final_route</v>
      </c>
      <c r="BE1878" s="397" t="s">
        <v>862</v>
      </c>
      <c r="BF1878" t="str">
        <f t="shared" si="198"/>
        <v>Screening</v>
      </c>
      <c r="BG1878">
        <f t="shared" si="199"/>
        <v>2</v>
      </c>
      <c r="BH1878" s="398">
        <f t="shared" si="200"/>
        <v>6.6670000553131104E-2</v>
      </c>
      <c r="BO1878" s="33"/>
    </row>
    <row r="1879" spans="1:67">
      <c r="A1879" s="316" t="s">
        <v>27</v>
      </c>
      <c r="B1879" t="s">
        <v>380</v>
      </c>
      <c r="C1879" t="s">
        <v>910</v>
      </c>
      <c r="D1879" t="s">
        <v>314</v>
      </c>
      <c r="E1879" s="316" t="s">
        <v>92</v>
      </c>
      <c r="F1879" s="316" t="s">
        <v>93</v>
      </c>
      <c r="G1879" s="316" t="s">
        <v>449</v>
      </c>
      <c r="H1879" s="316" t="s">
        <v>320</v>
      </c>
      <c r="I1879" s="316" t="s">
        <v>303</v>
      </c>
      <c r="J1879" s="316" t="s">
        <v>308</v>
      </c>
      <c r="K1879" s="36">
        <v>3</v>
      </c>
      <c r="L1879" s="317">
        <v>0.10000000149011611</v>
      </c>
      <c r="M1879" s="317"/>
      <c r="N1879" s="36">
        <v>79</v>
      </c>
      <c r="O1879" s="317">
        <v>0.21236999332904821</v>
      </c>
      <c r="P1879" s="317"/>
      <c r="Q1879" s="36">
        <v>1652</v>
      </c>
      <c r="R1879" s="317">
        <v>0.1656599938869476</v>
      </c>
      <c r="S1879" s="317"/>
      <c r="T1879" t="s">
        <v>380</v>
      </c>
      <c r="BA1879" s="395">
        <v>1</v>
      </c>
      <c r="BB1879" s="396" t="s">
        <v>861</v>
      </c>
      <c r="BC1879" t="str">
        <f t="shared" si="196"/>
        <v>RCD</v>
      </c>
      <c r="BD1879" t="str">
        <f t="shared" si="197"/>
        <v>NAoMe_initial_final_stage_tum</v>
      </c>
      <c r="BE1879" s="397" t="s">
        <v>862</v>
      </c>
      <c r="BF1879" t="str">
        <f t="shared" si="198"/>
        <v>Not staged/Unstated</v>
      </c>
      <c r="BG1879">
        <f t="shared" si="199"/>
        <v>3</v>
      </c>
      <c r="BH1879" s="398">
        <f t="shared" si="200"/>
        <v>0.10000000149011611</v>
      </c>
      <c r="BO1879" s="33"/>
    </row>
    <row r="1880" spans="1:67">
      <c r="A1880" s="316" t="s">
        <v>27</v>
      </c>
      <c r="B1880" t="s">
        <v>380</v>
      </c>
      <c r="C1880" t="s">
        <v>910</v>
      </c>
      <c r="D1880" t="s">
        <v>314</v>
      </c>
      <c r="E1880" s="316" t="s">
        <v>92</v>
      </c>
      <c r="F1880" s="316" t="s">
        <v>93</v>
      </c>
      <c r="G1880" s="316" t="s">
        <v>449</v>
      </c>
      <c r="H1880" s="316" t="s">
        <v>320</v>
      </c>
      <c r="I1880" s="316" t="s">
        <v>303</v>
      </c>
      <c r="J1880" s="316" t="s">
        <v>304</v>
      </c>
      <c r="K1880" s="36">
        <v>2</v>
      </c>
      <c r="L1880" s="317">
        <v>6.6670000553131104E-2</v>
      </c>
      <c r="M1880" s="317">
        <v>7.4069999158382416E-2</v>
      </c>
      <c r="N1880" s="36">
        <v>2</v>
      </c>
      <c r="O1880" s="317">
        <v>5.3799999877810478E-3</v>
      </c>
      <c r="P1880" s="317">
        <v>6.829999852925539E-3</v>
      </c>
      <c r="Q1880" s="36">
        <v>64</v>
      </c>
      <c r="R1880" s="317">
        <v>6.4199999906122676E-3</v>
      </c>
      <c r="S1880" s="317">
        <v>7.689999882131815E-3</v>
      </c>
      <c r="T1880" t="s">
        <v>380</v>
      </c>
      <c r="BA1880" s="395">
        <v>1</v>
      </c>
      <c r="BB1880" s="396" t="s">
        <v>861</v>
      </c>
      <c r="BC1880" t="str">
        <f t="shared" si="196"/>
        <v>RCD</v>
      </c>
      <c r="BD1880" t="str">
        <f t="shared" si="197"/>
        <v>NAoMe_initial_final_stage_tum</v>
      </c>
      <c r="BE1880" s="397" t="s">
        <v>862</v>
      </c>
      <c r="BF1880" t="str">
        <f t="shared" si="198"/>
        <v>Stage 0</v>
      </c>
      <c r="BG1880">
        <f t="shared" si="199"/>
        <v>2</v>
      </c>
      <c r="BH1880" s="398">
        <f t="shared" si="200"/>
        <v>6.6670000553131104E-2</v>
      </c>
      <c r="BO1880" s="33"/>
    </row>
    <row r="1881" spans="1:67">
      <c r="A1881" s="316" t="s">
        <v>27</v>
      </c>
      <c r="B1881" t="s">
        <v>380</v>
      </c>
      <c r="C1881" t="s">
        <v>910</v>
      </c>
      <c r="D1881" t="s">
        <v>314</v>
      </c>
      <c r="E1881" s="316" t="s">
        <v>92</v>
      </c>
      <c r="F1881" s="316" t="s">
        <v>93</v>
      </c>
      <c r="G1881" s="316" t="s">
        <v>449</v>
      </c>
      <c r="H1881" s="316" t="s">
        <v>320</v>
      </c>
      <c r="I1881" s="316" t="s">
        <v>303</v>
      </c>
      <c r="J1881" s="316" t="s">
        <v>305</v>
      </c>
      <c r="K1881" s="36">
        <v>2</v>
      </c>
      <c r="L1881" s="317">
        <v>6.6670000553131104E-2</v>
      </c>
      <c r="M1881" s="317">
        <v>7.4069999158382416E-2</v>
      </c>
      <c r="N1881" s="36">
        <v>19</v>
      </c>
      <c r="O1881" s="317">
        <v>5.1079999655485153E-2</v>
      </c>
      <c r="P1881" s="317">
        <v>6.4850002527236938E-2</v>
      </c>
      <c r="Q1881" s="36">
        <v>359</v>
      </c>
      <c r="R1881" s="317">
        <v>3.5999998450279243E-2</v>
      </c>
      <c r="S1881" s="317">
        <v>4.3150000274181373E-2</v>
      </c>
      <c r="T1881" t="s">
        <v>380</v>
      </c>
      <c r="BA1881" s="395">
        <v>1</v>
      </c>
      <c r="BB1881" s="396" t="s">
        <v>861</v>
      </c>
      <c r="BC1881" t="str">
        <f t="shared" si="196"/>
        <v>RCD</v>
      </c>
      <c r="BD1881" t="str">
        <f t="shared" si="197"/>
        <v>NAoMe_initial_final_stage_tum</v>
      </c>
      <c r="BE1881" s="397" t="s">
        <v>862</v>
      </c>
      <c r="BF1881" t="str">
        <f t="shared" si="198"/>
        <v>Stage 1</v>
      </c>
      <c r="BG1881">
        <f t="shared" si="199"/>
        <v>2</v>
      </c>
      <c r="BH1881" s="398">
        <f t="shared" si="200"/>
        <v>6.6670000553131104E-2</v>
      </c>
      <c r="BO1881" s="33"/>
    </row>
    <row r="1882" spans="1:67">
      <c r="A1882" s="316" t="s">
        <v>27</v>
      </c>
      <c r="B1882" t="s">
        <v>380</v>
      </c>
      <c r="C1882" t="s">
        <v>910</v>
      </c>
      <c r="D1882" t="s">
        <v>314</v>
      </c>
      <c r="E1882" s="316" t="s">
        <v>92</v>
      </c>
      <c r="F1882" s="316" t="s">
        <v>93</v>
      </c>
      <c r="G1882" s="316" t="s">
        <v>449</v>
      </c>
      <c r="H1882" s="316" t="s">
        <v>320</v>
      </c>
      <c r="I1882" s="316" t="s">
        <v>303</v>
      </c>
      <c r="J1882" s="316" t="s">
        <v>306</v>
      </c>
      <c r="K1882" s="36">
        <v>2</v>
      </c>
      <c r="L1882" s="317">
        <v>6.6670000553131104E-2</v>
      </c>
      <c r="M1882" s="317">
        <v>7.4069999158382416E-2</v>
      </c>
      <c r="N1882" s="36">
        <v>30</v>
      </c>
      <c r="O1882" s="317">
        <v>8.0650001764297485E-2</v>
      </c>
      <c r="P1882" s="317">
        <v>0.1023899987339973</v>
      </c>
      <c r="Q1882" s="36">
        <v>996</v>
      </c>
      <c r="R1882" s="317">
        <v>9.9880002439022064E-2</v>
      </c>
      <c r="S1882" s="317">
        <v>0.11970999836921691</v>
      </c>
      <c r="T1882" t="s">
        <v>380</v>
      </c>
      <c r="BA1882" s="395">
        <v>1</v>
      </c>
      <c r="BB1882" s="396" t="s">
        <v>861</v>
      </c>
      <c r="BC1882" t="str">
        <f t="shared" si="196"/>
        <v>RCD</v>
      </c>
      <c r="BD1882" t="str">
        <f t="shared" si="197"/>
        <v>NAoMe_initial_final_stage_tum</v>
      </c>
      <c r="BE1882" s="397" t="s">
        <v>862</v>
      </c>
      <c r="BF1882" t="str">
        <f t="shared" si="198"/>
        <v>Stage 2</v>
      </c>
      <c r="BG1882">
        <f t="shared" si="199"/>
        <v>2</v>
      </c>
      <c r="BH1882" s="398">
        <f t="shared" si="200"/>
        <v>6.6670000553131104E-2</v>
      </c>
      <c r="BO1882" s="33"/>
    </row>
    <row r="1883" spans="1:67">
      <c r="A1883" s="316" t="s">
        <v>27</v>
      </c>
      <c r="B1883" t="s">
        <v>380</v>
      </c>
      <c r="C1883" t="s">
        <v>910</v>
      </c>
      <c r="D1883" t="s">
        <v>314</v>
      </c>
      <c r="E1883" s="316" t="s">
        <v>92</v>
      </c>
      <c r="F1883" s="316" t="s">
        <v>93</v>
      </c>
      <c r="G1883" s="316" t="s">
        <v>449</v>
      </c>
      <c r="H1883" s="316" t="s">
        <v>320</v>
      </c>
      <c r="I1883" s="316" t="s">
        <v>303</v>
      </c>
      <c r="J1883" s="316" t="s">
        <v>307</v>
      </c>
      <c r="K1883" s="36">
        <v>2</v>
      </c>
      <c r="L1883" s="317">
        <v>6.6670000553131104E-2</v>
      </c>
      <c r="M1883" s="317">
        <v>7.4069999158382416E-2</v>
      </c>
      <c r="N1883" s="36">
        <v>30</v>
      </c>
      <c r="O1883" s="317">
        <v>8.0650001764297485E-2</v>
      </c>
      <c r="P1883" s="317">
        <v>0.1023899987339973</v>
      </c>
      <c r="Q1883" s="36">
        <v>742</v>
      </c>
      <c r="R1883" s="317">
        <v>7.4409998953342438E-2</v>
      </c>
      <c r="S1883" s="317">
        <v>8.9180000126361847E-2</v>
      </c>
      <c r="T1883" t="s">
        <v>380</v>
      </c>
      <c r="BA1883" s="395">
        <v>1</v>
      </c>
      <c r="BB1883" s="396" t="s">
        <v>861</v>
      </c>
      <c r="BC1883" t="str">
        <f t="shared" si="196"/>
        <v>RCD</v>
      </c>
      <c r="BD1883" t="str">
        <f t="shared" si="197"/>
        <v>NAoMe_initial_final_stage_tum</v>
      </c>
      <c r="BE1883" s="397" t="s">
        <v>862</v>
      </c>
      <c r="BF1883" t="str">
        <f t="shared" si="198"/>
        <v>Stage 3</v>
      </c>
      <c r="BG1883">
        <f t="shared" si="199"/>
        <v>2</v>
      </c>
      <c r="BH1883" s="398">
        <f t="shared" si="200"/>
        <v>6.6670000553131104E-2</v>
      </c>
      <c r="BO1883" s="33"/>
    </row>
    <row r="1884" spans="1:67">
      <c r="A1884" s="316" t="s">
        <v>27</v>
      </c>
      <c r="B1884" t="s">
        <v>380</v>
      </c>
      <c r="C1884" t="s">
        <v>910</v>
      </c>
      <c r="D1884" t="s">
        <v>314</v>
      </c>
      <c r="E1884" s="316" t="s">
        <v>92</v>
      </c>
      <c r="F1884" s="316" t="s">
        <v>93</v>
      </c>
      <c r="G1884" s="316" t="s">
        <v>449</v>
      </c>
      <c r="H1884" s="316" t="s">
        <v>320</v>
      </c>
      <c r="I1884" s="316" t="s">
        <v>303</v>
      </c>
      <c r="J1884" s="316" t="s">
        <v>336</v>
      </c>
      <c r="K1884" s="36">
        <v>19</v>
      </c>
      <c r="L1884" s="317">
        <v>0.63332998752593994</v>
      </c>
      <c r="M1884" s="317">
        <v>0.70370000600814819</v>
      </c>
      <c r="N1884" s="36">
        <v>212</v>
      </c>
      <c r="O1884" s="317">
        <v>0.56989002227783203</v>
      </c>
      <c r="P1884" s="317">
        <v>0.72355002164840698</v>
      </c>
      <c r="Q1884" s="36">
        <v>6159</v>
      </c>
      <c r="R1884" s="317">
        <v>0.6176300048828125</v>
      </c>
      <c r="S1884" s="317">
        <v>0.74026000499725342</v>
      </c>
      <c r="T1884" t="s">
        <v>380</v>
      </c>
      <c r="BA1884" s="395">
        <v>1</v>
      </c>
      <c r="BB1884" s="396" t="s">
        <v>861</v>
      </c>
      <c r="BC1884" t="str">
        <f t="shared" si="196"/>
        <v>RCD</v>
      </c>
      <c r="BD1884" t="str">
        <f t="shared" si="197"/>
        <v>NAoMe_initial_final_stage_tum</v>
      </c>
      <c r="BE1884" s="397" t="s">
        <v>862</v>
      </c>
      <c r="BF1884" t="str">
        <f t="shared" si="198"/>
        <v>Stage 4</v>
      </c>
      <c r="BG1884">
        <f t="shared" si="199"/>
        <v>19</v>
      </c>
      <c r="BH1884" s="398">
        <f t="shared" si="200"/>
        <v>0.63332998752593994</v>
      </c>
      <c r="BO1884" s="33"/>
    </row>
    <row r="1885" spans="1:67">
      <c r="A1885" s="316" t="s">
        <v>27</v>
      </c>
      <c r="B1885" t="s">
        <v>380</v>
      </c>
      <c r="C1885" t="s">
        <v>910</v>
      </c>
      <c r="D1885" t="s">
        <v>314</v>
      </c>
      <c r="E1885" s="316" t="s">
        <v>92</v>
      </c>
      <c r="F1885" s="316" t="s">
        <v>93</v>
      </c>
      <c r="G1885" s="316" t="s">
        <v>449</v>
      </c>
      <c r="H1885" s="316" t="s">
        <v>320</v>
      </c>
      <c r="I1885" s="316" t="s">
        <v>342</v>
      </c>
      <c r="J1885" s="316" t="s">
        <v>343</v>
      </c>
      <c r="K1885" s="36">
        <v>3</v>
      </c>
      <c r="L1885" s="317">
        <v>0.10000000149011611</v>
      </c>
      <c r="M1885" s="317"/>
      <c r="N1885" s="36">
        <v>79</v>
      </c>
      <c r="O1885" s="317">
        <v>0.21236999332904821</v>
      </c>
      <c r="P1885" s="317"/>
      <c r="Q1885" s="36">
        <v>1652</v>
      </c>
      <c r="R1885" s="317">
        <v>0.1656599938869476</v>
      </c>
      <c r="S1885" s="317"/>
      <c r="T1885" t="s">
        <v>380</v>
      </c>
      <c r="BA1885" s="395">
        <v>1</v>
      </c>
      <c r="BB1885" s="396" t="s">
        <v>861</v>
      </c>
      <c r="BC1885" t="str">
        <f t="shared" si="196"/>
        <v>RCD</v>
      </c>
      <c r="BD1885" t="str">
        <f t="shared" si="197"/>
        <v>NAoMe_initial_final_stage_tum_grp</v>
      </c>
      <c r="BE1885" s="397" t="s">
        <v>862</v>
      </c>
      <c r="BF1885" t="str">
        <f t="shared" si="198"/>
        <v>MBC in HESAPC</v>
      </c>
      <c r="BG1885">
        <f t="shared" si="199"/>
        <v>3</v>
      </c>
      <c r="BH1885" s="398">
        <f t="shared" si="200"/>
        <v>0.10000000149011611</v>
      </c>
      <c r="BO1885" s="33"/>
    </row>
    <row r="1886" spans="1:67">
      <c r="A1886" s="316" t="s">
        <v>27</v>
      </c>
      <c r="B1886" t="s">
        <v>380</v>
      </c>
      <c r="C1886" t="s">
        <v>910</v>
      </c>
      <c r="D1886" t="s">
        <v>314</v>
      </c>
      <c r="E1886" s="316" t="s">
        <v>92</v>
      </c>
      <c r="F1886" s="316" t="s">
        <v>93</v>
      </c>
      <c r="G1886" s="316" t="s">
        <v>449</v>
      </c>
      <c r="H1886" s="316" t="s">
        <v>320</v>
      </c>
      <c r="I1886" s="316" t="s">
        <v>342</v>
      </c>
      <c r="J1886" s="316" t="s">
        <v>344</v>
      </c>
      <c r="K1886" s="36">
        <v>5</v>
      </c>
      <c r="L1886" s="317">
        <v>0.1666699945926666</v>
      </c>
      <c r="M1886" s="317">
        <v>0.18519000709056849</v>
      </c>
      <c r="N1886" s="36">
        <v>83</v>
      </c>
      <c r="O1886" s="317">
        <v>0.2231200039386749</v>
      </c>
      <c r="P1886" s="317">
        <v>0.28327998518943792</v>
      </c>
      <c r="Q1886" s="36">
        <v>2161</v>
      </c>
      <c r="R1886" s="317">
        <v>0.2167100012302399</v>
      </c>
      <c r="S1886" s="317">
        <v>0.25973999500274658</v>
      </c>
      <c r="T1886" t="s">
        <v>380</v>
      </c>
      <c r="BA1886" s="395">
        <v>1</v>
      </c>
      <c r="BB1886" s="396" t="s">
        <v>861</v>
      </c>
      <c r="BC1886" t="str">
        <f t="shared" si="196"/>
        <v>RCD</v>
      </c>
      <c r="BD1886" t="str">
        <f t="shared" si="197"/>
        <v>NAoMe_initial_final_stage_tum_grp</v>
      </c>
      <c r="BE1886" s="397" t="s">
        <v>862</v>
      </c>
      <c r="BF1886" t="str">
        <f t="shared" si="198"/>
        <v>Stage 0-3</v>
      </c>
      <c r="BG1886">
        <f t="shared" si="199"/>
        <v>5</v>
      </c>
      <c r="BH1886" s="398">
        <f t="shared" si="200"/>
        <v>0.1666699945926666</v>
      </c>
      <c r="BO1886" s="33"/>
    </row>
    <row r="1887" spans="1:67">
      <c r="A1887" s="316" t="s">
        <v>27</v>
      </c>
      <c r="B1887" t="s">
        <v>380</v>
      </c>
      <c r="C1887" t="s">
        <v>910</v>
      </c>
      <c r="D1887" t="s">
        <v>314</v>
      </c>
      <c r="E1887" s="316" t="s">
        <v>92</v>
      </c>
      <c r="F1887" s="316" t="s">
        <v>93</v>
      </c>
      <c r="G1887" s="316" t="s">
        <v>449</v>
      </c>
      <c r="H1887" s="316" t="s">
        <v>320</v>
      </c>
      <c r="I1887" s="316" t="s">
        <v>342</v>
      </c>
      <c r="J1887" s="316" t="s">
        <v>336</v>
      </c>
      <c r="K1887" s="36">
        <v>22</v>
      </c>
      <c r="L1887" s="317">
        <v>0.73333001136779785</v>
      </c>
      <c r="M1887" s="317">
        <v>0.81480997800827026</v>
      </c>
      <c r="N1887" s="36">
        <v>210</v>
      </c>
      <c r="O1887" s="317">
        <v>0.56452000141143799</v>
      </c>
      <c r="P1887" s="317">
        <v>0.71671998500823975</v>
      </c>
      <c r="Q1887" s="36">
        <v>6159</v>
      </c>
      <c r="R1887" s="317">
        <v>0.6176300048828125</v>
      </c>
      <c r="S1887" s="317">
        <v>0.74026000499725342</v>
      </c>
      <c r="T1887" t="s">
        <v>380</v>
      </c>
      <c r="BA1887" s="395">
        <v>1</v>
      </c>
      <c r="BB1887" s="396" t="s">
        <v>861</v>
      </c>
      <c r="BC1887" t="str">
        <f t="shared" si="196"/>
        <v>RCD</v>
      </c>
      <c r="BD1887" t="str">
        <f t="shared" si="197"/>
        <v>NAoMe_initial_final_stage_tum_grp</v>
      </c>
      <c r="BE1887" s="397" t="s">
        <v>862</v>
      </c>
      <c r="BF1887" t="str">
        <f t="shared" si="198"/>
        <v>Stage 4</v>
      </c>
      <c r="BG1887">
        <f t="shared" si="199"/>
        <v>22</v>
      </c>
      <c r="BH1887" s="398">
        <f t="shared" si="200"/>
        <v>0.73333001136779785</v>
      </c>
      <c r="BO1887" s="33"/>
    </row>
    <row r="1888" spans="1:67">
      <c r="A1888" s="316" t="s">
        <v>27</v>
      </c>
      <c r="B1888" t="s">
        <v>380</v>
      </c>
      <c r="C1888" t="s">
        <v>910</v>
      </c>
      <c r="D1888" t="s">
        <v>314</v>
      </c>
      <c r="E1888" s="316" t="s">
        <v>92</v>
      </c>
      <c r="F1888" s="316" t="s">
        <v>93</v>
      </c>
      <c r="G1888" s="316" t="s">
        <v>449</v>
      </c>
      <c r="H1888" s="316" t="s">
        <v>320</v>
      </c>
      <c r="I1888" s="316" t="s">
        <v>658</v>
      </c>
      <c r="J1888" s="316" t="s">
        <v>345</v>
      </c>
      <c r="K1888" s="36">
        <v>30</v>
      </c>
      <c r="L1888" s="317">
        <v>1</v>
      </c>
      <c r="M1888" s="317"/>
      <c r="N1888" s="36">
        <v>372</v>
      </c>
      <c r="O1888" s="317">
        <v>1</v>
      </c>
      <c r="P1888" s="317"/>
      <c r="Q1888" s="36">
        <v>9972</v>
      </c>
      <c r="R1888" s="317">
        <v>1</v>
      </c>
      <c r="S1888" s="317"/>
      <c r="T1888" t="s">
        <v>380</v>
      </c>
      <c r="BA1888" s="395">
        <v>1</v>
      </c>
      <c r="BB1888" s="396" t="s">
        <v>861</v>
      </c>
      <c r="BC1888" t="str">
        <f t="shared" si="196"/>
        <v>RCD</v>
      </c>
      <c r="BD1888" t="str">
        <f t="shared" si="197"/>
        <v>NAoMe_initial_final_who_ps</v>
      </c>
      <c r="BE1888" s="397" t="s">
        <v>862</v>
      </c>
      <c r="BF1888" t="str">
        <f t="shared" si="198"/>
        <v>Not recorded</v>
      </c>
      <c r="BG1888">
        <f t="shared" si="199"/>
        <v>30</v>
      </c>
      <c r="BH1888" s="398">
        <f t="shared" si="200"/>
        <v>1</v>
      </c>
      <c r="BO1888" s="33"/>
    </row>
    <row r="1889" spans="1:67">
      <c r="A1889" s="316" t="s">
        <v>27</v>
      </c>
      <c r="B1889" t="s">
        <v>380</v>
      </c>
      <c r="C1889" t="s">
        <v>910</v>
      </c>
      <c r="D1889" t="s">
        <v>314</v>
      </c>
      <c r="E1889" s="316" t="s">
        <v>92</v>
      </c>
      <c r="F1889" s="316" t="s">
        <v>93</v>
      </c>
      <c r="G1889" s="316" t="s">
        <v>449</v>
      </c>
      <c r="H1889" s="316" t="s">
        <v>320</v>
      </c>
      <c r="I1889" s="316" t="s">
        <v>291</v>
      </c>
      <c r="J1889" s="316" t="s">
        <v>313</v>
      </c>
      <c r="K1889" s="36">
        <v>30</v>
      </c>
      <c r="L1889" s="317">
        <v>1</v>
      </c>
      <c r="M1889" s="317"/>
      <c r="N1889" s="36">
        <v>370</v>
      </c>
      <c r="O1889" s="317">
        <v>0.99462002515792847</v>
      </c>
      <c r="P1889" s="317"/>
      <c r="Q1889" s="36">
        <v>9846</v>
      </c>
      <c r="R1889" s="317">
        <v>0.98736000061035156</v>
      </c>
      <c r="S1889" s="317"/>
      <c r="T1889" t="s">
        <v>380</v>
      </c>
      <c r="BA1889" s="395">
        <v>1</v>
      </c>
      <c r="BB1889" s="396" t="s">
        <v>861</v>
      </c>
      <c r="BC1889" t="str">
        <f t="shared" si="196"/>
        <v>RCD</v>
      </c>
      <c r="BD1889" t="str">
        <f t="shared" si="197"/>
        <v>NAoMe_initial_gender</v>
      </c>
      <c r="BE1889" s="397" t="s">
        <v>862</v>
      </c>
      <c r="BF1889" t="str">
        <f t="shared" si="198"/>
        <v>Female</v>
      </c>
      <c r="BG1889">
        <f t="shared" si="199"/>
        <v>30</v>
      </c>
      <c r="BH1889" s="398">
        <f t="shared" si="200"/>
        <v>1</v>
      </c>
      <c r="BO1889" s="33"/>
    </row>
    <row r="1890" spans="1:67">
      <c r="A1890" s="316" t="s">
        <v>27</v>
      </c>
      <c r="B1890" t="s">
        <v>380</v>
      </c>
      <c r="C1890" t="s">
        <v>910</v>
      </c>
      <c r="D1890" t="s">
        <v>314</v>
      </c>
      <c r="E1890" s="316" t="s">
        <v>92</v>
      </c>
      <c r="F1890" s="316" t="s">
        <v>93</v>
      </c>
      <c r="G1890" s="316" t="s">
        <v>449</v>
      </c>
      <c r="H1890" s="316" t="s">
        <v>320</v>
      </c>
      <c r="I1890" s="316" t="s">
        <v>291</v>
      </c>
      <c r="J1890" s="316" t="s">
        <v>293</v>
      </c>
      <c r="K1890" s="36">
        <v>0</v>
      </c>
      <c r="L1890" s="317">
        <v>0</v>
      </c>
      <c r="M1890" s="317"/>
      <c r="N1890" s="36">
        <v>2</v>
      </c>
      <c r="O1890" s="317">
        <v>5.3799999877810478E-3</v>
      </c>
      <c r="P1890" s="317"/>
      <c r="Q1890" s="36">
        <v>126</v>
      </c>
      <c r="R1890" s="317">
        <v>1.264000032097101E-2</v>
      </c>
      <c r="S1890" s="317"/>
      <c r="T1890" t="s">
        <v>380</v>
      </c>
      <c r="BA1890" s="395">
        <v>1</v>
      </c>
      <c r="BB1890" s="396" t="s">
        <v>861</v>
      </c>
      <c r="BC1890" t="str">
        <f t="shared" si="196"/>
        <v>RCD</v>
      </c>
      <c r="BD1890" t="str">
        <f t="shared" si="197"/>
        <v>NAoMe_initial_gender</v>
      </c>
      <c r="BE1890" s="397" t="s">
        <v>862</v>
      </c>
      <c r="BF1890" t="str">
        <f t="shared" si="198"/>
        <v>Male</v>
      </c>
      <c r="BG1890">
        <f t="shared" si="199"/>
        <v>0</v>
      </c>
      <c r="BH1890" s="398">
        <f t="shared" si="200"/>
        <v>0</v>
      </c>
      <c r="BO1890" s="33"/>
    </row>
    <row r="1891" spans="1:67">
      <c r="A1891" s="316" t="s">
        <v>27</v>
      </c>
      <c r="B1891" t="s">
        <v>380</v>
      </c>
      <c r="C1891" t="s">
        <v>910</v>
      </c>
      <c r="D1891" t="s">
        <v>314</v>
      </c>
      <c r="E1891" s="316" t="s">
        <v>92</v>
      </c>
      <c r="F1891" s="316" t="s">
        <v>93</v>
      </c>
      <c r="G1891" s="316" t="s">
        <v>449</v>
      </c>
      <c r="H1891" s="316" t="s">
        <v>320</v>
      </c>
      <c r="I1891" s="316" t="s">
        <v>659</v>
      </c>
      <c r="J1891" s="316" t="s">
        <v>294</v>
      </c>
      <c r="K1891" s="36">
        <v>0</v>
      </c>
      <c r="L1891" s="317">
        <v>0</v>
      </c>
      <c r="M1891" s="317">
        <v>0</v>
      </c>
      <c r="N1891" s="36">
        <v>101</v>
      </c>
      <c r="O1891" s="317">
        <v>0.27151000499725342</v>
      </c>
      <c r="P1891" s="317">
        <v>0.27151000499725342</v>
      </c>
      <c r="Q1891" s="36">
        <v>1800</v>
      </c>
      <c r="R1891" s="317">
        <v>0.18050999939441681</v>
      </c>
      <c r="S1891" s="317">
        <v>0.18050999939441681</v>
      </c>
      <c r="T1891" t="s">
        <v>380</v>
      </c>
      <c r="BA1891" s="395">
        <v>1</v>
      </c>
      <c r="BB1891" s="396" t="s">
        <v>861</v>
      </c>
      <c r="BC1891" t="str">
        <f t="shared" si="196"/>
        <v>RCD</v>
      </c>
      <c r="BD1891" t="str">
        <f t="shared" si="197"/>
        <v>NAoMe_initial_imd_2019</v>
      </c>
      <c r="BE1891" s="397" t="s">
        <v>862</v>
      </c>
      <c r="BF1891" t="str">
        <f t="shared" si="198"/>
        <v>1 - most deprived</v>
      </c>
      <c r="BG1891">
        <f t="shared" si="199"/>
        <v>0</v>
      </c>
      <c r="BH1891" s="398">
        <f t="shared" si="200"/>
        <v>0</v>
      </c>
      <c r="BO1891" s="33"/>
    </row>
    <row r="1892" spans="1:67">
      <c r="A1892" s="316" t="s">
        <v>27</v>
      </c>
      <c r="B1892" t="s">
        <v>380</v>
      </c>
      <c r="C1892" t="s">
        <v>910</v>
      </c>
      <c r="D1892" t="s">
        <v>314</v>
      </c>
      <c r="E1892" s="316" t="s">
        <v>92</v>
      </c>
      <c r="F1892" s="316" t="s">
        <v>93</v>
      </c>
      <c r="G1892" s="316" t="s">
        <v>449</v>
      </c>
      <c r="H1892" s="316" t="s">
        <v>320</v>
      </c>
      <c r="I1892" s="316" t="s">
        <v>659</v>
      </c>
      <c r="J1892" s="316" t="s">
        <v>15</v>
      </c>
      <c r="K1892" s="36">
        <v>2</v>
      </c>
      <c r="L1892" s="317">
        <v>6.6670000553131104E-2</v>
      </c>
      <c r="M1892" s="317">
        <v>6.6670000553131104E-2</v>
      </c>
      <c r="N1892" s="36">
        <v>53</v>
      </c>
      <c r="O1892" s="317">
        <v>0.14247000217437741</v>
      </c>
      <c r="P1892" s="317">
        <v>0.14247000217437741</v>
      </c>
      <c r="Q1892" s="36">
        <v>2036</v>
      </c>
      <c r="R1892" s="317">
        <v>0.20417000353336329</v>
      </c>
      <c r="S1892" s="317">
        <v>0.20417000353336329</v>
      </c>
      <c r="T1892" t="s">
        <v>380</v>
      </c>
      <c r="BA1892" s="395">
        <v>1</v>
      </c>
      <c r="BB1892" s="396" t="s">
        <v>861</v>
      </c>
      <c r="BC1892" t="str">
        <f t="shared" si="196"/>
        <v>RCD</v>
      </c>
      <c r="BD1892" t="str">
        <f t="shared" si="197"/>
        <v>NAoMe_initial_imd_2019</v>
      </c>
      <c r="BE1892" s="397" t="s">
        <v>862</v>
      </c>
      <c r="BF1892" t="str">
        <f t="shared" si="198"/>
        <v>2</v>
      </c>
      <c r="BG1892">
        <f t="shared" si="199"/>
        <v>2</v>
      </c>
      <c r="BH1892" s="398">
        <f t="shared" si="200"/>
        <v>6.6670000553131104E-2</v>
      </c>
      <c r="BO1892" s="33"/>
    </row>
    <row r="1893" spans="1:67">
      <c r="A1893" s="316" t="s">
        <v>27</v>
      </c>
      <c r="B1893" t="s">
        <v>380</v>
      </c>
      <c r="C1893" t="s">
        <v>910</v>
      </c>
      <c r="D1893" t="s">
        <v>314</v>
      </c>
      <c r="E1893" s="316" t="s">
        <v>92</v>
      </c>
      <c r="F1893" s="316" t="s">
        <v>93</v>
      </c>
      <c r="G1893" s="316" t="s">
        <v>449</v>
      </c>
      <c r="H1893" s="316" t="s">
        <v>320</v>
      </c>
      <c r="I1893" s="316" t="s">
        <v>659</v>
      </c>
      <c r="J1893" s="316" t="s">
        <v>16</v>
      </c>
      <c r="K1893" s="36">
        <v>7</v>
      </c>
      <c r="L1893" s="317">
        <v>0.23332999646663671</v>
      </c>
      <c r="M1893" s="317">
        <v>0.23332999646663671</v>
      </c>
      <c r="N1893" s="36">
        <v>66</v>
      </c>
      <c r="O1893" s="317">
        <v>0.1774200052022934</v>
      </c>
      <c r="P1893" s="317">
        <v>0.1774200052022934</v>
      </c>
      <c r="Q1893" s="36">
        <v>2085</v>
      </c>
      <c r="R1893" s="317">
        <v>0.20908999443054199</v>
      </c>
      <c r="S1893" s="317">
        <v>0.20908999443054199</v>
      </c>
      <c r="T1893" t="s">
        <v>380</v>
      </c>
      <c r="BA1893" s="395">
        <v>1</v>
      </c>
      <c r="BB1893" s="396" t="s">
        <v>861</v>
      </c>
      <c r="BC1893" t="str">
        <f t="shared" si="196"/>
        <v>RCD</v>
      </c>
      <c r="BD1893" t="str">
        <f t="shared" si="197"/>
        <v>NAoMe_initial_imd_2019</v>
      </c>
      <c r="BE1893" s="397" t="s">
        <v>862</v>
      </c>
      <c r="BF1893" t="str">
        <f t="shared" si="198"/>
        <v>3</v>
      </c>
      <c r="BG1893">
        <f t="shared" si="199"/>
        <v>7</v>
      </c>
      <c r="BH1893" s="398">
        <f t="shared" si="200"/>
        <v>0.23332999646663671</v>
      </c>
      <c r="BO1893" s="33"/>
    </row>
    <row r="1894" spans="1:67">
      <c r="A1894" s="316" t="s">
        <v>27</v>
      </c>
      <c r="B1894" t="s">
        <v>380</v>
      </c>
      <c r="C1894" t="s">
        <v>910</v>
      </c>
      <c r="D1894" t="s">
        <v>314</v>
      </c>
      <c r="E1894" s="316" t="s">
        <v>92</v>
      </c>
      <c r="F1894" s="316" t="s">
        <v>93</v>
      </c>
      <c r="G1894" s="316" t="s">
        <v>449</v>
      </c>
      <c r="H1894" s="316" t="s">
        <v>320</v>
      </c>
      <c r="I1894" s="316" t="s">
        <v>659</v>
      </c>
      <c r="J1894" s="316" t="s">
        <v>17</v>
      </c>
      <c r="K1894" s="36">
        <v>9</v>
      </c>
      <c r="L1894" s="317">
        <v>0.30000001192092901</v>
      </c>
      <c r="M1894" s="317">
        <v>0.30000001192092901</v>
      </c>
      <c r="N1894" s="36">
        <v>82</v>
      </c>
      <c r="O1894" s="317">
        <v>0.22043000161647799</v>
      </c>
      <c r="P1894" s="317">
        <v>0.22043000161647799</v>
      </c>
      <c r="Q1894" s="36">
        <v>2024</v>
      </c>
      <c r="R1894" s="317">
        <v>0.2029699981212616</v>
      </c>
      <c r="S1894" s="317">
        <v>0.2029699981212616</v>
      </c>
      <c r="T1894" t="s">
        <v>380</v>
      </c>
      <c r="BA1894" s="395">
        <v>1</v>
      </c>
      <c r="BB1894" s="396" t="s">
        <v>861</v>
      </c>
      <c r="BC1894" t="str">
        <f t="shared" si="196"/>
        <v>RCD</v>
      </c>
      <c r="BD1894" t="str">
        <f t="shared" si="197"/>
        <v>NAoMe_initial_imd_2019</v>
      </c>
      <c r="BE1894" s="397" t="s">
        <v>862</v>
      </c>
      <c r="BF1894" t="str">
        <f t="shared" si="198"/>
        <v>4</v>
      </c>
      <c r="BG1894">
        <f t="shared" si="199"/>
        <v>9</v>
      </c>
      <c r="BH1894" s="398">
        <f t="shared" si="200"/>
        <v>0.30000001192092901</v>
      </c>
      <c r="BO1894" s="33"/>
    </row>
    <row r="1895" spans="1:67">
      <c r="A1895" s="316" t="s">
        <v>27</v>
      </c>
      <c r="B1895" t="s">
        <v>380</v>
      </c>
      <c r="C1895" t="s">
        <v>910</v>
      </c>
      <c r="D1895" t="s">
        <v>314</v>
      </c>
      <c r="E1895" s="316" t="s">
        <v>92</v>
      </c>
      <c r="F1895" s="316" t="s">
        <v>93</v>
      </c>
      <c r="G1895" s="316" t="s">
        <v>449</v>
      </c>
      <c r="H1895" s="316" t="s">
        <v>320</v>
      </c>
      <c r="I1895" s="316" t="s">
        <v>659</v>
      </c>
      <c r="J1895" s="316" t="s">
        <v>295</v>
      </c>
      <c r="K1895" s="36">
        <v>12</v>
      </c>
      <c r="L1895" s="317">
        <v>0.40000000596046448</v>
      </c>
      <c r="M1895" s="317">
        <v>0.40000000596046448</v>
      </c>
      <c r="N1895" s="36">
        <v>70</v>
      </c>
      <c r="O1895" s="317">
        <v>0.188170000910759</v>
      </c>
      <c r="P1895" s="317">
        <v>0.188170000910759</v>
      </c>
      <c r="Q1895" s="36">
        <v>2027</v>
      </c>
      <c r="R1895" s="317">
        <v>0.2032700031995773</v>
      </c>
      <c r="S1895" s="317">
        <v>0.2032700031995773</v>
      </c>
      <c r="T1895" t="s">
        <v>380</v>
      </c>
      <c r="BA1895" s="395">
        <v>1</v>
      </c>
      <c r="BB1895" s="396" t="s">
        <v>861</v>
      </c>
      <c r="BC1895" t="str">
        <f t="shared" si="196"/>
        <v>RCD</v>
      </c>
      <c r="BD1895" t="str">
        <f t="shared" si="197"/>
        <v>NAoMe_initial_imd_2019</v>
      </c>
      <c r="BE1895" s="397" t="s">
        <v>862</v>
      </c>
      <c r="BF1895" t="str">
        <f t="shared" si="198"/>
        <v>5 - least deprived</v>
      </c>
      <c r="BG1895">
        <f t="shared" si="199"/>
        <v>12</v>
      </c>
      <c r="BH1895" s="398">
        <f t="shared" si="200"/>
        <v>0.40000000596046448</v>
      </c>
      <c r="BO1895" s="33"/>
    </row>
    <row r="1896" spans="1:67">
      <c r="A1896" s="316" t="s">
        <v>27</v>
      </c>
      <c r="B1896" t="s">
        <v>380</v>
      </c>
      <c r="C1896" t="s">
        <v>910</v>
      </c>
      <c r="D1896" t="s">
        <v>314</v>
      </c>
      <c r="E1896" s="316" t="s">
        <v>92</v>
      </c>
      <c r="F1896" s="316" t="s">
        <v>93</v>
      </c>
      <c r="G1896" s="316" t="s">
        <v>449</v>
      </c>
      <c r="H1896" s="316" t="s">
        <v>320</v>
      </c>
      <c r="I1896" s="316" t="s">
        <v>659</v>
      </c>
      <c r="J1896" s="316" t="s">
        <v>260</v>
      </c>
      <c r="K1896" s="36">
        <v>0</v>
      </c>
      <c r="L1896" s="317">
        <v>0</v>
      </c>
      <c r="M1896" s="317"/>
      <c r="N1896" s="36">
        <v>0</v>
      </c>
      <c r="O1896" s="317">
        <v>0</v>
      </c>
      <c r="P1896" s="317"/>
      <c r="Q1896" s="36">
        <v>0</v>
      </c>
      <c r="R1896" s="317">
        <v>0</v>
      </c>
      <c r="S1896" s="317"/>
      <c r="T1896" t="s">
        <v>380</v>
      </c>
      <c r="BA1896" s="395">
        <v>1</v>
      </c>
      <c r="BB1896" s="396" t="s">
        <v>861</v>
      </c>
      <c r="BC1896" t="str">
        <f t="shared" si="196"/>
        <v>RCD</v>
      </c>
      <c r="BD1896" t="str">
        <f t="shared" si="197"/>
        <v>NAoMe_initial_imd_2019</v>
      </c>
      <c r="BE1896" s="397" t="s">
        <v>862</v>
      </c>
      <c r="BF1896" t="str">
        <f t="shared" si="198"/>
        <v>Unknown</v>
      </c>
      <c r="BG1896">
        <f t="shared" si="199"/>
        <v>0</v>
      </c>
      <c r="BH1896" s="398">
        <f t="shared" si="200"/>
        <v>0</v>
      </c>
      <c r="BO1896" s="33"/>
    </row>
    <row r="1897" spans="1:67">
      <c r="A1897" s="316" t="s">
        <v>27</v>
      </c>
      <c r="B1897" t="s">
        <v>380</v>
      </c>
      <c r="C1897" t="s">
        <v>910</v>
      </c>
      <c r="D1897" t="s">
        <v>314</v>
      </c>
      <c r="E1897" s="316" t="s">
        <v>92</v>
      </c>
      <c r="F1897" s="316" t="s">
        <v>93</v>
      </c>
      <c r="G1897" s="316" t="s">
        <v>449</v>
      </c>
      <c r="H1897" s="316" t="s">
        <v>320</v>
      </c>
      <c r="I1897" s="316" t="s">
        <v>296</v>
      </c>
      <c r="J1897" s="316" t="s">
        <v>297</v>
      </c>
      <c r="K1897" s="36">
        <v>18</v>
      </c>
      <c r="L1897" s="317">
        <v>0.60000002384185791</v>
      </c>
      <c r="M1897" s="317">
        <v>0.60000002384185791</v>
      </c>
      <c r="N1897" s="36">
        <v>206</v>
      </c>
      <c r="O1897" s="317">
        <v>0.55375999212265015</v>
      </c>
      <c r="P1897" s="317">
        <v>0.56593000888824463</v>
      </c>
      <c r="Q1897" s="36">
        <v>5528</v>
      </c>
      <c r="R1897" s="317">
        <v>0.55435001850128174</v>
      </c>
      <c r="S1897" s="317">
        <v>0.56936997175216675</v>
      </c>
      <c r="T1897" t="s">
        <v>380</v>
      </c>
      <c r="BA1897" s="395">
        <v>1</v>
      </c>
      <c r="BB1897" s="396" t="s">
        <v>861</v>
      </c>
      <c r="BC1897" t="str">
        <f t="shared" si="196"/>
        <v>RCD</v>
      </c>
      <c r="BD1897" t="str">
        <f t="shared" si="197"/>
        <v>NAoMe_initial_scarf_731_grp</v>
      </c>
      <c r="BE1897" s="397" t="s">
        <v>862</v>
      </c>
      <c r="BF1897" t="str">
        <f t="shared" si="198"/>
        <v>Fit</v>
      </c>
      <c r="BG1897">
        <f t="shared" si="199"/>
        <v>18</v>
      </c>
      <c r="BH1897" s="398">
        <f t="shared" si="200"/>
        <v>0.60000002384185791</v>
      </c>
      <c r="BO1897" s="33"/>
    </row>
    <row r="1898" spans="1:67">
      <c r="A1898" s="316" t="s">
        <v>27</v>
      </c>
      <c r="B1898" t="s">
        <v>380</v>
      </c>
      <c r="C1898" t="s">
        <v>910</v>
      </c>
      <c r="D1898" t="s">
        <v>314</v>
      </c>
      <c r="E1898" s="316" t="s">
        <v>92</v>
      </c>
      <c r="F1898" s="316" t="s">
        <v>93</v>
      </c>
      <c r="G1898" s="316" t="s">
        <v>449</v>
      </c>
      <c r="H1898" s="316" t="s">
        <v>320</v>
      </c>
      <c r="I1898" s="316" t="s">
        <v>296</v>
      </c>
      <c r="J1898" s="316" t="s">
        <v>298</v>
      </c>
      <c r="K1898" s="36">
        <v>2</v>
      </c>
      <c r="L1898" s="317">
        <v>6.6670000553131104E-2</v>
      </c>
      <c r="M1898" s="317">
        <v>6.6670000553131104E-2</v>
      </c>
      <c r="N1898" s="36">
        <v>59</v>
      </c>
      <c r="O1898" s="317">
        <v>0.15860000252723691</v>
      </c>
      <c r="P1898" s="317">
        <v>0.162090003490448</v>
      </c>
      <c r="Q1898" s="36">
        <v>1492</v>
      </c>
      <c r="R1898" s="317">
        <v>0.149619996547699</v>
      </c>
      <c r="S1898" s="317">
        <v>0.153669998049736</v>
      </c>
      <c r="T1898" t="s">
        <v>380</v>
      </c>
      <c r="BA1898" s="395">
        <v>1</v>
      </c>
      <c r="BB1898" s="396" t="s">
        <v>861</v>
      </c>
      <c r="BC1898" t="str">
        <f t="shared" si="196"/>
        <v>RCD</v>
      </c>
      <c r="BD1898" t="str">
        <f t="shared" si="197"/>
        <v>NAoMe_initial_scarf_731_grp</v>
      </c>
      <c r="BE1898" s="397" t="s">
        <v>862</v>
      </c>
      <c r="BF1898" t="str">
        <f t="shared" si="198"/>
        <v>Mild frailty</v>
      </c>
      <c r="BG1898">
        <f t="shared" si="199"/>
        <v>2</v>
      </c>
      <c r="BH1898" s="398">
        <f t="shared" si="200"/>
        <v>6.6670000553131104E-2</v>
      </c>
      <c r="BO1898" s="33"/>
    </row>
    <row r="1899" spans="1:67">
      <c r="A1899" s="316" t="s">
        <v>27</v>
      </c>
      <c r="B1899" t="s">
        <v>380</v>
      </c>
      <c r="C1899" t="s">
        <v>910</v>
      </c>
      <c r="D1899" t="s">
        <v>314</v>
      </c>
      <c r="E1899" s="316" t="s">
        <v>92</v>
      </c>
      <c r="F1899" s="316" t="s">
        <v>93</v>
      </c>
      <c r="G1899" s="316" t="s">
        <v>449</v>
      </c>
      <c r="H1899" s="316" t="s">
        <v>320</v>
      </c>
      <c r="I1899" s="316" t="s">
        <v>296</v>
      </c>
      <c r="J1899" s="316" t="s">
        <v>299</v>
      </c>
      <c r="K1899" s="36">
        <v>8</v>
      </c>
      <c r="L1899" s="317">
        <v>0.26666998863220209</v>
      </c>
      <c r="M1899" s="317">
        <v>0.26666998863220209</v>
      </c>
      <c r="N1899" s="36">
        <v>58</v>
      </c>
      <c r="O1899" s="317">
        <v>0.15591000020504001</v>
      </c>
      <c r="P1899" s="317">
        <v>0.15933999419212341</v>
      </c>
      <c r="Q1899" s="36">
        <v>1470</v>
      </c>
      <c r="R1899" s="317">
        <v>0.1474100053310394</v>
      </c>
      <c r="S1899" s="317">
        <v>0.1514099985361099</v>
      </c>
      <c r="T1899" t="s">
        <v>380</v>
      </c>
      <c r="BA1899" s="395">
        <v>1</v>
      </c>
      <c r="BB1899" s="396" t="s">
        <v>861</v>
      </c>
      <c r="BC1899" t="str">
        <f t="shared" si="196"/>
        <v>RCD</v>
      </c>
      <c r="BD1899" t="str">
        <f t="shared" si="197"/>
        <v>NAoMe_initial_scarf_731_grp</v>
      </c>
      <c r="BE1899" s="397" t="s">
        <v>862</v>
      </c>
      <c r="BF1899" t="str">
        <f t="shared" si="198"/>
        <v>Moderate frailty</v>
      </c>
      <c r="BG1899">
        <f t="shared" si="199"/>
        <v>8</v>
      </c>
      <c r="BH1899" s="398">
        <f t="shared" si="200"/>
        <v>0.26666998863220209</v>
      </c>
      <c r="BO1899" s="33"/>
    </row>
    <row r="1900" spans="1:67">
      <c r="A1900" s="316" t="s">
        <v>27</v>
      </c>
      <c r="B1900" t="s">
        <v>380</v>
      </c>
      <c r="C1900" t="s">
        <v>910</v>
      </c>
      <c r="D1900" t="s">
        <v>314</v>
      </c>
      <c r="E1900" s="316" t="s">
        <v>92</v>
      </c>
      <c r="F1900" s="318" t="s">
        <v>93</v>
      </c>
      <c r="G1900" s="318" t="s">
        <v>449</v>
      </c>
      <c r="H1900" s="318" t="s">
        <v>320</v>
      </c>
      <c r="I1900" s="316" t="s">
        <v>296</v>
      </c>
      <c r="J1900" s="316" t="s">
        <v>353</v>
      </c>
      <c r="K1900" s="36">
        <v>0</v>
      </c>
      <c r="L1900" s="317">
        <v>0</v>
      </c>
      <c r="M1900" s="317"/>
      <c r="N1900" s="36">
        <v>8</v>
      </c>
      <c r="O1900" s="317">
        <v>2.150999940931797E-2</v>
      </c>
      <c r="P1900" s="317"/>
      <c r="Q1900" s="36">
        <v>263</v>
      </c>
      <c r="R1900" s="317">
        <v>2.6370000094175339E-2</v>
      </c>
      <c r="S1900" s="317"/>
      <c r="T1900" t="s">
        <v>380</v>
      </c>
      <c r="BA1900" s="395">
        <v>1</v>
      </c>
      <c r="BB1900" s="396" t="s">
        <v>861</v>
      </c>
      <c r="BC1900" t="str">
        <f t="shared" si="196"/>
        <v>RCD</v>
      </c>
      <c r="BD1900" t="str">
        <f t="shared" si="197"/>
        <v>NAoMe_initial_scarf_731_grp</v>
      </c>
      <c r="BE1900" s="397" t="s">
        <v>862</v>
      </c>
      <c r="BF1900" t="str">
        <f t="shared" si="198"/>
        <v>Not in HESAPC</v>
      </c>
      <c r="BG1900">
        <f t="shared" si="199"/>
        <v>0</v>
      </c>
      <c r="BH1900" s="398">
        <f t="shared" si="200"/>
        <v>0</v>
      </c>
      <c r="BO1900" s="33"/>
    </row>
    <row r="1901" spans="1:67">
      <c r="A1901" s="316" t="s">
        <v>27</v>
      </c>
      <c r="B1901" t="s">
        <v>380</v>
      </c>
      <c r="C1901" t="s">
        <v>910</v>
      </c>
      <c r="D1901" t="s">
        <v>314</v>
      </c>
      <c r="E1901" s="316" t="s">
        <v>92</v>
      </c>
      <c r="F1901" s="316" t="s">
        <v>93</v>
      </c>
      <c r="G1901" s="316" t="s">
        <v>449</v>
      </c>
      <c r="H1901" s="316" t="s">
        <v>320</v>
      </c>
      <c r="I1901" s="316" t="s">
        <v>296</v>
      </c>
      <c r="J1901" s="316" t="s">
        <v>300</v>
      </c>
      <c r="K1901" s="36">
        <v>2</v>
      </c>
      <c r="L1901" s="317">
        <v>6.6670000553131104E-2</v>
      </c>
      <c r="M1901" s="317">
        <v>6.6670000553131104E-2</v>
      </c>
      <c r="N1901" s="36">
        <v>41</v>
      </c>
      <c r="O1901" s="317">
        <v>0.11022000014781951</v>
      </c>
      <c r="P1901" s="317">
        <v>0.1126400008797646</v>
      </c>
      <c r="Q1901" s="36">
        <v>1219</v>
      </c>
      <c r="R1901" s="317">
        <v>0.1222399994730949</v>
      </c>
      <c r="S1901" s="317">
        <v>0.12555000185966489</v>
      </c>
      <c r="T1901" t="s">
        <v>380</v>
      </c>
      <c r="BA1901" s="395">
        <v>1</v>
      </c>
      <c r="BB1901" s="396" t="s">
        <v>861</v>
      </c>
      <c r="BC1901" t="str">
        <f t="shared" si="196"/>
        <v>RCD</v>
      </c>
      <c r="BD1901" t="str">
        <f t="shared" si="197"/>
        <v>NAoMe_initial_scarf_731_grp</v>
      </c>
      <c r="BE1901" s="397" t="s">
        <v>862</v>
      </c>
      <c r="BF1901" t="str">
        <f t="shared" si="198"/>
        <v>Severe frailty</v>
      </c>
      <c r="BG1901">
        <f t="shared" si="199"/>
        <v>2</v>
      </c>
      <c r="BH1901" s="398">
        <f t="shared" si="200"/>
        <v>6.6670000553131104E-2</v>
      </c>
      <c r="BO1901" s="33"/>
    </row>
    <row r="1902" spans="1:67">
      <c r="A1902" s="316" t="s">
        <v>27</v>
      </c>
      <c r="B1902" t="s">
        <v>380</v>
      </c>
      <c r="C1902" t="s">
        <v>910</v>
      </c>
      <c r="D1902" t="s">
        <v>314</v>
      </c>
      <c r="E1902" s="316" t="s">
        <v>810</v>
      </c>
      <c r="F1902" s="316" t="s">
        <v>809</v>
      </c>
      <c r="G1902" s="316" t="s">
        <v>438</v>
      </c>
      <c r="H1902" s="316" t="s">
        <v>317</v>
      </c>
      <c r="I1902" s="316" t="s">
        <v>310</v>
      </c>
      <c r="J1902" s="316" t="s">
        <v>277</v>
      </c>
      <c r="K1902" s="36">
        <v>0</v>
      </c>
      <c r="L1902" s="317">
        <v>0</v>
      </c>
      <c r="M1902" s="317"/>
      <c r="N1902" s="36">
        <v>2</v>
      </c>
      <c r="O1902" s="317">
        <v>4.9499999731779099E-3</v>
      </c>
      <c r="P1902" s="317"/>
      <c r="Q1902" s="36">
        <v>70</v>
      </c>
      <c r="R1902" s="317">
        <v>7.0199999026954174E-3</v>
      </c>
      <c r="S1902" s="317"/>
      <c r="T1902" t="s">
        <v>380</v>
      </c>
      <c r="BA1902" s="395">
        <v>1</v>
      </c>
      <c r="BB1902" s="396" t="s">
        <v>861</v>
      </c>
      <c r="BC1902" t="str">
        <f t="shared" si="196"/>
        <v>RQX</v>
      </c>
      <c r="BD1902" t="str">
        <f t="shared" si="197"/>
        <v>NAoMe_initial_age_decades_80cap</v>
      </c>
      <c r="BE1902" s="397" t="s">
        <v>862</v>
      </c>
      <c r="BF1902" t="str">
        <f t="shared" si="198"/>
        <v>18-29 yrs</v>
      </c>
      <c r="BG1902">
        <f t="shared" si="199"/>
        <v>0</v>
      </c>
      <c r="BH1902" s="398">
        <f t="shared" si="200"/>
        <v>0</v>
      </c>
      <c r="BO1902" s="33"/>
    </row>
    <row r="1903" spans="1:67">
      <c r="A1903" s="316" t="s">
        <v>27</v>
      </c>
      <c r="B1903" t="s">
        <v>380</v>
      </c>
      <c r="C1903" t="s">
        <v>910</v>
      </c>
      <c r="D1903" t="s">
        <v>314</v>
      </c>
      <c r="E1903" s="316" t="s">
        <v>810</v>
      </c>
      <c r="F1903" s="316" t="s">
        <v>809</v>
      </c>
      <c r="G1903" s="316" t="s">
        <v>438</v>
      </c>
      <c r="H1903" s="316" t="s">
        <v>317</v>
      </c>
      <c r="I1903" s="316" t="s">
        <v>310</v>
      </c>
      <c r="J1903" s="316" t="s">
        <v>278</v>
      </c>
      <c r="K1903" s="36">
        <v>2</v>
      </c>
      <c r="L1903" s="317">
        <v>7.1429997682571411E-2</v>
      </c>
      <c r="M1903" s="317"/>
      <c r="N1903" s="36">
        <v>35</v>
      </c>
      <c r="O1903" s="317">
        <v>8.6630001664161682E-2</v>
      </c>
      <c r="P1903" s="317"/>
      <c r="Q1903" s="36">
        <v>429</v>
      </c>
      <c r="R1903" s="317">
        <v>4.3019998818635941E-2</v>
      </c>
      <c r="S1903" s="317"/>
      <c r="T1903" t="s">
        <v>380</v>
      </c>
      <c r="BA1903" s="395">
        <v>1</v>
      </c>
      <c r="BB1903" s="396" t="s">
        <v>861</v>
      </c>
      <c r="BC1903" t="str">
        <f t="shared" si="196"/>
        <v>RQX</v>
      </c>
      <c r="BD1903" t="str">
        <f t="shared" si="197"/>
        <v>NAoMe_initial_age_decades_80cap</v>
      </c>
      <c r="BE1903" s="397" t="s">
        <v>862</v>
      </c>
      <c r="BF1903" t="str">
        <f t="shared" si="198"/>
        <v>30-39 yrs</v>
      </c>
      <c r="BG1903">
        <f t="shared" si="199"/>
        <v>2</v>
      </c>
      <c r="BH1903" s="398">
        <f t="shared" si="200"/>
        <v>7.1429997682571411E-2</v>
      </c>
      <c r="BO1903" s="33"/>
    </row>
    <row r="1904" spans="1:67">
      <c r="A1904" s="316" t="s">
        <v>27</v>
      </c>
      <c r="B1904" t="s">
        <v>380</v>
      </c>
      <c r="C1904" t="s">
        <v>910</v>
      </c>
      <c r="D1904" t="s">
        <v>314</v>
      </c>
      <c r="E1904" s="316" t="s">
        <v>810</v>
      </c>
      <c r="F1904" s="316" t="s">
        <v>809</v>
      </c>
      <c r="G1904" s="316" t="s">
        <v>438</v>
      </c>
      <c r="H1904" s="316" t="s">
        <v>317</v>
      </c>
      <c r="I1904" s="316" t="s">
        <v>310</v>
      </c>
      <c r="J1904" s="316" t="s">
        <v>279</v>
      </c>
      <c r="K1904" s="36">
        <v>2</v>
      </c>
      <c r="L1904" s="317">
        <v>7.1429997682571411E-2</v>
      </c>
      <c r="M1904" s="317"/>
      <c r="N1904" s="36">
        <v>68</v>
      </c>
      <c r="O1904" s="317">
        <v>0.1683200001716614</v>
      </c>
      <c r="P1904" s="317"/>
      <c r="Q1904" s="36">
        <v>1024</v>
      </c>
      <c r="R1904" s="317">
        <v>0.1026899963617325</v>
      </c>
      <c r="S1904" s="317"/>
      <c r="T1904" t="s">
        <v>380</v>
      </c>
      <c r="BA1904" s="395">
        <v>1</v>
      </c>
      <c r="BB1904" s="396" t="s">
        <v>861</v>
      </c>
      <c r="BC1904" t="str">
        <f t="shared" si="196"/>
        <v>RQX</v>
      </c>
      <c r="BD1904" t="str">
        <f t="shared" si="197"/>
        <v>NAoMe_initial_age_decades_80cap</v>
      </c>
      <c r="BE1904" s="397" t="s">
        <v>862</v>
      </c>
      <c r="BF1904" t="str">
        <f t="shared" si="198"/>
        <v>40-49 yrs</v>
      </c>
      <c r="BG1904">
        <f t="shared" si="199"/>
        <v>2</v>
      </c>
      <c r="BH1904" s="398">
        <f t="shared" si="200"/>
        <v>7.1429997682571411E-2</v>
      </c>
      <c r="BO1904" s="33"/>
    </row>
    <row r="1905" spans="1:67">
      <c r="A1905" s="316" t="s">
        <v>27</v>
      </c>
      <c r="B1905" t="s">
        <v>380</v>
      </c>
      <c r="C1905" t="s">
        <v>910</v>
      </c>
      <c r="D1905" t="s">
        <v>314</v>
      </c>
      <c r="E1905" s="316" t="s">
        <v>810</v>
      </c>
      <c r="F1905" s="316" t="s">
        <v>809</v>
      </c>
      <c r="G1905" s="316" t="s">
        <v>438</v>
      </c>
      <c r="H1905" s="316" t="s">
        <v>317</v>
      </c>
      <c r="I1905" s="316" t="s">
        <v>310</v>
      </c>
      <c r="J1905" s="316" t="s">
        <v>280</v>
      </c>
      <c r="K1905" s="36">
        <v>9</v>
      </c>
      <c r="L1905" s="317">
        <v>0.32142999768257141</v>
      </c>
      <c r="M1905" s="317"/>
      <c r="N1905" s="36">
        <v>94</v>
      </c>
      <c r="O1905" s="317">
        <v>0.23266999423503881</v>
      </c>
      <c r="P1905" s="317"/>
      <c r="Q1905" s="36">
        <v>1733</v>
      </c>
      <c r="R1905" s="317">
        <v>0.17378999292850489</v>
      </c>
      <c r="S1905" s="317"/>
      <c r="T1905" t="s">
        <v>380</v>
      </c>
      <c r="BA1905" s="395">
        <v>1</v>
      </c>
      <c r="BB1905" s="396" t="s">
        <v>861</v>
      </c>
      <c r="BC1905" t="str">
        <f t="shared" si="196"/>
        <v>RQX</v>
      </c>
      <c r="BD1905" t="str">
        <f t="shared" si="197"/>
        <v>NAoMe_initial_age_decades_80cap</v>
      </c>
      <c r="BE1905" s="397" t="s">
        <v>862</v>
      </c>
      <c r="BF1905" t="str">
        <f t="shared" si="198"/>
        <v>50-59 yrs</v>
      </c>
      <c r="BG1905">
        <f t="shared" si="199"/>
        <v>9</v>
      </c>
      <c r="BH1905" s="398">
        <f t="shared" si="200"/>
        <v>0.32142999768257141</v>
      </c>
      <c r="BO1905" s="33"/>
    </row>
    <row r="1906" spans="1:67">
      <c r="A1906" s="316" t="s">
        <v>27</v>
      </c>
      <c r="B1906" t="s">
        <v>380</v>
      </c>
      <c r="C1906" t="s">
        <v>910</v>
      </c>
      <c r="D1906" t="s">
        <v>314</v>
      </c>
      <c r="E1906" s="316" t="s">
        <v>810</v>
      </c>
      <c r="F1906" s="316" t="s">
        <v>809</v>
      </c>
      <c r="G1906" s="316" t="s">
        <v>438</v>
      </c>
      <c r="H1906" s="316" t="s">
        <v>317</v>
      </c>
      <c r="I1906" s="316" t="s">
        <v>310</v>
      </c>
      <c r="J1906" s="316" t="s">
        <v>281</v>
      </c>
      <c r="K1906" s="36">
        <v>5</v>
      </c>
      <c r="L1906" s="317">
        <v>0.17857000231742859</v>
      </c>
      <c r="M1906" s="317"/>
      <c r="N1906" s="36">
        <v>79</v>
      </c>
      <c r="O1906" s="317">
        <v>0.1955399960279465</v>
      </c>
      <c r="P1906" s="317"/>
      <c r="Q1906" s="36">
        <v>1931</v>
      </c>
      <c r="R1906" s="317">
        <v>0.19363999366760251</v>
      </c>
      <c r="S1906" s="317"/>
      <c r="T1906" t="s">
        <v>380</v>
      </c>
      <c r="BA1906" s="395">
        <v>1</v>
      </c>
      <c r="BB1906" s="396" t="s">
        <v>861</v>
      </c>
      <c r="BC1906" t="str">
        <f t="shared" si="196"/>
        <v>RQX</v>
      </c>
      <c r="BD1906" t="str">
        <f t="shared" si="197"/>
        <v>NAoMe_initial_age_decades_80cap</v>
      </c>
      <c r="BE1906" s="397" t="s">
        <v>862</v>
      </c>
      <c r="BF1906" t="str">
        <f t="shared" si="198"/>
        <v>60-69 yrs</v>
      </c>
      <c r="BG1906">
        <f t="shared" si="199"/>
        <v>5</v>
      </c>
      <c r="BH1906" s="398">
        <f t="shared" si="200"/>
        <v>0.17857000231742859</v>
      </c>
      <c r="BO1906" s="33"/>
    </row>
    <row r="1907" spans="1:67">
      <c r="A1907" s="316" t="s">
        <v>27</v>
      </c>
      <c r="B1907" t="s">
        <v>380</v>
      </c>
      <c r="C1907" t="s">
        <v>910</v>
      </c>
      <c r="D1907" t="s">
        <v>314</v>
      </c>
      <c r="E1907" s="316" t="s">
        <v>810</v>
      </c>
      <c r="F1907" s="316" t="s">
        <v>809</v>
      </c>
      <c r="G1907" s="316" t="s">
        <v>438</v>
      </c>
      <c r="H1907" s="316" t="s">
        <v>317</v>
      </c>
      <c r="I1907" s="316" t="s">
        <v>310</v>
      </c>
      <c r="J1907" s="316" t="s">
        <v>282</v>
      </c>
      <c r="K1907" s="36">
        <v>5</v>
      </c>
      <c r="L1907" s="317">
        <v>0.17857000231742859</v>
      </c>
      <c r="M1907" s="317"/>
      <c r="N1907" s="36">
        <v>72</v>
      </c>
      <c r="O1907" s="317">
        <v>0.1782200038433075</v>
      </c>
      <c r="P1907" s="317"/>
      <c r="Q1907" s="36">
        <v>2493</v>
      </c>
      <c r="R1907" s="317">
        <v>0.25</v>
      </c>
      <c r="S1907" s="317"/>
      <c r="T1907" t="s">
        <v>380</v>
      </c>
      <c r="BA1907" s="395">
        <v>1</v>
      </c>
      <c r="BB1907" s="396" t="s">
        <v>861</v>
      </c>
      <c r="BC1907" t="str">
        <f t="shared" si="196"/>
        <v>RQX</v>
      </c>
      <c r="BD1907" t="str">
        <f t="shared" si="197"/>
        <v>NAoMe_initial_age_decades_80cap</v>
      </c>
      <c r="BE1907" s="397" t="s">
        <v>862</v>
      </c>
      <c r="BF1907" t="str">
        <f t="shared" si="198"/>
        <v>70-79 yrs</v>
      </c>
      <c r="BG1907">
        <f t="shared" si="199"/>
        <v>5</v>
      </c>
      <c r="BH1907" s="398">
        <f t="shared" si="200"/>
        <v>0.17857000231742859</v>
      </c>
      <c r="BO1907" s="33"/>
    </row>
    <row r="1908" spans="1:67">
      <c r="A1908" s="316" t="s">
        <v>27</v>
      </c>
      <c r="B1908" t="s">
        <v>380</v>
      </c>
      <c r="C1908" t="s">
        <v>910</v>
      </c>
      <c r="D1908" t="s">
        <v>314</v>
      </c>
      <c r="E1908" s="316" t="s">
        <v>810</v>
      </c>
      <c r="F1908" s="316" t="s">
        <v>809</v>
      </c>
      <c r="G1908" s="316" t="s">
        <v>438</v>
      </c>
      <c r="H1908" s="316" t="s">
        <v>317</v>
      </c>
      <c r="I1908" s="316" t="s">
        <v>310</v>
      </c>
      <c r="J1908" s="316" t="s">
        <v>283</v>
      </c>
      <c r="K1908" s="36">
        <v>5</v>
      </c>
      <c r="L1908" s="317">
        <v>0.17857000231742859</v>
      </c>
      <c r="M1908" s="317"/>
      <c r="N1908" s="36">
        <v>54</v>
      </c>
      <c r="O1908" s="317">
        <v>0.13366000354290011</v>
      </c>
      <c r="P1908" s="317"/>
      <c r="Q1908" s="36">
        <v>2292</v>
      </c>
      <c r="R1908" s="317">
        <v>0.2298399955034256</v>
      </c>
      <c r="S1908" s="317"/>
      <c r="T1908" t="s">
        <v>380</v>
      </c>
      <c r="BA1908" s="395">
        <v>1</v>
      </c>
      <c r="BB1908" s="396" t="s">
        <v>861</v>
      </c>
      <c r="BC1908" t="str">
        <f t="shared" si="196"/>
        <v>RQX</v>
      </c>
      <c r="BD1908" t="str">
        <f t="shared" si="197"/>
        <v>NAoMe_initial_age_decades_80cap</v>
      </c>
      <c r="BE1908" s="397" t="s">
        <v>862</v>
      </c>
      <c r="BF1908" t="str">
        <f t="shared" si="198"/>
        <v>80+ yrs</v>
      </c>
      <c r="BG1908">
        <f t="shared" si="199"/>
        <v>5</v>
      </c>
      <c r="BH1908" s="398">
        <f t="shared" si="200"/>
        <v>0.17857000231742859</v>
      </c>
      <c r="BO1908" s="33"/>
    </row>
    <row r="1909" spans="1:67">
      <c r="A1909" s="316" t="s">
        <v>27</v>
      </c>
      <c r="B1909" t="s">
        <v>380</v>
      </c>
      <c r="C1909" t="s">
        <v>910</v>
      </c>
      <c r="D1909" t="s">
        <v>314</v>
      </c>
      <c r="E1909" s="316" t="s">
        <v>810</v>
      </c>
      <c r="F1909" s="316" t="s">
        <v>809</v>
      </c>
      <c r="G1909" s="316" t="s">
        <v>438</v>
      </c>
      <c r="H1909" s="316" t="s">
        <v>317</v>
      </c>
      <c r="I1909" s="316" t="s">
        <v>341</v>
      </c>
      <c r="J1909" s="316" t="s">
        <v>13</v>
      </c>
      <c r="K1909" s="36">
        <v>17</v>
      </c>
      <c r="L1909" s="317">
        <v>0.60714000463485718</v>
      </c>
      <c r="M1909" s="317">
        <v>0.60714000463485718</v>
      </c>
      <c r="N1909" s="36">
        <v>290</v>
      </c>
      <c r="O1909" s="317">
        <v>0.71781998872756958</v>
      </c>
      <c r="P1909" s="317">
        <v>0.73417997360229492</v>
      </c>
      <c r="Q1909" s="36">
        <v>6753</v>
      </c>
      <c r="R1909" s="317">
        <v>0.67720001935958862</v>
      </c>
      <c r="S1909" s="317">
        <v>0.69554001092910767</v>
      </c>
      <c r="T1909" t="s">
        <v>380</v>
      </c>
      <c r="BA1909" s="395">
        <v>1</v>
      </c>
      <c r="BB1909" s="396" t="s">
        <v>861</v>
      </c>
      <c r="BC1909" t="str">
        <f t="shared" si="196"/>
        <v>RQX</v>
      </c>
      <c r="BD1909" t="str">
        <f t="shared" si="197"/>
        <v>NAoMe_initial_ch_score_2cap</v>
      </c>
      <c r="BE1909" s="397" t="s">
        <v>862</v>
      </c>
      <c r="BF1909" t="str">
        <f t="shared" si="198"/>
        <v>0</v>
      </c>
      <c r="BG1909">
        <f t="shared" si="199"/>
        <v>17</v>
      </c>
      <c r="BH1909" s="398">
        <f t="shared" si="200"/>
        <v>0.60714000463485718</v>
      </c>
      <c r="BO1909" s="33"/>
    </row>
    <row r="1910" spans="1:67">
      <c r="A1910" s="316" t="s">
        <v>27</v>
      </c>
      <c r="B1910" t="s">
        <v>380</v>
      </c>
      <c r="C1910" t="s">
        <v>910</v>
      </c>
      <c r="D1910" t="s">
        <v>314</v>
      </c>
      <c r="E1910" s="319" t="s">
        <v>810</v>
      </c>
      <c r="F1910" s="318" t="s">
        <v>809</v>
      </c>
      <c r="G1910" s="318" t="s">
        <v>438</v>
      </c>
      <c r="H1910" s="318" t="s">
        <v>317</v>
      </c>
      <c r="I1910" s="316" t="s">
        <v>341</v>
      </c>
      <c r="J1910" s="316" t="s">
        <v>14</v>
      </c>
      <c r="K1910" s="36">
        <v>9</v>
      </c>
      <c r="L1910" s="317">
        <v>0.32142999768257141</v>
      </c>
      <c r="M1910" s="317">
        <v>0.32142999768257141</v>
      </c>
      <c r="N1910" s="36">
        <v>56</v>
      </c>
      <c r="O1910" s="317">
        <v>0.13861000537872309</v>
      </c>
      <c r="P1910" s="317">
        <v>0.14177000522613531</v>
      </c>
      <c r="Q1910" s="36">
        <v>1630</v>
      </c>
      <c r="R1910" s="317">
        <v>0.16346000134944921</v>
      </c>
      <c r="S1910" s="317">
        <v>0.16788999736309049</v>
      </c>
      <c r="T1910" t="s">
        <v>380</v>
      </c>
      <c r="BA1910" s="395">
        <v>1</v>
      </c>
      <c r="BB1910" s="396" t="s">
        <v>861</v>
      </c>
      <c r="BC1910" t="str">
        <f t="shared" si="196"/>
        <v>RQX</v>
      </c>
      <c r="BD1910" t="str">
        <f t="shared" si="197"/>
        <v>NAoMe_initial_ch_score_2cap</v>
      </c>
      <c r="BE1910" s="397" t="s">
        <v>862</v>
      </c>
      <c r="BF1910" t="str">
        <f t="shared" si="198"/>
        <v>1</v>
      </c>
      <c r="BG1910">
        <f t="shared" si="199"/>
        <v>9</v>
      </c>
      <c r="BH1910" s="398">
        <f t="shared" si="200"/>
        <v>0.32142999768257141</v>
      </c>
      <c r="BO1910" s="33"/>
    </row>
    <row r="1911" spans="1:67">
      <c r="A1911" s="316" t="s">
        <v>27</v>
      </c>
      <c r="B1911" t="s">
        <v>380</v>
      </c>
      <c r="C1911" t="s">
        <v>910</v>
      </c>
      <c r="D1911" t="s">
        <v>314</v>
      </c>
      <c r="E1911" s="316" t="s">
        <v>810</v>
      </c>
      <c r="F1911" s="316" t="s">
        <v>809</v>
      </c>
      <c r="G1911" s="316" t="s">
        <v>438</v>
      </c>
      <c r="H1911" s="316" t="s">
        <v>317</v>
      </c>
      <c r="I1911" s="316" t="s">
        <v>341</v>
      </c>
      <c r="J1911" s="316" t="s">
        <v>301</v>
      </c>
      <c r="K1911" s="36">
        <v>2</v>
      </c>
      <c r="L1911" s="317">
        <v>7.1429997682571411E-2</v>
      </c>
      <c r="M1911" s="317">
        <v>7.1429997682571411E-2</v>
      </c>
      <c r="N1911" s="36">
        <v>49</v>
      </c>
      <c r="O1911" s="317">
        <v>0.121289998292923</v>
      </c>
      <c r="P1911" s="317">
        <v>0.12404999881982801</v>
      </c>
      <c r="Q1911" s="36">
        <v>1326</v>
      </c>
      <c r="R1911" s="317">
        <v>0.132970005273819</v>
      </c>
      <c r="S1911" s="317">
        <v>0.13657000660896301</v>
      </c>
      <c r="T1911" t="s">
        <v>380</v>
      </c>
      <c r="BA1911" s="395">
        <v>1</v>
      </c>
      <c r="BB1911" s="396" t="s">
        <v>861</v>
      </c>
      <c r="BC1911" t="str">
        <f t="shared" si="196"/>
        <v>RQX</v>
      </c>
      <c r="BD1911" t="str">
        <f t="shared" si="197"/>
        <v>NAoMe_initial_ch_score_2cap</v>
      </c>
      <c r="BE1911" s="397" t="s">
        <v>862</v>
      </c>
      <c r="BF1911" t="str">
        <f t="shared" si="198"/>
        <v>2+</v>
      </c>
      <c r="BG1911">
        <f t="shared" si="199"/>
        <v>2</v>
      </c>
      <c r="BH1911" s="398">
        <f t="shared" si="200"/>
        <v>7.1429997682571411E-2</v>
      </c>
      <c r="BO1911" s="33"/>
    </row>
    <row r="1912" spans="1:67">
      <c r="A1912" s="316" t="s">
        <v>27</v>
      </c>
      <c r="B1912" t="s">
        <v>380</v>
      </c>
      <c r="C1912" t="s">
        <v>910</v>
      </c>
      <c r="D1912" t="s">
        <v>314</v>
      </c>
      <c r="E1912" s="316" t="s">
        <v>810</v>
      </c>
      <c r="F1912" s="316" t="s">
        <v>809</v>
      </c>
      <c r="G1912" s="316" t="s">
        <v>438</v>
      </c>
      <c r="H1912" s="316" t="s">
        <v>317</v>
      </c>
      <c r="I1912" s="316" t="s">
        <v>341</v>
      </c>
      <c r="J1912" s="316" t="s">
        <v>260</v>
      </c>
      <c r="K1912" s="36">
        <v>0</v>
      </c>
      <c r="L1912" s="317">
        <v>0</v>
      </c>
      <c r="M1912" s="317"/>
      <c r="N1912" s="36">
        <v>9</v>
      </c>
      <c r="O1912" s="317">
        <v>2.2280000150203701E-2</v>
      </c>
      <c r="P1912" s="317"/>
      <c r="Q1912" s="36">
        <v>263</v>
      </c>
      <c r="R1912" s="317">
        <v>2.6370000094175339E-2</v>
      </c>
      <c r="S1912" s="317"/>
      <c r="T1912" t="s">
        <v>380</v>
      </c>
      <c r="BA1912" s="395">
        <v>1</v>
      </c>
      <c r="BB1912" s="396" t="s">
        <v>861</v>
      </c>
      <c r="BC1912" t="str">
        <f t="shared" si="196"/>
        <v>RQX</v>
      </c>
      <c r="BD1912" t="str">
        <f t="shared" si="197"/>
        <v>NAoMe_initial_ch_score_2cap</v>
      </c>
      <c r="BE1912" s="397" t="s">
        <v>862</v>
      </c>
      <c r="BF1912" t="str">
        <f t="shared" si="198"/>
        <v>Unknown</v>
      </c>
      <c r="BG1912">
        <f t="shared" si="199"/>
        <v>0</v>
      </c>
      <c r="BH1912" s="398">
        <f t="shared" si="200"/>
        <v>0</v>
      </c>
      <c r="BO1912" s="33"/>
    </row>
    <row r="1913" spans="1:67">
      <c r="A1913" s="316" t="s">
        <v>27</v>
      </c>
      <c r="B1913" t="s">
        <v>380</v>
      </c>
      <c r="C1913" t="s">
        <v>910</v>
      </c>
      <c r="D1913" t="s">
        <v>314</v>
      </c>
      <c r="E1913" s="316" t="s">
        <v>810</v>
      </c>
      <c r="F1913" s="316" t="s">
        <v>809</v>
      </c>
      <c r="G1913" s="316" t="s">
        <v>438</v>
      </c>
      <c r="H1913" s="316" t="s">
        <v>317</v>
      </c>
      <c r="I1913" s="316" t="s">
        <v>309</v>
      </c>
      <c r="J1913" s="316" t="s">
        <v>289</v>
      </c>
      <c r="K1913" s="36">
        <v>8</v>
      </c>
      <c r="L1913" s="317">
        <v>0.28571000695228582</v>
      </c>
      <c r="M1913" s="317"/>
      <c r="N1913" s="36">
        <v>184</v>
      </c>
      <c r="O1913" s="317">
        <v>0.45544999837875372</v>
      </c>
      <c r="P1913" s="317"/>
      <c r="Q1913" s="36">
        <v>3283</v>
      </c>
      <c r="R1913" s="317">
        <v>0.3292199969291687</v>
      </c>
      <c r="S1913" s="317"/>
      <c r="T1913" t="s">
        <v>380</v>
      </c>
      <c r="BA1913" s="395">
        <v>1</v>
      </c>
      <c r="BB1913" s="396" t="s">
        <v>861</v>
      </c>
      <c r="BC1913" t="str">
        <f t="shared" si="196"/>
        <v>RQX</v>
      </c>
      <c r="BD1913" t="str">
        <f t="shared" si="197"/>
        <v>NAoMe_initial_diagnosis_year</v>
      </c>
      <c r="BE1913" s="397" t="s">
        <v>862</v>
      </c>
      <c r="BF1913" t="str">
        <f t="shared" si="198"/>
        <v>2021</v>
      </c>
      <c r="BG1913">
        <f t="shared" si="199"/>
        <v>8</v>
      </c>
      <c r="BH1913" s="398">
        <f t="shared" si="200"/>
        <v>0.28571000695228582</v>
      </c>
      <c r="BO1913" s="33"/>
    </row>
    <row r="1914" spans="1:67">
      <c r="A1914" s="316" t="s">
        <v>27</v>
      </c>
      <c r="B1914" t="s">
        <v>380</v>
      </c>
      <c r="C1914" t="s">
        <v>910</v>
      </c>
      <c r="D1914" t="s">
        <v>314</v>
      </c>
      <c r="E1914" s="316" t="s">
        <v>810</v>
      </c>
      <c r="F1914" s="316" t="s">
        <v>809</v>
      </c>
      <c r="G1914" s="316" t="s">
        <v>438</v>
      </c>
      <c r="H1914" s="316" t="s">
        <v>317</v>
      </c>
      <c r="I1914" s="316" t="s">
        <v>309</v>
      </c>
      <c r="J1914" s="316" t="s">
        <v>816</v>
      </c>
      <c r="K1914" s="36">
        <v>11</v>
      </c>
      <c r="L1914" s="317">
        <v>0.39285999536514282</v>
      </c>
      <c r="M1914" s="317"/>
      <c r="N1914" s="36">
        <v>138</v>
      </c>
      <c r="O1914" s="317">
        <v>0.34158000349998469</v>
      </c>
      <c r="P1914" s="317"/>
      <c r="Q1914" s="36">
        <v>3315</v>
      </c>
      <c r="R1914" s="317">
        <v>0.33243000507354742</v>
      </c>
      <c r="S1914" s="317"/>
      <c r="T1914" t="s">
        <v>380</v>
      </c>
      <c r="BA1914" s="395">
        <v>1</v>
      </c>
      <c r="BB1914" s="396" t="s">
        <v>861</v>
      </c>
      <c r="BC1914" t="str">
        <f t="shared" si="196"/>
        <v>RQX</v>
      </c>
      <c r="BD1914" t="str">
        <f t="shared" si="197"/>
        <v>NAoMe_initial_diagnosis_year</v>
      </c>
      <c r="BE1914" s="397" t="s">
        <v>862</v>
      </c>
      <c r="BF1914" t="str">
        <f t="shared" si="198"/>
        <v>2022</v>
      </c>
      <c r="BG1914">
        <f t="shared" si="199"/>
        <v>11</v>
      </c>
      <c r="BH1914" s="398">
        <f t="shared" si="200"/>
        <v>0.39285999536514282</v>
      </c>
      <c r="BO1914" s="33"/>
    </row>
    <row r="1915" spans="1:67">
      <c r="A1915" s="316" t="s">
        <v>27</v>
      </c>
      <c r="B1915" t="s">
        <v>380</v>
      </c>
      <c r="C1915" t="s">
        <v>910</v>
      </c>
      <c r="D1915" t="s">
        <v>314</v>
      </c>
      <c r="E1915" s="316" t="s">
        <v>810</v>
      </c>
      <c r="F1915" s="316" t="s">
        <v>809</v>
      </c>
      <c r="G1915" s="316" t="s">
        <v>438</v>
      </c>
      <c r="H1915" s="316" t="s">
        <v>317</v>
      </c>
      <c r="I1915" s="316" t="s">
        <v>309</v>
      </c>
      <c r="J1915" s="316" t="s">
        <v>946</v>
      </c>
      <c r="K1915" s="36">
        <v>9</v>
      </c>
      <c r="L1915" s="317">
        <v>0.32142999768257141</v>
      </c>
      <c r="M1915" s="317"/>
      <c r="N1915" s="36">
        <v>82</v>
      </c>
      <c r="O1915" s="317">
        <v>0.2029699981212616</v>
      </c>
      <c r="P1915" s="317"/>
      <c r="Q1915" s="36">
        <v>3374</v>
      </c>
      <c r="R1915" s="317">
        <v>0.33834999799728388</v>
      </c>
      <c r="S1915" s="317"/>
      <c r="T1915" t="s">
        <v>380</v>
      </c>
      <c r="BA1915" s="395">
        <v>1</v>
      </c>
      <c r="BB1915" s="396" t="s">
        <v>861</v>
      </c>
      <c r="BC1915" t="str">
        <f t="shared" si="196"/>
        <v>RQX</v>
      </c>
      <c r="BD1915" t="str">
        <f t="shared" si="197"/>
        <v>NAoMe_initial_diagnosis_year</v>
      </c>
      <c r="BE1915" s="397" t="s">
        <v>862</v>
      </c>
      <c r="BF1915" t="str">
        <f t="shared" si="198"/>
        <v>2023</v>
      </c>
      <c r="BG1915">
        <f t="shared" si="199"/>
        <v>9</v>
      </c>
      <c r="BH1915" s="398">
        <f t="shared" si="200"/>
        <v>0.32142999768257141</v>
      </c>
      <c r="BO1915" s="33"/>
    </row>
    <row r="1916" spans="1:67">
      <c r="A1916" s="316" t="s">
        <v>27</v>
      </c>
      <c r="B1916" t="s">
        <v>380</v>
      </c>
      <c r="C1916" t="s">
        <v>910</v>
      </c>
      <c r="D1916" t="s">
        <v>314</v>
      </c>
      <c r="E1916" s="316" t="s">
        <v>810</v>
      </c>
      <c r="F1916" s="316" t="s">
        <v>809</v>
      </c>
      <c r="G1916" s="316" t="s">
        <v>438</v>
      </c>
      <c r="H1916" s="316" t="s">
        <v>317</v>
      </c>
      <c r="I1916" s="316" t="s">
        <v>331</v>
      </c>
      <c r="J1916" s="316" t="s">
        <v>332</v>
      </c>
      <c r="K1916" s="36">
        <v>0</v>
      </c>
      <c r="L1916" s="317">
        <v>0</v>
      </c>
      <c r="M1916" s="317">
        <v>0</v>
      </c>
      <c r="N1916" s="36">
        <v>21</v>
      </c>
      <c r="O1916" s="317">
        <v>5.1979999989271157E-2</v>
      </c>
      <c r="P1916" s="317">
        <v>6.3249997794628143E-2</v>
      </c>
      <c r="Q1916" s="36">
        <v>434</v>
      </c>
      <c r="R1916" s="317">
        <v>4.3519999831914902E-2</v>
      </c>
      <c r="S1916" s="317">
        <v>5.2159998565912247E-2</v>
      </c>
      <c r="T1916" t="s">
        <v>380</v>
      </c>
      <c r="BA1916" s="395">
        <v>1</v>
      </c>
      <c r="BB1916" s="396" t="s">
        <v>861</v>
      </c>
      <c r="BC1916" t="str">
        <f t="shared" si="196"/>
        <v>RQX</v>
      </c>
      <c r="BD1916" t="str">
        <f t="shared" si="197"/>
        <v>NAoMe_initial_disease_group</v>
      </c>
      <c r="BE1916" s="397" t="s">
        <v>862</v>
      </c>
      <c r="BF1916" t="str">
        <f t="shared" si="198"/>
        <v>Advanced M0</v>
      </c>
      <c r="BG1916">
        <f t="shared" si="199"/>
        <v>0</v>
      </c>
      <c r="BH1916" s="398">
        <f t="shared" si="200"/>
        <v>0</v>
      </c>
      <c r="BO1916" s="33"/>
    </row>
    <row r="1917" spans="1:67">
      <c r="A1917" s="316" t="s">
        <v>27</v>
      </c>
      <c r="B1917" t="s">
        <v>380</v>
      </c>
      <c r="C1917" t="s">
        <v>910</v>
      </c>
      <c r="D1917" t="s">
        <v>314</v>
      </c>
      <c r="E1917" s="316" t="s">
        <v>810</v>
      </c>
      <c r="F1917" s="316" t="s">
        <v>809</v>
      </c>
      <c r="G1917" s="316" t="s">
        <v>438</v>
      </c>
      <c r="H1917" s="316" t="s">
        <v>317</v>
      </c>
      <c r="I1917" s="316" t="s">
        <v>331</v>
      </c>
      <c r="J1917" s="316" t="s">
        <v>333</v>
      </c>
      <c r="K1917" s="36">
        <v>13</v>
      </c>
      <c r="L1917" s="317">
        <v>0.46428999304771418</v>
      </c>
      <c r="M1917" s="317">
        <v>0.56521999835968018</v>
      </c>
      <c r="N1917" s="36">
        <v>250</v>
      </c>
      <c r="O1917" s="317">
        <v>0.61880999803543091</v>
      </c>
      <c r="P1917" s="317">
        <v>0.75300997495651245</v>
      </c>
      <c r="Q1917" s="36">
        <v>6159</v>
      </c>
      <c r="R1917" s="317">
        <v>0.6176300048828125</v>
      </c>
      <c r="S1917" s="317">
        <v>0.74026000499725342</v>
      </c>
      <c r="T1917" t="s">
        <v>380</v>
      </c>
      <c r="BA1917" s="395">
        <v>1</v>
      </c>
      <c r="BB1917" s="396" t="s">
        <v>861</v>
      </c>
      <c r="BC1917" t="str">
        <f t="shared" si="196"/>
        <v>RQX</v>
      </c>
      <c r="BD1917" t="str">
        <f t="shared" si="197"/>
        <v>NAoMe_initial_disease_group</v>
      </c>
      <c r="BE1917" s="397" t="s">
        <v>862</v>
      </c>
      <c r="BF1917" t="str">
        <f t="shared" si="198"/>
        <v>Advanced M1</v>
      </c>
      <c r="BG1917">
        <f t="shared" si="199"/>
        <v>13</v>
      </c>
      <c r="BH1917" s="398">
        <f t="shared" si="200"/>
        <v>0.46428999304771418</v>
      </c>
      <c r="BO1917" s="33"/>
    </row>
    <row r="1918" spans="1:67">
      <c r="A1918" s="316" t="s">
        <v>27</v>
      </c>
      <c r="B1918" t="s">
        <v>380</v>
      </c>
      <c r="C1918" t="s">
        <v>910</v>
      </c>
      <c r="D1918" t="s">
        <v>314</v>
      </c>
      <c r="E1918" s="316" t="s">
        <v>810</v>
      </c>
      <c r="F1918" s="316" t="s">
        <v>809</v>
      </c>
      <c r="G1918" s="316" t="s">
        <v>438</v>
      </c>
      <c r="H1918" s="316" t="s">
        <v>317</v>
      </c>
      <c r="I1918" s="316" t="s">
        <v>331</v>
      </c>
      <c r="J1918" s="316" t="s">
        <v>334</v>
      </c>
      <c r="K1918" s="36">
        <v>2</v>
      </c>
      <c r="L1918" s="317">
        <v>7.1429997682571411E-2</v>
      </c>
      <c r="M1918" s="317">
        <v>8.6960002779960632E-2</v>
      </c>
      <c r="N1918" s="36">
        <v>5</v>
      </c>
      <c r="O1918" s="317">
        <v>1.238000020384789E-2</v>
      </c>
      <c r="P1918" s="317">
        <v>1.5060000121593481E-2</v>
      </c>
      <c r="Q1918" s="36">
        <v>64</v>
      </c>
      <c r="R1918" s="317">
        <v>6.4199999906122676E-3</v>
      </c>
      <c r="S1918" s="317">
        <v>7.689999882131815E-3</v>
      </c>
      <c r="T1918" t="s">
        <v>380</v>
      </c>
      <c r="BA1918" s="395">
        <v>1</v>
      </c>
      <c r="BB1918" s="396" t="s">
        <v>861</v>
      </c>
      <c r="BC1918" t="str">
        <f t="shared" si="196"/>
        <v>RQX</v>
      </c>
      <c r="BD1918" t="str">
        <f t="shared" si="197"/>
        <v>NAoMe_initial_disease_group</v>
      </c>
      <c r="BE1918" s="397" t="s">
        <v>862</v>
      </c>
      <c r="BF1918" t="str">
        <f t="shared" si="198"/>
        <v>DCIS</v>
      </c>
      <c r="BG1918">
        <f t="shared" si="199"/>
        <v>2</v>
      </c>
      <c r="BH1918" s="398">
        <f t="shared" si="200"/>
        <v>7.1429997682571411E-2</v>
      </c>
      <c r="BO1918" s="33"/>
    </row>
    <row r="1919" spans="1:67">
      <c r="A1919" s="316" t="s">
        <v>27</v>
      </c>
      <c r="B1919" t="s">
        <v>380</v>
      </c>
      <c r="C1919" t="s">
        <v>910</v>
      </c>
      <c r="D1919" t="s">
        <v>314</v>
      </c>
      <c r="E1919" s="316" t="s">
        <v>810</v>
      </c>
      <c r="F1919" s="316" t="s">
        <v>809</v>
      </c>
      <c r="G1919" s="316" t="s">
        <v>438</v>
      </c>
      <c r="H1919" s="316" t="s">
        <v>317</v>
      </c>
      <c r="I1919" s="316" t="s">
        <v>331</v>
      </c>
      <c r="J1919" s="316" t="s">
        <v>335</v>
      </c>
      <c r="K1919" s="36">
        <v>8</v>
      </c>
      <c r="L1919" s="317">
        <v>0.28571000695228582</v>
      </c>
      <c r="M1919" s="317">
        <v>0.34782999753952032</v>
      </c>
      <c r="N1919" s="36">
        <v>56</v>
      </c>
      <c r="O1919" s="317">
        <v>0.13861000537872309</v>
      </c>
      <c r="P1919" s="317">
        <v>0.1686699986457825</v>
      </c>
      <c r="Q1919" s="36">
        <v>1663</v>
      </c>
      <c r="R1919" s="317">
        <v>0.16676999628543851</v>
      </c>
      <c r="S1919" s="317">
        <v>0.19988000392913821</v>
      </c>
      <c r="T1919" t="s">
        <v>380</v>
      </c>
      <c r="BA1919" s="395">
        <v>1</v>
      </c>
      <c r="BB1919" s="396" t="s">
        <v>861</v>
      </c>
      <c r="BC1919" t="str">
        <f t="shared" si="196"/>
        <v>RQX</v>
      </c>
      <c r="BD1919" t="str">
        <f t="shared" si="197"/>
        <v>NAoMe_initial_disease_group</v>
      </c>
      <c r="BE1919" s="397" t="s">
        <v>862</v>
      </c>
      <c r="BF1919" t="str">
        <f t="shared" si="198"/>
        <v>Early invasive</v>
      </c>
      <c r="BG1919">
        <f t="shared" si="199"/>
        <v>8</v>
      </c>
      <c r="BH1919" s="398">
        <f t="shared" si="200"/>
        <v>0.28571000695228582</v>
      </c>
      <c r="BO1919" s="33"/>
    </row>
    <row r="1920" spans="1:67">
      <c r="A1920" s="316" t="s">
        <v>27</v>
      </c>
      <c r="B1920" t="s">
        <v>380</v>
      </c>
      <c r="C1920" t="s">
        <v>910</v>
      </c>
      <c r="D1920" t="s">
        <v>314</v>
      </c>
      <c r="E1920" s="316" t="s">
        <v>810</v>
      </c>
      <c r="F1920" s="316" t="s">
        <v>809</v>
      </c>
      <c r="G1920" s="316" t="s">
        <v>438</v>
      </c>
      <c r="H1920" s="316" t="s">
        <v>317</v>
      </c>
      <c r="I1920" s="316" t="s">
        <v>331</v>
      </c>
      <c r="J1920" s="316" t="s">
        <v>337</v>
      </c>
      <c r="K1920" s="36">
        <v>5</v>
      </c>
      <c r="L1920" s="317">
        <v>0.17857000231742859</v>
      </c>
      <c r="M1920" s="317"/>
      <c r="N1920" s="36">
        <v>72</v>
      </c>
      <c r="O1920" s="317">
        <v>0.1782200038433075</v>
      </c>
      <c r="P1920" s="317"/>
      <c r="Q1920" s="36">
        <v>1652</v>
      </c>
      <c r="R1920" s="317">
        <v>0.1656599938869476</v>
      </c>
      <c r="S1920" s="317"/>
      <c r="T1920" t="s">
        <v>380</v>
      </c>
      <c r="BA1920" s="395">
        <v>1</v>
      </c>
      <c r="BB1920" s="396" t="s">
        <v>861</v>
      </c>
      <c r="BC1920" t="str">
        <f t="shared" si="196"/>
        <v>RQX</v>
      </c>
      <c r="BD1920" t="str">
        <f t="shared" si="197"/>
        <v>NAoMe_initial_disease_group</v>
      </c>
      <c r="BE1920" s="397" t="s">
        <v>862</v>
      </c>
      <c r="BF1920" t="str">
        <f t="shared" si="198"/>
        <v>Unknown stage</v>
      </c>
      <c r="BG1920">
        <f t="shared" si="199"/>
        <v>5</v>
      </c>
      <c r="BH1920" s="398">
        <f t="shared" si="200"/>
        <v>0.17857000231742859</v>
      </c>
      <c r="BO1920" s="33"/>
    </row>
    <row r="1921" spans="1:67">
      <c r="A1921" s="316" t="s">
        <v>27</v>
      </c>
      <c r="B1921" t="s">
        <v>380</v>
      </c>
      <c r="C1921" t="s">
        <v>910</v>
      </c>
      <c r="D1921" t="s">
        <v>314</v>
      </c>
      <c r="E1921" s="316" t="s">
        <v>810</v>
      </c>
      <c r="F1921" s="316" t="s">
        <v>809</v>
      </c>
      <c r="G1921" s="316" t="s">
        <v>438</v>
      </c>
      <c r="H1921" s="316" t="s">
        <v>317</v>
      </c>
      <c r="I1921" s="316" t="s">
        <v>656</v>
      </c>
      <c r="J1921" s="316" t="s">
        <v>286</v>
      </c>
      <c r="K1921" s="36">
        <v>2</v>
      </c>
      <c r="L1921" s="317">
        <v>7.1429997682571411E-2</v>
      </c>
      <c r="M1921" s="317">
        <v>7.1429997682571411E-2</v>
      </c>
      <c r="N1921" s="36">
        <v>75</v>
      </c>
      <c r="O1921" s="317">
        <v>0.18564000725746149</v>
      </c>
      <c r="P1921" s="317">
        <v>0.1865700036287308</v>
      </c>
      <c r="Q1921" s="36">
        <v>492</v>
      </c>
      <c r="R1921" s="317">
        <v>4.9339998513460159E-2</v>
      </c>
      <c r="S1921" s="317">
        <v>5.1920000463724143E-2</v>
      </c>
      <c r="T1921" t="s">
        <v>380</v>
      </c>
      <c r="BA1921" s="395">
        <v>1</v>
      </c>
      <c r="BB1921" s="396" t="s">
        <v>861</v>
      </c>
      <c r="BC1921" t="str">
        <f t="shared" si="196"/>
        <v>RQX</v>
      </c>
      <c r="BD1921" t="str">
        <f t="shared" si="197"/>
        <v>NAoMe_initial_ethnicity_grp</v>
      </c>
      <c r="BE1921" s="397" t="s">
        <v>862</v>
      </c>
      <c r="BF1921" t="str">
        <f t="shared" si="198"/>
        <v>Asian or Asian British</v>
      </c>
      <c r="BG1921">
        <f t="shared" si="199"/>
        <v>2</v>
      </c>
      <c r="BH1921" s="398">
        <f t="shared" si="200"/>
        <v>7.1429997682571411E-2</v>
      </c>
      <c r="BO1921" s="33"/>
    </row>
    <row r="1922" spans="1:67">
      <c r="A1922" s="316" t="s">
        <v>27</v>
      </c>
      <c r="B1922" t="s">
        <v>380</v>
      </c>
      <c r="C1922" t="s">
        <v>910</v>
      </c>
      <c r="D1922" t="s">
        <v>314</v>
      </c>
      <c r="E1922" s="316" t="s">
        <v>810</v>
      </c>
      <c r="F1922" s="316" t="s">
        <v>809</v>
      </c>
      <c r="G1922" s="316" t="s">
        <v>438</v>
      </c>
      <c r="H1922" s="316" t="s">
        <v>317</v>
      </c>
      <c r="I1922" s="316" t="s">
        <v>656</v>
      </c>
      <c r="J1922" s="316" t="s">
        <v>287</v>
      </c>
      <c r="K1922" s="36">
        <v>9</v>
      </c>
      <c r="L1922" s="317">
        <v>0.32142999768257141</v>
      </c>
      <c r="M1922" s="317">
        <v>0.32142999768257141</v>
      </c>
      <c r="N1922" s="36">
        <v>63</v>
      </c>
      <c r="O1922" s="317">
        <v>0.15593999624252319</v>
      </c>
      <c r="P1922" s="317">
        <v>0.15671999752521509</v>
      </c>
      <c r="Q1922" s="36">
        <v>403</v>
      </c>
      <c r="R1922" s="317">
        <v>4.0410000830888748E-2</v>
      </c>
      <c r="S1922" s="317">
        <v>4.2520001530647278E-2</v>
      </c>
      <c r="T1922" t="s">
        <v>380</v>
      </c>
      <c r="BA1922" s="395">
        <v>1</v>
      </c>
      <c r="BB1922" s="396" t="s">
        <v>861</v>
      </c>
      <c r="BC1922" t="str">
        <f t="shared" si="196"/>
        <v>RQX</v>
      </c>
      <c r="BD1922" t="str">
        <f t="shared" si="197"/>
        <v>NAoMe_initial_ethnicity_grp</v>
      </c>
      <c r="BE1922" s="397" t="s">
        <v>862</v>
      </c>
      <c r="BF1922" t="str">
        <f t="shared" si="198"/>
        <v>Black or Black British</v>
      </c>
      <c r="BG1922">
        <f t="shared" si="199"/>
        <v>9</v>
      </c>
      <c r="BH1922" s="398">
        <f t="shared" si="200"/>
        <v>0.32142999768257141</v>
      </c>
      <c r="BO1922" s="33"/>
    </row>
    <row r="1923" spans="1:67">
      <c r="A1923" s="316" t="s">
        <v>27</v>
      </c>
      <c r="B1923" t="s">
        <v>380</v>
      </c>
      <c r="C1923" t="s">
        <v>910</v>
      </c>
      <c r="D1923" t="s">
        <v>314</v>
      </c>
      <c r="E1923" s="316" t="s">
        <v>810</v>
      </c>
      <c r="F1923" s="316" t="s">
        <v>809</v>
      </c>
      <c r="G1923" s="316" t="s">
        <v>438</v>
      </c>
      <c r="H1923" s="316" t="s">
        <v>317</v>
      </c>
      <c r="I1923" s="316" t="s">
        <v>656</v>
      </c>
      <c r="J1923" s="316" t="s">
        <v>259</v>
      </c>
      <c r="K1923" s="36">
        <v>2</v>
      </c>
      <c r="L1923" s="317">
        <v>7.1429997682571411E-2</v>
      </c>
      <c r="M1923" s="317">
        <v>7.1429997682571411E-2</v>
      </c>
      <c r="N1923" s="36">
        <v>6</v>
      </c>
      <c r="O1923" s="317">
        <v>1.484999991953373E-2</v>
      </c>
      <c r="P1923" s="317">
        <v>1.4929999597370619E-2</v>
      </c>
      <c r="Q1923" s="36">
        <v>98</v>
      </c>
      <c r="R1923" s="317">
        <v>9.8299998790025711E-3</v>
      </c>
      <c r="S1923" s="317">
        <v>1.0339999571442601E-2</v>
      </c>
      <c r="T1923" t="s">
        <v>380</v>
      </c>
      <c r="BA1923" s="395">
        <v>1</v>
      </c>
      <c r="BB1923" s="396" t="s">
        <v>861</v>
      </c>
      <c r="BC1923" t="str">
        <f t="shared" ref="BC1923:BC1986" si="201">E1923</f>
        <v>RQX</v>
      </c>
      <c r="BD1923" t="str">
        <f t="shared" ref="BD1923:BD1986" si="202">(LEFT(A1923, LEN(A1923)-7))&amp;"_"&amp;I1923</f>
        <v>NAoMe_initial_ethnicity_grp</v>
      </c>
      <c r="BE1923" s="397" t="s">
        <v>862</v>
      </c>
      <c r="BF1923" t="str">
        <f t="shared" ref="BF1923:BF1986" si="203">J1923</f>
        <v>Mixed</v>
      </c>
      <c r="BG1923">
        <f t="shared" ref="BG1923:BG1986" si="204">K1923</f>
        <v>2</v>
      </c>
      <c r="BH1923" s="398">
        <f t="shared" ref="BH1923:BH1986" si="205">L1923</f>
        <v>7.1429997682571411E-2</v>
      </c>
      <c r="BO1923" s="33"/>
    </row>
    <row r="1924" spans="1:67">
      <c r="A1924" s="316" t="s">
        <v>27</v>
      </c>
      <c r="B1924" t="s">
        <v>380</v>
      </c>
      <c r="C1924" t="s">
        <v>910</v>
      </c>
      <c r="D1924" t="s">
        <v>314</v>
      </c>
      <c r="E1924" s="316" t="s">
        <v>810</v>
      </c>
      <c r="F1924" s="316" t="s">
        <v>809</v>
      </c>
      <c r="G1924" s="316" t="s">
        <v>438</v>
      </c>
      <c r="H1924" s="316" t="s">
        <v>317</v>
      </c>
      <c r="I1924" s="316" t="s">
        <v>656</v>
      </c>
      <c r="J1924" s="316" t="s">
        <v>288</v>
      </c>
      <c r="K1924" s="36">
        <v>2</v>
      </c>
      <c r="L1924" s="317">
        <v>7.1429997682571411E-2</v>
      </c>
      <c r="M1924" s="317">
        <v>7.1429997682571411E-2</v>
      </c>
      <c r="N1924" s="36">
        <v>14</v>
      </c>
      <c r="O1924" s="317">
        <v>3.4650001674890518E-2</v>
      </c>
      <c r="P1924" s="317">
        <v>3.4830000251531601E-2</v>
      </c>
      <c r="Q1924" s="36">
        <v>246</v>
      </c>
      <c r="R1924" s="317">
        <v>2.466999925673008E-2</v>
      </c>
      <c r="S1924" s="317">
        <v>2.5960000231862072E-2</v>
      </c>
      <c r="T1924" t="s">
        <v>380</v>
      </c>
      <c r="BA1924" s="395">
        <v>1</v>
      </c>
      <c r="BB1924" s="396" t="s">
        <v>861</v>
      </c>
      <c r="BC1924" t="str">
        <f t="shared" si="201"/>
        <v>RQX</v>
      </c>
      <c r="BD1924" t="str">
        <f t="shared" si="202"/>
        <v>NAoMe_initial_ethnicity_grp</v>
      </c>
      <c r="BE1924" s="397" t="s">
        <v>862</v>
      </c>
      <c r="BF1924" t="str">
        <f t="shared" si="203"/>
        <v>Other Ethnic Group</v>
      </c>
      <c r="BG1924">
        <f t="shared" si="204"/>
        <v>2</v>
      </c>
      <c r="BH1924" s="398">
        <f t="shared" si="205"/>
        <v>7.1429997682571411E-2</v>
      </c>
      <c r="BO1924" s="33"/>
    </row>
    <row r="1925" spans="1:67">
      <c r="A1925" s="316" t="s">
        <v>27</v>
      </c>
      <c r="B1925" t="s">
        <v>380</v>
      </c>
      <c r="C1925" t="s">
        <v>910</v>
      </c>
      <c r="D1925" t="s">
        <v>314</v>
      </c>
      <c r="E1925" s="316" t="s">
        <v>810</v>
      </c>
      <c r="F1925" s="316" t="s">
        <v>809</v>
      </c>
      <c r="G1925" s="316" t="s">
        <v>438</v>
      </c>
      <c r="H1925" s="316" t="s">
        <v>317</v>
      </c>
      <c r="I1925" s="316" t="s">
        <v>656</v>
      </c>
      <c r="J1925" s="316" t="s">
        <v>260</v>
      </c>
      <c r="K1925" s="36">
        <v>0</v>
      </c>
      <c r="L1925" s="317">
        <v>0</v>
      </c>
      <c r="M1925" s="317"/>
      <c r="N1925" s="36">
        <v>2</v>
      </c>
      <c r="O1925" s="317">
        <v>4.9499999731779099E-3</v>
      </c>
      <c r="P1925" s="317"/>
      <c r="Q1925" s="36">
        <v>495</v>
      </c>
      <c r="R1925" s="317">
        <v>4.9639999866485603E-2</v>
      </c>
      <c r="S1925" s="317"/>
      <c r="T1925" t="s">
        <v>380</v>
      </c>
      <c r="BA1925" s="395">
        <v>1</v>
      </c>
      <c r="BB1925" s="396" t="s">
        <v>861</v>
      </c>
      <c r="BC1925" t="str">
        <f t="shared" si="201"/>
        <v>RQX</v>
      </c>
      <c r="BD1925" t="str">
        <f t="shared" si="202"/>
        <v>NAoMe_initial_ethnicity_grp</v>
      </c>
      <c r="BE1925" s="397" t="s">
        <v>862</v>
      </c>
      <c r="BF1925" t="str">
        <f t="shared" si="203"/>
        <v>Unknown</v>
      </c>
      <c r="BG1925">
        <f t="shared" si="204"/>
        <v>0</v>
      </c>
      <c r="BH1925" s="398">
        <f t="shared" si="205"/>
        <v>0</v>
      </c>
      <c r="BO1925" s="33"/>
    </row>
    <row r="1926" spans="1:67">
      <c r="A1926" s="316" t="s">
        <v>27</v>
      </c>
      <c r="B1926" t="s">
        <v>380</v>
      </c>
      <c r="C1926" t="s">
        <v>910</v>
      </c>
      <c r="D1926" t="s">
        <v>314</v>
      </c>
      <c r="E1926" s="316" t="s">
        <v>810</v>
      </c>
      <c r="F1926" s="316" t="s">
        <v>809</v>
      </c>
      <c r="G1926" s="316" t="s">
        <v>438</v>
      </c>
      <c r="H1926" s="316" t="s">
        <v>317</v>
      </c>
      <c r="I1926" s="316" t="s">
        <v>656</v>
      </c>
      <c r="J1926" s="316" t="s">
        <v>258</v>
      </c>
      <c r="K1926" s="36">
        <v>13</v>
      </c>
      <c r="L1926" s="317">
        <v>0.46428999304771418</v>
      </c>
      <c r="M1926" s="317">
        <v>0.46428999304771418</v>
      </c>
      <c r="N1926" s="36">
        <v>244</v>
      </c>
      <c r="O1926" s="317">
        <v>0.60395997762680054</v>
      </c>
      <c r="P1926" s="317">
        <v>0.60697001218795776</v>
      </c>
      <c r="Q1926" s="36">
        <v>8238</v>
      </c>
      <c r="R1926" s="317">
        <v>0.82611000537872314</v>
      </c>
      <c r="S1926" s="317">
        <v>0.86926001310348511</v>
      </c>
      <c r="T1926" t="s">
        <v>380</v>
      </c>
      <c r="BA1926" s="395">
        <v>1</v>
      </c>
      <c r="BB1926" s="396" t="s">
        <v>861</v>
      </c>
      <c r="BC1926" t="str">
        <f t="shared" si="201"/>
        <v>RQX</v>
      </c>
      <c r="BD1926" t="str">
        <f t="shared" si="202"/>
        <v>NAoMe_initial_ethnicity_grp</v>
      </c>
      <c r="BE1926" s="397" t="s">
        <v>862</v>
      </c>
      <c r="BF1926" t="str">
        <f t="shared" si="203"/>
        <v>White</v>
      </c>
      <c r="BG1926">
        <f t="shared" si="204"/>
        <v>13</v>
      </c>
      <c r="BH1926" s="398">
        <f t="shared" si="205"/>
        <v>0.46428999304771418</v>
      </c>
      <c r="BO1926" s="33"/>
    </row>
    <row r="1927" spans="1:67">
      <c r="A1927" s="316" t="s">
        <v>27</v>
      </c>
      <c r="B1927" t="s">
        <v>380</v>
      </c>
      <c r="C1927" t="s">
        <v>910</v>
      </c>
      <c r="D1927" t="s">
        <v>314</v>
      </c>
      <c r="E1927" s="316" t="s">
        <v>810</v>
      </c>
      <c r="F1927" s="316" t="s">
        <v>809</v>
      </c>
      <c r="G1927" s="316" t="s">
        <v>438</v>
      </c>
      <c r="H1927" s="316" t="s">
        <v>317</v>
      </c>
      <c r="I1927" s="316" t="s">
        <v>657</v>
      </c>
      <c r="J1927" s="316" t="s">
        <v>817</v>
      </c>
      <c r="K1927" s="36">
        <v>28</v>
      </c>
      <c r="L1927" s="317">
        <v>1</v>
      </c>
      <c r="M1927" s="317"/>
      <c r="N1927" s="36">
        <v>371</v>
      </c>
      <c r="O1927" s="317">
        <v>0.91832000017166138</v>
      </c>
      <c r="P1927" s="317"/>
      <c r="Q1927" s="36">
        <v>9359</v>
      </c>
      <c r="R1927" s="317">
        <v>0.93853002786636353</v>
      </c>
      <c r="S1927" s="317"/>
      <c r="T1927" t="s">
        <v>380</v>
      </c>
      <c r="BA1927" s="395">
        <v>1</v>
      </c>
      <c r="BB1927" s="396" t="s">
        <v>861</v>
      </c>
      <c r="BC1927" t="str">
        <f t="shared" si="201"/>
        <v>RQX</v>
      </c>
      <c r="BD1927" t="str">
        <f t="shared" si="202"/>
        <v>NAoMe_initial_final_route</v>
      </c>
      <c r="BE1927" s="397" t="s">
        <v>862</v>
      </c>
      <c r="BF1927" t="str">
        <f t="shared" si="203"/>
        <v>Not screened</v>
      </c>
      <c r="BG1927">
        <f t="shared" si="204"/>
        <v>28</v>
      </c>
      <c r="BH1927" s="398">
        <f t="shared" si="205"/>
        <v>1</v>
      </c>
      <c r="BO1927" s="33"/>
    </row>
    <row r="1928" spans="1:67">
      <c r="A1928" s="316" t="s">
        <v>27</v>
      </c>
      <c r="B1928" t="s">
        <v>380</v>
      </c>
      <c r="C1928" t="s">
        <v>910</v>
      </c>
      <c r="D1928" t="s">
        <v>314</v>
      </c>
      <c r="E1928" s="316" t="s">
        <v>810</v>
      </c>
      <c r="F1928" s="316" t="s">
        <v>809</v>
      </c>
      <c r="G1928" s="316" t="s">
        <v>438</v>
      </c>
      <c r="H1928" s="316" t="s">
        <v>317</v>
      </c>
      <c r="I1928" s="316" t="s">
        <v>657</v>
      </c>
      <c r="J1928" s="316" t="s">
        <v>352</v>
      </c>
      <c r="K1928" s="36">
        <v>0</v>
      </c>
      <c r="L1928" s="317">
        <v>0</v>
      </c>
      <c r="M1928" s="317"/>
      <c r="N1928" s="36">
        <v>33</v>
      </c>
      <c r="O1928" s="317">
        <v>8.1679999828338623E-2</v>
      </c>
      <c r="P1928" s="317"/>
      <c r="Q1928" s="36">
        <v>613</v>
      </c>
      <c r="R1928" s="317">
        <v>6.1469998210668557E-2</v>
      </c>
      <c r="S1928" s="317"/>
      <c r="T1928" t="s">
        <v>380</v>
      </c>
      <c r="BA1928" s="395">
        <v>1</v>
      </c>
      <c r="BB1928" s="396" t="s">
        <v>861</v>
      </c>
      <c r="BC1928" t="str">
        <f t="shared" si="201"/>
        <v>RQX</v>
      </c>
      <c r="BD1928" t="str">
        <f t="shared" si="202"/>
        <v>NAoMe_initial_final_route</v>
      </c>
      <c r="BE1928" s="397" t="s">
        <v>862</v>
      </c>
      <c r="BF1928" t="str">
        <f t="shared" si="203"/>
        <v>Screening</v>
      </c>
      <c r="BG1928">
        <f t="shared" si="204"/>
        <v>0</v>
      </c>
      <c r="BH1928" s="398">
        <f t="shared" si="205"/>
        <v>0</v>
      </c>
      <c r="BO1928" s="33"/>
    </row>
    <row r="1929" spans="1:67">
      <c r="A1929" s="316" t="s">
        <v>27</v>
      </c>
      <c r="B1929" t="s">
        <v>380</v>
      </c>
      <c r="C1929" t="s">
        <v>910</v>
      </c>
      <c r="D1929" t="s">
        <v>314</v>
      </c>
      <c r="E1929" s="316" t="s">
        <v>810</v>
      </c>
      <c r="F1929" s="316" t="s">
        <v>809</v>
      </c>
      <c r="G1929" s="316" t="s">
        <v>438</v>
      </c>
      <c r="H1929" s="316" t="s">
        <v>317</v>
      </c>
      <c r="I1929" s="316" t="s">
        <v>303</v>
      </c>
      <c r="J1929" s="316" t="s">
        <v>308</v>
      </c>
      <c r="K1929" s="36">
        <v>5</v>
      </c>
      <c r="L1929" s="317">
        <v>0.17857000231742859</v>
      </c>
      <c r="M1929" s="317"/>
      <c r="N1929" s="36">
        <v>72</v>
      </c>
      <c r="O1929" s="317">
        <v>0.1782200038433075</v>
      </c>
      <c r="P1929" s="317"/>
      <c r="Q1929" s="36">
        <v>1652</v>
      </c>
      <c r="R1929" s="317">
        <v>0.1656599938869476</v>
      </c>
      <c r="S1929" s="317"/>
      <c r="T1929" t="s">
        <v>380</v>
      </c>
      <c r="BA1929" s="395">
        <v>1</v>
      </c>
      <c r="BB1929" s="396" t="s">
        <v>861</v>
      </c>
      <c r="BC1929" t="str">
        <f t="shared" si="201"/>
        <v>RQX</v>
      </c>
      <c r="BD1929" t="str">
        <f t="shared" si="202"/>
        <v>NAoMe_initial_final_stage_tum</v>
      </c>
      <c r="BE1929" s="397" t="s">
        <v>862</v>
      </c>
      <c r="BF1929" t="str">
        <f t="shared" si="203"/>
        <v>Not staged/Unstated</v>
      </c>
      <c r="BG1929">
        <f t="shared" si="204"/>
        <v>5</v>
      </c>
      <c r="BH1929" s="398">
        <f t="shared" si="205"/>
        <v>0.17857000231742859</v>
      </c>
      <c r="BO1929" s="33"/>
    </row>
    <row r="1930" spans="1:67">
      <c r="A1930" s="316" t="s">
        <v>27</v>
      </c>
      <c r="B1930" t="s">
        <v>380</v>
      </c>
      <c r="C1930" t="s">
        <v>910</v>
      </c>
      <c r="D1930" t="s">
        <v>314</v>
      </c>
      <c r="E1930" s="316" t="s">
        <v>810</v>
      </c>
      <c r="F1930" s="316" t="s">
        <v>809</v>
      </c>
      <c r="G1930" s="316" t="s">
        <v>438</v>
      </c>
      <c r="H1930" s="316" t="s">
        <v>317</v>
      </c>
      <c r="I1930" s="316" t="s">
        <v>303</v>
      </c>
      <c r="J1930" s="316" t="s">
        <v>304</v>
      </c>
      <c r="K1930" s="36">
        <v>2</v>
      </c>
      <c r="L1930" s="317">
        <v>7.1429997682571411E-2</v>
      </c>
      <c r="M1930" s="317">
        <v>8.6960002779960632E-2</v>
      </c>
      <c r="N1930" s="36">
        <v>5</v>
      </c>
      <c r="O1930" s="317">
        <v>1.238000020384789E-2</v>
      </c>
      <c r="P1930" s="317">
        <v>1.5060000121593481E-2</v>
      </c>
      <c r="Q1930" s="36">
        <v>64</v>
      </c>
      <c r="R1930" s="317">
        <v>6.4199999906122676E-3</v>
      </c>
      <c r="S1930" s="317">
        <v>7.689999882131815E-3</v>
      </c>
      <c r="T1930" t="s">
        <v>380</v>
      </c>
      <c r="BA1930" s="395">
        <v>1</v>
      </c>
      <c r="BB1930" s="396" t="s">
        <v>861</v>
      </c>
      <c r="BC1930" t="str">
        <f t="shared" si="201"/>
        <v>RQX</v>
      </c>
      <c r="BD1930" t="str">
        <f t="shared" si="202"/>
        <v>NAoMe_initial_final_stage_tum</v>
      </c>
      <c r="BE1930" s="397" t="s">
        <v>862</v>
      </c>
      <c r="BF1930" t="str">
        <f t="shared" si="203"/>
        <v>Stage 0</v>
      </c>
      <c r="BG1930">
        <f t="shared" si="204"/>
        <v>2</v>
      </c>
      <c r="BH1930" s="398">
        <f t="shared" si="205"/>
        <v>7.1429997682571411E-2</v>
      </c>
      <c r="BO1930" s="33"/>
    </row>
    <row r="1931" spans="1:67">
      <c r="A1931" s="316" t="s">
        <v>27</v>
      </c>
      <c r="B1931" t="s">
        <v>380</v>
      </c>
      <c r="C1931" t="s">
        <v>910</v>
      </c>
      <c r="D1931" t="s">
        <v>314</v>
      </c>
      <c r="E1931" s="316" t="s">
        <v>810</v>
      </c>
      <c r="F1931" s="316" t="s">
        <v>809</v>
      </c>
      <c r="G1931" s="316" t="s">
        <v>438</v>
      </c>
      <c r="H1931" s="316" t="s">
        <v>317</v>
      </c>
      <c r="I1931" s="316" t="s">
        <v>303</v>
      </c>
      <c r="J1931" s="316" t="s">
        <v>305</v>
      </c>
      <c r="K1931" s="36">
        <v>0</v>
      </c>
      <c r="L1931" s="317">
        <v>0</v>
      </c>
      <c r="M1931" s="317">
        <v>0</v>
      </c>
      <c r="N1931" s="36">
        <v>7</v>
      </c>
      <c r="O1931" s="317">
        <v>1.7330000177025792E-2</v>
      </c>
      <c r="P1931" s="317">
        <v>2.108000032603741E-2</v>
      </c>
      <c r="Q1931" s="36">
        <v>359</v>
      </c>
      <c r="R1931" s="317">
        <v>3.5999998450279243E-2</v>
      </c>
      <c r="S1931" s="317">
        <v>4.3150000274181373E-2</v>
      </c>
      <c r="T1931" t="s">
        <v>380</v>
      </c>
      <c r="BA1931" s="395">
        <v>1</v>
      </c>
      <c r="BB1931" s="396" t="s">
        <v>861</v>
      </c>
      <c r="BC1931" t="str">
        <f t="shared" si="201"/>
        <v>RQX</v>
      </c>
      <c r="BD1931" t="str">
        <f t="shared" si="202"/>
        <v>NAoMe_initial_final_stage_tum</v>
      </c>
      <c r="BE1931" s="397" t="s">
        <v>862</v>
      </c>
      <c r="BF1931" t="str">
        <f t="shared" si="203"/>
        <v>Stage 1</v>
      </c>
      <c r="BG1931">
        <f t="shared" si="204"/>
        <v>0</v>
      </c>
      <c r="BH1931" s="398">
        <f t="shared" si="205"/>
        <v>0</v>
      </c>
      <c r="BO1931" s="33"/>
    </row>
    <row r="1932" spans="1:67">
      <c r="A1932" s="316" t="s">
        <v>27</v>
      </c>
      <c r="B1932" t="s">
        <v>380</v>
      </c>
      <c r="C1932" t="s">
        <v>910</v>
      </c>
      <c r="D1932" t="s">
        <v>314</v>
      </c>
      <c r="E1932" s="316" t="s">
        <v>810</v>
      </c>
      <c r="F1932" s="316" t="s">
        <v>809</v>
      </c>
      <c r="G1932" s="316" t="s">
        <v>438</v>
      </c>
      <c r="H1932" s="316" t="s">
        <v>317</v>
      </c>
      <c r="I1932" s="316" t="s">
        <v>303</v>
      </c>
      <c r="J1932" s="316" t="s">
        <v>306</v>
      </c>
      <c r="K1932" s="36">
        <v>7</v>
      </c>
      <c r="L1932" s="317">
        <v>0.25</v>
      </c>
      <c r="M1932" s="317">
        <v>0.30434998869895941</v>
      </c>
      <c r="N1932" s="36">
        <v>39</v>
      </c>
      <c r="O1932" s="317">
        <v>9.6529997885227203E-2</v>
      </c>
      <c r="P1932" s="317">
        <v>0.1174700036644936</v>
      </c>
      <c r="Q1932" s="36">
        <v>996</v>
      </c>
      <c r="R1932" s="317">
        <v>9.9880002439022064E-2</v>
      </c>
      <c r="S1932" s="317">
        <v>0.11970999836921691</v>
      </c>
      <c r="T1932" t="s">
        <v>380</v>
      </c>
      <c r="BA1932" s="395">
        <v>1</v>
      </c>
      <c r="BB1932" s="396" t="s">
        <v>861</v>
      </c>
      <c r="BC1932" t="str">
        <f t="shared" si="201"/>
        <v>RQX</v>
      </c>
      <c r="BD1932" t="str">
        <f t="shared" si="202"/>
        <v>NAoMe_initial_final_stage_tum</v>
      </c>
      <c r="BE1932" s="397" t="s">
        <v>862</v>
      </c>
      <c r="BF1932" t="str">
        <f t="shared" si="203"/>
        <v>Stage 2</v>
      </c>
      <c r="BG1932">
        <f t="shared" si="204"/>
        <v>7</v>
      </c>
      <c r="BH1932" s="398">
        <f t="shared" si="205"/>
        <v>0.25</v>
      </c>
      <c r="BO1932" s="33"/>
    </row>
    <row r="1933" spans="1:67">
      <c r="A1933" s="316" t="s">
        <v>27</v>
      </c>
      <c r="B1933" t="s">
        <v>380</v>
      </c>
      <c r="C1933" t="s">
        <v>910</v>
      </c>
      <c r="D1933" t="s">
        <v>314</v>
      </c>
      <c r="E1933" s="316" t="s">
        <v>810</v>
      </c>
      <c r="F1933" s="316" t="s">
        <v>809</v>
      </c>
      <c r="G1933" s="316" t="s">
        <v>438</v>
      </c>
      <c r="H1933" s="316" t="s">
        <v>317</v>
      </c>
      <c r="I1933" s="316" t="s">
        <v>303</v>
      </c>
      <c r="J1933" s="316" t="s">
        <v>307</v>
      </c>
      <c r="K1933" s="36">
        <v>2</v>
      </c>
      <c r="L1933" s="317">
        <v>7.1429997682571411E-2</v>
      </c>
      <c r="M1933" s="317">
        <v>8.6960002779960632E-2</v>
      </c>
      <c r="N1933" s="36">
        <v>31</v>
      </c>
      <c r="O1933" s="317">
        <v>7.6729997992515564E-2</v>
      </c>
      <c r="P1933" s="317">
        <v>9.3369998037815094E-2</v>
      </c>
      <c r="Q1933" s="36">
        <v>742</v>
      </c>
      <c r="R1933" s="317">
        <v>7.4409998953342438E-2</v>
      </c>
      <c r="S1933" s="317">
        <v>8.9180000126361847E-2</v>
      </c>
      <c r="T1933" t="s">
        <v>380</v>
      </c>
      <c r="BA1933" s="395">
        <v>1</v>
      </c>
      <c r="BB1933" s="396" t="s">
        <v>861</v>
      </c>
      <c r="BC1933" t="str">
        <f t="shared" si="201"/>
        <v>RQX</v>
      </c>
      <c r="BD1933" t="str">
        <f t="shared" si="202"/>
        <v>NAoMe_initial_final_stage_tum</v>
      </c>
      <c r="BE1933" s="397" t="s">
        <v>862</v>
      </c>
      <c r="BF1933" t="str">
        <f t="shared" si="203"/>
        <v>Stage 3</v>
      </c>
      <c r="BG1933">
        <f t="shared" si="204"/>
        <v>2</v>
      </c>
      <c r="BH1933" s="398">
        <f t="shared" si="205"/>
        <v>7.1429997682571411E-2</v>
      </c>
      <c r="BO1933" s="33"/>
    </row>
    <row r="1934" spans="1:67">
      <c r="A1934" s="316" t="s">
        <v>27</v>
      </c>
      <c r="B1934" t="s">
        <v>380</v>
      </c>
      <c r="C1934" t="s">
        <v>910</v>
      </c>
      <c r="D1934" t="s">
        <v>314</v>
      </c>
      <c r="E1934" s="316" t="s">
        <v>810</v>
      </c>
      <c r="F1934" s="316" t="s">
        <v>809</v>
      </c>
      <c r="G1934" s="316" t="s">
        <v>438</v>
      </c>
      <c r="H1934" s="316" t="s">
        <v>317</v>
      </c>
      <c r="I1934" s="316" t="s">
        <v>303</v>
      </c>
      <c r="J1934" s="316" t="s">
        <v>336</v>
      </c>
      <c r="K1934" s="36">
        <v>12</v>
      </c>
      <c r="L1934" s="317">
        <v>0.42857000231742859</v>
      </c>
      <c r="M1934" s="317">
        <v>0.52174001932144165</v>
      </c>
      <c r="N1934" s="36">
        <v>250</v>
      </c>
      <c r="O1934" s="317">
        <v>0.61880999803543091</v>
      </c>
      <c r="P1934" s="317">
        <v>0.75300997495651245</v>
      </c>
      <c r="Q1934" s="36">
        <v>6159</v>
      </c>
      <c r="R1934" s="317">
        <v>0.6176300048828125</v>
      </c>
      <c r="S1934" s="317">
        <v>0.74026000499725342</v>
      </c>
      <c r="T1934" t="s">
        <v>380</v>
      </c>
      <c r="BA1934" s="395">
        <v>1</v>
      </c>
      <c r="BB1934" s="396" t="s">
        <v>861</v>
      </c>
      <c r="BC1934" t="str">
        <f t="shared" si="201"/>
        <v>RQX</v>
      </c>
      <c r="BD1934" t="str">
        <f t="shared" si="202"/>
        <v>NAoMe_initial_final_stage_tum</v>
      </c>
      <c r="BE1934" s="397" t="s">
        <v>862</v>
      </c>
      <c r="BF1934" t="str">
        <f t="shared" si="203"/>
        <v>Stage 4</v>
      </c>
      <c r="BG1934">
        <f t="shared" si="204"/>
        <v>12</v>
      </c>
      <c r="BH1934" s="398">
        <f t="shared" si="205"/>
        <v>0.42857000231742859</v>
      </c>
      <c r="BO1934" s="33"/>
    </row>
    <row r="1935" spans="1:67">
      <c r="A1935" s="316" t="s">
        <v>27</v>
      </c>
      <c r="B1935" t="s">
        <v>380</v>
      </c>
      <c r="C1935" t="s">
        <v>910</v>
      </c>
      <c r="D1935" t="s">
        <v>314</v>
      </c>
      <c r="E1935" s="316" t="s">
        <v>810</v>
      </c>
      <c r="F1935" s="316" t="s">
        <v>809</v>
      </c>
      <c r="G1935" s="316" t="s">
        <v>438</v>
      </c>
      <c r="H1935" s="316" t="s">
        <v>317</v>
      </c>
      <c r="I1935" s="316" t="s">
        <v>342</v>
      </c>
      <c r="J1935" s="316" t="s">
        <v>343</v>
      </c>
      <c r="K1935" s="36">
        <v>5</v>
      </c>
      <c r="L1935" s="317">
        <v>0.17857000231742859</v>
      </c>
      <c r="M1935" s="317"/>
      <c r="N1935" s="36">
        <v>72</v>
      </c>
      <c r="O1935" s="317">
        <v>0.1782200038433075</v>
      </c>
      <c r="P1935" s="317"/>
      <c r="Q1935" s="36">
        <v>1652</v>
      </c>
      <c r="R1935" s="317">
        <v>0.1656599938869476</v>
      </c>
      <c r="S1935" s="317"/>
      <c r="T1935" t="s">
        <v>380</v>
      </c>
      <c r="BA1935" s="395">
        <v>1</v>
      </c>
      <c r="BB1935" s="396" t="s">
        <v>861</v>
      </c>
      <c r="BC1935" t="str">
        <f t="shared" si="201"/>
        <v>RQX</v>
      </c>
      <c r="BD1935" t="str">
        <f t="shared" si="202"/>
        <v>NAoMe_initial_final_stage_tum_grp</v>
      </c>
      <c r="BE1935" s="397" t="s">
        <v>862</v>
      </c>
      <c r="BF1935" t="str">
        <f t="shared" si="203"/>
        <v>MBC in HESAPC</v>
      </c>
      <c r="BG1935">
        <f t="shared" si="204"/>
        <v>5</v>
      </c>
      <c r="BH1935" s="398">
        <f t="shared" si="205"/>
        <v>0.17857000231742859</v>
      </c>
      <c r="BO1935" s="33"/>
    </row>
    <row r="1936" spans="1:67">
      <c r="A1936" s="316" t="s">
        <v>27</v>
      </c>
      <c r="B1936" t="s">
        <v>380</v>
      </c>
      <c r="C1936" t="s">
        <v>910</v>
      </c>
      <c r="D1936" t="s">
        <v>314</v>
      </c>
      <c r="E1936" s="316" t="s">
        <v>810</v>
      </c>
      <c r="F1936" s="316" t="s">
        <v>809</v>
      </c>
      <c r="G1936" s="316" t="s">
        <v>438</v>
      </c>
      <c r="H1936" s="316" t="s">
        <v>317</v>
      </c>
      <c r="I1936" s="316" t="s">
        <v>342</v>
      </c>
      <c r="J1936" s="316" t="s">
        <v>344</v>
      </c>
      <c r="K1936" s="36">
        <v>9</v>
      </c>
      <c r="L1936" s="317">
        <v>0.32142999768257141</v>
      </c>
      <c r="M1936" s="317">
        <v>0.39129999279975891</v>
      </c>
      <c r="N1936" s="36">
        <v>82</v>
      </c>
      <c r="O1936" s="317">
        <v>0.2029699981212616</v>
      </c>
      <c r="P1936" s="317">
        <v>0.24698999524116519</v>
      </c>
      <c r="Q1936" s="36">
        <v>2161</v>
      </c>
      <c r="R1936" s="317">
        <v>0.2167100012302399</v>
      </c>
      <c r="S1936" s="317">
        <v>0.25973999500274658</v>
      </c>
      <c r="T1936" t="s">
        <v>380</v>
      </c>
      <c r="BA1936" s="395">
        <v>1</v>
      </c>
      <c r="BB1936" s="396" t="s">
        <v>861</v>
      </c>
      <c r="BC1936" t="str">
        <f t="shared" si="201"/>
        <v>RQX</v>
      </c>
      <c r="BD1936" t="str">
        <f t="shared" si="202"/>
        <v>NAoMe_initial_final_stage_tum_grp</v>
      </c>
      <c r="BE1936" s="397" t="s">
        <v>862</v>
      </c>
      <c r="BF1936" t="str">
        <f t="shared" si="203"/>
        <v>Stage 0-3</v>
      </c>
      <c r="BG1936">
        <f t="shared" si="204"/>
        <v>9</v>
      </c>
      <c r="BH1936" s="398">
        <f t="shared" si="205"/>
        <v>0.32142999768257141</v>
      </c>
      <c r="BO1936" s="33"/>
    </row>
    <row r="1937" spans="1:67">
      <c r="A1937" s="316" t="s">
        <v>27</v>
      </c>
      <c r="B1937" t="s">
        <v>380</v>
      </c>
      <c r="C1937" t="s">
        <v>910</v>
      </c>
      <c r="D1937" t="s">
        <v>314</v>
      </c>
      <c r="E1937" s="316" t="s">
        <v>810</v>
      </c>
      <c r="F1937" s="316" t="s">
        <v>809</v>
      </c>
      <c r="G1937" s="316" t="s">
        <v>438</v>
      </c>
      <c r="H1937" s="316" t="s">
        <v>317</v>
      </c>
      <c r="I1937" s="316" t="s">
        <v>342</v>
      </c>
      <c r="J1937" s="316" t="s">
        <v>336</v>
      </c>
      <c r="K1937" s="36">
        <v>14</v>
      </c>
      <c r="L1937" s="317">
        <v>0.5</v>
      </c>
      <c r="M1937" s="317">
        <v>0.6086999773979187</v>
      </c>
      <c r="N1937" s="36">
        <v>250</v>
      </c>
      <c r="O1937" s="317">
        <v>0.61880999803543091</v>
      </c>
      <c r="P1937" s="317">
        <v>0.75300997495651245</v>
      </c>
      <c r="Q1937" s="36">
        <v>6159</v>
      </c>
      <c r="R1937" s="317">
        <v>0.6176300048828125</v>
      </c>
      <c r="S1937" s="317">
        <v>0.74026000499725342</v>
      </c>
      <c r="T1937" t="s">
        <v>380</v>
      </c>
      <c r="BA1937" s="395">
        <v>1</v>
      </c>
      <c r="BB1937" s="396" t="s">
        <v>861</v>
      </c>
      <c r="BC1937" t="str">
        <f t="shared" si="201"/>
        <v>RQX</v>
      </c>
      <c r="BD1937" t="str">
        <f t="shared" si="202"/>
        <v>NAoMe_initial_final_stage_tum_grp</v>
      </c>
      <c r="BE1937" s="397" t="s">
        <v>862</v>
      </c>
      <c r="BF1937" t="str">
        <f t="shared" si="203"/>
        <v>Stage 4</v>
      </c>
      <c r="BG1937">
        <f t="shared" si="204"/>
        <v>14</v>
      </c>
      <c r="BH1937" s="398">
        <f t="shared" si="205"/>
        <v>0.5</v>
      </c>
      <c r="BO1937" s="33"/>
    </row>
    <row r="1938" spans="1:67">
      <c r="A1938" s="316" t="s">
        <v>27</v>
      </c>
      <c r="B1938" t="s">
        <v>380</v>
      </c>
      <c r="C1938" t="s">
        <v>910</v>
      </c>
      <c r="D1938" t="s">
        <v>314</v>
      </c>
      <c r="E1938" s="316" t="s">
        <v>810</v>
      </c>
      <c r="F1938" s="316" t="s">
        <v>809</v>
      </c>
      <c r="G1938" s="316" t="s">
        <v>438</v>
      </c>
      <c r="H1938" s="316" t="s">
        <v>317</v>
      </c>
      <c r="I1938" s="316" t="s">
        <v>658</v>
      </c>
      <c r="J1938" s="316" t="s">
        <v>345</v>
      </c>
      <c r="K1938" s="36">
        <v>28</v>
      </c>
      <c r="L1938" s="317">
        <v>1</v>
      </c>
      <c r="M1938" s="317"/>
      <c r="N1938" s="36">
        <v>404</v>
      </c>
      <c r="O1938" s="317">
        <v>1</v>
      </c>
      <c r="P1938" s="317"/>
      <c r="Q1938" s="36">
        <v>9972</v>
      </c>
      <c r="R1938" s="317">
        <v>1</v>
      </c>
      <c r="S1938" s="317"/>
      <c r="T1938" t="s">
        <v>380</v>
      </c>
      <c r="BA1938" s="395">
        <v>1</v>
      </c>
      <c r="BB1938" s="396" t="s">
        <v>861</v>
      </c>
      <c r="BC1938" t="str">
        <f t="shared" si="201"/>
        <v>RQX</v>
      </c>
      <c r="BD1938" t="str">
        <f t="shared" si="202"/>
        <v>NAoMe_initial_final_who_ps</v>
      </c>
      <c r="BE1938" s="397" t="s">
        <v>862</v>
      </c>
      <c r="BF1938" t="str">
        <f t="shared" si="203"/>
        <v>Not recorded</v>
      </c>
      <c r="BG1938">
        <f t="shared" si="204"/>
        <v>28</v>
      </c>
      <c r="BH1938" s="398">
        <f t="shared" si="205"/>
        <v>1</v>
      </c>
      <c r="BO1938" s="33"/>
    </row>
    <row r="1939" spans="1:67">
      <c r="A1939" s="316" t="s">
        <v>27</v>
      </c>
      <c r="B1939" t="s">
        <v>380</v>
      </c>
      <c r="C1939" t="s">
        <v>910</v>
      </c>
      <c r="D1939" t="s">
        <v>314</v>
      </c>
      <c r="E1939" s="316" t="s">
        <v>810</v>
      </c>
      <c r="F1939" s="316" t="s">
        <v>809</v>
      </c>
      <c r="G1939" s="316" t="s">
        <v>438</v>
      </c>
      <c r="H1939" s="316" t="s">
        <v>317</v>
      </c>
      <c r="I1939" s="316" t="s">
        <v>291</v>
      </c>
      <c r="J1939" s="316" t="s">
        <v>313</v>
      </c>
      <c r="K1939" s="36">
        <v>28</v>
      </c>
      <c r="L1939" s="317">
        <v>1</v>
      </c>
      <c r="M1939" s="317"/>
      <c r="N1939" s="36">
        <v>395</v>
      </c>
      <c r="O1939" s="317">
        <v>0.97772002220153809</v>
      </c>
      <c r="P1939" s="317"/>
      <c r="Q1939" s="36">
        <v>9846</v>
      </c>
      <c r="R1939" s="317">
        <v>0.98736000061035156</v>
      </c>
      <c r="S1939" s="317"/>
      <c r="T1939" t="s">
        <v>380</v>
      </c>
      <c r="BA1939" s="395">
        <v>1</v>
      </c>
      <c r="BB1939" s="396" t="s">
        <v>861</v>
      </c>
      <c r="BC1939" t="str">
        <f t="shared" si="201"/>
        <v>RQX</v>
      </c>
      <c r="BD1939" t="str">
        <f t="shared" si="202"/>
        <v>NAoMe_initial_gender</v>
      </c>
      <c r="BE1939" s="397" t="s">
        <v>862</v>
      </c>
      <c r="BF1939" t="str">
        <f t="shared" si="203"/>
        <v>Female</v>
      </c>
      <c r="BG1939">
        <f t="shared" si="204"/>
        <v>28</v>
      </c>
      <c r="BH1939" s="398">
        <f t="shared" si="205"/>
        <v>1</v>
      </c>
      <c r="BO1939" s="33"/>
    </row>
    <row r="1940" spans="1:67">
      <c r="A1940" s="316" t="s">
        <v>27</v>
      </c>
      <c r="B1940" t="s">
        <v>380</v>
      </c>
      <c r="C1940" t="s">
        <v>910</v>
      </c>
      <c r="D1940" t="s">
        <v>314</v>
      </c>
      <c r="E1940" s="316" t="s">
        <v>810</v>
      </c>
      <c r="F1940" s="316" t="s">
        <v>809</v>
      </c>
      <c r="G1940" s="316" t="s">
        <v>438</v>
      </c>
      <c r="H1940" s="316" t="s">
        <v>317</v>
      </c>
      <c r="I1940" s="316" t="s">
        <v>291</v>
      </c>
      <c r="J1940" s="316" t="s">
        <v>293</v>
      </c>
      <c r="K1940" s="36">
        <v>0</v>
      </c>
      <c r="L1940" s="317">
        <v>0</v>
      </c>
      <c r="M1940" s="317"/>
      <c r="N1940" s="36">
        <v>9</v>
      </c>
      <c r="O1940" s="317">
        <v>2.2280000150203701E-2</v>
      </c>
      <c r="P1940" s="317"/>
      <c r="Q1940" s="36">
        <v>126</v>
      </c>
      <c r="R1940" s="317">
        <v>1.264000032097101E-2</v>
      </c>
      <c r="S1940" s="317"/>
      <c r="T1940" t="s">
        <v>380</v>
      </c>
      <c r="BA1940" s="395">
        <v>1</v>
      </c>
      <c r="BB1940" s="396" t="s">
        <v>861</v>
      </c>
      <c r="BC1940" t="str">
        <f t="shared" si="201"/>
        <v>RQX</v>
      </c>
      <c r="BD1940" t="str">
        <f t="shared" si="202"/>
        <v>NAoMe_initial_gender</v>
      </c>
      <c r="BE1940" s="397" t="s">
        <v>862</v>
      </c>
      <c r="BF1940" t="str">
        <f t="shared" si="203"/>
        <v>Male</v>
      </c>
      <c r="BG1940">
        <f t="shared" si="204"/>
        <v>0</v>
      </c>
      <c r="BH1940" s="398">
        <f t="shared" si="205"/>
        <v>0</v>
      </c>
      <c r="BO1940" s="33"/>
    </row>
    <row r="1941" spans="1:67">
      <c r="A1941" s="316" t="s">
        <v>27</v>
      </c>
      <c r="B1941" t="s">
        <v>380</v>
      </c>
      <c r="C1941" t="s">
        <v>910</v>
      </c>
      <c r="D1941" t="s">
        <v>314</v>
      </c>
      <c r="E1941" s="316" t="s">
        <v>810</v>
      </c>
      <c r="F1941" s="316" t="s">
        <v>809</v>
      </c>
      <c r="G1941" s="316" t="s">
        <v>438</v>
      </c>
      <c r="H1941" s="316" t="s">
        <v>317</v>
      </c>
      <c r="I1941" s="316" t="s">
        <v>659</v>
      </c>
      <c r="J1941" s="316" t="s">
        <v>294</v>
      </c>
      <c r="K1941" s="36">
        <v>11</v>
      </c>
      <c r="L1941" s="317">
        <v>0.39285999536514282</v>
      </c>
      <c r="M1941" s="317">
        <v>0.39285999536514282</v>
      </c>
      <c r="N1941" s="36">
        <v>88</v>
      </c>
      <c r="O1941" s="317">
        <v>0.2178200036287308</v>
      </c>
      <c r="P1941" s="317">
        <v>0.2178200036287308</v>
      </c>
      <c r="Q1941" s="36">
        <v>1800</v>
      </c>
      <c r="R1941" s="317">
        <v>0.18050999939441681</v>
      </c>
      <c r="S1941" s="317">
        <v>0.18050999939441681</v>
      </c>
      <c r="T1941" t="s">
        <v>380</v>
      </c>
      <c r="BA1941" s="395">
        <v>1</v>
      </c>
      <c r="BB1941" s="396" t="s">
        <v>861</v>
      </c>
      <c r="BC1941" t="str">
        <f t="shared" si="201"/>
        <v>RQX</v>
      </c>
      <c r="BD1941" t="str">
        <f t="shared" si="202"/>
        <v>NAoMe_initial_imd_2019</v>
      </c>
      <c r="BE1941" s="397" t="s">
        <v>862</v>
      </c>
      <c r="BF1941" t="str">
        <f t="shared" si="203"/>
        <v>1 - most deprived</v>
      </c>
      <c r="BG1941">
        <f t="shared" si="204"/>
        <v>11</v>
      </c>
      <c r="BH1941" s="398">
        <f t="shared" si="205"/>
        <v>0.39285999536514282</v>
      </c>
      <c r="BO1941" s="33"/>
    </row>
    <row r="1942" spans="1:67">
      <c r="A1942" s="316" t="s">
        <v>27</v>
      </c>
      <c r="B1942" t="s">
        <v>380</v>
      </c>
      <c r="C1942" t="s">
        <v>910</v>
      </c>
      <c r="D1942" t="s">
        <v>314</v>
      </c>
      <c r="E1942" s="316" t="s">
        <v>810</v>
      </c>
      <c r="F1942" s="316" t="s">
        <v>809</v>
      </c>
      <c r="G1942" s="316" t="s">
        <v>438</v>
      </c>
      <c r="H1942" s="316" t="s">
        <v>317</v>
      </c>
      <c r="I1942" s="316" t="s">
        <v>659</v>
      </c>
      <c r="J1942" s="316" t="s">
        <v>15</v>
      </c>
      <c r="K1942" s="36">
        <v>15</v>
      </c>
      <c r="L1942" s="317">
        <v>0.53570997714996338</v>
      </c>
      <c r="M1942" s="317">
        <v>0.53570997714996338</v>
      </c>
      <c r="N1942" s="36">
        <v>166</v>
      </c>
      <c r="O1942" s="317">
        <v>0.41089001297950739</v>
      </c>
      <c r="P1942" s="317">
        <v>0.41089001297950739</v>
      </c>
      <c r="Q1942" s="36">
        <v>2036</v>
      </c>
      <c r="R1942" s="317">
        <v>0.20417000353336329</v>
      </c>
      <c r="S1942" s="317">
        <v>0.20417000353336329</v>
      </c>
      <c r="T1942" t="s">
        <v>380</v>
      </c>
      <c r="BA1942" s="395">
        <v>1</v>
      </c>
      <c r="BB1942" s="396" t="s">
        <v>861</v>
      </c>
      <c r="BC1942" t="str">
        <f t="shared" si="201"/>
        <v>RQX</v>
      </c>
      <c r="BD1942" t="str">
        <f t="shared" si="202"/>
        <v>NAoMe_initial_imd_2019</v>
      </c>
      <c r="BE1942" s="397" t="s">
        <v>862</v>
      </c>
      <c r="BF1942" t="str">
        <f t="shared" si="203"/>
        <v>2</v>
      </c>
      <c r="BG1942">
        <f t="shared" si="204"/>
        <v>15</v>
      </c>
      <c r="BH1942" s="398">
        <f t="shared" si="205"/>
        <v>0.53570997714996338</v>
      </c>
      <c r="BO1942" s="33"/>
    </row>
    <row r="1943" spans="1:67">
      <c r="A1943" s="316" t="s">
        <v>27</v>
      </c>
      <c r="B1943" t="s">
        <v>380</v>
      </c>
      <c r="C1943" t="s">
        <v>910</v>
      </c>
      <c r="D1943" t="s">
        <v>314</v>
      </c>
      <c r="E1943" s="316" t="s">
        <v>810</v>
      </c>
      <c r="F1943" s="316" t="s">
        <v>809</v>
      </c>
      <c r="G1943" s="316" t="s">
        <v>438</v>
      </c>
      <c r="H1943" s="316" t="s">
        <v>317</v>
      </c>
      <c r="I1943" s="316" t="s">
        <v>659</v>
      </c>
      <c r="J1943" s="316" t="s">
        <v>16</v>
      </c>
      <c r="K1943" s="36">
        <v>2</v>
      </c>
      <c r="L1943" s="317">
        <v>7.1429997682571411E-2</v>
      </c>
      <c r="M1943" s="317">
        <v>7.1429997682571411E-2</v>
      </c>
      <c r="N1943" s="36">
        <v>64</v>
      </c>
      <c r="O1943" s="317">
        <v>0.15841999650001529</v>
      </c>
      <c r="P1943" s="317">
        <v>0.15841999650001529</v>
      </c>
      <c r="Q1943" s="36">
        <v>2085</v>
      </c>
      <c r="R1943" s="317">
        <v>0.20908999443054199</v>
      </c>
      <c r="S1943" s="317">
        <v>0.20908999443054199</v>
      </c>
      <c r="T1943" t="s">
        <v>380</v>
      </c>
      <c r="BA1943" s="395">
        <v>1</v>
      </c>
      <c r="BB1943" s="396" t="s">
        <v>861</v>
      </c>
      <c r="BC1943" t="str">
        <f t="shared" si="201"/>
        <v>RQX</v>
      </c>
      <c r="BD1943" t="str">
        <f t="shared" si="202"/>
        <v>NAoMe_initial_imd_2019</v>
      </c>
      <c r="BE1943" s="397" t="s">
        <v>862</v>
      </c>
      <c r="BF1943" t="str">
        <f t="shared" si="203"/>
        <v>3</v>
      </c>
      <c r="BG1943">
        <f t="shared" si="204"/>
        <v>2</v>
      </c>
      <c r="BH1943" s="398">
        <f t="shared" si="205"/>
        <v>7.1429997682571411E-2</v>
      </c>
      <c r="BO1943" s="33"/>
    </row>
    <row r="1944" spans="1:67">
      <c r="A1944" s="316" t="s">
        <v>27</v>
      </c>
      <c r="B1944" t="s">
        <v>380</v>
      </c>
      <c r="C1944" t="s">
        <v>910</v>
      </c>
      <c r="D1944" t="s">
        <v>314</v>
      </c>
      <c r="E1944" s="316" t="s">
        <v>810</v>
      </c>
      <c r="F1944" s="316" t="s">
        <v>809</v>
      </c>
      <c r="G1944" s="316" t="s">
        <v>438</v>
      </c>
      <c r="H1944" s="316" t="s">
        <v>317</v>
      </c>
      <c r="I1944" s="316" t="s">
        <v>659</v>
      </c>
      <c r="J1944" s="316" t="s">
        <v>17</v>
      </c>
      <c r="K1944" s="36">
        <v>0</v>
      </c>
      <c r="L1944" s="317">
        <v>0</v>
      </c>
      <c r="M1944" s="317">
        <v>0</v>
      </c>
      <c r="N1944" s="36">
        <v>51</v>
      </c>
      <c r="O1944" s="317">
        <v>0.126240000128746</v>
      </c>
      <c r="P1944" s="317">
        <v>0.126240000128746</v>
      </c>
      <c r="Q1944" s="36">
        <v>2024</v>
      </c>
      <c r="R1944" s="317">
        <v>0.2029699981212616</v>
      </c>
      <c r="S1944" s="317">
        <v>0.2029699981212616</v>
      </c>
      <c r="T1944" t="s">
        <v>380</v>
      </c>
      <c r="BA1944" s="395">
        <v>1</v>
      </c>
      <c r="BB1944" s="396" t="s">
        <v>861</v>
      </c>
      <c r="BC1944" t="str">
        <f t="shared" si="201"/>
        <v>RQX</v>
      </c>
      <c r="BD1944" t="str">
        <f t="shared" si="202"/>
        <v>NAoMe_initial_imd_2019</v>
      </c>
      <c r="BE1944" s="397" t="s">
        <v>862</v>
      </c>
      <c r="BF1944" t="str">
        <f t="shared" si="203"/>
        <v>4</v>
      </c>
      <c r="BG1944">
        <f t="shared" si="204"/>
        <v>0</v>
      </c>
      <c r="BH1944" s="398">
        <f t="shared" si="205"/>
        <v>0</v>
      </c>
      <c r="BO1944" s="33"/>
    </row>
    <row r="1945" spans="1:67">
      <c r="A1945" s="316" t="s">
        <v>27</v>
      </c>
      <c r="B1945" t="s">
        <v>380</v>
      </c>
      <c r="C1945" t="s">
        <v>910</v>
      </c>
      <c r="D1945" t="s">
        <v>314</v>
      </c>
      <c r="E1945" s="316" t="s">
        <v>810</v>
      </c>
      <c r="F1945" s="316" t="s">
        <v>809</v>
      </c>
      <c r="G1945" s="316" t="s">
        <v>438</v>
      </c>
      <c r="H1945" s="316" t="s">
        <v>317</v>
      </c>
      <c r="I1945" s="316" t="s">
        <v>659</v>
      </c>
      <c r="J1945" s="316" t="s">
        <v>295</v>
      </c>
      <c r="K1945" s="36">
        <v>0</v>
      </c>
      <c r="L1945" s="317">
        <v>0</v>
      </c>
      <c r="M1945" s="317">
        <v>0</v>
      </c>
      <c r="N1945" s="36">
        <v>35</v>
      </c>
      <c r="O1945" s="317">
        <v>8.6630001664161682E-2</v>
      </c>
      <c r="P1945" s="317">
        <v>8.6630001664161682E-2</v>
      </c>
      <c r="Q1945" s="36">
        <v>2027</v>
      </c>
      <c r="R1945" s="317">
        <v>0.2032700031995773</v>
      </c>
      <c r="S1945" s="317">
        <v>0.2032700031995773</v>
      </c>
      <c r="T1945" t="s">
        <v>380</v>
      </c>
      <c r="BA1945" s="395">
        <v>1</v>
      </c>
      <c r="BB1945" s="396" t="s">
        <v>861</v>
      </c>
      <c r="BC1945" t="str">
        <f t="shared" si="201"/>
        <v>RQX</v>
      </c>
      <c r="BD1945" t="str">
        <f t="shared" si="202"/>
        <v>NAoMe_initial_imd_2019</v>
      </c>
      <c r="BE1945" s="397" t="s">
        <v>862</v>
      </c>
      <c r="BF1945" t="str">
        <f t="shared" si="203"/>
        <v>5 - least deprived</v>
      </c>
      <c r="BG1945">
        <f t="shared" si="204"/>
        <v>0</v>
      </c>
      <c r="BH1945" s="398">
        <f t="shared" si="205"/>
        <v>0</v>
      </c>
      <c r="BO1945" s="33"/>
    </row>
    <row r="1946" spans="1:67">
      <c r="A1946" s="316" t="s">
        <v>27</v>
      </c>
      <c r="B1946" t="s">
        <v>380</v>
      </c>
      <c r="C1946" t="s">
        <v>910</v>
      </c>
      <c r="D1946" t="s">
        <v>314</v>
      </c>
      <c r="E1946" s="316" t="s">
        <v>810</v>
      </c>
      <c r="F1946" s="316" t="s">
        <v>809</v>
      </c>
      <c r="G1946" s="316" t="s">
        <v>438</v>
      </c>
      <c r="H1946" s="316" t="s">
        <v>317</v>
      </c>
      <c r="I1946" s="316" t="s">
        <v>659</v>
      </c>
      <c r="J1946" s="316" t="s">
        <v>260</v>
      </c>
      <c r="K1946" s="36">
        <v>0</v>
      </c>
      <c r="L1946" s="317">
        <v>0</v>
      </c>
      <c r="M1946" s="317"/>
      <c r="N1946" s="36">
        <v>0</v>
      </c>
      <c r="O1946" s="317">
        <v>0</v>
      </c>
      <c r="P1946" s="317"/>
      <c r="Q1946" s="36">
        <v>0</v>
      </c>
      <c r="R1946" s="317">
        <v>0</v>
      </c>
      <c r="S1946" s="317"/>
      <c r="T1946" t="s">
        <v>380</v>
      </c>
      <c r="BA1946" s="395">
        <v>1</v>
      </c>
      <c r="BB1946" s="396" t="s">
        <v>861</v>
      </c>
      <c r="BC1946" t="str">
        <f t="shared" si="201"/>
        <v>RQX</v>
      </c>
      <c r="BD1946" t="str">
        <f t="shared" si="202"/>
        <v>NAoMe_initial_imd_2019</v>
      </c>
      <c r="BE1946" s="397" t="s">
        <v>862</v>
      </c>
      <c r="BF1946" t="str">
        <f t="shared" si="203"/>
        <v>Unknown</v>
      </c>
      <c r="BG1946">
        <f t="shared" si="204"/>
        <v>0</v>
      </c>
      <c r="BH1946" s="398">
        <f t="shared" si="205"/>
        <v>0</v>
      </c>
      <c r="BO1946" s="33"/>
    </row>
    <row r="1947" spans="1:67">
      <c r="A1947" s="316" t="s">
        <v>27</v>
      </c>
      <c r="B1947" t="s">
        <v>380</v>
      </c>
      <c r="C1947" t="s">
        <v>910</v>
      </c>
      <c r="D1947" t="s">
        <v>314</v>
      </c>
      <c r="E1947" s="316" t="s">
        <v>810</v>
      </c>
      <c r="F1947" s="316" t="s">
        <v>809</v>
      </c>
      <c r="G1947" s="316" t="s">
        <v>438</v>
      </c>
      <c r="H1947" s="316" t="s">
        <v>317</v>
      </c>
      <c r="I1947" s="316" t="s">
        <v>296</v>
      </c>
      <c r="J1947" s="316" t="s">
        <v>297</v>
      </c>
      <c r="K1947" s="36">
        <v>18</v>
      </c>
      <c r="L1947" s="317">
        <v>0.64285999536514282</v>
      </c>
      <c r="M1947" s="317">
        <v>0.64285999536514282</v>
      </c>
      <c r="N1947" s="36">
        <v>247</v>
      </c>
      <c r="O1947" s="317">
        <v>0.61138999462127686</v>
      </c>
      <c r="P1947" s="317">
        <v>0.62532001733779907</v>
      </c>
      <c r="Q1947" s="36">
        <v>5528</v>
      </c>
      <c r="R1947" s="317">
        <v>0.55435001850128174</v>
      </c>
      <c r="S1947" s="317">
        <v>0.56936997175216675</v>
      </c>
      <c r="T1947" t="s">
        <v>380</v>
      </c>
      <c r="BA1947" s="395">
        <v>1</v>
      </c>
      <c r="BB1947" s="396" t="s">
        <v>861</v>
      </c>
      <c r="BC1947" t="str">
        <f t="shared" si="201"/>
        <v>RQX</v>
      </c>
      <c r="BD1947" t="str">
        <f t="shared" si="202"/>
        <v>NAoMe_initial_scarf_731_grp</v>
      </c>
      <c r="BE1947" s="397" t="s">
        <v>862</v>
      </c>
      <c r="BF1947" t="str">
        <f t="shared" si="203"/>
        <v>Fit</v>
      </c>
      <c r="BG1947">
        <f t="shared" si="204"/>
        <v>18</v>
      </c>
      <c r="BH1947" s="398">
        <f t="shared" si="205"/>
        <v>0.64285999536514282</v>
      </c>
      <c r="BO1947" s="33"/>
    </row>
    <row r="1948" spans="1:67">
      <c r="A1948" s="316" t="s">
        <v>27</v>
      </c>
      <c r="B1948" t="s">
        <v>380</v>
      </c>
      <c r="C1948" t="s">
        <v>910</v>
      </c>
      <c r="D1948" t="s">
        <v>314</v>
      </c>
      <c r="E1948" s="316" t="s">
        <v>810</v>
      </c>
      <c r="F1948" s="316" t="s">
        <v>809</v>
      </c>
      <c r="G1948" s="316" t="s">
        <v>438</v>
      </c>
      <c r="H1948" s="316" t="s">
        <v>317</v>
      </c>
      <c r="I1948" s="316" t="s">
        <v>296</v>
      </c>
      <c r="J1948" s="316" t="s">
        <v>298</v>
      </c>
      <c r="K1948" s="36">
        <v>2</v>
      </c>
      <c r="L1948" s="317">
        <v>7.1429997682571411E-2</v>
      </c>
      <c r="M1948" s="317">
        <v>7.1429997682571411E-2</v>
      </c>
      <c r="N1948" s="36">
        <v>57</v>
      </c>
      <c r="O1948" s="317">
        <v>0.14109000563621521</v>
      </c>
      <c r="P1948" s="317">
        <v>0.14429999887943271</v>
      </c>
      <c r="Q1948" s="36">
        <v>1492</v>
      </c>
      <c r="R1948" s="317">
        <v>0.149619996547699</v>
      </c>
      <c r="S1948" s="317">
        <v>0.153669998049736</v>
      </c>
      <c r="T1948" t="s">
        <v>380</v>
      </c>
      <c r="BA1948" s="395">
        <v>1</v>
      </c>
      <c r="BB1948" s="396" t="s">
        <v>861</v>
      </c>
      <c r="BC1948" t="str">
        <f t="shared" si="201"/>
        <v>RQX</v>
      </c>
      <c r="BD1948" t="str">
        <f t="shared" si="202"/>
        <v>NAoMe_initial_scarf_731_grp</v>
      </c>
      <c r="BE1948" s="397" t="s">
        <v>862</v>
      </c>
      <c r="BF1948" t="str">
        <f t="shared" si="203"/>
        <v>Mild frailty</v>
      </c>
      <c r="BG1948">
        <f t="shared" si="204"/>
        <v>2</v>
      </c>
      <c r="BH1948" s="398">
        <f t="shared" si="205"/>
        <v>7.1429997682571411E-2</v>
      </c>
      <c r="BO1948" s="33"/>
    </row>
    <row r="1949" spans="1:67">
      <c r="A1949" s="316" t="s">
        <v>27</v>
      </c>
      <c r="B1949" t="s">
        <v>380</v>
      </c>
      <c r="C1949" t="s">
        <v>910</v>
      </c>
      <c r="D1949" t="s">
        <v>314</v>
      </c>
      <c r="E1949" s="316" t="s">
        <v>810</v>
      </c>
      <c r="F1949" s="316" t="s">
        <v>809</v>
      </c>
      <c r="G1949" s="316" t="s">
        <v>438</v>
      </c>
      <c r="H1949" s="316" t="s">
        <v>317</v>
      </c>
      <c r="I1949" s="316" t="s">
        <v>296</v>
      </c>
      <c r="J1949" s="316" t="s">
        <v>299</v>
      </c>
      <c r="K1949" s="36">
        <v>2</v>
      </c>
      <c r="L1949" s="317">
        <v>7.1429997682571411E-2</v>
      </c>
      <c r="M1949" s="317">
        <v>7.1429997682571411E-2</v>
      </c>
      <c r="N1949" s="36">
        <v>41</v>
      </c>
      <c r="O1949" s="317">
        <v>0.10148999840021131</v>
      </c>
      <c r="P1949" s="317">
        <v>0.1037999987602234</v>
      </c>
      <c r="Q1949" s="36">
        <v>1470</v>
      </c>
      <c r="R1949" s="317">
        <v>0.1474100053310394</v>
      </c>
      <c r="S1949" s="317">
        <v>0.1514099985361099</v>
      </c>
      <c r="T1949" t="s">
        <v>380</v>
      </c>
      <c r="BA1949" s="395">
        <v>1</v>
      </c>
      <c r="BB1949" s="396" t="s">
        <v>861</v>
      </c>
      <c r="BC1949" t="str">
        <f t="shared" si="201"/>
        <v>RQX</v>
      </c>
      <c r="BD1949" t="str">
        <f t="shared" si="202"/>
        <v>NAoMe_initial_scarf_731_grp</v>
      </c>
      <c r="BE1949" s="397" t="s">
        <v>862</v>
      </c>
      <c r="BF1949" t="str">
        <f t="shared" si="203"/>
        <v>Moderate frailty</v>
      </c>
      <c r="BG1949">
        <f t="shared" si="204"/>
        <v>2</v>
      </c>
      <c r="BH1949" s="398">
        <f t="shared" si="205"/>
        <v>7.1429997682571411E-2</v>
      </c>
      <c r="BO1949" s="33"/>
    </row>
    <row r="1950" spans="1:67">
      <c r="A1950" s="316" t="s">
        <v>27</v>
      </c>
      <c r="B1950" t="s">
        <v>380</v>
      </c>
      <c r="C1950" t="s">
        <v>910</v>
      </c>
      <c r="D1950" t="s">
        <v>314</v>
      </c>
      <c r="E1950" s="316" t="s">
        <v>810</v>
      </c>
      <c r="F1950" s="316" t="s">
        <v>809</v>
      </c>
      <c r="G1950" s="316" t="s">
        <v>438</v>
      </c>
      <c r="H1950" s="316" t="s">
        <v>317</v>
      </c>
      <c r="I1950" s="316" t="s">
        <v>296</v>
      </c>
      <c r="J1950" s="316" t="s">
        <v>353</v>
      </c>
      <c r="K1950" s="36">
        <v>0</v>
      </c>
      <c r="L1950" s="317">
        <v>0</v>
      </c>
      <c r="M1950" s="317"/>
      <c r="N1950" s="36">
        <v>9</v>
      </c>
      <c r="O1950" s="317">
        <v>2.2280000150203701E-2</v>
      </c>
      <c r="P1950" s="317"/>
      <c r="Q1950" s="36">
        <v>263</v>
      </c>
      <c r="R1950" s="317">
        <v>2.6370000094175339E-2</v>
      </c>
      <c r="S1950" s="317"/>
      <c r="T1950" t="s">
        <v>380</v>
      </c>
      <c r="BA1950" s="395">
        <v>1</v>
      </c>
      <c r="BB1950" s="396" t="s">
        <v>861</v>
      </c>
      <c r="BC1950" t="str">
        <f t="shared" si="201"/>
        <v>RQX</v>
      </c>
      <c r="BD1950" t="str">
        <f t="shared" si="202"/>
        <v>NAoMe_initial_scarf_731_grp</v>
      </c>
      <c r="BE1950" s="397" t="s">
        <v>862</v>
      </c>
      <c r="BF1950" t="str">
        <f t="shared" si="203"/>
        <v>Not in HESAPC</v>
      </c>
      <c r="BG1950">
        <f t="shared" si="204"/>
        <v>0</v>
      </c>
      <c r="BH1950" s="398">
        <f t="shared" si="205"/>
        <v>0</v>
      </c>
      <c r="BO1950" s="33"/>
    </row>
    <row r="1951" spans="1:67">
      <c r="A1951" s="316" t="s">
        <v>27</v>
      </c>
      <c r="B1951" t="s">
        <v>380</v>
      </c>
      <c r="C1951" t="s">
        <v>910</v>
      </c>
      <c r="D1951" t="s">
        <v>314</v>
      </c>
      <c r="E1951" s="316" t="s">
        <v>810</v>
      </c>
      <c r="F1951" s="316" t="s">
        <v>809</v>
      </c>
      <c r="G1951" s="316" t="s">
        <v>438</v>
      </c>
      <c r="H1951" s="316" t="s">
        <v>317</v>
      </c>
      <c r="I1951" s="316" t="s">
        <v>296</v>
      </c>
      <c r="J1951" s="316" t="s">
        <v>300</v>
      </c>
      <c r="K1951" s="36">
        <v>6</v>
      </c>
      <c r="L1951" s="317">
        <v>0.21428999304771421</v>
      </c>
      <c r="M1951" s="317">
        <v>0.21428999304771421</v>
      </c>
      <c r="N1951" s="36">
        <v>50</v>
      </c>
      <c r="O1951" s="317">
        <v>0.123759999871254</v>
      </c>
      <c r="P1951" s="317">
        <v>0.12657999992370611</v>
      </c>
      <c r="Q1951" s="36">
        <v>1219</v>
      </c>
      <c r="R1951" s="317">
        <v>0.1222399994730949</v>
      </c>
      <c r="S1951" s="317">
        <v>0.12555000185966489</v>
      </c>
      <c r="T1951" t="s">
        <v>380</v>
      </c>
      <c r="BA1951" s="395">
        <v>1</v>
      </c>
      <c r="BB1951" s="396" t="s">
        <v>861</v>
      </c>
      <c r="BC1951" t="str">
        <f t="shared" si="201"/>
        <v>RQX</v>
      </c>
      <c r="BD1951" t="str">
        <f t="shared" si="202"/>
        <v>NAoMe_initial_scarf_731_grp</v>
      </c>
      <c r="BE1951" s="397" t="s">
        <v>862</v>
      </c>
      <c r="BF1951" t="str">
        <f t="shared" si="203"/>
        <v>Severe frailty</v>
      </c>
      <c r="BG1951">
        <f t="shared" si="204"/>
        <v>6</v>
      </c>
      <c r="BH1951" s="398">
        <f t="shared" si="205"/>
        <v>0.21428999304771421</v>
      </c>
      <c r="BO1951" s="33"/>
    </row>
    <row r="1952" spans="1:67">
      <c r="A1952" s="316" t="s">
        <v>27</v>
      </c>
      <c r="B1952" t="s">
        <v>380</v>
      </c>
      <c r="C1952" t="s">
        <v>910</v>
      </c>
      <c r="D1952" t="s">
        <v>314</v>
      </c>
      <c r="E1952" s="316" t="s">
        <v>94</v>
      </c>
      <c r="F1952" s="316" t="s">
        <v>95</v>
      </c>
      <c r="G1952" s="316" t="s">
        <v>434</v>
      </c>
      <c r="H1952" s="316" t="s">
        <v>369</v>
      </c>
      <c r="I1952" s="316" t="s">
        <v>310</v>
      </c>
      <c r="J1952" s="316" t="s">
        <v>277</v>
      </c>
      <c r="K1952" s="36">
        <v>2</v>
      </c>
      <c r="L1952" s="317">
        <v>1.9799999892711639E-2</v>
      </c>
      <c r="M1952" s="317"/>
      <c r="N1952" s="36">
        <v>2</v>
      </c>
      <c r="O1952" s="317">
        <v>7.7499998733401299E-3</v>
      </c>
      <c r="P1952" s="317"/>
      <c r="Q1952" s="36">
        <v>70</v>
      </c>
      <c r="R1952" s="317">
        <v>7.0199999026954174E-3</v>
      </c>
      <c r="S1952" s="317"/>
      <c r="T1952" t="s">
        <v>380</v>
      </c>
      <c r="BA1952" s="395">
        <v>1</v>
      </c>
      <c r="BB1952" s="396" t="s">
        <v>861</v>
      </c>
      <c r="BC1952" t="str">
        <f t="shared" si="201"/>
        <v>RWA</v>
      </c>
      <c r="BD1952" t="str">
        <f t="shared" si="202"/>
        <v>NAoMe_initial_age_decades_80cap</v>
      </c>
      <c r="BE1952" s="397" t="s">
        <v>862</v>
      </c>
      <c r="BF1952" t="str">
        <f t="shared" si="203"/>
        <v>18-29 yrs</v>
      </c>
      <c r="BG1952">
        <f t="shared" si="204"/>
        <v>2</v>
      </c>
      <c r="BH1952" s="398">
        <f t="shared" si="205"/>
        <v>1.9799999892711639E-2</v>
      </c>
      <c r="BO1952" s="33"/>
    </row>
    <row r="1953" spans="1:67">
      <c r="A1953" s="316" t="s">
        <v>27</v>
      </c>
      <c r="B1953" t="s">
        <v>380</v>
      </c>
      <c r="C1953" t="s">
        <v>910</v>
      </c>
      <c r="D1953" t="s">
        <v>314</v>
      </c>
      <c r="E1953" s="316" t="s">
        <v>94</v>
      </c>
      <c r="F1953" s="316" t="s">
        <v>95</v>
      </c>
      <c r="G1953" s="316" t="s">
        <v>434</v>
      </c>
      <c r="H1953" s="316" t="s">
        <v>369</v>
      </c>
      <c r="I1953" s="316" t="s">
        <v>310</v>
      </c>
      <c r="J1953" s="316" t="s">
        <v>278</v>
      </c>
      <c r="K1953" s="36">
        <v>2</v>
      </c>
      <c r="L1953" s="317">
        <v>1.9799999892711639E-2</v>
      </c>
      <c r="M1953" s="317"/>
      <c r="N1953" s="36">
        <v>15</v>
      </c>
      <c r="O1953" s="317">
        <v>5.8139998465776437E-2</v>
      </c>
      <c r="P1953" s="317"/>
      <c r="Q1953" s="36">
        <v>429</v>
      </c>
      <c r="R1953" s="317">
        <v>4.3019998818635941E-2</v>
      </c>
      <c r="S1953" s="317"/>
      <c r="T1953" t="s">
        <v>380</v>
      </c>
      <c r="BA1953" s="395">
        <v>1</v>
      </c>
      <c r="BB1953" s="396" t="s">
        <v>861</v>
      </c>
      <c r="BC1953" t="str">
        <f t="shared" si="201"/>
        <v>RWA</v>
      </c>
      <c r="BD1953" t="str">
        <f t="shared" si="202"/>
        <v>NAoMe_initial_age_decades_80cap</v>
      </c>
      <c r="BE1953" s="397" t="s">
        <v>862</v>
      </c>
      <c r="BF1953" t="str">
        <f t="shared" si="203"/>
        <v>30-39 yrs</v>
      </c>
      <c r="BG1953">
        <f t="shared" si="204"/>
        <v>2</v>
      </c>
      <c r="BH1953" s="398">
        <f t="shared" si="205"/>
        <v>1.9799999892711639E-2</v>
      </c>
      <c r="BO1953" s="33"/>
    </row>
    <row r="1954" spans="1:67">
      <c r="A1954" s="316" t="s">
        <v>27</v>
      </c>
      <c r="B1954" t="s">
        <v>380</v>
      </c>
      <c r="C1954" t="s">
        <v>910</v>
      </c>
      <c r="D1954" t="s">
        <v>314</v>
      </c>
      <c r="E1954" s="316" t="s">
        <v>94</v>
      </c>
      <c r="F1954" s="318" t="s">
        <v>95</v>
      </c>
      <c r="G1954" s="318" t="s">
        <v>434</v>
      </c>
      <c r="H1954" s="318" t="s">
        <v>369</v>
      </c>
      <c r="I1954" s="316" t="s">
        <v>310</v>
      </c>
      <c r="J1954" s="316" t="s">
        <v>279</v>
      </c>
      <c r="K1954" s="36">
        <v>9</v>
      </c>
      <c r="L1954" s="317">
        <v>8.9110001921653748E-2</v>
      </c>
      <c r="M1954" s="317"/>
      <c r="N1954" s="36">
        <v>24</v>
      </c>
      <c r="O1954" s="317">
        <v>9.3019999563694E-2</v>
      </c>
      <c r="P1954" s="317"/>
      <c r="Q1954" s="36">
        <v>1024</v>
      </c>
      <c r="R1954" s="317">
        <v>0.1026899963617325</v>
      </c>
      <c r="S1954" s="317"/>
      <c r="T1954" t="s">
        <v>380</v>
      </c>
      <c r="BA1954" s="395">
        <v>1</v>
      </c>
      <c r="BB1954" s="396" t="s">
        <v>861</v>
      </c>
      <c r="BC1954" t="str">
        <f t="shared" si="201"/>
        <v>RWA</v>
      </c>
      <c r="BD1954" t="str">
        <f t="shared" si="202"/>
        <v>NAoMe_initial_age_decades_80cap</v>
      </c>
      <c r="BE1954" s="397" t="s">
        <v>862</v>
      </c>
      <c r="BF1954" t="str">
        <f t="shared" si="203"/>
        <v>40-49 yrs</v>
      </c>
      <c r="BG1954">
        <f t="shared" si="204"/>
        <v>9</v>
      </c>
      <c r="BH1954" s="398">
        <f t="shared" si="205"/>
        <v>8.9110001921653748E-2</v>
      </c>
      <c r="BO1954" s="33"/>
    </row>
    <row r="1955" spans="1:67">
      <c r="A1955" s="316" t="s">
        <v>27</v>
      </c>
      <c r="B1955" t="s">
        <v>380</v>
      </c>
      <c r="C1955" t="s">
        <v>910</v>
      </c>
      <c r="D1955" t="s">
        <v>314</v>
      </c>
      <c r="E1955" s="316" t="s">
        <v>94</v>
      </c>
      <c r="F1955" s="316" t="s">
        <v>95</v>
      </c>
      <c r="G1955" s="316" t="s">
        <v>434</v>
      </c>
      <c r="H1955" s="316" t="s">
        <v>369</v>
      </c>
      <c r="I1955" s="316" t="s">
        <v>310</v>
      </c>
      <c r="J1955" s="316" t="s">
        <v>280</v>
      </c>
      <c r="K1955" s="36">
        <v>17</v>
      </c>
      <c r="L1955" s="317">
        <v>0.1683200001716614</v>
      </c>
      <c r="M1955" s="317"/>
      <c r="N1955" s="36">
        <v>41</v>
      </c>
      <c r="O1955" s="317">
        <v>0.15891000628471369</v>
      </c>
      <c r="P1955" s="317"/>
      <c r="Q1955" s="36">
        <v>1733</v>
      </c>
      <c r="R1955" s="317">
        <v>0.17378999292850489</v>
      </c>
      <c r="S1955" s="317"/>
      <c r="T1955" t="s">
        <v>380</v>
      </c>
      <c r="BA1955" s="395">
        <v>1</v>
      </c>
      <c r="BB1955" s="396" t="s">
        <v>861</v>
      </c>
      <c r="BC1955" t="str">
        <f t="shared" si="201"/>
        <v>RWA</v>
      </c>
      <c r="BD1955" t="str">
        <f t="shared" si="202"/>
        <v>NAoMe_initial_age_decades_80cap</v>
      </c>
      <c r="BE1955" s="397" t="s">
        <v>862</v>
      </c>
      <c r="BF1955" t="str">
        <f t="shared" si="203"/>
        <v>50-59 yrs</v>
      </c>
      <c r="BG1955">
        <f t="shared" si="204"/>
        <v>17</v>
      </c>
      <c r="BH1955" s="398">
        <f t="shared" si="205"/>
        <v>0.1683200001716614</v>
      </c>
      <c r="BO1955" s="33"/>
    </row>
    <row r="1956" spans="1:67">
      <c r="A1956" s="316" t="s">
        <v>27</v>
      </c>
      <c r="B1956" t="s">
        <v>380</v>
      </c>
      <c r="C1956" t="s">
        <v>910</v>
      </c>
      <c r="D1956" t="s">
        <v>314</v>
      </c>
      <c r="E1956" s="316" t="s">
        <v>94</v>
      </c>
      <c r="F1956" s="316" t="s">
        <v>95</v>
      </c>
      <c r="G1956" s="316" t="s">
        <v>434</v>
      </c>
      <c r="H1956" s="316" t="s">
        <v>369</v>
      </c>
      <c r="I1956" s="316" t="s">
        <v>310</v>
      </c>
      <c r="J1956" s="316" t="s">
        <v>281</v>
      </c>
      <c r="K1956" s="36">
        <v>17</v>
      </c>
      <c r="L1956" s="317">
        <v>0.1683200001716614</v>
      </c>
      <c r="M1956" s="317"/>
      <c r="N1956" s="36">
        <v>46</v>
      </c>
      <c r="O1956" s="317">
        <v>0.178289994597435</v>
      </c>
      <c r="P1956" s="317"/>
      <c r="Q1956" s="36">
        <v>1931</v>
      </c>
      <c r="R1956" s="317">
        <v>0.19363999366760251</v>
      </c>
      <c r="S1956" s="317"/>
      <c r="T1956" t="s">
        <v>380</v>
      </c>
      <c r="BA1956" s="395">
        <v>1</v>
      </c>
      <c r="BB1956" s="396" t="s">
        <v>861</v>
      </c>
      <c r="BC1956" t="str">
        <f t="shared" si="201"/>
        <v>RWA</v>
      </c>
      <c r="BD1956" t="str">
        <f t="shared" si="202"/>
        <v>NAoMe_initial_age_decades_80cap</v>
      </c>
      <c r="BE1956" s="397" t="s">
        <v>862</v>
      </c>
      <c r="BF1956" t="str">
        <f t="shared" si="203"/>
        <v>60-69 yrs</v>
      </c>
      <c r="BG1956">
        <f t="shared" si="204"/>
        <v>17</v>
      </c>
      <c r="BH1956" s="398">
        <f t="shared" si="205"/>
        <v>0.1683200001716614</v>
      </c>
      <c r="BO1956" s="33"/>
    </row>
    <row r="1957" spans="1:67">
      <c r="A1957" s="316" t="s">
        <v>27</v>
      </c>
      <c r="B1957" t="s">
        <v>380</v>
      </c>
      <c r="C1957" t="s">
        <v>910</v>
      </c>
      <c r="D1957" t="s">
        <v>314</v>
      </c>
      <c r="E1957" s="316" t="s">
        <v>94</v>
      </c>
      <c r="F1957" s="316" t="s">
        <v>95</v>
      </c>
      <c r="G1957" s="316" t="s">
        <v>434</v>
      </c>
      <c r="H1957" s="316" t="s">
        <v>369</v>
      </c>
      <c r="I1957" s="316" t="s">
        <v>310</v>
      </c>
      <c r="J1957" s="316" t="s">
        <v>282</v>
      </c>
      <c r="K1957" s="36">
        <v>37</v>
      </c>
      <c r="L1957" s="317">
        <v>0.36634001135826111</v>
      </c>
      <c r="M1957" s="317"/>
      <c r="N1957" s="36">
        <v>69</v>
      </c>
      <c r="O1957" s="317">
        <v>0.26743999123573298</v>
      </c>
      <c r="P1957" s="317"/>
      <c r="Q1957" s="36">
        <v>2493</v>
      </c>
      <c r="R1957" s="317">
        <v>0.25</v>
      </c>
      <c r="S1957" s="317"/>
      <c r="T1957" t="s">
        <v>380</v>
      </c>
      <c r="BA1957" s="395">
        <v>1</v>
      </c>
      <c r="BB1957" s="396" t="s">
        <v>861</v>
      </c>
      <c r="BC1957" t="str">
        <f t="shared" si="201"/>
        <v>RWA</v>
      </c>
      <c r="BD1957" t="str">
        <f t="shared" si="202"/>
        <v>NAoMe_initial_age_decades_80cap</v>
      </c>
      <c r="BE1957" s="397" t="s">
        <v>862</v>
      </c>
      <c r="BF1957" t="str">
        <f t="shared" si="203"/>
        <v>70-79 yrs</v>
      </c>
      <c r="BG1957">
        <f t="shared" si="204"/>
        <v>37</v>
      </c>
      <c r="BH1957" s="398">
        <f t="shared" si="205"/>
        <v>0.36634001135826111</v>
      </c>
      <c r="BO1957" s="33"/>
    </row>
    <row r="1958" spans="1:67">
      <c r="A1958" s="316" t="s">
        <v>27</v>
      </c>
      <c r="B1958" t="s">
        <v>380</v>
      </c>
      <c r="C1958" t="s">
        <v>910</v>
      </c>
      <c r="D1958" t="s">
        <v>314</v>
      </c>
      <c r="E1958" s="316" t="s">
        <v>94</v>
      </c>
      <c r="F1958" s="316" t="s">
        <v>95</v>
      </c>
      <c r="G1958" s="316" t="s">
        <v>434</v>
      </c>
      <c r="H1958" s="316" t="s">
        <v>369</v>
      </c>
      <c r="I1958" s="316" t="s">
        <v>310</v>
      </c>
      <c r="J1958" s="316" t="s">
        <v>283</v>
      </c>
      <c r="K1958" s="36">
        <v>17</v>
      </c>
      <c r="L1958" s="317">
        <v>0.1683200001716614</v>
      </c>
      <c r="M1958" s="317"/>
      <c r="N1958" s="36">
        <v>61</v>
      </c>
      <c r="O1958" s="317">
        <v>0.23643000423908231</v>
      </c>
      <c r="P1958" s="317"/>
      <c r="Q1958" s="36">
        <v>2292</v>
      </c>
      <c r="R1958" s="317">
        <v>0.2298399955034256</v>
      </c>
      <c r="S1958" s="317"/>
      <c r="T1958" t="s">
        <v>380</v>
      </c>
      <c r="BA1958" s="395">
        <v>1</v>
      </c>
      <c r="BB1958" s="396" t="s">
        <v>861</v>
      </c>
      <c r="BC1958" t="str">
        <f t="shared" si="201"/>
        <v>RWA</v>
      </c>
      <c r="BD1958" t="str">
        <f t="shared" si="202"/>
        <v>NAoMe_initial_age_decades_80cap</v>
      </c>
      <c r="BE1958" s="397" t="s">
        <v>862</v>
      </c>
      <c r="BF1958" t="str">
        <f t="shared" si="203"/>
        <v>80+ yrs</v>
      </c>
      <c r="BG1958">
        <f t="shared" si="204"/>
        <v>17</v>
      </c>
      <c r="BH1958" s="398">
        <f t="shared" si="205"/>
        <v>0.1683200001716614</v>
      </c>
      <c r="BO1958" s="33"/>
    </row>
    <row r="1959" spans="1:67">
      <c r="A1959" s="316" t="s">
        <v>27</v>
      </c>
      <c r="B1959" t="s">
        <v>380</v>
      </c>
      <c r="C1959" t="s">
        <v>910</v>
      </c>
      <c r="D1959" t="s">
        <v>314</v>
      </c>
      <c r="E1959" s="316" t="s">
        <v>94</v>
      </c>
      <c r="F1959" s="316" t="s">
        <v>95</v>
      </c>
      <c r="G1959" s="316" t="s">
        <v>434</v>
      </c>
      <c r="H1959" s="316" t="s">
        <v>369</v>
      </c>
      <c r="I1959" s="316" t="s">
        <v>341</v>
      </c>
      <c r="J1959" s="316" t="s">
        <v>13</v>
      </c>
      <c r="K1959" s="36">
        <v>74</v>
      </c>
      <c r="L1959" s="317">
        <v>0.73267000913619995</v>
      </c>
      <c r="M1959" s="317">
        <v>0.74747002124786377</v>
      </c>
      <c r="N1959" s="36">
        <v>192</v>
      </c>
      <c r="O1959" s="317">
        <v>0.74418997764587402</v>
      </c>
      <c r="P1959" s="317">
        <v>0.75888997316360474</v>
      </c>
      <c r="Q1959" s="36">
        <v>6753</v>
      </c>
      <c r="R1959" s="317">
        <v>0.67720001935958862</v>
      </c>
      <c r="S1959" s="317">
        <v>0.69554001092910767</v>
      </c>
      <c r="T1959" t="s">
        <v>380</v>
      </c>
      <c r="BA1959" s="395">
        <v>1</v>
      </c>
      <c r="BB1959" s="396" t="s">
        <v>861</v>
      </c>
      <c r="BC1959" t="str">
        <f t="shared" si="201"/>
        <v>RWA</v>
      </c>
      <c r="BD1959" t="str">
        <f t="shared" si="202"/>
        <v>NAoMe_initial_ch_score_2cap</v>
      </c>
      <c r="BE1959" s="397" t="s">
        <v>862</v>
      </c>
      <c r="BF1959" t="str">
        <f t="shared" si="203"/>
        <v>0</v>
      </c>
      <c r="BG1959">
        <f t="shared" si="204"/>
        <v>74</v>
      </c>
      <c r="BH1959" s="398">
        <f t="shared" si="205"/>
        <v>0.73267000913619995</v>
      </c>
      <c r="BO1959" s="33"/>
    </row>
    <row r="1960" spans="1:67">
      <c r="A1960" s="316" t="s">
        <v>27</v>
      </c>
      <c r="B1960" t="s">
        <v>380</v>
      </c>
      <c r="C1960" t="s">
        <v>910</v>
      </c>
      <c r="D1960" t="s">
        <v>314</v>
      </c>
      <c r="E1960" s="316" t="s">
        <v>94</v>
      </c>
      <c r="F1960" s="316" t="s">
        <v>95</v>
      </c>
      <c r="G1960" s="316" t="s">
        <v>434</v>
      </c>
      <c r="H1960" s="316" t="s">
        <v>369</v>
      </c>
      <c r="I1960" s="316" t="s">
        <v>341</v>
      </c>
      <c r="J1960" s="316" t="s">
        <v>14</v>
      </c>
      <c r="K1960" s="36">
        <v>15</v>
      </c>
      <c r="L1960" s="317">
        <v>0.1485099941492081</v>
      </c>
      <c r="M1960" s="317">
        <v>0.15151999890804291</v>
      </c>
      <c r="N1960" s="36">
        <v>37</v>
      </c>
      <c r="O1960" s="317">
        <v>0.14340999722480771</v>
      </c>
      <c r="P1960" s="317">
        <v>0.146249994635582</v>
      </c>
      <c r="Q1960" s="36">
        <v>1630</v>
      </c>
      <c r="R1960" s="317">
        <v>0.16346000134944921</v>
      </c>
      <c r="S1960" s="317">
        <v>0.16788999736309049</v>
      </c>
      <c r="T1960" t="s">
        <v>380</v>
      </c>
      <c r="BA1960" s="395">
        <v>1</v>
      </c>
      <c r="BB1960" s="396" t="s">
        <v>861</v>
      </c>
      <c r="BC1960" t="str">
        <f t="shared" si="201"/>
        <v>RWA</v>
      </c>
      <c r="BD1960" t="str">
        <f t="shared" si="202"/>
        <v>NAoMe_initial_ch_score_2cap</v>
      </c>
      <c r="BE1960" s="397" t="s">
        <v>862</v>
      </c>
      <c r="BF1960" t="str">
        <f t="shared" si="203"/>
        <v>1</v>
      </c>
      <c r="BG1960">
        <f t="shared" si="204"/>
        <v>15</v>
      </c>
      <c r="BH1960" s="398">
        <f t="shared" si="205"/>
        <v>0.1485099941492081</v>
      </c>
      <c r="BO1960" s="33"/>
    </row>
    <row r="1961" spans="1:67">
      <c r="A1961" s="316" t="s">
        <v>27</v>
      </c>
      <c r="B1961" t="s">
        <v>380</v>
      </c>
      <c r="C1961" t="s">
        <v>910</v>
      </c>
      <c r="D1961" t="s">
        <v>314</v>
      </c>
      <c r="E1961" s="316" t="s">
        <v>94</v>
      </c>
      <c r="F1961" s="316" t="s">
        <v>95</v>
      </c>
      <c r="G1961" s="316" t="s">
        <v>434</v>
      </c>
      <c r="H1961" s="316" t="s">
        <v>369</v>
      </c>
      <c r="I1961" s="316" t="s">
        <v>341</v>
      </c>
      <c r="J1961" s="316" t="s">
        <v>301</v>
      </c>
      <c r="K1961" s="36">
        <v>10</v>
      </c>
      <c r="L1961" s="317">
        <v>9.9009998142719269E-2</v>
      </c>
      <c r="M1961" s="317">
        <v>0.1010100021958351</v>
      </c>
      <c r="N1961" s="36">
        <v>24</v>
      </c>
      <c r="O1961" s="317">
        <v>9.3019999563694E-2</v>
      </c>
      <c r="P1961" s="317">
        <v>9.4860002398490906E-2</v>
      </c>
      <c r="Q1961" s="36">
        <v>1326</v>
      </c>
      <c r="R1961" s="317">
        <v>0.132970005273819</v>
      </c>
      <c r="S1961" s="317">
        <v>0.13657000660896301</v>
      </c>
      <c r="T1961" t="s">
        <v>380</v>
      </c>
      <c r="BA1961" s="395">
        <v>1</v>
      </c>
      <c r="BB1961" s="396" t="s">
        <v>861</v>
      </c>
      <c r="BC1961" t="str">
        <f t="shared" si="201"/>
        <v>RWA</v>
      </c>
      <c r="BD1961" t="str">
        <f t="shared" si="202"/>
        <v>NAoMe_initial_ch_score_2cap</v>
      </c>
      <c r="BE1961" s="397" t="s">
        <v>862</v>
      </c>
      <c r="BF1961" t="str">
        <f t="shared" si="203"/>
        <v>2+</v>
      </c>
      <c r="BG1961">
        <f t="shared" si="204"/>
        <v>10</v>
      </c>
      <c r="BH1961" s="398">
        <f t="shared" si="205"/>
        <v>9.9009998142719269E-2</v>
      </c>
      <c r="BO1961" s="33"/>
    </row>
    <row r="1962" spans="1:67">
      <c r="A1962" s="316" t="s">
        <v>27</v>
      </c>
      <c r="B1962" t="s">
        <v>380</v>
      </c>
      <c r="C1962" t="s">
        <v>910</v>
      </c>
      <c r="D1962" t="s">
        <v>314</v>
      </c>
      <c r="E1962" s="316" t="s">
        <v>94</v>
      </c>
      <c r="F1962" s="316" t="s">
        <v>95</v>
      </c>
      <c r="G1962" s="316" t="s">
        <v>434</v>
      </c>
      <c r="H1962" s="316" t="s">
        <v>369</v>
      </c>
      <c r="I1962" s="316" t="s">
        <v>341</v>
      </c>
      <c r="J1962" s="316" t="s">
        <v>260</v>
      </c>
      <c r="K1962" s="36">
        <v>2</v>
      </c>
      <c r="L1962" s="317">
        <v>1.9799999892711639E-2</v>
      </c>
      <c r="M1962" s="317"/>
      <c r="N1962" s="36">
        <v>5</v>
      </c>
      <c r="O1962" s="317">
        <v>1.9379999488592151E-2</v>
      </c>
      <c r="P1962" s="317"/>
      <c r="Q1962" s="36">
        <v>263</v>
      </c>
      <c r="R1962" s="317">
        <v>2.6370000094175339E-2</v>
      </c>
      <c r="S1962" s="317"/>
      <c r="T1962" t="s">
        <v>380</v>
      </c>
      <c r="BA1962" s="395">
        <v>1</v>
      </c>
      <c r="BB1962" s="396" t="s">
        <v>861</v>
      </c>
      <c r="BC1962" t="str">
        <f t="shared" si="201"/>
        <v>RWA</v>
      </c>
      <c r="BD1962" t="str">
        <f t="shared" si="202"/>
        <v>NAoMe_initial_ch_score_2cap</v>
      </c>
      <c r="BE1962" s="397" t="s">
        <v>862</v>
      </c>
      <c r="BF1962" t="str">
        <f t="shared" si="203"/>
        <v>Unknown</v>
      </c>
      <c r="BG1962">
        <f t="shared" si="204"/>
        <v>2</v>
      </c>
      <c r="BH1962" s="398">
        <f t="shared" si="205"/>
        <v>1.9799999892711639E-2</v>
      </c>
      <c r="BO1962" s="33"/>
    </row>
    <row r="1963" spans="1:67">
      <c r="A1963" s="316" t="s">
        <v>27</v>
      </c>
      <c r="B1963" t="s">
        <v>380</v>
      </c>
      <c r="C1963" t="s">
        <v>910</v>
      </c>
      <c r="D1963" t="s">
        <v>314</v>
      </c>
      <c r="E1963" s="316" t="s">
        <v>94</v>
      </c>
      <c r="F1963" s="316" t="s">
        <v>95</v>
      </c>
      <c r="G1963" s="316" t="s">
        <v>434</v>
      </c>
      <c r="H1963" s="316" t="s">
        <v>369</v>
      </c>
      <c r="I1963" s="316" t="s">
        <v>309</v>
      </c>
      <c r="J1963" s="316" t="s">
        <v>289</v>
      </c>
      <c r="K1963" s="36">
        <v>40</v>
      </c>
      <c r="L1963" s="317">
        <v>0.39603999257087708</v>
      </c>
      <c r="M1963" s="317"/>
      <c r="N1963" s="36">
        <v>84</v>
      </c>
      <c r="O1963" s="317">
        <v>0.32558000087738043</v>
      </c>
      <c r="P1963" s="317"/>
      <c r="Q1963" s="36">
        <v>3283</v>
      </c>
      <c r="R1963" s="317">
        <v>0.3292199969291687</v>
      </c>
      <c r="S1963" s="317"/>
      <c r="T1963" t="s">
        <v>380</v>
      </c>
      <c r="BA1963" s="395">
        <v>1</v>
      </c>
      <c r="BB1963" s="396" t="s">
        <v>861</v>
      </c>
      <c r="BC1963" t="str">
        <f t="shared" si="201"/>
        <v>RWA</v>
      </c>
      <c r="BD1963" t="str">
        <f t="shared" si="202"/>
        <v>NAoMe_initial_diagnosis_year</v>
      </c>
      <c r="BE1963" s="397" t="s">
        <v>862</v>
      </c>
      <c r="BF1963" t="str">
        <f t="shared" si="203"/>
        <v>2021</v>
      </c>
      <c r="BG1963">
        <f t="shared" si="204"/>
        <v>40</v>
      </c>
      <c r="BH1963" s="398">
        <f t="shared" si="205"/>
        <v>0.39603999257087708</v>
      </c>
      <c r="BO1963" s="33"/>
    </row>
    <row r="1964" spans="1:67">
      <c r="A1964" s="316" t="s">
        <v>27</v>
      </c>
      <c r="B1964" t="s">
        <v>380</v>
      </c>
      <c r="C1964" t="s">
        <v>910</v>
      </c>
      <c r="D1964" t="s">
        <v>314</v>
      </c>
      <c r="E1964" s="316" t="s">
        <v>94</v>
      </c>
      <c r="F1964" s="316" t="s">
        <v>95</v>
      </c>
      <c r="G1964" s="316" t="s">
        <v>434</v>
      </c>
      <c r="H1964" s="316" t="s">
        <v>369</v>
      </c>
      <c r="I1964" s="316" t="s">
        <v>309</v>
      </c>
      <c r="J1964" s="316" t="s">
        <v>816</v>
      </c>
      <c r="K1964" s="36">
        <v>35</v>
      </c>
      <c r="L1964" s="317">
        <v>0.34652999043464661</v>
      </c>
      <c r="M1964" s="317"/>
      <c r="N1964" s="36">
        <v>92</v>
      </c>
      <c r="O1964" s="317">
        <v>0.35659000277519232</v>
      </c>
      <c r="P1964" s="317"/>
      <c r="Q1964" s="36">
        <v>3315</v>
      </c>
      <c r="R1964" s="317">
        <v>0.33243000507354742</v>
      </c>
      <c r="S1964" s="317"/>
      <c r="T1964" t="s">
        <v>380</v>
      </c>
      <c r="BA1964" s="395">
        <v>1</v>
      </c>
      <c r="BB1964" s="396" t="s">
        <v>861</v>
      </c>
      <c r="BC1964" t="str">
        <f t="shared" si="201"/>
        <v>RWA</v>
      </c>
      <c r="BD1964" t="str">
        <f t="shared" si="202"/>
        <v>NAoMe_initial_diagnosis_year</v>
      </c>
      <c r="BE1964" s="397" t="s">
        <v>862</v>
      </c>
      <c r="BF1964" t="str">
        <f t="shared" si="203"/>
        <v>2022</v>
      </c>
      <c r="BG1964">
        <f t="shared" si="204"/>
        <v>35</v>
      </c>
      <c r="BH1964" s="398">
        <f t="shared" si="205"/>
        <v>0.34652999043464661</v>
      </c>
      <c r="BO1964" s="33"/>
    </row>
    <row r="1965" spans="1:67">
      <c r="A1965" s="316" t="s">
        <v>27</v>
      </c>
      <c r="B1965" t="s">
        <v>380</v>
      </c>
      <c r="C1965" t="s">
        <v>910</v>
      </c>
      <c r="D1965" t="s">
        <v>314</v>
      </c>
      <c r="E1965" s="316" t="s">
        <v>94</v>
      </c>
      <c r="F1965" s="316" t="s">
        <v>95</v>
      </c>
      <c r="G1965" s="316" t="s">
        <v>434</v>
      </c>
      <c r="H1965" s="316" t="s">
        <v>369</v>
      </c>
      <c r="I1965" s="316" t="s">
        <v>309</v>
      </c>
      <c r="J1965" s="316" t="s">
        <v>946</v>
      </c>
      <c r="K1965" s="36">
        <v>26</v>
      </c>
      <c r="L1965" s="317">
        <v>0.25742998719215388</v>
      </c>
      <c r="M1965" s="317"/>
      <c r="N1965" s="36">
        <v>82</v>
      </c>
      <c r="O1965" s="317">
        <v>0.31782999634742742</v>
      </c>
      <c r="P1965" s="317"/>
      <c r="Q1965" s="36">
        <v>3374</v>
      </c>
      <c r="R1965" s="317">
        <v>0.33834999799728388</v>
      </c>
      <c r="S1965" s="317"/>
      <c r="T1965" t="s">
        <v>380</v>
      </c>
      <c r="BA1965" s="395">
        <v>1</v>
      </c>
      <c r="BB1965" s="396" t="s">
        <v>861</v>
      </c>
      <c r="BC1965" t="str">
        <f t="shared" si="201"/>
        <v>RWA</v>
      </c>
      <c r="BD1965" t="str">
        <f t="shared" si="202"/>
        <v>NAoMe_initial_diagnosis_year</v>
      </c>
      <c r="BE1965" s="397" t="s">
        <v>862</v>
      </c>
      <c r="BF1965" t="str">
        <f t="shared" si="203"/>
        <v>2023</v>
      </c>
      <c r="BG1965">
        <f t="shared" si="204"/>
        <v>26</v>
      </c>
      <c r="BH1965" s="398">
        <f t="shared" si="205"/>
        <v>0.25742998719215388</v>
      </c>
      <c r="BO1965" s="33"/>
    </row>
    <row r="1966" spans="1:67">
      <c r="A1966" s="316" t="s">
        <v>27</v>
      </c>
      <c r="B1966" t="s">
        <v>380</v>
      </c>
      <c r="C1966" t="s">
        <v>910</v>
      </c>
      <c r="D1966" t="s">
        <v>314</v>
      </c>
      <c r="E1966" s="316" t="s">
        <v>94</v>
      </c>
      <c r="F1966" s="316" t="s">
        <v>95</v>
      </c>
      <c r="G1966" s="316" t="s">
        <v>434</v>
      </c>
      <c r="H1966" s="316" t="s">
        <v>369</v>
      </c>
      <c r="I1966" s="316" t="s">
        <v>331</v>
      </c>
      <c r="J1966" s="316" t="s">
        <v>332</v>
      </c>
      <c r="K1966" s="36">
        <v>2</v>
      </c>
      <c r="L1966" s="317">
        <v>1.9799999892711639E-2</v>
      </c>
      <c r="M1966" s="317">
        <v>2.500000037252903E-2</v>
      </c>
      <c r="N1966" s="36">
        <v>15</v>
      </c>
      <c r="O1966" s="317">
        <v>5.8139998465776437E-2</v>
      </c>
      <c r="P1966" s="317">
        <v>6.6370002925395966E-2</v>
      </c>
      <c r="Q1966" s="36">
        <v>434</v>
      </c>
      <c r="R1966" s="317">
        <v>4.3519999831914902E-2</v>
      </c>
      <c r="S1966" s="317">
        <v>5.2159998565912247E-2</v>
      </c>
      <c r="T1966" t="s">
        <v>380</v>
      </c>
      <c r="BA1966" s="395">
        <v>1</v>
      </c>
      <c r="BB1966" s="396" t="s">
        <v>861</v>
      </c>
      <c r="BC1966" t="str">
        <f t="shared" si="201"/>
        <v>RWA</v>
      </c>
      <c r="BD1966" t="str">
        <f t="shared" si="202"/>
        <v>NAoMe_initial_disease_group</v>
      </c>
      <c r="BE1966" s="397" t="s">
        <v>862</v>
      </c>
      <c r="BF1966" t="str">
        <f t="shared" si="203"/>
        <v>Advanced M0</v>
      </c>
      <c r="BG1966">
        <f t="shared" si="204"/>
        <v>2</v>
      </c>
      <c r="BH1966" s="398">
        <f t="shared" si="205"/>
        <v>1.9799999892711639E-2</v>
      </c>
      <c r="BO1966" s="33"/>
    </row>
    <row r="1967" spans="1:67">
      <c r="A1967" s="316" t="s">
        <v>27</v>
      </c>
      <c r="B1967" t="s">
        <v>380</v>
      </c>
      <c r="C1967" t="s">
        <v>910</v>
      </c>
      <c r="D1967" t="s">
        <v>314</v>
      </c>
      <c r="E1967" s="316" t="s">
        <v>94</v>
      </c>
      <c r="F1967" s="316" t="s">
        <v>95</v>
      </c>
      <c r="G1967" s="316" t="s">
        <v>434</v>
      </c>
      <c r="H1967" s="316" t="s">
        <v>369</v>
      </c>
      <c r="I1967" s="316" t="s">
        <v>331</v>
      </c>
      <c r="J1967" s="316" t="s">
        <v>333</v>
      </c>
      <c r="K1967" s="36">
        <v>69</v>
      </c>
      <c r="L1967" s="317">
        <v>0.68317002058029175</v>
      </c>
      <c r="M1967" s="317">
        <v>0.86250001192092896</v>
      </c>
      <c r="N1967" s="36">
        <v>165</v>
      </c>
      <c r="O1967" s="317">
        <v>0.6395300030708313</v>
      </c>
      <c r="P1967" s="317">
        <v>0.73009002208709717</v>
      </c>
      <c r="Q1967" s="36">
        <v>6159</v>
      </c>
      <c r="R1967" s="317">
        <v>0.6176300048828125</v>
      </c>
      <c r="S1967" s="317">
        <v>0.74026000499725342</v>
      </c>
      <c r="T1967" t="s">
        <v>380</v>
      </c>
      <c r="BA1967" s="395">
        <v>1</v>
      </c>
      <c r="BB1967" s="396" t="s">
        <v>861</v>
      </c>
      <c r="BC1967" t="str">
        <f t="shared" si="201"/>
        <v>RWA</v>
      </c>
      <c r="BD1967" t="str">
        <f t="shared" si="202"/>
        <v>NAoMe_initial_disease_group</v>
      </c>
      <c r="BE1967" s="397" t="s">
        <v>862</v>
      </c>
      <c r="BF1967" t="str">
        <f t="shared" si="203"/>
        <v>Advanced M1</v>
      </c>
      <c r="BG1967">
        <f t="shared" si="204"/>
        <v>69</v>
      </c>
      <c r="BH1967" s="398">
        <f t="shared" si="205"/>
        <v>0.68317002058029175</v>
      </c>
      <c r="BO1967" s="33"/>
    </row>
    <row r="1968" spans="1:67">
      <c r="A1968" s="316" t="s">
        <v>27</v>
      </c>
      <c r="B1968" t="s">
        <v>380</v>
      </c>
      <c r="C1968" t="s">
        <v>910</v>
      </c>
      <c r="D1968" t="s">
        <v>314</v>
      </c>
      <c r="E1968" s="316" t="s">
        <v>94</v>
      </c>
      <c r="F1968" s="316" t="s">
        <v>95</v>
      </c>
      <c r="G1968" s="316" t="s">
        <v>434</v>
      </c>
      <c r="H1968" s="316" t="s">
        <v>369</v>
      </c>
      <c r="I1968" s="316" t="s">
        <v>331</v>
      </c>
      <c r="J1968" s="316" t="s">
        <v>334</v>
      </c>
      <c r="K1968" s="36">
        <v>0</v>
      </c>
      <c r="L1968" s="317">
        <v>0</v>
      </c>
      <c r="M1968" s="317">
        <v>0</v>
      </c>
      <c r="N1968" s="36">
        <v>2</v>
      </c>
      <c r="O1968" s="317">
        <v>7.7499998733401299E-3</v>
      </c>
      <c r="P1968" s="317">
        <v>8.8499998673796654E-3</v>
      </c>
      <c r="Q1968" s="36">
        <v>64</v>
      </c>
      <c r="R1968" s="317">
        <v>6.4199999906122676E-3</v>
      </c>
      <c r="S1968" s="317">
        <v>7.689999882131815E-3</v>
      </c>
      <c r="T1968" t="s">
        <v>380</v>
      </c>
      <c r="BA1968" s="395">
        <v>1</v>
      </c>
      <c r="BB1968" s="396" t="s">
        <v>861</v>
      </c>
      <c r="BC1968" t="str">
        <f t="shared" si="201"/>
        <v>RWA</v>
      </c>
      <c r="BD1968" t="str">
        <f t="shared" si="202"/>
        <v>NAoMe_initial_disease_group</v>
      </c>
      <c r="BE1968" s="397" t="s">
        <v>862</v>
      </c>
      <c r="BF1968" t="str">
        <f t="shared" si="203"/>
        <v>DCIS</v>
      </c>
      <c r="BG1968">
        <f t="shared" si="204"/>
        <v>0</v>
      </c>
      <c r="BH1968" s="398">
        <f t="shared" si="205"/>
        <v>0</v>
      </c>
      <c r="BO1968" s="33"/>
    </row>
    <row r="1969" spans="1:67">
      <c r="A1969" s="316" t="s">
        <v>27</v>
      </c>
      <c r="B1969" t="s">
        <v>380</v>
      </c>
      <c r="C1969" t="s">
        <v>910</v>
      </c>
      <c r="D1969" t="s">
        <v>314</v>
      </c>
      <c r="E1969" s="316" t="s">
        <v>94</v>
      </c>
      <c r="F1969" s="316" t="s">
        <v>95</v>
      </c>
      <c r="G1969" s="316" t="s">
        <v>434</v>
      </c>
      <c r="H1969" s="316" t="s">
        <v>369</v>
      </c>
      <c r="I1969" s="316" t="s">
        <v>331</v>
      </c>
      <c r="J1969" s="316" t="s">
        <v>335</v>
      </c>
      <c r="K1969" s="36">
        <v>9</v>
      </c>
      <c r="L1969" s="317">
        <v>8.9110001921653748E-2</v>
      </c>
      <c r="M1969" s="317">
        <v>0.1124999970197678</v>
      </c>
      <c r="N1969" s="36">
        <v>44</v>
      </c>
      <c r="O1969" s="317">
        <v>0.17054000496864319</v>
      </c>
      <c r="P1969" s="317">
        <v>0.19469000399112699</v>
      </c>
      <c r="Q1969" s="36">
        <v>1663</v>
      </c>
      <c r="R1969" s="317">
        <v>0.16676999628543851</v>
      </c>
      <c r="S1969" s="317">
        <v>0.19988000392913821</v>
      </c>
      <c r="T1969" t="s">
        <v>380</v>
      </c>
      <c r="BA1969" s="395">
        <v>1</v>
      </c>
      <c r="BB1969" s="396" t="s">
        <v>861</v>
      </c>
      <c r="BC1969" t="str">
        <f t="shared" si="201"/>
        <v>RWA</v>
      </c>
      <c r="BD1969" t="str">
        <f t="shared" si="202"/>
        <v>NAoMe_initial_disease_group</v>
      </c>
      <c r="BE1969" s="397" t="s">
        <v>862</v>
      </c>
      <c r="BF1969" t="str">
        <f t="shared" si="203"/>
        <v>Early invasive</v>
      </c>
      <c r="BG1969">
        <f t="shared" si="204"/>
        <v>9</v>
      </c>
      <c r="BH1969" s="398">
        <f t="shared" si="205"/>
        <v>8.9110001921653748E-2</v>
      </c>
      <c r="BO1969" s="33"/>
    </row>
    <row r="1970" spans="1:67">
      <c r="A1970" s="316" t="s">
        <v>27</v>
      </c>
      <c r="B1970" t="s">
        <v>380</v>
      </c>
      <c r="C1970" t="s">
        <v>910</v>
      </c>
      <c r="D1970" t="s">
        <v>314</v>
      </c>
      <c r="E1970" s="316" t="s">
        <v>94</v>
      </c>
      <c r="F1970" s="316" t="s">
        <v>95</v>
      </c>
      <c r="G1970" s="316" t="s">
        <v>434</v>
      </c>
      <c r="H1970" s="316" t="s">
        <v>369</v>
      </c>
      <c r="I1970" s="316" t="s">
        <v>331</v>
      </c>
      <c r="J1970" s="316" t="s">
        <v>337</v>
      </c>
      <c r="K1970" s="36">
        <v>21</v>
      </c>
      <c r="L1970" s="317">
        <v>0.20791999995708471</v>
      </c>
      <c r="M1970" s="317"/>
      <c r="N1970" s="36">
        <v>32</v>
      </c>
      <c r="O1970" s="317">
        <v>0.1240300014615059</v>
      </c>
      <c r="P1970" s="317"/>
      <c r="Q1970" s="36">
        <v>1652</v>
      </c>
      <c r="R1970" s="317">
        <v>0.1656599938869476</v>
      </c>
      <c r="S1970" s="317"/>
      <c r="T1970" t="s">
        <v>380</v>
      </c>
      <c r="BA1970" s="395">
        <v>1</v>
      </c>
      <c r="BB1970" s="396" t="s">
        <v>861</v>
      </c>
      <c r="BC1970" t="str">
        <f t="shared" si="201"/>
        <v>RWA</v>
      </c>
      <c r="BD1970" t="str">
        <f t="shared" si="202"/>
        <v>NAoMe_initial_disease_group</v>
      </c>
      <c r="BE1970" s="397" t="s">
        <v>862</v>
      </c>
      <c r="BF1970" t="str">
        <f t="shared" si="203"/>
        <v>Unknown stage</v>
      </c>
      <c r="BG1970">
        <f t="shared" si="204"/>
        <v>21</v>
      </c>
      <c r="BH1970" s="398">
        <f t="shared" si="205"/>
        <v>0.20791999995708471</v>
      </c>
      <c r="BO1970" s="33"/>
    </row>
    <row r="1971" spans="1:67">
      <c r="A1971" s="316" t="s">
        <v>27</v>
      </c>
      <c r="B1971" t="s">
        <v>380</v>
      </c>
      <c r="C1971" t="s">
        <v>910</v>
      </c>
      <c r="D1971" t="s">
        <v>314</v>
      </c>
      <c r="E1971" s="316" t="s">
        <v>94</v>
      </c>
      <c r="F1971" s="316" t="s">
        <v>95</v>
      </c>
      <c r="G1971" s="316" t="s">
        <v>434</v>
      </c>
      <c r="H1971" s="316" t="s">
        <v>369</v>
      </c>
      <c r="I1971" s="316" t="s">
        <v>656</v>
      </c>
      <c r="J1971" s="316" t="s">
        <v>286</v>
      </c>
      <c r="K1971" s="36">
        <v>2</v>
      </c>
      <c r="L1971" s="317">
        <v>1.9799999892711639E-2</v>
      </c>
      <c r="M1971" s="317">
        <v>2.3530000820755959E-2</v>
      </c>
      <c r="N1971" s="36">
        <v>2</v>
      </c>
      <c r="O1971" s="317">
        <v>7.7499998733401299E-3</v>
      </c>
      <c r="P1971" s="317">
        <v>8.7700001895427704E-3</v>
      </c>
      <c r="Q1971" s="36">
        <v>492</v>
      </c>
      <c r="R1971" s="317">
        <v>4.9339998513460159E-2</v>
      </c>
      <c r="S1971" s="317">
        <v>5.1920000463724143E-2</v>
      </c>
      <c r="T1971" t="s">
        <v>380</v>
      </c>
      <c r="BA1971" s="395">
        <v>1</v>
      </c>
      <c r="BB1971" s="396" t="s">
        <v>861</v>
      </c>
      <c r="BC1971" t="str">
        <f t="shared" si="201"/>
        <v>RWA</v>
      </c>
      <c r="BD1971" t="str">
        <f t="shared" si="202"/>
        <v>NAoMe_initial_ethnicity_grp</v>
      </c>
      <c r="BE1971" s="397" t="s">
        <v>862</v>
      </c>
      <c r="BF1971" t="str">
        <f t="shared" si="203"/>
        <v>Asian or Asian British</v>
      </c>
      <c r="BG1971">
        <f t="shared" si="204"/>
        <v>2</v>
      </c>
      <c r="BH1971" s="398">
        <f t="shared" si="205"/>
        <v>1.9799999892711639E-2</v>
      </c>
      <c r="BO1971" s="33"/>
    </row>
    <row r="1972" spans="1:67">
      <c r="A1972" s="316" t="s">
        <v>27</v>
      </c>
      <c r="B1972" t="s">
        <v>380</v>
      </c>
      <c r="C1972" t="s">
        <v>910</v>
      </c>
      <c r="D1972" t="s">
        <v>314</v>
      </c>
      <c r="E1972" s="316" t="s">
        <v>94</v>
      </c>
      <c r="F1972" s="316" t="s">
        <v>95</v>
      </c>
      <c r="G1972" s="316" t="s">
        <v>434</v>
      </c>
      <c r="H1972" s="316" t="s">
        <v>369</v>
      </c>
      <c r="I1972" s="316" t="s">
        <v>656</v>
      </c>
      <c r="J1972" s="316" t="s">
        <v>287</v>
      </c>
      <c r="K1972" s="36">
        <v>2</v>
      </c>
      <c r="L1972" s="317">
        <v>1.9799999892711639E-2</v>
      </c>
      <c r="M1972" s="317">
        <v>2.3530000820755959E-2</v>
      </c>
      <c r="N1972" s="36">
        <v>2</v>
      </c>
      <c r="O1972" s="317">
        <v>7.7499998733401299E-3</v>
      </c>
      <c r="P1972" s="317">
        <v>8.7700001895427704E-3</v>
      </c>
      <c r="Q1972" s="36">
        <v>403</v>
      </c>
      <c r="R1972" s="317">
        <v>4.0410000830888748E-2</v>
      </c>
      <c r="S1972" s="317">
        <v>4.2520001530647278E-2</v>
      </c>
      <c r="T1972" t="s">
        <v>380</v>
      </c>
      <c r="BA1972" s="395">
        <v>1</v>
      </c>
      <c r="BB1972" s="396" t="s">
        <v>861</v>
      </c>
      <c r="BC1972" t="str">
        <f t="shared" si="201"/>
        <v>RWA</v>
      </c>
      <c r="BD1972" t="str">
        <f t="shared" si="202"/>
        <v>NAoMe_initial_ethnicity_grp</v>
      </c>
      <c r="BE1972" s="397" t="s">
        <v>862</v>
      </c>
      <c r="BF1972" t="str">
        <f t="shared" si="203"/>
        <v>Black or Black British</v>
      </c>
      <c r="BG1972">
        <f t="shared" si="204"/>
        <v>2</v>
      </c>
      <c r="BH1972" s="398">
        <f t="shared" si="205"/>
        <v>1.9799999892711639E-2</v>
      </c>
      <c r="BO1972" s="33"/>
    </row>
    <row r="1973" spans="1:67">
      <c r="A1973" s="316" t="s">
        <v>27</v>
      </c>
      <c r="B1973" t="s">
        <v>380</v>
      </c>
      <c r="C1973" t="s">
        <v>910</v>
      </c>
      <c r="D1973" t="s">
        <v>314</v>
      </c>
      <c r="E1973" s="316" t="s">
        <v>94</v>
      </c>
      <c r="F1973" s="316" t="s">
        <v>95</v>
      </c>
      <c r="G1973" s="316" t="s">
        <v>434</v>
      </c>
      <c r="H1973" s="316" t="s">
        <v>369</v>
      </c>
      <c r="I1973" s="316" t="s">
        <v>656</v>
      </c>
      <c r="J1973" s="316" t="s">
        <v>259</v>
      </c>
      <c r="K1973" s="36">
        <v>0</v>
      </c>
      <c r="L1973" s="317">
        <v>0</v>
      </c>
      <c r="M1973" s="317">
        <v>0</v>
      </c>
      <c r="N1973" s="36">
        <v>0</v>
      </c>
      <c r="O1973" s="317">
        <v>0</v>
      </c>
      <c r="P1973" s="317">
        <v>0</v>
      </c>
      <c r="Q1973" s="36">
        <v>98</v>
      </c>
      <c r="R1973" s="317">
        <v>9.8299998790025711E-3</v>
      </c>
      <c r="S1973" s="317">
        <v>1.0339999571442601E-2</v>
      </c>
      <c r="T1973" t="s">
        <v>380</v>
      </c>
      <c r="BA1973" s="395">
        <v>1</v>
      </c>
      <c r="BB1973" s="396" t="s">
        <v>861</v>
      </c>
      <c r="BC1973" t="str">
        <f t="shared" si="201"/>
        <v>RWA</v>
      </c>
      <c r="BD1973" t="str">
        <f t="shared" si="202"/>
        <v>NAoMe_initial_ethnicity_grp</v>
      </c>
      <c r="BE1973" s="397" t="s">
        <v>862</v>
      </c>
      <c r="BF1973" t="str">
        <f t="shared" si="203"/>
        <v>Mixed</v>
      </c>
      <c r="BG1973">
        <f t="shared" si="204"/>
        <v>0</v>
      </c>
      <c r="BH1973" s="398">
        <f t="shared" si="205"/>
        <v>0</v>
      </c>
      <c r="BO1973" s="33"/>
    </row>
    <row r="1974" spans="1:67">
      <c r="A1974" s="316" t="s">
        <v>27</v>
      </c>
      <c r="B1974" t="s">
        <v>380</v>
      </c>
      <c r="C1974" t="s">
        <v>910</v>
      </c>
      <c r="D1974" t="s">
        <v>314</v>
      </c>
      <c r="E1974" s="316" t="s">
        <v>94</v>
      </c>
      <c r="F1974" s="316" t="s">
        <v>95</v>
      </c>
      <c r="G1974" s="316" t="s">
        <v>434</v>
      </c>
      <c r="H1974" s="316" t="s">
        <v>369</v>
      </c>
      <c r="I1974" s="316" t="s">
        <v>656</v>
      </c>
      <c r="J1974" s="316" t="s">
        <v>288</v>
      </c>
      <c r="K1974" s="36">
        <v>2</v>
      </c>
      <c r="L1974" s="317">
        <v>1.9799999892711639E-2</v>
      </c>
      <c r="M1974" s="317">
        <v>2.3530000820755959E-2</v>
      </c>
      <c r="N1974" s="36">
        <v>6</v>
      </c>
      <c r="O1974" s="317">
        <v>2.3259999230504039E-2</v>
      </c>
      <c r="P1974" s="317">
        <v>2.6319999247789379E-2</v>
      </c>
      <c r="Q1974" s="36">
        <v>246</v>
      </c>
      <c r="R1974" s="317">
        <v>2.466999925673008E-2</v>
      </c>
      <c r="S1974" s="317">
        <v>2.5960000231862072E-2</v>
      </c>
      <c r="T1974" t="s">
        <v>380</v>
      </c>
      <c r="BA1974" s="395">
        <v>1</v>
      </c>
      <c r="BB1974" s="396" t="s">
        <v>861</v>
      </c>
      <c r="BC1974" t="str">
        <f t="shared" si="201"/>
        <v>RWA</v>
      </c>
      <c r="BD1974" t="str">
        <f t="shared" si="202"/>
        <v>NAoMe_initial_ethnicity_grp</v>
      </c>
      <c r="BE1974" s="397" t="s">
        <v>862</v>
      </c>
      <c r="BF1974" t="str">
        <f t="shared" si="203"/>
        <v>Other Ethnic Group</v>
      </c>
      <c r="BG1974">
        <f t="shared" si="204"/>
        <v>2</v>
      </c>
      <c r="BH1974" s="398">
        <f t="shared" si="205"/>
        <v>1.9799999892711639E-2</v>
      </c>
      <c r="BO1974" s="33"/>
    </row>
    <row r="1975" spans="1:67">
      <c r="A1975" s="316" t="s">
        <v>27</v>
      </c>
      <c r="B1975" t="s">
        <v>380</v>
      </c>
      <c r="C1975" t="s">
        <v>910</v>
      </c>
      <c r="D1975" t="s">
        <v>314</v>
      </c>
      <c r="E1975" s="316" t="s">
        <v>94</v>
      </c>
      <c r="F1975" s="316" t="s">
        <v>95</v>
      </c>
      <c r="G1975" s="316" t="s">
        <v>434</v>
      </c>
      <c r="H1975" s="316" t="s">
        <v>369</v>
      </c>
      <c r="I1975" s="316" t="s">
        <v>656</v>
      </c>
      <c r="J1975" s="316" t="s">
        <v>260</v>
      </c>
      <c r="K1975" s="36">
        <v>16</v>
      </c>
      <c r="L1975" s="317">
        <v>0.15841999650001529</v>
      </c>
      <c r="M1975" s="317"/>
      <c r="N1975" s="36">
        <v>30</v>
      </c>
      <c r="O1975" s="317">
        <v>0.1162799969315529</v>
      </c>
      <c r="P1975" s="317"/>
      <c r="Q1975" s="36">
        <v>495</v>
      </c>
      <c r="R1975" s="317">
        <v>4.9639999866485603E-2</v>
      </c>
      <c r="S1975" s="317"/>
      <c r="T1975" t="s">
        <v>380</v>
      </c>
      <c r="BA1975" s="395">
        <v>1</v>
      </c>
      <c r="BB1975" s="396" t="s">
        <v>861</v>
      </c>
      <c r="BC1975" t="str">
        <f t="shared" si="201"/>
        <v>RWA</v>
      </c>
      <c r="BD1975" t="str">
        <f t="shared" si="202"/>
        <v>NAoMe_initial_ethnicity_grp</v>
      </c>
      <c r="BE1975" s="397" t="s">
        <v>862</v>
      </c>
      <c r="BF1975" t="str">
        <f t="shared" si="203"/>
        <v>Unknown</v>
      </c>
      <c r="BG1975">
        <f t="shared" si="204"/>
        <v>16</v>
      </c>
      <c r="BH1975" s="398">
        <f t="shared" si="205"/>
        <v>0.15841999650001529</v>
      </c>
      <c r="BO1975" s="33"/>
    </row>
    <row r="1976" spans="1:67">
      <c r="A1976" s="316" t="s">
        <v>27</v>
      </c>
      <c r="B1976" t="s">
        <v>380</v>
      </c>
      <c r="C1976" t="s">
        <v>910</v>
      </c>
      <c r="D1976" t="s">
        <v>314</v>
      </c>
      <c r="E1976" s="316" t="s">
        <v>94</v>
      </c>
      <c r="F1976" s="316" t="s">
        <v>95</v>
      </c>
      <c r="G1976" s="316" t="s">
        <v>434</v>
      </c>
      <c r="H1976" s="316" t="s">
        <v>369</v>
      </c>
      <c r="I1976" s="316" t="s">
        <v>656</v>
      </c>
      <c r="J1976" s="316" t="s">
        <v>258</v>
      </c>
      <c r="K1976" s="36">
        <v>79</v>
      </c>
      <c r="L1976" s="317">
        <v>0.78218001127243042</v>
      </c>
      <c r="M1976" s="317">
        <v>0.92940998077392578</v>
      </c>
      <c r="N1976" s="36">
        <v>218</v>
      </c>
      <c r="O1976" s="317">
        <v>0.84495997428894043</v>
      </c>
      <c r="P1976" s="317">
        <v>0.95613998174667358</v>
      </c>
      <c r="Q1976" s="36">
        <v>8238</v>
      </c>
      <c r="R1976" s="317">
        <v>0.82611000537872314</v>
      </c>
      <c r="S1976" s="317">
        <v>0.86926001310348511</v>
      </c>
      <c r="T1976" t="s">
        <v>380</v>
      </c>
      <c r="BA1976" s="395">
        <v>1</v>
      </c>
      <c r="BB1976" s="396" t="s">
        <v>861</v>
      </c>
      <c r="BC1976" t="str">
        <f t="shared" si="201"/>
        <v>RWA</v>
      </c>
      <c r="BD1976" t="str">
        <f t="shared" si="202"/>
        <v>NAoMe_initial_ethnicity_grp</v>
      </c>
      <c r="BE1976" s="397" t="s">
        <v>862</v>
      </c>
      <c r="BF1976" t="str">
        <f t="shared" si="203"/>
        <v>White</v>
      </c>
      <c r="BG1976">
        <f t="shared" si="204"/>
        <v>79</v>
      </c>
      <c r="BH1976" s="398">
        <f t="shared" si="205"/>
        <v>0.78218001127243042</v>
      </c>
      <c r="BO1976" s="33"/>
    </row>
    <row r="1977" spans="1:67">
      <c r="A1977" s="316" t="s">
        <v>27</v>
      </c>
      <c r="B1977" t="s">
        <v>380</v>
      </c>
      <c r="C1977" t="s">
        <v>910</v>
      </c>
      <c r="D1977" t="s">
        <v>314</v>
      </c>
      <c r="E1977" s="316" t="s">
        <v>94</v>
      </c>
      <c r="F1977" s="316" t="s">
        <v>95</v>
      </c>
      <c r="G1977" s="316" t="s">
        <v>434</v>
      </c>
      <c r="H1977" s="316" t="s">
        <v>369</v>
      </c>
      <c r="I1977" s="316" t="s">
        <v>657</v>
      </c>
      <c r="J1977" s="316" t="s">
        <v>817</v>
      </c>
      <c r="K1977" s="36">
        <v>93</v>
      </c>
      <c r="L1977" s="317">
        <v>0.92079001665115356</v>
      </c>
      <c r="M1977" s="317"/>
      <c r="N1977" s="36">
        <v>243</v>
      </c>
      <c r="O1977" s="317">
        <v>0.94186002016067505</v>
      </c>
      <c r="P1977" s="317"/>
      <c r="Q1977" s="36">
        <v>9359</v>
      </c>
      <c r="R1977" s="317">
        <v>0.93853002786636353</v>
      </c>
      <c r="S1977" s="317"/>
      <c r="T1977" t="s">
        <v>380</v>
      </c>
      <c r="BA1977" s="395">
        <v>1</v>
      </c>
      <c r="BB1977" s="396" t="s">
        <v>861</v>
      </c>
      <c r="BC1977" t="str">
        <f t="shared" si="201"/>
        <v>RWA</v>
      </c>
      <c r="BD1977" t="str">
        <f t="shared" si="202"/>
        <v>NAoMe_initial_final_route</v>
      </c>
      <c r="BE1977" s="397" t="s">
        <v>862</v>
      </c>
      <c r="BF1977" t="str">
        <f t="shared" si="203"/>
        <v>Not screened</v>
      </c>
      <c r="BG1977">
        <f t="shared" si="204"/>
        <v>93</v>
      </c>
      <c r="BH1977" s="398">
        <f t="shared" si="205"/>
        <v>0.92079001665115356</v>
      </c>
      <c r="BO1977" s="33"/>
    </row>
    <row r="1978" spans="1:67">
      <c r="A1978" s="316" t="s">
        <v>27</v>
      </c>
      <c r="B1978" t="s">
        <v>380</v>
      </c>
      <c r="C1978" t="s">
        <v>910</v>
      </c>
      <c r="D1978" t="s">
        <v>314</v>
      </c>
      <c r="E1978" s="316" t="s">
        <v>94</v>
      </c>
      <c r="F1978" s="316" t="s">
        <v>95</v>
      </c>
      <c r="G1978" s="316" t="s">
        <v>434</v>
      </c>
      <c r="H1978" s="316" t="s">
        <v>369</v>
      </c>
      <c r="I1978" s="316" t="s">
        <v>657</v>
      </c>
      <c r="J1978" s="316" t="s">
        <v>352</v>
      </c>
      <c r="K1978" s="36">
        <v>8</v>
      </c>
      <c r="L1978" s="317">
        <v>7.9209998250007629E-2</v>
      </c>
      <c r="M1978" s="317"/>
      <c r="N1978" s="36">
        <v>15</v>
      </c>
      <c r="O1978" s="317">
        <v>5.8139998465776437E-2</v>
      </c>
      <c r="P1978" s="317"/>
      <c r="Q1978" s="36">
        <v>613</v>
      </c>
      <c r="R1978" s="317">
        <v>6.1469998210668557E-2</v>
      </c>
      <c r="S1978" s="317"/>
      <c r="T1978" t="s">
        <v>380</v>
      </c>
      <c r="BA1978" s="395">
        <v>1</v>
      </c>
      <c r="BB1978" s="396" t="s">
        <v>861</v>
      </c>
      <c r="BC1978" t="str">
        <f t="shared" si="201"/>
        <v>RWA</v>
      </c>
      <c r="BD1978" t="str">
        <f t="shared" si="202"/>
        <v>NAoMe_initial_final_route</v>
      </c>
      <c r="BE1978" s="397" t="s">
        <v>862</v>
      </c>
      <c r="BF1978" t="str">
        <f t="shared" si="203"/>
        <v>Screening</v>
      </c>
      <c r="BG1978">
        <f t="shared" si="204"/>
        <v>8</v>
      </c>
      <c r="BH1978" s="398">
        <f t="shared" si="205"/>
        <v>7.9209998250007629E-2</v>
      </c>
      <c r="BO1978" s="33"/>
    </row>
    <row r="1979" spans="1:67">
      <c r="A1979" s="316" t="s">
        <v>27</v>
      </c>
      <c r="B1979" t="s">
        <v>380</v>
      </c>
      <c r="C1979" t="s">
        <v>910</v>
      </c>
      <c r="D1979" t="s">
        <v>314</v>
      </c>
      <c r="E1979" s="316" t="s">
        <v>94</v>
      </c>
      <c r="F1979" s="316" t="s">
        <v>95</v>
      </c>
      <c r="G1979" s="316" t="s">
        <v>434</v>
      </c>
      <c r="H1979" s="316" t="s">
        <v>369</v>
      </c>
      <c r="I1979" s="316" t="s">
        <v>303</v>
      </c>
      <c r="J1979" s="316" t="s">
        <v>308</v>
      </c>
      <c r="K1979" s="36">
        <v>21</v>
      </c>
      <c r="L1979" s="317">
        <v>0.20791999995708471</v>
      </c>
      <c r="M1979" s="317"/>
      <c r="N1979" s="36">
        <v>32</v>
      </c>
      <c r="O1979" s="317">
        <v>0.1240300014615059</v>
      </c>
      <c r="P1979" s="317"/>
      <c r="Q1979" s="36">
        <v>1652</v>
      </c>
      <c r="R1979" s="317">
        <v>0.1656599938869476</v>
      </c>
      <c r="S1979" s="317"/>
      <c r="T1979" t="s">
        <v>380</v>
      </c>
      <c r="BA1979" s="395">
        <v>1</v>
      </c>
      <c r="BB1979" s="396" t="s">
        <v>861</v>
      </c>
      <c r="BC1979" t="str">
        <f t="shared" si="201"/>
        <v>RWA</v>
      </c>
      <c r="BD1979" t="str">
        <f t="shared" si="202"/>
        <v>NAoMe_initial_final_stage_tum</v>
      </c>
      <c r="BE1979" s="397" t="s">
        <v>862</v>
      </c>
      <c r="BF1979" t="str">
        <f t="shared" si="203"/>
        <v>Not staged/Unstated</v>
      </c>
      <c r="BG1979">
        <f t="shared" si="204"/>
        <v>21</v>
      </c>
      <c r="BH1979" s="398">
        <f t="shared" si="205"/>
        <v>0.20791999995708471</v>
      </c>
      <c r="BO1979" s="33"/>
    </row>
    <row r="1980" spans="1:67">
      <c r="A1980" s="316" t="s">
        <v>27</v>
      </c>
      <c r="B1980" t="s">
        <v>380</v>
      </c>
      <c r="C1980" t="s">
        <v>910</v>
      </c>
      <c r="D1980" t="s">
        <v>314</v>
      </c>
      <c r="E1980" s="316" t="s">
        <v>94</v>
      </c>
      <c r="F1980" s="316" t="s">
        <v>95</v>
      </c>
      <c r="G1980" s="316" t="s">
        <v>434</v>
      </c>
      <c r="H1980" s="316" t="s">
        <v>369</v>
      </c>
      <c r="I1980" s="316" t="s">
        <v>303</v>
      </c>
      <c r="J1980" s="316" t="s">
        <v>304</v>
      </c>
      <c r="K1980" s="36">
        <v>0</v>
      </c>
      <c r="L1980" s="317">
        <v>0</v>
      </c>
      <c r="M1980" s="317">
        <v>0</v>
      </c>
      <c r="N1980" s="36">
        <v>2</v>
      </c>
      <c r="O1980" s="317">
        <v>7.7499998733401299E-3</v>
      </c>
      <c r="P1980" s="317">
        <v>8.8499998673796654E-3</v>
      </c>
      <c r="Q1980" s="36">
        <v>64</v>
      </c>
      <c r="R1980" s="317">
        <v>6.4199999906122676E-3</v>
      </c>
      <c r="S1980" s="317">
        <v>7.689999882131815E-3</v>
      </c>
      <c r="T1980" t="s">
        <v>380</v>
      </c>
      <c r="BA1980" s="395">
        <v>1</v>
      </c>
      <c r="BB1980" s="396" t="s">
        <v>861</v>
      </c>
      <c r="BC1980" t="str">
        <f t="shared" si="201"/>
        <v>RWA</v>
      </c>
      <c r="BD1980" t="str">
        <f t="shared" si="202"/>
        <v>NAoMe_initial_final_stage_tum</v>
      </c>
      <c r="BE1980" s="397" t="s">
        <v>862</v>
      </c>
      <c r="BF1980" t="str">
        <f t="shared" si="203"/>
        <v>Stage 0</v>
      </c>
      <c r="BG1980">
        <f t="shared" si="204"/>
        <v>0</v>
      </c>
      <c r="BH1980" s="398">
        <f t="shared" si="205"/>
        <v>0</v>
      </c>
      <c r="BO1980" s="33"/>
    </row>
    <row r="1981" spans="1:67">
      <c r="A1981" s="316" t="s">
        <v>27</v>
      </c>
      <c r="B1981" t="s">
        <v>380</v>
      </c>
      <c r="C1981" t="s">
        <v>910</v>
      </c>
      <c r="D1981" t="s">
        <v>314</v>
      </c>
      <c r="E1981" s="316" t="s">
        <v>94</v>
      </c>
      <c r="F1981" s="316" t="s">
        <v>95</v>
      </c>
      <c r="G1981" s="316" t="s">
        <v>434</v>
      </c>
      <c r="H1981" s="316" t="s">
        <v>369</v>
      </c>
      <c r="I1981" s="316" t="s">
        <v>303</v>
      </c>
      <c r="J1981" s="316" t="s">
        <v>305</v>
      </c>
      <c r="K1981" s="36">
        <v>2</v>
      </c>
      <c r="L1981" s="317">
        <v>1.9799999892711639E-2</v>
      </c>
      <c r="M1981" s="317">
        <v>2.500000037252903E-2</v>
      </c>
      <c r="N1981" s="36">
        <v>10</v>
      </c>
      <c r="O1981" s="317">
        <v>3.8759998977184303E-2</v>
      </c>
      <c r="P1981" s="317">
        <v>4.4250000268220901E-2</v>
      </c>
      <c r="Q1981" s="36">
        <v>359</v>
      </c>
      <c r="R1981" s="317">
        <v>3.5999998450279243E-2</v>
      </c>
      <c r="S1981" s="317">
        <v>4.3150000274181373E-2</v>
      </c>
      <c r="T1981" t="s">
        <v>380</v>
      </c>
      <c r="BA1981" s="395">
        <v>1</v>
      </c>
      <c r="BB1981" s="396" t="s">
        <v>861</v>
      </c>
      <c r="BC1981" t="str">
        <f t="shared" si="201"/>
        <v>RWA</v>
      </c>
      <c r="BD1981" t="str">
        <f t="shared" si="202"/>
        <v>NAoMe_initial_final_stage_tum</v>
      </c>
      <c r="BE1981" s="397" t="s">
        <v>862</v>
      </c>
      <c r="BF1981" t="str">
        <f t="shared" si="203"/>
        <v>Stage 1</v>
      </c>
      <c r="BG1981">
        <f t="shared" si="204"/>
        <v>2</v>
      </c>
      <c r="BH1981" s="398">
        <f t="shared" si="205"/>
        <v>1.9799999892711639E-2</v>
      </c>
      <c r="BO1981" s="33"/>
    </row>
    <row r="1982" spans="1:67">
      <c r="A1982" s="316" t="s">
        <v>27</v>
      </c>
      <c r="B1982" t="s">
        <v>380</v>
      </c>
      <c r="C1982" t="s">
        <v>910</v>
      </c>
      <c r="D1982" t="s">
        <v>314</v>
      </c>
      <c r="E1982" s="316" t="s">
        <v>94</v>
      </c>
      <c r="F1982" s="316" t="s">
        <v>95</v>
      </c>
      <c r="G1982" s="316" t="s">
        <v>434</v>
      </c>
      <c r="H1982" s="316" t="s">
        <v>369</v>
      </c>
      <c r="I1982" s="316" t="s">
        <v>303</v>
      </c>
      <c r="J1982" s="316" t="s">
        <v>306</v>
      </c>
      <c r="K1982" s="36">
        <v>5</v>
      </c>
      <c r="L1982" s="317">
        <v>4.9499999731779099E-2</v>
      </c>
      <c r="M1982" s="317">
        <v>6.25E-2</v>
      </c>
      <c r="N1982" s="36">
        <v>25</v>
      </c>
      <c r="O1982" s="317">
        <v>9.6900001168251038E-2</v>
      </c>
      <c r="P1982" s="317">
        <v>0.1106199994683266</v>
      </c>
      <c r="Q1982" s="36">
        <v>996</v>
      </c>
      <c r="R1982" s="317">
        <v>9.9880002439022064E-2</v>
      </c>
      <c r="S1982" s="317">
        <v>0.11970999836921691</v>
      </c>
      <c r="T1982" t="s">
        <v>380</v>
      </c>
      <c r="BA1982" s="395">
        <v>1</v>
      </c>
      <c r="BB1982" s="396" t="s">
        <v>861</v>
      </c>
      <c r="BC1982" t="str">
        <f t="shared" si="201"/>
        <v>RWA</v>
      </c>
      <c r="BD1982" t="str">
        <f t="shared" si="202"/>
        <v>NAoMe_initial_final_stage_tum</v>
      </c>
      <c r="BE1982" s="397" t="s">
        <v>862</v>
      </c>
      <c r="BF1982" t="str">
        <f t="shared" si="203"/>
        <v>Stage 2</v>
      </c>
      <c r="BG1982">
        <f t="shared" si="204"/>
        <v>5</v>
      </c>
      <c r="BH1982" s="398">
        <f t="shared" si="205"/>
        <v>4.9499999731779099E-2</v>
      </c>
      <c r="BO1982" s="33"/>
    </row>
    <row r="1983" spans="1:67">
      <c r="A1983" s="316" t="s">
        <v>27</v>
      </c>
      <c r="B1983" t="s">
        <v>380</v>
      </c>
      <c r="C1983" t="s">
        <v>910</v>
      </c>
      <c r="D1983" t="s">
        <v>314</v>
      </c>
      <c r="E1983" s="316" t="s">
        <v>94</v>
      </c>
      <c r="F1983" s="316" t="s">
        <v>95</v>
      </c>
      <c r="G1983" s="316" t="s">
        <v>434</v>
      </c>
      <c r="H1983" s="316" t="s">
        <v>369</v>
      </c>
      <c r="I1983" s="316" t="s">
        <v>303</v>
      </c>
      <c r="J1983" s="316" t="s">
        <v>307</v>
      </c>
      <c r="K1983" s="36">
        <v>2</v>
      </c>
      <c r="L1983" s="317">
        <v>1.9799999892711639E-2</v>
      </c>
      <c r="M1983" s="317">
        <v>2.500000037252903E-2</v>
      </c>
      <c r="N1983" s="36">
        <v>24</v>
      </c>
      <c r="O1983" s="317">
        <v>9.3019999563694E-2</v>
      </c>
      <c r="P1983" s="317">
        <v>0.1061900034546852</v>
      </c>
      <c r="Q1983" s="36">
        <v>742</v>
      </c>
      <c r="R1983" s="317">
        <v>7.4409998953342438E-2</v>
      </c>
      <c r="S1983" s="317">
        <v>8.9180000126361847E-2</v>
      </c>
      <c r="T1983" t="s">
        <v>380</v>
      </c>
      <c r="BA1983" s="395">
        <v>1</v>
      </c>
      <c r="BB1983" s="396" t="s">
        <v>861</v>
      </c>
      <c r="BC1983" t="str">
        <f t="shared" si="201"/>
        <v>RWA</v>
      </c>
      <c r="BD1983" t="str">
        <f t="shared" si="202"/>
        <v>NAoMe_initial_final_stage_tum</v>
      </c>
      <c r="BE1983" s="397" t="s">
        <v>862</v>
      </c>
      <c r="BF1983" t="str">
        <f t="shared" si="203"/>
        <v>Stage 3</v>
      </c>
      <c r="BG1983">
        <f t="shared" si="204"/>
        <v>2</v>
      </c>
      <c r="BH1983" s="398">
        <f t="shared" si="205"/>
        <v>1.9799999892711639E-2</v>
      </c>
      <c r="BO1983" s="33"/>
    </row>
    <row r="1984" spans="1:67">
      <c r="A1984" s="316" t="s">
        <v>27</v>
      </c>
      <c r="B1984" t="s">
        <v>380</v>
      </c>
      <c r="C1984" t="s">
        <v>910</v>
      </c>
      <c r="D1984" t="s">
        <v>314</v>
      </c>
      <c r="E1984" s="316" t="s">
        <v>94</v>
      </c>
      <c r="F1984" s="316" t="s">
        <v>95</v>
      </c>
      <c r="G1984" s="316" t="s">
        <v>434</v>
      </c>
      <c r="H1984" s="316" t="s">
        <v>369</v>
      </c>
      <c r="I1984" s="316" t="s">
        <v>303</v>
      </c>
      <c r="J1984" s="316" t="s">
        <v>336</v>
      </c>
      <c r="K1984" s="36">
        <v>71</v>
      </c>
      <c r="L1984" s="317">
        <v>0.70297002792358398</v>
      </c>
      <c r="M1984" s="317">
        <v>0.88749998807907104</v>
      </c>
      <c r="N1984" s="36">
        <v>165</v>
      </c>
      <c r="O1984" s="317">
        <v>0.6395300030708313</v>
      </c>
      <c r="P1984" s="317">
        <v>0.73009002208709717</v>
      </c>
      <c r="Q1984" s="36">
        <v>6159</v>
      </c>
      <c r="R1984" s="317">
        <v>0.6176300048828125</v>
      </c>
      <c r="S1984" s="317">
        <v>0.74026000499725342</v>
      </c>
      <c r="T1984" t="s">
        <v>380</v>
      </c>
      <c r="BA1984" s="395">
        <v>1</v>
      </c>
      <c r="BB1984" s="396" t="s">
        <v>861</v>
      </c>
      <c r="BC1984" t="str">
        <f t="shared" si="201"/>
        <v>RWA</v>
      </c>
      <c r="BD1984" t="str">
        <f t="shared" si="202"/>
        <v>NAoMe_initial_final_stage_tum</v>
      </c>
      <c r="BE1984" s="397" t="s">
        <v>862</v>
      </c>
      <c r="BF1984" t="str">
        <f t="shared" si="203"/>
        <v>Stage 4</v>
      </c>
      <c r="BG1984">
        <f t="shared" si="204"/>
        <v>71</v>
      </c>
      <c r="BH1984" s="398">
        <f t="shared" si="205"/>
        <v>0.70297002792358398</v>
      </c>
      <c r="BO1984" s="33"/>
    </row>
    <row r="1985" spans="1:67">
      <c r="A1985" s="316" t="s">
        <v>27</v>
      </c>
      <c r="B1985" t="s">
        <v>380</v>
      </c>
      <c r="C1985" t="s">
        <v>910</v>
      </c>
      <c r="D1985" t="s">
        <v>314</v>
      </c>
      <c r="E1985" s="316" t="s">
        <v>94</v>
      </c>
      <c r="F1985" s="316" t="s">
        <v>95</v>
      </c>
      <c r="G1985" s="316" t="s">
        <v>434</v>
      </c>
      <c r="H1985" s="316" t="s">
        <v>369</v>
      </c>
      <c r="I1985" s="316" t="s">
        <v>342</v>
      </c>
      <c r="J1985" s="316" t="s">
        <v>343</v>
      </c>
      <c r="K1985" s="36">
        <v>21</v>
      </c>
      <c r="L1985" s="317">
        <v>0.20791999995708471</v>
      </c>
      <c r="M1985" s="317"/>
      <c r="N1985" s="36">
        <v>32</v>
      </c>
      <c r="O1985" s="317">
        <v>0.1240300014615059</v>
      </c>
      <c r="P1985" s="317"/>
      <c r="Q1985" s="36">
        <v>1652</v>
      </c>
      <c r="R1985" s="317">
        <v>0.1656599938869476</v>
      </c>
      <c r="S1985" s="317"/>
      <c r="T1985" t="s">
        <v>380</v>
      </c>
      <c r="BA1985" s="395">
        <v>1</v>
      </c>
      <c r="BB1985" s="396" t="s">
        <v>861</v>
      </c>
      <c r="BC1985" t="str">
        <f t="shared" si="201"/>
        <v>RWA</v>
      </c>
      <c r="BD1985" t="str">
        <f t="shared" si="202"/>
        <v>NAoMe_initial_final_stage_tum_grp</v>
      </c>
      <c r="BE1985" s="397" t="s">
        <v>862</v>
      </c>
      <c r="BF1985" t="str">
        <f t="shared" si="203"/>
        <v>MBC in HESAPC</v>
      </c>
      <c r="BG1985">
        <f t="shared" si="204"/>
        <v>21</v>
      </c>
      <c r="BH1985" s="398">
        <f t="shared" si="205"/>
        <v>0.20791999995708471</v>
      </c>
      <c r="BO1985" s="33"/>
    </row>
    <row r="1986" spans="1:67">
      <c r="A1986" s="316" t="s">
        <v>27</v>
      </c>
      <c r="B1986" t="s">
        <v>380</v>
      </c>
      <c r="C1986" t="s">
        <v>910</v>
      </c>
      <c r="D1986" t="s">
        <v>314</v>
      </c>
      <c r="E1986" s="316" t="s">
        <v>94</v>
      </c>
      <c r="F1986" s="316" t="s">
        <v>95</v>
      </c>
      <c r="G1986" s="316" t="s">
        <v>434</v>
      </c>
      <c r="H1986" s="316" t="s">
        <v>369</v>
      </c>
      <c r="I1986" s="316" t="s">
        <v>342</v>
      </c>
      <c r="J1986" s="316" t="s">
        <v>344</v>
      </c>
      <c r="K1986" s="36">
        <v>11</v>
      </c>
      <c r="L1986" s="317">
        <v>0.1089100018143654</v>
      </c>
      <c r="M1986" s="317">
        <v>0.13750000298023221</v>
      </c>
      <c r="N1986" s="36">
        <v>60</v>
      </c>
      <c r="O1986" s="317">
        <v>0.2325599938631058</v>
      </c>
      <c r="P1986" s="317">
        <v>0.26548999547958368</v>
      </c>
      <c r="Q1986" s="36">
        <v>2161</v>
      </c>
      <c r="R1986" s="317">
        <v>0.2167100012302399</v>
      </c>
      <c r="S1986" s="317">
        <v>0.25973999500274658</v>
      </c>
      <c r="T1986" t="s">
        <v>380</v>
      </c>
      <c r="BA1986" s="395">
        <v>1</v>
      </c>
      <c r="BB1986" s="396" t="s">
        <v>861</v>
      </c>
      <c r="BC1986" t="str">
        <f t="shared" si="201"/>
        <v>RWA</v>
      </c>
      <c r="BD1986" t="str">
        <f t="shared" si="202"/>
        <v>NAoMe_initial_final_stage_tum_grp</v>
      </c>
      <c r="BE1986" s="397" t="s">
        <v>862</v>
      </c>
      <c r="BF1986" t="str">
        <f t="shared" si="203"/>
        <v>Stage 0-3</v>
      </c>
      <c r="BG1986">
        <f t="shared" si="204"/>
        <v>11</v>
      </c>
      <c r="BH1986" s="398">
        <f t="shared" si="205"/>
        <v>0.1089100018143654</v>
      </c>
      <c r="BO1986" s="33"/>
    </row>
    <row r="1987" spans="1:67">
      <c r="A1987" s="316" t="s">
        <v>27</v>
      </c>
      <c r="B1987" t="s">
        <v>380</v>
      </c>
      <c r="C1987" t="s">
        <v>910</v>
      </c>
      <c r="D1987" t="s">
        <v>314</v>
      </c>
      <c r="E1987" s="316" t="s">
        <v>94</v>
      </c>
      <c r="F1987" s="316" t="s">
        <v>95</v>
      </c>
      <c r="G1987" s="316" t="s">
        <v>434</v>
      </c>
      <c r="H1987" s="316" t="s">
        <v>369</v>
      </c>
      <c r="I1987" s="316" t="s">
        <v>342</v>
      </c>
      <c r="J1987" s="316" t="s">
        <v>336</v>
      </c>
      <c r="K1987" s="36">
        <v>69</v>
      </c>
      <c r="L1987" s="317">
        <v>0.68317002058029175</v>
      </c>
      <c r="M1987" s="317">
        <v>0.86250001192092896</v>
      </c>
      <c r="N1987" s="36">
        <v>166</v>
      </c>
      <c r="O1987" s="317">
        <v>0.64341002702713013</v>
      </c>
      <c r="P1987" s="317">
        <v>0.73451000452041626</v>
      </c>
      <c r="Q1987" s="36">
        <v>6159</v>
      </c>
      <c r="R1987" s="317">
        <v>0.6176300048828125</v>
      </c>
      <c r="S1987" s="317">
        <v>0.74026000499725342</v>
      </c>
      <c r="T1987" t="s">
        <v>380</v>
      </c>
      <c r="BA1987" s="395">
        <v>1</v>
      </c>
      <c r="BB1987" s="396" t="s">
        <v>861</v>
      </c>
      <c r="BC1987" t="str">
        <f t="shared" ref="BC1987:BC2050" si="206">E1987</f>
        <v>RWA</v>
      </c>
      <c r="BD1987" t="str">
        <f t="shared" ref="BD1987:BD2050" si="207">(LEFT(A1987, LEN(A1987)-7))&amp;"_"&amp;I1987</f>
        <v>NAoMe_initial_final_stage_tum_grp</v>
      </c>
      <c r="BE1987" s="397" t="s">
        <v>862</v>
      </c>
      <c r="BF1987" t="str">
        <f t="shared" ref="BF1987:BF2050" si="208">J1987</f>
        <v>Stage 4</v>
      </c>
      <c r="BG1987">
        <f t="shared" ref="BG1987:BG2050" si="209">K1987</f>
        <v>69</v>
      </c>
      <c r="BH1987" s="398">
        <f t="shared" ref="BH1987:BH2050" si="210">L1987</f>
        <v>0.68317002058029175</v>
      </c>
      <c r="BO1987" s="33"/>
    </row>
    <row r="1988" spans="1:67">
      <c r="A1988" s="316" t="s">
        <v>27</v>
      </c>
      <c r="B1988" t="s">
        <v>380</v>
      </c>
      <c r="C1988" t="s">
        <v>910</v>
      </c>
      <c r="D1988" t="s">
        <v>314</v>
      </c>
      <c r="E1988" s="316" t="s">
        <v>94</v>
      </c>
      <c r="F1988" s="316" t="s">
        <v>95</v>
      </c>
      <c r="G1988" s="316" t="s">
        <v>434</v>
      </c>
      <c r="H1988" s="316" t="s">
        <v>369</v>
      </c>
      <c r="I1988" s="316" t="s">
        <v>658</v>
      </c>
      <c r="J1988" s="316" t="s">
        <v>345</v>
      </c>
      <c r="K1988" s="36">
        <v>101</v>
      </c>
      <c r="L1988" s="317">
        <v>1</v>
      </c>
      <c r="M1988" s="317"/>
      <c r="N1988" s="36">
        <v>258</v>
      </c>
      <c r="O1988" s="317">
        <v>1</v>
      </c>
      <c r="P1988" s="317"/>
      <c r="Q1988" s="36">
        <v>9972</v>
      </c>
      <c r="R1988" s="317">
        <v>1</v>
      </c>
      <c r="S1988" s="317"/>
      <c r="T1988" t="s">
        <v>380</v>
      </c>
      <c r="BA1988" s="395">
        <v>1</v>
      </c>
      <c r="BB1988" s="396" t="s">
        <v>861</v>
      </c>
      <c r="BC1988" t="str">
        <f t="shared" si="206"/>
        <v>RWA</v>
      </c>
      <c r="BD1988" t="str">
        <f t="shared" si="207"/>
        <v>NAoMe_initial_final_who_ps</v>
      </c>
      <c r="BE1988" s="397" t="s">
        <v>862</v>
      </c>
      <c r="BF1988" t="str">
        <f t="shared" si="208"/>
        <v>Not recorded</v>
      </c>
      <c r="BG1988">
        <f t="shared" si="209"/>
        <v>101</v>
      </c>
      <c r="BH1988" s="398">
        <f t="shared" si="210"/>
        <v>1</v>
      </c>
      <c r="BO1988" s="33"/>
    </row>
    <row r="1989" spans="1:67">
      <c r="A1989" s="316" t="s">
        <v>27</v>
      </c>
      <c r="B1989" t="s">
        <v>380</v>
      </c>
      <c r="C1989" t="s">
        <v>910</v>
      </c>
      <c r="D1989" t="s">
        <v>314</v>
      </c>
      <c r="E1989" s="316" t="s">
        <v>94</v>
      </c>
      <c r="F1989" s="316" t="s">
        <v>95</v>
      </c>
      <c r="G1989" s="316" t="s">
        <v>434</v>
      </c>
      <c r="H1989" s="316" t="s">
        <v>369</v>
      </c>
      <c r="I1989" s="316" t="s">
        <v>291</v>
      </c>
      <c r="J1989" s="316" t="s">
        <v>313</v>
      </c>
      <c r="K1989" s="36">
        <v>101</v>
      </c>
      <c r="L1989" s="317">
        <v>1</v>
      </c>
      <c r="M1989" s="317"/>
      <c r="N1989" s="36">
        <v>256</v>
      </c>
      <c r="O1989" s="317">
        <v>0.99225002527236938</v>
      </c>
      <c r="P1989" s="317"/>
      <c r="Q1989" s="36">
        <v>9846</v>
      </c>
      <c r="R1989" s="317">
        <v>0.98736000061035156</v>
      </c>
      <c r="S1989" s="317"/>
      <c r="T1989" t="s">
        <v>380</v>
      </c>
      <c r="BA1989" s="395">
        <v>1</v>
      </c>
      <c r="BB1989" s="396" t="s">
        <v>861</v>
      </c>
      <c r="BC1989" t="str">
        <f t="shared" si="206"/>
        <v>RWA</v>
      </c>
      <c r="BD1989" t="str">
        <f t="shared" si="207"/>
        <v>NAoMe_initial_gender</v>
      </c>
      <c r="BE1989" s="397" t="s">
        <v>862</v>
      </c>
      <c r="BF1989" t="str">
        <f t="shared" si="208"/>
        <v>Female</v>
      </c>
      <c r="BG1989">
        <f t="shared" si="209"/>
        <v>101</v>
      </c>
      <c r="BH1989" s="398">
        <f t="shared" si="210"/>
        <v>1</v>
      </c>
      <c r="BO1989" s="33"/>
    </row>
    <row r="1990" spans="1:67">
      <c r="A1990" s="316" t="s">
        <v>27</v>
      </c>
      <c r="B1990" t="s">
        <v>380</v>
      </c>
      <c r="C1990" t="s">
        <v>910</v>
      </c>
      <c r="D1990" t="s">
        <v>314</v>
      </c>
      <c r="E1990" s="316" t="s">
        <v>94</v>
      </c>
      <c r="F1990" s="316" t="s">
        <v>95</v>
      </c>
      <c r="G1990" s="316" t="s">
        <v>434</v>
      </c>
      <c r="H1990" s="316" t="s">
        <v>369</v>
      </c>
      <c r="I1990" s="316" t="s">
        <v>291</v>
      </c>
      <c r="J1990" s="316" t="s">
        <v>293</v>
      </c>
      <c r="K1990" s="36">
        <v>0</v>
      </c>
      <c r="L1990" s="317">
        <v>0</v>
      </c>
      <c r="M1990" s="317"/>
      <c r="N1990" s="36">
        <v>2</v>
      </c>
      <c r="O1990" s="317">
        <v>7.7499998733401299E-3</v>
      </c>
      <c r="P1990" s="317"/>
      <c r="Q1990" s="36">
        <v>126</v>
      </c>
      <c r="R1990" s="317">
        <v>1.264000032097101E-2</v>
      </c>
      <c r="S1990" s="317"/>
      <c r="T1990" t="s">
        <v>380</v>
      </c>
      <c r="BA1990" s="395">
        <v>1</v>
      </c>
      <c r="BB1990" s="396" t="s">
        <v>861</v>
      </c>
      <c r="BC1990" t="str">
        <f t="shared" si="206"/>
        <v>RWA</v>
      </c>
      <c r="BD1990" t="str">
        <f t="shared" si="207"/>
        <v>NAoMe_initial_gender</v>
      </c>
      <c r="BE1990" s="397" t="s">
        <v>862</v>
      </c>
      <c r="BF1990" t="str">
        <f t="shared" si="208"/>
        <v>Male</v>
      </c>
      <c r="BG1990">
        <f t="shared" si="209"/>
        <v>0</v>
      </c>
      <c r="BH1990" s="398">
        <f t="shared" si="210"/>
        <v>0</v>
      </c>
      <c r="BO1990" s="33"/>
    </row>
    <row r="1991" spans="1:67">
      <c r="A1991" s="316" t="s">
        <v>27</v>
      </c>
      <c r="B1991" t="s">
        <v>380</v>
      </c>
      <c r="C1991" t="s">
        <v>910</v>
      </c>
      <c r="D1991" t="s">
        <v>314</v>
      </c>
      <c r="E1991" s="316" t="s">
        <v>94</v>
      </c>
      <c r="F1991" s="316" t="s">
        <v>95</v>
      </c>
      <c r="G1991" s="316" t="s">
        <v>434</v>
      </c>
      <c r="H1991" s="316" t="s">
        <v>369</v>
      </c>
      <c r="I1991" s="316" t="s">
        <v>659</v>
      </c>
      <c r="J1991" s="316" t="s">
        <v>294</v>
      </c>
      <c r="K1991" s="36">
        <v>24</v>
      </c>
      <c r="L1991" s="317">
        <v>0.23761999607086179</v>
      </c>
      <c r="M1991" s="317">
        <v>0.23761999607086179</v>
      </c>
      <c r="N1991" s="36">
        <v>52</v>
      </c>
      <c r="O1991" s="317">
        <v>0.20155000686645511</v>
      </c>
      <c r="P1991" s="317">
        <v>0.20155000686645511</v>
      </c>
      <c r="Q1991" s="36">
        <v>1800</v>
      </c>
      <c r="R1991" s="317">
        <v>0.18050999939441681</v>
      </c>
      <c r="S1991" s="317">
        <v>0.18050999939441681</v>
      </c>
      <c r="T1991" t="s">
        <v>380</v>
      </c>
      <c r="BA1991" s="395">
        <v>1</v>
      </c>
      <c r="BB1991" s="396" t="s">
        <v>861</v>
      </c>
      <c r="BC1991" t="str">
        <f t="shared" si="206"/>
        <v>RWA</v>
      </c>
      <c r="BD1991" t="str">
        <f t="shared" si="207"/>
        <v>NAoMe_initial_imd_2019</v>
      </c>
      <c r="BE1991" s="397" t="s">
        <v>862</v>
      </c>
      <c r="BF1991" t="str">
        <f t="shared" si="208"/>
        <v>1 - most deprived</v>
      </c>
      <c r="BG1991">
        <f t="shared" si="209"/>
        <v>24</v>
      </c>
      <c r="BH1991" s="398">
        <f t="shared" si="210"/>
        <v>0.23761999607086179</v>
      </c>
      <c r="BO1991" s="33"/>
    </row>
    <row r="1992" spans="1:67">
      <c r="A1992" s="316" t="s">
        <v>27</v>
      </c>
      <c r="B1992" t="s">
        <v>380</v>
      </c>
      <c r="C1992" t="s">
        <v>910</v>
      </c>
      <c r="D1992" t="s">
        <v>314</v>
      </c>
      <c r="E1992" s="316" t="s">
        <v>94</v>
      </c>
      <c r="F1992" s="316" t="s">
        <v>95</v>
      </c>
      <c r="G1992" s="316" t="s">
        <v>434</v>
      </c>
      <c r="H1992" s="316" t="s">
        <v>369</v>
      </c>
      <c r="I1992" s="316" t="s">
        <v>659</v>
      </c>
      <c r="J1992" s="316" t="s">
        <v>15</v>
      </c>
      <c r="K1992" s="36">
        <v>19</v>
      </c>
      <c r="L1992" s="317">
        <v>0.18811999261379239</v>
      </c>
      <c r="M1992" s="317">
        <v>0.18811999261379239</v>
      </c>
      <c r="N1992" s="36">
        <v>42</v>
      </c>
      <c r="O1992" s="317">
        <v>0.16279000043869021</v>
      </c>
      <c r="P1992" s="317">
        <v>0.16279000043869021</v>
      </c>
      <c r="Q1992" s="36">
        <v>2036</v>
      </c>
      <c r="R1992" s="317">
        <v>0.20417000353336329</v>
      </c>
      <c r="S1992" s="317">
        <v>0.20417000353336329</v>
      </c>
      <c r="T1992" t="s">
        <v>380</v>
      </c>
      <c r="BA1992" s="395">
        <v>1</v>
      </c>
      <c r="BB1992" s="396" t="s">
        <v>861</v>
      </c>
      <c r="BC1992" t="str">
        <f t="shared" si="206"/>
        <v>RWA</v>
      </c>
      <c r="BD1992" t="str">
        <f t="shared" si="207"/>
        <v>NAoMe_initial_imd_2019</v>
      </c>
      <c r="BE1992" s="397" t="s">
        <v>862</v>
      </c>
      <c r="BF1992" t="str">
        <f t="shared" si="208"/>
        <v>2</v>
      </c>
      <c r="BG1992">
        <f t="shared" si="209"/>
        <v>19</v>
      </c>
      <c r="BH1992" s="398">
        <f t="shared" si="210"/>
        <v>0.18811999261379239</v>
      </c>
      <c r="BO1992" s="33"/>
    </row>
    <row r="1993" spans="1:67">
      <c r="A1993" s="316" t="s">
        <v>27</v>
      </c>
      <c r="B1993" t="s">
        <v>380</v>
      </c>
      <c r="C1993" t="s">
        <v>910</v>
      </c>
      <c r="D1993" t="s">
        <v>314</v>
      </c>
      <c r="E1993" s="316" t="s">
        <v>94</v>
      </c>
      <c r="F1993" s="316" t="s">
        <v>95</v>
      </c>
      <c r="G1993" s="316" t="s">
        <v>434</v>
      </c>
      <c r="H1993" s="316" t="s">
        <v>369</v>
      </c>
      <c r="I1993" s="316" t="s">
        <v>659</v>
      </c>
      <c r="J1993" s="316" t="s">
        <v>16</v>
      </c>
      <c r="K1993" s="36">
        <v>13</v>
      </c>
      <c r="L1993" s="317">
        <v>0.128710001707077</v>
      </c>
      <c r="M1993" s="317">
        <v>0.128710001707077</v>
      </c>
      <c r="N1993" s="36">
        <v>42</v>
      </c>
      <c r="O1993" s="317">
        <v>0.16279000043869021</v>
      </c>
      <c r="P1993" s="317">
        <v>0.16279000043869021</v>
      </c>
      <c r="Q1993" s="36">
        <v>2085</v>
      </c>
      <c r="R1993" s="317">
        <v>0.20908999443054199</v>
      </c>
      <c r="S1993" s="317">
        <v>0.20908999443054199</v>
      </c>
      <c r="T1993" t="s">
        <v>380</v>
      </c>
      <c r="BA1993" s="395">
        <v>1</v>
      </c>
      <c r="BB1993" s="396" t="s">
        <v>861</v>
      </c>
      <c r="BC1993" t="str">
        <f t="shared" si="206"/>
        <v>RWA</v>
      </c>
      <c r="BD1993" t="str">
        <f t="shared" si="207"/>
        <v>NAoMe_initial_imd_2019</v>
      </c>
      <c r="BE1993" s="397" t="s">
        <v>862</v>
      </c>
      <c r="BF1993" t="str">
        <f t="shared" si="208"/>
        <v>3</v>
      </c>
      <c r="BG1993">
        <f t="shared" si="209"/>
        <v>13</v>
      </c>
      <c r="BH1993" s="398">
        <f t="shared" si="210"/>
        <v>0.128710001707077</v>
      </c>
      <c r="BO1993" s="33"/>
    </row>
    <row r="1994" spans="1:67">
      <c r="A1994" s="316" t="s">
        <v>27</v>
      </c>
      <c r="B1994" t="s">
        <v>380</v>
      </c>
      <c r="C1994" t="s">
        <v>910</v>
      </c>
      <c r="D1994" t="s">
        <v>314</v>
      </c>
      <c r="E1994" s="316" t="s">
        <v>94</v>
      </c>
      <c r="F1994" s="316" t="s">
        <v>95</v>
      </c>
      <c r="G1994" s="316" t="s">
        <v>434</v>
      </c>
      <c r="H1994" s="316" t="s">
        <v>369</v>
      </c>
      <c r="I1994" s="316" t="s">
        <v>659</v>
      </c>
      <c r="J1994" s="316" t="s">
        <v>17</v>
      </c>
      <c r="K1994" s="36">
        <v>23</v>
      </c>
      <c r="L1994" s="317">
        <v>0.22772000730037689</v>
      </c>
      <c r="M1994" s="317">
        <v>0.22772000730037689</v>
      </c>
      <c r="N1994" s="36">
        <v>60</v>
      </c>
      <c r="O1994" s="317">
        <v>0.2325599938631058</v>
      </c>
      <c r="P1994" s="317">
        <v>0.2325599938631058</v>
      </c>
      <c r="Q1994" s="36">
        <v>2024</v>
      </c>
      <c r="R1994" s="317">
        <v>0.2029699981212616</v>
      </c>
      <c r="S1994" s="317">
        <v>0.2029699981212616</v>
      </c>
      <c r="T1994" t="s">
        <v>380</v>
      </c>
      <c r="BA1994" s="395">
        <v>1</v>
      </c>
      <c r="BB1994" s="396" t="s">
        <v>861</v>
      </c>
      <c r="BC1994" t="str">
        <f t="shared" si="206"/>
        <v>RWA</v>
      </c>
      <c r="BD1994" t="str">
        <f t="shared" si="207"/>
        <v>NAoMe_initial_imd_2019</v>
      </c>
      <c r="BE1994" s="397" t="s">
        <v>862</v>
      </c>
      <c r="BF1994" t="str">
        <f t="shared" si="208"/>
        <v>4</v>
      </c>
      <c r="BG1994">
        <f t="shared" si="209"/>
        <v>23</v>
      </c>
      <c r="BH1994" s="398">
        <f t="shared" si="210"/>
        <v>0.22772000730037689</v>
      </c>
      <c r="BO1994" s="33"/>
    </row>
    <row r="1995" spans="1:67">
      <c r="A1995" s="316" t="s">
        <v>27</v>
      </c>
      <c r="B1995" t="s">
        <v>380</v>
      </c>
      <c r="C1995" t="s">
        <v>910</v>
      </c>
      <c r="D1995" t="s">
        <v>314</v>
      </c>
      <c r="E1995" s="316" t="s">
        <v>94</v>
      </c>
      <c r="F1995" s="316" t="s">
        <v>95</v>
      </c>
      <c r="G1995" s="316" t="s">
        <v>434</v>
      </c>
      <c r="H1995" s="316" t="s">
        <v>369</v>
      </c>
      <c r="I1995" s="316" t="s">
        <v>659</v>
      </c>
      <c r="J1995" s="316" t="s">
        <v>295</v>
      </c>
      <c r="K1995" s="36">
        <v>22</v>
      </c>
      <c r="L1995" s="317">
        <v>0.2178200036287308</v>
      </c>
      <c r="M1995" s="317">
        <v>0.2178200036287308</v>
      </c>
      <c r="N1995" s="36">
        <v>62</v>
      </c>
      <c r="O1995" s="317">
        <v>0.2403099983930588</v>
      </c>
      <c r="P1995" s="317">
        <v>0.2403099983930588</v>
      </c>
      <c r="Q1995" s="36">
        <v>2027</v>
      </c>
      <c r="R1995" s="317">
        <v>0.2032700031995773</v>
      </c>
      <c r="S1995" s="317">
        <v>0.2032700031995773</v>
      </c>
      <c r="T1995" t="s">
        <v>380</v>
      </c>
      <c r="BA1995" s="395">
        <v>1</v>
      </c>
      <c r="BB1995" s="396" t="s">
        <v>861</v>
      </c>
      <c r="BC1995" t="str">
        <f t="shared" si="206"/>
        <v>RWA</v>
      </c>
      <c r="BD1995" t="str">
        <f t="shared" si="207"/>
        <v>NAoMe_initial_imd_2019</v>
      </c>
      <c r="BE1995" s="397" t="s">
        <v>862</v>
      </c>
      <c r="BF1995" t="str">
        <f t="shared" si="208"/>
        <v>5 - least deprived</v>
      </c>
      <c r="BG1995">
        <f t="shared" si="209"/>
        <v>22</v>
      </c>
      <c r="BH1995" s="398">
        <f t="shared" si="210"/>
        <v>0.2178200036287308</v>
      </c>
      <c r="BO1995" s="33"/>
    </row>
    <row r="1996" spans="1:67">
      <c r="A1996" s="316" t="s">
        <v>27</v>
      </c>
      <c r="B1996" t="s">
        <v>380</v>
      </c>
      <c r="C1996" t="s">
        <v>910</v>
      </c>
      <c r="D1996" t="s">
        <v>314</v>
      </c>
      <c r="E1996" s="316" t="s">
        <v>94</v>
      </c>
      <c r="F1996" s="316" t="s">
        <v>95</v>
      </c>
      <c r="G1996" s="316" t="s">
        <v>434</v>
      </c>
      <c r="H1996" s="316" t="s">
        <v>369</v>
      </c>
      <c r="I1996" s="316" t="s">
        <v>659</v>
      </c>
      <c r="J1996" s="316" t="s">
        <v>260</v>
      </c>
      <c r="K1996" s="36">
        <v>0</v>
      </c>
      <c r="L1996" s="317">
        <v>0</v>
      </c>
      <c r="M1996" s="317"/>
      <c r="N1996" s="36">
        <v>0</v>
      </c>
      <c r="O1996" s="317">
        <v>0</v>
      </c>
      <c r="P1996" s="317"/>
      <c r="Q1996" s="36">
        <v>0</v>
      </c>
      <c r="R1996" s="317">
        <v>0</v>
      </c>
      <c r="S1996" s="317"/>
      <c r="T1996" t="s">
        <v>380</v>
      </c>
      <c r="BA1996" s="395">
        <v>1</v>
      </c>
      <c r="BB1996" s="396" t="s">
        <v>861</v>
      </c>
      <c r="BC1996" t="str">
        <f t="shared" si="206"/>
        <v>RWA</v>
      </c>
      <c r="BD1996" t="str">
        <f t="shared" si="207"/>
        <v>NAoMe_initial_imd_2019</v>
      </c>
      <c r="BE1996" s="397" t="s">
        <v>862</v>
      </c>
      <c r="BF1996" t="str">
        <f t="shared" si="208"/>
        <v>Unknown</v>
      </c>
      <c r="BG1996">
        <f t="shared" si="209"/>
        <v>0</v>
      </c>
      <c r="BH1996" s="398">
        <f t="shared" si="210"/>
        <v>0</v>
      </c>
      <c r="BO1996" s="33"/>
    </row>
    <row r="1997" spans="1:67">
      <c r="A1997" s="316" t="s">
        <v>27</v>
      </c>
      <c r="B1997" t="s">
        <v>380</v>
      </c>
      <c r="C1997" t="s">
        <v>910</v>
      </c>
      <c r="D1997" t="s">
        <v>314</v>
      </c>
      <c r="E1997" s="316" t="s">
        <v>94</v>
      </c>
      <c r="F1997" s="316" t="s">
        <v>95</v>
      </c>
      <c r="G1997" s="316" t="s">
        <v>434</v>
      </c>
      <c r="H1997" s="316" t="s">
        <v>369</v>
      </c>
      <c r="I1997" s="316" t="s">
        <v>296</v>
      </c>
      <c r="J1997" s="316" t="s">
        <v>297</v>
      </c>
      <c r="K1997" s="36">
        <v>59</v>
      </c>
      <c r="L1997" s="317">
        <v>0.5841599702835083</v>
      </c>
      <c r="M1997" s="317">
        <v>0.59596002101898193</v>
      </c>
      <c r="N1997" s="36">
        <v>158</v>
      </c>
      <c r="O1997" s="317">
        <v>0.61239999532699585</v>
      </c>
      <c r="P1997" s="317">
        <v>0.62450999021530151</v>
      </c>
      <c r="Q1997" s="36">
        <v>5528</v>
      </c>
      <c r="R1997" s="317">
        <v>0.55435001850128174</v>
      </c>
      <c r="S1997" s="317">
        <v>0.56936997175216675</v>
      </c>
      <c r="T1997" t="s">
        <v>380</v>
      </c>
      <c r="BA1997" s="395">
        <v>1</v>
      </c>
      <c r="BB1997" s="396" t="s">
        <v>861</v>
      </c>
      <c r="BC1997" t="str">
        <f t="shared" si="206"/>
        <v>RWA</v>
      </c>
      <c r="BD1997" t="str">
        <f t="shared" si="207"/>
        <v>NAoMe_initial_scarf_731_grp</v>
      </c>
      <c r="BE1997" s="397" t="s">
        <v>862</v>
      </c>
      <c r="BF1997" t="str">
        <f t="shared" si="208"/>
        <v>Fit</v>
      </c>
      <c r="BG1997">
        <f t="shared" si="209"/>
        <v>59</v>
      </c>
      <c r="BH1997" s="398">
        <f t="shared" si="210"/>
        <v>0.5841599702835083</v>
      </c>
      <c r="BO1997" s="33"/>
    </row>
    <row r="1998" spans="1:67">
      <c r="A1998" s="316" t="s">
        <v>27</v>
      </c>
      <c r="B1998" t="s">
        <v>380</v>
      </c>
      <c r="C1998" t="s">
        <v>910</v>
      </c>
      <c r="D1998" t="s">
        <v>314</v>
      </c>
      <c r="E1998" s="316" t="s">
        <v>94</v>
      </c>
      <c r="F1998" s="316" t="s">
        <v>95</v>
      </c>
      <c r="G1998" s="316" t="s">
        <v>434</v>
      </c>
      <c r="H1998" s="316" t="s">
        <v>369</v>
      </c>
      <c r="I1998" s="316" t="s">
        <v>296</v>
      </c>
      <c r="J1998" s="316" t="s">
        <v>298</v>
      </c>
      <c r="K1998" s="36">
        <v>17</v>
      </c>
      <c r="L1998" s="317">
        <v>0.1683200001716614</v>
      </c>
      <c r="M1998" s="317">
        <v>0.1717199981212616</v>
      </c>
      <c r="N1998" s="36">
        <v>36</v>
      </c>
      <c r="O1998" s="317">
        <v>0.1395300030708313</v>
      </c>
      <c r="P1998" s="317">
        <v>0.14228999614715579</v>
      </c>
      <c r="Q1998" s="36">
        <v>1492</v>
      </c>
      <c r="R1998" s="317">
        <v>0.149619996547699</v>
      </c>
      <c r="S1998" s="317">
        <v>0.153669998049736</v>
      </c>
      <c r="T1998" t="s">
        <v>380</v>
      </c>
      <c r="BA1998" s="395">
        <v>1</v>
      </c>
      <c r="BB1998" s="396" t="s">
        <v>861</v>
      </c>
      <c r="BC1998" t="str">
        <f t="shared" si="206"/>
        <v>RWA</v>
      </c>
      <c r="BD1998" t="str">
        <f t="shared" si="207"/>
        <v>NAoMe_initial_scarf_731_grp</v>
      </c>
      <c r="BE1998" s="397" t="s">
        <v>862</v>
      </c>
      <c r="BF1998" t="str">
        <f t="shared" si="208"/>
        <v>Mild frailty</v>
      </c>
      <c r="BG1998">
        <f t="shared" si="209"/>
        <v>17</v>
      </c>
      <c r="BH1998" s="398">
        <f t="shared" si="210"/>
        <v>0.1683200001716614</v>
      </c>
      <c r="BO1998" s="33"/>
    </row>
    <row r="1999" spans="1:67">
      <c r="A1999" s="316" t="s">
        <v>27</v>
      </c>
      <c r="B1999" t="s">
        <v>380</v>
      </c>
      <c r="C1999" t="s">
        <v>910</v>
      </c>
      <c r="D1999" t="s">
        <v>314</v>
      </c>
      <c r="E1999" s="316" t="s">
        <v>94</v>
      </c>
      <c r="F1999" s="316" t="s">
        <v>95</v>
      </c>
      <c r="G1999" s="316" t="s">
        <v>434</v>
      </c>
      <c r="H1999" s="316" t="s">
        <v>369</v>
      </c>
      <c r="I1999" s="316" t="s">
        <v>296</v>
      </c>
      <c r="J1999" s="316" t="s">
        <v>299</v>
      </c>
      <c r="K1999" s="36">
        <v>11</v>
      </c>
      <c r="L1999" s="317">
        <v>0.1089100018143654</v>
      </c>
      <c r="M1999" s="317">
        <v>0.1111100018024445</v>
      </c>
      <c r="N1999" s="36">
        <v>31</v>
      </c>
      <c r="O1999" s="317">
        <v>0.1201599985361099</v>
      </c>
      <c r="P1999" s="317">
        <v>0.12252999842166901</v>
      </c>
      <c r="Q1999" s="36">
        <v>1470</v>
      </c>
      <c r="R1999" s="317">
        <v>0.1474100053310394</v>
      </c>
      <c r="S1999" s="317">
        <v>0.1514099985361099</v>
      </c>
      <c r="T1999" t="s">
        <v>380</v>
      </c>
      <c r="BA1999" s="395">
        <v>1</v>
      </c>
      <c r="BB1999" s="396" t="s">
        <v>861</v>
      </c>
      <c r="BC1999" t="str">
        <f t="shared" si="206"/>
        <v>RWA</v>
      </c>
      <c r="BD1999" t="str">
        <f t="shared" si="207"/>
        <v>NAoMe_initial_scarf_731_grp</v>
      </c>
      <c r="BE1999" s="397" t="s">
        <v>862</v>
      </c>
      <c r="BF1999" t="str">
        <f t="shared" si="208"/>
        <v>Moderate frailty</v>
      </c>
      <c r="BG1999">
        <f t="shared" si="209"/>
        <v>11</v>
      </c>
      <c r="BH1999" s="398">
        <f t="shared" si="210"/>
        <v>0.1089100018143654</v>
      </c>
      <c r="BO1999" s="33"/>
    </row>
    <row r="2000" spans="1:67">
      <c r="A2000" s="316" t="s">
        <v>27</v>
      </c>
      <c r="B2000" t="s">
        <v>380</v>
      </c>
      <c r="C2000" t="s">
        <v>910</v>
      </c>
      <c r="D2000" t="s">
        <v>314</v>
      </c>
      <c r="E2000" s="316" t="s">
        <v>94</v>
      </c>
      <c r="F2000" s="316" t="s">
        <v>95</v>
      </c>
      <c r="G2000" s="316" t="s">
        <v>434</v>
      </c>
      <c r="H2000" s="316" t="s">
        <v>369</v>
      </c>
      <c r="I2000" s="316" t="s">
        <v>296</v>
      </c>
      <c r="J2000" s="316" t="s">
        <v>353</v>
      </c>
      <c r="K2000" s="36">
        <v>2</v>
      </c>
      <c r="L2000" s="317">
        <v>1.9799999892711639E-2</v>
      </c>
      <c r="M2000" s="317"/>
      <c r="N2000" s="36">
        <v>5</v>
      </c>
      <c r="O2000" s="317">
        <v>1.9379999488592151E-2</v>
      </c>
      <c r="P2000" s="317"/>
      <c r="Q2000" s="36">
        <v>263</v>
      </c>
      <c r="R2000" s="317">
        <v>2.6370000094175339E-2</v>
      </c>
      <c r="S2000" s="317"/>
      <c r="T2000" t="s">
        <v>380</v>
      </c>
      <c r="BA2000" s="395">
        <v>1</v>
      </c>
      <c r="BB2000" s="396" t="s">
        <v>861</v>
      </c>
      <c r="BC2000" t="str">
        <f t="shared" si="206"/>
        <v>RWA</v>
      </c>
      <c r="BD2000" t="str">
        <f t="shared" si="207"/>
        <v>NAoMe_initial_scarf_731_grp</v>
      </c>
      <c r="BE2000" s="397" t="s">
        <v>862</v>
      </c>
      <c r="BF2000" t="str">
        <f t="shared" si="208"/>
        <v>Not in HESAPC</v>
      </c>
      <c r="BG2000">
        <f t="shared" si="209"/>
        <v>2</v>
      </c>
      <c r="BH2000" s="398">
        <f t="shared" si="210"/>
        <v>1.9799999892711639E-2</v>
      </c>
      <c r="BO2000" s="33"/>
    </row>
    <row r="2001" spans="1:67">
      <c r="A2001" s="316" t="s">
        <v>27</v>
      </c>
      <c r="B2001" t="s">
        <v>380</v>
      </c>
      <c r="C2001" t="s">
        <v>910</v>
      </c>
      <c r="D2001" t="s">
        <v>314</v>
      </c>
      <c r="E2001" s="316" t="s">
        <v>94</v>
      </c>
      <c r="F2001" s="316" t="s">
        <v>95</v>
      </c>
      <c r="G2001" s="316" t="s">
        <v>434</v>
      </c>
      <c r="H2001" s="316" t="s">
        <v>369</v>
      </c>
      <c r="I2001" s="316" t="s">
        <v>296</v>
      </c>
      <c r="J2001" s="316" t="s">
        <v>300</v>
      </c>
      <c r="K2001" s="36">
        <v>12</v>
      </c>
      <c r="L2001" s="317">
        <v>0.11880999803543089</v>
      </c>
      <c r="M2001" s="317">
        <v>0.1212100014090538</v>
      </c>
      <c r="N2001" s="36">
        <v>28</v>
      </c>
      <c r="O2001" s="317">
        <v>0.10852999985218049</v>
      </c>
      <c r="P2001" s="317">
        <v>0.1106700003147125</v>
      </c>
      <c r="Q2001" s="36">
        <v>1219</v>
      </c>
      <c r="R2001" s="317">
        <v>0.1222399994730949</v>
      </c>
      <c r="S2001" s="317">
        <v>0.12555000185966489</v>
      </c>
      <c r="T2001" t="s">
        <v>380</v>
      </c>
      <c r="BA2001" s="395">
        <v>1</v>
      </c>
      <c r="BB2001" s="396" t="s">
        <v>861</v>
      </c>
      <c r="BC2001" t="str">
        <f t="shared" si="206"/>
        <v>RWA</v>
      </c>
      <c r="BD2001" t="str">
        <f t="shared" si="207"/>
        <v>NAoMe_initial_scarf_731_grp</v>
      </c>
      <c r="BE2001" s="397" t="s">
        <v>862</v>
      </c>
      <c r="BF2001" t="str">
        <f t="shared" si="208"/>
        <v>Severe frailty</v>
      </c>
      <c r="BG2001">
        <f t="shared" si="209"/>
        <v>12</v>
      </c>
      <c r="BH2001" s="398">
        <f t="shared" si="210"/>
        <v>0.11880999803543089</v>
      </c>
      <c r="BO2001" s="33"/>
    </row>
    <row r="2002" spans="1:67">
      <c r="A2002" s="316" t="s">
        <v>27</v>
      </c>
      <c r="B2002" t="s">
        <v>401</v>
      </c>
      <c r="C2002" t="s">
        <v>910</v>
      </c>
      <c r="D2002" t="s">
        <v>314</v>
      </c>
      <c r="E2002" s="316" t="s">
        <v>412</v>
      </c>
      <c r="F2002" s="316" t="s">
        <v>406</v>
      </c>
      <c r="G2002" s="316" t="s">
        <v>426</v>
      </c>
      <c r="H2002" s="316" t="s">
        <v>401</v>
      </c>
      <c r="I2002" s="316" t="s">
        <v>310</v>
      </c>
      <c r="J2002" s="316" t="s">
        <v>277</v>
      </c>
      <c r="K2002" s="36">
        <v>0</v>
      </c>
      <c r="L2002" s="317">
        <v>0</v>
      </c>
      <c r="M2002" s="317"/>
      <c r="N2002" s="36">
        <v>0</v>
      </c>
      <c r="O2002" s="317">
        <v>0</v>
      </c>
      <c r="P2002" s="317"/>
      <c r="Q2002" s="36">
        <v>0</v>
      </c>
      <c r="R2002" s="317">
        <v>0</v>
      </c>
      <c r="S2002" s="317"/>
      <c r="T2002" t="s">
        <v>401</v>
      </c>
      <c r="BA2002" s="395">
        <v>1</v>
      </c>
      <c r="BB2002" s="396" t="s">
        <v>861</v>
      </c>
      <c r="BC2002" t="str">
        <f t="shared" si="206"/>
        <v>7A2</v>
      </c>
      <c r="BD2002" t="str">
        <f t="shared" si="207"/>
        <v>NAoMe_initial_age_decades_80cap</v>
      </c>
      <c r="BE2002" s="397" t="s">
        <v>862</v>
      </c>
      <c r="BF2002" t="str">
        <f t="shared" si="208"/>
        <v>18-29 yrs</v>
      </c>
      <c r="BG2002">
        <f t="shared" si="209"/>
        <v>0</v>
      </c>
      <c r="BH2002" s="398">
        <f t="shared" si="210"/>
        <v>0</v>
      </c>
      <c r="BO2002" s="33"/>
    </row>
    <row r="2003" spans="1:67">
      <c r="A2003" s="316" t="s">
        <v>27</v>
      </c>
      <c r="B2003" t="s">
        <v>401</v>
      </c>
      <c r="C2003" t="s">
        <v>910</v>
      </c>
      <c r="D2003" t="s">
        <v>314</v>
      </c>
      <c r="E2003" s="316" t="s">
        <v>412</v>
      </c>
      <c r="F2003" s="316" t="s">
        <v>406</v>
      </c>
      <c r="G2003" s="316" t="s">
        <v>426</v>
      </c>
      <c r="H2003" s="316" t="s">
        <v>401</v>
      </c>
      <c r="I2003" s="316" t="s">
        <v>310</v>
      </c>
      <c r="J2003" s="316" t="s">
        <v>278</v>
      </c>
      <c r="K2003" s="36">
        <v>2</v>
      </c>
      <c r="L2003" s="317">
        <v>3.63599993288517E-2</v>
      </c>
      <c r="M2003" s="317"/>
      <c r="N2003" s="36">
        <v>10</v>
      </c>
      <c r="O2003" s="317">
        <v>2.2879999130964279E-2</v>
      </c>
      <c r="P2003" s="317"/>
      <c r="Q2003" s="36">
        <v>10</v>
      </c>
      <c r="R2003" s="317">
        <v>2.2879999130964279E-2</v>
      </c>
      <c r="S2003" s="317"/>
      <c r="T2003" t="s">
        <v>401</v>
      </c>
      <c r="BA2003" s="395">
        <v>1</v>
      </c>
      <c r="BB2003" s="396" t="s">
        <v>861</v>
      </c>
      <c r="BC2003" t="str">
        <f t="shared" si="206"/>
        <v>7A2</v>
      </c>
      <c r="BD2003" t="str">
        <f t="shared" si="207"/>
        <v>NAoMe_initial_age_decades_80cap</v>
      </c>
      <c r="BE2003" s="397" t="s">
        <v>862</v>
      </c>
      <c r="BF2003" t="str">
        <f t="shared" si="208"/>
        <v>30-39 yrs</v>
      </c>
      <c r="BG2003">
        <f t="shared" si="209"/>
        <v>2</v>
      </c>
      <c r="BH2003" s="398">
        <f t="shared" si="210"/>
        <v>3.63599993288517E-2</v>
      </c>
      <c r="BO2003" s="33"/>
    </row>
    <row r="2004" spans="1:67">
      <c r="A2004" s="316" t="s">
        <v>27</v>
      </c>
      <c r="B2004" t="s">
        <v>401</v>
      </c>
      <c r="C2004" t="s">
        <v>910</v>
      </c>
      <c r="D2004" t="s">
        <v>314</v>
      </c>
      <c r="E2004" s="316" t="s">
        <v>412</v>
      </c>
      <c r="F2004" s="316" t="s">
        <v>406</v>
      </c>
      <c r="G2004" s="316" t="s">
        <v>426</v>
      </c>
      <c r="H2004" s="316" t="s">
        <v>401</v>
      </c>
      <c r="I2004" s="316" t="s">
        <v>310</v>
      </c>
      <c r="J2004" s="316" t="s">
        <v>279</v>
      </c>
      <c r="K2004" s="36">
        <v>7</v>
      </c>
      <c r="L2004" s="317">
        <v>0.1272699981927872</v>
      </c>
      <c r="M2004" s="317"/>
      <c r="N2004" s="36">
        <v>40</v>
      </c>
      <c r="O2004" s="317">
        <v>9.1530002653598785E-2</v>
      </c>
      <c r="P2004" s="317"/>
      <c r="Q2004" s="36">
        <v>40</v>
      </c>
      <c r="R2004" s="317">
        <v>9.1530002653598785E-2</v>
      </c>
      <c r="S2004" s="317"/>
      <c r="T2004" t="s">
        <v>401</v>
      </c>
      <c r="BA2004" s="395">
        <v>1</v>
      </c>
      <c r="BB2004" s="396" t="s">
        <v>861</v>
      </c>
      <c r="BC2004" t="str">
        <f t="shared" si="206"/>
        <v>7A2</v>
      </c>
      <c r="BD2004" t="str">
        <f t="shared" si="207"/>
        <v>NAoMe_initial_age_decades_80cap</v>
      </c>
      <c r="BE2004" s="397" t="s">
        <v>862</v>
      </c>
      <c r="BF2004" t="str">
        <f t="shared" si="208"/>
        <v>40-49 yrs</v>
      </c>
      <c r="BG2004">
        <f t="shared" si="209"/>
        <v>7</v>
      </c>
      <c r="BH2004" s="398">
        <f t="shared" si="210"/>
        <v>0.1272699981927872</v>
      </c>
      <c r="BO2004" s="33"/>
    </row>
    <row r="2005" spans="1:67">
      <c r="A2005" s="316" t="s">
        <v>27</v>
      </c>
      <c r="B2005" t="s">
        <v>401</v>
      </c>
      <c r="C2005" t="s">
        <v>910</v>
      </c>
      <c r="D2005" t="s">
        <v>314</v>
      </c>
      <c r="E2005" s="316" t="s">
        <v>412</v>
      </c>
      <c r="F2005" s="316" t="s">
        <v>406</v>
      </c>
      <c r="G2005" s="316" t="s">
        <v>426</v>
      </c>
      <c r="H2005" s="316" t="s">
        <v>401</v>
      </c>
      <c r="I2005" s="316" t="s">
        <v>310</v>
      </c>
      <c r="J2005" s="316" t="s">
        <v>280</v>
      </c>
      <c r="K2005" s="36">
        <v>11</v>
      </c>
      <c r="L2005" s="317">
        <v>0.20000000298023221</v>
      </c>
      <c r="M2005" s="317"/>
      <c r="N2005" s="36">
        <v>84</v>
      </c>
      <c r="O2005" s="317">
        <v>0.19222000241279599</v>
      </c>
      <c r="P2005" s="317"/>
      <c r="Q2005" s="36">
        <v>84</v>
      </c>
      <c r="R2005" s="317">
        <v>0.19222000241279599</v>
      </c>
      <c r="S2005" s="317"/>
      <c r="T2005" t="s">
        <v>401</v>
      </c>
      <c r="BA2005" s="395">
        <v>1</v>
      </c>
      <c r="BB2005" s="396" t="s">
        <v>861</v>
      </c>
      <c r="BC2005" t="str">
        <f t="shared" si="206"/>
        <v>7A2</v>
      </c>
      <c r="BD2005" t="str">
        <f t="shared" si="207"/>
        <v>NAoMe_initial_age_decades_80cap</v>
      </c>
      <c r="BE2005" s="397" t="s">
        <v>862</v>
      </c>
      <c r="BF2005" t="str">
        <f t="shared" si="208"/>
        <v>50-59 yrs</v>
      </c>
      <c r="BG2005">
        <f t="shared" si="209"/>
        <v>11</v>
      </c>
      <c r="BH2005" s="398">
        <f t="shared" si="210"/>
        <v>0.20000000298023221</v>
      </c>
      <c r="BO2005" s="33"/>
    </row>
    <row r="2006" spans="1:67">
      <c r="A2006" s="316" t="s">
        <v>27</v>
      </c>
      <c r="B2006" t="s">
        <v>401</v>
      </c>
      <c r="C2006" t="s">
        <v>910</v>
      </c>
      <c r="D2006" t="s">
        <v>314</v>
      </c>
      <c r="E2006" s="316" t="s">
        <v>412</v>
      </c>
      <c r="F2006" s="316" t="s">
        <v>406</v>
      </c>
      <c r="G2006" s="316" t="s">
        <v>426</v>
      </c>
      <c r="H2006" s="316" t="s">
        <v>401</v>
      </c>
      <c r="I2006" s="316" t="s">
        <v>310</v>
      </c>
      <c r="J2006" s="316" t="s">
        <v>281</v>
      </c>
      <c r="K2006" s="36">
        <v>12</v>
      </c>
      <c r="L2006" s="317">
        <v>0.21818000078201291</v>
      </c>
      <c r="M2006" s="317"/>
      <c r="N2006" s="36">
        <v>77</v>
      </c>
      <c r="O2006" s="317">
        <v>0.17620000243186951</v>
      </c>
      <c r="P2006" s="317"/>
      <c r="Q2006" s="36">
        <v>77</v>
      </c>
      <c r="R2006" s="317">
        <v>0.17620000243186951</v>
      </c>
      <c r="S2006" s="317"/>
      <c r="T2006" t="s">
        <v>401</v>
      </c>
      <c r="BA2006" s="395">
        <v>1</v>
      </c>
      <c r="BB2006" s="396" t="s">
        <v>861</v>
      </c>
      <c r="BC2006" t="str">
        <f t="shared" si="206"/>
        <v>7A2</v>
      </c>
      <c r="BD2006" t="str">
        <f t="shared" si="207"/>
        <v>NAoMe_initial_age_decades_80cap</v>
      </c>
      <c r="BE2006" s="397" t="s">
        <v>862</v>
      </c>
      <c r="BF2006" t="str">
        <f t="shared" si="208"/>
        <v>60-69 yrs</v>
      </c>
      <c r="BG2006">
        <f t="shared" si="209"/>
        <v>12</v>
      </c>
      <c r="BH2006" s="398">
        <f t="shared" si="210"/>
        <v>0.21818000078201291</v>
      </c>
      <c r="BO2006" s="33"/>
    </row>
    <row r="2007" spans="1:67">
      <c r="A2007" s="316" t="s">
        <v>27</v>
      </c>
      <c r="B2007" t="s">
        <v>401</v>
      </c>
      <c r="C2007" t="s">
        <v>910</v>
      </c>
      <c r="D2007" t="s">
        <v>314</v>
      </c>
      <c r="E2007" s="316" t="s">
        <v>412</v>
      </c>
      <c r="F2007" s="316" t="s">
        <v>406</v>
      </c>
      <c r="G2007" s="316" t="s">
        <v>426</v>
      </c>
      <c r="H2007" s="316" t="s">
        <v>401</v>
      </c>
      <c r="I2007" s="316" t="s">
        <v>310</v>
      </c>
      <c r="J2007" s="316" t="s">
        <v>282</v>
      </c>
      <c r="K2007" s="36">
        <v>17</v>
      </c>
      <c r="L2007" s="317">
        <v>0.30908998847007751</v>
      </c>
      <c r="M2007" s="317"/>
      <c r="N2007" s="36">
        <v>127</v>
      </c>
      <c r="O2007" s="317">
        <v>0.29061999917030329</v>
      </c>
      <c r="P2007" s="317"/>
      <c r="Q2007" s="36">
        <v>127</v>
      </c>
      <c r="R2007" s="317">
        <v>0.29061999917030329</v>
      </c>
      <c r="S2007" s="317"/>
      <c r="T2007" t="s">
        <v>401</v>
      </c>
      <c r="BA2007" s="395">
        <v>1</v>
      </c>
      <c r="BB2007" s="396" t="s">
        <v>861</v>
      </c>
      <c r="BC2007" t="str">
        <f t="shared" si="206"/>
        <v>7A2</v>
      </c>
      <c r="BD2007" t="str">
        <f t="shared" si="207"/>
        <v>NAoMe_initial_age_decades_80cap</v>
      </c>
      <c r="BE2007" s="397" t="s">
        <v>862</v>
      </c>
      <c r="BF2007" t="str">
        <f t="shared" si="208"/>
        <v>70-79 yrs</v>
      </c>
      <c r="BG2007">
        <f t="shared" si="209"/>
        <v>17</v>
      </c>
      <c r="BH2007" s="398">
        <f t="shared" si="210"/>
        <v>0.30908998847007751</v>
      </c>
      <c r="BO2007" s="33"/>
    </row>
    <row r="2008" spans="1:67">
      <c r="A2008" s="316" t="s">
        <v>27</v>
      </c>
      <c r="B2008" t="s">
        <v>401</v>
      </c>
      <c r="C2008" t="s">
        <v>910</v>
      </c>
      <c r="D2008" t="s">
        <v>314</v>
      </c>
      <c r="E2008" s="316" t="s">
        <v>412</v>
      </c>
      <c r="F2008" s="316" t="s">
        <v>406</v>
      </c>
      <c r="G2008" s="316" t="s">
        <v>426</v>
      </c>
      <c r="H2008" s="316" t="s">
        <v>401</v>
      </c>
      <c r="I2008" s="316" t="s">
        <v>310</v>
      </c>
      <c r="J2008" s="316" t="s">
        <v>283</v>
      </c>
      <c r="K2008" s="36">
        <v>6</v>
      </c>
      <c r="L2008" s="317">
        <v>0.1090900003910065</v>
      </c>
      <c r="M2008" s="317"/>
      <c r="N2008" s="36">
        <v>99</v>
      </c>
      <c r="O2008" s="317">
        <v>0.22653999924659729</v>
      </c>
      <c r="P2008" s="317"/>
      <c r="Q2008" s="36">
        <v>99</v>
      </c>
      <c r="R2008" s="317">
        <v>0.22653999924659729</v>
      </c>
      <c r="S2008" s="317"/>
      <c r="T2008" t="s">
        <v>401</v>
      </c>
      <c r="BA2008" s="395">
        <v>1</v>
      </c>
      <c r="BB2008" s="396" t="s">
        <v>861</v>
      </c>
      <c r="BC2008" t="str">
        <f t="shared" si="206"/>
        <v>7A2</v>
      </c>
      <c r="BD2008" t="str">
        <f t="shared" si="207"/>
        <v>NAoMe_initial_age_decades_80cap</v>
      </c>
      <c r="BE2008" s="397" t="s">
        <v>862</v>
      </c>
      <c r="BF2008" t="str">
        <f t="shared" si="208"/>
        <v>80+ yrs</v>
      </c>
      <c r="BG2008">
        <f t="shared" si="209"/>
        <v>6</v>
      </c>
      <c r="BH2008" s="398">
        <f t="shared" si="210"/>
        <v>0.1090900003910065</v>
      </c>
      <c r="BO2008" s="33"/>
    </row>
    <row r="2009" spans="1:67">
      <c r="A2009" s="316" t="s">
        <v>27</v>
      </c>
      <c r="B2009" t="s">
        <v>401</v>
      </c>
      <c r="C2009" t="s">
        <v>910</v>
      </c>
      <c r="D2009" t="s">
        <v>314</v>
      </c>
      <c r="E2009" s="316" t="s">
        <v>412</v>
      </c>
      <c r="F2009" s="316" t="s">
        <v>406</v>
      </c>
      <c r="G2009" s="316" t="s">
        <v>426</v>
      </c>
      <c r="H2009" s="316" t="s">
        <v>401</v>
      </c>
      <c r="I2009" s="316" t="s">
        <v>341</v>
      </c>
      <c r="J2009" s="316" t="s">
        <v>13</v>
      </c>
      <c r="K2009" s="36">
        <v>45</v>
      </c>
      <c r="L2009" s="317">
        <v>0.81818002462387085</v>
      </c>
      <c r="M2009" s="317">
        <v>0.81818002462387085</v>
      </c>
      <c r="N2009" s="36">
        <v>334</v>
      </c>
      <c r="O2009" s="317">
        <v>0.76429998874664307</v>
      </c>
      <c r="P2009" s="317">
        <v>0.77674001455307007</v>
      </c>
      <c r="Q2009" s="36">
        <v>334</v>
      </c>
      <c r="R2009" s="317">
        <v>0.76429998874664307</v>
      </c>
      <c r="S2009" s="317">
        <v>0.77674001455307007</v>
      </c>
      <c r="T2009" t="s">
        <v>401</v>
      </c>
      <c r="BA2009" s="395">
        <v>1</v>
      </c>
      <c r="BB2009" s="396" t="s">
        <v>861</v>
      </c>
      <c r="BC2009" t="str">
        <f t="shared" si="206"/>
        <v>7A2</v>
      </c>
      <c r="BD2009" t="str">
        <f t="shared" si="207"/>
        <v>NAoMe_initial_ch_score_2cap</v>
      </c>
      <c r="BE2009" s="397" t="s">
        <v>862</v>
      </c>
      <c r="BF2009" t="str">
        <f t="shared" si="208"/>
        <v>0</v>
      </c>
      <c r="BG2009">
        <f t="shared" si="209"/>
        <v>45</v>
      </c>
      <c r="BH2009" s="398">
        <f t="shared" si="210"/>
        <v>0.81818002462387085</v>
      </c>
      <c r="BO2009" s="33"/>
    </row>
    <row r="2010" spans="1:67">
      <c r="A2010" s="316" t="s">
        <v>27</v>
      </c>
      <c r="B2010" t="s">
        <v>401</v>
      </c>
      <c r="C2010" t="s">
        <v>910</v>
      </c>
      <c r="D2010" t="s">
        <v>314</v>
      </c>
      <c r="E2010" s="316" t="s">
        <v>412</v>
      </c>
      <c r="F2010" s="316" t="s">
        <v>406</v>
      </c>
      <c r="G2010" s="316" t="s">
        <v>426</v>
      </c>
      <c r="H2010" s="316" t="s">
        <v>401</v>
      </c>
      <c r="I2010" s="316" t="s">
        <v>341</v>
      </c>
      <c r="J2010" s="316" t="s">
        <v>14</v>
      </c>
      <c r="K2010" s="36">
        <v>2</v>
      </c>
      <c r="L2010" s="317">
        <v>3.63599993288517E-2</v>
      </c>
      <c r="M2010" s="317">
        <v>3.63599993288517E-2</v>
      </c>
      <c r="N2010" s="36">
        <v>59</v>
      </c>
      <c r="O2010" s="317">
        <v>0.1350100040435791</v>
      </c>
      <c r="P2010" s="317">
        <v>0.1372099965810776</v>
      </c>
      <c r="Q2010" s="36">
        <v>59</v>
      </c>
      <c r="R2010" s="317">
        <v>0.1350100040435791</v>
      </c>
      <c r="S2010" s="317">
        <v>0.1372099965810776</v>
      </c>
      <c r="T2010" t="s">
        <v>401</v>
      </c>
      <c r="BA2010" s="395">
        <v>1</v>
      </c>
      <c r="BB2010" s="396" t="s">
        <v>861</v>
      </c>
      <c r="BC2010" t="str">
        <f t="shared" si="206"/>
        <v>7A2</v>
      </c>
      <c r="BD2010" t="str">
        <f t="shared" si="207"/>
        <v>NAoMe_initial_ch_score_2cap</v>
      </c>
      <c r="BE2010" s="397" t="s">
        <v>862</v>
      </c>
      <c r="BF2010" t="str">
        <f t="shared" si="208"/>
        <v>1</v>
      </c>
      <c r="BG2010">
        <f t="shared" si="209"/>
        <v>2</v>
      </c>
      <c r="BH2010" s="398">
        <f t="shared" si="210"/>
        <v>3.63599993288517E-2</v>
      </c>
      <c r="BO2010" s="33"/>
    </row>
    <row r="2011" spans="1:67">
      <c r="A2011" s="316" t="s">
        <v>27</v>
      </c>
      <c r="B2011" t="s">
        <v>401</v>
      </c>
      <c r="C2011" t="s">
        <v>910</v>
      </c>
      <c r="D2011" t="s">
        <v>314</v>
      </c>
      <c r="E2011" s="316" t="s">
        <v>412</v>
      </c>
      <c r="F2011" s="316" t="s">
        <v>406</v>
      </c>
      <c r="G2011" s="316" t="s">
        <v>426</v>
      </c>
      <c r="H2011" s="316" t="s">
        <v>401</v>
      </c>
      <c r="I2011" s="316" t="s">
        <v>341</v>
      </c>
      <c r="J2011" s="316" t="s">
        <v>301</v>
      </c>
      <c r="K2011" s="36">
        <v>8</v>
      </c>
      <c r="L2011" s="317">
        <v>0.1454499959945679</v>
      </c>
      <c r="M2011" s="317">
        <v>0.1454499959945679</v>
      </c>
      <c r="N2011" s="36">
        <v>37</v>
      </c>
      <c r="O2011" s="317">
        <v>8.4669999778270721E-2</v>
      </c>
      <c r="P2011" s="317">
        <v>8.6049996316432953E-2</v>
      </c>
      <c r="Q2011" s="36">
        <v>37</v>
      </c>
      <c r="R2011" s="317">
        <v>8.4669999778270721E-2</v>
      </c>
      <c r="S2011" s="317">
        <v>8.6049996316432953E-2</v>
      </c>
      <c r="T2011" t="s">
        <v>401</v>
      </c>
      <c r="BA2011" s="395">
        <v>1</v>
      </c>
      <c r="BB2011" s="396" t="s">
        <v>861</v>
      </c>
      <c r="BC2011" t="str">
        <f t="shared" si="206"/>
        <v>7A2</v>
      </c>
      <c r="BD2011" t="str">
        <f t="shared" si="207"/>
        <v>NAoMe_initial_ch_score_2cap</v>
      </c>
      <c r="BE2011" s="397" t="s">
        <v>862</v>
      </c>
      <c r="BF2011" t="str">
        <f t="shared" si="208"/>
        <v>2+</v>
      </c>
      <c r="BG2011">
        <f t="shared" si="209"/>
        <v>8</v>
      </c>
      <c r="BH2011" s="398">
        <f t="shared" si="210"/>
        <v>0.1454499959945679</v>
      </c>
      <c r="BO2011" s="33"/>
    </row>
    <row r="2012" spans="1:67">
      <c r="A2012" s="316" t="s">
        <v>27</v>
      </c>
      <c r="B2012" t="s">
        <v>401</v>
      </c>
      <c r="C2012" t="s">
        <v>910</v>
      </c>
      <c r="D2012" t="s">
        <v>314</v>
      </c>
      <c r="E2012" s="316" t="s">
        <v>412</v>
      </c>
      <c r="F2012" s="316" t="s">
        <v>406</v>
      </c>
      <c r="G2012" s="316" t="s">
        <v>426</v>
      </c>
      <c r="H2012" s="316" t="s">
        <v>401</v>
      </c>
      <c r="I2012" s="316" t="s">
        <v>341</v>
      </c>
      <c r="J2012" s="316" t="s">
        <v>260</v>
      </c>
      <c r="K2012" s="36">
        <v>0</v>
      </c>
      <c r="L2012" s="317">
        <v>0</v>
      </c>
      <c r="M2012" s="317"/>
      <c r="N2012" s="36">
        <v>7</v>
      </c>
      <c r="O2012" s="317">
        <v>1.601999998092651E-2</v>
      </c>
      <c r="P2012" s="317"/>
      <c r="Q2012" s="36">
        <v>7</v>
      </c>
      <c r="R2012" s="317">
        <v>1.601999998092651E-2</v>
      </c>
      <c r="S2012" s="317"/>
      <c r="T2012" t="s">
        <v>401</v>
      </c>
      <c r="BA2012" s="395">
        <v>1</v>
      </c>
      <c r="BB2012" s="396" t="s">
        <v>861</v>
      </c>
      <c r="BC2012" t="str">
        <f t="shared" si="206"/>
        <v>7A2</v>
      </c>
      <c r="BD2012" t="str">
        <f t="shared" si="207"/>
        <v>NAoMe_initial_ch_score_2cap</v>
      </c>
      <c r="BE2012" s="397" t="s">
        <v>862</v>
      </c>
      <c r="BF2012" t="str">
        <f t="shared" si="208"/>
        <v>Unknown</v>
      </c>
      <c r="BG2012">
        <f t="shared" si="209"/>
        <v>0</v>
      </c>
      <c r="BH2012" s="398">
        <f t="shared" si="210"/>
        <v>0</v>
      </c>
      <c r="BO2012" s="33"/>
    </row>
    <row r="2013" spans="1:67">
      <c r="A2013" s="316" t="s">
        <v>27</v>
      </c>
      <c r="B2013" t="s">
        <v>401</v>
      </c>
      <c r="C2013" t="s">
        <v>910</v>
      </c>
      <c r="D2013" t="s">
        <v>314</v>
      </c>
      <c r="E2013" s="316" t="s">
        <v>412</v>
      </c>
      <c r="F2013" s="316" t="s">
        <v>406</v>
      </c>
      <c r="G2013" s="316" t="s">
        <v>426</v>
      </c>
      <c r="H2013" s="316" t="s">
        <v>401</v>
      </c>
      <c r="I2013" s="316" t="s">
        <v>309</v>
      </c>
      <c r="J2013" s="316" t="s">
        <v>289</v>
      </c>
      <c r="K2013" s="36">
        <v>16</v>
      </c>
      <c r="L2013" s="317">
        <v>0.29091000556945801</v>
      </c>
      <c r="M2013" s="317"/>
      <c r="N2013" s="36">
        <v>144</v>
      </c>
      <c r="O2013" s="317">
        <v>0.32951998710632319</v>
      </c>
      <c r="P2013" s="317"/>
      <c r="Q2013" s="36">
        <v>144</v>
      </c>
      <c r="R2013" s="317">
        <v>0.32951998710632319</v>
      </c>
      <c r="S2013" s="317"/>
      <c r="T2013" t="s">
        <v>401</v>
      </c>
      <c r="BA2013" s="395">
        <v>1</v>
      </c>
      <c r="BB2013" s="396" t="s">
        <v>861</v>
      </c>
      <c r="BC2013" t="str">
        <f t="shared" si="206"/>
        <v>7A2</v>
      </c>
      <c r="BD2013" t="str">
        <f t="shared" si="207"/>
        <v>NAoMe_initial_diagnosis_year</v>
      </c>
      <c r="BE2013" s="397" t="s">
        <v>862</v>
      </c>
      <c r="BF2013" t="str">
        <f t="shared" si="208"/>
        <v>2021</v>
      </c>
      <c r="BG2013">
        <f t="shared" si="209"/>
        <v>16</v>
      </c>
      <c r="BH2013" s="398">
        <f t="shared" si="210"/>
        <v>0.29091000556945801</v>
      </c>
      <c r="BO2013" s="33"/>
    </row>
    <row r="2014" spans="1:67">
      <c r="A2014" s="316" t="s">
        <v>27</v>
      </c>
      <c r="B2014" t="s">
        <v>401</v>
      </c>
      <c r="C2014" t="s">
        <v>910</v>
      </c>
      <c r="D2014" t="s">
        <v>314</v>
      </c>
      <c r="E2014" s="316" t="s">
        <v>412</v>
      </c>
      <c r="F2014" s="316" t="s">
        <v>406</v>
      </c>
      <c r="G2014" s="316" t="s">
        <v>426</v>
      </c>
      <c r="H2014" s="316" t="s">
        <v>401</v>
      </c>
      <c r="I2014" s="316" t="s">
        <v>309</v>
      </c>
      <c r="J2014" s="316" t="s">
        <v>816</v>
      </c>
      <c r="K2014" s="36">
        <v>15</v>
      </c>
      <c r="L2014" s="317">
        <v>0.27272999286651611</v>
      </c>
      <c r="M2014" s="317"/>
      <c r="N2014" s="36">
        <v>153</v>
      </c>
      <c r="O2014" s="317">
        <v>0.35010999441146851</v>
      </c>
      <c r="P2014" s="317"/>
      <c r="Q2014" s="36">
        <v>153</v>
      </c>
      <c r="R2014" s="317">
        <v>0.35010999441146851</v>
      </c>
      <c r="S2014" s="317"/>
      <c r="T2014" t="s">
        <v>401</v>
      </c>
      <c r="BA2014" s="395">
        <v>1</v>
      </c>
      <c r="BB2014" s="396" t="s">
        <v>861</v>
      </c>
      <c r="BC2014" t="str">
        <f t="shared" si="206"/>
        <v>7A2</v>
      </c>
      <c r="BD2014" t="str">
        <f t="shared" si="207"/>
        <v>NAoMe_initial_diagnosis_year</v>
      </c>
      <c r="BE2014" s="397" t="s">
        <v>862</v>
      </c>
      <c r="BF2014" t="str">
        <f t="shared" si="208"/>
        <v>2022</v>
      </c>
      <c r="BG2014">
        <f t="shared" si="209"/>
        <v>15</v>
      </c>
      <c r="BH2014" s="398">
        <f t="shared" si="210"/>
        <v>0.27272999286651611</v>
      </c>
      <c r="BO2014" s="33"/>
    </row>
    <row r="2015" spans="1:67">
      <c r="A2015" s="316" t="s">
        <v>27</v>
      </c>
      <c r="B2015" t="s">
        <v>401</v>
      </c>
      <c r="C2015" t="s">
        <v>910</v>
      </c>
      <c r="D2015" t="s">
        <v>314</v>
      </c>
      <c r="E2015" s="316" t="s">
        <v>412</v>
      </c>
      <c r="F2015" s="316" t="s">
        <v>406</v>
      </c>
      <c r="G2015" s="316" t="s">
        <v>426</v>
      </c>
      <c r="H2015" s="316" t="s">
        <v>401</v>
      </c>
      <c r="I2015" s="316" t="s">
        <v>309</v>
      </c>
      <c r="J2015" s="316" t="s">
        <v>946</v>
      </c>
      <c r="K2015" s="36">
        <v>24</v>
      </c>
      <c r="L2015" s="317">
        <v>0.43636000156402588</v>
      </c>
      <c r="M2015" s="317"/>
      <c r="N2015" s="36">
        <v>140</v>
      </c>
      <c r="O2015" s="317">
        <v>0.32036998867988592</v>
      </c>
      <c r="P2015" s="317"/>
      <c r="Q2015" s="36">
        <v>140</v>
      </c>
      <c r="R2015" s="317">
        <v>0.32036998867988592</v>
      </c>
      <c r="S2015" s="317"/>
      <c r="T2015" t="s">
        <v>401</v>
      </c>
      <c r="BA2015" s="395">
        <v>1</v>
      </c>
      <c r="BB2015" s="396" t="s">
        <v>861</v>
      </c>
      <c r="BC2015" t="str">
        <f t="shared" si="206"/>
        <v>7A2</v>
      </c>
      <c r="BD2015" t="str">
        <f t="shared" si="207"/>
        <v>NAoMe_initial_diagnosis_year</v>
      </c>
      <c r="BE2015" s="397" t="s">
        <v>862</v>
      </c>
      <c r="BF2015" t="str">
        <f t="shared" si="208"/>
        <v>2023</v>
      </c>
      <c r="BG2015">
        <f t="shared" si="209"/>
        <v>24</v>
      </c>
      <c r="BH2015" s="398">
        <f t="shared" si="210"/>
        <v>0.43636000156402588</v>
      </c>
      <c r="BO2015" s="33"/>
    </row>
    <row r="2016" spans="1:67">
      <c r="A2016" s="316" t="s">
        <v>27</v>
      </c>
      <c r="B2016" t="s">
        <v>401</v>
      </c>
      <c r="C2016" t="s">
        <v>910</v>
      </c>
      <c r="D2016" t="s">
        <v>314</v>
      </c>
      <c r="E2016" s="316" t="s">
        <v>412</v>
      </c>
      <c r="F2016" s="316" t="s">
        <v>406</v>
      </c>
      <c r="G2016" s="316" t="s">
        <v>426</v>
      </c>
      <c r="H2016" s="316" t="s">
        <v>401</v>
      </c>
      <c r="I2016" s="316" t="s">
        <v>331</v>
      </c>
      <c r="J2016" s="316" t="s">
        <v>332</v>
      </c>
      <c r="K2016" s="36">
        <v>7</v>
      </c>
      <c r="L2016" s="317">
        <v>0.1272699981927872</v>
      </c>
      <c r="M2016" s="317">
        <v>0.1458300054073334</v>
      </c>
      <c r="N2016" s="36">
        <v>32</v>
      </c>
      <c r="O2016" s="317">
        <v>7.3229998350143433E-2</v>
      </c>
      <c r="P2016" s="317">
        <v>9.8459996283054352E-2</v>
      </c>
      <c r="Q2016" s="36">
        <v>32</v>
      </c>
      <c r="R2016" s="317">
        <v>7.3229998350143433E-2</v>
      </c>
      <c r="S2016" s="317">
        <v>9.8459996283054352E-2</v>
      </c>
      <c r="T2016" t="s">
        <v>401</v>
      </c>
      <c r="BA2016" s="395">
        <v>1</v>
      </c>
      <c r="BB2016" s="396" t="s">
        <v>861</v>
      </c>
      <c r="BC2016" t="str">
        <f t="shared" si="206"/>
        <v>7A2</v>
      </c>
      <c r="BD2016" t="str">
        <f t="shared" si="207"/>
        <v>NAoMe_initial_disease_group</v>
      </c>
      <c r="BE2016" s="397" t="s">
        <v>862</v>
      </c>
      <c r="BF2016" t="str">
        <f t="shared" si="208"/>
        <v>Advanced M0</v>
      </c>
      <c r="BG2016">
        <f t="shared" si="209"/>
        <v>7</v>
      </c>
      <c r="BH2016" s="398">
        <f t="shared" si="210"/>
        <v>0.1272699981927872</v>
      </c>
      <c r="BO2016" s="33"/>
    </row>
    <row r="2017" spans="1:67">
      <c r="A2017" s="316" t="s">
        <v>27</v>
      </c>
      <c r="B2017" t="s">
        <v>401</v>
      </c>
      <c r="C2017" t="s">
        <v>910</v>
      </c>
      <c r="D2017" t="s">
        <v>314</v>
      </c>
      <c r="E2017" s="316" t="s">
        <v>412</v>
      </c>
      <c r="F2017" s="316" t="s">
        <v>406</v>
      </c>
      <c r="G2017" s="316" t="s">
        <v>426</v>
      </c>
      <c r="H2017" s="316" t="s">
        <v>401</v>
      </c>
      <c r="I2017" s="316" t="s">
        <v>331</v>
      </c>
      <c r="J2017" s="316" t="s">
        <v>333</v>
      </c>
      <c r="K2017" s="36">
        <v>20</v>
      </c>
      <c r="L2017" s="317">
        <v>0.36364001035690308</v>
      </c>
      <c r="M2017" s="317">
        <v>0.41666999459266663</v>
      </c>
      <c r="N2017" s="36">
        <v>178</v>
      </c>
      <c r="O2017" s="317">
        <v>0.40731999278068542</v>
      </c>
      <c r="P2017" s="317">
        <v>0.54768997430801392</v>
      </c>
      <c r="Q2017" s="36">
        <v>178</v>
      </c>
      <c r="R2017" s="317">
        <v>0.40731999278068542</v>
      </c>
      <c r="S2017" s="317">
        <v>0.54768997430801392</v>
      </c>
      <c r="T2017" t="s">
        <v>401</v>
      </c>
      <c r="BA2017" s="395">
        <v>1</v>
      </c>
      <c r="BB2017" s="396" t="s">
        <v>861</v>
      </c>
      <c r="BC2017" t="str">
        <f t="shared" si="206"/>
        <v>7A2</v>
      </c>
      <c r="BD2017" t="str">
        <f t="shared" si="207"/>
        <v>NAoMe_initial_disease_group</v>
      </c>
      <c r="BE2017" s="397" t="s">
        <v>862</v>
      </c>
      <c r="BF2017" t="str">
        <f t="shared" si="208"/>
        <v>Advanced M1</v>
      </c>
      <c r="BG2017">
        <f t="shared" si="209"/>
        <v>20</v>
      </c>
      <c r="BH2017" s="398">
        <f t="shared" si="210"/>
        <v>0.36364001035690308</v>
      </c>
      <c r="BO2017" s="33"/>
    </row>
    <row r="2018" spans="1:67">
      <c r="A2018" s="316" t="s">
        <v>27</v>
      </c>
      <c r="B2018" t="s">
        <v>401</v>
      </c>
      <c r="C2018" t="s">
        <v>910</v>
      </c>
      <c r="D2018" t="s">
        <v>314</v>
      </c>
      <c r="E2018" s="316" t="s">
        <v>412</v>
      </c>
      <c r="F2018" s="318" t="s">
        <v>406</v>
      </c>
      <c r="G2018" s="316" t="s">
        <v>426</v>
      </c>
      <c r="H2018" s="316" t="s">
        <v>401</v>
      </c>
      <c r="I2018" s="316" t="s">
        <v>331</v>
      </c>
      <c r="J2018" s="316" t="s">
        <v>334</v>
      </c>
      <c r="K2018" s="36">
        <v>0</v>
      </c>
      <c r="L2018" s="317">
        <v>0</v>
      </c>
      <c r="M2018" s="317">
        <v>0</v>
      </c>
      <c r="N2018" s="36">
        <v>6</v>
      </c>
      <c r="O2018" s="317">
        <v>1.372999977320433E-2</v>
      </c>
      <c r="P2018" s="317">
        <v>1.8459999933838841E-2</v>
      </c>
      <c r="Q2018" s="36">
        <v>6</v>
      </c>
      <c r="R2018" s="317">
        <v>1.372999977320433E-2</v>
      </c>
      <c r="S2018" s="317">
        <v>1.8459999933838841E-2</v>
      </c>
      <c r="T2018" t="s">
        <v>401</v>
      </c>
      <c r="BA2018" s="395">
        <v>1</v>
      </c>
      <c r="BB2018" s="396" t="s">
        <v>861</v>
      </c>
      <c r="BC2018" t="str">
        <f t="shared" si="206"/>
        <v>7A2</v>
      </c>
      <c r="BD2018" t="str">
        <f t="shared" si="207"/>
        <v>NAoMe_initial_disease_group</v>
      </c>
      <c r="BE2018" s="397" t="s">
        <v>862</v>
      </c>
      <c r="BF2018" t="str">
        <f t="shared" si="208"/>
        <v>DCIS</v>
      </c>
      <c r="BG2018">
        <f t="shared" si="209"/>
        <v>0</v>
      </c>
      <c r="BH2018" s="398">
        <f t="shared" si="210"/>
        <v>0</v>
      </c>
      <c r="BO2018" s="33"/>
    </row>
    <row r="2019" spans="1:67">
      <c r="A2019" s="316" t="s">
        <v>27</v>
      </c>
      <c r="B2019" t="s">
        <v>401</v>
      </c>
      <c r="C2019" t="s">
        <v>910</v>
      </c>
      <c r="D2019" t="s">
        <v>314</v>
      </c>
      <c r="E2019" s="316" t="s">
        <v>412</v>
      </c>
      <c r="F2019" s="316" t="s">
        <v>406</v>
      </c>
      <c r="G2019" s="316" t="s">
        <v>426</v>
      </c>
      <c r="H2019" s="316" t="s">
        <v>401</v>
      </c>
      <c r="I2019" s="316" t="s">
        <v>331</v>
      </c>
      <c r="J2019" s="316" t="s">
        <v>335</v>
      </c>
      <c r="K2019" s="36">
        <v>21</v>
      </c>
      <c r="L2019" s="317">
        <v>0.38181999325752258</v>
      </c>
      <c r="M2019" s="317">
        <v>0.4375</v>
      </c>
      <c r="N2019" s="36">
        <v>109</v>
      </c>
      <c r="O2019" s="317">
        <v>0.24943000078201291</v>
      </c>
      <c r="P2019" s="317">
        <v>0.33537998795509338</v>
      </c>
      <c r="Q2019" s="36">
        <v>109</v>
      </c>
      <c r="R2019" s="317">
        <v>0.24943000078201291</v>
      </c>
      <c r="S2019" s="317">
        <v>0.33537998795509338</v>
      </c>
      <c r="T2019" t="s">
        <v>401</v>
      </c>
      <c r="BA2019" s="395">
        <v>1</v>
      </c>
      <c r="BB2019" s="396" t="s">
        <v>861</v>
      </c>
      <c r="BC2019" t="str">
        <f t="shared" si="206"/>
        <v>7A2</v>
      </c>
      <c r="BD2019" t="str">
        <f t="shared" si="207"/>
        <v>NAoMe_initial_disease_group</v>
      </c>
      <c r="BE2019" s="397" t="s">
        <v>862</v>
      </c>
      <c r="BF2019" t="str">
        <f t="shared" si="208"/>
        <v>Early invasive</v>
      </c>
      <c r="BG2019">
        <f t="shared" si="209"/>
        <v>21</v>
      </c>
      <c r="BH2019" s="398">
        <f t="shared" si="210"/>
        <v>0.38181999325752258</v>
      </c>
      <c r="BO2019" s="33"/>
    </row>
    <row r="2020" spans="1:67">
      <c r="A2020" s="316" t="s">
        <v>27</v>
      </c>
      <c r="B2020" t="s">
        <v>401</v>
      </c>
      <c r="C2020" t="s">
        <v>910</v>
      </c>
      <c r="D2020" t="s">
        <v>314</v>
      </c>
      <c r="E2020" s="316" t="s">
        <v>412</v>
      </c>
      <c r="F2020" s="316" t="s">
        <v>406</v>
      </c>
      <c r="G2020" s="316" t="s">
        <v>426</v>
      </c>
      <c r="H2020" s="316" t="s">
        <v>401</v>
      </c>
      <c r="I2020" s="316" t="s">
        <v>331</v>
      </c>
      <c r="J2020" s="316" t="s">
        <v>337</v>
      </c>
      <c r="K2020" s="36">
        <v>7</v>
      </c>
      <c r="L2020" s="317">
        <v>0.1272699981927872</v>
      </c>
      <c r="M2020" s="317"/>
      <c r="N2020" s="36">
        <v>112</v>
      </c>
      <c r="O2020" s="317">
        <v>0.25628998875617981</v>
      </c>
      <c r="P2020" s="317"/>
      <c r="Q2020" s="36">
        <v>112</v>
      </c>
      <c r="R2020" s="317">
        <v>0.25628998875617981</v>
      </c>
      <c r="S2020" s="317"/>
      <c r="T2020" t="s">
        <v>401</v>
      </c>
      <c r="BA2020" s="395">
        <v>1</v>
      </c>
      <c r="BB2020" s="396" t="s">
        <v>861</v>
      </c>
      <c r="BC2020" t="str">
        <f t="shared" si="206"/>
        <v>7A2</v>
      </c>
      <c r="BD2020" t="str">
        <f t="shared" si="207"/>
        <v>NAoMe_initial_disease_group</v>
      </c>
      <c r="BE2020" s="397" t="s">
        <v>862</v>
      </c>
      <c r="BF2020" t="str">
        <f t="shared" si="208"/>
        <v>Unknown stage</v>
      </c>
      <c r="BG2020">
        <f t="shared" si="209"/>
        <v>7</v>
      </c>
      <c r="BH2020" s="398">
        <f t="shared" si="210"/>
        <v>0.1272699981927872</v>
      </c>
      <c r="BO2020" s="33"/>
    </row>
    <row r="2021" spans="1:67">
      <c r="A2021" s="316" t="s">
        <v>27</v>
      </c>
      <c r="B2021" t="s">
        <v>401</v>
      </c>
      <c r="C2021" t="s">
        <v>910</v>
      </c>
      <c r="D2021" t="s">
        <v>314</v>
      </c>
      <c r="E2021" s="316" t="s">
        <v>412</v>
      </c>
      <c r="F2021" s="316" t="s">
        <v>406</v>
      </c>
      <c r="G2021" s="316" t="s">
        <v>426</v>
      </c>
      <c r="H2021" s="316" t="s">
        <v>401</v>
      </c>
      <c r="I2021" s="316" t="s">
        <v>656</v>
      </c>
      <c r="J2021" s="316" t="s">
        <v>286</v>
      </c>
      <c r="K2021" s="36">
        <v>0</v>
      </c>
      <c r="L2021" s="317">
        <v>0</v>
      </c>
      <c r="M2021" s="317"/>
      <c r="N2021" s="36">
        <v>0</v>
      </c>
      <c r="O2021" s="317">
        <v>0</v>
      </c>
      <c r="P2021" s="317"/>
      <c r="Q2021" s="36">
        <v>0</v>
      </c>
      <c r="R2021" s="317">
        <v>0</v>
      </c>
      <c r="S2021" s="317"/>
      <c r="T2021" t="s">
        <v>401</v>
      </c>
      <c r="BA2021" s="395">
        <v>1</v>
      </c>
      <c r="BB2021" s="396" t="s">
        <v>861</v>
      </c>
      <c r="BC2021" t="str">
        <f t="shared" si="206"/>
        <v>7A2</v>
      </c>
      <c r="BD2021" t="str">
        <f t="shared" si="207"/>
        <v>NAoMe_initial_ethnicity_grp</v>
      </c>
      <c r="BE2021" s="397" t="s">
        <v>862</v>
      </c>
      <c r="BF2021" t="str">
        <f t="shared" si="208"/>
        <v>Asian or Asian British</v>
      </c>
      <c r="BG2021">
        <f t="shared" si="209"/>
        <v>0</v>
      </c>
      <c r="BH2021" s="398">
        <f t="shared" si="210"/>
        <v>0</v>
      </c>
      <c r="BO2021" s="33"/>
    </row>
    <row r="2022" spans="1:67">
      <c r="A2022" s="316" t="s">
        <v>27</v>
      </c>
      <c r="B2022" t="s">
        <v>401</v>
      </c>
      <c r="C2022" t="s">
        <v>910</v>
      </c>
      <c r="D2022" t="s">
        <v>314</v>
      </c>
      <c r="E2022" s="316" t="s">
        <v>412</v>
      </c>
      <c r="F2022" s="316" t="s">
        <v>406</v>
      </c>
      <c r="G2022" s="316" t="s">
        <v>426</v>
      </c>
      <c r="H2022" s="316" t="s">
        <v>401</v>
      </c>
      <c r="I2022" s="316" t="s">
        <v>656</v>
      </c>
      <c r="J2022" s="316" t="s">
        <v>287</v>
      </c>
      <c r="K2022" s="36">
        <v>0</v>
      </c>
      <c r="L2022" s="317">
        <v>0</v>
      </c>
      <c r="M2022" s="317"/>
      <c r="N2022" s="36">
        <v>0</v>
      </c>
      <c r="O2022" s="317">
        <v>0</v>
      </c>
      <c r="P2022" s="317"/>
      <c r="Q2022" s="36">
        <v>0</v>
      </c>
      <c r="R2022" s="317">
        <v>0</v>
      </c>
      <c r="S2022" s="317"/>
      <c r="T2022" t="s">
        <v>401</v>
      </c>
      <c r="BA2022" s="395">
        <v>1</v>
      </c>
      <c r="BB2022" s="396" t="s">
        <v>861</v>
      </c>
      <c r="BC2022" t="str">
        <f t="shared" si="206"/>
        <v>7A2</v>
      </c>
      <c r="BD2022" t="str">
        <f t="shared" si="207"/>
        <v>NAoMe_initial_ethnicity_grp</v>
      </c>
      <c r="BE2022" s="397" t="s">
        <v>862</v>
      </c>
      <c r="BF2022" t="str">
        <f t="shared" si="208"/>
        <v>Black or Black British</v>
      </c>
      <c r="BG2022">
        <f t="shared" si="209"/>
        <v>0</v>
      </c>
      <c r="BH2022" s="398">
        <f t="shared" si="210"/>
        <v>0</v>
      </c>
      <c r="BO2022" s="33"/>
    </row>
    <row r="2023" spans="1:67">
      <c r="A2023" s="316" t="s">
        <v>27</v>
      </c>
      <c r="B2023" t="s">
        <v>401</v>
      </c>
      <c r="C2023" t="s">
        <v>910</v>
      </c>
      <c r="D2023" t="s">
        <v>314</v>
      </c>
      <c r="E2023" s="316" t="s">
        <v>412</v>
      </c>
      <c r="F2023" s="316" t="s">
        <v>406</v>
      </c>
      <c r="G2023" s="316" t="s">
        <v>426</v>
      </c>
      <c r="H2023" s="316" t="s">
        <v>401</v>
      </c>
      <c r="I2023" s="316" t="s">
        <v>656</v>
      </c>
      <c r="J2023" s="316" t="s">
        <v>259</v>
      </c>
      <c r="K2023" s="36">
        <v>0</v>
      </c>
      <c r="L2023" s="317">
        <v>0</v>
      </c>
      <c r="M2023" s="317"/>
      <c r="N2023" s="36">
        <v>0</v>
      </c>
      <c r="O2023" s="317">
        <v>0</v>
      </c>
      <c r="P2023" s="317"/>
      <c r="Q2023" s="36">
        <v>0</v>
      </c>
      <c r="R2023" s="317">
        <v>0</v>
      </c>
      <c r="S2023" s="317"/>
      <c r="T2023" t="s">
        <v>401</v>
      </c>
      <c r="BA2023" s="395">
        <v>1</v>
      </c>
      <c r="BB2023" s="396" t="s">
        <v>861</v>
      </c>
      <c r="BC2023" t="str">
        <f t="shared" si="206"/>
        <v>7A2</v>
      </c>
      <c r="BD2023" t="str">
        <f t="shared" si="207"/>
        <v>NAoMe_initial_ethnicity_grp</v>
      </c>
      <c r="BE2023" s="397" t="s">
        <v>862</v>
      </c>
      <c r="BF2023" t="str">
        <f t="shared" si="208"/>
        <v>Mixed</v>
      </c>
      <c r="BG2023">
        <f t="shared" si="209"/>
        <v>0</v>
      </c>
      <c r="BH2023" s="398">
        <f t="shared" si="210"/>
        <v>0</v>
      </c>
      <c r="BO2023" s="33"/>
    </row>
    <row r="2024" spans="1:67">
      <c r="A2024" s="316" t="s">
        <v>27</v>
      </c>
      <c r="B2024" t="s">
        <v>401</v>
      </c>
      <c r="C2024" t="s">
        <v>910</v>
      </c>
      <c r="D2024" t="s">
        <v>314</v>
      </c>
      <c r="E2024" s="316" t="s">
        <v>412</v>
      </c>
      <c r="F2024" s="316" t="s">
        <v>406</v>
      </c>
      <c r="G2024" s="316" t="s">
        <v>426</v>
      </c>
      <c r="H2024" s="316" t="s">
        <v>401</v>
      </c>
      <c r="I2024" s="316" t="s">
        <v>656</v>
      </c>
      <c r="J2024" s="316" t="s">
        <v>288</v>
      </c>
      <c r="K2024" s="36">
        <v>0</v>
      </c>
      <c r="L2024" s="317">
        <v>0</v>
      </c>
      <c r="M2024" s="317"/>
      <c r="N2024" s="36">
        <v>0</v>
      </c>
      <c r="O2024" s="317">
        <v>0</v>
      </c>
      <c r="P2024" s="317"/>
      <c r="Q2024" s="36">
        <v>0</v>
      </c>
      <c r="R2024" s="317">
        <v>0</v>
      </c>
      <c r="S2024" s="317"/>
      <c r="T2024" t="s">
        <v>401</v>
      </c>
      <c r="BA2024" s="395">
        <v>1</v>
      </c>
      <c r="BB2024" s="396" t="s">
        <v>861</v>
      </c>
      <c r="BC2024" t="str">
        <f t="shared" si="206"/>
        <v>7A2</v>
      </c>
      <c r="BD2024" t="str">
        <f t="shared" si="207"/>
        <v>NAoMe_initial_ethnicity_grp</v>
      </c>
      <c r="BE2024" s="397" t="s">
        <v>862</v>
      </c>
      <c r="BF2024" t="str">
        <f t="shared" si="208"/>
        <v>Other Ethnic Group</v>
      </c>
      <c r="BG2024">
        <f t="shared" si="209"/>
        <v>0</v>
      </c>
      <c r="BH2024" s="398">
        <f t="shared" si="210"/>
        <v>0</v>
      </c>
      <c r="BO2024" s="33"/>
    </row>
    <row r="2025" spans="1:67">
      <c r="A2025" s="316" t="s">
        <v>27</v>
      </c>
      <c r="B2025" t="s">
        <v>401</v>
      </c>
      <c r="C2025" t="s">
        <v>910</v>
      </c>
      <c r="D2025" t="s">
        <v>314</v>
      </c>
      <c r="E2025" s="316" t="s">
        <v>412</v>
      </c>
      <c r="F2025" s="316" t="s">
        <v>406</v>
      </c>
      <c r="G2025" s="316" t="s">
        <v>426</v>
      </c>
      <c r="H2025" s="316" t="s">
        <v>401</v>
      </c>
      <c r="I2025" s="316" t="s">
        <v>656</v>
      </c>
      <c r="J2025" s="316" t="s">
        <v>260</v>
      </c>
      <c r="K2025" s="36">
        <v>55</v>
      </c>
      <c r="L2025" s="317">
        <v>1</v>
      </c>
      <c r="M2025" s="317"/>
      <c r="N2025" s="36">
        <v>437</v>
      </c>
      <c r="O2025" s="317">
        <v>1</v>
      </c>
      <c r="P2025" s="317"/>
      <c r="Q2025" s="36">
        <v>437</v>
      </c>
      <c r="R2025" s="317">
        <v>1</v>
      </c>
      <c r="S2025" s="317"/>
      <c r="T2025" t="s">
        <v>401</v>
      </c>
      <c r="BA2025" s="395">
        <v>1</v>
      </c>
      <c r="BB2025" s="396" t="s">
        <v>861</v>
      </c>
      <c r="BC2025" t="str">
        <f t="shared" si="206"/>
        <v>7A2</v>
      </c>
      <c r="BD2025" t="str">
        <f t="shared" si="207"/>
        <v>NAoMe_initial_ethnicity_grp</v>
      </c>
      <c r="BE2025" s="397" t="s">
        <v>862</v>
      </c>
      <c r="BF2025" t="str">
        <f t="shared" si="208"/>
        <v>Unknown</v>
      </c>
      <c r="BG2025">
        <f t="shared" si="209"/>
        <v>55</v>
      </c>
      <c r="BH2025" s="398">
        <f t="shared" si="210"/>
        <v>1</v>
      </c>
      <c r="BO2025" s="33"/>
    </row>
    <row r="2026" spans="1:67">
      <c r="A2026" s="316" t="s">
        <v>27</v>
      </c>
      <c r="B2026" t="s">
        <v>401</v>
      </c>
      <c r="C2026" t="s">
        <v>910</v>
      </c>
      <c r="D2026" t="s">
        <v>314</v>
      </c>
      <c r="E2026" s="316" t="s">
        <v>412</v>
      </c>
      <c r="F2026" s="316" t="s">
        <v>406</v>
      </c>
      <c r="G2026" s="316" t="s">
        <v>426</v>
      </c>
      <c r="H2026" s="316" t="s">
        <v>401</v>
      </c>
      <c r="I2026" s="316" t="s">
        <v>656</v>
      </c>
      <c r="J2026" s="316" t="s">
        <v>258</v>
      </c>
      <c r="K2026" s="36">
        <v>0</v>
      </c>
      <c r="L2026" s="317">
        <v>0</v>
      </c>
      <c r="M2026" s="317"/>
      <c r="N2026" s="36">
        <v>0</v>
      </c>
      <c r="O2026" s="317">
        <v>0</v>
      </c>
      <c r="P2026" s="317"/>
      <c r="Q2026" s="36">
        <v>0</v>
      </c>
      <c r="R2026" s="317">
        <v>0</v>
      </c>
      <c r="S2026" s="317"/>
      <c r="T2026" t="s">
        <v>401</v>
      </c>
      <c r="BA2026" s="395">
        <v>1</v>
      </c>
      <c r="BB2026" s="396" t="s">
        <v>861</v>
      </c>
      <c r="BC2026" t="str">
        <f t="shared" si="206"/>
        <v>7A2</v>
      </c>
      <c r="BD2026" t="str">
        <f t="shared" si="207"/>
        <v>NAoMe_initial_ethnicity_grp</v>
      </c>
      <c r="BE2026" s="397" t="s">
        <v>862</v>
      </c>
      <c r="BF2026" t="str">
        <f t="shared" si="208"/>
        <v>White</v>
      </c>
      <c r="BG2026">
        <f t="shared" si="209"/>
        <v>0</v>
      </c>
      <c r="BH2026" s="398">
        <f t="shared" si="210"/>
        <v>0</v>
      </c>
      <c r="BO2026" s="33"/>
    </row>
    <row r="2027" spans="1:67">
      <c r="A2027" s="316" t="s">
        <v>27</v>
      </c>
      <c r="B2027" t="s">
        <v>401</v>
      </c>
      <c r="C2027" t="s">
        <v>910</v>
      </c>
      <c r="D2027" t="s">
        <v>314</v>
      </c>
      <c r="E2027" s="316" t="s">
        <v>412</v>
      </c>
      <c r="F2027" s="316" t="s">
        <v>406</v>
      </c>
      <c r="G2027" s="316" t="s">
        <v>426</v>
      </c>
      <c r="H2027" s="316" t="s">
        <v>401</v>
      </c>
      <c r="I2027" s="316" t="s">
        <v>657</v>
      </c>
      <c r="J2027" s="316" t="s">
        <v>817</v>
      </c>
      <c r="K2027" s="36">
        <v>53</v>
      </c>
      <c r="L2027" s="317">
        <v>0.96363997459411621</v>
      </c>
      <c r="M2027" s="317"/>
      <c r="N2027" s="36">
        <v>414</v>
      </c>
      <c r="O2027" s="317">
        <v>0.94736999273300171</v>
      </c>
      <c r="P2027" s="317"/>
      <c r="Q2027" s="36">
        <v>414</v>
      </c>
      <c r="R2027" s="317">
        <v>0.94736999273300171</v>
      </c>
      <c r="S2027" s="317"/>
      <c r="T2027" t="s">
        <v>401</v>
      </c>
      <c r="BA2027" s="395">
        <v>1</v>
      </c>
      <c r="BB2027" s="396" t="s">
        <v>861</v>
      </c>
      <c r="BC2027" t="str">
        <f t="shared" si="206"/>
        <v>7A2</v>
      </c>
      <c r="BD2027" t="str">
        <f t="shared" si="207"/>
        <v>NAoMe_initial_final_route</v>
      </c>
      <c r="BE2027" s="397" t="s">
        <v>862</v>
      </c>
      <c r="BF2027" t="str">
        <f t="shared" si="208"/>
        <v>Not screened</v>
      </c>
      <c r="BG2027">
        <f t="shared" si="209"/>
        <v>53</v>
      </c>
      <c r="BH2027" s="398">
        <f t="shared" si="210"/>
        <v>0.96363997459411621</v>
      </c>
      <c r="BO2027" s="33"/>
    </row>
    <row r="2028" spans="1:67">
      <c r="A2028" s="316" t="s">
        <v>27</v>
      </c>
      <c r="B2028" t="s">
        <v>401</v>
      </c>
      <c r="C2028" t="s">
        <v>910</v>
      </c>
      <c r="D2028" t="s">
        <v>314</v>
      </c>
      <c r="E2028" s="316" t="s">
        <v>412</v>
      </c>
      <c r="F2028" s="316" t="s">
        <v>406</v>
      </c>
      <c r="G2028" s="316" t="s">
        <v>426</v>
      </c>
      <c r="H2028" s="316" t="s">
        <v>401</v>
      </c>
      <c r="I2028" s="316" t="s">
        <v>657</v>
      </c>
      <c r="J2028" s="316" t="s">
        <v>352</v>
      </c>
      <c r="K2028" s="36">
        <v>2</v>
      </c>
      <c r="L2028" s="317">
        <v>3.63599993288517E-2</v>
      </c>
      <c r="M2028" s="317"/>
      <c r="N2028" s="36">
        <v>23</v>
      </c>
      <c r="O2028" s="317">
        <v>5.2629999816417687E-2</v>
      </c>
      <c r="P2028" s="317"/>
      <c r="Q2028" s="36">
        <v>23</v>
      </c>
      <c r="R2028" s="317">
        <v>5.2629999816417687E-2</v>
      </c>
      <c r="S2028" s="317"/>
      <c r="T2028" t="s">
        <v>401</v>
      </c>
      <c r="BA2028" s="395">
        <v>1</v>
      </c>
      <c r="BB2028" s="396" t="s">
        <v>861</v>
      </c>
      <c r="BC2028" t="str">
        <f t="shared" si="206"/>
        <v>7A2</v>
      </c>
      <c r="BD2028" t="str">
        <f t="shared" si="207"/>
        <v>NAoMe_initial_final_route</v>
      </c>
      <c r="BE2028" s="397" t="s">
        <v>862</v>
      </c>
      <c r="BF2028" t="str">
        <f t="shared" si="208"/>
        <v>Screening</v>
      </c>
      <c r="BG2028">
        <f t="shared" si="209"/>
        <v>2</v>
      </c>
      <c r="BH2028" s="398">
        <f t="shared" si="210"/>
        <v>3.63599993288517E-2</v>
      </c>
      <c r="BO2028" s="33"/>
    </row>
    <row r="2029" spans="1:67">
      <c r="A2029" s="316" t="s">
        <v>27</v>
      </c>
      <c r="B2029" t="s">
        <v>401</v>
      </c>
      <c r="C2029" t="s">
        <v>910</v>
      </c>
      <c r="D2029" t="s">
        <v>314</v>
      </c>
      <c r="E2029" s="316" t="s">
        <v>412</v>
      </c>
      <c r="F2029" s="316" t="s">
        <v>406</v>
      </c>
      <c r="G2029" s="316" t="s">
        <v>426</v>
      </c>
      <c r="H2029" s="316" t="s">
        <v>401</v>
      </c>
      <c r="I2029" s="316" t="s">
        <v>303</v>
      </c>
      <c r="J2029" s="316" t="s">
        <v>308</v>
      </c>
      <c r="K2029" s="36">
        <v>7</v>
      </c>
      <c r="L2029" s="317">
        <v>0.1272699981927872</v>
      </c>
      <c r="M2029" s="317"/>
      <c r="N2029" s="36">
        <v>112</v>
      </c>
      <c r="O2029" s="317">
        <v>0.25628998875617981</v>
      </c>
      <c r="P2029" s="317"/>
      <c r="Q2029" s="36">
        <v>112</v>
      </c>
      <c r="R2029" s="317">
        <v>0.25628998875617981</v>
      </c>
      <c r="S2029" s="317"/>
      <c r="T2029" t="s">
        <v>401</v>
      </c>
      <c r="BA2029" s="395">
        <v>1</v>
      </c>
      <c r="BB2029" s="396" t="s">
        <v>861</v>
      </c>
      <c r="BC2029" t="str">
        <f t="shared" si="206"/>
        <v>7A2</v>
      </c>
      <c r="BD2029" t="str">
        <f t="shared" si="207"/>
        <v>NAoMe_initial_final_stage_tum</v>
      </c>
      <c r="BE2029" s="397" t="s">
        <v>862</v>
      </c>
      <c r="BF2029" t="str">
        <f t="shared" si="208"/>
        <v>Not staged/Unstated</v>
      </c>
      <c r="BG2029">
        <f t="shared" si="209"/>
        <v>7</v>
      </c>
      <c r="BH2029" s="398">
        <f t="shared" si="210"/>
        <v>0.1272699981927872</v>
      </c>
      <c r="BO2029" s="33"/>
    </row>
    <row r="2030" spans="1:67">
      <c r="A2030" s="316" t="s">
        <v>27</v>
      </c>
      <c r="B2030" t="s">
        <v>401</v>
      </c>
      <c r="C2030" t="s">
        <v>910</v>
      </c>
      <c r="D2030" t="s">
        <v>314</v>
      </c>
      <c r="E2030" s="316" t="s">
        <v>412</v>
      </c>
      <c r="F2030" s="316" t="s">
        <v>406</v>
      </c>
      <c r="G2030" s="316" t="s">
        <v>426</v>
      </c>
      <c r="H2030" s="316" t="s">
        <v>401</v>
      </c>
      <c r="I2030" s="316" t="s">
        <v>303</v>
      </c>
      <c r="J2030" s="316" t="s">
        <v>304</v>
      </c>
      <c r="K2030" s="36">
        <v>0</v>
      </c>
      <c r="L2030" s="317">
        <v>0</v>
      </c>
      <c r="M2030" s="317">
        <v>0</v>
      </c>
      <c r="N2030" s="36">
        <v>6</v>
      </c>
      <c r="O2030" s="317">
        <v>1.372999977320433E-2</v>
      </c>
      <c r="P2030" s="317">
        <v>1.8459999933838841E-2</v>
      </c>
      <c r="Q2030" s="36">
        <v>6</v>
      </c>
      <c r="R2030" s="317">
        <v>1.372999977320433E-2</v>
      </c>
      <c r="S2030" s="317">
        <v>1.8459999933838841E-2</v>
      </c>
      <c r="T2030" t="s">
        <v>401</v>
      </c>
      <c r="BA2030" s="395">
        <v>1</v>
      </c>
      <c r="BB2030" s="396" t="s">
        <v>861</v>
      </c>
      <c r="BC2030" t="str">
        <f t="shared" si="206"/>
        <v>7A2</v>
      </c>
      <c r="BD2030" t="str">
        <f t="shared" si="207"/>
        <v>NAoMe_initial_final_stage_tum</v>
      </c>
      <c r="BE2030" s="397" t="s">
        <v>862</v>
      </c>
      <c r="BF2030" t="str">
        <f t="shared" si="208"/>
        <v>Stage 0</v>
      </c>
      <c r="BG2030">
        <f t="shared" si="209"/>
        <v>0</v>
      </c>
      <c r="BH2030" s="398">
        <f t="shared" si="210"/>
        <v>0</v>
      </c>
      <c r="BO2030" s="33"/>
    </row>
    <row r="2031" spans="1:67">
      <c r="A2031" s="316" t="s">
        <v>27</v>
      </c>
      <c r="B2031" t="s">
        <v>401</v>
      </c>
      <c r="C2031" t="s">
        <v>910</v>
      </c>
      <c r="D2031" t="s">
        <v>314</v>
      </c>
      <c r="E2031" s="316" t="s">
        <v>412</v>
      </c>
      <c r="F2031" s="316" t="s">
        <v>406</v>
      </c>
      <c r="G2031" s="316" t="s">
        <v>426</v>
      </c>
      <c r="H2031" s="316" t="s">
        <v>401</v>
      </c>
      <c r="I2031" s="316" t="s">
        <v>303</v>
      </c>
      <c r="J2031" s="316" t="s">
        <v>305</v>
      </c>
      <c r="K2031" s="36">
        <v>7</v>
      </c>
      <c r="L2031" s="317">
        <v>0.1272699981927872</v>
      </c>
      <c r="M2031" s="317">
        <v>0.1458300054073334</v>
      </c>
      <c r="N2031" s="36">
        <v>29</v>
      </c>
      <c r="O2031" s="317">
        <v>6.6359996795654297E-2</v>
      </c>
      <c r="P2031" s="317">
        <v>8.9230000972747803E-2</v>
      </c>
      <c r="Q2031" s="36">
        <v>29</v>
      </c>
      <c r="R2031" s="317">
        <v>6.6359996795654297E-2</v>
      </c>
      <c r="S2031" s="317">
        <v>8.9230000972747803E-2</v>
      </c>
      <c r="T2031" t="s">
        <v>401</v>
      </c>
      <c r="BA2031" s="395">
        <v>1</v>
      </c>
      <c r="BB2031" s="396" t="s">
        <v>861</v>
      </c>
      <c r="BC2031" t="str">
        <f t="shared" si="206"/>
        <v>7A2</v>
      </c>
      <c r="BD2031" t="str">
        <f t="shared" si="207"/>
        <v>NAoMe_initial_final_stage_tum</v>
      </c>
      <c r="BE2031" s="397" t="s">
        <v>862</v>
      </c>
      <c r="BF2031" t="str">
        <f t="shared" si="208"/>
        <v>Stage 1</v>
      </c>
      <c r="BG2031">
        <f t="shared" si="209"/>
        <v>7</v>
      </c>
      <c r="BH2031" s="398">
        <f t="shared" si="210"/>
        <v>0.1272699981927872</v>
      </c>
      <c r="BO2031" s="33"/>
    </row>
    <row r="2032" spans="1:67">
      <c r="A2032" s="316" t="s">
        <v>27</v>
      </c>
      <c r="B2032" t="s">
        <v>401</v>
      </c>
      <c r="C2032" t="s">
        <v>910</v>
      </c>
      <c r="D2032" t="s">
        <v>314</v>
      </c>
      <c r="E2032" s="316" t="s">
        <v>412</v>
      </c>
      <c r="F2032" s="316" t="s">
        <v>406</v>
      </c>
      <c r="G2032" s="316" t="s">
        <v>426</v>
      </c>
      <c r="H2032" s="316" t="s">
        <v>401</v>
      </c>
      <c r="I2032" s="316" t="s">
        <v>303</v>
      </c>
      <c r="J2032" s="316" t="s">
        <v>306</v>
      </c>
      <c r="K2032" s="36">
        <v>9</v>
      </c>
      <c r="L2032" s="317">
        <v>0.16364000737667081</v>
      </c>
      <c r="M2032" s="317">
        <v>0.1875</v>
      </c>
      <c r="N2032" s="36">
        <v>52</v>
      </c>
      <c r="O2032" s="317">
        <v>0.118989996612072</v>
      </c>
      <c r="P2032" s="317">
        <v>0.15999999642372131</v>
      </c>
      <c r="Q2032" s="36">
        <v>52</v>
      </c>
      <c r="R2032" s="317">
        <v>0.118989996612072</v>
      </c>
      <c r="S2032" s="317">
        <v>0.15999999642372131</v>
      </c>
      <c r="T2032" t="s">
        <v>401</v>
      </c>
      <c r="BA2032" s="395">
        <v>1</v>
      </c>
      <c r="BB2032" s="396" t="s">
        <v>861</v>
      </c>
      <c r="BC2032" t="str">
        <f t="shared" si="206"/>
        <v>7A2</v>
      </c>
      <c r="BD2032" t="str">
        <f t="shared" si="207"/>
        <v>NAoMe_initial_final_stage_tum</v>
      </c>
      <c r="BE2032" s="397" t="s">
        <v>862</v>
      </c>
      <c r="BF2032" t="str">
        <f t="shared" si="208"/>
        <v>Stage 2</v>
      </c>
      <c r="BG2032">
        <f t="shared" si="209"/>
        <v>9</v>
      </c>
      <c r="BH2032" s="398">
        <f t="shared" si="210"/>
        <v>0.16364000737667081</v>
      </c>
      <c r="BO2032" s="33"/>
    </row>
    <row r="2033" spans="1:67">
      <c r="A2033" s="316" t="s">
        <v>27</v>
      </c>
      <c r="B2033" t="s">
        <v>401</v>
      </c>
      <c r="C2033" t="s">
        <v>910</v>
      </c>
      <c r="D2033" t="s">
        <v>314</v>
      </c>
      <c r="E2033" s="316" t="s">
        <v>412</v>
      </c>
      <c r="F2033" s="316" t="s">
        <v>406</v>
      </c>
      <c r="G2033" s="316" t="s">
        <v>426</v>
      </c>
      <c r="H2033" s="316" t="s">
        <v>401</v>
      </c>
      <c r="I2033" s="316" t="s">
        <v>303</v>
      </c>
      <c r="J2033" s="316" t="s">
        <v>307</v>
      </c>
      <c r="K2033" s="36">
        <v>12</v>
      </c>
      <c r="L2033" s="317">
        <v>0.21818000078201291</v>
      </c>
      <c r="M2033" s="317">
        <v>0.25</v>
      </c>
      <c r="N2033" s="36">
        <v>60</v>
      </c>
      <c r="O2033" s="317">
        <v>0.13729999959468839</v>
      </c>
      <c r="P2033" s="317">
        <v>0.18461999297142029</v>
      </c>
      <c r="Q2033" s="36">
        <v>60</v>
      </c>
      <c r="R2033" s="317">
        <v>0.13729999959468839</v>
      </c>
      <c r="S2033" s="317">
        <v>0.18461999297142029</v>
      </c>
      <c r="T2033" t="s">
        <v>401</v>
      </c>
      <c r="BA2033" s="395">
        <v>1</v>
      </c>
      <c r="BB2033" s="396" t="s">
        <v>861</v>
      </c>
      <c r="BC2033" t="str">
        <f t="shared" si="206"/>
        <v>7A2</v>
      </c>
      <c r="BD2033" t="str">
        <f t="shared" si="207"/>
        <v>NAoMe_initial_final_stage_tum</v>
      </c>
      <c r="BE2033" s="397" t="s">
        <v>862</v>
      </c>
      <c r="BF2033" t="str">
        <f t="shared" si="208"/>
        <v>Stage 3</v>
      </c>
      <c r="BG2033">
        <f t="shared" si="209"/>
        <v>12</v>
      </c>
      <c r="BH2033" s="398">
        <f t="shared" si="210"/>
        <v>0.21818000078201291</v>
      </c>
      <c r="BO2033" s="33"/>
    </row>
    <row r="2034" spans="1:67">
      <c r="A2034" s="316" t="s">
        <v>27</v>
      </c>
      <c r="B2034" t="s">
        <v>401</v>
      </c>
      <c r="C2034" t="s">
        <v>910</v>
      </c>
      <c r="D2034" t="s">
        <v>314</v>
      </c>
      <c r="E2034" s="316" t="s">
        <v>412</v>
      </c>
      <c r="F2034" s="316" t="s">
        <v>406</v>
      </c>
      <c r="G2034" s="316" t="s">
        <v>426</v>
      </c>
      <c r="H2034" s="316" t="s">
        <v>401</v>
      </c>
      <c r="I2034" s="316" t="s">
        <v>303</v>
      </c>
      <c r="J2034" s="316" t="s">
        <v>336</v>
      </c>
      <c r="K2034" s="36">
        <v>20</v>
      </c>
      <c r="L2034" s="317">
        <v>0.36364001035690308</v>
      </c>
      <c r="M2034" s="317">
        <v>0.41666999459266663</v>
      </c>
      <c r="N2034" s="36">
        <v>178</v>
      </c>
      <c r="O2034" s="317">
        <v>0.40731999278068542</v>
      </c>
      <c r="P2034" s="317">
        <v>0.54768997430801392</v>
      </c>
      <c r="Q2034" s="36">
        <v>178</v>
      </c>
      <c r="R2034" s="317">
        <v>0.40731999278068542</v>
      </c>
      <c r="S2034" s="317">
        <v>0.54768997430801392</v>
      </c>
      <c r="T2034" t="s">
        <v>401</v>
      </c>
      <c r="BA2034" s="395">
        <v>1</v>
      </c>
      <c r="BB2034" s="396" t="s">
        <v>861</v>
      </c>
      <c r="BC2034" t="str">
        <f t="shared" si="206"/>
        <v>7A2</v>
      </c>
      <c r="BD2034" t="str">
        <f t="shared" si="207"/>
        <v>NAoMe_initial_final_stage_tum</v>
      </c>
      <c r="BE2034" s="397" t="s">
        <v>862</v>
      </c>
      <c r="BF2034" t="str">
        <f t="shared" si="208"/>
        <v>Stage 4</v>
      </c>
      <c r="BG2034">
        <f t="shared" si="209"/>
        <v>20</v>
      </c>
      <c r="BH2034" s="398">
        <f t="shared" si="210"/>
        <v>0.36364001035690308</v>
      </c>
      <c r="BO2034" s="33"/>
    </row>
    <row r="2035" spans="1:67">
      <c r="A2035" s="316" t="s">
        <v>27</v>
      </c>
      <c r="B2035" t="s">
        <v>401</v>
      </c>
      <c r="C2035" t="s">
        <v>910</v>
      </c>
      <c r="D2035" t="s">
        <v>314</v>
      </c>
      <c r="E2035" s="316" t="s">
        <v>412</v>
      </c>
      <c r="F2035" s="316" t="s">
        <v>406</v>
      </c>
      <c r="G2035" s="316" t="s">
        <v>426</v>
      </c>
      <c r="H2035" s="316" t="s">
        <v>401</v>
      </c>
      <c r="I2035" s="316" t="s">
        <v>342</v>
      </c>
      <c r="J2035" s="316" t="s">
        <v>343</v>
      </c>
      <c r="K2035" s="36">
        <v>7</v>
      </c>
      <c r="L2035" s="317">
        <v>0.1272699981927872</v>
      </c>
      <c r="M2035" s="317"/>
      <c r="N2035" s="36">
        <v>112</v>
      </c>
      <c r="O2035" s="317">
        <v>0.25628998875617981</v>
      </c>
      <c r="P2035" s="317"/>
      <c r="Q2035" s="36">
        <v>112</v>
      </c>
      <c r="R2035" s="317">
        <v>0.25628998875617981</v>
      </c>
      <c r="S2035" s="317"/>
      <c r="T2035" t="s">
        <v>401</v>
      </c>
      <c r="BA2035" s="395">
        <v>1</v>
      </c>
      <c r="BB2035" s="396" t="s">
        <v>861</v>
      </c>
      <c r="BC2035" t="str">
        <f t="shared" si="206"/>
        <v>7A2</v>
      </c>
      <c r="BD2035" t="str">
        <f t="shared" si="207"/>
        <v>NAoMe_initial_final_stage_tum_grp</v>
      </c>
      <c r="BE2035" s="397" t="s">
        <v>862</v>
      </c>
      <c r="BF2035" t="str">
        <f t="shared" si="208"/>
        <v>MBC in HESAPC</v>
      </c>
      <c r="BG2035">
        <f t="shared" si="209"/>
        <v>7</v>
      </c>
      <c r="BH2035" s="398">
        <f t="shared" si="210"/>
        <v>0.1272699981927872</v>
      </c>
      <c r="BO2035" s="33"/>
    </row>
    <row r="2036" spans="1:67">
      <c r="A2036" s="316" t="s">
        <v>27</v>
      </c>
      <c r="B2036" t="s">
        <v>401</v>
      </c>
      <c r="C2036" t="s">
        <v>910</v>
      </c>
      <c r="D2036" t="s">
        <v>314</v>
      </c>
      <c r="E2036" s="316" t="s">
        <v>412</v>
      </c>
      <c r="F2036" s="316" t="s">
        <v>406</v>
      </c>
      <c r="G2036" s="316" t="s">
        <v>426</v>
      </c>
      <c r="H2036" s="316" t="s">
        <v>401</v>
      </c>
      <c r="I2036" s="316" t="s">
        <v>342</v>
      </c>
      <c r="J2036" s="316" t="s">
        <v>344</v>
      </c>
      <c r="K2036" s="36">
        <v>28</v>
      </c>
      <c r="L2036" s="317">
        <v>0.50909000635147095</v>
      </c>
      <c r="M2036" s="317">
        <v>0.58332997560501099</v>
      </c>
      <c r="N2036" s="36">
        <v>147</v>
      </c>
      <c r="O2036" s="317">
        <v>0.3363800048828125</v>
      </c>
      <c r="P2036" s="317">
        <v>0.4523099958896637</v>
      </c>
      <c r="Q2036" s="36">
        <v>147</v>
      </c>
      <c r="R2036" s="317">
        <v>0.3363800048828125</v>
      </c>
      <c r="S2036" s="317">
        <v>0.4523099958896637</v>
      </c>
      <c r="T2036" t="s">
        <v>401</v>
      </c>
      <c r="BA2036" s="395">
        <v>1</v>
      </c>
      <c r="BB2036" s="396" t="s">
        <v>861</v>
      </c>
      <c r="BC2036" t="str">
        <f t="shared" si="206"/>
        <v>7A2</v>
      </c>
      <c r="BD2036" t="str">
        <f t="shared" si="207"/>
        <v>NAoMe_initial_final_stage_tum_grp</v>
      </c>
      <c r="BE2036" s="397" t="s">
        <v>862</v>
      </c>
      <c r="BF2036" t="str">
        <f t="shared" si="208"/>
        <v>Stage 0-3</v>
      </c>
      <c r="BG2036">
        <f t="shared" si="209"/>
        <v>28</v>
      </c>
      <c r="BH2036" s="398">
        <f t="shared" si="210"/>
        <v>0.50909000635147095</v>
      </c>
      <c r="BO2036" s="33"/>
    </row>
    <row r="2037" spans="1:67">
      <c r="A2037" s="316" t="s">
        <v>27</v>
      </c>
      <c r="B2037" t="s">
        <v>401</v>
      </c>
      <c r="C2037" t="s">
        <v>910</v>
      </c>
      <c r="D2037" t="s">
        <v>314</v>
      </c>
      <c r="E2037" s="316" t="s">
        <v>412</v>
      </c>
      <c r="F2037" s="316" t="s">
        <v>406</v>
      </c>
      <c r="G2037" s="316" t="s">
        <v>426</v>
      </c>
      <c r="H2037" s="316" t="s">
        <v>401</v>
      </c>
      <c r="I2037" s="316" t="s">
        <v>342</v>
      </c>
      <c r="J2037" s="316" t="s">
        <v>336</v>
      </c>
      <c r="K2037" s="36">
        <v>20</v>
      </c>
      <c r="L2037" s="317">
        <v>0.36364001035690308</v>
      </c>
      <c r="M2037" s="317">
        <v>0.41666999459266663</v>
      </c>
      <c r="N2037" s="36">
        <v>178</v>
      </c>
      <c r="O2037" s="317">
        <v>0.40731999278068542</v>
      </c>
      <c r="P2037" s="317">
        <v>0.54768997430801392</v>
      </c>
      <c r="Q2037" s="36">
        <v>178</v>
      </c>
      <c r="R2037" s="317">
        <v>0.40731999278068542</v>
      </c>
      <c r="S2037" s="317">
        <v>0.54768997430801392</v>
      </c>
      <c r="T2037" t="s">
        <v>401</v>
      </c>
      <c r="BA2037" s="395">
        <v>1</v>
      </c>
      <c r="BB2037" s="396" t="s">
        <v>861</v>
      </c>
      <c r="BC2037" t="str">
        <f t="shared" si="206"/>
        <v>7A2</v>
      </c>
      <c r="BD2037" t="str">
        <f t="shared" si="207"/>
        <v>NAoMe_initial_final_stage_tum_grp</v>
      </c>
      <c r="BE2037" s="397" t="s">
        <v>862</v>
      </c>
      <c r="BF2037" t="str">
        <f t="shared" si="208"/>
        <v>Stage 4</v>
      </c>
      <c r="BG2037">
        <f t="shared" si="209"/>
        <v>20</v>
      </c>
      <c r="BH2037" s="398">
        <f t="shared" si="210"/>
        <v>0.36364001035690308</v>
      </c>
      <c r="BO2037" s="33"/>
    </row>
    <row r="2038" spans="1:67">
      <c r="A2038" s="316" t="s">
        <v>27</v>
      </c>
      <c r="B2038" t="s">
        <v>401</v>
      </c>
      <c r="C2038" t="s">
        <v>910</v>
      </c>
      <c r="D2038" t="s">
        <v>314</v>
      </c>
      <c r="E2038" s="316" t="s">
        <v>412</v>
      </c>
      <c r="F2038" s="316" t="s">
        <v>406</v>
      </c>
      <c r="G2038" s="316" t="s">
        <v>426</v>
      </c>
      <c r="H2038" s="316" t="s">
        <v>401</v>
      </c>
      <c r="I2038" s="316" t="s">
        <v>658</v>
      </c>
      <c r="J2038" s="316" t="s">
        <v>345</v>
      </c>
      <c r="K2038" s="36">
        <v>55</v>
      </c>
      <c r="L2038" s="317">
        <v>1</v>
      </c>
      <c r="M2038" s="317"/>
      <c r="N2038" s="36">
        <v>437</v>
      </c>
      <c r="O2038" s="317">
        <v>1</v>
      </c>
      <c r="P2038" s="317"/>
      <c r="Q2038" s="36">
        <v>437</v>
      </c>
      <c r="R2038" s="317">
        <v>1</v>
      </c>
      <c r="S2038" s="317"/>
      <c r="T2038" t="s">
        <v>401</v>
      </c>
      <c r="BA2038" s="395">
        <v>1</v>
      </c>
      <c r="BB2038" s="396" t="s">
        <v>861</v>
      </c>
      <c r="BC2038" t="str">
        <f t="shared" si="206"/>
        <v>7A2</v>
      </c>
      <c r="BD2038" t="str">
        <f t="shared" si="207"/>
        <v>NAoMe_initial_final_who_ps</v>
      </c>
      <c r="BE2038" s="397" t="s">
        <v>862</v>
      </c>
      <c r="BF2038" t="str">
        <f t="shared" si="208"/>
        <v>Not recorded</v>
      </c>
      <c r="BG2038">
        <f t="shared" si="209"/>
        <v>55</v>
      </c>
      <c r="BH2038" s="398">
        <f t="shared" si="210"/>
        <v>1</v>
      </c>
      <c r="BO2038" s="33"/>
    </row>
    <row r="2039" spans="1:67">
      <c r="A2039" s="316" t="s">
        <v>27</v>
      </c>
      <c r="B2039" t="s">
        <v>401</v>
      </c>
      <c r="C2039" t="s">
        <v>910</v>
      </c>
      <c r="D2039" t="s">
        <v>314</v>
      </c>
      <c r="E2039" s="316" t="s">
        <v>412</v>
      </c>
      <c r="F2039" s="316" t="s">
        <v>406</v>
      </c>
      <c r="G2039" s="316" t="s">
        <v>426</v>
      </c>
      <c r="H2039" s="316" t="s">
        <v>401</v>
      </c>
      <c r="I2039" s="316" t="s">
        <v>291</v>
      </c>
      <c r="J2039" s="316" t="s">
        <v>313</v>
      </c>
      <c r="K2039" s="36">
        <v>55</v>
      </c>
      <c r="L2039" s="317">
        <v>1</v>
      </c>
      <c r="M2039" s="317"/>
      <c r="N2039" s="36">
        <v>435</v>
      </c>
      <c r="O2039" s="317">
        <v>0.99541997909545898</v>
      </c>
      <c r="P2039" s="317"/>
      <c r="Q2039" s="36">
        <v>435</v>
      </c>
      <c r="R2039" s="317">
        <v>0.99541997909545898</v>
      </c>
      <c r="S2039" s="317"/>
      <c r="T2039" t="s">
        <v>401</v>
      </c>
      <c r="BA2039" s="395">
        <v>1</v>
      </c>
      <c r="BB2039" s="396" t="s">
        <v>861</v>
      </c>
      <c r="BC2039" t="str">
        <f t="shared" si="206"/>
        <v>7A2</v>
      </c>
      <c r="BD2039" t="str">
        <f t="shared" si="207"/>
        <v>NAoMe_initial_gender</v>
      </c>
      <c r="BE2039" s="397" t="s">
        <v>862</v>
      </c>
      <c r="BF2039" t="str">
        <f t="shared" si="208"/>
        <v>Female</v>
      </c>
      <c r="BG2039">
        <f t="shared" si="209"/>
        <v>55</v>
      </c>
      <c r="BH2039" s="398">
        <f t="shared" si="210"/>
        <v>1</v>
      </c>
      <c r="BO2039" s="33"/>
    </row>
    <row r="2040" spans="1:67">
      <c r="A2040" s="316" t="s">
        <v>27</v>
      </c>
      <c r="B2040" t="s">
        <v>401</v>
      </c>
      <c r="C2040" t="s">
        <v>910</v>
      </c>
      <c r="D2040" t="s">
        <v>314</v>
      </c>
      <c r="E2040" s="316" t="s">
        <v>412</v>
      </c>
      <c r="F2040" s="316" t="s">
        <v>406</v>
      </c>
      <c r="G2040" s="316" t="s">
        <v>426</v>
      </c>
      <c r="H2040" s="316" t="s">
        <v>401</v>
      </c>
      <c r="I2040" s="316" t="s">
        <v>291</v>
      </c>
      <c r="J2040" s="316" t="s">
        <v>293</v>
      </c>
      <c r="K2040" s="36">
        <v>0</v>
      </c>
      <c r="L2040" s="317">
        <v>0</v>
      </c>
      <c r="M2040" s="317"/>
      <c r="N2040" s="36">
        <v>2</v>
      </c>
      <c r="O2040" s="317">
        <v>4.5799999497830868E-3</v>
      </c>
      <c r="P2040" s="317"/>
      <c r="Q2040" s="36">
        <v>2</v>
      </c>
      <c r="R2040" s="317">
        <v>4.5799999497830868E-3</v>
      </c>
      <c r="S2040" s="317"/>
      <c r="T2040" t="s">
        <v>401</v>
      </c>
      <c r="BA2040" s="395">
        <v>1</v>
      </c>
      <c r="BB2040" s="396" t="s">
        <v>861</v>
      </c>
      <c r="BC2040" t="str">
        <f t="shared" si="206"/>
        <v>7A2</v>
      </c>
      <c r="BD2040" t="str">
        <f t="shared" si="207"/>
        <v>NAoMe_initial_gender</v>
      </c>
      <c r="BE2040" s="397" t="s">
        <v>862</v>
      </c>
      <c r="BF2040" t="str">
        <f t="shared" si="208"/>
        <v>Male</v>
      </c>
      <c r="BG2040">
        <f t="shared" si="209"/>
        <v>0</v>
      </c>
      <c r="BH2040" s="398">
        <f t="shared" si="210"/>
        <v>0</v>
      </c>
      <c r="BO2040" s="33"/>
    </row>
    <row r="2041" spans="1:67">
      <c r="A2041" s="316" t="s">
        <v>27</v>
      </c>
      <c r="B2041" t="s">
        <v>401</v>
      </c>
      <c r="C2041" t="s">
        <v>910</v>
      </c>
      <c r="D2041" t="s">
        <v>314</v>
      </c>
      <c r="E2041" s="316" t="s">
        <v>412</v>
      </c>
      <c r="F2041" s="318" t="s">
        <v>406</v>
      </c>
      <c r="G2041" s="318" t="s">
        <v>426</v>
      </c>
      <c r="H2041" s="318" t="s">
        <v>401</v>
      </c>
      <c r="I2041" s="316" t="s">
        <v>659</v>
      </c>
      <c r="J2041" s="316" t="s">
        <v>294</v>
      </c>
      <c r="K2041" s="36">
        <v>0</v>
      </c>
      <c r="L2041" s="317">
        <v>0</v>
      </c>
      <c r="M2041" s="317"/>
      <c r="N2041" s="36">
        <v>0</v>
      </c>
      <c r="O2041" s="317">
        <v>0</v>
      </c>
      <c r="P2041" s="317"/>
      <c r="Q2041" s="36">
        <v>0</v>
      </c>
      <c r="R2041" s="317">
        <v>0</v>
      </c>
      <c r="S2041" s="317"/>
      <c r="T2041" t="s">
        <v>401</v>
      </c>
      <c r="BA2041" s="395">
        <v>1</v>
      </c>
      <c r="BB2041" s="396" t="s">
        <v>861</v>
      </c>
      <c r="BC2041" t="str">
        <f t="shared" si="206"/>
        <v>7A2</v>
      </c>
      <c r="BD2041" t="str">
        <f t="shared" si="207"/>
        <v>NAoMe_initial_imd_2019</v>
      </c>
      <c r="BE2041" s="397" t="s">
        <v>862</v>
      </c>
      <c r="BF2041" t="str">
        <f t="shared" si="208"/>
        <v>1 - most deprived</v>
      </c>
      <c r="BG2041">
        <f t="shared" si="209"/>
        <v>0</v>
      </c>
      <c r="BH2041" s="398">
        <f t="shared" si="210"/>
        <v>0</v>
      </c>
      <c r="BO2041" s="33"/>
    </row>
    <row r="2042" spans="1:67">
      <c r="A2042" s="316" t="s">
        <v>27</v>
      </c>
      <c r="B2042" t="s">
        <v>401</v>
      </c>
      <c r="C2042" t="s">
        <v>910</v>
      </c>
      <c r="D2042" t="s">
        <v>314</v>
      </c>
      <c r="E2042" s="316" t="s">
        <v>412</v>
      </c>
      <c r="F2042" s="316" t="s">
        <v>406</v>
      </c>
      <c r="G2042" s="316" t="s">
        <v>426</v>
      </c>
      <c r="H2042" s="316" t="s">
        <v>401</v>
      </c>
      <c r="I2042" s="316" t="s">
        <v>659</v>
      </c>
      <c r="J2042" s="316" t="s">
        <v>15</v>
      </c>
      <c r="K2042" s="36">
        <v>0</v>
      </c>
      <c r="L2042" s="317">
        <v>0</v>
      </c>
      <c r="M2042" s="317"/>
      <c r="N2042" s="36">
        <v>0</v>
      </c>
      <c r="O2042" s="317">
        <v>0</v>
      </c>
      <c r="P2042" s="317"/>
      <c r="Q2042" s="36">
        <v>0</v>
      </c>
      <c r="R2042" s="317">
        <v>0</v>
      </c>
      <c r="S2042" s="317"/>
      <c r="T2042" t="s">
        <v>401</v>
      </c>
      <c r="BA2042" s="395">
        <v>1</v>
      </c>
      <c r="BB2042" s="396" t="s">
        <v>861</v>
      </c>
      <c r="BC2042" t="str">
        <f t="shared" si="206"/>
        <v>7A2</v>
      </c>
      <c r="BD2042" t="str">
        <f t="shared" si="207"/>
        <v>NAoMe_initial_imd_2019</v>
      </c>
      <c r="BE2042" s="397" t="s">
        <v>862</v>
      </c>
      <c r="BF2042" t="str">
        <f t="shared" si="208"/>
        <v>2</v>
      </c>
      <c r="BG2042">
        <f t="shared" si="209"/>
        <v>0</v>
      </c>
      <c r="BH2042" s="398">
        <f t="shared" si="210"/>
        <v>0</v>
      </c>
      <c r="BO2042" s="33"/>
    </row>
    <row r="2043" spans="1:67">
      <c r="A2043" s="316" t="s">
        <v>27</v>
      </c>
      <c r="B2043" t="s">
        <v>401</v>
      </c>
      <c r="C2043" t="s">
        <v>910</v>
      </c>
      <c r="D2043" t="s">
        <v>314</v>
      </c>
      <c r="E2043" s="316" t="s">
        <v>412</v>
      </c>
      <c r="F2043" s="316" t="s">
        <v>406</v>
      </c>
      <c r="G2043" s="316" t="s">
        <v>426</v>
      </c>
      <c r="H2043" s="316" t="s">
        <v>401</v>
      </c>
      <c r="I2043" s="316" t="s">
        <v>659</v>
      </c>
      <c r="J2043" s="316" t="s">
        <v>16</v>
      </c>
      <c r="K2043" s="36">
        <v>0</v>
      </c>
      <c r="L2043" s="317">
        <v>0</v>
      </c>
      <c r="M2043" s="317"/>
      <c r="N2043" s="36">
        <v>0</v>
      </c>
      <c r="O2043" s="317">
        <v>0</v>
      </c>
      <c r="P2043" s="317"/>
      <c r="Q2043" s="36">
        <v>0</v>
      </c>
      <c r="R2043" s="317">
        <v>0</v>
      </c>
      <c r="S2043" s="317"/>
      <c r="T2043" t="s">
        <v>401</v>
      </c>
      <c r="BA2043" s="395">
        <v>1</v>
      </c>
      <c r="BB2043" s="396" t="s">
        <v>861</v>
      </c>
      <c r="BC2043" t="str">
        <f t="shared" si="206"/>
        <v>7A2</v>
      </c>
      <c r="BD2043" t="str">
        <f t="shared" si="207"/>
        <v>NAoMe_initial_imd_2019</v>
      </c>
      <c r="BE2043" s="397" t="s">
        <v>862</v>
      </c>
      <c r="BF2043" t="str">
        <f t="shared" si="208"/>
        <v>3</v>
      </c>
      <c r="BG2043">
        <f t="shared" si="209"/>
        <v>0</v>
      </c>
      <c r="BH2043" s="398">
        <f t="shared" si="210"/>
        <v>0</v>
      </c>
      <c r="BO2043" s="33"/>
    </row>
    <row r="2044" spans="1:67">
      <c r="A2044" s="316" t="s">
        <v>27</v>
      </c>
      <c r="B2044" t="s">
        <v>401</v>
      </c>
      <c r="C2044" t="s">
        <v>910</v>
      </c>
      <c r="D2044" t="s">
        <v>314</v>
      </c>
      <c r="E2044" s="316" t="s">
        <v>412</v>
      </c>
      <c r="F2044" s="316" t="s">
        <v>406</v>
      </c>
      <c r="G2044" s="316" t="s">
        <v>426</v>
      </c>
      <c r="H2044" s="316" t="s">
        <v>401</v>
      </c>
      <c r="I2044" s="316" t="s">
        <v>659</v>
      </c>
      <c r="J2044" s="316" t="s">
        <v>17</v>
      </c>
      <c r="K2044" s="36">
        <v>0</v>
      </c>
      <c r="L2044" s="317">
        <v>0</v>
      </c>
      <c r="M2044" s="317"/>
      <c r="N2044" s="36">
        <v>0</v>
      </c>
      <c r="O2044" s="317">
        <v>0</v>
      </c>
      <c r="P2044" s="317"/>
      <c r="Q2044" s="36">
        <v>0</v>
      </c>
      <c r="R2044" s="317">
        <v>0</v>
      </c>
      <c r="S2044" s="317"/>
      <c r="T2044" t="s">
        <v>401</v>
      </c>
      <c r="BA2044" s="395">
        <v>1</v>
      </c>
      <c r="BB2044" s="396" t="s">
        <v>861</v>
      </c>
      <c r="BC2044" t="str">
        <f t="shared" si="206"/>
        <v>7A2</v>
      </c>
      <c r="BD2044" t="str">
        <f t="shared" si="207"/>
        <v>NAoMe_initial_imd_2019</v>
      </c>
      <c r="BE2044" s="397" t="s">
        <v>862</v>
      </c>
      <c r="BF2044" t="str">
        <f t="shared" si="208"/>
        <v>4</v>
      </c>
      <c r="BG2044">
        <f t="shared" si="209"/>
        <v>0</v>
      </c>
      <c r="BH2044" s="398">
        <f t="shared" si="210"/>
        <v>0</v>
      </c>
      <c r="BO2044" s="33"/>
    </row>
    <row r="2045" spans="1:67">
      <c r="A2045" s="316" t="s">
        <v>27</v>
      </c>
      <c r="B2045" t="s">
        <v>401</v>
      </c>
      <c r="C2045" t="s">
        <v>910</v>
      </c>
      <c r="D2045" t="s">
        <v>314</v>
      </c>
      <c r="E2045" s="316" t="s">
        <v>412</v>
      </c>
      <c r="F2045" s="316" t="s">
        <v>406</v>
      </c>
      <c r="G2045" s="316" t="s">
        <v>426</v>
      </c>
      <c r="H2045" s="316" t="s">
        <v>401</v>
      </c>
      <c r="I2045" s="316" t="s">
        <v>659</v>
      </c>
      <c r="J2045" s="316" t="s">
        <v>295</v>
      </c>
      <c r="K2045" s="36">
        <v>0</v>
      </c>
      <c r="L2045" s="317">
        <v>0</v>
      </c>
      <c r="M2045" s="317"/>
      <c r="N2045" s="36">
        <v>0</v>
      </c>
      <c r="O2045" s="317">
        <v>0</v>
      </c>
      <c r="P2045" s="317"/>
      <c r="Q2045" s="36">
        <v>0</v>
      </c>
      <c r="R2045" s="317">
        <v>0</v>
      </c>
      <c r="S2045" s="317"/>
      <c r="T2045" t="s">
        <v>401</v>
      </c>
      <c r="BA2045" s="395">
        <v>1</v>
      </c>
      <c r="BB2045" s="396" t="s">
        <v>861</v>
      </c>
      <c r="BC2045" t="str">
        <f t="shared" si="206"/>
        <v>7A2</v>
      </c>
      <c r="BD2045" t="str">
        <f t="shared" si="207"/>
        <v>NAoMe_initial_imd_2019</v>
      </c>
      <c r="BE2045" s="397" t="s">
        <v>862</v>
      </c>
      <c r="BF2045" t="str">
        <f t="shared" si="208"/>
        <v>5 - least deprived</v>
      </c>
      <c r="BG2045">
        <f t="shared" si="209"/>
        <v>0</v>
      </c>
      <c r="BH2045" s="398">
        <f t="shared" si="210"/>
        <v>0</v>
      </c>
      <c r="BO2045" s="33"/>
    </row>
    <row r="2046" spans="1:67">
      <c r="A2046" s="316" t="s">
        <v>27</v>
      </c>
      <c r="B2046" t="s">
        <v>401</v>
      </c>
      <c r="C2046" t="s">
        <v>910</v>
      </c>
      <c r="D2046" t="s">
        <v>314</v>
      </c>
      <c r="E2046" s="316" t="s">
        <v>412</v>
      </c>
      <c r="F2046" s="316" t="s">
        <v>406</v>
      </c>
      <c r="G2046" s="316" t="s">
        <v>426</v>
      </c>
      <c r="H2046" s="316" t="s">
        <v>401</v>
      </c>
      <c r="I2046" s="316" t="s">
        <v>659</v>
      </c>
      <c r="J2046" s="316" t="s">
        <v>260</v>
      </c>
      <c r="K2046" s="36">
        <v>55</v>
      </c>
      <c r="L2046" s="317">
        <v>1</v>
      </c>
      <c r="M2046" s="317"/>
      <c r="N2046" s="36">
        <v>437</v>
      </c>
      <c r="O2046" s="317">
        <v>1</v>
      </c>
      <c r="P2046" s="317"/>
      <c r="Q2046" s="36">
        <v>437</v>
      </c>
      <c r="R2046" s="317">
        <v>1</v>
      </c>
      <c r="S2046" s="317"/>
      <c r="T2046" t="s">
        <v>401</v>
      </c>
      <c r="BA2046" s="395">
        <v>1</v>
      </c>
      <c r="BB2046" s="396" t="s">
        <v>861</v>
      </c>
      <c r="BC2046" t="str">
        <f t="shared" si="206"/>
        <v>7A2</v>
      </c>
      <c r="BD2046" t="str">
        <f t="shared" si="207"/>
        <v>NAoMe_initial_imd_2019</v>
      </c>
      <c r="BE2046" s="397" t="s">
        <v>862</v>
      </c>
      <c r="BF2046" t="str">
        <f t="shared" si="208"/>
        <v>Unknown</v>
      </c>
      <c r="BG2046">
        <f t="shared" si="209"/>
        <v>55</v>
      </c>
      <c r="BH2046" s="398">
        <f t="shared" si="210"/>
        <v>1</v>
      </c>
      <c r="BO2046" s="33"/>
    </row>
    <row r="2047" spans="1:67">
      <c r="A2047" s="316" t="s">
        <v>27</v>
      </c>
      <c r="B2047" t="s">
        <v>401</v>
      </c>
      <c r="C2047" t="s">
        <v>910</v>
      </c>
      <c r="D2047" t="s">
        <v>314</v>
      </c>
      <c r="E2047" s="316" t="s">
        <v>412</v>
      </c>
      <c r="F2047" s="316" t="s">
        <v>406</v>
      </c>
      <c r="G2047" s="316" t="s">
        <v>426</v>
      </c>
      <c r="H2047" s="316" t="s">
        <v>401</v>
      </c>
      <c r="I2047" s="316" t="s">
        <v>296</v>
      </c>
      <c r="J2047" s="316" t="s">
        <v>297</v>
      </c>
      <c r="K2047" s="36">
        <v>36</v>
      </c>
      <c r="L2047" s="317">
        <v>0.65455001592636108</v>
      </c>
      <c r="M2047" s="317">
        <v>0.65455001592636108</v>
      </c>
      <c r="N2047" s="36">
        <v>291</v>
      </c>
      <c r="O2047" s="317">
        <v>0.66589999198913574</v>
      </c>
      <c r="P2047" s="317">
        <v>0.67673999071121216</v>
      </c>
      <c r="Q2047" s="36">
        <v>291</v>
      </c>
      <c r="R2047" s="317">
        <v>0.66589999198913574</v>
      </c>
      <c r="S2047" s="317">
        <v>0.67673999071121216</v>
      </c>
      <c r="T2047" t="s">
        <v>401</v>
      </c>
      <c r="BA2047" s="395">
        <v>1</v>
      </c>
      <c r="BB2047" s="396" t="s">
        <v>861</v>
      </c>
      <c r="BC2047" t="str">
        <f t="shared" si="206"/>
        <v>7A2</v>
      </c>
      <c r="BD2047" t="str">
        <f t="shared" si="207"/>
        <v>NAoMe_initial_scarf_731_grp</v>
      </c>
      <c r="BE2047" s="397" t="s">
        <v>862</v>
      </c>
      <c r="BF2047" t="str">
        <f t="shared" si="208"/>
        <v>Fit</v>
      </c>
      <c r="BG2047">
        <f t="shared" si="209"/>
        <v>36</v>
      </c>
      <c r="BH2047" s="398">
        <f t="shared" si="210"/>
        <v>0.65455001592636108</v>
      </c>
      <c r="BO2047" s="33"/>
    </row>
    <row r="2048" spans="1:67">
      <c r="A2048" s="316" t="s">
        <v>27</v>
      </c>
      <c r="B2048" t="s">
        <v>401</v>
      </c>
      <c r="C2048" t="s">
        <v>910</v>
      </c>
      <c r="D2048" t="s">
        <v>314</v>
      </c>
      <c r="E2048" s="316" t="s">
        <v>412</v>
      </c>
      <c r="F2048" s="316" t="s">
        <v>406</v>
      </c>
      <c r="G2048" s="316" t="s">
        <v>426</v>
      </c>
      <c r="H2048" s="316" t="s">
        <v>401</v>
      </c>
      <c r="I2048" s="316" t="s">
        <v>296</v>
      </c>
      <c r="J2048" s="316" t="s">
        <v>298</v>
      </c>
      <c r="K2048" s="36">
        <v>5</v>
      </c>
      <c r="L2048" s="317">
        <v>9.0910002589225769E-2</v>
      </c>
      <c r="M2048" s="317">
        <v>9.0910002589225769E-2</v>
      </c>
      <c r="N2048" s="36">
        <v>60</v>
      </c>
      <c r="O2048" s="317">
        <v>0.13729999959468839</v>
      </c>
      <c r="P2048" s="317">
        <v>0.1395300030708313</v>
      </c>
      <c r="Q2048" s="36">
        <v>60</v>
      </c>
      <c r="R2048" s="317">
        <v>0.13729999959468839</v>
      </c>
      <c r="S2048" s="317">
        <v>0.1395300030708313</v>
      </c>
      <c r="T2048" t="s">
        <v>401</v>
      </c>
      <c r="BA2048" s="395">
        <v>1</v>
      </c>
      <c r="BB2048" s="396" t="s">
        <v>861</v>
      </c>
      <c r="BC2048" t="str">
        <f t="shared" si="206"/>
        <v>7A2</v>
      </c>
      <c r="BD2048" t="str">
        <f t="shared" si="207"/>
        <v>NAoMe_initial_scarf_731_grp</v>
      </c>
      <c r="BE2048" s="397" t="s">
        <v>862</v>
      </c>
      <c r="BF2048" t="str">
        <f t="shared" si="208"/>
        <v>Mild frailty</v>
      </c>
      <c r="BG2048">
        <f t="shared" si="209"/>
        <v>5</v>
      </c>
      <c r="BH2048" s="398">
        <f t="shared" si="210"/>
        <v>9.0910002589225769E-2</v>
      </c>
      <c r="BO2048" s="33"/>
    </row>
    <row r="2049" spans="1:67">
      <c r="A2049" s="316" t="s">
        <v>27</v>
      </c>
      <c r="B2049" t="s">
        <v>401</v>
      </c>
      <c r="C2049" t="s">
        <v>910</v>
      </c>
      <c r="D2049" t="s">
        <v>314</v>
      </c>
      <c r="E2049" s="316" t="s">
        <v>412</v>
      </c>
      <c r="F2049" s="316" t="s">
        <v>406</v>
      </c>
      <c r="G2049" s="316" t="s">
        <v>426</v>
      </c>
      <c r="H2049" s="316" t="s">
        <v>401</v>
      </c>
      <c r="I2049" s="316" t="s">
        <v>296</v>
      </c>
      <c r="J2049" s="316" t="s">
        <v>299</v>
      </c>
      <c r="K2049" s="36">
        <v>8</v>
      </c>
      <c r="L2049" s="317">
        <v>0.1454499959945679</v>
      </c>
      <c r="M2049" s="317">
        <v>0.1454499959945679</v>
      </c>
      <c r="N2049" s="36">
        <v>49</v>
      </c>
      <c r="O2049" s="317">
        <v>0.1121300011873245</v>
      </c>
      <c r="P2049" s="317">
        <v>0.1139499992132187</v>
      </c>
      <c r="Q2049" s="36">
        <v>49</v>
      </c>
      <c r="R2049" s="317">
        <v>0.1121300011873245</v>
      </c>
      <c r="S2049" s="317">
        <v>0.1139499992132187</v>
      </c>
      <c r="T2049" t="s">
        <v>401</v>
      </c>
      <c r="BA2049" s="395">
        <v>1</v>
      </c>
      <c r="BB2049" s="396" t="s">
        <v>861</v>
      </c>
      <c r="BC2049" t="str">
        <f t="shared" si="206"/>
        <v>7A2</v>
      </c>
      <c r="BD2049" t="str">
        <f t="shared" si="207"/>
        <v>NAoMe_initial_scarf_731_grp</v>
      </c>
      <c r="BE2049" s="397" t="s">
        <v>862</v>
      </c>
      <c r="BF2049" t="str">
        <f t="shared" si="208"/>
        <v>Moderate frailty</v>
      </c>
      <c r="BG2049">
        <f t="shared" si="209"/>
        <v>8</v>
      </c>
      <c r="BH2049" s="398">
        <f t="shared" si="210"/>
        <v>0.1454499959945679</v>
      </c>
      <c r="BO2049" s="33"/>
    </row>
    <row r="2050" spans="1:67">
      <c r="A2050" s="316" t="s">
        <v>27</v>
      </c>
      <c r="B2050" t="s">
        <v>401</v>
      </c>
      <c r="C2050" t="s">
        <v>910</v>
      </c>
      <c r="D2050" t="s">
        <v>314</v>
      </c>
      <c r="E2050" s="316" t="s">
        <v>412</v>
      </c>
      <c r="F2050" s="316" t="s">
        <v>406</v>
      </c>
      <c r="G2050" s="316" t="s">
        <v>426</v>
      </c>
      <c r="H2050" s="316" t="s">
        <v>401</v>
      </c>
      <c r="I2050" s="316" t="s">
        <v>296</v>
      </c>
      <c r="J2050" s="316" t="s">
        <v>353</v>
      </c>
      <c r="K2050" s="36">
        <v>0</v>
      </c>
      <c r="L2050" s="317">
        <v>0</v>
      </c>
      <c r="M2050" s="317"/>
      <c r="N2050" s="36">
        <v>7</v>
      </c>
      <c r="O2050" s="317">
        <v>1.601999998092651E-2</v>
      </c>
      <c r="P2050" s="317"/>
      <c r="Q2050" s="36">
        <v>7</v>
      </c>
      <c r="R2050" s="317">
        <v>1.601999998092651E-2</v>
      </c>
      <c r="S2050" s="317"/>
      <c r="T2050" t="s">
        <v>401</v>
      </c>
      <c r="BA2050" s="395">
        <v>1</v>
      </c>
      <c r="BB2050" s="396" t="s">
        <v>861</v>
      </c>
      <c r="BC2050" t="str">
        <f t="shared" si="206"/>
        <v>7A2</v>
      </c>
      <c r="BD2050" t="str">
        <f t="shared" si="207"/>
        <v>NAoMe_initial_scarf_731_grp</v>
      </c>
      <c r="BE2050" s="397" t="s">
        <v>862</v>
      </c>
      <c r="BF2050" t="str">
        <f t="shared" si="208"/>
        <v>Not in HESAPC</v>
      </c>
      <c r="BG2050">
        <f t="shared" si="209"/>
        <v>0</v>
      </c>
      <c r="BH2050" s="398">
        <f t="shared" si="210"/>
        <v>0</v>
      </c>
      <c r="BO2050" s="33"/>
    </row>
    <row r="2051" spans="1:67">
      <c r="A2051" s="316" t="s">
        <v>27</v>
      </c>
      <c r="B2051" t="s">
        <v>401</v>
      </c>
      <c r="C2051" t="s">
        <v>910</v>
      </c>
      <c r="D2051" t="s">
        <v>314</v>
      </c>
      <c r="E2051" s="316" t="s">
        <v>412</v>
      </c>
      <c r="F2051" s="316" t="s">
        <v>406</v>
      </c>
      <c r="G2051" s="316" t="s">
        <v>426</v>
      </c>
      <c r="H2051" s="316" t="s">
        <v>401</v>
      </c>
      <c r="I2051" s="316" t="s">
        <v>296</v>
      </c>
      <c r="J2051" s="316" t="s">
        <v>300</v>
      </c>
      <c r="K2051" s="36">
        <v>6</v>
      </c>
      <c r="L2051" s="317">
        <v>0.1090900003910065</v>
      </c>
      <c r="M2051" s="317">
        <v>0.1090900003910065</v>
      </c>
      <c r="N2051" s="36">
        <v>30</v>
      </c>
      <c r="O2051" s="317">
        <v>6.8649999797344208E-2</v>
      </c>
      <c r="P2051" s="317">
        <v>6.9770000874996185E-2</v>
      </c>
      <c r="Q2051" s="36">
        <v>30</v>
      </c>
      <c r="R2051" s="317">
        <v>6.8649999797344208E-2</v>
      </c>
      <c r="S2051" s="317">
        <v>6.9770000874996185E-2</v>
      </c>
      <c r="T2051" t="s">
        <v>401</v>
      </c>
      <c r="BA2051" s="395">
        <v>1</v>
      </c>
      <c r="BB2051" s="396" t="s">
        <v>861</v>
      </c>
      <c r="BC2051" t="str">
        <f t="shared" ref="BC2051:BC2114" si="211">E2051</f>
        <v>7A2</v>
      </c>
      <c r="BD2051" t="str">
        <f t="shared" ref="BD2051:BD2114" si="212">(LEFT(A2051, LEN(A2051)-7))&amp;"_"&amp;I2051</f>
        <v>NAoMe_initial_scarf_731_grp</v>
      </c>
      <c r="BE2051" s="397" t="s">
        <v>862</v>
      </c>
      <c r="BF2051" t="str">
        <f t="shared" ref="BF2051:BF2114" si="213">J2051</f>
        <v>Severe frailty</v>
      </c>
      <c r="BG2051">
        <f t="shared" ref="BG2051:BG2114" si="214">K2051</f>
        <v>6</v>
      </c>
      <c r="BH2051" s="398">
        <f t="shared" ref="BH2051:BH2114" si="215">L2051</f>
        <v>0.1090900003910065</v>
      </c>
      <c r="BO2051" s="33"/>
    </row>
    <row r="2052" spans="1:67">
      <c r="A2052" s="316" t="s">
        <v>27</v>
      </c>
      <c r="B2052" t="s">
        <v>380</v>
      </c>
      <c r="C2052" t="s">
        <v>910</v>
      </c>
      <c r="D2052" t="s">
        <v>314</v>
      </c>
      <c r="E2052" s="316" t="s">
        <v>96</v>
      </c>
      <c r="F2052" s="316" t="s">
        <v>97</v>
      </c>
      <c r="G2052" s="316" t="s">
        <v>447</v>
      </c>
      <c r="H2052" s="316" t="s">
        <v>811</v>
      </c>
      <c r="I2052" s="316" t="s">
        <v>310</v>
      </c>
      <c r="J2052" s="316" t="s">
        <v>277</v>
      </c>
      <c r="K2052" s="36">
        <v>0</v>
      </c>
      <c r="L2052" s="317">
        <v>0</v>
      </c>
      <c r="M2052" s="317"/>
      <c r="N2052" s="36">
        <v>2</v>
      </c>
      <c r="O2052" s="317">
        <v>3.4799999557435508E-3</v>
      </c>
      <c r="P2052" s="317"/>
      <c r="Q2052" s="36">
        <v>70</v>
      </c>
      <c r="R2052" s="317">
        <v>7.0199999026954174E-3</v>
      </c>
      <c r="S2052" s="317"/>
      <c r="T2052" t="s">
        <v>380</v>
      </c>
      <c r="BA2052" s="395">
        <v>1</v>
      </c>
      <c r="BB2052" s="396" t="s">
        <v>861</v>
      </c>
      <c r="BC2052" t="str">
        <f t="shared" si="211"/>
        <v>RYJ</v>
      </c>
      <c r="BD2052" t="str">
        <f t="shared" si="212"/>
        <v>NAoMe_initial_age_decades_80cap</v>
      </c>
      <c r="BE2052" s="397" t="s">
        <v>862</v>
      </c>
      <c r="BF2052" t="str">
        <f t="shared" si="213"/>
        <v>18-29 yrs</v>
      </c>
      <c r="BG2052">
        <f t="shared" si="214"/>
        <v>0</v>
      </c>
      <c r="BH2052" s="398">
        <f t="shared" si="215"/>
        <v>0</v>
      </c>
      <c r="BO2052" s="33"/>
    </row>
    <row r="2053" spans="1:67">
      <c r="A2053" s="316" t="s">
        <v>27</v>
      </c>
      <c r="B2053" t="s">
        <v>380</v>
      </c>
      <c r="C2053" t="s">
        <v>910</v>
      </c>
      <c r="D2053" t="s">
        <v>314</v>
      </c>
      <c r="E2053" s="316" t="s">
        <v>96</v>
      </c>
      <c r="F2053" s="318" t="s">
        <v>97</v>
      </c>
      <c r="G2053" s="318" t="s">
        <v>447</v>
      </c>
      <c r="H2053" s="318" t="s">
        <v>811</v>
      </c>
      <c r="I2053" s="316" t="s">
        <v>310</v>
      </c>
      <c r="J2053" s="316" t="s">
        <v>278</v>
      </c>
      <c r="K2053" s="36">
        <v>10</v>
      </c>
      <c r="L2053" s="317">
        <v>7.9999998211860657E-2</v>
      </c>
      <c r="M2053" s="317"/>
      <c r="N2053" s="36">
        <v>44</v>
      </c>
      <c r="O2053" s="317">
        <v>7.6520003378391266E-2</v>
      </c>
      <c r="P2053" s="317"/>
      <c r="Q2053" s="36">
        <v>429</v>
      </c>
      <c r="R2053" s="317">
        <v>4.3019998818635941E-2</v>
      </c>
      <c r="S2053" s="317"/>
      <c r="T2053" t="s">
        <v>380</v>
      </c>
      <c r="BA2053" s="395">
        <v>1</v>
      </c>
      <c r="BB2053" s="396" t="s">
        <v>861</v>
      </c>
      <c r="BC2053" t="str">
        <f t="shared" si="211"/>
        <v>RYJ</v>
      </c>
      <c r="BD2053" t="str">
        <f t="shared" si="212"/>
        <v>NAoMe_initial_age_decades_80cap</v>
      </c>
      <c r="BE2053" s="397" t="s">
        <v>862</v>
      </c>
      <c r="BF2053" t="str">
        <f t="shared" si="213"/>
        <v>30-39 yrs</v>
      </c>
      <c r="BG2053">
        <f t="shared" si="214"/>
        <v>10</v>
      </c>
      <c r="BH2053" s="398">
        <f t="shared" si="215"/>
        <v>7.9999998211860657E-2</v>
      </c>
      <c r="BO2053" s="33"/>
    </row>
    <row r="2054" spans="1:67">
      <c r="A2054" s="316" t="s">
        <v>27</v>
      </c>
      <c r="B2054" t="s">
        <v>380</v>
      </c>
      <c r="C2054" t="s">
        <v>910</v>
      </c>
      <c r="D2054" t="s">
        <v>314</v>
      </c>
      <c r="E2054" s="316" t="s">
        <v>96</v>
      </c>
      <c r="F2054" s="316" t="s">
        <v>97</v>
      </c>
      <c r="G2054" s="316" t="s">
        <v>447</v>
      </c>
      <c r="H2054" s="316" t="s">
        <v>811</v>
      </c>
      <c r="I2054" s="316" t="s">
        <v>310</v>
      </c>
      <c r="J2054" s="316" t="s">
        <v>279</v>
      </c>
      <c r="K2054" s="36">
        <v>22</v>
      </c>
      <c r="L2054" s="317">
        <v>0.17599999904632571</v>
      </c>
      <c r="M2054" s="317"/>
      <c r="N2054" s="36">
        <v>71</v>
      </c>
      <c r="O2054" s="317">
        <v>0.123479999601841</v>
      </c>
      <c r="P2054" s="317"/>
      <c r="Q2054" s="36">
        <v>1024</v>
      </c>
      <c r="R2054" s="317">
        <v>0.1026899963617325</v>
      </c>
      <c r="S2054" s="317"/>
      <c r="T2054" t="s">
        <v>380</v>
      </c>
      <c r="BA2054" s="395">
        <v>1</v>
      </c>
      <c r="BB2054" s="396" t="s">
        <v>861</v>
      </c>
      <c r="BC2054" t="str">
        <f t="shared" si="211"/>
        <v>RYJ</v>
      </c>
      <c r="BD2054" t="str">
        <f t="shared" si="212"/>
        <v>NAoMe_initial_age_decades_80cap</v>
      </c>
      <c r="BE2054" s="397" t="s">
        <v>862</v>
      </c>
      <c r="BF2054" t="str">
        <f t="shared" si="213"/>
        <v>40-49 yrs</v>
      </c>
      <c r="BG2054">
        <f t="shared" si="214"/>
        <v>22</v>
      </c>
      <c r="BH2054" s="398">
        <f t="shared" si="215"/>
        <v>0.17599999904632571</v>
      </c>
      <c r="BO2054" s="33"/>
    </row>
    <row r="2055" spans="1:67">
      <c r="A2055" s="316" t="s">
        <v>27</v>
      </c>
      <c r="B2055" t="s">
        <v>380</v>
      </c>
      <c r="C2055" t="s">
        <v>910</v>
      </c>
      <c r="D2055" t="s">
        <v>314</v>
      </c>
      <c r="E2055" s="316" t="s">
        <v>96</v>
      </c>
      <c r="F2055" s="316" t="s">
        <v>97</v>
      </c>
      <c r="G2055" s="316" t="s">
        <v>447</v>
      </c>
      <c r="H2055" s="316" t="s">
        <v>811</v>
      </c>
      <c r="I2055" s="316" t="s">
        <v>310</v>
      </c>
      <c r="J2055" s="316" t="s">
        <v>280</v>
      </c>
      <c r="K2055" s="36">
        <v>28</v>
      </c>
      <c r="L2055" s="317">
        <v>0.22400000691413879</v>
      </c>
      <c r="M2055" s="317"/>
      <c r="N2055" s="36">
        <v>108</v>
      </c>
      <c r="O2055" s="317">
        <v>0.18783000111579901</v>
      </c>
      <c r="P2055" s="317"/>
      <c r="Q2055" s="36">
        <v>1733</v>
      </c>
      <c r="R2055" s="317">
        <v>0.17378999292850489</v>
      </c>
      <c r="S2055" s="317"/>
      <c r="T2055" t="s">
        <v>380</v>
      </c>
      <c r="BA2055" s="395">
        <v>1</v>
      </c>
      <c r="BB2055" s="396" t="s">
        <v>861</v>
      </c>
      <c r="BC2055" t="str">
        <f t="shared" si="211"/>
        <v>RYJ</v>
      </c>
      <c r="BD2055" t="str">
        <f t="shared" si="212"/>
        <v>NAoMe_initial_age_decades_80cap</v>
      </c>
      <c r="BE2055" s="397" t="s">
        <v>862</v>
      </c>
      <c r="BF2055" t="str">
        <f t="shared" si="213"/>
        <v>50-59 yrs</v>
      </c>
      <c r="BG2055">
        <f t="shared" si="214"/>
        <v>28</v>
      </c>
      <c r="BH2055" s="398">
        <f t="shared" si="215"/>
        <v>0.22400000691413879</v>
      </c>
      <c r="BO2055" s="33"/>
    </row>
    <row r="2056" spans="1:67">
      <c r="A2056" s="316" t="s">
        <v>27</v>
      </c>
      <c r="B2056" t="s">
        <v>380</v>
      </c>
      <c r="C2056" t="s">
        <v>910</v>
      </c>
      <c r="D2056" t="s">
        <v>314</v>
      </c>
      <c r="E2056" s="316" t="s">
        <v>96</v>
      </c>
      <c r="F2056" s="316" t="s">
        <v>97</v>
      </c>
      <c r="G2056" s="316" t="s">
        <v>447</v>
      </c>
      <c r="H2056" s="316" t="s">
        <v>811</v>
      </c>
      <c r="I2056" s="316" t="s">
        <v>310</v>
      </c>
      <c r="J2056" s="316" t="s">
        <v>281</v>
      </c>
      <c r="K2056" s="36">
        <v>24</v>
      </c>
      <c r="L2056" s="317">
        <v>0.19200000166893011</v>
      </c>
      <c r="M2056" s="317"/>
      <c r="N2056" s="36">
        <v>117</v>
      </c>
      <c r="O2056" s="317">
        <v>0.2034800052642822</v>
      </c>
      <c r="P2056" s="317"/>
      <c r="Q2056" s="36">
        <v>1931</v>
      </c>
      <c r="R2056" s="317">
        <v>0.19363999366760251</v>
      </c>
      <c r="S2056" s="317"/>
      <c r="T2056" t="s">
        <v>380</v>
      </c>
      <c r="BA2056" s="395">
        <v>1</v>
      </c>
      <c r="BB2056" s="396" t="s">
        <v>861</v>
      </c>
      <c r="BC2056" t="str">
        <f t="shared" si="211"/>
        <v>RYJ</v>
      </c>
      <c r="BD2056" t="str">
        <f t="shared" si="212"/>
        <v>NAoMe_initial_age_decades_80cap</v>
      </c>
      <c r="BE2056" s="397" t="s">
        <v>862</v>
      </c>
      <c r="BF2056" t="str">
        <f t="shared" si="213"/>
        <v>60-69 yrs</v>
      </c>
      <c r="BG2056">
        <f t="shared" si="214"/>
        <v>24</v>
      </c>
      <c r="BH2056" s="398">
        <f t="shared" si="215"/>
        <v>0.19200000166893011</v>
      </c>
      <c r="BO2056" s="33"/>
    </row>
    <row r="2057" spans="1:67">
      <c r="A2057" s="316" t="s">
        <v>27</v>
      </c>
      <c r="B2057" t="s">
        <v>380</v>
      </c>
      <c r="C2057" t="s">
        <v>910</v>
      </c>
      <c r="D2057" t="s">
        <v>314</v>
      </c>
      <c r="E2057" s="316" t="s">
        <v>96</v>
      </c>
      <c r="F2057" s="316" t="s">
        <v>97</v>
      </c>
      <c r="G2057" s="316" t="s">
        <v>447</v>
      </c>
      <c r="H2057" s="316" t="s">
        <v>811</v>
      </c>
      <c r="I2057" s="316" t="s">
        <v>310</v>
      </c>
      <c r="J2057" s="316" t="s">
        <v>282</v>
      </c>
      <c r="K2057" s="36">
        <v>20</v>
      </c>
      <c r="L2057" s="317">
        <v>0.15999999642372131</v>
      </c>
      <c r="M2057" s="317"/>
      <c r="N2057" s="36">
        <v>125</v>
      </c>
      <c r="O2057" s="317">
        <v>0.21739000082015991</v>
      </c>
      <c r="P2057" s="317"/>
      <c r="Q2057" s="36">
        <v>2493</v>
      </c>
      <c r="R2057" s="317">
        <v>0.25</v>
      </c>
      <c r="S2057" s="317"/>
      <c r="T2057" t="s">
        <v>380</v>
      </c>
      <c r="BA2057" s="395">
        <v>1</v>
      </c>
      <c r="BB2057" s="396" t="s">
        <v>861</v>
      </c>
      <c r="BC2057" t="str">
        <f t="shared" si="211"/>
        <v>RYJ</v>
      </c>
      <c r="BD2057" t="str">
        <f t="shared" si="212"/>
        <v>NAoMe_initial_age_decades_80cap</v>
      </c>
      <c r="BE2057" s="397" t="s">
        <v>862</v>
      </c>
      <c r="BF2057" t="str">
        <f t="shared" si="213"/>
        <v>70-79 yrs</v>
      </c>
      <c r="BG2057">
        <f t="shared" si="214"/>
        <v>20</v>
      </c>
      <c r="BH2057" s="398">
        <f t="shared" si="215"/>
        <v>0.15999999642372131</v>
      </c>
      <c r="BO2057" s="33"/>
    </row>
    <row r="2058" spans="1:67">
      <c r="A2058" s="316" t="s">
        <v>27</v>
      </c>
      <c r="B2058" t="s">
        <v>380</v>
      </c>
      <c r="C2058" t="s">
        <v>910</v>
      </c>
      <c r="D2058" t="s">
        <v>314</v>
      </c>
      <c r="E2058" s="316" t="s">
        <v>96</v>
      </c>
      <c r="F2058" s="316" t="s">
        <v>97</v>
      </c>
      <c r="G2058" s="316" t="s">
        <v>447</v>
      </c>
      <c r="H2058" s="316" t="s">
        <v>811</v>
      </c>
      <c r="I2058" s="316" t="s">
        <v>310</v>
      </c>
      <c r="J2058" s="316" t="s">
        <v>283</v>
      </c>
      <c r="K2058" s="36">
        <v>21</v>
      </c>
      <c r="L2058" s="317">
        <v>0.1679999977350235</v>
      </c>
      <c r="M2058" s="317"/>
      <c r="N2058" s="36">
        <v>108</v>
      </c>
      <c r="O2058" s="317">
        <v>0.18783000111579901</v>
      </c>
      <c r="P2058" s="317"/>
      <c r="Q2058" s="36">
        <v>2292</v>
      </c>
      <c r="R2058" s="317">
        <v>0.2298399955034256</v>
      </c>
      <c r="S2058" s="317"/>
      <c r="T2058" t="s">
        <v>380</v>
      </c>
      <c r="BA2058" s="395">
        <v>1</v>
      </c>
      <c r="BB2058" s="396" t="s">
        <v>861</v>
      </c>
      <c r="BC2058" t="str">
        <f t="shared" si="211"/>
        <v>RYJ</v>
      </c>
      <c r="BD2058" t="str">
        <f t="shared" si="212"/>
        <v>NAoMe_initial_age_decades_80cap</v>
      </c>
      <c r="BE2058" s="397" t="s">
        <v>862</v>
      </c>
      <c r="BF2058" t="str">
        <f t="shared" si="213"/>
        <v>80+ yrs</v>
      </c>
      <c r="BG2058">
        <f t="shared" si="214"/>
        <v>21</v>
      </c>
      <c r="BH2058" s="398">
        <f t="shared" si="215"/>
        <v>0.1679999977350235</v>
      </c>
      <c r="BO2058" s="33"/>
    </row>
    <row r="2059" spans="1:67">
      <c r="A2059" s="316" t="s">
        <v>27</v>
      </c>
      <c r="B2059" t="s">
        <v>380</v>
      </c>
      <c r="C2059" t="s">
        <v>910</v>
      </c>
      <c r="D2059" t="s">
        <v>314</v>
      </c>
      <c r="E2059" s="316" t="s">
        <v>96</v>
      </c>
      <c r="F2059" s="316" t="s">
        <v>97</v>
      </c>
      <c r="G2059" s="316" t="s">
        <v>447</v>
      </c>
      <c r="H2059" s="316" t="s">
        <v>811</v>
      </c>
      <c r="I2059" s="316" t="s">
        <v>341</v>
      </c>
      <c r="J2059" s="316" t="s">
        <v>13</v>
      </c>
      <c r="K2059" s="36">
        <v>84</v>
      </c>
      <c r="L2059" s="317">
        <v>0.67199999094009399</v>
      </c>
      <c r="M2059" s="317">
        <v>0.68852001428604126</v>
      </c>
      <c r="N2059" s="36">
        <v>404</v>
      </c>
      <c r="O2059" s="317">
        <v>0.70261001586914063</v>
      </c>
      <c r="P2059" s="317">
        <v>0.72272002696990967</v>
      </c>
      <c r="Q2059" s="36">
        <v>6753</v>
      </c>
      <c r="R2059" s="317">
        <v>0.67720001935958862</v>
      </c>
      <c r="S2059" s="317">
        <v>0.69554001092910767</v>
      </c>
      <c r="T2059" t="s">
        <v>380</v>
      </c>
      <c r="BA2059" s="395">
        <v>1</v>
      </c>
      <c r="BB2059" s="396" t="s">
        <v>861</v>
      </c>
      <c r="BC2059" t="str">
        <f t="shared" si="211"/>
        <v>RYJ</v>
      </c>
      <c r="BD2059" t="str">
        <f t="shared" si="212"/>
        <v>NAoMe_initial_ch_score_2cap</v>
      </c>
      <c r="BE2059" s="397" t="s">
        <v>862</v>
      </c>
      <c r="BF2059" t="str">
        <f t="shared" si="213"/>
        <v>0</v>
      </c>
      <c r="BG2059">
        <f t="shared" si="214"/>
        <v>84</v>
      </c>
      <c r="BH2059" s="398">
        <f t="shared" si="215"/>
        <v>0.67199999094009399</v>
      </c>
      <c r="BO2059" s="33"/>
    </row>
    <row r="2060" spans="1:67">
      <c r="A2060" s="316" t="s">
        <v>27</v>
      </c>
      <c r="B2060" t="s">
        <v>380</v>
      </c>
      <c r="C2060" t="s">
        <v>910</v>
      </c>
      <c r="D2060" t="s">
        <v>314</v>
      </c>
      <c r="E2060" s="316" t="s">
        <v>96</v>
      </c>
      <c r="F2060" s="316" t="s">
        <v>97</v>
      </c>
      <c r="G2060" s="316" t="s">
        <v>447</v>
      </c>
      <c r="H2060" s="316" t="s">
        <v>811</v>
      </c>
      <c r="I2060" s="316" t="s">
        <v>341</v>
      </c>
      <c r="J2060" s="316" t="s">
        <v>14</v>
      </c>
      <c r="K2060" s="36">
        <v>24</v>
      </c>
      <c r="L2060" s="317">
        <v>0.19200000166893011</v>
      </c>
      <c r="M2060" s="317">
        <v>0.1967200040817261</v>
      </c>
      <c r="N2060" s="36">
        <v>92</v>
      </c>
      <c r="O2060" s="317">
        <v>0.15999999642372131</v>
      </c>
      <c r="P2060" s="317">
        <v>0.16458000242710111</v>
      </c>
      <c r="Q2060" s="36">
        <v>1630</v>
      </c>
      <c r="R2060" s="317">
        <v>0.16346000134944921</v>
      </c>
      <c r="S2060" s="317">
        <v>0.16788999736309049</v>
      </c>
      <c r="T2060" t="s">
        <v>380</v>
      </c>
      <c r="BA2060" s="395">
        <v>1</v>
      </c>
      <c r="BB2060" s="396" t="s">
        <v>861</v>
      </c>
      <c r="BC2060" t="str">
        <f t="shared" si="211"/>
        <v>RYJ</v>
      </c>
      <c r="BD2060" t="str">
        <f t="shared" si="212"/>
        <v>NAoMe_initial_ch_score_2cap</v>
      </c>
      <c r="BE2060" s="397" t="s">
        <v>862</v>
      </c>
      <c r="BF2060" t="str">
        <f t="shared" si="213"/>
        <v>1</v>
      </c>
      <c r="BG2060">
        <f t="shared" si="214"/>
        <v>24</v>
      </c>
      <c r="BH2060" s="398">
        <f t="shared" si="215"/>
        <v>0.19200000166893011</v>
      </c>
      <c r="BO2060" s="33"/>
    </row>
    <row r="2061" spans="1:67">
      <c r="A2061" s="316" t="s">
        <v>27</v>
      </c>
      <c r="B2061" t="s">
        <v>380</v>
      </c>
      <c r="C2061" t="s">
        <v>910</v>
      </c>
      <c r="D2061" t="s">
        <v>314</v>
      </c>
      <c r="E2061" s="316" t="s">
        <v>96</v>
      </c>
      <c r="F2061" s="316" t="s">
        <v>97</v>
      </c>
      <c r="G2061" s="316" t="s">
        <v>447</v>
      </c>
      <c r="H2061" s="316" t="s">
        <v>811</v>
      </c>
      <c r="I2061" s="316" t="s">
        <v>341</v>
      </c>
      <c r="J2061" s="316" t="s">
        <v>301</v>
      </c>
      <c r="K2061" s="36">
        <v>14</v>
      </c>
      <c r="L2061" s="317">
        <v>0.1120000034570694</v>
      </c>
      <c r="M2061" s="317">
        <v>0.1147499978542328</v>
      </c>
      <c r="N2061" s="36">
        <v>63</v>
      </c>
      <c r="O2061" s="317">
        <v>0.1095699965953827</v>
      </c>
      <c r="P2061" s="317">
        <v>0.1127000004053116</v>
      </c>
      <c r="Q2061" s="36">
        <v>1326</v>
      </c>
      <c r="R2061" s="317">
        <v>0.132970005273819</v>
      </c>
      <c r="S2061" s="317">
        <v>0.13657000660896301</v>
      </c>
      <c r="T2061" t="s">
        <v>380</v>
      </c>
      <c r="BA2061" s="395">
        <v>1</v>
      </c>
      <c r="BB2061" s="396" t="s">
        <v>861</v>
      </c>
      <c r="BC2061" t="str">
        <f t="shared" si="211"/>
        <v>RYJ</v>
      </c>
      <c r="BD2061" t="str">
        <f t="shared" si="212"/>
        <v>NAoMe_initial_ch_score_2cap</v>
      </c>
      <c r="BE2061" s="397" t="s">
        <v>862</v>
      </c>
      <c r="BF2061" t="str">
        <f t="shared" si="213"/>
        <v>2+</v>
      </c>
      <c r="BG2061">
        <f t="shared" si="214"/>
        <v>14</v>
      </c>
      <c r="BH2061" s="398">
        <f t="shared" si="215"/>
        <v>0.1120000034570694</v>
      </c>
      <c r="BO2061" s="33"/>
    </row>
    <row r="2062" spans="1:67">
      <c r="A2062" s="316" t="s">
        <v>27</v>
      </c>
      <c r="B2062" t="s">
        <v>380</v>
      </c>
      <c r="C2062" t="s">
        <v>910</v>
      </c>
      <c r="D2062" t="s">
        <v>314</v>
      </c>
      <c r="E2062" s="316" t="s">
        <v>96</v>
      </c>
      <c r="F2062" s="316" t="s">
        <v>97</v>
      </c>
      <c r="G2062" s="316" t="s">
        <v>447</v>
      </c>
      <c r="H2062" s="316" t="s">
        <v>811</v>
      </c>
      <c r="I2062" s="316" t="s">
        <v>341</v>
      </c>
      <c r="J2062" s="316" t="s">
        <v>260</v>
      </c>
      <c r="K2062" s="36">
        <v>3</v>
      </c>
      <c r="L2062" s="317">
        <v>2.400000020861626E-2</v>
      </c>
      <c r="M2062" s="317"/>
      <c r="N2062" s="36">
        <v>16</v>
      </c>
      <c r="O2062" s="317">
        <v>2.7829999104142189E-2</v>
      </c>
      <c r="P2062" s="317"/>
      <c r="Q2062" s="36">
        <v>263</v>
      </c>
      <c r="R2062" s="317">
        <v>2.6370000094175339E-2</v>
      </c>
      <c r="S2062" s="317"/>
      <c r="T2062" t="s">
        <v>380</v>
      </c>
      <c r="BA2062" s="395">
        <v>1</v>
      </c>
      <c r="BB2062" s="396" t="s">
        <v>861</v>
      </c>
      <c r="BC2062" t="str">
        <f t="shared" si="211"/>
        <v>RYJ</v>
      </c>
      <c r="BD2062" t="str">
        <f t="shared" si="212"/>
        <v>NAoMe_initial_ch_score_2cap</v>
      </c>
      <c r="BE2062" s="397" t="s">
        <v>862</v>
      </c>
      <c r="BF2062" t="str">
        <f t="shared" si="213"/>
        <v>Unknown</v>
      </c>
      <c r="BG2062">
        <f t="shared" si="214"/>
        <v>3</v>
      </c>
      <c r="BH2062" s="398">
        <f t="shared" si="215"/>
        <v>2.400000020861626E-2</v>
      </c>
      <c r="BO2062" s="33"/>
    </row>
    <row r="2063" spans="1:67">
      <c r="A2063" s="316" t="s">
        <v>27</v>
      </c>
      <c r="B2063" t="s">
        <v>380</v>
      </c>
      <c r="C2063" t="s">
        <v>910</v>
      </c>
      <c r="D2063" t="s">
        <v>314</v>
      </c>
      <c r="E2063" s="316" t="s">
        <v>96</v>
      </c>
      <c r="F2063" s="316" t="s">
        <v>97</v>
      </c>
      <c r="G2063" s="316" t="s">
        <v>447</v>
      </c>
      <c r="H2063" s="316" t="s">
        <v>811</v>
      </c>
      <c r="I2063" s="316" t="s">
        <v>309</v>
      </c>
      <c r="J2063" s="316" t="s">
        <v>289</v>
      </c>
      <c r="K2063" s="36">
        <v>31</v>
      </c>
      <c r="L2063" s="317">
        <v>0.24799999594688421</v>
      </c>
      <c r="M2063" s="317"/>
      <c r="N2063" s="36">
        <v>179</v>
      </c>
      <c r="O2063" s="317">
        <v>0.31130000948905939</v>
      </c>
      <c r="P2063" s="317"/>
      <c r="Q2063" s="36">
        <v>3283</v>
      </c>
      <c r="R2063" s="317">
        <v>0.3292199969291687</v>
      </c>
      <c r="S2063" s="317"/>
      <c r="T2063" t="s">
        <v>380</v>
      </c>
      <c r="BA2063" s="395">
        <v>1</v>
      </c>
      <c r="BB2063" s="396" t="s">
        <v>861</v>
      </c>
      <c r="BC2063" t="str">
        <f t="shared" si="211"/>
        <v>RYJ</v>
      </c>
      <c r="BD2063" t="str">
        <f t="shared" si="212"/>
        <v>NAoMe_initial_diagnosis_year</v>
      </c>
      <c r="BE2063" s="397" t="s">
        <v>862</v>
      </c>
      <c r="BF2063" t="str">
        <f t="shared" si="213"/>
        <v>2021</v>
      </c>
      <c r="BG2063">
        <f t="shared" si="214"/>
        <v>31</v>
      </c>
      <c r="BH2063" s="398">
        <f t="shared" si="215"/>
        <v>0.24799999594688421</v>
      </c>
      <c r="BO2063" s="33"/>
    </row>
    <row r="2064" spans="1:67">
      <c r="A2064" s="316" t="s">
        <v>27</v>
      </c>
      <c r="B2064" t="s">
        <v>380</v>
      </c>
      <c r="C2064" t="s">
        <v>910</v>
      </c>
      <c r="D2064" t="s">
        <v>314</v>
      </c>
      <c r="E2064" s="316" t="s">
        <v>96</v>
      </c>
      <c r="F2064" s="316" t="s">
        <v>97</v>
      </c>
      <c r="G2064" s="316" t="s">
        <v>447</v>
      </c>
      <c r="H2064" s="316" t="s">
        <v>811</v>
      </c>
      <c r="I2064" s="316" t="s">
        <v>309</v>
      </c>
      <c r="J2064" s="316" t="s">
        <v>816</v>
      </c>
      <c r="K2064" s="36">
        <v>66</v>
      </c>
      <c r="L2064" s="317">
        <v>0.52799999713897705</v>
      </c>
      <c r="M2064" s="317"/>
      <c r="N2064" s="36">
        <v>221</v>
      </c>
      <c r="O2064" s="317">
        <v>0.3843500018119812</v>
      </c>
      <c r="P2064" s="317"/>
      <c r="Q2064" s="36">
        <v>3315</v>
      </c>
      <c r="R2064" s="317">
        <v>0.33243000507354742</v>
      </c>
      <c r="S2064" s="317"/>
      <c r="T2064" t="s">
        <v>380</v>
      </c>
      <c r="BA2064" s="395">
        <v>1</v>
      </c>
      <c r="BB2064" s="396" t="s">
        <v>861</v>
      </c>
      <c r="BC2064" t="str">
        <f t="shared" si="211"/>
        <v>RYJ</v>
      </c>
      <c r="BD2064" t="str">
        <f t="shared" si="212"/>
        <v>NAoMe_initial_diagnosis_year</v>
      </c>
      <c r="BE2064" s="397" t="s">
        <v>862</v>
      </c>
      <c r="BF2064" t="str">
        <f t="shared" si="213"/>
        <v>2022</v>
      </c>
      <c r="BG2064">
        <f t="shared" si="214"/>
        <v>66</v>
      </c>
      <c r="BH2064" s="398">
        <f t="shared" si="215"/>
        <v>0.52799999713897705</v>
      </c>
      <c r="BO2064" s="33"/>
    </row>
    <row r="2065" spans="1:67">
      <c r="A2065" s="316" t="s">
        <v>27</v>
      </c>
      <c r="B2065" t="s">
        <v>380</v>
      </c>
      <c r="C2065" t="s">
        <v>910</v>
      </c>
      <c r="D2065" t="s">
        <v>314</v>
      </c>
      <c r="E2065" s="316" t="s">
        <v>96</v>
      </c>
      <c r="F2065" s="316" t="s">
        <v>97</v>
      </c>
      <c r="G2065" s="316" t="s">
        <v>447</v>
      </c>
      <c r="H2065" s="316" t="s">
        <v>811</v>
      </c>
      <c r="I2065" s="316" t="s">
        <v>309</v>
      </c>
      <c r="J2065" s="316" t="s">
        <v>946</v>
      </c>
      <c r="K2065" s="36">
        <v>28</v>
      </c>
      <c r="L2065" s="317">
        <v>0.22400000691413879</v>
      </c>
      <c r="M2065" s="317"/>
      <c r="N2065" s="36">
        <v>175</v>
      </c>
      <c r="O2065" s="317">
        <v>0.30434998869895941</v>
      </c>
      <c r="P2065" s="317"/>
      <c r="Q2065" s="36">
        <v>3374</v>
      </c>
      <c r="R2065" s="317">
        <v>0.33834999799728388</v>
      </c>
      <c r="S2065" s="317"/>
      <c r="T2065" t="s">
        <v>380</v>
      </c>
      <c r="BA2065" s="395">
        <v>1</v>
      </c>
      <c r="BB2065" s="396" t="s">
        <v>861</v>
      </c>
      <c r="BC2065" t="str">
        <f t="shared" si="211"/>
        <v>RYJ</v>
      </c>
      <c r="BD2065" t="str">
        <f t="shared" si="212"/>
        <v>NAoMe_initial_diagnosis_year</v>
      </c>
      <c r="BE2065" s="397" t="s">
        <v>862</v>
      </c>
      <c r="BF2065" t="str">
        <f t="shared" si="213"/>
        <v>2023</v>
      </c>
      <c r="BG2065">
        <f t="shared" si="214"/>
        <v>28</v>
      </c>
      <c r="BH2065" s="398">
        <f t="shared" si="215"/>
        <v>0.22400000691413879</v>
      </c>
      <c r="BO2065" s="33"/>
    </row>
    <row r="2066" spans="1:67">
      <c r="A2066" s="316" t="s">
        <v>27</v>
      </c>
      <c r="B2066" t="s">
        <v>380</v>
      </c>
      <c r="C2066" t="s">
        <v>910</v>
      </c>
      <c r="D2066" t="s">
        <v>314</v>
      </c>
      <c r="E2066" s="316" t="s">
        <v>96</v>
      </c>
      <c r="F2066" s="316" t="s">
        <v>97</v>
      </c>
      <c r="G2066" s="316" t="s">
        <v>447</v>
      </c>
      <c r="H2066" s="316" t="s">
        <v>811</v>
      </c>
      <c r="I2066" s="316" t="s">
        <v>331</v>
      </c>
      <c r="J2066" s="316" t="s">
        <v>332</v>
      </c>
      <c r="K2066" s="36">
        <v>5</v>
      </c>
      <c r="L2066" s="317">
        <v>3.9999999105930328E-2</v>
      </c>
      <c r="M2066" s="317">
        <v>5.9519998729228973E-2</v>
      </c>
      <c r="N2066" s="36">
        <v>27</v>
      </c>
      <c r="O2066" s="317">
        <v>4.6959999948740012E-2</v>
      </c>
      <c r="P2066" s="317">
        <v>6.3079997897148132E-2</v>
      </c>
      <c r="Q2066" s="36">
        <v>434</v>
      </c>
      <c r="R2066" s="317">
        <v>4.3519999831914902E-2</v>
      </c>
      <c r="S2066" s="317">
        <v>5.2159998565912247E-2</v>
      </c>
      <c r="T2066" t="s">
        <v>380</v>
      </c>
      <c r="BA2066" s="395">
        <v>1</v>
      </c>
      <c r="BB2066" s="396" t="s">
        <v>861</v>
      </c>
      <c r="BC2066" t="str">
        <f t="shared" si="211"/>
        <v>RYJ</v>
      </c>
      <c r="BD2066" t="str">
        <f t="shared" si="212"/>
        <v>NAoMe_initial_disease_group</v>
      </c>
      <c r="BE2066" s="397" t="s">
        <v>862</v>
      </c>
      <c r="BF2066" t="str">
        <f t="shared" si="213"/>
        <v>Advanced M0</v>
      </c>
      <c r="BG2066">
        <f t="shared" si="214"/>
        <v>5</v>
      </c>
      <c r="BH2066" s="398">
        <f t="shared" si="215"/>
        <v>3.9999999105930328E-2</v>
      </c>
      <c r="BO2066" s="33"/>
    </row>
    <row r="2067" spans="1:67">
      <c r="A2067" s="316" t="s">
        <v>27</v>
      </c>
      <c r="B2067" t="s">
        <v>380</v>
      </c>
      <c r="C2067" t="s">
        <v>910</v>
      </c>
      <c r="D2067" t="s">
        <v>314</v>
      </c>
      <c r="E2067" s="316" t="s">
        <v>96</v>
      </c>
      <c r="F2067" s="316" t="s">
        <v>97</v>
      </c>
      <c r="G2067" s="316" t="s">
        <v>447</v>
      </c>
      <c r="H2067" s="316" t="s">
        <v>811</v>
      </c>
      <c r="I2067" s="316" t="s">
        <v>331</v>
      </c>
      <c r="J2067" s="316" t="s">
        <v>333</v>
      </c>
      <c r="K2067" s="36">
        <v>63</v>
      </c>
      <c r="L2067" s="317">
        <v>0.50400000810623169</v>
      </c>
      <c r="M2067" s="317">
        <v>0.75</v>
      </c>
      <c r="N2067" s="36">
        <v>316</v>
      </c>
      <c r="O2067" s="317">
        <v>0.54957002401351929</v>
      </c>
      <c r="P2067" s="317">
        <v>0.738319993019104</v>
      </c>
      <c r="Q2067" s="36">
        <v>6159</v>
      </c>
      <c r="R2067" s="317">
        <v>0.6176300048828125</v>
      </c>
      <c r="S2067" s="317">
        <v>0.74026000499725342</v>
      </c>
      <c r="T2067" t="s">
        <v>380</v>
      </c>
      <c r="BA2067" s="395">
        <v>1</v>
      </c>
      <c r="BB2067" s="396" t="s">
        <v>861</v>
      </c>
      <c r="BC2067" t="str">
        <f t="shared" si="211"/>
        <v>RYJ</v>
      </c>
      <c r="BD2067" t="str">
        <f t="shared" si="212"/>
        <v>NAoMe_initial_disease_group</v>
      </c>
      <c r="BE2067" s="397" t="s">
        <v>862</v>
      </c>
      <c r="BF2067" t="str">
        <f t="shared" si="213"/>
        <v>Advanced M1</v>
      </c>
      <c r="BG2067">
        <f t="shared" si="214"/>
        <v>63</v>
      </c>
      <c r="BH2067" s="398">
        <f t="shared" si="215"/>
        <v>0.50400000810623169</v>
      </c>
      <c r="BO2067" s="33"/>
    </row>
    <row r="2068" spans="1:67">
      <c r="A2068" s="316" t="s">
        <v>27</v>
      </c>
      <c r="B2068" t="s">
        <v>380</v>
      </c>
      <c r="C2068" t="s">
        <v>910</v>
      </c>
      <c r="D2068" t="s">
        <v>314</v>
      </c>
      <c r="E2068" s="316" t="s">
        <v>96</v>
      </c>
      <c r="F2068" s="316" t="s">
        <v>97</v>
      </c>
      <c r="G2068" s="316" t="s">
        <v>447</v>
      </c>
      <c r="H2068" s="316" t="s">
        <v>811</v>
      </c>
      <c r="I2068" s="316" t="s">
        <v>331</v>
      </c>
      <c r="J2068" s="316" t="s">
        <v>334</v>
      </c>
      <c r="K2068" s="36">
        <v>2</v>
      </c>
      <c r="L2068" s="317">
        <v>1.6000000759959221E-2</v>
      </c>
      <c r="M2068" s="317">
        <v>2.38099992275238E-2</v>
      </c>
      <c r="N2068" s="36">
        <v>6</v>
      </c>
      <c r="O2068" s="317">
        <v>1.042999979108572E-2</v>
      </c>
      <c r="P2068" s="317">
        <v>1.4019999653100969E-2</v>
      </c>
      <c r="Q2068" s="36">
        <v>64</v>
      </c>
      <c r="R2068" s="317">
        <v>6.4199999906122676E-3</v>
      </c>
      <c r="S2068" s="317">
        <v>7.689999882131815E-3</v>
      </c>
      <c r="T2068" t="s">
        <v>380</v>
      </c>
      <c r="BA2068" s="395">
        <v>1</v>
      </c>
      <c r="BB2068" s="396" t="s">
        <v>861</v>
      </c>
      <c r="BC2068" t="str">
        <f t="shared" si="211"/>
        <v>RYJ</v>
      </c>
      <c r="BD2068" t="str">
        <f t="shared" si="212"/>
        <v>NAoMe_initial_disease_group</v>
      </c>
      <c r="BE2068" s="397" t="s">
        <v>862</v>
      </c>
      <c r="BF2068" t="str">
        <f t="shared" si="213"/>
        <v>DCIS</v>
      </c>
      <c r="BG2068">
        <f t="shared" si="214"/>
        <v>2</v>
      </c>
      <c r="BH2068" s="398">
        <f t="shared" si="215"/>
        <v>1.6000000759959221E-2</v>
      </c>
      <c r="BO2068" s="33"/>
    </row>
    <row r="2069" spans="1:67">
      <c r="A2069" s="316" t="s">
        <v>27</v>
      </c>
      <c r="B2069" t="s">
        <v>380</v>
      </c>
      <c r="C2069" t="s">
        <v>910</v>
      </c>
      <c r="D2069" t="s">
        <v>314</v>
      </c>
      <c r="E2069" s="316" t="s">
        <v>96</v>
      </c>
      <c r="F2069" s="316" t="s">
        <v>97</v>
      </c>
      <c r="G2069" s="316" t="s">
        <v>447</v>
      </c>
      <c r="H2069" s="316" t="s">
        <v>811</v>
      </c>
      <c r="I2069" s="316" t="s">
        <v>331</v>
      </c>
      <c r="J2069" s="316" t="s">
        <v>335</v>
      </c>
      <c r="K2069" s="36">
        <v>14</v>
      </c>
      <c r="L2069" s="317">
        <v>0.1120000034570694</v>
      </c>
      <c r="M2069" s="317">
        <v>0.1666699945926666</v>
      </c>
      <c r="N2069" s="36">
        <v>79</v>
      </c>
      <c r="O2069" s="317">
        <v>0.13739000260829931</v>
      </c>
      <c r="P2069" s="317">
        <v>0.184579998254776</v>
      </c>
      <c r="Q2069" s="36">
        <v>1663</v>
      </c>
      <c r="R2069" s="317">
        <v>0.16676999628543851</v>
      </c>
      <c r="S2069" s="317">
        <v>0.19988000392913821</v>
      </c>
      <c r="T2069" t="s">
        <v>380</v>
      </c>
      <c r="BA2069" s="395">
        <v>1</v>
      </c>
      <c r="BB2069" s="396" t="s">
        <v>861</v>
      </c>
      <c r="BC2069" t="str">
        <f t="shared" si="211"/>
        <v>RYJ</v>
      </c>
      <c r="BD2069" t="str">
        <f t="shared" si="212"/>
        <v>NAoMe_initial_disease_group</v>
      </c>
      <c r="BE2069" s="397" t="s">
        <v>862</v>
      </c>
      <c r="BF2069" t="str">
        <f t="shared" si="213"/>
        <v>Early invasive</v>
      </c>
      <c r="BG2069">
        <f t="shared" si="214"/>
        <v>14</v>
      </c>
      <c r="BH2069" s="398">
        <f t="shared" si="215"/>
        <v>0.1120000034570694</v>
      </c>
      <c r="BO2069" s="33"/>
    </row>
    <row r="2070" spans="1:67">
      <c r="A2070" s="316" t="s">
        <v>27</v>
      </c>
      <c r="B2070" t="s">
        <v>380</v>
      </c>
      <c r="C2070" t="s">
        <v>910</v>
      </c>
      <c r="D2070" t="s">
        <v>314</v>
      </c>
      <c r="E2070" s="316" t="s">
        <v>96</v>
      </c>
      <c r="F2070" s="316" t="s">
        <v>97</v>
      </c>
      <c r="G2070" s="316" t="s">
        <v>447</v>
      </c>
      <c r="H2070" s="316" t="s">
        <v>811</v>
      </c>
      <c r="I2070" s="316" t="s">
        <v>331</v>
      </c>
      <c r="J2070" s="316" t="s">
        <v>337</v>
      </c>
      <c r="K2070" s="36">
        <v>41</v>
      </c>
      <c r="L2070" s="317">
        <v>0.32800000905990601</v>
      </c>
      <c r="M2070" s="317"/>
      <c r="N2070" s="36">
        <v>147</v>
      </c>
      <c r="O2070" s="317">
        <v>0.25565001368522638</v>
      </c>
      <c r="P2070" s="317"/>
      <c r="Q2070" s="36">
        <v>1652</v>
      </c>
      <c r="R2070" s="317">
        <v>0.1656599938869476</v>
      </c>
      <c r="S2070" s="317"/>
      <c r="T2070" t="s">
        <v>380</v>
      </c>
      <c r="BA2070" s="395">
        <v>1</v>
      </c>
      <c r="BB2070" s="396" t="s">
        <v>861</v>
      </c>
      <c r="BC2070" t="str">
        <f t="shared" si="211"/>
        <v>RYJ</v>
      </c>
      <c r="BD2070" t="str">
        <f t="shared" si="212"/>
        <v>NAoMe_initial_disease_group</v>
      </c>
      <c r="BE2070" s="397" t="s">
        <v>862</v>
      </c>
      <c r="BF2070" t="str">
        <f t="shared" si="213"/>
        <v>Unknown stage</v>
      </c>
      <c r="BG2070">
        <f t="shared" si="214"/>
        <v>41</v>
      </c>
      <c r="BH2070" s="398">
        <f t="shared" si="215"/>
        <v>0.32800000905990601</v>
      </c>
      <c r="BO2070" s="33"/>
    </row>
    <row r="2071" spans="1:67">
      <c r="A2071" s="316" t="s">
        <v>27</v>
      </c>
      <c r="B2071" t="s">
        <v>380</v>
      </c>
      <c r="C2071" t="s">
        <v>910</v>
      </c>
      <c r="D2071" t="s">
        <v>314</v>
      </c>
      <c r="E2071" s="316" t="s">
        <v>96</v>
      </c>
      <c r="F2071" s="316" t="s">
        <v>97</v>
      </c>
      <c r="G2071" s="316" t="s">
        <v>447</v>
      </c>
      <c r="H2071" s="316" t="s">
        <v>811</v>
      </c>
      <c r="I2071" s="316" t="s">
        <v>656</v>
      </c>
      <c r="J2071" s="316" t="s">
        <v>286</v>
      </c>
      <c r="K2071" s="36">
        <v>14</v>
      </c>
      <c r="L2071" s="317">
        <v>0.1120000034570694</v>
      </c>
      <c r="M2071" s="317">
        <v>0.1147499978542328</v>
      </c>
      <c r="N2071" s="36">
        <v>100</v>
      </c>
      <c r="O2071" s="317">
        <v>0.17391000688076019</v>
      </c>
      <c r="P2071" s="317">
        <v>0.177619993686676</v>
      </c>
      <c r="Q2071" s="36">
        <v>492</v>
      </c>
      <c r="R2071" s="317">
        <v>4.9339998513460159E-2</v>
      </c>
      <c r="S2071" s="317">
        <v>5.1920000463724143E-2</v>
      </c>
      <c r="T2071" t="s">
        <v>380</v>
      </c>
      <c r="BA2071" s="395">
        <v>1</v>
      </c>
      <c r="BB2071" s="396" t="s">
        <v>861</v>
      </c>
      <c r="BC2071" t="str">
        <f t="shared" si="211"/>
        <v>RYJ</v>
      </c>
      <c r="BD2071" t="str">
        <f t="shared" si="212"/>
        <v>NAoMe_initial_ethnicity_grp</v>
      </c>
      <c r="BE2071" s="397" t="s">
        <v>862</v>
      </c>
      <c r="BF2071" t="str">
        <f t="shared" si="213"/>
        <v>Asian or Asian British</v>
      </c>
      <c r="BG2071">
        <f t="shared" si="214"/>
        <v>14</v>
      </c>
      <c r="BH2071" s="398">
        <f t="shared" si="215"/>
        <v>0.1120000034570694</v>
      </c>
      <c r="BO2071" s="33"/>
    </row>
    <row r="2072" spans="1:67">
      <c r="A2072" s="316" t="s">
        <v>27</v>
      </c>
      <c r="B2072" t="s">
        <v>380</v>
      </c>
      <c r="C2072" t="s">
        <v>910</v>
      </c>
      <c r="D2072" t="s">
        <v>314</v>
      </c>
      <c r="E2072" s="316" t="s">
        <v>96</v>
      </c>
      <c r="F2072" s="316" t="s">
        <v>97</v>
      </c>
      <c r="G2072" s="316" t="s">
        <v>447</v>
      </c>
      <c r="H2072" s="316" t="s">
        <v>811</v>
      </c>
      <c r="I2072" s="316" t="s">
        <v>656</v>
      </c>
      <c r="J2072" s="316" t="s">
        <v>287</v>
      </c>
      <c r="K2072" s="36">
        <v>7</v>
      </c>
      <c r="L2072" s="317">
        <v>5.6000001728534698E-2</v>
      </c>
      <c r="M2072" s="317">
        <v>5.737999826669693E-2</v>
      </c>
      <c r="N2072" s="36">
        <v>54</v>
      </c>
      <c r="O2072" s="317">
        <v>9.3910001218318939E-2</v>
      </c>
      <c r="P2072" s="317">
        <v>9.5909997820854187E-2</v>
      </c>
      <c r="Q2072" s="36">
        <v>403</v>
      </c>
      <c r="R2072" s="317">
        <v>4.0410000830888748E-2</v>
      </c>
      <c r="S2072" s="317">
        <v>4.2520001530647278E-2</v>
      </c>
      <c r="T2072" t="s">
        <v>380</v>
      </c>
      <c r="BA2072" s="395">
        <v>1</v>
      </c>
      <c r="BB2072" s="396" t="s">
        <v>861</v>
      </c>
      <c r="BC2072" t="str">
        <f t="shared" si="211"/>
        <v>RYJ</v>
      </c>
      <c r="BD2072" t="str">
        <f t="shared" si="212"/>
        <v>NAoMe_initial_ethnicity_grp</v>
      </c>
      <c r="BE2072" s="397" t="s">
        <v>862</v>
      </c>
      <c r="BF2072" t="str">
        <f t="shared" si="213"/>
        <v>Black or Black British</v>
      </c>
      <c r="BG2072">
        <f t="shared" si="214"/>
        <v>7</v>
      </c>
      <c r="BH2072" s="398">
        <f t="shared" si="215"/>
        <v>5.6000001728534698E-2</v>
      </c>
      <c r="BO2072" s="33"/>
    </row>
    <row r="2073" spans="1:67">
      <c r="A2073" s="316" t="s">
        <v>27</v>
      </c>
      <c r="B2073" t="s">
        <v>380</v>
      </c>
      <c r="C2073" t="s">
        <v>910</v>
      </c>
      <c r="D2073" t="s">
        <v>314</v>
      </c>
      <c r="E2073" s="316" t="s">
        <v>96</v>
      </c>
      <c r="F2073" s="316" t="s">
        <v>97</v>
      </c>
      <c r="G2073" s="316" t="s">
        <v>447</v>
      </c>
      <c r="H2073" s="316" t="s">
        <v>811</v>
      </c>
      <c r="I2073" s="316" t="s">
        <v>656</v>
      </c>
      <c r="J2073" s="316" t="s">
        <v>259</v>
      </c>
      <c r="K2073" s="36">
        <v>5</v>
      </c>
      <c r="L2073" s="317">
        <v>3.9999999105930328E-2</v>
      </c>
      <c r="M2073" s="317">
        <v>4.0980000048875809E-2</v>
      </c>
      <c r="N2073" s="36">
        <v>13</v>
      </c>
      <c r="O2073" s="317">
        <v>2.2609999403357509E-2</v>
      </c>
      <c r="P2073" s="317">
        <v>2.3089999333024021E-2</v>
      </c>
      <c r="Q2073" s="36">
        <v>98</v>
      </c>
      <c r="R2073" s="317">
        <v>9.8299998790025711E-3</v>
      </c>
      <c r="S2073" s="317">
        <v>1.0339999571442601E-2</v>
      </c>
      <c r="T2073" t="s">
        <v>380</v>
      </c>
      <c r="BA2073" s="395">
        <v>1</v>
      </c>
      <c r="BB2073" s="396" t="s">
        <v>861</v>
      </c>
      <c r="BC2073" t="str">
        <f t="shared" si="211"/>
        <v>RYJ</v>
      </c>
      <c r="BD2073" t="str">
        <f t="shared" si="212"/>
        <v>NAoMe_initial_ethnicity_grp</v>
      </c>
      <c r="BE2073" s="397" t="s">
        <v>862</v>
      </c>
      <c r="BF2073" t="str">
        <f t="shared" si="213"/>
        <v>Mixed</v>
      </c>
      <c r="BG2073">
        <f t="shared" si="214"/>
        <v>5</v>
      </c>
      <c r="BH2073" s="398">
        <f t="shared" si="215"/>
        <v>3.9999999105930328E-2</v>
      </c>
      <c r="BO2073" s="33"/>
    </row>
    <row r="2074" spans="1:67">
      <c r="A2074" s="316" t="s">
        <v>27</v>
      </c>
      <c r="B2074" t="s">
        <v>380</v>
      </c>
      <c r="C2074" t="s">
        <v>910</v>
      </c>
      <c r="D2074" t="s">
        <v>314</v>
      </c>
      <c r="E2074" s="316" t="s">
        <v>96</v>
      </c>
      <c r="F2074" s="316" t="s">
        <v>97</v>
      </c>
      <c r="G2074" s="316" t="s">
        <v>447</v>
      </c>
      <c r="H2074" s="316" t="s">
        <v>811</v>
      </c>
      <c r="I2074" s="316" t="s">
        <v>656</v>
      </c>
      <c r="J2074" s="316" t="s">
        <v>288</v>
      </c>
      <c r="K2074" s="36">
        <v>21</v>
      </c>
      <c r="L2074" s="317">
        <v>0.1679999977350235</v>
      </c>
      <c r="M2074" s="317">
        <v>0.17213000357151029</v>
      </c>
      <c r="N2074" s="36">
        <v>65</v>
      </c>
      <c r="O2074" s="317">
        <v>0.11304000020027161</v>
      </c>
      <c r="P2074" s="317">
        <v>0.1154500022530556</v>
      </c>
      <c r="Q2074" s="36">
        <v>246</v>
      </c>
      <c r="R2074" s="317">
        <v>2.466999925673008E-2</v>
      </c>
      <c r="S2074" s="317">
        <v>2.5960000231862072E-2</v>
      </c>
      <c r="T2074" t="s">
        <v>380</v>
      </c>
      <c r="BA2074" s="395">
        <v>1</v>
      </c>
      <c r="BB2074" s="396" t="s">
        <v>861</v>
      </c>
      <c r="BC2074" t="str">
        <f t="shared" si="211"/>
        <v>RYJ</v>
      </c>
      <c r="BD2074" t="str">
        <f t="shared" si="212"/>
        <v>NAoMe_initial_ethnicity_grp</v>
      </c>
      <c r="BE2074" s="397" t="s">
        <v>862</v>
      </c>
      <c r="BF2074" t="str">
        <f t="shared" si="213"/>
        <v>Other Ethnic Group</v>
      </c>
      <c r="BG2074">
        <f t="shared" si="214"/>
        <v>21</v>
      </c>
      <c r="BH2074" s="398">
        <f t="shared" si="215"/>
        <v>0.1679999977350235</v>
      </c>
      <c r="BO2074" s="33"/>
    </row>
    <row r="2075" spans="1:67">
      <c r="A2075" s="316" t="s">
        <v>27</v>
      </c>
      <c r="B2075" t="s">
        <v>380</v>
      </c>
      <c r="C2075" t="s">
        <v>910</v>
      </c>
      <c r="D2075" t="s">
        <v>314</v>
      </c>
      <c r="E2075" s="316" t="s">
        <v>96</v>
      </c>
      <c r="F2075" s="316" t="s">
        <v>97</v>
      </c>
      <c r="G2075" s="316" t="s">
        <v>447</v>
      </c>
      <c r="H2075" s="316" t="s">
        <v>811</v>
      </c>
      <c r="I2075" s="316" t="s">
        <v>656</v>
      </c>
      <c r="J2075" s="316" t="s">
        <v>260</v>
      </c>
      <c r="K2075" s="36">
        <v>3</v>
      </c>
      <c r="L2075" s="317">
        <v>2.400000020861626E-2</v>
      </c>
      <c r="M2075" s="317"/>
      <c r="N2075" s="36">
        <v>12</v>
      </c>
      <c r="O2075" s="317">
        <v>2.0870000123977661E-2</v>
      </c>
      <c r="P2075" s="317"/>
      <c r="Q2075" s="36">
        <v>495</v>
      </c>
      <c r="R2075" s="317">
        <v>4.9639999866485603E-2</v>
      </c>
      <c r="S2075" s="317"/>
      <c r="T2075" t="s">
        <v>380</v>
      </c>
      <c r="BA2075" s="395">
        <v>1</v>
      </c>
      <c r="BB2075" s="396" t="s">
        <v>861</v>
      </c>
      <c r="BC2075" t="str">
        <f t="shared" si="211"/>
        <v>RYJ</v>
      </c>
      <c r="BD2075" t="str">
        <f t="shared" si="212"/>
        <v>NAoMe_initial_ethnicity_grp</v>
      </c>
      <c r="BE2075" s="397" t="s">
        <v>862</v>
      </c>
      <c r="BF2075" t="str">
        <f t="shared" si="213"/>
        <v>Unknown</v>
      </c>
      <c r="BG2075">
        <f t="shared" si="214"/>
        <v>3</v>
      </c>
      <c r="BH2075" s="398">
        <f t="shared" si="215"/>
        <v>2.400000020861626E-2</v>
      </c>
      <c r="BO2075" s="33"/>
    </row>
    <row r="2076" spans="1:67">
      <c r="A2076" s="316" t="s">
        <v>27</v>
      </c>
      <c r="B2076" t="s">
        <v>380</v>
      </c>
      <c r="C2076" t="s">
        <v>910</v>
      </c>
      <c r="D2076" t="s">
        <v>314</v>
      </c>
      <c r="E2076" s="316" t="s">
        <v>96</v>
      </c>
      <c r="F2076" s="316" t="s">
        <v>97</v>
      </c>
      <c r="G2076" s="316" t="s">
        <v>447</v>
      </c>
      <c r="H2076" s="316" t="s">
        <v>811</v>
      </c>
      <c r="I2076" s="316" t="s">
        <v>656</v>
      </c>
      <c r="J2076" s="316" t="s">
        <v>258</v>
      </c>
      <c r="K2076" s="36">
        <v>75</v>
      </c>
      <c r="L2076" s="317">
        <v>0.60000002384185791</v>
      </c>
      <c r="M2076" s="317">
        <v>0.61475002765655518</v>
      </c>
      <c r="N2076" s="36">
        <v>331</v>
      </c>
      <c r="O2076" s="317">
        <v>0.57564997673034668</v>
      </c>
      <c r="P2076" s="317">
        <v>0.58792001008987427</v>
      </c>
      <c r="Q2076" s="36">
        <v>8238</v>
      </c>
      <c r="R2076" s="317">
        <v>0.82611000537872314</v>
      </c>
      <c r="S2076" s="317">
        <v>0.86926001310348511</v>
      </c>
      <c r="T2076" t="s">
        <v>380</v>
      </c>
      <c r="BA2076" s="395">
        <v>1</v>
      </c>
      <c r="BB2076" s="396" t="s">
        <v>861</v>
      </c>
      <c r="BC2076" t="str">
        <f t="shared" si="211"/>
        <v>RYJ</v>
      </c>
      <c r="BD2076" t="str">
        <f t="shared" si="212"/>
        <v>NAoMe_initial_ethnicity_grp</v>
      </c>
      <c r="BE2076" s="397" t="s">
        <v>862</v>
      </c>
      <c r="BF2076" t="str">
        <f t="shared" si="213"/>
        <v>White</v>
      </c>
      <c r="BG2076">
        <f t="shared" si="214"/>
        <v>75</v>
      </c>
      <c r="BH2076" s="398">
        <f t="shared" si="215"/>
        <v>0.60000002384185791</v>
      </c>
      <c r="BO2076" s="33"/>
    </row>
    <row r="2077" spans="1:67">
      <c r="A2077" s="316" t="s">
        <v>27</v>
      </c>
      <c r="B2077" t="s">
        <v>380</v>
      </c>
      <c r="C2077" t="s">
        <v>910</v>
      </c>
      <c r="D2077" t="s">
        <v>314</v>
      </c>
      <c r="E2077" s="316" t="s">
        <v>96</v>
      </c>
      <c r="F2077" s="316" t="s">
        <v>97</v>
      </c>
      <c r="G2077" s="316" t="s">
        <v>447</v>
      </c>
      <c r="H2077" s="316" t="s">
        <v>811</v>
      </c>
      <c r="I2077" s="316" t="s">
        <v>657</v>
      </c>
      <c r="J2077" s="316" t="s">
        <v>817</v>
      </c>
      <c r="K2077" s="36">
        <v>109</v>
      </c>
      <c r="L2077" s="317">
        <v>0.87199997901916504</v>
      </c>
      <c r="M2077" s="317"/>
      <c r="N2077" s="36">
        <v>529</v>
      </c>
      <c r="O2077" s="317">
        <v>0.92000001668930054</v>
      </c>
      <c r="P2077" s="317"/>
      <c r="Q2077" s="36">
        <v>9359</v>
      </c>
      <c r="R2077" s="317">
        <v>0.93853002786636353</v>
      </c>
      <c r="S2077" s="317"/>
      <c r="T2077" t="s">
        <v>380</v>
      </c>
      <c r="BA2077" s="395">
        <v>1</v>
      </c>
      <c r="BB2077" s="396" t="s">
        <v>861</v>
      </c>
      <c r="BC2077" t="str">
        <f t="shared" si="211"/>
        <v>RYJ</v>
      </c>
      <c r="BD2077" t="str">
        <f t="shared" si="212"/>
        <v>NAoMe_initial_final_route</v>
      </c>
      <c r="BE2077" s="397" t="s">
        <v>862</v>
      </c>
      <c r="BF2077" t="str">
        <f t="shared" si="213"/>
        <v>Not screened</v>
      </c>
      <c r="BG2077">
        <f t="shared" si="214"/>
        <v>109</v>
      </c>
      <c r="BH2077" s="398">
        <f t="shared" si="215"/>
        <v>0.87199997901916504</v>
      </c>
      <c r="BO2077" s="33"/>
    </row>
    <row r="2078" spans="1:67">
      <c r="A2078" s="316" t="s">
        <v>27</v>
      </c>
      <c r="B2078" t="s">
        <v>380</v>
      </c>
      <c r="C2078" t="s">
        <v>910</v>
      </c>
      <c r="D2078" t="s">
        <v>314</v>
      </c>
      <c r="E2078" s="316" t="s">
        <v>96</v>
      </c>
      <c r="F2078" s="316" t="s">
        <v>97</v>
      </c>
      <c r="G2078" s="316" t="s">
        <v>447</v>
      </c>
      <c r="H2078" s="316" t="s">
        <v>811</v>
      </c>
      <c r="I2078" s="316" t="s">
        <v>657</v>
      </c>
      <c r="J2078" s="316" t="s">
        <v>352</v>
      </c>
      <c r="K2078" s="36">
        <v>16</v>
      </c>
      <c r="L2078" s="317">
        <v>0.12800000607967379</v>
      </c>
      <c r="M2078" s="317"/>
      <c r="N2078" s="36">
        <v>46</v>
      </c>
      <c r="O2078" s="317">
        <v>7.9999998211860657E-2</v>
      </c>
      <c r="P2078" s="317"/>
      <c r="Q2078" s="36">
        <v>613</v>
      </c>
      <c r="R2078" s="317">
        <v>6.1469998210668557E-2</v>
      </c>
      <c r="S2078" s="317"/>
      <c r="T2078" t="s">
        <v>380</v>
      </c>
      <c r="BA2078" s="395">
        <v>1</v>
      </c>
      <c r="BB2078" s="396" t="s">
        <v>861</v>
      </c>
      <c r="BC2078" t="str">
        <f t="shared" si="211"/>
        <v>RYJ</v>
      </c>
      <c r="BD2078" t="str">
        <f t="shared" si="212"/>
        <v>NAoMe_initial_final_route</v>
      </c>
      <c r="BE2078" s="397" t="s">
        <v>862</v>
      </c>
      <c r="BF2078" t="str">
        <f t="shared" si="213"/>
        <v>Screening</v>
      </c>
      <c r="BG2078">
        <f t="shared" si="214"/>
        <v>16</v>
      </c>
      <c r="BH2078" s="398">
        <f t="shared" si="215"/>
        <v>0.12800000607967379</v>
      </c>
      <c r="BO2078" s="33"/>
    </row>
    <row r="2079" spans="1:67">
      <c r="A2079" s="316" t="s">
        <v>27</v>
      </c>
      <c r="B2079" t="s">
        <v>380</v>
      </c>
      <c r="C2079" t="s">
        <v>910</v>
      </c>
      <c r="D2079" t="s">
        <v>314</v>
      </c>
      <c r="E2079" s="316" t="s">
        <v>96</v>
      </c>
      <c r="F2079" s="316" t="s">
        <v>97</v>
      </c>
      <c r="G2079" s="316" t="s">
        <v>447</v>
      </c>
      <c r="H2079" s="316" t="s">
        <v>811</v>
      </c>
      <c r="I2079" s="316" t="s">
        <v>303</v>
      </c>
      <c r="J2079" s="316" t="s">
        <v>308</v>
      </c>
      <c r="K2079" s="36">
        <v>41</v>
      </c>
      <c r="L2079" s="317">
        <v>0.32800000905990601</v>
      </c>
      <c r="M2079" s="317"/>
      <c r="N2079" s="36">
        <v>147</v>
      </c>
      <c r="O2079" s="317">
        <v>0.25565001368522638</v>
      </c>
      <c r="P2079" s="317"/>
      <c r="Q2079" s="36">
        <v>1652</v>
      </c>
      <c r="R2079" s="317">
        <v>0.1656599938869476</v>
      </c>
      <c r="S2079" s="317"/>
      <c r="T2079" t="s">
        <v>380</v>
      </c>
      <c r="BA2079" s="395">
        <v>1</v>
      </c>
      <c r="BB2079" s="396" t="s">
        <v>861</v>
      </c>
      <c r="BC2079" t="str">
        <f t="shared" si="211"/>
        <v>RYJ</v>
      </c>
      <c r="BD2079" t="str">
        <f t="shared" si="212"/>
        <v>NAoMe_initial_final_stage_tum</v>
      </c>
      <c r="BE2079" s="397" t="s">
        <v>862</v>
      </c>
      <c r="BF2079" t="str">
        <f t="shared" si="213"/>
        <v>Not staged/Unstated</v>
      </c>
      <c r="BG2079">
        <f t="shared" si="214"/>
        <v>41</v>
      </c>
      <c r="BH2079" s="398">
        <f t="shared" si="215"/>
        <v>0.32800000905990601</v>
      </c>
      <c r="BO2079" s="33"/>
    </row>
    <row r="2080" spans="1:67">
      <c r="A2080" s="316" t="s">
        <v>27</v>
      </c>
      <c r="B2080" t="s">
        <v>380</v>
      </c>
      <c r="C2080" t="s">
        <v>910</v>
      </c>
      <c r="D2080" t="s">
        <v>314</v>
      </c>
      <c r="E2080" s="316" t="s">
        <v>96</v>
      </c>
      <c r="F2080" s="316" t="s">
        <v>97</v>
      </c>
      <c r="G2080" s="316" t="s">
        <v>447</v>
      </c>
      <c r="H2080" s="316" t="s">
        <v>811</v>
      </c>
      <c r="I2080" s="316" t="s">
        <v>303</v>
      </c>
      <c r="J2080" s="316" t="s">
        <v>304</v>
      </c>
      <c r="K2080" s="36">
        <v>2</v>
      </c>
      <c r="L2080" s="317">
        <v>1.6000000759959221E-2</v>
      </c>
      <c r="M2080" s="317">
        <v>2.38099992275238E-2</v>
      </c>
      <c r="N2080" s="36">
        <v>6</v>
      </c>
      <c r="O2080" s="317">
        <v>1.042999979108572E-2</v>
      </c>
      <c r="P2080" s="317">
        <v>1.4019999653100969E-2</v>
      </c>
      <c r="Q2080" s="36">
        <v>64</v>
      </c>
      <c r="R2080" s="317">
        <v>6.4199999906122676E-3</v>
      </c>
      <c r="S2080" s="317">
        <v>7.689999882131815E-3</v>
      </c>
      <c r="T2080" t="s">
        <v>380</v>
      </c>
      <c r="BA2080" s="395">
        <v>1</v>
      </c>
      <c r="BB2080" s="396" t="s">
        <v>861</v>
      </c>
      <c r="BC2080" t="str">
        <f t="shared" si="211"/>
        <v>RYJ</v>
      </c>
      <c r="BD2080" t="str">
        <f t="shared" si="212"/>
        <v>NAoMe_initial_final_stage_tum</v>
      </c>
      <c r="BE2080" s="397" t="s">
        <v>862</v>
      </c>
      <c r="BF2080" t="str">
        <f t="shared" si="213"/>
        <v>Stage 0</v>
      </c>
      <c r="BG2080">
        <f t="shared" si="214"/>
        <v>2</v>
      </c>
      <c r="BH2080" s="398">
        <f t="shared" si="215"/>
        <v>1.6000000759959221E-2</v>
      </c>
      <c r="BO2080" s="33"/>
    </row>
    <row r="2081" spans="1:67">
      <c r="A2081" s="316" t="s">
        <v>27</v>
      </c>
      <c r="B2081" t="s">
        <v>380</v>
      </c>
      <c r="C2081" t="s">
        <v>910</v>
      </c>
      <c r="D2081" t="s">
        <v>314</v>
      </c>
      <c r="E2081" s="316" t="s">
        <v>96</v>
      </c>
      <c r="F2081" s="316" t="s">
        <v>97</v>
      </c>
      <c r="G2081" s="316" t="s">
        <v>447</v>
      </c>
      <c r="H2081" s="316" t="s">
        <v>811</v>
      </c>
      <c r="I2081" s="316" t="s">
        <v>303</v>
      </c>
      <c r="J2081" s="316" t="s">
        <v>305</v>
      </c>
      <c r="K2081" s="36">
        <v>2</v>
      </c>
      <c r="L2081" s="317">
        <v>1.6000000759959221E-2</v>
      </c>
      <c r="M2081" s="317">
        <v>2.38099992275238E-2</v>
      </c>
      <c r="N2081" s="36">
        <v>11</v>
      </c>
      <c r="O2081" s="317">
        <v>1.913000084459782E-2</v>
      </c>
      <c r="P2081" s="317">
        <v>2.569999918341637E-2</v>
      </c>
      <c r="Q2081" s="36">
        <v>359</v>
      </c>
      <c r="R2081" s="317">
        <v>3.5999998450279243E-2</v>
      </c>
      <c r="S2081" s="317">
        <v>4.3150000274181373E-2</v>
      </c>
      <c r="T2081" t="s">
        <v>380</v>
      </c>
      <c r="BA2081" s="395">
        <v>1</v>
      </c>
      <c r="BB2081" s="396" t="s">
        <v>861</v>
      </c>
      <c r="BC2081" t="str">
        <f t="shared" si="211"/>
        <v>RYJ</v>
      </c>
      <c r="BD2081" t="str">
        <f t="shared" si="212"/>
        <v>NAoMe_initial_final_stage_tum</v>
      </c>
      <c r="BE2081" s="397" t="s">
        <v>862</v>
      </c>
      <c r="BF2081" t="str">
        <f t="shared" si="213"/>
        <v>Stage 1</v>
      </c>
      <c r="BG2081">
        <f t="shared" si="214"/>
        <v>2</v>
      </c>
      <c r="BH2081" s="398">
        <f t="shared" si="215"/>
        <v>1.6000000759959221E-2</v>
      </c>
      <c r="BO2081" s="33"/>
    </row>
    <row r="2082" spans="1:67">
      <c r="A2082" s="316" t="s">
        <v>27</v>
      </c>
      <c r="B2082" t="s">
        <v>380</v>
      </c>
      <c r="C2082" t="s">
        <v>910</v>
      </c>
      <c r="D2082" t="s">
        <v>314</v>
      </c>
      <c r="E2082" s="316" t="s">
        <v>96</v>
      </c>
      <c r="F2082" s="316" t="s">
        <v>97</v>
      </c>
      <c r="G2082" s="316" t="s">
        <v>447</v>
      </c>
      <c r="H2082" s="316" t="s">
        <v>811</v>
      </c>
      <c r="I2082" s="316" t="s">
        <v>303</v>
      </c>
      <c r="J2082" s="316" t="s">
        <v>306</v>
      </c>
      <c r="K2082" s="36">
        <v>7</v>
      </c>
      <c r="L2082" s="317">
        <v>5.6000001728534698E-2</v>
      </c>
      <c r="M2082" s="317">
        <v>8.3329997956752777E-2</v>
      </c>
      <c r="N2082" s="36">
        <v>44</v>
      </c>
      <c r="O2082" s="317">
        <v>7.6520003378391266E-2</v>
      </c>
      <c r="P2082" s="317">
        <v>0.10279999673366549</v>
      </c>
      <c r="Q2082" s="36">
        <v>996</v>
      </c>
      <c r="R2082" s="317">
        <v>9.9880002439022064E-2</v>
      </c>
      <c r="S2082" s="317">
        <v>0.11970999836921691</v>
      </c>
      <c r="T2082" t="s">
        <v>380</v>
      </c>
      <c r="BA2082" s="395">
        <v>1</v>
      </c>
      <c r="BB2082" s="396" t="s">
        <v>861</v>
      </c>
      <c r="BC2082" t="str">
        <f t="shared" si="211"/>
        <v>RYJ</v>
      </c>
      <c r="BD2082" t="str">
        <f t="shared" si="212"/>
        <v>NAoMe_initial_final_stage_tum</v>
      </c>
      <c r="BE2082" s="397" t="s">
        <v>862</v>
      </c>
      <c r="BF2082" t="str">
        <f t="shared" si="213"/>
        <v>Stage 2</v>
      </c>
      <c r="BG2082">
        <f t="shared" si="214"/>
        <v>7</v>
      </c>
      <c r="BH2082" s="398">
        <f t="shared" si="215"/>
        <v>5.6000001728534698E-2</v>
      </c>
      <c r="BO2082" s="33"/>
    </row>
    <row r="2083" spans="1:67">
      <c r="A2083" s="316" t="s">
        <v>27</v>
      </c>
      <c r="B2083" t="s">
        <v>380</v>
      </c>
      <c r="C2083" t="s">
        <v>910</v>
      </c>
      <c r="D2083" t="s">
        <v>314</v>
      </c>
      <c r="E2083" s="316" t="s">
        <v>96</v>
      </c>
      <c r="F2083" s="316" t="s">
        <v>97</v>
      </c>
      <c r="G2083" s="316" t="s">
        <v>447</v>
      </c>
      <c r="H2083" s="316" t="s">
        <v>811</v>
      </c>
      <c r="I2083" s="316" t="s">
        <v>303</v>
      </c>
      <c r="J2083" s="316" t="s">
        <v>307</v>
      </c>
      <c r="K2083" s="36">
        <v>10</v>
      </c>
      <c r="L2083" s="317">
        <v>7.9999998211860657E-2</v>
      </c>
      <c r="M2083" s="317">
        <v>0.1190500035881996</v>
      </c>
      <c r="N2083" s="36">
        <v>51</v>
      </c>
      <c r="O2083" s="317">
        <v>8.8699996471405029E-2</v>
      </c>
      <c r="P2083" s="317">
        <v>0.119159996509552</v>
      </c>
      <c r="Q2083" s="36">
        <v>742</v>
      </c>
      <c r="R2083" s="317">
        <v>7.4409998953342438E-2</v>
      </c>
      <c r="S2083" s="317">
        <v>8.9180000126361847E-2</v>
      </c>
      <c r="T2083" t="s">
        <v>380</v>
      </c>
      <c r="BA2083" s="395">
        <v>1</v>
      </c>
      <c r="BB2083" s="396" t="s">
        <v>861</v>
      </c>
      <c r="BC2083" t="str">
        <f t="shared" si="211"/>
        <v>RYJ</v>
      </c>
      <c r="BD2083" t="str">
        <f t="shared" si="212"/>
        <v>NAoMe_initial_final_stage_tum</v>
      </c>
      <c r="BE2083" s="397" t="s">
        <v>862</v>
      </c>
      <c r="BF2083" t="str">
        <f t="shared" si="213"/>
        <v>Stage 3</v>
      </c>
      <c r="BG2083">
        <f t="shared" si="214"/>
        <v>10</v>
      </c>
      <c r="BH2083" s="398">
        <f t="shared" si="215"/>
        <v>7.9999998211860657E-2</v>
      </c>
      <c r="BO2083" s="33"/>
    </row>
    <row r="2084" spans="1:67">
      <c r="A2084" s="316" t="s">
        <v>27</v>
      </c>
      <c r="B2084" t="s">
        <v>380</v>
      </c>
      <c r="C2084" t="s">
        <v>910</v>
      </c>
      <c r="D2084" t="s">
        <v>314</v>
      </c>
      <c r="E2084" s="316" t="s">
        <v>96</v>
      </c>
      <c r="F2084" s="316" t="s">
        <v>97</v>
      </c>
      <c r="G2084" s="316" t="s">
        <v>447</v>
      </c>
      <c r="H2084" s="316" t="s">
        <v>811</v>
      </c>
      <c r="I2084" s="316" t="s">
        <v>303</v>
      </c>
      <c r="J2084" s="316" t="s">
        <v>336</v>
      </c>
      <c r="K2084" s="36">
        <v>63</v>
      </c>
      <c r="L2084" s="317">
        <v>0.50400000810623169</v>
      </c>
      <c r="M2084" s="317">
        <v>0.75</v>
      </c>
      <c r="N2084" s="36">
        <v>316</v>
      </c>
      <c r="O2084" s="317">
        <v>0.54957002401351929</v>
      </c>
      <c r="P2084" s="317">
        <v>0.738319993019104</v>
      </c>
      <c r="Q2084" s="36">
        <v>6159</v>
      </c>
      <c r="R2084" s="317">
        <v>0.6176300048828125</v>
      </c>
      <c r="S2084" s="317">
        <v>0.74026000499725342</v>
      </c>
      <c r="T2084" t="s">
        <v>380</v>
      </c>
      <c r="BA2084" s="395">
        <v>1</v>
      </c>
      <c r="BB2084" s="396" t="s">
        <v>861</v>
      </c>
      <c r="BC2084" t="str">
        <f t="shared" si="211"/>
        <v>RYJ</v>
      </c>
      <c r="BD2084" t="str">
        <f t="shared" si="212"/>
        <v>NAoMe_initial_final_stage_tum</v>
      </c>
      <c r="BE2084" s="397" t="s">
        <v>862</v>
      </c>
      <c r="BF2084" t="str">
        <f t="shared" si="213"/>
        <v>Stage 4</v>
      </c>
      <c r="BG2084">
        <f t="shared" si="214"/>
        <v>63</v>
      </c>
      <c r="BH2084" s="398">
        <f t="shared" si="215"/>
        <v>0.50400000810623169</v>
      </c>
      <c r="BO2084" s="33"/>
    </row>
    <row r="2085" spans="1:67">
      <c r="A2085" s="316" t="s">
        <v>27</v>
      </c>
      <c r="B2085" t="s">
        <v>380</v>
      </c>
      <c r="C2085" t="s">
        <v>910</v>
      </c>
      <c r="D2085" t="s">
        <v>314</v>
      </c>
      <c r="E2085" s="316" t="s">
        <v>96</v>
      </c>
      <c r="F2085" s="316" t="s">
        <v>97</v>
      </c>
      <c r="G2085" s="316" t="s">
        <v>447</v>
      </c>
      <c r="H2085" s="316" t="s">
        <v>811</v>
      </c>
      <c r="I2085" s="316" t="s">
        <v>342</v>
      </c>
      <c r="J2085" s="316" t="s">
        <v>343</v>
      </c>
      <c r="K2085" s="36">
        <v>41</v>
      </c>
      <c r="L2085" s="317">
        <v>0.32800000905990601</v>
      </c>
      <c r="M2085" s="317"/>
      <c r="N2085" s="36">
        <v>147</v>
      </c>
      <c r="O2085" s="317">
        <v>0.25565001368522638</v>
      </c>
      <c r="P2085" s="317"/>
      <c r="Q2085" s="36">
        <v>1652</v>
      </c>
      <c r="R2085" s="317">
        <v>0.1656599938869476</v>
      </c>
      <c r="S2085" s="317"/>
      <c r="T2085" t="s">
        <v>380</v>
      </c>
      <c r="BA2085" s="395">
        <v>1</v>
      </c>
      <c r="BB2085" s="396" t="s">
        <v>861</v>
      </c>
      <c r="BC2085" t="str">
        <f t="shared" si="211"/>
        <v>RYJ</v>
      </c>
      <c r="BD2085" t="str">
        <f t="shared" si="212"/>
        <v>NAoMe_initial_final_stage_tum_grp</v>
      </c>
      <c r="BE2085" s="397" t="s">
        <v>862</v>
      </c>
      <c r="BF2085" t="str">
        <f t="shared" si="213"/>
        <v>MBC in HESAPC</v>
      </c>
      <c r="BG2085">
        <f t="shared" si="214"/>
        <v>41</v>
      </c>
      <c r="BH2085" s="398">
        <f t="shared" si="215"/>
        <v>0.32800000905990601</v>
      </c>
      <c r="BO2085" s="33"/>
    </row>
    <row r="2086" spans="1:67">
      <c r="A2086" s="316" t="s">
        <v>27</v>
      </c>
      <c r="B2086" t="s">
        <v>380</v>
      </c>
      <c r="C2086" t="s">
        <v>910</v>
      </c>
      <c r="D2086" t="s">
        <v>314</v>
      </c>
      <c r="E2086" s="316" t="s">
        <v>96</v>
      </c>
      <c r="F2086" s="316" t="s">
        <v>97</v>
      </c>
      <c r="G2086" s="316" t="s">
        <v>447</v>
      </c>
      <c r="H2086" s="316" t="s">
        <v>811</v>
      </c>
      <c r="I2086" s="316" t="s">
        <v>342</v>
      </c>
      <c r="J2086" s="316" t="s">
        <v>344</v>
      </c>
      <c r="K2086" s="36">
        <v>21</v>
      </c>
      <c r="L2086" s="317">
        <v>0.1679999977350235</v>
      </c>
      <c r="M2086" s="317">
        <v>0.25</v>
      </c>
      <c r="N2086" s="36">
        <v>112</v>
      </c>
      <c r="O2086" s="317">
        <v>0.19478000700473791</v>
      </c>
      <c r="P2086" s="317">
        <v>0.261680006980896</v>
      </c>
      <c r="Q2086" s="36">
        <v>2161</v>
      </c>
      <c r="R2086" s="317">
        <v>0.2167100012302399</v>
      </c>
      <c r="S2086" s="317">
        <v>0.25973999500274658</v>
      </c>
      <c r="T2086" t="s">
        <v>380</v>
      </c>
      <c r="BA2086" s="395">
        <v>1</v>
      </c>
      <c r="BB2086" s="396" t="s">
        <v>861</v>
      </c>
      <c r="BC2086" t="str">
        <f t="shared" si="211"/>
        <v>RYJ</v>
      </c>
      <c r="BD2086" t="str">
        <f t="shared" si="212"/>
        <v>NAoMe_initial_final_stage_tum_grp</v>
      </c>
      <c r="BE2086" s="397" t="s">
        <v>862</v>
      </c>
      <c r="BF2086" t="str">
        <f t="shared" si="213"/>
        <v>Stage 0-3</v>
      </c>
      <c r="BG2086">
        <f t="shared" si="214"/>
        <v>21</v>
      </c>
      <c r="BH2086" s="398">
        <f t="shared" si="215"/>
        <v>0.1679999977350235</v>
      </c>
      <c r="BO2086" s="33"/>
    </row>
    <row r="2087" spans="1:67">
      <c r="A2087" s="316" t="s">
        <v>27</v>
      </c>
      <c r="B2087" t="s">
        <v>380</v>
      </c>
      <c r="C2087" t="s">
        <v>910</v>
      </c>
      <c r="D2087" t="s">
        <v>314</v>
      </c>
      <c r="E2087" s="316" t="s">
        <v>96</v>
      </c>
      <c r="F2087" s="316" t="s">
        <v>97</v>
      </c>
      <c r="G2087" s="316" t="s">
        <v>447</v>
      </c>
      <c r="H2087" s="316" t="s">
        <v>811</v>
      </c>
      <c r="I2087" s="316" t="s">
        <v>342</v>
      </c>
      <c r="J2087" s="316" t="s">
        <v>336</v>
      </c>
      <c r="K2087" s="36">
        <v>63</v>
      </c>
      <c r="L2087" s="317">
        <v>0.50400000810623169</v>
      </c>
      <c r="M2087" s="317">
        <v>0.75</v>
      </c>
      <c r="N2087" s="36">
        <v>316</v>
      </c>
      <c r="O2087" s="317">
        <v>0.54957002401351929</v>
      </c>
      <c r="P2087" s="317">
        <v>0.738319993019104</v>
      </c>
      <c r="Q2087" s="36">
        <v>6159</v>
      </c>
      <c r="R2087" s="317">
        <v>0.6176300048828125</v>
      </c>
      <c r="S2087" s="317">
        <v>0.74026000499725342</v>
      </c>
      <c r="T2087" t="s">
        <v>380</v>
      </c>
      <c r="BA2087" s="395">
        <v>1</v>
      </c>
      <c r="BB2087" s="396" t="s">
        <v>861</v>
      </c>
      <c r="BC2087" t="str">
        <f t="shared" si="211"/>
        <v>RYJ</v>
      </c>
      <c r="BD2087" t="str">
        <f t="shared" si="212"/>
        <v>NAoMe_initial_final_stage_tum_grp</v>
      </c>
      <c r="BE2087" s="397" t="s">
        <v>862</v>
      </c>
      <c r="BF2087" t="str">
        <f t="shared" si="213"/>
        <v>Stage 4</v>
      </c>
      <c r="BG2087">
        <f t="shared" si="214"/>
        <v>63</v>
      </c>
      <c r="BH2087" s="398">
        <f t="shared" si="215"/>
        <v>0.50400000810623169</v>
      </c>
      <c r="BO2087" s="33"/>
    </row>
    <row r="2088" spans="1:67">
      <c r="A2088" s="316" t="s">
        <v>27</v>
      </c>
      <c r="B2088" t="s">
        <v>380</v>
      </c>
      <c r="C2088" t="s">
        <v>910</v>
      </c>
      <c r="D2088" t="s">
        <v>314</v>
      </c>
      <c r="E2088" s="316" t="s">
        <v>96</v>
      </c>
      <c r="F2088" s="316" t="s">
        <v>97</v>
      </c>
      <c r="G2088" s="316" t="s">
        <v>447</v>
      </c>
      <c r="H2088" s="316" t="s">
        <v>811</v>
      </c>
      <c r="I2088" s="316" t="s">
        <v>658</v>
      </c>
      <c r="J2088" s="316" t="s">
        <v>345</v>
      </c>
      <c r="K2088" s="36">
        <v>125</v>
      </c>
      <c r="L2088" s="317">
        <v>1</v>
      </c>
      <c r="M2088" s="317"/>
      <c r="N2088" s="36">
        <v>575</v>
      </c>
      <c r="O2088" s="317">
        <v>1</v>
      </c>
      <c r="P2088" s="317"/>
      <c r="Q2088" s="36">
        <v>9972</v>
      </c>
      <c r="R2088" s="317">
        <v>1</v>
      </c>
      <c r="S2088" s="317"/>
      <c r="T2088" t="s">
        <v>380</v>
      </c>
      <c r="BA2088" s="395">
        <v>1</v>
      </c>
      <c r="BB2088" s="396" t="s">
        <v>861</v>
      </c>
      <c r="BC2088" t="str">
        <f t="shared" si="211"/>
        <v>RYJ</v>
      </c>
      <c r="BD2088" t="str">
        <f t="shared" si="212"/>
        <v>NAoMe_initial_final_who_ps</v>
      </c>
      <c r="BE2088" s="397" t="s">
        <v>862</v>
      </c>
      <c r="BF2088" t="str">
        <f t="shared" si="213"/>
        <v>Not recorded</v>
      </c>
      <c r="BG2088">
        <f t="shared" si="214"/>
        <v>125</v>
      </c>
      <c r="BH2088" s="398">
        <f t="shared" si="215"/>
        <v>1</v>
      </c>
      <c r="BO2088" s="33"/>
    </row>
    <row r="2089" spans="1:67">
      <c r="A2089" s="316" t="s">
        <v>27</v>
      </c>
      <c r="B2089" t="s">
        <v>380</v>
      </c>
      <c r="C2089" t="s">
        <v>910</v>
      </c>
      <c r="D2089" t="s">
        <v>314</v>
      </c>
      <c r="E2089" s="316" t="s">
        <v>96</v>
      </c>
      <c r="F2089" s="316" t="s">
        <v>97</v>
      </c>
      <c r="G2089" s="316" t="s">
        <v>447</v>
      </c>
      <c r="H2089" s="316" t="s">
        <v>811</v>
      </c>
      <c r="I2089" s="316" t="s">
        <v>291</v>
      </c>
      <c r="J2089" s="316" t="s">
        <v>313</v>
      </c>
      <c r="K2089" s="36">
        <v>123</v>
      </c>
      <c r="L2089" s="317">
        <v>0.98400002717971802</v>
      </c>
      <c r="M2089" s="317"/>
      <c r="N2089" s="36">
        <v>566</v>
      </c>
      <c r="O2089" s="317">
        <v>0.98435002565383911</v>
      </c>
      <c r="P2089" s="317"/>
      <c r="Q2089" s="36">
        <v>9846</v>
      </c>
      <c r="R2089" s="317">
        <v>0.98736000061035156</v>
      </c>
      <c r="S2089" s="317"/>
      <c r="T2089" t="s">
        <v>380</v>
      </c>
      <c r="BA2089" s="395">
        <v>1</v>
      </c>
      <c r="BB2089" s="396" t="s">
        <v>861</v>
      </c>
      <c r="BC2089" t="str">
        <f t="shared" si="211"/>
        <v>RYJ</v>
      </c>
      <c r="BD2089" t="str">
        <f t="shared" si="212"/>
        <v>NAoMe_initial_gender</v>
      </c>
      <c r="BE2089" s="397" t="s">
        <v>862</v>
      </c>
      <c r="BF2089" t="str">
        <f t="shared" si="213"/>
        <v>Female</v>
      </c>
      <c r="BG2089">
        <f t="shared" si="214"/>
        <v>123</v>
      </c>
      <c r="BH2089" s="398">
        <f t="shared" si="215"/>
        <v>0.98400002717971802</v>
      </c>
      <c r="BO2089" s="33"/>
    </row>
    <row r="2090" spans="1:67">
      <c r="A2090" s="316" t="s">
        <v>27</v>
      </c>
      <c r="B2090" t="s">
        <v>380</v>
      </c>
      <c r="C2090" t="s">
        <v>910</v>
      </c>
      <c r="D2090" t="s">
        <v>314</v>
      </c>
      <c r="E2090" s="316" t="s">
        <v>96</v>
      </c>
      <c r="F2090" s="316" t="s">
        <v>97</v>
      </c>
      <c r="G2090" s="316" t="s">
        <v>447</v>
      </c>
      <c r="H2090" s="316" t="s">
        <v>811</v>
      </c>
      <c r="I2090" s="316" t="s">
        <v>291</v>
      </c>
      <c r="J2090" s="316" t="s">
        <v>293</v>
      </c>
      <c r="K2090" s="36">
        <v>2</v>
      </c>
      <c r="L2090" s="317">
        <v>1.6000000759959221E-2</v>
      </c>
      <c r="M2090" s="317"/>
      <c r="N2090" s="36">
        <v>9</v>
      </c>
      <c r="O2090" s="317">
        <v>1.5650000423192981E-2</v>
      </c>
      <c r="P2090" s="317"/>
      <c r="Q2090" s="36">
        <v>126</v>
      </c>
      <c r="R2090" s="317">
        <v>1.264000032097101E-2</v>
      </c>
      <c r="S2090" s="317"/>
      <c r="T2090" t="s">
        <v>380</v>
      </c>
      <c r="BA2090" s="395">
        <v>1</v>
      </c>
      <c r="BB2090" s="396" t="s">
        <v>861</v>
      </c>
      <c r="BC2090" t="str">
        <f t="shared" si="211"/>
        <v>RYJ</v>
      </c>
      <c r="BD2090" t="str">
        <f t="shared" si="212"/>
        <v>NAoMe_initial_gender</v>
      </c>
      <c r="BE2090" s="397" t="s">
        <v>862</v>
      </c>
      <c r="BF2090" t="str">
        <f t="shared" si="213"/>
        <v>Male</v>
      </c>
      <c r="BG2090">
        <f t="shared" si="214"/>
        <v>2</v>
      </c>
      <c r="BH2090" s="398">
        <f t="shared" si="215"/>
        <v>1.6000000759959221E-2</v>
      </c>
      <c r="BO2090" s="33"/>
    </row>
    <row r="2091" spans="1:67">
      <c r="A2091" s="316" t="s">
        <v>27</v>
      </c>
      <c r="B2091" t="s">
        <v>380</v>
      </c>
      <c r="C2091" t="s">
        <v>910</v>
      </c>
      <c r="D2091" t="s">
        <v>314</v>
      </c>
      <c r="E2091" s="316" t="s">
        <v>96</v>
      </c>
      <c r="F2091" s="318" t="s">
        <v>97</v>
      </c>
      <c r="G2091" s="318" t="s">
        <v>447</v>
      </c>
      <c r="H2091" s="318" t="s">
        <v>811</v>
      </c>
      <c r="I2091" s="316" t="s">
        <v>659</v>
      </c>
      <c r="J2091" s="316" t="s">
        <v>294</v>
      </c>
      <c r="K2091" s="36">
        <v>25</v>
      </c>
      <c r="L2091" s="317">
        <v>0.20000000298023221</v>
      </c>
      <c r="M2091" s="317">
        <v>0.20000000298023221</v>
      </c>
      <c r="N2091" s="36">
        <v>64</v>
      </c>
      <c r="O2091" s="317">
        <v>0.1112999990582466</v>
      </c>
      <c r="P2091" s="317">
        <v>0.1112999990582466</v>
      </c>
      <c r="Q2091" s="36">
        <v>1800</v>
      </c>
      <c r="R2091" s="317">
        <v>0.18050999939441681</v>
      </c>
      <c r="S2091" s="317">
        <v>0.18050999939441681</v>
      </c>
      <c r="T2091" t="s">
        <v>380</v>
      </c>
      <c r="BA2091" s="395">
        <v>1</v>
      </c>
      <c r="BB2091" s="396" t="s">
        <v>861</v>
      </c>
      <c r="BC2091" t="str">
        <f t="shared" si="211"/>
        <v>RYJ</v>
      </c>
      <c r="BD2091" t="str">
        <f t="shared" si="212"/>
        <v>NAoMe_initial_imd_2019</v>
      </c>
      <c r="BE2091" s="397" t="s">
        <v>862</v>
      </c>
      <c r="BF2091" t="str">
        <f t="shared" si="213"/>
        <v>1 - most deprived</v>
      </c>
      <c r="BG2091">
        <f t="shared" si="214"/>
        <v>25</v>
      </c>
      <c r="BH2091" s="398">
        <f t="shared" si="215"/>
        <v>0.20000000298023221</v>
      </c>
      <c r="BO2091" s="33"/>
    </row>
    <row r="2092" spans="1:67">
      <c r="A2092" s="316" t="s">
        <v>27</v>
      </c>
      <c r="B2092" t="s">
        <v>380</v>
      </c>
      <c r="C2092" t="s">
        <v>910</v>
      </c>
      <c r="D2092" t="s">
        <v>314</v>
      </c>
      <c r="E2092" s="316" t="s">
        <v>96</v>
      </c>
      <c r="F2092" s="316" t="s">
        <v>97</v>
      </c>
      <c r="G2092" s="316" t="s">
        <v>447</v>
      </c>
      <c r="H2092" s="316" t="s">
        <v>811</v>
      </c>
      <c r="I2092" s="316" t="s">
        <v>659</v>
      </c>
      <c r="J2092" s="316" t="s">
        <v>15</v>
      </c>
      <c r="K2092" s="36">
        <v>40</v>
      </c>
      <c r="L2092" s="317">
        <v>0.31999999284744263</v>
      </c>
      <c r="M2092" s="317">
        <v>0.31999999284744263</v>
      </c>
      <c r="N2092" s="36">
        <v>132</v>
      </c>
      <c r="O2092" s="317">
        <v>0.2295700013637543</v>
      </c>
      <c r="P2092" s="317">
        <v>0.2295700013637543</v>
      </c>
      <c r="Q2092" s="36">
        <v>2036</v>
      </c>
      <c r="R2092" s="317">
        <v>0.20417000353336329</v>
      </c>
      <c r="S2092" s="317">
        <v>0.20417000353336329</v>
      </c>
      <c r="T2092" t="s">
        <v>380</v>
      </c>
      <c r="BA2092" s="395">
        <v>1</v>
      </c>
      <c r="BB2092" s="396" t="s">
        <v>861</v>
      </c>
      <c r="BC2092" t="str">
        <f t="shared" si="211"/>
        <v>RYJ</v>
      </c>
      <c r="BD2092" t="str">
        <f t="shared" si="212"/>
        <v>NAoMe_initial_imd_2019</v>
      </c>
      <c r="BE2092" s="397" t="s">
        <v>862</v>
      </c>
      <c r="BF2092" t="str">
        <f t="shared" si="213"/>
        <v>2</v>
      </c>
      <c r="BG2092">
        <f t="shared" si="214"/>
        <v>40</v>
      </c>
      <c r="BH2092" s="398">
        <f t="shared" si="215"/>
        <v>0.31999999284744263</v>
      </c>
      <c r="BO2092" s="33"/>
    </row>
    <row r="2093" spans="1:67">
      <c r="A2093" s="316" t="s">
        <v>27</v>
      </c>
      <c r="B2093" t="s">
        <v>380</v>
      </c>
      <c r="C2093" t="s">
        <v>910</v>
      </c>
      <c r="D2093" t="s">
        <v>314</v>
      </c>
      <c r="E2093" s="316" t="s">
        <v>96</v>
      </c>
      <c r="F2093" s="316" t="s">
        <v>97</v>
      </c>
      <c r="G2093" s="316" t="s">
        <v>447</v>
      </c>
      <c r="H2093" s="316" t="s">
        <v>811</v>
      </c>
      <c r="I2093" s="316" t="s">
        <v>659</v>
      </c>
      <c r="J2093" s="316" t="s">
        <v>16</v>
      </c>
      <c r="K2093" s="36">
        <v>25</v>
      </c>
      <c r="L2093" s="317">
        <v>0.20000000298023221</v>
      </c>
      <c r="M2093" s="317">
        <v>0.20000000298023221</v>
      </c>
      <c r="N2093" s="36">
        <v>122</v>
      </c>
      <c r="O2093" s="317">
        <v>0.2121700048446655</v>
      </c>
      <c r="P2093" s="317">
        <v>0.2121700048446655</v>
      </c>
      <c r="Q2093" s="36">
        <v>2085</v>
      </c>
      <c r="R2093" s="317">
        <v>0.20908999443054199</v>
      </c>
      <c r="S2093" s="317">
        <v>0.20908999443054199</v>
      </c>
      <c r="T2093" t="s">
        <v>380</v>
      </c>
      <c r="BA2093" s="395">
        <v>1</v>
      </c>
      <c r="BB2093" s="396" t="s">
        <v>861</v>
      </c>
      <c r="BC2093" t="str">
        <f t="shared" si="211"/>
        <v>RYJ</v>
      </c>
      <c r="BD2093" t="str">
        <f t="shared" si="212"/>
        <v>NAoMe_initial_imd_2019</v>
      </c>
      <c r="BE2093" s="397" t="s">
        <v>862</v>
      </c>
      <c r="BF2093" t="str">
        <f t="shared" si="213"/>
        <v>3</v>
      </c>
      <c r="BG2093">
        <f t="shared" si="214"/>
        <v>25</v>
      </c>
      <c r="BH2093" s="398">
        <f t="shared" si="215"/>
        <v>0.20000000298023221</v>
      </c>
      <c r="BO2093" s="33"/>
    </row>
    <row r="2094" spans="1:67">
      <c r="A2094" s="316" t="s">
        <v>27</v>
      </c>
      <c r="B2094" t="s">
        <v>380</v>
      </c>
      <c r="C2094" t="s">
        <v>910</v>
      </c>
      <c r="D2094" t="s">
        <v>314</v>
      </c>
      <c r="E2094" s="316" t="s">
        <v>96</v>
      </c>
      <c r="F2094" s="316" t="s">
        <v>97</v>
      </c>
      <c r="G2094" s="316" t="s">
        <v>447</v>
      </c>
      <c r="H2094" s="316" t="s">
        <v>811</v>
      </c>
      <c r="I2094" s="316" t="s">
        <v>659</v>
      </c>
      <c r="J2094" s="316" t="s">
        <v>17</v>
      </c>
      <c r="K2094" s="36">
        <v>25</v>
      </c>
      <c r="L2094" s="317">
        <v>0.20000000298023221</v>
      </c>
      <c r="M2094" s="317">
        <v>0.20000000298023221</v>
      </c>
      <c r="N2094" s="36">
        <v>130</v>
      </c>
      <c r="O2094" s="317">
        <v>0.22608999907970431</v>
      </c>
      <c r="P2094" s="317">
        <v>0.22608999907970431</v>
      </c>
      <c r="Q2094" s="36">
        <v>2024</v>
      </c>
      <c r="R2094" s="317">
        <v>0.2029699981212616</v>
      </c>
      <c r="S2094" s="317">
        <v>0.2029699981212616</v>
      </c>
      <c r="T2094" t="s">
        <v>380</v>
      </c>
      <c r="BA2094" s="395">
        <v>1</v>
      </c>
      <c r="BB2094" s="396" t="s">
        <v>861</v>
      </c>
      <c r="BC2094" t="str">
        <f t="shared" si="211"/>
        <v>RYJ</v>
      </c>
      <c r="BD2094" t="str">
        <f t="shared" si="212"/>
        <v>NAoMe_initial_imd_2019</v>
      </c>
      <c r="BE2094" s="397" t="s">
        <v>862</v>
      </c>
      <c r="BF2094" t="str">
        <f t="shared" si="213"/>
        <v>4</v>
      </c>
      <c r="BG2094">
        <f t="shared" si="214"/>
        <v>25</v>
      </c>
      <c r="BH2094" s="398">
        <f t="shared" si="215"/>
        <v>0.20000000298023221</v>
      </c>
      <c r="BO2094" s="33"/>
    </row>
    <row r="2095" spans="1:67">
      <c r="A2095" s="316" t="s">
        <v>27</v>
      </c>
      <c r="B2095" t="s">
        <v>380</v>
      </c>
      <c r="C2095" t="s">
        <v>910</v>
      </c>
      <c r="D2095" t="s">
        <v>314</v>
      </c>
      <c r="E2095" s="316" t="s">
        <v>96</v>
      </c>
      <c r="F2095" s="316" t="s">
        <v>97</v>
      </c>
      <c r="G2095" s="316" t="s">
        <v>447</v>
      </c>
      <c r="H2095" s="316" t="s">
        <v>811</v>
      </c>
      <c r="I2095" s="316" t="s">
        <v>659</v>
      </c>
      <c r="J2095" s="316" t="s">
        <v>295</v>
      </c>
      <c r="K2095" s="36">
        <v>10</v>
      </c>
      <c r="L2095" s="317">
        <v>7.9999998211860657E-2</v>
      </c>
      <c r="M2095" s="317">
        <v>7.9999998211860657E-2</v>
      </c>
      <c r="N2095" s="36">
        <v>127</v>
      </c>
      <c r="O2095" s="317">
        <v>0.2208700031042099</v>
      </c>
      <c r="P2095" s="317">
        <v>0.2208700031042099</v>
      </c>
      <c r="Q2095" s="36">
        <v>2027</v>
      </c>
      <c r="R2095" s="317">
        <v>0.2032700031995773</v>
      </c>
      <c r="S2095" s="317">
        <v>0.2032700031995773</v>
      </c>
      <c r="T2095" t="s">
        <v>380</v>
      </c>
      <c r="BA2095" s="395">
        <v>1</v>
      </c>
      <c r="BB2095" s="396" t="s">
        <v>861</v>
      </c>
      <c r="BC2095" t="str">
        <f t="shared" si="211"/>
        <v>RYJ</v>
      </c>
      <c r="BD2095" t="str">
        <f t="shared" si="212"/>
        <v>NAoMe_initial_imd_2019</v>
      </c>
      <c r="BE2095" s="397" t="s">
        <v>862</v>
      </c>
      <c r="BF2095" t="str">
        <f t="shared" si="213"/>
        <v>5 - least deprived</v>
      </c>
      <c r="BG2095">
        <f t="shared" si="214"/>
        <v>10</v>
      </c>
      <c r="BH2095" s="398">
        <f t="shared" si="215"/>
        <v>7.9999998211860657E-2</v>
      </c>
      <c r="BO2095" s="33"/>
    </row>
    <row r="2096" spans="1:67">
      <c r="A2096" s="316" t="s">
        <v>27</v>
      </c>
      <c r="B2096" t="s">
        <v>380</v>
      </c>
      <c r="C2096" t="s">
        <v>910</v>
      </c>
      <c r="D2096" t="s">
        <v>314</v>
      </c>
      <c r="E2096" s="316" t="s">
        <v>96</v>
      </c>
      <c r="F2096" s="318" t="s">
        <v>97</v>
      </c>
      <c r="G2096" s="318" t="s">
        <v>447</v>
      </c>
      <c r="H2096" s="318" t="s">
        <v>811</v>
      </c>
      <c r="I2096" s="316" t="s">
        <v>659</v>
      </c>
      <c r="J2096" s="316" t="s">
        <v>260</v>
      </c>
      <c r="K2096" s="36">
        <v>0</v>
      </c>
      <c r="L2096" s="317">
        <v>0</v>
      </c>
      <c r="M2096" s="317"/>
      <c r="N2096" s="36">
        <v>0</v>
      </c>
      <c r="O2096" s="317">
        <v>0</v>
      </c>
      <c r="P2096" s="317"/>
      <c r="Q2096" s="36">
        <v>0</v>
      </c>
      <c r="R2096" s="317">
        <v>0</v>
      </c>
      <c r="S2096" s="317"/>
      <c r="T2096" t="s">
        <v>380</v>
      </c>
      <c r="BA2096" s="395">
        <v>1</v>
      </c>
      <c r="BB2096" s="396" t="s">
        <v>861</v>
      </c>
      <c r="BC2096" t="str">
        <f t="shared" si="211"/>
        <v>RYJ</v>
      </c>
      <c r="BD2096" t="str">
        <f t="shared" si="212"/>
        <v>NAoMe_initial_imd_2019</v>
      </c>
      <c r="BE2096" s="397" t="s">
        <v>862</v>
      </c>
      <c r="BF2096" t="str">
        <f t="shared" si="213"/>
        <v>Unknown</v>
      </c>
      <c r="BG2096">
        <f t="shared" si="214"/>
        <v>0</v>
      </c>
      <c r="BH2096" s="398">
        <f t="shared" si="215"/>
        <v>0</v>
      </c>
      <c r="BO2096" s="33"/>
    </row>
    <row r="2097" spans="1:67">
      <c r="A2097" s="316" t="s">
        <v>27</v>
      </c>
      <c r="B2097" t="s">
        <v>380</v>
      </c>
      <c r="C2097" t="s">
        <v>910</v>
      </c>
      <c r="D2097" t="s">
        <v>314</v>
      </c>
      <c r="E2097" s="316" t="s">
        <v>96</v>
      </c>
      <c r="F2097" s="316" t="s">
        <v>97</v>
      </c>
      <c r="G2097" s="316" t="s">
        <v>447</v>
      </c>
      <c r="H2097" s="316" t="s">
        <v>811</v>
      </c>
      <c r="I2097" s="316" t="s">
        <v>296</v>
      </c>
      <c r="J2097" s="316" t="s">
        <v>297</v>
      </c>
      <c r="K2097" s="36">
        <v>74</v>
      </c>
      <c r="L2097" s="317">
        <v>0.59200000762939453</v>
      </c>
      <c r="M2097" s="317">
        <v>0.60655999183654785</v>
      </c>
      <c r="N2097" s="36">
        <v>333</v>
      </c>
      <c r="O2097" s="317">
        <v>0.57912999391555786</v>
      </c>
      <c r="P2097" s="317">
        <v>0.59570997953414917</v>
      </c>
      <c r="Q2097" s="36">
        <v>5528</v>
      </c>
      <c r="R2097" s="317">
        <v>0.55435001850128174</v>
      </c>
      <c r="S2097" s="317">
        <v>0.56936997175216675</v>
      </c>
      <c r="T2097" t="s">
        <v>380</v>
      </c>
      <c r="BA2097" s="395">
        <v>1</v>
      </c>
      <c r="BB2097" s="396" t="s">
        <v>861</v>
      </c>
      <c r="BC2097" t="str">
        <f t="shared" si="211"/>
        <v>RYJ</v>
      </c>
      <c r="BD2097" t="str">
        <f t="shared" si="212"/>
        <v>NAoMe_initial_scarf_731_grp</v>
      </c>
      <c r="BE2097" s="397" t="s">
        <v>862</v>
      </c>
      <c r="BF2097" t="str">
        <f t="shared" si="213"/>
        <v>Fit</v>
      </c>
      <c r="BG2097">
        <f t="shared" si="214"/>
        <v>74</v>
      </c>
      <c r="BH2097" s="398">
        <f t="shared" si="215"/>
        <v>0.59200000762939453</v>
      </c>
      <c r="BO2097" s="33"/>
    </row>
    <row r="2098" spans="1:67">
      <c r="A2098" s="316" t="s">
        <v>27</v>
      </c>
      <c r="B2098" t="s">
        <v>380</v>
      </c>
      <c r="C2098" t="s">
        <v>910</v>
      </c>
      <c r="D2098" t="s">
        <v>314</v>
      </c>
      <c r="E2098" s="316" t="s">
        <v>96</v>
      </c>
      <c r="F2098" s="316" t="s">
        <v>97</v>
      </c>
      <c r="G2098" s="316" t="s">
        <v>447</v>
      </c>
      <c r="H2098" s="316" t="s">
        <v>811</v>
      </c>
      <c r="I2098" s="316" t="s">
        <v>296</v>
      </c>
      <c r="J2098" s="316" t="s">
        <v>298</v>
      </c>
      <c r="K2098" s="36">
        <v>14</v>
      </c>
      <c r="L2098" s="317">
        <v>0.1120000034570694</v>
      </c>
      <c r="M2098" s="317">
        <v>0.1147499978542328</v>
      </c>
      <c r="N2098" s="36">
        <v>87</v>
      </c>
      <c r="O2098" s="317">
        <v>0.15129999816417691</v>
      </c>
      <c r="P2098" s="317">
        <v>0.15564000606536871</v>
      </c>
      <c r="Q2098" s="36">
        <v>1492</v>
      </c>
      <c r="R2098" s="317">
        <v>0.149619996547699</v>
      </c>
      <c r="S2098" s="317">
        <v>0.153669998049736</v>
      </c>
      <c r="T2098" t="s">
        <v>380</v>
      </c>
      <c r="BA2098" s="395">
        <v>1</v>
      </c>
      <c r="BB2098" s="396" t="s">
        <v>861</v>
      </c>
      <c r="BC2098" t="str">
        <f t="shared" si="211"/>
        <v>RYJ</v>
      </c>
      <c r="BD2098" t="str">
        <f t="shared" si="212"/>
        <v>NAoMe_initial_scarf_731_grp</v>
      </c>
      <c r="BE2098" s="397" t="s">
        <v>862</v>
      </c>
      <c r="BF2098" t="str">
        <f t="shared" si="213"/>
        <v>Mild frailty</v>
      </c>
      <c r="BG2098">
        <f t="shared" si="214"/>
        <v>14</v>
      </c>
      <c r="BH2098" s="398">
        <f t="shared" si="215"/>
        <v>0.1120000034570694</v>
      </c>
      <c r="BO2098" s="33"/>
    </row>
    <row r="2099" spans="1:67">
      <c r="A2099" s="316" t="s">
        <v>27</v>
      </c>
      <c r="B2099" t="s">
        <v>380</v>
      </c>
      <c r="C2099" t="s">
        <v>910</v>
      </c>
      <c r="D2099" t="s">
        <v>314</v>
      </c>
      <c r="E2099" s="316" t="s">
        <v>96</v>
      </c>
      <c r="F2099" s="316" t="s">
        <v>97</v>
      </c>
      <c r="G2099" s="316" t="s">
        <v>447</v>
      </c>
      <c r="H2099" s="316" t="s">
        <v>811</v>
      </c>
      <c r="I2099" s="316" t="s">
        <v>296</v>
      </c>
      <c r="J2099" s="316" t="s">
        <v>299</v>
      </c>
      <c r="K2099" s="36">
        <v>16</v>
      </c>
      <c r="L2099" s="317">
        <v>0.12800000607967379</v>
      </c>
      <c r="M2099" s="317">
        <v>0.1311500072479248</v>
      </c>
      <c r="N2099" s="36">
        <v>76</v>
      </c>
      <c r="O2099" s="317">
        <v>0.1321700066328049</v>
      </c>
      <c r="P2099" s="317">
        <v>0.1359599977731705</v>
      </c>
      <c r="Q2099" s="36">
        <v>1470</v>
      </c>
      <c r="R2099" s="317">
        <v>0.1474100053310394</v>
      </c>
      <c r="S2099" s="317">
        <v>0.1514099985361099</v>
      </c>
      <c r="T2099" t="s">
        <v>380</v>
      </c>
      <c r="BA2099" s="395">
        <v>1</v>
      </c>
      <c r="BB2099" s="396" t="s">
        <v>861</v>
      </c>
      <c r="BC2099" t="str">
        <f t="shared" si="211"/>
        <v>RYJ</v>
      </c>
      <c r="BD2099" t="str">
        <f t="shared" si="212"/>
        <v>NAoMe_initial_scarf_731_grp</v>
      </c>
      <c r="BE2099" s="397" t="s">
        <v>862</v>
      </c>
      <c r="BF2099" t="str">
        <f t="shared" si="213"/>
        <v>Moderate frailty</v>
      </c>
      <c r="BG2099">
        <f t="shared" si="214"/>
        <v>16</v>
      </c>
      <c r="BH2099" s="398">
        <f t="shared" si="215"/>
        <v>0.12800000607967379</v>
      </c>
      <c r="BO2099" s="33"/>
    </row>
    <row r="2100" spans="1:67">
      <c r="A2100" s="316" t="s">
        <v>27</v>
      </c>
      <c r="B2100" t="s">
        <v>380</v>
      </c>
      <c r="C2100" t="s">
        <v>910</v>
      </c>
      <c r="D2100" t="s">
        <v>314</v>
      </c>
      <c r="E2100" s="316" t="s">
        <v>96</v>
      </c>
      <c r="F2100" s="316" t="s">
        <v>97</v>
      </c>
      <c r="G2100" s="316" t="s">
        <v>447</v>
      </c>
      <c r="H2100" s="316" t="s">
        <v>811</v>
      </c>
      <c r="I2100" s="316" t="s">
        <v>296</v>
      </c>
      <c r="J2100" s="316" t="s">
        <v>353</v>
      </c>
      <c r="K2100" s="36">
        <v>3</v>
      </c>
      <c r="L2100" s="317">
        <v>2.400000020861626E-2</v>
      </c>
      <c r="M2100" s="317"/>
      <c r="N2100" s="36">
        <v>16</v>
      </c>
      <c r="O2100" s="317">
        <v>2.7829999104142189E-2</v>
      </c>
      <c r="P2100" s="317"/>
      <c r="Q2100" s="36">
        <v>263</v>
      </c>
      <c r="R2100" s="317">
        <v>2.6370000094175339E-2</v>
      </c>
      <c r="S2100" s="317"/>
      <c r="T2100" t="s">
        <v>380</v>
      </c>
      <c r="BA2100" s="395">
        <v>1</v>
      </c>
      <c r="BB2100" s="396" t="s">
        <v>861</v>
      </c>
      <c r="BC2100" t="str">
        <f t="shared" si="211"/>
        <v>RYJ</v>
      </c>
      <c r="BD2100" t="str">
        <f t="shared" si="212"/>
        <v>NAoMe_initial_scarf_731_grp</v>
      </c>
      <c r="BE2100" s="397" t="s">
        <v>862</v>
      </c>
      <c r="BF2100" t="str">
        <f t="shared" si="213"/>
        <v>Not in HESAPC</v>
      </c>
      <c r="BG2100">
        <f t="shared" si="214"/>
        <v>3</v>
      </c>
      <c r="BH2100" s="398">
        <f t="shared" si="215"/>
        <v>2.400000020861626E-2</v>
      </c>
      <c r="BO2100" s="33"/>
    </row>
    <row r="2101" spans="1:67">
      <c r="A2101" s="316" t="s">
        <v>27</v>
      </c>
      <c r="B2101" t="s">
        <v>380</v>
      </c>
      <c r="C2101" t="s">
        <v>910</v>
      </c>
      <c r="D2101" t="s">
        <v>314</v>
      </c>
      <c r="E2101" s="316" t="s">
        <v>96</v>
      </c>
      <c r="F2101" s="316" t="s">
        <v>97</v>
      </c>
      <c r="G2101" s="316" t="s">
        <v>447</v>
      </c>
      <c r="H2101" s="316" t="s">
        <v>811</v>
      </c>
      <c r="I2101" s="316" t="s">
        <v>296</v>
      </c>
      <c r="J2101" s="316" t="s">
        <v>300</v>
      </c>
      <c r="K2101" s="36">
        <v>18</v>
      </c>
      <c r="L2101" s="317">
        <v>0.14399999380111689</v>
      </c>
      <c r="M2101" s="317">
        <v>0.14754000306129461</v>
      </c>
      <c r="N2101" s="36">
        <v>63</v>
      </c>
      <c r="O2101" s="317">
        <v>0.1095699965953827</v>
      </c>
      <c r="P2101" s="317">
        <v>0.1127000004053116</v>
      </c>
      <c r="Q2101" s="36">
        <v>1219</v>
      </c>
      <c r="R2101" s="317">
        <v>0.1222399994730949</v>
      </c>
      <c r="S2101" s="317">
        <v>0.12555000185966489</v>
      </c>
      <c r="T2101" t="s">
        <v>380</v>
      </c>
      <c r="BA2101" s="395">
        <v>1</v>
      </c>
      <c r="BB2101" s="396" t="s">
        <v>861</v>
      </c>
      <c r="BC2101" t="str">
        <f t="shared" si="211"/>
        <v>RYJ</v>
      </c>
      <c r="BD2101" t="str">
        <f t="shared" si="212"/>
        <v>NAoMe_initial_scarf_731_grp</v>
      </c>
      <c r="BE2101" s="397" t="s">
        <v>862</v>
      </c>
      <c r="BF2101" t="str">
        <f t="shared" si="213"/>
        <v>Severe frailty</v>
      </c>
      <c r="BG2101">
        <f t="shared" si="214"/>
        <v>18</v>
      </c>
      <c r="BH2101" s="398">
        <f t="shared" si="215"/>
        <v>0.14399999380111689</v>
      </c>
      <c r="BO2101" s="33"/>
    </row>
    <row r="2102" spans="1:67">
      <c r="A2102" s="316" t="s">
        <v>27</v>
      </c>
      <c r="B2102" t="s">
        <v>380</v>
      </c>
      <c r="C2102" t="s">
        <v>910</v>
      </c>
      <c r="D2102" t="s">
        <v>314</v>
      </c>
      <c r="E2102" s="316" t="s">
        <v>98</v>
      </c>
      <c r="F2102" s="316" t="s">
        <v>266</v>
      </c>
      <c r="G2102" s="316" t="s">
        <v>446</v>
      </c>
      <c r="H2102" s="316" t="s">
        <v>316</v>
      </c>
      <c r="I2102" s="316" t="s">
        <v>310</v>
      </c>
      <c r="J2102" s="316" t="s">
        <v>277</v>
      </c>
      <c r="K2102" s="36">
        <v>0</v>
      </c>
      <c r="L2102" s="317">
        <v>0</v>
      </c>
      <c r="M2102" s="317"/>
      <c r="N2102" s="36">
        <v>2</v>
      </c>
      <c r="O2102" s="317">
        <v>4.1800001636147499E-3</v>
      </c>
      <c r="P2102" s="317"/>
      <c r="Q2102" s="36">
        <v>70</v>
      </c>
      <c r="R2102" s="317">
        <v>7.0199999026954174E-3</v>
      </c>
      <c r="S2102" s="317"/>
      <c r="T2102" t="s">
        <v>380</v>
      </c>
      <c r="BA2102" s="395">
        <v>1</v>
      </c>
      <c r="BB2102" s="396" t="s">
        <v>861</v>
      </c>
      <c r="BC2102" t="str">
        <f t="shared" si="211"/>
        <v>R1F</v>
      </c>
      <c r="BD2102" t="str">
        <f t="shared" si="212"/>
        <v>NAoMe_initial_age_decades_80cap</v>
      </c>
      <c r="BE2102" s="397" t="s">
        <v>862</v>
      </c>
      <c r="BF2102" t="str">
        <f t="shared" si="213"/>
        <v>18-29 yrs</v>
      </c>
      <c r="BG2102">
        <f t="shared" si="214"/>
        <v>0</v>
      </c>
      <c r="BH2102" s="398">
        <f t="shared" si="215"/>
        <v>0</v>
      </c>
      <c r="BO2102" s="33"/>
    </row>
    <row r="2103" spans="1:67">
      <c r="A2103" s="316" t="s">
        <v>27</v>
      </c>
      <c r="B2103" t="s">
        <v>380</v>
      </c>
      <c r="C2103" t="s">
        <v>910</v>
      </c>
      <c r="D2103" t="s">
        <v>314</v>
      </c>
      <c r="E2103" s="316" t="s">
        <v>98</v>
      </c>
      <c r="F2103" s="316" t="s">
        <v>266</v>
      </c>
      <c r="G2103" s="316" t="s">
        <v>446</v>
      </c>
      <c r="H2103" s="316" t="s">
        <v>316</v>
      </c>
      <c r="I2103" s="316" t="s">
        <v>310</v>
      </c>
      <c r="J2103" s="316" t="s">
        <v>278</v>
      </c>
      <c r="K2103" s="36">
        <v>0</v>
      </c>
      <c r="L2103" s="317">
        <v>0</v>
      </c>
      <c r="M2103" s="317"/>
      <c r="N2103" s="36">
        <v>10</v>
      </c>
      <c r="O2103" s="317">
        <v>2.0880000665783879E-2</v>
      </c>
      <c r="P2103" s="317"/>
      <c r="Q2103" s="36">
        <v>429</v>
      </c>
      <c r="R2103" s="317">
        <v>4.3019998818635941E-2</v>
      </c>
      <c r="S2103" s="317"/>
      <c r="T2103" t="s">
        <v>380</v>
      </c>
      <c r="BA2103" s="395">
        <v>1</v>
      </c>
      <c r="BB2103" s="396" t="s">
        <v>861</v>
      </c>
      <c r="BC2103" t="str">
        <f t="shared" si="211"/>
        <v>R1F</v>
      </c>
      <c r="BD2103" t="str">
        <f t="shared" si="212"/>
        <v>NAoMe_initial_age_decades_80cap</v>
      </c>
      <c r="BE2103" s="397" t="s">
        <v>862</v>
      </c>
      <c r="BF2103" t="str">
        <f t="shared" si="213"/>
        <v>30-39 yrs</v>
      </c>
      <c r="BG2103">
        <f t="shared" si="214"/>
        <v>0</v>
      </c>
      <c r="BH2103" s="398">
        <f t="shared" si="215"/>
        <v>0</v>
      </c>
      <c r="BO2103" s="33"/>
    </row>
    <row r="2104" spans="1:67">
      <c r="A2104" s="316" t="s">
        <v>27</v>
      </c>
      <c r="B2104" t="s">
        <v>380</v>
      </c>
      <c r="C2104" t="s">
        <v>910</v>
      </c>
      <c r="D2104" t="s">
        <v>314</v>
      </c>
      <c r="E2104" s="316" t="s">
        <v>98</v>
      </c>
      <c r="F2104" s="316" t="s">
        <v>266</v>
      </c>
      <c r="G2104" s="316" t="s">
        <v>446</v>
      </c>
      <c r="H2104" s="316" t="s">
        <v>316</v>
      </c>
      <c r="I2104" s="316" t="s">
        <v>310</v>
      </c>
      <c r="J2104" s="316" t="s">
        <v>279</v>
      </c>
      <c r="K2104" s="36">
        <v>2</v>
      </c>
      <c r="L2104" s="317">
        <v>6.0610000044107437E-2</v>
      </c>
      <c r="M2104" s="317"/>
      <c r="N2104" s="36">
        <v>35</v>
      </c>
      <c r="O2104" s="317">
        <v>7.3069997131824493E-2</v>
      </c>
      <c r="P2104" s="317"/>
      <c r="Q2104" s="36">
        <v>1024</v>
      </c>
      <c r="R2104" s="317">
        <v>0.1026899963617325</v>
      </c>
      <c r="S2104" s="317"/>
      <c r="T2104" t="s">
        <v>380</v>
      </c>
      <c r="BA2104" s="395">
        <v>1</v>
      </c>
      <c r="BB2104" s="396" t="s">
        <v>861</v>
      </c>
      <c r="BC2104" t="str">
        <f t="shared" si="211"/>
        <v>R1F</v>
      </c>
      <c r="BD2104" t="str">
        <f t="shared" si="212"/>
        <v>NAoMe_initial_age_decades_80cap</v>
      </c>
      <c r="BE2104" s="397" t="s">
        <v>862</v>
      </c>
      <c r="BF2104" t="str">
        <f t="shared" si="213"/>
        <v>40-49 yrs</v>
      </c>
      <c r="BG2104">
        <f t="shared" si="214"/>
        <v>2</v>
      </c>
      <c r="BH2104" s="398">
        <f t="shared" si="215"/>
        <v>6.0610000044107437E-2</v>
      </c>
      <c r="BO2104" s="33"/>
    </row>
    <row r="2105" spans="1:67">
      <c r="A2105" s="316" t="s">
        <v>27</v>
      </c>
      <c r="B2105" t="s">
        <v>380</v>
      </c>
      <c r="C2105" t="s">
        <v>910</v>
      </c>
      <c r="D2105" t="s">
        <v>314</v>
      </c>
      <c r="E2105" s="316" t="s">
        <v>98</v>
      </c>
      <c r="F2105" s="316" t="s">
        <v>266</v>
      </c>
      <c r="G2105" s="316" t="s">
        <v>446</v>
      </c>
      <c r="H2105" s="316" t="s">
        <v>316</v>
      </c>
      <c r="I2105" s="316" t="s">
        <v>310</v>
      </c>
      <c r="J2105" s="316" t="s">
        <v>280</v>
      </c>
      <c r="K2105" s="36">
        <v>9</v>
      </c>
      <c r="L2105" s="317">
        <v>0.27272999286651611</v>
      </c>
      <c r="M2105" s="317"/>
      <c r="N2105" s="36">
        <v>90</v>
      </c>
      <c r="O2105" s="317">
        <v>0.18788999319076541</v>
      </c>
      <c r="P2105" s="317"/>
      <c r="Q2105" s="36">
        <v>1733</v>
      </c>
      <c r="R2105" s="317">
        <v>0.17378999292850489</v>
      </c>
      <c r="S2105" s="317"/>
      <c r="T2105" t="s">
        <v>380</v>
      </c>
      <c r="BA2105" s="395">
        <v>1</v>
      </c>
      <c r="BB2105" s="396" t="s">
        <v>861</v>
      </c>
      <c r="BC2105" t="str">
        <f t="shared" si="211"/>
        <v>R1F</v>
      </c>
      <c r="BD2105" t="str">
        <f t="shared" si="212"/>
        <v>NAoMe_initial_age_decades_80cap</v>
      </c>
      <c r="BE2105" s="397" t="s">
        <v>862</v>
      </c>
      <c r="BF2105" t="str">
        <f t="shared" si="213"/>
        <v>50-59 yrs</v>
      </c>
      <c r="BG2105">
        <f t="shared" si="214"/>
        <v>9</v>
      </c>
      <c r="BH2105" s="398">
        <f t="shared" si="215"/>
        <v>0.27272999286651611</v>
      </c>
      <c r="BO2105" s="33"/>
    </row>
    <row r="2106" spans="1:67">
      <c r="A2106" s="316" t="s">
        <v>27</v>
      </c>
      <c r="B2106" t="s">
        <v>380</v>
      </c>
      <c r="C2106" t="s">
        <v>910</v>
      </c>
      <c r="D2106" t="s">
        <v>314</v>
      </c>
      <c r="E2106" s="316" t="s">
        <v>98</v>
      </c>
      <c r="F2106" s="316" t="s">
        <v>266</v>
      </c>
      <c r="G2106" s="316" t="s">
        <v>446</v>
      </c>
      <c r="H2106" s="316" t="s">
        <v>316</v>
      </c>
      <c r="I2106" s="316" t="s">
        <v>310</v>
      </c>
      <c r="J2106" s="316" t="s">
        <v>281</v>
      </c>
      <c r="K2106" s="36">
        <v>7</v>
      </c>
      <c r="L2106" s="317">
        <v>0.212119996547699</v>
      </c>
      <c r="M2106" s="317"/>
      <c r="N2106" s="36">
        <v>104</v>
      </c>
      <c r="O2106" s="317">
        <v>0.21712000668048859</v>
      </c>
      <c r="P2106" s="317"/>
      <c r="Q2106" s="36">
        <v>1931</v>
      </c>
      <c r="R2106" s="317">
        <v>0.19363999366760251</v>
      </c>
      <c r="S2106" s="317"/>
      <c r="T2106" t="s">
        <v>380</v>
      </c>
      <c r="BA2106" s="395">
        <v>1</v>
      </c>
      <c r="BB2106" s="396" t="s">
        <v>861</v>
      </c>
      <c r="BC2106" t="str">
        <f t="shared" si="211"/>
        <v>R1F</v>
      </c>
      <c r="BD2106" t="str">
        <f t="shared" si="212"/>
        <v>NAoMe_initial_age_decades_80cap</v>
      </c>
      <c r="BE2106" s="397" t="s">
        <v>862</v>
      </c>
      <c r="BF2106" t="str">
        <f t="shared" si="213"/>
        <v>60-69 yrs</v>
      </c>
      <c r="BG2106">
        <f t="shared" si="214"/>
        <v>7</v>
      </c>
      <c r="BH2106" s="398">
        <f t="shared" si="215"/>
        <v>0.212119996547699</v>
      </c>
      <c r="BO2106" s="33"/>
    </row>
    <row r="2107" spans="1:67">
      <c r="A2107" s="316" t="s">
        <v>27</v>
      </c>
      <c r="B2107" t="s">
        <v>380</v>
      </c>
      <c r="C2107" t="s">
        <v>910</v>
      </c>
      <c r="D2107" t="s">
        <v>314</v>
      </c>
      <c r="E2107" s="316" t="s">
        <v>98</v>
      </c>
      <c r="F2107" s="316" t="s">
        <v>266</v>
      </c>
      <c r="G2107" s="316" t="s">
        <v>446</v>
      </c>
      <c r="H2107" s="316" t="s">
        <v>316</v>
      </c>
      <c r="I2107" s="316" t="s">
        <v>310</v>
      </c>
      <c r="J2107" s="316" t="s">
        <v>282</v>
      </c>
      <c r="K2107" s="36">
        <v>7</v>
      </c>
      <c r="L2107" s="317">
        <v>0.212119996547699</v>
      </c>
      <c r="M2107" s="317"/>
      <c r="N2107" s="36">
        <v>119</v>
      </c>
      <c r="O2107" s="317">
        <v>0.24842999875545499</v>
      </c>
      <c r="P2107" s="317"/>
      <c r="Q2107" s="36">
        <v>2493</v>
      </c>
      <c r="R2107" s="317">
        <v>0.25</v>
      </c>
      <c r="S2107" s="317"/>
      <c r="T2107" t="s">
        <v>380</v>
      </c>
      <c r="BA2107" s="395">
        <v>1</v>
      </c>
      <c r="BB2107" s="396" t="s">
        <v>861</v>
      </c>
      <c r="BC2107" t="str">
        <f t="shared" si="211"/>
        <v>R1F</v>
      </c>
      <c r="BD2107" t="str">
        <f t="shared" si="212"/>
        <v>NAoMe_initial_age_decades_80cap</v>
      </c>
      <c r="BE2107" s="397" t="s">
        <v>862</v>
      </c>
      <c r="BF2107" t="str">
        <f t="shared" si="213"/>
        <v>70-79 yrs</v>
      </c>
      <c r="BG2107">
        <f t="shared" si="214"/>
        <v>7</v>
      </c>
      <c r="BH2107" s="398">
        <f t="shared" si="215"/>
        <v>0.212119996547699</v>
      </c>
      <c r="BO2107" s="33"/>
    </row>
    <row r="2108" spans="1:67">
      <c r="A2108" s="316" t="s">
        <v>27</v>
      </c>
      <c r="B2108" t="s">
        <v>380</v>
      </c>
      <c r="C2108" t="s">
        <v>910</v>
      </c>
      <c r="D2108" t="s">
        <v>314</v>
      </c>
      <c r="E2108" s="316" t="s">
        <v>98</v>
      </c>
      <c r="F2108" s="316" t="s">
        <v>266</v>
      </c>
      <c r="G2108" s="316" t="s">
        <v>446</v>
      </c>
      <c r="H2108" s="316" t="s">
        <v>316</v>
      </c>
      <c r="I2108" s="316" t="s">
        <v>310</v>
      </c>
      <c r="J2108" s="316" t="s">
        <v>283</v>
      </c>
      <c r="K2108" s="36">
        <v>8</v>
      </c>
      <c r="L2108" s="317">
        <v>0.2424200028181076</v>
      </c>
      <c r="M2108" s="317"/>
      <c r="N2108" s="36">
        <v>119</v>
      </c>
      <c r="O2108" s="317">
        <v>0.24842999875545499</v>
      </c>
      <c r="P2108" s="317"/>
      <c r="Q2108" s="36">
        <v>2292</v>
      </c>
      <c r="R2108" s="317">
        <v>0.2298399955034256</v>
      </c>
      <c r="S2108" s="317"/>
      <c r="T2108" t="s">
        <v>380</v>
      </c>
      <c r="BA2108" s="395">
        <v>1</v>
      </c>
      <c r="BB2108" s="396" t="s">
        <v>861</v>
      </c>
      <c r="BC2108" t="str">
        <f t="shared" si="211"/>
        <v>R1F</v>
      </c>
      <c r="BD2108" t="str">
        <f t="shared" si="212"/>
        <v>NAoMe_initial_age_decades_80cap</v>
      </c>
      <c r="BE2108" s="397" t="s">
        <v>862</v>
      </c>
      <c r="BF2108" t="str">
        <f t="shared" si="213"/>
        <v>80+ yrs</v>
      </c>
      <c r="BG2108">
        <f t="shared" si="214"/>
        <v>8</v>
      </c>
      <c r="BH2108" s="398">
        <f t="shared" si="215"/>
        <v>0.2424200028181076</v>
      </c>
      <c r="BO2108" s="33"/>
    </row>
    <row r="2109" spans="1:67">
      <c r="A2109" s="316" t="s">
        <v>27</v>
      </c>
      <c r="B2109" t="s">
        <v>380</v>
      </c>
      <c r="C2109" t="s">
        <v>910</v>
      </c>
      <c r="D2109" t="s">
        <v>314</v>
      </c>
      <c r="E2109" s="316" t="s">
        <v>98</v>
      </c>
      <c r="F2109" s="316" t="s">
        <v>266</v>
      </c>
      <c r="G2109" s="316" t="s">
        <v>446</v>
      </c>
      <c r="H2109" s="316" t="s">
        <v>316</v>
      </c>
      <c r="I2109" s="316" t="s">
        <v>341</v>
      </c>
      <c r="J2109" s="316" t="s">
        <v>13</v>
      </c>
      <c r="K2109" s="36">
        <v>27</v>
      </c>
      <c r="L2109" s="317">
        <v>0.81818002462387085</v>
      </c>
      <c r="M2109" s="317">
        <v>0.87097001075744629</v>
      </c>
      <c r="N2109" s="36">
        <v>327</v>
      </c>
      <c r="O2109" s="317">
        <v>0.682669997215271</v>
      </c>
      <c r="P2109" s="317">
        <v>0.69427001476287842</v>
      </c>
      <c r="Q2109" s="36">
        <v>6753</v>
      </c>
      <c r="R2109" s="317">
        <v>0.67720001935958862</v>
      </c>
      <c r="S2109" s="317">
        <v>0.69554001092910767</v>
      </c>
      <c r="T2109" t="s">
        <v>380</v>
      </c>
      <c r="BA2109" s="395">
        <v>1</v>
      </c>
      <c r="BB2109" s="396" t="s">
        <v>861</v>
      </c>
      <c r="BC2109" t="str">
        <f t="shared" si="211"/>
        <v>R1F</v>
      </c>
      <c r="BD2109" t="str">
        <f t="shared" si="212"/>
        <v>NAoMe_initial_ch_score_2cap</v>
      </c>
      <c r="BE2109" s="397" t="s">
        <v>862</v>
      </c>
      <c r="BF2109" t="str">
        <f t="shared" si="213"/>
        <v>0</v>
      </c>
      <c r="BG2109">
        <f t="shared" si="214"/>
        <v>27</v>
      </c>
      <c r="BH2109" s="398">
        <f t="shared" si="215"/>
        <v>0.81818002462387085</v>
      </c>
      <c r="BO2109" s="33"/>
    </row>
    <row r="2110" spans="1:67">
      <c r="A2110" s="316" t="s">
        <v>27</v>
      </c>
      <c r="B2110" t="s">
        <v>380</v>
      </c>
      <c r="C2110" t="s">
        <v>910</v>
      </c>
      <c r="D2110" t="s">
        <v>314</v>
      </c>
      <c r="E2110" s="316" t="s">
        <v>98</v>
      </c>
      <c r="F2110" s="316" t="s">
        <v>266</v>
      </c>
      <c r="G2110" s="316" t="s">
        <v>446</v>
      </c>
      <c r="H2110" s="316" t="s">
        <v>316</v>
      </c>
      <c r="I2110" s="316" t="s">
        <v>341</v>
      </c>
      <c r="J2110" s="316" t="s">
        <v>14</v>
      </c>
      <c r="K2110" s="36">
        <v>2</v>
      </c>
      <c r="L2110" s="317">
        <v>6.0610000044107437E-2</v>
      </c>
      <c r="M2110" s="317">
        <v>6.4520001411437988E-2</v>
      </c>
      <c r="N2110" s="36">
        <v>83</v>
      </c>
      <c r="O2110" s="317">
        <v>0.17328000068664551</v>
      </c>
      <c r="P2110" s="317">
        <v>0.17621999979019171</v>
      </c>
      <c r="Q2110" s="36">
        <v>1630</v>
      </c>
      <c r="R2110" s="317">
        <v>0.16346000134944921</v>
      </c>
      <c r="S2110" s="317">
        <v>0.16788999736309049</v>
      </c>
      <c r="T2110" t="s">
        <v>380</v>
      </c>
      <c r="BA2110" s="395">
        <v>1</v>
      </c>
      <c r="BB2110" s="396" t="s">
        <v>861</v>
      </c>
      <c r="BC2110" t="str">
        <f t="shared" si="211"/>
        <v>R1F</v>
      </c>
      <c r="BD2110" t="str">
        <f t="shared" si="212"/>
        <v>NAoMe_initial_ch_score_2cap</v>
      </c>
      <c r="BE2110" s="397" t="s">
        <v>862</v>
      </c>
      <c r="BF2110" t="str">
        <f t="shared" si="213"/>
        <v>1</v>
      </c>
      <c r="BG2110">
        <f t="shared" si="214"/>
        <v>2</v>
      </c>
      <c r="BH2110" s="398">
        <f t="shared" si="215"/>
        <v>6.0610000044107437E-2</v>
      </c>
      <c r="BO2110" s="33"/>
    </row>
    <row r="2111" spans="1:67">
      <c r="A2111" s="316" t="s">
        <v>27</v>
      </c>
      <c r="B2111" t="s">
        <v>380</v>
      </c>
      <c r="C2111" t="s">
        <v>910</v>
      </c>
      <c r="D2111" t="s">
        <v>314</v>
      </c>
      <c r="E2111" s="316" t="s">
        <v>98</v>
      </c>
      <c r="F2111" s="316" t="s">
        <v>266</v>
      </c>
      <c r="G2111" s="316" t="s">
        <v>446</v>
      </c>
      <c r="H2111" s="316" t="s">
        <v>316</v>
      </c>
      <c r="I2111" s="316" t="s">
        <v>341</v>
      </c>
      <c r="J2111" s="316" t="s">
        <v>301</v>
      </c>
      <c r="K2111" s="36">
        <v>2</v>
      </c>
      <c r="L2111" s="317">
        <v>6.0610000044107437E-2</v>
      </c>
      <c r="M2111" s="317">
        <v>6.4520001411437988E-2</v>
      </c>
      <c r="N2111" s="36">
        <v>61</v>
      </c>
      <c r="O2111" s="317">
        <v>0.12735000252723691</v>
      </c>
      <c r="P2111" s="317">
        <v>0.1295100003480911</v>
      </c>
      <c r="Q2111" s="36">
        <v>1326</v>
      </c>
      <c r="R2111" s="317">
        <v>0.132970005273819</v>
      </c>
      <c r="S2111" s="317">
        <v>0.13657000660896301</v>
      </c>
      <c r="T2111" t="s">
        <v>380</v>
      </c>
      <c r="BA2111" s="395">
        <v>1</v>
      </c>
      <c r="BB2111" s="396" t="s">
        <v>861</v>
      </c>
      <c r="BC2111" t="str">
        <f t="shared" si="211"/>
        <v>R1F</v>
      </c>
      <c r="BD2111" t="str">
        <f t="shared" si="212"/>
        <v>NAoMe_initial_ch_score_2cap</v>
      </c>
      <c r="BE2111" s="397" t="s">
        <v>862</v>
      </c>
      <c r="BF2111" t="str">
        <f t="shared" si="213"/>
        <v>2+</v>
      </c>
      <c r="BG2111">
        <f t="shared" si="214"/>
        <v>2</v>
      </c>
      <c r="BH2111" s="398">
        <f t="shared" si="215"/>
        <v>6.0610000044107437E-2</v>
      </c>
      <c r="BO2111" s="33"/>
    </row>
    <row r="2112" spans="1:67">
      <c r="A2112" s="316" t="s">
        <v>27</v>
      </c>
      <c r="B2112" t="s">
        <v>380</v>
      </c>
      <c r="C2112" t="s">
        <v>910</v>
      </c>
      <c r="D2112" t="s">
        <v>314</v>
      </c>
      <c r="E2112" s="316" t="s">
        <v>98</v>
      </c>
      <c r="F2112" s="316" t="s">
        <v>266</v>
      </c>
      <c r="G2112" s="316" t="s">
        <v>446</v>
      </c>
      <c r="H2112" s="316" t="s">
        <v>316</v>
      </c>
      <c r="I2112" s="316" t="s">
        <v>341</v>
      </c>
      <c r="J2112" s="316" t="s">
        <v>260</v>
      </c>
      <c r="K2112" s="36">
        <v>2</v>
      </c>
      <c r="L2112" s="317">
        <v>6.0610000044107437E-2</v>
      </c>
      <c r="M2112" s="317"/>
      <c r="N2112" s="36">
        <v>8</v>
      </c>
      <c r="O2112" s="317">
        <v>1.6699999570846561E-2</v>
      </c>
      <c r="P2112" s="317"/>
      <c r="Q2112" s="36">
        <v>263</v>
      </c>
      <c r="R2112" s="317">
        <v>2.6370000094175339E-2</v>
      </c>
      <c r="S2112" s="317"/>
      <c r="T2112" t="s">
        <v>380</v>
      </c>
      <c r="BA2112" s="395">
        <v>1</v>
      </c>
      <c r="BB2112" s="396" t="s">
        <v>861</v>
      </c>
      <c r="BC2112" t="str">
        <f t="shared" si="211"/>
        <v>R1F</v>
      </c>
      <c r="BD2112" t="str">
        <f t="shared" si="212"/>
        <v>NAoMe_initial_ch_score_2cap</v>
      </c>
      <c r="BE2112" s="397" t="s">
        <v>862</v>
      </c>
      <c r="BF2112" t="str">
        <f t="shared" si="213"/>
        <v>Unknown</v>
      </c>
      <c r="BG2112">
        <f t="shared" si="214"/>
        <v>2</v>
      </c>
      <c r="BH2112" s="398">
        <f t="shared" si="215"/>
        <v>6.0610000044107437E-2</v>
      </c>
      <c r="BO2112" s="33"/>
    </row>
    <row r="2113" spans="1:67">
      <c r="A2113" s="316" t="s">
        <v>27</v>
      </c>
      <c r="B2113" t="s">
        <v>380</v>
      </c>
      <c r="C2113" t="s">
        <v>910</v>
      </c>
      <c r="D2113" t="s">
        <v>314</v>
      </c>
      <c r="E2113" s="316" t="s">
        <v>98</v>
      </c>
      <c r="F2113" s="316" t="s">
        <v>266</v>
      </c>
      <c r="G2113" s="316" t="s">
        <v>446</v>
      </c>
      <c r="H2113" s="316" t="s">
        <v>316</v>
      </c>
      <c r="I2113" s="316" t="s">
        <v>309</v>
      </c>
      <c r="J2113" s="316" t="s">
        <v>289</v>
      </c>
      <c r="K2113" s="36">
        <v>8</v>
      </c>
      <c r="L2113" s="317">
        <v>0.2424200028181076</v>
      </c>
      <c r="M2113" s="317"/>
      <c r="N2113" s="36">
        <v>158</v>
      </c>
      <c r="O2113" s="317">
        <v>0.32984998822212219</v>
      </c>
      <c r="P2113" s="317"/>
      <c r="Q2113" s="36">
        <v>3283</v>
      </c>
      <c r="R2113" s="317">
        <v>0.3292199969291687</v>
      </c>
      <c r="S2113" s="317"/>
      <c r="T2113" t="s">
        <v>380</v>
      </c>
      <c r="BA2113" s="395">
        <v>1</v>
      </c>
      <c r="BB2113" s="396" t="s">
        <v>861</v>
      </c>
      <c r="BC2113" t="str">
        <f t="shared" si="211"/>
        <v>R1F</v>
      </c>
      <c r="BD2113" t="str">
        <f t="shared" si="212"/>
        <v>NAoMe_initial_diagnosis_year</v>
      </c>
      <c r="BE2113" s="397" t="s">
        <v>862</v>
      </c>
      <c r="BF2113" t="str">
        <f t="shared" si="213"/>
        <v>2021</v>
      </c>
      <c r="BG2113">
        <f t="shared" si="214"/>
        <v>8</v>
      </c>
      <c r="BH2113" s="398">
        <f t="shared" si="215"/>
        <v>0.2424200028181076</v>
      </c>
      <c r="BO2113" s="33"/>
    </row>
    <row r="2114" spans="1:67">
      <c r="A2114" s="316" t="s">
        <v>27</v>
      </c>
      <c r="B2114" t="s">
        <v>380</v>
      </c>
      <c r="C2114" t="s">
        <v>910</v>
      </c>
      <c r="D2114" t="s">
        <v>314</v>
      </c>
      <c r="E2114" s="316" t="s">
        <v>98</v>
      </c>
      <c r="F2114" s="316" t="s">
        <v>266</v>
      </c>
      <c r="G2114" s="316" t="s">
        <v>446</v>
      </c>
      <c r="H2114" s="316" t="s">
        <v>316</v>
      </c>
      <c r="I2114" s="316" t="s">
        <v>309</v>
      </c>
      <c r="J2114" s="316" t="s">
        <v>816</v>
      </c>
      <c r="K2114" s="36">
        <v>10</v>
      </c>
      <c r="L2114" s="317">
        <v>0.30303001403808588</v>
      </c>
      <c r="M2114" s="317"/>
      <c r="N2114" s="36">
        <v>156</v>
      </c>
      <c r="O2114" s="317">
        <v>0.32567998766899109</v>
      </c>
      <c r="P2114" s="317"/>
      <c r="Q2114" s="36">
        <v>3315</v>
      </c>
      <c r="R2114" s="317">
        <v>0.33243000507354742</v>
      </c>
      <c r="S2114" s="317"/>
      <c r="T2114" t="s">
        <v>380</v>
      </c>
      <c r="BA2114" s="395">
        <v>1</v>
      </c>
      <c r="BB2114" s="396" t="s">
        <v>861</v>
      </c>
      <c r="BC2114" t="str">
        <f t="shared" si="211"/>
        <v>R1F</v>
      </c>
      <c r="BD2114" t="str">
        <f t="shared" si="212"/>
        <v>NAoMe_initial_diagnosis_year</v>
      </c>
      <c r="BE2114" s="397" t="s">
        <v>862</v>
      </c>
      <c r="BF2114" t="str">
        <f t="shared" si="213"/>
        <v>2022</v>
      </c>
      <c r="BG2114">
        <f t="shared" si="214"/>
        <v>10</v>
      </c>
      <c r="BH2114" s="398">
        <f t="shared" si="215"/>
        <v>0.30303001403808588</v>
      </c>
      <c r="BO2114" s="33"/>
    </row>
    <row r="2115" spans="1:67">
      <c r="A2115" s="316" t="s">
        <v>27</v>
      </c>
      <c r="B2115" t="s">
        <v>380</v>
      </c>
      <c r="C2115" t="s">
        <v>910</v>
      </c>
      <c r="D2115" t="s">
        <v>314</v>
      </c>
      <c r="E2115" s="316" t="s">
        <v>98</v>
      </c>
      <c r="F2115" s="316" t="s">
        <v>266</v>
      </c>
      <c r="G2115" s="316" t="s">
        <v>446</v>
      </c>
      <c r="H2115" s="316" t="s">
        <v>316</v>
      </c>
      <c r="I2115" s="316" t="s">
        <v>309</v>
      </c>
      <c r="J2115" s="316" t="s">
        <v>946</v>
      </c>
      <c r="K2115" s="36">
        <v>15</v>
      </c>
      <c r="L2115" s="317">
        <v>0.45454999804496771</v>
      </c>
      <c r="M2115" s="317"/>
      <c r="N2115" s="36">
        <v>165</v>
      </c>
      <c r="O2115" s="317">
        <v>0.34446999430656428</v>
      </c>
      <c r="P2115" s="317"/>
      <c r="Q2115" s="36">
        <v>3374</v>
      </c>
      <c r="R2115" s="317">
        <v>0.33834999799728388</v>
      </c>
      <c r="S2115" s="317"/>
      <c r="T2115" t="s">
        <v>380</v>
      </c>
      <c r="BA2115" s="395">
        <v>1</v>
      </c>
      <c r="BB2115" s="396" t="s">
        <v>861</v>
      </c>
      <c r="BC2115" t="str">
        <f t="shared" ref="BC2115:BC2178" si="216">E2115</f>
        <v>R1F</v>
      </c>
      <c r="BD2115" t="str">
        <f t="shared" ref="BD2115:BD2178" si="217">(LEFT(A2115, LEN(A2115)-7))&amp;"_"&amp;I2115</f>
        <v>NAoMe_initial_diagnosis_year</v>
      </c>
      <c r="BE2115" s="397" t="s">
        <v>862</v>
      </c>
      <c r="BF2115" t="str">
        <f t="shared" ref="BF2115:BF2178" si="218">J2115</f>
        <v>2023</v>
      </c>
      <c r="BG2115">
        <f t="shared" ref="BG2115:BG2178" si="219">K2115</f>
        <v>15</v>
      </c>
      <c r="BH2115" s="398">
        <f t="shared" ref="BH2115:BH2178" si="220">L2115</f>
        <v>0.45454999804496771</v>
      </c>
      <c r="BO2115" s="33"/>
    </row>
    <row r="2116" spans="1:67">
      <c r="A2116" s="316" t="s">
        <v>27</v>
      </c>
      <c r="B2116" t="s">
        <v>380</v>
      </c>
      <c r="C2116" t="s">
        <v>910</v>
      </c>
      <c r="D2116" t="s">
        <v>314</v>
      </c>
      <c r="E2116" s="316" t="s">
        <v>98</v>
      </c>
      <c r="F2116" s="316" t="s">
        <v>266</v>
      </c>
      <c r="G2116" s="316" t="s">
        <v>446</v>
      </c>
      <c r="H2116" s="316" t="s">
        <v>316</v>
      </c>
      <c r="I2116" s="316" t="s">
        <v>331</v>
      </c>
      <c r="J2116" s="316" t="s">
        <v>332</v>
      </c>
      <c r="K2116" s="36">
        <v>2</v>
      </c>
      <c r="L2116" s="317">
        <v>6.0610000044107437E-2</v>
      </c>
      <c r="M2116" s="317">
        <v>7.4069999158382416E-2</v>
      </c>
      <c r="N2116" s="36">
        <v>20</v>
      </c>
      <c r="O2116" s="317">
        <v>4.1749998927116387E-2</v>
      </c>
      <c r="P2116" s="317">
        <v>4.6509999781847E-2</v>
      </c>
      <c r="Q2116" s="36">
        <v>434</v>
      </c>
      <c r="R2116" s="317">
        <v>4.3519999831914902E-2</v>
      </c>
      <c r="S2116" s="317">
        <v>5.2159998565912247E-2</v>
      </c>
      <c r="T2116" t="s">
        <v>380</v>
      </c>
      <c r="BA2116" s="395">
        <v>1</v>
      </c>
      <c r="BB2116" s="396" t="s">
        <v>861</v>
      </c>
      <c r="BC2116" t="str">
        <f t="shared" si="216"/>
        <v>R1F</v>
      </c>
      <c r="BD2116" t="str">
        <f t="shared" si="217"/>
        <v>NAoMe_initial_disease_group</v>
      </c>
      <c r="BE2116" s="397" t="s">
        <v>862</v>
      </c>
      <c r="BF2116" t="str">
        <f t="shared" si="218"/>
        <v>Advanced M0</v>
      </c>
      <c r="BG2116">
        <f t="shared" si="219"/>
        <v>2</v>
      </c>
      <c r="BH2116" s="398">
        <f t="shared" si="220"/>
        <v>6.0610000044107437E-2</v>
      </c>
      <c r="BO2116" s="33"/>
    </row>
    <row r="2117" spans="1:67">
      <c r="A2117" s="316" t="s">
        <v>27</v>
      </c>
      <c r="B2117" t="s">
        <v>380</v>
      </c>
      <c r="C2117" t="s">
        <v>910</v>
      </c>
      <c r="D2117" t="s">
        <v>314</v>
      </c>
      <c r="E2117" s="316" t="s">
        <v>98</v>
      </c>
      <c r="F2117" s="316" t="s">
        <v>266</v>
      </c>
      <c r="G2117" s="316" t="s">
        <v>446</v>
      </c>
      <c r="H2117" s="316" t="s">
        <v>316</v>
      </c>
      <c r="I2117" s="316" t="s">
        <v>331</v>
      </c>
      <c r="J2117" s="316" t="s">
        <v>333</v>
      </c>
      <c r="K2117" s="36">
        <v>18</v>
      </c>
      <c r="L2117" s="317">
        <v>0.54544997215270996</v>
      </c>
      <c r="M2117" s="317">
        <v>0.66667002439498901</v>
      </c>
      <c r="N2117" s="36">
        <v>309</v>
      </c>
      <c r="O2117" s="317">
        <v>0.64508998394012451</v>
      </c>
      <c r="P2117" s="317">
        <v>0.71859997510910034</v>
      </c>
      <c r="Q2117" s="36">
        <v>6159</v>
      </c>
      <c r="R2117" s="317">
        <v>0.6176300048828125</v>
      </c>
      <c r="S2117" s="317">
        <v>0.74026000499725342</v>
      </c>
      <c r="T2117" t="s">
        <v>380</v>
      </c>
      <c r="BA2117" s="395">
        <v>1</v>
      </c>
      <c r="BB2117" s="396" t="s">
        <v>861</v>
      </c>
      <c r="BC2117" t="str">
        <f t="shared" si="216"/>
        <v>R1F</v>
      </c>
      <c r="BD2117" t="str">
        <f t="shared" si="217"/>
        <v>NAoMe_initial_disease_group</v>
      </c>
      <c r="BE2117" s="397" t="s">
        <v>862</v>
      </c>
      <c r="BF2117" t="str">
        <f t="shared" si="218"/>
        <v>Advanced M1</v>
      </c>
      <c r="BG2117">
        <f t="shared" si="219"/>
        <v>18</v>
      </c>
      <c r="BH2117" s="398">
        <f t="shared" si="220"/>
        <v>0.54544997215270996</v>
      </c>
      <c r="BO2117" s="33"/>
    </row>
    <row r="2118" spans="1:67">
      <c r="A2118" s="316" t="s">
        <v>27</v>
      </c>
      <c r="B2118" t="s">
        <v>380</v>
      </c>
      <c r="C2118" t="s">
        <v>910</v>
      </c>
      <c r="D2118" t="s">
        <v>314</v>
      </c>
      <c r="E2118" s="316" t="s">
        <v>98</v>
      </c>
      <c r="F2118" s="316" t="s">
        <v>266</v>
      </c>
      <c r="G2118" s="316" t="s">
        <v>446</v>
      </c>
      <c r="H2118" s="316" t="s">
        <v>316</v>
      </c>
      <c r="I2118" s="316" t="s">
        <v>331</v>
      </c>
      <c r="J2118" s="316" t="s">
        <v>334</v>
      </c>
      <c r="K2118" s="36">
        <v>0</v>
      </c>
      <c r="L2118" s="317">
        <v>0</v>
      </c>
      <c r="M2118" s="317">
        <v>0</v>
      </c>
      <c r="N2118" s="36">
        <v>2</v>
      </c>
      <c r="O2118" s="317">
        <v>4.1800001636147499E-3</v>
      </c>
      <c r="P2118" s="317">
        <v>4.6500000171363354E-3</v>
      </c>
      <c r="Q2118" s="36">
        <v>64</v>
      </c>
      <c r="R2118" s="317">
        <v>6.4199999906122676E-3</v>
      </c>
      <c r="S2118" s="317">
        <v>7.689999882131815E-3</v>
      </c>
      <c r="T2118" t="s">
        <v>380</v>
      </c>
      <c r="BA2118" s="395">
        <v>1</v>
      </c>
      <c r="BB2118" s="396" t="s">
        <v>861</v>
      </c>
      <c r="BC2118" t="str">
        <f t="shared" si="216"/>
        <v>R1F</v>
      </c>
      <c r="BD2118" t="str">
        <f t="shared" si="217"/>
        <v>NAoMe_initial_disease_group</v>
      </c>
      <c r="BE2118" s="397" t="s">
        <v>862</v>
      </c>
      <c r="BF2118" t="str">
        <f t="shared" si="218"/>
        <v>DCIS</v>
      </c>
      <c r="BG2118">
        <f t="shared" si="219"/>
        <v>0</v>
      </c>
      <c r="BH2118" s="398">
        <f t="shared" si="220"/>
        <v>0</v>
      </c>
      <c r="BO2118" s="33"/>
    </row>
    <row r="2119" spans="1:67">
      <c r="A2119" s="316" t="s">
        <v>27</v>
      </c>
      <c r="B2119" t="s">
        <v>380</v>
      </c>
      <c r="C2119" t="s">
        <v>910</v>
      </c>
      <c r="D2119" t="s">
        <v>314</v>
      </c>
      <c r="E2119" s="316" t="s">
        <v>98</v>
      </c>
      <c r="F2119" s="316" t="s">
        <v>266</v>
      </c>
      <c r="G2119" s="316" t="s">
        <v>446</v>
      </c>
      <c r="H2119" s="316" t="s">
        <v>316</v>
      </c>
      <c r="I2119" s="316" t="s">
        <v>331</v>
      </c>
      <c r="J2119" s="316" t="s">
        <v>335</v>
      </c>
      <c r="K2119" s="36">
        <v>7</v>
      </c>
      <c r="L2119" s="317">
        <v>0.212119996547699</v>
      </c>
      <c r="M2119" s="317">
        <v>0.25925999879837042</v>
      </c>
      <c r="N2119" s="36">
        <v>99</v>
      </c>
      <c r="O2119" s="317">
        <v>0.2066799998283386</v>
      </c>
      <c r="P2119" s="317">
        <v>0.2302300035953522</v>
      </c>
      <c r="Q2119" s="36">
        <v>1663</v>
      </c>
      <c r="R2119" s="317">
        <v>0.16676999628543851</v>
      </c>
      <c r="S2119" s="317">
        <v>0.19988000392913821</v>
      </c>
      <c r="T2119" t="s">
        <v>380</v>
      </c>
      <c r="BA2119" s="395">
        <v>1</v>
      </c>
      <c r="BB2119" s="396" t="s">
        <v>861</v>
      </c>
      <c r="BC2119" t="str">
        <f t="shared" si="216"/>
        <v>R1F</v>
      </c>
      <c r="BD2119" t="str">
        <f t="shared" si="217"/>
        <v>NAoMe_initial_disease_group</v>
      </c>
      <c r="BE2119" s="397" t="s">
        <v>862</v>
      </c>
      <c r="BF2119" t="str">
        <f t="shared" si="218"/>
        <v>Early invasive</v>
      </c>
      <c r="BG2119">
        <f t="shared" si="219"/>
        <v>7</v>
      </c>
      <c r="BH2119" s="398">
        <f t="shared" si="220"/>
        <v>0.212119996547699</v>
      </c>
      <c r="BO2119" s="33"/>
    </row>
    <row r="2120" spans="1:67">
      <c r="A2120" s="316" t="s">
        <v>27</v>
      </c>
      <c r="B2120" t="s">
        <v>380</v>
      </c>
      <c r="C2120" t="s">
        <v>910</v>
      </c>
      <c r="D2120" t="s">
        <v>314</v>
      </c>
      <c r="E2120" s="316" t="s">
        <v>98</v>
      </c>
      <c r="F2120" s="316" t="s">
        <v>266</v>
      </c>
      <c r="G2120" s="316" t="s">
        <v>446</v>
      </c>
      <c r="H2120" s="316" t="s">
        <v>316</v>
      </c>
      <c r="I2120" s="316" t="s">
        <v>331</v>
      </c>
      <c r="J2120" s="316" t="s">
        <v>337</v>
      </c>
      <c r="K2120" s="36">
        <v>6</v>
      </c>
      <c r="L2120" s="317">
        <v>0.18182000517845151</v>
      </c>
      <c r="M2120" s="317"/>
      <c r="N2120" s="36">
        <v>49</v>
      </c>
      <c r="O2120" s="317">
        <v>0.1023000031709671</v>
      </c>
      <c r="P2120" s="317"/>
      <c r="Q2120" s="36">
        <v>1652</v>
      </c>
      <c r="R2120" s="317">
        <v>0.1656599938869476</v>
      </c>
      <c r="S2120" s="317"/>
      <c r="T2120" t="s">
        <v>380</v>
      </c>
      <c r="BA2120" s="395">
        <v>1</v>
      </c>
      <c r="BB2120" s="396" t="s">
        <v>861</v>
      </c>
      <c r="BC2120" t="str">
        <f t="shared" si="216"/>
        <v>R1F</v>
      </c>
      <c r="BD2120" t="str">
        <f t="shared" si="217"/>
        <v>NAoMe_initial_disease_group</v>
      </c>
      <c r="BE2120" s="397" t="s">
        <v>862</v>
      </c>
      <c r="BF2120" t="str">
        <f t="shared" si="218"/>
        <v>Unknown stage</v>
      </c>
      <c r="BG2120">
        <f t="shared" si="219"/>
        <v>6</v>
      </c>
      <c r="BH2120" s="398">
        <f t="shared" si="220"/>
        <v>0.18182000517845151</v>
      </c>
      <c r="BO2120" s="33"/>
    </row>
    <row r="2121" spans="1:67">
      <c r="A2121" s="316" t="s">
        <v>27</v>
      </c>
      <c r="B2121" t="s">
        <v>380</v>
      </c>
      <c r="C2121" t="s">
        <v>910</v>
      </c>
      <c r="D2121" t="s">
        <v>314</v>
      </c>
      <c r="E2121" s="316" t="s">
        <v>98</v>
      </c>
      <c r="F2121" s="316" t="s">
        <v>266</v>
      </c>
      <c r="G2121" s="316" t="s">
        <v>446</v>
      </c>
      <c r="H2121" s="316" t="s">
        <v>316</v>
      </c>
      <c r="I2121" s="316" t="s">
        <v>656</v>
      </c>
      <c r="J2121" s="316" t="s">
        <v>286</v>
      </c>
      <c r="K2121" s="36">
        <v>2</v>
      </c>
      <c r="L2121" s="317">
        <v>6.0610000044107437E-2</v>
      </c>
      <c r="M2121" s="317">
        <v>6.0610000044107437E-2</v>
      </c>
      <c r="N2121" s="36">
        <v>6</v>
      </c>
      <c r="O2121" s="317">
        <v>1.252999994903803E-2</v>
      </c>
      <c r="P2121" s="317">
        <v>1.4019999653100969E-2</v>
      </c>
      <c r="Q2121" s="36">
        <v>492</v>
      </c>
      <c r="R2121" s="317">
        <v>4.9339998513460159E-2</v>
      </c>
      <c r="S2121" s="317">
        <v>5.1920000463724143E-2</v>
      </c>
      <c r="T2121" t="s">
        <v>380</v>
      </c>
      <c r="BA2121" s="395">
        <v>1</v>
      </c>
      <c r="BB2121" s="396" t="s">
        <v>861</v>
      </c>
      <c r="BC2121" t="str">
        <f t="shared" si="216"/>
        <v>R1F</v>
      </c>
      <c r="BD2121" t="str">
        <f t="shared" si="217"/>
        <v>NAoMe_initial_ethnicity_grp</v>
      </c>
      <c r="BE2121" s="397" t="s">
        <v>862</v>
      </c>
      <c r="BF2121" t="str">
        <f t="shared" si="218"/>
        <v>Asian or Asian British</v>
      </c>
      <c r="BG2121">
        <f t="shared" si="219"/>
        <v>2</v>
      </c>
      <c r="BH2121" s="398">
        <f t="shared" si="220"/>
        <v>6.0610000044107437E-2</v>
      </c>
      <c r="BO2121" s="33"/>
    </row>
    <row r="2122" spans="1:67">
      <c r="A2122" s="316" t="s">
        <v>27</v>
      </c>
      <c r="B2122" t="s">
        <v>380</v>
      </c>
      <c r="C2122" t="s">
        <v>910</v>
      </c>
      <c r="D2122" t="s">
        <v>314</v>
      </c>
      <c r="E2122" s="316" t="s">
        <v>98</v>
      </c>
      <c r="F2122" s="316" t="s">
        <v>266</v>
      </c>
      <c r="G2122" s="316" t="s">
        <v>446</v>
      </c>
      <c r="H2122" s="316" t="s">
        <v>316</v>
      </c>
      <c r="I2122" s="316" t="s">
        <v>656</v>
      </c>
      <c r="J2122" s="316" t="s">
        <v>287</v>
      </c>
      <c r="K2122" s="36">
        <v>0</v>
      </c>
      <c r="L2122" s="317">
        <v>0</v>
      </c>
      <c r="M2122" s="317">
        <v>0</v>
      </c>
      <c r="N2122" s="36">
        <v>0</v>
      </c>
      <c r="O2122" s="317">
        <v>0</v>
      </c>
      <c r="P2122" s="317">
        <v>0</v>
      </c>
      <c r="Q2122" s="36">
        <v>403</v>
      </c>
      <c r="R2122" s="317">
        <v>4.0410000830888748E-2</v>
      </c>
      <c r="S2122" s="317">
        <v>4.2520001530647278E-2</v>
      </c>
      <c r="T2122" t="s">
        <v>380</v>
      </c>
      <c r="BA2122" s="395">
        <v>1</v>
      </c>
      <c r="BB2122" s="396" t="s">
        <v>861</v>
      </c>
      <c r="BC2122" t="str">
        <f t="shared" si="216"/>
        <v>R1F</v>
      </c>
      <c r="BD2122" t="str">
        <f t="shared" si="217"/>
        <v>NAoMe_initial_ethnicity_grp</v>
      </c>
      <c r="BE2122" s="397" t="s">
        <v>862</v>
      </c>
      <c r="BF2122" t="str">
        <f t="shared" si="218"/>
        <v>Black or Black British</v>
      </c>
      <c r="BG2122">
        <f t="shared" si="219"/>
        <v>0</v>
      </c>
      <c r="BH2122" s="398">
        <f t="shared" si="220"/>
        <v>0</v>
      </c>
      <c r="BO2122" s="33"/>
    </row>
    <row r="2123" spans="1:67">
      <c r="A2123" s="316" t="s">
        <v>27</v>
      </c>
      <c r="B2123" t="s">
        <v>380</v>
      </c>
      <c r="C2123" t="s">
        <v>910</v>
      </c>
      <c r="D2123" t="s">
        <v>314</v>
      </c>
      <c r="E2123" s="316" t="s">
        <v>98</v>
      </c>
      <c r="F2123" s="316" t="s">
        <v>266</v>
      </c>
      <c r="G2123" s="316" t="s">
        <v>446</v>
      </c>
      <c r="H2123" s="316" t="s">
        <v>316</v>
      </c>
      <c r="I2123" s="316" t="s">
        <v>656</v>
      </c>
      <c r="J2123" s="316" t="s">
        <v>259</v>
      </c>
      <c r="K2123" s="36">
        <v>0</v>
      </c>
      <c r="L2123" s="317">
        <v>0</v>
      </c>
      <c r="M2123" s="317">
        <v>0</v>
      </c>
      <c r="N2123" s="36">
        <v>2</v>
      </c>
      <c r="O2123" s="317">
        <v>4.1800001636147499E-3</v>
      </c>
      <c r="P2123" s="317">
        <v>4.6700001694262028E-3</v>
      </c>
      <c r="Q2123" s="36">
        <v>98</v>
      </c>
      <c r="R2123" s="317">
        <v>9.8299998790025711E-3</v>
      </c>
      <c r="S2123" s="317">
        <v>1.0339999571442601E-2</v>
      </c>
      <c r="T2123" t="s">
        <v>380</v>
      </c>
      <c r="BA2123" s="395">
        <v>1</v>
      </c>
      <c r="BB2123" s="396" t="s">
        <v>861</v>
      </c>
      <c r="BC2123" t="str">
        <f t="shared" si="216"/>
        <v>R1F</v>
      </c>
      <c r="BD2123" t="str">
        <f t="shared" si="217"/>
        <v>NAoMe_initial_ethnicity_grp</v>
      </c>
      <c r="BE2123" s="397" t="s">
        <v>862</v>
      </c>
      <c r="BF2123" t="str">
        <f t="shared" si="218"/>
        <v>Mixed</v>
      </c>
      <c r="BG2123">
        <f t="shared" si="219"/>
        <v>0</v>
      </c>
      <c r="BH2123" s="398">
        <f t="shared" si="220"/>
        <v>0</v>
      </c>
      <c r="BO2123" s="33"/>
    </row>
    <row r="2124" spans="1:67">
      <c r="A2124" s="316" t="s">
        <v>27</v>
      </c>
      <c r="B2124" t="s">
        <v>380</v>
      </c>
      <c r="C2124" t="s">
        <v>910</v>
      </c>
      <c r="D2124" t="s">
        <v>314</v>
      </c>
      <c r="E2124" s="316" t="s">
        <v>98</v>
      </c>
      <c r="F2124" s="316" t="s">
        <v>266</v>
      </c>
      <c r="G2124" s="316" t="s">
        <v>446</v>
      </c>
      <c r="H2124" s="316" t="s">
        <v>316</v>
      </c>
      <c r="I2124" s="316" t="s">
        <v>656</v>
      </c>
      <c r="J2124" s="316" t="s">
        <v>288</v>
      </c>
      <c r="K2124" s="36">
        <v>0</v>
      </c>
      <c r="L2124" s="317">
        <v>0</v>
      </c>
      <c r="M2124" s="317">
        <v>0</v>
      </c>
      <c r="N2124" s="36">
        <v>15</v>
      </c>
      <c r="O2124" s="317">
        <v>3.1319998204708099E-2</v>
      </c>
      <c r="P2124" s="317">
        <v>3.5050000995397568E-2</v>
      </c>
      <c r="Q2124" s="36">
        <v>246</v>
      </c>
      <c r="R2124" s="317">
        <v>2.466999925673008E-2</v>
      </c>
      <c r="S2124" s="317">
        <v>2.5960000231862072E-2</v>
      </c>
      <c r="T2124" t="s">
        <v>380</v>
      </c>
      <c r="BA2124" s="395">
        <v>1</v>
      </c>
      <c r="BB2124" s="396" t="s">
        <v>861</v>
      </c>
      <c r="BC2124" t="str">
        <f t="shared" si="216"/>
        <v>R1F</v>
      </c>
      <c r="BD2124" t="str">
        <f t="shared" si="217"/>
        <v>NAoMe_initial_ethnicity_grp</v>
      </c>
      <c r="BE2124" s="397" t="s">
        <v>862</v>
      </c>
      <c r="BF2124" t="str">
        <f t="shared" si="218"/>
        <v>Other Ethnic Group</v>
      </c>
      <c r="BG2124">
        <f t="shared" si="219"/>
        <v>0</v>
      </c>
      <c r="BH2124" s="398">
        <f t="shared" si="220"/>
        <v>0</v>
      </c>
      <c r="BO2124" s="33"/>
    </row>
    <row r="2125" spans="1:67">
      <c r="A2125" s="316" t="s">
        <v>27</v>
      </c>
      <c r="B2125" t="s">
        <v>380</v>
      </c>
      <c r="C2125" t="s">
        <v>910</v>
      </c>
      <c r="D2125" t="s">
        <v>314</v>
      </c>
      <c r="E2125" s="316" t="s">
        <v>98</v>
      </c>
      <c r="F2125" s="316" t="s">
        <v>266</v>
      </c>
      <c r="G2125" s="316" t="s">
        <v>446</v>
      </c>
      <c r="H2125" s="316" t="s">
        <v>316</v>
      </c>
      <c r="I2125" s="316" t="s">
        <v>656</v>
      </c>
      <c r="J2125" s="316" t="s">
        <v>260</v>
      </c>
      <c r="K2125" s="36">
        <v>0</v>
      </c>
      <c r="L2125" s="317">
        <v>0</v>
      </c>
      <c r="M2125" s="317"/>
      <c r="N2125" s="36">
        <v>51</v>
      </c>
      <c r="O2125" s="317">
        <v>0.10647000372409821</v>
      </c>
      <c r="P2125" s="317"/>
      <c r="Q2125" s="36">
        <v>495</v>
      </c>
      <c r="R2125" s="317">
        <v>4.9639999866485603E-2</v>
      </c>
      <c r="S2125" s="317"/>
      <c r="T2125" t="s">
        <v>380</v>
      </c>
      <c r="BA2125" s="395">
        <v>1</v>
      </c>
      <c r="BB2125" s="396" t="s">
        <v>861</v>
      </c>
      <c r="BC2125" t="str">
        <f t="shared" si="216"/>
        <v>R1F</v>
      </c>
      <c r="BD2125" t="str">
        <f t="shared" si="217"/>
        <v>NAoMe_initial_ethnicity_grp</v>
      </c>
      <c r="BE2125" s="397" t="s">
        <v>862</v>
      </c>
      <c r="BF2125" t="str">
        <f t="shared" si="218"/>
        <v>Unknown</v>
      </c>
      <c r="BG2125">
        <f t="shared" si="219"/>
        <v>0</v>
      </c>
      <c r="BH2125" s="398">
        <f t="shared" si="220"/>
        <v>0</v>
      </c>
      <c r="BO2125" s="33"/>
    </row>
    <row r="2126" spans="1:67">
      <c r="A2126" s="316" t="s">
        <v>27</v>
      </c>
      <c r="B2126" t="s">
        <v>380</v>
      </c>
      <c r="C2126" t="s">
        <v>910</v>
      </c>
      <c r="D2126" t="s">
        <v>314</v>
      </c>
      <c r="E2126" s="316" t="s">
        <v>98</v>
      </c>
      <c r="F2126" s="316" t="s">
        <v>266</v>
      </c>
      <c r="G2126" s="316" t="s">
        <v>446</v>
      </c>
      <c r="H2126" s="316" t="s">
        <v>316</v>
      </c>
      <c r="I2126" s="316" t="s">
        <v>656</v>
      </c>
      <c r="J2126" s="316" t="s">
        <v>258</v>
      </c>
      <c r="K2126" s="36">
        <v>31</v>
      </c>
      <c r="L2126" s="317">
        <v>0.93939000368118286</v>
      </c>
      <c r="M2126" s="317">
        <v>0.93939000368118286</v>
      </c>
      <c r="N2126" s="36">
        <v>405</v>
      </c>
      <c r="O2126" s="317">
        <v>0.84551000595092773</v>
      </c>
      <c r="P2126" s="317">
        <v>0.94625997543334961</v>
      </c>
      <c r="Q2126" s="36">
        <v>8238</v>
      </c>
      <c r="R2126" s="317">
        <v>0.82611000537872314</v>
      </c>
      <c r="S2126" s="317">
        <v>0.86926001310348511</v>
      </c>
      <c r="T2126" t="s">
        <v>380</v>
      </c>
      <c r="BA2126" s="395">
        <v>1</v>
      </c>
      <c r="BB2126" s="396" t="s">
        <v>861</v>
      </c>
      <c r="BC2126" t="str">
        <f t="shared" si="216"/>
        <v>R1F</v>
      </c>
      <c r="BD2126" t="str">
        <f t="shared" si="217"/>
        <v>NAoMe_initial_ethnicity_grp</v>
      </c>
      <c r="BE2126" s="397" t="s">
        <v>862</v>
      </c>
      <c r="BF2126" t="str">
        <f t="shared" si="218"/>
        <v>White</v>
      </c>
      <c r="BG2126">
        <f t="shared" si="219"/>
        <v>31</v>
      </c>
      <c r="BH2126" s="398">
        <f t="shared" si="220"/>
        <v>0.93939000368118286</v>
      </c>
      <c r="BO2126" s="33"/>
    </row>
    <row r="2127" spans="1:67">
      <c r="A2127" s="316" t="s">
        <v>27</v>
      </c>
      <c r="B2127" t="s">
        <v>380</v>
      </c>
      <c r="C2127" t="s">
        <v>910</v>
      </c>
      <c r="D2127" t="s">
        <v>314</v>
      </c>
      <c r="E2127" s="316" t="s">
        <v>98</v>
      </c>
      <c r="F2127" s="316" t="s">
        <v>266</v>
      </c>
      <c r="G2127" s="316" t="s">
        <v>446</v>
      </c>
      <c r="H2127" s="316" t="s">
        <v>316</v>
      </c>
      <c r="I2127" s="316" t="s">
        <v>657</v>
      </c>
      <c r="J2127" s="316" t="s">
        <v>817</v>
      </c>
      <c r="K2127" s="36">
        <v>31</v>
      </c>
      <c r="L2127" s="317">
        <v>0.93939000368118286</v>
      </c>
      <c r="M2127" s="317"/>
      <c r="N2127" s="36">
        <v>445</v>
      </c>
      <c r="O2127" s="317">
        <v>0.9290199875831604</v>
      </c>
      <c r="P2127" s="317"/>
      <c r="Q2127" s="36">
        <v>9359</v>
      </c>
      <c r="R2127" s="317">
        <v>0.93853002786636353</v>
      </c>
      <c r="S2127" s="317"/>
      <c r="T2127" t="s">
        <v>380</v>
      </c>
      <c r="BA2127" s="395">
        <v>1</v>
      </c>
      <c r="BB2127" s="396" t="s">
        <v>861</v>
      </c>
      <c r="BC2127" t="str">
        <f t="shared" si="216"/>
        <v>R1F</v>
      </c>
      <c r="BD2127" t="str">
        <f t="shared" si="217"/>
        <v>NAoMe_initial_final_route</v>
      </c>
      <c r="BE2127" s="397" t="s">
        <v>862</v>
      </c>
      <c r="BF2127" t="str">
        <f t="shared" si="218"/>
        <v>Not screened</v>
      </c>
      <c r="BG2127">
        <f t="shared" si="219"/>
        <v>31</v>
      </c>
      <c r="BH2127" s="398">
        <f t="shared" si="220"/>
        <v>0.93939000368118286</v>
      </c>
      <c r="BO2127" s="33"/>
    </row>
    <row r="2128" spans="1:67">
      <c r="A2128" s="316" t="s">
        <v>27</v>
      </c>
      <c r="B2128" t="s">
        <v>380</v>
      </c>
      <c r="C2128" t="s">
        <v>910</v>
      </c>
      <c r="D2128" t="s">
        <v>314</v>
      </c>
      <c r="E2128" s="316" t="s">
        <v>98</v>
      </c>
      <c r="F2128" s="316" t="s">
        <v>266</v>
      </c>
      <c r="G2128" s="316" t="s">
        <v>446</v>
      </c>
      <c r="H2128" s="316" t="s">
        <v>316</v>
      </c>
      <c r="I2128" s="316" t="s">
        <v>657</v>
      </c>
      <c r="J2128" s="316" t="s">
        <v>352</v>
      </c>
      <c r="K2128" s="36">
        <v>2</v>
      </c>
      <c r="L2128" s="317">
        <v>6.0610000044107437E-2</v>
      </c>
      <c r="M2128" s="317"/>
      <c r="N2128" s="36">
        <v>34</v>
      </c>
      <c r="O2128" s="317">
        <v>7.0979997515678406E-2</v>
      </c>
      <c r="P2128" s="317"/>
      <c r="Q2128" s="36">
        <v>613</v>
      </c>
      <c r="R2128" s="317">
        <v>6.1469998210668557E-2</v>
      </c>
      <c r="S2128" s="317"/>
      <c r="T2128" t="s">
        <v>380</v>
      </c>
      <c r="BA2128" s="395">
        <v>1</v>
      </c>
      <c r="BB2128" s="396" t="s">
        <v>861</v>
      </c>
      <c r="BC2128" t="str">
        <f t="shared" si="216"/>
        <v>R1F</v>
      </c>
      <c r="BD2128" t="str">
        <f t="shared" si="217"/>
        <v>NAoMe_initial_final_route</v>
      </c>
      <c r="BE2128" s="397" t="s">
        <v>862</v>
      </c>
      <c r="BF2128" t="str">
        <f t="shared" si="218"/>
        <v>Screening</v>
      </c>
      <c r="BG2128">
        <f t="shared" si="219"/>
        <v>2</v>
      </c>
      <c r="BH2128" s="398">
        <f t="shared" si="220"/>
        <v>6.0610000044107437E-2</v>
      </c>
      <c r="BO2128" s="33"/>
    </row>
    <row r="2129" spans="1:67">
      <c r="A2129" s="316" t="s">
        <v>27</v>
      </c>
      <c r="B2129" t="s">
        <v>380</v>
      </c>
      <c r="C2129" t="s">
        <v>910</v>
      </c>
      <c r="D2129" t="s">
        <v>314</v>
      </c>
      <c r="E2129" s="316" t="s">
        <v>98</v>
      </c>
      <c r="F2129" s="316" t="s">
        <v>266</v>
      </c>
      <c r="G2129" s="316" t="s">
        <v>446</v>
      </c>
      <c r="H2129" s="316" t="s">
        <v>316</v>
      </c>
      <c r="I2129" s="316" t="s">
        <v>303</v>
      </c>
      <c r="J2129" s="316" t="s">
        <v>308</v>
      </c>
      <c r="K2129" s="36">
        <v>6</v>
      </c>
      <c r="L2129" s="317">
        <v>0.18182000517845151</v>
      </c>
      <c r="M2129" s="317"/>
      <c r="N2129" s="36">
        <v>49</v>
      </c>
      <c r="O2129" s="317">
        <v>0.1023000031709671</v>
      </c>
      <c r="P2129" s="317"/>
      <c r="Q2129" s="36">
        <v>1652</v>
      </c>
      <c r="R2129" s="317">
        <v>0.1656599938869476</v>
      </c>
      <c r="S2129" s="317"/>
      <c r="T2129" t="s">
        <v>380</v>
      </c>
      <c r="BA2129" s="395">
        <v>1</v>
      </c>
      <c r="BB2129" s="396" t="s">
        <v>861</v>
      </c>
      <c r="BC2129" t="str">
        <f t="shared" si="216"/>
        <v>R1F</v>
      </c>
      <c r="BD2129" t="str">
        <f t="shared" si="217"/>
        <v>NAoMe_initial_final_stage_tum</v>
      </c>
      <c r="BE2129" s="397" t="s">
        <v>862</v>
      </c>
      <c r="BF2129" t="str">
        <f t="shared" si="218"/>
        <v>Not staged/Unstated</v>
      </c>
      <c r="BG2129">
        <f t="shared" si="219"/>
        <v>6</v>
      </c>
      <c r="BH2129" s="398">
        <f t="shared" si="220"/>
        <v>0.18182000517845151</v>
      </c>
      <c r="BO2129" s="33"/>
    </row>
    <row r="2130" spans="1:67">
      <c r="A2130" s="316" t="s">
        <v>27</v>
      </c>
      <c r="B2130" t="s">
        <v>380</v>
      </c>
      <c r="C2130" t="s">
        <v>910</v>
      </c>
      <c r="D2130" t="s">
        <v>314</v>
      </c>
      <c r="E2130" s="316" t="s">
        <v>98</v>
      </c>
      <c r="F2130" s="316" t="s">
        <v>266</v>
      </c>
      <c r="G2130" s="316" t="s">
        <v>446</v>
      </c>
      <c r="H2130" s="316" t="s">
        <v>316</v>
      </c>
      <c r="I2130" s="316" t="s">
        <v>303</v>
      </c>
      <c r="J2130" s="316" t="s">
        <v>304</v>
      </c>
      <c r="K2130" s="36">
        <v>0</v>
      </c>
      <c r="L2130" s="317">
        <v>0</v>
      </c>
      <c r="M2130" s="317">
        <v>0</v>
      </c>
      <c r="N2130" s="36">
        <v>2</v>
      </c>
      <c r="O2130" s="317">
        <v>4.1800001636147499E-3</v>
      </c>
      <c r="P2130" s="317">
        <v>4.6500000171363354E-3</v>
      </c>
      <c r="Q2130" s="36">
        <v>64</v>
      </c>
      <c r="R2130" s="317">
        <v>6.4199999906122676E-3</v>
      </c>
      <c r="S2130" s="317">
        <v>7.689999882131815E-3</v>
      </c>
      <c r="T2130" t="s">
        <v>380</v>
      </c>
      <c r="BA2130" s="395">
        <v>1</v>
      </c>
      <c r="BB2130" s="396" t="s">
        <v>861</v>
      </c>
      <c r="BC2130" t="str">
        <f t="shared" si="216"/>
        <v>R1F</v>
      </c>
      <c r="BD2130" t="str">
        <f t="shared" si="217"/>
        <v>NAoMe_initial_final_stage_tum</v>
      </c>
      <c r="BE2130" s="397" t="s">
        <v>862</v>
      </c>
      <c r="BF2130" t="str">
        <f t="shared" si="218"/>
        <v>Stage 0</v>
      </c>
      <c r="BG2130">
        <f t="shared" si="219"/>
        <v>0</v>
      </c>
      <c r="BH2130" s="398">
        <f t="shared" si="220"/>
        <v>0</v>
      </c>
      <c r="BO2130" s="33"/>
    </row>
    <row r="2131" spans="1:67">
      <c r="A2131" s="316" t="s">
        <v>27</v>
      </c>
      <c r="B2131" t="s">
        <v>380</v>
      </c>
      <c r="C2131" t="s">
        <v>910</v>
      </c>
      <c r="D2131" t="s">
        <v>314</v>
      </c>
      <c r="E2131" s="316" t="s">
        <v>98</v>
      </c>
      <c r="F2131" s="316" t="s">
        <v>266</v>
      </c>
      <c r="G2131" s="316" t="s">
        <v>446</v>
      </c>
      <c r="H2131" s="316" t="s">
        <v>316</v>
      </c>
      <c r="I2131" s="316" t="s">
        <v>303</v>
      </c>
      <c r="J2131" s="316" t="s">
        <v>305</v>
      </c>
      <c r="K2131" s="36">
        <v>0</v>
      </c>
      <c r="L2131" s="317">
        <v>0</v>
      </c>
      <c r="M2131" s="317">
        <v>0</v>
      </c>
      <c r="N2131" s="36">
        <v>16</v>
      </c>
      <c r="O2131" s="317">
        <v>3.3399999141693122E-2</v>
      </c>
      <c r="P2131" s="317">
        <v>3.7209998816251748E-2</v>
      </c>
      <c r="Q2131" s="36">
        <v>359</v>
      </c>
      <c r="R2131" s="317">
        <v>3.5999998450279243E-2</v>
      </c>
      <c r="S2131" s="317">
        <v>4.3150000274181373E-2</v>
      </c>
      <c r="T2131" t="s">
        <v>380</v>
      </c>
      <c r="BA2131" s="395">
        <v>1</v>
      </c>
      <c r="BB2131" s="396" t="s">
        <v>861</v>
      </c>
      <c r="BC2131" t="str">
        <f t="shared" si="216"/>
        <v>R1F</v>
      </c>
      <c r="BD2131" t="str">
        <f t="shared" si="217"/>
        <v>NAoMe_initial_final_stage_tum</v>
      </c>
      <c r="BE2131" s="397" t="s">
        <v>862</v>
      </c>
      <c r="BF2131" t="str">
        <f t="shared" si="218"/>
        <v>Stage 1</v>
      </c>
      <c r="BG2131">
        <f t="shared" si="219"/>
        <v>0</v>
      </c>
      <c r="BH2131" s="398">
        <f t="shared" si="220"/>
        <v>0</v>
      </c>
      <c r="BO2131" s="33"/>
    </row>
    <row r="2132" spans="1:67">
      <c r="A2132" s="316" t="s">
        <v>27</v>
      </c>
      <c r="B2132" t="s">
        <v>380</v>
      </c>
      <c r="C2132" t="s">
        <v>910</v>
      </c>
      <c r="D2132" t="s">
        <v>314</v>
      </c>
      <c r="E2132" s="316" t="s">
        <v>98</v>
      </c>
      <c r="F2132" s="316" t="s">
        <v>266</v>
      </c>
      <c r="G2132" s="316" t="s">
        <v>446</v>
      </c>
      <c r="H2132" s="316" t="s">
        <v>316</v>
      </c>
      <c r="I2132" s="316" t="s">
        <v>303</v>
      </c>
      <c r="J2132" s="316" t="s">
        <v>306</v>
      </c>
      <c r="K2132" s="36">
        <v>7</v>
      </c>
      <c r="L2132" s="317">
        <v>0.212119996547699</v>
      </c>
      <c r="M2132" s="317">
        <v>0.25925999879837042</v>
      </c>
      <c r="N2132" s="36">
        <v>68</v>
      </c>
      <c r="O2132" s="317">
        <v>0.14195999503135681</v>
      </c>
      <c r="P2132" s="317">
        <v>0.15814000368118289</v>
      </c>
      <c r="Q2132" s="36">
        <v>996</v>
      </c>
      <c r="R2132" s="317">
        <v>9.9880002439022064E-2</v>
      </c>
      <c r="S2132" s="317">
        <v>0.11970999836921691</v>
      </c>
      <c r="T2132" t="s">
        <v>380</v>
      </c>
      <c r="BA2132" s="395">
        <v>1</v>
      </c>
      <c r="BB2132" s="396" t="s">
        <v>861</v>
      </c>
      <c r="BC2132" t="str">
        <f t="shared" si="216"/>
        <v>R1F</v>
      </c>
      <c r="BD2132" t="str">
        <f t="shared" si="217"/>
        <v>NAoMe_initial_final_stage_tum</v>
      </c>
      <c r="BE2132" s="397" t="s">
        <v>862</v>
      </c>
      <c r="BF2132" t="str">
        <f t="shared" si="218"/>
        <v>Stage 2</v>
      </c>
      <c r="BG2132">
        <f t="shared" si="219"/>
        <v>7</v>
      </c>
      <c r="BH2132" s="398">
        <f t="shared" si="220"/>
        <v>0.212119996547699</v>
      </c>
      <c r="BO2132" s="33"/>
    </row>
    <row r="2133" spans="1:67">
      <c r="A2133" s="316" t="s">
        <v>27</v>
      </c>
      <c r="B2133" t="s">
        <v>380</v>
      </c>
      <c r="C2133" t="s">
        <v>910</v>
      </c>
      <c r="D2133" t="s">
        <v>314</v>
      </c>
      <c r="E2133" s="316" t="s">
        <v>98</v>
      </c>
      <c r="F2133" s="316" t="s">
        <v>266</v>
      </c>
      <c r="G2133" s="316" t="s">
        <v>446</v>
      </c>
      <c r="H2133" s="316" t="s">
        <v>316</v>
      </c>
      <c r="I2133" s="316" t="s">
        <v>303</v>
      </c>
      <c r="J2133" s="316" t="s">
        <v>307</v>
      </c>
      <c r="K2133" s="36">
        <v>2</v>
      </c>
      <c r="L2133" s="317">
        <v>6.0610000044107437E-2</v>
      </c>
      <c r="M2133" s="317">
        <v>7.4069999158382416E-2</v>
      </c>
      <c r="N2133" s="36">
        <v>35</v>
      </c>
      <c r="O2133" s="317">
        <v>7.3069997131824493E-2</v>
      </c>
      <c r="P2133" s="317">
        <v>8.1399999558925629E-2</v>
      </c>
      <c r="Q2133" s="36">
        <v>742</v>
      </c>
      <c r="R2133" s="317">
        <v>7.4409998953342438E-2</v>
      </c>
      <c r="S2133" s="317">
        <v>8.9180000126361847E-2</v>
      </c>
      <c r="T2133" t="s">
        <v>380</v>
      </c>
      <c r="BA2133" s="395">
        <v>1</v>
      </c>
      <c r="BB2133" s="396" t="s">
        <v>861</v>
      </c>
      <c r="BC2133" t="str">
        <f t="shared" si="216"/>
        <v>R1F</v>
      </c>
      <c r="BD2133" t="str">
        <f t="shared" si="217"/>
        <v>NAoMe_initial_final_stage_tum</v>
      </c>
      <c r="BE2133" s="397" t="s">
        <v>862</v>
      </c>
      <c r="BF2133" t="str">
        <f t="shared" si="218"/>
        <v>Stage 3</v>
      </c>
      <c r="BG2133">
        <f t="shared" si="219"/>
        <v>2</v>
      </c>
      <c r="BH2133" s="398">
        <f t="shared" si="220"/>
        <v>6.0610000044107437E-2</v>
      </c>
      <c r="BO2133" s="33"/>
    </row>
    <row r="2134" spans="1:67">
      <c r="A2134" s="316" t="s">
        <v>27</v>
      </c>
      <c r="B2134" t="s">
        <v>380</v>
      </c>
      <c r="C2134" t="s">
        <v>910</v>
      </c>
      <c r="D2134" t="s">
        <v>314</v>
      </c>
      <c r="E2134" s="316" t="s">
        <v>98</v>
      </c>
      <c r="F2134" s="318" t="s">
        <v>266</v>
      </c>
      <c r="G2134" s="318" t="s">
        <v>446</v>
      </c>
      <c r="H2134" s="318" t="s">
        <v>316</v>
      </c>
      <c r="I2134" s="316" t="s">
        <v>303</v>
      </c>
      <c r="J2134" s="316" t="s">
        <v>336</v>
      </c>
      <c r="K2134" s="36">
        <v>18</v>
      </c>
      <c r="L2134" s="317">
        <v>0.54544997215270996</v>
      </c>
      <c r="M2134" s="317">
        <v>0.66667002439498901</v>
      </c>
      <c r="N2134" s="36">
        <v>309</v>
      </c>
      <c r="O2134" s="317">
        <v>0.64508998394012451</v>
      </c>
      <c r="P2134" s="317">
        <v>0.71859997510910034</v>
      </c>
      <c r="Q2134" s="36">
        <v>6159</v>
      </c>
      <c r="R2134" s="317">
        <v>0.6176300048828125</v>
      </c>
      <c r="S2134" s="317">
        <v>0.74026000499725342</v>
      </c>
      <c r="T2134" t="s">
        <v>380</v>
      </c>
      <c r="BA2134" s="395">
        <v>1</v>
      </c>
      <c r="BB2134" s="396" t="s">
        <v>861</v>
      </c>
      <c r="BC2134" t="str">
        <f t="shared" si="216"/>
        <v>R1F</v>
      </c>
      <c r="BD2134" t="str">
        <f t="shared" si="217"/>
        <v>NAoMe_initial_final_stage_tum</v>
      </c>
      <c r="BE2134" s="397" t="s">
        <v>862</v>
      </c>
      <c r="BF2134" t="str">
        <f t="shared" si="218"/>
        <v>Stage 4</v>
      </c>
      <c r="BG2134">
        <f t="shared" si="219"/>
        <v>18</v>
      </c>
      <c r="BH2134" s="398">
        <f t="shared" si="220"/>
        <v>0.54544997215270996</v>
      </c>
      <c r="BO2134" s="33"/>
    </row>
    <row r="2135" spans="1:67">
      <c r="A2135" s="316" t="s">
        <v>27</v>
      </c>
      <c r="B2135" t="s">
        <v>380</v>
      </c>
      <c r="C2135" t="s">
        <v>910</v>
      </c>
      <c r="D2135" t="s">
        <v>314</v>
      </c>
      <c r="E2135" s="316" t="s">
        <v>98</v>
      </c>
      <c r="F2135" s="316" t="s">
        <v>266</v>
      </c>
      <c r="G2135" s="316" t="s">
        <v>446</v>
      </c>
      <c r="H2135" s="316" t="s">
        <v>316</v>
      </c>
      <c r="I2135" s="316" t="s">
        <v>342</v>
      </c>
      <c r="J2135" s="316" t="s">
        <v>343</v>
      </c>
      <c r="K2135" s="36">
        <v>6</v>
      </c>
      <c r="L2135" s="317">
        <v>0.18182000517845151</v>
      </c>
      <c r="M2135" s="317"/>
      <c r="N2135" s="36">
        <v>49</v>
      </c>
      <c r="O2135" s="317">
        <v>0.1023000031709671</v>
      </c>
      <c r="P2135" s="317"/>
      <c r="Q2135" s="36">
        <v>1652</v>
      </c>
      <c r="R2135" s="317">
        <v>0.1656599938869476</v>
      </c>
      <c r="S2135" s="317"/>
      <c r="T2135" t="s">
        <v>380</v>
      </c>
      <c r="BA2135" s="395">
        <v>1</v>
      </c>
      <c r="BB2135" s="396" t="s">
        <v>861</v>
      </c>
      <c r="BC2135" t="str">
        <f t="shared" si="216"/>
        <v>R1F</v>
      </c>
      <c r="BD2135" t="str">
        <f t="shared" si="217"/>
        <v>NAoMe_initial_final_stage_tum_grp</v>
      </c>
      <c r="BE2135" s="397" t="s">
        <v>862</v>
      </c>
      <c r="BF2135" t="str">
        <f t="shared" si="218"/>
        <v>MBC in HESAPC</v>
      </c>
      <c r="BG2135">
        <f t="shared" si="219"/>
        <v>6</v>
      </c>
      <c r="BH2135" s="398">
        <f t="shared" si="220"/>
        <v>0.18182000517845151</v>
      </c>
      <c r="BO2135" s="33"/>
    </row>
    <row r="2136" spans="1:67">
      <c r="A2136" s="316" t="s">
        <v>27</v>
      </c>
      <c r="B2136" t="s">
        <v>380</v>
      </c>
      <c r="C2136" t="s">
        <v>910</v>
      </c>
      <c r="D2136" t="s">
        <v>314</v>
      </c>
      <c r="E2136" s="316" t="s">
        <v>98</v>
      </c>
      <c r="F2136" s="316" t="s">
        <v>266</v>
      </c>
      <c r="G2136" s="316" t="s">
        <v>446</v>
      </c>
      <c r="H2136" s="316" t="s">
        <v>316</v>
      </c>
      <c r="I2136" s="316" t="s">
        <v>342</v>
      </c>
      <c r="J2136" s="316" t="s">
        <v>344</v>
      </c>
      <c r="K2136" s="36">
        <v>8</v>
      </c>
      <c r="L2136" s="317">
        <v>0.2424200028181076</v>
      </c>
      <c r="M2136" s="317">
        <v>0.29629999399185181</v>
      </c>
      <c r="N2136" s="36">
        <v>121</v>
      </c>
      <c r="O2136" s="317">
        <v>0.25260999798774719</v>
      </c>
      <c r="P2136" s="317">
        <v>0.28139999508857733</v>
      </c>
      <c r="Q2136" s="36">
        <v>2161</v>
      </c>
      <c r="R2136" s="317">
        <v>0.2167100012302399</v>
      </c>
      <c r="S2136" s="317">
        <v>0.25973999500274658</v>
      </c>
      <c r="T2136" t="s">
        <v>380</v>
      </c>
      <c r="BA2136" s="395">
        <v>1</v>
      </c>
      <c r="BB2136" s="396" t="s">
        <v>861</v>
      </c>
      <c r="BC2136" t="str">
        <f t="shared" si="216"/>
        <v>R1F</v>
      </c>
      <c r="BD2136" t="str">
        <f t="shared" si="217"/>
        <v>NAoMe_initial_final_stage_tum_grp</v>
      </c>
      <c r="BE2136" s="397" t="s">
        <v>862</v>
      </c>
      <c r="BF2136" t="str">
        <f t="shared" si="218"/>
        <v>Stage 0-3</v>
      </c>
      <c r="BG2136">
        <f t="shared" si="219"/>
        <v>8</v>
      </c>
      <c r="BH2136" s="398">
        <f t="shared" si="220"/>
        <v>0.2424200028181076</v>
      </c>
      <c r="BO2136" s="33"/>
    </row>
    <row r="2137" spans="1:67">
      <c r="A2137" s="316" t="s">
        <v>27</v>
      </c>
      <c r="B2137" t="s">
        <v>380</v>
      </c>
      <c r="C2137" t="s">
        <v>910</v>
      </c>
      <c r="D2137" t="s">
        <v>314</v>
      </c>
      <c r="E2137" s="316" t="s">
        <v>98</v>
      </c>
      <c r="F2137" s="316" t="s">
        <v>266</v>
      </c>
      <c r="G2137" s="316" t="s">
        <v>446</v>
      </c>
      <c r="H2137" s="316" t="s">
        <v>316</v>
      </c>
      <c r="I2137" s="316" t="s">
        <v>342</v>
      </c>
      <c r="J2137" s="316" t="s">
        <v>336</v>
      </c>
      <c r="K2137" s="36">
        <v>19</v>
      </c>
      <c r="L2137" s="317">
        <v>0.57576000690460205</v>
      </c>
      <c r="M2137" s="317">
        <v>0.70370000600814819</v>
      </c>
      <c r="N2137" s="36">
        <v>309</v>
      </c>
      <c r="O2137" s="317">
        <v>0.64508998394012451</v>
      </c>
      <c r="P2137" s="317">
        <v>0.71859997510910034</v>
      </c>
      <c r="Q2137" s="36">
        <v>6159</v>
      </c>
      <c r="R2137" s="317">
        <v>0.6176300048828125</v>
      </c>
      <c r="S2137" s="317">
        <v>0.74026000499725342</v>
      </c>
      <c r="T2137" t="s">
        <v>380</v>
      </c>
      <c r="BA2137" s="395">
        <v>1</v>
      </c>
      <c r="BB2137" s="396" t="s">
        <v>861</v>
      </c>
      <c r="BC2137" t="str">
        <f t="shared" si="216"/>
        <v>R1F</v>
      </c>
      <c r="BD2137" t="str">
        <f t="shared" si="217"/>
        <v>NAoMe_initial_final_stage_tum_grp</v>
      </c>
      <c r="BE2137" s="397" t="s">
        <v>862</v>
      </c>
      <c r="BF2137" t="str">
        <f t="shared" si="218"/>
        <v>Stage 4</v>
      </c>
      <c r="BG2137">
        <f t="shared" si="219"/>
        <v>19</v>
      </c>
      <c r="BH2137" s="398">
        <f t="shared" si="220"/>
        <v>0.57576000690460205</v>
      </c>
      <c r="BO2137" s="33"/>
    </row>
    <row r="2138" spans="1:67">
      <c r="A2138" s="316" t="s">
        <v>27</v>
      </c>
      <c r="B2138" t="s">
        <v>380</v>
      </c>
      <c r="C2138" t="s">
        <v>910</v>
      </c>
      <c r="D2138" t="s">
        <v>314</v>
      </c>
      <c r="E2138" s="316" t="s">
        <v>98</v>
      </c>
      <c r="F2138" s="316" t="s">
        <v>266</v>
      </c>
      <c r="G2138" s="316" t="s">
        <v>446</v>
      </c>
      <c r="H2138" s="316" t="s">
        <v>316</v>
      </c>
      <c r="I2138" s="316" t="s">
        <v>658</v>
      </c>
      <c r="J2138" s="316" t="s">
        <v>345</v>
      </c>
      <c r="K2138" s="36">
        <v>33</v>
      </c>
      <c r="L2138" s="317">
        <v>1</v>
      </c>
      <c r="M2138" s="317"/>
      <c r="N2138" s="36">
        <v>479</v>
      </c>
      <c r="O2138" s="317">
        <v>1</v>
      </c>
      <c r="P2138" s="317"/>
      <c r="Q2138" s="36">
        <v>9972</v>
      </c>
      <c r="R2138" s="317">
        <v>1</v>
      </c>
      <c r="S2138" s="317"/>
      <c r="T2138" t="s">
        <v>380</v>
      </c>
      <c r="BA2138" s="395">
        <v>1</v>
      </c>
      <c r="BB2138" s="396" t="s">
        <v>861</v>
      </c>
      <c r="BC2138" t="str">
        <f t="shared" si="216"/>
        <v>R1F</v>
      </c>
      <c r="BD2138" t="str">
        <f t="shared" si="217"/>
        <v>NAoMe_initial_final_who_ps</v>
      </c>
      <c r="BE2138" s="397" t="s">
        <v>862</v>
      </c>
      <c r="BF2138" t="str">
        <f t="shared" si="218"/>
        <v>Not recorded</v>
      </c>
      <c r="BG2138">
        <f t="shared" si="219"/>
        <v>33</v>
      </c>
      <c r="BH2138" s="398">
        <f t="shared" si="220"/>
        <v>1</v>
      </c>
      <c r="BO2138" s="33"/>
    </row>
    <row r="2139" spans="1:67">
      <c r="A2139" s="316" t="s">
        <v>27</v>
      </c>
      <c r="B2139" t="s">
        <v>380</v>
      </c>
      <c r="C2139" t="s">
        <v>910</v>
      </c>
      <c r="D2139" t="s">
        <v>314</v>
      </c>
      <c r="E2139" s="316" t="s">
        <v>98</v>
      </c>
      <c r="F2139" s="316" t="s">
        <v>266</v>
      </c>
      <c r="G2139" s="316" t="s">
        <v>446</v>
      </c>
      <c r="H2139" s="316" t="s">
        <v>316</v>
      </c>
      <c r="I2139" s="316" t="s">
        <v>291</v>
      </c>
      <c r="J2139" s="316" t="s">
        <v>313</v>
      </c>
      <c r="K2139" s="36">
        <v>33</v>
      </c>
      <c r="L2139" s="317">
        <v>1</v>
      </c>
      <c r="M2139" s="317"/>
      <c r="N2139" s="36">
        <v>474</v>
      </c>
      <c r="O2139" s="317">
        <v>0.98956000804901123</v>
      </c>
      <c r="P2139" s="317"/>
      <c r="Q2139" s="36">
        <v>9846</v>
      </c>
      <c r="R2139" s="317">
        <v>0.98736000061035156</v>
      </c>
      <c r="S2139" s="317"/>
      <c r="T2139" t="s">
        <v>380</v>
      </c>
      <c r="BA2139" s="395">
        <v>1</v>
      </c>
      <c r="BB2139" s="396" t="s">
        <v>861</v>
      </c>
      <c r="BC2139" t="str">
        <f t="shared" si="216"/>
        <v>R1F</v>
      </c>
      <c r="BD2139" t="str">
        <f t="shared" si="217"/>
        <v>NAoMe_initial_gender</v>
      </c>
      <c r="BE2139" s="397" t="s">
        <v>862</v>
      </c>
      <c r="BF2139" t="str">
        <f t="shared" si="218"/>
        <v>Female</v>
      </c>
      <c r="BG2139">
        <f t="shared" si="219"/>
        <v>33</v>
      </c>
      <c r="BH2139" s="398">
        <f t="shared" si="220"/>
        <v>1</v>
      </c>
      <c r="BO2139" s="33"/>
    </row>
    <row r="2140" spans="1:67">
      <c r="A2140" s="316" t="s">
        <v>27</v>
      </c>
      <c r="B2140" t="s">
        <v>380</v>
      </c>
      <c r="C2140" t="s">
        <v>910</v>
      </c>
      <c r="D2140" t="s">
        <v>314</v>
      </c>
      <c r="E2140" s="316" t="s">
        <v>98</v>
      </c>
      <c r="F2140" s="316" t="s">
        <v>266</v>
      </c>
      <c r="G2140" s="316" t="s">
        <v>446</v>
      </c>
      <c r="H2140" s="316" t="s">
        <v>316</v>
      </c>
      <c r="I2140" s="316" t="s">
        <v>291</v>
      </c>
      <c r="J2140" s="316" t="s">
        <v>293</v>
      </c>
      <c r="K2140" s="36">
        <v>0</v>
      </c>
      <c r="L2140" s="317">
        <v>0</v>
      </c>
      <c r="M2140" s="317"/>
      <c r="N2140" s="36">
        <v>5</v>
      </c>
      <c r="O2140" s="317">
        <v>1.0440000332891939E-2</v>
      </c>
      <c r="P2140" s="317"/>
      <c r="Q2140" s="36">
        <v>126</v>
      </c>
      <c r="R2140" s="317">
        <v>1.264000032097101E-2</v>
      </c>
      <c r="S2140" s="317"/>
      <c r="T2140" t="s">
        <v>380</v>
      </c>
      <c r="BA2140" s="395">
        <v>1</v>
      </c>
      <c r="BB2140" s="396" t="s">
        <v>861</v>
      </c>
      <c r="BC2140" t="str">
        <f t="shared" si="216"/>
        <v>R1F</v>
      </c>
      <c r="BD2140" t="str">
        <f t="shared" si="217"/>
        <v>NAoMe_initial_gender</v>
      </c>
      <c r="BE2140" s="397" t="s">
        <v>862</v>
      </c>
      <c r="BF2140" t="str">
        <f t="shared" si="218"/>
        <v>Male</v>
      </c>
      <c r="BG2140">
        <f t="shared" si="219"/>
        <v>0</v>
      </c>
      <c r="BH2140" s="398">
        <f t="shared" si="220"/>
        <v>0</v>
      </c>
      <c r="BO2140" s="33"/>
    </row>
    <row r="2141" spans="1:67">
      <c r="A2141" s="316" t="s">
        <v>27</v>
      </c>
      <c r="B2141" t="s">
        <v>380</v>
      </c>
      <c r="C2141" t="s">
        <v>910</v>
      </c>
      <c r="D2141" t="s">
        <v>314</v>
      </c>
      <c r="E2141" s="316" t="s">
        <v>98</v>
      </c>
      <c r="F2141" s="316" t="s">
        <v>266</v>
      </c>
      <c r="G2141" s="316" t="s">
        <v>446</v>
      </c>
      <c r="H2141" s="316" t="s">
        <v>316</v>
      </c>
      <c r="I2141" s="316" t="s">
        <v>659</v>
      </c>
      <c r="J2141" s="316" t="s">
        <v>294</v>
      </c>
      <c r="K2141" s="36">
        <v>2</v>
      </c>
      <c r="L2141" s="317">
        <v>6.0610000044107437E-2</v>
      </c>
      <c r="M2141" s="317">
        <v>6.0610000044107437E-2</v>
      </c>
      <c r="N2141" s="36">
        <v>38</v>
      </c>
      <c r="O2141" s="317">
        <v>7.9329997301101685E-2</v>
      </c>
      <c r="P2141" s="317">
        <v>7.9329997301101685E-2</v>
      </c>
      <c r="Q2141" s="36">
        <v>1800</v>
      </c>
      <c r="R2141" s="317">
        <v>0.18050999939441681</v>
      </c>
      <c r="S2141" s="317">
        <v>0.18050999939441681</v>
      </c>
      <c r="T2141" t="s">
        <v>380</v>
      </c>
      <c r="BA2141" s="395">
        <v>1</v>
      </c>
      <c r="BB2141" s="396" t="s">
        <v>861</v>
      </c>
      <c r="BC2141" t="str">
        <f t="shared" si="216"/>
        <v>R1F</v>
      </c>
      <c r="BD2141" t="str">
        <f t="shared" si="217"/>
        <v>NAoMe_initial_imd_2019</v>
      </c>
      <c r="BE2141" s="397" t="s">
        <v>862</v>
      </c>
      <c r="BF2141" t="str">
        <f t="shared" si="218"/>
        <v>1 - most deprived</v>
      </c>
      <c r="BG2141">
        <f t="shared" si="219"/>
        <v>2</v>
      </c>
      <c r="BH2141" s="398">
        <f t="shared" si="220"/>
        <v>6.0610000044107437E-2</v>
      </c>
      <c r="BO2141" s="33"/>
    </row>
    <row r="2142" spans="1:67">
      <c r="A2142" s="316" t="s">
        <v>27</v>
      </c>
      <c r="B2142" t="s">
        <v>380</v>
      </c>
      <c r="C2142" t="s">
        <v>910</v>
      </c>
      <c r="D2142" t="s">
        <v>314</v>
      </c>
      <c r="E2142" s="316" t="s">
        <v>98</v>
      </c>
      <c r="F2142" s="316" t="s">
        <v>266</v>
      </c>
      <c r="G2142" s="316" t="s">
        <v>446</v>
      </c>
      <c r="H2142" s="316" t="s">
        <v>316</v>
      </c>
      <c r="I2142" s="316" t="s">
        <v>659</v>
      </c>
      <c r="J2142" s="316" t="s">
        <v>15</v>
      </c>
      <c r="K2142" s="36">
        <v>20</v>
      </c>
      <c r="L2142" s="317">
        <v>0.60606002807617188</v>
      </c>
      <c r="M2142" s="317">
        <v>0.60606002807617188</v>
      </c>
      <c r="N2142" s="36">
        <v>89</v>
      </c>
      <c r="O2142" s="317">
        <v>0.18580000102519989</v>
      </c>
      <c r="P2142" s="317">
        <v>0.18580000102519989</v>
      </c>
      <c r="Q2142" s="36">
        <v>2036</v>
      </c>
      <c r="R2142" s="317">
        <v>0.20417000353336329</v>
      </c>
      <c r="S2142" s="317">
        <v>0.20417000353336329</v>
      </c>
      <c r="T2142" t="s">
        <v>380</v>
      </c>
      <c r="BA2142" s="395">
        <v>1</v>
      </c>
      <c r="BB2142" s="396" t="s">
        <v>861</v>
      </c>
      <c r="BC2142" t="str">
        <f t="shared" si="216"/>
        <v>R1F</v>
      </c>
      <c r="BD2142" t="str">
        <f t="shared" si="217"/>
        <v>NAoMe_initial_imd_2019</v>
      </c>
      <c r="BE2142" s="397" t="s">
        <v>862</v>
      </c>
      <c r="BF2142" t="str">
        <f t="shared" si="218"/>
        <v>2</v>
      </c>
      <c r="BG2142">
        <f t="shared" si="219"/>
        <v>20</v>
      </c>
      <c r="BH2142" s="398">
        <f t="shared" si="220"/>
        <v>0.60606002807617188</v>
      </c>
      <c r="BO2142" s="33"/>
    </row>
    <row r="2143" spans="1:67">
      <c r="A2143" s="316" t="s">
        <v>27</v>
      </c>
      <c r="B2143" t="s">
        <v>380</v>
      </c>
      <c r="C2143" t="s">
        <v>910</v>
      </c>
      <c r="D2143" t="s">
        <v>314</v>
      </c>
      <c r="E2143" s="316" t="s">
        <v>98</v>
      </c>
      <c r="F2143" s="316" t="s">
        <v>266</v>
      </c>
      <c r="G2143" s="316" t="s">
        <v>446</v>
      </c>
      <c r="H2143" s="316" t="s">
        <v>316</v>
      </c>
      <c r="I2143" s="316" t="s">
        <v>659</v>
      </c>
      <c r="J2143" s="316" t="s">
        <v>16</v>
      </c>
      <c r="K2143" s="36">
        <v>9</v>
      </c>
      <c r="L2143" s="317">
        <v>0.27272999286651611</v>
      </c>
      <c r="M2143" s="317">
        <v>0.27272999286651611</v>
      </c>
      <c r="N2143" s="36">
        <v>100</v>
      </c>
      <c r="O2143" s="317">
        <v>0.20877000689506531</v>
      </c>
      <c r="P2143" s="317">
        <v>0.20877000689506531</v>
      </c>
      <c r="Q2143" s="36">
        <v>2085</v>
      </c>
      <c r="R2143" s="317">
        <v>0.20908999443054199</v>
      </c>
      <c r="S2143" s="317">
        <v>0.20908999443054199</v>
      </c>
      <c r="T2143" t="s">
        <v>380</v>
      </c>
      <c r="BA2143" s="395">
        <v>1</v>
      </c>
      <c r="BB2143" s="396" t="s">
        <v>861</v>
      </c>
      <c r="BC2143" t="str">
        <f t="shared" si="216"/>
        <v>R1F</v>
      </c>
      <c r="BD2143" t="str">
        <f t="shared" si="217"/>
        <v>NAoMe_initial_imd_2019</v>
      </c>
      <c r="BE2143" s="397" t="s">
        <v>862</v>
      </c>
      <c r="BF2143" t="str">
        <f t="shared" si="218"/>
        <v>3</v>
      </c>
      <c r="BG2143">
        <f t="shared" si="219"/>
        <v>9</v>
      </c>
      <c r="BH2143" s="398">
        <f t="shared" si="220"/>
        <v>0.27272999286651611</v>
      </c>
      <c r="BO2143" s="33"/>
    </row>
    <row r="2144" spans="1:67">
      <c r="A2144" s="316" t="s">
        <v>27</v>
      </c>
      <c r="B2144" t="s">
        <v>380</v>
      </c>
      <c r="C2144" t="s">
        <v>910</v>
      </c>
      <c r="D2144" t="s">
        <v>314</v>
      </c>
      <c r="E2144" s="316" t="s">
        <v>98</v>
      </c>
      <c r="F2144" s="316" t="s">
        <v>266</v>
      </c>
      <c r="G2144" s="316" t="s">
        <v>446</v>
      </c>
      <c r="H2144" s="316" t="s">
        <v>316</v>
      </c>
      <c r="I2144" s="316" t="s">
        <v>659</v>
      </c>
      <c r="J2144" s="316" t="s">
        <v>17</v>
      </c>
      <c r="K2144" s="36">
        <v>0</v>
      </c>
      <c r="L2144" s="317">
        <v>0</v>
      </c>
      <c r="M2144" s="317">
        <v>0</v>
      </c>
      <c r="N2144" s="36">
        <v>113</v>
      </c>
      <c r="O2144" s="317">
        <v>0.23590999841690061</v>
      </c>
      <c r="P2144" s="317">
        <v>0.23590999841690061</v>
      </c>
      <c r="Q2144" s="36">
        <v>2024</v>
      </c>
      <c r="R2144" s="317">
        <v>0.2029699981212616</v>
      </c>
      <c r="S2144" s="317">
        <v>0.2029699981212616</v>
      </c>
      <c r="T2144" t="s">
        <v>380</v>
      </c>
      <c r="BA2144" s="395">
        <v>1</v>
      </c>
      <c r="BB2144" s="396" t="s">
        <v>861</v>
      </c>
      <c r="BC2144" t="str">
        <f t="shared" si="216"/>
        <v>R1F</v>
      </c>
      <c r="BD2144" t="str">
        <f t="shared" si="217"/>
        <v>NAoMe_initial_imd_2019</v>
      </c>
      <c r="BE2144" s="397" t="s">
        <v>862</v>
      </c>
      <c r="BF2144" t="str">
        <f t="shared" si="218"/>
        <v>4</v>
      </c>
      <c r="BG2144">
        <f t="shared" si="219"/>
        <v>0</v>
      </c>
      <c r="BH2144" s="398">
        <f t="shared" si="220"/>
        <v>0</v>
      </c>
      <c r="BO2144" s="33"/>
    </row>
    <row r="2145" spans="1:67">
      <c r="A2145" s="316" t="s">
        <v>27</v>
      </c>
      <c r="B2145" t="s">
        <v>380</v>
      </c>
      <c r="C2145" t="s">
        <v>910</v>
      </c>
      <c r="D2145" t="s">
        <v>314</v>
      </c>
      <c r="E2145" s="316" t="s">
        <v>98</v>
      </c>
      <c r="F2145" s="316" t="s">
        <v>266</v>
      </c>
      <c r="G2145" s="316" t="s">
        <v>446</v>
      </c>
      <c r="H2145" s="316" t="s">
        <v>316</v>
      </c>
      <c r="I2145" s="316" t="s">
        <v>659</v>
      </c>
      <c r="J2145" s="316" t="s">
        <v>295</v>
      </c>
      <c r="K2145" s="36">
        <v>2</v>
      </c>
      <c r="L2145" s="317">
        <v>6.0610000044107437E-2</v>
      </c>
      <c r="M2145" s="317">
        <v>6.0610000044107437E-2</v>
      </c>
      <c r="N2145" s="36">
        <v>139</v>
      </c>
      <c r="O2145" s="317">
        <v>0.29019001126289368</v>
      </c>
      <c r="P2145" s="317">
        <v>0.29019001126289368</v>
      </c>
      <c r="Q2145" s="36">
        <v>2027</v>
      </c>
      <c r="R2145" s="317">
        <v>0.2032700031995773</v>
      </c>
      <c r="S2145" s="317">
        <v>0.2032700031995773</v>
      </c>
      <c r="T2145" t="s">
        <v>380</v>
      </c>
      <c r="BA2145" s="395">
        <v>1</v>
      </c>
      <c r="BB2145" s="396" t="s">
        <v>861</v>
      </c>
      <c r="BC2145" t="str">
        <f t="shared" si="216"/>
        <v>R1F</v>
      </c>
      <c r="BD2145" t="str">
        <f t="shared" si="217"/>
        <v>NAoMe_initial_imd_2019</v>
      </c>
      <c r="BE2145" s="397" t="s">
        <v>862</v>
      </c>
      <c r="BF2145" t="str">
        <f t="shared" si="218"/>
        <v>5 - least deprived</v>
      </c>
      <c r="BG2145">
        <f t="shared" si="219"/>
        <v>2</v>
      </c>
      <c r="BH2145" s="398">
        <f t="shared" si="220"/>
        <v>6.0610000044107437E-2</v>
      </c>
      <c r="BO2145" s="33"/>
    </row>
    <row r="2146" spans="1:67">
      <c r="A2146" s="316" t="s">
        <v>27</v>
      </c>
      <c r="B2146" t="s">
        <v>380</v>
      </c>
      <c r="C2146" t="s">
        <v>910</v>
      </c>
      <c r="D2146" t="s">
        <v>314</v>
      </c>
      <c r="E2146" s="316" t="s">
        <v>98</v>
      </c>
      <c r="F2146" s="316" t="s">
        <v>266</v>
      </c>
      <c r="G2146" s="316" t="s">
        <v>446</v>
      </c>
      <c r="H2146" s="316" t="s">
        <v>316</v>
      </c>
      <c r="I2146" s="316" t="s">
        <v>659</v>
      </c>
      <c r="J2146" s="316" t="s">
        <v>260</v>
      </c>
      <c r="K2146" s="36">
        <v>0</v>
      </c>
      <c r="L2146" s="317">
        <v>0</v>
      </c>
      <c r="M2146" s="317"/>
      <c r="N2146" s="36">
        <v>0</v>
      </c>
      <c r="O2146" s="317">
        <v>0</v>
      </c>
      <c r="P2146" s="317"/>
      <c r="Q2146" s="36">
        <v>0</v>
      </c>
      <c r="R2146" s="317">
        <v>0</v>
      </c>
      <c r="S2146" s="317"/>
      <c r="T2146" t="s">
        <v>380</v>
      </c>
      <c r="BA2146" s="395">
        <v>1</v>
      </c>
      <c r="BB2146" s="396" t="s">
        <v>861</v>
      </c>
      <c r="BC2146" t="str">
        <f t="shared" si="216"/>
        <v>R1F</v>
      </c>
      <c r="BD2146" t="str">
        <f t="shared" si="217"/>
        <v>NAoMe_initial_imd_2019</v>
      </c>
      <c r="BE2146" s="397" t="s">
        <v>862</v>
      </c>
      <c r="BF2146" t="str">
        <f t="shared" si="218"/>
        <v>Unknown</v>
      </c>
      <c r="BG2146">
        <f t="shared" si="219"/>
        <v>0</v>
      </c>
      <c r="BH2146" s="398">
        <f t="shared" si="220"/>
        <v>0</v>
      </c>
      <c r="BO2146" s="33"/>
    </row>
    <row r="2147" spans="1:67">
      <c r="A2147" s="316" t="s">
        <v>27</v>
      </c>
      <c r="B2147" t="s">
        <v>380</v>
      </c>
      <c r="C2147" t="s">
        <v>910</v>
      </c>
      <c r="D2147" t="s">
        <v>314</v>
      </c>
      <c r="E2147" s="316" t="s">
        <v>98</v>
      </c>
      <c r="F2147" s="316" t="s">
        <v>266</v>
      </c>
      <c r="G2147" s="316" t="s">
        <v>446</v>
      </c>
      <c r="H2147" s="316" t="s">
        <v>316</v>
      </c>
      <c r="I2147" s="316" t="s">
        <v>296</v>
      </c>
      <c r="J2147" s="316" t="s">
        <v>297</v>
      </c>
      <c r="K2147" s="36">
        <v>22</v>
      </c>
      <c r="L2147" s="317">
        <v>0.66667002439498901</v>
      </c>
      <c r="M2147" s="317">
        <v>0.70968002080917358</v>
      </c>
      <c r="N2147" s="36">
        <v>267</v>
      </c>
      <c r="O2147" s="317">
        <v>0.55741000175476074</v>
      </c>
      <c r="P2147" s="317">
        <v>0.5668799877166748</v>
      </c>
      <c r="Q2147" s="36">
        <v>5528</v>
      </c>
      <c r="R2147" s="317">
        <v>0.55435001850128174</v>
      </c>
      <c r="S2147" s="317">
        <v>0.56936997175216675</v>
      </c>
      <c r="T2147" t="s">
        <v>380</v>
      </c>
      <c r="BA2147" s="395">
        <v>1</v>
      </c>
      <c r="BB2147" s="396" t="s">
        <v>861</v>
      </c>
      <c r="BC2147" t="str">
        <f t="shared" si="216"/>
        <v>R1F</v>
      </c>
      <c r="BD2147" t="str">
        <f t="shared" si="217"/>
        <v>NAoMe_initial_scarf_731_grp</v>
      </c>
      <c r="BE2147" s="397" t="s">
        <v>862</v>
      </c>
      <c r="BF2147" t="str">
        <f t="shared" si="218"/>
        <v>Fit</v>
      </c>
      <c r="BG2147">
        <f t="shared" si="219"/>
        <v>22</v>
      </c>
      <c r="BH2147" s="398">
        <f t="shared" si="220"/>
        <v>0.66667002439498901</v>
      </c>
      <c r="BO2147" s="33"/>
    </row>
    <row r="2148" spans="1:67">
      <c r="A2148" s="316" t="s">
        <v>27</v>
      </c>
      <c r="B2148" t="s">
        <v>380</v>
      </c>
      <c r="C2148" t="s">
        <v>910</v>
      </c>
      <c r="D2148" t="s">
        <v>314</v>
      </c>
      <c r="E2148" s="316" t="s">
        <v>98</v>
      </c>
      <c r="F2148" s="316" t="s">
        <v>266</v>
      </c>
      <c r="G2148" s="316" t="s">
        <v>446</v>
      </c>
      <c r="H2148" s="316" t="s">
        <v>316</v>
      </c>
      <c r="I2148" s="316" t="s">
        <v>296</v>
      </c>
      <c r="J2148" s="316" t="s">
        <v>298</v>
      </c>
      <c r="K2148" s="36">
        <v>5</v>
      </c>
      <c r="L2148" s="317">
        <v>0.15151999890804291</v>
      </c>
      <c r="M2148" s="317">
        <v>0.1612900048494339</v>
      </c>
      <c r="N2148" s="36">
        <v>77</v>
      </c>
      <c r="O2148" s="317">
        <v>0.16075000166893011</v>
      </c>
      <c r="P2148" s="317">
        <v>0.1634799987077713</v>
      </c>
      <c r="Q2148" s="36">
        <v>1492</v>
      </c>
      <c r="R2148" s="317">
        <v>0.149619996547699</v>
      </c>
      <c r="S2148" s="317">
        <v>0.153669998049736</v>
      </c>
      <c r="T2148" t="s">
        <v>380</v>
      </c>
      <c r="BA2148" s="395">
        <v>1</v>
      </c>
      <c r="BB2148" s="396" t="s">
        <v>861</v>
      </c>
      <c r="BC2148" t="str">
        <f t="shared" si="216"/>
        <v>R1F</v>
      </c>
      <c r="BD2148" t="str">
        <f t="shared" si="217"/>
        <v>NAoMe_initial_scarf_731_grp</v>
      </c>
      <c r="BE2148" s="397" t="s">
        <v>862</v>
      </c>
      <c r="BF2148" t="str">
        <f t="shared" si="218"/>
        <v>Mild frailty</v>
      </c>
      <c r="BG2148">
        <f t="shared" si="219"/>
        <v>5</v>
      </c>
      <c r="BH2148" s="398">
        <f t="shared" si="220"/>
        <v>0.15151999890804291</v>
      </c>
      <c r="BO2148" s="33"/>
    </row>
    <row r="2149" spans="1:67">
      <c r="A2149" s="316" t="s">
        <v>27</v>
      </c>
      <c r="B2149" t="s">
        <v>380</v>
      </c>
      <c r="C2149" t="s">
        <v>910</v>
      </c>
      <c r="D2149" t="s">
        <v>314</v>
      </c>
      <c r="E2149" s="316" t="s">
        <v>98</v>
      </c>
      <c r="F2149" s="316" t="s">
        <v>266</v>
      </c>
      <c r="G2149" s="316" t="s">
        <v>446</v>
      </c>
      <c r="H2149" s="316" t="s">
        <v>316</v>
      </c>
      <c r="I2149" s="316" t="s">
        <v>296</v>
      </c>
      <c r="J2149" s="316" t="s">
        <v>299</v>
      </c>
      <c r="K2149" s="36">
        <v>2</v>
      </c>
      <c r="L2149" s="317">
        <v>6.0610000044107437E-2</v>
      </c>
      <c r="M2149" s="317">
        <v>6.4520001411437988E-2</v>
      </c>
      <c r="N2149" s="36">
        <v>73</v>
      </c>
      <c r="O2149" s="317">
        <v>0.1524000018835068</v>
      </c>
      <c r="P2149" s="317">
        <v>0.1549900025129318</v>
      </c>
      <c r="Q2149" s="36">
        <v>1470</v>
      </c>
      <c r="R2149" s="317">
        <v>0.1474100053310394</v>
      </c>
      <c r="S2149" s="317">
        <v>0.1514099985361099</v>
      </c>
      <c r="T2149" t="s">
        <v>380</v>
      </c>
      <c r="BA2149" s="395">
        <v>1</v>
      </c>
      <c r="BB2149" s="396" t="s">
        <v>861</v>
      </c>
      <c r="BC2149" t="str">
        <f t="shared" si="216"/>
        <v>R1F</v>
      </c>
      <c r="BD2149" t="str">
        <f t="shared" si="217"/>
        <v>NAoMe_initial_scarf_731_grp</v>
      </c>
      <c r="BE2149" s="397" t="s">
        <v>862</v>
      </c>
      <c r="BF2149" t="str">
        <f t="shared" si="218"/>
        <v>Moderate frailty</v>
      </c>
      <c r="BG2149">
        <f t="shared" si="219"/>
        <v>2</v>
      </c>
      <c r="BH2149" s="398">
        <f t="shared" si="220"/>
        <v>6.0610000044107437E-2</v>
      </c>
      <c r="BO2149" s="33"/>
    </row>
    <row r="2150" spans="1:67">
      <c r="A2150" s="316" t="s">
        <v>27</v>
      </c>
      <c r="B2150" t="s">
        <v>380</v>
      </c>
      <c r="C2150" t="s">
        <v>910</v>
      </c>
      <c r="D2150" t="s">
        <v>314</v>
      </c>
      <c r="E2150" s="316" t="s">
        <v>98</v>
      </c>
      <c r="F2150" s="316" t="s">
        <v>266</v>
      </c>
      <c r="G2150" s="316" t="s">
        <v>446</v>
      </c>
      <c r="H2150" s="316" t="s">
        <v>316</v>
      </c>
      <c r="I2150" s="316" t="s">
        <v>296</v>
      </c>
      <c r="J2150" s="316" t="s">
        <v>353</v>
      </c>
      <c r="K2150" s="36">
        <v>2</v>
      </c>
      <c r="L2150" s="317">
        <v>6.0610000044107437E-2</v>
      </c>
      <c r="M2150" s="317"/>
      <c r="N2150" s="36">
        <v>8</v>
      </c>
      <c r="O2150" s="317">
        <v>1.6699999570846561E-2</v>
      </c>
      <c r="P2150" s="317"/>
      <c r="Q2150" s="36">
        <v>263</v>
      </c>
      <c r="R2150" s="317">
        <v>2.6370000094175339E-2</v>
      </c>
      <c r="S2150" s="317"/>
      <c r="T2150" t="s">
        <v>380</v>
      </c>
      <c r="BA2150" s="395">
        <v>1</v>
      </c>
      <c r="BB2150" s="396" t="s">
        <v>861</v>
      </c>
      <c r="BC2150" t="str">
        <f t="shared" si="216"/>
        <v>R1F</v>
      </c>
      <c r="BD2150" t="str">
        <f t="shared" si="217"/>
        <v>NAoMe_initial_scarf_731_grp</v>
      </c>
      <c r="BE2150" s="397" t="s">
        <v>862</v>
      </c>
      <c r="BF2150" t="str">
        <f t="shared" si="218"/>
        <v>Not in HESAPC</v>
      </c>
      <c r="BG2150">
        <f t="shared" si="219"/>
        <v>2</v>
      </c>
      <c r="BH2150" s="398">
        <f t="shared" si="220"/>
        <v>6.0610000044107437E-2</v>
      </c>
      <c r="BO2150" s="33"/>
    </row>
    <row r="2151" spans="1:67">
      <c r="A2151" s="316" t="s">
        <v>27</v>
      </c>
      <c r="B2151" t="s">
        <v>380</v>
      </c>
      <c r="C2151" t="s">
        <v>910</v>
      </c>
      <c r="D2151" t="s">
        <v>314</v>
      </c>
      <c r="E2151" s="316" t="s">
        <v>98</v>
      </c>
      <c r="F2151" s="316" t="s">
        <v>266</v>
      </c>
      <c r="G2151" s="316" t="s">
        <v>446</v>
      </c>
      <c r="H2151" s="316" t="s">
        <v>316</v>
      </c>
      <c r="I2151" s="316" t="s">
        <v>296</v>
      </c>
      <c r="J2151" s="316" t="s">
        <v>300</v>
      </c>
      <c r="K2151" s="36">
        <v>2</v>
      </c>
      <c r="L2151" s="317">
        <v>6.0610000044107437E-2</v>
      </c>
      <c r="M2151" s="317">
        <v>6.4520001411437988E-2</v>
      </c>
      <c r="N2151" s="36">
        <v>54</v>
      </c>
      <c r="O2151" s="317">
        <v>0.1127299964427948</v>
      </c>
      <c r="P2151" s="317">
        <v>0.1146500036120415</v>
      </c>
      <c r="Q2151" s="36">
        <v>1219</v>
      </c>
      <c r="R2151" s="317">
        <v>0.1222399994730949</v>
      </c>
      <c r="S2151" s="317">
        <v>0.12555000185966489</v>
      </c>
      <c r="T2151" t="s">
        <v>380</v>
      </c>
      <c r="BA2151" s="395">
        <v>1</v>
      </c>
      <c r="BB2151" s="396" t="s">
        <v>861</v>
      </c>
      <c r="BC2151" t="str">
        <f t="shared" si="216"/>
        <v>R1F</v>
      </c>
      <c r="BD2151" t="str">
        <f t="shared" si="217"/>
        <v>NAoMe_initial_scarf_731_grp</v>
      </c>
      <c r="BE2151" s="397" t="s">
        <v>862</v>
      </c>
      <c r="BF2151" t="str">
        <f t="shared" si="218"/>
        <v>Severe frailty</v>
      </c>
      <c r="BG2151">
        <f t="shared" si="219"/>
        <v>2</v>
      </c>
      <c r="BH2151" s="398">
        <f t="shared" si="220"/>
        <v>6.0610000044107437E-2</v>
      </c>
      <c r="BO2151" s="33"/>
    </row>
    <row r="2152" spans="1:67">
      <c r="A2152" s="316" t="s">
        <v>27</v>
      </c>
      <c r="B2152" t="s">
        <v>380</v>
      </c>
      <c r="C2152" t="s">
        <v>910</v>
      </c>
      <c r="D2152" t="s">
        <v>314</v>
      </c>
      <c r="E2152" s="316" t="s">
        <v>100</v>
      </c>
      <c r="F2152" s="316" t="s">
        <v>101</v>
      </c>
      <c r="G2152" s="316" t="s">
        <v>431</v>
      </c>
      <c r="H2152" s="316" t="s">
        <v>432</v>
      </c>
      <c r="I2152" s="316" t="s">
        <v>310</v>
      </c>
      <c r="J2152" s="316" t="s">
        <v>277</v>
      </c>
      <c r="K2152" s="36">
        <v>2</v>
      </c>
      <c r="L2152" s="317">
        <v>4.544999822974205E-2</v>
      </c>
      <c r="M2152" s="317"/>
      <c r="N2152" s="36">
        <v>9</v>
      </c>
      <c r="O2152" s="317">
        <v>7.1399998851120472E-3</v>
      </c>
      <c r="P2152" s="317"/>
      <c r="Q2152" s="36">
        <v>70</v>
      </c>
      <c r="R2152" s="317">
        <v>7.0199999026954174E-3</v>
      </c>
      <c r="S2152" s="317"/>
      <c r="T2152" t="s">
        <v>380</v>
      </c>
      <c r="BA2152" s="395">
        <v>1</v>
      </c>
      <c r="BB2152" s="396" t="s">
        <v>861</v>
      </c>
      <c r="BC2152" t="str">
        <f t="shared" si="216"/>
        <v>RGP</v>
      </c>
      <c r="BD2152" t="str">
        <f t="shared" si="217"/>
        <v>NAoMe_initial_age_decades_80cap</v>
      </c>
      <c r="BE2152" s="397" t="s">
        <v>862</v>
      </c>
      <c r="BF2152" t="str">
        <f t="shared" si="218"/>
        <v>18-29 yrs</v>
      </c>
      <c r="BG2152">
        <f t="shared" si="219"/>
        <v>2</v>
      </c>
      <c r="BH2152" s="398">
        <f t="shared" si="220"/>
        <v>4.544999822974205E-2</v>
      </c>
      <c r="BO2152" s="33"/>
    </row>
    <row r="2153" spans="1:67">
      <c r="A2153" s="316" t="s">
        <v>27</v>
      </c>
      <c r="B2153" t="s">
        <v>380</v>
      </c>
      <c r="C2153" t="s">
        <v>910</v>
      </c>
      <c r="D2153" t="s">
        <v>314</v>
      </c>
      <c r="E2153" s="316" t="s">
        <v>100</v>
      </c>
      <c r="F2153" s="316" t="s">
        <v>101</v>
      </c>
      <c r="G2153" s="316" t="s">
        <v>431</v>
      </c>
      <c r="H2153" s="316" t="s">
        <v>432</v>
      </c>
      <c r="I2153" s="316" t="s">
        <v>310</v>
      </c>
      <c r="J2153" s="316" t="s">
        <v>278</v>
      </c>
      <c r="K2153" s="36">
        <v>2</v>
      </c>
      <c r="L2153" s="317">
        <v>4.544999822974205E-2</v>
      </c>
      <c r="M2153" s="317"/>
      <c r="N2153" s="36">
        <v>51</v>
      </c>
      <c r="O2153" s="317">
        <v>4.0479999035596848E-2</v>
      </c>
      <c r="P2153" s="317"/>
      <c r="Q2153" s="36">
        <v>429</v>
      </c>
      <c r="R2153" s="317">
        <v>4.3019998818635941E-2</v>
      </c>
      <c r="S2153" s="317"/>
      <c r="T2153" t="s">
        <v>380</v>
      </c>
      <c r="BA2153" s="395">
        <v>1</v>
      </c>
      <c r="BB2153" s="396" t="s">
        <v>861</v>
      </c>
      <c r="BC2153" t="str">
        <f t="shared" si="216"/>
        <v>RGP</v>
      </c>
      <c r="BD2153" t="str">
        <f t="shared" si="217"/>
        <v>NAoMe_initial_age_decades_80cap</v>
      </c>
      <c r="BE2153" s="397" t="s">
        <v>862</v>
      </c>
      <c r="BF2153" t="str">
        <f t="shared" si="218"/>
        <v>30-39 yrs</v>
      </c>
      <c r="BG2153">
        <f t="shared" si="219"/>
        <v>2</v>
      </c>
      <c r="BH2153" s="398">
        <f t="shared" si="220"/>
        <v>4.544999822974205E-2</v>
      </c>
      <c r="BO2153" s="33"/>
    </row>
    <row r="2154" spans="1:67">
      <c r="A2154" s="316" t="s">
        <v>27</v>
      </c>
      <c r="B2154" t="s">
        <v>380</v>
      </c>
      <c r="C2154" t="s">
        <v>910</v>
      </c>
      <c r="D2154" t="s">
        <v>314</v>
      </c>
      <c r="E2154" s="316" t="s">
        <v>100</v>
      </c>
      <c r="F2154" s="316" t="s">
        <v>101</v>
      </c>
      <c r="G2154" s="316" t="s">
        <v>431</v>
      </c>
      <c r="H2154" s="316" t="s">
        <v>432</v>
      </c>
      <c r="I2154" s="316" t="s">
        <v>310</v>
      </c>
      <c r="J2154" s="316" t="s">
        <v>279</v>
      </c>
      <c r="K2154" s="36">
        <v>5</v>
      </c>
      <c r="L2154" s="317">
        <v>0.11364000290632249</v>
      </c>
      <c r="M2154" s="317"/>
      <c r="N2154" s="36">
        <v>140</v>
      </c>
      <c r="O2154" s="317">
        <v>0.1111100018024445</v>
      </c>
      <c r="P2154" s="317"/>
      <c r="Q2154" s="36">
        <v>1024</v>
      </c>
      <c r="R2154" s="317">
        <v>0.1026899963617325</v>
      </c>
      <c r="S2154" s="317"/>
      <c r="T2154" t="s">
        <v>380</v>
      </c>
      <c r="BA2154" s="395">
        <v>1</v>
      </c>
      <c r="BB2154" s="396" t="s">
        <v>861</v>
      </c>
      <c r="BC2154" t="str">
        <f t="shared" si="216"/>
        <v>RGP</v>
      </c>
      <c r="BD2154" t="str">
        <f t="shared" si="217"/>
        <v>NAoMe_initial_age_decades_80cap</v>
      </c>
      <c r="BE2154" s="397" t="s">
        <v>862</v>
      </c>
      <c r="BF2154" t="str">
        <f t="shared" si="218"/>
        <v>40-49 yrs</v>
      </c>
      <c r="BG2154">
        <f t="shared" si="219"/>
        <v>5</v>
      </c>
      <c r="BH2154" s="398">
        <f t="shared" si="220"/>
        <v>0.11364000290632249</v>
      </c>
      <c r="BO2154" s="33"/>
    </row>
    <row r="2155" spans="1:67">
      <c r="A2155" s="316" t="s">
        <v>27</v>
      </c>
      <c r="B2155" t="s">
        <v>380</v>
      </c>
      <c r="C2155" t="s">
        <v>910</v>
      </c>
      <c r="D2155" t="s">
        <v>314</v>
      </c>
      <c r="E2155" s="316" t="s">
        <v>100</v>
      </c>
      <c r="F2155" s="316" t="s">
        <v>101</v>
      </c>
      <c r="G2155" s="316" t="s">
        <v>431</v>
      </c>
      <c r="H2155" s="316" t="s">
        <v>432</v>
      </c>
      <c r="I2155" s="316" t="s">
        <v>310</v>
      </c>
      <c r="J2155" s="316" t="s">
        <v>280</v>
      </c>
      <c r="K2155" s="36">
        <v>2</v>
      </c>
      <c r="L2155" s="317">
        <v>4.544999822974205E-2</v>
      </c>
      <c r="M2155" s="317"/>
      <c r="N2155" s="36">
        <v>190</v>
      </c>
      <c r="O2155" s="317">
        <v>0.1507900059223175</v>
      </c>
      <c r="P2155" s="317"/>
      <c r="Q2155" s="36">
        <v>1733</v>
      </c>
      <c r="R2155" s="317">
        <v>0.17378999292850489</v>
      </c>
      <c r="S2155" s="317"/>
      <c r="T2155" t="s">
        <v>380</v>
      </c>
      <c r="BA2155" s="395">
        <v>1</v>
      </c>
      <c r="BB2155" s="396" t="s">
        <v>861</v>
      </c>
      <c r="BC2155" t="str">
        <f t="shared" si="216"/>
        <v>RGP</v>
      </c>
      <c r="BD2155" t="str">
        <f t="shared" si="217"/>
        <v>NAoMe_initial_age_decades_80cap</v>
      </c>
      <c r="BE2155" s="397" t="s">
        <v>862</v>
      </c>
      <c r="BF2155" t="str">
        <f t="shared" si="218"/>
        <v>50-59 yrs</v>
      </c>
      <c r="BG2155">
        <f t="shared" si="219"/>
        <v>2</v>
      </c>
      <c r="BH2155" s="398">
        <f t="shared" si="220"/>
        <v>4.544999822974205E-2</v>
      </c>
      <c r="BO2155" s="33"/>
    </row>
    <row r="2156" spans="1:67">
      <c r="A2156" s="316" t="s">
        <v>27</v>
      </c>
      <c r="B2156" t="s">
        <v>380</v>
      </c>
      <c r="C2156" t="s">
        <v>910</v>
      </c>
      <c r="D2156" t="s">
        <v>314</v>
      </c>
      <c r="E2156" s="316" t="s">
        <v>100</v>
      </c>
      <c r="F2156" s="316" t="s">
        <v>101</v>
      </c>
      <c r="G2156" s="316" t="s">
        <v>431</v>
      </c>
      <c r="H2156" s="316" t="s">
        <v>432</v>
      </c>
      <c r="I2156" s="316" t="s">
        <v>310</v>
      </c>
      <c r="J2156" s="316" t="s">
        <v>281</v>
      </c>
      <c r="K2156" s="36">
        <v>5</v>
      </c>
      <c r="L2156" s="317">
        <v>0.11364000290632249</v>
      </c>
      <c r="M2156" s="317"/>
      <c r="N2156" s="36">
        <v>238</v>
      </c>
      <c r="O2156" s="317">
        <v>0.1888899952173233</v>
      </c>
      <c r="P2156" s="317"/>
      <c r="Q2156" s="36">
        <v>1931</v>
      </c>
      <c r="R2156" s="317">
        <v>0.19363999366760251</v>
      </c>
      <c r="S2156" s="317"/>
      <c r="T2156" t="s">
        <v>380</v>
      </c>
      <c r="BA2156" s="395">
        <v>1</v>
      </c>
      <c r="BB2156" s="396" t="s">
        <v>861</v>
      </c>
      <c r="BC2156" t="str">
        <f t="shared" si="216"/>
        <v>RGP</v>
      </c>
      <c r="BD2156" t="str">
        <f t="shared" si="217"/>
        <v>NAoMe_initial_age_decades_80cap</v>
      </c>
      <c r="BE2156" s="397" t="s">
        <v>862</v>
      </c>
      <c r="BF2156" t="str">
        <f t="shared" si="218"/>
        <v>60-69 yrs</v>
      </c>
      <c r="BG2156">
        <f t="shared" si="219"/>
        <v>5</v>
      </c>
      <c r="BH2156" s="398">
        <f t="shared" si="220"/>
        <v>0.11364000290632249</v>
      </c>
      <c r="BO2156" s="33"/>
    </row>
    <row r="2157" spans="1:67">
      <c r="A2157" s="316" t="s">
        <v>27</v>
      </c>
      <c r="B2157" t="s">
        <v>380</v>
      </c>
      <c r="C2157" t="s">
        <v>910</v>
      </c>
      <c r="D2157" t="s">
        <v>314</v>
      </c>
      <c r="E2157" s="316" t="s">
        <v>100</v>
      </c>
      <c r="F2157" s="316" t="s">
        <v>101</v>
      </c>
      <c r="G2157" s="316" t="s">
        <v>431</v>
      </c>
      <c r="H2157" s="316" t="s">
        <v>432</v>
      </c>
      <c r="I2157" s="316" t="s">
        <v>310</v>
      </c>
      <c r="J2157" s="316" t="s">
        <v>282</v>
      </c>
      <c r="K2157" s="36">
        <v>12</v>
      </c>
      <c r="L2157" s="317">
        <v>0.27272999286651611</v>
      </c>
      <c r="M2157" s="317"/>
      <c r="N2157" s="36">
        <v>339</v>
      </c>
      <c r="O2157" s="317">
        <v>0.2690500020980835</v>
      </c>
      <c r="P2157" s="317"/>
      <c r="Q2157" s="36">
        <v>2493</v>
      </c>
      <c r="R2157" s="317">
        <v>0.25</v>
      </c>
      <c r="S2157" s="317"/>
      <c r="T2157" t="s">
        <v>380</v>
      </c>
      <c r="BA2157" s="395">
        <v>1</v>
      </c>
      <c r="BB2157" s="396" t="s">
        <v>861</v>
      </c>
      <c r="BC2157" t="str">
        <f t="shared" si="216"/>
        <v>RGP</v>
      </c>
      <c r="BD2157" t="str">
        <f t="shared" si="217"/>
        <v>NAoMe_initial_age_decades_80cap</v>
      </c>
      <c r="BE2157" s="397" t="s">
        <v>862</v>
      </c>
      <c r="BF2157" t="str">
        <f t="shared" si="218"/>
        <v>70-79 yrs</v>
      </c>
      <c r="BG2157">
        <f t="shared" si="219"/>
        <v>12</v>
      </c>
      <c r="BH2157" s="398">
        <f t="shared" si="220"/>
        <v>0.27272999286651611</v>
      </c>
      <c r="BO2157" s="33"/>
    </row>
    <row r="2158" spans="1:67">
      <c r="A2158" s="316" t="s">
        <v>27</v>
      </c>
      <c r="B2158" t="s">
        <v>380</v>
      </c>
      <c r="C2158" t="s">
        <v>910</v>
      </c>
      <c r="D2158" t="s">
        <v>314</v>
      </c>
      <c r="E2158" s="316" t="s">
        <v>100</v>
      </c>
      <c r="F2158" s="316" t="s">
        <v>101</v>
      </c>
      <c r="G2158" s="316" t="s">
        <v>431</v>
      </c>
      <c r="H2158" s="316" t="s">
        <v>432</v>
      </c>
      <c r="I2158" s="316" t="s">
        <v>310</v>
      </c>
      <c r="J2158" s="316" t="s">
        <v>283</v>
      </c>
      <c r="K2158" s="36">
        <v>16</v>
      </c>
      <c r="L2158" s="317">
        <v>0.36364001035690308</v>
      </c>
      <c r="M2158" s="317"/>
      <c r="N2158" s="36">
        <v>293</v>
      </c>
      <c r="O2158" s="317">
        <v>0.2325399965047836</v>
      </c>
      <c r="P2158" s="317"/>
      <c r="Q2158" s="36">
        <v>2292</v>
      </c>
      <c r="R2158" s="317">
        <v>0.2298399955034256</v>
      </c>
      <c r="S2158" s="317"/>
      <c r="T2158" t="s">
        <v>380</v>
      </c>
      <c r="BA2158" s="395">
        <v>1</v>
      </c>
      <c r="BB2158" s="396" t="s">
        <v>861</v>
      </c>
      <c r="BC2158" t="str">
        <f t="shared" si="216"/>
        <v>RGP</v>
      </c>
      <c r="BD2158" t="str">
        <f t="shared" si="217"/>
        <v>NAoMe_initial_age_decades_80cap</v>
      </c>
      <c r="BE2158" s="397" t="s">
        <v>862</v>
      </c>
      <c r="BF2158" t="str">
        <f t="shared" si="218"/>
        <v>80+ yrs</v>
      </c>
      <c r="BG2158">
        <f t="shared" si="219"/>
        <v>16</v>
      </c>
      <c r="BH2158" s="398">
        <f t="shared" si="220"/>
        <v>0.36364001035690308</v>
      </c>
      <c r="BO2158" s="33"/>
    </row>
    <row r="2159" spans="1:67">
      <c r="A2159" s="316" t="s">
        <v>27</v>
      </c>
      <c r="B2159" t="s">
        <v>380</v>
      </c>
      <c r="C2159" t="s">
        <v>910</v>
      </c>
      <c r="D2159" t="s">
        <v>314</v>
      </c>
      <c r="E2159" s="316" t="s">
        <v>100</v>
      </c>
      <c r="F2159" s="316" t="s">
        <v>101</v>
      </c>
      <c r="G2159" s="316" t="s">
        <v>431</v>
      </c>
      <c r="H2159" s="316" t="s">
        <v>432</v>
      </c>
      <c r="I2159" s="316" t="s">
        <v>341</v>
      </c>
      <c r="J2159" s="316" t="s">
        <v>13</v>
      </c>
      <c r="K2159" s="36">
        <v>26</v>
      </c>
      <c r="L2159" s="317">
        <v>0.59091001749038696</v>
      </c>
      <c r="M2159" s="317">
        <v>0.59091001749038696</v>
      </c>
      <c r="N2159" s="36">
        <v>880</v>
      </c>
      <c r="O2159" s="317">
        <v>0.69840997457504272</v>
      </c>
      <c r="P2159" s="317">
        <v>0.71777999401092529</v>
      </c>
      <c r="Q2159" s="36">
        <v>6753</v>
      </c>
      <c r="R2159" s="317">
        <v>0.67720001935958862</v>
      </c>
      <c r="S2159" s="317">
        <v>0.69554001092910767</v>
      </c>
      <c r="T2159" t="s">
        <v>380</v>
      </c>
      <c r="BA2159" s="395">
        <v>1</v>
      </c>
      <c r="BB2159" s="396" t="s">
        <v>861</v>
      </c>
      <c r="BC2159" t="str">
        <f t="shared" si="216"/>
        <v>RGP</v>
      </c>
      <c r="BD2159" t="str">
        <f t="shared" si="217"/>
        <v>NAoMe_initial_ch_score_2cap</v>
      </c>
      <c r="BE2159" s="397" t="s">
        <v>862</v>
      </c>
      <c r="BF2159" t="str">
        <f t="shared" si="218"/>
        <v>0</v>
      </c>
      <c r="BG2159">
        <f t="shared" si="219"/>
        <v>26</v>
      </c>
      <c r="BH2159" s="398">
        <f t="shared" si="220"/>
        <v>0.59091001749038696</v>
      </c>
      <c r="BO2159" s="33"/>
    </row>
    <row r="2160" spans="1:67">
      <c r="A2160" s="316" t="s">
        <v>27</v>
      </c>
      <c r="B2160" t="s">
        <v>380</v>
      </c>
      <c r="C2160" t="s">
        <v>910</v>
      </c>
      <c r="D2160" t="s">
        <v>314</v>
      </c>
      <c r="E2160" s="316" t="s">
        <v>100</v>
      </c>
      <c r="F2160" s="316" t="s">
        <v>101</v>
      </c>
      <c r="G2160" s="316" t="s">
        <v>431</v>
      </c>
      <c r="H2160" s="316" t="s">
        <v>432</v>
      </c>
      <c r="I2160" s="316" t="s">
        <v>341</v>
      </c>
      <c r="J2160" s="316" t="s">
        <v>14</v>
      </c>
      <c r="K2160" s="36">
        <v>9</v>
      </c>
      <c r="L2160" s="317">
        <v>0.20454999804496771</v>
      </c>
      <c r="M2160" s="317">
        <v>0.20454999804496771</v>
      </c>
      <c r="N2160" s="36">
        <v>186</v>
      </c>
      <c r="O2160" s="317">
        <v>0.1476200073957443</v>
      </c>
      <c r="P2160" s="317">
        <v>0.15171000361442569</v>
      </c>
      <c r="Q2160" s="36">
        <v>1630</v>
      </c>
      <c r="R2160" s="317">
        <v>0.16346000134944921</v>
      </c>
      <c r="S2160" s="317">
        <v>0.16788999736309049</v>
      </c>
      <c r="T2160" t="s">
        <v>380</v>
      </c>
      <c r="BA2160" s="395">
        <v>1</v>
      </c>
      <c r="BB2160" s="396" t="s">
        <v>861</v>
      </c>
      <c r="BC2160" t="str">
        <f t="shared" si="216"/>
        <v>RGP</v>
      </c>
      <c r="BD2160" t="str">
        <f t="shared" si="217"/>
        <v>NAoMe_initial_ch_score_2cap</v>
      </c>
      <c r="BE2160" s="397" t="s">
        <v>862</v>
      </c>
      <c r="BF2160" t="str">
        <f t="shared" si="218"/>
        <v>1</v>
      </c>
      <c r="BG2160">
        <f t="shared" si="219"/>
        <v>9</v>
      </c>
      <c r="BH2160" s="398">
        <f t="shared" si="220"/>
        <v>0.20454999804496771</v>
      </c>
      <c r="BO2160" s="33"/>
    </row>
    <row r="2161" spans="1:67">
      <c r="A2161" s="316" t="s">
        <v>27</v>
      </c>
      <c r="B2161" t="s">
        <v>380</v>
      </c>
      <c r="C2161" t="s">
        <v>910</v>
      </c>
      <c r="D2161" t="s">
        <v>314</v>
      </c>
      <c r="E2161" s="316" t="s">
        <v>100</v>
      </c>
      <c r="F2161" s="316" t="s">
        <v>101</v>
      </c>
      <c r="G2161" s="316" t="s">
        <v>431</v>
      </c>
      <c r="H2161" s="316" t="s">
        <v>432</v>
      </c>
      <c r="I2161" s="316" t="s">
        <v>341</v>
      </c>
      <c r="J2161" s="316" t="s">
        <v>301</v>
      </c>
      <c r="K2161" s="36">
        <v>9</v>
      </c>
      <c r="L2161" s="317">
        <v>0.20454999804496771</v>
      </c>
      <c r="M2161" s="317">
        <v>0.20454999804496771</v>
      </c>
      <c r="N2161" s="36">
        <v>160</v>
      </c>
      <c r="O2161" s="317">
        <v>0.1269800066947937</v>
      </c>
      <c r="P2161" s="317">
        <v>0.13051000237464899</v>
      </c>
      <c r="Q2161" s="36">
        <v>1326</v>
      </c>
      <c r="R2161" s="317">
        <v>0.132970005273819</v>
      </c>
      <c r="S2161" s="317">
        <v>0.13657000660896301</v>
      </c>
      <c r="T2161" t="s">
        <v>380</v>
      </c>
      <c r="BA2161" s="395">
        <v>1</v>
      </c>
      <c r="BB2161" s="396" t="s">
        <v>861</v>
      </c>
      <c r="BC2161" t="str">
        <f t="shared" si="216"/>
        <v>RGP</v>
      </c>
      <c r="BD2161" t="str">
        <f t="shared" si="217"/>
        <v>NAoMe_initial_ch_score_2cap</v>
      </c>
      <c r="BE2161" s="397" t="s">
        <v>862</v>
      </c>
      <c r="BF2161" t="str">
        <f t="shared" si="218"/>
        <v>2+</v>
      </c>
      <c r="BG2161">
        <f t="shared" si="219"/>
        <v>9</v>
      </c>
      <c r="BH2161" s="398">
        <f t="shared" si="220"/>
        <v>0.20454999804496771</v>
      </c>
      <c r="BO2161" s="33"/>
    </row>
    <row r="2162" spans="1:67">
      <c r="A2162" s="316" t="s">
        <v>27</v>
      </c>
      <c r="B2162" t="s">
        <v>380</v>
      </c>
      <c r="C2162" t="s">
        <v>910</v>
      </c>
      <c r="D2162" t="s">
        <v>314</v>
      </c>
      <c r="E2162" s="316" t="s">
        <v>100</v>
      </c>
      <c r="F2162" s="316" t="s">
        <v>101</v>
      </c>
      <c r="G2162" s="316" t="s">
        <v>431</v>
      </c>
      <c r="H2162" s="316" t="s">
        <v>432</v>
      </c>
      <c r="I2162" s="316" t="s">
        <v>341</v>
      </c>
      <c r="J2162" s="316" t="s">
        <v>260</v>
      </c>
      <c r="K2162" s="36">
        <v>0</v>
      </c>
      <c r="L2162" s="317">
        <v>0</v>
      </c>
      <c r="M2162" s="317"/>
      <c r="N2162" s="36">
        <v>34</v>
      </c>
      <c r="O2162" s="317">
        <v>2.6979999616742131E-2</v>
      </c>
      <c r="P2162" s="317"/>
      <c r="Q2162" s="36">
        <v>263</v>
      </c>
      <c r="R2162" s="317">
        <v>2.6370000094175339E-2</v>
      </c>
      <c r="S2162" s="317"/>
      <c r="T2162" t="s">
        <v>380</v>
      </c>
      <c r="BA2162" s="395">
        <v>1</v>
      </c>
      <c r="BB2162" s="396" t="s">
        <v>861</v>
      </c>
      <c r="BC2162" t="str">
        <f t="shared" si="216"/>
        <v>RGP</v>
      </c>
      <c r="BD2162" t="str">
        <f t="shared" si="217"/>
        <v>NAoMe_initial_ch_score_2cap</v>
      </c>
      <c r="BE2162" s="397" t="s">
        <v>862</v>
      </c>
      <c r="BF2162" t="str">
        <f t="shared" si="218"/>
        <v>Unknown</v>
      </c>
      <c r="BG2162">
        <f t="shared" si="219"/>
        <v>0</v>
      </c>
      <c r="BH2162" s="398">
        <f t="shared" si="220"/>
        <v>0</v>
      </c>
      <c r="BO2162" s="33"/>
    </row>
    <row r="2163" spans="1:67">
      <c r="A2163" s="316" t="s">
        <v>27</v>
      </c>
      <c r="B2163" t="s">
        <v>380</v>
      </c>
      <c r="C2163" t="s">
        <v>910</v>
      </c>
      <c r="D2163" t="s">
        <v>314</v>
      </c>
      <c r="E2163" s="316" t="s">
        <v>100</v>
      </c>
      <c r="F2163" s="316" t="s">
        <v>101</v>
      </c>
      <c r="G2163" s="316" t="s">
        <v>431</v>
      </c>
      <c r="H2163" s="316" t="s">
        <v>432</v>
      </c>
      <c r="I2163" s="316" t="s">
        <v>309</v>
      </c>
      <c r="J2163" s="316" t="s">
        <v>289</v>
      </c>
      <c r="K2163" s="36">
        <v>13</v>
      </c>
      <c r="L2163" s="317">
        <v>0.29545000195503229</v>
      </c>
      <c r="M2163" s="317"/>
      <c r="N2163" s="36">
        <v>422</v>
      </c>
      <c r="O2163" s="317">
        <v>0.33491998910903931</v>
      </c>
      <c r="P2163" s="317"/>
      <c r="Q2163" s="36">
        <v>3283</v>
      </c>
      <c r="R2163" s="317">
        <v>0.3292199969291687</v>
      </c>
      <c r="S2163" s="317"/>
      <c r="T2163" t="s">
        <v>380</v>
      </c>
      <c r="BA2163" s="395">
        <v>1</v>
      </c>
      <c r="BB2163" s="396" t="s">
        <v>861</v>
      </c>
      <c r="BC2163" t="str">
        <f t="shared" si="216"/>
        <v>RGP</v>
      </c>
      <c r="BD2163" t="str">
        <f t="shared" si="217"/>
        <v>NAoMe_initial_diagnosis_year</v>
      </c>
      <c r="BE2163" s="397" t="s">
        <v>862</v>
      </c>
      <c r="BF2163" t="str">
        <f t="shared" si="218"/>
        <v>2021</v>
      </c>
      <c r="BG2163">
        <f t="shared" si="219"/>
        <v>13</v>
      </c>
      <c r="BH2163" s="398">
        <f t="shared" si="220"/>
        <v>0.29545000195503229</v>
      </c>
      <c r="BO2163" s="33"/>
    </row>
    <row r="2164" spans="1:67">
      <c r="A2164" s="316" t="s">
        <v>27</v>
      </c>
      <c r="B2164" t="s">
        <v>380</v>
      </c>
      <c r="C2164" t="s">
        <v>910</v>
      </c>
      <c r="D2164" t="s">
        <v>314</v>
      </c>
      <c r="E2164" s="316" t="s">
        <v>100</v>
      </c>
      <c r="F2164" s="316" t="s">
        <v>101</v>
      </c>
      <c r="G2164" s="316" t="s">
        <v>431</v>
      </c>
      <c r="H2164" s="316" t="s">
        <v>432</v>
      </c>
      <c r="I2164" s="316" t="s">
        <v>309</v>
      </c>
      <c r="J2164" s="316" t="s">
        <v>816</v>
      </c>
      <c r="K2164" s="36">
        <v>17</v>
      </c>
      <c r="L2164" s="317">
        <v>0.38635998964309692</v>
      </c>
      <c r="M2164" s="317"/>
      <c r="N2164" s="36">
        <v>414</v>
      </c>
      <c r="O2164" s="317">
        <v>0.32857000827789312</v>
      </c>
      <c r="P2164" s="317"/>
      <c r="Q2164" s="36">
        <v>3315</v>
      </c>
      <c r="R2164" s="317">
        <v>0.33243000507354742</v>
      </c>
      <c r="S2164" s="317"/>
      <c r="T2164" t="s">
        <v>380</v>
      </c>
      <c r="BA2164" s="395">
        <v>1</v>
      </c>
      <c r="BB2164" s="396" t="s">
        <v>861</v>
      </c>
      <c r="BC2164" t="str">
        <f t="shared" si="216"/>
        <v>RGP</v>
      </c>
      <c r="BD2164" t="str">
        <f t="shared" si="217"/>
        <v>NAoMe_initial_diagnosis_year</v>
      </c>
      <c r="BE2164" s="397" t="s">
        <v>862</v>
      </c>
      <c r="BF2164" t="str">
        <f t="shared" si="218"/>
        <v>2022</v>
      </c>
      <c r="BG2164">
        <f t="shared" si="219"/>
        <v>17</v>
      </c>
      <c r="BH2164" s="398">
        <f t="shared" si="220"/>
        <v>0.38635998964309692</v>
      </c>
      <c r="BO2164" s="33"/>
    </row>
    <row r="2165" spans="1:67">
      <c r="A2165" s="316" t="s">
        <v>27</v>
      </c>
      <c r="B2165" t="s">
        <v>380</v>
      </c>
      <c r="C2165" t="s">
        <v>910</v>
      </c>
      <c r="D2165" t="s">
        <v>314</v>
      </c>
      <c r="E2165" s="316" t="s">
        <v>100</v>
      </c>
      <c r="F2165" s="316" t="s">
        <v>101</v>
      </c>
      <c r="G2165" s="316" t="s">
        <v>431</v>
      </c>
      <c r="H2165" s="316" t="s">
        <v>432</v>
      </c>
      <c r="I2165" s="316" t="s">
        <v>309</v>
      </c>
      <c r="J2165" s="316" t="s">
        <v>946</v>
      </c>
      <c r="K2165" s="36">
        <v>14</v>
      </c>
      <c r="L2165" s="317">
        <v>0.31817999482154852</v>
      </c>
      <c r="M2165" s="317"/>
      <c r="N2165" s="36">
        <v>424</v>
      </c>
      <c r="O2165" s="317">
        <v>0.33651000261306763</v>
      </c>
      <c r="P2165" s="317"/>
      <c r="Q2165" s="36">
        <v>3374</v>
      </c>
      <c r="R2165" s="317">
        <v>0.33834999799728388</v>
      </c>
      <c r="S2165" s="317"/>
      <c r="T2165" t="s">
        <v>380</v>
      </c>
      <c r="BA2165" s="395">
        <v>1</v>
      </c>
      <c r="BB2165" s="396" t="s">
        <v>861</v>
      </c>
      <c r="BC2165" t="str">
        <f t="shared" si="216"/>
        <v>RGP</v>
      </c>
      <c r="BD2165" t="str">
        <f t="shared" si="217"/>
        <v>NAoMe_initial_diagnosis_year</v>
      </c>
      <c r="BE2165" s="397" t="s">
        <v>862</v>
      </c>
      <c r="BF2165" t="str">
        <f t="shared" si="218"/>
        <v>2023</v>
      </c>
      <c r="BG2165">
        <f t="shared" si="219"/>
        <v>14</v>
      </c>
      <c r="BH2165" s="398">
        <f t="shared" si="220"/>
        <v>0.31817999482154852</v>
      </c>
      <c r="BO2165" s="33"/>
    </row>
    <row r="2166" spans="1:67">
      <c r="A2166" s="316" t="s">
        <v>27</v>
      </c>
      <c r="B2166" t="s">
        <v>380</v>
      </c>
      <c r="C2166" t="s">
        <v>910</v>
      </c>
      <c r="D2166" t="s">
        <v>314</v>
      </c>
      <c r="E2166" s="316" t="s">
        <v>100</v>
      </c>
      <c r="F2166" s="316" t="s">
        <v>101</v>
      </c>
      <c r="G2166" s="316" t="s">
        <v>431</v>
      </c>
      <c r="H2166" s="316" t="s">
        <v>432</v>
      </c>
      <c r="I2166" s="316" t="s">
        <v>331</v>
      </c>
      <c r="J2166" s="316" t="s">
        <v>332</v>
      </c>
      <c r="K2166" s="36">
        <v>2</v>
      </c>
      <c r="L2166" s="317">
        <v>4.544999822974205E-2</v>
      </c>
      <c r="M2166" s="317">
        <v>5.1279999315738678E-2</v>
      </c>
      <c r="N2166" s="36">
        <v>49</v>
      </c>
      <c r="O2166" s="317">
        <v>3.8890000432729721E-2</v>
      </c>
      <c r="P2166" s="317">
        <v>4.2649999260902398E-2</v>
      </c>
      <c r="Q2166" s="36">
        <v>434</v>
      </c>
      <c r="R2166" s="317">
        <v>4.3519999831914902E-2</v>
      </c>
      <c r="S2166" s="317">
        <v>5.2159998565912247E-2</v>
      </c>
      <c r="T2166" t="s">
        <v>380</v>
      </c>
      <c r="BA2166" s="395">
        <v>1</v>
      </c>
      <c r="BB2166" s="396" t="s">
        <v>861</v>
      </c>
      <c r="BC2166" t="str">
        <f t="shared" si="216"/>
        <v>RGP</v>
      </c>
      <c r="BD2166" t="str">
        <f t="shared" si="217"/>
        <v>NAoMe_initial_disease_group</v>
      </c>
      <c r="BE2166" s="397" t="s">
        <v>862</v>
      </c>
      <c r="BF2166" t="str">
        <f t="shared" si="218"/>
        <v>Advanced M0</v>
      </c>
      <c r="BG2166">
        <f t="shared" si="219"/>
        <v>2</v>
      </c>
      <c r="BH2166" s="398">
        <f t="shared" si="220"/>
        <v>4.544999822974205E-2</v>
      </c>
      <c r="BO2166" s="33"/>
    </row>
    <row r="2167" spans="1:67">
      <c r="A2167" s="316" t="s">
        <v>27</v>
      </c>
      <c r="B2167" t="s">
        <v>380</v>
      </c>
      <c r="C2167" t="s">
        <v>910</v>
      </c>
      <c r="D2167" t="s">
        <v>314</v>
      </c>
      <c r="E2167" s="316" t="s">
        <v>100</v>
      </c>
      <c r="F2167" s="316" t="s">
        <v>101</v>
      </c>
      <c r="G2167" s="316" t="s">
        <v>431</v>
      </c>
      <c r="H2167" s="316" t="s">
        <v>432</v>
      </c>
      <c r="I2167" s="316" t="s">
        <v>331</v>
      </c>
      <c r="J2167" s="316" t="s">
        <v>333</v>
      </c>
      <c r="K2167" s="36">
        <v>29</v>
      </c>
      <c r="L2167" s="317">
        <v>0.65908998250961304</v>
      </c>
      <c r="M2167" s="317">
        <v>0.74358999729156494</v>
      </c>
      <c r="N2167" s="36">
        <v>877</v>
      </c>
      <c r="O2167" s="317">
        <v>0.69603002071380615</v>
      </c>
      <c r="P2167" s="317">
        <v>0.76327002048492432</v>
      </c>
      <c r="Q2167" s="36">
        <v>6159</v>
      </c>
      <c r="R2167" s="317">
        <v>0.6176300048828125</v>
      </c>
      <c r="S2167" s="317">
        <v>0.74026000499725342</v>
      </c>
      <c r="T2167" t="s">
        <v>380</v>
      </c>
      <c r="BA2167" s="395">
        <v>1</v>
      </c>
      <c r="BB2167" s="396" t="s">
        <v>861</v>
      </c>
      <c r="BC2167" t="str">
        <f t="shared" si="216"/>
        <v>RGP</v>
      </c>
      <c r="BD2167" t="str">
        <f t="shared" si="217"/>
        <v>NAoMe_initial_disease_group</v>
      </c>
      <c r="BE2167" s="397" t="s">
        <v>862</v>
      </c>
      <c r="BF2167" t="str">
        <f t="shared" si="218"/>
        <v>Advanced M1</v>
      </c>
      <c r="BG2167">
        <f t="shared" si="219"/>
        <v>29</v>
      </c>
      <c r="BH2167" s="398">
        <f t="shared" si="220"/>
        <v>0.65908998250961304</v>
      </c>
      <c r="BO2167" s="33"/>
    </row>
    <row r="2168" spans="1:67">
      <c r="A2168" s="316" t="s">
        <v>27</v>
      </c>
      <c r="B2168" t="s">
        <v>380</v>
      </c>
      <c r="C2168" t="s">
        <v>910</v>
      </c>
      <c r="D2168" t="s">
        <v>314</v>
      </c>
      <c r="E2168" s="316" t="s">
        <v>100</v>
      </c>
      <c r="F2168" s="316" t="s">
        <v>101</v>
      </c>
      <c r="G2168" s="316" t="s">
        <v>431</v>
      </c>
      <c r="H2168" s="316" t="s">
        <v>432</v>
      </c>
      <c r="I2168" s="316" t="s">
        <v>331</v>
      </c>
      <c r="J2168" s="316" t="s">
        <v>334</v>
      </c>
      <c r="K2168" s="36">
        <v>0</v>
      </c>
      <c r="L2168" s="317">
        <v>0</v>
      </c>
      <c r="M2168" s="317">
        <v>0</v>
      </c>
      <c r="N2168" s="36">
        <v>6</v>
      </c>
      <c r="O2168" s="317">
        <v>4.7599999234080306E-3</v>
      </c>
      <c r="P2168" s="317">
        <v>5.2200001664459714E-3</v>
      </c>
      <c r="Q2168" s="36">
        <v>64</v>
      </c>
      <c r="R2168" s="317">
        <v>6.4199999906122676E-3</v>
      </c>
      <c r="S2168" s="317">
        <v>7.689999882131815E-3</v>
      </c>
      <c r="T2168" t="s">
        <v>380</v>
      </c>
      <c r="BA2168" s="395">
        <v>1</v>
      </c>
      <c r="BB2168" s="396" t="s">
        <v>861</v>
      </c>
      <c r="BC2168" t="str">
        <f t="shared" si="216"/>
        <v>RGP</v>
      </c>
      <c r="BD2168" t="str">
        <f t="shared" si="217"/>
        <v>NAoMe_initial_disease_group</v>
      </c>
      <c r="BE2168" s="397" t="s">
        <v>862</v>
      </c>
      <c r="BF2168" t="str">
        <f t="shared" si="218"/>
        <v>DCIS</v>
      </c>
      <c r="BG2168">
        <f t="shared" si="219"/>
        <v>0</v>
      </c>
      <c r="BH2168" s="398">
        <f t="shared" si="220"/>
        <v>0</v>
      </c>
      <c r="BO2168" s="33"/>
    </row>
    <row r="2169" spans="1:67">
      <c r="A2169" s="316" t="s">
        <v>27</v>
      </c>
      <c r="B2169" t="s">
        <v>380</v>
      </c>
      <c r="C2169" t="s">
        <v>910</v>
      </c>
      <c r="D2169" t="s">
        <v>314</v>
      </c>
      <c r="E2169" s="316" t="s">
        <v>100</v>
      </c>
      <c r="F2169" s="316" t="s">
        <v>101</v>
      </c>
      <c r="G2169" s="316" t="s">
        <v>431</v>
      </c>
      <c r="H2169" s="316" t="s">
        <v>432</v>
      </c>
      <c r="I2169" s="316" t="s">
        <v>331</v>
      </c>
      <c r="J2169" s="316" t="s">
        <v>335</v>
      </c>
      <c r="K2169" s="36">
        <v>8</v>
      </c>
      <c r="L2169" s="317">
        <v>0.18182000517845151</v>
      </c>
      <c r="M2169" s="317">
        <v>0.20512999594211581</v>
      </c>
      <c r="N2169" s="36">
        <v>217</v>
      </c>
      <c r="O2169" s="317">
        <v>0.17222000658512121</v>
      </c>
      <c r="P2169" s="317">
        <v>0.18885999917984009</v>
      </c>
      <c r="Q2169" s="36">
        <v>1663</v>
      </c>
      <c r="R2169" s="317">
        <v>0.16676999628543851</v>
      </c>
      <c r="S2169" s="317">
        <v>0.19988000392913821</v>
      </c>
      <c r="T2169" t="s">
        <v>380</v>
      </c>
      <c r="BA2169" s="395">
        <v>1</v>
      </c>
      <c r="BB2169" s="396" t="s">
        <v>861</v>
      </c>
      <c r="BC2169" t="str">
        <f t="shared" si="216"/>
        <v>RGP</v>
      </c>
      <c r="BD2169" t="str">
        <f t="shared" si="217"/>
        <v>NAoMe_initial_disease_group</v>
      </c>
      <c r="BE2169" s="397" t="s">
        <v>862</v>
      </c>
      <c r="BF2169" t="str">
        <f t="shared" si="218"/>
        <v>Early invasive</v>
      </c>
      <c r="BG2169">
        <f t="shared" si="219"/>
        <v>8</v>
      </c>
      <c r="BH2169" s="398">
        <f t="shared" si="220"/>
        <v>0.18182000517845151</v>
      </c>
      <c r="BO2169" s="33"/>
    </row>
    <row r="2170" spans="1:67">
      <c r="A2170" s="316" t="s">
        <v>27</v>
      </c>
      <c r="B2170" t="s">
        <v>380</v>
      </c>
      <c r="C2170" t="s">
        <v>910</v>
      </c>
      <c r="D2170" t="s">
        <v>314</v>
      </c>
      <c r="E2170" s="316" t="s">
        <v>100</v>
      </c>
      <c r="F2170" s="316" t="s">
        <v>101</v>
      </c>
      <c r="G2170" s="316" t="s">
        <v>431</v>
      </c>
      <c r="H2170" s="316" t="s">
        <v>432</v>
      </c>
      <c r="I2170" s="316" t="s">
        <v>331</v>
      </c>
      <c r="J2170" s="316" t="s">
        <v>337</v>
      </c>
      <c r="K2170" s="36">
        <v>5</v>
      </c>
      <c r="L2170" s="317">
        <v>0.11364000290632249</v>
      </c>
      <c r="M2170" s="317"/>
      <c r="N2170" s="36">
        <v>111</v>
      </c>
      <c r="O2170" s="317">
        <v>8.8100001215934753E-2</v>
      </c>
      <c r="P2170" s="317"/>
      <c r="Q2170" s="36">
        <v>1652</v>
      </c>
      <c r="R2170" s="317">
        <v>0.1656599938869476</v>
      </c>
      <c r="S2170" s="317"/>
      <c r="T2170" t="s">
        <v>380</v>
      </c>
      <c r="BA2170" s="395">
        <v>1</v>
      </c>
      <c r="BB2170" s="396" t="s">
        <v>861</v>
      </c>
      <c r="BC2170" t="str">
        <f t="shared" si="216"/>
        <v>RGP</v>
      </c>
      <c r="BD2170" t="str">
        <f t="shared" si="217"/>
        <v>NAoMe_initial_disease_group</v>
      </c>
      <c r="BE2170" s="397" t="s">
        <v>862</v>
      </c>
      <c r="BF2170" t="str">
        <f t="shared" si="218"/>
        <v>Unknown stage</v>
      </c>
      <c r="BG2170">
        <f t="shared" si="219"/>
        <v>5</v>
      </c>
      <c r="BH2170" s="398">
        <f t="shared" si="220"/>
        <v>0.11364000290632249</v>
      </c>
      <c r="BO2170" s="33"/>
    </row>
    <row r="2171" spans="1:67">
      <c r="A2171" s="316" t="s">
        <v>27</v>
      </c>
      <c r="B2171" t="s">
        <v>380</v>
      </c>
      <c r="C2171" t="s">
        <v>910</v>
      </c>
      <c r="D2171" t="s">
        <v>314</v>
      </c>
      <c r="E2171" s="316" t="s">
        <v>100</v>
      </c>
      <c r="F2171" s="316" t="s">
        <v>101</v>
      </c>
      <c r="G2171" s="316" t="s">
        <v>431</v>
      </c>
      <c r="H2171" s="316" t="s">
        <v>432</v>
      </c>
      <c r="I2171" s="316" t="s">
        <v>656</v>
      </c>
      <c r="J2171" s="316" t="s">
        <v>286</v>
      </c>
      <c r="K2171" s="36">
        <v>0</v>
      </c>
      <c r="L2171" s="317">
        <v>0</v>
      </c>
      <c r="M2171" s="317">
        <v>0</v>
      </c>
      <c r="N2171" s="36">
        <v>36</v>
      </c>
      <c r="O2171" s="317">
        <v>2.857000008225441E-2</v>
      </c>
      <c r="P2171" s="317">
        <v>2.9389999806880951E-2</v>
      </c>
      <c r="Q2171" s="36">
        <v>492</v>
      </c>
      <c r="R2171" s="317">
        <v>4.9339998513460159E-2</v>
      </c>
      <c r="S2171" s="317">
        <v>5.1920000463724143E-2</v>
      </c>
      <c r="T2171" t="s">
        <v>380</v>
      </c>
      <c r="BA2171" s="395">
        <v>1</v>
      </c>
      <c r="BB2171" s="396" t="s">
        <v>861</v>
      </c>
      <c r="BC2171" t="str">
        <f t="shared" si="216"/>
        <v>RGP</v>
      </c>
      <c r="BD2171" t="str">
        <f t="shared" si="217"/>
        <v>NAoMe_initial_ethnicity_grp</v>
      </c>
      <c r="BE2171" s="397" t="s">
        <v>862</v>
      </c>
      <c r="BF2171" t="str">
        <f t="shared" si="218"/>
        <v>Asian or Asian British</v>
      </c>
      <c r="BG2171">
        <f t="shared" si="219"/>
        <v>0</v>
      </c>
      <c r="BH2171" s="398">
        <f t="shared" si="220"/>
        <v>0</v>
      </c>
      <c r="BO2171" s="33"/>
    </row>
    <row r="2172" spans="1:67">
      <c r="A2172" s="316" t="s">
        <v>27</v>
      </c>
      <c r="B2172" t="s">
        <v>380</v>
      </c>
      <c r="C2172" t="s">
        <v>910</v>
      </c>
      <c r="D2172" t="s">
        <v>314</v>
      </c>
      <c r="E2172" s="316" t="s">
        <v>100</v>
      </c>
      <c r="F2172" s="316" t="s">
        <v>101</v>
      </c>
      <c r="G2172" s="316" t="s">
        <v>431</v>
      </c>
      <c r="H2172" s="316" t="s">
        <v>432</v>
      </c>
      <c r="I2172" s="316" t="s">
        <v>656</v>
      </c>
      <c r="J2172" s="316" t="s">
        <v>287</v>
      </c>
      <c r="K2172" s="36">
        <v>0</v>
      </c>
      <c r="L2172" s="317">
        <v>0</v>
      </c>
      <c r="M2172" s="317">
        <v>0</v>
      </c>
      <c r="N2172" s="36">
        <v>28</v>
      </c>
      <c r="O2172" s="317">
        <v>2.2220000624656681E-2</v>
      </c>
      <c r="P2172" s="317">
        <v>2.285999990999699E-2</v>
      </c>
      <c r="Q2172" s="36">
        <v>403</v>
      </c>
      <c r="R2172" s="317">
        <v>4.0410000830888748E-2</v>
      </c>
      <c r="S2172" s="317">
        <v>4.2520001530647278E-2</v>
      </c>
      <c r="T2172" t="s">
        <v>380</v>
      </c>
      <c r="BA2172" s="395">
        <v>1</v>
      </c>
      <c r="BB2172" s="396" t="s">
        <v>861</v>
      </c>
      <c r="BC2172" t="str">
        <f t="shared" si="216"/>
        <v>RGP</v>
      </c>
      <c r="BD2172" t="str">
        <f t="shared" si="217"/>
        <v>NAoMe_initial_ethnicity_grp</v>
      </c>
      <c r="BE2172" s="397" t="s">
        <v>862</v>
      </c>
      <c r="BF2172" t="str">
        <f t="shared" si="218"/>
        <v>Black or Black British</v>
      </c>
      <c r="BG2172">
        <f t="shared" si="219"/>
        <v>0</v>
      </c>
      <c r="BH2172" s="398">
        <f t="shared" si="220"/>
        <v>0</v>
      </c>
      <c r="BO2172" s="33"/>
    </row>
    <row r="2173" spans="1:67">
      <c r="A2173" s="316" t="s">
        <v>27</v>
      </c>
      <c r="B2173" t="s">
        <v>380</v>
      </c>
      <c r="C2173" t="s">
        <v>910</v>
      </c>
      <c r="D2173" t="s">
        <v>314</v>
      </c>
      <c r="E2173" s="316" t="s">
        <v>100</v>
      </c>
      <c r="F2173" s="316" t="s">
        <v>101</v>
      </c>
      <c r="G2173" s="316" t="s">
        <v>431</v>
      </c>
      <c r="H2173" s="316" t="s">
        <v>432</v>
      </c>
      <c r="I2173" s="316" t="s">
        <v>656</v>
      </c>
      <c r="J2173" s="316" t="s">
        <v>259</v>
      </c>
      <c r="K2173" s="36">
        <v>0</v>
      </c>
      <c r="L2173" s="317">
        <v>0</v>
      </c>
      <c r="M2173" s="317">
        <v>0</v>
      </c>
      <c r="N2173" s="36">
        <v>12</v>
      </c>
      <c r="O2173" s="317">
        <v>9.5199998468160629E-3</v>
      </c>
      <c r="P2173" s="317">
        <v>9.8000001162290573E-3</v>
      </c>
      <c r="Q2173" s="36">
        <v>98</v>
      </c>
      <c r="R2173" s="317">
        <v>9.8299998790025711E-3</v>
      </c>
      <c r="S2173" s="317">
        <v>1.0339999571442601E-2</v>
      </c>
      <c r="T2173" t="s">
        <v>380</v>
      </c>
      <c r="BA2173" s="395">
        <v>1</v>
      </c>
      <c r="BB2173" s="396" t="s">
        <v>861</v>
      </c>
      <c r="BC2173" t="str">
        <f t="shared" si="216"/>
        <v>RGP</v>
      </c>
      <c r="BD2173" t="str">
        <f t="shared" si="217"/>
        <v>NAoMe_initial_ethnicity_grp</v>
      </c>
      <c r="BE2173" s="397" t="s">
        <v>862</v>
      </c>
      <c r="BF2173" t="str">
        <f t="shared" si="218"/>
        <v>Mixed</v>
      </c>
      <c r="BG2173">
        <f t="shared" si="219"/>
        <v>0</v>
      </c>
      <c r="BH2173" s="398">
        <f t="shared" si="220"/>
        <v>0</v>
      </c>
      <c r="BO2173" s="33"/>
    </row>
    <row r="2174" spans="1:67">
      <c r="A2174" s="316" t="s">
        <v>27</v>
      </c>
      <c r="B2174" t="s">
        <v>380</v>
      </c>
      <c r="C2174" t="s">
        <v>910</v>
      </c>
      <c r="D2174" t="s">
        <v>314</v>
      </c>
      <c r="E2174" s="316" t="s">
        <v>100</v>
      </c>
      <c r="F2174" s="316" t="s">
        <v>101</v>
      </c>
      <c r="G2174" s="316" t="s">
        <v>431</v>
      </c>
      <c r="H2174" s="316" t="s">
        <v>432</v>
      </c>
      <c r="I2174" s="316" t="s">
        <v>656</v>
      </c>
      <c r="J2174" s="316" t="s">
        <v>288</v>
      </c>
      <c r="K2174" s="36">
        <v>2</v>
      </c>
      <c r="L2174" s="317">
        <v>4.544999822974205E-2</v>
      </c>
      <c r="M2174" s="317">
        <v>4.6509999781847E-2</v>
      </c>
      <c r="N2174" s="36">
        <v>20</v>
      </c>
      <c r="O2174" s="317">
        <v>1.5869999304413799E-2</v>
      </c>
      <c r="P2174" s="317">
        <v>1.6330000013113018E-2</v>
      </c>
      <c r="Q2174" s="36">
        <v>246</v>
      </c>
      <c r="R2174" s="317">
        <v>2.466999925673008E-2</v>
      </c>
      <c r="S2174" s="317">
        <v>2.5960000231862072E-2</v>
      </c>
      <c r="T2174" t="s">
        <v>380</v>
      </c>
      <c r="BA2174" s="395">
        <v>1</v>
      </c>
      <c r="BB2174" s="396" t="s">
        <v>861</v>
      </c>
      <c r="BC2174" t="str">
        <f t="shared" si="216"/>
        <v>RGP</v>
      </c>
      <c r="BD2174" t="str">
        <f t="shared" si="217"/>
        <v>NAoMe_initial_ethnicity_grp</v>
      </c>
      <c r="BE2174" s="397" t="s">
        <v>862</v>
      </c>
      <c r="BF2174" t="str">
        <f t="shared" si="218"/>
        <v>Other Ethnic Group</v>
      </c>
      <c r="BG2174">
        <f t="shared" si="219"/>
        <v>2</v>
      </c>
      <c r="BH2174" s="398">
        <f t="shared" si="220"/>
        <v>4.544999822974205E-2</v>
      </c>
      <c r="BO2174" s="33"/>
    </row>
    <row r="2175" spans="1:67">
      <c r="A2175" s="316" t="s">
        <v>27</v>
      </c>
      <c r="B2175" t="s">
        <v>380</v>
      </c>
      <c r="C2175" t="s">
        <v>910</v>
      </c>
      <c r="D2175" t="s">
        <v>314</v>
      </c>
      <c r="E2175" s="316" t="s">
        <v>100</v>
      </c>
      <c r="F2175" s="316" t="s">
        <v>101</v>
      </c>
      <c r="G2175" s="316" t="s">
        <v>431</v>
      </c>
      <c r="H2175" s="316" t="s">
        <v>432</v>
      </c>
      <c r="I2175" s="316" t="s">
        <v>656</v>
      </c>
      <c r="J2175" s="316" t="s">
        <v>260</v>
      </c>
      <c r="K2175" s="36">
        <v>1</v>
      </c>
      <c r="L2175" s="317">
        <v>2.273000031709671E-2</v>
      </c>
      <c r="M2175" s="317"/>
      <c r="N2175" s="36">
        <v>35</v>
      </c>
      <c r="O2175" s="317">
        <v>2.7780000120401379E-2</v>
      </c>
      <c r="P2175" s="317"/>
      <c r="Q2175" s="36">
        <v>495</v>
      </c>
      <c r="R2175" s="317">
        <v>4.9639999866485603E-2</v>
      </c>
      <c r="S2175" s="317"/>
      <c r="T2175" t="s">
        <v>380</v>
      </c>
      <c r="BA2175" s="395">
        <v>1</v>
      </c>
      <c r="BB2175" s="396" t="s">
        <v>861</v>
      </c>
      <c r="BC2175" t="str">
        <f t="shared" si="216"/>
        <v>RGP</v>
      </c>
      <c r="BD2175" t="str">
        <f t="shared" si="217"/>
        <v>NAoMe_initial_ethnicity_grp</v>
      </c>
      <c r="BE2175" s="397" t="s">
        <v>862</v>
      </c>
      <c r="BF2175" t="str">
        <f t="shared" si="218"/>
        <v>Unknown</v>
      </c>
      <c r="BG2175">
        <f t="shared" si="219"/>
        <v>1</v>
      </c>
      <c r="BH2175" s="398">
        <f t="shared" si="220"/>
        <v>2.273000031709671E-2</v>
      </c>
      <c r="BO2175" s="33"/>
    </row>
    <row r="2176" spans="1:67">
      <c r="A2176" s="316" t="s">
        <v>27</v>
      </c>
      <c r="B2176" t="s">
        <v>380</v>
      </c>
      <c r="C2176" t="s">
        <v>910</v>
      </c>
      <c r="D2176" t="s">
        <v>314</v>
      </c>
      <c r="E2176" s="316" t="s">
        <v>100</v>
      </c>
      <c r="F2176" s="316" t="s">
        <v>101</v>
      </c>
      <c r="G2176" s="316" t="s">
        <v>431</v>
      </c>
      <c r="H2176" s="316" t="s">
        <v>432</v>
      </c>
      <c r="I2176" s="316" t="s">
        <v>656</v>
      </c>
      <c r="J2176" s="316" t="s">
        <v>258</v>
      </c>
      <c r="K2176" s="36">
        <v>41</v>
      </c>
      <c r="L2176" s="317">
        <v>0.93181997537612915</v>
      </c>
      <c r="M2176" s="317">
        <v>0.95349001884460449</v>
      </c>
      <c r="N2176" s="36">
        <v>1129</v>
      </c>
      <c r="O2176" s="317">
        <v>0.8960300087928772</v>
      </c>
      <c r="P2176" s="317">
        <v>0.92163002490997314</v>
      </c>
      <c r="Q2176" s="36">
        <v>8238</v>
      </c>
      <c r="R2176" s="317">
        <v>0.82611000537872314</v>
      </c>
      <c r="S2176" s="317">
        <v>0.86926001310348511</v>
      </c>
      <c r="T2176" t="s">
        <v>380</v>
      </c>
      <c r="BA2176" s="395">
        <v>1</v>
      </c>
      <c r="BB2176" s="396" t="s">
        <v>861</v>
      </c>
      <c r="BC2176" t="str">
        <f t="shared" si="216"/>
        <v>RGP</v>
      </c>
      <c r="BD2176" t="str">
        <f t="shared" si="217"/>
        <v>NAoMe_initial_ethnicity_grp</v>
      </c>
      <c r="BE2176" s="397" t="s">
        <v>862</v>
      </c>
      <c r="BF2176" t="str">
        <f t="shared" si="218"/>
        <v>White</v>
      </c>
      <c r="BG2176">
        <f t="shared" si="219"/>
        <v>41</v>
      </c>
      <c r="BH2176" s="398">
        <f t="shared" si="220"/>
        <v>0.93181997537612915</v>
      </c>
      <c r="BO2176" s="33"/>
    </row>
    <row r="2177" spans="1:67">
      <c r="A2177" s="316" t="s">
        <v>27</v>
      </c>
      <c r="B2177" t="s">
        <v>380</v>
      </c>
      <c r="C2177" t="s">
        <v>910</v>
      </c>
      <c r="D2177" t="s">
        <v>314</v>
      </c>
      <c r="E2177" s="316" t="s">
        <v>100</v>
      </c>
      <c r="F2177" s="316" t="s">
        <v>101</v>
      </c>
      <c r="G2177" s="316" t="s">
        <v>431</v>
      </c>
      <c r="H2177" s="316" t="s">
        <v>432</v>
      </c>
      <c r="I2177" s="316" t="s">
        <v>657</v>
      </c>
      <c r="J2177" s="316" t="s">
        <v>817</v>
      </c>
      <c r="K2177" s="36">
        <v>44</v>
      </c>
      <c r="L2177" s="317">
        <v>1</v>
      </c>
      <c r="M2177" s="317"/>
      <c r="N2177" s="36">
        <v>1182</v>
      </c>
      <c r="O2177" s="317">
        <v>0.93809998035430908</v>
      </c>
      <c r="P2177" s="317"/>
      <c r="Q2177" s="36">
        <v>9359</v>
      </c>
      <c r="R2177" s="317">
        <v>0.93853002786636353</v>
      </c>
      <c r="S2177" s="317"/>
      <c r="T2177" t="s">
        <v>380</v>
      </c>
      <c r="BA2177" s="395">
        <v>1</v>
      </c>
      <c r="BB2177" s="396" t="s">
        <v>861</v>
      </c>
      <c r="BC2177" t="str">
        <f t="shared" si="216"/>
        <v>RGP</v>
      </c>
      <c r="BD2177" t="str">
        <f t="shared" si="217"/>
        <v>NAoMe_initial_final_route</v>
      </c>
      <c r="BE2177" s="397" t="s">
        <v>862</v>
      </c>
      <c r="BF2177" t="str">
        <f t="shared" si="218"/>
        <v>Not screened</v>
      </c>
      <c r="BG2177">
        <f t="shared" si="219"/>
        <v>44</v>
      </c>
      <c r="BH2177" s="398">
        <f t="shared" si="220"/>
        <v>1</v>
      </c>
      <c r="BO2177" s="33"/>
    </row>
    <row r="2178" spans="1:67">
      <c r="A2178" s="316" t="s">
        <v>27</v>
      </c>
      <c r="B2178" t="s">
        <v>380</v>
      </c>
      <c r="C2178" t="s">
        <v>910</v>
      </c>
      <c r="D2178" t="s">
        <v>314</v>
      </c>
      <c r="E2178" s="316" t="s">
        <v>100</v>
      </c>
      <c r="F2178" s="316" t="s">
        <v>101</v>
      </c>
      <c r="G2178" s="316" t="s">
        <v>431</v>
      </c>
      <c r="H2178" s="316" t="s">
        <v>432</v>
      </c>
      <c r="I2178" s="316" t="s">
        <v>657</v>
      </c>
      <c r="J2178" s="316" t="s">
        <v>352</v>
      </c>
      <c r="K2178" s="36">
        <v>0</v>
      </c>
      <c r="L2178" s="317">
        <v>0</v>
      </c>
      <c r="M2178" s="317"/>
      <c r="N2178" s="36">
        <v>78</v>
      </c>
      <c r="O2178" s="317">
        <v>6.1900001019239433E-2</v>
      </c>
      <c r="P2178" s="317"/>
      <c r="Q2178" s="36">
        <v>613</v>
      </c>
      <c r="R2178" s="317">
        <v>6.1469998210668557E-2</v>
      </c>
      <c r="S2178" s="317"/>
      <c r="T2178" t="s">
        <v>380</v>
      </c>
      <c r="BA2178" s="395">
        <v>1</v>
      </c>
      <c r="BB2178" s="396" t="s">
        <v>861</v>
      </c>
      <c r="BC2178" t="str">
        <f t="shared" si="216"/>
        <v>RGP</v>
      </c>
      <c r="BD2178" t="str">
        <f t="shared" si="217"/>
        <v>NAoMe_initial_final_route</v>
      </c>
      <c r="BE2178" s="397" t="s">
        <v>862</v>
      </c>
      <c r="BF2178" t="str">
        <f t="shared" si="218"/>
        <v>Screening</v>
      </c>
      <c r="BG2178">
        <f t="shared" si="219"/>
        <v>0</v>
      </c>
      <c r="BH2178" s="398">
        <f t="shared" si="220"/>
        <v>0</v>
      </c>
      <c r="BO2178" s="33"/>
    </row>
    <row r="2179" spans="1:67">
      <c r="A2179" s="316" t="s">
        <v>27</v>
      </c>
      <c r="B2179" t="s">
        <v>380</v>
      </c>
      <c r="C2179" t="s">
        <v>910</v>
      </c>
      <c r="D2179" t="s">
        <v>314</v>
      </c>
      <c r="E2179" s="316" t="s">
        <v>100</v>
      </c>
      <c r="F2179" s="316" t="s">
        <v>101</v>
      </c>
      <c r="G2179" s="316" t="s">
        <v>431</v>
      </c>
      <c r="H2179" s="316" t="s">
        <v>432</v>
      </c>
      <c r="I2179" s="316" t="s">
        <v>303</v>
      </c>
      <c r="J2179" s="316" t="s">
        <v>308</v>
      </c>
      <c r="K2179" s="36">
        <v>5</v>
      </c>
      <c r="L2179" s="317">
        <v>0.11364000290632249</v>
      </c>
      <c r="M2179" s="317"/>
      <c r="N2179" s="36">
        <v>111</v>
      </c>
      <c r="O2179" s="317">
        <v>8.8100001215934753E-2</v>
      </c>
      <c r="P2179" s="317"/>
      <c r="Q2179" s="36">
        <v>1652</v>
      </c>
      <c r="R2179" s="317">
        <v>0.1656599938869476</v>
      </c>
      <c r="S2179" s="317"/>
      <c r="T2179" t="s">
        <v>380</v>
      </c>
      <c r="BA2179" s="395">
        <v>1</v>
      </c>
      <c r="BB2179" s="396" t="s">
        <v>861</v>
      </c>
      <c r="BC2179" t="str">
        <f t="shared" ref="BC2179:BC2242" si="221">E2179</f>
        <v>RGP</v>
      </c>
      <c r="BD2179" t="str">
        <f t="shared" ref="BD2179:BD2242" si="222">(LEFT(A2179, LEN(A2179)-7))&amp;"_"&amp;I2179</f>
        <v>NAoMe_initial_final_stage_tum</v>
      </c>
      <c r="BE2179" s="397" t="s">
        <v>862</v>
      </c>
      <c r="BF2179" t="str">
        <f t="shared" ref="BF2179:BF2242" si="223">J2179</f>
        <v>Not staged/Unstated</v>
      </c>
      <c r="BG2179">
        <f t="shared" ref="BG2179:BG2242" si="224">K2179</f>
        <v>5</v>
      </c>
      <c r="BH2179" s="398">
        <f t="shared" ref="BH2179:BH2242" si="225">L2179</f>
        <v>0.11364000290632249</v>
      </c>
      <c r="BO2179" s="33"/>
    </row>
    <row r="2180" spans="1:67">
      <c r="A2180" s="316" t="s">
        <v>27</v>
      </c>
      <c r="B2180" t="s">
        <v>380</v>
      </c>
      <c r="C2180" t="s">
        <v>910</v>
      </c>
      <c r="D2180" t="s">
        <v>314</v>
      </c>
      <c r="E2180" s="316" t="s">
        <v>100</v>
      </c>
      <c r="F2180" s="316" t="s">
        <v>101</v>
      </c>
      <c r="G2180" s="316" t="s">
        <v>431</v>
      </c>
      <c r="H2180" s="316" t="s">
        <v>432</v>
      </c>
      <c r="I2180" s="316" t="s">
        <v>303</v>
      </c>
      <c r="J2180" s="316" t="s">
        <v>304</v>
      </c>
      <c r="K2180" s="36">
        <v>0</v>
      </c>
      <c r="L2180" s="317">
        <v>0</v>
      </c>
      <c r="M2180" s="317">
        <v>0</v>
      </c>
      <c r="N2180" s="36">
        <v>6</v>
      </c>
      <c r="O2180" s="317">
        <v>4.7599999234080306E-3</v>
      </c>
      <c r="P2180" s="317">
        <v>5.2200001664459714E-3</v>
      </c>
      <c r="Q2180" s="36">
        <v>64</v>
      </c>
      <c r="R2180" s="317">
        <v>6.4199999906122676E-3</v>
      </c>
      <c r="S2180" s="317">
        <v>7.689999882131815E-3</v>
      </c>
      <c r="T2180" t="s">
        <v>380</v>
      </c>
      <c r="BA2180" s="395">
        <v>1</v>
      </c>
      <c r="BB2180" s="396" t="s">
        <v>861</v>
      </c>
      <c r="BC2180" t="str">
        <f t="shared" si="221"/>
        <v>RGP</v>
      </c>
      <c r="BD2180" t="str">
        <f t="shared" si="222"/>
        <v>NAoMe_initial_final_stage_tum</v>
      </c>
      <c r="BE2180" s="397" t="s">
        <v>862</v>
      </c>
      <c r="BF2180" t="str">
        <f t="shared" si="223"/>
        <v>Stage 0</v>
      </c>
      <c r="BG2180">
        <f t="shared" si="224"/>
        <v>0</v>
      </c>
      <c r="BH2180" s="398">
        <f t="shared" si="225"/>
        <v>0</v>
      </c>
      <c r="BO2180" s="33"/>
    </row>
    <row r="2181" spans="1:67">
      <c r="A2181" s="316" t="s">
        <v>27</v>
      </c>
      <c r="B2181" t="s">
        <v>380</v>
      </c>
      <c r="C2181" t="s">
        <v>910</v>
      </c>
      <c r="D2181" t="s">
        <v>314</v>
      </c>
      <c r="E2181" s="316" t="s">
        <v>100</v>
      </c>
      <c r="F2181" s="316" t="s">
        <v>101</v>
      </c>
      <c r="G2181" s="316" t="s">
        <v>431</v>
      </c>
      <c r="H2181" s="316" t="s">
        <v>432</v>
      </c>
      <c r="I2181" s="316" t="s">
        <v>303</v>
      </c>
      <c r="J2181" s="316" t="s">
        <v>305</v>
      </c>
      <c r="K2181" s="36">
        <v>2</v>
      </c>
      <c r="L2181" s="317">
        <v>4.544999822974205E-2</v>
      </c>
      <c r="M2181" s="317">
        <v>5.1279999315738678E-2</v>
      </c>
      <c r="N2181" s="36">
        <v>46</v>
      </c>
      <c r="O2181" s="317">
        <v>3.6509998142719269E-2</v>
      </c>
      <c r="P2181" s="317">
        <v>4.0029998868703842E-2</v>
      </c>
      <c r="Q2181" s="36">
        <v>359</v>
      </c>
      <c r="R2181" s="317">
        <v>3.5999998450279243E-2</v>
      </c>
      <c r="S2181" s="317">
        <v>4.3150000274181373E-2</v>
      </c>
      <c r="T2181" t="s">
        <v>380</v>
      </c>
      <c r="BA2181" s="395">
        <v>1</v>
      </c>
      <c r="BB2181" s="396" t="s">
        <v>861</v>
      </c>
      <c r="BC2181" t="str">
        <f t="shared" si="221"/>
        <v>RGP</v>
      </c>
      <c r="BD2181" t="str">
        <f t="shared" si="222"/>
        <v>NAoMe_initial_final_stage_tum</v>
      </c>
      <c r="BE2181" s="397" t="s">
        <v>862</v>
      </c>
      <c r="BF2181" t="str">
        <f t="shared" si="223"/>
        <v>Stage 1</v>
      </c>
      <c r="BG2181">
        <f t="shared" si="224"/>
        <v>2</v>
      </c>
      <c r="BH2181" s="398">
        <f t="shared" si="225"/>
        <v>4.544999822974205E-2</v>
      </c>
      <c r="BO2181" s="33"/>
    </row>
    <row r="2182" spans="1:67">
      <c r="A2182" s="316" t="s">
        <v>27</v>
      </c>
      <c r="B2182" t="s">
        <v>380</v>
      </c>
      <c r="C2182" t="s">
        <v>910</v>
      </c>
      <c r="D2182" t="s">
        <v>314</v>
      </c>
      <c r="E2182" s="316" t="s">
        <v>100</v>
      </c>
      <c r="F2182" s="316" t="s">
        <v>101</v>
      </c>
      <c r="G2182" s="316" t="s">
        <v>431</v>
      </c>
      <c r="H2182" s="316" t="s">
        <v>432</v>
      </c>
      <c r="I2182" s="316" t="s">
        <v>303</v>
      </c>
      <c r="J2182" s="316" t="s">
        <v>306</v>
      </c>
      <c r="K2182" s="36">
        <v>2</v>
      </c>
      <c r="L2182" s="317">
        <v>4.544999822974205E-2</v>
      </c>
      <c r="M2182" s="317">
        <v>5.1279999315738678E-2</v>
      </c>
      <c r="N2182" s="36">
        <v>135</v>
      </c>
      <c r="O2182" s="317">
        <v>0.10713999718427659</v>
      </c>
      <c r="P2182" s="317">
        <v>0.1174900010228157</v>
      </c>
      <c r="Q2182" s="36">
        <v>996</v>
      </c>
      <c r="R2182" s="317">
        <v>9.9880002439022064E-2</v>
      </c>
      <c r="S2182" s="317">
        <v>0.11970999836921691</v>
      </c>
      <c r="T2182" t="s">
        <v>380</v>
      </c>
      <c r="BA2182" s="395">
        <v>1</v>
      </c>
      <c r="BB2182" s="396" t="s">
        <v>861</v>
      </c>
      <c r="BC2182" t="str">
        <f t="shared" si="221"/>
        <v>RGP</v>
      </c>
      <c r="BD2182" t="str">
        <f t="shared" si="222"/>
        <v>NAoMe_initial_final_stage_tum</v>
      </c>
      <c r="BE2182" s="397" t="s">
        <v>862</v>
      </c>
      <c r="BF2182" t="str">
        <f t="shared" si="223"/>
        <v>Stage 2</v>
      </c>
      <c r="BG2182">
        <f t="shared" si="224"/>
        <v>2</v>
      </c>
      <c r="BH2182" s="398">
        <f t="shared" si="225"/>
        <v>4.544999822974205E-2</v>
      </c>
      <c r="BO2182" s="33"/>
    </row>
    <row r="2183" spans="1:67">
      <c r="A2183" s="316" t="s">
        <v>27</v>
      </c>
      <c r="B2183" t="s">
        <v>380</v>
      </c>
      <c r="C2183" t="s">
        <v>910</v>
      </c>
      <c r="D2183" t="s">
        <v>314</v>
      </c>
      <c r="E2183" s="316" t="s">
        <v>100</v>
      </c>
      <c r="F2183" s="316" t="s">
        <v>101</v>
      </c>
      <c r="G2183" s="316" t="s">
        <v>431</v>
      </c>
      <c r="H2183" s="316" t="s">
        <v>432</v>
      </c>
      <c r="I2183" s="316" t="s">
        <v>303</v>
      </c>
      <c r="J2183" s="316" t="s">
        <v>307</v>
      </c>
      <c r="K2183" s="36">
        <v>2</v>
      </c>
      <c r="L2183" s="317">
        <v>4.544999822974205E-2</v>
      </c>
      <c r="M2183" s="317">
        <v>5.1279999315738678E-2</v>
      </c>
      <c r="N2183" s="36">
        <v>85</v>
      </c>
      <c r="O2183" s="317">
        <v>6.7460000514984131E-2</v>
      </c>
      <c r="P2183" s="317">
        <v>7.3980003595352173E-2</v>
      </c>
      <c r="Q2183" s="36">
        <v>742</v>
      </c>
      <c r="R2183" s="317">
        <v>7.4409998953342438E-2</v>
      </c>
      <c r="S2183" s="317">
        <v>8.9180000126361847E-2</v>
      </c>
      <c r="T2183" t="s">
        <v>380</v>
      </c>
      <c r="BA2183" s="395">
        <v>1</v>
      </c>
      <c r="BB2183" s="396" t="s">
        <v>861</v>
      </c>
      <c r="BC2183" t="str">
        <f t="shared" si="221"/>
        <v>RGP</v>
      </c>
      <c r="BD2183" t="str">
        <f t="shared" si="222"/>
        <v>NAoMe_initial_final_stage_tum</v>
      </c>
      <c r="BE2183" s="397" t="s">
        <v>862</v>
      </c>
      <c r="BF2183" t="str">
        <f t="shared" si="223"/>
        <v>Stage 3</v>
      </c>
      <c r="BG2183">
        <f t="shared" si="224"/>
        <v>2</v>
      </c>
      <c r="BH2183" s="398">
        <f t="shared" si="225"/>
        <v>4.544999822974205E-2</v>
      </c>
      <c r="BO2183" s="33"/>
    </row>
    <row r="2184" spans="1:67">
      <c r="A2184" s="316" t="s">
        <v>27</v>
      </c>
      <c r="B2184" t="s">
        <v>380</v>
      </c>
      <c r="C2184" t="s">
        <v>910</v>
      </c>
      <c r="D2184" t="s">
        <v>314</v>
      </c>
      <c r="E2184" s="316" t="s">
        <v>100</v>
      </c>
      <c r="F2184" s="316" t="s">
        <v>101</v>
      </c>
      <c r="G2184" s="316" t="s">
        <v>431</v>
      </c>
      <c r="H2184" s="316" t="s">
        <v>432</v>
      </c>
      <c r="I2184" s="316" t="s">
        <v>303</v>
      </c>
      <c r="J2184" s="316" t="s">
        <v>336</v>
      </c>
      <c r="K2184" s="36">
        <v>33</v>
      </c>
      <c r="L2184" s="317">
        <v>0.75</v>
      </c>
      <c r="M2184" s="317">
        <v>0.8461499810218811</v>
      </c>
      <c r="N2184" s="36">
        <v>877</v>
      </c>
      <c r="O2184" s="317">
        <v>0.69603002071380615</v>
      </c>
      <c r="P2184" s="317">
        <v>0.76327002048492432</v>
      </c>
      <c r="Q2184" s="36">
        <v>6159</v>
      </c>
      <c r="R2184" s="317">
        <v>0.6176300048828125</v>
      </c>
      <c r="S2184" s="317">
        <v>0.74026000499725342</v>
      </c>
      <c r="T2184" t="s">
        <v>380</v>
      </c>
      <c r="BA2184" s="395">
        <v>1</v>
      </c>
      <c r="BB2184" s="396" t="s">
        <v>861</v>
      </c>
      <c r="BC2184" t="str">
        <f t="shared" si="221"/>
        <v>RGP</v>
      </c>
      <c r="BD2184" t="str">
        <f t="shared" si="222"/>
        <v>NAoMe_initial_final_stage_tum</v>
      </c>
      <c r="BE2184" s="397" t="s">
        <v>862</v>
      </c>
      <c r="BF2184" t="str">
        <f t="shared" si="223"/>
        <v>Stage 4</v>
      </c>
      <c r="BG2184">
        <f t="shared" si="224"/>
        <v>33</v>
      </c>
      <c r="BH2184" s="398">
        <f t="shared" si="225"/>
        <v>0.75</v>
      </c>
      <c r="BO2184" s="33"/>
    </row>
    <row r="2185" spans="1:67">
      <c r="A2185" s="316" t="s">
        <v>27</v>
      </c>
      <c r="B2185" t="s">
        <v>380</v>
      </c>
      <c r="C2185" t="s">
        <v>910</v>
      </c>
      <c r="D2185" t="s">
        <v>314</v>
      </c>
      <c r="E2185" s="316" t="s">
        <v>100</v>
      </c>
      <c r="F2185" s="316" t="s">
        <v>101</v>
      </c>
      <c r="G2185" s="316" t="s">
        <v>431</v>
      </c>
      <c r="H2185" s="316" t="s">
        <v>432</v>
      </c>
      <c r="I2185" s="316" t="s">
        <v>342</v>
      </c>
      <c r="J2185" s="316" t="s">
        <v>343</v>
      </c>
      <c r="K2185" s="36">
        <v>5</v>
      </c>
      <c r="L2185" s="317">
        <v>0.11364000290632249</v>
      </c>
      <c r="M2185" s="317"/>
      <c r="N2185" s="36">
        <v>111</v>
      </c>
      <c r="O2185" s="317">
        <v>8.8100001215934753E-2</v>
      </c>
      <c r="P2185" s="317"/>
      <c r="Q2185" s="36">
        <v>1652</v>
      </c>
      <c r="R2185" s="317">
        <v>0.1656599938869476</v>
      </c>
      <c r="S2185" s="317"/>
      <c r="T2185" t="s">
        <v>380</v>
      </c>
      <c r="BA2185" s="395">
        <v>1</v>
      </c>
      <c r="BB2185" s="396" t="s">
        <v>861</v>
      </c>
      <c r="BC2185" t="str">
        <f t="shared" si="221"/>
        <v>RGP</v>
      </c>
      <c r="BD2185" t="str">
        <f t="shared" si="222"/>
        <v>NAoMe_initial_final_stage_tum_grp</v>
      </c>
      <c r="BE2185" s="397" t="s">
        <v>862</v>
      </c>
      <c r="BF2185" t="str">
        <f t="shared" si="223"/>
        <v>MBC in HESAPC</v>
      </c>
      <c r="BG2185">
        <f t="shared" si="224"/>
        <v>5</v>
      </c>
      <c r="BH2185" s="398">
        <f t="shared" si="225"/>
        <v>0.11364000290632249</v>
      </c>
      <c r="BO2185" s="33"/>
    </row>
    <row r="2186" spans="1:67">
      <c r="A2186" s="316" t="s">
        <v>27</v>
      </c>
      <c r="B2186" t="s">
        <v>380</v>
      </c>
      <c r="C2186" t="s">
        <v>910</v>
      </c>
      <c r="D2186" t="s">
        <v>314</v>
      </c>
      <c r="E2186" s="316" t="s">
        <v>100</v>
      </c>
      <c r="F2186" s="316" t="s">
        <v>101</v>
      </c>
      <c r="G2186" s="316" t="s">
        <v>431</v>
      </c>
      <c r="H2186" s="316" t="s">
        <v>432</v>
      </c>
      <c r="I2186" s="316" t="s">
        <v>342</v>
      </c>
      <c r="J2186" s="316" t="s">
        <v>344</v>
      </c>
      <c r="K2186" s="36">
        <v>9</v>
      </c>
      <c r="L2186" s="317">
        <v>0.20454999804496771</v>
      </c>
      <c r="M2186" s="317">
        <v>0.23077000677585599</v>
      </c>
      <c r="N2186" s="36">
        <v>272</v>
      </c>
      <c r="O2186" s="317">
        <v>0.21586999297142029</v>
      </c>
      <c r="P2186" s="317">
        <v>0.23672999441623691</v>
      </c>
      <c r="Q2186" s="36">
        <v>2161</v>
      </c>
      <c r="R2186" s="317">
        <v>0.2167100012302399</v>
      </c>
      <c r="S2186" s="317">
        <v>0.25973999500274658</v>
      </c>
      <c r="T2186" t="s">
        <v>380</v>
      </c>
      <c r="BA2186" s="395">
        <v>1</v>
      </c>
      <c r="BB2186" s="396" t="s">
        <v>861</v>
      </c>
      <c r="BC2186" t="str">
        <f t="shared" si="221"/>
        <v>RGP</v>
      </c>
      <c r="BD2186" t="str">
        <f t="shared" si="222"/>
        <v>NAoMe_initial_final_stage_tum_grp</v>
      </c>
      <c r="BE2186" s="397" t="s">
        <v>862</v>
      </c>
      <c r="BF2186" t="str">
        <f t="shared" si="223"/>
        <v>Stage 0-3</v>
      </c>
      <c r="BG2186">
        <f t="shared" si="224"/>
        <v>9</v>
      </c>
      <c r="BH2186" s="398">
        <f t="shared" si="225"/>
        <v>0.20454999804496771</v>
      </c>
      <c r="BO2186" s="33"/>
    </row>
    <row r="2187" spans="1:67">
      <c r="A2187" s="316" t="s">
        <v>27</v>
      </c>
      <c r="B2187" t="s">
        <v>380</v>
      </c>
      <c r="C2187" t="s">
        <v>910</v>
      </c>
      <c r="D2187" t="s">
        <v>314</v>
      </c>
      <c r="E2187" s="316" t="s">
        <v>100</v>
      </c>
      <c r="F2187" s="316" t="s">
        <v>101</v>
      </c>
      <c r="G2187" s="316" t="s">
        <v>431</v>
      </c>
      <c r="H2187" s="316" t="s">
        <v>432</v>
      </c>
      <c r="I2187" s="316" t="s">
        <v>342</v>
      </c>
      <c r="J2187" s="316" t="s">
        <v>336</v>
      </c>
      <c r="K2187" s="36">
        <v>30</v>
      </c>
      <c r="L2187" s="317">
        <v>0.68181997537612915</v>
      </c>
      <c r="M2187" s="317">
        <v>0.76923000812530518</v>
      </c>
      <c r="N2187" s="36">
        <v>877</v>
      </c>
      <c r="O2187" s="317">
        <v>0.69603002071380615</v>
      </c>
      <c r="P2187" s="317">
        <v>0.76327002048492432</v>
      </c>
      <c r="Q2187" s="36">
        <v>6159</v>
      </c>
      <c r="R2187" s="317">
        <v>0.6176300048828125</v>
      </c>
      <c r="S2187" s="317">
        <v>0.74026000499725342</v>
      </c>
      <c r="T2187" t="s">
        <v>380</v>
      </c>
      <c r="BA2187" s="395">
        <v>1</v>
      </c>
      <c r="BB2187" s="396" t="s">
        <v>861</v>
      </c>
      <c r="BC2187" t="str">
        <f t="shared" si="221"/>
        <v>RGP</v>
      </c>
      <c r="BD2187" t="str">
        <f t="shared" si="222"/>
        <v>NAoMe_initial_final_stage_tum_grp</v>
      </c>
      <c r="BE2187" s="397" t="s">
        <v>862</v>
      </c>
      <c r="BF2187" t="str">
        <f t="shared" si="223"/>
        <v>Stage 4</v>
      </c>
      <c r="BG2187">
        <f t="shared" si="224"/>
        <v>30</v>
      </c>
      <c r="BH2187" s="398">
        <f t="shared" si="225"/>
        <v>0.68181997537612915</v>
      </c>
      <c r="BO2187" s="33"/>
    </row>
    <row r="2188" spans="1:67">
      <c r="A2188" s="316" t="s">
        <v>27</v>
      </c>
      <c r="B2188" t="s">
        <v>380</v>
      </c>
      <c r="C2188" t="s">
        <v>910</v>
      </c>
      <c r="D2188" t="s">
        <v>314</v>
      </c>
      <c r="E2188" s="316" t="s">
        <v>100</v>
      </c>
      <c r="F2188" s="316" t="s">
        <v>101</v>
      </c>
      <c r="G2188" s="316" t="s">
        <v>431</v>
      </c>
      <c r="H2188" s="316" t="s">
        <v>432</v>
      </c>
      <c r="I2188" s="316" t="s">
        <v>658</v>
      </c>
      <c r="J2188" s="316" t="s">
        <v>345</v>
      </c>
      <c r="K2188" s="36">
        <v>44</v>
      </c>
      <c r="L2188" s="317">
        <v>1</v>
      </c>
      <c r="M2188" s="317"/>
      <c r="N2188" s="36">
        <v>1260</v>
      </c>
      <c r="O2188" s="317">
        <v>1</v>
      </c>
      <c r="P2188" s="317"/>
      <c r="Q2188" s="36">
        <v>9972</v>
      </c>
      <c r="R2188" s="317">
        <v>1</v>
      </c>
      <c r="S2188" s="317"/>
      <c r="T2188" t="s">
        <v>380</v>
      </c>
      <c r="BA2188" s="395">
        <v>1</v>
      </c>
      <c r="BB2188" s="396" t="s">
        <v>861</v>
      </c>
      <c r="BC2188" t="str">
        <f t="shared" si="221"/>
        <v>RGP</v>
      </c>
      <c r="BD2188" t="str">
        <f t="shared" si="222"/>
        <v>NAoMe_initial_final_who_ps</v>
      </c>
      <c r="BE2188" s="397" t="s">
        <v>862</v>
      </c>
      <c r="BF2188" t="str">
        <f t="shared" si="223"/>
        <v>Not recorded</v>
      </c>
      <c r="BG2188">
        <f t="shared" si="224"/>
        <v>44</v>
      </c>
      <c r="BH2188" s="398">
        <f t="shared" si="225"/>
        <v>1</v>
      </c>
      <c r="BO2188" s="33"/>
    </row>
    <row r="2189" spans="1:67">
      <c r="A2189" s="316" t="s">
        <v>27</v>
      </c>
      <c r="B2189" t="s">
        <v>380</v>
      </c>
      <c r="C2189" t="s">
        <v>910</v>
      </c>
      <c r="D2189" t="s">
        <v>314</v>
      </c>
      <c r="E2189" s="316" t="s">
        <v>100</v>
      </c>
      <c r="F2189" s="316" t="s">
        <v>101</v>
      </c>
      <c r="G2189" s="316" t="s">
        <v>431</v>
      </c>
      <c r="H2189" s="316" t="s">
        <v>432</v>
      </c>
      <c r="I2189" s="316" t="s">
        <v>291</v>
      </c>
      <c r="J2189" s="316" t="s">
        <v>313</v>
      </c>
      <c r="K2189" s="36">
        <v>44</v>
      </c>
      <c r="L2189" s="317">
        <v>1</v>
      </c>
      <c r="M2189" s="317"/>
      <c r="N2189" s="36">
        <v>1238</v>
      </c>
      <c r="O2189" s="317">
        <v>0.98254001140594482</v>
      </c>
      <c r="P2189" s="317"/>
      <c r="Q2189" s="36">
        <v>9846</v>
      </c>
      <c r="R2189" s="317">
        <v>0.98736000061035156</v>
      </c>
      <c r="S2189" s="317"/>
      <c r="T2189" t="s">
        <v>380</v>
      </c>
      <c r="BA2189" s="395">
        <v>1</v>
      </c>
      <c r="BB2189" s="396" t="s">
        <v>861</v>
      </c>
      <c r="BC2189" t="str">
        <f t="shared" si="221"/>
        <v>RGP</v>
      </c>
      <c r="BD2189" t="str">
        <f t="shared" si="222"/>
        <v>NAoMe_initial_gender</v>
      </c>
      <c r="BE2189" s="397" t="s">
        <v>862</v>
      </c>
      <c r="BF2189" t="str">
        <f t="shared" si="223"/>
        <v>Female</v>
      </c>
      <c r="BG2189">
        <f t="shared" si="224"/>
        <v>44</v>
      </c>
      <c r="BH2189" s="398">
        <f t="shared" si="225"/>
        <v>1</v>
      </c>
      <c r="BO2189" s="33"/>
    </row>
    <row r="2190" spans="1:67">
      <c r="A2190" s="316" t="s">
        <v>27</v>
      </c>
      <c r="B2190" t="s">
        <v>380</v>
      </c>
      <c r="C2190" t="s">
        <v>910</v>
      </c>
      <c r="D2190" t="s">
        <v>314</v>
      </c>
      <c r="E2190" s="316" t="s">
        <v>100</v>
      </c>
      <c r="F2190" s="316" t="s">
        <v>101</v>
      </c>
      <c r="G2190" s="316" t="s">
        <v>431</v>
      </c>
      <c r="H2190" s="316" t="s">
        <v>432</v>
      </c>
      <c r="I2190" s="316" t="s">
        <v>291</v>
      </c>
      <c r="J2190" s="316" t="s">
        <v>293</v>
      </c>
      <c r="K2190" s="36">
        <v>0</v>
      </c>
      <c r="L2190" s="317">
        <v>0</v>
      </c>
      <c r="M2190" s="317"/>
      <c r="N2190" s="36">
        <v>22</v>
      </c>
      <c r="O2190" s="317">
        <v>1.7459999769926071E-2</v>
      </c>
      <c r="P2190" s="317"/>
      <c r="Q2190" s="36">
        <v>126</v>
      </c>
      <c r="R2190" s="317">
        <v>1.264000032097101E-2</v>
      </c>
      <c r="S2190" s="317"/>
      <c r="T2190" t="s">
        <v>380</v>
      </c>
      <c r="BA2190" s="395">
        <v>1</v>
      </c>
      <c r="BB2190" s="396" t="s">
        <v>861</v>
      </c>
      <c r="BC2190" t="str">
        <f t="shared" si="221"/>
        <v>RGP</v>
      </c>
      <c r="BD2190" t="str">
        <f t="shared" si="222"/>
        <v>NAoMe_initial_gender</v>
      </c>
      <c r="BE2190" s="397" t="s">
        <v>862</v>
      </c>
      <c r="BF2190" t="str">
        <f t="shared" si="223"/>
        <v>Male</v>
      </c>
      <c r="BG2190">
        <f t="shared" si="224"/>
        <v>0</v>
      </c>
      <c r="BH2190" s="398">
        <f t="shared" si="225"/>
        <v>0</v>
      </c>
      <c r="BO2190" s="33"/>
    </row>
    <row r="2191" spans="1:67">
      <c r="A2191" s="316" t="s">
        <v>27</v>
      </c>
      <c r="B2191" t="s">
        <v>380</v>
      </c>
      <c r="C2191" t="s">
        <v>910</v>
      </c>
      <c r="D2191" t="s">
        <v>314</v>
      </c>
      <c r="E2191" s="316" t="s">
        <v>100</v>
      </c>
      <c r="F2191" s="316" t="s">
        <v>101</v>
      </c>
      <c r="G2191" s="316" t="s">
        <v>431</v>
      </c>
      <c r="H2191" s="316" t="s">
        <v>432</v>
      </c>
      <c r="I2191" s="316" t="s">
        <v>659</v>
      </c>
      <c r="J2191" s="316" t="s">
        <v>294</v>
      </c>
      <c r="K2191" s="36">
        <v>9</v>
      </c>
      <c r="L2191" s="317">
        <v>0.20454999804496771</v>
      </c>
      <c r="M2191" s="317">
        <v>0.20454999804496771</v>
      </c>
      <c r="N2191" s="36">
        <v>121</v>
      </c>
      <c r="O2191" s="317">
        <v>9.6029996871948242E-2</v>
      </c>
      <c r="P2191" s="317">
        <v>9.6029996871948242E-2</v>
      </c>
      <c r="Q2191" s="36">
        <v>1800</v>
      </c>
      <c r="R2191" s="317">
        <v>0.18050999939441681</v>
      </c>
      <c r="S2191" s="317">
        <v>0.18050999939441681</v>
      </c>
      <c r="T2191" t="s">
        <v>380</v>
      </c>
      <c r="BA2191" s="395">
        <v>1</v>
      </c>
      <c r="BB2191" s="396" t="s">
        <v>861</v>
      </c>
      <c r="BC2191" t="str">
        <f t="shared" si="221"/>
        <v>RGP</v>
      </c>
      <c r="BD2191" t="str">
        <f t="shared" si="222"/>
        <v>NAoMe_initial_imd_2019</v>
      </c>
      <c r="BE2191" s="397" t="s">
        <v>862</v>
      </c>
      <c r="BF2191" t="str">
        <f t="shared" si="223"/>
        <v>1 - most deprived</v>
      </c>
      <c r="BG2191">
        <f t="shared" si="224"/>
        <v>9</v>
      </c>
      <c r="BH2191" s="398">
        <f t="shared" si="225"/>
        <v>0.20454999804496771</v>
      </c>
      <c r="BO2191" s="33"/>
    </row>
    <row r="2192" spans="1:67">
      <c r="A2192" s="316" t="s">
        <v>27</v>
      </c>
      <c r="B2192" t="s">
        <v>380</v>
      </c>
      <c r="C2192" t="s">
        <v>910</v>
      </c>
      <c r="D2192" t="s">
        <v>314</v>
      </c>
      <c r="E2192" s="316" t="s">
        <v>100</v>
      </c>
      <c r="F2192" s="316" t="s">
        <v>101</v>
      </c>
      <c r="G2192" s="316" t="s">
        <v>431</v>
      </c>
      <c r="H2192" s="316" t="s">
        <v>432</v>
      </c>
      <c r="I2192" s="316" t="s">
        <v>659</v>
      </c>
      <c r="J2192" s="316" t="s">
        <v>15</v>
      </c>
      <c r="K2192" s="36">
        <v>11</v>
      </c>
      <c r="L2192" s="317">
        <v>0.25</v>
      </c>
      <c r="M2192" s="317">
        <v>0.25</v>
      </c>
      <c r="N2192" s="36">
        <v>249</v>
      </c>
      <c r="O2192" s="317">
        <v>0.19762000441551211</v>
      </c>
      <c r="P2192" s="317">
        <v>0.19762000441551211</v>
      </c>
      <c r="Q2192" s="36">
        <v>2036</v>
      </c>
      <c r="R2192" s="317">
        <v>0.20417000353336329</v>
      </c>
      <c r="S2192" s="317">
        <v>0.20417000353336329</v>
      </c>
      <c r="T2192" t="s">
        <v>380</v>
      </c>
      <c r="BA2192" s="395">
        <v>1</v>
      </c>
      <c r="BB2192" s="396" t="s">
        <v>861</v>
      </c>
      <c r="BC2192" t="str">
        <f t="shared" si="221"/>
        <v>RGP</v>
      </c>
      <c r="BD2192" t="str">
        <f t="shared" si="222"/>
        <v>NAoMe_initial_imd_2019</v>
      </c>
      <c r="BE2192" s="397" t="s">
        <v>862</v>
      </c>
      <c r="BF2192" t="str">
        <f t="shared" si="223"/>
        <v>2</v>
      </c>
      <c r="BG2192">
        <f t="shared" si="224"/>
        <v>11</v>
      </c>
      <c r="BH2192" s="398">
        <f t="shared" si="225"/>
        <v>0.25</v>
      </c>
      <c r="BO2192" s="33"/>
    </row>
    <row r="2193" spans="1:67">
      <c r="A2193" s="316" t="s">
        <v>27</v>
      </c>
      <c r="B2193" t="s">
        <v>380</v>
      </c>
      <c r="C2193" t="s">
        <v>910</v>
      </c>
      <c r="D2193" t="s">
        <v>314</v>
      </c>
      <c r="E2193" s="316" t="s">
        <v>100</v>
      </c>
      <c r="F2193" s="316" t="s">
        <v>101</v>
      </c>
      <c r="G2193" s="316" t="s">
        <v>431</v>
      </c>
      <c r="H2193" s="316" t="s">
        <v>432</v>
      </c>
      <c r="I2193" s="316" t="s">
        <v>659</v>
      </c>
      <c r="J2193" s="316" t="s">
        <v>16</v>
      </c>
      <c r="K2193" s="36">
        <v>20</v>
      </c>
      <c r="L2193" s="317">
        <v>0.45454999804496771</v>
      </c>
      <c r="M2193" s="317">
        <v>0.45454999804496771</v>
      </c>
      <c r="N2193" s="36">
        <v>347</v>
      </c>
      <c r="O2193" s="317">
        <v>0.27540001273155212</v>
      </c>
      <c r="P2193" s="317">
        <v>0.27540001273155212</v>
      </c>
      <c r="Q2193" s="36">
        <v>2085</v>
      </c>
      <c r="R2193" s="317">
        <v>0.20908999443054199</v>
      </c>
      <c r="S2193" s="317">
        <v>0.20908999443054199</v>
      </c>
      <c r="T2193" t="s">
        <v>380</v>
      </c>
      <c r="BA2193" s="395">
        <v>1</v>
      </c>
      <c r="BB2193" s="396" t="s">
        <v>861</v>
      </c>
      <c r="BC2193" t="str">
        <f t="shared" si="221"/>
        <v>RGP</v>
      </c>
      <c r="BD2193" t="str">
        <f t="shared" si="222"/>
        <v>NAoMe_initial_imd_2019</v>
      </c>
      <c r="BE2193" s="397" t="s">
        <v>862</v>
      </c>
      <c r="BF2193" t="str">
        <f t="shared" si="223"/>
        <v>3</v>
      </c>
      <c r="BG2193">
        <f t="shared" si="224"/>
        <v>20</v>
      </c>
      <c r="BH2193" s="398">
        <f t="shared" si="225"/>
        <v>0.45454999804496771</v>
      </c>
      <c r="BO2193" s="33"/>
    </row>
    <row r="2194" spans="1:67">
      <c r="A2194" s="316" t="s">
        <v>27</v>
      </c>
      <c r="B2194" t="s">
        <v>380</v>
      </c>
      <c r="C2194" t="s">
        <v>910</v>
      </c>
      <c r="D2194" t="s">
        <v>314</v>
      </c>
      <c r="E2194" s="316" t="s">
        <v>100</v>
      </c>
      <c r="F2194" s="316" t="s">
        <v>101</v>
      </c>
      <c r="G2194" s="316" t="s">
        <v>431</v>
      </c>
      <c r="H2194" s="316" t="s">
        <v>432</v>
      </c>
      <c r="I2194" s="316" t="s">
        <v>659</v>
      </c>
      <c r="J2194" s="316" t="s">
        <v>17</v>
      </c>
      <c r="K2194" s="36">
        <v>2</v>
      </c>
      <c r="L2194" s="317">
        <v>4.544999822974205E-2</v>
      </c>
      <c r="M2194" s="317">
        <v>4.544999822974205E-2</v>
      </c>
      <c r="N2194" s="36">
        <v>246</v>
      </c>
      <c r="O2194" s="317">
        <v>0.1952400058507919</v>
      </c>
      <c r="P2194" s="317">
        <v>0.1952400058507919</v>
      </c>
      <c r="Q2194" s="36">
        <v>2024</v>
      </c>
      <c r="R2194" s="317">
        <v>0.2029699981212616</v>
      </c>
      <c r="S2194" s="317">
        <v>0.2029699981212616</v>
      </c>
      <c r="T2194" t="s">
        <v>380</v>
      </c>
      <c r="BA2194" s="395">
        <v>1</v>
      </c>
      <c r="BB2194" s="396" t="s">
        <v>861</v>
      </c>
      <c r="BC2194" t="str">
        <f t="shared" si="221"/>
        <v>RGP</v>
      </c>
      <c r="BD2194" t="str">
        <f t="shared" si="222"/>
        <v>NAoMe_initial_imd_2019</v>
      </c>
      <c r="BE2194" s="397" t="s">
        <v>862</v>
      </c>
      <c r="BF2194" t="str">
        <f t="shared" si="223"/>
        <v>4</v>
      </c>
      <c r="BG2194">
        <f t="shared" si="224"/>
        <v>2</v>
      </c>
      <c r="BH2194" s="398">
        <f t="shared" si="225"/>
        <v>4.544999822974205E-2</v>
      </c>
      <c r="BO2194" s="33"/>
    </row>
    <row r="2195" spans="1:67">
      <c r="A2195" s="316" t="s">
        <v>27</v>
      </c>
      <c r="B2195" t="s">
        <v>380</v>
      </c>
      <c r="C2195" t="s">
        <v>910</v>
      </c>
      <c r="D2195" t="s">
        <v>314</v>
      </c>
      <c r="E2195" s="316" t="s">
        <v>100</v>
      </c>
      <c r="F2195" s="316" t="s">
        <v>101</v>
      </c>
      <c r="G2195" s="316" t="s">
        <v>431</v>
      </c>
      <c r="H2195" s="316" t="s">
        <v>432</v>
      </c>
      <c r="I2195" s="316" t="s">
        <v>659</v>
      </c>
      <c r="J2195" s="316" t="s">
        <v>295</v>
      </c>
      <c r="K2195" s="36">
        <v>2</v>
      </c>
      <c r="L2195" s="317">
        <v>4.544999822974205E-2</v>
      </c>
      <c r="M2195" s="317">
        <v>4.544999822974205E-2</v>
      </c>
      <c r="N2195" s="36">
        <v>297</v>
      </c>
      <c r="O2195" s="317">
        <v>0.23570999503135681</v>
      </c>
      <c r="P2195" s="317">
        <v>0.23570999503135681</v>
      </c>
      <c r="Q2195" s="36">
        <v>2027</v>
      </c>
      <c r="R2195" s="317">
        <v>0.2032700031995773</v>
      </c>
      <c r="S2195" s="317">
        <v>0.2032700031995773</v>
      </c>
      <c r="T2195" t="s">
        <v>380</v>
      </c>
      <c r="BA2195" s="395">
        <v>1</v>
      </c>
      <c r="BB2195" s="396" t="s">
        <v>861</v>
      </c>
      <c r="BC2195" t="str">
        <f t="shared" si="221"/>
        <v>RGP</v>
      </c>
      <c r="BD2195" t="str">
        <f t="shared" si="222"/>
        <v>NAoMe_initial_imd_2019</v>
      </c>
      <c r="BE2195" s="397" t="s">
        <v>862</v>
      </c>
      <c r="BF2195" t="str">
        <f t="shared" si="223"/>
        <v>5 - least deprived</v>
      </c>
      <c r="BG2195">
        <f t="shared" si="224"/>
        <v>2</v>
      </c>
      <c r="BH2195" s="398">
        <f t="shared" si="225"/>
        <v>4.544999822974205E-2</v>
      </c>
      <c r="BO2195" s="33"/>
    </row>
    <row r="2196" spans="1:67">
      <c r="A2196" s="316" t="s">
        <v>27</v>
      </c>
      <c r="B2196" t="s">
        <v>380</v>
      </c>
      <c r="C2196" t="s">
        <v>910</v>
      </c>
      <c r="D2196" t="s">
        <v>314</v>
      </c>
      <c r="E2196" s="316" t="s">
        <v>100</v>
      </c>
      <c r="F2196" s="316" t="s">
        <v>101</v>
      </c>
      <c r="G2196" s="316" t="s">
        <v>431</v>
      </c>
      <c r="H2196" s="316" t="s">
        <v>432</v>
      </c>
      <c r="I2196" s="316" t="s">
        <v>659</v>
      </c>
      <c r="J2196" s="316" t="s">
        <v>260</v>
      </c>
      <c r="K2196" s="36">
        <v>0</v>
      </c>
      <c r="L2196" s="317">
        <v>0</v>
      </c>
      <c r="M2196" s="317"/>
      <c r="N2196" s="36">
        <v>0</v>
      </c>
      <c r="O2196" s="317">
        <v>0</v>
      </c>
      <c r="P2196" s="317"/>
      <c r="Q2196" s="36">
        <v>0</v>
      </c>
      <c r="R2196" s="317">
        <v>0</v>
      </c>
      <c r="S2196" s="317"/>
      <c r="T2196" t="s">
        <v>380</v>
      </c>
      <c r="BA2196" s="395">
        <v>1</v>
      </c>
      <c r="BB2196" s="396" t="s">
        <v>861</v>
      </c>
      <c r="BC2196" t="str">
        <f t="shared" si="221"/>
        <v>RGP</v>
      </c>
      <c r="BD2196" t="str">
        <f t="shared" si="222"/>
        <v>NAoMe_initial_imd_2019</v>
      </c>
      <c r="BE2196" s="397" t="s">
        <v>862</v>
      </c>
      <c r="BF2196" t="str">
        <f t="shared" si="223"/>
        <v>Unknown</v>
      </c>
      <c r="BG2196">
        <f t="shared" si="224"/>
        <v>0</v>
      </c>
      <c r="BH2196" s="398">
        <f t="shared" si="225"/>
        <v>0</v>
      </c>
      <c r="BO2196" s="33"/>
    </row>
    <row r="2197" spans="1:67">
      <c r="A2197" s="316" t="s">
        <v>27</v>
      </c>
      <c r="B2197" t="s">
        <v>380</v>
      </c>
      <c r="C2197" t="s">
        <v>910</v>
      </c>
      <c r="D2197" t="s">
        <v>314</v>
      </c>
      <c r="E2197" s="316" t="s">
        <v>100</v>
      </c>
      <c r="F2197" s="316" t="s">
        <v>101</v>
      </c>
      <c r="G2197" s="316" t="s">
        <v>431</v>
      </c>
      <c r="H2197" s="316" t="s">
        <v>432</v>
      </c>
      <c r="I2197" s="316" t="s">
        <v>296</v>
      </c>
      <c r="J2197" s="316" t="s">
        <v>297</v>
      </c>
      <c r="K2197" s="36">
        <v>15</v>
      </c>
      <c r="L2197" s="317">
        <v>0.34090998768806458</v>
      </c>
      <c r="M2197" s="317">
        <v>0.34090998768806458</v>
      </c>
      <c r="N2197" s="36">
        <v>712</v>
      </c>
      <c r="O2197" s="317">
        <v>0.56507998704910278</v>
      </c>
      <c r="P2197" s="317">
        <v>0.5807499885559082</v>
      </c>
      <c r="Q2197" s="36">
        <v>5528</v>
      </c>
      <c r="R2197" s="317">
        <v>0.55435001850128174</v>
      </c>
      <c r="S2197" s="317">
        <v>0.56936997175216675</v>
      </c>
      <c r="T2197" t="s">
        <v>380</v>
      </c>
      <c r="BA2197" s="395">
        <v>1</v>
      </c>
      <c r="BB2197" s="396" t="s">
        <v>861</v>
      </c>
      <c r="BC2197" t="str">
        <f t="shared" si="221"/>
        <v>RGP</v>
      </c>
      <c r="BD2197" t="str">
        <f t="shared" si="222"/>
        <v>NAoMe_initial_scarf_731_grp</v>
      </c>
      <c r="BE2197" s="397" t="s">
        <v>862</v>
      </c>
      <c r="BF2197" t="str">
        <f t="shared" si="223"/>
        <v>Fit</v>
      </c>
      <c r="BG2197">
        <f t="shared" si="224"/>
        <v>15</v>
      </c>
      <c r="BH2197" s="398">
        <f t="shared" si="225"/>
        <v>0.34090998768806458</v>
      </c>
      <c r="BO2197" s="33"/>
    </row>
    <row r="2198" spans="1:67">
      <c r="A2198" s="316" t="s">
        <v>27</v>
      </c>
      <c r="B2198" t="s">
        <v>380</v>
      </c>
      <c r="C2198" t="s">
        <v>910</v>
      </c>
      <c r="D2198" t="s">
        <v>314</v>
      </c>
      <c r="E2198" s="316" t="s">
        <v>100</v>
      </c>
      <c r="F2198" s="316" t="s">
        <v>101</v>
      </c>
      <c r="G2198" s="316" t="s">
        <v>431</v>
      </c>
      <c r="H2198" s="316" t="s">
        <v>432</v>
      </c>
      <c r="I2198" s="316" t="s">
        <v>296</v>
      </c>
      <c r="J2198" s="316" t="s">
        <v>298</v>
      </c>
      <c r="K2198" s="36">
        <v>6</v>
      </c>
      <c r="L2198" s="317">
        <v>0.13636000454425809</v>
      </c>
      <c r="M2198" s="317">
        <v>0.13636000454425809</v>
      </c>
      <c r="N2198" s="36">
        <v>189</v>
      </c>
      <c r="O2198" s="317">
        <v>0.15000000596046451</v>
      </c>
      <c r="P2198" s="317">
        <v>0.15415999293327329</v>
      </c>
      <c r="Q2198" s="36">
        <v>1492</v>
      </c>
      <c r="R2198" s="317">
        <v>0.149619996547699</v>
      </c>
      <c r="S2198" s="317">
        <v>0.153669998049736</v>
      </c>
      <c r="T2198" t="s">
        <v>380</v>
      </c>
      <c r="BA2198" s="395">
        <v>1</v>
      </c>
      <c r="BB2198" s="396" t="s">
        <v>861</v>
      </c>
      <c r="BC2198" t="str">
        <f t="shared" si="221"/>
        <v>RGP</v>
      </c>
      <c r="BD2198" t="str">
        <f t="shared" si="222"/>
        <v>NAoMe_initial_scarf_731_grp</v>
      </c>
      <c r="BE2198" s="397" t="s">
        <v>862</v>
      </c>
      <c r="BF2198" t="str">
        <f t="shared" si="223"/>
        <v>Mild frailty</v>
      </c>
      <c r="BG2198">
        <f t="shared" si="224"/>
        <v>6</v>
      </c>
      <c r="BH2198" s="398">
        <f t="shared" si="225"/>
        <v>0.13636000454425809</v>
      </c>
      <c r="BO2198" s="33"/>
    </row>
    <row r="2199" spans="1:67">
      <c r="A2199" s="316" t="s">
        <v>27</v>
      </c>
      <c r="B2199" t="s">
        <v>380</v>
      </c>
      <c r="C2199" t="s">
        <v>910</v>
      </c>
      <c r="D2199" t="s">
        <v>314</v>
      </c>
      <c r="E2199" s="316" t="s">
        <v>100</v>
      </c>
      <c r="F2199" s="316" t="s">
        <v>101</v>
      </c>
      <c r="G2199" s="316" t="s">
        <v>431</v>
      </c>
      <c r="H2199" s="316" t="s">
        <v>432</v>
      </c>
      <c r="I2199" s="316" t="s">
        <v>296</v>
      </c>
      <c r="J2199" s="316" t="s">
        <v>299</v>
      </c>
      <c r="K2199" s="36">
        <v>13</v>
      </c>
      <c r="L2199" s="317">
        <v>0.29545000195503229</v>
      </c>
      <c r="M2199" s="317">
        <v>0.29545000195503229</v>
      </c>
      <c r="N2199" s="36">
        <v>188</v>
      </c>
      <c r="O2199" s="317">
        <v>0.14921000599861151</v>
      </c>
      <c r="P2199" s="317">
        <v>0.1533399969339371</v>
      </c>
      <c r="Q2199" s="36">
        <v>1470</v>
      </c>
      <c r="R2199" s="317">
        <v>0.1474100053310394</v>
      </c>
      <c r="S2199" s="317">
        <v>0.1514099985361099</v>
      </c>
      <c r="T2199" t="s">
        <v>380</v>
      </c>
      <c r="BA2199" s="395">
        <v>1</v>
      </c>
      <c r="BB2199" s="396" t="s">
        <v>861</v>
      </c>
      <c r="BC2199" t="str">
        <f t="shared" si="221"/>
        <v>RGP</v>
      </c>
      <c r="BD2199" t="str">
        <f t="shared" si="222"/>
        <v>NAoMe_initial_scarf_731_grp</v>
      </c>
      <c r="BE2199" s="397" t="s">
        <v>862</v>
      </c>
      <c r="BF2199" t="str">
        <f t="shared" si="223"/>
        <v>Moderate frailty</v>
      </c>
      <c r="BG2199">
        <f t="shared" si="224"/>
        <v>13</v>
      </c>
      <c r="BH2199" s="398">
        <f t="shared" si="225"/>
        <v>0.29545000195503229</v>
      </c>
      <c r="BO2199" s="33"/>
    </row>
    <row r="2200" spans="1:67">
      <c r="A2200" s="316" t="s">
        <v>27</v>
      </c>
      <c r="B2200" t="s">
        <v>380</v>
      </c>
      <c r="C2200" t="s">
        <v>910</v>
      </c>
      <c r="D2200" t="s">
        <v>314</v>
      </c>
      <c r="E2200" s="316" t="s">
        <v>100</v>
      </c>
      <c r="F2200" s="316" t="s">
        <v>101</v>
      </c>
      <c r="G2200" s="316" t="s">
        <v>431</v>
      </c>
      <c r="H2200" s="316" t="s">
        <v>432</v>
      </c>
      <c r="I2200" s="316" t="s">
        <v>296</v>
      </c>
      <c r="J2200" s="316" t="s">
        <v>353</v>
      </c>
      <c r="K2200" s="36">
        <v>0</v>
      </c>
      <c r="L2200" s="317">
        <v>0</v>
      </c>
      <c r="M2200" s="317"/>
      <c r="N2200" s="36">
        <v>34</v>
      </c>
      <c r="O2200" s="317">
        <v>2.6979999616742131E-2</v>
      </c>
      <c r="P2200" s="317"/>
      <c r="Q2200" s="36">
        <v>263</v>
      </c>
      <c r="R2200" s="317">
        <v>2.6370000094175339E-2</v>
      </c>
      <c r="S2200" s="317"/>
      <c r="T2200" t="s">
        <v>380</v>
      </c>
      <c r="BA2200" s="395">
        <v>1</v>
      </c>
      <c r="BB2200" s="396" t="s">
        <v>861</v>
      </c>
      <c r="BC2200" t="str">
        <f t="shared" si="221"/>
        <v>RGP</v>
      </c>
      <c r="BD2200" t="str">
        <f t="shared" si="222"/>
        <v>NAoMe_initial_scarf_731_grp</v>
      </c>
      <c r="BE2200" s="397" t="s">
        <v>862</v>
      </c>
      <c r="BF2200" t="str">
        <f t="shared" si="223"/>
        <v>Not in HESAPC</v>
      </c>
      <c r="BG2200">
        <f t="shared" si="224"/>
        <v>0</v>
      </c>
      <c r="BH2200" s="398">
        <f t="shared" si="225"/>
        <v>0</v>
      </c>
      <c r="BO2200" s="33"/>
    </row>
    <row r="2201" spans="1:67">
      <c r="A2201" s="316" t="s">
        <v>27</v>
      </c>
      <c r="B2201" t="s">
        <v>380</v>
      </c>
      <c r="C2201" t="s">
        <v>910</v>
      </c>
      <c r="D2201" t="s">
        <v>314</v>
      </c>
      <c r="E2201" s="316" t="s">
        <v>100</v>
      </c>
      <c r="F2201" s="316" t="s">
        <v>101</v>
      </c>
      <c r="G2201" s="316" t="s">
        <v>431</v>
      </c>
      <c r="H2201" s="316" t="s">
        <v>432</v>
      </c>
      <c r="I2201" s="316" t="s">
        <v>296</v>
      </c>
      <c r="J2201" s="316" t="s">
        <v>300</v>
      </c>
      <c r="K2201" s="36">
        <v>10</v>
      </c>
      <c r="L2201" s="317">
        <v>0.22727000713348389</v>
      </c>
      <c r="M2201" s="317">
        <v>0.22727000713348389</v>
      </c>
      <c r="N2201" s="36">
        <v>137</v>
      </c>
      <c r="O2201" s="317">
        <v>0.1087300032377243</v>
      </c>
      <c r="P2201" s="317">
        <v>0.1117499992251396</v>
      </c>
      <c r="Q2201" s="36">
        <v>1219</v>
      </c>
      <c r="R2201" s="317">
        <v>0.1222399994730949</v>
      </c>
      <c r="S2201" s="317">
        <v>0.12555000185966489</v>
      </c>
      <c r="T2201" t="s">
        <v>380</v>
      </c>
      <c r="BA2201" s="395">
        <v>1</v>
      </c>
      <c r="BB2201" s="396" t="s">
        <v>861</v>
      </c>
      <c r="BC2201" t="str">
        <f t="shared" si="221"/>
        <v>RGP</v>
      </c>
      <c r="BD2201" t="str">
        <f t="shared" si="222"/>
        <v>NAoMe_initial_scarf_731_grp</v>
      </c>
      <c r="BE2201" s="397" t="s">
        <v>862</v>
      </c>
      <c r="BF2201" t="str">
        <f t="shared" si="223"/>
        <v>Severe frailty</v>
      </c>
      <c r="BG2201">
        <f t="shared" si="224"/>
        <v>10</v>
      </c>
      <c r="BH2201" s="398">
        <f t="shared" si="225"/>
        <v>0.22727000713348389</v>
      </c>
      <c r="BO2201" s="33"/>
    </row>
    <row r="2202" spans="1:67">
      <c r="A2202" s="316" t="s">
        <v>27</v>
      </c>
      <c r="B2202" t="s">
        <v>380</v>
      </c>
      <c r="C2202" t="s">
        <v>910</v>
      </c>
      <c r="D2202" t="s">
        <v>314</v>
      </c>
      <c r="E2202" s="316" t="s">
        <v>102</v>
      </c>
      <c r="F2202" s="316" t="s">
        <v>103</v>
      </c>
      <c r="G2202" s="316" t="s">
        <v>430</v>
      </c>
      <c r="H2202" s="316" t="s">
        <v>327</v>
      </c>
      <c r="I2202" s="316" t="s">
        <v>310</v>
      </c>
      <c r="J2202" s="316" t="s">
        <v>277</v>
      </c>
      <c r="K2202" s="36">
        <v>0</v>
      </c>
      <c r="L2202" s="317">
        <v>0</v>
      </c>
      <c r="M2202" s="317"/>
      <c r="N2202" s="36">
        <v>8</v>
      </c>
      <c r="O2202" s="317">
        <v>8.8099995627999306E-3</v>
      </c>
      <c r="P2202" s="317"/>
      <c r="Q2202" s="36">
        <v>70</v>
      </c>
      <c r="R2202" s="317">
        <v>7.0199999026954174E-3</v>
      </c>
      <c r="S2202" s="317"/>
      <c r="T2202" t="s">
        <v>380</v>
      </c>
      <c r="BA2202" s="395">
        <v>1</v>
      </c>
      <c r="BB2202" s="396" t="s">
        <v>861</v>
      </c>
      <c r="BC2202" t="str">
        <f t="shared" si="221"/>
        <v>RNQ</v>
      </c>
      <c r="BD2202" t="str">
        <f t="shared" si="222"/>
        <v>NAoMe_initial_age_decades_80cap</v>
      </c>
      <c r="BE2202" s="397" t="s">
        <v>862</v>
      </c>
      <c r="BF2202" t="str">
        <f t="shared" si="223"/>
        <v>18-29 yrs</v>
      </c>
      <c r="BG2202">
        <f t="shared" si="224"/>
        <v>0</v>
      </c>
      <c r="BH2202" s="398">
        <f t="shared" si="225"/>
        <v>0</v>
      </c>
      <c r="BO2202" s="33"/>
    </row>
    <row r="2203" spans="1:67">
      <c r="A2203" s="316" t="s">
        <v>27</v>
      </c>
      <c r="B2203" t="s">
        <v>380</v>
      </c>
      <c r="C2203" t="s">
        <v>910</v>
      </c>
      <c r="D2203" t="s">
        <v>314</v>
      </c>
      <c r="E2203" s="316" t="s">
        <v>102</v>
      </c>
      <c r="F2203" s="316" t="s">
        <v>103</v>
      </c>
      <c r="G2203" s="316" t="s">
        <v>430</v>
      </c>
      <c r="H2203" s="316" t="s">
        <v>327</v>
      </c>
      <c r="I2203" s="316" t="s">
        <v>310</v>
      </c>
      <c r="J2203" s="316" t="s">
        <v>278</v>
      </c>
      <c r="K2203" s="36">
        <v>2</v>
      </c>
      <c r="L2203" s="317">
        <v>3.5089999437332153E-2</v>
      </c>
      <c r="M2203" s="317"/>
      <c r="N2203" s="36">
        <v>29</v>
      </c>
      <c r="O2203" s="317">
        <v>3.1939998269081123E-2</v>
      </c>
      <c r="P2203" s="317"/>
      <c r="Q2203" s="36">
        <v>429</v>
      </c>
      <c r="R2203" s="317">
        <v>4.3019998818635941E-2</v>
      </c>
      <c r="S2203" s="317"/>
      <c r="T2203" t="s">
        <v>380</v>
      </c>
      <c r="BA2203" s="395">
        <v>1</v>
      </c>
      <c r="BB2203" s="396" t="s">
        <v>861</v>
      </c>
      <c r="BC2203" t="str">
        <f t="shared" si="221"/>
        <v>RNQ</v>
      </c>
      <c r="BD2203" t="str">
        <f t="shared" si="222"/>
        <v>NAoMe_initial_age_decades_80cap</v>
      </c>
      <c r="BE2203" s="397" t="s">
        <v>862</v>
      </c>
      <c r="BF2203" t="str">
        <f t="shared" si="223"/>
        <v>30-39 yrs</v>
      </c>
      <c r="BG2203">
        <f t="shared" si="224"/>
        <v>2</v>
      </c>
      <c r="BH2203" s="398">
        <f t="shared" si="225"/>
        <v>3.5089999437332153E-2</v>
      </c>
      <c r="BO2203" s="33"/>
    </row>
    <row r="2204" spans="1:67">
      <c r="A2204" s="316" t="s">
        <v>27</v>
      </c>
      <c r="B2204" t="s">
        <v>380</v>
      </c>
      <c r="C2204" t="s">
        <v>910</v>
      </c>
      <c r="D2204" t="s">
        <v>314</v>
      </c>
      <c r="E2204" s="316" t="s">
        <v>102</v>
      </c>
      <c r="F2204" s="316" t="s">
        <v>103</v>
      </c>
      <c r="G2204" s="316" t="s">
        <v>430</v>
      </c>
      <c r="H2204" s="316" t="s">
        <v>327</v>
      </c>
      <c r="I2204" s="316" t="s">
        <v>310</v>
      </c>
      <c r="J2204" s="316" t="s">
        <v>279</v>
      </c>
      <c r="K2204" s="36">
        <v>6</v>
      </c>
      <c r="L2204" s="317">
        <v>0.1052599996328354</v>
      </c>
      <c r="M2204" s="317"/>
      <c r="N2204" s="36">
        <v>78</v>
      </c>
      <c r="O2204" s="317">
        <v>8.5900001227855682E-2</v>
      </c>
      <c r="P2204" s="317"/>
      <c r="Q2204" s="36">
        <v>1024</v>
      </c>
      <c r="R2204" s="317">
        <v>0.1026899963617325</v>
      </c>
      <c r="S2204" s="317"/>
      <c r="T2204" t="s">
        <v>380</v>
      </c>
      <c r="BA2204" s="395">
        <v>1</v>
      </c>
      <c r="BB2204" s="396" t="s">
        <v>861</v>
      </c>
      <c r="BC2204" t="str">
        <f t="shared" si="221"/>
        <v>RNQ</v>
      </c>
      <c r="BD2204" t="str">
        <f t="shared" si="222"/>
        <v>NAoMe_initial_age_decades_80cap</v>
      </c>
      <c r="BE2204" s="397" t="s">
        <v>862</v>
      </c>
      <c r="BF2204" t="str">
        <f t="shared" si="223"/>
        <v>40-49 yrs</v>
      </c>
      <c r="BG2204">
        <f t="shared" si="224"/>
        <v>6</v>
      </c>
      <c r="BH2204" s="398">
        <f t="shared" si="225"/>
        <v>0.1052599996328354</v>
      </c>
      <c r="BO2204" s="33"/>
    </row>
    <row r="2205" spans="1:67">
      <c r="A2205" s="316" t="s">
        <v>27</v>
      </c>
      <c r="B2205" t="s">
        <v>380</v>
      </c>
      <c r="C2205" t="s">
        <v>910</v>
      </c>
      <c r="D2205" t="s">
        <v>314</v>
      </c>
      <c r="E2205" s="316" t="s">
        <v>102</v>
      </c>
      <c r="F2205" s="316" t="s">
        <v>103</v>
      </c>
      <c r="G2205" s="316" t="s">
        <v>430</v>
      </c>
      <c r="H2205" s="316" t="s">
        <v>327</v>
      </c>
      <c r="I2205" s="316" t="s">
        <v>310</v>
      </c>
      <c r="J2205" s="316" t="s">
        <v>280</v>
      </c>
      <c r="K2205" s="36">
        <v>13</v>
      </c>
      <c r="L2205" s="317">
        <v>0.22807000577449801</v>
      </c>
      <c r="M2205" s="317"/>
      <c r="N2205" s="36">
        <v>159</v>
      </c>
      <c r="O2205" s="317">
        <v>0.17510999739170069</v>
      </c>
      <c r="P2205" s="317"/>
      <c r="Q2205" s="36">
        <v>1733</v>
      </c>
      <c r="R2205" s="317">
        <v>0.17378999292850489</v>
      </c>
      <c r="S2205" s="317"/>
      <c r="T2205" t="s">
        <v>380</v>
      </c>
      <c r="BA2205" s="395">
        <v>1</v>
      </c>
      <c r="BB2205" s="396" t="s">
        <v>861</v>
      </c>
      <c r="BC2205" t="str">
        <f t="shared" si="221"/>
        <v>RNQ</v>
      </c>
      <c r="BD2205" t="str">
        <f t="shared" si="222"/>
        <v>NAoMe_initial_age_decades_80cap</v>
      </c>
      <c r="BE2205" s="397" t="s">
        <v>862</v>
      </c>
      <c r="BF2205" t="str">
        <f t="shared" si="223"/>
        <v>50-59 yrs</v>
      </c>
      <c r="BG2205">
        <f t="shared" si="224"/>
        <v>13</v>
      </c>
      <c r="BH2205" s="398">
        <f t="shared" si="225"/>
        <v>0.22807000577449801</v>
      </c>
      <c r="BO2205" s="33"/>
    </row>
    <row r="2206" spans="1:67">
      <c r="A2206" s="316" t="s">
        <v>27</v>
      </c>
      <c r="B2206" t="s">
        <v>380</v>
      </c>
      <c r="C2206" t="s">
        <v>910</v>
      </c>
      <c r="D2206" t="s">
        <v>314</v>
      </c>
      <c r="E2206" s="316" t="s">
        <v>102</v>
      </c>
      <c r="F2206" s="316" t="s">
        <v>103</v>
      </c>
      <c r="G2206" s="316" t="s">
        <v>430</v>
      </c>
      <c r="H2206" s="316" t="s">
        <v>327</v>
      </c>
      <c r="I2206" s="316" t="s">
        <v>310</v>
      </c>
      <c r="J2206" s="316" t="s">
        <v>281</v>
      </c>
      <c r="K2206" s="36">
        <v>7</v>
      </c>
      <c r="L2206" s="317">
        <v>0.122809998691082</v>
      </c>
      <c r="M2206" s="317"/>
      <c r="N2206" s="36">
        <v>179</v>
      </c>
      <c r="O2206" s="317">
        <v>0.1971399933099747</v>
      </c>
      <c r="P2206" s="317"/>
      <c r="Q2206" s="36">
        <v>1931</v>
      </c>
      <c r="R2206" s="317">
        <v>0.19363999366760251</v>
      </c>
      <c r="S2206" s="317"/>
      <c r="T2206" t="s">
        <v>380</v>
      </c>
      <c r="BA2206" s="395">
        <v>1</v>
      </c>
      <c r="BB2206" s="396" t="s">
        <v>861</v>
      </c>
      <c r="BC2206" t="str">
        <f t="shared" si="221"/>
        <v>RNQ</v>
      </c>
      <c r="BD2206" t="str">
        <f t="shared" si="222"/>
        <v>NAoMe_initial_age_decades_80cap</v>
      </c>
      <c r="BE2206" s="397" t="s">
        <v>862</v>
      </c>
      <c r="BF2206" t="str">
        <f t="shared" si="223"/>
        <v>60-69 yrs</v>
      </c>
      <c r="BG2206">
        <f t="shared" si="224"/>
        <v>7</v>
      </c>
      <c r="BH2206" s="398">
        <f t="shared" si="225"/>
        <v>0.122809998691082</v>
      </c>
      <c r="BO2206" s="33"/>
    </row>
    <row r="2207" spans="1:67">
      <c r="A2207" s="316" t="s">
        <v>27</v>
      </c>
      <c r="B2207" t="s">
        <v>380</v>
      </c>
      <c r="C2207" t="s">
        <v>910</v>
      </c>
      <c r="D2207" t="s">
        <v>314</v>
      </c>
      <c r="E2207" s="316" t="s">
        <v>102</v>
      </c>
      <c r="F2207" s="316" t="s">
        <v>103</v>
      </c>
      <c r="G2207" s="316" t="s">
        <v>430</v>
      </c>
      <c r="H2207" s="316" t="s">
        <v>327</v>
      </c>
      <c r="I2207" s="316" t="s">
        <v>310</v>
      </c>
      <c r="J2207" s="316" t="s">
        <v>282</v>
      </c>
      <c r="K2207" s="36">
        <v>14</v>
      </c>
      <c r="L2207" s="317">
        <v>0.2456099987030029</v>
      </c>
      <c r="M2207" s="317"/>
      <c r="N2207" s="36">
        <v>238</v>
      </c>
      <c r="O2207" s="317">
        <v>0.26210999488830572</v>
      </c>
      <c r="P2207" s="317"/>
      <c r="Q2207" s="36">
        <v>2493</v>
      </c>
      <c r="R2207" s="317">
        <v>0.25</v>
      </c>
      <c r="S2207" s="317"/>
      <c r="T2207" t="s">
        <v>380</v>
      </c>
      <c r="BA2207" s="395">
        <v>1</v>
      </c>
      <c r="BB2207" s="396" t="s">
        <v>861</v>
      </c>
      <c r="BC2207" t="str">
        <f t="shared" si="221"/>
        <v>RNQ</v>
      </c>
      <c r="BD2207" t="str">
        <f t="shared" si="222"/>
        <v>NAoMe_initial_age_decades_80cap</v>
      </c>
      <c r="BE2207" s="397" t="s">
        <v>862</v>
      </c>
      <c r="BF2207" t="str">
        <f t="shared" si="223"/>
        <v>70-79 yrs</v>
      </c>
      <c r="BG2207">
        <f t="shared" si="224"/>
        <v>14</v>
      </c>
      <c r="BH2207" s="398">
        <f t="shared" si="225"/>
        <v>0.2456099987030029</v>
      </c>
      <c r="BO2207" s="33"/>
    </row>
    <row r="2208" spans="1:67">
      <c r="A2208" s="316" t="s">
        <v>27</v>
      </c>
      <c r="B2208" t="s">
        <v>380</v>
      </c>
      <c r="C2208" t="s">
        <v>910</v>
      </c>
      <c r="D2208" t="s">
        <v>314</v>
      </c>
      <c r="E2208" s="316" t="s">
        <v>102</v>
      </c>
      <c r="F2208" s="316" t="s">
        <v>103</v>
      </c>
      <c r="G2208" s="316" t="s">
        <v>430</v>
      </c>
      <c r="H2208" s="316" t="s">
        <v>327</v>
      </c>
      <c r="I2208" s="316" t="s">
        <v>310</v>
      </c>
      <c r="J2208" s="316" t="s">
        <v>283</v>
      </c>
      <c r="K2208" s="36">
        <v>15</v>
      </c>
      <c r="L2208" s="317">
        <v>0.26315999031066889</v>
      </c>
      <c r="M2208" s="317"/>
      <c r="N2208" s="36">
        <v>217</v>
      </c>
      <c r="O2208" s="317">
        <v>0.238989993929863</v>
      </c>
      <c r="P2208" s="317"/>
      <c r="Q2208" s="36">
        <v>2292</v>
      </c>
      <c r="R2208" s="317">
        <v>0.2298399955034256</v>
      </c>
      <c r="S2208" s="317"/>
      <c r="T2208" t="s">
        <v>380</v>
      </c>
      <c r="BA2208" s="395">
        <v>1</v>
      </c>
      <c r="BB2208" s="396" t="s">
        <v>861</v>
      </c>
      <c r="BC2208" t="str">
        <f t="shared" si="221"/>
        <v>RNQ</v>
      </c>
      <c r="BD2208" t="str">
        <f t="shared" si="222"/>
        <v>NAoMe_initial_age_decades_80cap</v>
      </c>
      <c r="BE2208" s="397" t="s">
        <v>862</v>
      </c>
      <c r="BF2208" t="str">
        <f t="shared" si="223"/>
        <v>80+ yrs</v>
      </c>
      <c r="BG2208">
        <f t="shared" si="224"/>
        <v>15</v>
      </c>
      <c r="BH2208" s="398">
        <f t="shared" si="225"/>
        <v>0.26315999031066889</v>
      </c>
      <c r="BO2208" s="33"/>
    </row>
    <row r="2209" spans="1:67">
      <c r="A2209" s="316" t="s">
        <v>27</v>
      </c>
      <c r="B2209" t="s">
        <v>380</v>
      </c>
      <c r="C2209" t="s">
        <v>910</v>
      </c>
      <c r="D2209" t="s">
        <v>314</v>
      </c>
      <c r="E2209" s="316" t="s">
        <v>102</v>
      </c>
      <c r="F2209" s="316" t="s">
        <v>103</v>
      </c>
      <c r="G2209" s="316" t="s">
        <v>430</v>
      </c>
      <c r="H2209" s="316" t="s">
        <v>327</v>
      </c>
      <c r="I2209" s="316" t="s">
        <v>341</v>
      </c>
      <c r="J2209" s="316" t="s">
        <v>13</v>
      </c>
      <c r="K2209" s="36">
        <v>32</v>
      </c>
      <c r="L2209" s="317">
        <v>0.56139999628067017</v>
      </c>
      <c r="M2209" s="317">
        <v>0.5714300274848938</v>
      </c>
      <c r="N2209" s="36">
        <v>594</v>
      </c>
      <c r="O2209" s="317">
        <v>0.65419000387191772</v>
      </c>
      <c r="P2209" s="317">
        <v>0.67119002342224121</v>
      </c>
      <c r="Q2209" s="36">
        <v>6753</v>
      </c>
      <c r="R2209" s="317">
        <v>0.67720001935958862</v>
      </c>
      <c r="S2209" s="317">
        <v>0.69554001092910767</v>
      </c>
      <c r="T2209" t="s">
        <v>380</v>
      </c>
      <c r="BA2209" s="395">
        <v>1</v>
      </c>
      <c r="BB2209" s="396" t="s">
        <v>861</v>
      </c>
      <c r="BC2209" t="str">
        <f t="shared" si="221"/>
        <v>RNQ</v>
      </c>
      <c r="BD2209" t="str">
        <f t="shared" si="222"/>
        <v>NAoMe_initial_ch_score_2cap</v>
      </c>
      <c r="BE2209" s="397" t="s">
        <v>862</v>
      </c>
      <c r="BF2209" t="str">
        <f t="shared" si="223"/>
        <v>0</v>
      </c>
      <c r="BG2209">
        <f t="shared" si="224"/>
        <v>32</v>
      </c>
      <c r="BH2209" s="398">
        <f t="shared" si="225"/>
        <v>0.56139999628067017</v>
      </c>
      <c r="BO2209" s="33"/>
    </row>
    <row r="2210" spans="1:67">
      <c r="A2210" s="316" t="s">
        <v>27</v>
      </c>
      <c r="B2210" t="s">
        <v>380</v>
      </c>
      <c r="C2210" t="s">
        <v>910</v>
      </c>
      <c r="D2210" t="s">
        <v>314</v>
      </c>
      <c r="E2210" s="316" t="s">
        <v>102</v>
      </c>
      <c r="F2210" s="316" t="s">
        <v>103</v>
      </c>
      <c r="G2210" s="316" t="s">
        <v>430</v>
      </c>
      <c r="H2210" s="316" t="s">
        <v>327</v>
      </c>
      <c r="I2210" s="316" t="s">
        <v>341</v>
      </c>
      <c r="J2210" s="316" t="s">
        <v>14</v>
      </c>
      <c r="K2210" s="36">
        <v>11</v>
      </c>
      <c r="L2210" s="317">
        <v>0.1929800063371658</v>
      </c>
      <c r="M2210" s="317">
        <v>0.19642999768257141</v>
      </c>
      <c r="N2210" s="36">
        <v>152</v>
      </c>
      <c r="O2210" s="317">
        <v>0.16740000247955319</v>
      </c>
      <c r="P2210" s="317">
        <v>0.17174999415874481</v>
      </c>
      <c r="Q2210" s="36">
        <v>1630</v>
      </c>
      <c r="R2210" s="317">
        <v>0.16346000134944921</v>
      </c>
      <c r="S2210" s="317">
        <v>0.16788999736309049</v>
      </c>
      <c r="T2210" t="s">
        <v>380</v>
      </c>
      <c r="BA2210" s="395">
        <v>1</v>
      </c>
      <c r="BB2210" s="396" t="s">
        <v>861</v>
      </c>
      <c r="BC2210" t="str">
        <f t="shared" si="221"/>
        <v>RNQ</v>
      </c>
      <c r="BD2210" t="str">
        <f t="shared" si="222"/>
        <v>NAoMe_initial_ch_score_2cap</v>
      </c>
      <c r="BE2210" s="397" t="s">
        <v>862</v>
      </c>
      <c r="BF2210" t="str">
        <f t="shared" si="223"/>
        <v>1</v>
      </c>
      <c r="BG2210">
        <f t="shared" si="224"/>
        <v>11</v>
      </c>
      <c r="BH2210" s="398">
        <f t="shared" si="225"/>
        <v>0.1929800063371658</v>
      </c>
      <c r="BO2210" s="33"/>
    </row>
    <row r="2211" spans="1:67">
      <c r="A2211" s="316" t="s">
        <v>27</v>
      </c>
      <c r="B2211" t="s">
        <v>380</v>
      </c>
      <c r="C2211" t="s">
        <v>910</v>
      </c>
      <c r="D2211" t="s">
        <v>314</v>
      </c>
      <c r="E2211" s="316" t="s">
        <v>102</v>
      </c>
      <c r="F2211" s="316" t="s">
        <v>103</v>
      </c>
      <c r="G2211" s="316" t="s">
        <v>430</v>
      </c>
      <c r="H2211" s="316" t="s">
        <v>327</v>
      </c>
      <c r="I2211" s="316" t="s">
        <v>341</v>
      </c>
      <c r="J2211" s="316" t="s">
        <v>301</v>
      </c>
      <c r="K2211" s="36">
        <v>13</v>
      </c>
      <c r="L2211" s="317">
        <v>0.22807000577449801</v>
      </c>
      <c r="M2211" s="317">
        <v>0.23214000463485721</v>
      </c>
      <c r="N2211" s="36">
        <v>139</v>
      </c>
      <c r="O2211" s="317">
        <v>0.15308000147342679</v>
      </c>
      <c r="P2211" s="317">
        <v>0.1570599973201752</v>
      </c>
      <c r="Q2211" s="36">
        <v>1326</v>
      </c>
      <c r="R2211" s="317">
        <v>0.132970005273819</v>
      </c>
      <c r="S2211" s="317">
        <v>0.13657000660896301</v>
      </c>
      <c r="T2211" t="s">
        <v>380</v>
      </c>
      <c r="BA2211" s="395">
        <v>1</v>
      </c>
      <c r="BB2211" s="396" t="s">
        <v>861</v>
      </c>
      <c r="BC2211" t="str">
        <f t="shared" si="221"/>
        <v>RNQ</v>
      </c>
      <c r="BD2211" t="str">
        <f t="shared" si="222"/>
        <v>NAoMe_initial_ch_score_2cap</v>
      </c>
      <c r="BE2211" s="397" t="s">
        <v>862</v>
      </c>
      <c r="BF2211" t="str">
        <f t="shared" si="223"/>
        <v>2+</v>
      </c>
      <c r="BG2211">
        <f t="shared" si="224"/>
        <v>13</v>
      </c>
      <c r="BH2211" s="398">
        <f t="shared" si="225"/>
        <v>0.22807000577449801</v>
      </c>
      <c r="BO2211" s="33"/>
    </row>
    <row r="2212" spans="1:67">
      <c r="A2212" s="316" t="s">
        <v>27</v>
      </c>
      <c r="B2212" t="s">
        <v>380</v>
      </c>
      <c r="C2212" t="s">
        <v>910</v>
      </c>
      <c r="D2212" t="s">
        <v>314</v>
      </c>
      <c r="E2212" s="316" t="s">
        <v>102</v>
      </c>
      <c r="F2212" s="316" t="s">
        <v>103</v>
      </c>
      <c r="G2212" s="316" t="s">
        <v>430</v>
      </c>
      <c r="H2212" s="316" t="s">
        <v>327</v>
      </c>
      <c r="I2212" s="316" t="s">
        <v>341</v>
      </c>
      <c r="J2212" s="316" t="s">
        <v>260</v>
      </c>
      <c r="K2212" s="36">
        <v>1</v>
      </c>
      <c r="L2212" s="317">
        <v>1.7540000379085541E-2</v>
      </c>
      <c r="M2212" s="317"/>
      <c r="N2212" s="36">
        <v>23</v>
      </c>
      <c r="O2212" s="317">
        <v>2.5329999625682831E-2</v>
      </c>
      <c r="P2212" s="317"/>
      <c r="Q2212" s="36">
        <v>263</v>
      </c>
      <c r="R2212" s="317">
        <v>2.6370000094175339E-2</v>
      </c>
      <c r="S2212" s="317"/>
      <c r="T2212" t="s">
        <v>380</v>
      </c>
      <c r="BA2212" s="395">
        <v>1</v>
      </c>
      <c r="BB2212" s="396" t="s">
        <v>861</v>
      </c>
      <c r="BC2212" t="str">
        <f t="shared" si="221"/>
        <v>RNQ</v>
      </c>
      <c r="BD2212" t="str">
        <f t="shared" si="222"/>
        <v>NAoMe_initial_ch_score_2cap</v>
      </c>
      <c r="BE2212" s="397" t="s">
        <v>862</v>
      </c>
      <c r="BF2212" t="str">
        <f t="shared" si="223"/>
        <v>Unknown</v>
      </c>
      <c r="BG2212">
        <f t="shared" si="224"/>
        <v>1</v>
      </c>
      <c r="BH2212" s="398">
        <f t="shared" si="225"/>
        <v>1.7540000379085541E-2</v>
      </c>
      <c r="BO2212" s="33"/>
    </row>
    <row r="2213" spans="1:67">
      <c r="A2213" s="316" t="s">
        <v>27</v>
      </c>
      <c r="B2213" t="s">
        <v>380</v>
      </c>
      <c r="C2213" t="s">
        <v>910</v>
      </c>
      <c r="D2213" t="s">
        <v>314</v>
      </c>
      <c r="E2213" s="316" t="s">
        <v>102</v>
      </c>
      <c r="F2213" s="316" t="s">
        <v>103</v>
      </c>
      <c r="G2213" s="316" t="s">
        <v>430</v>
      </c>
      <c r="H2213" s="316" t="s">
        <v>327</v>
      </c>
      <c r="I2213" s="316" t="s">
        <v>309</v>
      </c>
      <c r="J2213" s="316" t="s">
        <v>289</v>
      </c>
      <c r="K2213" s="36">
        <v>15</v>
      </c>
      <c r="L2213" s="317">
        <v>0.26315999031066889</v>
      </c>
      <c r="M2213" s="317"/>
      <c r="N2213" s="36">
        <v>290</v>
      </c>
      <c r="O2213" s="317">
        <v>0.31937998533248901</v>
      </c>
      <c r="P2213" s="317"/>
      <c r="Q2213" s="36">
        <v>3283</v>
      </c>
      <c r="R2213" s="317">
        <v>0.3292199969291687</v>
      </c>
      <c r="S2213" s="317"/>
      <c r="T2213" t="s">
        <v>380</v>
      </c>
      <c r="BA2213" s="395">
        <v>1</v>
      </c>
      <c r="BB2213" s="396" t="s">
        <v>861</v>
      </c>
      <c r="BC2213" t="str">
        <f t="shared" si="221"/>
        <v>RNQ</v>
      </c>
      <c r="BD2213" t="str">
        <f t="shared" si="222"/>
        <v>NAoMe_initial_diagnosis_year</v>
      </c>
      <c r="BE2213" s="397" t="s">
        <v>862</v>
      </c>
      <c r="BF2213" t="str">
        <f t="shared" si="223"/>
        <v>2021</v>
      </c>
      <c r="BG2213">
        <f t="shared" si="224"/>
        <v>15</v>
      </c>
      <c r="BH2213" s="398">
        <f t="shared" si="225"/>
        <v>0.26315999031066889</v>
      </c>
      <c r="BO2213" s="33"/>
    </row>
    <row r="2214" spans="1:67">
      <c r="A2214" s="316" t="s">
        <v>27</v>
      </c>
      <c r="B2214" t="s">
        <v>380</v>
      </c>
      <c r="C2214" t="s">
        <v>910</v>
      </c>
      <c r="D2214" t="s">
        <v>314</v>
      </c>
      <c r="E2214" s="316" t="s">
        <v>102</v>
      </c>
      <c r="F2214" s="316" t="s">
        <v>103</v>
      </c>
      <c r="G2214" s="316" t="s">
        <v>430</v>
      </c>
      <c r="H2214" s="316" t="s">
        <v>327</v>
      </c>
      <c r="I2214" s="316" t="s">
        <v>309</v>
      </c>
      <c r="J2214" s="316" t="s">
        <v>816</v>
      </c>
      <c r="K2214" s="36">
        <v>24</v>
      </c>
      <c r="L2214" s="317">
        <v>0.42105001211166382</v>
      </c>
      <c r="M2214" s="317"/>
      <c r="N2214" s="36">
        <v>299</v>
      </c>
      <c r="O2214" s="317">
        <v>0.32929998636245728</v>
      </c>
      <c r="P2214" s="317"/>
      <c r="Q2214" s="36">
        <v>3315</v>
      </c>
      <c r="R2214" s="317">
        <v>0.33243000507354742</v>
      </c>
      <c r="S2214" s="317"/>
      <c r="T2214" t="s">
        <v>380</v>
      </c>
      <c r="BA2214" s="395">
        <v>1</v>
      </c>
      <c r="BB2214" s="396" t="s">
        <v>861</v>
      </c>
      <c r="BC2214" t="str">
        <f t="shared" si="221"/>
        <v>RNQ</v>
      </c>
      <c r="BD2214" t="str">
        <f t="shared" si="222"/>
        <v>NAoMe_initial_diagnosis_year</v>
      </c>
      <c r="BE2214" s="397" t="s">
        <v>862</v>
      </c>
      <c r="BF2214" t="str">
        <f t="shared" si="223"/>
        <v>2022</v>
      </c>
      <c r="BG2214">
        <f t="shared" si="224"/>
        <v>24</v>
      </c>
      <c r="BH2214" s="398">
        <f t="shared" si="225"/>
        <v>0.42105001211166382</v>
      </c>
      <c r="BO2214" s="33"/>
    </row>
    <row r="2215" spans="1:67">
      <c r="A2215" s="316" t="s">
        <v>27</v>
      </c>
      <c r="B2215" t="s">
        <v>380</v>
      </c>
      <c r="C2215" t="s">
        <v>910</v>
      </c>
      <c r="D2215" t="s">
        <v>314</v>
      </c>
      <c r="E2215" s="316" t="s">
        <v>102</v>
      </c>
      <c r="F2215" s="316" t="s">
        <v>103</v>
      </c>
      <c r="G2215" s="316" t="s">
        <v>430</v>
      </c>
      <c r="H2215" s="316" t="s">
        <v>327</v>
      </c>
      <c r="I2215" s="316" t="s">
        <v>309</v>
      </c>
      <c r="J2215" s="316" t="s">
        <v>946</v>
      </c>
      <c r="K2215" s="36">
        <v>18</v>
      </c>
      <c r="L2215" s="317">
        <v>0.31578999757766718</v>
      </c>
      <c r="M2215" s="317"/>
      <c r="N2215" s="36">
        <v>319</v>
      </c>
      <c r="O2215" s="317">
        <v>0.35131999850273132</v>
      </c>
      <c r="P2215" s="317"/>
      <c r="Q2215" s="36">
        <v>3374</v>
      </c>
      <c r="R2215" s="317">
        <v>0.33834999799728388</v>
      </c>
      <c r="S2215" s="317"/>
      <c r="T2215" t="s">
        <v>380</v>
      </c>
      <c r="BA2215" s="395">
        <v>1</v>
      </c>
      <c r="BB2215" s="396" t="s">
        <v>861</v>
      </c>
      <c r="BC2215" t="str">
        <f t="shared" si="221"/>
        <v>RNQ</v>
      </c>
      <c r="BD2215" t="str">
        <f t="shared" si="222"/>
        <v>NAoMe_initial_diagnosis_year</v>
      </c>
      <c r="BE2215" s="397" t="s">
        <v>862</v>
      </c>
      <c r="BF2215" t="str">
        <f t="shared" si="223"/>
        <v>2023</v>
      </c>
      <c r="BG2215">
        <f t="shared" si="224"/>
        <v>18</v>
      </c>
      <c r="BH2215" s="398">
        <f t="shared" si="225"/>
        <v>0.31578999757766718</v>
      </c>
      <c r="BO2215" s="33"/>
    </row>
    <row r="2216" spans="1:67">
      <c r="A2216" s="316" t="s">
        <v>27</v>
      </c>
      <c r="B2216" t="s">
        <v>380</v>
      </c>
      <c r="C2216" t="s">
        <v>910</v>
      </c>
      <c r="D2216" t="s">
        <v>314</v>
      </c>
      <c r="E2216" s="316" t="s">
        <v>102</v>
      </c>
      <c r="F2216" s="316" t="s">
        <v>103</v>
      </c>
      <c r="G2216" s="316" t="s">
        <v>430</v>
      </c>
      <c r="H2216" s="316" t="s">
        <v>327</v>
      </c>
      <c r="I2216" s="316" t="s">
        <v>331</v>
      </c>
      <c r="J2216" s="316" t="s">
        <v>332</v>
      </c>
      <c r="K2216" s="36">
        <v>2</v>
      </c>
      <c r="L2216" s="317">
        <v>3.5089999437332153E-2</v>
      </c>
      <c r="M2216" s="317">
        <v>3.9220001548528671E-2</v>
      </c>
      <c r="N2216" s="36">
        <v>37</v>
      </c>
      <c r="O2216" s="317">
        <v>4.075000062584877E-2</v>
      </c>
      <c r="P2216" s="317">
        <v>4.7249998897314072E-2</v>
      </c>
      <c r="Q2216" s="36">
        <v>434</v>
      </c>
      <c r="R2216" s="317">
        <v>4.3519999831914902E-2</v>
      </c>
      <c r="S2216" s="317">
        <v>5.2159998565912247E-2</v>
      </c>
      <c r="T2216" t="s">
        <v>380</v>
      </c>
      <c r="BA2216" s="395">
        <v>1</v>
      </c>
      <c r="BB2216" s="396" t="s">
        <v>861</v>
      </c>
      <c r="BC2216" t="str">
        <f t="shared" si="221"/>
        <v>RNQ</v>
      </c>
      <c r="BD2216" t="str">
        <f t="shared" si="222"/>
        <v>NAoMe_initial_disease_group</v>
      </c>
      <c r="BE2216" s="397" t="s">
        <v>862</v>
      </c>
      <c r="BF2216" t="str">
        <f t="shared" si="223"/>
        <v>Advanced M0</v>
      </c>
      <c r="BG2216">
        <f t="shared" si="224"/>
        <v>2</v>
      </c>
      <c r="BH2216" s="398">
        <f t="shared" si="225"/>
        <v>3.5089999437332153E-2</v>
      </c>
      <c r="BO2216" s="33"/>
    </row>
    <row r="2217" spans="1:67">
      <c r="A2217" s="316" t="s">
        <v>27</v>
      </c>
      <c r="B2217" t="s">
        <v>380</v>
      </c>
      <c r="C2217" t="s">
        <v>910</v>
      </c>
      <c r="D2217" t="s">
        <v>314</v>
      </c>
      <c r="E2217" s="316" t="s">
        <v>102</v>
      </c>
      <c r="F2217" s="316" t="s">
        <v>103</v>
      </c>
      <c r="G2217" s="316" t="s">
        <v>430</v>
      </c>
      <c r="H2217" s="316" t="s">
        <v>327</v>
      </c>
      <c r="I2217" s="316" t="s">
        <v>331</v>
      </c>
      <c r="J2217" s="316" t="s">
        <v>333</v>
      </c>
      <c r="K2217" s="36">
        <v>39</v>
      </c>
      <c r="L2217" s="317">
        <v>0.68421000242233276</v>
      </c>
      <c r="M2217" s="317">
        <v>0.76471000909805298</v>
      </c>
      <c r="N2217" s="36">
        <v>606</v>
      </c>
      <c r="O2217" s="317">
        <v>0.66740000247955322</v>
      </c>
      <c r="P2217" s="317">
        <v>0.77394998073577881</v>
      </c>
      <c r="Q2217" s="36">
        <v>6159</v>
      </c>
      <c r="R2217" s="317">
        <v>0.6176300048828125</v>
      </c>
      <c r="S2217" s="317">
        <v>0.74026000499725342</v>
      </c>
      <c r="T2217" t="s">
        <v>380</v>
      </c>
      <c r="BA2217" s="395">
        <v>1</v>
      </c>
      <c r="BB2217" s="396" t="s">
        <v>861</v>
      </c>
      <c r="BC2217" t="str">
        <f t="shared" si="221"/>
        <v>RNQ</v>
      </c>
      <c r="BD2217" t="str">
        <f t="shared" si="222"/>
        <v>NAoMe_initial_disease_group</v>
      </c>
      <c r="BE2217" s="397" t="s">
        <v>862</v>
      </c>
      <c r="BF2217" t="str">
        <f t="shared" si="223"/>
        <v>Advanced M1</v>
      </c>
      <c r="BG2217">
        <f t="shared" si="224"/>
        <v>39</v>
      </c>
      <c r="BH2217" s="398">
        <f t="shared" si="225"/>
        <v>0.68421000242233276</v>
      </c>
      <c r="BO2217" s="33"/>
    </row>
    <row r="2218" spans="1:67">
      <c r="A2218" s="316" t="s">
        <v>27</v>
      </c>
      <c r="B2218" t="s">
        <v>380</v>
      </c>
      <c r="C2218" t="s">
        <v>910</v>
      </c>
      <c r="D2218" t="s">
        <v>314</v>
      </c>
      <c r="E2218" s="316" t="s">
        <v>102</v>
      </c>
      <c r="F2218" s="316" t="s">
        <v>103</v>
      </c>
      <c r="G2218" s="316" t="s">
        <v>430</v>
      </c>
      <c r="H2218" s="316" t="s">
        <v>327</v>
      </c>
      <c r="I2218" s="316" t="s">
        <v>331</v>
      </c>
      <c r="J2218" s="316" t="s">
        <v>334</v>
      </c>
      <c r="K2218" s="36">
        <v>0</v>
      </c>
      <c r="L2218" s="317">
        <v>0</v>
      </c>
      <c r="M2218" s="317">
        <v>0</v>
      </c>
      <c r="N2218" s="36">
        <v>9</v>
      </c>
      <c r="O2218" s="317">
        <v>9.9099995568394661E-3</v>
      </c>
      <c r="P2218" s="317">
        <v>1.1490000411868101E-2</v>
      </c>
      <c r="Q2218" s="36">
        <v>64</v>
      </c>
      <c r="R2218" s="317">
        <v>6.4199999906122676E-3</v>
      </c>
      <c r="S2218" s="317">
        <v>7.689999882131815E-3</v>
      </c>
      <c r="T2218" t="s">
        <v>380</v>
      </c>
      <c r="BA2218" s="395">
        <v>1</v>
      </c>
      <c r="BB2218" s="396" t="s">
        <v>861</v>
      </c>
      <c r="BC2218" t="str">
        <f t="shared" si="221"/>
        <v>RNQ</v>
      </c>
      <c r="BD2218" t="str">
        <f t="shared" si="222"/>
        <v>NAoMe_initial_disease_group</v>
      </c>
      <c r="BE2218" s="397" t="s">
        <v>862</v>
      </c>
      <c r="BF2218" t="str">
        <f t="shared" si="223"/>
        <v>DCIS</v>
      </c>
      <c r="BG2218">
        <f t="shared" si="224"/>
        <v>0</v>
      </c>
      <c r="BH2218" s="398">
        <f t="shared" si="225"/>
        <v>0</v>
      </c>
      <c r="BO2218" s="33"/>
    </row>
    <row r="2219" spans="1:67">
      <c r="A2219" s="316" t="s">
        <v>27</v>
      </c>
      <c r="B2219" t="s">
        <v>380</v>
      </c>
      <c r="C2219" t="s">
        <v>910</v>
      </c>
      <c r="D2219" t="s">
        <v>314</v>
      </c>
      <c r="E2219" s="316" t="s">
        <v>102</v>
      </c>
      <c r="F2219" s="316" t="s">
        <v>103</v>
      </c>
      <c r="G2219" s="316" t="s">
        <v>430</v>
      </c>
      <c r="H2219" s="316" t="s">
        <v>327</v>
      </c>
      <c r="I2219" s="316" t="s">
        <v>331</v>
      </c>
      <c r="J2219" s="316" t="s">
        <v>335</v>
      </c>
      <c r="K2219" s="36">
        <v>10</v>
      </c>
      <c r="L2219" s="317">
        <v>0.17543999850749969</v>
      </c>
      <c r="M2219" s="317">
        <v>0.19607999920845029</v>
      </c>
      <c r="N2219" s="36">
        <v>131</v>
      </c>
      <c r="O2219" s="317">
        <v>0.14427000284194949</v>
      </c>
      <c r="P2219" s="317">
        <v>0.16730999946594241</v>
      </c>
      <c r="Q2219" s="36">
        <v>1663</v>
      </c>
      <c r="R2219" s="317">
        <v>0.16676999628543851</v>
      </c>
      <c r="S2219" s="317">
        <v>0.19988000392913821</v>
      </c>
      <c r="T2219" t="s">
        <v>380</v>
      </c>
      <c r="BA2219" s="395">
        <v>1</v>
      </c>
      <c r="BB2219" s="396" t="s">
        <v>861</v>
      </c>
      <c r="BC2219" t="str">
        <f t="shared" si="221"/>
        <v>RNQ</v>
      </c>
      <c r="BD2219" t="str">
        <f t="shared" si="222"/>
        <v>NAoMe_initial_disease_group</v>
      </c>
      <c r="BE2219" s="397" t="s">
        <v>862</v>
      </c>
      <c r="BF2219" t="str">
        <f t="shared" si="223"/>
        <v>Early invasive</v>
      </c>
      <c r="BG2219">
        <f t="shared" si="224"/>
        <v>10</v>
      </c>
      <c r="BH2219" s="398">
        <f t="shared" si="225"/>
        <v>0.17543999850749969</v>
      </c>
      <c r="BO2219" s="33"/>
    </row>
    <row r="2220" spans="1:67">
      <c r="A2220" s="316" t="s">
        <v>27</v>
      </c>
      <c r="B2220" t="s">
        <v>380</v>
      </c>
      <c r="C2220" t="s">
        <v>910</v>
      </c>
      <c r="D2220" t="s">
        <v>314</v>
      </c>
      <c r="E2220" s="316" t="s">
        <v>102</v>
      </c>
      <c r="F2220" s="316" t="s">
        <v>103</v>
      </c>
      <c r="G2220" s="316" t="s">
        <v>430</v>
      </c>
      <c r="H2220" s="316" t="s">
        <v>327</v>
      </c>
      <c r="I2220" s="316" t="s">
        <v>331</v>
      </c>
      <c r="J2220" s="316" t="s">
        <v>337</v>
      </c>
      <c r="K2220" s="36">
        <v>6</v>
      </c>
      <c r="L2220" s="317">
        <v>0.1052599996328354</v>
      </c>
      <c r="M2220" s="317"/>
      <c r="N2220" s="36">
        <v>125</v>
      </c>
      <c r="O2220" s="317">
        <v>0.13766999542713171</v>
      </c>
      <c r="P2220" s="317"/>
      <c r="Q2220" s="36">
        <v>1652</v>
      </c>
      <c r="R2220" s="317">
        <v>0.1656599938869476</v>
      </c>
      <c r="S2220" s="317"/>
      <c r="T2220" t="s">
        <v>380</v>
      </c>
      <c r="BA2220" s="395">
        <v>1</v>
      </c>
      <c r="BB2220" s="396" t="s">
        <v>861</v>
      </c>
      <c r="BC2220" t="str">
        <f t="shared" si="221"/>
        <v>RNQ</v>
      </c>
      <c r="BD2220" t="str">
        <f t="shared" si="222"/>
        <v>NAoMe_initial_disease_group</v>
      </c>
      <c r="BE2220" s="397" t="s">
        <v>862</v>
      </c>
      <c r="BF2220" t="str">
        <f t="shared" si="223"/>
        <v>Unknown stage</v>
      </c>
      <c r="BG2220">
        <f t="shared" si="224"/>
        <v>6</v>
      </c>
      <c r="BH2220" s="398">
        <f t="shared" si="225"/>
        <v>0.1052599996328354</v>
      </c>
      <c r="BO2220" s="33"/>
    </row>
    <row r="2221" spans="1:67">
      <c r="A2221" s="316" t="s">
        <v>27</v>
      </c>
      <c r="B2221" t="s">
        <v>380</v>
      </c>
      <c r="C2221" t="s">
        <v>910</v>
      </c>
      <c r="D2221" t="s">
        <v>314</v>
      </c>
      <c r="E2221" s="316" t="s">
        <v>102</v>
      </c>
      <c r="F2221" s="316" t="s">
        <v>103</v>
      </c>
      <c r="G2221" s="316" t="s">
        <v>430</v>
      </c>
      <c r="H2221" s="316" t="s">
        <v>327</v>
      </c>
      <c r="I2221" s="316" t="s">
        <v>656</v>
      </c>
      <c r="J2221" s="316" t="s">
        <v>286</v>
      </c>
      <c r="K2221" s="36">
        <v>2</v>
      </c>
      <c r="L2221" s="317">
        <v>3.5089999437332153E-2</v>
      </c>
      <c r="M2221" s="317">
        <v>3.5089999437332153E-2</v>
      </c>
      <c r="N2221" s="36">
        <v>30</v>
      </c>
      <c r="O2221" s="317">
        <v>3.3039998263120651E-2</v>
      </c>
      <c r="P2221" s="317">
        <v>3.5840000957250602E-2</v>
      </c>
      <c r="Q2221" s="36">
        <v>492</v>
      </c>
      <c r="R2221" s="317">
        <v>4.9339998513460159E-2</v>
      </c>
      <c r="S2221" s="317">
        <v>5.1920000463724143E-2</v>
      </c>
      <c r="T2221" t="s">
        <v>380</v>
      </c>
      <c r="BA2221" s="395">
        <v>1</v>
      </c>
      <c r="BB2221" s="396" t="s">
        <v>861</v>
      </c>
      <c r="BC2221" t="str">
        <f t="shared" si="221"/>
        <v>RNQ</v>
      </c>
      <c r="BD2221" t="str">
        <f t="shared" si="222"/>
        <v>NAoMe_initial_ethnicity_grp</v>
      </c>
      <c r="BE2221" s="397" t="s">
        <v>862</v>
      </c>
      <c r="BF2221" t="str">
        <f t="shared" si="223"/>
        <v>Asian or Asian British</v>
      </c>
      <c r="BG2221">
        <f t="shared" si="224"/>
        <v>2</v>
      </c>
      <c r="BH2221" s="398">
        <f t="shared" si="225"/>
        <v>3.5089999437332153E-2</v>
      </c>
      <c r="BO2221" s="33"/>
    </row>
    <row r="2222" spans="1:67">
      <c r="A2222" s="316" t="s">
        <v>27</v>
      </c>
      <c r="B2222" t="s">
        <v>380</v>
      </c>
      <c r="C2222" t="s">
        <v>910</v>
      </c>
      <c r="D2222" t="s">
        <v>314</v>
      </c>
      <c r="E2222" s="316" t="s">
        <v>102</v>
      </c>
      <c r="F2222" s="316" t="s">
        <v>103</v>
      </c>
      <c r="G2222" s="316" t="s">
        <v>430</v>
      </c>
      <c r="H2222" s="316" t="s">
        <v>327</v>
      </c>
      <c r="I2222" s="316" t="s">
        <v>656</v>
      </c>
      <c r="J2222" s="316" t="s">
        <v>287</v>
      </c>
      <c r="K2222" s="36">
        <v>2</v>
      </c>
      <c r="L2222" s="317">
        <v>3.5089999437332153E-2</v>
      </c>
      <c r="M2222" s="317">
        <v>3.5089999437332153E-2</v>
      </c>
      <c r="N2222" s="36">
        <v>21</v>
      </c>
      <c r="O2222" s="317">
        <v>2.312999963760376E-2</v>
      </c>
      <c r="P2222" s="317">
        <v>2.5089999660849571E-2</v>
      </c>
      <c r="Q2222" s="36">
        <v>403</v>
      </c>
      <c r="R2222" s="317">
        <v>4.0410000830888748E-2</v>
      </c>
      <c r="S2222" s="317">
        <v>4.2520001530647278E-2</v>
      </c>
      <c r="T2222" t="s">
        <v>380</v>
      </c>
      <c r="BA2222" s="395">
        <v>1</v>
      </c>
      <c r="BB2222" s="396" t="s">
        <v>861</v>
      </c>
      <c r="BC2222" t="str">
        <f t="shared" si="221"/>
        <v>RNQ</v>
      </c>
      <c r="BD2222" t="str">
        <f t="shared" si="222"/>
        <v>NAoMe_initial_ethnicity_grp</v>
      </c>
      <c r="BE2222" s="397" t="s">
        <v>862</v>
      </c>
      <c r="BF2222" t="str">
        <f t="shared" si="223"/>
        <v>Black or Black British</v>
      </c>
      <c r="BG2222">
        <f t="shared" si="224"/>
        <v>2</v>
      </c>
      <c r="BH2222" s="398">
        <f t="shared" si="225"/>
        <v>3.5089999437332153E-2</v>
      </c>
      <c r="BO2222" s="33"/>
    </row>
    <row r="2223" spans="1:67">
      <c r="A2223" s="316" t="s">
        <v>27</v>
      </c>
      <c r="B2223" t="s">
        <v>380</v>
      </c>
      <c r="C2223" t="s">
        <v>910</v>
      </c>
      <c r="D2223" t="s">
        <v>314</v>
      </c>
      <c r="E2223" s="316" t="s">
        <v>102</v>
      </c>
      <c r="F2223" s="316" t="s">
        <v>103</v>
      </c>
      <c r="G2223" s="316" t="s">
        <v>430</v>
      </c>
      <c r="H2223" s="316" t="s">
        <v>327</v>
      </c>
      <c r="I2223" s="316" t="s">
        <v>656</v>
      </c>
      <c r="J2223" s="316" t="s">
        <v>259</v>
      </c>
      <c r="K2223" s="36">
        <v>0</v>
      </c>
      <c r="L2223" s="317">
        <v>0</v>
      </c>
      <c r="M2223" s="317">
        <v>0</v>
      </c>
      <c r="N2223" s="36">
        <v>2</v>
      </c>
      <c r="O2223" s="317">
        <v>2.199999988079071E-3</v>
      </c>
      <c r="P2223" s="317">
        <v>2.390000037848949E-3</v>
      </c>
      <c r="Q2223" s="36">
        <v>98</v>
      </c>
      <c r="R2223" s="317">
        <v>9.8299998790025711E-3</v>
      </c>
      <c r="S2223" s="317">
        <v>1.0339999571442601E-2</v>
      </c>
      <c r="T2223" t="s">
        <v>380</v>
      </c>
      <c r="BA2223" s="395">
        <v>1</v>
      </c>
      <c r="BB2223" s="396" t="s">
        <v>861</v>
      </c>
      <c r="BC2223" t="str">
        <f t="shared" si="221"/>
        <v>RNQ</v>
      </c>
      <c r="BD2223" t="str">
        <f t="shared" si="222"/>
        <v>NAoMe_initial_ethnicity_grp</v>
      </c>
      <c r="BE2223" s="397" t="s">
        <v>862</v>
      </c>
      <c r="BF2223" t="str">
        <f t="shared" si="223"/>
        <v>Mixed</v>
      </c>
      <c r="BG2223">
        <f t="shared" si="224"/>
        <v>0</v>
      </c>
      <c r="BH2223" s="398">
        <f t="shared" si="225"/>
        <v>0</v>
      </c>
      <c r="BO2223" s="33"/>
    </row>
    <row r="2224" spans="1:67">
      <c r="A2224" s="316" t="s">
        <v>27</v>
      </c>
      <c r="B2224" t="s">
        <v>380</v>
      </c>
      <c r="C2224" t="s">
        <v>910</v>
      </c>
      <c r="D2224" t="s">
        <v>314</v>
      </c>
      <c r="E2224" s="316" t="s">
        <v>102</v>
      </c>
      <c r="F2224" s="316" t="s">
        <v>103</v>
      </c>
      <c r="G2224" s="316" t="s">
        <v>430</v>
      </c>
      <c r="H2224" s="316" t="s">
        <v>327</v>
      </c>
      <c r="I2224" s="316" t="s">
        <v>656</v>
      </c>
      <c r="J2224" s="316" t="s">
        <v>288</v>
      </c>
      <c r="K2224" s="36">
        <v>0</v>
      </c>
      <c r="L2224" s="317">
        <v>0</v>
      </c>
      <c r="M2224" s="317">
        <v>0</v>
      </c>
      <c r="N2224" s="36">
        <v>7</v>
      </c>
      <c r="O2224" s="317">
        <v>7.7100000344216824E-3</v>
      </c>
      <c r="P2224" s="317">
        <v>8.3600003272294998E-3</v>
      </c>
      <c r="Q2224" s="36">
        <v>246</v>
      </c>
      <c r="R2224" s="317">
        <v>2.466999925673008E-2</v>
      </c>
      <c r="S2224" s="317">
        <v>2.5960000231862072E-2</v>
      </c>
      <c r="T2224" t="s">
        <v>380</v>
      </c>
      <c r="BA2224" s="395">
        <v>1</v>
      </c>
      <c r="BB2224" s="396" t="s">
        <v>861</v>
      </c>
      <c r="BC2224" t="str">
        <f t="shared" si="221"/>
        <v>RNQ</v>
      </c>
      <c r="BD2224" t="str">
        <f t="shared" si="222"/>
        <v>NAoMe_initial_ethnicity_grp</v>
      </c>
      <c r="BE2224" s="397" t="s">
        <v>862</v>
      </c>
      <c r="BF2224" t="str">
        <f t="shared" si="223"/>
        <v>Other Ethnic Group</v>
      </c>
      <c r="BG2224">
        <f t="shared" si="224"/>
        <v>0</v>
      </c>
      <c r="BH2224" s="398">
        <f t="shared" si="225"/>
        <v>0</v>
      </c>
      <c r="BO2224" s="33"/>
    </row>
    <row r="2225" spans="1:67">
      <c r="A2225" s="316" t="s">
        <v>27</v>
      </c>
      <c r="B2225" t="s">
        <v>380</v>
      </c>
      <c r="C2225" t="s">
        <v>910</v>
      </c>
      <c r="D2225" t="s">
        <v>314</v>
      </c>
      <c r="E2225" s="316" t="s">
        <v>102</v>
      </c>
      <c r="F2225" s="316" t="s">
        <v>103</v>
      </c>
      <c r="G2225" s="316" t="s">
        <v>430</v>
      </c>
      <c r="H2225" s="316" t="s">
        <v>327</v>
      </c>
      <c r="I2225" s="316" t="s">
        <v>656</v>
      </c>
      <c r="J2225" s="316" t="s">
        <v>260</v>
      </c>
      <c r="K2225" s="36">
        <v>0</v>
      </c>
      <c r="L2225" s="317">
        <v>0</v>
      </c>
      <c r="M2225" s="317"/>
      <c r="N2225" s="36">
        <v>71</v>
      </c>
      <c r="O2225" s="317">
        <v>7.8189998865127563E-2</v>
      </c>
      <c r="P2225" s="317"/>
      <c r="Q2225" s="36">
        <v>495</v>
      </c>
      <c r="R2225" s="317">
        <v>4.9639999866485603E-2</v>
      </c>
      <c r="S2225" s="317"/>
      <c r="T2225" t="s">
        <v>380</v>
      </c>
      <c r="BA2225" s="395">
        <v>1</v>
      </c>
      <c r="BB2225" s="396" t="s">
        <v>861</v>
      </c>
      <c r="BC2225" t="str">
        <f t="shared" si="221"/>
        <v>RNQ</v>
      </c>
      <c r="BD2225" t="str">
        <f t="shared" si="222"/>
        <v>NAoMe_initial_ethnicity_grp</v>
      </c>
      <c r="BE2225" s="397" t="s">
        <v>862</v>
      </c>
      <c r="BF2225" t="str">
        <f t="shared" si="223"/>
        <v>Unknown</v>
      </c>
      <c r="BG2225">
        <f t="shared" si="224"/>
        <v>0</v>
      </c>
      <c r="BH2225" s="398">
        <f t="shared" si="225"/>
        <v>0</v>
      </c>
      <c r="BO2225" s="33"/>
    </row>
    <row r="2226" spans="1:67">
      <c r="A2226" s="316" t="s">
        <v>27</v>
      </c>
      <c r="B2226" t="s">
        <v>380</v>
      </c>
      <c r="C2226" t="s">
        <v>910</v>
      </c>
      <c r="D2226" t="s">
        <v>314</v>
      </c>
      <c r="E2226" s="316" t="s">
        <v>102</v>
      </c>
      <c r="F2226" s="316" t="s">
        <v>103</v>
      </c>
      <c r="G2226" s="316" t="s">
        <v>430</v>
      </c>
      <c r="H2226" s="316" t="s">
        <v>327</v>
      </c>
      <c r="I2226" s="316" t="s">
        <v>656</v>
      </c>
      <c r="J2226" s="316" t="s">
        <v>258</v>
      </c>
      <c r="K2226" s="36">
        <v>53</v>
      </c>
      <c r="L2226" s="317">
        <v>0.92982000112533569</v>
      </c>
      <c r="M2226" s="317">
        <v>0.92982000112533569</v>
      </c>
      <c r="N2226" s="36">
        <v>777</v>
      </c>
      <c r="O2226" s="317">
        <v>0.85572999715805054</v>
      </c>
      <c r="P2226" s="317">
        <v>0.92831999063491821</v>
      </c>
      <c r="Q2226" s="36">
        <v>8238</v>
      </c>
      <c r="R2226" s="317">
        <v>0.82611000537872314</v>
      </c>
      <c r="S2226" s="317">
        <v>0.86926001310348511</v>
      </c>
      <c r="T2226" t="s">
        <v>380</v>
      </c>
      <c r="BA2226" s="395">
        <v>1</v>
      </c>
      <c r="BB2226" s="396" t="s">
        <v>861</v>
      </c>
      <c r="BC2226" t="str">
        <f t="shared" si="221"/>
        <v>RNQ</v>
      </c>
      <c r="BD2226" t="str">
        <f t="shared" si="222"/>
        <v>NAoMe_initial_ethnicity_grp</v>
      </c>
      <c r="BE2226" s="397" t="s">
        <v>862</v>
      </c>
      <c r="BF2226" t="str">
        <f t="shared" si="223"/>
        <v>White</v>
      </c>
      <c r="BG2226">
        <f t="shared" si="224"/>
        <v>53</v>
      </c>
      <c r="BH2226" s="398">
        <f t="shared" si="225"/>
        <v>0.92982000112533569</v>
      </c>
      <c r="BO2226" s="33"/>
    </row>
    <row r="2227" spans="1:67">
      <c r="A2227" s="316" t="s">
        <v>27</v>
      </c>
      <c r="B2227" t="s">
        <v>380</v>
      </c>
      <c r="C2227" t="s">
        <v>910</v>
      </c>
      <c r="D2227" t="s">
        <v>314</v>
      </c>
      <c r="E2227" s="316" t="s">
        <v>102</v>
      </c>
      <c r="F2227" s="316" t="s">
        <v>103</v>
      </c>
      <c r="G2227" s="316" t="s">
        <v>430</v>
      </c>
      <c r="H2227" s="316" t="s">
        <v>327</v>
      </c>
      <c r="I2227" s="316" t="s">
        <v>657</v>
      </c>
      <c r="J2227" s="316" t="s">
        <v>817</v>
      </c>
      <c r="K2227" s="36">
        <v>48</v>
      </c>
      <c r="L2227" s="317">
        <v>0.84210997819900513</v>
      </c>
      <c r="M2227" s="317"/>
      <c r="N2227" s="36">
        <v>822</v>
      </c>
      <c r="O2227" s="317">
        <v>0.90529000759124756</v>
      </c>
      <c r="P2227" s="317"/>
      <c r="Q2227" s="36">
        <v>9359</v>
      </c>
      <c r="R2227" s="317">
        <v>0.93853002786636353</v>
      </c>
      <c r="S2227" s="317"/>
      <c r="T2227" t="s">
        <v>380</v>
      </c>
      <c r="BA2227" s="395">
        <v>1</v>
      </c>
      <c r="BB2227" s="396" t="s">
        <v>861</v>
      </c>
      <c r="BC2227" t="str">
        <f t="shared" si="221"/>
        <v>RNQ</v>
      </c>
      <c r="BD2227" t="str">
        <f t="shared" si="222"/>
        <v>NAoMe_initial_final_route</v>
      </c>
      <c r="BE2227" s="397" t="s">
        <v>862</v>
      </c>
      <c r="BF2227" t="str">
        <f t="shared" si="223"/>
        <v>Not screened</v>
      </c>
      <c r="BG2227">
        <f t="shared" si="224"/>
        <v>48</v>
      </c>
      <c r="BH2227" s="398">
        <f t="shared" si="225"/>
        <v>0.84210997819900513</v>
      </c>
      <c r="BO2227" s="33"/>
    </row>
    <row r="2228" spans="1:67">
      <c r="A2228" s="316" t="s">
        <v>27</v>
      </c>
      <c r="B2228" t="s">
        <v>380</v>
      </c>
      <c r="C2228" t="s">
        <v>910</v>
      </c>
      <c r="D2228" t="s">
        <v>314</v>
      </c>
      <c r="E2228" s="316" t="s">
        <v>102</v>
      </c>
      <c r="F2228" s="316" t="s">
        <v>103</v>
      </c>
      <c r="G2228" s="316" t="s">
        <v>430</v>
      </c>
      <c r="H2228" s="316" t="s">
        <v>327</v>
      </c>
      <c r="I2228" s="316" t="s">
        <v>657</v>
      </c>
      <c r="J2228" s="316" t="s">
        <v>352</v>
      </c>
      <c r="K2228" s="36">
        <v>9</v>
      </c>
      <c r="L2228" s="317">
        <v>0.15789000689983371</v>
      </c>
      <c r="M2228" s="317"/>
      <c r="N2228" s="36">
        <v>86</v>
      </c>
      <c r="O2228" s="317">
        <v>9.4709999859333038E-2</v>
      </c>
      <c r="P2228" s="317"/>
      <c r="Q2228" s="36">
        <v>613</v>
      </c>
      <c r="R2228" s="317">
        <v>6.1469998210668557E-2</v>
      </c>
      <c r="S2228" s="317"/>
      <c r="T2228" t="s">
        <v>380</v>
      </c>
      <c r="BA2228" s="395">
        <v>1</v>
      </c>
      <c r="BB2228" s="396" t="s">
        <v>861</v>
      </c>
      <c r="BC2228" t="str">
        <f t="shared" si="221"/>
        <v>RNQ</v>
      </c>
      <c r="BD2228" t="str">
        <f t="shared" si="222"/>
        <v>NAoMe_initial_final_route</v>
      </c>
      <c r="BE2228" s="397" t="s">
        <v>862</v>
      </c>
      <c r="BF2228" t="str">
        <f t="shared" si="223"/>
        <v>Screening</v>
      </c>
      <c r="BG2228">
        <f t="shared" si="224"/>
        <v>9</v>
      </c>
      <c r="BH2228" s="398">
        <f t="shared" si="225"/>
        <v>0.15789000689983371</v>
      </c>
      <c r="BO2228" s="33"/>
    </row>
    <row r="2229" spans="1:67">
      <c r="A2229" s="316" t="s">
        <v>27</v>
      </c>
      <c r="B2229" t="s">
        <v>380</v>
      </c>
      <c r="C2229" t="s">
        <v>910</v>
      </c>
      <c r="D2229" t="s">
        <v>314</v>
      </c>
      <c r="E2229" s="316" t="s">
        <v>102</v>
      </c>
      <c r="F2229" s="316" t="s">
        <v>103</v>
      </c>
      <c r="G2229" s="316" t="s">
        <v>430</v>
      </c>
      <c r="H2229" s="316" t="s">
        <v>327</v>
      </c>
      <c r="I2229" s="316" t="s">
        <v>303</v>
      </c>
      <c r="J2229" s="316" t="s">
        <v>308</v>
      </c>
      <c r="K2229" s="36">
        <v>6</v>
      </c>
      <c r="L2229" s="317">
        <v>0.1052599996328354</v>
      </c>
      <c r="M2229" s="317"/>
      <c r="N2229" s="36">
        <v>125</v>
      </c>
      <c r="O2229" s="317">
        <v>0.13766999542713171</v>
      </c>
      <c r="P2229" s="317"/>
      <c r="Q2229" s="36">
        <v>1652</v>
      </c>
      <c r="R2229" s="317">
        <v>0.1656599938869476</v>
      </c>
      <c r="S2229" s="317"/>
      <c r="T2229" t="s">
        <v>380</v>
      </c>
      <c r="BA2229" s="395">
        <v>1</v>
      </c>
      <c r="BB2229" s="396" t="s">
        <v>861</v>
      </c>
      <c r="BC2229" t="str">
        <f t="shared" si="221"/>
        <v>RNQ</v>
      </c>
      <c r="BD2229" t="str">
        <f t="shared" si="222"/>
        <v>NAoMe_initial_final_stage_tum</v>
      </c>
      <c r="BE2229" s="397" t="s">
        <v>862</v>
      </c>
      <c r="BF2229" t="str">
        <f t="shared" si="223"/>
        <v>Not staged/Unstated</v>
      </c>
      <c r="BG2229">
        <f t="shared" si="224"/>
        <v>6</v>
      </c>
      <c r="BH2229" s="398">
        <f t="shared" si="225"/>
        <v>0.1052599996328354</v>
      </c>
      <c r="BO2229" s="33"/>
    </row>
    <row r="2230" spans="1:67">
      <c r="A2230" s="316" t="s">
        <v>27</v>
      </c>
      <c r="B2230" t="s">
        <v>380</v>
      </c>
      <c r="C2230" t="s">
        <v>910</v>
      </c>
      <c r="D2230" t="s">
        <v>314</v>
      </c>
      <c r="E2230" s="316" t="s">
        <v>102</v>
      </c>
      <c r="F2230" s="316" t="s">
        <v>103</v>
      </c>
      <c r="G2230" s="316" t="s">
        <v>430</v>
      </c>
      <c r="H2230" s="316" t="s">
        <v>327</v>
      </c>
      <c r="I2230" s="316" t="s">
        <v>303</v>
      </c>
      <c r="J2230" s="316" t="s">
        <v>304</v>
      </c>
      <c r="K2230" s="36">
        <v>0</v>
      </c>
      <c r="L2230" s="317">
        <v>0</v>
      </c>
      <c r="M2230" s="317">
        <v>0</v>
      </c>
      <c r="N2230" s="36">
        <v>9</v>
      </c>
      <c r="O2230" s="317">
        <v>9.9099995568394661E-3</v>
      </c>
      <c r="P2230" s="317">
        <v>1.1490000411868101E-2</v>
      </c>
      <c r="Q2230" s="36">
        <v>64</v>
      </c>
      <c r="R2230" s="317">
        <v>6.4199999906122676E-3</v>
      </c>
      <c r="S2230" s="317">
        <v>7.689999882131815E-3</v>
      </c>
      <c r="T2230" t="s">
        <v>380</v>
      </c>
      <c r="BA2230" s="395">
        <v>1</v>
      </c>
      <c r="BB2230" s="396" t="s">
        <v>861</v>
      </c>
      <c r="BC2230" t="str">
        <f t="shared" si="221"/>
        <v>RNQ</v>
      </c>
      <c r="BD2230" t="str">
        <f t="shared" si="222"/>
        <v>NAoMe_initial_final_stage_tum</v>
      </c>
      <c r="BE2230" s="397" t="s">
        <v>862</v>
      </c>
      <c r="BF2230" t="str">
        <f t="shared" si="223"/>
        <v>Stage 0</v>
      </c>
      <c r="BG2230">
        <f t="shared" si="224"/>
        <v>0</v>
      </c>
      <c r="BH2230" s="398">
        <f t="shared" si="225"/>
        <v>0</v>
      </c>
      <c r="BO2230" s="33"/>
    </row>
    <row r="2231" spans="1:67">
      <c r="A2231" s="316" t="s">
        <v>27</v>
      </c>
      <c r="B2231" t="s">
        <v>380</v>
      </c>
      <c r="C2231" t="s">
        <v>910</v>
      </c>
      <c r="D2231" t="s">
        <v>314</v>
      </c>
      <c r="E2231" s="316" t="s">
        <v>102</v>
      </c>
      <c r="F2231" s="316" t="s">
        <v>103</v>
      </c>
      <c r="G2231" s="316" t="s">
        <v>430</v>
      </c>
      <c r="H2231" s="316" t="s">
        <v>327</v>
      </c>
      <c r="I2231" s="316" t="s">
        <v>303</v>
      </c>
      <c r="J2231" s="316" t="s">
        <v>305</v>
      </c>
      <c r="K2231" s="36">
        <v>2</v>
      </c>
      <c r="L2231" s="317">
        <v>3.5089999437332153E-2</v>
      </c>
      <c r="M2231" s="317">
        <v>3.9220001548528671E-2</v>
      </c>
      <c r="N2231" s="36">
        <v>36</v>
      </c>
      <c r="O2231" s="317">
        <v>3.9650000631809228E-2</v>
      </c>
      <c r="P2231" s="317">
        <v>4.5979999005794532E-2</v>
      </c>
      <c r="Q2231" s="36">
        <v>359</v>
      </c>
      <c r="R2231" s="317">
        <v>3.5999998450279243E-2</v>
      </c>
      <c r="S2231" s="317">
        <v>4.3150000274181373E-2</v>
      </c>
      <c r="T2231" t="s">
        <v>380</v>
      </c>
      <c r="BA2231" s="395">
        <v>1</v>
      </c>
      <c r="BB2231" s="396" t="s">
        <v>861</v>
      </c>
      <c r="BC2231" t="str">
        <f t="shared" si="221"/>
        <v>RNQ</v>
      </c>
      <c r="BD2231" t="str">
        <f t="shared" si="222"/>
        <v>NAoMe_initial_final_stage_tum</v>
      </c>
      <c r="BE2231" s="397" t="s">
        <v>862</v>
      </c>
      <c r="BF2231" t="str">
        <f t="shared" si="223"/>
        <v>Stage 1</v>
      </c>
      <c r="BG2231">
        <f t="shared" si="224"/>
        <v>2</v>
      </c>
      <c r="BH2231" s="398">
        <f t="shared" si="225"/>
        <v>3.5089999437332153E-2</v>
      </c>
      <c r="BO2231" s="33"/>
    </row>
    <row r="2232" spans="1:67">
      <c r="A2232" s="316" t="s">
        <v>27</v>
      </c>
      <c r="B2232" t="s">
        <v>380</v>
      </c>
      <c r="C2232" t="s">
        <v>910</v>
      </c>
      <c r="D2232" t="s">
        <v>314</v>
      </c>
      <c r="E2232" s="316" t="s">
        <v>102</v>
      </c>
      <c r="F2232" s="316" t="s">
        <v>103</v>
      </c>
      <c r="G2232" s="316" t="s">
        <v>430</v>
      </c>
      <c r="H2232" s="316" t="s">
        <v>327</v>
      </c>
      <c r="I2232" s="316" t="s">
        <v>303</v>
      </c>
      <c r="J2232" s="316" t="s">
        <v>306</v>
      </c>
      <c r="K2232" s="36">
        <v>8</v>
      </c>
      <c r="L2232" s="317">
        <v>0.14034999907016751</v>
      </c>
      <c r="M2232" s="317">
        <v>0.15685999393463129</v>
      </c>
      <c r="N2232" s="36">
        <v>73</v>
      </c>
      <c r="O2232" s="317">
        <v>8.0399997532367706E-2</v>
      </c>
      <c r="P2232" s="317">
        <v>9.3230001628398895E-2</v>
      </c>
      <c r="Q2232" s="36">
        <v>996</v>
      </c>
      <c r="R2232" s="317">
        <v>9.9880002439022064E-2</v>
      </c>
      <c r="S2232" s="317">
        <v>0.11970999836921691</v>
      </c>
      <c r="T2232" t="s">
        <v>380</v>
      </c>
      <c r="BA2232" s="395">
        <v>1</v>
      </c>
      <c r="BB2232" s="396" t="s">
        <v>861</v>
      </c>
      <c r="BC2232" t="str">
        <f t="shared" si="221"/>
        <v>RNQ</v>
      </c>
      <c r="BD2232" t="str">
        <f t="shared" si="222"/>
        <v>NAoMe_initial_final_stage_tum</v>
      </c>
      <c r="BE2232" s="397" t="s">
        <v>862</v>
      </c>
      <c r="BF2232" t="str">
        <f t="shared" si="223"/>
        <v>Stage 2</v>
      </c>
      <c r="BG2232">
        <f t="shared" si="224"/>
        <v>8</v>
      </c>
      <c r="BH2232" s="398">
        <f t="shared" si="225"/>
        <v>0.14034999907016751</v>
      </c>
      <c r="BO2232" s="33"/>
    </row>
    <row r="2233" spans="1:67">
      <c r="A2233" s="316" t="s">
        <v>27</v>
      </c>
      <c r="B2233" t="s">
        <v>380</v>
      </c>
      <c r="C2233" t="s">
        <v>910</v>
      </c>
      <c r="D2233" t="s">
        <v>314</v>
      </c>
      <c r="E2233" s="316" t="s">
        <v>102</v>
      </c>
      <c r="F2233" s="316" t="s">
        <v>103</v>
      </c>
      <c r="G2233" s="316" t="s">
        <v>430</v>
      </c>
      <c r="H2233" s="316" t="s">
        <v>327</v>
      </c>
      <c r="I2233" s="316" t="s">
        <v>303</v>
      </c>
      <c r="J2233" s="316" t="s">
        <v>307</v>
      </c>
      <c r="K2233" s="36">
        <v>2</v>
      </c>
      <c r="L2233" s="317">
        <v>3.5089999437332153E-2</v>
      </c>
      <c r="M2233" s="317">
        <v>3.9220001548528671E-2</v>
      </c>
      <c r="N2233" s="36">
        <v>59</v>
      </c>
      <c r="O2233" s="317">
        <v>6.4980000257492065E-2</v>
      </c>
      <c r="P2233" s="317">
        <v>7.5350001454353333E-2</v>
      </c>
      <c r="Q2233" s="36">
        <v>742</v>
      </c>
      <c r="R2233" s="317">
        <v>7.4409998953342438E-2</v>
      </c>
      <c r="S2233" s="317">
        <v>8.9180000126361847E-2</v>
      </c>
      <c r="T2233" t="s">
        <v>380</v>
      </c>
      <c r="BA2233" s="395">
        <v>1</v>
      </c>
      <c r="BB2233" s="396" t="s">
        <v>861</v>
      </c>
      <c r="BC2233" t="str">
        <f t="shared" si="221"/>
        <v>RNQ</v>
      </c>
      <c r="BD2233" t="str">
        <f t="shared" si="222"/>
        <v>NAoMe_initial_final_stage_tum</v>
      </c>
      <c r="BE2233" s="397" t="s">
        <v>862</v>
      </c>
      <c r="BF2233" t="str">
        <f t="shared" si="223"/>
        <v>Stage 3</v>
      </c>
      <c r="BG2233">
        <f t="shared" si="224"/>
        <v>2</v>
      </c>
      <c r="BH2233" s="398">
        <f t="shared" si="225"/>
        <v>3.5089999437332153E-2</v>
      </c>
      <c r="BO2233" s="33"/>
    </row>
    <row r="2234" spans="1:67">
      <c r="A2234" s="316" t="s">
        <v>27</v>
      </c>
      <c r="B2234" t="s">
        <v>380</v>
      </c>
      <c r="C2234" t="s">
        <v>910</v>
      </c>
      <c r="D2234" t="s">
        <v>314</v>
      </c>
      <c r="E2234" s="316" t="s">
        <v>102</v>
      </c>
      <c r="F2234" s="316" t="s">
        <v>103</v>
      </c>
      <c r="G2234" s="316" t="s">
        <v>430</v>
      </c>
      <c r="H2234" s="316" t="s">
        <v>327</v>
      </c>
      <c r="I2234" s="316" t="s">
        <v>303</v>
      </c>
      <c r="J2234" s="316" t="s">
        <v>336</v>
      </c>
      <c r="K2234" s="36">
        <v>39</v>
      </c>
      <c r="L2234" s="317">
        <v>0.68421000242233276</v>
      </c>
      <c r="M2234" s="317">
        <v>0.76471000909805298</v>
      </c>
      <c r="N2234" s="36">
        <v>606</v>
      </c>
      <c r="O2234" s="317">
        <v>0.66740000247955322</v>
      </c>
      <c r="P2234" s="317">
        <v>0.77394998073577881</v>
      </c>
      <c r="Q2234" s="36">
        <v>6159</v>
      </c>
      <c r="R2234" s="317">
        <v>0.6176300048828125</v>
      </c>
      <c r="S2234" s="317">
        <v>0.74026000499725342</v>
      </c>
      <c r="T2234" t="s">
        <v>380</v>
      </c>
      <c r="BA2234" s="395">
        <v>1</v>
      </c>
      <c r="BB2234" s="396" t="s">
        <v>861</v>
      </c>
      <c r="BC2234" t="str">
        <f t="shared" si="221"/>
        <v>RNQ</v>
      </c>
      <c r="BD2234" t="str">
        <f t="shared" si="222"/>
        <v>NAoMe_initial_final_stage_tum</v>
      </c>
      <c r="BE2234" s="397" t="s">
        <v>862</v>
      </c>
      <c r="BF2234" t="str">
        <f t="shared" si="223"/>
        <v>Stage 4</v>
      </c>
      <c r="BG2234">
        <f t="shared" si="224"/>
        <v>39</v>
      </c>
      <c r="BH2234" s="398">
        <f t="shared" si="225"/>
        <v>0.68421000242233276</v>
      </c>
      <c r="BO2234" s="33"/>
    </row>
    <row r="2235" spans="1:67">
      <c r="A2235" s="316" t="s">
        <v>27</v>
      </c>
      <c r="B2235" t="s">
        <v>380</v>
      </c>
      <c r="C2235" t="s">
        <v>910</v>
      </c>
      <c r="D2235" t="s">
        <v>314</v>
      </c>
      <c r="E2235" s="316" t="s">
        <v>102</v>
      </c>
      <c r="F2235" s="316" t="s">
        <v>103</v>
      </c>
      <c r="G2235" s="316" t="s">
        <v>430</v>
      </c>
      <c r="H2235" s="316" t="s">
        <v>327</v>
      </c>
      <c r="I2235" s="316" t="s">
        <v>342</v>
      </c>
      <c r="J2235" s="316" t="s">
        <v>343</v>
      </c>
      <c r="K2235" s="36">
        <v>6</v>
      </c>
      <c r="L2235" s="317">
        <v>0.1052599996328354</v>
      </c>
      <c r="M2235" s="317"/>
      <c r="N2235" s="36">
        <v>125</v>
      </c>
      <c r="O2235" s="317">
        <v>0.13766999542713171</v>
      </c>
      <c r="P2235" s="317"/>
      <c r="Q2235" s="36">
        <v>1652</v>
      </c>
      <c r="R2235" s="317">
        <v>0.1656599938869476</v>
      </c>
      <c r="S2235" s="317"/>
      <c r="T2235" t="s">
        <v>380</v>
      </c>
      <c r="BA2235" s="395">
        <v>1</v>
      </c>
      <c r="BB2235" s="396" t="s">
        <v>861</v>
      </c>
      <c r="BC2235" t="str">
        <f t="shared" si="221"/>
        <v>RNQ</v>
      </c>
      <c r="BD2235" t="str">
        <f t="shared" si="222"/>
        <v>NAoMe_initial_final_stage_tum_grp</v>
      </c>
      <c r="BE2235" s="397" t="s">
        <v>862</v>
      </c>
      <c r="BF2235" t="str">
        <f t="shared" si="223"/>
        <v>MBC in HESAPC</v>
      </c>
      <c r="BG2235">
        <f t="shared" si="224"/>
        <v>6</v>
      </c>
      <c r="BH2235" s="398">
        <f t="shared" si="225"/>
        <v>0.1052599996328354</v>
      </c>
      <c r="BO2235" s="33"/>
    </row>
    <row r="2236" spans="1:67">
      <c r="A2236" s="316" t="s">
        <v>27</v>
      </c>
      <c r="B2236" t="s">
        <v>380</v>
      </c>
      <c r="C2236" t="s">
        <v>910</v>
      </c>
      <c r="D2236" t="s">
        <v>314</v>
      </c>
      <c r="E2236" s="316" t="s">
        <v>102</v>
      </c>
      <c r="F2236" s="316" t="s">
        <v>103</v>
      </c>
      <c r="G2236" s="316" t="s">
        <v>430</v>
      </c>
      <c r="H2236" s="316" t="s">
        <v>327</v>
      </c>
      <c r="I2236" s="316" t="s">
        <v>342</v>
      </c>
      <c r="J2236" s="316" t="s">
        <v>344</v>
      </c>
      <c r="K2236" s="36">
        <v>12</v>
      </c>
      <c r="L2236" s="317">
        <v>0.21052999794483179</v>
      </c>
      <c r="M2236" s="317">
        <v>0.23529000580310819</v>
      </c>
      <c r="N2236" s="36">
        <v>177</v>
      </c>
      <c r="O2236" s="317">
        <v>0.1949300020933151</v>
      </c>
      <c r="P2236" s="317">
        <v>0.22605000436306</v>
      </c>
      <c r="Q2236" s="36">
        <v>2161</v>
      </c>
      <c r="R2236" s="317">
        <v>0.2167100012302399</v>
      </c>
      <c r="S2236" s="317">
        <v>0.25973999500274658</v>
      </c>
      <c r="T2236" t="s">
        <v>380</v>
      </c>
      <c r="BA2236" s="395">
        <v>1</v>
      </c>
      <c r="BB2236" s="396" t="s">
        <v>861</v>
      </c>
      <c r="BC2236" t="str">
        <f t="shared" si="221"/>
        <v>RNQ</v>
      </c>
      <c r="BD2236" t="str">
        <f t="shared" si="222"/>
        <v>NAoMe_initial_final_stage_tum_grp</v>
      </c>
      <c r="BE2236" s="397" t="s">
        <v>862</v>
      </c>
      <c r="BF2236" t="str">
        <f t="shared" si="223"/>
        <v>Stage 0-3</v>
      </c>
      <c r="BG2236">
        <f t="shared" si="224"/>
        <v>12</v>
      </c>
      <c r="BH2236" s="398">
        <f t="shared" si="225"/>
        <v>0.21052999794483179</v>
      </c>
      <c r="BO2236" s="33"/>
    </row>
    <row r="2237" spans="1:67">
      <c r="A2237" s="316" t="s">
        <v>27</v>
      </c>
      <c r="B2237" t="s">
        <v>380</v>
      </c>
      <c r="C2237" t="s">
        <v>910</v>
      </c>
      <c r="D2237" t="s">
        <v>314</v>
      </c>
      <c r="E2237" s="316" t="s">
        <v>102</v>
      </c>
      <c r="F2237" s="316" t="s">
        <v>103</v>
      </c>
      <c r="G2237" s="316" t="s">
        <v>430</v>
      </c>
      <c r="H2237" s="316" t="s">
        <v>327</v>
      </c>
      <c r="I2237" s="316" t="s">
        <v>342</v>
      </c>
      <c r="J2237" s="316" t="s">
        <v>336</v>
      </c>
      <c r="K2237" s="36">
        <v>39</v>
      </c>
      <c r="L2237" s="317">
        <v>0.68421000242233276</v>
      </c>
      <c r="M2237" s="317">
        <v>0.76471000909805298</v>
      </c>
      <c r="N2237" s="36">
        <v>606</v>
      </c>
      <c r="O2237" s="317">
        <v>0.66740000247955322</v>
      </c>
      <c r="P2237" s="317">
        <v>0.77394998073577881</v>
      </c>
      <c r="Q2237" s="36">
        <v>6159</v>
      </c>
      <c r="R2237" s="317">
        <v>0.6176300048828125</v>
      </c>
      <c r="S2237" s="317">
        <v>0.74026000499725342</v>
      </c>
      <c r="T2237" t="s">
        <v>380</v>
      </c>
      <c r="BA2237" s="395">
        <v>1</v>
      </c>
      <c r="BB2237" s="396" t="s">
        <v>861</v>
      </c>
      <c r="BC2237" t="str">
        <f t="shared" si="221"/>
        <v>RNQ</v>
      </c>
      <c r="BD2237" t="str">
        <f t="shared" si="222"/>
        <v>NAoMe_initial_final_stage_tum_grp</v>
      </c>
      <c r="BE2237" s="397" t="s">
        <v>862</v>
      </c>
      <c r="BF2237" t="str">
        <f t="shared" si="223"/>
        <v>Stage 4</v>
      </c>
      <c r="BG2237">
        <f t="shared" si="224"/>
        <v>39</v>
      </c>
      <c r="BH2237" s="398">
        <f t="shared" si="225"/>
        <v>0.68421000242233276</v>
      </c>
      <c r="BO2237" s="33"/>
    </row>
    <row r="2238" spans="1:67">
      <c r="A2238" s="316" t="s">
        <v>27</v>
      </c>
      <c r="B2238" t="s">
        <v>380</v>
      </c>
      <c r="C2238" t="s">
        <v>910</v>
      </c>
      <c r="D2238" t="s">
        <v>314</v>
      </c>
      <c r="E2238" s="316" t="s">
        <v>102</v>
      </c>
      <c r="F2238" s="316" t="s">
        <v>103</v>
      </c>
      <c r="G2238" s="316" t="s">
        <v>430</v>
      </c>
      <c r="H2238" s="316" t="s">
        <v>327</v>
      </c>
      <c r="I2238" s="316" t="s">
        <v>658</v>
      </c>
      <c r="J2238" s="316" t="s">
        <v>345</v>
      </c>
      <c r="K2238" s="36">
        <v>57</v>
      </c>
      <c r="L2238" s="317">
        <v>1</v>
      </c>
      <c r="M2238" s="317"/>
      <c r="N2238" s="36">
        <v>908</v>
      </c>
      <c r="O2238" s="317">
        <v>1</v>
      </c>
      <c r="P2238" s="317"/>
      <c r="Q2238" s="36">
        <v>9972</v>
      </c>
      <c r="R2238" s="317">
        <v>1</v>
      </c>
      <c r="S2238" s="317"/>
      <c r="T2238" t="s">
        <v>380</v>
      </c>
      <c r="BA2238" s="395">
        <v>1</v>
      </c>
      <c r="BB2238" s="396" t="s">
        <v>861</v>
      </c>
      <c r="BC2238" t="str">
        <f t="shared" si="221"/>
        <v>RNQ</v>
      </c>
      <c r="BD2238" t="str">
        <f t="shared" si="222"/>
        <v>NAoMe_initial_final_who_ps</v>
      </c>
      <c r="BE2238" s="397" t="s">
        <v>862</v>
      </c>
      <c r="BF2238" t="str">
        <f t="shared" si="223"/>
        <v>Not recorded</v>
      </c>
      <c r="BG2238">
        <f t="shared" si="224"/>
        <v>57</v>
      </c>
      <c r="BH2238" s="398">
        <f t="shared" si="225"/>
        <v>1</v>
      </c>
      <c r="BO2238" s="33"/>
    </row>
    <row r="2239" spans="1:67">
      <c r="A2239" s="316" t="s">
        <v>27</v>
      </c>
      <c r="B2239" t="s">
        <v>380</v>
      </c>
      <c r="C2239" t="s">
        <v>910</v>
      </c>
      <c r="D2239" t="s">
        <v>314</v>
      </c>
      <c r="E2239" s="316" t="s">
        <v>102</v>
      </c>
      <c r="F2239" s="316" t="s">
        <v>103</v>
      </c>
      <c r="G2239" s="316" t="s">
        <v>430</v>
      </c>
      <c r="H2239" s="316" t="s">
        <v>327</v>
      </c>
      <c r="I2239" s="316" t="s">
        <v>291</v>
      </c>
      <c r="J2239" s="316" t="s">
        <v>313</v>
      </c>
      <c r="K2239" s="36">
        <v>55</v>
      </c>
      <c r="L2239" s="317">
        <v>0.96490997076034546</v>
      </c>
      <c r="M2239" s="317"/>
      <c r="N2239" s="36">
        <v>897</v>
      </c>
      <c r="O2239" s="317">
        <v>0.98789000511169434</v>
      </c>
      <c r="P2239" s="317"/>
      <c r="Q2239" s="36">
        <v>9846</v>
      </c>
      <c r="R2239" s="317">
        <v>0.98736000061035156</v>
      </c>
      <c r="S2239" s="317"/>
      <c r="T2239" t="s">
        <v>380</v>
      </c>
      <c r="BA2239" s="395">
        <v>1</v>
      </c>
      <c r="BB2239" s="396" t="s">
        <v>861</v>
      </c>
      <c r="BC2239" t="str">
        <f t="shared" si="221"/>
        <v>RNQ</v>
      </c>
      <c r="BD2239" t="str">
        <f t="shared" si="222"/>
        <v>NAoMe_initial_gender</v>
      </c>
      <c r="BE2239" s="397" t="s">
        <v>862</v>
      </c>
      <c r="BF2239" t="str">
        <f t="shared" si="223"/>
        <v>Female</v>
      </c>
      <c r="BG2239">
        <f t="shared" si="224"/>
        <v>55</v>
      </c>
      <c r="BH2239" s="398">
        <f t="shared" si="225"/>
        <v>0.96490997076034546</v>
      </c>
      <c r="BO2239" s="33"/>
    </row>
    <row r="2240" spans="1:67">
      <c r="A2240" s="316" t="s">
        <v>27</v>
      </c>
      <c r="B2240" t="s">
        <v>380</v>
      </c>
      <c r="C2240" t="s">
        <v>910</v>
      </c>
      <c r="D2240" t="s">
        <v>314</v>
      </c>
      <c r="E2240" s="316" t="s">
        <v>102</v>
      </c>
      <c r="F2240" s="316" t="s">
        <v>103</v>
      </c>
      <c r="G2240" s="316" t="s">
        <v>430</v>
      </c>
      <c r="H2240" s="316" t="s">
        <v>327</v>
      </c>
      <c r="I2240" s="316" t="s">
        <v>291</v>
      </c>
      <c r="J2240" s="316" t="s">
        <v>293</v>
      </c>
      <c r="K2240" s="36">
        <v>2</v>
      </c>
      <c r="L2240" s="317">
        <v>3.5089999437332153E-2</v>
      </c>
      <c r="M2240" s="317"/>
      <c r="N2240" s="36">
        <v>11</v>
      </c>
      <c r="O2240" s="317">
        <v>1.2109999544918541E-2</v>
      </c>
      <c r="P2240" s="317"/>
      <c r="Q2240" s="36">
        <v>126</v>
      </c>
      <c r="R2240" s="317">
        <v>1.264000032097101E-2</v>
      </c>
      <c r="S2240" s="317"/>
      <c r="T2240" t="s">
        <v>380</v>
      </c>
      <c r="BA2240" s="395">
        <v>1</v>
      </c>
      <c r="BB2240" s="396" t="s">
        <v>861</v>
      </c>
      <c r="BC2240" t="str">
        <f t="shared" si="221"/>
        <v>RNQ</v>
      </c>
      <c r="BD2240" t="str">
        <f t="shared" si="222"/>
        <v>NAoMe_initial_gender</v>
      </c>
      <c r="BE2240" s="397" t="s">
        <v>862</v>
      </c>
      <c r="BF2240" t="str">
        <f t="shared" si="223"/>
        <v>Male</v>
      </c>
      <c r="BG2240">
        <f t="shared" si="224"/>
        <v>2</v>
      </c>
      <c r="BH2240" s="398">
        <f t="shared" si="225"/>
        <v>3.5089999437332153E-2</v>
      </c>
      <c r="BO2240" s="33"/>
    </row>
    <row r="2241" spans="1:67">
      <c r="A2241" s="316" t="s">
        <v>27</v>
      </c>
      <c r="B2241" t="s">
        <v>380</v>
      </c>
      <c r="C2241" t="s">
        <v>910</v>
      </c>
      <c r="D2241" t="s">
        <v>314</v>
      </c>
      <c r="E2241" s="316" t="s">
        <v>102</v>
      </c>
      <c r="F2241" s="316" t="s">
        <v>103</v>
      </c>
      <c r="G2241" s="316" t="s">
        <v>430</v>
      </c>
      <c r="H2241" s="316" t="s">
        <v>327</v>
      </c>
      <c r="I2241" s="316" t="s">
        <v>659</v>
      </c>
      <c r="J2241" s="316" t="s">
        <v>294</v>
      </c>
      <c r="K2241" s="36">
        <v>7</v>
      </c>
      <c r="L2241" s="317">
        <v>0.122809998691082</v>
      </c>
      <c r="M2241" s="317">
        <v>0.122809998691082</v>
      </c>
      <c r="N2241" s="36">
        <v>149</v>
      </c>
      <c r="O2241" s="317">
        <v>0.16410000622272489</v>
      </c>
      <c r="P2241" s="317">
        <v>0.16410000622272489</v>
      </c>
      <c r="Q2241" s="36">
        <v>1800</v>
      </c>
      <c r="R2241" s="317">
        <v>0.18050999939441681</v>
      </c>
      <c r="S2241" s="317">
        <v>0.18050999939441681</v>
      </c>
      <c r="T2241" t="s">
        <v>380</v>
      </c>
      <c r="BA2241" s="395">
        <v>1</v>
      </c>
      <c r="BB2241" s="396" t="s">
        <v>861</v>
      </c>
      <c r="BC2241" t="str">
        <f t="shared" si="221"/>
        <v>RNQ</v>
      </c>
      <c r="BD2241" t="str">
        <f t="shared" si="222"/>
        <v>NAoMe_initial_imd_2019</v>
      </c>
      <c r="BE2241" s="397" t="s">
        <v>862</v>
      </c>
      <c r="BF2241" t="str">
        <f t="shared" si="223"/>
        <v>1 - most deprived</v>
      </c>
      <c r="BG2241">
        <f t="shared" si="224"/>
        <v>7</v>
      </c>
      <c r="BH2241" s="398">
        <f t="shared" si="225"/>
        <v>0.122809998691082</v>
      </c>
      <c r="BO2241" s="33"/>
    </row>
    <row r="2242" spans="1:67">
      <c r="A2242" s="316" t="s">
        <v>27</v>
      </c>
      <c r="B2242" t="s">
        <v>380</v>
      </c>
      <c r="C2242" t="s">
        <v>910</v>
      </c>
      <c r="D2242" t="s">
        <v>314</v>
      </c>
      <c r="E2242" s="316" t="s">
        <v>102</v>
      </c>
      <c r="F2242" s="316" t="s">
        <v>103</v>
      </c>
      <c r="G2242" s="316" t="s">
        <v>430</v>
      </c>
      <c r="H2242" s="316" t="s">
        <v>327</v>
      </c>
      <c r="I2242" s="316" t="s">
        <v>659</v>
      </c>
      <c r="J2242" s="316" t="s">
        <v>15</v>
      </c>
      <c r="K2242" s="36">
        <v>13</v>
      </c>
      <c r="L2242" s="317">
        <v>0.22807000577449801</v>
      </c>
      <c r="M2242" s="317">
        <v>0.22807000577449801</v>
      </c>
      <c r="N2242" s="36">
        <v>186</v>
      </c>
      <c r="O2242" s="317">
        <v>0.20485000312328339</v>
      </c>
      <c r="P2242" s="317">
        <v>0.20485000312328339</v>
      </c>
      <c r="Q2242" s="36">
        <v>2036</v>
      </c>
      <c r="R2242" s="317">
        <v>0.20417000353336329</v>
      </c>
      <c r="S2242" s="317">
        <v>0.20417000353336329</v>
      </c>
      <c r="T2242" t="s">
        <v>380</v>
      </c>
      <c r="BA2242" s="395">
        <v>1</v>
      </c>
      <c r="BB2242" s="396" t="s">
        <v>861</v>
      </c>
      <c r="BC2242" t="str">
        <f t="shared" si="221"/>
        <v>RNQ</v>
      </c>
      <c r="BD2242" t="str">
        <f t="shared" si="222"/>
        <v>NAoMe_initial_imd_2019</v>
      </c>
      <c r="BE2242" s="397" t="s">
        <v>862</v>
      </c>
      <c r="BF2242" t="str">
        <f t="shared" si="223"/>
        <v>2</v>
      </c>
      <c r="BG2242">
        <f t="shared" si="224"/>
        <v>13</v>
      </c>
      <c r="BH2242" s="398">
        <f t="shared" si="225"/>
        <v>0.22807000577449801</v>
      </c>
      <c r="BO2242" s="33"/>
    </row>
    <row r="2243" spans="1:67">
      <c r="A2243" s="316" t="s">
        <v>27</v>
      </c>
      <c r="B2243" t="s">
        <v>380</v>
      </c>
      <c r="C2243" t="s">
        <v>910</v>
      </c>
      <c r="D2243" t="s">
        <v>314</v>
      </c>
      <c r="E2243" s="316" t="s">
        <v>102</v>
      </c>
      <c r="F2243" s="316" t="s">
        <v>103</v>
      </c>
      <c r="G2243" s="316" t="s">
        <v>430</v>
      </c>
      <c r="H2243" s="316" t="s">
        <v>327</v>
      </c>
      <c r="I2243" s="316" t="s">
        <v>659</v>
      </c>
      <c r="J2243" s="316" t="s">
        <v>16</v>
      </c>
      <c r="K2243" s="36">
        <v>14</v>
      </c>
      <c r="L2243" s="317">
        <v>0.2456099987030029</v>
      </c>
      <c r="M2243" s="317">
        <v>0.2456099987030029</v>
      </c>
      <c r="N2243" s="36">
        <v>180</v>
      </c>
      <c r="O2243" s="317">
        <v>0.1982399970293045</v>
      </c>
      <c r="P2243" s="317">
        <v>0.1982399970293045</v>
      </c>
      <c r="Q2243" s="36">
        <v>2085</v>
      </c>
      <c r="R2243" s="317">
        <v>0.20908999443054199</v>
      </c>
      <c r="S2243" s="317">
        <v>0.20908999443054199</v>
      </c>
      <c r="T2243" t="s">
        <v>380</v>
      </c>
      <c r="BA2243" s="395">
        <v>1</v>
      </c>
      <c r="BB2243" s="396" t="s">
        <v>861</v>
      </c>
      <c r="BC2243" t="str">
        <f t="shared" ref="BC2243:BC2306" si="226">E2243</f>
        <v>RNQ</v>
      </c>
      <c r="BD2243" t="str">
        <f t="shared" ref="BD2243:BD2306" si="227">(LEFT(A2243, LEN(A2243)-7))&amp;"_"&amp;I2243</f>
        <v>NAoMe_initial_imd_2019</v>
      </c>
      <c r="BE2243" s="397" t="s">
        <v>862</v>
      </c>
      <c r="BF2243" t="str">
        <f t="shared" ref="BF2243:BF2306" si="228">J2243</f>
        <v>3</v>
      </c>
      <c r="BG2243">
        <f t="shared" ref="BG2243:BG2306" si="229">K2243</f>
        <v>14</v>
      </c>
      <c r="BH2243" s="398">
        <f t="shared" ref="BH2243:BH2306" si="230">L2243</f>
        <v>0.2456099987030029</v>
      </c>
      <c r="BO2243" s="33"/>
    </row>
    <row r="2244" spans="1:67">
      <c r="A2244" s="316" t="s">
        <v>27</v>
      </c>
      <c r="B2244" t="s">
        <v>380</v>
      </c>
      <c r="C2244" t="s">
        <v>910</v>
      </c>
      <c r="D2244" t="s">
        <v>314</v>
      </c>
      <c r="E2244" s="316" t="s">
        <v>102</v>
      </c>
      <c r="F2244" s="316" t="s">
        <v>103</v>
      </c>
      <c r="G2244" s="316" t="s">
        <v>430</v>
      </c>
      <c r="H2244" s="316" t="s">
        <v>327</v>
      </c>
      <c r="I2244" s="316" t="s">
        <v>659</v>
      </c>
      <c r="J2244" s="316" t="s">
        <v>17</v>
      </c>
      <c r="K2244" s="36">
        <v>15</v>
      </c>
      <c r="L2244" s="317">
        <v>0.26315999031066889</v>
      </c>
      <c r="M2244" s="317">
        <v>0.26315999031066889</v>
      </c>
      <c r="N2244" s="36">
        <v>192</v>
      </c>
      <c r="O2244" s="317">
        <v>0.21144999563694</v>
      </c>
      <c r="P2244" s="317">
        <v>0.21144999563694</v>
      </c>
      <c r="Q2244" s="36">
        <v>2024</v>
      </c>
      <c r="R2244" s="317">
        <v>0.2029699981212616</v>
      </c>
      <c r="S2244" s="317">
        <v>0.2029699981212616</v>
      </c>
      <c r="T2244" t="s">
        <v>380</v>
      </c>
      <c r="BA2244" s="395">
        <v>1</v>
      </c>
      <c r="BB2244" s="396" t="s">
        <v>861</v>
      </c>
      <c r="BC2244" t="str">
        <f t="shared" si="226"/>
        <v>RNQ</v>
      </c>
      <c r="BD2244" t="str">
        <f t="shared" si="227"/>
        <v>NAoMe_initial_imd_2019</v>
      </c>
      <c r="BE2244" s="397" t="s">
        <v>862</v>
      </c>
      <c r="BF2244" t="str">
        <f t="shared" si="228"/>
        <v>4</v>
      </c>
      <c r="BG2244">
        <f t="shared" si="229"/>
        <v>15</v>
      </c>
      <c r="BH2244" s="398">
        <f t="shared" si="230"/>
        <v>0.26315999031066889</v>
      </c>
      <c r="BO2244" s="33"/>
    </row>
    <row r="2245" spans="1:67">
      <c r="A2245" s="316" t="s">
        <v>27</v>
      </c>
      <c r="B2245" t="s">
        <v>380</v>
      </c>
      <c r="C2245" t="s">
        <v>910</v>
      </c>
      <c r="D2245" t="s">
        <v>314</v>
      </c>
      <c r="E2245" s="316" t="s">
        <v>102</v>
      </c>
      <c r="F2245" s="316" t="s">
        <v>103</v>
      </c>
      <c r="G2245" s="316" t="s">
        <v>430</v>
      </c>
      <c r="H2245" s="316" t="s">
        <v>327</v>
      </c>
      <c r="I2245" s="316" t="s">
        <v>659</v>
      </c>
      <c r="J2245" s="316" t="s">
        <v>295</v>
      </c>
      <c r="K2245" s="36">
        <v>8</v>
      </c>
      <c r="L2245" s="317">
        <v>0.14034999907016751</v>
      </c>
      <c r="M2245" s="317">
        <v>0.14034999907016751</v>
      </c>
      <c r="N2245" s="36">
        <v>201</v>
      </c>
      <c r="O2245" s="317">
        <v>0.22136999666690829</v>
      </c>
      <c r="P2245" s="317">
        <v>0.22136999666690829</v>
      </c>
      <c r="Q2245" s="36">
        <v>2027</v>
      </c>
      <c r="R2245" s="317">
        <v>0.2032700031995773</v>
      </c>
      <c r="S2245" s="317">
        <v>0.2032700031995773</v>
      </c>
      <c r="T2245" t="s">
        <v>380</v>
      </c>
      <c r="BA2245" s="395">
        <v>1</v>
      </c>
      <c r="BB2245" s="396" t="s">
        <v>861</v>
      </c>
      <c r="BC2245" t="str">
        <f t="shared" si="226"/>
        <v>RNQ</v>
      </c>
      <c r="BD2245" t="str">
        <f t="shared" si="227"/>
        <v>NAoMe_initial_imd_2019</v>
      </c>
      <c r="BE2245" s="397" t="s">
        <v>862</v>
      </c>
      <c r="BF2245" t="str">
        <f t="shared" si="228"/>
        <v>5 - least deprived</v>
      </c>
      <c r="BG2245">
        <f t="shared" si="229"/>
        <v>8</v>
      </c>
      <c r="BH2245" s="398">
        <f t="shared" si="230"/>
        <v>0.14034999907016751</v>
      </c>
      <c r="BO2245" s="33"/>
    </row>
    <row r="2246" spans="1:67">
      <c r="A2246" s="316" t="s">
        <v>27</v>
      </c>
      <c r="B2246" t="s">
        <v>380</v>
      </c>
      <c r="C2246" t="s">
        <v>910</v>
      </c>
      <c r="D2246" t="s">
        <v>314</v>
      </c>
      <c r="E2246" s="316" t="s">
        <v>102</v>
      </c>
      <c r="F2246" s="316" t="s">
        <v>103</v>
      </c>
      <c r="G2246" s="316" t="s">
        <v>430</v>
      </c>
      <c r="H2246" s="316" t="s">
        <v>327</v>
      </c>
      <c r="I2246" s="316" t="s">
        <v>659</v>
      </c>
      <c r="J2246" s="316" t="s">
        <v>260</v>
      </c>
      <c r="K2246" s="36">
        <v>0</v>
      </c>
      <c r="L2246" s="317">
        <v>0</v>
      </c>
      <c r="M2246" s="317"/>
      <c r="N2246" s="36">
        <v>0</v>
      </c>
      <c r="O2246" s="317">
        <v>0</v>
      </c>
      <c r="P2246" s="317"/>
      <c r="Q2246" s="36">
        <v>0</v>
      </c>
      <c r="R2246" s="317">
        <v>0</v>
      </c>
      <c r="S2246" s="317"/>
      <c r="T2246" t="s">
        <v>380</v>
      </c>
      <c r="BA2246" s="395">
        <v>1</v>
      </c>
      <c r="BB2246" s="396" t="s">
        <v>861</v>
      </c>
      <c r="BC2246" t="str">
        <f t="shared" si="226"/>
        <v>RNQ</v>
      </c>
      <c r="BD2246" t="str">
        <f t="shared" si="227"/>
        <v>NAoMe_initial_imd_2019</v>
      </c>
      <c r="BE2246" s="397" t="s">
        <v>862</v>
      </c>
      <c r="BF2246" t="str">
        <f t="shared" si="228"/>
        <v>Unknown</v>
      </c>
      <c r="BG2246">
        <f t="shared" si="229"/>
        <v>0</v>
      </c>
      <c r="BH2246" s="398">
        <f t="shared" si="230"/>
        <v>0</v>
      </c>
      <c r="BO2246" s="33"/>
    </row>
    <row r="2247" spans="1:67">
      <c r="A2247" s="316" t="s">
        <v>27</v>
      </c>
      <c r="B2247" t="s">
        <v>380</v>
      </c>
      <c r="C2247" t="s">
        <v>910</v>
      </c>
      <c r="D2247" t="s">
        <v>314</v>
      </c>
      <c r="E2247" s="316" t="s">
        <v>102</v>
      </c>
      <c r="F2247" s="316" t="s">
        <v>103</v>
      </c>
      <c r="G2247" s="316" t="s">
        <v>430</v>
      </c>
      <c r="H2247" s="316" t="s">
        <v>327</v>
      </c>
      <c r="I2247" s="316" t="s">
        <v>296</v>
      </c>
      <c r="J2247" s="316" t="s">
        <v>297</v>
      </c>
      <c r="K2247" s="36">
        <v>31</v>
      </c>
      <c r="L2247" s="317">
        <v>0.54386001825332642</v>
      </c>
      <c r="M2247" s="317">
        <v>0.5535699725151062</v>
      </c>
      <c r="N2247" s="36">
        <v>503</v>
      </c>
      <c r="O2247" s="317">
        <v>0.55396002531051636</v>
      </c>
      <c r="P2247" s="317">
        <v>0.56835997104644775</v>
      </c>
      <c r="Q2247" s="36">
        <v>5528</v>
      </c>
      <c r="R2247" s="317">
        <v>0.55435001850128174</v>
      </c>
      <c r="S2247" s="317">
        <v>0.56936997175216675</v>
      </c>
      <c r="T2247" t="s">
        <v>380</v>
      </c>
      <c r="BA2247" s="395">
        <v>1</v>
      </c>
      <c r="BB2247" s="396" t="s">
        <v>861</v>
      </c>
      <c r="BC2247" t="str">
        <f t="shared" si="226"/>
        <v>RNQ</v>
      </c>
      <c r="BD2247" t="str">
        <f t="shared" si="227"/>
        <v>NAoMe_initial_scarf_731_grp</v>
      </c>
      <c r="BE2247" s="397" t="s">
        <v>862</v>
      </c>
      <c r="BF2247" t="str">
        <f t="shared" si="228"/>
        <v>Fit</v>
      </c>
      <c r="BG2247">
        <f t="shared" si="229"/>
        <v>31</v>
      </c>
      <c r="BH2247" s="398">
        <f t="shared" si="230"/>
        <v>0.54386001825332642</v>
      </c>
      <c r="BO2247" s="33"/>
    </row>
    <row r="2248" spans="1:67">
      <c r="A2248" s="316" t="s">
        <v>27</v>
      </c>
      <c r="B2248" t="s">
        <v>380</v>
      </c>
      <c r="C2248" t="s">
        <v>910</v>
      </c>
      <c r="D2248" t="s">
        <v>314</v>
      </c>
      <c r="E2248" s="316" t="s">
        <v>102</v>
      </c>
      <c r="F2248" s="316" t="s">
        <v>103</v>
      </c>
      <c r="G2248" s="316" t="s">
        <v>430</v>
      </c>
      <c r="H2248" s="316" t="s">
        <v>327</v>
      </c>
      <c r="I2248" s="316" t="s">
        <v>296</v>
      </c>
      <c r="J2248" s="316" t="s">
        <v>298</v>
      </c>
      <c r="K2248" s="36">
        <v>6</v>
      </c>
      <c r="L2248" s="317">
        <v>0.1052599996328354</v>
      </c>
      <c r="M2248" s="317">
        <v>0.10713999718427659</v>
      </c>
      <c r="N2248" s="36">
        <v>134</v>
      </c>
      <c r="O2248" s="317">
        <v>0.14757999777793879</v>
      </c>
      <c r="P2248" s="317">
        <v>0.1514099985361099</v>
      </c>
      <c r="Q2248" s="36">
        <v>1492</v>
      </c>
      <c r="R2248" s="317">
        <v>0.149619996547699</v>
      </c>
      <c r="S2248" s="317">
        <v>0.153669998049736</v>
      </c>
      <c r="T2248" t="s">
        <v>380</v>
      </c>
      <c r="BA2248" s="395">
        <v>1</v>
      </c>
      <c r="BB2248" s="396" t="s">
        <v>861</v>
      </c>
      <c r="BC2248" t="str">
        <f t="shared" si="226"/>
        <v>RNQ</v>
      </c>
      <c r="BD2248" t="str">
        <f t="shared" si="227"/>
        <v>NAoMe_initial_scarf_731_grp</v>
      </c>
      <c r="BE2248" s="397" t="s">
        <v>862</v>
      </c>
      <c r="BF2248" t="str">
        <f t="shared" si="228"/>
        <v>Mild frailty</v>
      </c>
      <c r="BG2248">
        <f t="shared" si="229"/>
        <v>6</v>
      </c>
      <c r="BH2248" s="398">
        <f t="shared" si="230"/>
        <v>0.1052599996328354</v>
      </c>
      <c r="BO2248" s="33"/>
    </row>
    <row r="2249" spans="1:67">
      <c r="A2249" s="316" t="s">
        <v>27</v>
      </c>
      <c r="B2249" t="s">
        <v>380</v>
      </c>
      <c r="C2249" t="s">
        <v>910</v>
      </c>
      <c r="D2249" t="s">
        <v>314</v>
      </c>
      <c r="E2249" s="316" t="s">
        <v>102</v>
      </c>
      <c r="F2249" s="316" t="s">
        <v>103</v>
      </c>
      <c r="G2249" s="316" t="s">
        <v>430</v>
      </c>
      <c r="H2249" s="316" t="s">
        <v>327</v>
      </c>
      <c r="I2249" s="316" t="s">
        <v>296</v>
      </c>
      <c r="J2249" s="316" t="s">
        <v>299</v>
      </c>
      <c r="K2249" s="36">
        <v>9</v>
      </c>
      <c r="L2249" s="317">
        <v>0.15789000689983371</v>
      </c>
      <c r="M2249" s="317">
        <v>0.16071000695228579</v>
      </c>
      <c r="N2249" s="36">
        <v>121</v>
      </c>
      <c r="O2249" s="317">
        <v>0.13325999677181241</v>
      </c>
      <c r="P2249" s="317">
        <v>0.13672000169754031</v>
      </c>
      <c r="Q2249" s="36">
        <v>1470</v>
      </c>
      <c r="R2249" s="317">
        <v>0.1474100053310394</v>
      </c>
      <c r="S2249" s="317">
        <v>0.1514099985361099</v>
      </c>
      <c r="T2249" t="s">
        <v>380</v>
      </c>
      <c r="BA2249" s="395">
        <v>1</v>
      </c>
      <c r="BB2249" s="396" t="s">
        <v>861</v>
      </c>
      <c r="BC2249" t="str">
        <f t="shared" si="226"/>
        <v>RNQ</v>
      </c>
      <c r="BD2249" t="str">
        <f t="shared" si="227"/>
        <v>NAoMe_initial_scarf_731_grp</v>
      </c>
      <c r="BE2249" s="397" t="s">
        <v>862</v>
      </c>
      <c r="BF2249" t="str">
        <f t="shared" si="228"/>
        <v>Moderate frailty</v>
      </c>
      <c r="BG2249">
        <f t="shared" si="229"/>
        <v>9</v>
      </c>
      <c r="BH2249" s="398">
        <f t="shared" si="230"/>
        <v>0.15789000689983371</v>
      </c>
      <c r="BO2249" s="33"/>
    </row>
    <row r="2250" spans="1:67">
      <c r="A2250" s="316" t="s">
        <v>27</v>
      </c>
      <c r="B2250" t="s">
        <v>380</v>
      </c>
      <c r="C2250" t="s">
        <v>910</v>
      </c>
      <c r="D2250" t="s">
        <v>314</v>
      </c>
      <c r="E2250" s="316" t="s">
        <v>102</v>
      </c>
      <c r="F2250" s="316" t="s">
        <v>103</v>
      </c>
      <c r="G2250" s="316" t="s">
        <v>430</v>
      </c>
      <c r="H2250" s="316" t="s">
        <v>327</v>
      </c>
      <c r="I2250" s="316" t="s">
        <v>296</v>
      </c>
      <c r="J2250" s="316" t="s">
        <v>353</v>
      </c>
      <c r="K2250" s="36">
        <v>1</v>
      </c>
      <c r="L2250" s="317">
        <v>1.7540000379085541E-2</v>
      </c>
      <c r="M2250" s="317"/>
      <c r="N2250" s="36">
        <v>23</v>
      </c>
      <c r="O2250" s="317">
        <v>2.5329999625682831E-2</v>
      </c>
      <c r="P2250" s="317"/>
      <c r="Q2250" s="36">
        <v>263</v>
      </c>
      <c r="R2250" s="317">
        <v>2.6370000094175339E-2</v>
      </c>
      <c r="S2250" s="317"/>
      <c r="T2250" t="s">
        <v>380</v>
      </c>
      <c r="BA2250" s="395">
        <v>1</v>
      </c>
      <c r="BB2250" s="396" t="s">
        <v>861</v>
      </c>
      <c r="BC2250" t="str">
        <f t="shared" si="226"/>
        <v>RNQ</v>
      </c>
      <c r="BD2250" t="str">
        <f t="shared" si="227"/>
        <v>NAoMe_initial_scarf_731_grp</v>
      </c>
      <c r="BE2250" s="397" t="s">
        <v>862</v>
      </c>
      <c r="BF2250" t="str">
        <f t="shared" si="228"/>
        <v>Not in HESAPC</v>
      </c>
      <c r="BG2250">
        <f t="shared" si="229"/>
        <v>1</v>
      </c>
      <c r="BH2250" s="398">
        <f t="shared" si="230"/>
        <v>1.7540000379085541E-2</v>
      </c>
      <c r="BO2250" s="33"/>
    </row>
    <row r="2251" spans="1:67">
      <c r="A2251" s="316" t="s">
        <v>27</v>
      </c>
      <c r="B2251" t="s">
        <v>380</v>
      </c>
      <c r="C2251" t="s">
        <v>910</v>
      </c>
      <c r="D2251" t="s">
        <v>314</v>
      </c>
      <c r="E2251" s="316" t="s">
        <v>102</v>
      </c>
      <c r="F2251" s="316" t="s">
        <v>103</v>
      </c>
      <c r="G2251" s="316" t="s">
        <v>430</v>
      </c>
      <c r="H2251" s="316" t="s">
        <v>327</v>
      </c>
      <c r="I2251" s="316" t="s">
        <v>296</v>
      </c>
      <c r="J2251" s="316" t="s">
        <v>300</v>
      </c>
      <c r="K2251" s="36">
        <v>10</v>
      </c>
      <c r="L2251" s="317">
        <v>0.17543999850749969</v>
      </c>
      <c r="M2251" s="317">
        <v>0.17857000231742859</v>
      </c>
      <c r="N2251" s="36">
        <v>127</v>
      </c>
      <c r="O2251" s="317">
        <v>0.13987000286579129</v>
      </c>
      <c r="P2251" s="317">
        <v>0.14350000023841861</v>
      </c>
      <c r="Q2251" s="36">
        <v>1219</v>
      </c>
      <c r="R2251" s="317">
        <v>0.1222399994730949</v>
      </c>
      <c r="S2251" s="317">
        <v>0.12555000185966489</v>
      </c>
      <c r="T2251" t="s">
        <v>380</v>
      </c>
      <c r="BA2251" s="395">
        <v>1</v>
      </c>
      <c r="BB2251" s="396" t="s">
        <v>861</v>
      </c>
      <c r="BC2251" t="str">
        <f t="shared" si="226"/>
        <v>RNQ</v>
      </c>
      <c r="BD2251" t="str">
        <f t="shared" si="227"/>
        <v>NAoMe_initial_scarf_731_grp</v>
      </c>
      <c r="BE2251" s="397" t="s">
        <v>862</v>
      </c>
      <c r="BF2251" t="str">
        <f t="shared" si="228"/>
        <v>Severe frailty</v>
      </c>
      <c r="BG2251">
        <f t="shared" si="229"/>
        <v>10</v>
      </c>
      <c r="BH2251" s="398">
        <f t="shared" si="230"/>
        <v>0.17543999850749969</v>
      </c>
      <c r="BO2251" s="33"/>
    </row>
    <row r="2252" spans="1:67">
      <c r="A2252" s="316" t="s">
        <v>27</v>
      </c>
      <c r="B2252" t="s">
        <v>380</v>
      </c>
      <c r="C2252" t="s">
        <v>910</v>
      </c>
      <c r="D2252" t="s">
        <v>314</v>
      </c>
      <c r="E2252" s="316" t="s">
        <v>104</v>
      </c>
      <c r="F2252" s="316" t="s">
        <v>589</v>
      </c>
      <c r="G2252" s="316" t="s">
        <v>442</v>
      </c>
      <c r="H2252" s="316" t="s">
        <v>326</v>
      </c>
      <c r="I2252" s="316" t="s">
        <v>310</v>
      </c>
      <c r="J2252" s="316" t="s">
        <v>277</v>
      </c>
      <c r="K2252" s="36">
        <v>0</v>
      </c>
      <c r="L2252" s="317">
        <v>0</v>
      </c>
      <c r="M2252" s="317"/>
      <c r="N2252" s="36">
        <v>2</v>
      </c>
      <c r="O2252" s="317">
        <v>6.5799998119473457E-3</v>
      </c>
      <c r="P2252" s="317"/>
      <c r="Q2252" s="36">
        <v>70</v>
      </c>
      <c r="R2252" s="317">
        <v>7.0199999026954174E-3</v>
      </c>
      <c r="S2252" s="317"/>
      <c r="T2252" t="s">
        <v>380</v>
      </c>
      <c r="BA2252" s="395">
        <v>1</v>
      </c>
      <c r="BB2252" s="396" t="s">
        <v>861</v>
      </c>
      <c r="BC2252" t="str">
        <f t="shared" si="226"/>
        <v>RJZ</v>
      </c>
      <c r="BD2252" t="str">
        <f t="shared" si="227"/>
        <v>NAoMe_initial_age_decades_80cap</v>
      </c>
      <c r="BE2252" s="397" t="s">
        <v>862</v>
      </c>
      <c r="BF2252" t="str">
        <f t="shared" si="228"/>
        <v>18-29 yrs</v>
      </c>
      <c r="BG2252">
        <f t="shared" si="229"/>
        <v>0</v>
      </c>
      <c r="BH2252" s="398">
        <f t="shared" si="230"/>
        <v>0</v>
      </c>
      <c r="BO2252" s="33"/>
    </row>
    <row r="2253" spans="1:67">
      <c r="A2253" s="316" t="s">
        <v>27</v>
      </c>
      <c r="B2253" t="s">
        <v>380</v>
      </c>
      <c r="C2253" t="s">
        <v>910</v>
      </c>
      <c r="D2253" t="s">
        <v>314</v>
      </c>
      <c r="E2253" s="316" t="s">
        <v>104</v>
      </c>
      <c r="F2253" s="316" t="s">
        <v>589</v>
      </c>
      <c r="G2253" s="316" t="s">
        <v>442</v>
      </c>
      <c r="H2253" s="316" t="s">
        <v>326</v>
      </c>
      <c r="I2253" s="316" t="s">
        <v>310</v>
      </c>
      <c r="J2253" s="316" t="s">
        <v>278</v>
      </c>
      <c r="K2253" s="36">
        <v>7</v>
      </c>
      <c r="L2253" s="317">
        <v>5.6449998170137412E-2</v>
      </c>
      <c r="M2253" s="317"/>
      <c r="N2253" s="36">
        <v>27</v>
      </c>
      <c r="O2253" s="317">
        <v>8.8820002973079681E-2</v>
      </c>
      <c r="P2253" s="317"/>
      <c r="Q2253" s="36">
        <v>429</v>
      </c>
      <c r="R2253" s="317">
        <v>4.3019998818635941E-2</v>
      </c>
      <c r="S2253" s="317"/>
      <c r="T2253" t="s">
        <v>380</v>
      </c>
      <c r="BA2253" s="395">
        <v>1</v>
      </c>
      <c r="BB2253" s="396" t="s">
        <v>861</v>
      </c>
      <c r="BC2253" t="str">
        <f t="shared" si="226"/>
        <v>RJZ</v>
      </c>
      <c r="BD2253" t="str">
        <f t="shared" si="227"/>
        <v>NAoMe_initial_age_decades_80cap</v>
      </c>
      <c r="BE2253" s="397" t="s">
        <v>862</v>
      </c>
      <c r="BF2253" t="str">
        <f t="shared" si="228"/>
        <v>30-39 yrs</v>
      </c>
      <c r="BG2253">
        <f t="shared" si="229"/>
        <v>7</v>
      </c>
      <c r="BH2253" s="398">
        <f t="shared" si="230"/>
        <v>5.6449998170137412E-2</v>
      </c>
      <c r="BO2253" s="33"/>
    </row>
    <row r="2254" spans="1:67">
      <c r="A2254" s="316" t="s">
        <v>27</v>
      </c>
      <c r="B2254" t="s">
        <v>380</v>
      </c>
      <c r="C2254" t="s">
        <v>910</v>
      </c>
      <c r="D2254" t="s">
        <v>314</v>
      </c>
      <c r="E2254" s="316" t="s">
        <v>104</v>
      </c>
      <c r="F2254" s="316" t="s">
        <v>589</v>
      </c>
      <c r="G2254" s="316" t="s">
        <v>442</v>
      </c>
      <c r="H2254" s="316" t="s">
        <v>326</v>
      </c>
      <c r="I2254" s="316" t="s">
        <v>310</v>
      </c>
      <c r="J2254" s="316" t="s">
        <v>279</v>
      </c>
      <c r="K2254" s="36">
        <v>19</v>
      </c>
      <c r="L2254" s="317">
        <v>0.15322999656200409</v>
      </c>
      <c r="M2254" s="317"/>
      <c r="N2254" s="36">
        <v>52</v>
      </c>
      <c r="O2254" s="317">
        <v>0.1710499972105026</v>
      </c>
      <c r="P2254" s="317"/>
      <c r="Q2254" s="36">
        <v>1024</v>
      </c>
      <c r="R2254" s="317">
        <v>0.1026899963617325</v>
      </c>
      <c r="S2254" s="317"/>
      <c r="T2254" t="s">
        <v>380</v>
      </c>
      <c r="BA2254" s="395">
        <v>1</v>
      </c>
      <c r="BB2254" s="396" t="s">
        <v>861</v>
      </c>
      <c r="BC2254" t="str">
        <f t="shared" si="226"/>
        <v>RJZ</v>
      </c>
      <c r="BD2254" t="str">
        <f t="shared" si="227"/>
        <v>NAoMe_initial_age_decades_80cap</v>
      </c>
      <c r="BE2254" s="397" t="s">
        <v>862</v>
      </c>
      <c r="BF2254" t="str">
        <f t="shared" si="228"/>
        <v>40-49 yrs</v>
      </c>
      <c r="BG2254">
        <f t="shared" si="229"/>
        <v>19</v>
      </c>
      <c r="BH2254" s="398">
        <f t="shared" si="230"/>
        <v>0.15322999656200409</v>
      </c>
      <c r="BO2254" s="33"/>
    </row>
    <row r="2255" spans="1:67">
      <c r="A2255" s="316" t="s">
        <v>27</v>
      </c>
      <c r="B2255" t="s">
        <v>380</v>
      </c>
      <c r="C2255" t="s">
        <v>910</v>
      </c>
      <c r="D2255" t="s">
        <v>314</v>
      </c>
      <c r="E2255" s="316" t="s">
        <v>104</v>
      </c>
      <c r="F2255" s="316" t="s">
        <v>589</v>
      </c>
      <c r="G2255" s="316" t="s">
        <v>442</v>
      </c>
      <c r="H2255" s="316" t="s">
        <v>326</v>
      </c>
      <c r="I2255" s="316" t="s">
        <v>310</v>
      </c>
      <c r="J2255" s="316" t="s">
        <v>280</v>
      </c>
      <c r="K2255" s="36">
        <v>22</v>
      </c>
      <c r="L2255" s="317">
        <v>0.1774200052022934</v>
      </c>
      <c r="M2255" s="317"/>
      <c r="N2255" s="36">
        <v>62</v>
      </c>
      <c r="O2255" s="317">
        <v>0.2039500027894974</v>
      </c>
      <c r="P2255" s="317"/>
      <c r="Q2255" s="36">
        <v>1733</v>
      </c>
      <c r="R2255" s="317">
        <v>0.17378999292850489</v>
      </c>
      <c r="S2255" s="317"/>
      <c r="T2255" t="s">
        <v>380</v>
      </c>
      <c r="BA2255" s="395">
        <v>1</v>
      </c>
      <c r="BB2255" s="396" t="s">
        <v>861</v>
      </c>
      <c r="BC2255" t="str">
        <f t="shared" si="226"/>
        <v>RJZ</v>
      </c>
      <c r="BD2255" t="str">
        <f t="shared" si="227"/>
        <v>NAoMe_initial_age_decades_80cap</v>
      </c>
      <c r="BE2255" s="397" t="s">
        <v>862</v>
      </c>
      <c r="BF2255" t="str">
        <f t="shared" si="228"/>
        <v>50-59 yrs</v>
      </c>
      <c r="BG2255">
        <f t="shared" si="229"/>
        <v>22</v>
      </c>
      <c r="BH2255" s="398">
        <f t="shared" si="230"/>
        <v>0.1774200052022934</v>
      </c>
      <c r="BO2255" s="33"/>
    </row>
    <row r="2256" spans="1:67">
      <c r="A2256" s="316" t="s">
        <v>27</v>
      </c>
      <c r="B2256" t="s">
        <v>380</v>
      </c>
      <c r="C2256" t="s">
        <v>910</v>
      </c>
      <c r="D2256" t="s">
        <v>314</v>
      </c>
      <c r="E2256" s="316" t="s">
        <v>104</v>
      </c>
      <c r="F2256" s="316" t="s">
        <v>589</v>
      </c>
      <c r="G2256" s="316" t="s">
        <v>442</v>
      </c>
      <c r="H2256" s="316" t="s">
        <v>326</v>
      </c>
      <c r="I2256" s="316" t="s">
        <v>310</v>
      </c>
      <c r="J2256" s="316" t="s">
        <v>281</v>
      </c>
      <c r="K2256" s="36">
        <v>19</v>
      </c>
      <c r="L2256" s="317">
        <v>0.15322999656200409</v>
      </c>
      <c r="M2256" s="317"/>
      <c r="N2256" s="36">
        <v>54</v>
      </c>
      <c r="O2256" s="317">
        <v>0.17763000726699829</v>
      </c>
      <c r="P2256" s="317"/>
      <c r="Q2256" s="36">
        <v>1931</v>
      </c>
      <c r="R2256" s="317">
        <v>0.19363999366760251</v>
      </c>
      <c r="S2256" s="317"/>
      <c r="T2256" t="s">
        <v>380</v>
      </c>
      <c r="BA2256" s="395">
        <v>1</v>
      </c>
      <c r="BB2256" s="396" t="s">
        <v>861</v>
      </c>
      <c r="BC2256" t="str">
        <f t="shared" si="226"/>
        <v>RJZ</v>
      </c>
      <c r="BD2256" t="str">
        <f t="shared" si="227"/>
        <v>NAoMe_initial_age_decades_80cap</v>
      </c>
      <c r="BE2256" s="397" t="s">
        <v>862</v>
      </c>
      <c r="BF2256" t="str">
        <f t="shared" si="228"/>
        <v>60-69 yrs</v>
      </c>
      <c r="BG2256">
        <f t="shared" si="229"/>
        <v>19</v>
      </c>
      <c r="BH2256" s="398">
        <f t="shared" si="230"/>
        <v>0.15322999656200409</v>
      </c>
      <c r="BO2256" s="33"/>
    </row>
    <row r="2257" spans="1:67">
      <c r="A2257" s="316" t="s">
        <v>27</v>
      </c>
      <c r="B2257" t="s">
        <v>380</v>
      </c>
      <c r="C2257" t="s">
        <v>910</v>
      </c>
      <c r="D2257" t="s">
        <v>314</v>
      </c>
      <c r="E2257" s="316" t="s">
        <v>104</v>
      </c>
      <c r="F2257" s="316" t="s">
        <v>589</v>
      </c>
      <c r="G2257" s="316" t="s">
        <v>442</v>
      </c>
      <c r="H2257" s="316" t="s">
        <v>326</v>
      </c>
      <c r="I2257" s="316" t="s">
        <v>310</v>
      </c>
      <c r="J2257" s="316" t="s">
        <v>282</v>
      </c>
      <c r="K2257" s="36">
        <v>31</v>
      </c>
      <c r="L2257" s="317">
        <v>0.25</v>
      </c>
      <c r="M2257" s="317"/>
      <c r="N2257" s="36">
        <v>61</v>
      </c>
      <c r="O2257" s="317">
        <v>0.20066000521183011</v>
      </c>
      <c r="P2257" s="317"/>
      <c r="Q2257" s="36">
        <v>2493</v>
      </c>
      <c r="R2257" s="317">
        <v>0.25</v>
      </c>
      <c r="S2257" s="317"/>
      <c r="T2257" t="s">
        <v>380</v>
      </c>
      <c r="BA2257" s="395">
        <v>1</v>
      </c>
      <c r="BB2257" s="396" t="s">
        <v>861</v>
      </c>
      <c r="BC2257" t="str">
        <f t="shared" si="226"/>
        <v>RJZ</v>
      </c>
      <c r="BD2257" t="str">
        <f t="shared" si="227"/>
        <v>NAoMe_initial_age_decades_80cap</v>
      </c>
      <c r="BE2257" s="397" t="s">
        <v>862</v>
      </c>
      <c r="BF2257" t="str">
        <f t="shared" si="228"/>
        <v>70-79 yrs</v>
      </c>
      <c r="BG2257">
        <f t="shared" si="229"/>
        <v>31</v>
      </c>
      <c r="BH2257" s="398">
        <f t="shared" si="230"/>
        <v>0.25</v>
      </c>
      <c r="BO2257" s="33"/>
    </row>
    <row r="2258" spans="1:67">
      <c r="A2258" s="316" t="s">
        <v>27</v>
      </c>
      <c r="B2258" t="s">
        <v>380</v>
      </c>
      <c r="C2258" t="s">
        <v>910</v>
      </c>
      <c r="D2258" t="s">
        <v>314</v>
      </c>
      <c r="E2258" s="316" t="s">
        <v>104</v>
      </c>
      <c r="F2258" s="316" t="s">
        <v>589</v>
      </c>
      <c r="G2258" s="316" t="s">
        <v>442</v>
      </c>
      <c r="H2258" s="316" t="s">
        <v>326</v>
      </c>
      <c r="I2258" s="316" t="s">
        <v>310</v>
      </c>
      <c r="J2258" s="316" t="s">
        <v>283</v>
      </c>
      <c r="K2258" s="36">
        <v>26</v>
      </c>
      <c r="L2258" s="317">
        <v>0.20968000590801239</v>
      </c>
      <c r="M2258" s="317"/>
      <c r="N2258" s="36">
        <v>46</v>
      </c>
      <c r="O2258" s="317">
        <v>0.15131999552249911</v>
      </c>
      <c r="P2258" s="317"/>
      <c r="Q2258" s="36">
        <v>2292</v>
      </c>
      <c r="R2258" s="317">
        <v>0.2298399955034256</v>
      </c>
      <c r="S2258" s="317"/>
      <c r="T2258" t="s">
        <v>380</v>
      </c>
      <c r="BA2258" s="395">
        <v>1</v>
      </c>
      <c r="BB2258" s="396" t="s">
        <v>861</v>
      </c>
      <c r="BC2258" t="str">
        <f t="shared" si="226"/>
        <v>RJZ</v>
      </c>
      <c r="BD2258" t="str">
        <f t="shared" si="227"/>
        <v>NAoMe_initial_age_decades_80cap</v>
      </c>
      <c r="BE2258" s="397" t="s">
        <v>862</v>
      </c>
      <c r="BF2258" t="str">
        <f t="shared" si="228"/>
        <v>80+ yrs</v>
      </c>
      <c r="BG2258">
        <f t="shared" si="229"/>
        <v>26</v>
      </c>
      <c r="BH2258" s="398">
        <f t="shared" si="230"/>
        <v>0.20968000590801239</v>
      </c>
      <c r="BO2258" s="33"/>
    </row>
    <row r="2259" spans="1:67">
      <c r="A2259" s="316" t="s">
        <v>27</v>
      </c>
      <c r="B2259" t="s">
        <v>380</v>
      </c>
      <c r="C2259" t="s">
        <v>910</v>
      </c>
      <c r="D2259" t="s">
        <v>314</v>
      </c>
      <c r="E2259" s="316" t="s">
        <v>104</v>
      </c>
      <c r="F2259" s="316" t="s">
        <v>589</v>
      </c>
      <c r="G2259" s="316" t="s">
        <v>442</v>
      </c>
      <c r="H2259" s="316" t="s">
        <v>326</v>
      </c>
      <c r="I2259" s="316" t="s">
        <v>341</v>
      </c>
      <c r="J2259" s="316" t="s">
        <v>13</v>
      </c>
      <c r="K2259" s="36">
        <v>90</v>
      </c>
      <c r="L2259" s="317">
        <v>0.72580999135971069</v>
      </c>
      <c r="M2259" s="317">
        <v>0.73769998550415039</v>
      </c>
      <c r="N2259" s="36">
        <v>223</v>
      </c>
      <c r="O2259" s="317">
        <v>0.73355001211166382</v>
      </c>
      <c r="P2259" s="317">
        <v>0.7610899806022644</v>
      </c>
      <c r="Q2259" s="36">
        <v>6753</v>
      </c>
      <c r="R2259" s="317">
        <v>0.67720001935958862</v>
      </c>
      <c r="S2259" s="317">
        <v>0.69554001092910767</v>
      </c>
      <c r="T2259" t="s">
        <v>380</v>
      </c>
      <c r="BA2259" s="395">
        <v>1</v>
      </c>
      <c r="BB2259" s="396" t="s">
        <v>861</v>
      </c>
      <c r="BC2259" t="str">
        <f t="shared" si="226"/>
        <v>RJZ</v>
      </c>
      <c r="BD2259" t="str">
        <f t="shared" si="227"/>
        <v>NAoMe_initial_ch_score_2cap</v>
      </c>
      <c r="BE2259" s="397" t="s">
        <v>862</v>
      </c>
      <c r="BF2259" t="str">
        <f t="shared" si="228"/>
        <v>0</v>
      </c>
      <c r="BG2259">
        <f t="shared" si="229"/>
        <v>90</v>
      </c>
      <c r="BH2259" s="398">
        <f t="shared" si="230"/>
        <v>0.72580999135971069</v>
      </c>
      <c r="BO2259" s="33"/>
    </row>
    <row r="2260" spans="1:67">
      <c r="A2260" s="316" t="s">
        <v>27</v>
      </c>
      <c r="B2260" t="s">
        <v>380</v>
      </c>
      <c r="C2260" t="s">
        <v>910</v>
      </c>
      <c r="D2260" t="s">
        <v>314</v>
      </c>
      <c r="E2260" s="316" t="s">
        <v>104</v>
      </c>
      <c r="F2260" s="316" t="s">
        <v>589</v>
      </c>
      <c r="G2260" s="316" t="s">
        <v>442</v>
      </c>
      <c r="H2260" s="316" t="s">
        <v>326</v>
      </c>
      <c r="I2260" s="316" t="s">
        <v>341</v>
      </c>
      <c r="J2260" s="316" t="s">
        <v>14</v>
      </c>
      <c r="K2260" s="36">
        <v>13</v>
      </c>
      <c r="L2260" s="317">
        <v>0.1048400029540062</v>
      </c>
      <c r="M2260" s="317">
        <v>0.10655999928712841</v>
      </c>
      <c r="N2260" s="36">
        <v>31</v>
      </c>
      <c r="O2260" s="317">
        <v>0.10197000205516819</v>
      </c>
      <c r="P2260" s="317">
        <v>0.10580000281333921</v>
      </c>
      <c r="Q2260" s="36">
        <v>1630</v>
      </c>
      <c r="R2260" s="317">
        <v>0.16346000134944921</v>
      </c>
      <c r="S2260" s="317">
        <v>0.16788999736309049</v>
      </c>
      <c r="T2260" t="s">
        <v>380</v>
      </c>
      <c r="BA2260" s="395">
        <v>1</v>
      </c>
      <c r="BB2260" s="396" t="s">
        <v>861</v>
      </c>
      <c r="BC2260" t="str">
        <f t="shared" si="226"/>
        <v>RJZ</v>
      </c>
      <c r="BD2260" t="str">
        <f t="shared" si="227"/>
        <v>NAoMe_initial_ch_score_2cap</v>
      </c>
      <c r="BE2260" s="397" t="s">
        <v>862</v>
      </c>
      <c r="BF2260" t="str">
        <f t="shared" si="228"/>
        <v>1</v>
      </c>
      <c r="BG2260">
        <f t="shared" si="229"/>
        <v>13</v>
      </c>
      <c r="BH2260" s="398">
        <f t="shared" si="230"/>
        <v>0.1048400029540062</v>
      </c>
      <c r="BO2260" s="33"/>
    </row>
    <row r="2261" spans="1:67">
      <c r="A2261" s="316" t="s">
        <v>27</v>
      </c>
      <c r="B2261" t="s">
        <v>380</v>
      </c>
      <c r="C2261" t="s">
        <v>910</v>
      </c>
      <c r="D2261" t="s">
        <v>314</v>
      </c>
      <c r="E2261" s="316" t="s">
        <v>104</v>
      </c>
      <c r="F2261" s="316" t="s">
        <v>589</v>
      </c>
      <c r="G2261" s="316" t="s">
        <v>442</v>
      </c>
      <c r="H2261" s="316" t="s">
        <v>326</v>
      </c>
      <c r="I2261" s="316" t="s">
        <v>341</v>
      </c>
      <c r="J2261" s="316" t="s">
        <v>301</v>
      </c>
      <c r="K2261" s="36">
        <v>19</v>
      </c>
      <c r="L2261" s="317">
        <v>0.15322999656200409</v>
      </c>
      <c r="M2261" s="317">
        <v>0.1557399928569794</v>
      </c>
      <c r="N2261" s="36">
        <v>39</v>
      </c>
      <c r="O2261" s="317">
        <v>0.12828999757766721</v>
      </c>
      <c r="P2261" s="317">
        <v>0.1331100016832352</v>
      </c>
      <c r="Q2261" s="36">
        <v>1326</v>
      </c>
      <c r="R2261" s="317">
        <v>0.132970005273819</v>
      </c>
      <c r="S2261" s="317">
        <v>0.13657000660896301</v>
      </c>
      <c r="T2261" t="s">
        <v>380</v>
      </c>
      <c r="BA2261" s="395">
        <v>1</v>
      </c>
      <c r="BB2261" s="396" t="s">
        <v>861</v>
      </c>
      <c r="BC2261" t="str">
        <f t="shared" si="226"/>
        <v>RJZ</v>
      </c>
      <c r="BD2261" t="str">
        <f t="shared" si="227"/>
        <v>NAoMe_initial_ch_score_2cap</v>
      </c>
      <c r="BE2261" s="397" t="s">
        <v>862</v>
      </c>
      <c r="BF2261" t="str">
        <f t="shared" si="228"/>
        <v>2+</v>
      </c>
      <c r="BG2261">
        <f t="shared" si="229"/>
        <v>19</v>
      </c>
      <c r="BH2261" s="398">
        <f t="shared" si="230"/>
        <v>0.15322999656200409</v>
      </c>
      <c r="BO2261" s="33"/>
    </row>
    <row r="2262" spans="1:67">
      <c r="A2262" s="316" t="s">
        <v>27</v>
      </c>
      <c r="B2262" t="s">
        <v>380</v>
      </c>
      <c r="C2262" t="s">
        <v>910</v>
      </c>
      <c r="D2262" t="s">
        <v>314</v>
      </c>
      <c r="E2262" s="316" t="s">
        <v>104</v>
      </c>
      <c r="F2262" s="316" t="s">
        <v>589</v>
      </c>
      <c r="G2262" s="316" t="s">
        <v>442</v>
      </c>
      <c r="H2262" s="316" t="s">
        <v>326</v>
      </c>
      <c r="I2262" s="316" t="s">
        <v>341</v>
      </c>
      <c r="J2262" s="316" t="s">
        <v>260</v>
      </c>
      <c r="K2262" s="36">
        <v>2</v>
      </c>
      <c r="L2262" s="317">
        <v>1.6130000352859501E-2</v>
      </c>
      <c r="M2262" s="317"/>
      <c r="N2262" s="36">
        <v>11</v>
      </c>
      <c r="O2262" s="317">
        <v>3.6180000752210617E-2</v>
      </c>
      <c r="P2262" s="317"/>
      <c r="Q2262" s="36">
        <v>263</v>
      </c>
      <c r="R2262" s="317">
        <v>2.6370000094175339E-2</v>
      </c>
      <c r="S2262" s="317"/>
      <c r="T2262" t="s">
        <v>380</v>
      </c>
      <c r="BA2262" s="395">
        <v>1</v>
      </c>
      <c r="BB2262" s="396" t="s">
        <v>861</v>
      </c>
      <c r="BC2262" t="str">
        <f t="shared" si="226"/>
        <v>RJZ</v>
      </c>
      <c r="BD2262" t="str">
        <f t="shared" si="227"/>
        <v>NAoMe_initial_ch_score_2cap</v>
      </c>
      <c r="BE2262" s="397" t="s">
        <v>862</v>
      </c>
      <c r="BF2262" t="str">
        <f t="shared" si="228"/>
        <v>Unknown</v>
      </c>
      <c r="BG2262">
        <f t="shared" si="229"/>
        <v>2</v>
      </c>
      <c r="BH2262" s="398">
        <f t="shared" si="230"/>
        <v>1.6130000352859501E-2</v>
      </c>
      <c r="BO2262" s="33"/>
    </row>
    <row r="2263" spans="1:67">
      <c r="A2263" s="316" t="s">
        <v>27</v>
      </c>
      <c r="B2263" t="s">
        <v>380</v>
      </c>
      <c r="C2263" t="s">
        <v>910</v>
      </c>
      <c r="D2263" t="s">
        <v>314</v>
      </c>
      <c r="E2263" s="316" t="s">
        <v>104</v>
      </c>
      <c r="F2263" s="316" t="s">
        <v>589</v>
      </c>
      <c r="G2263" s="316" t="s">
        <v>442</v>
      </c>
      <c r="H2263" s="316" t="s">
        <v>326</v>
      </c>
      <c r="I2263" s="316" t="s">
        <v>309</v>
      </c>
      <c r="J2263" s="316" t="s">
        <v>289</v>
      </c>
      <c r="K2263" s="36">
        <v>37</v>
      </c>
      <c r="L2263" s="317">
        <v>0.29839000105857849</v>
      </c>
      <c r="M2263" s="317"/>
      <c r="N2263" s="36">
        <v>106</v>
      </c>
      <c r="O2263" s="317">
        <v>0.34867998957633972</v>
      </c>
      <c r="P2263" s="317"/>
      <c r="Q2263" s="36">
        <v>3283</v>
      </c>
      <c r="R2263" s="317">
        <v>0.3292199969291687</v>
      </c>
      <c r="S2263" s="317"/>
      <c r="T2263" t="s">
        <v>380</v>
      </c>
      <c r="BA2263" s="395">
        <v>1</v>
      </c>
      <c r="BB2263" s="396" t="s">
        <v>861</v>
      </c>
      <c r="BC2263" t="str">
        <f t="shared" si="226"/>
        <v>RJZ</v>
      </c>
      <c r="BD2263" t="str">
        <f t="shared" si="227"/>
        <v>NAoMe_initial_diagnosis_year</v>
      </c>
      <c r="BE2263" s="397" t="s">
        <v>862</v>
      </c>
      <c r="BF2263" t="str">
        <f t="shared" si="228"/>
        <v>2021</v>
      </c>
      <c r="BG2263">
        <f t="shared" si="229"/>
        <v>37</v>
      </c>
      <c r="BH2263" s="398">
        <f t="shared" si="230"/>
        <v>0.29839000105857849</v>
      </c>
      <c r="BO2263" s="33"/>
    </row>
    <row r="2264" spans="1:67">
      <c r="A2264" s="316" t="s">
        <v>27</v>
      </c>
      <c r="B2264" t="s">
        <v>380</v>
      </c>
      <c r="C2264" t="s">
        <v>910</v>
      </c>
      <c r="D2264" t="s">
        <v>314</v>
      </c>
      <c r="E2264" s="316" t="s">
        <v>104</v>
      </c>
      <c r="F2264" s="316" t="s">
        <v>589</v>
      </c>
      <c r="G2264" s="316" t="s">
        <v>442</v>
      </c>
      <c r="H2264" s="316" t="s">
        <v>326</v>
      </c>
      <c r="I2264" s="316" t="s">
        <v>309</v>
      </c>
      <c r="J2264" s="316" t="s">
        <v>816</v>
      </c>
      <c r="K2264" s="36">
        <v>39</v>
      </c>
      <c r="L2264" s="317">
        <v>0.31452000141143799</v>
      </c>
      <c r="M2264" s="317"/>
      <c r="N2264" s="36">
        <v>97</v>
      </c>
      <c r="O2264" s="317">
        <v>0.31907999515533447</v>
      </c>
      <c r="P2264" s="317"/>
      <c r="Q2264" s="36">
        <v>3315</v>
      </c>
      <c r="R2264" s="317">
        <v>0.33243000507354742</v>
      </c>
      <c r="S2264" s="317"/>
      <c r="T2264" t="s">
        <v>380</v>
      </c>
      <c r="BA2264" s="395">
        <v>1</v>
      </c>
      <c r="BB2264" s="396" t="s">
        <v>861</v>
      </c>
      <c r="BC2264" t="str">
        <f t="shared" si="226"/>
        <v>RJZ</v>
      </c>
      <c r="BD2264" t="str">
        <f t="shared" si="227"/>
        <v>NAoMe_initial_diagnosis_year</v>
      </c>
      <c r="BE2264" s="397" t="s">
        <v>862</v>
      </c>
      <c r="BF2264" t="str">
        <f t="shared" si="228"/>
        <v>2022</v>
      </c>
      <c r="BG2264">
        <f t="shared" si="229"/>
        <v>39</v>
      </c>
      <c r="BH2264" s="398">
        <f t="shared" si="230"/>
        <v>0.31452000141143799</v>
      </c>
      <c r="BO2264" s="33"/>
    </row>
    <row r="2265" spans="1:67">
      <c r="A2265" s="316" t="s">
        <v>27</v>
      </c>
      <c r="B2265" t="s">
        <v>380</v>
      </c>
      <c r="C2265" t="s">
        <v>910</v>
      </c>
      <c r="D2265" t="s">
        <v>314</v>
      </c>
      <c r="E2265" s="316" t="s">
        <v>104</v>
      </c>
      <c r="F2265" s="316" t="s">
        <v>589</v>
      </c>
      <c r="G2265" s="316" t="s">
        <v>442</v>
      </c>
      <c r="H2265" s="316" t="s">
        <v>326</v>
      </c>
      <c r="I2265" s="316" t="s">
        <v>309</v>
      </c>
      <c r="J2265" s="316" t="s">
        <v>946</v>
      </c>
      <c r="K2265" s="36">
        <v>48</v>
      </c>
      <c r="L2265" s="317">
        <v>0.38710001111030579</v>
      </c>
      <c r="M2265" s="317"/>
      <c r="N2265" s="36">
        <v>101</v>
      </c>
      <c r="O2265" s="317">
        <v>0.33223998546600342</v>
      </c>
      <c r="P2265" s="317"/>
      <c r="Q2265" s="36">
        <v>3374</v>
      </c>
      <c r="R2265" s="317">
        <v>0.33834999799728388</v>
      </c>
      <c r="S2265" s="317"/>
      <c r="T2265" t="s">
        <v>380</v>
      </c>
      <c r="BA2265" s="395">
        <v>1</v>
      </c>
      <c r="BB2265" s="396" t="s">
        <v>861</v>
      </c>
      <c r="BC2265" t="str">
        <f t="shared" si="226"/>
        <v>RJZ</v>
      </c>
      <c r="BD2265" t="str">
        <f t="shared" si="227"/>
        <v>NAoMe_initial_diagnosis_year</v>
      </c>
      <c r="BE2265" s="397" t="s">
        <v>862</v>
      </c>
      <c r="BF2265" t="str">
        <f t="shared" si="228"/>
        <v>2023</v>
      </c>
      <c r="BG2265">
        <f t="shared" si="229"/>
        <v>48</v>
      </c>
      <c r="BH2265" s="398">
        <f t="shared" si="230"/>
        <v>0.38710001111030579</v>
      </c>
      <c r="BO2265" s="33"/>
    </row>
    <row r="2266" spans="1:67">
      <c r="A2266" s="316" t="s">
        <v>27</v>
      </c>
      <c r="B2266" t="s">
        <v>380</v>
      </c>
      <c r="C2266" t="s">
        <v>910</v>
      </c>
      <c r="D2266" t="s">
        <v>314</v>
      </c>
      <c r="E2266" s="316" t="s">
        <v>104</v>
      </c>
      <c r="F2266" s="316" t="s">
        <v>589</v>
      </c>
      <c r="G2266" s="316" t="s">
        <v>442</v>
      </c>
      <c r="H2266" s="316" t="s">
        <v>326</v>
      </c>
      <c r="I2266" s="316" t="s">
        <v>331</v>
      </c>
      <c r="J2266" s="316" t="s">
        <v>332</v>
      </c>
      <c r="K2266" s="36">
        <v>2</v>
      </c>
      <c r="L2266" s="317">
        <v>1.6130000352859501E-2</v>
      </c>
      <c r="M2266" s="317">
        <v>2.273000031709671E-2</v>
      </c>
      <c r="N2266" s="36">
        <v>6</v>
      </c>
      <c r="O2266" s="317">
        <v>1.9740000367164608E-2</v>
      </c>
      <c r="P2266" s="317">
        <v>2.4490000680089E-2</v>
      </c>
      <c r="Q2266" s="36">
        <v>434</v>
      </c>
      <c r="R2266" s="317">
        <v>4.3519999831914902E-2</v>
      </c>
      <c r="S2266" s="317">
        <v>5.2159998565912247E-2</v>
      </c>
      <c r="T2266" t="s">
        <v>380</v>
      </c>
      <c r="BA2266" s="395">
        <v>1</v>
      </c>
      <c r="BB2266" s="396" t="s">
        <v>861</v>
      </c>
      <c r="BC2266" t="str">
        <f t="shared" si="226"/>
        <v>RJZ</v>
      </c>
      <c r="BD2266" t="str">
        <f t="shared" si="227"/>
        <v>NAoMe_initial_disease_group</v>
      </c>
      <c r="BE2266" s="397" t="s">
        <v>862</v>
      </c>
      <c r="BF2266" t="str">
        <f t="shared" si="228"/>
        <v>Advanced M0</v>
      </c>
      <c r="BG2266">
        <f t="shared" si="229"/>
        <v>2</v>
      </c>
      <c r="BH2266" s="398">
        <f t="shared" si="230"/>
        <v>1.6130000352859501E-2</v>
      </c>
      <c r="BO2266" s="33"/>
    </row>
    <row r="2267" spans="1:67">
      <c r="A2267" s="316" t="s">
        <v>27</v>
      </c>
      <c r="B2267" t="s">
        <v>380</v>
      </c>
      <c r="C2267" t="s">
        <v>910</v>
      </c>
      <c r="D2267" t="s">
        <v>314</v>
      </c>
      <c r="E2267" s="316" t="s">
        <v>104</v>
      </c>
      <c r="F2267" s="316" t="s">
        <v>589</v>
      </c>
      <c r="G2267" s="316" t="s">
        <v>442</v>
      </c>
      <c r="H2267" s="316" t="s">
        <v>326</v>
      </c>
      <c r="I2267" s="316" t="s">
        <v>331</v>
      </c>
      <c r="J2267" s="316" t="s">
        <v>333</v>
      </c>
      <c r="K2267" s="36">
        <v>74</v>
      </c>
      <c r="L2267" s="317">
        <v>0.59676998853683472</v>
      </c>
      <c r="M2267" s="317">
        <v>0.84091001749038696</v>
      </c>
      <c r="N2267" s="36">
        <v>208</v>
      </c>
      <c r="O2267" s="317">
        <v>0.68421000242233276</v>
      </c>
      <c r="P2267" s="317">
        <v>0.84898000955581665</v>
      </c>
      <c r="Q2267" s="36">
        <v>6159</v>
      </c>
      <c r="R2267" s="317">
        <v>0.6176300048828125</v>
      </c>
      <c r="S2267" s="317">
        <v>0.74026000499725342</v>
      </c>
      <c r="T2267" t="s">
        <v>380</v>
      </c>
      <c r="BA2267" s="395">
        <v>1</v>
      </c>
      <c r="BB2267" s="396" t="s">
        <v>861</v>
      </c>
      <c r="BC2267" t="str">
        <f t="shared" si="226"/>
        <v>RJZ</v>
      </c>
      <c r="BD2267" t="str">
        <f t="shared" si="227"/>
        <v>NAoMe_initial_disease_group</v>
      </c>
      <c r="BE2267" s="397" t="s">
        <v>862</v>
      </c>
      <c r="BF2267" t="str">
        <f t="shared" si="228"/>
        <v>Advanced M1</v>
      </c>
      <c r="BG2267">
        <f t="shared" si="229"/>
        <v>74</v>
      </c>
      <c r="BH2267" s="398">
        <f t="shared" si="230"/>
        <v>0.59676998853683472</v>
      </c>
      <c r="BO2267" s="33"/>
    </row>
    <row r="2268" spans="1:67">
      <c r="A2268" s="316" t="s">
        <v>27</v>
      </c>
      <c r="B2268" t="s">
        <v>380</v>
      </c>
      <c r="C2268" t="s">
        <v>910</v>
      </c>
      <c r="D2268" t="s">
        <v>314</v>
      </c>
      <c r="E2268" s="316" t="s">
        <v>104</v>
      </c>
      <c r="F2268" s="316" t="s">
        <v>589</v>
      </c>
      <c r="G2268" s="316" t="s">
        <v>442</v>
      </c>
      <c r="H2268" s="316" t="s">
        <v>326</v>
      </c>
      <c r="I2268" s="316" t="s">
        <v>331</v>
      </c>
      <c r="J2268" s="316" t="s">
        <v>334</v>
      </c>
      <c r="K2268" s="36">
        <v>0</v>
      </c>
      <c r="L2268" s="317">
        <v>0</v>
      </c>
      <c r="M2268" s="317">
        <v>0</v>
      </c>
      <c r="N2268" s="36">
        <v>2</v>
      </c>
      <c r="O2268" s="317">
        <v>6.5799998119473457E-3</v>
      </c>
      <c r="P2268" s="317">
        <v>8.1599997356534004E-3</v>
      </c>
      <c r="Q2268" s="36">
        <v>64</v>
      </c>
      <c r="R2268" s="317">
        <v>6.4199999906122676E-3</v>
      </c>
      <c r="S2268" s="317">
        <v>7.689999882131815E-3</v>
      </c>
      <c r="T2268" t="s">
        <v>380</v>
      </c>
      <c r="BA2268" s="395">
        <v>1</v>
      </c>
      <c r="BB2268" s="396" t="s">
        <v>861</v>
      </c>
      <c r="BC2268" t="str">
        <f t="shared" si="226"/>
        <v>RJZ</v>
      </c>
      <c r="BD2268" t="str">
        <f t="shared" si="227"/>
        <v>NAoMe_initial_disease_group</v>
      </c>
      <c r="BE2268" s="397" t="s">
        <v>862</v>
      </c>
      <c r="BF2268" t="str">
        <f t="shared" si="228"/>
        <v>DCIS</v>
      </c>
      <c r="BG2268">
        <f t="shared" si="229"/>
        <v>0</v>
      </c>
      <c r="BH2268" s="398">
        <f t="shared" si="230"/>
        <v>0</v>
      </c>
      <c r="BO2268" s="33"/>
    </row>
    <row r="2269" spans="1:67">
      <c r="A2269" s="316" t="s">
        <v>27</v>
      </c>
      <c r="B2269" t="s">
        <v>380</v>
      </c>
      <c r="C2269" t="s">
        <v>910</v>
      </c>
      <c r="D2269" t="s">
        <v>314</v>
      </c>
      <c r="E2269" s="316" t="s">
        <v>104</v>
      </c>
      <c r="F2269" s="316" t="s">
        <v>589</v>
      </c>
      <c r="G2269" s="316" t="s">
        <v>442</v>
      </c>
      <c r="H2269" s="316" t="s">
        <v>326</v>
      </c>
      <c r="I2269" s="316" t="s">
        <v>331</v>
      </c>
      <c r="J2269" s="316" t="s">
        <v>335</v>
      </c>
      <c r="K2269" s="36">
        <v>12</v>
      </c>
      <c r="L2269" s="317">
        <v>9.6770003437995911E-2</v>
      </c>
      <c r="M2269" s="317">
        <v>0.13636000454425809</v>
      </c>
      <c r="N2269" s="36">
        <v>29</v>
      </c>
      <c r="O2269" s="317">
        <v>9.5389999449253082E-2</v>
      </c>
      <c r="P2269" s="317">
        <v>0.118369996547699</v>
      </c>
      <c r="Q2269" s="36">
        <v>1663</v>
      </c>
      <c r="R2269" s="317">
        <v>0.16676999628543851</v>
      </c>
      <c r="S2269" s="317">
        <v>0.19988000392913821</v>
      </c>
      <c r="T2269" t="s">
        <v>380</v>
      </c>
      <c r="BA2269" s="395">
        <v>1</v>
      </c>
      <c r="BB2269" s="396" t="s">
        <v>861</v>
      </c>
      <c r="BC2269" t="str">
        <f t="shared" si="226"/>
        <v>RJZ</v>
      </c>
      <c r="BD2269" t="str">
        <f t="shared" si="227"/>
        <v>NAoMe_initial_disease_group</v>
      </c>
      <c r="BE2269" s="397" t="s">
        <v>862</v>
      </c>
      <c r="BF2269" t="str">
        <f t="shared" si="228"/>
        <v>Early invasive</v>
      </c>
      <c r="BG2269">
        <f t="shared" si="229"/>
        <v>12</v>
      </c>
      <c r="BH2269" s="398">
        <f t="shared" si="230"/>
        <v>9.6770003437995911E-2</v>
      </c>
      <c r="BO2269" s="33"/>
    </row>
    <row r="2270" spans="1:67">
      <c r="A2270" s="316" t="s">
        <v>27</v>
      </c>
      <c r="B2270" t="s">
        <v>380</v>
      </c>
      <c r="C2270" t="s">
        <v>910</v>
      </c>
      <c r="D2270" t="s">
        <v>314</v>
      </c>
      <c r="E2270" s="316" t="s">
        <v>104</v>
      </c>
      <c r="F2270" s="316" t="s">
        <v>589</v>
      </c>
      <c r="G2270" s="316" t="s">
        <v>442</v>
      </c>
      <c r="H2270" s="316" t="s">
        <v>326</v>
      </c>
      <c r="I2270" s="316" t="s">
        <v>331</v>
      </c>
      <c r="J2270" s="316" t="s">
        <v>337</v>
      </c>
      <c r="K2270" s="36">
        <v>36</v>
      </c>
      <c r="L2270" s="317">
        <v>0.2903200089931488</v>
      </c>
      <c r="M2270" s="317"/>
      <c r="N2270" s="36">
        <v>59</v>
      </c>
      <c r="O2270" s="317">
        <v>0.1940799951553345</v>
      </c>
      <c r="P2270" s="317"/>
      <c r="Q2270" s="36">
        <v>1652</v>
      </c>
      <c r="R2270" s="317">
        <v>0.1656599938869476</v>
      </c>
      <c r="S2270" s="317"/>
      <c r="T2270" t="s">
        <v>380</v>
      </c>
      <c r="BA2270" s="395">
        <v>1</v>
      </c>
      <c r="BB2270" s="396" t="s">
        <v>861</v>
      </c>
      <c r="BC2270" t="str">
        <f t="shared" si="226"/>
        <v>RJZ</v>
      </c>
      <c r="BD2270" t="str">
        <f t="shared" si="227"/>
        <v>NAoMe_initial_disease_group</v>
      </c>
      <c r="BE2270" s="397" t="s">
        <v>862</v>
      </c>
      <c r="BF2270" t="str">
        <f t="shared" si="228"/>
        <v>Unknown stage</v>
      </c>
      <c r="BG2270">
        <f t="shared" si="229"/>
        <v>36</v>
      </c>
      <c r="BH2270" s="398">
        <f t="shared" si="230"/>
        <v>0.2903200089931488</v>
      </c>
      <c r="BO2270" s="33"/>
    </row>
    <row r="2271" spans="1:67">
      <c r="A2271" s="316" t="s">
        <v>27</v>
      </c>
      <c r="B2271" t="s">
        <v>380</v>
      </c>
      <c r="C2271" t="s">
        <v>910</v>
      </c>
      <c r="D2271" t="s">
        <v>314</v>
      </c>
      <c r="E2271" s="316" t="s">
        <v>104</v>
      </c>
      <c r="F2271" s="316" t="s">
        <v>589</v>
      </c>
      <c r="G2271" s="316" t="s">
        <v>442</v>
      </c>
      <c r="H2271" s="316" t="s">
        <v>326</v>
      </c>
      <c r="I2271" s="316" t="s">
        <v>656</v>
      </c>
      <c r="J2271" s="316" t="s">
        <v>286</v>
      </c>
      <c r="K2271" s="36">
        <v>2</v>
      </c>
      <c r="L2271" s="317">
        <v>1.6130000352859501E-2</v>
      </c>
      <c r="M2271" s="317">
        <v>1.7859999090433121E-2</v>
      </c>
      <c r="N2271" s="36">
        <v>23</v>
      </c>
      <c r="O2271" s="317">
        <v>7.5659997761249542E-2</v>
      </c>
      <c r="P2271" s="317">
        <v>8.1849999725818634E-2</v>
      </c>
      <c r="Q2271" s="36">
        <v>492</v>
      </c>
      <c r="R2271" s="317">
        <v>4.9339998513460159E-2</v>
      </c>
      <c r="S2271" s="317">
        <v>5.1920000463724143E-2</v>
      </c>
      <c r="T2271" t="s">
        <v>380</v>
      </c>
      <c r="BA2271" s="395">
        <v>1</v>
      </c>
      <c r="BB2271" s="396" t="s">
        <v>861</v>
      </c>
      <c r="BC2271" t="str">
        <f t="shared" si="226"/>
        <v>RJZ</v>
      </c>
      <c r="BD2271" t="str">
        <f t="shared" si="227"/>
        <v>NAoMe_initial_ethnicity_grp</v>
      </c>
      <c r="BE2271" s="397" t="s">
        <v>862</v>
      </c>
      <c r="BF2271" t="str">
        <f t="shared" si="228"/>
        <v>Asian or Asian British</v>
      </c>
      <c r="BG2271">
        <f t="shared" si="229"/>
        <v>2</v>
      </c>
      <c r="BH2271" s="398">
        <f t="shared" si="230"/>
        <v>1.6130000352859501E-2</v>
      </c>
      <c r="BO2271" s="33"/>
    </row>
    <row r="2272" spans="1:67">
      <c r="A2272" s="316" t="s">
        <v>27</v>
      </c>
      <c r="B2272" t="s">
        <v>380</v>
      </c>
      <c r="C2272" t="s">
        <v>910</v>
      </c>
      <c r="D2272" t="s">
        <v>314</v>
      </c>
      <c r="E2272" s="316" t="s">
        <v>104</v>
      </c>
      <c r="F2272" s="316" t="s">
        <v>589</v>
      </c>
      <c r="G2272" s="316" t="s">
        <v>442</v>
      </c>
      <c r="H2272" s="316" t="s">
        <v>326</v>
      </c>
      <c r="I2272" s="316" t="s">
        <v>656</v>
      </c>
      <c r="J2272" s="316" t="s">
        <v>287</v>
      </c>
      <c r="K2272" s="36">
        <v>19</v>
      </c>
      <c r="L2272" s="317">
        <v>0.15322999656200409</v>
      </c>
      <c r="M2272" s="317">
        <v>0.16964000463485721</v>
      </c>
      <c r="N2272" s="36">
        <v>57</v>
      </c>
      <c r="O2272" s="317">
        <v>0.1875</v>
      </c>
      <c r="P2272" s="317">
        <v>0.20284999907016751</v>
      </c>
      <c r="Q2272" s="36">
        <v>403</v>
      </c>
      <c r="R2272" s="317">
        <v>4.0410000830888748E-2</v>
      </c>
      <c r="S2272" s="317">
        <v>4.2520001530647278E-2</v>
      </c>
      <c r="T2272" t="s">
        <v>380</v>
      </c>
      <c r="BA2272" s="395">
        <v>1</v>
      </c>
      <c r="BB2272" s="396" t="s">
        <v>861</v>
      </c>
      <c r="BC2272" t="str">
        <f t="shared" si="226"/>
        <v>RJZ</v>
      </c>
      <c r="BD2272" t="str">
        <f t="shared" si="227"/>
        <v>NAoMe_initial_ethnicity_grp</v>
      </c>
      <c r="BE2272" s="397" t="s">
        <v>862</v>
      </c>
      <c r="BF2272" t="str">
        <f t="shared" si="228"/>
        <v>Black or Black British</v>
      </c>
      <c r="BG2272">
        <f t="shared" si="229"/>
        <v>19</v>
      </c>
      <c r="BH2272" s="398">
        <f t="shared" si="230"/>
        <v>0.15322999656200409</v>
      </c>
      <c r="BO2272" s="33"/>
    </row>
    <row r="2273" spans="1:67">
      <c r="A2273" s="316" t="s">
        <v>27</v>
      </c>
      <c r="B2273" t="s">
        <v>380</v>
      </c>
      <c r="C2273" t="s">
        <v>910</v>
      </c>
      <c r="D2273" t="s">
        <v>314</v>
      </c>
      <c r="E2273" s="316" t="s">
        <v>104</v>
      </c>
      <c r="F2273" s="316" t="s">
        <v>589</v>
      </c>
      <c r="G2273" s="316" t="s">
        <v>442</v>
      </c>
      <c r="H2273" s="316" t="s">
        <v>326</v>
      </c>
      <c r="I2273" s="316" t="s">
        <v>656</v>
      </c>
      <c r="J2273" s="316" t="s">
        <v>259</v>
      </c>
      <c r="K2273" s="36">
        <v>0</v>
      </c>
      <c r="L2273" s="317">
        <v>0</v>
      </c>
      <c r="M2273" s="317">
        <v>0</v>
      </c>
      <c r="N2273" s="36">
        <v>2</v>
      </c>
      <c r="O2273" s="317">
        <v>6.5799998119473457E-3</v>
      </c>
      <c r="P2273" s="317">
        <v>7.1200001984834671E-3</v>
      </c>
      <c r="Q2273" s="36">
        <v>98</v>
      </c>
      <c r="R2273" s="317">
        <v>9.8299998790025711E-3</v>
      </c>
      <c r="S2273" s="317">
        <v>1.0339999571442601E-2</v>
      </c>
      <c r="T2273" t="s">
        <v>380</v>
      </c>
      <c r="BA2273" s="395">
        <v>1</v>
      </c>
      <c r="BB2273" s="396" t="s">
        <v>861</v>
      </c>
      <c r="BC2273" t="str">
        <f t="shared" si="226"/>
        <v>RJZ</v>
      </c>
      <c r="BD2273" t="str">
        <f t="shared" si="227"/>
        <v>NAoMe_initial_ethnicity_grp</v>
      </c>
      <c r="BE2273" s="397" t="s">
        <v>862</v>
      </c>
      <c r="BF2273" t="str">
        <f t="shared" si="228"/>
        <v>Mixed</v>
      </c>
      <c r="BG2273">
        <f t="shared" si="229"/>
        <v>0</v>
      </c>
      <c r="BH2273" s="398">
        <f t="shared" si="230"/>
        <v>0</v>
      </c>
      <c r="BO2273" s="33"/>
    </row>
    <row r="2274" spans="1:67">
      <c r="A2274" s="316" t="s">
        <v>27</v>
      </c>
      <c r="B2274" t="s">
        <v>380</v>
      </c>
      <c r="C2274" t="s">
        <v>910</v>
      </c>
      <c r="D2274" t="s">
        <v>314</v>
      </c>
      <c r="E2274" s="316" t="s">
        <v>104</v>
      </c>
      <c r="F2274" s="316" t="s">
        <v>589</v>
      </c>
      <c r="G2274" s="316" t="s">
        <v>442</v>
      </c>
      <c r="H2274" s="316" t="s">
        <v>326</v>
      </c>
      <c r="I2274" s="316" t="s">
        <v>656</v>
      </c>
      <c r="J2274" s="316" t="s">
        <v>288</v>
      </c>
      <c r="K2274" s="36">
        <v>7</v>
      </c>
      <c r="L2274" s="317">
        <v>5.6449998170137412E-2</v>
      </c>
      <c r="M2274" s="317">
        <v>6.25E-2</v>
      </c>
      <c r="N2274" s="36">
        <v>17</v>
      </c>
      <c r="O2274" s="317">
        <v>5.5920001119375229E-2</v>
      </c>
      <c r="P2274" s="317">
        <v>6.0499999672174447E-2</v>
      </c>
      <c r="Q2274" s="36">
        <v>246</v>
      </c>
      <c r="R2274" s="317">
        <v>2.466999925673008E-2</v>
      </c>
      <c r="S2274" s="317">
        <v>2.5960000231862072E-2</v>
      </c>
      <c r="T2274" t="s">
        <v>380</v>
      </c>
      <c r="BA2274" s="395">
        <v>1</v>
      </c>
      <c r="BB2274" s="396" t="s">
        <v>861</v>
      </c>
      <c r="BC2274" t="str">
        <f t="shared" si="226"/>
        <v>RJZ</v>
      </c>
      <c r="BD2274" t="str">
        <f t="shared" si="227"/>
        <v>NAoMe_initial_ethnicity_grp</v>
      </c>
      <c r="BE2274" s="397" t="s">
        <v>862</v>
      </c>
      <c r="BF2274" t="str">
        <f t="shared" si="228"/>
        <v>Other Ethnic Group</v>
      </c>
      <c r="BG2274">
        <f t="shared" si="229"/>
        <v>7</v>
      </c>
      <c r="BH2274" s="398">
        <f t="shared" si="230"/>
        <v>5.6449998170137412E-2</v>
      </c>
      <c r="BO2274" s="33"/>
    </row>
    <row r="2275" spans="1:67">
      <c r="A2275" s="316" t="s">
        <v>27</v>
      </c>
      <c r="B2275" t="s">
        <v>380</v>
      </c>
      <c r="C2275" t="s">
        <v>910</v>
      </c>
      <c r="D2275" t="s">
        <v>314</v>
      </c>
      <c r="E2275" s="316" t="s">
        <v>104</v>
      </c>
      <c r="F2275" s="316" t="s">
        <v>589</v>
      </c>
      <c r="G2275" s="316" t="s">
        <v>442</v>
      </c>
      <c r="H2275" s="316" t="s">
        <v>326</v>
      </c>
      <c r="I2275" s="316" t="s">
        <v>656</v>
      </c>
      <c r="J2275" s="316" t="s">
        <v>260</v>
      </c>
      <c r="K2275" s="36">
        <v>12</v>
      </c>
      <c r="L2275" s="317">
        <v>9.6770003437995911E-2</v>
      </c>
      <c r="M2275" s="317"/>
      <c r="N2275" s="36">
        <v>23</v>
      </c>
      <c r="O2275" s="317">
        <v>7.5659997761249542E-2</v>
      </c>
      <c r="P2275" s="317"/>
      <c r="Q2275" s="36">
        <v>495</v>
      </c>
      <c r="R2275" s="317">
        <v>4.9639999866485603E-2</v>
      </c>
      <c r="S2275" s="317"/>
      <c r="T2275" t="s">
        <v>380</v>
      </c>
      <c r="BA2275" s="395">
        <v>1</v>
      </c>
      <c r="BB2275" s="396" t="s">
        <v>861</v>
      </c>
      <c r="BC2275" t="str">
        <f t="shared" si="226"/>
        <v>RJZ</v>
      </c>
      <c r="BD2275" t="str">
        <f t="shared" si="227"/>
        <v>NAoMe_initial_ethnicity_grp</v>
      </c>
      <c r="BE2275" s="397" t="s">
        <v>862</v>
      </c>
      <c r="BF2275" t="str">
        <f t="shared" si="228"/>
        <v>Unknown</v>
      </c>
      <c r="BG2275">
        <f t="shared" si="229"/>
        <v>12</v>
      </c>
      <c r="BH2275" s="398">
        <f t="shared" si="230"/>
        <v>9.6770003437995911E-2</v>
      </c>
      <c r="BO2275" s="33"/>
    </row>
    <row r="2276" spans="1:67">
      <c r="A2276" s="316" t="s">
        <v>27</v>
      </c>
      <c r="B2276" t="s">
        <v>380</v>
      </c>
      <c r="C2276" t="s">
        <v>910</v>
      </c>
      <c r="D2276" t="s">
        <v>314</v>
      </c>
      <c r="E2276" s="316" t="s">
        <v>104</v>
      </c>
      <c r="F2276" s="316" t="s">
        <v>589</v>
      </c>
      <c r="G2276" s="316" t="s">
        <v>442</v>
      </c>
      <c r="H2276" s="316" t="s">
        <v>326</v>
      </c>
      <c r="I2276" s="316" t="s">
        <v>656</v>
      </c>
      <c r="J2276" s="316" t="s">
        <v>258</v>
      </c>
      <c r="K2276" s="36">
        <v>84</v>
      </c>
      <c r="L2276" s="317">
        <v>0.67742002010345459</v>
      </c>
      <c r="M2276" s="317">
        <v>0.75</v>
      </c>
      <c r="N2276" s="36">
        <v>182</v>
      </c>
      <c r="O2276" s="317">
        <v>0.59868001937866211</v>
      </c>
      <c r="P2276" s="317">
        <v>0.64768999814987183</v>
      </c>
      <c r="Q2276" s="36">
        <v>8238</v>
      </c>
      <c r="R2276" s="317">
        <v>0.82611000537872314</v>
      </c>
      <c r="S2276" s="317">
        <v>0.86926001310348511</v>
      </c>
      <c r="T2276" t="s">
        <v>380</v>
      </c>
      <c r="BA2276" s="395">
        <v>1</v>
      </c>
      <c r="BB2276" s="396" t="s">
        <v>861</v>
      </c>
      <c r="BC2276" t="str">
        <f t="shared" si="226"/>
        <v>RJZ</v>
      </c>
      <c r="BD2276" t="str">
        <f t="shared" si="227"/>
        <v>NAoMe_initial_ethnicity_grp</v>
      </c>
      <c r="BE2276" s="397" t="s">
        <v>862</v>
      </c>
      <c r="BF2276" t="str">
        <f t="shared" si="228"/>
        <v>White</v>
      </c>
      <c r="BG2276">
        <f t="shared" si="229"/>
        <v>84</v>
      </c>
      <c r="BH2276" s="398">
        <f t="shared" si="230"/>
        <v>0.67742002010345459</v>
      </c>
      <c r="BO2276" s="33"/>
    </row>
    <row r="2277" spans="1:67">
      <c r="A2277" s="316" t="s">
        <v>27</v>
      </c>
      <c r="B2277" t="s">
        <v>380</v>
      </c>
      <c r="C2277" t="s">
        <v>910</v>
      </c>
      <c r="D2277" t="s">
        <v>314</v>
      </c>
      <c r="E2277" s="316" t="s">
        <v>104</v>
      </c>
      <c r="F2277" s="316" t="s">
        <v>589</v>
      </c>
      <c r="G2277" s="316" t="s">
        <v>442</v>
      </c>
      <c r="H2277" s="316" t="s">
        <v>326</v>
      </c>
      <c r="I2277" s="316" t="s">
        <v>657</v>
      </c>
      <c r="J2277" s="316" t="s">
        <v>817</v>
      </c>
      <c r="K2277" s="36">
        <v>116</v>
      </c>
      <c r="L2277" s="317">
        <v>0.93547999858856201</v>
      </c>
      <c r="M2277" s="317"/>
      <c r="N2277" s="36">
        <v>292</v>
      </c>
      <c r="O2277" s="317">
        <v>0.96052998304367065</v>
      </c>
      <c r="P2277" s="317"/>
      <c r="Q2277" s="36">
        <v>9359</v>
      </c>
      <c r="R2277" s="317">
        <v>0.93853002786636353</v>
      </c>
      <c r="S2277" s="317"/>
      <c r="T2277" t="s">
        <v>380</v>
      </c>
      <c r="BA2277" s="395">
        <v>1</v>
      </c>
      <c r="BB2277" s="396" t="s">
        <v>861</v>
      </c>
      <c r="BC2277" t="str">
        <f t="shared" si="226"/>
        <v>RJZ</v>
      </c>
      <c r="BD2277" t="str">
        <f t="shared" si="227"/>
        <v>NAoMe_initial_final_route</v>
      </c>
      <c r="BE2277" s="397" t="s">
        <v>862</v>
      </c>
      <c r="BF2277" t="str">
        <f t="shared" si="228"/>
        <v>Not screened</v>
      </c>
      <c r="BG2277">
        <f t="shared" si="229"/>
        <v>116</v>
      </c>
      <c r="BH2277" s="398">
        <f t="shared" si="230"/>
        <v>0.93547999858856201</v>
      </c>
      <c r="BO2277" s="33"/>
    </row>
    <row r="2278" spans="1:67">
      <c r="A2278" s="316" t="s">
        <v>27</v>
      </c>
      <c r="B2278" t="s">
        <v>380</v>
      </c>
      <c r="C2278" t="s">
        <v>910</v>
      </c>
      <c r="D2278" t="s">
        <v>314</v>
      </c>
      <c r="E2278" s="316" t="s">
        <v>104</v>
      </c>
      <c r="F2278" s="316" t="s">
        <v>589</v>
      </c>
      <c r="G2278" s="316" t="s">
        <v>442</v>
      </c>
      <c r="H2278" s="316" t="s">
        <v>326</v>
      </c>
      <c r="I2278" s="316" t="s">
        <v>657</v>
      </c>
      <c r="J2278" s="316" t="s">
        <v>352</v>
      </c>
      <c r="K2278" s="36">
        <v>8</v>
      </c>
      <c r="L2278" s="317">
        <v>6.4520001411437988E-2</v>
      </c>
      <c r="M2278" s="317"/>
      <c r="N2278" s="36">
        <v>12</v>
      </c>
      <c r="O2278" s="317">
        <v>3.9469998329877853E-2</v>
      </c>
      <c r="P2278" s="317"/>
      <c r="Q2278" s="36">
        <v>613</v>
      </c>
      <c r="R2278" s="317">
        <v>6.1469998210668557E-2</v>
      </c>
      <c r="S2278" s="317"/>
      <c r="T2278" t="s">
        <v>380</v>
      </c>
      <c r="BA2278" s="395">
        <v>1</v>
      </c>
      <c r="BB2278" s="396" t="s">
        <v>861</v>
      </c>
      <c r="BC2278" t="str">
        <f t="shared" si="226"/>
        <v>RJZ</v>
      </c>
      <c r="BD2278" t="str">
        <f t="shared" si="227"/>
        <v>NAoMe_initial_final_route</v>
      </c>
      <c r="BE2278" s="397" t="s">
        <v>862</v>
      </c>
      <c r="BF2278" t="str">
        <f t="shared" si="228"/>
        <v>Screening</v>
      </c>
      <c r="BG2278">
        <f t="shared" si="229"/>
        <v>8</v>
      </c>
      <c r="BH2278" s="398">
        <f t="shared" si="230"/>
        <v>6.4520001411437988E-2</v>
      </c>
      <c r="BO2278" s="33"/>
    </row>
    <row r="2279" spans="1:67">
      <c r="A2279" s="316" t="s">
        <v>27</v>
      </c>
      <c r="B2279" t="s">
        <v>380</v>
      </c>
      <c r="C2279" t="s">
        <v>910</v>
      </c>
      <c r="D2279" t="s">
        <v>314</v>
      </c>
      <c r="E2279" s="316" t="s">
        <v>104</v>
      </c>
      <c r="F2279" s="316" t="s">
        <v>589</v>
      </c>
      <c r="G2279" s="316" t="s">
        <v>442</v>
      </c>
      <c r="H2279" s="316" t="s">
        <v>326</v>
      </c>
      <c r="I2279" s="316" t="s">
        <v>303</v>
      </c>
      <c r="J2279" s="316" t="s">
        <v>308</v>
      </c>
      <c r="K2279" s="36">
        <v>36</v>
      </c>
      <c r="L2279" s="317">
        <v>0.2903200089931488</v>
      </c>
      <c r="M2279" s="317"/>
      <c r="N2279" s="36">
        <v>59</v>
      </c>
      <c r="O2279" s="317">
        <v>0.1940799951553345</v>
      </c>
      <c r="P2279" s="317"/>
      <c r="Q2279" s="36">
        <v>1652</v>
      </c>
      <c r="R2279" s="317">
        <v>0.1656599938869476</v>
      </c>
      <c r="S2279" s="317"/>
      <c r="T2279" t="s">
        <v>380</v>
      </c>
      <c r="BA2279" s="395">
        <v>1</v>
      </c>
      <c r="BB2279" s="396" t="s">
        <v>861</v>
      </c>
      <c r="BC2279" t="str">
        <f t="shared" si="226"/>
        <v>RJZ</v>
      </c>
      <c r="BD2279" t="str">
        <f t="shared" si="227"/>
        <v>NAoMe_initial_final_stage_tum</v>
      </c>
      <c r="BE2279" s="397" t="s">
        <v>862</v>
      </c>
      <c r="BF2279" t="str">
        <f t="shared" si="228"/>
        <v>Not staged/Unstated</v>
      </c>
      <c r="BG2279">
        <f t="shared" si="229"/>
        <v>36</v>
      </c>
      <c r="BH2279" s="398">
        <f t="shared" si="230"/>
        <v>0.2903200089931488</v>
      </c>
      <c r="BO2279" s="33"/>
    </row>
    <row r="2280" spans="1:67">
      <c r="A2280" s="316" t="s">
        <v>27</v>
      </c>
      <c r="B2280" t="s">
        <v>380</v>
      </c>
      <c r="C2280" t="s">
        <v>910</v>
      </c>
      <c r="D2280" t="s">
        <v>314</v>
      </c>
      <c r="E2280" s="316" t="s">
        <v>104</v>
      </c>
      <c r="F2280" s="316" t="s">
        <v>589</v>
      </c>
      <c r="G2280" s="316" t="s">
        <v>442</v>
      </c>
      <c r="H2280" s="316" t="s">
        <v>326</v>
      </c>
      <c r="I2280" s="316" t="s">
        <v>303</v>
      </c>
      <c r="J2280" s="316" t="s">
        <v>304</v>
      </c>
      <c r="K2280" s="36">
        <v>0</v>
      </c>
      <c r="L2280" s="317">
        <v>0</v>
      </c>
      <c r="M2280" s="317">
        <v>0</v>
      </c>
      <c r="N2280" s="36">
        <v>2</v>
      </c>
      <c r="O2280" s="317">
        <v>6.5799998119473457E-3</v>
      </c>
      <c r="P2280" s="317">
        <v>8.1599997356534004E-3</v>
      </c>
      <c r="Q2280" s="36">
        <v>64</v>
      </c>
      <c r="R2280" s="317">
        <v>6.4199999906122676E-3</v>
      </c>
      <c r="S2280" s="317">
        <v>7.689999882131815E-3</v>
      </c>
      <c r="T2280" t="s">
        <v>380</v>
      </c>
      <c r="BA2280" s="395">
        <v>1</v>
      </c>
      <c r="BB2280" s="396" t="s">
        <v>861</v>
      </c>
      <c r="BC2280" t="str">
        <f t="shared" si="226"/>
        <v>RJZ</v>
      </c>
      <c r="BD2280" t="str">
        <f t="shared" si="227"/>
        <v>NAoMe_initial_final_stage_tum</v>
      </c>
      <c r="BE2280" s="397" t="s">
        <v>862</v>
      </c>
      <c r="BF2280" t="str">
        <f t="shared" si="228"/>
        <v>Stage 0</v>
      </c>
      <c r="BG2280">
        <f t="shared" si="229"/>
        <v>0</v>
      </c>
      <c r="BH2280" s="398">
        <f t="shared" si="230"/>
        <v>0</v>
      </c>
      <c r="BO2280" s="33"/>
    </row>
    <row r="2281" spans="1:67">
      <c r="A2281" s="316" t="s">
        <v>27</v>
      </c>
      <c r="B2281" t="s">
        <v>380</v>
      </c>
      <c r="C2281" t="s">
        <v>910</v>
      </c>
      <c r="D2281" t="s">
        <v>314</v>
      </c>
      <c r="E2281" s="316" t="s">
        <v>104</v>
      </c>
      <c r="F2281" s="316" t="s">
        <v>589</v>
      </c>
      <c r="G2281" s="316" t="s">
        <v>442</v>
      </c>
      <c r="H2281" s="316" t="s">
        <v>326</v>
      </c>
      <c r="I2281" s="316" t="s">
        <v>303</v>
      </c>
      <c r="J2281" s="316" t="s">
        <v>305</v>
      </c>
      <c r="K2281" s="36">
        <v>2</v>
      </c>
      <c r="L2281" s="317">
        <v>1.6130000352859501E-2</v>
      </c>
      <c r="M2281" s="317">
        <v>2.273000031709671E-2</v>
      </c>
      <c r="N2281" s="36">
        <v>2</v>
      </c>
      <c r="O2281" s="317">
        <v>6.5799998119473457E-3</v>
      </c>
      <c r="P2281" s="317">
        <v>8.1599997356534004E-3</v>
      </c>
      <c r="Q2281" s="36">
        <v>359</v>
      </c>
      <c r="R2281" s="317">
        <v>3.5999998450279243E-2</v>
      </c>
      <c r="S2281" s="317">
        <v>4.3150000274181373E-2</v>
      </c>
      <c r="T2281" t="s">
        <v>380</v>
      </c>
      <c r="BA2281" s="395">
        <v>1</v>
      </c>
      <c r="BB2281" s="396" t="s">
        <v>861</v>
      </c>
      <c r="BC2281" t="str">
        <f t="shared" si="226"/>
        <v>RJZ</v>
      </c>
      <c r="BD2281" t="str">
        <f t="shared" si="227"/>
        <v>NAoMe_initial_final_stage_tum</v>
      </c>
      <c r="BE2281" s="397" t="s">
        <v>862</v>
      </c>
      <c r="BF2281" t="str">
        <f t="shared" si="228"/>
        <v>Stage 1</v>
      </c>
      <c r="BG2281">
        <f t="shared" si="229"/>
        <v>2</v>
      </c>
      <c r="BH2281" s="398">
        <f t="shared" si="230"/>
        <v>1.6130000352859501E-2</v>
      </c>
      <c r="BO2281" s="33"/>
    </row>
    <row r="2282" spans="1:67">
      <c r="A2282" s="316" t="s">
        <v>27</v>
      </c>
      <c r="B2282" t="s">
        <v>380</v>
      </c>
      <c r="C2282" t="s">
        <v>910</v>
      </c>
      <c r="D2282" t="s">
        <v>314</v>
      </c>
      <c r="E2282" s="316" t="s">
        <v>104</v>
      </c>
      <c r="F2282" s="316" t="s">
        <v>589</v>
      </c>
      <c r="G2282" s="316" t="s">
        <v>442</v>
      </c>
      <c r="H2282" s="316" t="s">
        <v>326</v>
      </c>
      <c r="I2282" s="316" t="s">
        <v>303</v>
      </c>
      <c r="J2282" s="316" t="s">
        <v>306</v>
      </c>
      <c r="K2282" s="36">
        <v>7</v>
      </c>
      <c r="L2282" s="317">
        <v>5.6449998170137412E-2</v>
      </c>
      <c r="M2282" s="317">
        <v>7.9549998044967651E-2</v>
      </c>
      <c r="N2282" s="36">
        <v>15</v>
      </c>
      <c r="O2282" s="317">
        <v>4.9339998513460159E-2</v>
      </c>
      <c r="P2282" s="317">
        <v>6.1220001429319382E-2</v>
      </c>
      <c r="Q2282" s="36">
        <v>996</v>
      </c>
      <c r="R2282" s="317">
        <v>9.9880002439022064E-2</v>
      </c>
      <c r="S2282" s="317">
        <v>0.11970999836921691</v>
      </c>
      <c r="T2282" t="s">
        <v>380</v>
      </c>
      <c r="BA2282" s="395">
        <v>1</v>
      </c>
      <c r="BB2282" s="396" t="s">
        <v>861</v>
      </c>
      <c r="BC2282" t="str">
        <f t="shared" si="226"/>
        <v>RJZ</v>
      </c>
      <c r="BD2282" t="str">
        <f t="shared" si="227"/>
        <v>NAoMe_initial_final_stage_tum</v>
      </c>
      <c r="BE2282" s="397" t="s">
        <v>862</v>
      </c>
      <c r="BF2282" t="str">
        <f t="shared" si="228"/>
        <v>Stage 2</v>
      </c>
      <c r="BG2282">
        <f t="shared" si="229"/>
        <v>7</v>
      </c>
      <c r="BH2282" s="398">
        <f t="shared" si="230"/>
        <v>5.6449998170137412E-2</v>
      </c>
      <c r="BO2282" s="33"/>
    </row>
    <row r="2283" spans="1:67">
      <c r="A2283" s="316" t="s">
        <v>27</v>
      </c>
      <c r="B2283" t="s">
        <v>380</v>
      </c>
      <c r="C2283" t="s">
        <v>910</v>
      </c>
      <c r="D2283" t="s">
        <v>314</v>
      </c>
      <c r="E2283" s="316" t="s">
        <v>104</v>
      </c>
      <c r="F2283" s="316" t="s">
        <v>589</v>
      </c>
      <c r="G2283" s="316" t="s">
        <v>442</v>
      </c>
      <c r="H2283" s="316" t="s">
        <v>326</v>
      </c>
      <c r="I2283" s="316" t="s">
        <v>303</v>
      </c>
      <c r="J2283" s="316" t="s">
        <v>307</v>
      </c>
      <c r="K2283" s="36">
        <v>5</v>
      </c>
      <c r="L2283" s="317">
        <v>4.0320001542568207E-2</v>
      </c>
      <c r="M2283" s="317">
        <v>5.682000145316124E-2</v>
      </c>
      <c r="N2283" s="36">
        <v>16</v>
      </c>
      <c r="O2283" s="317">
        <v>5.2629999816417687E-2</v>
      </c>
      <c r="P2283" s="317">
        <v>6.5310001373291016E-2</v>
      </c>
      <c r="Q2283" s="36">
        <v>742</v>
      </c>
      <c r="R2283" s="317">
        <v>7.4409998953342438E-2</v>
      </c>
      <c r="S2283" s="317">
        <v>8.9180000126361847E-2</v>
      </c>
      <c r="T2283" t="s">
        <v>380</v>
      </c>
      <c r="BA2283" s="395">
        <v>1</v>
      </c>
      <c r="BB2283" s="396" t="s">
        <v>861</v>
      </c>
      <c r="BC2283" t="str">
        <f t="shared" si="226"/>
        <v>RJZ</v>
      </c>
      <c r="BD2283" t="str">
        <f t="shared" si="227"/>
        <v>NAoMe_initial_final_stage_tum</v>
      </c>
      <c r="BE2283" s="397" t="s">
        <v>862</v>
      </c>
      <c r="BF2283" t="str">
        <f t="shared" si="228"/>
        <v>Stage 3</v>
      </c>
      <c r="BG2283">
        <f t="shared" si="229"/>
        <v>5</v>
      </c>
      <c r="BH2283" s="398">
        <f t="shared" si="230"/>
        <v>4.0320001542568207E-2</v>
      </c>
      <c r="BO2283" s="33"/>
    </row>
    <row r="2284" spans="1:67">
      <c r="A2284" s="316" t="s">
        <v>27</v>
      </c>
      <c r="B2284" t="s">
        <v>380</v>
      </c>
      <c r="C2284" t="s">
        <v>910</v>
      </c>
      <c r="D2284" t="s">
        <v>314</v>
      </c>
      <c r="E2284" s="316" t="s">
        <v>104</v>
      </c>
      <c r="F2284" s="316" t="s">
        <v>589</v>
      </c>
      <c r="G2284" s="316" t="s">
        <v>442</v>
      </c>
      <c r="H2284" s="316" t="s">
        <v>326</v>
      </c>
      <c r="I2284" s="316" t="s">
        <v>303</v>
      </c>
      <c r="J2284" s="316" t="s">
        <v>336</v>
      </c>
      <c r="K2284" s="36">
        <v>74</v>
      </c>
      <c r="L2284" s="317">
        <v>0.59676998853683472</v>
      </c>
      <c r="M2284" s="317">
        <v>0.84091001749038696</v>
      </c>
      <c r="N2284" s="36">
        <v>210</v>
      </c>
      <c r="O2284" s="317">
        <v>0.69078999757766724</v>
      </c>
      <c r="P2284" s="317">
        <v>0.85714000463485718</v>
      </c>
      <c r="Q2284" s="36">
        <v>6159</v>
      </c>
      <c r="R2284" s="317">
        <v>0.6176300048828125</v>
      </c>
      <c r="S2284" s="317">
        <v>0.74026000499725342</v>
      </c>
      <c r="T2284" t="s">
        <v>380</v>
      </c>
      <c r="BA2284" s="395">
        <v>1</v>
      </c>
      <c r="BB2284" s="396" t="s">
        <v>861</v>
      </c>
      <c r="BC2284" t="str">
        <f t="shared" si="226"/>
        <v>RJZ</v>
      </c>
      <c r="BD2284" t="str">
        <f t="shared" si="227"/>
        <v>NAoMe_initial_final_stage_tum</v>
      </c>
      <c r="BE2284" s="397" t="s">
        <v>862</v>
      </c>
      <c r="BF2284" t="str">
        <f t="shared" si="228"/>
        <v>Stage 4</v>
      </c>
      <c r="BG2284">
        <f t="shared" si="229"/>
        <v>74</v>
      </c>
      <c r="BH2284" s="398">
        <f t="shared" si="230"/>
        <v>0.59676998853683472</v>
      </c>
      <c r="BO2284" s="33"/>
    </row>
    <row r="2285" spans="1:67">
      <c r="A2285" s="316" t="s">
        <v>27</v>
      </c>
      <c r="B2285" t="s">
        <v>380</v>
      </c>
      <c r="C2285" t="s">
        <v>910</v>
      </c>
      <c r="D2285" t="s">
        <v>314</v>
      </c>
      <c r="E2285" s="316" t="s">
        <v>104</v>
      </c>
      <c r="F2285" s="316" t="s">
        <v>589</v>
      </c>
      <c r="G2285" s="316" t="s">
        <v>442</v>
      </c>
      <c r="H2285" s="316" t="s">
        <v>326</v>
      </c>
      <c r="I2285" s="316" t="s">
        <v>342</v>
      </c>
      <c r="J2285" s="316" t="s">
        <v>343</v>
      </c>
      <c r="K2285" s="36">
        <v>36</v>
      </c>
      <c r="L2285" s="317">
        <v>0.2903200089931488</v>
      </c>
      <c r="M2285" s="317"/>
      <c r="N2285" s="36">
        <v>59</v>
      </c>
      <c r="O2285" s="317">
        <v>0.1940799951553345</v>
      </c>
      <c r="P2285" s="317"/>
      <c r="Q2285" s="36">
        <v>1652</v>
      </c>
      <c r="R2285" s="317">
        <v>0.1656599938869476</v>
      </c>
      <c r="S2285" s="317"/>
      <c r="T2285" t="s">
        <v>380</v>
      </c>
      <c r="BA2285" s="395">
        <v>1</v>
      </c>
      <c r="BB2285" s="396" t="s">
        <v>861</v>
      </c>
      <c r="BC2285" t="str">
        <f t="shared" si="226"/>
        <v>RJZ</v>
      </c>
      <c r="BD2285" t="str">
        <f t="shared" si="227"/>
        <v>NAoMe_initial_final_stage_tum_grp</v>
      </c>
      <c r="BE2285" s="397" t="s">
        <v>862</v>
      </c>
      <c r="BF2285" t="str">
        <f t="shared" si="228"/>
        <v>MBC in HESAPC</v>
      </c>
      <c r="BG2285">
        <f t="shared" si="229"/>
        <v>36</v>
      </c>
      <c r="BH2285" s="398">
        <f t="shared" si="230"/>
        <v>0.2903200089931488</v>
      </c>
      <c r="BO2285" s="33"/>
    </row>
    <row r="2286" spans="1:67">
      <c r="A2286" s="316" t="s">
        <v>27</v>
      </c>
      <c r="B2286" t="s">
        <v>380</v>
      </c>
      <c r="C2286" t="s">
        <v>910</v>
      </c>
      <c r="D2286" t="s">
        <v>314</v>
      </c>
      <c r="E2286" s="316" t="s">
        <v>104</v>
      </c>
      <c r="F2286" s="316" t="s">
        <v>589</v>
      </c>
      <c r="G2286" s="316" t="s">
        <v>442</v>
      </c>
      <c r="H2286" s="316" t="s">
        <v>326</v>
      </c>
      <c r="I2286" s="316" t="s">
        <v>342</v>
      </c>
      <c r="J2286" s="316" t="s">
        <v>344</v>
      </c>
      <c r="K2286" s="36">
        <v>14</v>
      </c>
      <c r="L2286" s="317">
        <v>0.1128999963402748</v>
      </c>
      <c r="M2286" s="317">
        <v>0.1590899974107742</v>
      </c>
      <c r="N2286" s="36">
        <v>36</v>
      </c>
      <c r="O2286" s="317">
        <v>0.1184199973940849</v>
      </c>
      <c r="P2286" s="317">
        <v>0.14693999290466311</v>
      </c>
      <c r="Q2286" s="36">
        <v>2161</v>
      </c>
      <c r="R2286" s="317">
        <v>0.2167100012302399</v>
      </c>
      <c r="S2286" s="317">
        <v>0.25973999500274658</v>
      </c>
      <c r="T2286" t="s">
        <v>380</v>
      </c>
      <c r="BA2286" s="395">
        <v>1</v>
      </c>
      <c r="BB2286" s="396" t="s">
        <v>861</v>
      </c>
      <c r="BC2286" t="str">
        <f t="shared" si="226"/>
        <v>RJZ</v>
      </c>
      <c r="BD2286" t="str">
        <f t="shared" si="227"/>
        <v>NAoMe_initial_final_stage_tum_grp</v>
      </c>
      <c r="BE2286" s="397" t="s">
        <v>862</v>
      </c>
      <c r="BF2286" t="str">
        <f t="shared" si="228"/>
        <v>Stage 0-3</v>
      </c>
      <c r="BG2286">
        <f t="shared" si="229"/>
        <v>14</v>
      </c>
      <c r="BH2286" s="398">
        <f t="shared" si="230"/>
        <v>0.1128999963402748</v>
      </c>
      <c r="BO2286" s="33"/>
    </row>
    <row r="2287" spans="1:67">
      <c r="A2287" s="316" t="s">
        <v>27</v>
      </c>
      <c r="B2287" t="s">
        <v>380</v>
      </c>
      <c r="C2287" t="s">
        <v>910</v>
      </c>
      <c r="D2287" t="s">
        <v>314</v>
      </c>
      <c r="E2287" s="316" t="s">
        <v>104</v>
      </c>
      <c r="F2287" s="316" t="s">
        <v>589</v>
      </c>
      <c r="G2287" s="316" t="s">
        <v>442</v>
      </c>
      <c r="H2287" s="316" t="s">
        <v>326</v>
      </c>
      <c r="I2287" s="316" t="s">
        <v>342</v>
      </c>
      <c r="J2287" s="316" t="s">
        <v>336</v>
      </c>
      <c r="K2287" s="36">
        <v>74</v>
      </c>
      <c r="L2287" s="317">
        <v>0.59676998853683472</v>
      </c>
      <c r="M2287" s="317">
        <v>0.84091001749038696</v>
      </c>
      <c r="N2287" s="36">
        <v>209</v>
      </c>
      <c r="O2287" s="317">
        <v>0.6875</v>
      </c>
      <c r="P2287" s="317">
        <v>0.85306000709533691</v>
      </c>
      <c r="Q2287" s="36">
        <v>6159</v>
      </c>
      <c r="R2287" s="317">
        <v>0.6176300048828125</v>
      </c>
      <c r="S2287" s="317">
        <v>0.74026000499725342</v>
      </c>
      <c r="T2287" t="s">
        <v>380</v>
      </c>
      <c r="BA2287" s="395">
        <v>1</v>
      </c>
      <c r="BB2287" s="396" t="s">
        <v>861</v>
      </c>
      <c r="BC2287" t="str">
        <f t="shared" si="226"/>
        <v>RJZ</v>
      </c>
      <c r="BD2287" t="str">
        <f t="shared" si="227"/>
        <v>NAoMe_initial_final_stage_tum_grp</v>
      </c>
      <c r="BE2287" s="397" t="s">
        <v>862</v>
      </c>
      <c r="BF2287" t="str">
        <f t="shared" si="228"/>
        <v>Stage 4</v>
      </c>
      <c r="BG2287">
        <f t="shared" si="229"/>
        <v>74</v>
      </c>
      <c r="BH2287" s="398">
        <f t="shared" si="230"/>
        <v>0.59676998853683472</v>
      </c>
      <c r="BO2287" s="33"/>
    </row>
    <row r="2288" spans="1:67">
      <c r="A2288" s="316" t="s">
        <v>27</v>
      </c>
      <c r="B2288" t="s">
        <v>380</v>
      </c>
      <c r="C2288" t="s">
        <v>910</v>
      </c>
      <c r="D2288" t="s">
        <v>314</v>
      </c>
      <c r="E2288" s="316" t="s">
        <v>104</v>
      </c>
      <c r="F2288" s="316" t="s">
        <v>589</v>
      </c>
      <c r="G2288" s="316" t="s">
        <v>442</v>
      </c>
      <c r="H2288" s="316" t="s">
        <v>326</v>
      </c>
      <c r="I2288" s="316" t="s">
        <v>658</v>
      </c>
      <c r="J2288" s="316" t="s">
        <v>345</v>
      </c>
      <c r="K2288" s="36">
        <v>124</v>
      </c>
      <c r="L2288" s="317">
        <v>1</v>
      </c>
      <c r="M2288" s="317"/>
      <c r="N2288" s="36">
        <v>304</v>
      </c>
      <c r="O2288" s="317">
        <v>1</v>
      </c>
      <c r="P2288" s="317"/>
      <c r="Q2288" s="36">
        <v>9972</v>
      </c>
      <c r="R2288" s="317">
        <v>1</v>
      </c>
      <c r="S2288" s="317"/>
      <c r="T2288" t="s">
        <v>380</v>
      </c>
      <c r="BA2288" s="395">
        <v>1</v>
      </c>
      <c r="BB2288" s="396" t="s">
        <v>861</v>
      </c>
      <c r="BC2288" t="str">
        <f t="shared" si="226"/>
        <v>RJZ</v>
      </c>
      <c r="BD2288" t="str">
        <f t="shared" si="227"/>
        <v>NAoMe_initial_final_who_ps</v>
      </c>
      <c r="BE2288" s="397" t="s">
        <v>862</v>
      </c>
      <c r="BF2288" t="str">
        <f t="shared" si="228"/>
        <v>Not recorded</v>
      </c>
      <c r="BG2288">
        <f t="shared" si="229"/>
        <v>124</v>
      </c>
      <c r="BH2288" s="398">
        <f t="shared" si="230"/>
        <v>1</v>
      </c>
      <c r="BO2288" s="33"/>
    </row>
    <row r="2289" spans="1:67">
      <c r="A2289" s="316" t="s">
        <v>27</v>
      </c>
      <c r="B2289" t="s">
        <v>380</v>
      </c>
      <c r="C2289" t="s">
        <v>910</v>
      </c>
      <c r="D2289" t="s">
        <v>314</v>
      </c>
      <c r="E2289" s="316" t="s">
        <v>104</v>
      </c>
      <c r="F2289" s="316" t="s">
        <v>589</v>
      </c>
      <c r="G2289" s="316" t="s">
        <v>442</v>
      </c>
      <c r="H2289" s="316" t="s">
        <v>326</v>
      </c>
      <c r="I2289" s="316" t="s">
        <v>291</v>
      </c>
      <c r="J2289" s="316" t="s">
        <v>313</v>
      </c>
      <c r="K2289" s="36">
        <v>122</v>
      </c>
      <c r="L2289" s="317">
        <v>0.98387002944946289</v>
      </c>
      <c r="M2289" s="317"/>
      <c r="N2289" s="36">
        <v>302</v>
      </c>
      <c r="O2289" s="317">
        <v>0.99342000484466553</v>
      </c>
      <c r="P2289" s="317"/>
      <c r="Q2289" s="36">
        <v>9846</v>
      </c>
      <c r="R2289" s="317">
        <v>0.98736000061035156</v>
      </c>
      <c r="S2289" s="317"/>
      <c r="T2289" t="s">
        <v>380</v>
      </c>
      <c r="BA2289" s="395">
        <v>1</v>
      </c>
      <c r="BB2289" s="396" t="s">
        <v>861</v>
      </c>
      <c r="BC2289" t="str">
        <f t="shared" si="226"/>
        <v>RJZ</v>
      </c>
      <c r="BD2289" t="str">
        <f t="shared" si="227"/>
        <v>NAoMe_initial_gender</v>
      </c>
      <c r="BE2289" s="397" t="s">
        <v>862</v>
      </c>
      <c r="BF2289" t="str">
        <f t="shared" si="228"/>
        <v>Female</v>
      </c>
      <c r="BG2289">
        <f t="shared" si="229"/>
        <v>122</v>
      </c>
      <c r="BH2289" s="398">
        <f t="shared" si="230"/>
        <v>0.98387002944946289</v>
      </c>
      <c r="BO2289" s="33"/>
    </row>
    <row r="2290" spans="1:67">
      <c r="A2290" s="316" t="s">
        <v>27</v>
      </c>
      <c r="B2290" t="s">
        <v>380</v>
      </c>
      <c r="C2290" t="s">
        <v>910</v>
      </c>
      <c r="D2290" t="s">
        <v>314</v>
      </c>
      <c r="E2290" s="316" t="s">
        <v>104</v>
      </c>
      <c r="F2290" s="316" t="s">
        <v>589</v>
      </c>
      <c r="G2290" s="316" t="s">
        <v>442</v>
      </c>
      <c r="H2290" s="316" t="s">
        <v>326</v>
      </c>
      <c r="I2290" s="316" t="s">
        <v>291</v>
      </c>
      <c r="J2290" s="316" t="s">
        <v>293</v>
      </c>
      <c r="K2290" s="36">
        <v>2</v>
      </c>
      <c r="L2290" s="317">
        <v>1.6130000352859501E-2</v>
      </c>
      <c r="M2290" s="317"/>
      <c r="N2290" s="36">
        <v>2</v>
      </c>
      <c r="O2290" s="317">
        <v>6.5799998119473457E-3</v>
      </c>
      <c r="P2290" s="317"/>
      <c r="Q2290" s="36">
        <v>126</v>
      </c>
      <c r="R2290" s="317">
        <v>1.264000032097101E-2</v>
      </c>
      <c r="S2290" s="317"/>
      <c r="T2290" t="s">
        <v>380</v>
      </c>
      <c r="BA2290" s="395">
        <v>1</v>
      </c>
      <c r="BB2290" s="396" t="s">
        <v>861</v>
      </c>
      <c r="BC2290" t="str">
        <f t="shared" si="226"/>
        <v>RJZ</v>
      </c>
      <c r="BD2290" t="str">
        <f t="shared" si="227"/>
        <v>NAoMe_initial_gender</v>
      </c>
      <c r="BE2290" s="397" t="s">
        <v>862</v>
      </c>
      <c r="BF2290" t="str">
        <f t="shared" si="228"/>
        <v>Male</v>
      </c>
      <c r="BG2290">
        <f t="shared" si="229"/>
        <v>2</v>
      </c>
      <c r="BH2290" s="398">
        <f t="shared" si="230"/>
        <v>1.6130000352859501E-2</v>
      </c>
      <c r="BO2290" s="33"/>
    </row>
    <row r="2291" spans="1:67">
      <c r="A2291" s="316" t="s">
        <v>27</v>
      </c>
      <c r="B2291" t="s">
        <v>380</v>
      </c>
      <c r="C2291" t="s">
        <v>910</v>
      </c>
      <c r="D2291" t="s">
        <v>314</v>
      </c>
      <c r="E2291" s="316" t="s">
        <v>104</v>
      </c>
      <c r="F2291" s="316" t="s">
        <v>589</v>
      </c>
      <c r="G2291" s="316" t="s">
        <v>442</v>
      </c>
      <c r="H2291" s="316" t="s">
        <v>326</v>
      </c>
      <c r="I2291" s="316" t="s">
        <v>659</v>
      </c>
      <c r="J2291" s="316" t="s">
        <v>294</v>
      </c>
      <c r="K2291" s="36">
        <v>15</v>
      </c>
      <c r="L2291" s="317">
        <v>0.12097000330686571</v>
      </c>
      <c r="M2291" s="317">
        <v>0.12097000330686571</v>
      </c>
      <c r="N2291" s="36">
        <v>48</v>
      </c>
      <c r="O2291" s="317">
        <v>0.15789000689983371</v>
      </c>
      <c r="P2291" s="317">
        <v>0.15789000689983371</v>
      </c>
      <c r="Q2291" s="36">
        <v>1800</v>
      </c>
      <c r="R2291" s="317">
        <v>0.18050999939441681</v>
      </c>
      <c r="S2291" s="317">
        <v>0.18050999939441681</v>
      </c>
      <c r="T2291" t="s">
        <v>380</v>
      </c>
      <c r="BA2291" s="395">
        <v>1</v>
      </c>
      <c r="BB2291" s="396" t="s">
        <v>861</v>
      </c>
      <c r="BC2291" t="str">
        <f t="shared" si="226"/>
        <v>RJZ</v>
      </c>
      <c r="BD2291" t="str">
        <f t="shared" si="227"/>
        <v>NAoMe_initial_imd_2019</v>
      </c>
      <c r="BE2291" s="397" t="s">
        <v>862</v>
      </c>
      <c r="BF2291" t="str">
        <f t="shared" si="228"/>
        <v>1 - most deprived</v>
      </c>
      <c r="BG2291">
        <f t="shared" si="229"/>
        <v>15</v>
      </c>
      <c r="BH2291" s="398">
        <f t="shared" si="230"/>
        <v>0.12097000330686571</v>
      </c>
      <c r="BO2291" s="33"/>
    </row>
    <row r="2292" spans="1:67">
      <c r="A2292" s="316" t="s">
        <v>27</v>
      </c>
      <c r="B2292" t="s">
        <v>380</v>
      </c>
      <c r="C2292" t="s">
        <v>910</v>
      </c>
      <c r="D2292" t="s">
        <v>314</v>
      </c>
      <c r="E2292" s="316" t="s">
        <v>104</v>
      </c>
      <c r="F2292" s="316" t="s">
        <v>589</v>
      </c>
      <c r="G2292" s="316" t="s">
        <v>442</v>
      </c>
      <c r="H2292" s="316" t="s">
        <v>326</v>
      </c>
      <c r="I2292" s="316" t="s">
        <v>659</v>
      </c>
      <c r="J2292" s="316" t="s">
        <v>15</v>
      </c>
      <c r="K2292" s="36">
        <v>27</v>
      </c>
      <c r="L2292" s="317">
        <v>0.21773999929428101</v>
      </c>
      <c r="M2292" s="317">
        <v>0.21773999929428101</v>
      </c>
      <c r="N2292" s="36">
        <v>90</v>
      </c>
      <c r="O2292" s="317">
        <v>0.29605001211166382</v>
      </c>
      <c r="P2292" s="317">
        <v>0.29605001211166382</v>
      </c>
      <c r="Q2292" s="36">
        <v>2036</v>
      </c>
      <c r="R2292" s="317">
        <v>0.20417000353336329</v>
      </c>
      <c r="S2292" s="317">
        <v>0.20417000353336329</v>
      </c>
      <c r="T2292" t="s">
        <v>380</v>
      </c>
      <c r="BA2292" s="395">
        <v>1</v>
      </c>
      <c r="BB2292" s="396" t="s">
        <v>861</v>
      </c>
      <c r="BC2292" t="str">
        <f t="shared" si="226"/>
        <v>RJZ</v>
      </c>
      <c r="BD2292" t="str">
        <f t="shared" si="227"/>
        <v>NAoMe_initial_imd_2019</v>
      </c>
      <c r="BE2292" s="397" t="s">
        <v>862</v>
      </c>
      <c r="BF2292" t="str">
        <f t="shared" si="228"/>
        <v>2</v>
      </c>
      <c r="BG2292">
        <f t="shared" si="229"/>
        <v>27</v>
      </c>
      <c r="BH2292" s="398">
        <f t="shared" si="230"/>
        <v>0.21773999929428101</v>
      </c>
      <c r="BO2292" s="33"/>
    </row>
    <row r="2293" spans="1:67">
      <c r="A2293" s="316" t="s">
        <v>27</v>
      </c>
      <c r="B2293" t="s">
        <v>380</v>
      </c>
      <c r="C2293" t="s">
        <v>910</v>
      </c>
      <c r="D2293" t="s">
        <v>314</v>
      </c>
      <c r="E2293" s="316" t="s">
        <v>104</v>
      </c>
      <c r="F2293" s="316" t="s">
        <v>589</v>
      </c>
      <c r="G2293" s="316" t="s">
        <v>442</v>
      </c>
      <c r="H2293" s="316" t="s">
        <v>326</v>
      </c>
      <c r="I2293" s="316" t="s">
        <v>659</v>
      </c>
      <c r="J2293" s="316" t="s">
        <v>16</v>
      </c>
      <c r="K2293" s="36">
        <v>27</v>
      </c>
      <c r="L2293" s="317">
        <v>0.21773999929428101</v>
      </c>
      <c r="M2293" s="317">
        <v>0.21773999929428101</v>
      </c>
      <c r="N2293" s="36">
        <v>58</v>
      </c>
      <c r="O2293" s="317">
        <v>0.19078999757766721</v>
      </c>
      <c r="P2293" s="317">
        <v>0.19078999757766721</v>
      </c>
      <c r="Q2293" s="36">
        <v>2085</v>
      </c>
      <c r="R2293" s="317">
        <v>0.20908999443054199</v>
      </c>
      <c r="S2293" s="317">
        <v>0.20908999443054199</v>
      </c>
      <c r="T2293" t="s">
        <v>380</v>
      </c>
      <c r="BA2293" s="395">
        <v>1</v>
      </c>
      <c r="BB2293" s="396" t="s">
        <v>861</v>
      </c>
      <c r="BC2293" t="str">
        <f t="shared" si="226"/>
        <v>RJZ</v>
      </c>
      <c r="BD2293" t="str">
        <f t="shared" si="227"/>
        <v>NAoMe_initial_imd_2019</v>
      </c>
      <c r="BE2293" s="397" t="s">
        <v>862</v>
      </c>
      <c r="BF2293" t="str">
        <f t="shared" si="228"/>
        <v>3</v>
      </c>
      <c r="BG2293">
        <f t="shared" si="229"/>
        <v>27</v>
      </c>
      <c r="BH2293" s="398">
        <f t="shared" si="230"/>
        <v>0.21773999929428101</v>
      </c>
      <c r="BO2293" s="33"/>
    </row>
    <row r="2294" spans="1:67">
      <c r="A2294" s="316" t="s">
        <v>27</v>
      </c>
      <c r="B2294" t="s">
        <v>380</v>
      </c>
      <c r="C2294" t="s">
        <v>910</v>
      </c>
      <c r="D2294" t="s">
        <v>314</v>
      </c>
      <c r="E2294" s="316" t="s">
        <v>104</v>
      </c>
      <c r="F2294" s="316" t="s">
        <v>589</v>
      </c>
      <c r="G2294" s="316" t="s">
        <v>442</v>
      </c>
      <c r="H2294" s="316" t="s">
        <v>326</v>
      </c>
      <c r="I2294" s="316" t="s">
        <v>659</v>
      </c>
      <c r="J2294" s="316" t="s">
        <v>17</v>
      </c>
      <c r="K2294" s="36">
        <v>17</v>
      </c>
      <c r="L2294" s="317">
        <v>0.13709999620914459</v>
      </c>
      <c r="M2294" s="317">
        <v>0.13709999620914459</v>
      </c>
      <c r="N2294" s="36">
        <v>50</v>
      </c>
      <c r="O2294" s="317">
        <v>0.16447000205516821</v>
      </c>
      <c r="P2294" s="317">
        <v>0.16447000205516821</v>
      </c>
      <c r="Q2294" s="36">
        <v>2024</v>
      </c>
      <c r="R2294" s="317">
        <v>0.2029699981212616</v>
      </c>
      <c r="S2294" s="317">
        <v>0.2029699981212616</v>
      </c>
      <c r="T2294" t="s">
        <v>380</v>
      </c>
      <c r="BA2294" s="395">
        <v>1</v>
      </c>
      <c r="BB2294" s="396" t="s">
        <v>861</v>
      </c>
      <c r="BC2294" t="str">
        <f t="shared" si="226"/>
        <v>RJZ</v>
      </c>
      <c r="BD2294" t="str">
        <f t="shared" si="227"/>
        <v>NAoMe_initial_imd_2019</v>
      </c>
      <c r="BE2294" s="397" t="s">
        <v>862</v>
      </c>
      <c r="BF2294" t="str">
        <f t="shared" si="228"/>
        <v>4</v>
      </c>
      <c r="BG2294">
        <f t="shared" si="229"/>
        <v>17</v>
      </c>
      <c r="BH2294" s="398">
        <f t="shared" si="230"/>
        <v>0.13709999620914459</v>
      </c>
      <c r="BO2294" s="33"/>
    </row>
    <row r="2295" spans="1:67">
      <c r="A2295" s="316" t="s">
        <v>27</v>
      </c>
      <c r="B2295" t="s">
        <v>380</v>
      </c>
      <c r="C2295" t="s">
        <v>910</v>
      </c>
      <c r="D2295" t="s">
        <v>314</v>
      </c>
      <c r="E2295" s="316" t="s">
        <v>104</v>
      </c>
      <c r="F2295" s="316" t="s">
        <v>589</v>
      </c>
      <c r="G2295" s="316" t="s">
        <v>442</v>
      </c>
      <c r="H2295" s="316" t="s">
        <v>326</v>
      </c>
      <c r="I2295" s="316" t="s">
        <v>659</v>
      </c>
      <c r="J2295" s="316" t="s">
        <v>295</v>
      </c>
      <c r="K2295" s="36">
        <v>38</v>
      </c>
      <c r="L2295" s="317">
        <v>0.3064500093460083</v>
      </c>
      <c r="M2295" s="317">
        <v>0.3064500093460083</v>
      </c>
      <c r="N2295" s="36">
        <v>58</v>
      </c>
      <c r="O2295" s="317">
        <v>0.19078999757766721</v>
      </c>
      <c r="P2295" s="317">
        <v>0.19078999757766721</v>
      </c>
      <c r="Q2295" s="36">
        <v>2027</v>
      </c>
      <c r="R2295" s="317">
        <v>0.2032700031995773</v>
      </c>
      <c r="S2295" s="317">
        <v>0.2032700031995773</v>
      </c>
      <c r="T2295" t="s">
        <v>380</v>
      </c>
      <c r="BA2295" s="395">
        <v>1</v>
      </c>
      <c r="BB2295" s="396" t="s">
        <v>861</v>
      </c>
      <c r="BC2295" t="str">
        <f t="shared" si="226"/>
        <v>RJZ</v>
      </c>
      <c r="BD2295" t="str">
        <f t="shared" si="227"/>
        <v>NAoMe_initial_imd_2019</v>
      </c>
      <c r="BE2295" s="397" t="s">
        <v>862</v>
      </c>
      <c r="BF2295" t="str">
        <f t="shared" si="228"/>
        <v>5 - least deprived</v>
      </c>
      <c r="BG2295">
        <f t="shared" si="229"/>
        <v>38</v>
      </c>
      <c r="BH2295" s="398">
        <f t="shared" si="230"/>
        <v>0.3064500093460083</v>
      </c>
      <c r="BO2295" s="33"/>
    </row>
    <row r="2296" spans="1:67">
      <c r="A2296" s="316" t="s">
        <v>27</v>
      </c>
      <c r="B2296" t="s">
        <v>380</v>
      </c>
      <c r="C2296" t="s">
        <v>910</v>
      </c>
      <c r="D2296" t="s">
        <v>314</v>
      </c>
      <c r="E2296" s="316" t="s">
        <v>104</v>
      </c>
      <c r="F2296" s="316" t="s">
        <v>589</v>
      </c>
      <c r="G2296" s="316" t="s">
        <v>442</v>
      </c>
      <c r="H2296" s="316" t="s">
        <v>326</v>
      </c>
      <c r="I2296" s="316" t="s">
        <v>659</v>
      </c>
      <c r="J2296" s="316" t="s">
        <v>260</v>
      </c>
      <c r="K2296" s="36">
        <v>0</v>
      </c>
      <c r="L2296" s="317">
        <v>0</v>
      </c>
      <c r="M2296" s="317"/>
      <c r="N2296" s="36">
        <v>0</v>
      </c>
      <c r="O2296" s="317">
        <v>0</v>
      </c>
      <c r="P2296" s="317"/>
      <c r="Q2296" s="36">
        <v>0</v>
      </c>
      <c r="R2296" s="317">
        <v>0</v>
      </c>
      <c r="S2296" s="317"/>
      <c r="T2296" t="s">
        <v>380</v>
      </c>
      <c r="BA2296" s="395">
        <v>1</v>
      </c>
      <c r="BB2296" s="396" t="s">
        <v>861</v>
      </c>
      <c r="BC2296" t="str">
        <f t="shared" si="226"/>
        <v>RJZ</v>
      </c>
      <c r="BD2296" t="str">
        <f t="shared" si="227"/>
        <v>NAoMe_initial_imd_2019</v>
      </c>
      <c r="BE2296" s="397" t="s">
        <v>862</v>
      </c>
      <c r="BF2296" t="str">
        <f t="shared" si="228"/>
        <v>Unknown</v>
      </c>
      <c r="BG2296">
        <f t="shared" si="229"/>
        <v>0</v>
      </c>
      <c r="BH2296" s="398">
        <f t="shared" si="230"/>
        <v>0</v>
      </c>
      <c r="BO2296" s="33"/>
    </row>
    <row r="2297" spans="1:67">
      <c r="A2297" s="316" t="s">
        <v>27</v>
      </c>
      <c r="B2297" t="s">
        <v>380</v>
      </c>
      <c r="C2297" t="s">
        <v>910</v>
      </c>
      <c r="D2297" t="s">
        <v>314</v>
      </c>
      <c r="E2297" s="316" t="s">
        <v>104</v>
      </c>
      <c r="F2297" s="316" t="s">
        <v>589</v>
      </c>
      <c r="G2297" s="316" t="s">
        <v>442</v>
      </c>
      <c r="H2297" s="316" t="s">
        <v>326</v>
      </c>
      <c r="I2297" s="316" t="s">
        <v>296</v>
      </c>
      <c r="J2297" s="316" t="s">
        <v>297</v>
      </c>
      <c r="K2297" s="36">
        <v>74</v>
      </c>
      <c r="L2297" s="317">
        <v>0.59676998853683472</v>
      </c>
      <c r="M2297" s="317">
        <v>0.60655999183654785</v>
      </c>
      <c r="N2297" s="36">
        <v>184</v>
      </c>
      <c r="O2297" s="317">
        <v>0.60526001453399658</v>
      </c>
      <c r="P2297" s="317">
        <v>0.6279900074005127</v>
      </c>
      <c r="Q2297" s="36">
        <v>5528</v>
      </c>
      <c r="R2297" s="317">
        <v>0.55435001850128174</v>
      </c>
      <c r="S2297" s="317">
        <v>0.56936997175216675</v>
      </c>
      <c r="T2297" t="s">
        <v>380</v>
      </c>
      <c r="BA2297" s="395">
        <v>1</v>
      </c>
      <c r="BB2297" s="396" t="s">
        <v>861</v>
      </c>
      <c r="BC2297" t="str">
        <f t="shared" si="226"/>
        <v>RJZ</v>
      </c>
      <c r="BD2297" t="str">
        <f t="shared" si="227"/>
        <v>NAoMe_initial_scarf_731_grp</v>
      </c>
      <c r="BE2297" s="397" t="s">
        <v>862</v>
      </c>
      <c r="BF2297" t="str">
        <f t="shared" si="228"/>
        <v>Fit</v>
      </c>
      <c r="BG2297">
        <f t="shared" si="229"/>
        <v>74</v>
      </c>
      <c r="BH2297" s="398">
        <f t="shared" si="230"/>
        <v>0.59676998853683472</v>
      </c>
      <c r="BO2297" s="33"/>
    </row>
    <row r="2298" spans="1:67">
      <c r="A2298" s="316" t="s">
        <v>27</v>
      </c>
      <c r="B2298" t="s">
        <v>380</v>
      </c>
      <c r="C2298" t="s">
        <v>910</v>
      </c>
      <c r="D2298" t="s">
        <v>314</v>
      </c>
      <c r="E2298" s="316" t="s">
        <v>104</v>
      </c>
      <c r="F2298" s="316" t="s">
        <v>589</v>
      </c>
      <c r="G2298" s="316" t="s">
        <v>442</v>
      </c>
      <c r="H2298" s="316" t="s">
        <v>326</v>
      </c>
      <c r="I2298" s="316" t="s">
        <v>296</v>
      </c>
      <c r="J2298" s="316" t="s">
        <v>298</v>
      </c>
      <c r="K2298" s="36">
        <v>12</v>
      </c>
      <c r="L2298" s="317">
        <v>9.6770003437995911E-2</v>
      </c>
      <c r="M2298" s="317">
        <v>9.8360002040863037E-2</v>
      </c>
      <c r="N2298" s="36">
        <v>40</v>
      </c>
      <c r="O2298" s="317">
        <v>0.1315799951553345</v>
      </c>
      <c r="P2298" s="317">
        <v>0.13651999831199649</v>
      </c>
      <c r="Q2298" s="36">
        <v>1492</v>
      </c>
      <c r="R2298" s="317">
        <v>0.149619996547699</v>
      </c>
      <c r="S2298" s="317">
        <v>0.153669998049736</v>
      </c>
      <c r="T2298" t="s">
        <v>380</v>
      </c>
      <c r="BA2298" s="395">
        <v>1</v>
      </c>
      <c r="BB2298" s="396" t="s">
        <v>861</v>
      </c>
      <c r="BC2298" t="str">
        <f t="shared" si="226"/>
        <v>RJZ</v>
      </c>
      <c r="BD2298" t="str">
        <f t="shared" si="227"/>
        <v>NAoMe_initial_scarf_731_grp</v>
      </c>
      <c r="BE2298" s="397" t="s">
        <v>862</v>
      </c>
      <c r="BF2298" t="str">
        <f t="shared" si="228"/>
        <v>Mild frailty</v>
      </c>
      <c r="BG2298">
        <f t="shared" si="229"/>
        <v>12</v>
      </c>
      <c r="BH2298" s="398">
        <f t="shared" si="230"/>
        <v>9.6770003437995911E-2</v>
      </c>
      <c r="BO2298" s="33"/>
    </row>
    <row r="2299" spans="1:67">
      <c r="A2299" s="316" t="s">
        <v>27</v>
      </c>
      <c r="B2299" t="s">
        <v>380</v>
      </c>
      <c r="C2299" t="s">
        <v>910</v>
      </c>
      <c r="D2299" t="s">
        <v>314</v>
      </c>
      <c r="E2299" s="316" t="s">
        <v>104</v>
      </c>
      <c r="F2299" s="316" t="s">
        <v>589</v>
      </c>
      <c r="G2299" s="316" t="s">
        <v>442</v>
      </c>
      <c r="H2299" s="316" t="s">
        <v>326</v>
      </c>
      <c r="I2299" s="316" t="s">
        <v>296</v>
      </c>
      <c r="J2299" s="316" t="s">
        <v>299</v>
      </c>
      <c r="K2299" s="36">
        <v>15</v>
      </c>
      <c r="L2299" s="317">
        <v>0.12097000330686571</v>
      </c>
      <c r="M2299" s="317">
        <v>0.1229500025510788</v>
      </c>
      <c r="N2299" s="36">
        <v>31</v>
      </c>
      <c r="O2299" s="317">
        <v>0.10197000205516819</v>
      </c>
      <c r="P2299" s="317">
        <v>0.10580000281333921</v>
      </c>
      <c r="Q2299" s="36">
        <v>1470</v>
      </c>
      <c r="R2299" s="317">
        <v>0.1474100053310394</v>
      </c>
      <c r="S2299" s="317">
        <v>0.1514099985361099</v>
      </c>
      <c r="T2299" t="s">
        <v>380</v>
      </c>
      <c r="BA2299" s="395">
        <v>1</v>
      </c>
      <c r="BB2299" s="396" t="s">
        <v>861</v>
      </c>
      <c r="BC2299" t="str">
        <f t="shared" si="226"/>
        <v>RJZ</v>
      </c>
      <c r="BD2299" t="str">
        <f t="shared" si="227"/>
        <v>NAoMe_initial_scarf_731_grp</v>
      </c>
      <c r="BE2299" s="397" t="s">
        <v>862</v>
      </c>
      <c r="BF2299" t="str">
        <f t="shared" si="228"/>
        <v>Moderate frailty</v>
      </c>
      <c r="BG2299">
        <f t="shared" si="229"/>
        <v>15</v>
      </c>
      <c r="BH2299" s="398">
        <f t="shared" si="230"/>
        <v>0.12097000330686571</v>
      </c>
      <c r="BO2299" s="33"/>
    </row>
    <row r="2300" spans="1:67">
      <c r="A2300" s="316" t="s">
        <v>27</v>
      </c>
      <c r="B2300" t="s">
        <v>380</v>
      </c>
      <c r="C2300" t="s">
        <v>910</v>
      </c>
      <c r="D2300" t="s">
        <v>314</v>
      </c>
      <c r="E2300" s="316" t="s">
        <v>104</v>
      </c>
      <c r="F2300" s="316" t="s">
        <v>589</v>
      </c>
      <c r="G2300" s="316" t="s">
        <v>442</v>
      </c>
      <c r="H2300" s="316" t="s">
        <v>326</v>
      </c>
      <c r="I2300" s="316" t="s">
        <v>296</v>
      </c>
      <c r="J2300" s="316" t="s">
        <v>353</v>
      </c>
      <c r="K2300" s="36">
        <v>2</v>
      </c>
      <c r="L2300" s="317">
        <v>1.6130000352859501E-2</v>
      </c>
      <c r="M2300" s="317"/>
      <c r="N2300" s="36">
        <v>11</v>
      </c>
      <c r="O2300" s="317">
        <v>3.6180000752210617E-2</v>
      </c>
      <c r="P2300" s="317"/>
      <c r="Q2300" s="36">
        <v>263</v>
      </c>
      <c r="R2300" s="317">
        <v>2.6370000094175339E-2</v>
      </c>
      <c r="S2300" s="317"/>
      <c r="T2300" t="s">
        <v>380</v>
      </c>
      <c r="BA2300" s="395">
        <v>1</v>
      </c>
      <c r="BB2300" s="396" t="s">
        <v>861</v>
      </c>
      <c r="BC2300" t="str">
        <f t="shared" si="226"/>
        <v>RJZ</v>
      </c>
      <c r="BD2300" t="str">
        <f t="shared" si="227"/>
        <v>NAoMe_initial_scarf_731_grp</v>
      </c>
      <c r="BE2300" s="397" t="s">
        <v>862</v>
      </c>
      <c r="BF2300" t="str">
        <f t="shared" si="228"/>
        <v>Not in HESAPC</v>
      </c>
      <c r="BG2300">
        <f t="shared" si="229"/>
        <v>2</v>
      </c>
      <c r="BH2300" s="398">
        <f t="shared" si="230"/>
        <v>1.6130000352859501E-2</v>
      </c>
      <c r="BO2300" s="33"/>
    </row>
    <row r="2301" spans="1:67">
      <c r="A2301" s="316" t="s">
        <v>27</v>
      </c>
      <c r="B2301" t="s">
        <v>380</v>
      </c>
      <c r="C2301" t="s">
        <v>910</v>
      </c>
      <c r="D2301" t="s">
        <v>314</v>
      </c>
      <c r="E2301" s="316" t="s">
        <v>104</v>
      </c>
      <c r="F2301" s="316" t="s">
        <v>589</v>
      </c>
      <c r="G2301" s="316" t="s">
        <v>442</v>
      </c>
      <c r="H2301" s="316" t="s">
        <v>326</v>
      </c>
      <c r="I2301" s="316" t="s">
        <v>296</v>
      </c>
      <c r="J2301" s="316" t="s">
        <v>300</v>
      </c>
      <c r="K2301" s="36">
        <v>21</v>
      </c>
      <c r="L2301" s="317">
        <v>0.16934999823570249</v>
      </c>
      <c r="M2301" s="317">
        <v>0.17213000357151029</v>
      </c>
      <c r="N2301" s="36">
        <v>38</v>
      </c>
      <c r="O2301" s="317">
        <v>0.125</v>
      </c>
      <c r="P2301" s="317">
        <v>0.12969000637531281</v>
      </c>
      <c r="Q2301" s="36">
        <v>1219</v>
      </c>
      <c r="R2301" s="317">
        <v>0.1222399994730949</v>
      </c>
      <c r="S2301" s="317">
        <v>0.12555000185966489</v>
      </c>
      <c r="T2301" t="s">
        <v>380</v>
      </c>
      <c r="BA2301" s="395">
        <v>1</v>
      </c>
      <c r="BB2301" s="396" t="s">
        <v>861</v>
      </c>
      <c r="BC2301" t="str">
        <f t="shared" si="226"/>
        <v>RJZ</v>
      </c>
      <c r="BD2301" t="str">
        <f t="shared" si="227"/>
        <v>NAoMe_initial_scarf_731_grp</v>
      </c>
      <c r="BE2301" s="397" t="s">
        <v>862</v>
      </c>
      <c r="BF2301" t="str">
        <f t="shared" si="228"/>
        <v>Severe frailty</v>
      </c>
      <c r="BG2301">
        <f t="shared" si="229"/>
        <v>21</v>
      </c>
      <c r="BH2301" s="398">
        <f t="shared" si="230"/>
        <v>0.16934999823570249</v>
      </c>
      <c r="BO2301" s="33"/>
    </row>
    <row r="2302" spans="1:67">
      <c r="A2302" s="316" t="s">
        <v>27</v>
      </c>
      <c r="B2302" t="s">
        <v>380</v>
      </c>
      <c r="C2302" t="s">
        <v>910</v>
      </c>
      <c r="D2302" t="s">
        <v>314</v>
      </c>
      <c r="E2302" s="316" t="s">
        <v>105</v>
      </c>
      <c r="F2302" s="316" t="s">
        <v>916</v>
      </c>
      <c r="G2302" s="316" t="s">
        <v>447</v>
      </c>
      <c r="H2302" s="316" t="s">
        <v>811</v>
      </c>
      <c r="I2302" s="316" t="s">
        <v>310</v>
      </c>
      <c r="J2302" s="316" t="s">
        <v>277</v>
      </c>
      <c r="K2302" s="36">
        <v>0</v>
      </c>
      <c r="L2302" s="317">
        <v>0</v>
      </c>
      <c r="M2302" s="317"/>
      <c r="N2302" s="36">
        <v>2</v>
      </c>
      <c r="O2302" s="317">
        <v>3.4799999557435508E-3</v>
      </c>
      <c r="P2302" s="317"/>
      <c r="Q2302" s="36">
        <v>70</v>
      </c>
      <c r="R2302" s="317">
        <v>7.0199999026954174E-3</v>
      </c>
      <c r="S2302" s="317"/>
      <c r="T2302" t="s">
        <v>380</v>
      </c>
      <c r="BA2302" s="395">
        <v>1</v>
      </c>
      <c r="BB2302" s="396" t="s">
        <v>861</v>
      </c>
      <c r="BC2302" t="str">
        <f t="shared" si="226"/>
        <v>RAX</v>
      </c>
      <c r="BD2302" t="str">
        <f t="shared" si="227"/>
        <v>NAoMe_initial_age_decades_80cap</v>
      </c>
      <c r="BE2302" s="397" t="s">
        <v>862</v>
      </c>
      <c r="BF2302" t="str">
        <f t="shared" si="228"/>
        <v>18-29 yrs</v>
      </c>
      <c r="BG2302">
        <f t="shared" si="229"/>
        <v>0</v>
      </c>
      <c r="BH2302" s="398">
        <f t="shared" si="230"/>
        <v>0</v>
      </c>
      <c r="BO2302" s="33"/>
    </row>
    <row r="2303" spans="1:67">
      <c r="A2303" s="316" t="s">
        <v>27</v>
      </c>
      <c r="B2303" t="s">
        <v>380</v>
      </c>
      <c r="C2303" t="s">
        <v>910</v>
      </c>
      <c r="D2303" t="s">
        <v>314</v>
      </c>
      <c r="E2303" s="316" t="s">
        <v>105</v>
      </c>
      <c r="F2303" s="316" t="s">
        <v>916</v>
      </c>
      <c r="G2303" s="316" t="s">
        <v>447</v>
      </c>
      <c r="H2303" s="316" t="s">
        <v>811</v>
      </c>
      <c r="I2303" s="316" t="s">
        <v>310</v>
      </c>
      <c r="J2303" s="316" t="s">
        <v>278</v>
      </c>
      <c r="K2303" s="36">
        <v>0</v>
      </c>
      <c r="L2303" s="317">
        <v>0</v>
      </c>
      <c r="M2303" s="317"/>
      <c r="N2303" s="36">
        <v>44</v>
      </c>
      <c r="O2303" s="317">
        <v>7.6520003378391266E-2</v>
      </c>
      <c r="P2303" s="317"/>
      <c r="Q2303" s="36">
        <v>429</v>
      </c>
      <c r="R2303" s="317">
        <v>4.3019998818635941E-2</v>
      </c>
      <c r="S2303" s="317"/>
      <c r="T2303" t="s">
        <v>380</v>
      </c>
      <c r="BA2303" s="395">
        <v>1</v>
      </c>
      <c r="BB2303" s="396" t="s">
        <v>861</v>
      </c>
      <c r="BC2303" t="str">
        <f t="shared" si="226"/>
        <v>RAX</v>
      </c>
      <c r="BD2303" t="str">
        <f t="shared" si="227"/>
        <v>NAoMe_initial_age_decades_80cap</v>
      </c>
      <c r="BE2303" s="397" t="s">
        <v>862</v>
      </c>
      <c r="BF2303" t="str">
        <f t="shared" si="228"/>
        <v>30-39 yrs</v>
      </c>
      <c r="BG2303">
        <f t="shared" si="229"/>
        <v>0</v>
      </c>
      <c r="BH2303" s="398">
        <f t="shared" si="230"/>
        <v>0</v>
      </c>
      <c r="BO2303" s="33"/>
    </row>
    <row r="2304" spans="1:67">
      <c r="A2304" s="316" t="s">
        <v>27</v>
      </c>
      <c r="B2304" t="s">
        <v>380</v>
      </c>
      <c r="C2304" t="s">
        <v>910</v>
      </c>
      <c r="D2304" t="s">
        <v>314</v>
      </c>
      <c r="E2304" s="316" t="s">
        <v>105</v>
      </c>
      <c r="F2304" s="316" t="s">
        <v>916</v>
      </c>
      <c r="G2304" s="316" t="s">
        <v>447</v>
      </c>
      <c r="H2304" s="316" t="s">
        <v>811</v>
      </c>
      <c r="I2304" s="316" t="s">
        <v>310</v>
      </c>
      <c r="J2304" s="316" t="s">
        <v>279</v>
      </c>
      <c r="K2304" s="36">
        <v>2</v>
      </c>
      <c r="L2304" s="317">
        <v>7.1429997682571411E-2</v>
      </c>
      <c r="M2304" s="317"/>
      <c r="N2304" s="36">
        <v>71</v>
      </c>
      <c r="O2304" s="317">
        <v>0.123479999601841</v>
      </c>
      <c r="P2304" s="317"/>
      <c r="Q2304" s="36">
        <v>1024</v>
      </c>
      <c r="R2304" s="317">
        <v>0.1026899963617325</v>
      </c>
      <c r="S2304" s="317"/>
      <c r="T2304" t="s">
        <v>380</v>
      </c>
      <c r="BA2304" s="395">
        <v>1</v>
      </c>
      <c r="BB2304" s="396" t="s">
        <v>861</v>
      </c>
      <c r="BC2304" t="str">
        <f t="shared" si="226"/>
        <v>RAX</v>
      </c>
      <c r="BD2304" t="str">
        <f t="shared" si="227"/>
        <v>NAoMe_initial_age_decades_80cap</v>
      </c>
      <c r="BE2304" s="397" t="s">
        <v>862</v>
      </c>
      <c r="BF2304" t="str">
        <f t="shared" si="228"/>
        <v>40-49 yrs</v>
      </c>
      <c r="BG2304">
        <f t="shared" si="229"/>
        <v>2</v>
      </c>
      <c r="BH2304" s="398">
        <f t="shared" si="230"/>
        <v>7.1429997682571411E-2</v>
      </c>
      <c r="BO2304" s="33"/>
    </row>
    <row r="2305" spans="1:67">
      <c r="A2305" s="316" t="s">
        <v>27</v>
      </c>
      <c r="B2305" t="s">
        <v>380</v>
      </c>
      <c r="C2305" t="s">
        <v>910</v>
      </c>
      <c r="D2305" t="s">
        <v>314</v>
      </c>
      <c r="E2305" s="316" t="s">
        <v>105</v>
      </c>
      <c r="F2305" s="316" t="s">
        <v>916</v>
      </c>
      <c r="G2305" s="316" t="s">
        <v>447</v>
      </c>
      <c r="H2305" s="316" t="s">
        <v>811</v>
      </c>
      <c r="I2305" s="316" t="s">
        <v>310</v>
      </c>
      <c r="J2305" s="316" t="s">
        <v>280</v>
      </c>
      <c r="K2305" s="36">
        <v>5</v>
      </c>
      <c r="L2305" s="317">
        <v>0.17857000231742859</v>
      </c>
      <c r="M2305" s="317"/>
      <c r="N2305" s="36">
        <v>108</v>
      </c>
      <c r="O2305" s="317">
        <v>0.18783000111579901</v>
      </c>
      <c r="P2305" s="317"/>
      <c r="Q2305" s="36">
        <v>1733</v>
      </c>
      <c r="R2305" s="317">
        <v>0.17378999292850489</v>
      </c>
      <c r="S2305" s="317"/>
      <c r="T2305" t="s">
        <v>380</v>
      </c>
      <c r="BA2305" s="395">
        <v>1</v>
      </c>
      <c r="BB2305" s="396" t="s">
        <v>861</v>
      </c>
      <c r="BC2305" t="str">
        <f t="shared" si="226"/>
        <v>RAX</v>
      </c>
      <c r="BD2305" t="str">
        <f t="shared" si="227"/>
        <v>NAoMe_initial_age_decades_80cap</v>
      </c>
      <c r="BE2305" s="397" t="s">
        <v>862</v>
      </c>
      <c r="BF2305" t="str">
        <f t="shared" si="228"/>
        <v>50-59 yrs</v>
      </c>
      <c r="BG2305">
        <f t="shared" si="229"/>
        <v>5</v>
      </c>
      <c r="BH2305" s="398">
        <f t="shared" si="230"/>
        <v>0.17857000231742859</v>
      </c>
      <c r="BO2305" s="33"/>
    </row>
    <row r="2306" spans="1:67">
      <c r="A2306" s="316" t="s">
        <v>27</v>
      </c>
      <c r="B2306" t="s">
        <v>380</v>
      </c>
      <c r="C2306" t="s">
        <v>910</v>
      </c>
      <c r="D2306" t="s">
        <v>314</v>
      </c>
      <c r="E2306" s="316" t="s">
        <v>105</v>
      </c>
      <c r="F2306" s="316" t="s">
        <v>916</v>
      </c>
      <c r="G2306" s="316" t="s">
        <v>447</v>
      </c>
      <c r="H2306" s="316" t="s">
        <v>811</v>
      </c>
      <c r="I2306" s="316" t="s">
        <v>310</v>
      </c>
      <c r="J2306" s="316" t="s">
        <v>281</v>
      </c>
      <c r="K2306" s="36">
        <v>2</v>
      </c>
      <c r="L2306" s="317">
        <v>7.1429997682571411E-2</v>
      </c>
      <c r="M2306" s="317"/>
      <c r="N2306" s="36">
        <v>117</v>
      </c>
      <c r="O2306" s="317">
        <v>0.2034800052642822</v>
      </c>
      <c r="P2306" s="317"/>
      <c r="Q2306" s="36">
        <v>1931</v>
      </c>
      <c r="R2306" s="317">
        <v>0.19363999366760251</v>
      </c>
      <c r="S2306" s="317"/>
      <c r="T2306" t="s">
        <v>380</v>
      </c>
      <c r="BA2306" s="395">
        <v>1</v>
      </c>
      <c r="BB2306" s="396" t="s">
        <v>861</v>
      </c>
      <c r="BC2306" t="str">
        <f t="shared" si="226"/>
        <v>RAX</v>
      </c>
      <c r="BD2306" t="str">
        <f t="shared" si="227"/>
        <v>NAoMe_initial_age_decades_80cap</v>
      </c>
      <c r="BE2306" s="397" t="s">
        <v>862</v>
      </c>
      <c r="BF2306" t="str">
        <f t="shared" si="228"/>
        <v>60-69 yrs</v>
      </c>
      <c r="BG2306">
        <f t="shared" si="229"/>
        <v>2</v>
      </c>
      <c r="BH2306" s="398">
        <f t="shared" si="230"/>
        <v>7.1429997682571411E-2</v>
      </c>
      <c r="BO2306" s="33"/>
    </row>
    <row r="2307" spans="1:67">
      <c r="A2307" s="316" t="s">
        <v>27</v>
      </c>
      <c r="B2307" t="s">
        <v>380</v>
      </c>
      <c r="C2307" t="s">
        <v>910</v>
      </c>
      <c r="D2307" t="s">
        <v>314</v>
      </c>
      <c r="E2307" s="316" t="s">
        <v>105</v>
      </c>
      <c r="F2307" s="316" t="s">
        <v>916</v>
      </c>
      <c r="G2307" s="316" t="s">
        <v>447</v>
      </c>
      <c r="H2307" s="316" t="s">
        <v>811</v>
      </c>
      <c r="I2307" s="316" t="s">
        <v>310</v>
      </c>
      <c r="J2307" s="316" t="s">
        <v>282</v>
      </c>
      <c r="K2307" s="36">
        <v>6</v>
      </c>
      <c r="L2307" s="317">
        <v>0.21428999304771421</v>
      </c>
      <c r="M2307" s="317"/>
      <c r="N2307" s="36">
        <v>125</v>
      </c>
      <c r="O2307" s="317">
        <v>0.21739000082015991</v>
      </c>
      <c r="P2307" s="317"/>
      <c r="Q2307" s="36">
        <v>2493</v>
      </c>
      <c r="R2307" s="317">
        <v>0.25</v>
      </c>
      <c r="S2307" s="317"/>
      <c r="T2307" t="s">
        <v>380</v>
      </c>
      <c r="BA2307" s="395">
        <v>1</v>
      </c>
      <c r="BB2307" s="396" t="s">
        <v>861</v>
      </c>
      <c r="BC2307" t="str">
        <f t="shared" ref="BC2307:BC2370" si="231">E2307</f>
        <v>RAX</v>
      </c>
      <c r="BD2307" t="str">
        <f t="shared" ref="BD2307:BD2370" si="232">(LEFT(A2307, LEN(A2307)-7))&amp;"_"&amp;I2307</f>
        <v>NAoMe_initial_age_decades_80cap</v>
      </c>
      <c r="BE2307" s="397" t="s">
        <v>862</v>
      </c>
      <c r="BF2307" t="str">
        <f t="shared" ref="BF2307:BF2370" si="233">J2307</f>
        <v>70-79 yrs</v>
      </c>
      <c r="BG2307">
        <f t="shared" ref="BG2307:BG2370" si="234">K2307</f>
        <v>6</v>
      </c>
      <c r="BH2307" s="398">
        <f t="shared" ref="BH2307:BH2370" si="235">L2307</f>
        <v>0.21428999304771421</v>
      </c>
      <c r="BO2307" s="33"/>
    </row>
    <row r="2308" spans="1:67">
      <c r="A2308" s="316" t="s">
        <v>27</v>
      </c>
      <c r="B2308" t="s">
        <v>380</v>
      </c>
      <c r="C2308" t="s">
        <v>910</v>
      </c>
      <c r="D2308" t="s">
        <v>314</v>
      </c>
      <c r="E2308" s="316" t="s">
        <v>105</v>
      </c>
      <c r="F2308" s="316" t="s">
        <v>916</v>
      </c>
      <c r="G2308" s="316" t="s">
        <v>447</v>
      </c>
      <c r="H2308" s="316" t="s">
        <v>811</v>
      </c>
      <c r="I2308" s="316" t="s">
        <v>310</v>
      </c>
      <c r="J2308" s="316" t="s">
        <v>283</v>
      </c>
      <c r="K2308" s="36">
        <v>13</v>
      </c>
      <c r="L2308" s="317">
        <v>0.46428999304771418</v>
      </c>
      <c r="M2308" s="317"/>
      <c r="N2308" s="36">
        <v>108</v>
      </c>
      <c r="O2308" s="317">
        <v>0.18783000111579901</v>
      </c>
      <c r="P2308" s="317"/>
      <c r="Q2308" s="36">
        <v>2292</v>
      </c>
      <c r="R2308" s="317">
        <v>0.2298399955034256</v>
      </c>
      <c r="S2308" s="317"/>
      <c r="T2308" t="s">
        <v>380</v>
      </c>
      <c r="BA2308" s="395">
        <v>1</v>
      </c>
      <c r="BB2308" s="396" t="s">
        <v>861</v>
      </c>
      <c r="BC2308" t="str">
        <f t="shared" si="231"/>
        <v>RAX</v>
      </c>
      <c r="BD2308" t="str">
        <f t="shared" si="232"/>
        <v>NAoMe_initial_age_decades_80cap</v>
      </c>
      <c r="BE2308" s="397" t="s">
        <v>862</v>
      </c>
      <c r="BF2308" t="str">
        <f t="shared" si="233"/>
        <v>80+ yrs</v>
      </c>
      <c r="BG2308">
        <f t="shared" si="234"/>
        <v>13</v>
      </c>
      <c r="BH2308" s="398">
        <f t="shared" si="235"/>
        <v>0.46428999304771418</v>
      </c>
      <c r="BO2308" s="33"/>
    </row>
    <row r="2309" spans="1:67">
      <c r="A2309" s="316" t="s">
        <v>27</v>
      </c>
      <c r="B2309" t="s">
        <v>380</v>
      </c>
      <c r="C2309" t="s">
        <v>910</v>
      </c>
      <c r="D2309" t="s">
        <v>314</v>
      </c>
      <c r="E2309" s="316" t="s">
        <v>105</v>
      </c>
      <c r="F2309" s="316" t="s">
        <v>916</v>
      </c>
      <c r="G2309" s="316" t="s">
        <v>447</v>
      </c>
      <c r="H2309" s="316" t="s">
        <v>811</v>
      </c>
      <c r="I2309" s="316" t="s">
        <v>341</v>
      </c>
      <c r="J2309" s="316" t="s">
        <v>13</v>
      </c>
      <c r="K2309" s="36">
        <v>20</v>
      </c>
      <c r="L2309" s="317">
        <v>0.71429002285003662</v>
      </c>
      <c r="M2309" s="317">
        <v>0.71429002285003662</v>
      </c>
      <c r="N2309" s="36">
        <v>404</v>
      </c>
      <c r="O2309" s="317">
        <v>0.70261001586914063</v>
      </c>
      <c r="P2309" s="317">
        <v>0.72272002696990967</v>
      </c>
      <c r="Q2309" s="36">
        <v>6753</v>
      </c>
      <c r="R2309" s="317">
        <v>0.67720001935958862</v>
      </c>
      <c r="S2309" s="317">
        <v>0.69554001092910767</v>
      </c>
      <c r="T2309" t="s">
        <v>380</v>
      </c>
      <c r="BA2309" s="395">
        <v>1</v>
      </c>
      <c r="BB2309" s="396" t="s">
        <v>861</v>
      </c>
      <c r="BC2309" t="str">
        <f t="shared" si="231"/>
        <v>RAX</v>
      </c>
      <c r="BD2309" t="str">
        <f t="shared" si="232"/>
        <v>NAoMe_initial_ch_score_2cap</v>
      </c>
      <c r="BE2309" s="397" t="s">
        <v>862</v>
      </c>
      <c r="BF2309" t="str">
        <f t="shared" si="233"/>
        <v>0</v>
      </c>
      <c r="BG2309">
        <f t="shared" si="234"/>
        <v>20</v>
      </c>
      <c r="BH2309" s="398">
        <f t="shared" si="235"/>
        <v>0.71429002285003662</v>
      </c>
      <c r="BO2309" s="33"/>
    </row>
    <row r="2310" spans="1:67">
      <c r="A2310" s="316" t="s">
        <v>27</v>
      </c>
      <c r="B2310" t="s">
        <v>380</v>
      </c>
      <c r="C2310" t="s">
        <v>910</v>
      </c>
      <c r="D2310" t="s">
        <v>314</v>
      </c>
      <c r="E2310" s="316" t="s">
        <v>105</v>
      </c>
      <c r="F2310" s="316" t="s">
        <v>916</v>
      </c>
      <c r="G2310" s="316" t="s">
        <v>447</v>
      </c>
      <c r="H2310" s="316" t="s">
        <v>811</v>
      </c>
      <c r="I2310" s="316" t="s">
        <v>341</v>
      </c>
      <c r="J2310" s="316" t="s">
        <v>14</v>
      </c>
      <c r="K2310" s="36">
        <v>2</v>
      </c>
      <c r="L2310" s="317">
        <v>7.1429997682571411E-2</v>
      </c>
      <c r="M2310" s="317">
        <v>7.1429997682571411E-2</v>
      </c>
      <c r="N2310" s="36">
        <v>92</v>
      </c>
      <c r="O2310" s="317">
        <v>0.15999999642372131</v>
      </c>
      <c r="P2310" s="317">
        <v>0.16458000242710111</v>
      </c>
      <c r="Q2310" s="36">
        <v>1630</v>
      </c>
      <c r="R2310" s="317">
        <v>0.16346000134944921</v>
      </c>
      <c r="S2310" s="317">
        <v>0.16788999736309049</v>
      </c>
      <c r="T2310" t="s">
        <v>380</v>
      </c>
      <c r="BA2310" s="395">
        <v>1</v>
      </c>
      <c r="BB2310" s="396" t="s">
        <v>861</v>
      </c>
      <c r="BC2310" t="str">
        <f t="shared" si="231"/>
        <v>RAX</v>
      </c>
      <c r="BD2310" t="str">
        <f t="shared" si="232"/>
        <v>NAoMe_initial_ch_score_2cap</v>
      </c>
      <c r="BE2310" s="397" t="s">
        <v>862</v>
      </c>
      <c r="BF2310" t="str">
        <f t="shared" si="233"/>
        <v>1</v>
      </c>
      <c r="BG2310">
        <f t="shared" si="234"/>
        <v>2</v>
      </c>
      <c r="BH2310" s="398">
        <f t="shared" si="235"/>
        <v>7.1429997682571411E-2</v>
      </c>
      <c r="BO2310" s="33"/>
    </row>
    <row r="2311" spans="1:67">
      <c r="A2311" s="316" t="s">
        <v>27</v>
      </c>
      <c r="B2311" t="s">
        <v>380</v>
      </c>
      <c r="C2311" t="s">
        <v>910</v>
      </c>
      <c r="D2311" t="s">
        <v>314</v>
      </c>
      <c r="E2311" s="316" t="s">
        <v>105</v>
      </c>
      <c r="F2311" s="316" t="s">
        <v>916</v>
      </c>
      <c r="G2311" s="316" t="s">
        <v>447</v>
      </c>
      <c r="H2311" s="316" t="s">
        <v>811</v>
      </c>
      <c r="I2311" s="316" t="s">
        <v>341</v>
      </c>
      <c r="J2311" s="316" t="s">
        <v>301</v>
      </c>
      <c r="K2311" s="36">
        <v>6</v>
      </c>
      <c r="L2311" s="317">
        <v>0.21428999304771421</v>
      </c>
      <c r="M2311" s="317">
        <v>0.21428999304771421</v>
      </c>
      <c r="N2311" s="36">
        <v>63</v>
      </c>
      <c r="O2311" s="317">
        <v>0.1095699965953827</v>
      </c>
      <c r="P2311" s="317">
        <v>0.1127000004053116</v>
      </c>
      <c r="Q2311" s="36">
        <v>1326</v>
      </c>
      <c r="R2311" s="317">
        <v>0.132970005273819</v>
      </c>
      <c r="S2311" s="317">
        <v>0.13657000660896301</v>
      </c>
      <c r="T2311" t="s">
        <v>380</v>
      </c>
      <c r="BA2311" s="395">
        <v>1</v>
      </c>
      <c r="BB2311" s="396" t="s">
        <v>861</v>
      </c>
      <c r="BC2311" t="str">
        <f t="shared" si="231"/>
        <v>RAX</v>
      </c>
      <c r="BD2311" t="str">
        <f t="shared" si="232"/>
        <v>NAoMe_initial_ch_score_2cap</v>
      </c>
      <c r="BE2311" s="397" t="s">
        <v>862</v>
      </c>
      <c r="BF2311" t="str">
        <f t="shared" si="233"/>
        <v>2+</v>
      </c>
      <c r="BG2311">
        <f t="shared" si="234"/>
        <v>6</v>
      </c>
      <c r="BH2311" s="398">
        <f t="shared" si="235"/>
        <v>0.21428999304771421</v>
      </c>
      <c r="BO2311" s="33"/>
    </row>
    <row r="2312" spans="1:67">
      <c r="A2312" s="316" t="s">
        <v>27</v>
      </c>
      <c r="B2312" t="s">
        <v>380</v>
      </c>
      <c r="C2312" t="s">
        <v>910</v>
      </c>
      <c r="D2312" t="s">
        <v>314</v>
      </c>
      <c r="E2312" s="316" t="s">
        <v>105</v>
      </c>
      <c r="F2312" s="316" t="s">
        <v>916</v>
      </c>
      <c r="G2312" s="316" t="s">
        <v>447</v>
      </c>
      <c r="H2312" s="316" t="s">
        <v>811</v>
      </c>
      <c r="I2312" s="316" t="s">
        <v>341</v>
      </c>
      <c r="J2312" s="316" t="s">
        <v>260</v>
      </c>
      <c r="K2312" s="36">
        <v>0</v>
      </c>
      <c r="L2312" s="317">
        <v>0</v>
      </c>
      <c r="M2312" s="317"/>
      <c r="N2312" s="36">
        <v>16</v>
      </c>
      <c r="O2312" s="317">
        <v>2.7829999104142189E-2</v>
      </c>
      <c r="P2312" s="317"/>
      <c r="Q2312" s="36">
        <v>263</v>
      </c>
      <c r="R2312" s="317">
        <v>2.6370000094175339E-2</v>
      </c>
      <c r="S2312" s="317"/>
      <c r="T2312" t="s">
        <v>380</v>
      </c>
      <c r="BA2312" s="395">
        <v>1</v>
      </c>
      <c r="BB2312" s="396" t="s">
        <v>861</v>
      </c>
      <c r="BC2312" t="str">
        <f t="shared" si="231"/>
        <v>RAX</v>
      </c>
      <c r="BD2312" t="str">
        <f t="shared" si="232"/>
        <v>NAoMe_initial_ch_score_2cap</v>
      </c>
      <c r="BE2312" s="397" t="s">
        <v>862</v>
      </c>
      <c r="BF2312" t="str">
        <f t="shared" si="233"/>
        <v>Unknown</v>
      </c>
      <c r="BG2312">
        <f t="shared" si="234"/>
        <v>0</v>
      </c>
      <c r="BH2312" s="398">
        <f t="shared" si="235"/>
        <v>0</v>
      </c>
      <c r="BO2312" s="33"/>
    </row>
    <row r="2313" spans="1:67">
      <c r="A2313" s="316" t="s">
        <v>27</v>
      </c>
      <c r="B2313" t="s">
        <v>380</v>
      </c>
      <c r="C2313" t="s">
        <v>910</v>
      </c>
      <c r="D2313" t="s">
        <v>314</v>
      </c>
      <c r="E2313" s="316" t="s">
        <v>105</v>
      </c>
      <c r="F2313" s="316" t="s">
        <v>916</v>
      </c>
      <c r="G2313" s="316" t="s">
        <v>447</v>
      </c>
      <c r="H2313" s="316" t="s">
        <v>811</v>
      </c>
      <c r="I2313" s="316" t="s">
        <v>309</v>
      </c>
      <c r="J2313" s="316" t="s">
        <v>289</v>
      </c>
      <c r="K2313" s="36">
        <v>8</v>
      </c>
      <c r="L2313" s="317">
        <v>0.28571000695228582</v>
      </c>
      <c r="M2313" s="317"/>
      <c r="N2313" s="36">
        <v>179</v>
      </c>
      <c r="O2313" s="317">
        <v>0.31130000948905939</v>
      </c>
      <c r="P2313" s="317"/>
      <c r="Q2313" s="36">
        <v>3283</v>
      </c>
      <c r="R2313" s="317">
        <v>0.3292199969291687</v>
      </c>
      <c r="S2313" s="317"/>
      <c r="T2313" t="s">
        <v>380</v>
      </c>
      <c r="BA2313" s="395">
        <v>1</v>
      </c>
      <c r="BB2313" s="396" t="s">
        <v>861</v>
      </c>
      <c r="BC2313" t="str">
        <f t="shared" si="231"/>
        <v>RAX</v>
      </c>
      <c r="BD2313" t="str">
        <f t="shared" si="232"/>
        <v>NAoMe_initial_diagnosis_year</v>
      </c>
      <c r="BE2313" s="397" t="s">
        <v>862</v>
      </c>
      <c r="BF2313" t="str">
        <f t="shared" si="233"/>
        <v>2021</v>
      </c>
      <c r="BG2313">
        <f t="shared" si="234"/>
        <v>8</v>
      </c>
      <c r="BH2313" s="398">
        <f t="shared" si="235"/>
        <v>0.28571000695228582</v>
      </c>
      <c r="BO2313" s="33"/>
    </row>
    <row r="2314" spans="1:67">
      <c r="A2314" s="316" t="s">
        <v>27</v>
      </c>
      <c r="B2314" t="s">
        <v>380</v>
      </c>
      <c r="C2314" t="s">
        <v>910</v>
      </c>
      <c r="D2314" t="s">
        <v>314</v>
      </c>
      <c r="E2314" s="316" t="s">
        <v>105</v>
      </c>
      <c r="F2314" s="316" t="s">
        <v>916</v>
      </c>
      <c r="G2314" s="316" t="s">
        <v>447</v>
      </c>
      <c r="H2314" s="316" t="s">
        <v>811</v>
      </c>
      <c r="I2314" s="316" t="s">
        <v>309</v>
      </c>
      <c r="J2314" s="316" t="s">
        <v>816</v>
      </c>
      <c r="K2314" s="36">
        <v>11</v>
      </c>
      <c r="L2314" s="317">
        <v>0.39285999536514282</v>
      </c>
      <c r="M2314" s="317"/>
      <c r="N2314" s="36">
        <v>221</v>
      </c>
      <c r="O2314" s="317">
        <v>0.3843500018119812</v>
      </c>
      <c r="P2314" s="317"/>
      <c r="Q2314" s="36">
        <v>3315</v>
      </c>
      <c r="R2314" s="317">
        <v>0.33243000507354742</v>
      </c>
      <c r="S2314" s="317"/>
      <c r="T2314" t="s">
        <v>380</v>
      </c>
      <c r="BA2314" s="395">
        <v>1</v>
      </c>
      <c r="BB2314" s="396" t="s">
        <v>861</v>
      </c>
      <c r="BC2314" t="str">
        <f t="shared" si="231"/>
        <v>RAX</v>
      </c>
      <c r="BD2314" t="str">
        <f t="shared" si="232"/>
        <v>NAoMe_initial_diagnosis_year</v>
      </c>
      <c r="BE2314" s="397" t="s">
        <v>862</v>
      </c>
      <c r="BF2314" t="str">
        <f t="shared" si="233"/>
        <v>2022</v>
      </c>
      <c r="BG2314">
        <f t="shared" si="234"/>
        <v>11</v>
      </c>
      <c r="BH2314" s="398">
        <f t="shared" si="235"/>
        <v>0.39285999536514282</v>
      </c>
      <c r="BO2314" s="33"/>
    </row>
    <row r="2315" spans="1:67">
      <c r="A2315" s="316" t="s">
        <v>27</v>
      </c>
      <c r="B2315" t="s">
        <v>380</v>
      </c>
      <c r="C2315" t="s">
        <v>910</v>
      </c>
      <c r="D2315" t="s">
        <v>314</v>
      </c>
      <c r="E2315" s="316" t="s">
        <v>105</v>
      </c>
      <c r="F2315" s="316" t="s">
        <v>916</v>
      </c>
      <c r="G2315" s="316" t="s">
        <v>447</v>
      </c>
      <c r="H2315" s="316" t="s">
        <v>811</v>
      </c>
      <c r="I2315" s="316" t="s">
        <v>309</v>
      </c>
      <c r="J2315" s="316" t="s">
        <v>946</v>
      </c>
      <c r="K2315" s="36">
        <v>9</v>
      </c>
      <c r="L2315" s="317">
        <v>0.32142999768257141</v>
      </c>
      <c r="M2315" s="317"/>
      <c r="N2315" s="36">
        <v>175</v>
      </c>
      <c r="O2315" s="317">
        <v>0.30434998869895941</v>
      </c>
      <c r="P2315" s="317"/>
      <c r="Q2315" s="36">
        <v>3374</v>
      </c>
      <c r="R2315" s="317">
        <v>0.33834999799728388</v>
      </c>
      <c r="S2315" s="317"/>
      <c r="T2315" t="s">
        <v>380</v>
      </c>
      <c r="BA2315" s="395">
        <v>1</v>
      </c>
      <c r="BB2315" s="396" t="s">
        <v>861</v>
      </c>
      <c r="BC2315" t="str">
        <f t="shared" si="231"/>
        <v>RAX</v>
      </c>
      <c r="BD2315" t="str">
        <f t="shared" si="232"/>
        <v>NAoMe_initial_diagnosis_year</v>
      </c>
      <c r="BE2315" s="397" t="s">
        <v>862</v>
      </c>
      <c r="BF2315" t="str">
        <f t="shared" si="233"/>
        <v>2023</v>
      </c>
      <c r="BG2315">
        <f t="shared" si="234"/>
        <v>9</v>
      </c>
      <c r="BH2315" s="398">
        <f t="shared" si="235"/>
        <v>0.32142999768257141</v>
      </c>
      <c r="BO2315" s="33"/>
    </row>
    <row r="2316" spans="1:67">
      <c r="A2316" s="316" t="s">
        <v>27</v>
      </c>
      <c r="B2316" t="s">
        <v>380</v>
      </c>
      <c r="C2316" t="s">
        <v>910</v>
      </c>
      <c r="D2316" t="s">
        <v>314</v>
      </c>
      <c r="E2316" s="316" t="s">
        <v>105</v>
      </c>
      <c r="F2316" s="316" t="s">
        <v>916</v>
      </c>
      <c r="G2316" s="316" t="s">
        <v>447</v>
      </c>
      <c r="H2316" s="316" t="s">
        <v>811</v>
      </c>
      <c r="I2316" s="316" t="s">
        <v>331</v>
      </c>
      <c r="J2316" s="316" t="s">
        <v>332</v>
      </c>
      <c r="K2316" s="36">
        <v>2</v>
      </c>
      <c r="L2316" s="317">
        <v>7.1429997682571411E-2</v>
      </c>
      <c r="M2316" s="317">
        <v>0.1176500022411346</v>
      </c>
      <c r="N2316" s="36">
        <v>27</v>
      </c>
      <c r="O2316" s="317">
        <v>4.6959999948740012E-2</v>
      </c>
      <c r="P2316" s="317">
        <v>6.3079997897148132E-2</v>
      </c>
      <c r="Q2316" s="36">
        <v>434</v>
      </c>
      <c r="R2316" s="317">
        <v>4.3519999831914902E-2</v>
      </c>
      <c r="S2316" s="317">
        <v>5.2159998565912247E-2</v>
      </c>
      <c r="T2316" t="s">
        <v>380</v>
      </c>
      <c r="BA2316" s="395">
        <v>1</v>
      </c>
      <c r="BB2316" s="396" t="s">
        <v>861</v>
      </c>
      <c r="BC2316" t="str">
        <f t="shared" si="231"/>
        <v>RAX</v>
      </c>
      <c r="BD2316" t="str">
        <f t="shared" si="232"/>
        <v>NAoMe_initial_disease_group</v>
      </c>
      <c r="BE2316" s="397" t="s">
        <v>862</v>
      </c>
      <c r="BF2316" t="str">
        <f t="shared" si="233"/>
        <v>Advanced M0</v>
      </c>
      <c r="BG2316">
        <f t="shared" si="234"/>
        <v>2</v>
      </c>
      <c r="BH2316" s="398">
        <f t="shared" si="235"/>
        <v>7.1429997682571411E-2</v>
      </c>
      <c r="BO2316" s="33"/>
    </row>
    <row r="2317" spans="1:67">
      <c r="A2317" s="316" t="s">
        <v>27</v>
      </c>
      <c r="B2317" t="s">
        <v>380</v>
      </c>
      <c r="C2317" t="s">
        <v>910</v>
      </c>
      <c r="D2317" t="s">
        <v>314</v>
      </c>
      <c r="E2317" s="316" t="s">
        <v>105</v>
      </c>
      <c r="F2317" s="316" t="s">
        <v>916</v>
      </c>
      <c r="G2317" s="316" t="s">
        <v>447</v>
      </c>
      <c r="H2317" s="316" t="s">
        <v>811</v>
      </c>
      <c r="I2317" s="316" t="s">
        <v>331</v>
      </c>
      <c r="J2317" s="316" t="s">
        <v>333</v>
      </c>
      <c r="K2317" s="36">
        <v>11</v>
      </c>
      <c r="L2317" s="317">
        <v>0.39285999536514282</v>
      </c>
      <c r="M2317" s="317">
        <v>0.64705997705459595</v>
      </c>
      <c r="N2317" s="36">
        <v>316</v>
      </c>
      <c r="O2317" s="317">
        <v>0.54957002401351929</v>
      </c>
      <c r="P2317" s="317">
        <v>0.738319993019104</v>
      </c>
      <c r="Q2317" s="36">
        <v>6159</v>
      </c>
      <c r="R2317" s="317">
        <v>0.6176300048828125</v>
      </c>
      <c r="S2317" s="317">
        <v>0.74026000499725342</v>
      </c>
      <c r="T2317" t="s">
        <v>380</v>
      </c>
      <c r="BA2317" s="395">
        <v>1</v>
      </c>
      <c r="BB2317" s="396" t="s">
        <v>861</v>
      </c>
      <c r="BC2317" t="str">
        <f t="shared" si="231"/>
        <v>RAX</v>
      </c>
      <c r="BD2317" t="str">
        <f t="shared" si="232"/>
        <v>NAoMe_initial_disease_group</v>
      </c>
      <c r="BE2317" s="397" t="s">
        <v>862</v>
      </c>
      <c r="BF2317" t="str">
        <f t="shared" si="233"/>
        <v>Advanced M1</v>
      </c>
      <c r="BG2317">
        <f t="shared" si="234"/>
        <v>11</v>
      </c>
      <c r="BH2317" s="398">
        <f t="shared" si="235"/>
        <v>0.39285999536514282</v>
      </c>
      <c r="BO2317" s="33"/>
    </row>
    <row r="2318" spans="1:67">
      <c r="A2318" s="316" t="s">
        <v>27</v>
      </c>
      <c r="B2318" t="s">
        <v>380</v>
      </c>
      <c r="C2318" t="s">
        <v>910</v>
      </c>
      <c r="D2318" t="s">
        <v>314</v>
      </c>
      <c r="E2318" s="316" t="s">
        <v>105</v>
      </c>
      <c r="F2318" s="316" t="s">
        <v>916</v>
      </c>
      <c r="G2318" s="316" t="s">
        <v>447</v>
      </c>
      <c r="H2318" s="316" t="s">
        <v>811</v>
      </c>
      <c r="I2318" s="316" t="s">
        <v>331</v>
      </c>
      <c r="J2318" s="316" t="s">
        <v>334</v>
      </c>
      <c r="K2318" s="36">
        <v>2</v>
      </c>
      <c r="L2318" s="317">
        <v>7.1429997682571411E-2</v>
      </c>
      <c r="M2318" s="317">
        <v>0.1176500022411346</v>
      </c>
      <c r="N2318" s="36">
        <v>6</v>
      </c>
      <c r="O2318" s="317">
        <v>1.042999979108572E-2</v>
      </c>
      <c r="P2318" s="317">
        <v>1.4019999653100969E-2</v>
      </c>
      <c r="Q2318" s="36">
        <v>64</v>
      </c>
      <c r="R2318" s="317">
        <v>6.4199999906122676E-3</v>
      </c>
      <c r="S2318" s="317">
        <v>7.689999882131815E-3</v>
      </c>
      <c r="T2318" t="s">
        <v>380</v>
      </c>
      <c r="BA2318" s="395">
        <v>1</v>
      </c>
      <c r="BB2318" s="396" t="s">
        <v>861</v>
      </c>
      <c r="BC2318" t="str">
        <f t="shared" si="231"/>
        <v>RAX</v>
      </c>
      <c r="BD2318" t="str">
        <f t="shared" si="232"/>
        <v>NAoMe_initial_disease_group</v>
      </c>
      <c r="BE2318" s="397" t="s">
        <v>862</v>
      </c>
      <c r="BF2318" t="str">
        <f t="shared" si="233"/>
        <v>DCIS</v>
      </c>
      <c r="BG2318">
        <f t="shared" si="234"/>
        <v>2</v>
      </c>
      <c r="BH2318" s="398">
        <f t="shared" si="235"/>
        <v>7.1429997682571411E-2</v>
      </c>
      <c r="BO2318" s="33"/>
    </row>
    <row r="2319" spans="1:67">
      <c r="A2319" s="316" t="s">
        <v>27</v>
      </c>
      <c r="B2319" t="s">
        <v>380</v>
      </c>
      <c r="C2319" t="s">
        <v>910</v>
      </c>
      <c r="D2319" t="s">
        <v>314</v>
      </c>
      <c r="E2319" s="316" t="s">
        <v>105</v>
      </c>
      <c r="F2319" s="316" t="s">
        <v>916</v>
      </c>
      <c r="G2319" s="316" t="s">
        <v>447</v>
      </c>
      <c r="H2319" s="316" t="s">
        <v>811</v>
      </c>
      <c r="I2319" s="316" t="s">
        <v>331</v>
      </c>
      <c r="J2319" s="316" t="s">
        <v>335</v>
      </c>
      <c r="K2319" s="36">
        <v>2</v>
      </c>
      <c r="L2319" s="317">
        <v>7.1429997682571411E-2</v>
      </c>
      <c r="M2319" s="317">
        <v>0.1176500022411346</v>
      </c>
      <c r="N2319" s="36">
        <v>79</v>
      </c>
      <c r="O2319" s="317">
        <v>0.13739000260829931</v>
      </c>
      <c r="P2319" s="317">
        <v>0.184579998254776</v>
      </c>
      <c r="Q2319" s="36">
        <v>1663</v>
      </c>
      <c r="R2319" s="317">
        <v>0.16676999628543851</v>
      </c>
      <c r="S2319" s="317">
        <v>0.19988000392913821</v>
      </c>
      <c r="T2319" t="s">
        <v>380</v>
      </c>
      <c r="BA2319" s="395">
        <v>1</v>
      </c>
      <c r="BB2319" s="396" t="s">
        <v>861</v>
      </c>
      <c r="BC2319" t="str">
        <f t="shared" si="231"/>
        <v>RAX</v>
      </c>
      <c r="BD2319" t="str">
        <f t="shared" si="232"/>
        <v>NAoMe_initial_disease_group</v>
      </c>
      <c r="BE2319" s="397" t="s">
        <v>862</v>
      </c>
      <c r="BF2319" t="str">
        <f t="shared" si="233"/>
        <v>Early invasive</v>
      </c>
      <c r="BG2319">
        <f t="shared" si="234"/>
        <v>2</v>
      </c>
      <c r="BH2319" s="398">
        <f t="shared" si="235"/>
        <v>7.1429997682571411E-2</v>
      </c>
      <c r="BO2319" s="33"/>
    </row>
    <row r="2320" spans="1:67">
      <c r="A2320" s="316" t="s">
        <v>27</v>
      </c>
      <c r="B2320" t="s">
        <v>380</v>
      </c>
      <c r="C2320" t="s">
        <v>910</v>
      </c>
      <c r="D2320" t="s">
        <v>314</v>
      </c>
      <c r="E2320" s="316" t="s">
        <v>105</v>
      </c>
      <c r="F2320" s="316" t="s">
        <v>916</v>
      </c>
      <c r="G2320" s="316" t="s">
        <v>447</v>
      </c>
      <c r="H2320" s="316" t="s">
        <v>811</v>
      </c>
      <c r="I2320" s="316" t="s">
        <v>331</v>
      </c>
      <c r="J2320" s="316" t="s">
        <v>337</v>
      </c>
      <c r="K2320" s="36">
        <v>11</v>
      </c>
      <c r="L2320" s="317">
        <v>0.39285999536514282</v>
      </c>
      <c r="M2320" s="317"/>
      <c r="N2320" s="36">
        <v>147</v>
      </c>
      <c r="O2320" s="317">
        <v>0.25565001368522638</v>
      </c>
      <c r="P2320" s="317"/>
      <c r="Q2320" s="36">
        <v>1652</v>
      </c>
      <c r="R2320" s="317">
        <v>0.1656599938869476</v>
      </c>
      <c r="S2320" s="317"/>
      <c r="T2320" t="s">
        <v>380</v>
      </c>
      <c r="BA2320" s="395">
        <v>1</v>
      </c>
      <c r="BB2320" s="396" t="s">
        <v>861</v>
      </c>
      <c r="BC2320" t="str">
        <f t="shared" si="231"/>
        <v>RAX</v>
      </c>
      <c r="BD2320" t="str">
        <f t="shared" si="232"/>
        <v>NAoMe_initial_disease_group</v>
      </c>
      <c r="BE2320" s="397" t="s">
        <v>862</v>
      </c>
      <c r="BF2320" t="str">
        <f t="shared" si="233"/>
        <v>Unknown stage</v>
      </c>
      <c r="BG2320">
        <f t="shared" si="234"/>
        <v>11</v>
      </c>
      <c r="BH2320" s="398">
        <f t="shared" si="235"/>
        <v>0.39285999536514282</v>
      </c>
      <c r="BO2320" s="33"/>
    </row>
    <row r="2321" spans="1:67">
      <c r="A2321" s="316" t="s">
        <v>27</v>
      </c>
      <c r="B2321" t="s">
        <v>380</v>
      </c>
      <c r="C2321" t="s">
        <v>910</v>
      </c>
      <c r="D2321" t="s">
        <v>314</v>
      </c>
      <c r="E2321" s="316" t="s">
        <v>105</v>
      </c>
      <c r="F2321" s="316" t="s">
        <v>916</v>
      </c>
      <c r="G2321" s="316" t="s">
        <v>447</v>
      </c>
      <c r="H2321" s="316" t="s">
        <v>811</v>
      </c>
      <c r="I2321" s="316" t="s">
        <v>656</v>
      </c>
      <c r="J2321" s="316" t="s">
        <v>286</v>
      </c>
      <c r="K2321" s="36">
        <v>2</v>
      </c>
      <c r="L2321" s="317">
        <v>7.1429997682571411E-2</v>
      </c>
      <c r="M2321" s="317">
        <v>7.4069999158382416E-2</v>
      </c>
      <c r="N2321" s="36">
        <v>100</v>
      </c>
      <c r="O2321" s="317">
        <v>0.17391000688076019</v>
      </c>
      <c r="P2321" s="317">
        <v>0.177619993686676</v>
      </c>
      <c r="Q2321" s="36">
        <v>492</v>
      </c>
      <c r="R2321" s="317">
        <v>4.9339998513460159E-2</v>
      </c>
      <c r="S2321" s="317">
        <v>5.1920000463724143E-2</v>
      </c>
      <c r="T2321" t="s">
        <v>380</v>
      </c>
      <c r="BA2321" s="395">
        <v>1</v>
      </c>
      <c r="BB2321" s="396" t="s">
        <v>861</v>
      </c>
      <c r="BC2321" t="str">
        <f t="shared" si="231"/>
        <v>RAX</v>
      </c>
      <c r="BD2321" t="str">
        <f t="shared" si="232"/>
        <v>NAoMe_initial_ethnicity_grp</v>
      </c>
      <c r="BE2321" s="397" t="s">
        <v>862</v>
      </c>
      <c r="BF2321" t="str">
        <f t="shared" si="233"/>
        <v>Asian or Asian British</v>
      </c>
      <c r="BG2321">
        <f t="shared" si="234"/>
        <v>2</v>
      </c>
      <c r="BH2321" s="398">
        <f t="shared" si="235"/>
        <v>7.1429997682571411E-2</v>
      </c>
      <c r="BO2321" s="33"/>
    </row>
    <row r="2322" spans="1:67">
      <c r="A2322" s="316" t="s">
        <v>27</v>
      </c>
      <c r="B2322" t="s">
        <v>380</v>
      </c>
      <c r="C2322" t="s">
        <v>910</v>
      </c>
      <c r="D2322" t="s">
        <v>314</v>
      </c>
      <c r="E2322" s="316" t="s">
        <v>105</v>
      </c>
      <c r="F2322" s="316" t="s">
        <v>916</v>
      </c>
      <c r="G2322" s="316" t="s">
        <v>447</v>
      </c>
      <c r="H2322" s="316" t="s">
        <v>811</v>
      </c>
      <c r="I2322" s="316" t="s">
        <v>656</v>
      </c>
      <c r="J2322" s="316" t="s">
        <v>287</v>
      </c>
      <c r="K2322" s="36">
        <v>0</v>
      </c>
      <c r="L2322" s="317">
        <v>0</v>
      </c>
      <c r="M2322" s="317">
        <v>0</v>
      </c>
      <c r="N2322" s="36">
        <v>54</v>
      </c>
      <c r="O2322" s="317">
        <v>9.3910001218318939E-2</v>
      </c>
      <c r="P2322" s="317">
        <v>9.5909997820854187E-2</v>
      </c>
      <c r="Q2322" s="36">
        <v>403</v>
      </c>
      <c r="R2322" s="317">
        <v>4.0410000830888748E-2</v>
      </c>
      <c r="S2322" s="317">
        <v>4.2520001530647278E-2</v>
      </c>
      <c r="T2322" t="s">
        <v>380</v>
      </c>
      <c r="BA2322" s="395">
        <v>1</v>
      </c>
      <c r="BB2322" s="396" t="s">
        <v>861</v>
      </c>
      <c r="BC2322" t="str">
        <f t="shared" si="231"/>
        <v>RAX</v>
      </c>
      <c r="BD2322" t="str">
        <f t="shared" si="232"/>
        <v>NAoMe_initial_ethnicity_grp</v>
      </c>
      <c r="BE2322" s="397" t="s">
        <v>862</v>
      </c>
      <c r="BF2322" t="str">
        <f t="shared" si="233"/>
        <v>Black or Black British</v>
      </c>
      <c r="BG2322">
        <f t="shared" si="234"/>
        <v>0</v>
      </c>
      <c r="BH2322" s="398">
        <f t="shared" si="235"/>
        <v>0</v>
      </c>
      <c r="BO2322" s="33"/>
    </row>
    <row r="2323" spans="1:67">
      <c r="A2323" s="316" t="s">
        <v>27</v>
      </c>
      <c r="B2323" t="s">
        <v>380</v>
      </c>
      <c r="C2323" t="s">
        <v>910</v>
      </c>
      <c r="D2323" t="s">
        <v>314</v>
      </c>
      <c r="E2323" s="316" t="s">
        <v>105</v>
      </c>
      <c r="F2323" s="316" t="s">
        <v>916</v>
      </c>
      <c r="G2323" s="316" t="s">
        <v>447</v>
      </c>
      <c r="H2323" s="316" t="s">
        <v>811</v>
      </c>
      <c r="I2323" s="316" t="s">
        <v>656</v>
      </c>
      <c r="J2323" s="316" t="s">
        <v>259</v>
      </c>
      <c r="K2323" s="36">
        <v>2</v>
      </c>
      <c r="L2323" s="317">
        <v>7.1429997682571411E-2</v>
      </c>
      <c r="M2323" s="317">
        <v>7.4069999158382416E-2</v>
      </c>
      <c r="N2323" s="36">
        <v>13</v>
      </c>
      <c r="O2323" s="317">
        <v>2.2609999403357509E-2</v>
      </c>
      <c r="P2323" s="317">
        <v>2.3089999333024021E-2</v>
      </c>
      <c r="Q2323" s="36">
        <v>98</v>
      </c>
      <c r="R2323" s="317">
        <v>9.8299998790025711E-3</v>
      </c>
      <c r="S2323" s="317">
        <v>1.0339999571442601E-2</v>
      </c>
      <c r="T2323" t="s">
        <v>380</v>
      </c>
      <c r="BA2323" s="395">
        <v>1</v>
      </c>
      <c r="BB2323" s="396" t="s">
        <v>861</v>
      </c>
      <c r="BC2323" t="str">
        <f t="shared" si="231"/>
        <v>RAX</v>
      </c>
      <c r="BD2323" t="str">
        <f t="shared" si="232"/>
        <v>NAoMe_initial_ethnicity_grp</v>
      </c>
      <c r="BE2323" s="397" t="s">
        <v>862</v>
      </c>
      <c r="BF2323" t="str">
        <f t="shared" si="233"/>
        <v>Mixed</v>
      </c>
      <c r="BG2323">
        <f t="shared" si="234"/>
        <v>2</v>
      </c>
      <c r="BH2323" s="398">
        <f t="shared" si="235"/>
        <v>7.1429997682571411E-2</v>
      </c>
      <c r="BO2323" s="33"/>
    </row>
    <row r="2324" spans="1:67">
      <c r="A2324" s="316" t="s">
        <v>27</v>
      </c>
      <c r="B2324" t="s">
        <v>380</v>
      </c>
      <c r="C2324" t="s">
        <v>910</v>
      </c>
      <c r="D2324" t="s">
        <v>314</v>
      </c>
      <c r="E2324" s="316" t="s">
        <v>105</v>
      </c>
      <c r="F2324" s="316" t="s">
        <v>916</v>
      </c>
      <c r="G2324" s="316" t="s">
        <v>447</v>
      </c>
      <c r="H2324" s="316" t="s">
        <v>811</v>
      </c>
      <c r="I2324" s="316" t="s">
        <v>656</v>
      </c>
      <c r="J2324" s="316" t="s">
        <v>288</v>
      </c>
      <c r="K2324" s="36">
        <v>2</v>
      </c>
      <c r="L2324" s="317">
        <v>7.1429997682571411E-2</v>
      </c>
      <c r="M2324" s="317">
        <v>7.4069999158382416E-2</v>
      </c>
      <c r="N2324" s="36">
        <v>65</v>
      </c>
      <c r="O2324" s="317">
        <v>0.11304000020027161</v>
      </c>
      <c r="P2324" s="317">
        <v>0.1154500022530556</v>
      </c>
      <c r="Q2324" s="36">
        <v>246</v>
      </c>
      <c r="R2324" s="317">
        <v>2.466999925673008E-2</v>
      </c>
      <c r="S2324" s="317">
        <v>2.5960000231862072E-2</v>
      </c>
      <c r="T2324" t="s">
        <v>380</v>
      </c>
      <c r="BA2324" s="395">
        <v>1</v>
      </c>
      <c r="BB2324" s="396" t="s">
        <v>861</v>
      </c>
      <c r="BC2324" t="str">
        <f t="shared" si="231"/>
        <v>RAX</v>
      </c>
      <c r="BD2324" t="str">
        <f t="shared" si="232"/>
        <v>NAoMe_initial_ethnicity_grp</v>
      </c>
      <c r="BE2324" s="397" t="s">
        <v>862</v>
      </c>
      <c r="BF2324" t="str">
        <f t="shared" si="233"/>
        <v>Other Ethnic Group</v>
      </c>
      <c r="BG2324">
        <f t="shared" si="234"/>
        <v>2</v>
      </c>
      <c r="BH2324" s="398">
        <f t="shared" si="235"/>
        <v>7.1429997682571411E-2</v>
      </c>
      <c r="BO2324" s="33"/>
    </row>
    <row r="2325" spans="1:67">
      <c r="A2325" s="316" t="s">
        <v>27</v>
      </c>
      <c r="B2325" t="s">
        <v>380</v>
      </c>
      <c r="C2325" t="s">
        <v>910</v>
      </c>
      <c r="D2325" t="s">
        <v>314</v>
      </c>
      <c r="E2325" s="316" t="s">
        <v>105</v>
      </c>
      <c r="F2325" s="316" t="s">
        <v>916</v>
      </c>
      <c r="G2325" s="316" t="s">
        <v>447</v>
      </c>
      <c r="H2325" s="316" t="s">
        <v>811</v>
      </c>
      <c r="I2325" s="316" t="s">
        <v>656</v>
      </c>
      <c r="J2325" s="316" t="s">
        <v>260</v>
      </c>
      <c r="K2325" s="36">
        <v>1</v>
      </c>
      <c r="L2325" s="317">
        <v>3.570999950170517E-2</v>
      </c>
      <c r="M2325" s="317"/>
      <c r="N2325" s="36">
        <v>12</v>
      </c>
      <c r="O2325" s="317">
        <v>2.0870000123977661E-2</v>
      </c>
      <c r="P2325" s="317"/>
      <c r="Q2325" s="36">
        <v>495</v>
      </c>
      <c r="R2325" s="317">
        <v>4.9639999866485603E-2</v>
      </c>
      <c r="S2325" s="317"/>
      <c r="T2325" t="s">
        <v>380</v>
      </c>
      <c r="BA2325" s="395">
        <v>1</v>
      </c>
      <c r="BB2325" s="396" t="s">
        <v>861</v>
      </c>
      <c r="BC2325" t="str">
        <f t="shared" si="231"/>
        <v>RAX</v>
      </c>
      <c r="BD2325" t="str">
        <f t="shared" si="232"/>
        <v>NAoMe_initial_ethnicity_grp</v>
      </c>
      <c r="BE2325" s="397" t="s">
        <v>862</v>
      </c>
      <c r="BF2325" t="str">
        <f t="shared" si="233"/>
        <v>Unknown</v>
      </c>
      <c r="BG2325">
        <f t="shared" si="234"/>
        <v>1</v>
      </c>
      <c r="BH2325" s="398">
        <f t="shared" si="235"/>
        <v>3.570999950170517E-2</v>
      </c>
      <c r="BO2325" s="33"/>
    </row>
    <row r="2326" spans="1:67">
      <c r="A2326" s="316" t="s">
        <v>27</v>
      </c>
      <c r="B2326" t="s">
        <v>380</v>
      </c>
      <c r="C2326" t="s">
        <v>910</v>
      </c>
      <c r="D2326" t="s">
        <v>314</v>
      </c>
      <c r="E2326" s="316" t="s">
        <v>105</v>
      </c>
      <c r="F2326" s="316" t="s">
        <v>916</v>
      </c>
      <c r="G2326" s="316" t="s">
        <v>447</v>
      </c>
      <c r="H2326" s="316" t="s">
        <v>811</v>
      </c>
      <c r="I2326" s="316" t="s">
        <v>656</v>
      </c>
      <c r="J2326" s="316" t="s">
        <v>258</v>
      </c>
      <c r="K2326" s="36">
        <v>21</v>
      </c>
      <c r="L2326" s="317">
        <v>0.75</v>
      </c>
      <c r="M2326" s="317">
        <v>0.77777999639511108</v>
      </c>
      <c r="N2326" s="36">
        <v>331</v>
      </c>
      <c r="O2326" s="317">
        <v>0.57564997673034668</v>
      </c>
      <c r="P2326" s="317">
        <v>0.58792001008987427</v>
      </c>
      <c r="Q2326" s="36">
        <v>8238</v>
      </c>
      <c r="R2326" s="317">
        <v>0.82611000537872314</v>
      </c>
      <c r="S2326" s="317">
        <v>0.86926001310348511</v>
      </c>
      <c r="T2326" t="s">
        <v>380</v>
      </c>
      <c r="BA2326" s="395">
        <v>1</v>
      </c>
      <c r="BB2326" s="396" t="s">
        <v>861</v>
      </c>
      <c r="BC2326" t="str">
        <f t="shared" si="231"/>
        <v>RAX</v>
      </c>
      <c r="BD2326" t="str">
        <f t="shared" si="232"/>
        <v>NAoMe_initial_ethnicity_grp</v>
      </c>
      <c r="BE2326" s="397" t="s">
        <v>862</v>
      </c>
      <c r="BF2326" t="str">
        <f t="shared" si="233"/>
        <v>White</v>
      </c>
      <c r="BG2326">
        <f t="shared" si="234"/>
        <v>21</v>
      </c>
      <c r="BH2326" s="398">
        <f t="shared" si="235"/>
        <v>0.75</v>
      </c>
      <c r="BO2326" s="33"/>
    </row>
    <row r="2327" spans="1:67">
      <c r="A2327" s="316" t="s">
        <v>27</v>
      </c>
      <c r="B2327" t="s">
        <v>380</v>
      </c>
      <c r="C2327" t="s">
        <v>910</v>
      </c>
      <c r="D2327" t="s">
        <v>314</v>
      </c>
      <c r="E2327" s="316" t="s">
        <v>105</v>
      </c>
      <c r="F2327" s="316" t="s">
        <v>916</v>
      </c>
      <c r="G2327" s="316" t="s">
        <v>447</v>
      </c>
      <c r="H2327" s="316" t="s">
        <v>811</v>
      </c>
      <c r="I2327" s="316" t="s">
        <v>657</v>
      </c>
      <c r="J2327" s="316" t="s">
        <v>817</v>
      </c>
      <c r="K2327" s="36">
        <v>26</v>
      </c>
      <c r="L2327" s="317">
        <v>0.9285699725151062</v>
      </c>
      <c r="M2327" s="317"/>
      <c r="N2327" s="36">
        <v>529</v>
      </c>
      <c r="O2327" s="317">
        <v>0.92000001668930054</v>
      </c>
      <c r="P2327" s="317"/>
      <c r="Q2327" s="36">
        <v>9359</v>
      </c>
      <c r="R2327" s="317">
        <v>0.93853002786636353</v>
      </c>
      <c r="S2327" s="317"/>
      <c r="T2327" t="s">
        <v>380</v>
      </c>
      <c r="BA2327" s="395">
        <v>1</v>
      </c>
      <c r="BB2327" s="396" t="s">
        <v>861</v>
      </c>
      <c r="BC2327" t="str">
        <f t="shared" si="231"/>
        <v>RAX</v>
      </c>
      <c r="BD2327" t="str">
        <f t="shared" si="232"/>
        <v>NAoMe_initial_final_route</v>
      </c>
      <c r="BE2327" s="397" t="s">
        <v>862</v>
      </c>
      <c r="BF2327" t="str">
        <f t="shared" si="233"/>
        <v>Not screened</v>
      </c>
      <c r="BG2327">
        <f t="shared" si="234"/>
        <v>26</v>
      </c>
      <c r="BH2327" s="398">
        <f t="shared" si="235"/>
        <v>0.9285699725151062</v>
      </c>
      <c r="BO2327" s="33"/>
    </row>
    <row r="2328" spans="1:67">
      <c r="A2328" s="316" t="s">
        <v>27</v>
      </c>
      <c r="B2328" t="s">
        <v>380</v>
      </c>
      <c r="C2328" t="s">
        <v>910</v>
      </c>
      <c r="D2328" t="s">
        <v>314</v>
      </c>
      <c r="E2328" s="316" t="s">
        <v>105</v>
      </c>
      <c r="F2328" s="316" t="s">
        <v>916</v>
      </c>
      <c r="G2328" s="316" t="s">
        <v>447</v>
      </c>
      <c r="H2328" s="316" t="s">
        <v>811</v>
      </c>
      <c r="I2328" s="316" t="s">
        <v>657</v>
      </c>
      <c r="J2328" s="316" t="s">
        <v>352</v>
      </c>
      <c r="K2328" s="36">
        <v>2</v>
      </c>
      <c r="L2328" s="317">
        <v>7.1429997682571411E-2</v>
      </c>
      <c r="M2328" s="317"/>
      <c r="N2328" s="36">
        <v>46</v>
      </c>
      <c r="O2328" s="317">
        <v>7.9999998211860657E-2</v>
      </c>
      <c r="P2328" s="317"/>
      <c r="Q2328" s="36">
        <v>613</v>
      </c>
      <c r="R2328" s="317">
        <v>6.1469998210668557E-2</v>
      </c>
      <c r="S2328" s="317"/>
      <c r="T2328" t="s">
        <v>380</v>
      </c>
      <c r="BA2328" s="395">
        <v>1</v>
      </c>
      <c r="BB2328" s="396" t="s">
        <v>861</v>
      </c>
      <c r="BC2328" t="str">
        <f t="shared" si="231"/>
        <v>RAX</v>
      </c>
      <c r="BD2328" t="str">
        <f t="shared" si="232"/>
        <v>NAoMe_initial_final_route</v>
      </c>
      <c r="BE2328" s="397" t="s">
        <v>862</v>
      </c>
      <c r="BF2328" t="str">
        <f t="shared" si="233"/>
        <v>Screening</v>
      </c>
      <c r="BG2328">
        <f t="shared" si="234"/>
        <v>2</v>
      </c>
      <c r="BH2328" s="398">
        <f t="shared" si="235"/>
        <v>7.1429997682571411E-2</v>
      </c>
      <c r="BO2328" s="33"/>
    </row>
    <row r="2329" spans="1:67">
      <c r="A2329" s="316" t="s">
        <v>27</v>
      </c>
      <c r="B2329" t="s">
        <v>380</v>
      </c>
      <c r="C2329" t="s">
        <v>910</v>
      </c>
      <c r="D2329" t="s">
        <v>314</v>
      </c>
      <c r="E2329" s="316" t="s">
        <v>105</v>
      </c>
      <c r="F2329" s="316" t="s">
        <v>916</v>
      </c>
      <c r="G2329" s="316" t="s">
        <v>447</v>
      </c>
      <c r="H2329" s="316" t="s">
        <v>811</v>
      </c>
      <c r="I2329" s="316" t="s">
        <v>303</v>
      </c>
      <c r="J2329" s="316" t="s">
        <v>308</v>
      </c>
      <c r="K2329" s="36">
        <v>9</v>
      </c>
      <c r="L2329" s="317">
        <v>0.32142999768257141</v>
      </c>
      <c r="M2329" s="317"/>
      <c r="N2329" s="36">
        <v>147</v>
      </c>
      <c r="O2329" s="317">
        <v>0.25565001368522638</v>
      </c>
      <c r="P2329" s="317"/>
      <c r="Q2329" s="36">
        <v>1652</v>
      </c>
      <c r="R2329" s="317">
        <v>0.1656599938869476</v>
      </c>
      <c r="S2329" s="317"/>
      <c r="T2329" t="s">
        <v>380</v>
      </c>
      <c r="BA2329" s="395">
        <v>1</v>
      </c>
      <c r="BB2329" s="396" t="s">
        <v>861</v>
      </c>
      <c r="BC2329" t="str">
        <f t="shared" si="231"/>
        <v>RAX</v>
      </c>
      <c r="BD2329" t="str">
        <f t="shared" si="232"/>
        <v>NAoMe_initial_final_stage_tum</v>
      </c>
      <c r="BE2329" s="397" t="s">
        <v>862</v>
      </c>
      <c r="BF2329" t="str">
        <f t="shared" si="233"/>
        <v>Not staged/Unstated</v>
      </c>
      <c r="BG2329">
        <f t="shared" si="234"/>
        <v>9</v>
      </c>
      <c r="BH2329" s="398">
        <f t="shared" si="235"/>
        <v>0.32142999768257141</v>
      </c>
      <c r="BO2329" s="33"/>
    </row>
    <row r="2330" spans="1:67">
      <c r="A2330" s="316" t="s">
        <v>27</v>
      </c>
      <c r="B2330" t="s">
        <v>380</v>
      </c>
      <c r="C2330" t="s">
        <v>910</v>
      </c>
      <c r="D2330" t="s">
        <v>314</v>
      </c>
      <c r="E2330" s="316" t="s">
        <v>105</v>
      </c>
      <c r="F2330" s="316" t="s">
        <v>916</v>
      </c>
      <c r="G2330" s="316" t="s">
        <v>447</v>
      </c>
      <c r="H2330" s="316" t="s">
        <v>811</v>
      </c>
      <c r="I2330" s="316" t="s">
        <v>303</v>
      </c>
      <c r="J2330" s="316" t="s">
        <v>304</v>
      </c>
      <c r="K2330" s="36">
        <v>2</v>
      </c>
      <c r="L2330" s="317">
        <v>7.1429997682571411E-2</v>
      </c>
      <c r="M2330" s="317">
        <v>0.1052599996328354</v>
      </c>
      <c r="N2330" s="36">
        <v>6</v>
      </c>
      <c r="O2330" s="317">
        <v>1.042999979108572E-2</v>
      </c>
      <c r="P2330" s="317">
        <v>1.4019999653100969E-2</v>
      </c>
      <c r="Q2330" s="36">
        <v>64</v>
      </c>
      <c r="R2330" s="317">
        <v>6.4199999906122676E-3</v>
      </c>
      <c r="S2330" s="317">
        <v>7.689999882131815E-3</v>
      </c>
      <c r="T2330" t="s">
        <v>380</v>
      </c>
      <c r="BA2330" s="395">
        <v>1</v>
      </c>
      <c r="BB2330" s="396" t="s">
        <v>861</v>
      </c>
      <c r="BC2330" t="str">
        <f t="shared" si="231"/>
        <v>RAX</v>
      </c>
      <c r="BD2330" t="str">
        <f t="shared" si="232"/>
        <v>NAoMe_initial_final_stage_tum</v>
      </c>
      <c r="BE2330" s="397" t="s">
        <v>862</v>
      </c>
      <c r="BF2330" t="str">
        <f t="shared" si="233"/>
        <v>Stage 0</v>
      </c>
      <c r="BG2330">
        <f t="shared" si="234"/>
        <v>2</v>
      </c>
      <c r="BH2330" s="398">
        <f t="shared" si="235"/>
        <v>7.1429997682571411E-2</v>
      </c>
      <c r="BO2330" s="33"/>
    </row>
    <row r="2331" spans="1:67">
      <c r="A2331" s="316" t="s">
        <v>27</v>
      </c>
      <c r="B2331" t="s">
        <v>380</v>
      </c>
      <c r="C2331" t="s">
        <v>910</v>
      </c>
      <c r="D2331" t="s">
        <v>314</v>
      </c>
      <c r="E2331" s="316" t="s">
        <v>105</v>
      </c>
      <c r="F2331" s="316" t="s">
        <v>916</v>
      </c>
      <c r="G2331" s="316" t="s">
        <v>447</v>
      </c>
      <c r="H2331" s="316" t="s">
        <v>811</v>
      </c>
      <c r="I2331" s="316" t="s">
        <v>303</v>
      </c>
      <c r="J2331" s="316" t="s">
        <v>305</v>
      </c>
      <c r="K2331" s="36">
        <v>2</v>
      </c>
      <c r="L2331" s="317">
        <v>7.1429997682571411E-2</v>
      </c>
      <c r="M2331" s="317">
        <v>0.1052599996328354</v>
      </c>
      <c r="N2331" s="36">
        <v>11</v>
      </c>
      <c r="O2331" s="317">
        <v>1.913000084459782E-2</v>
      </c>
      <c r="P2331" s="317">
        <v>2.569999918341637E-2</v>
      </c>
      <c r="Q2331" s="36">
        <v>359</v>
      </c>
      <c r="R2331" s="317">
        <v>3.5999998450279243E-2</v>
      </c>
      <c r="S2331" s="317">
        <v>4.3150000274181373E-2</v>
      </c>
      <c r="T2331" t="s">
        <v>380</v>
      </c>
      <c r="BA2331" s="395">
        <v>1</v>
      </c>
      <c r="BB2331" s="396" t="s">
        <v>861</v>
      </c>
      <c r="BC2331" t="str">
        <f t="shared" si="231"/>
        <v>RAX</v>
      </c>
      <c r="BD2331" t="str">
        <f t="shared" si="232"/>
        <v>NAoMe_initial_final_stage_tum</v>
      </c>
      <c r="BE2331" s="397" t="s">
        <v>862</v>
      </c>
      <c r="BF2331" t="str">
        <f t="shared" si="233"/>
        <v>Stage 1</v>
      </c>
      <c r="BG2331">
        <f t="shared" si="234"/>
        <v>2</v>
      </c>
      <c r="BH2331" s="398">
        <f t="shared" si="235"/>
        <v>7.1429997682571411E-2</v>
      </c>
      <c r="BO2331" s="33"/>
    </row>
    <row r="2332" spans="1:67">
      <c r="A2332" s="316" t="s">
        <v>27</v>
      </c>
      <c r="B2332" t="s">
        <v>380</v>
      </c>
      <c r="C2332" t="s">
        <v>910</v>
      </c>
      <c r="D2332" t="s">
        <v>314</v>
      </c>
      <c r="E2332" s="316" t="s">
        <v>105</v>
      </c>
      <c r="F2332" s="316" t="s">
        <v>916</v>
      </c>
      <c r="G2332" s="316" t="s">
        <v>447</v>
      </c>
      <c r="H2332" s="316" t="s">
        <v>811</v>
      </c>
      <c r="I2332" s="316" t="s">
        <v>303</v>
      </c>
      <c r="J2332" s="316" t="s">
        <v>306</v>
      </c>
      <c r="K2332" s="36">
        <v>2</v>
      </c>
      <c r="L2332" s="317">
        <v>7.1429997682571411E-2</v>
      </c>
      <c r="M2332" s="317">
        <v>0.1052599996328354</v>
      </c>
      <c r="N2332" s="36">
        <v>44</v>
      </c>
      <c r="O2332" s="317">
        <v>7.6520003378391266E-2</v>
      </c>
      <c r="P2332" s="317">
        <v>0.10279999673366549</v>
      </c>
      <c r="Q2332" s="36">
        <v>996</v>
      </c>
      <c r="R2332" s="317">
        <v>9.9880002439022064E-2</v>
      </c>
      <c r="S2332" s="317">
        <v>0.11970999836921691</v>
      </c>
      <c r="T2332" t="s">
        <v>380</v>
      </c>
      <c r="BA2332" s="395">
        <v>1</v>
      </c>
      <c r="BB2332" s="396" t="s">
        <v>861</v>
      </c>
      <c r="BC2332" t="str">
        <f t="shared" si="231"/>
        <v>RAX</v>
      </c>
      <c r="BD2332" t="str">
        <f t="shared" si="232"/>
        <v>NAoMe_initial_final_stage_tum</v>
      </c>
      <c r="BE2332" s="397" t="s">
        <v>862</v>
      </c>
      <c r="BF2332" t="str">
        <f t="shared" si="233"/>
        <v>Stage 2</v>
      </c>
      <c r="BG2332">
        <f t="shared" si="234"/>
        <v>2</v>
      </c>
      <c r="BH2332" s="398">
        <f t="shared" si="235"/>
        <v>7.1429997682571411E-2</v>
      </c>
      <c r="BO2332" s="33"/>
    </row>
    <row r="2333" spans="1:67">
      <c r="A2333" s="316" t="s">
        <v>27</v>
      </c>
      <c r="B2333" t="s">
        <v>380</v>
      </c>
      <c r="C2333" t="s">
        <v>910</v>
      </c>
      <c r="D2333" t="s">
        <v>314</v>
      </c>
      <c r="E2333" s="316" t="s">
        <v>105</v>
      </c>
      <c r="F2333" s="316" t="s">
        <v>916</v>
      </c>
      <c r="G2333" s="316" t="s">
        <v>447</v>
      </c>
      <c r="H2333" s="316" t="s">
        <v>811</v>
      </c>
      <c r="I2333" s="316" t="s">
        <v>303</v>
      </c>
      <c r="J2333" s="316" t="s">
        <v>307</v>
      </c>
      <c r="K2333" s="36">
        <v>2</v>
      </c>
      <c r="L2333" s="317">
        <v>7.1429997682571411E-2</v>
      </c>
      <c r="M2333" s="317">
        <v>0.1052599996328354</v>
      </c>
      <c r="N2333" s="36">
        <v>51</v>
      </c>
      <c r="O2333" s="317">
        <v>8.8699996471405029E-2</v>
      </c>
      <c r="P2333" s="317">
        <v>0.119159996509552</v>
      </c>
      <c r="Q2333" s="36">
        <v>742</v>
      </c>
      <c r="R2333" s="317">
        <v>7.4409998953342438E-2</v>
      </c>
      <c r="S2333" s="317">
        <v>8.9180000126361847E-2</v>
      </c>
      <c r="T2333" t="s">
        <v>380</v>
      </c>
      <c r="BA2333" s="395">
        <v>1</v>
      </c>
      <c r="BB2333" s="396" t="s">
        <v>861</v>
      </c>
      <c r="BC2333" t="str">
        <f t="shared" si="231"/>
        <v>RAX</v>
      </c>
      <c r="BD2333" t="str">
        <f t="shared" si="232"/>
        <v>NAoMe_initial_final_stage_tum</v>
      </c>
      <c r="BE2333" s="397" t="s">
        <v>862</v>
      </c>
      <c r="BF2333" t="str">
        <f t="shared" si="233"/>
        <v>Stage 3</v>
      </c>
      <c r="BG2333">
        <f t="shared" si="234"/>
        <v>2</v>
      </c>
      <c r="BH2333" s="398">
        <f t="shared" si="235"/>
        <v>7.1429997682571411E-2</v>
      </c>
      <c r="BO2333" s="33"/>
    </row>
    <row r="2334" spans="1:67">
      <c r="A2334" s="316" t="s">
        <v>27</v>
      </c>
      <c r="B2334" t="s">
        <v>380</v>
      </c>
      <c r="C2334" t="s">
        <v>910</v>
      </c>
      <c r="D2334" t="s">
        <v>314</v>
      </c>
      <c r="E2334" s="316" t="s">
        <v>105</v>
      </c>
      <c r="F2334" s="316" t="s">
        <v>916</v>
      </c>
      <c r="G2334" s="316" t="s">
        <v>447</v>
      </c>
      <c r="H2334" s="316" t="s">
        <v>811</v>
      </c>
      <c r="I2334" s="316" t="s">
        <v>303</v>
      </c>
      <c r="J2334" s="316" t="s">
        <v>336</v>
      </c>
      <c r="K2334" s="36">
        <v>11</v>
      </c>
      <c r="L2334" s="317">
        <v>0.39285999536514282</v>
      </c>
      <c r="M2334" s="317">
        <v>0.57894998788833618</v>
      </c>
      <c r="N2334" s="36">
        <v>316</v>
      </c>
      <c r="O2334" s="317">
        <v>0.54957002401351929</v>
      </c>
      <c r="P2334" s="317">
        <v>0.738319993019104</v>
      </c>
      <c r="Q2334" s="36">
        <v>6159</v>
      </c>
      <c r="R2334" s="317">
        <v>0.6176300048828125</v>
      </c>
      <c r="S2334" s="317">
        <v>0.74026000499725342</v>
      </c>
      <c r="T2334" t="s">
        <v>380</v>
      </c>
      <c r="BA2334" s="395">
        <v>1</v>
      </c>
      <c r="BB2334" s="396" t="s">
        <v>861</v>
      </c>
      <c r="BC2334" t="str">
        <f t="shared" si="231"/>
        <v>RAX</v>
      </c>
      <c r="BD2334" t="str">
        <f t="shared" si="232"/>
        <v>NAoMe_initial_final_stage_tum</v>
      </c>
      <c r="BE2334" s="397" t="s">
        <v>862</v>
      </c>
      <c r="BF2334" t="str">
        <f t="shared" si="233"/>
        <v>Stage 4</v>
      </c>
      <c r="BG2334">
        <f t="shared" si="234"/>
        <v>11</v>
      </c>
      <c r="BH2334" s="398">
        <f t="shared" si="235"/>
        <v>0.39285999536514282</v>
      </c>
      <c r="BO2334" s="33"/>
    </row>
    <row r="2335" spans="1:67">
      <c r="A2335" s="316" t="s">
        <v>27</v>
      </c>
      <c r="B2335" t="s">
        <v>380</v>
      </c>
      <c r="C2335" t="s">
        <v>910</v>
      </c>
      <c r="D2335" t="s">
        <v>314</v>
      </c>
      <c r="E2335" s="316" t="s">
        <v>105</v>
      </c>
      <c r="F2335" s="316" t="s">
        <v>916</v>
      </c>
      <c r="G2335" s="316" t="s">
        <v>447</v>
      </c>
      <c r="H2335" s="316" t="s">
        <v>811</v>
      </c>
      <c r="I2335" s="316" t="s">
        <v>342</v>
      </c>
      <c r="J2335" s="316" t="s">
        <v>343</v>
      </c>
      <c r="K2335" s="36">
        <v>12</v>
      </c>
      <c r="L2335" s="317">
        <v>0.42857000231742859</v>
      </c>
      <c r="M2335" s="317"/>
      <c r="N2335" s="36">
        <v>147</v>
      </c>
      <c r="O2335" s="317">
        <v>0.25565001368522638</v>
      </c>
      <c r="P2335" s="317"/>
      <c r="Q2335" s="36">
        <v>1652</v>
      </c>
      <c r="R2335" s="317">
        <v>0.1656599938869476</v>
      </c>
      <c r="S2335" s="317"/>
      <c r="T2335" t="s">
        <v>380</v>
      </c>
      <c r="BA2335" s="395">
        <v>1</v>
      </c>
      <c r="BB2335" s="396" t="s">
        <v>861</v>
      </c>
      <c r="BC2335" t="str">
        <f t="shared" si="231"/>
        <v>RAX</v>
      </c>
      <c r="BD2335" t="str">
        <f t="shared" si="232"/>
        <v>NAoMe_initial_final_stage_tum_grp</v>
      </c>
      <c r="BE2335" s="397" t="s">
        <v>862</v>
      </c>
      <c r="BF2335" t="str">
        <f t="shared" si="233"/>
        <v>MBC in HESAPC</v>
      </c>
      <c r="BG2335">
        <f t="shared" si="234"/>
        <v>12</v>
      </c>
      <c r="BH2335" s="398">
        <f t="shared" si="235"/>
        <v>0.42857000231742859</v>
      </c>
      <c r="BO2335" s="33"/>
    </row>
    <row r="2336" spans="1:67">
      <c r="A2336" s="316" t="s">
        <v>27</v>
      </c>
      <c r="B2336" t="s">
        <v>380</v>
      </c>
      <c r="C2336" t="s">
        <v>910</v>
      </c>
      <c r="D2336" t="s">
        <v>314</v>
      </c>
      <c r="E2336" s="316" t="s">
        <v>105</v>
      </c>
      <c r="F2336" s="316" t="s">
        <v>916</v>
      </c>
      <c r="G2336" s="316" t="s">
        <v>447</v>
      </c>
      <c r="H2336" s="316" t="s">
        <v>811</v>
      </c>
      <c r="I2336" s="316" t="s">
        <v>342</v>
      </c>
      <c r="J2336" s="316" t="s">
        <v>344</v>
      </c>
      <c r="K2336" s="36">
        <v>5</v>
      </c>
      <c r="L2336" s="317">
        <v>0.17857000231742859</v>
      </c>
      <c r="M2336" s="317">
        <v>0.3125</v>
      </c>
      <c r="N2336" s="36">
        <v>112</v>
      </c>
      <c r="O2336" s="317">
        <v>0.19478000700473791</v>
      </c>
      <c r="P2336" s="317">
        <v>0.261680006980896</v>
      </c>
      <c r="Q2336" s="36">
        <v>2161</v>
      </c>
      <c r="R2336" s="317">
        <v>0.2167100012302399</v>
      </c>
      <c r="S2336" s="317">
        <v>0.25973999500274658</v>
      </c>
      <c r="T2336" t="s">
        <v>380</v>
      </c>
      <c r="BA2336" s="395">
        <v>1</v>
      </c>
      <c r="BB2336" s="396" t="s">
        <v>861</v>
      </c>
      <c r="BC2336" t="str">
        <f t="shared" si="231"/>
        <v>RAX</v>
      </c>
      <c r="BD2336" t="str">
        <f t="shared" si="232"/>
        <v>NAoMe_initial_final_stage_tum_grp</v>
      </c>
      <c r="BE2336" s="397" t="s">
        <v>862</v>
      </c>
      <c r="BF2336" t="str">
        <f t="shared" si="233"/>
        <v>Stage 0-3</v>
      </c>
      <c r="BG2336">
        <f t="shared" si="234"/>
        <v>5</v>
      </c>
      <c r="BH2336" s="398">
        <f t="shared" si="235"/>
        <v>0.17857000231742859</v>
      </c>
      <c r="BO2336" s="33"/>
    </row>
    <row r="2337" spans="1:67">
      <c r="A2337" s="316" t="s">
        <v>27</v>
      </c>
      <c r="B2337" t="s">
        <v>380</v>
      </c>
      <c r="C2337" t="s">
        <v>910</v>
      </c>
      <c r="D2337" t="s">
        <v>314</v>
      </c>
      <c r="E2337" s="316" t="s">
        <v>105</v>
      </c>
      <c r="F2337" s="316" t="s">
        <v>916</v>
      </c>
      <c r="G2337" s="316" t="s">
        <v>447</v>
      </c>
      <c r="H2337" s="316" t="s">
        <v>811</v>
      </c>
      <c r="I2337" s="316" t="s">
        <v>342</v>
      </c>
      <c r="J2337" s="316" t="s">
        <v>336</v>
      </c>
      <c r="K2337" s="36">
        <v>11</v>
      </c>
      <c r="L2337" s="317">
        <v>0.39285999536514282</v>
      </c>
      <c r="M2337" s="317">
        <v>0.6875</v>
      </c>
      <c r="N2337" s="36">
        <v>316</v>
      </c>
      <c r="O2337" s="317">
        <v>0.54957002401351929</v>
      </c>
      <c r="P2337" s="317">
        <v>0.738319993019104</v>
      </c>
      <c r="Q2337" s="36">
        <v>6159</v>
      </c>
      <c r="R2337" s="317">
        <v>0.6176300048828125</v>
      </c>
      <c r="S2337" s="317">
        <v>0.74026000499725342</v>
      </c>
      <c r="T2337" t="s">
        <v>380</v>
      </c>
      <c r="BA2337" s="395">
        <v>1</v>
      </c>
      <c r="BB2337" s="396" t="s">
        <v>861</v>
      </c>
      <c r="BC2337" t="str">
        <f t="shared" si="231"/>
        <v>RAX</v>
      </c>
      <c r="BD2337" t="str">
        <f t="shared" si="232"/>
        <v>NAoMe_initial_final_stage_tum_grp</v>
      </c>
      <c r="BE2337" s="397" t="s">
        <v>862</v>
      </c>
      <c r="BF2337" t="str">
        <f t="shared" si="233"/>
        <v>Stage 4</v>
      </c>
      <c r="BG2337">
        <f t="shared" si="234"/>
        <v>11</v>
      </c>
      <c r="BH2337" s="398">
        <f t="shared" si="235"/>
        <v>0.39285999536514282</v>
      </c>
      <c r="BO2337" s="33"/>
    </row>
    <row r="2338" spans="1:67">
      <c r="A2338" s="316" t="s">
        <v>27</v>
      </c>
      <c r="B2338" t="s">
        <v>380</v>
      </c>
      <c r="C2338" t="s">
        <v>910</v>
      </c>
      <c r="D2338" t="s">
        <v>314</v>
      </c>
      <c r="E2338" s="316" t="s">
        <v>105</v>
      </c>
      <c r="F2338" s="316" t="s">
        <v>916</v>
      </c>
      <c r="G2338" s="316" t="s">
        <v>447</v>
      </c>
      <c r="H2338" s="316" t="s">
        <v>811</v>
      </c>
      <c r="I2338" s="316" t="s">
        <v>658</v>
      </c>
      <c r="J2338" s="316" t="s">
        <v>345</v>
      </c>
      <c r="K2338" s="36">
        <v>28</v>
      </c>
      <c r="L2338" s="317">
        <v>1</v>
      </c>
      <c r="M2338" s="317"/>
      <c r="N2338" s="36">
        <v>575</v>
      </c>
      <c r="O2338" s="317">
        <v>1</v>
      </c>
      <c r="P2338" s="317"/>
      <c r="Q2338" s="36">
        <v>9972</v>
      </c>
      <c r="R2338" s="317">
        <v>1</v>
      </c>
      <c r="S2338" s="317"/>
      <c r="T2338" t="s">
        <v>380</v>
      </c>
      <c r="BA2338" s="395">
        <v>1</v>
      </c>
      <c r="BB2338" s="396" t="s">
        <v>861</v>
      </c>
      <c r="BC2338" t="str">
        <f t="shared" si="231"/>
        <v>RAX</v>
      </c>
      <c r="BD2338" t="str">
        <f t="shared" si="232"/>
        <v>NAoMe_initial_final_who_ps</v>
      </c>
      <c r="BE2338" s="397" t="s">
        <v>862</v>
      </c>
      <c r="BF2338" t="str">
        <f t="shared" si="233"/>
        <v>Not recorded</v>
      </c>
      <c r="BG2338">
        <f t="shared" si="234"/>
        <v>28</v>
      </c>
      <c r="BH2338" s="398">
        <f t="shared" si="235"/>
        <v>1</v>
      </c>
      <c r="BO2338" s="33"/>
    </row>
    <row r="2339" spans="1:67">
      <c r="A2339" s="316" t="s">
        <v>27</v>
      </c>
      <c r="B2339" t="s">
        <v>380</v>
      </c>
      <c r="C2339" t="s">
        <v>910</v>
      </c>
      <c r="D2339" t="s">
        <v>314</v>
      </c>
      <c r="E2339" s="316" t="s">
        <v>105</v>
      </c>
      <c r="F2339" s="316" t="s">
        <v>916</v>
      </c>
      <c r="G2339" s="316" t="s">
        <v>447</v>
      </c>
      <c r="H2339" s="316" t="s">
        <v>811</v>
      </c>
      <c r="I2339" s="316" t="s">
        <v>291</v>
      </c>
      <c r="J2339" s="316" t="s">
        <v>313</v>
      </c>
      <c r="K2339" s="36">
        <v>28</v>
      </c>
      <c r="L2339" s="317">
        <v>1</v>
      </c>
      <c r="M2339" s="317"/>
      <c r="N2339" s="36">
        <v>566</v>
      </c>
      <c r="O2339" s="317">
        <v>0.98435002565383911</v>
      </c>
      <c r="P2339" s="317"/>
      <c r="Q2339" s="36">
        <v>9846</v>
      </c>
      <c r="R2339" s="317">
        <v>0.98736000061035156</v>
      </c>
      <c r="S2339" s="317"/>
      <c r="T2339" t="s">
        <v>380</v>
      </c>
      <c r="BA2339" s="395">
        <v>1</v>
      </c>
      <c r="BB2339" s="396" t="s">
        <v>861</v>
      </c>
      <c r="BC2339" t="str">
        <f t="shared" si="231"/>
        <v>RAX</v>
      </c>
      <c r="BD2339" t="str">
        <f t="shared" si="232"/>
        <v>NAoMe_initial_gender</v>
      </c>
      <c r="BE2339" s="397" t="s">
        <v>862</v>
      </c>
      <c r="BF2339" t="str">
        <f t="shared" si="233"/>
        <v>Female</v>
      </c>
      <c r="BG2339">
        <f t="shared" si="234"/>
        <v>28</v>
      </c>
      <c r="BH2339" s="398">
        <f t="shared" si="235"/>
        <v>1</v>
      </c>
      <c r="BO2339" s="33"/>
    </row>
    <row r="2340" spans="1:67">
      <c r="A2340" s="316" t="s">
        <v>27</v>
      </c>
      <c r="B2340" t="s">
        <v>380</v>
      </c>
      <c r="C2340" t="s">
        <v>910</v>
      </c>
      <c r="D2340" t="s">
        <v>314</v>
      </c>
      <c r="E2340" s="316" t="s">
        <v>105</v>
      </c>
      <c r="F2340" s="316" t="s">
        <v>916</v>
      </c>
      <c r="G2340" s="316" t="s">
        <v>447</v>
      </c>
      <c r="H2340" s="316" t="s">
        <v>811</v>
      </c>
      <c r="I2340" s="316" t="s">
        <v>291</v>
      </c>
      <c r="J2340" s="316" t="s">
        <v>293</v>
      </c>
      <c r="K2340" s="36">
        <v>0</v>
      </c>
      <c r="L2340" s="317">
        <v>0</v>
      </c>
      <c r="M2340" s="317"/>
      <c r="N2340" s="36">
        <v>9</v>
      </c>
      <c r="O2340" s="317">
        <v>1.5650000423192981E-2</v>
      </c>
      <c r="P2340" s="317"/>
      <c r="Q2340" s="36">
        <v>126</v>
      </c>
      <c r="R2340" s="317">
        <v>1.264000032097101E-2</v>
      </c>
      <c r="S2340" s="317"/>
      <c r="T2340" t="s">
        <v>380</v>
      </c>
      <c r="BA2340" s="395">
        <v>1</v>
      </c>
      <c r="BB2340" s="396" t="s">
        <v>861</v>
      </c>
      <c r="BC2340" t="str">
        <f t="shared" si="231"/>
        <v>RAX</v>
      </c>
      <c r="BD2340" t="str">
        <f t="shared" si="232"/>
        <v>NAoMe_initial_gender</v>
      </c>
      <c r="BE2340" s="397" t="s">
        <v>862</v>
      </c>
      <c r="BF2340" t="str">
        <f t="shared" si="233"/>
        <v>Male</v>
      </c>
      <c r="BG2340">
        <f t="shared" si="234"/>
        <v>0</v>
      </c>
      <c r="BH2340" s="398">
        <f t="shared" si="235"/>
        <v>0</v>
      </c>
      <c r="BO2340" s="33"/>
    </row>
    <row r="2341" spans="1:67">
      <c r="A2341" s="316" t="s">
        <v>27</v>
      </c>
      <c r="B2341" t="s">
        <v>380</v>
      </c>
      <c r="C2341" t="s">
        <v>910</v>
      </c>
      <c r="D2341" t="s">
        <v>314</v>
      </c>
      <c r="E2341" s="316" t="s">
        <v>105</v>
      </c>
      <c r="F2341" s="316" t="s">
        <v>916</v>
      </c>
      <c r="G2341" s="316" t="s">
        <v>447</v>
      </c>
      <c r="H2341" s="316" t="s">
        <v>811</v>
      </c>
      <c r="I2341" s="316" t="s">
        <v>659</v>
      </c>
      <c r="J2341" s="316" t="s">
        <v>294</v>
      </c>
      <c r="K2341" s="36">
        <v>0</v>
      </c>
      <c r="L2341" s="317">
        <v>0</v>
      </c>
      <c r="M2341" s="317">
        <v>0</v>
      </c>
      <c r="N2341" s="36">
        <v>64</v>
      </c>
      <c r="O2341" s="317">
        <v>0.1112999990582466</v>
      </c>
      <c r="P2341" s="317">
        <v>0.1112999990582466</v>
      </c>
      <c r="Q2341" s="36">
        <v>1800</v>
      </c>
      <c r="R2341" s="317">
        <v>0.18050999939441681</v>
      </c>
      <c r="S2341" s="317">
        <v>0.18050999939441681</v>
      </c>
      <c r="T2341" t="s">
        <v>380</v>
      </c>
      <c r="BA2341" s="395">
        <v>1</v>
      </c>
      <c r="BB2341" s="396" t="s">
        <v>861</v>
      </c>
      <c r="BC2341" t="str">
        <f t="shared" si="231"/>
        <v>RAX</v>
      </c>
      <c r="BD2341" t="str">
        <f t="shared" si="232"/>
        <v>NAoMe_initial_imd_2019</v>
      </c>
      <c r="BE2341" s="397" t="s">
        <v>862</v>
      </c>
      <c r="BF2341" t="str">
        <f t="shared" si="233"/>
        <v>1 - most deprived</v>
      </c>
      <c r="BG2341">
        <f t="shared" si="234"/>
        <v>0</v>
      </c>
      <c r="BH2341" s="398">
        <f t="shared" si="235"/>
        <v>0</v>
      </c>
      <c r="BO2341" s="33"/>
    </row>
    <row r="2342" spans="1:67">
      <c r="A2342" s="316" t="s">
        <v>27</v>
      </c>
      <c r="B2342" t="s">
        <v>380</v>
      </c>
      <c r="C2342" t="s">
        <v>910</v>
      </c>
      <c r="D2342" t="s">
        <v>314</v>
      </c>
      <c r="E2342" s="316" t="s">
        <v>105</v>
      </c>
      <c r="F2342" s="316" t="s">
        <v>916</v>
      </c>
      <c r="G2342" s="316" t="s">
        <v>447</v>
      </c>
      <c r="H2342" s="316" t="s">
        <v>811</v>
      </c>
      <c r="I2342" s="316" t="s">
        <v>659</v>
      </c>
      <c r="J2342" s="316" t="s">
        <v>15</v>
      </c>
      <c r="K2342" s="36">
        <v>2</v>
      </c>
      <c r="L2342" s="317">
        <v>7.1429997682571411E-2</v>
      </c>
      <c r="M2342" s="317">
        <v>7.1429997682571411E-2</v>
      </c>
      <c r="N2342" s="36">
        <v>132</v>
      </c>
      <c r="O2342" s="317">
        <v>0.2295700013637543</v>
      </c>
      <c r="P2342" s="317">
        <v>0.2295700013637543</v>
      </c>
      <c r="Q2342" s="36">
        <v>2036</v>
      </c>
      <c r="R2342" s="317">
        <v>0.20417000353336329</v>
      </c>
      <c r="S2342" s="317">
        <v>0.20417000353336329</v>
      </c>
      <c r="T2342" t="s">
        <v>380</v>
      </c>
      <c r="BA2342" s="395">
        <v>1</v>
      </c>
      <c r="BB2342" s="396" t="s">
        <v>861</v>
      </c>
      <c r="BC2342" t="str">
        <f t="shared" si="231"/>
        <v>RAX</v>
      </c>
      <c r="BD2342" t="str">
        <f t="shared" si="232"/>
        <v>NAoMe_initial_imd_2019</v>
      </c>
      <c r="BE2342" s="397" t="s">
        <v>862</v>
      </c>
      <c r="BF2342" t="str">
        <f t="shared" si="233"/>
        <v>2</v>
      </c>
      <c r="BG2342">
        <f t="shared" si="234"/>
        <v>2</v>
      </c>
      <c r="BH2342" s="398">
        <f t="shared" si="235"/>
        <v>7.1429997682571411E-2</v>
      </c>
      <c r="BO2342" s="33"/>
    </row>
    <row r="2343" spans="1:67">
      <c r="A2343" s="316" t="s">
        <v>27</v>
      </c>
      <c r="B2343" t="s">
        <v>380</v>
      </c>
      <c r="C2343" t="s">
        <v>910</v>
      </c>
      <c r="D2343" t="s">
        <v>314</v>
      </c>
      <c r="E2343" s="316" t="s">
        <v>105</v>
      </c>
      <c r="F2343" s="316" t="s">
        <v>916</v>
      </c>
      <c r="G2343" s="316" t="s">
        <v>447</v>
      </c>
      <c r="H2343" s="316" t="s">
        <v>811</v>
      </c>
      <c r="I2343" s="316" t="s">
        <v>659</v>
      </c>
      <c r="J2343" s="316" t="s">
        <v>16</v>
      </c>
      <c r="K2343" s="36">
        <v>7</v>
      </c>
      <c r="L2343" s="317">
        <v>0.25</v>
      </c>
      <c r="M2343" s="317">
        <v>0.25</v>
      </c>
      <c r="N2343" s="36">
        <v>122</v>
      </c>
      <c r="O2343" s="317">
        <v>0.2121700048446655</v>
      </c>
      <c r="P2343" s="317">
        <v>0.2121700048446655</v>
      </c>
      <c r="Q2343" s="36">
        <v>2085</v>
      </c>
      <c r="R2343" s="317">
        <v>0.20908999443054199</v>
      </c>
      <c r="S2343" s="317">
        <v>0.20908999443054199</v>
      </c>
      <c r="T2343" t="s">
        <v>380</v>
      </c>
      <c r="BA2343" s="395">
        <v>1</v>
      </c>
      <c r="BB2343" s="396" t="s">
        <v>861</v>
      </c>
      <c r="BC2343" t="str">
        <f t="shared" si="231"/>
        <v>RAX</v>
      </c>
      <c r="BD2343" t="str">
        <f t="shared" si="232"/>
        <v>NAoMe_initial_imd_2019</v>
      </c>
      <c r="BE2343" s="397" t="s">
        <v>862</v>
      </c>
      <c r="BF2343" t="str">
        <f t="shared" si="233"/>
        <v>3</v>
      </c>
      <c r="BG2343">
        <f t="shared" si="234"/>
        <v>7</v>
      </c>
      <c r="BH2343" s="398">
        <f t="shared" si="235"/>
        <v>0.25</v>
      </c>
      <c r="BO2343" s="33"/>
    </row>
    <row r="2344" spans="1:67">
      <c r="A2344" s="316" t="s">
        <v>27</v>
      </c>
      <c r="B2344" t="s">
        <v>380</v>
      </c>
      <c r="C2344" t="s">
        <v>910</v>
      </c>
      <c r="D2344" t="s">
        <v>314</v>
      </c>
      <c r="E2344" s="316" t="s">
        <v>105</v>
      </c>
      <c r="F2344" s="316" t="s">
        <v>916</v>
      </c>
      <c r="G2344" s="316" t="s">
        <v>447</v>
      </c>
      <c r="H2344" s="316" t="s">
        <v>811</v>
      </c>
      <c r="I2344" s="316" t="s">
        <v>659</v>
      </c>
      <c r="J2344" s="316" t="s">
        <v>17</v>
      </c>
      <c r="K2344" s="36">
        <v>8</v>
      </c>
      <c r="L2344" s="317">
        <v>0.28571000695228582</v>
      </c>
      <c r="M2344" s="317">
        <v>0.28571000695228582</v>
      </c>
      <c r="N2344" s="36">
        <v>130</v>
      </c>
      <c r="O2344" s="317">
        <v>0.22608999907970431</v>
      </c>
      <c r="P2344" s="317">
        <v>0.22608999907970431</v>
      </c>
      <c r="Q2344" s="36">
        <v>2024</v>
      </c>
      <c r="R2344" s="317">
        <v>0.2029699981212616</v>
      </c>
      <c r="S2344" s="317">
        <v>0.2029699981212616</v>
      </c>
      <c r="T2344" t="s">
        <v>380</v>
      </c>
      <c r="BA2344" s="395">
        <v>1</v>
      </c>
      <c r="BB2344" s="396" t="s">
        <v>861</v>
      </c>
      <c r="BC2344" t="str">
        <f t="shared" si="231"/>
        <v>RAX</v>
      </c>
      <c r="BD2344" t="str">
        <f t="shared" si="232"/>
        <v>NAoMe_initial_imd_2019</v>
      </c>
      <c r="BE2344" s="397" t="s">
        <v>862</v>
      </c>
      <c r="BF2344" t="str">
        <f t="shared" si="233"/>
        <v>4</v>
      </c>
      <c r="BG2344">
        <f t="shared" si="234"/>
        <v>8</v>
      </c>
      <c r="BH2344" s="398">
        <f t="shared" si="235"/>
        <v>0.28571000695228582</v>
      </c>
      <c r="BO2344" s="33"/>
    </row>
    <row r="2345" spans="1:67">
      <c r="A2345" s="316" t="s">
        <v>27</v>
      </c>
      <c r="B2345" t="s">
        <v>380</v>
      </c>
      <c r="C2345" t="s">
        <v>910</v>
      </c>
      <c r="D2345" t="s">
        <v>314</v>
      </c>
      <c r="E2345" s="316" t="s">
        <v>105</v>
      </c>
      <c r="F2345" s="316" t="s">
        <v>916</v>
      </c>
      <c r="G2345" s="316" t="s">
        <v>447</v>
      </c>
      <c r="H2345" s="316" t="s">
        <v>811</v>
      </c>
      <c r="I2345" s="316" t="s">
        <v>659</v>
      </c>
      <c r="J2345" s="316" t="s">
        <v>295</v>
      </c>
      <c r="K2345" s="36">
        <v>11</v>
      </c>
      <c r="L2345" s="317">
        <v>0.39285999536514282</v>
      </c>
      <c r="M2345" s="317">
        <v>0.39285999536514282</v>
      </c>
      <c r="N2345" s="36">
        <v>127</v>
      </c>
      <c r="O2345" s="317">
        <v>0.2208700031042099</v>
      </c>
      <c r="P2345" s="317">
        <v>0.2208700031042099</v>
      </c>
      <c r="Q2345" s="36">
        <v>2027</v>
      </c>
      <c r="R2345" s="317">
        <v>0.2032700031995773</v>
      </c>
      <c r="S2345" s="317">
        <v>0.2032700031995773</v>
      </c>
      <c r="T2345" t="s">
        <v>380</v>
      </c>
      <c r="BA2345" s="395">
        <v>1</v>
      </c>
      <c r="BB2345" s="396" t="s">
        <v>861</v>
      </c>
      <c r="BC2345" t="str">
        <f t="shared" si="231"/>
        <v>RAX</v>
      </c>
      <c r="BD2345" t="str">
        <f t="shared" si="232"/>
        <v>NAoMe_initial_imd_2019</v>
      </c>
      <c r="BE2345" s="397" t="s">
        <v>862</v>
      </c>
      <c r="BF2345" t="str">
        <f t="shared" si="233"/>
        <v>5 - least deprived</v>
      </c>
      <c r="BG2345">
        <f t="shared" si="234"/>
        <v>11</v>
      </c>
      <c r="BH2345" s="398">
        <f t="shared" si="235"/>
        <v>0.39285999536514282</v>
      </c>
      <c r="BO2345" s="33"/>
    </row>
    <row r="2346" spans="1:67">
      <c r="A2346" s="316" t="s">
        <v>27</v>
      </c>
      <c r="B2346" t="s">
        <v>380</v>
      </c>
      <c r="C2346" t="s">
        <v>910</v>
      </c>
      <c r="D2346" t="s">
        <v>314</v>
      </c>
      <c r="E2346" s="316" t="s">
        <v>105</v>
      </c>
      <c r="F2346" s="316" t="s">
        <v>916</v>
      </c>
      <c r="G2346" s="316" t="s">
        <v>447</v>
      </c>
      <c r="H2346" s="316" t="s">
        <v>811</v>
      </c>
      <c r="I2346" s="316" t="s">
        <v>659</v>
      </c>
      <c r="J2346" s="316" t="s">
        <v>260</v>
      </c>
      <c r="K2346" s="36">
        <v>0</v>
      </c>
      <c r="L2346" s="317">
        <v>0</v>
      </c>
      <c r="M2346" s="317"/>
      <c r="N2346" s="36">
        <v>0</v>
      </c>
      <c r="O2346" s="317">
        <v>0</v>
      </c>
      <c r="P2346" s="317"/>
      <c r="Q2346" s="36">
        <v>0</v>
      </c>
      <c r="R2346" s="317">
        <v>0</v>
      </c>
      <c r="S2346" s="317"/>
      <c r="T2346" t="s">
        <v>380</v>
      </c>
      <c r="BA2346" s="395">
        <v>1</v>
      </c>
      <c r="BB2346" s="396" t="s">
        <v>861</v>
      </c>
      <c r="BC2346" t="str">
        <f t="shared" si="231"/>
        <v>RAX</v>
      </c>
      <c r="BD2346" t="str">
        <f t="shared" si="232"/>
        <v>NAoMe_initial_imd_2019</v>
      </c>
      <c r="BE2346" s="397" t="s">
        <v>862</v>
      </c>
      <c r="BF2346" t="str">
        <f t="shared" si="233"/>
        <v>Unknown</v>
      </c>
      <c r="BG2346">
        <f t="shared" si="234"/>
        <v>0</v>
      </c>
      <c r="BH2346" s="398">
        <f t="shared" si="235"/>
        <v>0</v>
      </c>
      <c r="BO2346" s="33"/>
    </row>
    <row r="2347" spans="1:67">
      <c r="A2347" s="316" t="s">
        <v>27</v>
      </c>
      <c r="B2347" t="s">
        <v>380</v>
      </c>
      <c r="C2347" t="s">
        <v>910</v>
      </c>
      <c r="D2347" t="s">
        <v>314</v>
      </c>
      <c r="E2347" s="316" t="s">
        <v>105</v>
      </c>
      <c r="F2347" s="316" t="s">
        <v>916</v>
      </c>
      <c r="G2347" s="316" t="s">
        <v>447</v>
      </c>
      <c r="H2347" s="316" t="s">
        <v>811</v>
      </c>
      <c r="I2347" s="316" t="s">
        <v>296</v>
      </c>
      <c r="J2347" s="316" t="s">
        <v>297</v>
      </c>
      <c r="K2347" s="36">
        <v>12</v>
      </c>
      <c r="L2347" s="317">
        <v>0.42857000231742859</v>
      </c>
      <c r="M2347" s="317">
        <v>0.42857000231742859</v>
      </c>
      <c r="N2347" s="36">
        <v>333</v>
      </c>
      <c r="O2347" s="317">
        <v>0.57912999391555786</v>
      </c>
      <c r="P2347" s="317">
        <v>0.59570997953414917</v>
      </c>
      <c r="Q2347" s="36">
        <v>5528</v>
      </c>
      <c r="R2347" s="317">
        <v>0.55435001850128174</v>
      </c>
      <c r="S2347" s="317">
        <v>0.56936997175216675</v>
      </c>
      <c r="T2347" t="s">
        <v>380</v>
      </c>
      <c r="BA2347" s="395">
        <v>1</v>
      </c>
      <c r="BB2347" s="396" t="s">
        <v>861</v>
      </c>
      <c r="BC2347" t="str">
        <f t="shared" si="231"/>
        <v>RAX</v>
      </c>
      <c r="BD2347" t="str">
        <f t="shared" si="232"/>
        <v>NAoMe_initial_scarf_731_grp</v>
      </c>
      <c r="BE2347" s="397" t="s">
        <v>862</v>
      </c>
      <c r="BF2347" t="str">
        <f t="shared" si="233"/>
        <v>Fit</v>
      </c>
      <c r="BG2347">
        <f t="shared" si="234"/>
        <v>12</v>
      </c>
      <c r="BH2347" s="398">
        <f t="shared" si="235"/>
        <v>0.42857000231742859</v>
      </c>
      <c r="BO2347" s="33"/>
    </row>
    <row r="2348" spans="1:67">
      <c r="A2348" s="316" t="s">
        <v>27</v>
      </c>
      <c r="B2348" t="s">
        <v>380</v>
      </c>
      <c r="C2348" t="s">
        <v>910</v>
      </c>
      <c r="D2348" t="s">
        <v>314</v>
      </c>
      <c r="E2348" s="316" t="s">
        <v>105</v>
      </c>
      <c r="F2348" s="316" t="s">
        <v>916</v>
      </c>
      <c r="G2348" s="316" t="s">
        <v>447</v>
      </c>
      <c r="H2348" s="316" t="s">
        <v>811</v>
      </c>
      <c r="I2348" s="316" t="s">
        <v>296</v>
      </c>
      <c r="J2348" s="316" t="s">
        <v>298</v>
      </c>
      <c r="K2348" s="36">
        <v>6</v>
      </c>
      <c r="L2348" s="317">
        <v>0.21428999304771421</v>
      </c>
      <c r="M2348" s="317">
        <v>0.21428999304771421</v>
      </c>
      <c r="N2348" s="36">
        <v>87</v>
      </c>
      <c r="O2348" s="317">
        <v>0.15129999816417691</v>
      </c>
      <c r="P2348" s="317">
        <v>0.15564000606536871</v>
      </c>
      <c r="Q2348" s="36">
        <v>1492</v>
      </c>
      <c r="R2348" s="317">
        <v>0.149619996547699</v>
      </c>
      <c r="S2348" s="317">
        <v>0.153669998049736</v>
      </c>
      <c r="T2348" t="s">
        <v>380</v>
      </c>
      <c r="BA2348" s="395">
        <v>1</v>
      </c>
      <c r="BB2348" s="396" t="s">
        <v>861</v>
      </c>
      <c r="BC2348" t="str">
        <f t="shared" si="231"/>
        <v>RAX</v>
      </c>
      <c r="BD2348" t="str">
        <f t="shared" si="232"/>
        <v>NAoMe_initial_scarf_731_grp</v>
      </c>
      <c r="BE2348" s="397" t="s">
        <v>862</v>
      </c>
      <c r="BF2348" t="str">
        <f t="shared" si="233"/>
        <v>Mild frailty</v>
      </c>
      <c r="BG2348">
        <f t="shared" si="234"/>
        <v>6</v>
      </c>
      <c r="BH2348" s="398">
        <f t="shared" si="235"/>
        <v>0.21428999304771421</v>
      </c>
      <c r="BO2348" s="33"/>
    </row>
    <row r="2349" spans="1:67">
      <c r="A2349" s="316" t="s">
        <v>27</v>
      </c>
      <c r="B2349" t="s">
        <v>380</v>
      </c>
      <c r="C2349" t="s">
        <v>910</v>
      </c>
      <c r="D2349" t="s">
        <v>314</v>
      </c>
      <c r="E2349" s="316" t="s">
        <v>105</v>
      </c>
      <c r="F2349" s="316" t="s">
        <v>916</v>
      </c>
      <c r="G2349" s="316" t="s">
        <v>447</v>
      </c>
      <c r="H2349" s="316" t="s">
        <v>811</v>
      </c>
      <c r="I2349" s="316" t="s">
        <v>296</v>
      </c>
      <c r="J2349" s="316" t="s">
        <v>299</v>
      </c>
      <c r="K2349" s="36">
        <v>8</v>
      </c>
      <c r="L2349" s="317">
        <v>0.28571000695228582</v>
      </c>
      <c r="M2349" s="317">
        <v>0.28571000695228582</v>
      </c>
      <c r="N2349" s="36">
        <v>76</v>
      </c>
      <c r="O2349" s="317">
        <v>0.1321700066328049</v>
      </c>
      <c r="P2349" s="317">
        <v>0.1359599977731705</v>
      </c>
      <c r="Q2349" s="36">
        <v>1470</v>
      </c>
      <c r="R2349" s="317">
        <v>0.1474100053310394</v>
      </c>
      <c r="S2349" s="317">
        <v>0.1514099985361099</v>
      </c>
      <c r="T2349" t="s">
        <v>380</v>
      </c>
      <c r="BA2349" s="395">
        <v>1</v>
      </c>
      <c r="BB2349" s="396" t="s">
        <v>861</v>
      </c>
      <c r="BC2349" t="str">
        <f t="shared" si="231"/>
        <v>RAX</v>
      </c>
      <c r="BD2349" t="str">
        <f t="shared" si="232"/>
        <v>NAoMe_initial_scarf_731_grp</v>
      </c>
      <c r="BE2349" s="397" t="s">
        <v>862</v>
      </c>
      <c r="BF2349" t="str">
        <f t="shared" si="233"/>
        <v>Moderate frailty</v>
      </c>
      <c r="BG2349">
        <f t="shared" si="234"/>
        <v>8</v>
      </c>
      <c r="BH2349" s="398">
        <f t="shared" si="235"/>
        <v>0.28571000695228582</v>
      </c>
      <c r="BO2349" s="33"/>
    </row>
    <row r="2350" spans="1:67">
      <c r="A2350" s="316" t="s">
        <v>27</v>
      </c>
      <c r="B2350" t="s">
        <v>380</v>
      </c>
      <c r="C2350" t="s">
        <v>910</v>
      </c>
      <c r="D2350" t="s">
        <v>314</v>
      </c>
      <c r="E2350" s="316" t="s">
        <v>105</v>
      </c>
      <c r="F2350" s="316" t="s">
        <v>916</v>
      </c>
      <c r="G2350" s="316" t="s">
        <v>447</v>
      </c>
      <c r="H2350" s="316" t="s">
        <v>811</v>
      </c>
      <c r="I2350" s="316" t="s">
        <v>296</v>
      </c>
      <c r="J2350" s="316" t="s">
        <v>353</v>
      </c>
      <c r="K2350" s="36">
        <v>0</v>
      </c>
      <c r="L2350" s="317">
        <v>0</v>
      </c>
      <c r="M2350" s="317"/>
      <c r="N2350" s="36">
        <v>16</v>
      </c>
      <c r="O2350" s="317">
        <v>2.7829999104142189E-2</v>
      </c>
      <c r="P2350" s="317"/>
      <c r="Q2350" s="36">
        <v>263</v>
      </c>
      <c r="R2350" s="317">
        <v>2.6370000094175339E-2</v>
      </c>
      <c r="S2350" s="317"/>
      <c r="T2350" t="s">
        <v>380</v>
      </c>
      <c r="BA2350" s="395">
        <v>1</v>
      </c>
      <c r="BB2350" s="396" t="s">
        <v>861</v>
      </c>
      <c r="BC2350" t="str">
        <f t="shared" si="231"/>
        <v>RAX</v>
      </c>
      <c r="BD2350" t="str">
        <f t="shared" si="232"/>
        <v>NAoMe_initial_scarf_731_grp</v>
      </c>
      <c r="BE2350" s="397" t="s">
        <v>862</v>
      </c>
      <c r="BF2350" t="str">
        <f t="shared" si="233"/>
        <v>Not in HESAPC</v>
      </c>
      <c r="BG2350">
        <f t="shared" si="234"/>
        <v>0</v>
      </c>
      <c r="BH2350" s="398">
        <f t="shared" si="235"/>
        <v>0</v>
      </c>
      <c r="BO2350" s="33"/>
    </row>
    <row r="2351" spans="1:67">
      <c r="A2351" s="316" t="s">
        <v>27</v>
      </c>
      <c r="B2351" t="s">
        <v>380</v>
      </c>
      <c r="C2351" t="s">
        <v>910</v>
      </c>
      <c r="D2351" t="s">
        <v>314</v>
      </c>
      <c r="E2351" s="316" t="s">
        <v>105</v>
      </c>
      <c r="F2351" s="316" t="s">
        <v>916</v>
      </c>
      <c r="G2351" s="316" t="s">
        <v>447</v>
      </c>
      <c r="H2351" s="316" t="s">
        <v>811</v>
      </c>
      <c r="I2351" s="316" t="s">
        <v>296</v>
      </c>
      <c r="J2351" s="316" t="s">
        <v>300</v>
      </c>
      <c r="K2351" s="36">
        <v>2</v>
      </c>
      <c r="L2351" s="317">
        <v>7.1429997682571411E-2</v>
      </c>
      <c r="M2351" s="317">
        <v>7.1429997682571411E-2</v>
      </c>
      <c r="N2351" s="36">
        <v>63</v>
      </c>
      <c r="O2351" s="317">
        <v>0.1095699965953827</v>
      </c>
      <c r="P2351" s="317">
        <v>0.1127000004053116</v>
      </c>
      <c r="Q2351" s="36">
        <v>1219</v>
      </c>
      <c r="R2351" s="317">
        <v>0.1222399994730949</v>
      </c>
      <c r="S2351" s="317">
        <v>0.12555000185966489</v>
      </c>
      <c r="T2351" t="s">
        <v>380</v>
      </c>
      <c r="BA2351" s="395">
        <v>1</v>
      </c>
      <c r="BB2351" s="396" t="s">
        <v>861</v>
      </c>
      <c r="BC2351" t="str">
        <f t="shared" si="231"/>
        <v>RAX</v>
      </c>
      <c r="BD2351" t="str">
        <f t="shared" si="232"/>
        <v>NAoMe_initial_scarf_731_grp</v>
      </c>
      <c r="BE2351" s="397" t="s">
        <v>862</v>
      </c>
      <c r="BF2351" t="str">
        <f t="shared" si="233"/>
        <v>Severe frailty</v>
      </c>
      <c r="BG2351">
        <f t="shared" si="234"/>
        <v>2</v>
      </c>
      <c r="BH2351" s="398">
        <f t="shared" si="235"/>
        <v>7.1429997682571411E-2</v>
      </c>
      <c r="BO2351" s="33"/>
    </row>
    <row r="2352" spans="1:67">
      <c r="A2352" s="316" t="s">
        <v>27</v>
      </c>
      <c r="B2352" t="s">
        <v>380</v>
      </c>
      <c r="C2352" t="s">
        <v>910</v>
      </c>
      <c r="D2352" t="s">
        <v>314</v>
      </c>
      <c r="E2352" s="316" t="s">
        <v>107</v>
      </c>
      <c r="F2352" s="316" t="s">
        <v>108</v>
      </c>
      <c r="G2352" s="316" t="s">
        <v>436</v>
      </c>
      <c r="H2352" s="316" t="s">
        <v>330</v>
      </c>
      <c r="I2352" s="316" t="s">
        <v>310</v>
      </c>
      <c r="J2352" s="316" t="s">
        <v>277</v>
      </c>
      <c r="K2352" s="36">
        <v>0</v>
      </c>
      <c r="L2352" s="317">
        <v>0</v>
      </c>
      <c r="M2352" s="317"/>
      <c r="N2352" s="36">
        <v>2</v>
      </c>
      <c r="O2352" s="317">
        <v>7.0199999026954174E-3</v>
      </c>
      <c r="P2352" s="317"/>
      <c r="Q2352" s="36">
        <v>70</v>
      </c>
      <c r="R2352" s="317">
        <v>7.0199999026954174E-3</v>
      </c>
      <c r="S2352" s="317"/>
      <c r="T2352" t="s">
        <v>380</v>
      </c>
      <c r="BA2352" s="395">
        <v>1</v>
      </c>
      <c r="BB2352" s="396" t="s">
        <v>861</v>
      </c>
      <c r="BC2352" t="str">
        <f t="shared" si="231"/>
        <v>RXN</v>
      </c>
      <c r="BD2352" t="str">
        <f t="shared" si="232"/>
        <v>NAoMe_initial_age_decades_80cap</v>
      </c>
      <c r="BE2352" s="397" t="s">
        <v>862</v>
      </c>
      <c r="BF2352" t="str">
        <f t="shared" si="233"/>
        <v>18-29 yrs</v>
      </c>
      <c r="BG2352">
        <f t="shared" si="234"/>
        <v>0</v>
      </c>
      <c r="BH2352" s="398">
        <f t="shared" si="235"/>
        <v>0</v>
      </c>
      <c r="BO2352" s="33"/>
    </row>
    <row r="2353" spans="1:67">
      <c r="A2353" s="316" t="s">
        <v>27</v>
      </c>
      <c r="B2353" t="s">
        <v>380</v>
      </c>
      <c r="C2353" t="s">
        <v>910</v>
      </c>
      <c r="D2353" t="s">
        <v>314</v>
      </c>
      <c r="E2353" s="316" t="s">
        <v>107</v>
      </c>
      <c r="F2353" s="316" t="s">
        <v>108</v>
      </c>
      <c r="G2353" s="316" t="s">
        <v>436</v>
      </c>
      <c r="H2353" s="316" t="s">
        <v>330</v>
      </c>
      <c r="I2353" s="316" t="s">
        <v>310</v>
      </c>
      <c r="J2353" s="316" t="s">
        <v>278</v>
      </c>
      <c r="K2353" s="36">
        <v>2</v>
      </c>
      <c r="L2353" s="317">
        <v>2.7780000120401379E-2</v>
      </c>
      <c r="M2353" s="317"/>
      <c r="N2353" s="36">
        <v>7</v>
      </c>
      <c r="O2353" s="317">
        <v>2.4560000747442249E-2</v>
      </c>
      <c r="P2353" s="317"/>
      <c r="Q2353" s="36">
        <v>429</v>
      </c>
      <c r="R2353" s="317">
        <v>4.3019998818635941E-2</v>
      </c>
      <c r="S2353" s="317"/>
      <c r="T2353" t="s">
        <v>380</v>
      </c>
      <c r="BA2353" s="395">
        <v>1</v>
      </c>
      <c r="BB2353" s="396" t="s">
        <v>861</v>
      </c>
      <c r="BC2353" t="str">
        <f t="shared" si="231"/>
        <v>RXN</v>
      </c>
      <c r="BD2353" t="str">
        <f t="shared" si="232"/>
        <v>NAoMe_initial_age_decades_80cap</v>
      </c>
      <c r="BE2353" s="397" t="s">
        <v>862</v>
      </c>
      <c r="BF2353" t="str">
        <f t="shared" si="233"/>
        <v>30-39 yrs</v>
      </c>
      <c r="BG2353">
        <f t="shared" si="234"/>
        <v>2</v>
      </c>
      <c r="BH2353" s="398">
        <f t="shared" si="235"/>
        <v>2.7780000120401379E-2</v>
      </c>
      <c r="BO2353" s="33"/>
    </row>
    <row r="2354" spans="1:67">
      <c r="A2354" s="316" t="s">
        <v>27</v>
      </c>
      <c r="B2354" t="s">
        <v>380</v>
      </c>
      <c r="C2354" t="s">
        <v>910</v>
      </c>
      <c r="D2354" t="s">
        <v>314</v>
      </c>
      <c r="E2354" s="316" t="s">
        <v>107</v>
      </c>
      <c r="F2354" s="316" t="s">
        <v>108</v>
      </c>
      <c r="G2354" s="316" t="s">
        <v>436</v>
      </c>
      <c r="H2354" s="316" t="s">
        <v>330</v>
      </c>
      <c r="I2354" s="316" t="s">
        <v>310</v>
      </c>
      <c r="J2354" s="316" t="s">
        <v>279</v>
      </c>
      <c r="K2354" s="36">
        <v>2</v>
      </c>
      <c r="L2354" s="317">
        <v>2.7780000120401379E-2</v>
      </c>
      <c r="M2354" s="317"/>
      <c r="N2354" s="36">
        <v>23</v>
      </c>
      <c r="O2354" s="317">
        <v>8.0700002610683441E-2</v>
      </c>
      <c r="P2354" s="317"/>
      <c r="Q2354" s="36">
        <v>1024</v>
      </c>
      <c r="R2354" s="317">
        <v>0.1026899963617325</v>
      </c>
      <c r="S2354" s="317"/>
      <c r="T2354" t="s">
        <v>380</v>
      </c>
      <c r="BA2354" s="395">
        <v>1</v>
      </c>
      <c r="BB2354" s="396" t="s">
        <v>861</v>
      </c>
      <c r="BC2354" t="str">
        <f t="shared" si="231"/>
        <v>RXN</v>
      </c>
      <c r="BD2354" t="str">
        <f t="shared" si="232"/>
        <v>NAoMe_initial_age_decades_80cap</v>
      </c>
      <c r="BE2354" s="397" t="s">
        <v>862</v>
      </c>
      <c r="BF2354" t="str">
        <f t="shared" si="233"/>
        <v>40-49 yrs</v>
      </c>
      <c r="BG2354">
        <f t="shared" si="234"/>
        <v>2</v>
      </c>
      <c r="BH2354" s="398">
        <f t="shared" si="235"/>
        <v>2.7780000120401379E-2</v>
      </c>
      <c r="BO2354" s="33"/>
    </row>
    <row r="2355" spans="1:67">
      <c r="A2355" s="316" t="s">
        <v>27</v>
      </c>
      <c r="B2355" t="s">
        <v>380</v>
      </c>
      <c r="C2355" t="s">
        <v>910</v>
      </c>
      <c r="D2355" t="s">
        <v>314</v>
      </c>
      <c r="E2355" s="316" t="s">
        <v>107</v>
      </c>
      <c r="F2355" s="316" t="s">
        <v>108</v>
      </c>
      <c r="G2355" s="316" t="s">
        <v>436</v>
      </c>
      <c r="H2355" s="316" t="s">
        <v>330</v>
      </c>
      <c r="I2355" s="316" t="s">
        <v>310</v>
      </c>
      <c r="J2355" s="316" t="s">
        <v>280</v>
      </c>
      <c r="K2355" s="36">
        <v>12</v>
      </c>
      <c r="L2355" s="317">
        <v>0.1666699945926666</v>
      </c>
      <c r="M2355" s="317"/>
      <c r="N2355" s="36">
        <v>39</v>
      </c>
      <c r="O2355" s="317">
        <v>0.13684000074863431</v>
      </c>
      <c r="P2355" s="317"/>
      <c r="Q2355" s="36">
        <v>1733</v>
      </c>
      <c r="R2355" s="317">
        <v>0.17378999292850489</v>
      </c>
      <c r="S2355" s="317"/>
      <c r="T2355" t="s">
        <v>380</v>
      </c>
      <c r="BA2355" s="395">
        <v>1</v>
      </c>
      <c r="BB2355" s="396" t="s">
        <v>861</v>
      </c>
      <c r="BC2355" t="str">
        <f t="shared" si="231"/>
        <v>RXN</v>
      </c>
      <c r="BD2355" t="str">
        <f t="shared" si="232"/>
        <v>NAoMe_initial_age_decades_80cap</v>
      </c>
      <c r="BE2355" s="397" t="s">
        <v>862</v>
      </c>
      <c r="BF2355" t="str">
        <f t="shared" si="233"/>
        <v>50-59 yrs</v>
      </c>
      <c r="BG2355">
        <f t="shared" si="234"/>
        <v>12</v>
      </c>
      <c r="BH2355" s="398">
        <f t="shared" si="235"/>
        <v>0.1666699945926666</v>
      </c>
      <c r="BO2355" s="33"/>
    </row>
    <row r="2356" spans="1:67">
      <c r="A2356" s="316" t="s">
        <v>27</v>
      </c>
      <c r="B2356" t="s">
        <v>380</v>
      </c>
      <c r="C2356" t="s">
        <v>910</v>
      </c>
      <c r="D2356" t="s">
        <v>314</v>
      </c>
      <c r="E2356" s="316" t="s">
        <v>107</v>
      </c>
      <c r="F2356" s="316" t="s">
        <v>108</v>
      </c>
      <c r="G2356" s="316" t="s">
        <v>436</v>
      </c>
      <c r="H2356" s="316" t="s">
        <v>330</v>
      </c>
      <c r="I2356" s="316" t="s">
        <v>310</v>
      </c>
      <c r="J2356" s="316" t="s">
        <v>281</v>
      </c>
      <c r="K2356" s="36">
        <v>25</v>
      </c>
      <c r="L2356" s="317">
        <v>0.34722000360488892</v>
      </c>
      <c r="M2356" s="317"/>
      <c r="N2356" s="36">
        <v>66</v>
      </c>
      <c r="O2356" s="317">
        <v>0.23158000409603119</v>
      </c>
      <c r="P2356" s="317"/>
      <c r="Q2356" s="36">
        <v>1931</v>
      </c>
      <c r="R2356" s="317">
        <v>0.19363999366760251</v>
      </c>
      <c r="S2356" s="317"/>
      <c r="T2356" t="s">
        <v>380</v>
      </c>
      <c r="BA2356" s="395">
        <v>1</v>
      </c>
      <c r="BB2356" s="396" t="s">
        <v>861</v>
      </c>
      <c r="BC2356" t="str">
        <f t="shared" si="231"/>
        <v>RXN</v>
      </c>
      <c r="BD2356" t="str">
        <f t="shared" si="232"/>
        <v>NAoMe_initial_age_decades_80cap</v>
      </c>
      <c r="BE2356" s="397" t="s">
        <v>862</v>
      </c>
      <c r="BF2356" t="str">
        <f t="shared" si="233"/>
        <v>60-69 yrs</v>
      </c>
      <c r="BG2356">
        <f t="shared" si="234"/>
        <v>25</v>
      </c>
      <c r="BH2356" s="398">
        <f t="shared" si="235"/>
        <v>0.34722000360488892</v>
      </c>
      <c r="BO2356" s="33"/>
    </row>
    <row r="2357" spans="1:67">
      <c r="A2357" s="316" t="s">
        <v>27</v>
      </c>
      <c r="B2357" t="s">
        <v>380</v>
      </c>
      <c r="C2357" t="s">
        <v>910</v>
      </c>
      <c r="D2357" t="s">
        <v>314</v>
      </c>
      <c r="E2357" s="316" t="s">
        <v>107</v>
      </c>
      <c r="F2357" s="318" t="s">
        <v>108</v>
      </c>
      <c r="G2357" s="318" t="s">
        <v>436</v>
      </c>
      <c r="H2357" s="318" t="s">
        <v>330</v>
      </c>
      <c r="I2357" s="316" t="s">
        <v>310</v>
      </c>
      <c r="J2357" s="316" t="s">
        <v>282</v>
      </c>
      <c r="K2357" s="36">
        <v>18</v>
      </c>
      <c r="L2357" s="317">
        <v>0.25</v>
      </c>
      <c r="M2357" s="317"/>
      <c r="N2357" s="36">
        <v>83</v>
      </c>
      <c r="O2357" s="317">
        <v>0.29122999310493469</v>
      </c>
      <c r="P2357" s="317"/>
      <c r="Q2357" s="36">
        <v>2493</v>
      </c>
      <c r="R2357" s="317">
        <v>0.25</v>
      </c>
      <c r="S2357" s="317"/>
      <c r="T2357" t="s">
        <v>380</v>
      </c>
      <c r="BA2357" s="395">
        <v>1</v>
      </c>
      <c r="BB2357" s="396" t="s">
        <v>861</v>
      </c>
      <c r="BC2357" t="str">
        <f t="shared" si="231"/>
        <v>RXN</v>
      </c>
      <c r="BD2357" t="str">
        <f t="shared" si="232"/>
        <v>NAoMe_initial_age_decades_80cap</v>
      </c>
      <c r="BE2357" s="397" t="s">
        <v>862</v>
      </c>
      <c r="BF2357" t="str">
        <f t="shared" si="233"/>
        <v>70-79 yrs</v>
      </c>
      <c r="BG2357">
        <f t="shared" si="234"/>
        <v>18</v>
      </c>
      <c r="BH2357" s="398">
        <f t="shared" si="235"/>
        <v>0.25</v>
      </c>
      <c r="BO2357" s="33"/>
    </row>
    <row r="2358" spans="1:67">
      <c r="A2358" s="316" t="s">
        <v>27</v>
      </c>
      <c r="B2358" t="s">
        <v>380</v>
      </c>
      <c r="C2358" t="s">
        <v>910</v>
      </c>
      <c r="D2358" t="s">
        <v>314</v>
      </c>
      <c r="E2358" s="316" t="s">
        <v>107</v>
      </c>
      <c r="F2358" s="316" t="s">
        <v>108</v>
      </c>
      <c r="G2358" s="316" t="s">
        <v>436</v>
      </c>
      <c r="H2358" s="316" t="s">
        <v>330</v>
      </c>
      <c r="I2358" s="316" t="s">
        <v>310</v>
      </c>
      <c r="J2358" s="316" t="s">
        <v>283</v>
      </c>
      <c r="K2358" s="36">
        <v>13</v>
      </c>
      <c r="L2358" s="317">
        <v>0.1805599927902222</v>
      </c>
      <c r="M2358" s="317"/>
      <c r="N2358" s="36">
        <v>65</v>
      </c>
      <c r="O2358" s="317">
        <v>0.22807000577449801</v>
      </c>
      <c r="P2358" s="317"/>
      <c r="Q2358" s="36">
        <v>2292</v>
      </c>
      <c r="R2358" s="317">
        <v>0.2298399955034256</v>
      </c>
      <c r="S2358" s="317"/>
      <c r="T2358" t="s">
        <v>380</v>
      </c>
      <c r="BA2358" s="395">
        <v>1</v>
      </c>
      <c r="BB2358" s="396" t="s">
        <v>861</v>
      </c>
      <c r="BC2358" t="str">
        <f t="shared" si="231"/>
        <v>RXN</v>
      </c>
      <c r="BD2358" t="str">
        <f t="shared" si="232"/>
        <v>NAoMe_initial_age_decades_80cap</v>
      </c>
      <c r="BE2358" s="397" t="s">
        <v>862</v>
      </c>
      <c r="BF2358" t="str">
        <f t="shared" si="233"/>
        <v>80+ yrs</v>
      </c>
      <c r="BG2358">
        <f t="shared" si="234"/>
        <v>13</v>
      </c>
      <c r="BH2358" s="398">
        <f t="shared" si="235"/>
        <v>0.1805599927902222</v>
      </c>
      <c r="BO2358" s="33"/>
    </row>
    <row r="2359" spans="1:67">
      <c r="A2359" s="316" t="s">
        <v>27</v>
      </c>
      <c r="B2359" t="s">
        <v>380</v>
      </c>
      <c r="C2359" t="s">
        <v>910</v>
      </c>
      <c r="D2359" t="s">
        <v>314</v>
      </c>
      <c r="E2359" s="316" t="s">
        <v>107</v>
      </c>
      <c r="F2359" s="316" t="s">
        <v>108</v>
      </c>
      <c r="G2359" s="316" t="s">
        <v>436</v>
      </c>
      <c r="H2359" s="316" t="s">
        <v>330</v>
      </c>
      <c r="I2359" s="316" t="s">
        <v>341</v>
      </c>
      <c r="J2359" s="316" t="s">
        <v>13</v>
      </c>
      <c r="K2359" s="36">
        <v>42</v>
      </c>
      <c r="L2359" s="317">
        <v>0.58332997560501099</v>
      </c>
      <c r="M2359" s="317">
        <v>0.60000002384185791</v>
      </c>
      <c r="N2359" s="36">
        <v>199</v>
      </c>
      <c r="O2359" s="317">
        <v>0.69824999570846558</v>
      </c>
      <c r="P2359" s="317">
        <v>0.7132599949836731</v>
      </c>
      <c r="Q2359" s="36">
        <v>6753</v>
      </c>
      <c r="R2359" s="317">
        <v>0.67720001935958862</v>
      </c>
      <c r="S2359" s="317">
        <v>0.69554001092910767</v>
      </c>
      <c r="T2359" t="s">
        <v>380</v>
      </c>
      <c r="BA2359" s="395">
        <v>1</v>
      </c>
      <c r="BB2359" s="396" t="s">
        <v>861</v>
      </c>
      <c r="BC2359" t="str">
        <f t="shared" si="231"/>
        <v>RXN</v>
      </c>
      <c r="BD2359" t="str">
        <f t="shared" si="232"/>
        <v>NAoMe_initial_ch_score_2cap</v>
      </c>
      <c r="BE2359" s="397" t="s">
        <v>862</v>
      </c>
      <c r="BF2359" t="str">
        <f t="shared" si="233"/>
        <v>0</v>
      </c>
      <c r="BG2359">
        <f t="shared" si="234"/>
        <v>42</v>
      </c>
      <c r="BH2359" s="398">
        <f t="shared" si="235"/>
        <v>0.58332997560501099</v>
      </c>
      <c r="BO2359" s="33"/>
    </row>
    <row r="2360" spans="1:67">
      <c r="A2360" s="316" t="s">
        <v>27</v>
      </c>
      <c r="B2360" t="s">
        <v>380</v>
      </c>
      <c r="C2360" t="s">
        <v>910</v>
      </c>
      <c r="D2360" t="s">
        <v>314</v>
      </c>
      <c r="E2360" s="316" t="s">
        <v>107</v>
      </c>
      <c r="F2360" s="316" t="s">
        <v>108</v>
      </c>
      <c r="G2360" s="316" t="s">
        <v>436</v>
      </c>
      <c r="H2360" s="316" t="s">
        <v>330</v>
      </c>
      <c r="I2360" s="316" t="s">
        <v>341</v>
      </c>
      <c r="J2360" s="316" t="s">
        <v>14</v>
      </c>
      <c r="K2360" s="36">
        <v>15</v>
      </c>
      <c r="L2360" s="317">
        <v>0.2083300054073334</v>
      </c>
      <c r="M2360" s="317">
        <v>0.21428999304771421</v>
      </c>
      <c r="N2360" s="36">
        <v>40</v>
      </c>
      <c r="O2360" s="317">
        <v>0.14034999907016751</v>
      </c>
      <c r="P2360" s="317">
        <v>0.14337000250816351</v>
      </c>
      <c r="Q2360" s="36">
        <v>1630</v>
      </c>
      <c r="R2360" s="317">
        <v>0.16346000134944921</v>
      </c>
      <c r="S2360" s="317">
        <v>0.16788999736309049</v>
      </c>
      <c r="T2360" t="s">
        <v>380</v>
      </c>
      <c r="BA2360" s="395">
        <v>1</v>
      </c>
      <c r="BB2360" s="396" t="s">
        <v>861</v>
      </c>
      <c r="BC2360" t="str">
        <f t="shared" si="231"/>
        <v>RXN</v>
      </c>
      <c r="BD2360" t="str">
        <f t="shared" si="232"/>
        <v>NAoMe_initial_ch_score_2cap</v>
      </c>
      <c r="BE2360" s="397" t="s">
        <v>862</v>
      </c>
      <c r="BF2360" t="str">
        <f t="shared" si="233"/>
        <v>1</v>
      </c>
      <c r="BG2360">
        <f t="shared" si="234"/>
        <v>15</v>
      </c>
      <c r="BH2360" s="398">
        <f t="shared" si="235"/>
        <v>0.2083300054073334</v>
      </c>
      <c r="BO2360" s="33"/>
    </row>
    <row r="2361" spans="1:67">
      <c r="A2361" s="316" t="s">
        <v>27</v>
      </c>
      <c r="B2361" t="s">
        <v>380</v>
      </c>
      <c r="C2361" t="s">
        <v>910</v>
      </c>
      <c r="D2361" t="s">
        <v>314</v>
      </c>
      <c r="E2361" s="316" t="s">
        <v>107</v>
      </c>
      <c r="F2361" s="316" t="s">
        <v>108</v>
      </c>
      <c r="G2361" s="316" t="s">
        <v>436</v>
      </c>
      <c r="H2361" s="316" t="s">
        <v>330</v>
      </c>
      <c r="I2361" s="316" t="s">
        <v>341</v>
      </c>
      <c r="J2361" s="316" t="s">
        <v>301</v>
      </c>
      <c r="K2361" s="36">
        <v>13</v>
      </c>
      <c r="L2361" s="317">
        <v>0.1805599927902222</v>
      </c>
      <c r="M2361" s="317">
        <v>0.18570999801158911</v>
      </c>
      <c r="N2361" s="36">
        <v>40</v>
      </c>
      <c r="O2361" s="317">
        <v>0.14034999907016751</v>
      </c>
      <c r="P2361" s="317">
        <v>0.14337000250816351</v>
      </c>
      <c r="Q2361" s="36">
        <v>1326</v>
      </c>
      <c r="R2361" s="317">
        <v>0.132970005273819</v>
      </c>
      <c r="S2361" s="317">
        <v>0.13657000660896301</v>
      </c>
      <c r="T2361" t="s">
        <v>380</v>
      </c>
      <c r="BA2361" s="395">
        <v>1</v>
      </c>
      <c r="BB2361" s="396" t="s">
        <v>861</v>
      </c>
      <c r="BC2361" t="str">
        <f t="shared" si="231"/>
        <v>RXN</v>
      </c>
      <c r="BD2361" t="str">
        <f t="shared" si="232"/>
        <v>NAoMe_initial_ch_score_2cap</v>
      </c>
      <c r="BE2361" s="397" t="s">
        <v>862</v>
      </c>
      <c r="BF2361" t="str">
        <f t="shared" si="233"/>
        <v>2+</v>
      </c>
      <c r="BG2361">
        <f t="shared" si="234"/>
        <v>13</v>
      </c>
      <c r="BH2361" s="398">
        <f t="shared" si="235"/>
        <v>0.1805599927902222</v>
      </c>
      <c r="BO2361" s="33"/>
    </row>
    <row r="2362" spans="1:67">
      <c r="A2362" s="316" t="s">
        <v>27</v>
      </c>
      <c r="B2362" t="s">
        <v>380</v>
      </c>
      <c r="C2362" t="s">
        <v>910</v>
      </c>
      <c r="D2362" t="s">
        <v>314</v>
      </c>
      <c r="E2362" s="316" t="s">
        <v>107</v>
      </c>
      <c r="F2362" s="316" t="s">
        <v>108</v>
      </c>
      <c r="G2362" s="316" t="s">
        <v>436</v>
      </c>
      <c r="H2362" s="316" t="s">
        <v>330</v>
      </c>
      <c r="I2362" s="316" t="s">
        <v>341</v>
      </c>
      <c r="J2362" s="316" t="s">
        <v>260</v>
      </c>
      <c r="K2362" s="36">
        <v>2</v>
      </c>
      <c r="L2362" s="317">
        <v>2.7780000120401379E-2</v>
      </c>
      <c r="M2362" s="317"/>
      <c r="N2362" s="36">
        <v>6</v>
      </c>
      <c r="O2362" s="317">
        <v>2.105000056326389E-2</v>
      </c>
      <c r="P2362" s="317"/>
      <c r="Q2362" s="36">
        <v>263</v>
      </c>
      <c r="R2362" s="317">
        <v>2.6370000094175339E-2</v>
      </c>
      <c r="S2362" s="317"/>
      <c r="T2362" t="s">
        <v>380</v>
      </c>
      <c r="BA2362" s="395">
        <v>1</v>
      </c>
      <c r="BB2362" s="396" t="s">
        <v>861</v>
      </c>
      <c r="BC2362" t="str">
        <f t="shared" si="231"/>
        <v>RXN</v>
      </c>
      <c r="BD2362" t="str">
        <f t="shared" si="232"/>
        <v>NAoMe_initial_ch_score_2cap</v>
      </c>
      <c r="BE2362" s="397" t="s">
        <v>862</v>
      </c>
      <c r="BF2362" t="str">
        <f t="shared" si="233"/>
        <v>Unknown</v>
      </c>
      <c r="BG2362">
        <f t="shared" si="234"/>
        <v>2</v>
      </c>
      <c r="BH2362" s="398">
        <f t="shared" si="235"/>
        <v>2.7780000120401379E-2</v>
      </c>
      <c r="BO2362" s="33"/>
    </row>
    <row r="2363" spans="1:67">
      <c r="A2363" s="316" t="s">
        <v>27</v>
      </c>
      <c r="B2363" t="s">
        <v>380</v>
      </c>
      <c r="C2363" t="s">
        <v>910</v>
      </c>
      <c r="D2363" t="s">
        <v>314</v>
      </c>
      <c r="E2363" s="316" t="s">
        <v>107</v>
      </c>
      <c r="F2363" s="316" t="s">
        <v>108</v>
      </c>
      <c r="G2363" s="316" t="s">
        <v>436</v>
      </c>
      <c r="H2363" s="316" t="s">
        <v>330</v>
      </c>
      <c r="I2363" s="316" t="s">
        <v>309</v>
      </c>
      <c r="J2363" s="316" t="s">
        <v>289</v>
      </c>
      <c r="K2363" s="36">
        <v>26</v>
      </c>
      <c r="L2363" s="317">
        <v>0.36111000180244451</v>
      </c>
      <c r="M2363" s="317"/>
      <c r="N2363" s="36">
        <v>95</v>
      </c>
      <c r="O2363" s="317">
        <v>0.33333000540733337</v>
      </c>
      <c r="P2363" s="317"/>
      <c r="Q2363" s="36">
        <v>3283</v>
      </c>
      <c r="R2363" s="317">
        <v>0.3292199969291687</v>
      </c>
      <c r="S2363" s="317"/>
      <c r="T2363" t="s">
        <v>380</v>
      </c>
      <c r="BA2363" s="395">
        <v>1</v>
      </c>
      <c r="BB2363" s="396" t="s">
        <v>861</v>
      </c>
      <c r="BC2363" t="str">
        <f t="shared" si="231"/>
        <v>RXN</v>
      </c>
      <c r="BD2363" t="str">
        <f t="shared" si="232"/>
        <v>NAoMe_initial_diagnosis_year</v>
      </c>
      <c r="BE2363" s="397" t="s">
        <v>862</v>
      </c>
      <c r="BF2363" t="str">
        <f t="shared" si="233"/>
        <v>2021</v>
      </c>
      <c r="BG2363">
        <f t="shared" si="234"/>
        <v>26</v>
      </c>
      <c r="BH2363" s="398">
        <f t="shared" si="235"/>
        <v>0.36111000180244451</v>
      </c>
      <c r="BO2363" s="33"/>
    </row>
    <row r="2364" spans="1:67">
      <c r="A2364" s="316" t="s">
        <v>27</v>
      </c>
      <c r="B2364" t="s">
        <v>380</v>
      </c>
      <c r="C2364" t="s">
        <v>910</v>
      </c>
      <c r="D2364" t="s">
        <v>314</v>
      </c>
      <c r="E2364" s="316" t="s">
        <v>107</v>
      </c>
      <c r="F2364" s="316" t="s">
        <v>108</v>
      </c>
      <c r="G2364" s="316" t="s">
        <v>436</v>
      </c>
      <c r="H2364" s="316" t="s">
        <v>330</v>
      </c>
      <c r="I2364" s="316" t="s">
        <v>309</v>
      </c>
      <c r="J2364" s="316" t="s">
        <v>816</v>
      </c>
      <c r="K2364" s="36">
        <v>23</v>
      </c>
      <c r="L2364" s="317">
        <v>0.31944000720977778</v>
      </c>
      <c r="M2364" s="317"/>
      <c r="N2364" s="36">
        <v>88</v>
      </c>
      <c r="O2364" s="317">
        <v>0.30877000093460077</v>
      </c>
      <c r="P2364" s="317"/>
      <c r="Q2364" s="36">
        <v>3315</v>
      </c>
      <c r="R2364" s="317">
        <v>0.33243000507354742</v>
      </c>
      <c r="S2364" s="317"/>
      <c r="T2364" t="s">
        <v>380</v>
      </c>
      <c r="BA2364" s="395">
        <v>1</v>
      </c>
      <c r="BB2364" s="396" t="s">
        <v>861</v>
      </c>
      <c r="BC2364" t="str">
        <f t="shared" si="231"/>
        <v>RXN</v>
      </c>
      <c r="BD2364" t="str">
        <f t="shared" si="232"/>
        <v>NAoMe_initial_diagnosis_year</v>
      </c>
      <c r="BE2364" s="397" t="s">
        <v>862</v>
      </c>
      <c r="BF2364" t="str">
        <f t="shared" si="233"/>
        <v>2022</v>
      </c>
      <c r="BG2364">
        <f t="shared" si="234"/>
        <v>23</v>
      </c>
      <c r="BH2364" s="398">
        <f t="shared" si="235"/>
        <v>0.31944000720977778</v>
      </c>
      <c r="BO2364" s="33"/>
    </row>
    <row r="2365" spans="1:67">
      <c r="A2365" s="316" t="s">
        <v>27</v>
      </c>
      <c r="B2365" t="s">
        <v>380</v>
      </c>
      <c r="C2365" t="s">
        <v>910</v>
      </c>
      <c r="D2365" t="s">
        <v>314</v>
      </c>
      <c r="E2365" s="316" t="s">
        <v>107</v>
      </c>
      <c r="F2365" s="316" t="s">
        <v>108</v>
      </c>
      <c r="G2365" s="316" t="s">
        <v>436</v>
      </c>
      <c r="H2365" s="316" t="s">
        <v>330</v>
      </c>
      <c r="I2365" s="316" t="s">
        <v>309</v>
      </c>
      <c r="J2365" s="316" t="s">
        <v>946</v>
      </c>
      <c r="K2365" s="36">
        <v>23</v>
      </c>
      <c r="L2365" s="317">
        <v>0.31944000720977778</v>
      </c>
      <c r="M2365" s="317"/>
      <c r="N2365" s="36">
        <v>102</v>
      </c>
      <c r="O2365" s="317">
        <v>0.35789000988006592</v>
      </c>
      <c r="P2365" s="317"/>
      <c r="Q2365" s="36">
        <v>3374</v>
      </c>
      <c r="R2365" s="317">
        <v>0.33834999799728388</v>
      </c>
      <c r="S2365" s="317"/>
      <c r="T2365" t="s">
        <v>380</v>
      </c>
      <c r="BA2365" s="395">
        <v>1</v>
      </c>
      <c r="BB2365" s="396" t="s">
        <v>861</v>
      </c>
      <c r="BC2365" t="str">
        <f t="shared" si="231"/>
        <v>RXN</v>
      </c>
      <c r="BD2365" t="str">
        <f t="shared" si="232"/>
        <v>NAoMe_initial_diagnosis_year</v>
      </c>
      <c r="BE2365" s="397" t="s">
        <v>862</v>
      </c>
      <c r="BF2365" t="str">
        <f t="shared" si="233"/>
        <v>2023</v>
      </c>
      <c r="BG2365">
        <f t="shared" si="234"/>
        <v>23</v>
      </c>
      <c r="BH2365" s="398">
        <f t="shared" si="235"/>
        <v>0.31944000720977778</v>
      </c>
      <c r="BO2365" s="33"/>
    </row>
    <row r="2366" spans="1:67">
      <c r="A2366" s="316" t="s">
        <v>27</v>
      </c>
      <c r="B2366" t="s">
        <v>380</v>
      </c>
      <c r="C2366" t="s">
        <v>910</v>
      </c>
      <c r="D2366" t="s">
        <v>314</v>
      </c>
      <c r="E2366" s="316" t="s">
        <v>107</v>
      </c>
      <c r="F2366" s="316" t="s">
        <v>108</v>
      </c>
      <c r="G2366" s="316" t="s">
        <v>436</v>
      </c>
      <c r="H2366" s="316" t="s">
        <v>330</v>
      </c>
      <c r="I2366" s="316" t="s">
        <v>331</v>
      </c>
      <c r="J2366" s="316" t="s">
        <v>332</v>
      </c>
      <c r="K2366" s="36">
        <v>2</v>
      </c>
      <c r="L2366" s="317">
        <v>2.7780000120401379E-2</v>
      </c>
      <c r="M2366" s="317">
        <v>2.9850000515580181E-2</v>
      </c>
      <c r="N2366" s="36">
        <v>13</v>
      </c>
      <c r="O2366" s="317">
        <v>4.5609999448060989E-2</v>
      </c>
      <c r="P2366" s="317">
        <v>5.0390001386404037E-2</v>
      </c>
      <c r="Q2366" s="36">
        <v>434</v>
      </c>
      <c r="R2366" s="317">
        <v>4.3519999831914902E-2</v>
      </c>
      <c r="S2366" s="317">
        <v>5.2159998565912247E-2</v>
      </c>
      <c r="T2366" t="s">
        <v>380</v>
      </c>
      <c r="BA2366" s="395">
        <v>1</v>
      </c>
      <c r="BB2366" s="396" t="s">
        <v>861</v>
      </c>
      <c r="BC2366" t="str">
        <f t="shared" si="231"/>
        <v>RXN</v>
      </c>
      <c r="BD2366" t="str">
        <f t="shared" si="232"/>
        <v>NAoMe_initial_disease_group</v>
      </c>
      <c r="BE2366" s="397" t="s">
        <v>862</v>
      </c>
      <c r="BF2366" t="str">
        <f t="shared" si="233"/>
        <v>Advanced M0</v>
      </c>
      <c r="BG2366">
        <f t="shared" si="234"/>
        <v>2</v>
      </c>
      <c r="BH2366" s="398">
        <f t="shared" si="235"/>
        <v>2.7780000120401379E-2</v>
      </c>
      <c r="BO2366" s="33"/>
    </row>
    <row r="2367" spans="1:67">
      <c r="A2367" s="316" t="s">
        <v>27</v>
      </c>
      <c r="B2367" t="s">
        <v>380</v>
      </c>
      <c r="C2367" t="s">
        <v>910</v>
      </c>
      <c r="D2367" t="s">
        <v>314</v>
      </c>
      <c r="E2367" s="316" t="s">
        <v>107</v>
      </c>
      <c r="F2367" s="316" t="s">
        <v>108</v>
      </c>
      <c r="G2367" s="316" t="s">
        <v>436</v>
      </c>
      <c r="H2367" s="316" t="s">
        <v>330</v>
      </c>
      <c r="I2367" s="316" t="s">
        <v>331</v>
      </c>
      <c r="J2367" s="316" t="s">
        <v>333</v>
      </c>
      <c r="K2367" s="36">
        <v>52</v>
      </c>
      <c r="L2367" s="317">
        <v>0.72222000360488892</v>
      </c>
      <c r="M2367" s="317">
        <v>0.77612000703811646</v>
      </c>
      <c r="N2367" s="36">
        <v>174</v>
      </c>
      <c r="O2367" s="317">
        <v>0.61053001880645752</v>
      </c>
      <c r="P2367" s="317">
        <v>0.67441999912261963</v>
      </c>
      <c r="Q2367" s="36">
        <v>6159</v>
      </c>
      <c r="R2367" s="317">
        <v>0.6176300048828125</v>
      </c>
      <c r="S2367" s="317">
        <v>0.74026000499725342</v>
      </c>
      <c r="T2367" t="s">
        <v>380</v>
      </c>
      <c r="BA2367" s="395">
        <v>1</v>
      </c>
      <c r="BB2367" s="396" t="s">
        <v>861</v>
      </c>
      <c r="BC2367" t="str">
        <f t="shared" si="231"/>
        <v>RXN</v>
      </c>
      <c r="BD2367" t="str">
        <f t="shared" si="232"/>
        <v>NAoMe_initial_disease_group</v>
      </c>
      <c r="BE2367" s="397" t="s">
        <v>862</v>
      </c>
      <c r="BF2367" t="str">
        <f t="shared" si="233"/>
        <v>Advanced M1</v>
      </c>
      <c r="BG2367">
        <f t="shared" si="234"/>
        <v>52</v>
      </c>
      <c r="BH2367" s="398">
        <f t="shared" si="235"/>
        <v>0.72222000360488892</v>
      </c>
      <c r="BO2367" s="33"/>
    </row>
    <row r="2368" spans="1:67">
      <c r="A2368" s="316" t="s">
        <v>27</v>
      </c>
      <c r="B2368" t="s">
        <v>380</v>
      </c>
      <c r="C2368" t="s">
        <v>910</v>
      </c>
      <c r="D2368" t="s">
        <v>314</v>
      </c>
      <c r="E2368" s="316" t="s">
        <v>107</v>
      </c>
      <c r="F2368" s="316" t="s">
        <v>108</v>
      </c>
      <c r="G2368" s="316" t="s">
        <v>436</v>
      </c>
      <c r="H2368" s="316" t="s">
        <v>330</v>
      </c>
      <c r="I2368" s="316" t="s">
        <v>331</v>
      </c>
      <c r="J2368" s="316" t="s">
        <v>334</v>
      </c>
      <c r="K2368" s="36">
        <v>0</v>
      </c>
      <c r="L2368" s="317">
        <v>0</v>
      </c>
      <c r="M2368" s="317">
        <v>0</v>
      </c>
      <c r="N2368" s="36">
        <v>2</v>
      </c>
      <c r="O2368" s="317">
        <v>7.0199999026954174E-3</v>
      </c>
      <c r="P2368" s="317">
        <v>7.7499998733401299E-3</v>
      </c>
      <c r="Q2368" s="36">
        <v>64</v>
      </c>
      <c r="R2368" s="317">
        <v>6.4199999906122676E-3</v>
      </c>
      <c r="S2368" s="317">
        <v>7.689999882131815E-3</v>
      </c>
      <c r="T2368" t="s">
        <v>380</v>
      </c>
      <c r="BA2368" s="395">
        <v>1</v>
      </c>
      <c r="BB2368" s="396" t="s">
        <v>861</v>
      </c>
      <c r="BC2368" t="str">
        <f t="shared" si="231"/>
        <v>RXN</v>
      </c>
      <c r="BD2368" t="str">
        <f t="shared" si="232"/>
        <v>NAoMe_initial_disease_group</v>
      </c>
      <c r="BE2368" s="397" t="s">
        <v>862</v>
      </c>
      <c r="BF2368" t="str">
        <f t="shared" si="233"/>
        <v>DCIS</v>
      </c>
      <c r="BG2368">
        <f t="shared" si="234"/>
        <v>0</v>
      </c>
      <c r="BH2368" s="398">
        <f t="shared" si="235"/>
        <v>0</v>
      </c>
      <c r="BO2368" s="33"/>
    </row>
    <row r="2369" spans="1:67">
      <c r="A2369" s="316" t="s">
        <v>27</v>
      </c>
      <c r="B2369" t="s">
        <v>380</v>
      </c>
      <c r="C2369" t="s">
        <v>910</v>
      </c>
      <c r="D2369" t="s">
        <v>314</v>
      </c>
      <c r="E2369" s="316" t="s">
        <v>107</v>
      </c>
      <c r="F2369" s="316" t="s">
        <v>108</v>
      </c>
      <c r="G2369" s="316" t="s">
        <v>436</v>
      </c>
      <c r="H2369" s="316" t="s">
        <v>330</v>
      </c>
      <c r="I2369" s="316" t="s">
        <v>331</v>
      </c>
      <c r="J2369" s="316" t="s">
        <v>335</v>
      </c>
      <c r="K2369" s="36">
        <v>13</v>
      </c>
      <c r="L2369" s="317">
        <v>0.1805599927902222</v>
      </c>
      <c r="M2369" s="317">
        <v>0.19403000175952911</v>
      </c>
      <c r="N2369" s="36">
        <v>69</v>
      </c>
      <c r="O2369" s="317">
        <v>0.2421099990606308</v>
      </c>
      <c r="P2369" s="317">
        <v>0.26743999123573298</v>
      </c>
      <c r="Q2369" s="36">
        <v>1663</v>
      </c>
      <c r="R2369" s="317">
        <v>0.16676999628543851</v>
      </c>
      <c r="S2369" s="317">
        <v>0.19988000392913821</v>
      </c>
      <c r="T2369" t="s">
        <v>380</v>
      </c>
      <c r="BA2369" s="395">
        <v>1</v>
      </c>
      <c r="BB2369" s="396" t="s">
        <v>861</v>
      </c>
      <c r="BC2369" t="str">
        <f t="shared" si="231"/>
        <v>RXN</v>
      </c>
      <c r="BD2369" t="str">
        <f t="shared" si="232"/>
        <v>NAoMe_initial_disease_group</v>
      </c>
      <c r="BE2369" s="397" t="s">
        <v>862</v>
      </c>
      <c r="BF2369" t="str">
        <f t="shared" si="233"/>
        <v>Early invasive</v>
      </c>
      <c r="BG2369">
        <f t="shared" si="234"/>
        <v>13</v>
      </c>
      <c r="BH2369" s="398">
        <f t="shared" si="235"/>
        <v>0.1805599927902222</v>
      </c>
      <c r="BO2369" s="33"/>
    </row>
    <row r="2370" spans="1:67">
      <c r="A2370" s="316" t="s">
        <v>27</v>
      </c>
      <c r="B2370" t="s">
        <v>380</v>
      </c>
      <c r="C2370" t="s">
        <v>910</v>
      </c>
      <c r="D2370" t="s">
        <v>314</v>
      </c>
      <c r="E2370" s="316" t="s">
        <v>107</v>
      </c>
      <c r="F2370" s="316" t="s">
        <v>108</v>
      </c>
      <c r="G2370" s="316" t="s">
        <v>436</v>
      </c>
      <c r="H2370" s="316" t="s">
        <v>330</v>
      </c>
      <c r="I2370" s="316" t="s">
        <v>331</v>
      </c>
      <c r="J2370" s="316" t="s">
        <v>337</v>
      </c>
      <c r="K2370" s="36">
        <v>5</v>
      </c>
      <c r="L2370" s="317">
        <v>6.9439999759197235E-2</v>
      </c>
      <c r="M2370" s="317"/>
      <c r="N2370" s="36">
        <v>27</v>
      </c>
      <c r="O2370" s="317">
        <v>9.4740003347396851E-2</v>
      </c>
      <c r="P2370" s="317"/>
      <c r="Q2370" s="36">
        <v>1652</v>
      </c>
      <c r="R2370" s="317">
        <v>0.1656599938869476</v>
      </c>
      <c r="S2370" s="317"/>
      <c r="T2370" t="s">
        <v>380</v>
      </c>
      <c r="BA2370" s="395">
        <v>1</v>
      </c>
      <c r="BB2370" s="396" t="s">
        <v>861</v>
      </c>
      <c r="BC2370" t="str">
        <f t="shared" si="231"/>
        <v>RXN</v>
      </c>
      <c r="BD2370" t="str">
        <f t="shared" si="232"/>
        <v>NAoMe_initial_disease_group</v>
      </c>
      <c r="BE2370" s="397" t="s">
        <v>862</v>
      </c>
      <c r="BF2370" t="str">
        <f t="shared" si="233"/>
        <v>Unknown stage</v>
      </c>
      <c r="BG2370">
        <f t="shared" si="234"/>
        <v>5</v>
      </c>
      <c r="BH2370" s="398">
        <f t="shared" si="235"/>
        <v>6.9439999759197235E-2</v>
      </c>
      <c r="BO2370" s="33"/>
    </row>
    <row r="2371" spans="1:67">
      <c r="A2371" s="316" t="s">
        <v>27</v>
      </c>
      <c r="B2371" t="s">
        <v>380</v>
      </c>
      <c r="C2371" t="s">
        <v>910</v>
      </c>
      <c r="D2371" t="s">
        <v>314</v>
      </c>
      <c r="E2371" s="316" t="s">
        <v>107</v>
      </c>
      <c r="F2371" s="316" t="s">
        <v>108</v>
      </c>
      <c r="G2371" s="316" t="s">
        <v>436</v>
      </c>
      <c r="H2371" s="316" t="s">
        <v>330</v>
      </c>
      <c r="I2371" s="316" t="s">
        <v>656</v>
      </c>
      <c r="J2371" s="316" t="s">
        <v>286</v>
      </c>
      <c r="K2371" s="36">
        <v>7</v>
      </c>
      <c r="L2371" s="317">
        <v>9.7220003604888916E-2</v>
      </c>
      <c r="M2371" s="317">
        <v>9.7220003604888916E-2</v>
      </c>
      <c r="N2371" s="36">
        <v>16</v>
      </c>
      <c r="O2371" s="317">
        <v>5.6139998137950897E-2</v>
      </c>
      <c r="P2371" s="317">
        <v>5.8180000633001328E-2</v>
      </c>
      <c r="Q2371" s="36">
        <v>492</v>
      </c>
      <c r="R2371" s="317">
        <v>4.9339998513460159E-2</v>
      </c>
      <c r="S2371" s="317">
        <v>5.1920000463724143E-2</v>
      </c>
      <c r="T2371" t="s">
        <v>380</v>
      </c>
      <c r="BA2371" s="395">
        <v>1</v>
      </c>
      <c r="BB2371" s="396" t="s">
        <v>861</v>
      </c>
      <c r="BC2371" t="str">
        <f t="shared" ref="BC2371:BC2434" si="236">E2371</f>
        <v>RXN</v>
      </c>
      <c r="BD2371" t="str">
        <f t="shared" ref="BD2371:BD2434" si="237">(LEFT(A2371, LEN(A2371)-7))&amp;"_"&amp;I2371</f>
        <v>NAoMe_initial_ethnicity_grp</v>
      </c>
      <c r="BE2371" s="397" t="s">
        <v>862</v>
      </c>
      <c r="BF2371" t="str">
        <f t="shared" ref="BF2371:BF2434" si="238">J2371</f>
        <v>Asian or Asian British</v>
      </c>
      <c r="BG2371">
        <f t="shared" ref="BG2371:BG2434" si="239">K2371</f>
        <v>7</v>
      </c>
      <c r="BH2371" s="398">
        <f t="shared" ref="BH2371:BH2434" si="240">L2371</f>
        <v>9.7220003604888916E-2</v>
      </c>
      <c r="BO2371" s="33"/>
    </row>
    <row r="2372" spans="1:67">
      <c r="A2372" s="316" t="s">
        <v>27</v>
      </c>
      <c r="B2372" t="s">
        <v>380</v>
      </c>
      <c r="C2372" t="s">
        <v>910</v>
      </c>
      <c r="D2372" t="s">
        <v>314</v>
      </c>
      <c r="E2372" s="316" t="s">
        <v>107</v>
      </c>
      <c r="F2372" s="316" t="s">
        <v>108</v>
      </c>
      <c r="G2372" s="316" t="s">
        <v>436</v>
      </c>
      <c r="H2372" s="316" t="s">
        <v>330</v>
      </c>
      <c r="I2372" s="316" t="s">
        <v>656</v>
      </c>
      <c r="J2372" s="316" t="s">
        <v>287</v>
      </c>
      <c r="K2372" s="36">
        <v>0</v>
      </c>
      <c r="L2372" s="317">
        <v>0</v>
      </c>
      <c r="M2372" s="317">
        <v>0</v>
      </c>
      <c r="N2372" s="36">
        <v>2</v>
      </c>
      <c r="O2372" s="317">
        <v>7.0199999026954174E-3</v>
      </c>
      <c r="P2372" s="317">
        <v>7.2699999436736107E-3</v>
      </c>
      <c r="Q2372" s="36">
        <v>403</v>
      </c>
      <c r="R2372" s="317">
        <v>4.0410000830888748E-2</v>
      </c>
      <c r="S2372" s="317">
        <v>4.2520001530647278E-2</v>
      </c>
      <c r="T2372" t="s">
        <v>380</v>
      </c>
      <c r="BA2372" s="395">
        <v>1</v>
      </c>
      <c r="BB2372" s="396" t="s">
        <v>861</v>
      </c>
      <c r="BC2372" t="str">
        <f t="shared" si="236"/>
        <v>RXN</v>
      </c>
      <c r="BD2372" t="str">
        <f t="shared" si="237"/>
        <v>NAoMe_initial_ethnicity_grp</v>
      </c>
      <c r="BE2372" s="397" t="s">
        <v>862</v>
      </c>
      <c r="BF2372" t="str">
        <f t="shared" si="238"/>
        <v>Black or Black British</v>
      </c>
      <c r="BG2372">
        <f t="shared" si="239"/>
        <v>0</v>
      </c>
      <c r="BH2372" s="398">
        <f t="shared" si="240"/>
        <v>0</v>
      </c>
      <c r="BO2372" s="33"/>
    </row>
    <row r="2373" spans="1:67">
      <c r="A2373" s="316" t="s">
        <v>27</v>
      </c>
      <c r="B2373" t="s">
        <v>380</v>
      </c>
      <c r="C2373" t="s">
        <v>910</v>
      </c>
      <c r="D2373" t="s">
        <v>314</v>
      </c>
      <c r="E2373" s="316" t="s">
        <v>107</v>
      </c>
      <c r="F2373" s="316" t="s">
        <v>108</v>
      </c>
      <c r="G2373" s="316" t="s">
        <v>436</v>
      </c>
      <c r="H2373" s="316" t="s">
        <v>330</v>
      </c>
      <c r="I2373" s="316" t="s">
        <v>656</v>
      </c>
      <c r="J2373" s="316" t="s">
        <v>259</v>
      </c>
      <c r="K2373" s="36">
        <v>0</v>
      </c>
      <c r="L2373" s="317">
        <v>0</v>
      </c>
      <c r="M2373" s="317">
        <v>0</v>
      </c>
      <c r="N2373" s="36">
        <v>2</v>
      </c>
      <c r="O2373" s="317">
        <v>7.0199999026954174E-3</v>
      </c>
      <c r="P2373" s="317">
        <v>7.2699999436736107E-3</v>
      </c>
      <c r="Q2373" s="36">
        <v>98</v>
      </c>
      <c r="R2373" s="317">
        <v>9.8299998790025711E-3</v>
      </c>
      <c r="S2373" s="317">
        <v>1.0339999571442601E-2</v>
      </c>
      <c r="T2373" t="s">
        <v>380</v>
      </c>
      <c r="BA2373" s="395">
        <v>1</v>
      </c>
      <c r="BB2373" s="396" t="s">
        <v>861</v>
      </c>
      <c r="BC2373" t="str">
        <f t="shared" si="236"/>
        <v>RXN</v>
      </c>
      <c r="BD2373" t="str">
        <f t="shared" si="237"/>
        <v>NAoMe_initial_ethnicity_grp</v>
      </c>
      <c r="BE2373" s="397" t="s">
        <v>862</v>
      </c>
      <c r="BF2373" t="str">
        <f t="shared" si="238"/>
        <v>Mixed</v>
      </c>
      <c r="BG2373">
        <f t="shared" si="239"/>
        <v>0</v>
      </c>
      <c r="BH2373" s="398">
        <f t="shared" si="240"/>
        <v>0</v>
      </c>
      <c r="BO2373" s="33"/>
    </row>
    <row r="2374" spans="1:67">
      <c r="A2374" s="316" t="s">
        <v>27</v>
      </c>
      <c r="B2374" t="s">
        <v>380</v>
      </c>
      <c r="C2374" t="s">
        <v>910</v>
      </c>
      <c r="D2374" t="s">
        <v>314</v>
      </c>
      <c r="E2374" s="316" t="s">
        <v>107</v>
      </c>
      <c r="F2374" s="316" t="s">
        <v>108</v>
      </c>
      <c r="G2374" s="316" t="s">
        <v>436</v>
      </c>
      <c r="H2374" s="316" t="s">
        <v>330</v>
      </c>
      <c r="I2374" s="316" t="s">
        <v>656</v>
      </c>
      <c r="J2374" s="316" t="s">
        <v>288</v>
      </c>
      <c r="K2374" s="36">
        <v>0</v>
      </c>
      <c r="L2374" s="317">
        <v>0</v>
      </c>
      <c r="M2374" s="317">
        <v>0</v>
      </c>
      <c r="N2374" s="36">
        <v>2</v>
      </c>
      <c r="O2374" s="317">
        <v>7.0199999026954174E-3</v>
      </c>
      <c r="P2374" s="317">
        <v>7.2699999436736107E-3</v>
      </c>
      <c r="Q2374" s="36">
        <v>246</v>
      </c>
      <c r="R2374" s="317">
        <v>2.466999925673008E-2</v>
      </c>
      <c r="S2374" s="317">
        <v>2.5960000231862072E-2</v>
      </c>
      <c r="T2374" t="s">
        <v>380</v>
      </c>
      <c r="BA2374" s="395">
        <v>1</v>
      </c>
      <c r="BB2374" s="396" t="s">
        <v>861</v>
      </c>
      <c r="BC2374" t="str">
        <f t="shared" si="236"/>
        <v>RXN</v>
      </c>
      <c r="BD2374" t="str">
        <f t="shared" si="237"/>
        <v>NAoMe_initial_ethnicity_grp</v>
      </c>
      <c r="BE2374" s="397" t="s">
        <v>862</v>
      </c>
      <c r="BF2374" t="str">
        <f t="shared" si="238"/>
        <v>Other Ethnic Group</v>
      </c>
      <c r="BG2374">
        <f t="shared" si="239"/>
        <v>0</v>
      </c>
      <c r="BH2374" s="398">
        <f t="shared" si="240"/>
        <v>0</v>
      </c>
      <c r="BO2374" s="33"/>
    </row>
    <row r="2375" spans="1:67">
      <c r="A2375" s="316" t="s">
        <v>27</v>
      </c>
      <c r="B2375" t="s">
        <v>380</v>
      </c>
      <c r="C2375" t="s">
        <v>910</v>
      </c>
      <c r="D2375" t="s">
        <v>314</v>
      </c>
      <c r="E2375" s="316" t="s">
        <v>107</v>
      </c>
      <c r="F2375" s="318" t="s">
        <v>108</v>
      </c>
      <c r="G2375" s="318" t="s">
        <v>436</v>
      </c>
      <c r="H2375" s="318" t="s">
        <v>330</v>
      </c>
      <c r="I2375" s="316" t="s">
        <v>656</v>
      </c>
      <c r="J2375" s="316" t="s">
        <v>260</v>
      </c>
      <c r="K2375" s="36">
        <v>0</v>
      </c>
      <c r="L2375" s="317">
        <v>0</v>
      </c>
      <c r="M2375" s="317"/>
      <c r="N2375" s="36">
        <v>10</v>
      </c>
      <c r="O2375" s="317">
        <v>3.5089999437332153E-2</v>
      </c>
      <c r="P2375" s="317"/>
      <c r="Q2375" s="36">
        <v>495</v>
      </c>
      <c r="R2375" s="317">
        <v>4.9639999866485603E-2</v>
      </c>
      <c r="S2375" s="317"/>
      <c r="T2375" t="s">
        <v>380</v>
      </c>
      <c r="BA2375" s="395">
        <v>1</v>
      </c>
      <c r="BB2375" s="396" t="s">
        <v>861</v>
      </c>
      <c r="BC2375" t="str">
        <f t="shared" si="236"/>
        <v>RXN</v>
      </c>
      <c r="BD2375" t="str">
        <f t="shared" si="237"/>
        <v>NAoMe_initial_ethnicity_grp</v>
      </c>
      <c r="BE2375" s="397" t="s">
        <v>862</v>
      </c>
      <c r="BF2375" t="str">
        <f t="shared" si="238"/>
        <v>Unknown</v>
      </c>
      <c r="BG2375">
        <f t="shared" si="239"/>
        <v>0</v>
      </c>
      <c r="BH2375" s="398">
        <f t="shared" si="240"/>
        <v>0</v>
      </c>
      <c r="BO2375" s="33"/>
    </row>
    <row r="2376" spans="1:67">
      <c r="A2376" s="316" t="s">
        <v>27</v>
      </c>
      <c r="B2376" t="s">
        <v>380</v>
      </c>
      <c r="C2376" t="s">
        <v>910</v>
      </c>
      <c r="D2376" t="s">
        <v>314</v>
      </c>
      <c r="E2376" s="316" t="s">
        <v>107</v>
      </c>
      <c r="F2376" s="316" t="s">
        <v>108</v>
      </c>
      <c r="G2376" s="316" t="s">
        <v>436</v>
      </c>
      <c r="H2376" s="316" t="s">
        <v>330</v>
      </c>
      <c r="I2376" s="316" t="s">
        <v>656</v>
      </c>
      <c r="J2376" s="316" t="s">
        <v>258</v>
      </c>
      <c r="K2376" s="36">
        <v>65</v>
      </c>
      <c r="L2376" s="317">
        <v>0.90277999639511108</v>
      </c>
      <c r="M2376" s="317">
        <v>0.90277999639511108</v>
      </c>
      <c r="N2376" s="36">
        <v>253</v>
      </c>
      <c r="O2376" s="317">
        <v>0.88771998882293701</v>
      </c>
      <c r="P2376" s="317">
        <v>0.92000001668930054</v>
      </c>
      <c r="Q2376" s="36">
        <v>8238</v>
      </c>
      <c r="R2376" s="317">
        <v>0.82611000537872314</v>
      </c>
      <c r="S2376" s="317">
        <v>0.86926001310348511</v>
      </c>
      <c r="T2376" t="s">
        <v>380</v>
      </c>
      <c r="BA2376" s="395">
        <v>1</v>
      </c>
      <c r="BB2376" s="396" t="s">
        <v>861</v>
      </c>
      <c r="BC2376" t="str">
        <f t="shared" si="236"/>
        <v>RXN</v>
      </c>
      <c r="BD2376" t="str">
        <f t="shared" si="237"/>
        <v>NAoMe_initial_ethnicity_grp</v>
      </c>
      <c r="BE2376" s="397" t="s">
        <v>862</v>
      </c>
      <c r="BF2376" t="str">
        <f t="shared" si="238"/>
        <v>White</v>
      </c>
      <c r="BG2376">
        <f t="shared" si="239"/>
        <v>65</v>
      </c>
      <c r="BH2376" s="398">
        <f t="shared" si="240"/>
        <v>0.90277999639511108</v>
      </c>
      <c r="BO2376" s="33"/>
    </row>
    <row r="2377" spans="1:67">
      <c r="A2377" s="316" t="s">
        <v>27</v>
      </c>
      <c r="B2377" t="s">
        <v>380</v>
      </c>
      <c r="C2377" t="s">
        <v>910</v>
      </c>
      <c r="D2377" t="s">
        <v>314</v>
      </c>
      <c r="E2377" s="316" t="s">
        <v>107</v>
      </c>
      <c r="F2377" s="316" t="s">
        <v>108</v>
      </c>
      <c r="G2377" s="316" t="s">
        <v>436</v>
      </c>
      <c r="H2377" s="316" t="s">
        <v>330</v>
      </c>
      <c r="I2377" s="316" t="s">
        <v>657</v>
      </c>
      <c r="J2377" s="316" t="s">
        <v>817</v>
      </c>
      <c r="K2377" s="36">
        <v>67</v>
      </c>
      <c r="L2377" s="317">
        <v>0.93055999279022217</v>
      </c>
      <c r="M2377" s="317"/>
      <c r="N2377" s="36">
        <v>272</v>
      </c>
      <c r="O2377" s="317">
        <v>0.95438998937606812</v>
      </c>
      <c r="P2377" s="317"/>
      <c r="Q2377" s="36">
        <v>9359</v>
      </c>
      <c r="R2377" s="317">
        <v>0.93853002786636353</v>
      </c>
      <c r="S2377" s="317"/>
      <c r="T2377" t="s">
        <v>380</v>
      </c>
      <c r="BA2377" s="395">
        <v>1</v>
      </c>
      <c r="BB2377" s="396" t="s">
        <v>861</v>
      </c>
      <c r="BC2377" t="str">
        <f t="shared" si="236"/>
        <v>RXN</v>
      </c>
      <c r="BD2377" t="str">
        <f t="shared" si="237"/>
        <v>NAoMe_initial_final_route</v>
      </c>
      <c r="BE2377" s="397" t="s">
        <v>862</v>
      </c>
      <c r="BF2377" t="str">
        <f t="shared" si="238"/>
        <v>Not screened</v>
      </c>
      <c r="BG2377">
        <f t="shared" si="239"/>
        <v>67</v>
      </c>
      <c r="BH2377" s="398">
        <f t="shared" si="240"/>
        <v>0.93055999279022217</v>
      </c>
      <c r="BO2377" s="33"/>
    </row>
    <row r="2378" spans="1:67">
      <c r="A2378" s="316" t="s">
        <v>27</v>
      </c>
      <c r="B2378" t="s">
        <v>380</v>
      </c>
      <c r="C2378" t="s">
        <v>910</v>
      </c>
      <c r="D2378" t="s">
        <v>314</v>
      </c>
      <c r="E2378" s="316" t="s">
        <v>107</v>
      </c>
      <c r="F2378" s="318" t="s">
        <v>108</v>
      </c>
      <c r="G2378" s="316" t="s">
        <v>436</v>
      </c>
      <c r="H2378" s="316" t="s">
        <v>330</v>
      </c>
      <c r="I2378" s="316" t="s">
        <v>657</v>
      </c>
      <c r="J2378" s="316" t="s">
        <v>352</v>
      </c>
      <c r="K2378" s="36">
        <v>5</v>
      </c>
      <c r="L2378" s="317">
        <v>6.9439999759197235E-2</v>
      </c>
      <c r="M2378" s="317"/>
      <c r="N2378" s="36">
        <v>13</v>
      </c>
      <c r="O2378" s="317">
        <v>4.5609999448060989E-2</v>
      </c>
      <c r="P2378" s="317"/>
      <c r="Q2378" s="36">
        <v>613</v>
      </c>
      <c r="R2378" s="317">
        <v>6.1469998210668557E-2</v>
      </c>
      <c r="S2378" s="317"/>
      <c r="T2378" t="s">
        <v>380</v>
      </c>
      <c r="BA2378" s="395">
        <v>1</v>
      </c>
      <c r="BB2378" s="396" t="s">
        <v>861</v>
      </c>
      <c r="BC2378" t="str">
        <f t="shared" si="236"/>
        <v>RXN</v>
      </c>
      <c r="BD2378" t="str">
        <f t="shared" si="237"/>
        <v>NAoMe_initial_final_route</v>
      </c>
      <c r="BE2378" s="397" t="s">
        <v>862</v>
      </c>
      <c r="BF2378" t="str">
        <f t="shared" si="238"/>
        <v>Screening</v>
      </c>
      <c r="BG2378">
        <f t="shared" si="239"/>
        <v>5</v>
      </c>
      <c r="BH2378" s="398">
        <f t="shared" si="240"/>
        <v>6.9439999759197235E-2</v>
      </c>
      <c r="BO2378" s="33"/>
    </row>
    <row r="2379" spans="1:67">
      <c r="A2379" s="316" t="s">
        <v>27</v>
      </c>
      <c r="B2379" t="s">
        <v>380</v>
      </c>
      <c r="C2379" t="s">
        <v>910</v>
      </c>
      <c r="D2379" t="s">
        <v>314</v>
      </c>
      <c r="E2379" s="316" t="s">
        <v>107</v>
      </c>
      <c r="F2379" s="316" t="s">
        <v>108</v>
      </c>
      <c r="G2379" s="316" t="s">
        <v>436</v>
      </c>
      <c r="H2379" s="316" t="s">
        <v>330</v>
      </c>
      <c r="I2379" s="316" t="s">
        <v>303</v>
      </c>
      <c r="J2379" s="316" t="s">
        <v>308</v>
      </c>
      <c r="K2379" s="36">
        <v>5</v>
      </c>
      <c r="L2379" s="317">
        <v>6.9439999759197235E-2</v>
      </c>
      <c r="M2379" s="317"/>
      <c r="N2379" s="36">
        <v>27</v>
      </c>
      <c r="O2379" s="317">
        <v>9.4740003347396851E-2</v>
      </c>
      <c r="P2379" s="317"/>
      <c r="Q2379" s="36">
        <v>1652</v>
      </c>
      <c r="R2379" s="317">
        <v>0.1656599938869476</v>
      </c>
      <c r="S2379" s="317"/>
      <c r="T2379" t="s">
        <v>380</v>
      </c>
      <c r="BA2379" s="395">
        <v>1</v>
      </c>
      <c r="BB2379" s="396" t="s">
        <v>861</v>
      </c>
      <c r="BC2379" t="str">
        <f t="shared" si="236"/>
        <v>RXN</v>
      </c>
      <c r="BD2379" t="str">
        <f t="shared" si="237"/>
        <v>NAoMe_initial_final_stage_tum</v>
      </c>
      <c r="BE2379" s="397" t="s">
        <v>862</v>
      </c>
      <c r="BF2379" t="str">
        <f t="shared" si="238"/>
        <v>Not staged/Unstated</v>
      </c>
      <c r="BG2379">
        <f t="shared" si="239"/>
        <v>5</v>
      </c>
      <c r="BH2379" s="398">
        <f t="shared" si="240"/>
        <v>6.9439999759197235E-2</v>
      </c>
      <c r="BO2379" s="33"/>
    </row>
    <row r="2380" spans="1:67">
      <c r="A2380" s="316" t="s">
        <v>27</v>
      </c>
      <c r="B2380" t="s">
        <v>380</v>
      </c>
      <c r="C2380" t="s">
        <v>910</v>
      </c>
      <c r="D2380" t="s">
        <v>314</v>
      </c>
      <c r="E2380" s="316" t="s">
        <v>107</v>
      </c>
      <c r="F2380" s="316" t="s">
        <v>108</v>
      </c>
      <c r="G2380" s="316" t="s">
        <v>436</v>
      </c>
      <c r="H2380" s="316" t="s">
        <v>330</v>
      </c>
      <c r="I2380" s="316" t="s">
        <v>303</v>
      </c>
      <c r="J2380" s="316" t="s">
        <v>304</v>
      </c>
      <c r="K2380" s="36">
        <v>0</v>
      </c>
      <c r="L2380" s="317">
        <v>0</v>
      </c>
      <c r="M2380" s="317">
        <v>0</v>
      </c>
      <c r="N2380" s="36">
        <v>2</v>
      </c>
      <c r="O2380" s="317">
        <v>7.0199999026954174E-3</v>
      </c>
      <c r="P2380" s="317">
        <v>7.7499998733401299E-3</v>
      </c>
      <c r="Q2380" s="36">
        <v>64</v>
      </c>
      <c r="R2380" s="317">
        <v>6.4199999906122676E-3</v>
      </c>
      <c r="S2380" s="317">
        <v>7.689999882131815E-3</v>
      </c>
      <c r="T2380" t="s">
        <v>380</v>
      </c>
      <c r="BA2380" s="395">
        <v>1</v>
      </c>
      <c r="BB2380" s="396" t="s">
        <v>861</v>
      </c>
      <c r="BC2380" t="str">
        <f t="shared" si="236"/>
        <v>RXN</v>
      </c>
      <c r="BD2380" t="str">
        <f t="shared" si="237"/>
        <v>NAoMe_initial_final_stage_tum</v>
      </c>
      <c r="BE2380" s="397" t="s">
        <v>862</v>
      </c>
      <c r="BF2380" t="str">
        <f t="shared" si="238"/>
        <v>Stage 0</v>
      </c>
      <c r="BG2380">
        <f t="shared" si="239"/>
        <v>0</v>
      </c>
      <c r="BH2380" s="398">
        <f t="shared" si="240"/>
        <v>0</v>
      </c>
      <c r="BO2380" s="33"/>
    </row>
    <row r="2381" spans="1:67">
      <c r="A2381" s="316" t="s">
        <v>27</v>
      </c>
      <c r="B2381" t="s">
        <v>380</v>
      </c>
      <c r="C2381" t="s">
        <v>910</v>
      </c>
      <c r="D2381" t="s">
        <v>314</v>
      </c>
      <c r="E2381" s="316" t="s">
        <v>107</v>
      </c>
      <c r="F2381" s="316" t="s">
        <v>108</v>
      </c>
      <c r="G2381" s="316" t="s">
        <v>436</v>
      </c>
      <c r="H2381" s="316" t="s">
        <v>330</v>
      </c>
      <c r="I2381" s="316" t="s">
        <v>303</v>
      </c>
      <c r="J2381" s="316" t="s">
        <v>305</v>
      </c>
      <c r="K2381" s="36">
        <v>2</v>
      </c>
      <c r="L2381" s="317">
        <v>2.7780000120401379E-2</v>
      </c>
      <c r="M2381" s="317">
        <v>2.9850000515580181E-2</v>
      </c>
      <c r="N2381" s="36">
        <v>15</v>
      </c>
      <c r="O2381" s="317">
        <v>5.2629999816417687E-2</v>
      </c>
      <c r="P2381" s="317">
        <v>5.8139998465776437E-2</v>
      </c>
      <c r="Q2381" s="36">
        <v>359</v>
      </c>
      <c r="R2381" s="317">
        <v>3.5999998450279243E-2</v>
      </c>
      <c r="S2381" s="317">
        <v>4.3150000274181373E-2</v>
      </c>
      <c r="T2381" t="s">
        <v>380</v>
      </c>
      <c r="BA2381" s="395">
        <v>1</v>
      </c>
      <c r="BB2381" s="396" t="s">
        <v>861</v>
      </c>
      <c r="BC2381" t="str">
        <f t="shared" si="236"/>
        <v>RXN</v>
      </c>
      <c r="BD2381" t="str">
        <f t="shared" si="237"/>
        <v>NAoMe_initial_final_stage_tum</v>
      </c>
      <c r="BE2381" s="397" t="s">
        <v>862</v>
      </c>
      <c r="BF2381" t="str">
        <f t="shared" si="238"/>
        <v>Stage 1</v>
      </c>
      <c r="BG2381">
        <f t="shared" si="239"/>
        <v>2</v>
      </c>
      <c r="BH2381" s="398">
        <f t="shared" si="240"/>
        <v>2.7780000120401379E-2</v>
      </c>
      <c r="BO2381" s="33"/>
    </row>
    <row r="2382" spans="1:67">
      <c r="A2382" s="316" t="s">
        <v>27</v>
      </c>
      <c r="B2382" t="s">
        <v>380</v>
      </c>
      <c r="C2382" t="s">
        <v>910</v>
      </c>
      <c r="D2382" t="s">
        <v>314</v>
      </c>
      <c r="E2382" s="316" t="s">
        <v>107</v>
      </c>
      <c r="F2382" s="316" t="s">
        <v>108</v>
      </c>
      <c r="G2382" s="316" t="s">
        <v>436</v>
      </c>
      <c r="H2382" s="316" t="s">
        <v>330</v>
      </c>
      <c r="I2382" s="316" t="s">
        <v>303</v>
      </c>
      <c r="J2382" s="316" t="s">
        <v>306</v>
      </c>
      <c r="K2382" s="36">
        <v>8</v>
      </c>
      <c r="L2382" s="317">
        <v>0.1111100018024445</v>
      </c>
      <c r="M2382" s="317">
        <v>0.1194000020623207</v>
      </c>
      <c r="N2382" s="36">
        <v>45</v>
      </c>
      <c r="O2382" s="317">
        <v>0.15789000689983371</v>
      </c>
      <c r="P2382" s="317">
        <v>0.1744199991226196</v>
      </c>
      <c r="Q2382" s="36">
        <v>996</v>
      </c>
      <c r="R2382" s="317">
        <v>9.9880002439022064E-2</v>
      </c>
      <c r="S2382" s="317">
        <v>0.11970999836921691</v>
      </c>
      <c r="T2382" t="s">
        <v>380</v>
      </c>
      <c r="BA2382" s="395">
        <v>1</v>
      </c>
      <c r="BB2382" s="396" t="s">
        <v>861</v>
      </c>
      <c r="BC2382" t="str">
        <f t="shared" si="236"/>
        <v>RXN</v>
      </c>
      <c r="BD2382" t="str">
        <f t="shared" si="237"/>
        <v>NAoMe_initial_final_stage_tum</v>
      </c>
      <c r="BE2382" s="397" t="s">
        <v>862</v>
      </c>
      <c r="BF2382" t="str">
        <f t="shared" si="238"/>
        <v>Stage 2</v>
      </c>
      <c r="BG2382">
        <f t="shared" si="239"/>
        <v>8</v>
      </c>
      <c r="BH2382" s="398">
        <f t="shared" si="240"/>
        <v>0.1111100018024445</v>
      </c>
      <c r="BO2382" s="33"/>
    </row>
    <row r="2383" spans="1:67">
      <c r="A2383" s="316" t="s">
        <v>27</v>
      </c>
      <c r="B2383" t="s">
        <v>380</v>
      </c>
      <c r="C2383" t="s">
        <v>910</v>
      </c>
      <c r="D2383" t="s">
        <v>314</v>
      </c>
      <c r="E2383" s="316" t="s">
        <v>107</v>
      </c>
      <c r="F2383" s="316" t="s">
        <v>108</v>
      </c>
      <c r="G2383" s="316" t="s">
        <v>436</v>
      </c>
      <c r="H2383" s="316" t="s">
        <v>330</v>
      </c>
      <c r="I2383" s="316" t="s">
        <v>303</v>
      </c>
      <c r="J2383" s="316" t="s">
        <v>307</v>
      </c>
      <c r="K2383" s="36">
        <v>2</v>
      </c>
      <c r="L2383" s="317">
        <v>2.7780000120401379E-2</v>
      </c>
      <c r="M2383" s="317">
        <v>2.9850000515580181E-2</v>
      </c>
      <c r="N2383" s="36">
        <v>22</v>
      </c>
      <c r="O2383" s="317">
        <v>7.7189996838569641E-2</v>
      </c>
      <c r="P2383" s="317">
        <v>8.5270002484321594E-2</v>
      </c>
      <c r="Q2383" s="36">
        <v>742</v>
      </c>
      <c r="R2383" s="317">
        <v>7.4409998953342438E-2</v>
      </c>
      <c r="S2383" s="317">
        <v>8.9180000126361847E-2</v>
      </c>
      <c r="T2383" t="s">
        <v>380</v>
      </c>
      <c r="BA2383" s="395">
        <v>1</v>
      </c>
      <c r="BB2383" s="396" t="s">
        <v>861</v>
      </c>
      <c r="BC2383" t="str">
        <f t="shared" si="236"/>
        <v>RXN</v>
      </c>
      <c r="BD2383" t="str">
        <f t="shared" si="237"/>
        <v>NAoMe_initial_final_stage_tum</v>
      </c>
      <c r="BE2383" s="397" t="s">
        <v>862</v>
      </c>
      <c r="BF2383" t="str">
        <f t="shared" si="238"/>
        <v>Stage 3</v>
      </c>
      <c r="BG2383">
        <f t="shared" si="239"/>
        <v>2</v>
      </c>
      <c r="BH2383" s="398">
        <f t="shared" si="240"/>
        <v>2.7780000120401379E-2</v>
      </c>
      <c r="BO2383" s="33"/>
    </row>
    <row r="2384" spans="1:67">
      <c r="A2384" s="316" t="s">
        <v>27</v>
      </c>
      <c r="B2384" t="s">
        <v>380</v>
      </c>
      <c r="C2384" t="s">
        <v>910</v>
      </c>
      <c r="D2384" t="s">
        <v>314</v>
      </c>
      <c r="E2384" s="316" t="s">
        <v>107</v>
      </c>
      <c r="F2384" s="316" t="s">
        <v>108</v>
      </c>
      <c r="G2384" s="316" t="s">
        <v>436</v>
      </c>
      <c r="H2384" s="316" t="s">
        <v>330</v>
      </c>
      <c r="I2384" s="316" t="s">
        <v>303</v>
      </c>
      <c r="J2384" s="316" t="s">
        <v>336</v>
      </c>
      <c r="K2384" s="36">
        <v>55</v>
      </c>
      <c r="L2384" s="317">
        <v>0.76389002799987793</v>
      </c>
      <c r="M2384" s="317">
        <v>0.82090002298355103</v>
      </c>
      <c r="N2384" s="36">
        <v>174</v>
      </c>
      <c r="O2384" s="317">
        <v>0.61053001880645752</v>
      </c>
      <c r="P2384" s="317">
        <v>0.67441999912261963</v>
      </c>
      <c r="Q2384" s="36">
        <v>6159</v>
      </c>
      <c r="R2384" s="317">
        <v>0.6176300048828125</v>
      </c>
      <c r="S2384" s="317">
        <v>0.74026000499725342</v>
      </c>
      <c r="T2384" t="s">
        <v>380</v>
      </c>
      <c r="BA2384" s="395">
        <v>1</v>
      </c>
      <c r="BB2384" s="396" t="s">
        <v>861</v>
      </c>
      <c r="BC2384" t="str">
        <f t="shared" si="236"/>
        <v>RXN</v>
      </c>
      <c r="BD2384" t="str">
        <f t="shared" si="237"/>
        <v>NAoMe_initial_final_stage_tum</v>
      </c>
      <c r="BE2384" s="397" t="s">
        <v>862</v>
      </c>
      <c r="BF2384" t="str">
        <f t="shared" si="238"/>
        <v>Stage 4</v>
      </c>
      <c r="BG2384">
        <f t="shared" si="239"/>
        <v>55</v>
      </c>
      <c r="BH2384" s="398">
        <f t="shared" si="240"/>
        <v>0.76389002799987793</v>
      </c>
      <c r="BO2384" s="33"/>
    </row>
    <row r="2385" spans="1:67">
      <c r="A2385" s="316" t="s">
        <v>27</v>
      </c>
      <c r="B2385" t="s">
        <v>380</v>
      </c>
      <c r="C2385" t="s">
        <v>910</v>
      </c>
      <c r="D2385" t="s">
        <v>314</v>
      </c>
      <c r="E2385" s="316" t="s">
        <v>107</v>
      </c>
      <c r="F2385" s="316" t="s">
        <v>108</v>
      </c>
      <c r="G2385" s="316" t="s">
        <v>436</v>
      </c>
      <c r="H2385" s="316" t="s">
        <v>330</v>
      </c>
      <c r="I2385" s="316" t="s">
        <v>342</v>
      </c>
      <c r="J2385" s="316" t="s">
        <v>343</v>
      </c>
      <c r="K2385" s="36">
        <v>5</v>
      </c>
      <c r="L2385" s="317">
        <v>6.9439999759197235E-2</v>
      </c>
      <c r="M2385" s="317"/>
      <c r="N2385" s="36">
        <v>27</v>
      </c>
      <c r="O2385" s="317">
        <v>9.4740003347396851E-2</v>
      </c>
      <c r="P2385" s="317"/>
      <c r="Q2385" s="36">
        <v>1652</v>
      </c>
      <c r="R2385" s="317">
        <v>0.1656599938869476</v>
      </c>
      <c r="S2385" s="317"/>
      <c r="T2385" t="s">
        <v>380</v>
      </c>
      <c r="BA2385" s="395">
        <v>1</v>
      </c>
      <c r="BB2385" s="396" t="s">
        <v>861</v>
      </c>
      <c r="BC2385" t="str">
        <f t="shared" si="236"/>
        <v>RXN</v>
      </c>
      <c r="BD2385" t="str">
        <f t="shared" si="237"/>
        <v>NAoMe_initial_final_stage_tum_grp</v>
      </c>
      <c r="BE2385" s="397" t="s">
        <v>862</v>
      </c>
      <c r="BF2385" t="str">
        <f t="shared" si="238"/>
        <v>MBC in HESAPC</v>
      </c>
      <c r="BG2385">
        <f t="shared" si="239"/>
        <v>5</v>
      </c>
      <c r="BH2385" s="398">
        <f t="shared" si="240"/>
        <v>6.9439999759197235E-2</v>
      </c>
      <c r="BO2385" s="33"/>
    </row>
    <row r="2386" spans="1:67">
      <c r="A2386" s="316" t="s">
        <v>27</v>
      </c>
      <c r="B2386" t="s">
        <v>380</v>
      </c>
      <c r="C2386" t="s">
        <v>910</v>
      </c>
      <c r="D2386" t="s">
        <v>314</v>
      </c>
      <c r="E2386" s="316" t="s">
        <v>107</v>
      </c>
      <c r="F2386" s="316" t="s">
        <v>108</v>
      </c>
      <c r="G2386" s="316" t="s">
        <v>436</v>
      </c>
      <c r="H2386" s="316" t="s">
        <v>330</v>
      </c>
      <c r="I2386" s="316" t="s">
        <v>342</v>
      </c>
      <c r="J2386" s="316" t="s">
        <v>344</v>
      </c>
      <c r="K2386" s="36">
        <v>15</v>
      </c>
      <c r="L2386" s="317">
        <v>0.2083300054073334</v>
      </c>
      <c r="M2386" s="317">
        <v>0.22387999296188349</v>
      </c>
      <c r="N2386" s="36">
        <v>83</v>
      </c>
      <c r="O2386" s="317">
        <v>0.29122999310493469</v>
      </c>
      <c r="P2386" s="317">
        <v>0.32170999050140381</v>
      </c>
      <c r="Q2386" s="36">
        <v>2161</v>
      </c>
      <c r="R2386" s="317">
        <v>0.2167100012302399</v>
      </c>
      <c r="S2386" s="317">
        <v>0.25973999500274658</v>
      </c>
      <c r="T2386" t="s">
        <v>380</v>
      </c>
      <c r="BA2386" s="395">
        <v>1</v>
      </c>
      <c r="BB2386" s="396" t="s">
        <v>861</v>
      </c>
      <c r="BC2386" t="str">
        <f t="shared" si="236"/>
        <v>RXN</v>
      </c>
      <c r="BD2386" t="str">
        <f t="shared" si="237"/>
        <v>NAoMe_initial_final_stage_tum_grp</v>
      </c>
      <c r="BE2386" s="397" t="s">
        <v>862</v>
      </c>
      <c r="BF2386" t="str">
        <f t="shared" si="238"/>
        <v>Stage 0-3</v>
      </c>
      <c r="BG2386">
        <f t="shared" si="239"/>
        <v>15</v>
      </c>
      <c r="BH2386" s="398">
        <f t="shared" si="240"/>
        <v>0.2083300054073334</v>
      </c>
      <c r="BO2386" s="33"/>
    </row>
    <row r="2387" spans="1:67">
      <c r="A2387" s="316" t="s">
        <v>27</v>
      </c>
      <c r="B2387" t="s">
        <v>380</v>
      </c>
      <c r="C2387" t="s">
        <v>910</v>
      </c>
      <c r="D2387" t="s">
        <v>314</v>
      </c>
      <c r="E2387" s="316" t="s">
        <v>107</v>
      </c>
      <c r="F2387" s="316" t="s">
        <v>108</v>
      </c>
      <c r="G2387" s="316" t="s">
        <v>436</v>
      </c>
      <c r="H2387" s="316" t="s">
        <v>330</v>
      </c>
      <c r="I2387" s="316" t="s">
        <v>342</v>
      </c>
      <c r="J2387" s="316" t="s">
        <v>336</v>
      </c>
      <c r="K2387" s="36">
        <v>52</v>
      </c>
      <c r="L2387" s="317">
        <v>0.72222000360488892</v>
      </c>
      <c r="M2387" s="317">
        <v>0.77612000703811646</v>
      </c>
      <c r="N2387" s="36">
        <v>175</v>
      </c>
      <c r="O2387" s="317">
        <v>0.61404001712799072</v>
      </c>
      <c r="P2387" s="317">
        <v>0.67829000949859619</v>
      </c>
      <c r="Q2387" s="36">
        <v>6159</v>
      </c>
      <c r="R2387" s="317">
        <v>0.6176300048828125</v>
      </c>
      <c r="S2387" s="317">
        <v>0.74026000499725342</v>
      </c>
      <c r="T2387" t="s">
        <v>380</v>
      </c>
      <c r="BA2387" s="395">
        <v>1</v>
      </c>
      <c r="BB2387" s="396" t="s">
        <v>861</v>
      </c>
      <c r="BC2387" t="str">
        <f t="shared" si="236"/>
        <v>RXN</v>
      </c>
      <c r="BD2387" t="str">
        <f t="shared" si="237"/>
        <v>NAoMe_initial_final_stage_tum_grp</v>
      </c>
      <c r="BE2387" s="397" t="s">
        <v>862</v>
      </c>
      <c r="BF2387" t="str">
        <f t="shared" si="238"/>
        <v>Stage 4</v>
      </c>
      <c r="BG2387">
        <f t="shared" si="239"/>
        <v>52</v>
      </c>
      <c r="BH2387" s="398">
        <f t="shared" si="240"/>
        <v>0.72222000360488892</v>
      </c>
      <c r="BO2387" s="33"/>
    </row>
    <row r="2388" spans="1:67">
      <c r="A2388" s="316" t="s">
        <v>27</v>
      </c>
      <c r="B2388" t="s">
        <v>380</v>
      </c>
      <c r="C2388" t="s">
        <v>910</v>
      </c>
      <c r="D2388" t="s">
        <v>314</v>
      </c>
      <c r="E2388" s="316" t="s">
        <v>107</v>
      </c>
      <c r="F2388" s="316" t="s">
        <v>108</v>
      </c>
      <c r="G2388" s="316" t="s">
        <v>436</v>
      </c>
      <c r="H2388" s="316" t="s">
        <v>330</v>
      </c>
      <c r="I2388" s="316" t="s">
        <v>658</v>
      </c>
      <c r="J2388" s="316" t="s">
        <v>345</v>
      </c>
      <c r="K2388" s="36">
        <v>72</v>
      </c>
      <c r="L2388" s="317">
        <v>1</v>
      </c>
      <c r="M2388" s="317"/>
      <c r="N2388" s="36">
        <v>285</v>
      </c>
      <c r="O2388" s="317">
        <v>1</v>
      </c>
      <c r="P2388" s="317"/>
      <c r="Q2388" s="36">
        <v>9972</v>
      </c>
      <c r="R2388" s="317">
        <v>1</v>
      </c>
      <c r="S2388" s="317"/>
      <c r="T2388" t="s">
        <v>380</v>
      </c>
      <c r="BA2388" s="395">
        <v>1</v>
      </c>
      <c r="BB2388" s="396" t="s">
        <v>861</v>
      </c>
      <c r="BC2388" t="str">
        <f t="shared" si="236"/>
        <v>RXN</v>
      </c>
      <c r="BD2388" t="str">
        <f t="shared" si="237"/>
        <v>NAoMe_initial_final_who_ps</v>
      </c>
      <c r="BE2388" s="397" t="s">
        <v>862</v>
      </c>
      <c r="BF2388" t="str">
        <f t="shared" si="238"/>
        <v>Not recorded</v>
      </c>
      <c r="BG2388">
        <f t="shared" si="239"/>
        <v>72</v>
      </c>
      <c r="BH2388" s="398">
        <f t="shared" si="240"/>
        <v>1</v>
      </c>
      <c r="BO2388" s="33"/>
    </row>
    <row r="2389" spans="1:67">
      <c r="A2389" s="316" t="s">
        <v>27</v>
      </c>
      <c r="B2389" t="s">
        <v>380</v>
      </c>
      <c r="C2389" t="s">
        <v>910</v>
      </c>
      <c r="D2389" t="s">
        <v>314</v>
      </c>
      <c r="E2389" s="316" t="s">
        <v>107</v>
      </c>
      <c r="F2389" s="316" t="s">
        <v>108</v>
      </c>
      <c r="G2389" s="316" t="s">
        <v>436</v>
      </c>
      <c r="H2389" s="316" t="s">
        <v>330</v>
      </c>
      <c r="I2389" s="316" t="s">
        <v>291</v>
      </c>
      <c r="J2389" s="316" t="s">
        <v>313</v>
      </c>
      <c r="K2389" s="36">
        <v>70</v>
      </c>
      <c r="L2389" s="317">
        <v>0.97222000360488892</v>
      </c>
      <c r="M2389" s="317"/>
      <c r="N2389" s="36">
        <v>283</v>
      </c>
      <c r="O2389" s="317">
        <v>0.99298000335693359</v>
      </c>
      <c r="P2389" s="317"/>
      <c r="Q2389" s="36">
        <v>9846</v>
      </c>
      <c r="R2389" s="317">
        <v>0.98736000061035156</v>
      </c>
      <c r="S2389" s="317"/>
      <c r="T2389" t="s">
        <v>380</v>
      </c>
      <c r="BA2389" s="395">
        <v>1</v>
      </c>
      <c r="BB2389" s="396" t="s">
        <v>861</v>
      </c>
      <c r="BC2389" t="str">
        <f t="shared" si="236"/>
        <v>RXN</v>
      </c>
      <c r="BD2389" t="str">
        <f t="shared" si="237"/>
        <v>NAoMe_initial_gender</v>
      </c>
      <c r="BE2389" s="397" t="s">
        <v>862</v>
      </c>
      <c r="BF2389" t="str">
        <f t="shared" si="238"/>
        <v>Female</v>
      </c>
      <c r="BG2389">
        <f t="shared" si="239"/>
        <v>70</v>
      </c>
      <c r="BH2389" s="398">
        <f t="shared" si="240"/>
        <v>0.97222000360488892</v>
      </c>
      <c r="BO2389" s="33"/>
    </row>
    <row r="2390" spans="1:67">
      <c r="A2390" s="316" t="s">
        <v>27</v>
      </c>
      <c r="B2390" t="s">
        <v>380</v>
      </c>
      <c r="C2390" t="s">
        <v>910</v>
      </c>
      <c r="D2390" t="s">
        <v>314</v>
      </c>
      <c r="E2390" s="316" t="s">
        <v>107</v>
      </c>
      <c r="F2390" s="316" t="s">
        <v>108</v>
      </c>
      <c r="G2390" s="316" t="s">
        <v>436</v>
      </c>
      <c r="H2390" s="316" t="s">
        <v>330</v>
      </c>
      <c r="I2390" s="316" t="s">
        <v>291</v>
      </c>
      <c r="J2390" s="316" t="s">
        <v>293</v>
      </c>
      <c r="K2390" s="36">
        <v>2</v>
      </c>
      <c r="L2390" s="317">
        <v>2.7780000120401379E-2</v>
      </c>
      <c r="M2390" s="317"/>
      <c r="N2390" s="36">
        <v>2</v>
      </c>
      <c r="O2390" s="317">
        <v>7.0199999026954174E-3</v>
      </c>
      <c r="P2390" s="317"/>
      <c r="Q2390" s="36">
        <v>126</v>
      </c>
      <c r="R2390" s="317">
        <v>1.264000032097101E-2</v>
      </c>
      <c r="S2390" s="317"/>
      <c r="T2390" t="s">
        <v>380</v>
      </c>
      <c r="BA2390" s="395">
        <v>1</v>
      </c>
      <c r="BB2390" s="396" t="s">
        <v>861</v>
      </c>
      <c r="BC2390" t="str">
        <f t="shared" si="236"/>
        <v>RXN</v>
      </c>
      <c r="BD2390" t="str">
        <f t="shared" si="237"/>
        <v>NAoMe_initial_gender</v>
      </c>
      <c r="BE2390" s="397" t="s">
        <v>862</v>
      </c>
      <c r="BF2390" t="str">
        <f t="shared" si="238"/>
        <v>Male</v>
      </c>
      <c r="BG2390">
        <f t="shared" si="239"/>
        <v>2</v>
      </c>
      <c r="BH2390" s="398">
        <f t="shared" si="240"/>
        <v>2.7780000120401379E-2</v>
      </c>
      <c r="BO2390" s="33"/>
    </row>
    <row r="2391" spans="1:67">
      <c r="A2391" s="316" t="s">
        <v>27</v>
      </c>
      <c r="B2391" t="s">
        <v>380</v>
      </c>
      <c r="C2391" t="s">
        <v>910</v>
      </c>
      <c r="D2391" t="s">
        <v>314</v>
      </c>
      <c r="E2391" s="316" t="s">
        <v>107</v>
      </c>
      <c r="F2391" s="316" t="s">
        <v>108</v>
      </c>
      <c r="G2391" s="316" t="s">
        <v>436</v>
      </c>
      <c r="H2391" s="316" t="s">
        <v>330</v>
      </c>
      <c r="I2391" s="316" t="s">
        <v>659</v>
      </c>
      <c r="J2391" s="316" t="s">
        <v>294</v>
      </c>
      <c r="K2391" s="36">
        <v>9</v>
      </c>
      <c r="L2391" s="317">
        <v>0.125</v>
      </c>
      <c r="M2391" s="317">
        <v>0.125</v>
      </c>
      <c r="N2391" s="36">
        <v>77</v>
      </c>
      <c r="O2391" s="317">
        <v>0.27017998695373541</v>
      </c>
      <c r="P2391" s="317">
        <v>0.27017998695373541</v>
      </c>
      <c r="Q2391" s="36">
        <v>1800</v>
      </c>
      <c r="R2391" s="317">
        <v>0.18050999939441681</v>
      </c>
      <c r="S2391" s="317">
        <v>0.18050999939441681</v>
      </c>
      <c r="T2391" t="s">
        <v>380</v>
      </c>
      <c r="BA2391" s="395">
        <v>1</v>
      </c>
      <c r="BB2391" s="396" t="s">
        <v>861</v>
      </c>
      <c r="BC2391" t="str">
        <f t="shared" si="236"/>
        <v>RXN</v>
      </c>
      <c r="BD2391" t="str">
        <f t="shared" si="237"/>
        <v>NAoMe_initial_imd_2019</v>
      </c>
      <c r="BE2391" s="397" t="s">
        <v>862</v>
      </c>
      <c r="BF2391" t="str">
        <f t="shared" si="238"/>
        <v>1 - most deprived</v>
      </c>
      <c r="BG2391">
        <f t="shared" si="239"/>
        <v>9</v>
      </c>
      <c r="BH2391" s="398">
        <f t="shared" si="240"/>
        <v>0.125</v>
      </c>
      <c r="BO2391" s="33"/>
    </row>
    <row r="2392" spans="1:67">
      <c r="A2392" s="316" t="s">
        <v>27</v>
      </c>
      <c r="B2392" t="s">
        <v>380</v>
      </c>
      <c r="C2392" t="s">
        <v>910</v>
      </c>
      <c r="D2392" t="s">
        <v>314</v>
      </c>
      <c r="E2392" s="316" t="s">
        <v>107</v>
      </c>
      <c r="F2392" s="316" t="s">
        <v>108</v>
      </c>
      <c r="G2392" s="316" t="s">
        <v>436</v>
      </c>
      <c r="H2392" s="316" t="s">
        <v>330</v>
      </c>
      <c r="I2392" s="316" t="s">
        <v>659</v>
      </c>
      <c r="J2392" s="316" t="s">
        <v>15</v>
      </c>
      <c r="K2392" s="36">
        <v>15</v>
      </c>
      <c r="L2392" s="317">
        <v>0.2083300054073334</v>
      </c>
      <c r="M2392" s="317">
        <v>0.2083300054073334</v>
      </c>
      <c r="N2392" s="36">
        <v>52</v>
      </c>
      <c r="O2392" s="317">
        <v>0.1824599951505661</v>
      </c>
      <c r="P2392" s="317">
        <v>0.1824599951505661</v>
      </c>
      <c r="Q2392" s="36">
        <v>2036</v>
      </c>
      <c r="R2392" s="317">
        <v>0.20417000353336329</v>
      </c>
      <c r="S2392" s="317">
        <v>0.20417000353336329</v>
      </c>
      <c r="T2392" t="s">
        <v>380</v>
      </c>
      <c r="BA2392" s="395">
        <v>1</v>
      </c>
      <c r="BB2392" s="396" t="s">
        <v>861</v>
      </c>
      <c r="BC2392" t="str">
        <f t="shared" si="236"/>
        <v>RXN</v>
      </c>
      <c r="BD2392" t="str">
        <f t="shared" si="237"/>
        <v>NAoMe_initial_imd_2019</v>
      </c>
      <c r="BE2392" s="397" t="s">
        <v>862</v>
      </c>
      <c r="BF2392" t="str">
        <f t="shared" si="238"/>
        <v>2</v>
      </c>
      <c r="BG2392">
        <f t="shared" si="239"/>
        <v>15</v>
      </c>
      <c r="BH2392" s="398">
        <f t="shared" si="240"/>
        <v>0.2083300054073334</v>
      </c>
      <c r="BO2392" s="33"/>
    </row>
    <row r="2393" spans="1:67">
      <c r="A2393" s="316" t="s">
        <v>27</v>
      </c>
      <c r="B2393" t="s">
        <v>380</v>
      </c>
      <c r="C2393" t="s">
        <v>910</v>
      </c>
      <c r="D2393" t="s">
        <v>314</v>
      </c>
      <c r="E2393" s="316" t="s">
        <v>107</v>
      </c>
      <c r="F2393" s="316" t="s">
        <v>108</v>
      </c>
      <c r="G2393" s="316" t="s">
        <v>436</v>
      </c>
      <c r="H2393" s="316" t="s">
        <v>330</v>
      </c>
      <c r="I2393" s="316" t="s">
        <v>659</v>
      </c>
      <c r="J2393" s="316" t="s">
        <v>16</v>
      </c>
      <c r="K2393" s="36">
        <v>18</v>
      </c>
      <c r="L2393" s="317">
        <v>0.25</v>
      </c>
      <c r="M2393" s="317">
        <v>0.25</v>
      </c>
      <c r="N2393" s="36">
        <v>51</v>
      </c>
      <c r="O2393" s="317">
        <v>0.1789499968290329</v>
      </c>
      <c r="P2393" s="317">
        <v>0.1789499968290329</v>
      </c>
      <c r="Q2393" s="36">
        <v>2085</v>
      </c>
      <c r="R2393" s="317">
        <v>0.20908999443054199</v>
      </c>
      <c r="S2393" s="317">
        <v>0.20908999443054199</v>
      </c>
      <c r="T2393" t="s">
        <v>380</v>
      </c>
      <c r="BA2393" s="395">
        <v>1</v>
      </c>
      <c r="BB2393" s="396" t="s">
        <v>861</v>
      </c>
      <c r="BC2393" t="str">
        <f t="shared" si="236"/>
        <v>RXN</v>
      </c>
      <c r="BD2393" t="str">
        <f t="shared" si="237"/>
        <v>NAoMe_initial_imd_2019</v>
      </c>
      <c r="BE2393" s="397" t="s">
        <v>862</v>
      </c>
      <c r="BF2393" t="str">
        <f t="shared" si="238"/>
        <v>3</v>
      </c>
      <c r="BG2393">
        <f t="shared" si="239"/>
        <v>18</v>
      </c>
      <c r="BH2393" s="398">
        <f t="shared" si="240"/>
        <v>0.25</v>
      </c>
      <c r="BO2393" s="33"/>
    </row>
    <row r="2394" spans="1:67">
      <c r="A2394" s="316" t="s">
        <v>27</v>
      </c>
      <c r="B2394" t="s">
        <v>380</v>
      </c>
      <c r="C2394" t="s">
        <v>910</v>
      </c>
      <c r="D2394" t="s">
        <v>314</v>
      </c>
      <c r="E2394" s="316" t="s">
        <v>107</v>
      </c>
      <c r="F2394" s="316" t="s">
        <v>108</v>
      </c>
      <c r="G2394" s="316" t="s">
        <v>436</v>
      </c>
      <c r="H2394" s="316" t="s">
        <v>330</v>
      </c>
      <c r="I2394" s="316" t="s">
        <v>659</v>
      </c>
      <c r="J2394" s="316" t="s">
        <v>17</v>
      </c>
      <c r="K2394" s="36">
        <v>13</v>
      </c>
      <c r="L2394" s="317">
        <v>0.1805599927902222</v>
      </c>
      <c r="M2394" s="317">
        <v>0.1805599927902222</v>
      </c>
      <c r="N2394" s="36">
        <v>64</v>
      </c>
      <c r="O2394" s="317">
        <v>0.22455999255180359</v>
      </c>
      <c r="P2394" s="317">
        <v>0.22455999255180359</v>
      </c>
      <c r="Q2394" s="36">
        <v>2024</v>
      </c>
      <c r="R2394" s="317">
        <v>0.2029699981212616</v>
      </c>
      <c r="S2394" s="317">
        <v>0.2029699981212616</v>
      </c>
      <c r="T2394" t="s">
        <v>380</v>
      </c>
      <c r="BA2394" s="395">
        <v>1</v>
      </c>
      <c r="BB2394" s="396" t="s">
        <v>861</v>
      </c>
      <c r="BC2394" t="str">
        <f t="shared" si="236"/>
        <v>RXN</v>
      </c>
      <c r="BD2394" t="str">
        <f t="shared" si="237"/>
        <v>NAoMe_initial_imd_2019</v>
      </c>
      <c r="BE2394" s="397" t="s">
        <v>862</v>
      </c>
      <c r="BF2394" t="str">
        <f t="shared" si="238"/>
        <v>4</v>
      </c>
      <c r="BG2394">
        <f t="shared" si="239"/>
        <v>13</v>
      </c>
      <c r="BH2394" s="398">
        <f t="shared" si="240"/>
        <v>0.1805599927902222</v>
      </c>
      <c r="BO2394" s="33"/>
    </row>
    <row r="2395" spans="1:67">
      <c r="A2395" s="316" t="s">
        <v>27</v>
      </c>
      <c r="B2395" t="s">
        <v>380</v>
      </c>
      <c r="C2395" t="s">
        <v>910</v>
      </c>
      <c r="D2395" t="s">
        <v>314</v>
      </c>
      <c r="E2395" s="316" t="s">
        <v>107</v>
      </c>
      <c r="F2395" s="316" t="s">
        <v>108</v>
      </c>
      <c r="G2395" s="316" t="s">
        <v>436</v>
      </c>
      <c r="H2395" s="316" t="s">
        <v>330</v>
      </c>
      <c r="I2395" s="316" t="s">
        <v>659</v>
      </c>
      <c r="J2395" s="316" t="s">
        <v>295</v>
      </c>
      <c r="K2395" s="36">
        <v>17</v>
      </c>
      <c r="L2395" s="317">
        <v>0.23611000180244451</v>
      </c>
      <c r="M2395" s="317">
        <v>0.23611000180244451</v>
      </c>
      <c r="N2395" s="36">
        <v>41</v>
      </c>
      <c r="O2395" s="317">
        <v>0.14385999739170069</v>
      </c>
      <c r="P2395" s="317">
        <v>0.14385999739170069</v>
      </c>
      <c r="Q2395" s="36">
        <v>2027</v>
      </c>
      <c r="R2395" s="317">
        <v>0.2032700031995773</v>
      </c>
      <c r="S2395" s="317">
        <v>0.2032700031995773</v>
      </c>
      <c r="T2395" t="s">
        <v>380</v>
      </c>
      <c r="BA2395" s="395">
        <v>1</v>
      </c>
      <c r="BB2395" s="396" t="s">
        <v>861</v>
      </c>
      <c r="BC2395" t="str">
        <f t="shared" si="236"/>
        <v>RXN</v>
      </c>
      <c r="BD2395" t="str">
        <f t="shared" si="237"/>
        <v>NAoMe_initial_imd_2019</v>
      </c>
      <c r="BE2395" s="397" t="s">
        <v>862</v>
      </c>
      <c r="BF2395" t="str">
        <f t="shared" si="238"/>
        <v>5 - least deprived</v>
      </c>
      <c r="BG2395">
        <f t="shared" si="239"/>
        <v>17</v>
      </c>
      <c r="BH2395" s="398">
        <f t="shared" si="240"/>
        <v>0.23611000180244451</v>
      </c>
      <c r="BO2395" s="33"/>
    </row>
    <row r="2396" spans="1:67">
      <c r="A2396" s="316" t="s">
        <v>27</v>
      </c>
      <c r="B2396" t="s">
        <v>380</v>
      </c>
      <c r="C2396" t="s">
        <v>910</v>
      </c>
      <c r="D2396" t="s">
        <v>314</v>
      </c>
      <c r="E2396" s="316" t="s">
        <v>107</v>
      </c>
      <c r="F2396" s="316" t="s">
        <v>108</v>
      </c>
      <c r="G2396" s="316" t="s">
        <v>436</v>
      </c>
      <c r="H2396" s="316" t="s">
        <v>330</v>
      </c>
      <c r="I2396" s="316" t="s">
        <v>659</v>
      </c>
      <c r="J2396" s="316" t="s">
        <v>260</v>
      </c>
      <c r="K2396" s="36">
        <v>0</v>
      </c>
      <c r="L2396" s="317">
        <v>0</v>
      </c>
      <c r="M2396" s="317"/>
      <c r="N2396" s="36">
        <v>0</v>
      </c>
      <c r="O2396" s="317">
        <v>0</v>
      </c>
      <c r="P2396" s="317"/>
      <c r="Q2396" s="36">
        <v>0</v>
      </c>
      <c r="R2396" s="317">
        <v>0</v>
      </c>
      <c r="S2396" s="317"/>
      <c r="T2396" t="s">
        <v>380</v>
      </c>
      <c r="BA2396" s="395">
        <v>1</v>
      </c>
      <c r="BB2396" s="396" t="s">
        <v>861</v>
      </c>
      <c r="BC2396" t="str">
        <f t="shared" si="236"/>
        <v>RXN</v>
      </c>
      <c r="BD2396" t="str">
        <f t="shared" si="237"/>
        <v>NAoMe_initial_imd_2019</v>
      </c>
      <c r="BE2396" s="397" t="s">
        <v>862</v>
      </c>
      <c r="BF2396" t="str">
        <f t="shared" si="238"/>
        <v>Unknown</v>
      </c>
      <c r="BG2396">
        <f t="shared" si="239"/>
        <v>0</v>
      </c>
      <c r="BH2396" s="398">
        <f t="shared" si="240"/>
        <v>0</v>
      </c>
      <c r="BO2396" s="33"/>
    </row>
    <row r="2397" spans="1:67">
      <c r="A2397" s="316" t="s">
        <v>27</v>
      </c>
      <c r="B2397" t="s">
        <v>380</v>
      </c>
      <c r="C2397" t="s">
        <v>910</v>
      </c>
      <c r="D2397" t="s">
        <v>314</v>
      </c>
      <c r="E2397" s="316" t="s">
        <v>107</v>
      </c>
      <c r="F2397" s="316" t="s">
        <v>108</v>
      </c>
      <c r="G2397" s="316" t="s">
        <v>436</v>
      </c>
      <c r="H2397" s="316" t="s">
        <v>330</v>
      </c>
      <c r="I2397" s="316" t="s">
        <v>296</v>
      </c>
      <c r="J2397" s="316" t="s">
        <v>297</v>
      </c>
      <c r="K2397" s="36">
        <v>34</v>
      </c>
      <c r="L2397" s="317">
        <v>0.47222000360488892</v>
      </c>
      <c r="M2397" s="317">
        <v>0.48570999503135681</v>
      </c>
      <c r="N2397" s="36">
        <v>162</v>
      </c>
      <c r="O2397" s="317">
        <v>0.56841999292373657</v>
      </c>
      <c r="P2397" s="317">
        <v>0.5806499719619751</v>
      </c>
      <c r="Q2397" s="36">
        <v>5528</v>
      </c>
      <c r="R2397" s="317">
        <v>0.55435001850128174</v>
      </c>
      <c r="S2397" s="317">
        <v>0.56936997175216675</v>
      </c>
      <c r="T2397" t="s">
        <v>380</v>
      </c>
      <c r="BA2397" s="395">
        <v>1</v>
      </c>
      <c r="BB2397" s="396" t="s">
        <v>861</v>
      </c>
      <c r="BC2397" t="str">
        <f t="shared" si="236"/>
        <v>RXN</v>
      </c>
      <c r="BD2397" t="str">
        <f t="shared" si="237"/>
        <v>NAoMe_initial_scarf_731_grp</v>
      </c>
      <c r="BE2397" s="397" t="s">
        <v>862</v>
      </c>
      <c r="BF2397" t="str">
        <f t="shared" si="238"/>
        <v>Fit</v>
      </c>
      <c r="BG2397">
        <f t="shared" si="239"/>
        <v>34</v>
      </c>
      <c r="BH2397" s="398">
        <f t="shared" si="240"/>
        <v>0.47222000360488892</v>
      </c>
      <c r="BO2397" s="33"/>
    </row>
    <row r="2398" spans="1:67">
      <c r="A2398" s="316" t="s">
        <v>27</v>
      </c>
      <c r="B2398" t="s">
        <v>380</v>
      </c>
      <c r="C2398" t="s">
        <v>910</v>
      </c>
      <c r="D2398" t="s">
        <v>314</v>
      </c>
      <c r="E2398" s="316" t="s">
        <v>107</v>
      </c>
      <c r="F2398" s="316" t="s">
        <v>108</v>
      </c>
      <c r="G2398" s="316" t="s">
        <v>436</v>
      </c>
      <c r="H2398" s="316" t="s">
        <v>330</v>
      </c>
      <c r="I2398" s="316" t="s">
        <v>296</v>
      </c>
      <c r="J2398" s="316" t="s">
        <v>298</v>
      </c>
      <c r="K2398" s="36">
        <v>12</v>
      </c>
      <c r="L2398" s="317">
        <v>0.1666699945926666</v>
      </c>
      <c r="M2398" s="317">
        <v>0.1714300066232681</v>
      </c>
      <c r="N2398" s="36">
        <v>44</v>
      </c>
      <c r="O2398" s="317">
        <v>0.15439000725746149</v>
      </c>
      <c r="P2398" s="317">
        <v>0.157710000872612</v>
      </c>
      <c r="Q2398" s="36">
        <v>1492</v>
      </c>
      <c r="R2398" s="317">
        <v>0.149619996547699</v>
      </c>
      <c r="S2398" s="317">
        <v>0.153669998049736</v>
      </c>
      <c r="T2398" t="s">
        <v>380</v>
      </c>
      <c r="BA2398" s="395">
        <v>1</v>
      </c>
      <c r="BB2398" s="396" t="s">
        <v>861</v>
      </c>
      <c r="BC2398" t="str">
        <f t="shared" si="236"/>
        <v>RXN</v>
      </c>
      <c r="BD2398" t="str">
        <f t="shared" si="237"/>
        <v>NAoMe_initial_scarf_731_grp</v>
      </c>
      <c r="BE2398" s="397" t="s">
        <v>862</v>
      </c>
      <c r="BF2398" t="str">
        <f t="shared" si="238"/>
        <v>Mild frailty</v>
      </c>
      <c r="BG2398">
        <f t="shared" si="239"/>
        <v>12</v>
      </c>
      <c r="BH2398" s="398">
        <f t="shared" si="240"/>
        <v>0.1666699945926666</v>
      </c>
      <c r="BO2398" s="33"/>
    </row>
    <row r="2399" spans="1:67">
      <c r="A2399" s="316" t="s">
        <v>27</v>
      </c>
      <c r="B2399" t="s">
        <v>380</v>
      </c>
      <c r="C2399" t="s">
        <v>910</v>
      </c>
      <c r="D2399" t="s">
        <v>314</v>
      </c>
      <c r="E2399" s="316" t="s">
        <v>107</v>
      </c>
      <c r="F2399" s="316" t="s">
        <v>108</v>
      </c>
      <c r="G2399" s="316" t="s">
        <v>436</v>
      </c>
      <c r="H2399" s="316" t="s">
        <v>330</v>
      </c>
      <c r="I2399" s="316" t="s">
        <v>296</v>
      </c>
      <c r="J2399" s="316" t="s">
        <v>299</v>
      </c>
      <c r="K2399" s="36">
        <v>12</v>
      </c>
      <c r="L2399" s="317">
        <v>0.1666699945926666</v>
      </c>
      <c r="M2399" s="317">
        <v>0.1714300066232681</v>
      </c>
      <c r="N2399" s="36">
        <v>38</v>
      </c>
      <c r="O2399" s="317">
        <v>0.13333000242710111</v>
      </c>
      <c r="P2399" s="317">
        <v>0.13619999587535861</v>
      </c>
      <c r="Q2399" s="36">
        <v>1470</v>
      </c>
      <c r="R2399" s="317">
        <v>0.1474100053310394</v>
      </c>
      <c r="S2399" s="317">
        <v>0.1514099985361099</v>
      </c>
      <c r="T2399" t="s">
        <v>380</v>
      </c>
      <c r="BA2399" s="395">
        <v>1</v>
      </c>
      <c r="BB2399" s="396" t="s">
        <v>861</v>
      </c>
      <c r="BC2399" t="str">
        <f t="shared" si="236"/>
        <v>RXN</v>
      </c>
      <c r="BD2399" t="str">
        <f t="shared" si="237"/>
        <v>NAoMe_initial_scarf_731_grp</v>
      </c>
      <c r="BE2399" s="397" t="s">
        <v>862</v>
      </c>
      <c r="BF2399" t="str">
        <f t="shared" si="238"/>
        <v>Moderate frailty</v>
      </c>
      <c r="BG2399">
        <f t="shared" si="239"/>
        <v>12</v>
      </c>
      <c r="BH2399" s="398">
        <f t="shared" si="240"/>
        <v>0.1666699945926666</v>
      </c>
      <c r="BO2399" s="33"/>
    </row>
    <row r="2400" spans="1:67">
      <c r="A2400" s="316" t="s">
        <v>27</v>
      </c>
      <c r="B2400" t="s">
        <v>380</v>
      </c>
      <c r="C2400" t="s">
        <v>910</v>
      </c>
      <c r="D2400" t="s">
        <v>314</v>
      </c>
      <c r="E2400" s="316" t="s">
        <v>107</v>
      </c>
      <c r="F2400" s="316" t="s">
        <v>108</v>
      </c>
      <c r="G2400" s="316" t="s">
        <v>436</v>
      </c>
      <c r="H2400" s="316" t="s">
        <v>330</v>
      </c>
      <c r="I2400" s="316" t="s">
        <v>296</v>
      </c>
      <c r="J2400" s="316" t="s">
        <v>353</v>
      </c>
      <c r="K2400" s="36">
        <v>2</v>
      </c>
      <c r="L2400" s="317">
        <v>2.7780000120401379E-2</v>
      </c>
      <c r="M2400" s="317"/>
      <c r="N2400" s="36">
        <v>6</v>
      </c>
      <c r="O2400" s="317">
        <v>2.105000056326389E-2</v>
      </c>
      <c r="P2400" s="317"/>
      <c r="Q2400" s="36">
        <v>263</v>
      </c>
      <c r="R2400" s="317">
        <v>2.6370000094175339E-2</v>
      </c>
      <c r="S2400" s="317"/>
      <c r="T2400" t="s">
        <v>380</v>
      </c>
      <c r="BA2400" s="395">
        <v>1</v>
      </c>
      <c r="BB2400" s="396" t="s">
        <v>861</v>
      </c>
      <c r="BC2400" t="str">
        <f t="shared" si="236"/>
        <v>RXN</v>
      </c>
      <c r="BD2400" t="str">
        <f t="shared" si="237"/>
        <v>NAoMe_initial_scarf_731_grp</v>
      </c>
      <c r="BE2400" s="397" t="s">
        <v>862</v>
      </c>
      <c r="BF2400" t="str">
        <f t="shared" si="238"/>
        <v>Not in HESAPC</v>
      </c>
      <c r="BG2400">
        <f t="shared" si="239"/>
        <v>2</v>
      </c>
      <c r="BH2400" s="398">
        <f t="shared" si="240"/>
        <v>2.7780000120401379E-2</v>
      </c>
      <c r="BO2400" s="33"/>
    </row>
    <row r="2401" spans="1:67">
      <c r="A2401" s="316" t="s">
        <v>27</v>
      </c>
      <c r="B2401" t="s">
        <v>380</v>
      </c>
      <c r="C2401" t="s">
        <v>910</v>
      </c>
      <c r="D2401" t="s">
        <v>314</v>
      </c>
      <c r="E2401" s="316" t="s">
        <v>107</v>
      </c>
      <c r="F2401" s="316" t="s">
        <v>108</v>
      </c>
      <c r="G2401" s="316" t="s">
        <v>436</v>
      </c>
      <c r="H2401" s="316" t="s">
        <v>330</v>
      </c>
      <c r="I2401" s="316" t="s">
        <v>296</v>
      </c>
      <c r="J2401" s="316" t="s">
        <v>300</v>
      </c>
      <c r="K2401" s="36">
        <v>12</v>
      </c>
      <c r="L2401" s="317">
        <v>0.1666699945926666</v>
      </c>
      <c r="M2401" s="317">
        <v>0.1714300066232681</v>
      </c>
      <c r="N2401" s="36">
        <v>35</v>
      </c>
      <c r="O2401" s="317">
        <v>0.122809998691082</v>
      </c>
      <c r="P2401" s="317">
        <v>0.12545000016689301</v>
      </c>
      <c r="Q2401" s="36">
        <v>1219</v>
      </c>
      <c r="R2401" s="317">
        <v>0.1222399994730949</v>
      </c>
      <c r="S2401" s="317">
        <v>0.12555000185966489</v>
      </c>
      <c r="T2401" t="s">
        <v>380</v>
      </c>
      <c r="BA2401" s="395">
        <v>1</v>
      </c>
      <c r="BB2401" s="396" t="s">
        <v>861</v>
      </c>
      <c r="BC2401" t="str">
        <f t="shared" si="236"/>
        <v>RXN</v>
      </c>
      <c r="BD2401" t="str">
        <f t="shared" si="237"/>
        <v>NAoMe_initial_scarf_731_grp</v>
      </c>
      <c r="BE2401" s="397" t="s">
        <v>862</v>
      </c>
      <c r="BF2401" t="str">
        <f t="shared" si="238"/>
        <v>Severe frailty</v>
      </c>
      <c r="BG2401">
        <f t="shared" si="239"/>
        <v>12</v>
      </c>
      <c r="BH2401" s="398">
        <f t="shared" si="240"/>
        <v>0.1666699945926666</v>
      </c>
      <c r="BO2401" s="33"/>
    </row>
    <row r="2402" spans="1:67">
      <c r="A2402" s="316" t="s">
        <v>27</v>
      </c>
      <c r="B2402" t="s">
        <v>380</v>
      </c>
      <c r="C2402" t="s">
        <v>910</v>
      </c>
      <c r="D2402" t="s">
        <v>314</v>
      </c>
      <c r="E2402" s="316" t="s">
        <v>109</v>
      </c>
      <c r="F2402" s="316" t="s">
        <v>110</v>
      </c>
      <c r="G2402" s="316" t="s">
        <v>449</v>
      </c>
      <c r="H2402" s="316" t="s">
        <v>320</v>
      </c>
      <c r="I2402" s="316" t="s">
        <v>310</v>
      </c>
      <c r="J2402" s="316" t="s">
        <v>277</v>
      </c>
      <c r="K2402" s="36">
        <v>0</v>
      </c>
      <c r="L2402" s="317">
        <v>0</v>
      </c>
      <c r="M2402" s="317"/>
      <c r="N2402" s="36">
        <v>2</v>
      </c>
      <c r="O2402" s="317">
        <v>5.3799999877810478E-3</v>
      </c>
      <c r="P2402" s="317"/>
      <c r="Q2402" s="36">
        <v>70</v>
      </c>
      <c r="R2402" s="317">
        <v>7.0199999026954174E-3</v>
      </c>
      <c r="S2402" s="317"/>
      <c r="T2402" t="s">
        <v>380</v>
      </c>
      <c r="BA2402" s="395">
        <v>1</v>
      </c>
      <c r="BB2402" s="396" t="s">
        <v>861</v>
      </c>
      <c r="BC2402" t="str">
        <f t="shared" si="236"/>
        <v>RR8</v>
      </c>
      <c r="BD2402" t="str">
        <f t="shared" si="237"/>
        <v>NAoMe_initial_age_decades_80cap</v>
      </c>
      <c r="BE2402" s="397" t="s">
        <v>862</v>
      </c>
      <c r="BF2402" t="str">
        <f t="shared" si="238"/>
        <v>18-29 yrs</v>
      </c>
      <c r="BG2402">
        <f t="shared" si="239"/>
        <v>0</v>
      </c>
      <c r="BH2402" s="398">
        <f t="shared" si="240"/>
        <v>0</v>
      </c>
      <c r="BO2402" s="33"/>
    </row>
    <row r="2403" spans="1:67">
      <c r="A2403" s="316" t="s">
        <v>27</v>
      </c>
      <c r="B2403" t="s">
        <v>380</v>
      </c>
      <c r="C2403" t="s">
        <v>910</v>
      </c>
      <c r="D2403" t="s">
        <v>314</v>
      </c>
      <c r="E2403" s="316" t="s">
        <v>109</v>
      </c>
      <c r="F2403" s="316" t="s">
        <v>110</v>
      </c>
      <c r="G2403" s="316" t="s">
        <v>449</v>
      </c>
      <c r="H2403" s="316" t="s">
        <v>320</v>
      </c>
      <c r="I2403" s="316" t="s">
        <v>310</v>
      </c>
      <c r="J2403" s="316" t="s">
        <v>278</v>
      </c>
      <c r="K2403" s="36">
        <v>9</v>
      </c>
      <c r="L2403" s="317">
        <v>6.8180002272129059E-2</v>
      </c>
      <c r="M2403" s="317"/>
      <c r="N2403" s="36">
        <v>20</v>
      </c>
      <c r="O2403" s="317">
        <v>5.3759999573230743E-2</v>
      </c>
      <c r="P2403" s="317"/>
      <c r="Q2403" s="36">
        <v>429</v>
      </c>
      <c r="R2403" s="317">
        <v>4.3019998818635941E-2</v>
      </c>
      <c r="S2403" s="317"/>
      <c r="T2403" t="s">
        <v>380</v>
      </c>
      <c r="BA2403" s="395">
        <v>1</v>
      </c>
      <c r="BB2403" s="396" t="s">
        <v>861</v>
      </c>
      <c r="BC2403" t="str">
        <f t="shared" si="236"/>
        <v>RR8</v>
      </c>
      <c r="BD2403" t="str">
        <f t="shared" si="237"/>
        <v>NAoMe_initial_age_decades_80cap</v>
      </c>
      <c r="BE2403" s="397" t="s">
        <v>862</v>
      </c>
      <c r="BF2403" t="str">
        <f t="shared" si="238"/>
        <v>30-39 yrs</v>
      </c>
      <c r="BG2403">
        <f t="shared" si="239"/>
        <v>9</v>
      </c>
      <c r="BH2403" s="398">
        <f t="shared" si="240"/>
        <v>6.8180002272129059E-2</v>
      </c>
      <c r="BO2403" s="33"/>
    </row>
    <row r="2404" spans="1:67">
      <c r="A2404" s="316" t="s">
        <v>27</v>
      </c>
      <c r="B2404" t="s">
        <v>380</v>
      </c>
      <c r="C2404" t="s">
        <v>910</v>
      </c>
      <c r="D2404" t="s">
        <v>314</v>
      </c>
      <c r="E2404" s="316" t="s">
        <v>109</v>
      </c>
      <c r="F2404" s="316" t="s">
        <v>110</v>
      </c>
      <c r="G2404" s="316" t="s">
        <v>449</v>
      </c>
      <c r="H2404" s="316" t="s">
        <v>320</v>
      </c>
      <c r="I2404" s="316" t="s">
        <v>310</v>
      </c>
      <c r="J2404" s="316" t="s">
        <v>279</v>
      </c>
      <c r="K2404" s="36">
        <v>17</v>
      </c>
      <c r="L2404" s="317">
        <v>0.12879000604152679</v>
      </c>
      <c r="M2404" s="317"/>
      <c r="N2404" s="36">
        <v>48</v>
      </c>
      <c r="O2404" s="317">
        <v>0.1290300041437149</v>
      </c>
      <c r="P2404" s="317"/>
      <c r="Q2404" s="36">
        <v>1024</v>
      </c>
      <c r="R2404" s="317">
        <v>0.1026899963617325</v>
      </c>
      <c r="S2404" s="317"/>
      <c r="T2404" t="s">
        <v>380</v>
      </c>
      <c r="BA2404" s="395">
        <v>1</v>
      </c>
      <c r="BB2404" s="396" t="s">
        <v>861</v>
      </c>
      <c r="BC2404" t="str">
        <f t="shared" si="236"/>
        <v>RR8</v>
      </c>
      <c r="BD2404" t="str">
        <f t="shared" si="237"/>
        <v>NAoMe_initial_age_decades_80cap</v>
      </c>
      <c r="BE2404" s="397" t="s">
        <v>862</v>
      </c>
      <c r="BF2404" t="str">
        <f t="shared" si="238"/>
        <v>40-49 yrs</v>
      </c>
      <c r="BG2404">
        <f t="shared" si="239"/>
        <v>17</v>
      </c>
      <c r="BH2404" s="398">
        <f t="shared" si="240"/>
        <v>0.12879000604152679</v>
      </c>
      <c r="BO2404" s="33"/>
    </row>
    <row r="2405" spans="1:67">
      <c r="A2405" s="316" t="s">
        <v>27</v>
      </c>
      <c r="B2405" t="s">
        <v>380</v>
      </c>
      <c r="C2405" t="s">
        <v>910</v>
      </c>
      <c r="D2405" t="s">
        <v>314</v>
      </c>
      <c r="E2405" s="316" t="s">
        <v>109</v>
      </c>
      <c r="F2405" s="316" t="s">
        <v>110</v>
      </c>
      <c r="G2405" s="316" t="s">
        <v>449</v>
      </c>
      <c r="H2405" s="316" t="s">
        <v>320</v>
      </c>
      <c r="I2405" s="316" t="s">
        <v>310</v>
      </c>
      <c r="J2405" s="316" t="s">
        <v>280</v>
      </c>
      <c r="K2405" s="36">
        <v>28</v>
      </c>
      <c r="L2405" s="317">
        <v>0.212119996547699</v>
      </c>
      <c r="M2405" s="317"/>
      <c r="N2405" s="36">
        <v>60</v>
      </c>
      <c r="O2405" s="317">
        <v>0.1612900048494339</v>
      </c>
      <c r="P2405" s="317"/>
      <c r="Q2405" s="36">
        <v>1733</v>
      </c>
      <c r="R2405" s="317">
        <v>0.17378999292850489</v>
      </c>
      <c r="S2405" s="317"/>
      <c r="T2405" t="s">
        <v>380</v>
      </c>
      <c r="BA2405" s="395">
        <v>1</v>
      </c>
      <c r="BB2405" s="396" t="s">
        <v>861</v>
      </c>
      <c r="BC2405" t="str">
        <f t="shared" si="236"/>
        <v>RR8</v>
      </c>
      <c r="BD2405" t="str">
        <f t="shared" si="237"/>
        <v>NAoMe_initial_age_decades_80cap</v>
      </c>
      <c r="BE2405" s="397" t="s">
        <v>862</v>
      </c>
      <c r="BF2405" t="str">
        <f t="shared" si="238"/>
        <v>50-59 yrs</v>
      </c>
      <c r="BG2405">
        <f t="shared" si="239"/>
        <v>28</v>
      </c>
      <c r="BH2405" s="398">
        <f t="shared" si="240"/>
        <v>0.212119996547699</v>
      </c>
      <c r="BO2405" s="33"/>
    </row>
    <row r="2406" spans="1:67">
      <c r="A2406" s="316" t="s">
        <v>27</v>
      </c>
      <c r="B2406" t="s">
        <v>380</v>
      </c>
      <c r="C2406" t="s">
        <v>910</v>
      </c>
      <c r="D2406" t="s">
        <v>314</v>
      </c>
      <c r="E2406" s="316" t="s">
        <v>109</v>
      </c>
      <c r="F2406" s="316" t="s">
        <v>110</v>
      </c>
      <c r="G2406" s="316" t="s">
        <v>449</v>
      </c>
      <c r="H2406" s="316" t="s">
        <v>320</v>
      </c>
      <c r="I2406" s="316" t="s">
        <v>310</v>
      </c>
      <c r="J2406" s="316" t="s">
        <v>281</v>
      </c>
      <c r="K2406" s="36">
        <v>19</v>
      </c>
      <c r="L2406" s="317">
        <v>0.14394000172615051</v>
      </c>
      <c r="M2406" s="317"/>
      <c r="N2406" s="36">
        <v>61</v>
      </c>
      <c r="O2406" s="317">
        <v>0.16398000717163089</v>
      </c>
      <c r="P2406" s="317"/>
      <c r="Q2406" s="36">
        <v>1931</v>
      </c>
      <c r="R2406" s="317">
        <v>0.19363999366760251</v>
      </c>
      <c r="S2406" s="317"/>
      <c r="T2406" t="s">
        <v>380</v>
      </c>
      <c r="BA2406" s="395">
        <v>1</v>
      </c>
      <c r="BB2406" s="396" t="s">
        <v>861</v>
      </c>
      <c r="BC2406" t="str">
        <f t="shared" si="236"/>
        <v>RR8</v>
      </c>
      <c r="BD2406" t="str">
        <f t="shared" si="237"/>
        <v>NAoMe_initial_age_decades_80cap</v>
      </c>
      <c r="BE2406" s="397" t="s">
        <v>862</v>
      </c>
      <c r="BF2406" t="str">
        <f t="shared" si="238"/>
        <v>60-69 yrs</v>
      </c>
      <c r="BG2406">
        <f t="shared" si="239"/>
        <v>19</v>
      </c>
      <c r="BH2406" s="398">
        <f t="shared" si="240"/>
        <v>0.14394000172615051</v>
      </c>
      <c r="BO2406" s="33"/>
    </row>
    <row r="2407" spans="1:67">
      <c r="A2407" s="316" t="s">
        <v>27</v>
      </c>
      <c r="B2407" t="s">
        <v>380</v>
      </c>
      <c r="C2407" t="s">
        <v>910</v>
      </c>
      <c r="D2407" t="s">
        <v>314</v>
      </c>
      <c r="E2407" s="316" t="s">
        <v>109</v>
      </c>
      <c r="F2407" s="316" t="s">
        <v>110</v>
      </c>
      <c r="G2407" s="316" t="s">
        <v>449</v>
      </c>
      <c r="H2407" s="316" t="s">
        <v>320</v>
      </c>
      <c r="I2407" s="316" t="s">
        <v>310</v>
      </c>
      <c r="J2407" s="316" t="s">
        <v>282</v>
      </c>
      <c r="K2407" s="36">
        <v>37</v>
      </c>
      <c r="L2407" s="317">
        <v>0.28029999136924738</v>
      </c>
      <c r="M2407" s="317"/>
      <c r="N2407" s="36">
        <v>94</v>
      </c>
      <c r="O2407" s="317">
        <v>0.25268998742103582</v>
      </c>
      <c r="P2407" s="317"/>
      <c r="Q2407" s="36">
        <v>2493</v>
      </c>
      <c r="R2407" s="317">
        <v>0.25</v>
      </c>
      <c r="S2407" s="317"/>
      <c r="T2407" t="s">
        <v>380</v>
      </c>
      <c r="BA2407" s="395">
        <v>1</v>
      </c>
      <c r="BB2407" s="396" t="s">
        <v>861</v>
      </c>
      <c r="BC2407" t="str">
        <f t="shared" si="236"/>
        <v>RR8</v>
      </c>
      <c r="BD2407" t="str">
        <f t="shared" si="237"/>
        <v>NAoMe_initial_age_decades_80cap</v>
      </c>
      <c r="BE2407" s="397" t="s">
        <v>862</v>
      </c>
      <c r="BF2407" t="str">
        <f t="shared" si="238"/>
        <v>70-79 yrs</v>
      </c>
      <c r="BG2407">
        <f t="shared" si="239"/>
        <v>37</v>
      </c>
      <c r="BH2407" s="398">
        <f t="shared" si="240"/>
        <v>0.28029999136924738</v>
      </c>
      <c r="BO2407" s="33"/>
    </row>
    <row r="2408" spans="1:67">
      <c r="A2408" s="316" t="s">
        <v>27</v>
      </c>
      <c r="B2408" t="s">
        <v>380</v>
      </c>
      <c r="C2408" t="s">
        <v>910</v>
      </c>
      <c r="D2408" t="s">
        <v>314</v>
      </c>
      <c r="E2408" s="316" t="s">
        <v>109</v>
      </c>
      <c r="F2408" s="316" t="s">
        <v>110</v>
      </c>
      <c r="G2408" s="316" t="s">
        <v>449</v>
      </c>
      <c r="H2408" s="316" t="s">
        <v>320</v>
      </c>
      <c r="I2408" s="316" t="s">
        <v>310</v>
      </c>
      <c r="J2408" s="316" t="s">
        <v>283</v>
      </c>
      <c r="K2408" s="36">
        <v>22</v>
      </c>
      <c r="L2408" s="317">
        <v>0.1666699945926666</v>
      </c>
      <c r="M2408" s="317"/>
      <c r="N2408" s="36">
        <v>87</v>
      </c>
      <c r="O2408" s="317">
        <v>0.2338699996471405</v>
      </c>
      <c r="P2408" s="317"/>
      <c r="Q2408" s="36">
        <v>2292</v>
      </c>
      <c r="R2408" s="317">
        <v>0.2298399955034256</v>
      </c>
      <c r="S2408" s="317"/>
      <c r="T2408" t="s">
        <v>380</v>
      </c>
      <c r="BA2408" s="395">
        <v>1</v>
      </c>
      <c r="BB2408" s="396" t="s">
        <v>861</v>
      </c>
      <c r="BC2408" t="str">
        <f t="shared" si="236"/>
        <v>RR8</v>
      </c>
      <c r="BD2408" t="str">
        <f t="shared" si="237"/>
        <v>NAoMe_initial_age_decades_80cap</v>
      </c>
      <c r="BE2408" s="397" t="s">
        <v>862</v>
      </c>
      <c r="BF2408" t="str">
        <f t="shared" si="238"/>
        <v>80+ yrs</v>
      </c>
      <c r="BG2408">
        <f t="shared" si="239"/>
        <v>22</v>
      </c>
      <c r="BH2408" s="398">
        <f t="shared" si="240"/>
        <v>0.1666699945926666</v>
      </c>
      <c r="BO2408" s="33"/>
    </row>
    <row r="2409" spans="1:67">
      <c r="A2409" s="316" t="s">
        <v>27</v>
      </c>
      <c r="B2409" t="s">
        <v>380</v>
      </c>
      <c r="C2409" t="s">
        <v>910</v>
      </c>
      <c r="D2409" t="s">
        <v>314</v>
      </c>
      <c r="E2409" s="316" t="s">
        <v>109</v>
      </c>
      <c r="F2409" s="316" t="s">
        <v>110</v>
      </c>
      <c r="G2409" s="316" t="s">
        <v>449</v>
      </c>
      <c r="H2409" s="316" t="s">
        <v>320</v>
      </c>
      <c r="I2409" s="316" t="s">
        <v>341</v>
      </c>
      <c r="J2409" s="316" t="s">
        <v>13</v>
      </c>
      <c r="K2409" s="36">
        <v>88</v>
      </c>
      <c r="L2409" s="317">
        <v>0.66667002439498901</v>
      </c>
      <c r="M2409" s="317">
        <v>0.69840997457504272</v>
      </c>
      <c r="N2409" s="36">
        <v>254</v>
      </c>
      <c r="O2409" s="317">
        <v>0.68279999494552612</v>
      </c>
      <c r="P2409" s="317">
        <v>0.69779998064041138</v>
      </c>
      <c r="Q2409" s="36">
        <v>6753</v>
      </c>
      <c r="R2409" s="317">
        <v>0.67720001935958862</v>
      </c>
      <c r="S2409" s="317">
        <v>0.69554001092910767</v>
      </c>
      <c r="T2409" t="s">
        <v>380</v>
      </c>
      <c r="BA2409" s="395">
        <v>1</v>
      </c>
      <c r="BB2409" s="396" t="s">
        <v>861</v>
      </c>
      <c r="BC2409" t="str">
        <f t="shared" si="236"/>
        <v>RR8</v>
      </c>
      <c r="BD2409" t="str">
        <f t="shared" si="237"/>
        <v>NAoMe_initial_ch_score_2cap</v>
      </c>
      <c r="BE2409" s="397" t="s">
        <v>862</v>
      </c>
      <c r="BF2409" t="str">
        <f t="shared" si="238"/>
        <v>0</v>
      </c>
      <c r="BG2409">
        <f t="shared" si="239"/>
        <v>88</v>
      </c>
      <c r="BH2409" s="398">
        <f t="shared" si="240"/>
        <v>0.66667002439498901</v>
      </c>
      <c r="BO2409" s="33"/>
    </row>
    <row r="2410" spans="1:67">
      <c r="A2410" s="316" t="s">
        <v>27</v>
      </c>
      <c r="B2410" t="s">
        <v>380</v>
      </c>
      <c r="C2410" t="s">
        <v>910</v>
      </c>
      <c r="D2410" t="s">
        <v>314</v>
      </c>
      <c r="E2410" s="316" t="s">
        <v>109</v>
      </c>
      <c r="F2410" s="316" t="s">
        <v>110</v>
      </c>
      <c r="G2410" s="316" t="s">
        <v>449</v>
      </c>
      <c r="H2410" s="316" t="s">
        <v>320</v>
      </c>
      <c r="I2410" s="316" t="s">
        <v>341</v>
      </c>
      <c r="J2410" s="316" t="s">
        <v>14</v>
      </c>
      <c r="K2410" s="36">
        <v>22</v>
      </c>
      <c r="L2410" s="317">
        <v>0.1666699945926666</v>
      </c>
      <c r="M2410" s="317">
        <v>0.17460000514984131</v>
      </c>
      <c r="N2410" s="36">
        <v>53</v>
      </c>
      <c r="O2410" s="317">
        <v>0.14247000217437741</v>
      </c>
      <c r="P2410" s="317">
        <v>0.14560000598430631</v>
      </c>
      <c r="Q2410" s="36">
        <v>1630</v>
      </c>
      <c r="R2410" s="317">
        <v>0.16346000134944921</v>
      </c>
      <c r="S2410" s="317">
        <v>0.16788999736309049</v>
      </c>
      <c r="T2410" t="s">
        <v>380</v>
      </c>
      <c r="BA2410" s="395">
        <v>1</v>
      </c>
      <c r="BB2410" s="396" t="s">
        <v>861</v>
      </c>
      <c r="BC2410" t="str">
        <f t="shared" si="236"/>
        <v>RR8</v>
      </c>
      <c r="BD2410" t="str">
        <f t="shared" si="237"/>
        <v>NAoMe_initial_ch_score_2cap</v>
      </c>
      <c r="BE2410" s="397" t="s">
        <v>862</v>
      </c>
      <c r="BF2410" t="str">
        <f t="shared" si="238"/>
        <v>1</v>
      </c>
      <c r="BG2410">
        <f t="shared" si="239"/>
        <v>22</v>
      </c>
      <c r="BH2410" s="398">
        <f t="shared" si="240"/>
        <v>0.1666699945926666</v>
      </c>
      <c r="BO2410" s="33"/>
    </row>
    <row r="2411" spans="1:67">
      <c r="A2411" s="316" t="s">
        <v>27</v>
      </c>
      <c r="B2411" t="s">
        <v>380</v>
      </c>
      <c r="C2411" t="s">
        <v>910</v>
      </c>
      <c r="D2411" t="s">
        <v>314</v>
      </c>
      <c r="E2411" s="316" t="s">
        <v>109</v>
      </c>
      <c r="F2411" s="316" t="s">
        <v>110</v>
      </c>
      <c r="G2411" s="316" t="s">
        <v>449</v>
      </c>
      <c r="H2411" s="316" t="s">
        <v>320</v>
      </c>
      <c r="I2411" s="316" t="s">
        <v>341</v>
      </c>
      <c r="J2411" s="316" t="s">
        <v>301</v>
      </c>
      <c r="K2411" s="36">
        <v>16</v>
      </c>
      <c r="L2411" s="317">
        <v>0.1212100014090538</v>
      </c>
      <c r="M2411" s="317">
        <v>0.1269800066947937</v>
      </c>
      <c r="N2411" s="36">
        <v>57</v>
      </c>
      <c r="O2411" s="317">
        <v>0.15322999656200409</v>
      </c>
      <c r="P2411" s="317">
        <v>0.15658999979495999</v>
      </c>
      <c r="Q2411" s="36">
        <v>1326</v>
      </c>
      <c r="R2411" s="317">
        <v>0.132970005273819</v>
      </c>
      <c r="S2411" s="317">
        <v>0.13657000660896301</v>
      </c>
      <c r="T2411" t="s">
        <v>380</v>
      </c>
      <c r="BA2411" s="395">
        <v>1</v>
      </c>
      <c r="BB2411" s="396" t="s">
        <v>861</v>
      </c>
      <c r="BC2411" t="str">
        <f t="shared" si="236"/>
        <v>RR8</v>
      </c>
      <c r="BD2411" t="str">
        <f t="shared" si="237"/>
        <v>NAoMe_initial_ch_score_2cap</v>
      </c>
      <c r="BE2411" s="397" t="s">
        <v>862</v>
      </c>
      <c r="BF2411" t="str">
        <f t="shared" si="238"/>
        <v>2+</v>
      </c>
      <c r="BG2411">
        <f t="shared" si="239"/>
        <v>16</v>
      </c>
      <c r="BH2411" s="398">
        <f t="shared" si="240"/>
        <v>0.1212100014090538</v>
      </c>
      <c r="BO2411" s="33"/>
    </row>
    <row r="2412" spans="1:67">
      <c r="A2412" s="316" t="s">
        <v>27</v>
      </c>
      <c r="B2412" t="s">
        <v>380</v>
      </c>
      <c r="C2412" t="s">
        <v>910</v>
      </c>
      <c r="D2412" t="s">
        <v>314</v>
      </c>
      <c r="E2412" s="316" t="s">
        <v>109</v>
      </c>
      <c r="F2412" s="316" t="s">
        <v>110</v>
      </c>
      <c r="G2412" s="316" t="s">
        <v>449</v>
      </c>
      <c r="H2412" s="316" t="s">
        <v>320</v>
      </c>
      <c r="I2412" s="316" t="s">
        <v>341</v>
      </c>
      <c r="J2412" s="316" t="s">
        <v>260</v>
      </c>
      <c r="K2412" s="36">
        <v>6</v>
      </c>
      <c r="L2412" s="317">
        <v>4.544999822974205E-2</v>
      </c>
      <c r="M2412" s="317"/>
      <c r="N2412" s="36">
        <v>8</v>
      </c>
      <c r="O2412" s="317">
        <v>2.150999940931797E-2</v>
      </c>
      <c r="P2412" s="317"/>
      <c r="Q2412" s="36">
        <v>263</v>
      </c>
      <c r="R2412" s="317">
        <v>2.6370000094175339E-2</v>
      </c>
      <c r="S2412" s="317"/>
      <c r="T2412" t="s">
        <v>380</v>
      </c>
      <c r="BA2412" s="395">
        <v>1</v>
      </c>
      <c r="BB2412" s="396" t="s">
        <v>861</v>
      </c>
      <c r="BC2412" t="str">
        <f t="shared" si="236"/>
        <v>RR8</v>
      </c>
      <c r="BD2412" t="str">
        <f t="shared" si="237"/>
        <v>NAoMe_initial_ch_score_2cap</v>
      </c>
      <c r="BE2412" s="397" t="s">
        <v>862</v>
      </c>
      <c r="BF2412" t="str">
        <f t="shared" si="238"/>
        <v>Unknown</v>
      </c>
      <c r="BG2412">
        <f t="shared" si="239"/>
        <v>6</v>
      </c>
      <c r="BH2412" s="398">
        <f t="shared" si="240"/>
        <v>4.544999822974205E-2</v>
      </c>
      <c r="BO2412" s="33"/>
    </row>
    <row r="2413" spans="1:67">
      <c r="A2413" s="316" t="s">
        <v>27</v>
      </c>
      <c r="B2413" t="s">
        <v>380</v>
      </c>
      <c r="C2413" t="s">
        <v>910</v>
      </c>
      <c r="D2413" t="s">
        <v>314</v>
      </c>
      <c r="E2413" s="316" t="s">
        <v>109</v>
      </c>
      <c r="F2413" s="316" t="s">
        <v>110</v>
      </c>
      <c r="G2413" s="316" t="s">
        <v>449</v>
      </c>
      <c r="H2413" s="316" t="s">
        <v>320</v>
      </c>
      <c r="I2413" s="316" t="s">
        <v>309</v>
      </c>
      <c r="J2413" s="316" t="s">
        <v>289</v>
      </c>
      <c r="K2413" s="36">
        <v>35</v>
      </c>
      <c r="L2413" s="317">
        <v>0.26515001058578491</v>
      </c>
      <c r="M2413" s="317"/>
      <c r="N2413" s="36">
        <v>109</v>
      </c>
      <c r="O2413" s="317">
        <v>0.29300999641418463</v>
      </c>
      <c r="P2413" s="317"/>
      <c r="Q2413" s="36">
        <v>3283</v>
      </c>
      <c r="R2413" s="317">
        <v>0.3292199969291687</v>
      </c>
      <c r="S2413" s="317"/>
      <c r="T2413" t="s">
        <v>380</v>
      </c>
      <c r="BA2413" s="395">
        <v>1</v>
      </c>
      <c r="BB2413" s="396" t="s">
        <v>861</v>
      </c>
      <c r="BC2413" t="str">
        <f t="shared" si="236"/>
        <v>RR8</v>
      </c>
      <c r="BD2413" t="str">
        <f t="shared" si="237"/>
        <v>NAoMe_initial_diagnosis_year</v>
      </c>
      <c r="BE2413" s="397" t="s">
        <v>862</v>
      </c>
      <c r="BF2413" t="str">
        <f t="shared" si="238"/>
        <v>2021</v>
      </c>
      <c r="BG2413">
        <f t="shared" si="239"/>
        <v>35</v>
      </c>
      <c r="BH2413" s="398">
        <f t="shared" si="240"/>
        <v>0.26515001058578491</v>
      </c>
      <c r="BO2413" s="33"/>
    </row>
    <row r="2414" spans="1:67">
      <c r="A2414" s="316" t="s">
        <v>27</v>
      </c>
      <c r="B2414" t="s">
        <v>380</v>
      </c>
      <c r="C2414" t="s">
        <v>910</v>
      </c>
      <c r="D2414" t="s">
        <v>314</v>
      </c>
      <c r="E2414" s="316" t="s">
        <v>109</v>
      </c>
      <c r="F2414" s="316" t="s">
        <v>110</v>
      </c>
      <c r="G2414" s="316" t="s">
        <v>449</v>
      </c>
      <c r="H2414" s="316" t="s">
        <v>320</v>
      </c>
      <c r="I2414" s="316" t="s">
        <v>309</v>
      </c>
      <c r="J2414" s="316" t="s">
        <v>816</v>
      </c>
      <c r="K2414" s="36">
        <v>52</v>
      </c>
      <c r="L2414" s="317">
        <v>0.39394000172615051</v>
      </c>
      <c r="M2414" s="317"/>
      <c r="N2414" s="36">
        <v>148</v>
      </c>
      <c r="O2414" s="317">
        <v>0.39785000681877142</v>
      </c>
      <c r="P2414" s="317"/>
      <c r="Q2414" s="36">
        <v>3315</v>
      </c>
      <c r="R2414" s="317">
        <v>0.33243000507354742</v>
      </c>
      <c r="S2414" s="317"/>
      <c r="T2414" t="s">
        <v>380</v>
      </c>
      <c r="BA2414" s="395">
        <v>1</v>
      </c>
      <c r="BB2414" s="396" t="s">
        <v>861</v>
      </c>
      <c r="BC2414" t="str">
        <f t="shared" si="236"/>
        <v>RR8</v>
      </c>
      <c r="BD2414" t="str">
        <f t="shared" si="237"/>
        <v>NAoMe_initial_diagnosis_year</v>
      </c>
      <c r="BE2414" s="397" t="s">
        <v>862</v>
      </c>
      <c r="BF2414" t="str">
        <f t="shared" si="238"/>
        <v>2022</v>
      </c>
      <c r="BG2414">
        <f t="shared" si="239"/>
        <v>52</v>
      </c>
      <c r="BH2414" s="398">
        <f t="shared" si="240"/>
        <v>0.39394000172615051</v>
      </c>
      <c r="BO2414" s="33"/>
    </row>
    <row r="2415" spans="1:67">
      <c r="A2415" s="316" t="s">
        <v>27</v>
      </c>
      <c r="B2415" t="s">
        <v>380</v>
      </c>
      <c r="C2415" t="s">
        <v>910</v>
      </c>
      <c r="D2415" t="s">
        <v>314</v>
      </c>
      <c r="E2415" s="316" t="s">
        <v>109</v>
      </c>
      <c r="F2415" s="316" t="s">
        <v>110</v>
      </c>
      <c r="G2415" s="316" t="s">
        <v>449</v>
      </c>
      <c r="H2415" s="316" t="s">
        <v>320</v>
      </c>
      <c r="I2415" s="316" t="s">
        <v>309</v>
      </c>
      <c r="J2415" s="316" t="s">
        <v>946</v>
      </c>
      <c r="K2415" s="36">
        <v>45</v>
      </c>
      <c r="L2415" s="317">
        <v>0.34090998768806458</v>
      </c>
      <c r="M2415" s="317"/>
      <c r="N2415" s="36">
        <v>115</v>
      </c>
      <c r="O2415" s="317">
        <v>0.30913999676704412</v>
      </c>
      <c r="P2415" s="317"/>
      <c r="Q2415" s="36">
        <v>3374</v>
      </c>
      <c r="R2415" s="317">
        <v>0.33834999799728388</v>
      </c>
      <c r="S2415" s="317"/>
      <c r="T2415" t="s">
        <v>380</v>
      </c>
      <c r="BA2415" s="395">
        <v>1</v>
      </c>
      <c r="BB2415" s="396" t="s">
        <v>861</v>
      </c>
      <c r="BC2415" t="str">
        <f t="shared" si="236"/>
        <v>RR8</v>
      </c>
      <c r="BD2415" t="str">
        <f t="shared" si="237"/>
        <v>NAoMe_initial_diagnosis_year</v>
      </c>
      <c r="BE2415" s="397" t="s">
        <v>862</v>
      </c>
      <c r="BF2415" t="str">
        <f t="shared" si="238"/>
        <v>2023</v>
      </c>
      <c r="BG2415">
        <f t="shared" si="239"/>
        <v>45</v>
      </c>
      <c r="BH2415" s="398">
        <f t="shared" si="240"/>
        <v>0.34090998768806458</v>
      </c>
      <c r="BO2415" s="33"/>
    </row>
    <row r="2416" spans="1:67">
      <c r="A2416" s="316" t="s">
        <v>27</v>
      </c>
      <c r="B2416" t="s">
        <v>380</v>
      </c>
      <c r="C2416" t="s">
        <v>910</v>
      </c>
      <c r="D2416" t="s">
        <v>314</v>
      </c>
      <c r="E2416" s="316" t="s">
        <v>109</v>
      </c>
      <c r="F2416" s="316" t="s">
        <v>110</v>
      </c>
      <c r="G2416" s="316" t="s">
        <v>449</v>
      </c>
      <c r="H2416" s="316" t="s">
        <v>320</v>
      </c>
      <c r="I2416" s="316" t="s">
        <v>331</v>
      </c>
      <c r="J2416" s="316" t="s">
        <v>332</v>
      </c>
      <c r="K2416" s="36">
        <v>2</v>
      </c>
      <c r="L2416" s="317">
        <v>1.515000034123659E-2</v>
      </c>
      <c r="M2416" s="317">
        <v>1.6950000077486042E-2</v>
      </c>
      <c r="N2416" s="36">
        <v>12</v>
      </c>
      <c r="O2416" s="317">
        <v>3.2260000705718987E-2</v>
      </c>
      <c r="P2416" s="317">
        <v>4.0959998965263367E-2</v>
      </c>
      <c r="Q2416" s="36">
        <v>434</v>
      </c>
      <c r="R2416" s="317">
        <v>4.3519999831914902E-2</v>
      </c>
      <c r="S2416" s="317">
        <v>5.2159998565912247E-2</v>
      </c>
      <c r="T2416" t="s">
        <v>380</v>
      </c>
      <c r="BA2416" s="395">
        <v>1</v>
      </c>
      <c r="BB2416" s="396" t="s">
        <v>861</v>
      </c>
      <c r="BC2416" t="str">
        <f t="shared" si="236"/>
        <v>RR8</v>
      </c>
      <c r="BD2416" t="str">
        <f t="shared" si="237"/>
        <v>NAoMe_initial_disease_group</v>
      </c>
      <c r="BE2416" s="397" t="s">
        <v>862</v>
      </c>
      <c r="BF2416" t="str">
        <f t="shared" si="238"/>
        <v>Advanced M0</v>
      </c>
      <c r="BG2416">
        <f t="shared" si="239"/>
        <v>2</v>
      </c>
      <c r="BH2416" s="398">
        <f t="shared" si="240"/>
        <v>1.515000034123659E-2</v>
      </c>
      <c r="BO2416" s="33"/>
    </row>
    <row r="2417" spans="1:67">
      <c r="A2417" s="316" t="s">
        <v>27</v>
      </c>
      <c r="B2417" t="s">
        <v>380</v>
      </c>
      <c r="C2417" t="s">
        <v>910</v>
      </c>
      <c r="D2417" t="s">
        <v>314</v>
      </c>
      <c r="E2417" s="316" t="s">
        <v>109</v>
      </c>
      <c r="F2417" s="316" t="s">
        <v>110</v>
      </c>
      <c r="G2417" s="316" t="s">
        <v>449</v>
      </c>
      <c r="H2417" s="316" t="s">
        <v>320</v>
      </c>
      <c r="I2417" s="316" t="s">
        <v>331</v>
      </c>
      <c r="J2417" s="316" t="s">
        <v>333</v>
      </c>
      <c r="K2417" s="36">
        <v>97</v>
      </c>
      <c r="L2417" s="317">
        <v>0.73484998941421509</v>
      </c>
      <c r="M2417" s="317">
        <v>0.82203000783920288</v>
      </c>
      <c r="N2417" s="36">
        <v>212</v>
      </c>
      <c r="O2417" s="317">
        <v>0.56989002227783203</v>
      </c>
      <c r="P2417" s="317">
        <v>0.72355002164840698</v>
      </c>
      <c r="Q2417" s="36">
        <v>6159</v>
      </c>
      <c r="R2417" s="317">
        <v>0.6176300048828125</v>
      </c>
      <c r="S2417" s="317">
        <v>0.74026000499725342</v>
      </c>
      <c r="T2417" t="s">
        <v>380</v>
      </c>
      <c r="BA2417" s="395">
        <v>1</v>
      </c>
      <c r="BB2417" s="396" t="s">
        <v>861</v>
      </c>
      <c r="BC2417" t="str">
        <f t="shared" si="236"/>
        <v>RR8</v>
      </c>
      <c r="BD2417" t="str">
        <f t="shared" si="237"/>
        <v>NAoMe_initial_disease_group</v>
      </c>
      <c r="BE2417" s="397" t="s">
        <v>862</v>
      </c>
      <c r="BF2417" t="str">
        <f t="shared" si="238"/>
        <v>Advanced M1</v>
      </c>
      <c r="BG2417">
        <f t="shared" si="239"/>
        <v>97</v>
      </c>
      <c r="BH2417" s="398">
        <f t="shared" si="240"/>
        <v>0.73484998941421509</v>
      </c>
      <c r="BO2417" s="33"/>
    </row>
    <row r="2418" spans="1:67">
      <c r="A2418" s="316" t="s">
        <v>27</v>
      </c>
      <c r="B2418" t="s">
        <v>380</v>
      </c>
      <c r="C2418" t="s">
        <v>910</v>
      </c>
      <c r="D2418" t="s">
        <v>314</v>
      </c>
      <c r="E2418" s="316" t="s">
        <v>109</v>
      </c>
      <c r="F2418" s="316" t="s">
        <v>110</v>
      </c>
      <c r="G2418" s="316" t="s">
        <v>449</v>
      </c>
      <c r="H2418" s="316" t="s">
        <v>320</v>
      </c>
      <c r="I2418" s="316" t="s">
        <v>331</v>
      </c>
      <c r="J2418" s="316" t="s">
        <v>334</v>
      </c>
      <c r="K2418" s="36">
        <v>2</v>
      </c>
      <c r="L2418" s="317">
        <v>1.515000034123659E-2</v>
      </c>
      <c r="M2418" s="317">
        <v>1.6950000077486042E-2</v>
      </c>
      <c r="N2418" s="36">
        <v>2</v>
      </c>
      <c r="O2418" s="317">
        <v>5.3799999877810478E-3</v>
      </c>
      <c r="P2418" s="317">
        <v>6.829999852925539E-3</v>
      </c>
      <c r="Q2418" s="36">
        <v>64</v>
      </c>
      <c r="R2418" s="317">
        <v>6.4199999906122676E-3</v>
      </c>
      <c r="S2418" s="317">
        <v>7.689999882131815E-3</v>
      </c>
      <c r="T2418" t="s">
        <v>380</v>
      </c>
      <c r="BA2418" s="395">
        <v>1</v>
      </c>
      <c r="BB2418" s="396" t="s">
        <v>861</v>
      </c>
      <c r="BC2418" t="str">
        <f t="shared" si="236"/>
        <v>RR8</v>
      </c>
      <c r="BD2418" t="str">
        <f t="shared" si="237"/>
        <v>NAoMe_initial_disease_group</v>
      </c>
      <c r="BE2418" s="397" t="s">
        <v>862</v>
      </c>
      <c r="BF2418" t="str">
        <f t="shared" si="238"/>
        <v>DCIS</v>
      </c>
      <c r="BG2418">
        <f t="shared" si="239"/>
        <v>2</v>
      </c>
      <c r="BH2418" s="398">
        <f t="shared" si="240"/>
        <v>1.515000034123659E-2</v>
      </c>
      <c r="BO2418" s="33"/>
    </row>
    <row r="2419" spans="1:67">
      <c r="A2419" s="316" t="s">
        <v>27</v>
      </c>
      <c r="B2419" t="s">
        <v>380</v>
      </c>
      <c r="C2419" t="s">
        <v>910</v>
      </c>
      <c r="D2419" t="s">
        <v>314</v>
      </c>
      <c r="E2419" s="316" t="s">
        <v>109</v>
      </c>
      <c r="F2419" s="316" t="s">
        <v>110</v>
      </c>
      <c r="G2419" s="316" t="s">
        <v>449</v>
      </c>
      <c r="H2419" s="316" t="s">
        <v>320</v>
      </c>
      <c r="I2419" s="316" t="s">
        <v>331</v>
      </c>
      <c r="J2419" s="316" t="s">
        <v>335</v>
      </c>
      <c r="K2419" s="36">
        <v>17</v>
      </c>
      <c r="L2419" s="317">
        <v>0.12879000604152679</v>
      </c>
      <c r="M2419" s="317">
        <v>0.14406999945640561</v>
      </c>
      <c r="N2419" s="36">
        <v>67</v>
      </c>
      <c r="O2419" s="317">
        <v>0.18010999262332919</v>
      </c>
      <c r="P2419" s="317">
        <v>0.22867000102996829</v>
      </c>
      <c r="Q2419" s="36">
        <v>1663</v>
      </c>
      <c r="R2419" s="317">
        <v>0.16676999628543851</v>
      </c>
      <c r="S2419" s="317">
        <v>0.19988000392913821</v>
      </c>
      <c r="T2419" t="s">
        <v>380</v>
      </c>
      <c r="BA2419" s="395">
        <v>1</v>
      </c>
      <c r="BB2419" s="396" t="s">
        <v>861</v>
      </c>
      <c r="BC2419" t="str">
        <f t="shared" si="236"/>
        <v>RR8</v>
      </c>
      <c r="BD2419" t="str">
        <f t="shared" si="237"/>
        <v>NAoMe_initial_disease_group</v>
      </c>
      <c r="BE2419" s="397" t="s">
        <v>862</v>
      </c>
      <c r="BF2419" t="str">
        <f t="shared" si="238"/>
        <v>Early invasive</v>
      </c>
      <c r="BG2419">
        <f t="shared" si="239"/>
        <v>17</v>
      </c>
      <c r="BH2419" s="398">
        <f t="shared" si="240"/>
        <v>0.12879000604152679</v>
      </c>
      <c r="BO2419" s="33"/>
    </row>
    <row r="2420" spans="1:67">
      <c r="A2420" s="316" t="s">
        <v>27</v>
      </c>
      <c r="B2420" t="s">
        <v>380</v>
      </c>
      <c r="C2420" t="s">
        <v>910</v>
      </c>
      <c r="D2420" t="s">
        <v>314</v>
      </c>
      <c r="E2420" s="316" t="s">
        <v>109</v>
      </c>
      <c r="F2420" s="316" t="s">
        <v>110</v>
      </c>
      <c r="G2420" s="316" t="s">
        <v>449</v>
      </c>
      <c r="H2420" s="316" t="s">
        <v>320</v>
      </c>
      <c r="I2420" s="316" t="s">
        <v>331</v>
      </c>
      <c r="J2420" s="316" t="s">
        <v>337</v>
      </c>
      <c r="K2420" s="36">
        <v>14</v>
      </c>
      <c r="L2420" s="317">
        <v>0.1060599982738495</v>
      </c>
      <c r="M2420" s="317"/>
      <c r="N2420" s="36">
        <v>79</v>
      </c>
      <c r="O2420" s="317">
        <v>0.21236999332904821</v>
      </c>
      <c r="P2420" s="317"/>
      <c r="Q2420" s="36">
        <v>1652</v>
      </c>
      <c r="R2420" s="317">
        <v>0.1656599938869476</v>
      </c>
      <c r="S2420" s="317"/>
      <c r="T2420" t="s">
        <v>380</v>
      </c>
      <c r="BA2420" s="395">
        <v>1</v>
      </c>
      <c r="BB2420" s="396" t="s">
        <v>861</v>
      </c>
      <c r="BC2420" t="str">
        <f t="shared" si="236"/>
        <v>RR8</v>
      </c>
      <c r="BD2420" t="str">
        <f t="shared" si="237"/>
        <v>NAoMe_initial_disease_group</v>
      </c>
      <c r="BE2420" s="397" t="s">
        <v>862</v>
      </c>
      <c r="BF2420" t="str">
        <f t="shared" si="238"/>
        <v>Unknown stage</v>
      </c>
      <c r="BG2420">
        <f t="shared" si="239"/>
        <v>14</v>
      </c>
      <c r="BH2420" s="398">
        <f t="shared" si="240"/>
        <v>0.1060599982738495</v>
      </c>
      <c r="BO2420" s="33"/>
    </row>
    <row r="2421" spans="1:67">
      <c r="A2421" s="316" t="s">
        <v>27</v>
      </c>
      <c r="B2421" t="s">
        <v>380</v>
      </c>
      <c r="C2421" t="s">
        <v>910</v>
      </c>
      <c r="D2421" t="s">
        <v>314</v>
      </c>
      <c r="E2421" s="316" t="s">
        <v>109</v>
      </c>
      <c r="F2421" s="316" t="s">
        <v>110</v>
      </c>
      <c r="G2421" s="316" t="s">
        <v>449</v>
      </c>
      <c r="H2421" s="316" t="s">
        <v>320</v>
      </c>
      <c r="I2421" s="316" t="s">
        <v>656</v>
      </c>
      <c r="J2421" s="316" t="s">
        <v>286</v>
      </c>
      <c r="K2421" s="36">
        <v>9</v>
      </c>
      <c r="L2421" s="317">
        <v>6.8180002272129059E-2</v>
      </c>
      <c r="M2421" s="317">
        <v>6.9770000874996185E-2</v>
      </c>
      <c r="N2421" s="36">
        <v>29</v>
      </c>
      <c r="O2421" s="317">
        <v>7.7959999442100525E-2</v>
      </c>
      <c r="P2421" s="317">
        <v>7.923000305891037E-2</v>
      </c>
      <c r="Q2421" s="36">
        <v>492</v>
      </c>
      <c r="R2421" s="317">
        <v>4.9339998513460159E-2</v>
      </c>
      <c r="S2421" s="317">
        <v>5.1920000463724143E-2</v>
      </c>
      <c r="T2421" t="s">
        <v>380</v>
      </c>
      <c r="BA2421" s="395">
        <v>1</v>
      </c>
      <c r="BB2421" s="396" t="s">
        <v>861</v>
      </c>
      <c r="BC2421" t="str">
        <f t="shared" si="236"/>
        <v>RR8</v>
      </c>
      <c r="BD2421" t="str">
        <f t="shared" si="237"/>
        <v>NAoMe_initial_ethnicity_grp</v>
      </c>
      <c r="BE2421" s="397" t="s">
        <v>862</v>
      </c>
      <c r="BF2421" t="str">
        <f t="shared" si="238"/>
        <v>Asian or Asian British</v>
      </c>
      <c r="BG2421">
        <f t="shared" si="239"/>
        <v>9</v>
      </c>
      <c r="BH2421" s="398">
        <f t="shared" si="240"/>
        <v>6.8180002272129059E-2</v>
      </c>
      <c r="BO2421" s="33"/>
    </row>
    <row r="2422" spans="1:67">
      <c r="A2422" s="316" t="s">
        <v>27</v>
      </c>
      <c r="B2422" t="s">
        <v>380</v>
      </c>
      <c r="C2422" t="s">
        <v>910</v>
      </c>
      <c r="D2422" t="s">
        <v>314</v>
      </c>
      <c r="E2422" s="316" t="s">
        <v>109</v>
      </c>
      <c r="F2422" s="316" t="s">
        <v>110</v>
      </c>
      <c r="G2422" s="316" t="s">
        <v>449</v>
      </c>
      <c r="H2422" s="316" t="s">
        <v>320</v>
      </c>
      <c r="I2422" s="316" t="s">
        <v>656</v>
      </c>
      <c r="J2422" s="316" t="s">
        <v>287</v>
      </c>
      <c r="K2422" s="36">
        <v>2</v>
      </c>
      <c r="L2422" s="317">
        <v>1.515000034123659E-2</v>
      </c>
      <c r="M2422" s="317">
        <v>1.549999974668026E-2</v>
      </c>
      <c r="N2422" s="36">
        <v>6</v>
      </c>
      <c r="O2422" s="317">
        <v>1.6130000352859501E-2</v>
      </c>
      <c r="P2422" s="317">
        <v>1.6389999538660049E-2</v>
      </c>
      <c r="Q2422" s="36">
        <v>403</v>
      </c>
      <c r="R2422" s="317">
        <v>4.0410000830888748E-2</v>
      </c>
      <c r="S2422" s="317">
        <v>4.2520001530647278E-2</v>
      </c>
      <c r="T2422" t="s">
        <v>380</v>
      </c>
      <c r="BA2422" s="395">
        <v>1</v>
      </c>
      <c r="BB2422" s="396" t="s">
        <v>861</v>
      </c>
      <c r="BC2422" t="str">
        <f t="shared" si="236"/>
        <v>RR8</v>
      </c>
      <c r="BD2422" t="str">
        <f t="shared" si="237"/>
        <v>NAoMe_initial_ethnicity_grp</v>
      </c>
      <c r="BE2422" s="397" t="s">
        <v>862</v>
      </c>
      <c r="BF2422" t="str">
        <f t="shared" si="238"/>
        <v>Black or Black British</v>
      </c>
      <c r="BG2422">
        <f t="shared" si="239"/>
        <v>2</v>
      </c>
      <c r="BH2422" s="398">
        <f t="shared" si="240"/>
        <v>1.515000034123659E-2</v>
      </c>
      <c r="BO2422" s="33"/>
    </row>
    <row r="2423" spans="1:67">
      <c r="A2423" s="316" t="s">
        <v>27</v>
      </c>
      <c r="B2423" t="s">
        <v>380</v>
      </c>
      <c r="C2423" t="s">
        <v>910</v>
      </c>
      <c r="D2423" t="s">
        <v>314</v>
      </c>
      <c r="E2423" s="316" t="s">
        <v>109</v>
      </c>
      <c r="F2423" s="316" t="s">
        <v>110</v>
      </c>
      <c r="G2423" s="316" t="s">
        <v>449</v>
      </c>
      <c r="H2423" s="316" t="s">
        <v>320</v>
      </c>
      <c r="I2423" s="316" t="s">
        <v>656</v>
      </c>
      <c r="J2423" s="316" t="s">
        <v>259</v>
      </c>
      <c r="K2423" s="36">
        <v>2</v>
      </c>
      <c r="L2423" s="317">
        <v>1.515000034123659E-2</v>
      </c>
      <c r="M2423" s="317">
        <v>1.549999974668026E-2</v>
      </c>
      <c r="N2423" s="36">
        <v>2</v>
      </c>
      <c r="O2423" s="317">
        <v>5.3799999877810478E-3</v>
      </c>
      <c r="P2423" s="317">
        <v>5.4600001312792301E-3</v>
      </c>
      <c r="Q2423" s="36">
        <v>98</v>
      </c>
      <c r="R2423" s="317">
        <v>9.8299998790025711E-3</v>
      </c>
      <c r="S2423" s="317">
        <v>1.0339999571442601E-2</v>
      </c>
      <c r="T2423" t="s">
        <v>380</v>
      </c>
      <c r="BA2423" s="395">
        <v>1</v>
      </c>
      <c r="BB2423" s="396" t="s">
        <v>861</v>
      </c>
      <c r="BC2423" t="str">
        <f t="shared" si="236"/>
        <v>RR8</v>
      </c>
      <c r="BD2423" t="str">
        <f t="shared" si="237"/>
        <v>NAoMe_initial_ethnicity_grp</v>
      </c>
      <c r="BE2423" s="397" t="s">
        <v>862</v>
      </c>
      <c r="BF2423" t="str">
        <f t="shared" si="238"/>
        <v>Mixed</v>
      </c>
      <c r="BG2423">
        <f t="shared" si="239"/>
        <v>2</v>
      </c>
      <c r="BH2423" s="398">
        <f t="shared" si="240"/>
        <v>1.515000034123659E-2</v>
      </c>
      <c r="BO2423" s="33"/>
    </row>
    <row r="2424" spans="1:67">
      <c r="A2424" s="316" t="s">
        <v>27</v>
      </c>
      <c r="B2424" t="s">
        <v>380</v>
      </c>
      <c r="C2424" t="s">
        <v>910</v>
      </c>
      <c r="D2424" t="s">
        <v>314</v>
      </c>
      <c r="E2424" s="316" t="s">
        <v>109</v>
      </c>
      <c r="F2424" s="316" t="s">
        <v>110</v>
      </c>
      <c r="G2424" s="316" t="s">
        <v>449</v>
      </c>
      <c r="H2424" s="316" t="s">
        <v>320</v>
      </c>
      <c r="I2424" s="316" t="s">
        <v>656</v>
      </c>
      <c r="J2424" s="316" t="s">
        <v>288</v>
      </c>
      <c r="K2424" s="36">
        <v>2</v>
      </c>
      <c r="L2424" s="317">
        <v>1.515000034123659E-2</v>
      </c>
      <c r="M2424" s="317">
        <v>1.549999974668026E-2</v>
      </c>
      <c r="N2424" s="36">
        <v>7</v>
      </c>
      <c r="O2424" s="317">
        <v>1.8820000812411308E-2</v>
      </c>
      <c r="P2424" s="317">
        <v>1.913000084459782E-2</v>
      </c>
      <c r="Q2424" s="36">
        <v>246</v>
      </c>
      <c r="R2424" s="317">
        <v>2.466999925673008E-2</v>
      </c>
      <c r="S2424" s="317">
        <v>2.5960000231862072E-2</v>
      </c>
      <c r="T2424" t="s">
        <v>380</v>
      </c>
      <c r="BA2424" s="395">
        <v>1</v>
      </c>
      <c r="BB2424" s="396" t="s">
        <v>861</v>
      </c>
      <c r="BC2424" t="str">
        <f t="shared" si="236"/>
        <v>RR8</v>
      </c>
      <c r="BD2424" t="str">
        <f t="shared" si="237"/>
        <v>NAoMe_initial_ethnicity_grp</v>
      </c>
      <c r="BE2424" s="397" t="s">
        <v>862</v>
      </c>
      <c r="BF2424" t="str">
        <f t="shared" si="238"/>
        <v>Other Ethnic Group</v>
      </c>
      <c r="BG2424">
        <f t="shared" si="239"/>
        <v>2</v>
      </c>
      <c r="BH2424" s="398">
        <f t="shared" si="240"/>
        <v>1.515000034123659E-2</v>
      </c>
      <c r="BO2424" s="33"/>
    </row>
    <row r="2425" spans="1:67">
      <c r="A2425" s="316" t="s">
        <v>27</v>
      </c>
      <c r="B2425" t="s">
        <v>380</v>
      </c>
      <c r="C2425" t="s">
        <v>910</v>
      </c>
      <c r="D2425" t="s">
        <v>314</v>
      </c>
      <c r="E2425" s="316" t="s">
        <v>109</v>
      </c>
      <c r="F2425" s="316" t="s">
        <v>110</v>
      </c>
      <c r="G2425" s="316" t="s">
        <v>449</v>
      </c>
      <c r="H2425" s="316" t="s">
        <v>320</v>
      </c>
      <c r="I2425" s="316" t="s">
        <v>656</v>
      </c>
      <c r="J2425" s="316" t="s">
        <v>260</v>
      </c>
      <c r="K2425" s="36">
        <v>3</v>
      </c>
      <c r="L2425" s="317">
        <v>2.273000031709671E-2</v>
      </c>
      <c r="M2425" s="317"/>
      <c r="N2425" s="36">
        <v>6</v>
      </c>
      <c r="O2425" s="317">
        <v>1.6130000352859501E-2</v>
      </c>
      <c r="P2425" s="317"/>
      <c r="Q2425" s="36">
        <v>495</v>
      </c>
      <c r="R2425" s="317">
        <v>4.9639999866485603E-2</v>
      </c>
      <c r="S2425" s="317"/>
      <c r="T2425" t="s">
        <v>380</v>
      </c>
      <c r="BA2425" s="395">
        <v>1</v>
      </c>
      <c r="BB2425" s="396" t="s">
        <v>861</v>
      </c>
      <c r="BC2425" t="str">
        <f t="shared" si="236"/>
        <v>RR8</v>
      </c>
      <c r="BD2425" t="str">
        <f t="shared" si="237"/>
        <v>NAoMe_initial_ethnicity_grp</v>
      </c>
      <c r="BE2425" s="397" t="s">
        <v>862</v>
      </c>
      <c r="BF2425" t="str">
        <f t="shared" si="238"/>
        <v>Unknown</v>
      </c>
      <c r="BG2425">
        <f t="shared" si="239"/>
        <v>3</v>
      </c>
      <c r="BH2425" s="398">
        <f t="shared" si="240"/>
        <v>2.273000031709671E-2</v>
      </c>
      <c r="BO2425" s="33"/>
    </row>
    <row r="2426" spans="1:67">
      <c r="A2426" s="316" t="s">
        <v>27</v>
      </c>
      <c r="B2426" t="s">
        <v>380</v>
      </c>
      <c r="C2426" t="s">
        <v>910</v>
      </c>
      <c r="D2426" t="s">
        <v>314</v>
      </c>
      <c r="E2426" s="316" t="s">
        <v>109</v>
      </c>
      <c r="F2426" s="316" t="s">
        <v>110</v>
      </c>
      <c r="G2426" s="316" t="s">
        <v>449</v>
      </c>
      <c r="H2426" s="316" t="s">
        <v>320</v>
      </c>
      <c r="I2426" s="316" t="s">
        <v>656</v>
      </c>
      <c r="J2426" s="316" t="s">
        <v>258</v>
      </c>
      <c r="K2426" s="36">
        <v>114</v>
      </c>
      <c r="L2426" s="317">
        <v>0.86364001035690308</v>
      </c>
      <c r="M2426" s="317">
        <v>0.88371998071670532</v>
      </c>
      <c r="N2426" s="36">
        <v>322</v>
      </c>
      <c r="O2426" s="317">
        <v>0.86558997631072998</v>
      </c>
      <c r="P2426" s="317">
        <v>0.87977999448776245</v>
      </c>
      <c r="Q2426" s="36">
        <v>8238</v>
      </c>
      <c r="R2426" s="317">
        <v>0.82611000537872314</v>
      </c>
      <c r="S2426" s="317">
        <v>0.86926001310348511</v>
      </c>
      <c r="T2426" t="s">
        <v>380</v>
      </c>
      <c r="BA2426" s="395">
        <v>1</v>
      </c>
      <c r="BB2426" s="396" t="s">
        <v>861</v>
      </c>
      <c r="BC2426" t="str">
        <f t="shared" si="236"/>
        <v>RR8</v>
      </c>
      <c r="BD2426" t="str">
        <f t="shared" si="237"/>
        <v>NAoMe_initial_ethnicity_grp</v>
      </c>
      <c r="BE2426" s="397" t="s">
        <v>862</v>
      </c>
      <c r="BF2426" t="str">
        <f t="shared" si="238"/>
        <v>White</v>
      </c>
      <c r="BG2426">
        <f t="shared" si="239"/>
        <v>114</v>
      </c>
      <c r="BH2426" s="398">
        <f t="shared" si="240"/>
        <v>0.86364001035690308</v>
      </c>
      <c r="BO2426" s="33"/>
    </row>
    <row r="2427" spans="1:67">
      <c r="A2427" s="316" t="s">
        <v>27</v>
      </c>
      <c r="B2427" t="s">
        <v>380</v>
      </c>
      <c r="C2427" t="s">
        <v>910</v>
      </c>
      <c r="D2427" t="s">
        <v>314</v>
      </c>
      <c r="E2427" s="316" t="s">
        <v>109</v>
      </c>
      <c r="F2427" s="316" t="s">
        <v>110</v>
      </c>
      <c r="G2427" s="316" t="s">
        <v>449</v>
      </c>
      <c r="H2427" s="316" t="s">
        <v>320</v>
      </c>
      <c r="I2427" s="316" t="s">
        <v>657</v>
      </c>
      <c r="J2427" s="316" t="s">
        <v>817</v>
      </c>
      <c r="K2427" s="36">
        <v>126</v>
      </c>
      <c r="L2427" s="317">
        <v>0.95455002784729004</v>
      </c>
      <c r="M2427" s="317"/>
      <c r="N2427" s="36">
        <v>360</v>
      </c>
      <c r="O2427" s="317">
        <v>0.96773999929428101</v>
      </c>
      <c r="P2427" s="317"/>
      <c r="Q2427" s="36">
        <v>9359</v>
      </c>
      <c r="R2427" s="317">
        <v>0.93853002786636353</v>
      </c>
      <c r="S2427" s="317"/>
      <c r="T2427" t="s">
        <v>380</v>
      </c>
      <c r="BA2427" s="395">
        <v>1</v>
      </c>
      <c r="BB2427" s="396" t="s">
        <v>861</v>
      </c>
      <c r="BC2427" t="str">
        <f t="shared" si="236"/>
        <v>RR8</v>
      </c>
      <c r="BD2427" t="str">
        <f t="shared" si="237"/>
        <v>NAoMe_initial_final_route</v>
      </c>
      <c r="BE2427" s="397" t="s">
        <v>862</v>
      </c>
      <c r="BF2427" t="str">
        <f t="shared" si="238"/>
        <v>Not screened</v>
      </c>
      <c r="BG2427">
        <f t="shared" si="239"/>
        <v>126</v>
      </c>
      <c r="BH2427" s="398">
        <f t="shared" si="240"/>
        <v>0.95455002784729004</v>
      </c>
      <c r="BO2427" s="33"/>
    </row>
    <row r="2428" spans="1:67">
      <c r="A2428" s="316" t="s">
        <v>27</v>
      </c>
      <c r="B2428" t="s">
        <v>380</v>
      </c>
      <c r="C2428" t="s">
        <v>910</v>
      </c>
      <c r="D2428" t="s">
        <v>314</v>
      </c>
      <c r="E2428" s="316" t="s">
        <v>109</v>
      </c>
      <c r="F2428" s="316" t="s">
        <v>110</v>
      </c>
      <c r="G2428" s="316" t="s">
        <v>449</v>
      </c>
      <c r="H2428" s="316" t="s">
        <v>320</v>
      </c>
      <c r="I2428" s="316" t="s">
        <v>657</v>
      </c>
      <c r="J2428" s="316" t="s">
        <v>352</v>
      </c>
      <c r="K2428" s="36">
        <v>6</v>
      </c>
      <c r="L2428" s="317">
        <v>4.544999822974205E-2</v>
      </c>
      <c r="M2428" s="317"/>
      <c r="N2428" s="36">
        <v>12</v>
      </c>
      <c r="O2428" s="317">
        <v>3.2260000705718987E-2</v>
      </c>
      <c r="P2428" s="317"/>
      <c r="Q2428" s="36">
        <v>613</v>
      </c>
      <c r="R2428" s="317">
        <v>6.1469998210668557E-2</v>
      </c>
      <c r="S2428" s="317"/>
      <c r="T2428" t="s">
        <v>380</v>
      </c>
      <c r="BA2428" s="395">
        <v>1</v>
      </c>
      <c r="BB2428" s="396" t="s">
        <v>861</v>
      </c>
      <c r="BC2428" t="str">
        <f t="shared" si="236"/>
        <v>RR8</v>
      </c>
      <c r="BD2428" t="str">
        <f t="shared" si="237"/>
        <v>NAoMe_initial_final_route</v>
      </c>
      <c r="BE2428" s="397" t="s">
        <v>862</v>
      </c>
      <c r="BF2428" t="str">
        <f t="shared" si="238"/>
        <v>Screening</v>
      </c>
      <c r="BG2428">
        <f t="shared" si="239"/>
        <v>6</v>
      </c>
      <c r="BH2428" s="398">
        <f t="shared" si="240"/>
        <v>4.544999822974205E-2</v>
      </c>
      <c r="BO2428" s="33"/>
    </row>
    <row r="2429" spans="1:67">
      <c r="A2429" s="316" t="s">
        <v>27</v>
      </c>
      <c r="B2429" t="s">
        <v>380</v>
      </c>
      <c r="C2429" t="s">
        <v>910</v>
      </c>
      <c r="D2429" t="s">
        <v>314</v>
      </c>
      <c r="E2429" s="316" t="s">
        <v>109</v>
      </c>
      <c r="F2429" s="316" t="s">
        <v>110</v>
      </c>
      <c r="G2429" s="316" t="s">
        <v>449</v>
      </c>
      <c r="H2429" s="316" t="s">
        <v>320</v>
      </c>
      <c r="I2429" s="316" t="s">
        <v>303</v>
      </c>
      <c r="J2429" s="316" t="s">
        <v>308</v>
      </c>
      <c r="K2429" s="36">
        <v>14</v>
      </c>
      <c r="L2429" s="317">
        <v>0.1060599982738495</v>
      </c>
      <c r="M2429" s="317"/>
      <c r="N2429" s="36">
        <v>79</v>
      </c>
      <c r="O2429" s="317">
        <v>0.21236999332904821</v>
      </c>
      <c r="P2429" s="317"/>
      <c r="Q2429" s="36">
        <v>1652</v>
      </c>
      <c r="R2429" s="317">
        <v>0.1656599938869476</v>
      </c>
      <c r="S2429" s="317"/>
      <c r="T2429" t="s">
        <v>380</v>
      </c>
      <c r="BA2429" s="395">
        <v>1</v>
      </c>
      <c r="BB2429" s="396" t="s">
        <v>861</v>
      </c>
      <c r="BC2429" t="str">
        <f t="shared" si="236"/>
        <v>RR8</v>
      </c>
      <c r="BD2429" t="str">
        <f t="shared" si="237"/>
        <v>NAoMe_initial_final_stage_tum</v>
      </c>
      <c r="BE2429" s="397" t="s">
        <v>862</v>
      </c>
      <c r="BF2429" t="str">
        <f t="shared" si="238"/>
        <v>Not staged/Unstated</v>
      </c>
      <c r="BG2429">
        <f t="shared" si="239"/>
        <v>14</v>
      </c>
      <c r="BH2429" s="398">
        <f t="shared" si="240"/>
        <v>0.1060599982738495</v>
      </c>
      <c r="BO2429" s="33"/>
    </row>
    <row r="2430" spans="1:67">
      <c r="A2430" s="316" t="s">
        <v>27</v>
      </c>
      <c r="B2430" t="s">
        <v>380</v>
      </c>
      <c r="C2430" t="s">
        <v>910</v>
      </c>
      <c r="D2430" t="s">
        <v>314</v>
      </c>
      <c r="E2430" s="316" t="s">
        <v>109</v>
      </c>
      <c r="F2430" s="316" t="s">
        <v>110</v>
      </c>
      <c r="G2430" s="316" t="s">
        <v>449</v>
      </c>
      <c r="H2430" s="316" t="s">
        <v>320</v>
      </c>
      <c r="I2430" s="316" t="s">
        <v>303</v>
      </c>
      <c r="J2430" s="316" t="s">
        <v>304</v>
      </c>
      <c r="K2430" s="36">
        <v>2</v>
      </c>
      <c r="L2430" s="317">
        <v>1.515000034123659E-2</v>
      </c>
      <c r="M2430" s="317">
        <v>1.6950000077486042E-2</v>
      </c>
      <c r="N2430" s="36">
        <v>2</v>
      </c>
      <c r="O2430" s="317">
        <v>5.3799999877810478E-3</v>
      </c>
      <c r="P2430" s="317">
        <v>6.829999852925539E-3</v>
      </c>
      <c r="Q2430" s="36">
        <v>64</v>
      </c>
      <c r="R2430" s="317">
        <v>6.4199999906122676E-3</v>
      </c>
      <c r="S2430" s="317">
        <v>7.689999882131815E-3</v>
      </c>
      <c r="T2430" t="s">
        <v>380</v>
      </c>
      <c r="BA2430" s="395">
        <v>1</v>
      </c>
      <c r="BB2430" s="396" t="s">
        <v>861</v>
      </c>
      <c r="BC2430" t="str">
        <f t="shared" si="236"/>
        <v>RR8</v>
      </c>
      <c r="BD2430" t="str">
        <f t="shared" si="237"/>
        <v>NAoMe_initial_final_stage_tum</v>
      </c>
      <c r="BE2430" s="397" t="s">
        <v>862</v>
      </c>
      <c r="BF2430" t="str">
        <f t="shared" si="238"/>
        <v>Stage 0</v>
      </c>
      <c r="BG2430">
        <f t="shared" si="239"/>
        <v>2</v>
      </c>
      <c r="BH2430" s="398">
        <f t="shared" si="240"/>
        <v>1.515000034123659E-2</v>
      </c>
      <c r="BO2430" s="33"/>
    </row>
    <row r="2431" spans="1:67">
      <c r="A2431" s="316" t="s">
        <v>27</v>
      </c>
      <c r="B2431" t="s">
        <v>380</v>
      </c>
      <c r="C2431" t="s">
        <v>910</v>
      </c>
      <c r="D2431" t="s">
        <v>314</v>
      </c>
      <c r="E2431" s="316" t="s">
        <v>109</v>
      </c>
      <c r="F2431" s="316" t="s">
        <v>110</v>
      </c>
      <c r="G2431" s="316" t="s">
        <v>449</v>
      </c>
      <c r="H2431" s="316" t="s">
        <v>320</v>
      </c>
      <c r="I2431" s="316" t="s">
        <v>303</v>
      </c>
      <c r="J2431" s="316" t="s">
        <v>305</v>
      </c>
      <c r="K2431" s="36">
        <v>7</v>
      </c>
      <c r="L2431" s="317">
        <v>5.3029999136924737E-2</v>
      </c>
      <c r="M2431" s="317">
        <v>5.9319999068975449E-2</v>
      </c>
      <c r="N2431" s="36">
        <v>19</v>
      </c>
      <c r="O2431" s="317">
        <v>5.1079999655485153E-2</v>
      </c>
      <c r="P2431" s="317">
        <v>6.4850002527236938E-2</v>
      </c>
      <c r="Q2431" s="36">
        <v>359</v>
      </c>
      <c r="R2431" s="317">
        <v>3.5999998450279243E-2</v>
      </c>
      <c r="S2431" s="317">
        <v>4.3150000274181373E-2</v>
      </c>
      <c r="T2431" t="s">
        <v>380</v>
      </c>
      <c r="BA2431" s="395">
        <v>1</v>
      </c>
      <c r="BB2431" s="396" t="s">
        <v>861</v>
      </c>
      <c r="BC2431" t="str">
        <f t="shared" si="236"/>
        <v>RR8</v>
      </c>
      <c r="BD2431" t="str">
        <f t="shared" si="237"/>
        <v>NAoMe_initial_final_stage_tum</v>
      </c>
      <c r="BE2431" s="397" t="s">
        <v>862</v>
      </c>
      <c r="BF2431" t="str">
        <f t="shared" si="238"/>
        <v>Stage 1</v>
      </c>
      <c r="BG2431">
        <f t="shared" si="239"/>
        <v>7</v>
      </c>
      <c r="BH2431" s="398">
        <f t="shared" si="240"/>
        <v>5.3029999136924737E-2</v>
      </c>
      <c r="BO2431" s="33"/>
    </row>
    <row r="2432" spans="1:67">
      <c r="A2432" s="316" t="s">
        <v>27</v>
      </c>
      <c r="B2432" t="s">
        <v>380</v>
      </c>
      <c r="C2432" t="s">
        <v>910</v>
      </c>
      <c r="D2432" t="s">
        <v>314</v>
      </c>
      <c r="E2432" s="316" t="s">
        <v>109</v>
      </c>
      <c r="F2432" s="316" t="s">
        <v>110</v>
      </c>
      <c r="G2432" s="316" t="s">
        <v>449</v>
      </c>
      <c r="H2432" s="316" t="s">
        <v>320</v>
      </c>
      <c r="I2432" s="316" t="s">
        <v>303</v>
      </c>
      <c r="J2432" s="316" t="s">
        <v>306</v>
      </c>
      <c r="K2432" s="36">
        <v>7</v>
      </c>
      <c r="L2432" s="317">
        <v>5.3029999136924737E-2</v>
      </c>
      <c r="M2432" s="317">
        <v>5.9319999068975449E-2</v>
      </c>
      <c r="N2432" s="36">
        <v>30</v>
      </c>
      <c r="O2432" s="317">
        <v>8.0650001764297485E-2</v>
      </c>
      <c r="P2432" s="317">
        <v>0.1023899987339973</v>
      </c>
      <c r="Q2432" s="36">
        <v>996</v>
      </c>
      <c r="R2432" s="317">
        <v>9.9880002439022064E-2</v>
      </c>
      <c r="S2432" s="317">
        <v>0.11970999836921691</v>
      </c>
      <c r="T2432" t="s">
        <v>380</v>
      </c>
      <c r="BA2432" s="395">
        <v>1</v>
      </c>
      <c r="BB2432" s="396" t="s">
        <v>861</v>
      </c>
      <c r="BC2432" t="str">
        <f t="shared" si="236"/>
        <v>RR8</v>
      </c>
      <c r="BD2432" t="str">
        <f t="shared" si="237"/>
        <v>NAoMe_initial_final_stage_tum</v>
      </c>
      <c r="BE2432" s="397" t="s">
        <v>862</v>
      </c>
      <c r="BF2432" t="str">
        <f t="shared" si="238"/>
        <v>Stage 2</v>
      </c>
      <c r="BG2432">
        <f t="shared" si="239"/>
        <v>7</v>
      </c>
      <c r="BH2432" s="398">
        <f t="shared" si="240"/>
        <v>5.3029999136924737E-2</v>
      </c>
      <c r="BO2432" s="33"/>
    </row>
    <row r="2433" spans="1:67">
      <c r="A2433" s="316" t="s">
        <v>27</v>
      </c>
      <c r="B2433" t="s">
        <v>380</v>
      </c>
      <c r="C2433" t="s">
        <v>910</v>
      </c>
      <c r="D2433" t="s">
        <v>314</v>
      </c>
      <c r="E2433" s="316" t="s">
        <v>109</v>
      </c>
      <c r="F2433" s="316" t="s">
        <v>110</v>
      </c>
      <c r="G2433" s="316" t="s">
        <v>449</v>
      </c>
      <c r="H2433" s="316" t="s">
        <v>320</v>
      </c>
      <c r="I2433" s="316" t="s">
        <v>303</v>
      </c>
      <c r="J2433" s="316" t="s">
        <v>307</v>
      </c>
      <c r="K2433" s="36">
        <v>5</v>
      </c>
      <c r="L2433" s="317">
        <v>3.7879999727010727E-2</v>
      </c>
      <c r="M2433" s="317">
        <v>4.236999899148941E-2</v>
      </c>
      <c r="N2433" s="36">
        <v>30</v>
      </c>
      <c r="O2433" s="317">
        <v>8.0650001764297485E-2</v>
      </c>
      <c r="P2433" s="317">
        <v>0.1023899987339973</v>
      </c>
      <c r="Q2433" s="36">
        <v>742</v>
      </c>
      <c r="R2433" s="317">
        <v>7.4409998953342438E-2</v>
      </c>
      <c r="S2433" s="317">
        <v>8.9180000126361847E-2</v>
      </c>
      <c r="T2433" t="s">
        <v>380</v>
      </c>
      <c r="BA2433" s="395">
        <v>1</v>
      </c>
      <c r="BB2433" s="396" t="s">
        <v>861</v>
      </c>
      <c r="BC2433" t="str">
        <f t="shared" si="236"/>
        <v>RR8</v>
      </c>
      <c r="BD2433" t="str">
        <f t="shared" si="237"/>
        <v>NAoMe_initial_final_stage_tum</v>
      </c>
      <c r="BE2433" s="397" t="s">
        <v>862</v>
      </c>
      <c r="BF2433" t="str">
        <f t="shared" si="238"/>
        <v>Stage 3</v>
      </c>
      <c r="BG2433">
        <f t="shared" si="239"/>
        <v>5</v>
      </c>
      <c r="BH2433" s="398">
        <f t="shared" si="240"/>
        <v>3.7879999727010727E-2</v>
      </c>
      <c r="BO2433" s="33"/>
    </row>
    <row r="2434" spans="1:67">
      <c r="A2434" s="316" t="s">
        <v>27</v>
      </c>
      <c r="B2434" t="s">
        <v>380</v>
      </c>
      <c r="C2434" t="s">
        <v>910</v>
      </c>
      <c r="D2434" t="s">
        <v>314</v>
      </c>
      <c r="E2434" s="316" t="s">
        <v>109</v>
      </c>
      <c r="F2434" s="316" t="s">
        <v>110</v>
      </c>
      <c r="G2434" s="316" t="s">
        <v>449</v>
      </c>
      <c r="H2434" s="316" t="s">
        <v>320</v>
      </c>
      <c r="I2434" s="316" t="s">
        <v>303</v>
      </c>
      <c r="J2434" s="316" t="s">
        <v>336</v>
      </c>
      <c r="K2434" s="36">
        <v>97</v>
      </c>
      <c r="L2434" s="317">
        <v>0.73484998941421509</v>
      </c>
      <c r="M2434" s="317">
        <v>0.82203000783920288</v>
      </c>
      <c r="N2434" s="36">
        <v>212</v>
      </c>
      <c r="O2434" s="317">
        <v>0.56989002227783203</v>
      </c>
      <c r="P2434" s="317">
        <v>0.72355002164840698</v>
      </c>
      <c r="Q2434" s="36">
        <v>6159</v>
      </c>
      <c r="R2434" s="317">
        <v>0.6176300048828125</v>
      </c>
      <c r="S2434" s="317">
        <v>0.74026000499725342</v>
      </c>
      <c r="T2434" t="s">
        <v>380</v>
      </c>
      <c r="BA2434" s="395">
        <v>1</v>
      </c>
      <c r="BB2434" s="396" t="s">
        <v>861</v>
      </c>
      <c r="BC2434" t="str">
        <f t="shared" si="236"/>
        <v>RR8</v>
      </c>
      <c r="BD2434" t="str">
        <f t="shared" si="237"/>
        <v>NAoMe_initial_final_stage_tum</v>
      </c>
      <c r="BE2434" s="397" t="s">
        <v>862</v>
      </c>
      <c r="BF2434" t="str">
        <f t="shared" si="238"/>
        <v>Stage 4</v>
      </c>
      <c r="BG2434">
        <f t="shared" si="239"/>
        <v>97</v>
      </c>
      <c r="BH2434" s="398">
        <f t="shared" si="240"/>
        <v>0.73484998941421509</v>
      </c>
      <c r="BO2434" s="33"/>
    </row>
    <row r="2435" spans="1:67">
      <c r="A2435" s="316" t="s">
        <v>27</v>
      </c>
      <c r="B2435" t="s">
        <v>380</v>
      </c>
      <c r="C2435" t="s">
        <v>910</v>
      </c>
      <c r="D2435" t="s">
        <v>314</v>
      </c>
      <c r="E2435" s="316" t="s">
        <v>109</v>
      </c>
      <c r="F2435" s="316" t="s">
        <v>110</v>
      </c>
      <c r="G2435" s="316" t="s">
        <v>449</v>
      </c>
      <c r="H2435" s="316" t="s">
        <v>320</v>
      </c>
      <c r="I2435" s="316" t="s">
        <v>342</v>
      </c>
      <c r="J2435" s="316" t="s">
        <v>343</v>
      </c>
      <c r="K2435" s="36">
        <v>14</v>
      </c>
      <c r="L2435" s="317">
        <v>0.1060599982738495</v>
      </c>
      <c r="M2435" s="317"/>
      <c r="N2435" s="36">
        <v>79</v>
      </c>
      <c r="O2435" s="317">
        <v>0.21236999332904821</v>
      </c>
      <c r="P2435" s="317"/>
      <c r="Q2435" s="36">
        <v>1652</v>
      </c>
      <c r="R2435" s="317">
        <v>0.1656599938869476</v>
      </c>
      <c r="S2435" s="317"/>
      <c r="T2435" t="s">
        <v>380</v>
      </c>
      <c r="BA2435" s="395">
        <v>1</v>
      </c>
      <c r="BB2435" s="396" t="s">
        <v>861</v>
      </c>
      <c r="BC2435" t="str">
        <f t="shared" ref="BC2435:BC2498" si="241">E2435</f>
        <v>RR8</v>
      </c>
      <c r="BD2435" t="str">
        <f t="shared" ref="BD2435:BD2498" si="242">(LEFT(A2435, LEN(A2435)-7))&amp;"_"&amp;I2435</f>
        <v>NAoMe_initial_final_stage_tum_grp</v>
      </c>
      <c r="BE2435" s="397" t="s">
        <v>862</v>
      </c>
      <c r="BF2435" t="str">
        <f t="shared" ref="BF2435:BF2498" si="243">J2435</f>
        <v>MBC in HESAPC</v>
      </c>
      <c r="BG2435">
        <f t="shared" ref="BG2435:BG2498" si="244">K2435</f>
        <v>14</v>
      </c>
      <c r="BH2435" s="398">
        <f t="shared" ref="BH2435:BH2498" si="245">L2435</f>
        <v>0.1060599982738495</v>
      </c>
      <c r="BO2435" s="33"/>
    </row>
    <row r="2436" spans="1:67">
      <c r="A2436" s="316" t="s">
        <v>27</v>
      </c>
      <c r="B2436" t="s">
        <v>380</v>
      </c>
      <c r="C2436" t="s">
        <v>910</v>
      </c>
      <c r="D2436" t="s">
        <v>314</v>
      </c>
      <c r="E2436" s="316" t="s">
        <v>109</v>
      </c>
      <c r="F2436" s="316" t="s">
        <v>110</v>
      </c>
      <c r="G2436" s="316" t="s">
        <v>449</v>
      </c>
      <c r="H2436" s="316" t="s">
        <v>320</v>
      </c>
      <c r="I2436" s="316" t="s">
        <v>342</v>
      </c>
      <c r="J2436" s="316" t="s">
        <v>344</v>
      </c>
      <c r="K2436" s="36">
        <v>21</v>
      </c>
      <c r="L2436" s="317">
        <v>0.1590899974107742</v>
      </c>
      <c r="M2436" s="317">
        <v>0.17797000706195831</v>
      </c>
      <c r="N2436" s="36">
        <v>83</v>
      </c>
      <c r="O2436" s="317">
        <v>0.2231200039386749</v>
      </c>
      <c r="P2436" s="317">
        <v>0.28327998518943792</v>
      </c>
      <c r="Q2436" s="36">
        <v>2161</v>
      </c>
      <c r="R2436" s="317">
        <v>0.2167100012302399</v>
      </c>
      <c r="S2436" s="317">
        <v>0.25973999500274658</v>
      </c>
      <c r="T2436" t="s">
        <v>380</v>
      </c>
      <c r="BA2436" s="395">
        <v>1</v>
      </c>
      <c r="BB2436" s="396" t="s">
        <v>861</v>
      </c>
      <c r="BC2436" t="str">
        <f t="shared" si="241"/>
        <v>RR8</v>
      </c>
      <c r="BD2436" t="str">
        <f t="shared" si="242"/>
        <v>NAoMe_initial_final_stage_tum_grp</v>
      </c>
      <c r="BE2436" s="397" t="s">
        <v>862</v>
      </c>
      <c r="BF2436" t="str">
        <f t="shared" si="243"/>
        <v>Stage 0-3</v>
      </c>
      <c r="BG2436">
        <f t="shared" si="244"/>
        <v>21</v>
      </c>
      <c r="BH2436" s="398">
        <f t="shared" si="245"/>
        <v>0.1590899974107742</v>
      </c>
      <c r="BO2436" s="33"/>
    </row>
    <row r="2437" spans="1:67">
      <c r="A2437" s="316" t="s">
        <v>27</v>
      </c>
      <c r="B2437" t="s">
        <v>380</v>
      </c>
      <c r="C2437" t="s">
        <v>910</v>
      </c>
      <c r="D2437" t="s">
        <v>314</v>
      </c>
      <c r="E2437" s="316" t="s">
        <v>109</v>
      </c>
      <c r="F2437" s="316" t="s">
        <v>110</v>
      </c>
      <c r="G2437" s="316" t="s">
        <v>449</v>
      </c>
      <c r="H2437" s="316" t="s">
        <v>320</v>
      </c>
      <c r="I2437" s="316" t="s">
        <v>342</v>
      </c>
      <c r="J2437" s="316" t="s">
        <v>336</v>
      </c>
      <c r="K2437" s="36">
        <v>97</v>
      </c>
      <c r="L2437" s="317">
        <v>0.73484998941421509</v>
      </c>
      <c r="M2437" s="317">
        <v>0.82203000783920288</v>
      </c>
      <c r="N2437" s="36">
        <v>210</v>
      </c>
      <c r="O2437" s="317">
        <v>0.56452000141143799</v>
      </c>
      <c r="P2437" s="317">
        <v>0.71671998500823975</v>
      </c>
      <c r="Q2437" s="36">
        <v>6159</v>
      </c>
      <c r="R2437" s="317">
        <v>0.6176300048828125</v>
      </c>
      <c r="S2437" s="317">
        <v>0.74026000499725342</v>
      </c>
      <c r="T2437" t="s">
        <v>380</v>
      </c>
      <c r="BA2437" s="395">
        <v>1</v>
      </c>
      <c r="BB2437" s="396" t="s">
        <v>861</v>
      </c>
      <c r="BC2437" t="str">
        <f t="shared" si="241"/>
        <v>RR8</v>
      </c>
      <c r="BD2437" t="str">
        <f t="shared" si="242"/>
        <v>NAoMe_initial_final_stage_tum_grp</v>
      </c>
      <c r="BE2437" s="397" t="s">
        <v>862</v>
      </c>
      <c r="BF2437" t="str">
        <f t="shared" si="243"/>
        <v>Stage 4</v>
      </c>
      <c r="BG2437">
        <f t="shared" si="244"/>
        <v>97</v>
      </c>
      <c r="BH2437" s="398">
        <f t="shared" si="245"/>
        <v>0.73484998941421509</v>
      </c>
      <c r="BO2437" s="33"/>
    </row>
    <row r="2438" spans="1:67">
      <c r="A2438" s="316" t="s">
        <v>27</v>
      </c>
      <c r="B2438" t="s">
        <v>380</v>
      </c>
      <c r="C2438" t="s">
        <v>910</v>
      </c>
      <c r="D2438" t="s">
        <v>314</v>
      </c>
      <c r="E2438" s="316" t="s">
        <v>109</v>
      </c>
      <c r="F2438" s="316" t="s">
        <v>110</v>
      </c>
      <c r="G2438" s="316" t="s">
        <v>449</v>
      </c>
      <c r="H2438" s="316" t="s">
        <v>320</v>
      </c>
      <c r="I2438" s="316" t="s">
        <v>658</v>
      </c>
      <c r="J2438" s="316" t="s">
        <v>345</v>
      </c>
      <c r="K2438" s="36">
        <v>132</v>
      </c>
      <c r="L2438" s="317">
        <v>1</v>
      </c>
      <c r="M2438" s="317"/>
      <c r="N2438" s="36">
        <v>372</v>
      </c>
      <c r="O2438" s="317">
        <v>1</v>
      </c>
      <c r="P2438" s="317"/>
      <c r="Q2438" s="36">
        <v>9972</v>
      </c>
      <c r="R2438" s="317">
        <v>1</v>
      </c>
      <c r="S2438" s="317"/>
      <c r="T2438" t="s">
        <v>380</v>
      </c>
      <c r="BA2438" s="395">
        <v>1</v>
      </c>
      <c r="BB2438" s="396" t="s">
        <v>861</v>
      </c>
      <c r="BC2438" t="str">
        <f t="shared" si="241"/>
        <v>RR8</v>
      </c>
      <c r="BD2438" t="str">
        <f t="shared" si="242"/>
        <v>NAoMe_initial_final_who_ps</v>
      </c>
      <c r="BE2438" s="397" t="s">
        <v>862</v>
      </c>
      <c r="BF2438" t="str">
        <f t="shared" si="243"/>
        <v>Not recorded</v>
      </c>
      <c r="BG2438">
        <f t="shared" si="244"/>
        <v>132</v>
      </c>
      <c r="BH2438" s="398">
        <f t="shared" si="245"/>
        <v>1</v>
      </c>
      <c r="BO2438" s="33"/>
    </row>
    <row r="2439" spans="1:67">
      <c r="A2439" s="316" t="s">
        <v>27</v>
      </c>
      <c r="B2439" t="s">
        <v>380</v>
      </c>
      <c r="C2439" t="s">
        <v>910</v>
      </c>
      <c r="D2439" t="s">
        <v>314</v>
      </c>
      <c r="E2439" s="316" t="s">
        <v>109</v>
      </c>
      <c r="F2439" s="316" t="s">
        <v>110</v>
      </c>
      <c r="G2439" s="316" t="s">
        <v>449</v>
      </c>
      <c r="H2439" s="316" t="s">
        <v>320</v>
      </c>
      <c r="I2439" s="316" t="s">
        <v>291</v>
      </c>
      <c r="J2439" s="316" t="s">
        <v>313</v>
      </c>
      <c r="K2439" s="36">
        <v>130</v>
      </c>
      <c r="L2439" s="317">
        <v>0.98484998941421509</v>
      </c>
      <c r="M2439" s="317"/>
      <c r="N2439" s="36">
        <v>370</v>
      </c>
      <c r="O2439" s="317">
        <v>0.99462002515792847</v>
      </c>
      <c r="P2439" s="317"/>
      <c r="Q2439" s="36">
        <v>9846</v>
      </c>
      <c r="R2439" s="317">
        <v>0.98736000061035156</v>
      </c>
      <c r="S2439" s="317"/>
      <c r="T2439" t="s">
        <v>380</v>
      </c>
      <c r="BA2439" s="395">
        <v>1</v>
      </c>
      <c r="BB2439" s="396" t="s">
        <v>861</v>
      </c>
      <c r="BC2439" t="str">
        <f t="shared" si="241"/>
        <v>RR8</v>
      </c>
      <c r="BD2439" t="str">
        <f t="shared" si="242"/>
        <v>NAoMe_initial_gender</v>
      </c>
      <c r="BE2439" s="397" t="s">
        <v>862</v>
      </c>
      <c r="BF2439" t="str">
        <f t="shared" si="243"/>
        <v>Female</v>
      </c>
      <c r="BG2439">
        <f t="shared" si="244"/>
        <v>130</v>
      </c>
      <c r="BH2439" s="398">
        <f t="shared" si="245"/>
        <v>0.98484998941421509</v>
      </c>
      <c r="BO2439" s="33"/>
    </row>
    <row r="2440" spans="1:67">
      <c r="A2440" s="316" t="s">
        <v>27</v>
      </c>
      <c r="B2440" t="s">
        <v>380</v>
      </c>
      <c r="C2440" t="s">
        <v>910</v>
      </c>
      <c r="D2440" t="s">
        <v>314</v>
      </c>
      <c r="E2440" s="316" t="s">
        <v>109</v>
      </c>
      <c r="F2440" s="316" t="s">
        <v>110</v>
      </c>
      <c r="G2440" s="316" t="s">
        <v>449</v>
      </c>
      <c r="H2440" s="316" t="s">
        <v>320</v>
      </c>
      <c r="I2440" s="316" t="s">
        <v>291</v>
      </c>
      <c r="J2440" s="316" t="s">
        <v>293</v>
      </c>
      <c r="K2440" s="36">
        <v>2</v>
      </c>
      <c r="L2440" s="317">
        <v>1.515000034123659E-2</v>
      </c>
      <c r="M2440" s="317"/>
      <c r="N2440" s="36">
        <v>2</v>
      </c>
      <c r="O2440" s="317">
        <v>5.3799999877810478E-3</v>
      </c>
      <c r="P2440" s="317"/>
      <c r="Q2440" s="36">
        <v>126</v>
      </c>
      <c r="R2440" s="317">
        <v>1.264000032097101E-2</v>
      </c>
      <c r="S2440" s="317"/>
      <c r="T2440" t="s">
        <v>380</v>
      </c>
      <c r="BA2440" s="395">
        <v>1</v>
      </c>
      <c r="BB2440" s="396" t="s">
        <v>861</v>
      </c>
      <c r="BC2440" t="str">
        <f t="shared" si="241"/>
        <v>RR8</v>
      </c>
      <c r="BD2440" t="str">
        <f t="shared" si="242"/>
        <v>NAoMe_initial_gender</v>
      </c>
      <c r="BE2440" s="397" t="s">
        <v>862</v>
      </c>
      <c r="BF2440" t="str">
        <f t="shared" si="243"/>
        <v>Male</v>
      </c>
      <c r="BG2440">
        <f t="shared" si="244"/>
        <v>2</v>
      </c>
      <c r="BH2440" s="398">
        <f t="shared" si="245"/>
        <v>1.515000034123659E-2</v>
      </c>
      <c r="BO2440" s="33"/>
    </row>
    <row r="2441" spans="1:67">
      <c r="A2441" s="316" t="s">
        <v>27</v>
      </c>
      <c r="B2441" t="s">
        <v>380</v>
      </c>
      <c r="C2441" t="s">
        <v>910</v>
      </c>
      <c r="D2441" t="s">
        <v>314</v>
      </c>
      <c r="E2441" s="316" t="s">
        <v>109</v>
      </c>
      <c r="F2441" s="316" t="s">
        <v>110</v>
      </c>
      <c r="G2441" s="316" t="s">
        <v>449</v>
      </c>
      <c r="H2441" s="316" t="s">
        <v>320</v>
      </c>
      <c r="I2441" s="316" t="s">
        <v>659</v>
      </c>
      <c r="J2441" s="316" t="s">
        <v>294</v>
      </c>
      <c r="K2441" s="36">
        <v>34</v>
      </c>
      <c r="L2441" s="317">
        <v>0.25758001208305359</v>
      </c>
      <c r="M2441" s="317">
        <v>0.25758001208305359</v>
      </c>
      <c r="N2441" s="36">
        <v>101</v>
      </c>
      <c r="O2441" s="317">
        <v>0.27151000499725342</v>
      </c>
      <c r="P2441" s="317">
        <v>0.27151000499725342</v>
      </c>
      <c r="Q2441" s="36">
        <v>1800</v>
      </c>
      <c r="R2441" s="317">
        <v>0.18050999939441681</v>
      </c>
      <c r="S2441" s="317">
        <v>0.18050999939441681</v>
      </c>
      <c r="T2441" t="s">
        <v>380</v>
      </c>
      <c r="BA2441" s="395">
        <v>1</v>
      </c>
      <c r="BB2441" s="396" t="s">
        <v>861</v>
      </c>
      <c r="BC2441" t="str">
        <f t="shared" si="241"/>
        <v>RR8</v>
      </c>
      <c r="BD2441" t="str">
        <f t="shared" si="242"/>
        <v>NAoMe_initial_imd_2019</v>
      </c>
      <c r="BE2441" s="397" t="s">
        <v>862</v>
      </c>
      <c r="BF2441" t="str">
        <f t="shared" si="243"/>
        <v>1 - most deprived</v>
      </c>
      <c r="BG2441">
        <f t="shared" si="244"/>
        <v>34</v>
      </c>
      <c r="BH2441" s="398">
        <f t="shared" si="245"/>
        <v>0.25758001208305359</v>
      </c>
      <c r="BO2441" s="33"/>
    </row>
    <row r="2442" spans="1:67">
      <c r="A2442" s="316" t="s">
        <v>27</v>
      </c>
      <c r="B2442" t="s">
        <v>380</v>
      </c>
      <c r="C2442" t="s">
        <v>910</v>
      </c>
      <c r="D2442" t="s">
        <v>314</v>
      </c>
      <c r="E2442" s="316" t="s">
        <v>109</v>
      </c>
      <c r="F2442" s="316" t="s">
        <v>110</v>
      </c>
      <c r="G2442" s="316" t="s">
        <v>449</v>
      </c>
      <c r="H2442" s="316" t="s">
        <v>320</v>
      </c>
      <c r="I2442" s="316" t="s">
        <v>659</v>
      </c>
      <c r="J2442" s="316" t="s">
        <v>15</v>
      </c>
      <c r="K2442" s="36">
        <v>24</v>
      </c>
      <c r="L2442" s="317">
        <v>0.18182000517845151</v>
      </c>
      <c r="M2442" s="317">
        <v>0.18182000517845151</v>
      </c>
      <c r="N2442" s="36">
        <v>53</v>
      </c>
      <c r="O2442" s="317">
        <v>0.14247000217437741</v>
      </c>
      <c r="P2442" s="317">
        <v>0.14247000217437741</v>
      </c>
      <c r="Q2442" s="36">
        <v>2036</v>
      </c>
      <c r="R2442" s="317">
        <v>0.20417000353336329</v>
      </c>
      <c r="S2442" s="317">
        <v>0.20417000353336329</v>
      </c>
      <c r="T2442" t="s">
        <v>380</v>
      </c>
      <c r="BA2442" s="395">
        <v>1</v>
      </c>
      <c r="BB2442" s="396" t="s">
        <v>861</v>
      </c>
      <c r="BC2442" t="str">
        <f t="shared" si="241"/>
        <v>RR8</v>
      </c>
      <c r="BD2442" t="str">
        <f t="shared" si="242"/>
        <v>NAoMe_initial_imd_2019</v>
      </c>
      <c r="BE2442" s="397" t="s">
        <v>862</v>
      </c>
      <c r="BF2442" t="str">
        <f t="shared" si="243"/>
        <v>2</v>
      </c>
      <c r="BG2442">
        <f t="shared" si="244"/>
        <v>24</v>
      </c>
      <c r="BH2442" s="398">
        <f t="shared" si="245"/>
        <v>0.18182000517845151</v>
      </c>
      <c r="BO2442" s="33"/>
    </row>
    <row r="2443" spans="1:67">
      <c r="A2443" s="316" t="s">
        <v>27</v>
      </c>
      <c r="B2443" t="s">
        <v>380</v>
      </c>
      <c r="C2443" t="s">
        <v>910</v>
      </c>
      <c r="D2443" t="s">
        <v>314</v>
      </c>
      <c r="E2443" s="316" t="s">
        <v>109</v>
      </c>
      <c r="F2443" s="316" t="s">
        <v>110</v>
      </c>
      <c r="G2443" s="316" t="s">
        <v>449</v>
      </c>
      <c r="H2443" s="316" t="s">
        <v>320</v>
      </c>
      <c r="I2443" s="316" t="s">
        <v>659</v>
      </c>
      <c r="J2443" s="316" t="s">
        <v>16</v>
      </c>
      <c r="K2443" s="36">
        <v>19</v>
      </c>
      <c r="L2443" s="317">
        <v>0.14394000172615051</v>
      </c>
      <c r="M2443" s="317">
        <v>0.14394000172615051</v>
      </c>
      <c r="N2443" s="36">
        <v>66</v>
      </c>
      <c r="O2443" s="317">
        <v>0.1774200052022934</v>
      </c>
      <c r="P2443" s="317">
        <v>0.1774200052022934</v>
      </c>
      <c r="Q2443" s="36">
        <v>2085</v>
      </c>
      <c r="R2443" s="317">
        <v>0.20908999443054199</v>
      </c>
      <c r="S2443" s="317">
        <v>0.20908999443054199</v>
      </c>
      <c r="T2443" t="s">
        <v>380</v>
      </c>
      <c r="BA2443" s="395">
        <v>1</v>
      </c>
      <c r="BB2443" s="396" t="s">
        <v>861</v>
      </c>
      <c r="BC2443" t="str">
        <f t="shared" si="241"/>
        <v>RR8</v>
      </c>
      <c r="BD2443" t="str">
        <f t="shared" si="242"/>
        <v>NAoMe_initial_imd_2019</v>
      </c>
      <c r="BE2443" s="397" t="s">
        <v>862</v>
      </c>
      <c r="BF2443" t="str">
        <f t="shared" si="243"/>
        <v>3</v>
      </c>
      <c r="BG2443">
        <f t="shared" si="244"/>
        <v>19</v>
      </c>
      <c r="BH2443" s="398">
        <f t="shared" si="245"/>
        <v>0.14394000172615051</v>
      </c>
      <c r="BO2443" s="33"/>
    </row>
    <row r="2444" spans="1:67">
      <c r="A2444" s="316" t="s">
        <v>27</v>
      </c>
      <c r="B2444" t="s">
        <v>380</v>
      </c>
      <c r="C2444" t="s">
        <v>910</v>
      </c>
      <c r="D2444" t="s">
        <v>314</v>
      </c>
      <c r="E2444" s="316" t="s">
        <v>109</v>
      </c>
      <c r="F2444" s="316" t="s">
        <v>110</v>
      </c>
      <c r="G2444" s="316" t="s">
        <v>449</v>
      </c>
      <c r="H2444" s="316" t="s">
        <v>320</v>
      </c>
      <c r="I2444" s="316" t="s">
        <v>659</v>
      </c>
      <c r="J2444" s="316" t="s">
        <v>17</v>
      </c>
      <c r="K2444" s="36">
        <v>23</v>
      </c>
      <c r="L2444" s="317">
        <v>0.17423999309539789</v>
      </c>
      <c r="M2444" s="317">
        <v>0.17423999309539789</v>
      </c>
      <c r="N2444" s="36">
        <v>82</v>
      </c>
      <c r="O2444" s="317">
        <v>0.22043000161647799</v>
      </c>
      <c r="P2444" s="317">
        <v>0.22043000161647799</v>
      </c>
      <c r="Q2444" s="36">
        <v>2024</v>
      </c>
      <c r="R2444" s="317">
        <v>0.2029699981212616</v>
      </c>
      <c r="S2444" s="317">
        <v>0.2029699981212616</v>
      </c>
      <c r="T2444" t="s">
        <v>380</v>
      </c>
      <c r="BA2444" s="395">
        <v>1</v>
      </c>
      <c r="BB2444" s="396" t="s">
        <v>861</v>
      </c>
      <c r="BC2444" t="str">
        <f t="shared" si="241"/>
        <v>RR8</v>
      </c>
      <c r="BD2444" t="str">
        <f t="shared" si="242"/>
        <v>NAoMe_initial_imd_2019</v>
      </c>
      <c r="BE2444" s="397" t="s">
        <v>862</v>
      </c>
      <c r="BF2444" t="str">
        <f t="shared" si="243"/>
        <v>4</v>
      </c>
      <c r="BG2444">
        <f t="shared" si="244"/>
        <v>23</v>
      </c>
      <c r="BH2444" s="398">
        <f t="shared" si="245"/>
        <v>0.17423999309539789</v>
      </c>
      <c r="BO2444" s="33"/>
    </row>
    <row r="2445" spans="1:67">
      <c r="A2445" s="316" t="s">
        <v>27</v>
      </c>
      <c r="B2445" t="s">
        <v>380</v>
      </c>
      <c r="C2445" t="s">
        <v>910</v>
      </c>
      <c r="D2445" t="s">
        <v>314</v>
      </c>
      <c r="E2445" s="316" t="s">
        <v>109</v>
      </c>
      <c r="F2445" s="316" t="s">
        <v>110</v>
      </c>
      <c r="G2445" s="316" t="s">
        <v>449</v>
      </c>
      <c r="H2445" s="316" t="s">
        <v>320</v>
      </c>
      <c r="I2445" s="316" t="s">
        <v>659</v>
      </c>
      <c r="J2445" s="316" t="s">
        <v>295</v>
      </c>
      <c r="K2445" s="36">
        <v>32</v>
      </c>
      <c r="L2445" s="317">
        <v>0.2424200028181076</v>
      </c>
      <c r="M2445" s="317">
        <v>0.2424200028181076</v>
      </c>
      <c r="N2445" s="36">
        <v>70</v>
      </c>
      <c r="O2445" s="317">
        <v>0.188170000910759</v>
      </c>
      <c r="P2445" s="317">
        <v>0.188170000910759</v>
      </c>
      <c r="Q2445" s="36">
        <v>2027</v>
      </c>
      <c r="R2445" s="317">
        <v>0.2032700031995773</v>
      </c>
      <c r="S2445" s="317">
        <v>0.2032700031995773</v>
      </c>
      <c r="T2445" t="s">
        <v>380</v>
      </c>
      <c r="BA2445" s="395">
        <v>1</v>
      </c>
      <c r="BB2445" s="396" t="s">
        <v>861</v>
      </c>
      <c r="BC2445" t="str">
        <f t="shared" si="241"/>
        <v>RR8</v>
      </c>
      <c r="BD2445" t="str">
        <f t="shared" si="242"/>
        <v>NAoMe_initial_imd_2019</v>
      </c>
      <c r="BE2445" s="397" t="s">
        <v>862</v>
      </c>
      <c r="BF2445" t="str">
        <f t="shared" si="243"/>
        <v>5 - least deprived</v>
      </c>
      <c r="BG2445">
        <f t="shared" si="244"/>
        <v>32</v>
      </c>
      <c r="BH2445" s="398">
        <f t="shared" si="245"/>
        <v>0.2424200028181076</v>
      </c>
      <c r="BO2445" s="33"/>
    </row>
    <row r="2446" spans="1:67">
      <c r="A2446" s="316" t="s">
        <v>27</v>
      </c>
      <c r="B2446" t="s">
        <v>380</v>
      </c>
      <c r="C2446" t="s">
        <v>910</v>
      </c>
      <c r="D2446" t="s">
        <v>314</v>
      </c>
      <c r="E2446" s="316" t="s">
        <v>109</v>
      </c>
      <c r="F2446" s="316" t="s">
        <v>110</v>
      </c>
      <c r="G2446" s="316" t="s">
        <v>449</v>
      </c>
      <c r="H2446" s="316" t="s">
        <v>320</v>
      </c>
      <c r="I2446" s="316" t="s">
        <v>659</v>
      </c>
      <c r="J2446" s="316" t="s">
        <v>260</v>
      </c>
      <c r="K2446" s="36">
        <v>0</v>
      </c>
      <c r="L2446" s="317">
        <v>0</v>
      </c>
      <c r="M2446" s="317"/>
      <c r="N2446" s="36">
        <v>0</v>
      </c>
      <c r="O2446" s="317">
        <v>0</v>
      </c>
      <c r="P2446" s="317"/>
      <c r="Q2446" s="36">
        <v>0</v>
      </c>
      <c r="R2446" s="317">
        <v>0</v>
      </c>
      <c r="S2446" s="317"/>
      <c r="T2446" t="s">
        <v>380</v>
      </c>
      <c r="BA2446" s="395">
        <v>1</v>
      </c>
      <c r="BB2446" s="396" t="s">
        <v>861</v>
      </c>
      <c r="BC2446" t="str">
        <f t="shared" si="241"/>
        <v>RR8</v>
      </c>
      <c r="BD2446" t="str">
        <f t="shared" si="242"/>
        <v>NAoMe_initial_imd_2019</v>
      </c>
      <c r="BE2446" s="397" t="s">
        <v>862</v>
      </c>
      <c r="BF2446" t="str">
        <f t="shared" si="243"/>
        <v>Unknown</v>
      </c>
      <c r="BG2446">
        <f t="shared" si="244"/>
        <v>0</v>
      </c>
      <c r="BH2446" s="398">
        <f t="shared" si="245"/>
        <v>0</v>
      </c>
      <c r="BO2446" s="33"/>
    </row>
    <row r="2447" spans="1:67">
      <c r="A2447" s="316" t="s">
        <v>27</v>
      </c>
      <c r="B2447" t="s">
        <v>380</v>
      </c>
      <c r="C2447" t="s">
        <v>910</v>
      </c>
      <c r="D2447" t="s">
        <v>314</v>
      </c>
      <c r="E2447" s="316" t="s">
        <v>109</v>
      </c>
      <c r="F2447" s="316" t="s">
        <v>110</v>
      </c>
      <c r="G2447" s="316" t="s">
        <v>449</v>
      </c>
      <c r="H2447" s="316" t="s">
        <v>320</v>
      </c>
      <c r="I2447" s="316" t="s">
        <v>296</v>
      </c>
      <c r="J2447" s="316" t="s">
        <v>297</v>
      </c>
      <c r="K2447" s="36">
        <v>75</v>
      </c>
      <c r="L2447" s="317">
        <v>0.56818002462387085</v>
      </c>
      <c r="M2447" s="317">
        <v>0.59523999691009521</v>
      </c>
      <c r="N2447" s="36">
        <v>206</v>
      </c>
      <c r="O2447" s="317">
        <v>0.55375999212265015</v>
      </c>
      <c r="P2447" s="317">
        <v>0.56593000888824463</v>
      </c>
      <c r="Q2447" s="36">
        <v>5528</v>
      </c>
      <c r="R2447" s="317">
        <v>0.55435001850128174</v>
      </c>
      <c r="S2447" s="317">
        <v>0.56936997175216675</v>
      </c>
      <c r="T2447" t="s">
        <v>380</v>
      </c>
      <c r="BA2447" s="395">
        <v>1</v>
      </c>
      <c r="BB2447" s="396" t="s">
        <v>861</v>
      </c>
      <c r="BC2447" t="str">
        <f t="shared" si="241"/>
        <v>RR8</v>
      </c>
      <c r="BD2447" t="str">
        <f t="shared" si="242"/>
        <v>NAoMe_initial_scarf_731_grp</v>
      </c>
      <c r="BE2447" s="397" t="s">
        <v>862</v>
      </c>
      <c r="BF2447" t="str">
        <f t="shared" si="243"/>
        <v>Fit</v>
      </c>
      <c r="BG2447">
        <f t="shared" si="244"/>
        <v>75</v>
      </c>
      <c r="BH2447" s="398">
        <f t="shared" si="245"/>
        <v>0.56818002462387085</v>
      </c>
      <c r="BO2447" s="33"/>
    </row>
    <row r="2448" spans="1:67">
      <c r="A2448" s="316" t="s">
        <v>27</v>
      </c>
      <c r="B2448" t="s">
        <v>380</v>
      </c>
      <c r="C2448" t="s">
        <v>910</v>
      </c>
      <c r="D2448" t="s">
        <v>314</v>
      </c>
      <c r="E2448" s="316" t="s">
        <v>109</v>
      </c>
      <c r="F2448" s="316" t="s">
        <v>110</v>
      </c>
      <c r="G2448" s="316" t="s">
        <v>449</v>
      </c>
      <c r="H2448" s="316" t="s">
        <v>320</v>
      </c>
      <c r="I2448" s="316" t="s">
        <v>296</v>
      </c>
      <c r="J2448" s="316" t="s">
        <v>298</v>
      </c>
      <c r="K2448" s="36">
        <v>20</v>
      </c>
      <c r="L2448" s="317">
        <v>0.15151999890804291</v>
      </c>
      <c r="M2448" s="317">
        <v>0.15873000025749209</v>
      </c>
      <c r="N2448" s="36">
        <v>59</v>
      </c>
      <c r="O2448" s="317">
        <v>0.15860000252723691</v>
      </c>
      <c r="P2448" s="317">
        <v>0.162090003490448</v>
      </c>
      <c r="Q2448" s="36">
        <v>1492</v>
      </c>
      <c r="R2448" s="317">
        <v>0.149619996547699</v>
      </c>
      <c r="S2448" s="317">
        <v>0.153669998049736</v>
      </c>
      <c r="T2448" t="s">
        <v>380</v>
      </c>
      <c r="BA2448" s="395">
        <v>1</v>
      </c>
      <c r="BB2448" s="396" t="s">
        <v>861</v>
      </c>
      <c r="BC2448" t="str">
        <f t="shared" si="241"/>
        <v>RR8</v>
      </c>
      <c r="BD2448" t="str">
        <f t="shared" si="242"/>
        <v>NAoMe_initial_scarf_731_grp</v>
      </c>
      <c r="BE2448" s="397" t="s">
        <v>862</v>
      </c>
      <c r="BF2448" t="str">
        <f t="shared" si="243"/>
        <v>Mild frailty</v>
      </c>
      <c r="BG2448">
        <f t="shared" si="244"/>
        <v>20</v>
      </c>
      <c r="BH2448" s="398">
        <f t="shared" si="245"/>
        <v>0.15151999890804291</v>
      </c>
      <c r="BO2448" s="33"/>
    </row>
    <row r="2449" spans="1:67">
      <c r="A2449" s="316" t="s">
        <v>27</v>
      </c>
      <c r="B2449" t="s">
        <v>380</v>
      </c>
      <c r="C2449" t="s">
        <v>910</v>
      </c>
      <c r="D2449" t="s">
        <v>314</v>
      </c>
      <c r="E2449" s="316" t="s">
        <v>109</v>
      </c>
      <c r="F2449" s="316" t="s">
        <v>110</v>
      </c>
      <c r="G2449" s="316" t="s">
        <v>449</v>
      </c>
      <c r="H2449" s="316" t="s">
        <v>320</v>
      </c>
      <c r="I2449" s="316" t="s">
        <v>296</v>
      </c>
      <c r="J2449" s="316" t="s">
        <v>299</v>
      </c>
      <c r="K2449" s="36">
        <v>18</v>
      </c>
      <c r="L2449" s="317">
        <v>0.13636000454425809</v>
      </c>
      <c r="M2449" s="317">
        <v>0.14285999536514279</v>
      </c>
      <c r="N2449" s="36">
        <v>58</v>
      </c>
      <c r="O2449" s="317">
        <v>0.15591000020504001</v>
      </c>
      <c r="P2449" s="317">
        <v>0.15933999419212341</v>
      </c>
      <c r="Q2449" s="36">
        <v>1470</v>
      </c>
      <c r="R2449" s="317">
        <v>0.1474100053310394</v>
      </c>
      <c r="S2449" s="317">
        <v>0.1514099985361099</v>
      </c>
      <c r="T2449" t="s">
        <v>380</v>
      </c>
      <c r="BA2449" s="395">
        <v>1</v>
      </c>
      <c r="BB2449" s="396" t="s">
        <v>861</v>
      </c>
      <c r="BC2449" t="str">
        <f t="shared" si="241"/>
        <v>RR8</v>
      </c>
      <c r="BD2449" t="str">
        <f t="shared" si="242"/>
        <v>NAoMe_initial_scarf_731_grp</v>
      </c>
      <c r="BE2449" s="397" t="s">
        <v>862</v>
      </c>
      <c r="BF2449" t="str">
        <f t="shared" si="243"/>
        <v>Moderate frailty</v>
      </c>
      <c r="BG2449">
        <f t="shared" si="244"/>
        <v>18</v>
      </c>
      <c r="BH2449" s="398">
        <f t="shared" si="245"/>
        <v>0.13636000454425809</v>
      </c>
      <c r="BO2449" s="33"/>
    </row>
    <row r="2450" spans="1:67">
      <c r="A2450" s="316" t="s">
        <v>27</v>
      </c>
      <c r="B2450" t="s">
        <v>380</v>
      </c>
      <c r="C2450" t="s">
        <v>910</v>
      </c>
      <c r="D2450" t="s">
        <v>314</v>
      </c>
      <c r="E2450" s="316" t="s">
        <v>109</v>
      </c>
      <c r="F2450" s="316" t="s">
        <v>110</v>
      </c>
      <c r="G2450" s="316" t="s">
        <v>449</v>
      </c>
      <c r="H2450" s="316" t="s">
        <v>320</v>
      </c>
      <c r="I2450" s="316" t="s">
        <v>296</v>
      </c>
      <c r="J2450" s="316" t="s">
        <v>353</v>
      </c>
      <c r="K2450" s="36">
        <v>6</v>
      </c>
      <c r="L2450" s="317">
        <v>4.544999822974205E-2</v>
      </c>
      <c r="M2450" s="317"/>
      <c r="N2450" s="36">
        <v>8</v>
      </c>
      <c r="O2450" s="317">
        <v>2.150999940931797E-2</v>
      </c>
      <c r="P2450" s="317"/>
      <c r="Q2450" s="36">
        <v>263</v>
      </c>
      <c r="R2450" s="317">
        <v>2.6370000094175339E-2</v>
      </c>
      <c r="S2450" s="317"/>
      <c r="T2450" t="s">
        <v>380</v>
      </c>
      <c r="BA2450" s="395">
        <v>1</v>
      </c>
      <c r="BB2450" s="396" t="s">
        <v>861</v>
      </c>
      <c r="BC2450" t="str">
        <f t="shared" si="241"/>
        <v>RR8</v>
      </c>
      <c r="BD2450" t="str">
        <f t="shared" si="242"/>
        <v>NAoMe_initial_scarf_731_grp</v>
      </c>
      <c r="BE2450" s="397" t="s">
        <v>862</v>
      </c>
      <c r="BF2450" t="str">
        <f t="shared" si="243"/>
        <v>Not in HESAPC</v>
      </c>
      <c r="BG2450">
        <f t="shared" si="244"/>
        <v>6</v>
      </c>
      <c r="BH2450" s="398">
        <f t="shared" si="245"/>
        <v>4.544999822974205E-2</v>
      </c>
      <c r="BO2450" s="33"/>
    </row>
    <row r="2451" spans="1:67">
      <c r="A2451" s="316" t="s">
        <v>27</v>
      </c>
      <c r="B2451" t="s">
        <v>380</v>
      </c>
      <c r="C2451" t="s">
        <v>910</v>
      </c>
      <c r="D2451" t="s">
        <v>314</v>
      </c>
      <c r="E2451" s="316" t="s">
        <v>109</v>
      </c>
      <c r="F2451" s="316" t="s">
        <v>110</v>
      </c>
      <c r="G2451" s="316" t="s">
        <v>449</v>
      </c>
      <c r="H2451" s="316" t="s">
        <v>320</v>
      </c>
      <c r="I2451" s="316" t="s">
        <v>296</v>
      </c>
      <c r="J2451" s="316" t="s">
        <v>300</v>
      </c>
      <c r="K2451" s="36">
        <v>13</v>
      </c>
      <c r="L2451" s="317">
        <v>9.8480001091957092E-2</v>
      </c>
      <c r="M2451" s="317">
        <v>0.1031700000166893</v>
      </c>
      <c r="N2451" s="36">
        <v>41</v>
      </c>
      <c r="O2451" s="317">
        <v>0.11022000014781951</v>
      </c>
      <c r="P2451" s="317">
        <v>0.1126400008797646</v>
      </c>
      <c r="Q2451" s="36">
        <v>1219</v>
      </c>
      <c r="R2451" s="317">
        <v>0.1222399994730949</v>
      </c>
      <c r="S2451" s="317">
        <v>0.12555000185966489</v>
      </c>
      <c r="T2451" t="s">
        <v>380</v>
      </c>
      <c r="BA2451" s="395">
        <v>1</v>
      </c>
      <c r="BB2451" s="396" t="s">
        <v>861</v>
      </c>
      <c r="BC2451" t="str">
        <f t="shared" si="241"/>
        <v>RR8</v>
      </c>
      <c r="BD2451" t="str">
        <f t="shared" si="242"/>
        <v>NAoMe_initial_scarf_731_grp</v>
      </c>
      <c r="BE2451" s="397" t="s">
        <v>862</v>
      </c>
      <c r="BF2451" t="str">
        <f t="shared" si="243"/>
        <v>Severe frailty</v>
      </c>
      <c r="BG2451">
        <f t="shared" si="244"/>
        <v>13</v>
      </c>
      <c r="BH2451" s="398">
        <f t="shared" si="245"/>
        <v>9.8480001091957092E-2</v>
      </c>
      <c r="BO2451" s="33"/>
    </row>
    <row r="2452" spans="1:67">
      <c r="A2452" s="316" t="s">
        <v>27</v>
      </c>
      <c r="B2452" t="s">
        <v>380</v>
      </c>
      <c r="C2452" t="s">
        <v>910</v>
      </c>
      <c r="D2452" t="s">
        <v>314</v>
      </c>
      <c r="E2452" s="316" t="s">
        <v>111</v>
      </c>
      <c r="F2452" s="316" t="s">
        <v>112</v>
      </c>
      <c r="G2452" s="316" t="s">
        <v>442</v>
      </c>
      <c r="H2452" s="316" t="s">
        <v>326</v>
      </c>
      <c r="I2452" s="316" t="s">
        <v>310</v>
      </c>
      <c r="J2452" s="316" t="s">
        <v>277</v>
      </c>
      <c r="K2452" s="36">
        <v>0</v>
      </c>
      <c r="L2452" s="317">
        <v>0</v>
      </c>
      <c r="M2452" s="317"/>
      <c r="N2452" s="36">
        <v>2</v>
      </c>
      <c r="O2452" s="317">
        <v>6.5799998119473457E-3</v>
      </c>
      <c r="P2452" s="317"/>
      <c r="Q2452" s="36">
        <v>70</v>
      </c>
      <c r="R2452" s="317">
        <v>7.0199999026954174E-3</v>
      </c>
      <c r="S2452" s="317"/>
      <c r="T2452" t="s">
        <v>380</v>
      </c>
      <c r="BA2452" s="395">
        <v>1</v>
      </c>
      <c r="BB2452" s="396" t="s">
        <v>861</v>
      </c>
      <c r="BC2452" t="str">
        <f t="shared" si="241"/>
        <v>RJ2</v>
      </c>
      <c r="BD2452" t="str">
        <f t="shared" si="242"/>
        <v>NAoMe_initial_age_decades_80cap</v>
      </c>
      <c r="BE2452" s="397" t="s">
        <v>862</v>
      </c>
      <c r="BF2452" t="str">
        <f t="shared" si="243"/>
        <v>18-29 yrs</v>
      </c>
      <c r="BG2452">
        <f t="shared" si="244"/>
        <v>0</v>
      </c>
      <c r="BH2452" s="398">
        <f t="shared" si="245"/>
        <v>0</v>
      </c>
      <c r="BO2452" s="33"/>
    </row>
    <row r="2453" spans="1:67">
      <c r="A2453" s="316" t="s">
        <v>27</v>
      </c>
      <c r="B2453" t="s">
        <v>380</v>
      </c>
      <c r="C2453" t="s">
        <v>910</v>
      </c>
      <c r="D2453" t="s">
        <v>314</v>
      </c>
      <c r="E2453" s="316" t="s">
        <v>111</v>
      </c>
      <c r="F2453" s="316" t="s">
        <v>112</v>
      </c>
      <c r="G2453" s="316" t="s">
        <v>442</v>
      </c>
      <c r="H2453" s="316" t="s">
        <v>326</v>
      </c>
      <c r="I2453" s="316" t="s">
        <v>310</v>
      </c>
      <c r="J2453" s="316" t="s">
        <v>278</v>
      </c>
      <c r="K2453" s="36">
        <v>7</v>
      </c>
      <c r="L2453" s="317">
        <v>0.1029400005936623</v>
      </c>
      <c r="M2453" s="317"/>
      <c r="N2453" s="36">
        <v>27</v>
      </c>
      <c r="O2453" s="317">
        <v>8.8820002973079681E-2</v>
      </c>
      <c r="P2453" s="317"/>
      <c r="Q2453" s="36">
        <v>429</v>
      </c>
      <c r="R2453" s="317">
        <v>4.3019998818635941E-2</v>
      </c>
      <c r="S2453" s="317"/>
      <c r="T2453" t="s">
        <v>380</v>
      </c>
      <c r="BA2453" s="395">
        <v>1</v>
      </c>
      <c r="BB2453" s="396" t="s">
        <v>861</v>
      </c>
      <c r="BC2453" t="str">
        <f t="shared" si="241"/>
        <v>RJ2</v>
      </c>
      <c r="BD2453" t="str">
        <f t="shared" si="242"/>
        <v>NAoMe_initial_age_decades_80cap</v>
      </c>
      <c r="BE2453" s="397" t="s">
        <v>862</v>
      </c>
      <c r="BF2453" t="str">
        <f t="shared" si="243"/>
        <v>30-39 yrs</v>
      </c>
      <c r="BG2453">
        <f t="shared" si="244"/>
        <v>7</v>
      </c>
      <c r="BH2453" s="398">
        <f t="shared" si="245"/>
        <v>0.1029400005936623</v>
      </c>
      <c r="BO2453" s="33"/>
    </row>
    <row r="2454" spans="1:67">
      <c r="A2454" s="316" t="s">
        <v>27</v>
      </c>
      <c r="B2454" t="s">
        <v>380</v>
      </c>
      <c r="C2454" t="s">
        <v>910</v>
      </c>
      <c r="D2454" t="s">
        <v>314</v>
      </c>
      <c r="E2454" s="316" t="s">
        <v>111</v>
      </c>
      <c r="F2454" s="316" t="s">
        <v>112</v>
      </c>
      <c r="G2454" s="316" t="s">
        <v>442</v>
      </c>
      <c r="H2454" s="316" t="s">
        <v>326</v>
      </c>
      <c r="I2454" s="316" t="s">
        <v>310</v>
      </c>
      <c r="J2454" s="316" t="s">
        <v>279</v>
      </c>
      <c r="K2454" s="36">
        <v>12</v>
      </c>
      <c r="L2454" s="317">
        <v>0.1764699965715408</v>
      </c>
      <c r="M2454" s="317"/>
      <c r="N2454" s="36">
        <v>52</v>
      </c>
      <c r="O2454" s="317">
        <v>0.1710499972105026</v>
      </c>
      <c r="P2454" s="317"/>
      <c r="Q2454" s="36">
        <v>1024</v>
      </c>
      <c r="R2454" s="317">
        <v>0.1026899963617325</v>
      </c>
      <c r="S2454" s="317"/>
      <c r="T2454" t="s">
        <v>380</v>
      </c>
      <c r="BA2454" s="395">
        <v>1</v>
      </c>
      <c r="BB2454" s="396" t="s">
        <v>861</v>
      </c>
      <c r="BC2454" t="str">
        <f t="shared" si="241"/>
        <v>RJ2</v>
      </c>
      <c r="BD2454" t="str">
        <f t="shared" si="242"/>
        <v>NAoMe_initial_age_decades_80cap</v>
      </c>
      <c r="BE2454" s="397" t="s">
        <v>862</v>
      </c>
      <c r="BF2454" t="str">
        <f t="shared" si="243"/>
        <v>40-49 yrs</v>
      </c>
      <c r="BG2454">
        <f t="shared" si="244"/>
        <v>12</v>
      </c>
      <c r="BH2454" s="398">
        <f t="shared" si="245"/>
        <v>0.1764699965715408</v>
      </c>
      <c r="BO2454" s="33"/>
    </row>
    <row r="2455" spans="1:67">
      <c r="A2455" s="316" t="s">
        <v>27</v>
      </c>
      <c r="B2455" t="s">
        <v>380</v>
      </c>
      <c r="C2455" t="s">
        <v>910</v>
      </c>
      <c r="D2455" t="s">
        <v>314</v>
      </c>
      <c r="E2455" s="316" t="s">
        <v>111</v>
      </c>
      <c r="F2455" s="316" t="s">
        <v>112</v>
      </c>
      <c r="G2455" s="316" t="s">
        <v>442</v>
      </c>
      <c r="H2455" s="316" t="s">
        <v>326</v>
      </c>
      <c r="I2455" s="316" t="s">
        <v>310</v>
      </c>
      <c r="J2455" s="316" t="s">
        <v>280</v>
      </c>
      <c r="K2455" s="36">
        <v>9</v>
      </c>
      <c r="L2455" s="317">
        <v>0.13234999775886541</v>
      </c>
      <c r="M2455" s="317"/>
      <c r="N2455" s="36">
        <v>62</v>
      </c>
      <c r="O2455" s="317">
        <v>0.2039500027894974</v>
      </c>
      <c r="P2455" s="317"/>
      <c r="Q2455" s="36">
        <v>1733</v>
      </c>
      <c r="R2455" s="317">
        <v>0.17378999292850489</v>
      </c>
      <c r="S2455" s="317"/>
      <c r="T2455" t="s">
        <v>380</v>
      </c>
      <c r="BA2455" s="395">
        <v>1</v>
      </c>
      <c r="BB2455" s="396" t="s">
        <v>861</v>
      </c>
      <c r="BC2455" t="str">
        <f t="shared" si="241"/>
        <v>RJ2</v>
      </c>
      <c r="BD2455" t="str">
        <f t="shared" si="242"/>
        <v>NAoMe_initial_age_decades_80cap</v>
      </c>
      <c r="BE2455" s="397" t="s">
        <v>862</v>
      </c>
      <c r="BF2455" t="str">
        <f t="shared" si="243"/>
        <v>50-59 yrs</v>
      </c>
      <c r="BG2455">
        <f t="shared" si="244"/>
        <v>9</v>
      </c>
      <c r="BH2455" s="398">
        <f t="shared" si="245"/>
        <v>0.13234999775886541</v>
      </c>
      <c r="BO2455" s="33"/>
    </row>
    <row r="2456" spans="1:67">
      <c r="A2456" s="316" t="s">
        <v>27</v>
      </c>
      <c r="B2456" t="s">
        <v>380</v>
      </c>
      <c r="C2456" t="s">
        <v>910</v>
      </c>
      <c r="D2456" t="s">
        <v>314</v>
      </c>
      <c r="E2456" s="316" t="s">
        <v>111</v>
      </c>
      <c r="F2456" s="316" t="s">
        <v>112</v>
      </c>
      <c r="G2456" s="316" t="s">
        <v>442</v>
      </c>
      <c r="H2456" s="316" t="s">
        <v>326</v>
      </c>
      <c r="I2456" s="316" t="s">
        <v>310</v>
      </c>
      <c r="J2456" s="316" t="s">
        <v>281</v>
      </c>
      <c r="K2456" s="36">
        <v>12</v>
      </c>
      <c r="L2456" s="317">
        <v>0.1764699965715408</v>
      </c>
      <c r="M2456" s="317"/>
      <c r="N2456" s="36">
        <v>54</v>
      </c>
      <c r="O2456" s="317">
        <v>0.17763000726699829</v>
      </c>
      <c r="P2456" s="317"/>
      <c r="Q2456" s="36">
        <v>1931</v>
      </c>
      <c r="R2456" s="317">
        <v>0.19363999366760251</v>
      </c>
      <c r="S2456" s="317"/>
      <c r="T2456" t="s">
        <v>380</v>
      </c>
      <c r="BA2456" s="395">
        <v>1</v>
      </c>
      <c r="BB2456" s="396" t="s">
        <v>861</v>
      </c>
      <c r="BC2456" t="str">
        <f t="shared" si="241"/>
        <v>RJ2</v>
      </c>
      <c r="BD2456" t="str">
        <f t="shared" si="242"/>
        <v>NAoMe_initial_age_decades_80cap</v>
      </c>
      <c r="BE2456" s="397" t="s">
        <v>862</v>
      </c>
      <c r="BF2456" t="str">
        <f t="shared" si="243"/>
        <v>60-69 yrs</v>
      </c>
      <c r="BG2456">
        <f t="shared" si="244"/>
        <v>12</v>
      </c>
      <c r="BH2456" s="398">
        <f t="shared" si="245"/>
        <v>0.1764699965715408</v>
      </c>
      <c r="BO2456" s="33"/>
    </row>
    <row r="2457" spans="1:67">
      <c r="A2457" s="316" t="s">
        <v>27</v>
      </c>
      <c r="B2457" t="s">
        <v>380</v>
      </c>
      <c r="C2457" t="s">
        <v>910</v>
      </c>
      <c r="D2457" t="s">
        <v>314</v>
      </c>
      <c r="E2457" s="316" t="s">
        <v>111</v>
      </c>
      <c r="F2457" s="316" t="s">
        <v>112</v>
      </c>
      <c r="G2457" s="316" t="s">
        <v>442</v>
      </c>
      <c r="H2457" s="316" t="s">
        <v>326</v>
      </c>
      <c r="I2457" s="316" t="s">
        <v>310</v>
      </c>
      <c r="J2457" s="316" t="s">
        <v>282</v>
      </c>
      <c r="K2457" s="36">
        <v>15</v>
      </c>
      <c r="L2457" s="317">
        <v>0.22058999538421631</v>
      </c>
      <c r="M2457" s="317"/>
      <c r="N2457" s="36">
        <v>61</v>
      </c>
      <c r="O2457" s="317">
        <v>0.20066000521183011</v>
      </c>
      <c r="P2457" s="317"/>
      <c r="Q2457" s="36">
        <v>2493</v>
      </c>
      <c r="R2457" s="317">
        <v>0.25</v>
      </c>
      <c r="S2457" s="317"/>
      <c r="T2457" t="s">
        <v>380</v>
      </c>
      <c r="BA2457" s="395">
        <v>1</v>
      </c>
      <c r="BB2457" s="396" t="s">
        <v>861</v>
      </c>
      <c r="BC2457" t="str">
        <f t="shared" si="241"/>
        <v>RJ2</v>
      </c>
      <c r="BD2457" t="str">
        <f t="shared" si="242"/>
        <v>NAoMe_initial_age_decades_80cap</v>
      </c>
      <c r="BE2457" s="397" t="s">
        <v>862</v>
      </c>
      <c r="BF2457" t="str">
        <f t="shared" si="243"/>
        <v>70-79 yrs</v>
      </c>
      <c r="BG2457">
        <f t="shared" si="244"/>
        <v>15</v>
      </c>
      <c r="BH2457" s="398">
        <f t="shared" si="245"/>
        <v>0.22058999538421631</v>
      </c>
      <c r="BO2457" s="33"/>
    </row>
    <row r="2458" spans="1:67">
      <c r="A2458" s="316" t="s">
        <v>27</v>
      </c>
      <c r="B2458" t="s">
        <v>380</v>
      </c>
      <c r="C2458" t="s">
        <v>910</v>
      </c>
      <c r="D2458" t="s">
        <v>314</v>
      </c>
      <c r="E2458" s="316" t="s">
        <v>111</v>
      </c>
      <c r="F2458" s="316" t="s">
        <v>112</v>
      </c>
      <c r="G2458" s="316" t="s">
        <v>442</v>
      </c>
      <c r="H2458" s="316" t="s">
        <v>326</v>
      </c>
      <c r="I2458" s="316" t="s">
        <v>310</v>
      </c>
      <c r="J2458" s="316" t="s">
        <v>283</v>
      </c>
      <c r="K2458" s="36">
        <v>13</v>
      </c>
      <c r="L2458" s="317">
        <v>0.19118000566959381</v>
      </c>
      <c r="M2458" s="317"/>
      <c r="N2458" s="36">
        <v>46</v>
      </c>
      <c r="O2458" s="317">
        <v>0.15131999552249911</v>
      </c>
      <c r="P2458" s="317"/>
      <c r="Q2458" s="36">
        <v>2292</v>
      </c>
      <c r="R2458" s="317">
        <v>0.2298399955034256</v>
      </c>
      <c r="S2458" s="317"/>
      <c r="T2458" t="s">
        <v>380</v>
      </c>
      <c r="BA2458" s="395">
        <v>1</v>
      </c>
      <c r="BB2458" s="396" t="s">
        <v>861</v>
      </c>
      <c r="BC2458" t="str">
        <f t="shared" si="241"/>
        <v>RJ2</v>
      </c>
      <c r="BD2458" t="str">
        <f t="shared" si="242"/>
        <v>NAoMe_initial_age_decades_80cap</v>
      </c>
      <c r="BE2458" s="397" t="s">
        <v>862</v>
      </c>
      <c r="BF2458" t="str">
        <f t="shared" si="243"/>
        <v>80+ yrs</v>
      </c>
      <c r="BG2458">
        <f t="shared" si="244"/>
        <v>13</v>
      </c>
      <c r="BH2458" s="398">
        <f t="shared" si="245"/>
        <v>0.19118000566959381</v>
      </c>
      <c r="BO2458" s="33"/>
    </row>
    <row r="2459" spans="1:67">
      <c r="A2459" s="316" t="s">
        <v>27</v>
      </c>
      <c r="B2459" t="s">
        <v>380</v>
      </c>
      <c r="C2459" t="s">
        <v>910</v>
      </c>
      <c r="D2459" t="s">
        <v>314</v>
      </c>
      <c r="E2459" s="316" t="s">
        <v>111</v>
      </c>
      <c r="F2459" s="316" t="s">
        <v>112</v>
      </c>
      <c r="G2459" s="316" t="s">
        <v>442</v>
      </c>
      <c r="H2459" s="316" t="s">
        <v>326</v>
      </c>
      <c r="I2459" s="316" t="s">
        <v>341</v>
      </c>
      <c r="J2459" s="316" t="s">
        <v>13</v>
      </c>
      <c r="K2459" s="36">
        <v>58</v>
      </c>
      <c r="L2459" s="317">
        <v>0.85294002294540405</v>
      </c>
      <c r="M2459" s="317">
        <v>0.85294002294540405</v>
      </c>
      <c r="N2459" s="36">
        <v>223</v>
      </c>
      <c r="O2459" s="317">
        <v>0.73355001211166382</v>
      </c>
      <c r="P2459" s="317">
        <v>0.7610899806022644</v>
      </c>
      <c r="Q2459" s="36">
        <v>6753</v>
      </c>
      <c r="R2459" s="317">
        <v>0.67720001935958862</v>
      </c>
      <c r="S2459" s="317">
        <v>0.69554001092910767</v>
      </c>
      <c r="T2459" t="s">
        <v>380</v>
      </c>
      <c r="BA2459" s="395">
        <v>1</v>
      </c>
      <c r="BB2459" s="396" t="s">
        <v>861</v>
      </c>
      <c r="BC2459" t="str">
        <f t="shared" si="241"/>
        <v>RJ2</v>
      </c>
      <c r="BD2459" t="str">
        <f t="shared" si="242"/>
        <v>NAoMe_initial_ch_score_2cap</v>
      </c>
      <c r="BE2459" s="397" t="s">
        <v>862</v>
      </c>
      <c r="BF2459" t="str">
        <f t="shared" si="243"/>
        <v>0</v>
      </c>
      <c r="BG2459">
        <f t="shared" si="244"/>
        <v>58</v>
      </c>
      <c r="BH2459" s="398">
        <f t="shared" si="245"/>
        <v>0.85294002294540405</v>
      </c>
      <c r="BO2459" s="33"/>
    </row>
    <row r="2460" spans="1:67">
      <c r="A2460" s="316" t="s">
        <v>27</v>
      </c>
      <c r="B2460" t="s">
        <v>380</v>
      </c>
      <c r="C2460" t="s">
        <v>910</v>
      </c>
      <c r="D2460" t="s">
        <v>314</v>
      </c>
      <c r="E2460" s="316" t="s">
        <v>111</v>
      </c>
      <c r="F2460" s="316" t="s">
        <v>112</v>
      </c>
      <c r="G2460" s="316" t="s">
        <v>442</v>
      </c>
      <c r="H2460" s="316" t="s">
        <v>326</v>
      </c>
      <c r="I2460" s="316" t="s">
        <v>341</v>
      </c>
      <c r="J2460" s="316" t="s">
        <v>14</v>
      </c>
      <c r="K2460" s="36">
        <v>8</v>
      </c>
      <c r="L2460" s="317">
        <v>0.1176500022411346</v>
      </c>
      <c r="M2460" s="317">
        <v>0.1176500022411346</v>
      </c>
      <c r="N2460" s="36">
        <v>31</v>
      </c>
      <c r="O2460" s="317">
        <v>0.10197000205516819</v>
      </c>
      <c r="P2460" s="317">
        <v>0.10580000281333921</v>
      </c>
      <c r="Q2460" s="36">
        <v>1630</v>
      </c>
      <c r="R2460" s="317">
        <v>0.16346000134944921</v>
      </c>
      <c r="S2460" s="317">
        <v>0.16788999736309049</v>
      </c>
      <c r="T2460" t="s">
        <v>380</v>
      </c>
      <c r="BA2460" s="395">
        <v>1</v>
      </c>
      <c r="BB2460" s="396" t="s">
        <v>861</v>
      </c>
      <c r="BC2460" t="str">
        <f t="shared" si="241"/>
        <v>RJ2</v>
      </c>
      <c r="BD2460" t="str">
        <f t="shared" si="242"/>
        <v>NAoMe_initial_ch_score_2cap</v>
      </c>
      <c r="BE2460" s="397" t="s">
        <v>862</v>
      </c>
      <c r="BF2460" t="str">
        <f t="shared" si="243"/>
        <v>1</v>
      </c>
      <c r="BG2460">
        <f t="shared" si="244"/>
        <v>8</v>
      </c>
      <c r="BH2460" s="398">
        <f t="shared" si="245"/>
        <v>0.1176500022411346</v>
      </c>
      <c r="BO2460" s="33"/>
    </row>
    <row r="2461" spans="1:67">
      <c r="A2461" s="316" t="s">
        <v>27</v>
      </c>
      <c r="B2461" t="s">
        <v>380</v>
      </c>
      <c r="C2461" t="s">
        <v>910</v>
      </c>
      <c r="D2461" t="s">
        <v>314</v>
      </c>
      <c r="E2461" s="316" t="s">
        <v>111</v>
      </c>
      <c r="F2461" s="316" t="s">
        <v>112</v>
      </c>
      <c r="G2461" s="316" t="s">
        <v>442</v>
      </c>
      <c r="H2461" s="316" t="s">
        <v>326</v>
      </c>
      <c r="I2461" s="316" t="s">
        <v>341</v>
      </c>
      <c r="J2461" s="316" t="s">
        <v>301</v>
      </c>
      <c r="K2461" s="36">
        <v>2</v>
      </c>
      <c r="L2461" s="317">
        <v>2.9410000890493389E-2</v>
      </c>
      <c r="M2461" s="317">
        <v>2.9410000890493389E-2</v>
      </c>
      <c r="N2461" s="36">
        <v>39</v>
      </c>
      <c r="O2461" s="317">
        <v>0.12828999757766721</v>
      </c>
      <c r="P2461" s="317">
        <v>0.1331100016832352</v>
      </c>
      <c r="Q2461" s="36">
        <v>1326</v>
      </c>
      <c r="R2461" s="317">
        <v>0.132970005273819</v>
      </c>
      <c r="S2461" s="317">
        <v>0.13657000660896301</v>
      </c>
      <c r="T2461" t="s">
        <v>380</v>
      </c>
      <c r="BA2461" s="395">
        <v>1</v>
      </c>
      <c r="BB2461" s="396" t="s">
        <v>861</v>
      </c>
      <c r="BC2461" t="str">
        <f t="shared" si="241"/>
        <v>RJ2</v>
      </c>
      <c r="BD2461" t="str">
        <f t="shared" si="242"/>
        <v>NAoMe_initial_ch_score_2cap</v>
      </c>
      <c r="BE2461" s="397" t="s">
        <v>862</v>
      </c>
      <c r="BF2461" t="str">
        <f t="shared" si="243"/>
        <v>2+</v>
      </c>
      <c r="BG2461">
        <f t="shared" si="244"/>
        <v>2</v>
      </c>
      <c r="BH2461" s="398">
        <f t="shared" si="245"/>
        <v>2.9410000890493389E-2</v>
      </c>
      <c r="BO2461" s="33"/>
    </row>
    <row r="2462" spans="1:67">
      <c r="A2462" s="316" t="s">
        <v>27</v>
      </c>
      <c r="B2462" t="s">
        <v>380</v>
      </c>
      <c r="C2462" t="s">
        <v>910</v>
      </c>
      <c r="D2462" t="s">
        <v>314</v>
      </c>
      <c r="E2462" s="316" t="s">
        <v>111</v>
      </c>
      <c r="F2462" s="316" t="s">
        <v>112</v>
      </c>
      <c r="G2462" s="316" t="s">
        <v>442</v>
      </c>
      <c r="H2462" s="316" t="s">
        <v>326</v>
      </c>
      <c r="I2462" s="316" t="s">
        <v>341</v>
      </c>
      <c r="J2462" s="316" t="s">
        <v>260</v>
      </c>
      <c r="K2462" s="36">
        <v>0</v>
      </c>
      <c r="L2462" s="317">
        <v>0</v>
      </c>
      <c r="M2462" s="317"/>
      <c r="N2462" s="36">
        <v>11</v>
      </c>
      <c r="O2462" s="317">
        <v>3.6180000752210617E-2</v>
      </c>
      <c r="P2462" s="317"/>
      <c r="Q2462" s="36">
        <v>263</v>
      </c>
      <c r="R2462" s="317">
        <v>2.6370000094175339E-2</v>
      </c>
      <c r="S2462" s="317"/>
      <c r="T2462" t="s">
        <v>380</v>
      </c>
      <c r="BA2462" s="395">
        <v>1</v>
      </c>
      <c r="BB2462" s="396" t="s">
        <v>861</v>
      </c>
      <c r="BC2462" t="str">
        <f t="shared" si="241"/>
        <v>RJ2</v>
      </c>
      <c r="BD2462" t="str">
        <f t="shared" si="242"/>
        <v>NAoMe_initial_ch_score_2cap</v>
      </c>
      <c r="BE2462" s="397" t="s">
        <v>862</v>
      </c>
      <c r="BF2462" t="str">
        <f t="shared" si="243"/>
        <v>Unknown</v>
      </c>
      <c r="BG2462">
        <f t="shared" si="244"/>
        <v>0</v>
      </c>
      <c r="BH2462" s="398">
        <f t="shared" si="245"/>
        <v>0</v>
      </c>
      <c r="BO2462" s="33"/>
    </row>
    <row r="2463" spans="1:67">
      <c r="A2463" s="316" t="s">
        <v>27</v>
      </c>
      <c r="B2463" t="s">
        <v>380</v>
      </c>
      <c r="C2463" t="s">
        <v>910</v>
      </c>
      <c r="D2463" t="s">
        <v>314</v>
      </c>
      <c r="E2463" s="316" t="s">
        <v>111</v>
      </c>
      <c r="F2463" s="318" t="s">
        <v>112</v>
      </c>
      <c r="G2463" s="318" t="s">
        <v>442</v>
      </c>
      <c r="H2463" s="318" t="s">
        <v>326</v>
      </c>
      <c r="I2463" s="316" t="s">
        <v>309</v>
      </c>
      <c r="J2463" s="316" t="s">
        <v>289</v>
      </c>
      <c r="K2463" s="36">
        <v>27</v>
      </c>
      <c r="L2463" s="317">
        <v>0.39706000685691828</v>
      </c>
      <c r="M2463" s="317"/>
      <c r="N2463" s="36">
        <v>106</v>
      </c>
      <c r="O2463" s="317">
        <v>0.34867998957633972</v>
      </c>
      <c r="P2463" s="317"/>
      <c r="Q2463" s="36">
        <v>3283</v>
      </c>
      <c r="R2463" s="317">
        <v>0.3292199969291687</v>
      </c>
      <c r="S2463" s="317"/>
      <c r="T2463" t="s">
        <v>380</v>
      </c>
      <c r="BA2463" s="395">
        <v>1</v>
      </c>
      <c r="BB2463" s="396" t="s">
        <v>861</v>
      </c>
      <c r="BC2463" t="str">
        <f t="shared" si="241"/>
        <v>RJ2</v>
      </c>
      <c r="BD2463" t="str">
        <f t="shared" si="242"/>
        <v>NAoMe_initial_diagnosis_year</v>
      </c>
      <c r="BE2463" s="397" t="s">
        <v>862</v>
      </c>
      <c r="BF2463" t="str">
        <f t="shared" si="243"/>
        <v>2021</v>
      </c>
      <c r="BG2463">
        <f t="shared" si="244"/>
        <v>27</v>
      </c>
      <c r="BH2463" s="398">
        <f t="shared" si="245"/>
        <v>0.39706000685691828</v>
      </c>
      <c r="BO2463" s="33"/>
    </row>
    <row r="2464" spans="1:67">
      <c r="A2464" s="316" t="s">
        <v>27</v>
      </c>
      <c r="B2464" t="s">
        <v>380</v>
      </c>
      <c r="C2464" t="s">
        <v>910</v>
      </c>
      <c r="D2464" t="s">
        <v>314</v>
      </c>
      <c r="E2464" s="316" t="s">
        <v>111</v>
      </c>
      <c r="F2464" s="316" t="s">
        <v>112</v>
      </c>
      <c r="G2464" s="316" t="s">
        <v>442</v>
      </c>
      <c r="H2464" s="316" t="s">
        <v>326</v>
      </c>
      <c r="I2464" s="316" t="s">
        <v>309</v>
      </c>
      <c r="J2464" s="316" t="s">
        <v>816</v>
      </c>
      <c r="K2464" s="36">
        <v>18</v>
      </c>
      <c r="L2464" s="317">
        <v>0.26471000909805298</v>
      </c>
      <c r="M2464" s="317"/>
      <c r="N2464" s="36">
        <v>97</v>
      </c>
      <c r="O2464" s="317">
        <v>0.31907999515533447</v>
      </c>
      <c r="P2464" s="317"/>
      <c r="Q2464" s="36">
        <v>3315</v>
      </c>
      <c r="R2464" s="317">
        <v>0.33243000507354742</v>
      </c>
      <c r="S2464" s="317"/>
      <c r="T2464" t="s">
        <v>380</v>
      </c>
      <c r="BA2464" s="395">
        <v>1</v>
      </c>
      <c r="BB2464" s="396" t="s">
        <v>861</v>
      </c>
      <c r="BC2464" t="str">
        <f t="shared" si="241"/>
        <v>RJ2</v>
      </c>
      <c r="BD2464" t="str">
        <f t="shared" si="242"/>
        <v>NAoMe_initial_diagnosis_year</v>
      </c>
      <c r="BE2464" s="397" t="s">
        <v>862</v>
      </c>
      <c r="BF2464" t="str">
        <f t="shared" si="243"/>
        <v>2022</v>
      </c>
      <c r="BG2464">
        <f t="shared" si="244"/>
        <v>18</v>
      </c>
      <c r="BH2464" s="398">
        <f t="shared" si="245"/>
        <v>0.26471000909805298</v>
      </c>
      <c r="BO2464" s="33"/>
    </row>
    <row r="2465" spans="1:67">
      <c r="A2465" s="316" t="s">
        <v>27</v>
      </c>
      <c r="B2465" t="s">
        <v>380</v>
      </c>
      <c r="C2465" t="s">
        <v>910</v>
      </c>
      <c r="D2465" t="s">
        <v>314</v>
      </c>
      <c r="E2465" s="316" t="s">
        <v>111</v>
      </c>
      <c r="F2465" s="316" t="s">
        <v>112</v>
      </c>
      <c r="G2465" s="316" t="s">
        <v>442</v>
      </c>
      <c r="H2465" s="316" t="s">
        <v>326</v>
      </c>
      <c r="I2465" s="316" t="s">
        <v>309</v>
      </c>
      <c r="J2465" s="316" t="s">
        <v>946</v>
      </c>
      <c r="K2465" s="36">
        <v>23</v>
      </c>
      <c r="L2465" s="317">
        <v>0.33823999762535101</v>
      </c>
      <c r="M2465" s="317"/>
      <c r="N2465" s="36">
        <v>101</v>
      </c>
      <c r="O2465" s="317">
        <v>0.33223998546600342</v>
      </c>
      <c r="P2465" s="317"/>
      <c r="Q2465" s="36">
        <v>3374</v>
      </c>
      <c r="R2465" s="317">
        <v>0.33834999799728388</v>
      </c>
      <c r="S2465" s="317"/>
      <c r="T2465" t="s">
        <v>380</v>
      </c>
      <c r="BA2465" s="395">
        <v>1</v>
      </c>
      <c r="BB2465" s="396" t="s">
        <v>861</v>
      </c>
      <c r="BC2465" t="str">
        <f t="shared" si="241"/>
        <v>RJ2</v>
      </c>
      <c r="BD2465" t="str">
        <f t="shared" si="242"/>
        <v>NAoMe_initial_diagnosis_year</v>
      </c>
      <c r="BE2465" s="397" t="s">
        <v>862</v>
      </c>
      <c r="BF2465" t="str">
        <f t="shared" si="243"/>
        <v>2023</v>
      </c>
      <c r="BG2465">
        <f t="shared" si="244"/>
        <v>23</v>
      </c>
      <c r="BH2465" s="398">
        <f t="shared" si="245"/>
        <v>0.33823999762535101</v>
      </c>
      <c r="BO2465" s="33"/>
    </row>
    <row r="2466" spans="1:67">
      <c r="A2466" s="316" t="s">
        <v>27</v>
      </c>
      <c r="B2466" t="s">
        <v>380</v>
      </c>
      <c r="C2466" t="s">
        <v>910</v>
      </c>
      <c r="D2466" t="s">
        <v>314</v>
      </c>
      <c r="E2466" s="316" t="s">
        <v>111</v>
      </c>
      <c r="F2466" s="316" t="s">
        <v>112</v>
      </c>
      <c r="G2466" s="316" t="s">
        <v>442</v>
      </c>
      <c r="H2466" s="316" t="s">
        <v>326</v>
      </c>
      <c r="I2466" s="316" t="s">
        <v>331</v>
      </c>
      <c r="J2466" s="316" t="s">
        <v>332</v>
      </c>
      <c r="K2466" s="36">
        <v>2</v>
      </c>
      <c r="L2466" s="317">
        <v>2.9410000890493389E-2</v>
      </c>
      <c r="M2466" s="317">
        <v>3.3330000936985023E-2</v>
      </c>
      <c r="N2466" s="36">
        <v>6</v>
      </c>
      <c r="O2466" s="317">
        <v>1.9740000367164608E-2</v>
      </c>
      <c r="P2466" s="317">
        <v>2.4490000680089E-2</v>
      </c>
      <c r="Q2466" s="36">
        <v>434</v>
      </c>
      <c r="R2466" s="317">
        <v>4.3519999831914902E-2</v>
      </c>
      <c r="S2466" s="317">
        <v>5.2159998565912247E-2</v>
      </c>
      <c r="T2466" t="s">
        <v>380</v>
      </c>
      <c r="BA2466" s="395">
        <v>1</v>
      </c>
      <c r="BB2466" s="396" t="s">
        <v>861</v>
      </c>
      <c r="BC2466" t="str">
        <f t="shared" si="241"/>
        <v>RJ2</v>
      </c>
      <c r="BD2466" t="str">
        <f t="shared" si="242"/>
        <v>NAoMe_initial_disease_group</v>
      </c>
      <c r="BE2466" s="397" t="s">
        <v>862</v>
      </c>
      <c r="BF2466" t="str">
        <f t="shared" si="243"/>
        <v>Advanced M0</v>
      </c>
      <c r="BG2466">
        <f t="shared" si="244"/>
        <v>2</v>
      </c>
      <c r="BH2466" s="398">
        <f t="shared" si="245"/>
        <v>2.9410000890493389E-2</v>
      </c>
      <c r="BO2466" s="33"/>
    </row>
    <row r="2467" spans="1:67">
      <c r="A2467" s="316" t="s">
        <v>27</v>
      </c>
      <c r="B2467" t="s">
        <v>380</v>
      </c>
      <c r="C2467" t="s">
        <v>910</v>
      </c>
      <c r="D2467" t="s">
        <v>314</v>
      </c>
      <c r="E2467" s="316" t="s">
        <v>111</v>
      </c>
      <c r="F2467" s="316" t="s">
        <v>112</v>
      </c>
      <c r="G2467" s="316" t="s">
        <v>442</v>
      </c>
      <c r="H2467" s="316" t="s">
        <v>326</v>
      </c>
      <c r="I2467" s="316" t="s">
        <v>331</v>
      </c>
      <c r="J2467" s="316" t="s">
        <v>333</v>
      </c>
      <c r="K2467" s="36">
        <v>49</v>
      </c>
      <c r="L2467" s="317">
        <v>0.72058999538421631</v>
      </c>
      <c r="M2467" s="317">
        <v>0.8166700005531311</v>
      </c>
      <c r="N2467" s="36">
        <v>208</v>
      </c>
      <c r="O2467" s="317">
        <v>0.68421000242233276</v>
      </c>
      <c r="P2467" s="317">
        <v>0.84898000955581665</v>
      </c>
      <c r="Q2467" s="36">
        <v>6159</v>
      </c>
      <c r="R2467" s="317">
        <v>0.6176300048828125</v>
      </c>
      <c r="S2467" s="317">
        <v>0.74026000499725342</v>
      </c>
      <c r="T2467" t="s">
        <v>380</v>
      </c>
      <c r="BA2467" s="395">
        <v>1</v>
      </c>
      <c r="BB2467" s="396" t="s">
        <v>861</v>
      </c>
      <c r="BC2467" t="str">
        <f t="shared" si="241"/>
        <v>RJ2</v>
      </c>
      <c r="BD2467" t="str">
        <f t="shared" si="242"/>
        <v>NAoMe_initial_disease_group</v>
      </c>
      <c r="BE2467" s="397" t="s">
        <v>862</v>
      </c>
      <c r="BF2467" t="str">
        <f t="shared" si="243"/>
        <v>Advanced M1</v>
      </c>
      <c r="BG2467">
        <f t="shared" si="244"/>
        <v>49</v>
      </c>
      <c r="BH2467" s="398">
        <f t="shared" si="245"/>
        <v>0.72058999538421631</v>
      </c>
      <c r="BO2467" s="33"/>
    </row>
    <row r="2468" spans="1:67">
      <c r="A2468" s="316" t="s">
        <v>27</v>
      </c>
      <c r="B2468" t="s">
        <v>380</v>
      </c>
      <c r="C2468" t="s">
        <v>910</v>
      </c>
      <c r="D2468" t="s">
        <v>314</v>
      </c>
      <c r="E2468" s="316" t="s">
        <v>111</v>
      </c>
      <c r="F2468" s="316" t="s">
        <v>112</v>
      </c>
      <c r="G2468" s="316" t="s">
        <v>442</v>
      </c>
      <c r="H2468" s="316" t="s">
        <v>326</v>
      </c>
      <c r="I2468" s="316" t="s">
        <v>331</v>
      </c>
      <c r="J2468" s="316" t="s">
        <v>334</v>
      </c>
      <c r="K2468" s="36">
        <v>0</v>
      </c>
      <c r="L2468" s="317">
        <v>0</v>
      </c>
      <c r="M2468" s="317">
        <v>0</v>
      </c>
      <c r="N2468" s="36">
        <v>2</v>
      </c>
      <c r="O2468" s="317">
        <v>6.5799998119473457E-3</v>
      </c>
      <c r="P2468" s="317">
        <v>8.1599997356534004E-3</v>
      </c>
      <c r="Q2468" s="36">
        <v>64</v>
      </c>
      <c r="R2468" s="317">
        <v>6.4199999906122676E-3</v>
      </c>
      <c r="S2468" s="317">
        <v>7.689999882131815E-3</v>
      </c>
      <c r="T2468" t="s">
        <v>380</v>
      </c>
      <c r="BA2468" s="395">
        <v>1</v>
      </c>
      <c r="BB2468" s="396" t="s">
        <v>861</v>
      </c>
      <c r="BC2468" t="str">
        <f t="shared" si="241"/>
        <v>RJ2</v>
      </c>
      <c r="BD2468" t="str">
        <f t="shared" si="242"/>
        <v>NAoMe_initial_disease_group</v>
      </c>
      <c r="BE2468" s="397" t="s">
        <v>862</v>
      </c>
      <c r="BF2468" t="str">
        <f t="shared" si="243"/>
        <v>DCIS</v>
      </c>
      <c r="BG2468">
        <f t="shared" si="244"/>
        <v>0</v>
      </c>
      <c r="BH2468" s="398">
        <f t="shared" si="245"/>
        <v>0</v>
      </c>
      <c r="BO2468" s="33"/>
    </row>
    <row r="2469" spans="1:67">
      <c r="A2469" s="316" t="s">
        <v>27</v>
      </c>
      <c r="B2469" t="s">
        <v>380</v>
      </c>
      <c r="C2469" t="s">
        <v>910</v>
      </c>
      <c r="D2469" t="s">
        <v>314</v>
      </c>
      <c r="E2469" s="316" t="s">
        <v>111</v>
      </c>
      <c r="F2469" s="316" t="s">
        <v>112</v>
      </c>
      <c r="G2469" s="316" t="s">
        <v>442</v>
      </c>
      <c r="H2469" s="316" t="s">
        <v>326</v>
      </c>
      <c r="I2469" s="316" t="s">
        <v>331</v>
      </c>
      <c r="J2469" s="316" t="s">
        <v>335</v>
      </c>
      <c r="K2469" s="36">
        <v>9</v>
      </c>
      <c r="L2469" s="317">
        <v>0.13234999775886541</v>
      </c>
      <c r="M2469" s="317">
        <v>0.15000000596046451</v>
      </c>
      <c r="N2469" s="36">
        <v>29</v>
      </c>
      <c r="O2469" s="317">
        <v>9.5389999449253082E-2</v>
      </c>
      <c r="P2469" s="317">
        <v>0.118369996547699</v>
      </c>
      <c r="Q2469" s="36">
        <v>1663</v>
      </c>
      <c r="R2469" s="317">
        <v>0.16676999628543851</v>
      </c>
      <c r="S2469" s="317">
        <v>0.19988000392913821</v>
      </c>
      <c r="T2469" t="s">
        <v>380</v>
      </c>
      <c r="BA2469" s="395">
        <v>1</v>
      </c>
      <c r="BB2469" s="396" t="s">
        <v>861</v>
      </c>
      <c r="BC2469" t="str">
        <f t="shared" si="241"/>
        <v>RJ2</v>
      </c>
      <c r="BD2469" t="str">
        <f t="shared" si="242"/>
        <v>NAoMe_initial_disease_group</v>
      </c>
      <c r="BE2469" s="397" t="s">
        <v>862</v>
      </c>
      <c r="BF2469" t="str">
        <f t="shared" si="243"/>
        <v>Early invasive</v>
      </c>
      <c r="BG2469">
        <f t="shared" si="244"/>
        <v>9</v>
      </c>
      <c r="BH2469" s="398">
        <f t="shared" si="245"/>
        <v>0.13234999775886541</v>
      </c>
      <c r="BO2469" s="33"/>
    </row>
    <row r="2470" spans="1:67">
      <c r="A2470" s="316" t="s">
        <v>27</v>
      </c>
      <c r="B2470" t="s">
        <v>380</v>
      </c>
      <c r="C2470" t="s">
        <v>910</v>
      </c>
      <c r="D2470" t="s">
        <v>314</v>
      </c>
      <c r="E2470" s="316" t="s">
        <v>111</v>
      </c>
      <c r="F2470" s="316" t="s">
        <v>112</v>
      </c>
      <c r="G2470" s="316" t="s">
        <v>442</v>
      </c>
      <c r="H2470" s="316" t="s">
        <v>326</v>
      </c>
      <c r="I2470" s="316" t="s">
        <v>331</v>
      </c>
      <c r="J2470" s="316" t="s">
        <v>337</v>
      </c>
      <c r="K2470" s="36">
        <v>8</v>
      </c>
      <c r="L2470" s="317">
        <v>0.1176500022411346</v>
      </c>
      <c r="M2470" s="317"/>
      <c r="N2470" s="36">
        <v>59</v>
      </c>
      <c r="O2470" s="317">
        <v>0.1940799951553345</v>
      </c>
      <c r="P2470" s="317"/>
      <c r="Q2470" s="36">
        <v>1652</v>
      </c>
      <c r="R2470" s="317">
        <v>0.1656599938869476</v>
      </c>
      <c r="S2470" s="317"/>
      <c r="T2470" t="s">
        <v>380</v>
      </c>
      <c r="BA2470" s="395">
        <v>1</v>
      </c>
      <c r="BB2470" s="396" t="s">
        <v>861</v>
      </c>
      <c r="BC2470" t="str">
        <f t="shared" si="241"/>
        <v>RJ2</v>
      </c>
      <c r="BD2470" t="str">
        <f t="shared" si="242"/>
        <v>NAoMe_initial_disease_group</v>
      </c>
      <c r="BE2470" s="397" t="s">
        <v>862</v>
      </c>
      <c r="BF2470" t="str">
        <f t="shared" si="243"/>
        <v>Unknown stage</v>
      </c>
      <c r="BG2470">
        <f t="shared" si="244"/>
        <v>8</v>
      </c>
      <c r="BH2470" s="398">
        <f t="shared" si="245"/>
        <v>0.1176500022411346</v>
      </c>
      <c r="BO2470" s="33"/>
    </row>
    <row r="2471" spans="1:67">
      <c r="A2471" s="316" t="s">
        <v>27</v>
      </c>
      <c r="B2471" t="s">
        <v>380</v>
      </c>
      <c r="C2471" t="s">
        <v>910</v>
      </c>
      <c r="D2471" t="s">
        <v>314</v>
      </c>
      <c r="E2471" s="316" t="s">
        <v>111</v>
      </c>
      <c r="F2471" s="316" t="s">
        <v>112</v>
      </c>
      <c r="G2471" s="316" t="s">
        <v>442</v>
      </c>
      <c r="H2471" s="316" t="s">
        <v>326</v>
      </c>
      <c r="I2471" s="316" t="s">
        <v>656</v>
      </c>
      <c r="J2471" s="316" t="s">
        <v>286</v>
      </c>
      <c r="K2471" s="36">
        <v>6</v>
      </c>
      <c r="L2471" s="317">
        <v>8.8239997625350952E-2</v>
      </c>
      <c r="M2471" s="317">
        <v>9.5239996910095215E-2</v>
      </c>
      <c r="N2471" s="36">
        <v>23</v>
      </c>
      <c r="O2471" s="317">
        <v>7.5659997761249542E-2</v>
      </c>
      <c r="P2471" s="317">
        <v>8.1849999725818634E-2</v>
      </c>
      <c r="Q2471" s="36">
        <v>492</v>
      </c>
      <c r="R2471" s="317">
        <v>4.9339998513460159E-2</v>
      </c>
      <c r="S2471" s="317">
        <v>5.1920000463724143E-2</v>
      </c>
      <c r="T2471" t="s">
        <v>380</v>
      </c>
      <c r="BA2471" s="395">
        <v>1</v>
      </c>
      <c r="BB2471" s="396" t="s">
        <v>861</v>
      </c>
      <c r="BC2471" t="str">
        <f t="shared" si="241"/>
        <v>RJ2</v>
      </c>
      <c r="BD2471" t="str">
        <f t="shared" si="242"/>
        <v>NAoMe_initial_ethnicity_grp</v>
      </c>
      <c r="BE2471" s="397" t="s">
        <v>862</v>
      </c>
      <c r="BF2471" t="str">
        <f t="shared" si="243"/>
        <v>Asian or Asian British</v>
      </c>
      <c r="BG2471">
        <f t="shared" si="244"/>
        <v>6</v>
      </c>
      <c r="BH2471" s="398">
        <f t="shared" si="245"/>
        <v>8.8239997625350952E-2</v>
      </c>
      <c r="BO2471" s="33"/>
    </row>
    <row r="2472" spans="1:67">
      <c r="A2472" s="316" t="s">
        <v>27</v>
      </c>
      <c r="B2472" t="s">
        <v>380</v>
      </c>
      <c r="C2472" t="s">
        <v>910</v>
      </c>
      <c r="D2472" t="s">
        <v>314</v>
      </c>
      <c r="E2472" s="316" t="s">
        <v>111</v>
      </c>
      <c r="F2472" s="316" t="s">
        <v>112</v>
      </c>
      <c r="G2472" s="316" t="s">
        <v>442</v>
      </c>
      <c r="H2472" s="316" t="s">
        <v>326</v>
      </c>
      <c r="I2472" s="316" t="s">
        <v>656</v>
      </c>
      <c r="J2472" s="316" t="s">
        <v>287</v>
      </c>
      <c r="K2472" s="36">
        <v>13</v>
      </c>
      <c r="L2472" s="317">
        <v>0.19118000566959381</v>
      </c>
      <c r="M2472" s="317">
        <v>0.2063499987125397</v>
      </c>
      <c r="N2472" s="36">
        <v>57</v>
      </c>
      <c r="O2472" s="317">
        <v>0.1875</v>
      </c>
      <c r="P2472" s="317">
        <v>0.20284999907016751</v>
      </c>
      <c r="Q2472" s="36">
        <v>403</v>
      </c>
      <c r="R2472" s="317">
        <v>4.0410000830888748E-2</v>
      </c>
      <c r="S2472" s="317">
        <v>4.2520001530647278E-2</v>
      </c>
      <c r="T2472" t="s">
        <v>380</v>
      </c>
      <c r="BA2472" s="395">
        <v>1</v>
      </c>
      <c r="BB2472" s="396" t="s">
        <v>861</v>
      </c>
      <c r="BC2472" t="str">
        <f t="shared" si="241"/>
        <v>RJ2</v>
      </c>
      <c r="BD2472" t="str">
        <f t="shared" si="242"/>
        <v>NAoMe_initial_ethnicity_grp</v>
      </c>
      <c r="BE2472" s="397" t="s">
        <v>862</v>
      </c>
      <c r="BF2472" t="str">
        <f t="shared" si="243"/>
        <v>Black or Black British</v>
      </c>
      <c r="BG2472">
        <f t="shared" si="244"/>
        <v>13</v>
      </c>
      <c r="BH2472" s="398">
        <f t="shared" si="245"/>
        <v>0.19118000566959381</v>
      </c>
      <c r="BO2472" s="33"/>
    </row>
    <row r="2473" spans="1:67">
      <c r="A2473" s="316" t="s">
        <v>27</v>
      </c>
      <c r="B2473" t="s">
        <v>380</v>
      </c>
      <c r="C2473" t="s">
        <v>910</v>
      </c>
      <c r="D2473" t="s">
        <v>314</v>
      </c>
      <c r="E2473" s="316" t="s">
        <v>111</v>
      </c>
      <c r="F2473" s="316" t="s">
        <v>112</v>
      </c>
      <c r="G2473" s="316" t="s">
        <v>442</v>
      </c>
      <c r="H2473" s="316" t="s">
        <v>326</v>
      </c>
      <c r="I2473" s="316" t="s">
        <v>656</v>
      </c>
      <c r="J2473" s="316" t="s">
        <v>259</v>
      </c>
      <c r="K2473" s="36">
        <v>2</v>
      </c>
      <c r="L2473" s="317">
        <v>2.9410000890493389E-2</v>
      </c>
      <c r="M2473" s="317">
        <v>3.1750001013278961E-2</v>
      </c>
      <c r="N2473" s="36">
        <v>2</v>
      </c>
      <c r="O2473" s="317">
        <v>6.5799998119473457E-3</v>
      </c>
      <c r="P2473" s="317">
        <v>7.1200001984834671E-3</v>
      </c>
      <c r="Q2473" s="36">
        <v>98</v>
      </c>
      <c r="R2473" s="317">
        <v>9.8299998790025711E-3</v>
      </c>
      <c r="S2473" s="317">
        <v>1.0339999571442601E-2</v>
      </c>
      <c r="T2473" t="s">
        <v>380</v>
      </c>
      <c r="BA2473" s="395">
        <v>1</v>
      </c>
      <c r="BB2473" s="396" t="s">
        <v>861</v>
      </c>
      <c r="BC2473" t="str">
        <f t="shared" si="241"/>
        <v>RJ2</v>
      </c>
      <c r="BD2473" t="str">
        <f t="shared" si="242"/>
        <v>NAoMe_initial_ethnicity_grp</v>
      </c>
      <c r="BE2473" s="397" t="s">
        <v>862</v>
      </c>
      <c r="BF2473" t="str">
        <f t="shared" si="243"/>
        <v>Mixed</v>
      </c>
      <c r="BG2473">
        <f t="shared" si="244"/>
        <v>2</v>
      </c>
      <c r="BH2473" s="398">
        <f t="shared" si="245"/>
        <v>2.9410000890493389E-2</v>
      </c>
      <c r="BO2473" s="33"/>
    </row>
    <row r="2474" spans="1:67">
      <c r="A2474" s="316" t="s">
        <v>27</v>
      </c>
      <c r="B2474" t="s">
        <v>380</v>
      </c>
      <c r="C2474" t="s">
        <v>910</v>
      </c>
      <c r="D2474" t="s">
        <v>314</v>
      </c>
      <c r="E2474" s="316" t="s">
        <v>111</v>
      </c>
      <c r="F2474" s="316" t="s">
        <v>112</v>
      </c>
      <c r="G2474" s="316" t="s">
        <v>442</v>
      </c>
      <c r="H2474" s="316" t="s">
        <v>326</v>
      </c>
      <c r="I2474" s="316" t="s">
        <v>656</v>
      </c>
      <c r="J2474" s="316" t="s">
        <v>288</v>
      </c>
      <c r="K2474" s="36">
        <v>2</v>
      </c>
      <c r="L2474" s="317">
        <v>2.9410000890493389E-2</v>
      </c>
      <c r="M2474" s="317">
        <v>3.1750001013278961E-2</v>
      </c>
      <c r="N2474" s="36">
        <v>17</v>
      </c>
      <c r="O2474" s="317">
        <v>5.5920001119375229E-2</v>
      </c>
      <c r="P2474" s="317">
        <v>6.0499999672174447E-2</v>
      </c>
      <c r="Q2474" s="36">
        <v>246</v>
      </c>
      <c r="R2474" s="317">
        <v>2.466999925673008E-2</v>
      </c>
      <c r="S2474" s="317">
        <v>2.5960000231862072E-2</v>
      </c>
      <c r="T2474" t="s">
        <v>380</v>
      </c>
      <c r="BA2474" s="395">
        <v>1</v>
      </c>
      <c r="BB2474" s="396" t="s">
        <v>861</v>
      </c>
      <c r="BC2474" t="str">
        <f t="shared" si="241"/>
        <v>RJ2</v>
      </c>
      <c r="BD2474" t="str">
        <f t="shared" si="242"/>
        <v>NAoMe_initial_ethnicity_grp</v>
      </c>
      <c r="BE2474" s="397" t="s">
        <v>862</v>
      </c>
      <c r="BF2474" t="str">
        <f t="shared" si="243"/>
        <v>Other Ethnic Group</v>
      </c>
      <c r="BG2474">
        <f t="shared" si="244"/>
        <v>2</v>
      </c>
      <c r="BH2474" s="398">
        <f t="shared" si="245"/>
        <v>2.9410000890493389E-2</v>
      </c>
      <c r="BO2474" s="33"/>
    </row>
    <row r="2475" spans="1:67">
      <c r="A2475" s="316" t="s">
        <v>27</v>
      </c>
      <c r="B2475" t="s">
        <v>380</v>
      </c>
      <c r="C2475" t="s">
        <v>910</v>
      </c>
      <c r="D2475" t="s">
        <v>314</v>
      </c>
      <c r="E2475" s="316" t="s">
        <v>111</v>
      </c>
      <c r="F2475" s="316" t="s">
        <v>112</v>
      </c>
      <c r="G2475" s="316" t="s">
        <v>442</v>
      </c>
      <c r="H2475" s="316" t="s">
        <v>326</v>
      </c>
      <c r="I2475" s="316" t="s">
        <v>656</v>
      </c>
      <c r="J2475" s="316" t="s">
        <v>260</v>
      </c>
      <c r="K2475" s="36">
        <v>5</v>
      </c>
      <c r="L2475" s="317">
        <v>7.3530003428459167E-2</v>
      </c>
      <c r="M2475" s="317"/>
      <c r="N2475" s="36">
        <v>23</v>
      </c>
      <c r="O2475" s="317">
        <v>7.5659997761249542E-2</v>
      </c>
      <c r="P2475" s="317"/>
      <c r="Q2475" s="36">
        <v>495</v>
      </c>
      <c r="R2475" s="317">
        <v>4.9639999866485603E-2</v>
      </c>
      <c r="S2475" s="317"/>
      <c r="T2475" t="s">
        <v>380</v>
      </c>
      <c r="BA2475" s="395">
        <v>1</v>
      </c>
      <c r="BB2475" s="396" t="s">
        <v>861</v>
      </c>
      <c r="BC2475" t="str">
        <f t="shared" si="241"/>
        <v>RJ2</v>
      </c>
      <c r="BD2475" t="str">
        <f t="shared" si="242"/>
        <v>NAoMe_initial_ethnicity_grp</v>
      </c>
      <c r="BE2475" s="397" t="s">
        <v>862</v>
      </c>
      <c r="BF2475" t="str">
        <f t="shared" si="243"/>
        <v>Unknown</v>
      </c>
      <c r="BG2475">
        <f t="shared" si="244"/>
        <v>5</v>
      </c>
      <c r="BH2475" s="398">
        <f t="shared" si="245"/>
        <v>7.3530003428459167E-2</v>
      </c>
      <c r="BO2475" s="33"/>
    </row>
    <row r="2476" spans="1:67">
      <c r="A2476" s="316" t="s">
        <v>27</v>
      </c>
      <c r="B2476" t="s">
        <v>380</v>
      </c>
      <c r="C2476" t="s">
        <v>910</v>
      </c>
      <c r="D2476" t="s">
        <v>314</v>
      </c>
      <c r="E2476" s="316" t="s">
        <v>111</v>
      </c>
      <c r="F2476" s="316" t="s">
        <v>112</v>
      </c>
      <c r="G2476" s="316" t="s">
        <v>442</v>
      </c>
      <c r="H2476" s="316" t="s">
        <v>326</v>
      </c>
      <c r="I2476" s="316" t="s">
        <v>656</v>
      </c>
      <c r="J2476" s="316" t="s">
        <v>258</v>
      </c>
      <c r="K2476" s="36">
        <v>40</v>
      </c>
      <c r="L2476" s="317">
        <v>0.58824002742767334</v>
      </c>
      <c r="M2476" s="317">
        <v>0.63492000102996826</v>
      </c>
      <c r="N2476" s="36">
        <v>182</v>
      </c>
      <c r="O2476" s="317">
        <v>0.59868001937866211</v>
      </c>
      <c r="P2476" s="317">
        <v>0.64768999814987183</v>
      </c>
      <c r="Q2476" s="36">
        <v>8238</v>
      </c>
      <c r="R2476" s="317">
        <v>0.82611000537872314</v>
      </c>
      <c r="S2476" s="317">
        <v>0.86926001310348511</v>
      </c>
      <c r="T2476" t="s">
        <v>380</v>
      </c>
      <c r="BA2476" s="395">
        <v>1</v>
      </c>
      <c r="BB2476" s="396" t="s">
        <v>861</v>
      </c>
      <c r="BC2476" t="str">
        <f t="shared" si="241"/>
        <v>RJ2</v>
      </c>
      <c r="BD2476" t="str">
        <f t="shared" si="242"/>
        <v>NAoMe_initial_ethnicity_grp</v>
      </c>
      <c r="BE2476" s="397" t="s">
        <v>862</v>
      </c>
      <c r="BF2476" t="str">
        <f t="shared" si="243"/>
        <v>White</v>
      </c>
      <c r="BG2476">
        <f t="shared" si="244"/>
        <v>40</v>
      </c>
      <c r="BH2476" s="398">
        <f t="shared" si="245"/>
        <v>0.58824002742767334</v>
      </c>
      <c r="BO2476" s="33"/>
    </row>
    <row r="2477" spans="1:67">
      <c r="A2477" s="316" t="s">
        <v>27</v>
      </c>
      <c r="B2477" t="s">
        <v>380</v>
      </c>
      <c r="C2477" t="s">
        <v>910</v>
      </c>
      <c r="D2477" t="s">
        <v>314</v>
      </c>
      <c r="E2477" s="316" t="s">
        <v>111</v>
      </c>
      <c r="F2477" s="316" t="s">
        <v>112</v>
      </c>
      <c r="G2477" s="316" t="s">
        <v>442</v>
      </c>
      <c r="H2477" s="316" t="s">
        <v>326</v>
      </c>
      <c r="I2477" s="316" t="s">
        <v>657</v>
      </c>
      <c r="J2477" s="316" t="s">
        <v>817</v>
      </c>
      <c r="K2477" s="36">
        <v>66</v>
      </c>
      <c r="L2477" s="317">
        <v>0.97058999538421631</v>
      </c>
      <c r="M2477" s="317"/>
      <c r="N2477" s="36">
        <v>292</v>
      </c>
      <c r="O2477" s="317">
        <v>0.96052998304367065</v>
      </c>
      <c r="P2477" s="317"/>
      <c r="Q2477" s="36">
        <v>9359</v>
      </c>
      <c r="R2477" s="317">
        <v>0.93853002786636353</v>
      </c>
      <c r="S2477" s="317"/>
      <c r="T2477" t="s">
        <v>380</v>
      </c>
      <c r="BA2477" s="395">
        <v>1</v>
      </c>
      <c r="BB2477" s="396" t="s">
        <v>861</v>
      </c>
      <c r="BC2477" t="str">
        <f t="shared" si="241"/>
        <v>RJ2</v>
      </c>
      <c r="BD2477" t="str">
        <f t="shared" si="242"/>
        <v>NAoMe_initial_final_route</v>
      </c>
      <c r="BE2477" s="397" t="s">
        <v>862</v>
      </c>
      <c r="BF2477" t="str">
        <f t="shared" si="243"/>
        <v>Not screened</v>
      </c>
      <c r="BG2477">
        <f t="shared" si="244"/>
        <v>66</v>
      </c>
      <c r="BH2477" s="398">
        <f t="shared" si="245"/>
        <v>0.97058999538421631</v>
      </c>
      <c r="BO2477" s="33"/>
    </row>
    <row r="2478" spans="1:67">
      <c r="A2478" s="316" t="s">
        <v>27</v>
      </c>
      <c r="B2478" t="s">
        <v>380</v>
      </c>
      <c r="C2478" t="s">
        <v>910</v>
      </c>
      <c r="D2478" t="s">
        <v>314</v>
      </c>
      <c r="E2478" s="316" t="s">
        <v>111</v>
      </c>
      <c r="F2478" s="316" t="s">
        <v>112</v>
      </c>
      <c r="G2478" s="316" t="s">
        <v>442</v>
      </c>
      <c r="H2478" s="316" t="s">
        <v>326</v>
      </c>
      <c r="I2478" s="316" t="s">
        <v>657</v>
      </c>
      <c r="J2478" s="316" t="s">
        <v>352</v>
      </c>
      <c r="K2478" s="36">
        <v>2</v>
      </c>
      <c r="L2478" s="317">
        <v>2.9410000890493389E-2</v>
      </c>
      <c r="M2478" s="317"/>
      <c r="N2478" s="36">
        <v>12</v>
      </c>
      <c r="O2478" s="317">
        <v>3.9469998329877853E-2</v>
      </c>
      <c r="P2478" s="317"/>
      <c r="Q2478" s="36">
        <v>613</v>
      </c>
      <c r="R2478" s="317">
        <v>6.1469998210668557E-2</v>
      </c>
      <c r="S2478" s="317"/>
      <c r="T2478" t="s">
        <v>380</v>
      </c>
      <c r="BA2478" s="395">
        <v>1</v>
      </c>
      <c r="BB2478" s="396" t="s">
        <v>861</v>
      </c>
      <c r="BC2478" t="str">
        <f t="shared" si="241"/>
        <v>RJ2</v>
      </c>
      <c r="BD2478" t="str">
        <f t="shared" si="242"/>
        <v>NAoMe_initial_final_route</v>
      </c>
      <c r="BE2478" s="397" t="s">
        <v>862</v>
      </c>
      <c r="BF2478" t="str">
        <f t="shared" si="243"/>
        <v>Screening</v>
      </c>
      <c r="BG2478">
        <f t="shared" si="244"/>
        <v>2</v>
      </c>
      <c r="BH2478" s="398">
        <f t="shared" si="245"/>
        <v>2.9410000890493389E-2</v>
      </c>
      <c r="BO2478" s="33"/>
    </row>
    <row r="2479" spans="1:67">
      <c r="A2479" s="316" t="s">
        <v>27</v>
      </c>
      <c r="B2479" t="s">
        <v>380</v>
      </c>
      <c r="C2479" t="s">
        <v>910</v>
      </c>
      <c r="D2479" t="s">
        <v>314</v>
      </c>
      <c r="E2479" s="316" t="s">
        <v>111</v>
      </c>
      <c r="F2479" s="316" t="s">
        <v>112</v>
      </c>
      <c r="G2479" s="316" t="s">
        <v>442</v>
      </c>
      <c r="H2479" s="316" t="s">
        <v>326</v>
      </c>
      <c r="I2479" s="316" t="s">
        <v>303</v>
      </c>
      <c r="J2479" s="316" t="s">
        <v>308</v>
      </c>
      <c r="K2479" s="36">
        <v>8</v>
      </c>
      <c r="L2479" s="317">
        <v>0.1176500022411346</v>
      </c>
      <c r="M2479" s="317"/>
      <c r="N2479" s="36">
        <v>59</v>
      </c>
      <c r="O2479" s="317">
        <v>0.1940799951553345</v>
      </c>
      <c r="P2479" s="317"/>
      <c r="Q2479" s="36">
        <v>1652</v>
      </c>
      <c r="R2479" s="317">
        <v>0.1656599938869476</v>
      </c>
      <c r="S2479" s="317"/>
      <c r="T2479" t="s">
        <v>380</v>
      </c>
      <c r="BA2479" s="395">
        <v>1</v>
      </c>
      <c r="BB2479" s="396" t="s">
        <v>861</v>
      </c>
      <c r="BC2479" t="str">
        <f t="shared" si="241"/>
        <v>RJ2</v>
      </c>
      <c r="BD2479" t="str">
        <f t="shared" si="242"/>
        <v>NAoMe_initial_final_stage_tum</v>
      </c>
      <c r="BE2479" s="397" t="s">
        <v>862</v>
      </c>
      <c r="BF2479" t="str">
        <f t="shared" si="243"/>
        <v>Not staged/Unstated</v>
      </c>
      <c r="BG2479">
        <f t="shared" si="244"/>
        <v>8</v>
      </c>
      <c r="BH2479" s="398">
        <f t="shared" si="245"/>
        <v>0.1176500022411346</v>
      </c>
      <c r="BO2479" s="33"/>
    </row>
    <row r="2480" spans="1:67">
      <c r="A2480" s="316" t="s">
        <v>27</v>
      </c>
      <c r="B2480" t="s">
        <v>380</v>
      </c>
      <c r="C2480" t="s">
        <v>910</v>
      </c>
      <c r="D2480" t="s">
        <v>314</v>
      </c>
      <c r="E2480" s="316" t="s">
        <v>111</v>
      </c>
      <c r="F2480" s="316" t="s">
        <v>112</v>
      </c>
      <c r="G2480" s="316" t="s">
        <v>442</v>
      </c>
      <c r="H2480" s="316" t="s">
        <v>326</v>
      </c>
      <c r="I2480" s="316" t="s">
        <v>303</v>
      </c>
      <c r="J2480" s="316" t="s">
        <v>304</v>
      </c>
      <c r="K2480" s="36">
        <v>0</v>
      </c>
      <c r="L2480" s="317">
        <v>0</v>
      </c>
      <c r="M2480" s="317">
        <v>0</v>
      </c>
      <c r="N2480" s="36">
        <v>2</v>
      </c>
      <c r="O2480" s="317">
        <v>6.5799998119473457E-3</v>
      </c>
      <c r="P2480" s="317">
        <v>8.1599997356534004E-3</v>
      </c>
      <c r="Q2480" s="36">
        <v>64</v>
      </c>
      <c r="R2480" s="317">
        <v>6.4199999906122676E-3</v>
      </c>
      <c r="S2480" s="317">
        <v>7.689999882131815E-3</v>
      </c>
      <c r="T2480" t="s">
        <v>380</v>
      </c>
      <c r="BA2480" s="395">
        <v>1</v>
      </c>
      <c r="BB2480" s="396" t="s">
        <v>861</v>
      </c>
      <c r="BC2480" t="str">
        <f t="shared" si="241"/>
        <v>RJ2</v>
      </c>
      <c r="BD2480" t="str">
        <f t="shared" si="242"/>
        <v>NAoMe_initial_final_stage_tum</v>
      </c>
      <c r="BE2480" s="397" t="s">
        <v>862</v>
      </c>
      <c r="BF2480" t="str">
        <f t="shared" si="243"/>
        <v>Stage 0</v>
      </c>
      <c r="BG2480">
        <f t="shared" si="244"/>
        <v>0</v>
      </c>
      <c r="BH2480" s="398">
        <f t="shared" si="245"/>
        <v>0</v>
      </c>
      <c r="BO2480" s="33"/>
    </row>
    <row r="2481" spans="1:67">
      <c r="A2481" s="316" t="s">
        <v>27</v>
      </c>
      <c r="B2481" t="s">
        <v>380</v>
      </c>
      <c r="C2481" t="s">
        <v>910</v>
      </c>
      <c r="D2481" t="s">
        <v>314</v>
      </c>
      <c r="E2481" s="316" t="s">
        <v>111</v>
      </c>
      <c r="F2481" s="316" t="s">
        <v>112</v>
      </c>
      <c r="G2481" s="316" t="s">
        <v>442</v>
      </c>
      <c r="H2481" s="316" t="s">
        <v>326</v>
      </c>
      <c r="I2481" s="316" t="s">
        <v>303</v>
      </c>
      <c r="J2481" s="316" t="s">
        <v>305</v>
      </c>
      <c r="K2481" s="36">
        <v>0</v>
      </c>
      <c r="L2481" s="317">
        <v>0</v>
      </c>
      <c r="M2481" s="317">
        <v>0</v>
      </c>
      <c r="N2481" s="36">
        <v>2</v>
      </c>
      <c r="O2481" s="317">
        <v>6.5799998119473457E-3</v>
      </c>
      <c r="P2481" s="317">
        <v>8.1599997356534004E-3</v>
      </c>
      <c r="Q2481" s="36">
        <v>359</v>
      </c>
      <c r="R2481" s="317">
        <v>3.5999998450279243E-2</v>
      </c>
      <c r="S2481" s="317">
        <v>4.3150000274181373E-2</v>
      </c>
      <c r="T2481" t="s">
        <v>380</v>
      </c>
      <c r="BA2481" s="395">
        <v>1</v>
      </c>
      <c r="BB2481" s="396" t="s">
        <v>861</v>
      </c>
      <c r="BC2481" t="str">
        <f t="shared" si="241"/>
        <v>RJ2</v>
      </c>
      <c r="BD2481" t="str">
        <f t="shared" si="242"/>
        <v>NAoMe_initial_final_stage_tum</v>
      </c>
      <c r="BE2481" s="397" t="s">
        <v>862</v>
      </c>
      <c r="BF2481" t="str">
        <f t="shared" si="243"/>
        <v>Stage 1</v>
      </c>
      <c r="BG2481">
        <f t="shared" si="244"/>
        <v>0</v>
      </c>
      <c r="BH2481" s="398">
        <f t="shared" si="245"/>
        <v>0</v>
      </c>
      <c r="BO2481" s="33"/>
    </row>
    <row r="2482" spans="1:67">
      <c r="A2482" s="316" t="s">
        <v>27</v>
      </c>
      <c r="B2482" t="s">
        <v>380</v>
      </c>
      <c r="C2482" t="s">
        <v>910</v>
      </c>
      <c r="D2482" t="s">
        <v>314</v>
      </c>
      <c r="E2482" s="316" t="s">
        <v>111</v>
      </c>
      <c r="F2482" s="316" t="s">
        <v>112</v>
      </c>
      <c r="G2482" s="316" t="s">
        <v>442</v>
      </c>
      <c r="H2482" s="316" t="s">
        <v>326</v>
      </c>
      <c r="I2482" s="316" t="s">
        <v>303</v>
      </c>
      <c r="J2482" s="316" t="s">
        <v>306</v>
      </c>
      <c r="K2482" s="36">
        <v>6</v>
      </c>
      <c r="L2482" s="317">
        <v>8.8239997625350952E-2</v>
      </c>
      <c r="M2482" s="317">
        <v>0.10000000149011611</v>
      </c>
      <c r="N2482" s="36">
        <v>15</v>
      </c>
      <c r="O2482" s="317">
        <v>4.9339998513460159E-2</v>
      </c>
      <c r="P2482" s="317">
        <v>6.1220001429319382E-2</v>
      </c>
      <c r="Q2482" s="36">
        <v>996</v>
      </c>
      <c r="R2482" s="317">
        <v>9.9880002439022064E-2</v>
      </c>
      <c r="S2482" s="317">
        <v>0.11970999836921691</v>
      </c>
      <c r="T2482" t="s">
        <v>380</v>
      </c>
      <c r="BA2482" s="395">
        <v>1</v>
      </c>
      <c r="BB2482" s="396" t="s">
        <v>861</v>
      </c>
      <c r="BC2482" t="str">
        <f t="shared" si="241"/>
        <v>RJ2</v>
      </c>
      <c r="BD2482" t="str">
        <f t="shared" si="242"/>
        <v>NAoMe_initial_final_stage_tum</v>
      </c>
      <c r="BE2482" s="397" t="s">
        <v>862</v>
      </c>
      <c r="BF2482" t="str">
        <f t="shared" si="243"/>
        <v>Stage 2</v>
      </c>
      <c r="BG2482">
        <f t="shared" si="244"/>
        <v>6</v>
      </c>
      <c r="BH2482" s="398">
        <f t="shared" si="245"/>
        <v>8.8239997625350952E-2</v>
      </c>
      <c r="BO2482" s="33"/>
    </row>
    <row r="2483" spans="1:67">
      <c r="A2483" s="316" t="s">
        <v>27</v>
      </c>
      <c r="B2483" t="s">
        <v>380</v>
      </c>
      <c r="C2483" t="s">
        <v>910</v>
      </c>
      <c r="D2483" t="s">
        <v>314</v>
      </c>
      <c r="E2483" s="316" t="s">
        <v>111</v>
      </c>
      <c r="F2483" s="316" t="s">
        <v>112</v>
      </c>
      <c r="G2483" s="316" t="s">
        <v>442</v>
      </c>
      <c r="H2483" s="316" t="s">
        <v>326</v>
      </c>
      <c r="I2483" s="316" t="s">
        <v>303</v>
      </c>
      <c r="J2483" s="316" t="s">
        <v>307</v>
      </c>
      <c r="K2483" s="36">
        <v>6</v>
      </c>
      <c r="L2483" s="317">
        <v>8.8239997625350952E-2</v>
      </c>
      <c r="M2483" s="317">
        <v>0.10000000149011611</v>
      </c>
      <c r="N2483" s="36">
        <v>16</v>
      </c>
      <c r="O2483" s="317">
        <v>5.2629999816417687E-2</v>
      </c>
      <c r="P2483" s="317">
        <v>6.5310001373291016E-2</v>
      </c>
      <c r="Q2483" s="36">
        <v>742</v>
      </c>
      <c r="R2483" s="317">
        <v>7.4409998953342438E-2</v>
      </c>
      <c r="S2483" s="317">
        <v>8.9180000126361847E-2</v>
      </c>
      <c r="T2483" t="s">
        <v>380</v>
      </c>
      <c r="BA2483" s="395">
        <v>1</v>
      </c>
      <c r="BB2483" s="396" t="s">
        <v>861</v>
      </c>
      <c r="BC2483" t="str">
        <f t="shared" si="241"/>
        <v>RJ2</v>
      </c>
      <c r="BD2483" t="str">
        <f t="shared" si="242"/>
        <v>NAoMe_initial_final_stage_tum</v>
      </c>
      <c r="BE2483" s="397" t="s">
        <v>862</v>
      </c>
      <c r="BF2483" t="str">
        <f t="shared" si="243"/>
        <v>Stage 3</v>
      </c>
      <c r="BG2483">
        <f t="shared" si="244"/>
        <v>6</v>
      </c>
      <c r="BH2483" s="398">
        <f t="shared" si="245"/>
        <v>8.8239997625350952E-2</v>
      </c>
      <c r="BO2483" s="33"/>
    </row>
    <row r="2484" spans="1:67">
      <c r="A2484" s="316" t="s">
        <v>27</v>
      </c>
      <c r="B2484" t="s">
        <v>380</v>
      </c>
      <c r="C2484" t="s">
        <v>910</v>
      </c>
      <c r="D2484" t="s">
        <v>314</v>
      </c>
      <c r="E2484" s="316" t="s">
        <v>111</v>
      </c>
      <c r="F2484" s="316" t="s">
        <v>112</v>
      </c>
      <c r="G2484" s="316" t="s">
        <v>442</v>
      </c>
      <c r="H2484" s="316" t="s">
        <v>326</v>
      </c>
      <c r="I2484" s="316" t="s">
        <v>303</v>
      </c>
      <c r="J2484" s="316" t="s">
        <v>336</v>
      </c>
      <c r="K2484" s="36">
        <v>48</v>
      </c>
      <c r="L2484" s="317">
        <v>0.70587998628616333</v>
      </c>
      <c r="M2484" s="317">
        <v>0.80000001192092896</v>
      </c>
      <c r="N2484" s="36">
        <v>210</v>
      </c>
      <c r="O2484" s="317">
        <v>0.69078999757766724</v>
      </c>
      <c r="P2484" s="317">
        <v>0.85714000463485718</v>
      </c>
      <c r="Q2484" s="36">
        <v>6159</v>
      </c>
      <c r="R2484" s="317">
        <v>0.6176300048828125</v>
      </c>
      <c r="S2484" s="317">
        <v>0.74026000499725342</v>
      </c>
      <c r="T2484" t="s">
        <v>380</v>
      </c>
      <c r="BA2484" s="395">
        <v>1</v>
      </c>
      <c r="BB2484" s="396" t="s">
        <v>861</v>
      </c>
      <c r="BC2484" t="str">
        <f t="shared" si="241"/>
        <v>RJ2</v>
      </c>
      <c r="BD2484" t="str">
        <f t="shared" si="242"/>
        <v>NAoMe_initial_final_stage_tum</v>
      </c>
      <c r="BE2484" s="397" t="s">
        <v>862</v>
      </c>
      <c r="BF2484" t="str">
        <f t="shared" si="243"/>
        <v>Stage 4</v>
      </c>
      <c r="BG2484">
        <f t="shared" si="244"/>
        <v>48</v>
      </c>
      <c r="BH2484" s="398">
        <f t="shared" si="245"/>
        <v>0.70587998628616333</v>
      </c>
      <c r="BO2484" s="33"/>
    </row>
    <row r="2485" spans="1:67">
      <c r="A2485" s="316" t="s">
        <v>27</v>
      </c>
      <c r="B2485" t="s">
        <v>380</v>
      </c>
      <c r="C2485" t="s">
        <v>910</v>
      </c>
      <c r="D2485" t="s">
        <v>314</v>
      </c>
      <c r="E2485" s="316" t="s">
        <v>111</v>
      </c>
      <c r="F2485" s="316" t="s">
        <v>112</v>
      </c>
      <c r="G2485" s="316" t="s">
        <v>442</v>
      </c>
      <c r="H2485" s="316" t="s">
        <v>326</v>
      </c>
      <c r="I2485" s="316" t="s">
        <v>342</v>
      </c>
      <c r="J2485" s="316" t="s">
        <v>343</v>
      </c>
      <c r="K2485" s="36">
        <v>8</v>
      </c>
      <c r="L2485" s="317">
        <v>0.1176500022411346</v>
      </c>
      <c r="M2485" s="317"/>
      <c r="N2485" s="36">
        <v>59</v>
      </c>
      <c r="O2485" s="317">
        <v>0.1940799951553345</v>
      </c>
      <c r="P2485" s="317"/>
      <c r="Q2485" s="36">
        <v>1652</v>
      </c>
      <c r="R2485" s="317">
        <v>0.1656599938869476</v>
      </c>
      <c r="S2485" s="317"/>
      <c r="T2485" t="s">
        <v>380</v>
      </c>
      <c r="BA2485" s="395">
        <v>1</v>
      </c>
      <c r="BB2485" s="396" t="s">
        <v>861</v>
      </c>
      <c r="BC2485" t="str">
        <f t="shared" si="241"/>
        <v>RJ2</v>
      </c>
      <c r="BD2485" t="str">
        <f t="shared" si="242"/>
        <v>NAoMe_initial_final_stage_tum_grp</v>
      </c>
      <c r="BE2485" s="397" t="s">
        <v>862</v>
      </c>
      <c r="BF2485" t="str">
        <f t="shared" si="243"/>
        <v>MBC in HESAPC</v>
      </c>
      <c r="BG2485">
        <f t="shared" si="244"/>
        <v>8</v>
      </c>
      <c r="BH2485" s="398">
        <f t="shared" si="245"/>
        <v>0.1176500022411346</v>
      </c>
      <c r="BO2485" s="33"/>
    </row>
    <row r="2486" spans="1:67">
      <c r="A2486" s="316" t="s">
        <v>27</v>
      </c>
      <c r="B2486" t="s">
        <v>380</v>
      </c>
      <c r="C2486" t="s">
        <v>910</v>
      </c>
      <c r="D2486" t="s">
        <v>314</v>
      </c>
      <c r="E2486" s="316" t="s">
        <v>111</v>
      </c>
      <c r="F2486" s="316" t="s">
        <v>112</v>
      </c>
      <c r="G2486" s="316" t="s">
        <v>442</v>
      </c>
      <c r="H2486" s="316" t="s">
        <v>326</v>
      </c>
      <c r="I2486" s="316" t="s">
        <v>342</v>
      </c>
      <c r="J2486" s="316" t="s">
        <v>344</v>
      </c>
      <c r="K2486" s="36">
        <v>12</v>
      </c>
      <c r="L2486" s="317">
        <v>0.1764699965715408</v>
      </c>
      <c r="M2486" s="317">
        <v>0.20000000298023221</v>
      </c>
      <c r="N2486" s="36">
        <v>36</v>
      </c>
      <c r="O2486" s="317">
        <v>0.1184199973940849</v>
      </c>
      <c r="P2486" s="317">
        <v>0.14693999290466311</v>
      </c>
      <c r="Q2486" s="36">
        <v>2161</v>
      </c>
      <c r="R2486" s="317">
        <v>0.2167100012302399</v>
      </c>
      <c r="S2486" s="317">
        <v>0.25973999500274658</v>
      </c>
      <c r="T2486" t="s">
        <v>380</v>
      </c>
      <c r="BA2486" s="395">
        <v>1</v>
      </c>
      <c r="BB2486" s="396" t="s">
        <v>861</v>
      </c>
      <c r="BC2486" t="str">
        <f t="shared" si="241"/>
        <v>RJ2</v>
      </c>
      <c r="BD2486" t="str">
        <f t="shared" si="242"/>
        <v>NAoMe_initial_final_stage_tum_grp</v>
      </c>
      <c r="BE2486" s="397" t="s">
        <v>862</v>
      </c>
      <c r="BF2486" t="str">
        <f t="shared" si="243"/>
        <v>Stage 0-3</v>
      </c>
      <c r="BG2486">
        <f t="shared" si="244"/>
        <v>12</v>
      </c>
      <c r="BH2486" s="398">
        <f t="shared" si="245"/>
        <v>0.1764699965715408</v>
      </c>
      <c r="BO2486" s="33"/>
    </row>
    <row r="2487" spans="1:67">
      <c r="A2487" s="316" t="s">
        <v>27</v>
      </c>
      <c r="B2487" t="s">
        <v>380</v>
      </c>
      <c r="C2487" t="s">
        <v>910</v>
      </c>
      <c r="D2487" t="s">
        <v>314</v>
      </c>
      <c r="E2487" s="316" t="s">
        <v>111</v>
      </c>
      <c r="F2487" s="318" t="s">
        <v>112</v>
      </c>
      <c r="G2487" s="318" t="s">
        <v>442</v>
      </c>
      <c r="H2487" s="318" t="s">
        <v>326</v>
      </c>
      <c r="I2487" s="316" t="s">
        <v>342</v>
      </c>
      <c r="J2487" s="316" t="s">
        <v>336</v>
      </c>
      <c r="K2487" s="36">
        <v>48</v>
      </c>
      <c r="L2487" s="317">
        <v>0.70587998628616333</v>
      </c>
      <c r="M2487" s="317">
        <v>0.80000001192092896</v>
      </c>
      <c r="N2487" s="36">
        <v>209</v>
      </c>
      <c r="O2487" s="317">
        <v>0.6875</v>
      </c>
      <c r="P2487" s="317">
        <v>0.85306000709533691</v>
      </c>
      <c r="Q2487" s="36">
        <v>6159</v>
      </c>
      <c r="R2487" s="317">
        <v>0.6176300048828125</v>
      </c>
      <c r="S2487" s="317">
        <v>0.74026000499725342</v>
      </c>
      <c r="T2487" t="s">
        <v>380</v>
      </c>
      <c r="BA2487" s="395">
        <v>1</v>
      </c>
      <c r="BB2487" s="396" t="s">
        <v>861</v>
      </c>
      <c r="BC2487" t="str">
        <f t="shared" si="241"/>
        <v>RJ2</v>
      </c>
      <c r="BD2487" t="str">
        <f t="shared" si="242"/>
        <v>NAoMe_initial_final_stage_tum_grp</v>
      </c>
      <c r="BE2487" s="397" t="s">
        <v>862</v>
      </c>
      <c r="BF2487" t="str">
        <f t="shared" si="243"/>
        <v>Stage 4</v>
      </c>
      <c r="BG2487">
        <f t="shared" si="244"/>
        <v>48</v>
      </c>
      <c r="BH2487" s="398">
        <f t="shared" si="245"/>
        <v>0.70587998628616333</v>
      </c>
      <c r="BO2487" s="33"/>
    </row>
    <row r="2488" spans="1:67">
      <c r="A2488" s="316" t="s">
        <v>27</v>
      </c>
      <c r="B2488" t="s">
        <v>380</v>
      </c>
      <c r="C2488" t="s">
        <v>910</v>
      </c>
      <c r="D2488" t="s">
        <v>314</v>
      </c>
      <c r="E2488" s="316" t="s">
        <v>111</v>
      </c>
      <c r="F2488" s="316" t="s">
        <v>112</v>
      </c>
      <c r="G2488" s="316" t="s">
        <v>442</v>
      </c>
      <c r="H2488" s="316" t="s">
        <v>326</v>
      </c>
      <c r="I2488" s="316" t="s">
        <v>658</v>
      </c>
      <c r="J2488" s="316" t="s">
        <v>345</v>
      </c>
      <c r="K2488" s="36">
        <v>68</v>
      </c>
      <c r="L2488" s="317">
        <v>1</v>
      </c>
      <c r="M2488" s="317"/>
      <c r="N2488" s="36">
        <v>304</v>
      </c>
      <c r="O2488" s="317">
        <v>1</v>
      </c>
      <c r="P2488" s="317"/>
      <c r="Q2488" s="36">
        <v>9972</v>
      </c>
      <c r="R2488" s="317">
        <v>1</v>
      </c>
      <c r="S2488" s="317"/>
      <c r="T2488" t="s">
        <v>380</v>
      </c>
      <c r="BA2488" s="395">
        <v>1</v>
      </c>
      <c r="BB2488" s="396" t="s">
        <v>861</v>
      </c>
      <c r="BC2488" t="str">
        <f t="shared" si="241"/>
        <v>RJ2</v>
      </c>
      <c r="BD2488" t="str">
        <f t="shared" si="242"/>
        <v>NAoMe_initial_final_who_ps</v>
      </c>
      <c r="BE2488" s="397" t="s">
        <v>862</v>
      </c>
      <c r="BF2488" t="str">
        <f t="shared" si="243"/>
        <v>Not recorded</v>
      </c>
      <c r="BG2488">
        <f t="shared" si="244"/>
        <v>68</v>
      </c>
      <c r="BH2488" s="398">
        <f t="shared" si="245"/>
        <v>1</v>
      </c>
      <c r="BO2488" s="33"/>
    </row>
    <row r="2489" spans="1:67">
      <c r="A2489" s="316" t="s">
        <v>27</v>
      </c>
      <c r="B2489" t="s">
        <v>380</v>
      </c>
      <c r="C2489" t="s">
        <v>910</v>
      </c>
      <c r="D2489" t="s">
        <v>314</v>
      </c>
      <c r="E2489" s="316" t="s">
        <v>111</v>
      </c>
      <c r="F2489" s="316" t="s">
        <v>112</v>
      </c>
      <c r="G2489" s="316" t="s">
        <v>442</v>
      </c>
      <c r="H2489" s="316" t="s">
        <v>326</v>
      </c>
      <c r="I2489" s="316" t="s">
        <v>291</v>
      </c>
      <c r="J2489" s="316" t="s">
        <v>313</v>
      </c>
      <c r="K2489" s="36">
        <v>68</v>
      </c>
      <c r="L2489" s="317">
        <v>1</v>
      </c>
      <c r="M2489" s="317"/>
      <c r="N2489" s="36">
        <v>302</v>
      </c>
      <c r="O2489" s="317">
        <v>0.99342000484466553</v>
      </c>
      <c r="P2489" s="317"/>
      <c r="Q2489" s="36">
        <v>9846</v>
      </c>
      <c r="R2489" s="317">
        <v>0.98736000061035156</v>
      </c>
      <c r="S2489" s="317"/>
      <c r="T2489" t="s">
        <v>380</v>
      </c>
      <c r="BA2489" s="395">
        <v>1</v>
      </c>
      <c r="BB2489" s="396" t="s">
        <v>861</v>
      </c>
      <c r="BC2489" t="str">
        <f t="shared" si="241"/>
        <v>RJ2</v>
      </c>
      <c r="BD2489" t="str">
        <f t="shared" si="242"/>
        <v>NAoMe_initial_gender</v>
      </c>
      <c r="BE2489" s="397" t="s">
        <v>862</v>
      </c>
      <c r="BF2489" t="str">
        <f t="shared" si="243"/>
        <v>Female</v>
      </c>
      <c r="BG2489">
        <f t="shared" si="244"/>
        <v>68</v>
      </c>
      <c r="BH2489" s="398">
        <f t="shared" si="245"/>
        <v>1</v>
      </c>
      <c r="BO2489" s="33"/>
    </row>
    <row r="2490" spans="1:67">
      <c r="A2490" s="316" t="s">
        <v>27</v>
      </c>
      <c r="B2490" t="s">
        <v>380</v>
      </c>
      <c r="C2490" t="s">
        <v>910</v>
      </c>
      <c r="D2490" t="s">
        <v>314</v>
      </c>
      <c r="E2490" s="316" t="s">
        <v>111</v>
      </c>
      <c r="F2490" s="316" t="s">
        <v>112</v>
      </c>
      <c r="G2490" s="316" t="s">
        <v>442</v>
      </c>
      <c r="H2490" s="316" t="s">
        <v>326</v>
      </c>
      <c r="I2490" s="316" t="s">
        <v>291</v>
      </c>
      <c r="J2490" s="316" t="s">
        <v>293</v>
      </c>
      <c r="K2490" s="36">
        <v>0</v>
      </c>
      <c r="L2490" s="317">
        <v>0</v>
      </c>
      <c r="M2490" s="317"/>
      <c r="N2490" s="36">
        <v>2</v>
      </c>
      <c r="O2490" s="317">
        <v>6.5799998119473457E-3</v>
      </c>
      <c r="P2490" s="317"/>
      <c r="Q2490" s="36">
        <v>126</v>
      </c>
      <c r="R2490" s="317">
        <v>1.264000032097101E-2</v>
      </c>
      <c r="S2490" s="317"/>
      <c r="T2490" t="s">
        <v>380</v>
      </c>
      <c r="BA2490" s="395">
        <v>1</v>
      </c>
      <c r="BB2490" s="396" t="s">
        <v>861</v>
      </c>
      <c r="BC2490" t="str">
        <f t="shared" si="241"/>
        <v>RJ2</v>
      </c>
      <c r="BD2490" t="str">
        <f t="shared" si="242"/>
        <v>NAoMe_initial_gender</v>
      </c>
      <c r="BE2490" s="397" t="s">
        <v>862</v>
      </c>
      <c r="BF2490" t="str">
        <f t="shared" si="243"/>
        <v>Male</v>
      </c>
      <c r="BG2490">
        <f t="shared" si="244"/>
        <v>0</v>
      </c>
      <c r="BH2490" s="398">
        <f t="shared" si="245"/>
        <v>0</v>
      </c>
      <c r="BO2490" s="33"/>
    </row>
    <row r="2491" spans="1:67">
      <c r="A2491" s="316" t="s">
        <v>27</v>
      </c>
      <c r="B2491" t="s">
        <v>380</v>
      </c>
      <c r="C2491" t="s">
        <v>910</v>
      </c>
      <c r="D2491" t="s">
        <v>314</v>
      </c>
      <c r="E2491" s="316" t="s">
        <v>111</v>
      </c>
      <c r="F2491" s="316" t="s">
        <v>112</v>
      </c>
      <c r="G2491" s="316" t="s">
        <v>442</v>
      </c>
      <c r="H2491" s="316" t="s">
        <v>326</v>
      </c>
      <c r="I2491" s="316" t="s">
        <v>659</v>
      </c>
      <c r="J2491" s="316" t="s">
        <v>294</v>
      </c>
      <c r="K2491" s="36">
        <v>11</v>
      </c>
      <c r="L2491" s="317">
        <v>0.16176000237464899</v>
      </c>
      <c r="M2491" s="317">
        <v>0.16176000237464899</v>
      </c>
      <c r="N2491" s="36">
        <v>48</v>
      </c>
      <c r="O2491" s="317">
        <v>0.15789000689983371</v>
      </c>
      <c r="P2491" s="317">
        <v>0.15789000689983371</v>
      </c>
      <c r="Q2491" s="36">
        <v>1800</v>
      </c>
      <c r="R2491" s="317">
        <v>0.18050999939441681</v>
      </c>
      <c r="S2491" s="317">
        <v>0.18050999939441681</v>
      </c>
      <c r="T2491" t="s">
        <v>380</v>
      </c>
      <c r="BA2491" s="395">
        <v>1</v>
      </c>
      <c r="BB2491" s="396" t="s">
        <v>861</v>
      </c>
      <c r="BC2491" t="str">
        <f t="shared" si="241"/>
        <v>RJ2</v>
      </c>
      <c r="BD2491" t="str">
        <f t="shared" si="242"/>
        <v>NAoMe_initial_imd_2019</v>
      </c>
      <c r="BE2491" s="397" t="s">
        <v>862</v>
      </c>
      <c r="BF2491" t="str">
        <f t="shared" si="243"/>
        <v>1 - most deprived</v>
      </c>
      <c r="BG2491">
        <f t="shared" si="244"/>
        <v>11</v>
      </c>
      <c r="BH2491" s="398">
        <f t="shared" si="245"/>
        <v>0.16176000237464899</v>
      </c>
      <c r="BO2491" s="33"/>
    </row>
    <row r="2492" spans="1:67">
      <c r="A2492" s="316" t="s">
        <v>27</v>
      </c>
      <c r="B2492" t="s">
        <v>380</v>
      </c>
      <c r="C2492" t="s">
        <v>910</v>
      </c>
      <c r="D2492" t="s">
        <v>314</v>
      </c>
      <c r="E2492" s="316" t="s">
        <v>111</v>
      </c>
      <c r="F2492" s="316" t="s">
        <v>112</v>
      </c>
      <c r="G2492" s="316" t="s">
        <v>442</v>
      </c>
      <c r="H2492" s="316" t="s">
        <v>326</v>
      </c>
      <c r="I2492" s="316" t="s">
        <v>659</v>
      </c>
      <c r="J2492" s="316" t="s">
        <v>15</v>
      </c>
      <c r="K2492" s="36">
        <v>26</v>
      </c>
      <c r="L2492" s="317">
        <v>0.38234999775886541</v>
      </c>
      <c r="M2492" s="317">
        <v>0.38234999775886541</v>
      </c>
      <c r="N2492" s="36">
        <v>90</v>
      </c>
      <c r="O2492" s="317">
        <v>0.29605001211166382</v>
      </c>
      <c r="P2492" s="317">
        <v>0.29605001211166382</v>
      </c>
      <c r="Q2492" s="36">
        <v>2036</v>
      </c>
      <c r="R2492" s="317">
        <v>0.20417000353336329</v>
      </c>
      <c r="S2492" s="317">
        <v>0.20417000353336329</v>
      </c>
      <c r="T2492" t="s">
        <v>380</v>
      </c>
      <c r="BA2492" s="395">
        <v>1</v>
      </c>
      <c r="BB2492" s="396" t="s">
        <v>861</v>
      </c>
      <c r="BC2492" t="str">
        <f t="shared" si="241"/>
        <v>RJ2</v>
      </c>
      <c r="BD2492" t="str">
        <f t="shared" si="242"/>
        <v>NAoMe_initial_imd_2019</v>
      </c>
      <c r="BE2492" s="397" t="s">
        <v>862</v>
      </c>
      <c r="BF2492" t="str">
        <f t="shared" si="243"/>
        <v>2</v>
      </c>
      <c r="BG2492">
        <f t="shared" si="244"/>
        <v>26</v>
      </c>
      <c r="BH2492" s="398">
        <f t="shared" si="245"/>
        <v>0.38234999775886541</v>
      </c>
      <c r="BO2492" s="33"/>
    </row>
    <row r="2493" spans="1:67">
      <c r="A2493" s="316" t="s">
        <v>27</v>
      </c>
      <c r="B2493" t="s">
        <v>380</v>
      </c>
      <c r="C2493" t="s">
        <v>910</v>
      </c>
      <c r="D2493" t="s">
        <v>314</v>
      </c>
      <c r="E2493" s="316" t="s">
        <v>111</v>
      </c>
      <c r="F2493" s="316" t="s">
        <v>112</v>
      </c>
      <c r="G2493" s="316" t="s">
        <v>442</v>
      </c>
      <c r="H2493" s="316" t="s">
        <v>326</v>
      </c>
      <c r="I2493" s="316" t="s">
        <v>659</v>
      </c>
      <c r="J2493" s="316" t="s">
        <v>16</v>
      </c>
      <c r="K2493" s="36">
        <v>12</v>
      </c>
      <c r="L2493" s="317">
        <v>0.1764699965715408</v>
      </c>
      <c r="M2493" s="317">
        <v>0.1764699965715408</v>
      </c>
      <c r="N2493" s="36">
        <v>58</v>
      </c>
      <c r="O2493" s="317">
        <v>0.19078999757766721</v>
      </c>
      <c r="P2493" s="317">
        <v>0.19078999757766721</v>
      </c>
      <c r="Q2493" s="36">
        <v>2085</v>
      </c>
      <c r="R2493" s="317">
        <v>0.20908999443054199</v>
      </c>
      <c r="S2493" s="317">
        <v>0.20908999443054199</v>
      </c>
      <c r="T2493" t="s">
        <v>380</v>
      </c>
      <c r="BA2493" s="395">
        <v>1</v>
      </c>
      <c r="BB2493" s="396" t="s">
        <v>861</v>
      </c>
      <c r="BC2493" t="str">
        <f t="shared" si="241"/>
        <v>RJ2</v>
      </c>
      <c r="BD2493" t="str">
        <f t="shared" si="242"/>
        <v>NAoMe_initial_imd_2019</v>
      </c>
      <c r="BE2493" s="397" t="s">
        <v>862</v>
      </c>
      <c r="BF2493" t="str">
        <f t="shared" si="243"/>
        <v>3</v>
      </c>
      <c r="BG2493">
        <f t="shared" si="244"/>
        <v>12</v>
      </c>
      <c r="BH2493" s="398">
        <f t="shared" si="245"/>
        <v>0.1764699965715408</v>
      </c>
      <c r="BO2493" s="33"/>
    </row>
    <row r="2494" spans="1:67">
      <c r="A2494" s="316" t="s">
        <v>27</v>
      </c>
      <c r="B2494" t="s">
        <v>380</v>
      </c>
      <c r="C2494" t="s">
        <v>910</v>
      </c>
      <c r="D2494" t="s">
        <v>314</v>
      </c>
      <c r="E2494" s="316" t="s">
        <v>111</v>
      </c>
      <c r="F2494" s="316" t="s">
        <v>112</v>
      </c>
      <c r="G2494" s="316" t="s">
        <v>442</v>
      </c>
      <c r="H2494" s="316" t="s">
        <v>326</v>
      </c>
      <c r="I2494" s="316" t="s">
        <v>659</v>
      </c>
      <c r="J2494" s="316" t="s">
        <v>17</v>
      </c>
      <c r="K2494" s="36">
        <v>13</v>
      </c>
      <c r="L2494" s="317">
        <v>0.19118000566959381</v>
      </c>
      <c r="M2494" s="317">
        <v>0.19118000566959381</v>
      </c>
      <c r="N2494" s="36">
        <v>50</v>
      </c>
      <c r="O2494" s="317">
        <v>0.16447000205516821</v>
      </c>
      <c r="P2494" s="317">
        <v>0.16447000205516821</v>
      </c>
      <c r="Q2494" s="36">
        <v>2024</v>
      </c>
      <c r="R2494" s="317">
        <v>0.2029699981212616</v>
      </c>
      <c r="S2494" s="317">
        <v>0.2029699981212616</v>
      </c>
      <c r="T2494" t="s">
        <v>380</v>
      </c>
      <c r="BA2494" s="395">
        <v>1</v>
      </c>
      <c r="BB2494" s="396" t="s">
        <v>861</v>
      </c>
      <c r="BC2494" t="str">
        <f t="shared" si="241"/>
        <v>RJ2</v>
      </c>
      <c r="BD2494" t="str">
        <f t="shared" si="242"/>
        <v>NAoMe_initial_imd_2019</v>
      </c>
      <c r="BE2494" s="397" t="s">
        <v>862</v>
      </c>
      <c r="BF2494" t="str">
        <f t="shared" si="243"/>
        <v>4</v>
      </c>
      <c r="BG2494">
        <f t="shared" si="244"/>
        <v>13</v>
      </c>
      <c r="BH2494" s="398">
        <f t="shared" si="245"/>
        <v>0.19118000566959381</v>
      </c>
      <c r="BO2494" s="33"/>
    </row>
    <row r="2495" spans="1:67">
      <c r="A2495" s="316" t="s">
        <v>27</v>
      </c>
      <c r="B2495" t="s">
        <v>380</v>
      </c>
      <c r="C2495" t="s">
        <v>910</v>
      </c>
      <c r="D2495" t="s">
        <v>314</v>
      </c>
      <c r="E2495" s="316" t="s">
        <v>111</v>
      </c>
      <c r="F2495" s="316" t="s">
        <v>112</v>
      </c>
      <c r="G2495" s="316" t="s">
        <v>442</v>
      </c>
      <c r="H2495" s="316" t="s">
        <v>326</v>
      </c>
      <c r="I2495" s="316" t="s">
        <v>659</v>
      </c>
      <c r="J2495" s="316" t="s">
        <v>295</v>
      </c>
      <c r="K2495" s="36">
        <v>6</v>
      </c>
      <c r="L2495" s="317">
        <v>8.8239997625350952E-2</v>
      </c>
      <c r="M2495" s="317">
        <v>8.8239997625350952E-2</v>
      </c>
      <c r="N2495" s="36">
        <v>58</v>
      </c>
      <c r="O2495" s="317">
        <v>0.19078999757766721</v>
      </c>
      <c r="P2495" s="317">
        <v>0.19078999757766721</v>
      </c>
      <c r="Q2495" s="36">
        <v>2027</v>
      </c>
      <c r="R2495" s="317">
        <v>0.2032700031995773</v>
      </c>
      <c r="S2495" s="317">
        <v>0.2032700031995773</v>
      </c>
      <c r="T2495" t="s">
        <v>380</v>
      </c>
      <c r="BA2495" s="395">
        <v>1</v>
      </c>
      <c r="BB2495" s="396" t="s">
        <v>861</v>
      </c>
      <c r="BC2495" t="str">
        <f t="shared" si="241"/>
        <v>RJ2</v>
      </c>
      <c r="BD2495" t="str">
        <f t="shared" si="242"/>
        <v>NAoMe_initial_imd_2019</v>
      </c>
      <c r="BE2495" s="397" t="s">
        <v>862</v>
      </c>
      <c r="BF2495" t="str">
        <f t="shared" si="243"/>
        <v>5 - least deprived</v>
      </c>
      <c r="BG2495">
        <f t="shared" si="244"/>
        <v>6</v>
      </c>
      <c r="BH2495" s="398">
        <f t="shared" si="245"/>
        <v>8.8239997625350952E-2</v>
      </c>
      <c r="BO2495" s="33"/>
    </row>
    <row r="2496" spans="1:67">
      <c r="A2496" s="316" t="s">
        <v>27</v>
      </c>
      <c r="B2496" t="s">
        <v>380</v>
      </c>
      <c r="C2496" t="s">
        <v>910</v>
      </c>
      <c r="D2496" t="s">
        <v>314</v>
      </c>
      <c r="E2496" s="316" t="s">
        <v>111</v>
      </c>
      <c r="F2496" s="316" t="s">
        <v>112</v>
      </c>
      <c r="G2496" s="316" t="s">
        <v>442</v>
      </c>
      <c r="H2496" s="316" t="s">
        <v>326</v>
      </c>
      <c r="I2496" s="316" t="s">
        <v>659</v>
      </c>
      <c r="J2496" s="316" t="s">
        <v>260</v>
      </c>
      <c r="K2496" s="36">
        <v>0</v>
      </c>
      <c r="L2496" s="317">
        <v>0</v>
      </c>
      <c r="M2496" s="317"/>
      <c r="N2496" s="36">
        <v>0</v>
      </c>
      <c r="O2496" s="317">
        <v>0</v>
      </c>
      <c r="P2496" s="317"/>
      <c r="Q2496" s="36">
        <v>0</v>
      </c>
      <c r="R2496" s="317">
        <v>0</v>
      </c>
      <c r="S2496" s="317"/>
      <c r="T2496" t="s">
        <v>380</v>
      </c>
      <c r="BA2496" s="395">
        <v>1</v>
      </c>
      <c r="BB2496" s="396" t="s">
        <v>861</v>
      </c>
      <c r="BC2496" t="str">
        <f t="shared" si="241"/>
        <v>RJ2</v>
      </c>
      <c r="BD2496" t="str">
        <f t="shared" si="242"/>
        <v>NAoMe_initial_imd_2019</v>
      </c>
      <c r="BE2496" s="397" t="s">
        <v>862</v>
      </c>
      <c r="BF2496" t="str">
        <f t="shared" si="243"/>
        <v>Unknown</v>
      </c>
      <c r="BG2496">
        <f t="shared" si="244"/>
        <v>0</v>
      </c>
      <c r="BH2496" s="398">
        <f t="shared" si="245"/>
        <v>0</v>
      </c>
      <c r="BO2496" s="33"/>
    </row>
    <row r="2497" spans="1:67">
      <c r="A2497" s="316" t="s">
        <v>27</v>
      </c>
      <c r="B2497" t="s">
        <v>380</v>
      </c>
      <c r="C2497" t="s">
        <v>910</v>
      </c>
      <c r="D2497" t="s">
        <v>314</v>
      </c>
      <c r="E2497" s="316" t="s">
        <v>111</v>
      </c>
      <c r="F2497" s="316" t="s">
        <v>112</v>
      </c>
      <c r="G2497" s="316" t="s">
        <v>442</v>
      </c>
      <c r="H2497" s="316" t="s">
        <v>326</v>
      </c>
      <c r="I2497" s="316" t="s">
        <v>296</v>
      </c>
      <c r="J2497" s="316" t="s">
        <v>297</v>
      </c>
      <c r="K2497" s="36">
        <v>49</v>
      </c>
      <c r="L2497" s="317">
        <v>0.72058999538421631</v>
      </c>
      <c r="M2497" s="317">
        <v>0.72058999538421631</v>
      </c>
      <c r="N2497" s="36">
        <v>184</v>
      </c>
      <c r="O2497" s="317">
        <v>0.60526001453399658</v>
      </c>
      <c r="P2497" s="317">
        <v>0.6279900074005127</v>
      </c>
      <c r="Q2497" s="36">
        <v>5528</v>
      </c>
      <c r="R2497" s="317">
        <v>0.55435001850128174</v>
      </c>
      <c r="S2497" s="317">
        <v>0.56936997175216675</v>
      </c>
      <c r="T2497" t="s">
        <v>380</v>
      </c>
      <c r="BA2497" s="395">
        <v>1</v>
      </c>
      <c r="BB2497" s="396" t="s">
        <v>861</v>
      </c>
      <c r="BC2497" t="str">
        <f t="shared" si="241"/>
        <v>RJ2</v>
      </c>
      <c r="BD2497" t="str">
        <f t="shared" si="242"/>
        <v>NAoMe_initial_scarf_731_grp</v>
      </c>
      <c r="BE2497" s="397" t="s">
        <v>862</v>
      </c>
      <c r="BF2497" t="str">
        <f t="shared" si="243"/>
        <v>Fit</v>
      </c>
      <c r="BG2497">
        <f t="shared" si="244"/>
        <v>49</v>
      </c>
      <c r="BH2497" s="398">
        <f t="shared" si="245"/>
        <v>0.72058999538421631</v>
      </c>
      <c r="BO2497" s="33"/>
    </row>
    <row r="2498" spans="1:67">
      <c r="A2498" s="316" t="s">
        <v>27</v>
      </c>
      <c r="B2498" t="s">
        <v>380</v>
      </c>
      <c r="C2498" t="s">
        <v>910</v>
      </c>
      <c r="D2498" t="s">
        <v>314</v>
      </c>
      <c r="E2498" s="316" t="s">
        <v>111</v>
      </c>
      <c r="F2498" s="316" t="s">
        <v>112</v>
      </c>
      <c r="G2498" s="316" t="s">
        <v>442</v>
      </c>
      <c r="H2498" s="316" t="s">
        <v>326</v>
      </c>
      <c r="I2498" s="316" t="s">
        <v>296</v>
      </c>
      <c r="J2498" s="316" t="s">
        <v>298</v>
      </c>
      <c r="K2498" s="36">
        <v>9</v>
      </c>
      <c r="L2498" s="317">
        <v>0.13234999775886541</v>
      </c>
      <c r="M2498" s="317">
        <v>0.13234999775886541</v>
      </c>
      <c r="N2498" s="36">
        <v>40</v>
      </c>
      <c r="O2498" s="317">
        <v>0.1315799951553345</v>
      </c>
      <c r="P2498" s="317">
        <v>0.13651999831199649</v>
      </c>
      <c r="Q2498" s="36">
        <v>1492</v>
      </c>
      <c r="R2498" s="317">
        <v>0.149619996547699</v>
      </c>
      <c r="S2498" s="317">
        <v>0.153669998049736</v>
      </c>
      <c r="T2498" t="s">
        <v>380</v>
      </c>
      <c r="BA2498" s="395">
        <v>1</v>
      </c>
      <c r="BB2498" s="396" t="s">
        <v>861</v>
      </c>
      <c r="BC2498" t="str">
        <f t="shared" si="241"/>
        <v>RJ2</v>
      </c>
      <c r="BD2498" t="str">
        <f t="shared" si="242"/>
        <v>NAoMe_initial_scarf_731_grp</v>
      </c>
      <c r="BE2498" s="397" t="s">
        <v>862</v>
      </c>
      <c r="BF2498" t="str">
        <f t="shared" si="243"/>
        <v>Mild frailty</v>
      </c>
      <c r="BG2498">
        <f t="shared" si="244"/>
        <v>9</v>
      </c>
      <c r="BH2498" s="398">
        <f t="shared" si="245"/>
        <v>0.13234999775886541</v>
      </c>
      <c r="BO2498" s="33"/>
    </row>
    <row r="2499" spans="1:67">
      <c r="A2499" s="316" t="s">
        <v>27</v>
      </c>
      <c r="B2499" t="s">
        <v>380</v>
      </c>
      <c r="C2499" t="s">
        <v>910</v>
      </c>
      <c r="D2499" t="s">
        <v>314</v>
      </c>
      <c r="E2499" s="316" t="s">
        <v>111</v>
      </c>
      <c r="F2499" s="316" t="s">
        <v>112</v>
      </c>
      <c r="G2499" s="316" t="s">
        <v>442</v>
      </c>
      <c r="H2499" s="316" t="s">
        <v>326</v>
      </c>
      <c r="I2499" s="316" t="s">
        <v>296</v>
      </c>
      <c r="J2499" s="316" t="s">
        <v>299</v>
      </c>
      <c r="K2499" s="36">
        <v>8</v>
      </c>
      <c r="L2499" s="317">
        <v>0.1176500022411346</v>
      </c>
      <c r="M2499" s="317">
        <v>0.1176500022411346</v>
      </c>
      <c r="N2499" s="36">
        <v>31</v>
      </c>
      <c r="O2499" s="317">
        <v>0.10197000205516819</v>
      </c>
      <c r="P2499" s="317">
        <v>0.10580000281333921</v>
      </c>
      <c r="Q2499" s="36">
        <v>1470</v>
      </c>
      <c r="R2499" s="317">
        <v>0.1474100053310394</v>
      </c>
      <c r="S2499" s="317">
        <v>0.1514099985361099</v>
      </c>
      <c r="T2499" t="s">
        <v>380</v>
      </c>
      <c r="BA2499" s="395">
        <v>1</v>
      </c>
      <c r="BB2499" s="396" t="s">
        <v>861</v>
      </c>
      <c r="BC2499" t="str">
        <f t="shared" ref="BC2499:BC2562" si="246">E2499</f>
        <v>RJ2</v>
      </c>
      <c r="BD2499" t="str">
        <f t="shared" ref="BD2499:BD2562" si="247">(LEFT(A2499, LEN(A2499)-7))&amp;"_"&amp;I2499</f>
        <v>NAoMe_initial_scarf_731_grp</v>
      </c>
      <c r="BE2499" s="397" t="s">
        <v>862</v>
      </c>
      <c r="BF2499" t="str">
        <f t="shared" ref="BF2499:BF2562" si="248">J2499</f>
        <v>Moderate frailty</v>
      </c>
      <c r="BG2499">
        <f t="shared" ref="BG2499:BG2562" si="249">K2499</f>
        <v>8</v>
      </c>
      <c r="BH2499" s="398">
        <f t="shared" ref="BH2499:BH2562" si="250">L2499</f>
        <v>0.1176500022411346</v>
      </c>
      <c r="BO2499" s="33"/>
    </row>
    <row r="2500" spans="1:67">
      <c r="A2500" s="316" t="s">
        <v>27</v>
      </c>
      <c r="B2500" t="s">
        <v>380</v>
      </c>
      <c r="C2500" t="s">
        <v>910</v>
      </c>
      <c r="D2500" t="s">
        <v>314</v>
      </c>
      <c r="E2500" s="316" t="s">
        <v>111</v>
      </c>
      <c r="F2500" s="316" t="s">
        <v>112</v>
      </c>
      <c r="G2500" s="316" t="s">
        <v>442</v>
      </c>
      <c r="H2500" s="316" t="s">
        <v>326</v>
      </c>
      <c r="I2500" s="316" t="s">
        <v>296</v>
      </c>
      <c r="J2500" s="316" t="s">
        <v>353</v>
      </c>
      <c r="K2500" s="36">
        <v>0</v>
      </c>
      <c r="L2500" s="317">
        <v>0</v>
      </c>
      <c r="M2500" s="317"/>
      <c r="N2500" s="36">
        <v>11</v>
      </c>
      <c r="O2500" s="317">
        <v>3.6180000752210617E-2</v>
      </c>
      <c r="P2500" s="317"/>
      <c r="Q2500" s="36">
        <v>263</v>
      </c>
      <c r="R2500" s="317">
        <v>2.6370000094175339E-2</v>
      </c>
      <c r="S2500" s="317"/>
      <c r="T2500" t="s">
        <v>380</v>
      </c>
      <c r="BA2500" s="395">
        <v>1</v>
      </c>
      <c r="BB2500" s="396" t="s">
        <v>861</v>
      </c>
      <c r="BC2500" t="str">
        <f t="shared" si="246"/>
        <v>RJ2</v>
      </c>
      <c r="BD2500" t="str">
        <f t="shared" si="247"/>
        <v>NAoMe_initial_scarf_731_grp</v>
      </c>
      <c r="BE2500" s="397" t="s">
        <v>862</v>
      </c>
      <c r="BF2500" t="str">
        <f t="shared" si="248"/>
        <v>Not in HESAPC</v>
      </c>
      <c r="BG2500">
        <f t="shared" si="249"/>
        <v>0</v>
      </c>
      <c r="BH2500" s="398">
        <f t="shared" si="250"/>
        <v>0</v>
      </c>
      <c r="BO2500" s="33"/>
    </row>
    <row r="2501" spans="1:67">
      <c r="A2501" s="316" t="s">
        <v>27</v>
      </c>
      <c r="B2501" t="s">
        <v>380</v>
      </c>
      <c r="C2501" t="s">
        <v>910</v>
      </c>
      <c r="D2501" t="s">
        <v>314</v>
      </c>
      <c r="E2501" s="316" t="s">
        <v>111</v>
      </c>
      <c r="F2501" s="316" t="s">
        <v>112</v>
      </c>
      <c r="G2501" s="316" t="s">
        <v>442</v>
      </c>
      <c r="H2501" s="316" t="s">
        <v>326</v>
      </c>
      <c r="I2501" s="316" t="s">
        <v>296</v>
      </c>
      <c r="J2501" s="316" t="s">
        <v>300</v>
      </c>
      <c r="K2501" s="36">
        <v>2</v>
      </c>
      <c r="L2501" s="317">
        <v>2.9410000890493389E-2</v>
      </c>
      <c r="M2501" s="317">
        <v>2.9410000890493389E-2</v>
      </c>
      <c r="N2501" s="36">
        <v>38</v>
      </c>
      <c r="O2501" s="317">
        <v>0.125</v>
      </c>
      <c r="P2501" s="317">
        <v>0.12969000637531281</v>
      </c>
      <c r="Q2501" s="36">
        <v>1219</v>
      </c>
      <c r="R2501" s="317">
        <v>0.1222399994730949</v>
      </c>
      <c r="S2501" s="317">
        <v>0.12555000185966489</v>
      </c>
      <c r="T2501" t="s">
        <v>380</v>
      </c>
      <c r="BA2501" s="395">
        <v>1</v>
      </c>
      <c r="BB2501" s="396" t="s">
        <v>861</v>
      </c>
      <c r="BC2501" t="str">
        <f t="shared" si="246"/>
        <v>RJ2</v>
      </c>
      <c r="BD2501" t="str">
        <f t="shared" si="247"/>
        <v>NAoMe_initial_scarf_731_grp</v>
      </c>
      <c r="BE2501" s="397" t="s">
        <v>862</v>
      </c>
      <c r="BF2501" t="str">
        <f t="shared" si="248"/>
        <v>Severe frailty</v>
      </c>
      <c r="BG2501">
        <f t="shared" si="249"/>
        <v>2</v>
      </c>
      <c r="BH2501" s="398">
        <f t="shared" si="250"/>
        <v>2.9410000890493389E-2</v>
      </c>
      <c r="BO2501" s="33"/>
    </row>
    <row r="2502" spans="1:67">
      <c r="A2502" s="316" t="s">
        <v>27</v>
      </c>
      <c r="B2502" t="s">
        <v>380</v>
      </c>
      <c r="C2502" t="s">
        <v>910</v>
      </c>
      <c r="D2502" t="s">
        <v>314</v>
      </c>
      <c r="E2502" s="316" t="s">
        <v>113</v>
      </c>
      <c r="F2502" s="316" t="s">
        <v>114</v>
      </c>
      <c r="G2502" s="316" t="s">
        <v>429</v>
      </c>
      <c r="H2502" s="316" t="s">
        <v>323</v>
      </c>
      <c r="I2502" s="316" t="s">
        <v>310</v>
      </c>
      <c r="J2502" s="316" t="s">
        <v>277</v>
      </c>
      <c r="K2502" s="36">
        <v>2</v>
      </c>
      <c r="L2502" s="317">
        <v>1.417999994009733E-2</v>
      </c>
      <c r="M2502" s="317"/>
      <c r="N2502" s="36">
        <v>2</v>
      </c>
      <c r="O2502" s="317">
        <v>5.0800000317394733E-3</v>
      </c>
      <c r="P2502" s="317"/>
      <c r="Q2502" s="36">
        <v>70</v>
      </c>
      <c r="R2502" s="317">
        <v>7.0199999026954174E-3</v>
      </c>
      <c r="S2502" s="317"/>
      <c r="T2502" t="s">
        <v>380</v>
      </c>
      <c r="BA2502" s="395">
        <v>1</v>
      </c>
      <c r="BB2502" s="396" t="s">
        <v>861</v>
      </c>
      <c r="BC2502" t="str">
        <f t="shared" si="246"/>
        <v>REM</v>
      </c>
      <c r="BD2502" t="str">
        <f t="shared" si="247"/>
        <v>NAoMe_initial_age_decades_80cap</v>
      </c>
      <c r="BE2502" s="397" t="s">
        <v>862</v>
      </c>
      <c r="BF2502" t="str">
        <f t="shared" si="248"/>
        <v>18-29 yrs</v>
      </c>
      <c r="BG2502">
        <f t="shared" si="249"/>
        <v>2</v>
      </c>
      <c r="BH2502" s="398">
        <f t="shared" si="250"/>
        <v>1.417999994009733E-2</v>
      </c>
      <c r="BO2502" s="33"/>
    </row>
    <row r="2503" spans="1:67">
      <c r="A2503" s="316" t="s">
        <v>27</v>
      </c>
      <c r="B2503" t="s">
        <v>380</v>
      </c>
      <c r="C2503" t="s">
        <v>910</v>
      </c>
      <c r="D2503" t="s">
        <v>314</v>
      </c>
      <c r="E2503" s="316" t="s">
        <v>113</v>
      </c>
      <c r="F2503" s="316" t="s">
        <v>114</v>
      </c>
      <c r="G2503" s="316" t="s">
        <v>429</v>
      </c>
      <c r="H2503" s="316" t="s">
        <v>323</v>
      </c>
      <c r="I2503" s="316" t="s">
        <v>310</v>
      </c>
      <c r="J2503" s="316" t="s">
        <v>278</v>
      </c>
      <c r="K2503" s="36">
        <v>2</v>
      </c>
      <c r="L2503" s="317">
        <v>1.417999994009733E-2</v>
      </c>
      <c r="M2503" s="317"/>
      <c r="N2503" s="36">
        <v>10</v>
      </c>
      <c r="O2503" s="317">
        <v>2.538000047206879E-2</v>
      </c>
      <c r="P2503" s="317"/>
      <c r="Q2503" s="36">
        <v>429</v>
      </c>
      <c r="R2503" s="317">
        <v>4.3019998818635941E-2</v>
      </c>
      <c r="S2503" s="317"/>
      <c r="T2503" t="s">
        <v>380</v>
      </c>
      <c r="BA2503" s="395">
        <v>1</v>
      </c>
      <c r="BB2503" s="396" t="s">
        <v>861</v>
      </c>
      <c r="BC2503" t="str">
        <f t="shared" si="246"/>
        <v>REM</v>
      </c>
      <c r="BD2503" t="str">
        <f t="shared" si="247"/>
        <v>NAoMe_initial_age_decades_80cap</v>
      </c>
      <c r="BE2503" s="397" t="s">
        <v>862</v>
      </c>
      <c r="BF2503" t="str">
        <f t="shared" si="248"/>
        <v>30-39 yrs</v>
      </c>
      <c r="BG2503">
        <f t="shared" si="249"/>
        <v>2</v>
      </c>
      <c r="BH2503" s="398">
        <f t="shared" si="250"/>
        <v>1.417999994009733E-2</v>
      </c>
      <c r="BO2503" s="33"/>
    </row>
    <row r="2504" spans="1:67">
      <c r="A2504" s="316" t="s">
        <v>27</v>
      </c>
      <c r="B2504" t="s">
        <v>380</v>
      </c>
      <c r="C2504" t="s">
        <v>910</v>
      </c>
      <c r="D2504" t="s">
        <v>314</v>
      </c>
      <c r="E2504" s="316" t="s">
        <v>113</v>
      </c>
      <c r="F2504" s="316" t="s">
        <v>114</v>
      </c>
      <c r="G2504" s="316" t="s">
        <v>429</v>
      </c>
      <c r="H2504" s="316" t="s">
        <v>323</v>
      </c>
      <c r="I2504" s="316" t="s">
        <v>310</v>
      </c>
      <c r="J2504" s="316" t="s">
        <v>279</v>
      </c>
      <c r="K2504" s="36">
        <v>10</v>
      </c>
      <c r="L2504" s="317">
        <v>7.0919997990131378E-2</v>
      </c>
      <c r="M2504" s="317"/>
      <c r="N2504" s="36">
        <v>29</v>
      </c>
      <c r="O2504" s="317">
        <v>7.3600001633167267E-2</v>
      </c>
      <c r="P2504" s="317"/>
      <c r="Q2504" s="36">
        <v>1024</v>
      </c>
      <c r="R2504" s="317">
        <v>0.1026899963617325</v>
      </c>
      <c r="S2504" s="317"/>
      <c r="T2504" t="s">
        <v>380</v>
      </c>
      <c r="BA2504" s="395">
        <v>1</v>
      </c>
      <c r="BB2504" s="396" t="s">
        <v>861</v>
      </c>
      <c r="BC2504" t="str">
        <f t="shared" si="246"/>
        <v>REM</v>
      </c>
      <c r="BD2504" t="str">
        <f t="shared" si="247"/>
        <v>NAoMe_initial_age_decades_80cap</v>
      </c>
      <c r="BE2504" s="397" t="s">
        <v>862</v>
      </c>
      <c r="BF2504" t="str">
        <f t="shared" si="248"/>
        <v>40-49 yrs</v>
      </c>
      <c r="BG2504">
        <f t="shared" si="249"/>
        <v>10</v>
      </c>
      <c r="BH2504" s="398">
        <f t="shared" si="250"/>
        <v>7.0919997990131378E-2</v>
      </c>
      <c r="BO2504" s="33"/>
    </row>
    <row r="2505" spans="1:67">
      <c r="A2505" s="316" t="s">
        <v>27</v>
      </c>
      <c r="B2505" t="s">
        <v>380</v>
      </c>
      <c r="C2505" t="s">
        <v>910</v>
      </c>
      <c r="D2505" t="s">
        <v>314</v>
      </c>
      <c r="E2505" s="316" t="s">
        <v>113</v>
      </c>
      <c r="F2505" s="316" t="s">
        <v>114</v>
      </c>
      <c r="G2505" s="316" t="s">
        <v>429</v>
      </c>
      <c r="H2505" s="316" t="s">
        <v>323</v>
      </c>
      <c r="I2505" s="316" t="s">
        <v>310</v>
      </c>
      <c r="J2505" s="316" t="s">
        <v>280</v>
      </c>
      <c r="K2505" s="36">
        <v>26</v>
      </c>
      <c r="L2505" s="317">
        <v>0.18440000712871549</v>
      </c>
      <c r="M2505" s="317"/>
      <c r="N2505" s="36">
        <v>63</v>
      </c>
      <c r="O2505" s="317">
        <v>0.1598999947309494</v>
      </c>
      <c r="P2505" s="317"/>
      <c r="Q2505" s="36">
        <v>1733</v>
      </c>
      <c r="R2505" s="317">
        <v>0.17378999292850489</v>
      </c>
      <c r="S2505" s="317"/>
      <c r="T2505" t="s">
        <v>380</v>
      </c>
      <c r="BA2505" s="395">
        <v>1</v>
      </c>
      <c r="BB2505" s="396" t="s">
        <v>861</v>
      </c>
      <c r="BC2505" t="str">
        <f t="shared" si="246"/>
        <v>REM</v>
      </c>
      <c r="BD2505" t="str">
        <f t="shared" si="247"/>
        <v>NAoMe_initial_age_decades_80cap</v>
      </c>
      <c r="BE2505" s="397" t="s">
        <v>862</v>
      </c>
      <c r="BF2505" t="str">
        <f t="shared" si="248"/>
        <v>50-59 yrs</v>
      </c>
      <c r="BG2505">
        <f t="shared" si="249"/>
        <v>26</v>
      </c>
      <c r="BH2505" s="398">
        <f t="shared" si="250"/>
        <v>0.18440000712871549</v>
      </c>
      <c r="BO2505" s="33"/>
    </row>
    <row r="2506" spans="1:67">
      <c r="A2506" s="316" t="s">
        <v>27</v>
      </c>
      <c r="B2506" t="s">
        <v>380</v>
      </c>
      <c r="C2506" t="s">
        <v>910</v>
      </c>
      <c r="D2506" t="s">
        <v>314</v>
      </c>
      <c r="E2506" s="316" t="s">
        <v>113</v>
      </c>
      <c r="F2506" s="316" t="s">
        <v>114</v>
      </c>
      <c r="G2506" s="316" t="s">
        <v>429</v>
      </c>
      <c r="H2506" s="316" t="s">
        <v>323</v>
      </c>
      <c r="I2506" s="316" t="s">
        <v>310</v>
      </c>
      <c r="J2506" s="316" t="s">
        <v>281</v>
      </c>
      <c r="K2506" s="36">
        <v>25</v>
      </c>
      <c r="L2506" s="317">
        <v>0.17730000615119931</v>
      </c>
      <c r="M2506" s="317"/>
      <c r="N2506" s="36">
        <v>68</v>
      </c>
      <c r="O2506" s="317">
        <v>0.17259000241756439</v>
      </c>
      <c r="P2506" s="317"/>
      <c r="Q2506" s="36">
        <v>1931</v>
      </c>
      <c r="R2506" s="317">
        <v>0.19363999366760251</v>
      </c>
      <c r="S2506" s="317"/>
      <c r="T2506" t="s">
        <v>380</v>
      </c>
      <c r="BA2506" s="395">
        <v>1</v>
      </c>
      <c r="BB2506" s="396" t="s">
        <v>861</v>
      </c>
      <c r="BC2506" t="str">
        <f t="shared" si="246"/>
        <v>REM</v>
      </c>
      <c r="BD2506" t="str">
        <f t="shared" si="247"/>
        <v>NAoMe_initial_age_decades_80cap</v>
      </c>
      <c r="BE2506" s="397" t="s">
        <v>862</v>
      </c>
      <c r="BF2506" t="str">
        <f t="shared" si="248"/>
        <v>60-69 yrs</v>
      </c>
      <c r="BG2506">
        <f t="shared" si="249"/>
        <v>25</v>
      </c>
      <c r="BH2506" s="398">
        <f t="shared" si="250"/>
        <v>0.17730000615119931</v>
      </c>
      <c r="BO2506" s="33"/>
    </row>
    <row r="2507" spans="1:67">
      <c r="A2507" s="316" t="s">
        <v>27</v>
      </c>
      <c r="B2507" t="s">
        <v>380</v>
      </c>
      <c r="C2507" t="s">
        <v>910</v>
      </c>
      <c r="D2507" t="s">
        <v>314</v>
      </c>
      <c r="E2507" s="316" t="s">
        <v>113</v>
      </c>
      <c r="F2507" s="316" t="s">
        <v>114</v>
      </c>
      <c r="G2507" s="316" t="s">
        <v>429</v>
      </c>
      <c r="H2507" s="316" t="s">
        <v>323</v>
      </c>
      <c r="I2507" s="316" t="s">
        <v>310</v>
      </c>
      <c r="J2507" s="316" t="s">
        <v>282</v>
      </c>
      <c r="K2507" s="36">
        <v>47</v>
      </c>
      <c r="L2507" s="317">
        <v>0.33333000540733337</v>
      </c>
      <c r="M2507" s="317"/>
      <c r="N2507" s="36">
        <v>112</v>
      </c>
      <c r="O2507" s="317">
        <v>0.28426000475883478</v>
      </c>
      <c r="P2507" s="317"/>
      <c r="Q2507" s="36">
        <v>2493</v>
      </c>
      <c r="R2507" s="317">
        <v>0.25</v>
      </c>
      <c r="S2507" s="317"/>
      <c r="T2507" t="s">
        <v>380</v>
      </c>
      <c r="BA2507" s="395">
        <v>1</v>
      </c>
      <c r="BB2507" s="396" t="s">
        <v>861</v>
      </c>
      <c r="BC2507" t="str">
        <f t="shared" si="246"/>
        <v>REM</v>
      </c>
      <c r="BD2507" t="str">
        <f t="shared" si="247"/>
        <v>NAoMe_initial_age_decades_80cap</v>
      </c>
      <c r="BE2507" s="397" t="s">
        <v>862</v>
      </c>
      <c r="BF2507" t="str">
        <f t="shared" si="248"/>
        <v>70-79 yrs</v>
      </c>
      <c r="BG2507">
        <f t="shared" si="249"/>
        <v>47</v>
      </c>
      <c r="BH2507" s="398">
        <f t="shared" si="250"/>
        <v>0.33333000540733337</v>
      </c>
      <c r="BO2507" s="33"/>
    </row>
    <row r="2508" spans="1:67">
      <c r="A2508" s="316" t="s">
        <v>27</v>
      </c>
      <c r="B2508" t="s">
        <v>380</v>
      </c>
      <c r="C2508" t="s">
        <v>910</v>
      </c>
      <c r="D2508" t="s">
        <v>314</v>
      </c>
      <c r="E2508" s="316" t="s">
        <v>113</v>
      </c>
      <c r="F2508" s="318" t="s">
        <v>114</v>
      </c>
      <c r="G2508" s="318" t="s">
        <v>429</v>
      </c>
      <c r="H2508" s="318" t="s">
        <v>323</v>
      </c>
      <c r="I2508" s="316" t="s">
        <v>310</v>
      </c>
      <c r="J2508" s="316" t="s">
        <v>283</v>
      </c>
      <c r="K2508" s="36">
        <v>29</v>
      </c>
      <c r="L2508" s="317">
        <v>0.2056699991226196</v>
      </c>
      <c r="M2508" s="317"/>
      <c r="N2508" s="36">
        <v>110</v>
      </c>
      <c r="O2508" s="317">
        <v>0.27919000387191772</v>
      </c>
      <c r="P2508" s="317"/>
      <c r="Q2508" s="36">
        <v>2292</v>
      </c>
      <c r="R2508" s="317">
        <v>0.2298399955034256</v>
      </c>
      <c r="S2508" s="317"/>
      <c r="T2508" t="s">
        <v>380</v>
      </c>
      <c r="BA2508" s="395">
        <v>1</v>
      </c>
      <c r="BB2508" s="396" t="s">
        <v>861</v>
      </c>
      <c r="BC2508" t="str">
        <f t="shared" si="246"/>
        <v>REM</v>
      </c>
      <c r="BD2508" t="str">
        <f t="shared" si="247"/>
        <v>NAoMe_initial_age_decades_80cap</v>
      </c>
      <c r="BE2508" s="397" t="s">
        <v>862</v>
      </c>
      <c r="BF2508" t="str">
        <f t="shared" si="248"/>
        <v>80+ yrs</v>
      </c>
      <c r="BG2508">
        <f t="shared" si="249"/>
        <v>29</v>
      </c>
      <c r="BH2508" s="398">
        <f t="shared" si="250"/>
        <v>0.2056699991226196</v>
      </c>
      <c r="BO2508" s="33"/>
    </row>
    <row r="2509" spans="1:67">
      <c r="A2509" s="316" t="s">
        <v>27</v>
      </c>
      <c r="B2509" t="s">
        <v>380</v>
      </c>
      <c r="C2509" t="s">
        <v>910</v>
      </c>
      <c r="D2509" t="s">
        <v>314</v>
      </c>
      <c r="E2509" s="316" t="s">
        <v>113</v>
      </c>
      <c r="F2509" s="316" t="s">
        <v>114</v>
      </c>
      <c r="G2509" s="316" t="s">
        <v>429</v>
      </c>
      <c r="H2509" s="316" t="s">
        <v>323</v>
      </c>
      <c r="I2509" s="316" t="s">
        <v>341</v>
      </c>
      <c r="J2509" s="316" t="s">
        <v>13</v>
      </c>
      <c r="K2509" s="36">
        <v>82</v>
      </c>
      <c r="L2509" s="317">
        <v>0.58156001567840576</v>
      </c>
      <c r="M2509" s="317">
        <v>0.62120997905731201</v>
      </c>
      <c r="N2509" s="36">
        <v>225</v>
      </c>
      <c r="O2509" s="317">
        <v>0.57107001543045044</v>
      </c>
      <c r="P2509" s="317">
        <v>0.60975998640060425</v>
      </c>
      <c r="Q2509" s="36">
        <v>6753</v>
      </c>
      <c r="R2509" s="317">
        <v>0.67720001935958862</v>
      </c>
      <c r="S2509" s="317">
        <v>0.69554001092910767</v>
      </c>
      <c r="T2509" t="s">
        <v>380</v>
      </c>
      <c r="BA2509" s="395">
        <v>1</v>
      </c>
      <c r="BB2509" s="396" t="s">
        <v>861</v>
      </c>
      <c r="BC2509" t="str">
        <f t="shared" si="246"/>
        <v>REM</v>
      </c>
      <c r="BD2509" t="str">
        <f t="shared" si="247"/>
        <v>NAoMe_initial_ch_score_2cap</v>
      </c>
      <c r="BE2509" s="397" t="s">
        <v>862</v>
      </c>
      <c r="BF2509" t="str">
        <f t="shared" si="248"/>
        <v>0</v>
      </c>
      <c r="BG2509">
        <f t="shared" si="249"/>
        <v>82</v>
      </c>
      <c r="BH2509" s="398">
        <f t="shared" si="250"/>
        <v>0.58156001567840576</v>
      </c>
      <c r="BO2509" s="33"/>
    </row>
    <row r="2510" spans="1:67">
      <c r="A2510" s="316" t="s">
        <v>27</v>
      </c>
      <c r="B2510" t="s">
        <v>380</v>
      </c>
      <c r="C2510" t="s">
        <v>910</v>
      </c>
      <c r="D2510" t="s">
        <v>314</v>
      </c>
      <c r="E2510" s="316" t="s">
        <v>113</v>
      </c>
      <c r="F2510" s="316" t="s">
        <v>114</v>
      </c>
      <c r="G2510" s="316" t="s">
        <v>429</v>
      </c>
      <c r="H2510" s="316" t="s">
        <v>323</v>
      </c>
      <c r="I2510" s="316" t="s">
        <v>341</v>
      </c>
      <c r="J2510" s="316" t="s">
        <v>14</v>
      </c>
      <c r="K2510" s="36">
        <v>35</v>
      </c>
      <c r="L2510" s="317">
        <v>0.24822999536991119</v>
      </c>
      <c r="M2510" s="317">
        <v>0.26515001058578491</v>
      </c>
      <c r="N2510" s="36">
        <v>88</v>
      </c>
      <c r="O2510" s="317">
        <v>0.22335000336170199</v>
      </c>
      <c r="P2510" s="317">
        <v>0.23848000168800351</v>
      </c>
      <c r="Q2510" s="36">
        <v>1630</v>
      </c>
      <c r="R2510" s="317">
        <v>0.16346000134944921</v>
      </c>
      <c r="S2510" s="317">
        <v>0.16788999736309049</v>
      </c>
      <c r="T2510" t="s">
        <v>380</v>
      </c>
      <c r="BA2510" s="395">
        <v>1</v>
      </c>
      <c r="BB2510" s="396" t="s">
        <v>861</v>
      </c>
      <c r="BC2510" t="str">
        <f t="shared" si="246"/>
        <v>REM</v>
      </c>
      <c r="BD2510" t="str">
        <f t="shared" si="247"/>
        <v>NAoMe_initial_ch_score_2cap</v>
      </c>
      <c r="BE2510" s="397" t="s">
        <v>862</v>
      </c>
      <c r="BF2510" t="str">
        <f t="shared" si="248"/>
        <v>1</v>
      </c>
      <c r="BG2510">
        <f t="shared" si="249"/>
        <v>35</v>
      </c>
      <c r="BH2510" s="398">
        <f t="shared" si="250"/>
        <v>0.24822999536991119</v>
      </c>
      <c r="BO2510" s="33"/>
    </row>
    <row r="2511" spans="1:67">
      <c r="A2511" s="316" t="s">
        <v>27</v>
      </c>
      <c r="B2511" t="s">
        <v>380</v>
      </c>
      <c r="C2511" t="s">
        <v>910</v>
      </c>
      <c r="D2511" t="s">
        <v>314</v>
      </c>
      <c r="E2511" s="316" t="s">
        <v>113</v>
      </c>
      <c r="F2511" s="316" t="s">
        <v>114</v>
      </c>
      <c r="G2511" s="316" t="s">
        <v>429</v>
      </c>
      <c r="H2511" s="316" t="s">
        <v>323</v>
      </c>
      <c r="I2511" s="316" t="s">
        <v>341</v>
      </c>
      <c r="J2511" s="316" t="s">
        <v>301</v>
      </c>
      <c r="K2511" s="36">
        <v>15</v>
      </c>
      <c r="L2511" s="317">
        <v>0.10638000071048739</v>
      </c>
      <c r="M2511" s="317">
        <v>0.11364000290632249</v>
      </c>
      <c r="N2511" s="36">
        <v>56</v>
      </c>
      <c r="O2511" s="317">
        <v>0.14213000237941739</v>
      </c>
      <c r="P2511" s="317">
        <v>0.15175999701023099</v>
      </c>
      <c r="Q2511" s="36">
        <v>1326</v>
      </c>
      <c r="R2511" s="317">
        <v>0.132970005273819</v>
      </c>
      <c r="S2511" s="317">
        <v>0.13657000660896301</v>
      </c>
      <c r="T2511" t="s">
        <v>380</v>
      </c>
      <c r="BA2511" s="395">
        <v>1</v>
      </c>
      <c r="BB2511" s="396" t="s">
        <v>861</v>
      </c>
      <c r="BC2511" t="str">
        <f t="shared" si="246"/>
        <v>REM</v>
      </c>
      <c r="BD2511" t="str">
        <f t="shared" si="247"/>
        <v>NAoMe_initial_ch_score_2cap</v>
      </c>
      <c r="BE2511" s="397" t="s">
        <v>862</v>
      </c>
      <c r="BF2511" t="str">
        <f t="shared" si="248"/>
        <v>2+</v>
      </c>
      <c r="BG2511">
        <f t="shared" si="249"/>
        <v>15</v>
      </c>
      <c r="BH2511" s="398">
        <f t="shared" si="250"/>
        <v>0.10638000071048739</v>
      </c>
      <c r="BO2511" s="33"/>
    </row>
    <row r="2512" spans="1:67">
      <c r="A2512" s="316" t="s">
        <v>27</v>
      </c>
      <c r="B2512" t="s">
        <v>380</v>
      </c>
      <c r="C2512" t="s">
        <v>910</v>
      </c>
      <c r="D2512" t="s">
        <v>314</v>
      </c>
      <c r="E2512" s="316" t="s">
        <v>113</v>
      </c>
      <c r="F2512" s="316" t="s">
        <v>114</v>
      </c>
      <c r="G2512" s="316" t="s">
        <v>429</v>
      </c>
      <c r="H2512" s="316" t="s">
        <v>323</v>
      </c>
      <c r="I2512" s="316" t="s">
        <v>341</v>
      </c>
      <c r="J2512" s="316" t="s">
        <v>260</v>
      </c>
      <c r="K2512" s="36">
        <v>9</v>
      </c>
      <c r="L2512" s="317">
        <v>6.3830003142356873E-2</v>
      </c>
      <c r="M2512" s="317"/>
      <c r="N2512" s="36">
        <v>25</v>
      </c>
      <c r="O2512" s="317">
        <v>6.3450001180171967E-2</v>
      </c>
      <c r="P2512" s="317"/>
      <c r="Q2512" s="36">
        <v>263</v>
      </c>
      <c r="R2512" s="317">
        <v>2.6370000094175339E-2</v>
      </c>
      <c r="S2512" s="317"/>
      <c r="T2512" t="s">
        <v>380</v>
      </c>
      <c r="BA2512" s="395">
        <v>1</v>
      </c>
      <c r="BB2512" s="396" t="s">
        <v>861</v>
      </c>
      <c r="BC2512" t="str">
        <f t="shared" si="246"/>
        <v>REM</v>
      </c>
      <c r="BD2512" t="str">
        <f t="shared" si="247"/>
        <v>NAoMe_initial_ch_score_2cap</v>
      </c>
      <c r="BE2512" s="397" t="s">
        <v>862</v>
      </c>
      <c r="BF2512" t="str">
        <f t="shared" si="248"/>
        <v>Unknown</v>
      </c>
      <c r="BG2512">
        <f t="shared" si="249"/>
        <v>9</v>
      </c>
      <c r="BH2512" s="398">
        <f t="shared" si="250"/>
        <v>6.3830003142356873E-2</v>
      </c>
      <c r="BO2512" s="33"/>
    </row>
    <row r="2513" spans="1:67">
      <c r="A2513" s="316" t="s">
        <v>27</v>
      </c>
      <c r="B2513" t="s">
        <v>380</v>
      </c>
      <c r="C2513" t="s">
        <v>910</v>
      </c>
      <c r="D2513" t="s">
        <v>314</v>
      </c>
      <c r="E2513" s="316" t="s">
        <v>113</v>
      </c>
      <c r="F2513" s="316" t="s">
        <v>114</v>
      </c>
      <c r="G2513" s="316" t="s">
        <v>429</v>
      </c>
      <c r="H2513" s="316" t="s">
        <v>323</v>
      </c>
      <c r="I2513" s="316" t="s">
        <v>309</v>
      </c>
      <c r="J2513" s="316" t="s">
        <v>289</v>
      </c>
      <c r="K2513" s="36">
        <v>49</v>
      </c>
      <c r="L2513" s="317">
        <v>0.34751999378204351</v>
      </c>
      <c r="M2513" s="317"/>
      <c r="N2513" s="36">
        <v>138</v>
      </c>
      <c r="O2513" s="317">
        <v>0.3502500057220459</v>
      </c>
      <c r="P2513" s="317"/>
      <c r="Q2513" s="36">
        <v>3283</v>
      </c>
      <c r="R2513" s="317">
        <v>0.3292199969291687</v>
      </c>
      <c r="S2513" s="317"/>
      <c r="T2513" t="s">
        <v>380</v>
      </c>
      <c r="BA2513" s="395">
        <v>1</v>
      </c>
      <c r="BB2513" s="396" t="s">
        <v>861</v>
      </c>
      <c r="BC2513" t="str">
        <f t="shared" si="246"/>
        <v>REM</v>
      </c>
      <c r="BD2513" t="str">
        <f t="shared" si="247"/>
        <v>NAoMe_initial_diagnosis_year</v>
      </c>
      <c r="BE2513" s="397" t="s">
        <v>862</v>
      </c>
      <c r="BF2513" t="str">
        <f t="shared" si="248"/>
        <v>2021</v>
      </c>
      <c r="BG2513">
        <f t="shared" si="249"/>
        <v>49</v>
      </c>
      <c r="BH2513" s="398">
        <f t="shared" si="250"/>
        <v>0.34751999378204351</v>
      </c>
      <c r="BO2513" s="33"/>
    </row>
    <row r="2514" spans="1:67">
      <c r="A2514" s="316" t="s">
        <v>27</v>
      </c>
      <c r="B2514" t="s">
        <v>380</v>
      </c>
      <c r="C2514" t="s">
        <v>910</v>
      </c>
      <c r="D2514" t="s">
        <v>314</v>
      </c>
      <c r="E2514" s="316" t="s">
        <v>113</v>
      </c>
      <c r="F2514" s="316" t="s">
        <v>114</v>
      </c>
      <c r="G2514" s="316" t="s">
        <v>429</v>
      </c>
      <c r="H2514" s="316" t="s">
        <v>323</v>
      </c>
      <c r="I2514" s="316" t="s">
        <v>309</v>
      </c>
      <c r="J2514" s="316" t="s">
        <v>816</v>
      </c>
      <c r="K2514" s="36">
        <v>45</v>
      </c>
      <c r="L2514" s="317">
        <v>0.31915000081062322</v>
      </c>
      <c r="M2514" s="317"/>
      <c r="N2514" s="36">
        <v>114</v>
      </c>
      <c r="O2514" s="317">
        <v>0.28933998942375178</v>
      </c>
      <c r="P2514" s="317"/>
      <c r="Q2514" s="36">
        <v>3315</v>
      </c>
      <c r="R2514" s="317">
        <v>0.33243000507354742</v>
      </c>
      <c r="S2514" s="317"/>
      <c r="T2514" t="s">
        <v>380</v>
      </c>
      <c r="BA2514" s="395">
        <v>1</v>
      </c>
      <c r="BB2514" s="396" t="s">
        <v>861</v>
      </c>
      <c r="BC2514" t="str">
        <f t="shared" si="246"/>
        <v>REM</v>
      </c>
      <c r="BD2514" t="str">
        <f t="shared" si="247"/>
        <v>NAoMe_initial_diagnosis_year</v>
      </c>
      <c r="BE2514" s="397" t="s">
        <v>862</v>
      </c>
      <c r="BF2514" t="str">
        <f t="shared" si="248"/>
        <v>2022</v>
      </c>
      <c r="BG2514">
        <f t="shared" si="249"/>
        <v>45</v>
      </c>
      <c r="BH2514" s="398">
        <f t="shared" si="250"/>
        <v>0.31915000081062322</v>
      </c>
      <c r="BO2514" s="33"/>
    </row>
    <row r="2515" spans="1:67">
      <c r="A2515" s="316" t="s">
        <v>27</v>
      </c>
      <c r="B2515" t="s">
        <v>380</v>
      </c>
      <c r="C2515" t="s">
        <v>910</v>
      </c>
      <c r="D2515" t="s">
        <v>314</v>
      </c>
      <c r="E2515" s="316" t="s">
        <v>113</v>
      </c>
      <c r="F2515" s="316" t="s">
        <v>114</v>
      </c>
      <c r="G2515" s="316" t="s">
        <v>429</v>
      </c>
      <c r="H2515" s="316" t="s">
        <v>323</v>
      </c>
      <c r="I2515" s="316" t="s">
        <v>309</v>
      </c>
      <c r="J2515" s="316" t="s">
        <v>946</v>
      </c>
      <c r="K2515" s="36">
        <v>47</v>
      </c>
      <c r="L2515" s="317">
        <v>0.33333000540733337</v>
      </c>
      <c r="M2515" s="317"/>
      <c r="N2515" s="36">
        <v>142</v>
      </c>
      <c r="O2515" s="317">
        <v>0.36041000485420233</v>
      </c>
      <c r="P2515" s="317"/>
      <c r="Q2515" s="36">
        <v>3374</v>
      </c>
      <c r="R2515" s="317">
        <v>0.33834999799728388</v>
      </c>
      <c r="S2515" s="317"/>
      <c r="T2515" t="s">
        <v>380</v>
      </c>
      <c r="BA2515" s="395">
        <v>1</v>
      </c>
      <c r="BB2515" s="396" t="s">
        <v>861</v>
      </c>
      <c r="BC2515" t="str">
        <f t="shared" si="246"/>
        <v>REM</v>
      </c>
      <c r="BD2515" t="str">
        <f t="shared" si="247"/>
        <v>NAoMe_initial_diagnosis_year</v>
      </c>
      <c r="BE2515" s="397" t="s">
        <v>862</v>
      </c>
      <c r="BF2515" t="str">
        <f t="shared" si="248"/>
        <v>2023</v>
      </c>
      <c r="BG2515">
        <f t="shared" si="249"/>
        <v>47</v>
      </c>
      <c r="BH2515" s="398">
        <f t="shared" si="250"/>
        <v>0.33333000540733337</v>
      </c>
      <c r="BO2515" s="33"/>
    </row>
    <row r="2516" spans="1:67">
      <c r="A2516" s="316" t="s">
        <v>27</v>
      </c>
      <c r="B2516" t="s">
        <v>380</v>
      </c>
      <c r="C2516" t="s">
        <v>910</v>
      </c>
      <c r="D2516" t="s">
        <v>314</v>
      </c>
      <c r="E2516" s="316" t="s">
        <v>113</v>
      </c>
      <c r="F2516" s="316" t="s">
        <v>114</v>
      </c>
      <c r="G2516" s="316" t="s">
        <v>429</v>
      </c>
      <c r="H2516" s="316" t="s">
        <v>323</v>
      </c>
      <c r="I2516" s="316" t="s">
        <v>331</v>
      </c>
      <c r="J2516" s="316" t="s">
        <v>332</v>
      </c>
      <c r="K2516" s="36">
        <v>2</v>
      </c>
      <c r="L2516" s="317">
        <v>1.417999994009733E-2</v>
      </c>
      <c r="M2516" s="317">
        <v>1.652999967336655E-2</v>
      </c>
      <c r="N2516" s="36">
        <v>9</v>
      </c>
      <c r="O2516" s="317">
        <v>2.284000068902969E-2</v>
      </c>
      <c r="P2516" s="317">
        <v>2.6240000501275059E-2</v>
      </c>
      <c r="Q2516" s="36">
        <v>434</v>
      </c>
      <c r="R2516" s="317">
        <v>4.3519999831914902E-2</v>
      </c>
      <c r="S2516" s="317">
        <v>5.2159998565912247E-2</v>
      </c>
      <c r="T2516" t="s">
        <v>380</v>
      </c>
      <c r="BA2516" s="395">
        <v>1</v>
      </c>
      <c r="BB2516" s="396" t="s">
        <v>861</v>
      </c>
      <c r="BC2516" t="str">
        <f t="shared" si="246"/>
        <v>REM</v>
      </c>
      <c r="BD2516" t="str">
        <f t="shared" si="247"/>
        <v>NAoMe_initial_disease_group</v>
      </c>
      <c r="BE2516" s="397" t="s">
        <v>862</v>
      </c>
      <c r="BF2516" t="str">
        <f t="shared" si="248"/>
        <v>Advanced M0</v>
      </c>
      <c r="BG2516">
        <f t="shared" si="249"/>
        <v>2</v>
      </c>
      <c r="BH2516" s="398">
        <f t="shared" si="250"/>
        <v>1.417999994009733E-2</v>
      </c>
      <c r="BO2516" s="33"/>
    </row>
    <row r="2517" spans="1:67">
      <c r="A2517" s="316" t="s">
        <v>27</v>
      </c>
      <c r="B2517" t="s">
        <v>380</v>
      </c>
      <c r="C2517" t="s">
        <v>910</v>
      </c>
      <c r="D2517" t="s">
        <v>314</v>
      </c>
      <c r="E2517" s="316" t="s">
        <v>113</v>
      </c>
      <c r="F2517" s="316" t="s">
        <v>114</v>
      </c>
      <c r="G2517" s="316" t="s">
        <v>429</v>
      </c>
      <c r="H2517" s="316" t="s">
        <v>323</v>
      </c>
      <c r="I2517" s="316" t="s">
        <v>331</v>
      </c>
      <c r="J2517" s="316" t="s">
        <v>333</v>
      </c>
      <c r="K2517" s="36">
        <v>102</v>
      </c>
      <c r="L2517" s="317">
        <v>0.72339999675750732</v>
      </c>
      <c r="M2517" s="317">
        <v>0.8429800271987915</v>
      </c>
      <c r="N2517" s="36">
        <v>275</v>
      </c>
      <c r="O2517" s="317">
        <v>0.69796997308731079</v>
      </c>
      <c r="P2517" s="317">
        <v>0.80175000429153442</v>
      </c>
      <c r="Q2517" s="36">
        <v>6159</v>
      </c>
      <c r="R2517" s="317">
        <v>0.6176300048828125</v>
      </c>
      <c r="S2517" s="317">
        <v>0.74026000499725342</v>
      </c>
      <c r="T2517" t="s">
        <v>380</v>
      </c>
      <c r="BA2517" s="395">
        <v>1</v>
      </c>
      <c r="BB2517" s="396" t="s">
        <v>861</v>
      </c>
      <c r="BC2517" t="str">
        <f t="shared" si="246"/>
        <v>REM</v>
      </c>
      <c r="BD2517" t="str">
        <f t="shared" si="247"/>
        <v>NAoMe_initial_disease_group</v>
      </c>
      <c r="BE2517" s="397" t="s">
        <v>862</v>
      </c>
      <c r="BF2517" t="str">
        <f t="shared" si="248"/>
        <v>Advanced M1</v>
      </c>
      <c r="BG2517">
        <f t="shared" si="249"/>
        <v>102</v>
      </c>
      <c r="BH2517" s="398">
        <f t="shared" si="250"/>
        <v>0.72339999675750732</v>
      </c>
      <c r="BO2517" s="33"/>
    </row>
    <row r="2518" spans="1:67">
      <c r="A2518" s="316" t="s">
        <v>27</v>
      </c>
      <c r="B2518" t="s">
        <v>380</v>
      </c>
      <c r="C2518" t="s">
        <v>910</v>
      </c>
      <c r="D2518" t="s">
        <v>314</v>
      </c>
      <c r="E2518" s="316" t="s">
        <v>113</v>
      </c>
      <c r="F2518" s="316" t="s">
        <v>114</v>
      </c>
      <c r="G2518" s="316" t="s">
        <v>429</v>
      </c>
      <c r="H2518" s="316" t="s">
        <v>323</v>
      </c>
      <c r="I2518" s="316" t="s">
        <v>331</v>
      </c>
      <c r="J2518" s="316" t="s">
        <v>334</v>
      </c>
      <c r="K2518" s="36">
        <v>2</v>
      </c>
      <c r="L2518" s="317">
        <v>1.417999994009733E-2</v>
      </c>
      <c r="M2518" s="317">
        <v>1.652999967336655E-2</v>
      </c>
      <c r="N2518" s="36">
        <v>2</v>
      </c>
      <c r="O2518" s="317">
        <v>5.0800000317394733E-3</v>
      </c>
      <c r="P2518" s="317">
        <v>5.8300001546740532E-3</v>
      </c>
      <c r="Q2518" s="36">
        <v>64</v>
      </c>
      <c r="R2518" s="317">
        <v>6.4199999906122676E-3</v>
      </c>
      <c r="S2518" s="317">
        <v>7.689999882131815E-3</v>
      </c>
      <c r="T2518" t="s">
        <v>380</v>
      </c>
      <c r="BA2518" s="395">
        <v>1</v>
      </c>
      <c r="BB2518" s="396" t="s">
        <v>861</v>
      </c>
      <c r="BC2518" t="str">
        <f t="shared" si="246"/>
        <v>REM</v>
      </c>
      <c r="BD2518" t="str">
        <f t="shared" si="247"/>
        <v>NAoMe_initial_disease_group</v>
      </c>
      <c r="BE2518" s="397" t="s">
        <v>862</v>
      </c>
      <c r="BF2518" t="str">
        <f t="shared" si="248"/>
        <v>DCIS</v>
      </c>
      <c r="BG2518">
        <f t="shared" si="249"/>
        <v>2</v>
      </c>
      <c r="BH2518" s="398">
        <f t="shared" si="250"/>
        <v>1.417999994009733E-2</v>
      </c>
      <c r="BO2518" s="33"/>
    </row>
    <row r="2519" spans="1:67">
      <c r="A2519" s="316" t="s">
        <v>27</v>
      </c>
      <c r="B2519" t="s">
        <v>380</v>
      </c>
      <c r="C2519" t="s">
        <v>910</v>
      </c>
      <c r="D2519" t="s">
        <v>314</v>
      </c>
      <c r="E2519" s="316" t="s">
        <v>113</v>
      </c>
      <c r="F2519" s="316" t="s">
        <v>114</v>
      </c>
      <c r="G2519" s="316" t="s">
        <v>429</v>
      </c>
      <c r="H2519" s="316" t="s">
        <v>323</v>
      </c>
      <c r="I2519" s="316" t="s">
        <v>331</v>
      </c>
      <c r="J2519" s="316" t="s">
        <v>335</v>
      </c>
      <c r="K2519" s="36">
        <v>15</v>
      </c>
      <c r="L2519" s="317">
        <v>0.10638000071048739</v>
      </c>
      <c r="M2519" s="317">
        <v>0.1239700019359589</v>
      </c>
      <c r="N2519" s="36">
        <v>57</v>
      </c>
      <c r="O2519" s="317">
        <v>0.14466999471187589</v>
      </c>
      <c r="P2519" s="317">
        <v>0.16617999970912931</v>
      </c>
      <c r="Q2519" s="36">
        <v>1663</v>
      </c>
      <c r="R2519" s="317">
        <v>0.16676999628543851</v>
      </c>
      <c r="S2519" s="317">
        <v>0.19988000392913821</v>
      </c>
      <c r="T2519" t="s">
        <v>380</v>
      </c>
      <c r="BA2519" s="395">
        <v>1</v>
      </c>
      <c r="BB2519" s="396" t="s">
        <v>861</v>
      </c>
      <c r="BC2519" t="str">
        <f t="shared" si="246"/>
        <v>REM</v>
      </c>
      <c r="BD2519" t="str">
        <f t="shared" si="247"/>
        <v>NAoMe_initial_disease_group</v>
      </c>
      <c r="BE2519" s="397" t="s">
        <v>862</v>
      </c>
      <c r="BF2519" t="str">
        <f t="shared" si="248"/>
        <v>Early invasive</v>
      </c>
      <c r="BG2519">
        <f t="shared" si="249"/>
        <v>15</v>
      </c>
      <c r="BH2519" s="398">
        <f t="shared" si="250"/>
        <v>0.10638000071048739</v>
      </c>
      <c r="BO2519" s="33"/>
    </row>
    <row r="2520" spans="1:67">
      <c r="A2520" s="316" t="s">
        <v>27</v>
      </c>
      <c r="B2520" t="s">
        <v>380</v>
      </c>
      <c r="C2520" t="s">
        <v>910</v>
      </c>
      <c r="D2520" t="s">
        <v>314</v>
      </c>
      <c r="E2520" s="316" t="s">
        <v>113</v>
      </c>
      <c r="F2520" s="316" t="s">
        <v>114</v>
      </c>
      <c r="G2520" s="316" t="s">
        <v>429</v>
      </c>
      <c r="H2520" s="316" t="s">
        <v>323</v>
      </c>
      <c r="I2520" s="316" t="s">
        <v>331</v>
      </c>
      <c r="J2520" s="316" t="s">
        <v>337</v>
      </c>
      <c r="K2520" s="36">
        <v>20</v>
      </c>
      <c r="L2520" s="317">
        <v>0.14183999598026281</v>
      </c>
      <c r="M2520" s="317"/>
      <c r="N2520" s="36">
        <v>51</v>
      </c>
      <c r="O2520" s="317">
        <v>0.1294399946928024</v>
      </c>
      <c r="P2520" s="317"/>
      <c r="Q2520" s="36">
        <v>1652</v>
      </c>
      <c r="R2520" s="317">
        <v>0.1656599938869476</v>
      </c>
      <c r="S2520" s="317"/>
      <c r="T2520" t="s">
        <v>380</v>
      </c>
      <c r="BA2520" s="395">
        <v>1</v>
      </c>
      <c r="BB2520" s="396" t="s">
        <v>861</v>
      </c>
      <c r="BC2520" t="str">
        <f t="shared" si="246"/>
        <v>REM</v>
      </c>
      <c r="BD2520" t="str">
        <f t="shared" si="247"/>
        <v>NAoMe_initial_disease_group</v>
      </c>
      <c r="BE2520" s="397" t="s">
        <v>862</v>
      </c>
      <c r="BF2520" t="str">
        <f t="shared" si="248"/>
        <v>Unknown stage</v>
      </c>
      <c r="BG2520">
        <f t="shared" si="249"/>
        <v>20</v>
      </c>
      <c r="BH2520" s="398">
        <f t="shared" si="250"/>
        <v>0.14183999598026281</v>
      </c>
      <c r="BO2520" s="33"/>
    </row>
    <row r="2521" spans="1:67">
      <c r="A2521" s="316" t="s">
        <v>27</v>
      </c>
      <c r="B2521" t="s">
        <v>380</v>
      </c>
      <c r="C2521" t="s">
        <v>910</v>
      </c>
      <c r="D2521" t="s">
        <v>314</v>
      </c>
      <c r="E2521" s="316" t="s">
        <v>113</v>
      </c>
      <c r="F2521" s="316" t="s">
        <v>114</v>
      </c>
      <c r="G2521" s="316" t="s">
        <v>429</v>
      </c>
      <c r="H2521" s="316" t="s">
        <v>323</v>
      </c>
      <c r="I2521" s="316" t="s">
        <v>656</v>
      </c>
      <c r="J2521" s="316" t="s">
        <v>286</v>
      </c>
      <c r="K2521" s="36">
        <v>0</v>
      </c>
      <c r="L2521" s="317">
        <v>0</v>
      </c>
      <c r="M2521" s="317">
        <v>0</v>
      </c>
      <c r="N2521" s="36">
        <v>2</v>
      </c>
      <c r="O2521" s="317">
        <v>5.0800000317394733E-3</v>
      </c>
      <c r="P2521" s="317">
        <v>5.2100000903010368E-3</v>
      </c>
      <c r="Q2521" s="36">
        <v>492</v>
      </c>
      <c r="R2521" s="317">
        <v>4.9339998513460159E-2</v>
      </c>
      <c r="S2521" s="317">
        <v>5.1920000463724143E-2</v>
      </c>
      <c r="T2521" t="s">
        <v>380</v>
      </c>
      <c r="BA2521" s="395">
        <v>1</v>
      </c>
      <c r="BB2521" s="396" t="s">
        <v>861</v>
      </c>
      <c r="BC2521" t="str">
        <f t="shared" si="246"/>
        <v>REM</v>
      </c>
      <c r="BD2521" t="str">
        <f t="shared" si="247"/>
        <v>NAoMe_initial_ethnicity_grp</v>
      </c>
      <c r="BE2521" s="397" t="s">
        <v>862</v>
      </c>
      <c r="BF2521" t="str">
        <f t="shared" si="248"/>
        <v>Asian or Asian British</v>
      </c>
      <c r="BG2521">
        <f t="shared" si="249"/>
        <v>0</v>
      </c>
      <c r="BH2521" s="398">
        <f t="shared" si="250"/>
        <v>0</v>
      </c>
      <c r="BO2521" s="33"/>
    </row>
    <row r="2522" spans="1:67">
      <c r="A2522" s="316" t="s">
        <v>27</v>
      </c>
      <c r="B2522" t="s">
        <v>380</v>
      </c>
      <c r="C2522" t="s">
        <v>910</v>
      </c>
      <c r="D2522" t="s">
        <v>314</v>
      </c>
      <c r="E2522" s="316" t="s">
        <v>113</v>
      </c>
      <c r="F2522" s="316" t="s">
        <v>114</v>
      </c>
      <c r="G2522" s="316" t="s">
        <v>429</v>
      </c>
      <c r="H2522" s="316" t="s">
        <v>323</v>
      </c>
      <c r="I2522" s="316" t="s">
        <v>656</v>
      </c>
      <c r="J2522" s="316" t="s">
        <v>287</v>
      </c>
      <c r="K2522" s="36">
        <v>0</v>
      </c>
      <c r="L2522" s="317">
        <v>0</v>
      </c>
      <c r="M2522" s="317">
        <v>0</v>
      </c>
      <c r="N2522" s="36">
        <v>11</v>
      </c>
      <c r="O2522" s="317">
        <v>2.792000025510788E-2</v>
      </c>
      <c r="P2522" s="317">
        <v>2.8650000691413879E-2</v>
      </c>
      <c r="Q2522" s="36">
        <v>403</v>
      </c>
      <c r="R2522" s="317">
        <v>4.0410000830888748E-2</v>
      </c>
      <c r="S2522" s="317">
        <v>4.2520001530647278E-2</v>
      </c>
      <c r="T2522" t="s">
        <v>380</v>
      </c>
      <c r="BA2522" s="395">
        <v>1</v>
      </c>
      <c r="BB2522" s="396" t="s">
        <v>861</v>
      </c>
      <c r="BC2522" t="str">
        <f t="shared" si="246"/>
        <v>REM</v>
      </c>
      <c r="BD2522" t="str">
        <f t="shared" si="247"/>
        <v>NAoMe_initial_ethnicity_grp</v>
      </c>
      <c r="BE2522" s="397" t="s">
        <v>862</v>
      </c>
      <c r="BF2522" t="str">
        <f t="shared" si="248"/>
        <v>Black or Black British</v>
      </c>
      <c r="BG2522">
        <f t="shared" si="249"/>
        <v>0</v>
      </c>
      <c r="BH2522" s="398">
        <f t="shared" si="250"/>
        <v>0</v>
      </c>
      <c r="BO2522" s="33"/>
    </row>
    <row r="2523" spans="1:67">
      <c r="A2523" s="316" t="s">
        <v>27</v>
      </c>
      <c r="B2523" t="s">
        <v>380</v>
      </c>
      <c r="C2523" t="s">
        <v>910</v>
      </c>
      <c r="D2523" t="s">
        <v>314</v>
      </c>
      <c r="E2523" s="316" t="s">
        <v>113</v>
      </c>
      <c r="F2523" s="316" t="s">
        <v>114</v>
      </c>
      <c r="G2523" s="316" t="s">
        <v>429</v>
      </c>
      <c r="H2523" s="316" t="s">
        <v>323</v>
      </c>
      <c r="I2523" s="316" t="s">
        <v>656</v>
      </c>
      <c r="J2523" s="316" t="s">
        <v>259</v>
      </c>
      <c r="K2523" s="36">
        <v>2</v>
      </c>
      <c r="L2523" s="317">
        <v>1.417999994009733E-2</v>
      </c>
      <c r="M2523" s="317">
        <v>1.460000034421682E-2</v>
      </c>
      <c r="N2523" s="36">
        <v>5</v>
      </c>
      <c r="O2523" s="317">
        <v>1.269000023603439E-2</v>
      </c>
      <c r="P2523" s="317">
        <v>1.3020000420510771E-2</v>
      </c>
      <c r="Q2523" s="36">
        <v>98</v>
      </c>
      <c r="R2523" s="317">
        <v>9.8299998790025711E-3</v>
      </c>
      <c r="S2523" s="317">
        <v>1.0339999571442601E-2</v>
      </c>
      <c r="T2523" t="s">
        <v>380</v>
      </c>
      <c r="BA2523" s="395">
        <v>1</v>
      </c>
      <c r="BB2523" s="396" t="s">
        <v>861</v>
      </c>
      <c r="BC2523" t="str">
        <f t="shared" si="246"/>
        <v>REM</v>
      </c>
      <c r="BD2523" t="str">
        <f t="shared" si="247"/>
        <v>NAoMe_initial_ethnicity_grp</v>
      </c>
      <c r="BE2523" s="397" t="s">
        <v>862</v>
      </c>
      <c r="BF2523" t="str">
        <f t="shared" si="248"/>
        <v>Mixed</v>
      </c>
      <c r="BG2523">
        <f t="shared" si="249"/>
        <v>2</v>
      </c>
      <c r="BH2523" s="398">
        <f t="shared" si="250"/>
        <v>1.417999994009733E-2</v>
      </c>
      <c r="BO2523" s="33"/>
    </row>
    <row r="2524" spans="1:67">
      <c r="A2524" s="316" t="s">
        <v>27</v>
      </c>
      <c r="B2524" t="s">
        <v>380</v>
      </c>
      <c r="C2524" t="s">
        <v>910</v>
      </c>
      <c r="D2524" t="s">
        <v>314</v>
      </c>
      <c r="E2524" s="316" t="s">
        <v>113</v>
      </c>
      <c r="F2524" s="316" t="s">
        <v>114</v>
      </c>
      <c r="G2524" s="316" t="s">
        <v>429</v>
      </c>
      <c r="H2524" s="316" t="s">
        <v>323</v>
      </c>
      <c r="I2524" s="316" t="s">
        <v>656</v>
      </c>
      <c r="J2524" s="316" t="s">
        <v>288</v>
      </c>
      <c r="K2524" s="36">
        <v>2</v>
      </c>
      <c r="L2524" s="317">
        <v>1.417999994009733E-2</v>
      </c>
      <c r="M2524" s="317">
        <v>1.460000034421682E-2</v>
      </c>
      <c r="N2524" s="36">
        <v>2</v>
      </c>
      <c r="O2524" s="317">
        <v>5.0800000317394733E-3</v>
      </c>
      <c r="P2524" s="317">
        <v>5.2100000903010368E-3</v>
      </c>
      <c r="Q2524" s="36">
        <v>246</v>
      </c>
      <c r="R2524" s="317">
        <v>2.466999925673008E-2</v>
      </c>
      <c r="S2524" s="317">
        <v>2.5960000231862072E-2</v>
      </c>
      <c r="T2524" t="s">
        <v>380</v>
      </c>
      <c r="BA2524" s="395">
        <v>1</v>
      </c>
      <c r="BB2524" s="396" t="s">
        <v>861</v>
      </c>
      <c r="BC2524" t="str">
        <f t="shared" si="246"/>
        <v>REM</v>
      </c>
      <c r="BD2524" t="str">
        <f t="shared" si="247"/>
        <v>NAoMe_initial_ethnicity_grp</v>
      </c>
      <c r="BE2524" s="397" t="s">
        <v>862</v>
      </c>
      <c r="BF2524" t="str">
        <f t="shared" si="248"/>
        <v>Other Ethnic Group</v>
      </c>
      <c r="BG2524">
        <f t="shared" si="249"/>
        <v>2</v>
      </c>
      <c r="BH2524" s="398">
        <f t="shared" si="250"/>
        <v>1.417999994009733E-2</v>
      </c>
      <c r="BO2524" s="33"/>
    </row>
    <row r="2525" spans="1:67">
      <c r="A2525" s="316" t="s">
        <v>27</v>
      </c>
      <c r="B2525" t="s">
        <v>380</v>
      </c>
      <c r="C2525" t="s">
        <v>910</v>
      </c>
      <c r="D2525" t="s">
        <v>314</v>
      </c>
      <c r="E2525" s="316" t="s">
        <v>113</v>
      </c>
      <c r="F2525" s="316" t="s">
        <v>114</v>
      </c>
      <c r="G2525" s="316" t="s">
        <v>429</v>
      </c>
      <c r="H2525" s="316" t="s">
        <v>323</v>
      </c>
      <c r="I2525" s="316" t="s">
        <v>656</v>
      </c>
      <c r="J2525" s="316" t="s">
        <v>260</v>
      </c>
      <c r="K2525" s="36">
        <v>4</v>
      </c>
      <c r="L2525" s="317">
        <v>2.8370000422000888E-2</v>
      </c>
      <c r="M2525" s="317"/>
      <c r="N2525" s="36">
        <v>10</v>
      </c>
      <c r="O2525" s="317">
        <v>2.538000047206879E-2</v>
      </c>
      <c r="P2525" s="317"/>
      <c r="Q2525" s="36">
        <v>495</v>
      </c>
      <c r="R2525" s="317">
        <v>4.9639999866485603E-2</v>
      </c>
      <c r="S2525" s="317"/>
      <c r="T2525" t="s">
        <v>380</v>
      </c>
      <c r="BA2525" s="395">
        <v>1</v>
      </c>
      <c r="BB2525" s="396" t="s">
        <v>861</v>
      </c>
      <c r="BC2525" t="str">
        <f t="shared" si="246"/>
        <v>REM</v>
      </c>
      <c r="BD2525" t="str">
        <f t="shared" si="247"/>
        <v>NAoMe_initial_ethnicity_grp</v>
      </c>
      <c r="BE2525" s="397" t="s">
        <v>862</v>
      </c>
      <c r="BF2525" t="str">
        <f t="shared" si="248"/>
        <v>Unknown</v>
      </c>
      <c r="BG2525">
        <f t="shared" si="249"/>
        <v>4</v>
      </c>
      <c r="BH2525" s="398">
        <f t="shared" si="250"/>
        <v>2.8370000422000888E-2</v>
      </c>
      <c r="BO2525" s="33"/>
    </row>
    <row r="2526" spans="1:67">
      <c r="A2526" s="316" t="s">
        <v>27</v>
      </c>
      <c r="B2526" t="s">
        <v>380</v>
      </c>
      <c r="C2526" t="s">
        <v>910</v>
      </c>
      <c r="D2526" t="s">
        <v>314</v>
      </c>
      <c r="E2526" s="316" t="s">
        <v>113</v>
      </c>
      <c r="F2526" s="316" t="s">
        <v>114</v>
      </c>
      <c r="G2526" s="316" t="s">
        <v>429</v>
      </c>
      <c r="H2526" s="316" t="s">
        <v>323</v>
      </c>
      <c r="I2526" s="316" t="s">
        <v>656</v>
      </c>
      <c r="J2526" s="316" t="s">
        <v>258</v>
      </c>
      <c r="K2526" s="36">
        <v>133</v>
      </c>
      <c r="L2526" s="317">
        <v>0.94326001405715942</v>
      </c>
      <c r="M2526" s="317">
        <v>0.97079998254776001</v>
      </c>
      <c r="N2526" s="36">
        <v>364</v>
      </c>
      <c r="O2526" s="317">
        <v>0.92386001348495483</v>
      </c>
      <c r="P2526" s="317">
        <v>0.94792002439498901</v>
      </c>
      <c r="Q2526" s="36">
        <v>8238</v>
      </c>
      <c r="R2526" s="317">
        <v>0.82611000537872314</v>
      </c>
      <c r="S2526" s="317">
        <v>0.86926001310348511</v>
      </c>
      <c r="T2526" t="s">
        <v>380</v>
      </c>
      <c r="BA2526" s="395">
        <v>1</v>
      </c>
      <c r="BB2526" s="396" t="s">
        <v>861</v>
      </c>
      <c r="BC2526" t="str">
        <f t="shared" si="246"/>
        <v>REM</v>
      </c>
      <c r="BD2526" t="str">
        <f t="shared" si="247"/>
        <v>NAoMe_initial_ethnicity_grp</v>
      </c>
      <c r="BE2526" s="397" t="s">
        <v>862</v>
      </c>
      <c r="BF2526" t="str">
        <f t="shared" si="248"/>
        <v>White</v>
      </c>
      <c r="BG2526">
        <f t="shared" si="249"/>
        <v>133</v>
      </c>
      <c r="BH2526" s="398">
        <f t="shared" si="250"/>
        <v>0.94326001405715942</v>
      </c>
      <c r="BO2526" s="33"/>
    </row>
    <row r="2527" spans="1:67">
      <c r="A2527" s="316" t="s">
        <v>27</v>
      </c>
      <c r="B2527" t="s">
        <v>380</v>
      </c>
      <c r="C2527" t="s">
        <v>910</v>
      </c>
      <c r="D2527" t="s">
        <v>314</v>
      </c>
      <c r="E2527" s="316" t="s">
        <v>113</v>
      </c>
      <c r="F2527" s="316" t="s">
        <v>114</v>
      </c>
      <c r="G2527" s="316" t="s">
        <v>429</v>
      </c>
      <c r="H2527" s="316" t="s">
        <v>323</v>
      </c>
      <c r="I2527" s="316" t="s">
        <v>657</v>
      </c>
      <c r="J2527" s="316" t="s">
        <v>817</v>
      </c>
      <c r="K2527" s="36">
        <v>135</v>
      </c>
      <c r="L2527" s="317">
        <v>0.95744997262954712</v>
      </c>
      <c r="M2527" s="317"/>
      <c r="N2527" s="36">
        <v>379</v>
      </c>
      <c r="O2527" s="317">
        <v>0.96192997694015503</v>
      </c>
      <c r="P2527" s="317"/>
      <c r="Q2527" s="36">
        <v>9359</v>
      </c>
      <c r="R2527" s="317">
        <v>0.93853002786636353</v>
      </c>
      <c r="S2527" s="317"/>
      <c r="T2527" t="s">
        <v>380</v>
      </c>
      <c r="BA2527" s="395">
        <v>1</v>
      </c>
      <c r="BB2527" s="396" t="s">
        <v>861</v>
      </c>
      <c r="BC2527" t="str">
        <f t="shared" si="246"/>
        <v>REM</v>
      </c>
      <c r="BD2527" t="str">
        <f t="shared" si="247"/>
        <v>NAoMe_initial_final_route</v>
      </c>
      <c r="BE2527" s="397" t="s">
        <v>862</v>
      </c>
      <c r="BF2527" t="str">
        <f t="shared" si="248"/>
        <v>Not screened</v>
      </c>
      <c r="BG2527">
        <f t="shared" si="249"/>
        <v>135</v>
      </c>
      <c r="BH2527" s="398">
        <f t="shared" si="250"/>
        <v>0.95744997262954712</v>
      </c>
      <c r="BO2527" s="33"/>
    </row>
    <row r="2528" spans="1:67">
      <c r="A2528" s="316" t="s">
        <v>27</v>
      </c>
      <c r="B2528" t="s">
        <v>380</v>
      </c>
      <c r="C2528" t="s">
        <v>910</v>
      </c>
      <c r="D2528" t="s">
        <v>314</v>
      </c>
      <c r="E2528" s="316" t="s">
        <v>113</v>
      </c>
      <c r="F2528" s="316" t="s">
        <v>114</v>
      </c>
      <c r="G2528" s="316" t="s">
        <v>429</v>
      </c>
      <c r="H2528" s="316" t="s">
        <v>323</v>
      </c>
      <c r="I2528" s="316" t="s">
        <v>657</v>
      </c>
      <c r="J2528" s="316" t="s">
        <v>352</v>
      </c>
      <c r="K2528" s="36">
        <v>6</v>
      </c>
      <c r="L2528" s="317">
        <v>4.2550001293420792E-2</v>
      </c>
      <c r="M2528" s="317"/>
      <c r="N2528" s="36">
        <v>15</v>
      </c>
      <c r="O2528" s="317">
        <v>3.807000070810318E-2</v>
      </c>
      <c r="P2528" s="317"/>
      <c r="Q2528" s="36">
        <v>613</v>
      </c>
      <c r="R2528" s="317">
        <v>6.1469998210668557E-2</v>
      </c>
      <c r="S2528" s="317"/>
      <c r="T2528" t="s">
        <v>380</v>
      </c>
      <c r="BA2528" s="395">
        <v>1</v>
      </c>
      <c r="BB2528" s="396" t="s">
        <v>861</v>
      </c>
      <c r="BC2528" t="str">
        <f t="shared" si="246"/>
        <v>REM</v>
      </c>
      <c r="BD2528" t="str">
        <f t="shared" si="247"/>
        <v>NAoMe_initial_final_route</v>
      </c>
      <c r="BE2528" s="397" t="s">
        <v>862</v>
      </c>
      <c r="BF2528" t="str">
        <f t="shared" si="248"/>
        <v>Screening</v>
      </c>
      <c r="BG2528">
        <f t="shared" si="249"/>
        <v>6</v>
      </c>
      <c r="BH2528" s="398">
        <f t="shared" si="250"/>
        <v>4.2550001293420792E-2</v>
      </c>
      <c r="BO2528" s="33"/>
    </row>
    <row r="2529" spans="1:67">
      <c r="A2529" s="316" t="s">
        <v>27</v>
      </c>
      <c r="B2529" t="s">
        <v>380</v>
      </c>
      <c r="C2529" t="s">
        <v>910</v>
      </c>
      <c r="D2529" t="s">
        <v>314</v>
      </c>
      <c r="E2529" s="316" t="s">
        <v>113</v>
      </c>
      <c r="F2529" s="316" t="s">
        <v>114</v>
      </c>
      <c r="G2529" s="316" t="s">
        <v>429</v>
      </c>
      <c r="H2529" s="316" t="s">
        <v>323</v>
      </c>
      <c r="I2529" s="316" t="s">
        <v>303</v>
      </c>
      <c r="J2529" s="316" t="s">
        <v>308</v>
      </c>
      <c r="K2529" s="36">
        <v>20</v>
      </c>
      <c r="L2529" s="317">
        <v>0.14183999598026281</v>
      </c>
      <c r="M2529" s="317"/>
      <c r="N2529" s="36">
        <v>51</v>
      </c>
      <c r="O2529" s="317">
        <v>0.1294399946928024</v>
      </c>
      <c r="P2529" s="317"/>
      <c r="Q2529" s="36">
        <v>1652</v>
      </c>
      <c r="R2529" s="317">
        <v>0.1656599938869476</v>
      </c>
      <c r="S2529" s="317"/>
      <c r="T2529" t="s">
        <v>380</v>
      </c>
      <c r="BA2529" s="395">
        <v>1</v>
      </c>
      <c r="BB2529" s="396" t="s">
        <v>861</v>
      </c>
      <c r="BC2529" t="str">
        <f t="shared" si="246"/>
        <v>REM</v>
      </c>
      <c r="BD2529" t="str">
        <f t="shared" si="247"/>
        <v>NAoMe_initial_final_stage_tum</v>
      </c>
      <c r="BE2529" s="397" t="s">
        <v>862</v>
      </c>
      <c r="BF2529" t="str">
        <f t="shared" si="248"/>
        <v>Not staged/Unstated</v>
      </c>
      <c r="BG2529">
        <f t="shared" si="249"/>
        <v>20</v>
      </c>
      <c r="BH2529" s="398">
        <f t="shared" si="250"/>
        <v>0.14183999598026281</v>
      </c>
      <c r="BO2529" s="33"/>
    </row>
    <row r="2530" spans="1:67">
      <c r="A2530" s="316" t="s">
        <v>27</v>
      </c>
      <c r="B2530" t="s">
        <v>380</v>
      </c>
      <c r="C2530" t="s">
        <v>910</v>
      </c>
      <c r="D2530" t="s">
        <v>314</v>
      </c>
      <c r="E2530" s="316" t="s">
        <v>113</v>
      </c>
      <c r="F2530" s="316" t="s">
        <v>114</v>
      </c>
      <c r="G2530" s="316" t="s">
        <v>429</v>
      </c>
      <c r="H2530" s="316" t="s">
        <v>323</v>
      </c>
      <c r="I2530" s="316" t="s">
        <v>303</v>
      </c>
      <c r="J2530" s="316" t="s">
        <v>304</v>
      </c>
      <c r="K2530" s="36">
        <v>2</v>
      </c>
      <c r="L2530" s="317">
        <v>1.417999994009733E-2</v>
      </c>
      <c r="M2530" s="317">
        <v>1.652999967336655E-2</v>
      </c>
      <c r="N2530" s="36">
        <v>2</v>
      </c>
      <c r="O2530" s="317">
        <v>5.0800000317394733E-3</v>
      </c>
      <c r="P2530" s="317">
        <v>5.8300001546740532E-3</v>
      </c>
      <c r="Q2530" s="36">
        <v>64</v>
      </c>
      <c r="R2530" s="317">
        <v>6.4199999906122676E-3</v>
      </c>
      <c r="S2530" s="317">
        <v>7.689999882131815E-3</v>
      </c>
      <c r="T2530" t="s">
        <v>380</v>
      </c>
      <c r="BA2530" s="395">
        <v>1</v>
      </c>
      <c r="BB2530" s="396" t="s">
        <v>861</v>
      </c>
      <c r="BC2530" t="str">
        <f t="shared" si="246"/>
        <v>REM</v>
      </c>
      <c r="BD2530" t="str">
        <f t="shared" si="247"/>
        <v>NAoMe_initial_final_stage_tum</v>
      </c>
      <c r="BE2530" s="397" t="s">
        <v>862</v>
      </c>
      <c r="BF2530" t="str">
        <f t="shared" si="248"/>
        <v>Stage 0</v>
      </c>
      <c r="BG2530">
        <f t="shared" si="249"/>
        <v>2</v>
      </c>
      <c r="BH2530" s="398">
        <f t="shared" si="250"/>
        <v>1.417999994009733E-2</v>
      </c>
      <c r="BO2530" s="33"/>
    </row>
    <row r="2531" spans="1:67">
      <c r="A2531" s="316" t="s">
        <v>27</v>
      </c>
      <c r="B2531" t="s">
        <v>380</v>
      </c>
      <c r="C2531" t="s">
        <v>910</v>
      </c>
      <c r="D2531" t="s">
        <v>314</v>
      </c>
      <c r="E2531" s="316" t="s">
        <v>113</v>
      </c>
      <c r="F2531" s="316" t="s">
        <v>114</v>
      </c>
      <c r="G2531" s="316" t="s">
        <v>429</v>
      </c>
      <c r="H2531" s="316" t="s">
        <v>323</v>
      </c>
      <c r="I2531" s="316" t="s">
        <v>303</v>
      </c>
      <c r="J2531" s="316" t="s">
        <v>305</v>
      </c>
      <c r="K2531" s="36">
        <v>2</v>
      </c>
      <c r="L2531" s="317">
        <v>1.417999994009733E-2</v>
      </c>
      <c r="M2531" s="317">
        <v>1.652999967336655E-2</v>
      </c>
      <c r="N2531" s="36">
        <v>20</v>
      </c>
      <c r="O2531" s="317">
        <v>5.0760000944137573E-2</v>
      </c>
      <c r="P2531" s="317">
        <v>5.8309998363256448E-2</v>
      </c>
      <c r="Q2531" s="36">
        <v>359</v>
      </c>
      <c r="R2531" s="317">
        <v>3.5999998450279243E-2</v>
      </c>
      <c r="S2531" s="317">
        <v>4.3150000274181373E-2</v>
      </c>
      <c r="T2531" t="s">
        <v>380</v>
      </c>
      <c r="BA2531" s="395">
        <v>1</v>
      </c>
      <c r="BB2531" s="396" t="s">
        <v>861</v>
      </c>
      <c r="BC2531" t="str">
        <f t="shared" si="246"/>
        <v>REM</v>
      </c>
      <c r="BD2531" t="str">
        <f t="shared" si="247"/>
        <v>NAoMe_initial_final_stage_tum</v>
      </c>
      <c r="BE2531" s="397" t="s">
        <v>862</v>
      </c>
      <c r="BF2531" t="str">
        <f t="shared" si="248"/>
        <v>Stage 1</v>
      </c>
      <c r="BG2531">
        <f t="shared" si="249"/>
        <v>2</v>
      </c>
      <c r="BH2531" s="398">
        <f t="shared" si="250"/>
        <v>1.417999994009733E-2</v>
      </c>
      <c r="BO2531" s="33"/>
    </row>
    <row r="2532" spans="1:67">
      <c r="A2532" s="316" t="s">
        <v>27</v>
      </c>
      <c r="B2532" t="s">
        <v>380</v>
      </c>
      <c r="C2532" t="s">
        <v>910</v>
      </c>
      <c r="D2532" t="s">
        <v>314</v>
      </c>
      <c r="E2532" s="316" t="s">
        <v>113</v>
      </c>
      <c r="F2532" s="316" t="s">
        <v>114</v>
      </c>
      <c r="G2532" s="316" t="s">
        <v>429</v>
      </c>
      <c r="H2532" s="316" t="s">
        <v>323</v>
      </c>
      <c r="I2532" s="316" t="s">
        <v>303</v>
      </c>
      <c r="J2532" s="316" t="s">
        <v>306</v>
      </c>
      <c r="K2532" s="36">
        <v>11</v>
      </c>
      <c r="L2532" s="317">
        <v>7.8010000288486481E-2</v>
      </c>
      <c r="M2532" s="317">
        <v>9.0910002589225769E-2</v>
      </c>
      <c r="N2532" s="36">
        <v>27</v>
      </c>
      <c r="O2532" s="317">
        <v>6.8530000746250153E-2</v>
      </c>
      <c r="P2532" s="317">
        <v>7.8720003366470337E-2</v>
      </c>
      <c r="Q2532" s="36">
        <v>996</v>
      </c>
      <c r="R2532" s="317">
        <v>9.9880002439022064E-2</v>
      </c>
      <c r="S2532" s="317">
        <v>0.11970999836921691</v>
      </c>
      <c r="T2532" t="s">
        <v>380</v>
      </c>
      <c r="BA2532" s="395">
        <v>1</v>
      </c>
      <c r="BB2532" s="396" t="s">
        <v>861</v>
      </c>
      <c r="BC2532" t="str">
        <f t="shared" si="246"/>
        <v>REM</v>
      </c>
      <c r="BD2532" t="str">
        <f t="shared" si="247"/>
        <v>NAoMe_initial_final_stage_tum</v>
      </c>
      <c r="BE2532" s="397" t="s">
        <v>862</v>
      </c>
      <c r="BF2532" t="str">
        <f t="shared" si="248"/>
        <v>Stage 2</v>
      </c>
      <c r="BG2532">
        <f t="shared" si="249"/>
        <v>11</v>
      </c>
      <c r="BH2532" s="398">
        <f t="shared" si="250"/>
        <v>7.8010000288486481E-2</v>
      </c>
      <c r="BO2532" s="33"/>
    </row>
    <row r="2533" spans="1:67">
      <c r="A2533" s="316" t="s">
        <v>27</v>
      </c>
      <c r="B2533" t="s">
        <v>380</v>
      </c>
      <c r="C2533" t="s">
        <v>910</v>
      </c>
      <c r="D2533" t="s">
        <v>314</v>
      </c>
      <c r="E2533" s="316" t="s">
        <v>113</v>
      </c>
      <c r="F2533" s="316" t="s">
        <v>114</v>
      </c>
      <c r="G2533" s="316" t="s">
        <v>429</v>
      </c>
      <c r="H2533" s="316" t="s">
        <v>323</v>
      </c>
      <c r="I2533" s="316" t="s">
        <v>303</v>
      </c>
      <c r="J2533" s="316" t="s">
        <v>307</v>
      </c>
      <c r="K2533" s="36">
        <v>2</v>
      </c>
      <c r="L2533" s="317">
        <v>1.417999994009733E-2</v>
      </c>
      <c r="M2533" s="317">
        <v>1.652999967336655E-2</v>
      </c>
      <c r="N2533" s="36">
        <v>19</v>
      </c>
      <c r="O2533" s="317">
        <v>4.822000116109848E-2</v>
      </c>
      <c r="P2533" s="317">
        <v>5.5390000343322747E-2</v>
      </c>
      <c r="Q2533" s="36">
        <v>742</v>
      </c>
      <c r="R2533" s="317">
        <v>7.4409998953342438E-2</v>
      </c>
      <c r="S2533" s="317">
        <v>8.9180000126361847E-2</v>
      </c>
      <c r="T2533" t="s">
        <v>380</v>
      </c>
      <c r="BA2533" s="395">
        <v>1</v>
      </c>
      <c r="BB2533" s="396" t="s">
        <v>861</v>
      </c>
      <c r="BC2533" t="str">
        <f t="shared" si="246"/>
        <v>REM</v>
      </c>
      <c r="BD2533" t="str">
        <f t="shared" si="247"/>
        <v>NAoMe_initial_final_stage_tum</v>
      </c>
      <c r="BE2533" s="397" t="s">
        <v>862</v>
      </c>
      <c r="BF2533" t="str">
        <f t="shared" si="248"/>
        <v>Stage 3</v>
      </c>
      <c r="BG2533">
        <f t="shared" si="249"/>
        <v>2</v>
      </c>
      <c r="BH2533" s="398">
        <f t="shared" si="250"/>
        <v>1.417999994009733E-2</v>
      </c>
      <c r="BO2533" s="33"/>
    </row>
    <row r="2534" spans="1:67">
      <c r="A2534" s="316" t="s">
        <v>27</v>
      </c>
      <c r="B2534" t="s">
        <v>380</v>
      </c>
      <c r="C2534" t="s">
        <v>910</v>
      </c>
      <c r="D2534" t="s">
        <v>314</v>
      </c>
      <c r="E2534" s="316" t="s">
        <v>113</v>
      </c>
      <c r="F2534" s="316" t="s">
        <v>114</v>
      </c>
      <c r="G2534" s="316" t="s">
        <v>429</v>
      </c>
      <c r="H2534" s="316" t="s">
        <v>323</v>
      </c>
      <c r="I2534" s="316" t="s">
        <v>303</v>
      </c>
      <c r="J2534" s="316" t="s">
        <v>336</v>
      </c>
      <c r="K2534" s="36">
        <v>104</v>
      </c>
      <c r="L2534" s="317">
        <v>0.73759001493453979</v>
      </c>
      <c r="M2534" s="317">
        <v>0.85949999094009399</v>
      </c>
      <c r="N2534" s="36">
        <v>275</v>
      </c>
      <c r="O2534" s="317">
        <v>0.69796997308731079</v>
      </c>
      <c r="P2534" s="317">
        <v>0.80175000429153442</v>
      </c>
      <c r="Q2534" s="36">
        <v>6159</v>
      </c>
      <c r="R2534" s="317">
        <v>0.6176300048828125</v>
      </c>
      <c r="S2534" s="317">
        <v>0.74026000499725342</v>
      </c>
      <c r="T2534" t="s">
        <v>380</v>
      </c>
      <c r="BA2534" s="395">
        <v>1</v>
      </c>
      <c r="BB2534" s="396" t="s">
        <v>861</v>
      </c>
      <c r="BC2534" t="str">
        <f t="shared" si="246"/>
        <v>REM</v>
      </c>
      <c r="BD2534" t="str">
        <f t="shared" si="247"/>
        <v>NAoMe_initial_final_stage_tum</v>
      </c>
      <c r="BE2534" s="397" t="s">
        <v>862</v>
      </c>
      <c r="BF2534" t="str">
        <f t="shared" si="248"/>
        <v>Stage 4</v>
      </c>
      <c r="BG2534">
        <f t="shared" si="249"/>
        <v>104</v>
      </c>
      <c r="BH2534" s="398">
        <f t="shared" si="250"/>
        <v>0.73759001493453979</v>
      </c>
      <c r="BO2534" s="33"/>
    </row>
    <row r="2535" spans="1:67">
      <c r="A2535" s="316" t="s">
        <v>27</v>
      </c>
      <c r="B2535" t="s">
        <v>380</v>
      </c>
      <c r="C2535" t="s">
        <v>910</v>
      </c>
      <c r="D2535" t="s">
        <v>314</v>
      </c>
      <c r="E2535" s="316" t="s">
        <v>113</v>
      </c>
      <c r="F2535" s="316" t="s">
        <v>114</v>
      </c>
      <c r="G2535" s="316" t="s">
        <v>429</v>
      </c>
      <c r="H2535" s="316" t="s">
        <v>323</v>
      </c>
      <c r="I2535" s="316" t="s">
        <v>342</v>
      </c>
      <c r="J2535" s="316" t="s">
        <v>343</v>
      </c>
      <c r="K2535" s="36">
        <v>20</v>
      </c>
      <c r="L2535" s="317">
        <v>0.14183999598026281</v>
      </c>
      <c r="M2535" s="317"/>
      <c r="N2535" s="36">
        <v>51</v>
      </c>
      <c r="O2535" s="317">
        <v>0.1294399946928024</v>
      </c>
      <c r="P2535" s="317"/>
      <c r="Q2535" s="36">
        <v>1652</v>
      </c>
      <c r="R2535" s="317">
        <v>0.1656599938869476</v>
      </c>
      <c r="S2535" s="317"/>
      <c r="T2535" t="s">
        <v>380</v>
      </c>
      <c r="BA2535" s="395">
        <v>1</v>
      </c>
      <c r="BB2535" s="396" t="s">
        <v>861</v>
      </c>
      <c r="BC2535" t="str">
        <f t="shared" si="246"/>
        <v>REM</v>
      </c>
      <c r="BD2535" t="str">
        <f t="shared" si="247"/>
        <v>NAoMe_initial_final_stage_tum_grp</v>
      </c>
      <c r="BE2535" s="397" t="s">
        <v>862</v>
      </c>
      <c r="BF2535" t="str">
        <f t="shared" si="248"/>
        <v>MBC in HESAPC</v>
      </c>
      <c r="BG2535">
        <f t="shared" si="249"/>
        <v>20</v>
      </c>
      <c r="BH2535" s="398">
        <f t="shared" si="250"/>
        <v>0.14183999598026281</v>
      </c>
      <c r="BO2535" s="33"/>
    </row>
    <row r="2536" spans="1:67">
      <c r="A2536" s="316" t="s">
        <v>27</v>
      </c>
      <c r="B2536" t="s">
        <v>380</v>
      </c>
      <c r="C2536" t="s">
        <v>910</v>
      </c>
      <c r="D2536" t="s">
        <v>314</v>
      </c>
      <c r="E2536" s="316" t="s">
        <v>113</v>
      </c>
      <c r="F2536" s="316" t="s">
        <v>114</v>
      </c>
      <c r="G2536" s="316" t="s">
        <v>429</v>
      </c>
      <c r="H2536" s="316" t="s">
        <v>323</v>
      </c>
      <c r="I2536" s="316" t="s">
        <v>342</v>
      </c>
      <c r="J2536" s="316" t="s">
        <v>344</v>
      </c>
      <c r="K2536" s="36">
        <v>18</v>
      </c>
      <c r="L2536" s="317">
        <v>0.12766000628471369</v>
      </c>
      <c r="M2536" s="317">
        <v>0.14876000583171839</v>
      </c>
      <c r="N2536" s="36">
        <v>69</v>
      </c>
      <c r="O2536" s="317">
        <v>0.17512999475002289</v>
      </c>
      <c r="P2536" s="317">
        <v>0.2011699974536896</v>
      </c>
      <c r="Q2536" s="36">
        <v>2161</v>
      </c>
      <c r="R2536" s="317">
        <v>0.2167100012302399</v>
      </c>
      <c r="S2536" s="317">
        <v>0.25973999500274658</v>
      </c>
      <c r="T2536" t="s">
        <v>380</v>
      </c>
      <c r="BA2536" s="395">
        <v>1</v>
      </c>
      <c r="BB2536" s="396" t="s">
        <v>861</v>
      </c>
      <c r="BC2536" t="str">
        <f t="shared" si="246"/>
        <v>REM</v>
      </c>
      <c r="BD2536" t="str">
        <f t="shared" si="247"/>
        <v>NAoMe_initial_final_stage_tum_grp</v>
      </c>
      <c r="BE2536" s="397" t="s">
        <v>862</v>
      </c>
      <c r="BF2536" t="str">
        <f t="shared" si="248"/>
        <v>Stage 0-3</v>
      </c>
      <c r="BG2536">
        <f t="shared" si="249"/>
        <v>18</v>
      </c>
      <c r="BH2536" s="398">
        <f t="shared" si="250"/>
        <v>0.12766000628471369</v>
      </c>
      <c r="BO2536" s="33"/>
    </row>
    <row r="2537" spans="1:67">
      <c r="A2537" s="316" t="s">
        <v>27</v>
      </c>
      <c r="B2537" t="s">
        <v>380</v>
      </c>
      <c r="C2537" t="s">
        <v>910</v>
      </c>
      <c r="D2537" t="s">
        <v>314</v>
      </c>
      <c r="E2537" s="316" t="s">
        <v>113</v>
      </c>
      <c r="F2537" s="316" t="s">
        <v>114</v>
      </c>
      <c r="G2537" s="316" t="s">
        <v>429</v>
      </c>
      <c r="H2537" s="316" t="s">
        <v>323</v>
      </c>
      <c r="I2537" s="316" t="s">
        <v>342</v>
      </c>
      <c r="J2537" s="316" t="s">
        <v>336</v>
      </c>
      <c r="K2537" s="36">
        <v>103</v>
      </c>
      <c r="L2537" s="317">
        <v>0.7304999828338623</v>
      </c>
      <c r="M2537" s="317">
        <v>0.85123997926712036</v>
      </c>
      <c r="N2537" s="36">
        <v>274</v>
      </c>
      <c r="O2537" s="317">
        <v>0.69542998075485229</v>
      </c>
      <c r="P2537" s="317">
        <v>0.79882997274398804</v>
      </c>
      <c r="Q2537" s="36">
        <v>6159</v>
      </c>
      <c r="R2537" s="317">
        <v>0.6176300048828125</v>
      </c>
      <c r="S2537" s="317">
        <v>0.74026000499725342</v>
      </c>
      <c r="T2537" t="s">
        <v>380</v>
      </c>
      <c r="BA2537" s="395">
        <v>1</v>
      </c>
      <c r="BB2537" s="396" t="s">
        <v>861</v>
      </c>
      <c r="BC2537" t="str">
        <f t="shared" si="246"/>
        <v>REM</v>
      </c>
      <c r="BD2537" t="str">
        <f t="shared" si="247"/>
        <v>NAoMe_initial_final_stage_tum_grp</v>
      </c>
      <c r="BE2537" s="397" t="s">
        <v>862</v>
      </c>
      <c r="BF2537" t="str">
        <f t="shared" si="248"/>
        <v>Stage 4</v>
      </c>
      <c r="BG2537">
        <f t="shared" si="249"/>
        <v>103</v>
      </c>
      <c r="BH2537" s="398">
        <f t="shared" si="250"/>
        <v>0.7304999828338623</v>
      </c>
      <c r="BO2537" s="33"/>
    </row>
    <row r="2538" spans="1:67">
      <c r="A2538" s="316" t="s">
        <v>27</v>
      </c>
      <c r="B2538" t="s">
        <v>380</v>
      </c>
      <c r="C2538" t="s">
        <v>910</v>
      </c>
      <c r="D2538" t="s">
        <v>314</v>
      </c>
      <c r="E2538" s="316" t="s">
        <v>113</v>
      </c>
      <c r="F2538" s="316" t="s">
        <v>114</v>
      </c>
      <c r="G2538" s="316" t="s">
        <v>429</v>
      </c>
      <c r="H2538" s="316" t="s">
        <v>323</v>
      </c>
      <c r="I2538" s="316" t="s">
        <v>658</v>
      </c>
      <c r="J2538" s="316" t="s">
        <v>345</v>
      </c>
      <c r="K2538" s="36">
        <v>141</v>
      </c>
      <c r="L2538" s="317">
        <v>1</v>
      </c>
      <c r="M2538" s="317"/>
      <c r="N2538" s="36">
        <v>394</v>
      </c>
      <c r="O2538" s="317">
        <v>1</v>
      </c>
      <c r="P2538" s="317"/>
      <c r="Q2538" s="36">
        <v>9972</v>
      </c>
      <c r="R2538" s="317">
        <v>1</v>
      </c>
      <c r="S2538" s="317"/>
      <c r="T2538" t="s">
        <v>380</v>
      </c>
      <c r="BA2538" s="395">
        <v>1</v>
      </c>
      <c r="BB2538" s="396" t="s">
        <v>861</v>
      </c>
      <c r="BC2538" t="str">
        <f t="shared" si="246"/>
        <v>REM</v>
      </c>
      <c r="BD2538" t="str">
        <f t="shared" si="247"/>
        <v>NAoMe_initial_final_who_ps</v>
      </c>
      <c r="BE2538" s="397" t="s">
        <v>862</v>
      </c>
      <c r="BF2538" t="str">
        <f t="shared" si="248"/>
        <v>Not recorded</v>
      </c>
      <c r="BG2538">
        <f t="shared" si="249"/>
        <v>141</v>
      </c>
      <c r="BH2538" s="398">
        <f t="shared" si="250"/>
        <v>1</v>
      </c>
      <c r="BO2538" s="33"/>
    </row>
    <row r="2539" spans="1:67">
      <c r="A2539" s="316" t="s">
        <v>27</v>
      </c>
      <c r="B2539" t="s">
        <v>380</v>
      </c>
      <c r="C2539" t="s">
        <v>910</v>
      </c>
      <c r="D2539" t="s">
        <v>314</v>
      </c>
      <c r="E2539" s="316" t="s">
        <v>113</v>
      </c>
      <c r="F2539" s="316" t="s">
        <v>114</v>
      </c>
      <c r="G2539" s="316" t="s">
        <v>429</v>
      </c>
      <c r="H2539" s="316" t="s">
        <v>323</v>
      </c>
      <c r="I2539" s="316" t="s">
        <v>291</v>
      </c>
      <c r="J2539" s="316" t="s">
        <v>313</v>
      </c>
      <c r="K2539" s="36">
        <v>139</v>
      </c>
      <c r="L2539" s="317">
        <v>0.98581999540328979</v>
      </c>
      <c r="M2539" s="317"/>
      <c r="N2539" s="36">
        <v>388</v>
      </c>
      <c r="O2539" s="317">
        <v>0.98476999998092651</v>
      </c>
      <c r="P2539" s="317"/>
      <c r="Q2539" s="36">
        <v>9846</v>
      </c>
      <c r="R2539" s="317">
        <v>0.98736000061035156</v>
      </c>
      <c r="S2539" s="317"/>
      <c r="T2539" t="s">
        <v>380</v>
      </c>
      <c r="BA2539" s="395">
        <v>1</v>
      </c>
      <c r="BB2539" s="396" t="s">
        <v>861</v>
      </c>
      <c r="BC2539" t="str">
        <f t="shared" si="246"/>
        <v>REM</v>
      </c>
      <c r="BD2539" t="str">
        <f t="shared" si="247"/>
        <v>NAoMe_initial_gender</v>
      </c>
      <c r="BE2539" s="397" t="s">
        <v>862</v>
      </c>
      <c r="BF2539" t="str">
        <f t="shared" si="248"/>
        <v>Female</v>
      </c>
      <c r="BG2539">
        <f t="shared" si="249"/>
        <v>139</v>
      </c>
      <c r="BH2539" s="398">
        <f t="shared" si="250"/>
        <v>0.98581999540328979</v>
      </c>
      <c r="BO2539" s="33"/>
    </row>
    <row r="2540" spans="1:67">
      <c r="A2540" s="316" t="s">
        <v>27</v>
      </c>
      <c r="B2540" t="s">
        <v>380</v>
      </c>
      <c r="C2540" t="s">
        <v>910</v>
      </c>
      <c r="D2540" t="s">
        <v>314</v>
      </c>
      <c r="E2540" s="316" t="s">
        <v>113</v>
      </c>
      <c r="F2540" s="316" t="s">
        <v>114</v>
      </c>
      <c r="G2540" s="316" t="s">
        <v>429</v>
      </c>
      <c r="H2540" s="316" t="s">
        <v>323</v>
      </c>
      <c r="I2540" s="316" t="s">
        <v>291</v>
      </c>
      <c r="J2540" s="316" t="s">
        <v>293</v>
      </c>
      <c r="K2540" s="36">
        <v>2</v>
      </c>
      <c r="L2540" s="317">
        <v>1.417999994009733E-2</v>
      </c>
      <c r="M2540" s="317"/>
      <c r="N2540" s="36">
        <v>6</v>
      </c>
      <c r="O2540" s="317">
        <v>1.523000001907349E-2</v>
      </c>
      <c r="P2540" s="317"/>
      <c r="Q2540" s="36">
        <v>126</v>
      </c>
      <c r="R2540" s="317">
        <v>1.264000032097101E-2</v>
      </c>
      <c r="S2540" s="317"/>
      <c r="T2540" t="s">
        <v>380</v>
      </c>
      <c r="BA2540" s="395">
        <v>1</v>
      </c>
      <c r="BB2540" s="396" t="s">
        <v>861</v>
      </c>
      <c r="BC2540" t="str">
        <f t="shared" si="246"/>
        <v>REM</v>
      </c>
      <c r="BD2540" t="str">
        <f t="shared" si="247"/>
        <v>NAoMe_initial_gender</v>
      </c>
      <c r="BE2540" s="397" t="s">
        <v>862</v>
      </c>
      <c r="BF2540" t="str">
        <f t="shared" si="248"/>
        <v>Male</v>
      </c>
      <c r="BG2540">
        <f t="shared" si="249"/>
        <v>2</v>
      </c>
      <c r="BH2540" s="398">
        <f t="shared" si="250"/>
        <v>1.417999994009733E-2</v>
      </c>
      <c r="BO2540" s="33"/>
    </row>
    <row r="2541" spans="1:67">
      <c r="A2541" s="316" t="s">
        <v>27</v>
      </c>
      <c r="B2541" t="s">
        <v>380</v>
      </c>
      <c r="C2541" t="s">
        <v>910</v>
      </c>
      <c r="D2541" t="s">
        <v>314</v>
      </c>
      <c r="E2541" s="316" t="s">
        <v>113</v>
      </c>
      <c r="F2541" s="316" t="s">
        <v>114</v>
      </c>
      <c r="G2541" s="316" t="s">
        <v>429</v>
      </c>
      <c r="H2541" s="316" t="s">
        <v>323</v>
      </c>
      <c r="I2541" s="316" t="s">
        <v>659</v>
      </c>
      <c r="J2541" s="316" t="s">
        <v>294</v>
      </c>
      <c r="K2541" s="36">
        <v>66</v>
      </c>
      <c r="L2541" s="317">
        <v>0.4680899977684021</v>
      </c>
      <c r="M2541" s="317">
        <v>0.4680899977684021</v>
      </c>
      <c r="N2541" s="36">
        <v>121</v>
      </c>
      <c r="O2541" s="317">
        <v>0.3071100115776062</v>
      </c>
      <c r="P2541" s="317">
        <v>0.3071100115776062</v>
      </c>
      <c r="Q2541" s="36">
        <v>1800</v>
      </c>
      <c r="R2541" s="317">
        <v>0.18050999939441681</v>
      </c>
      <c r="S2541" s="317">
        <v>0.18050999939441681</v>
      </c>
      <c r="T2541" t="s">
        <v>380</v>
      </c>
      <c r="BA2541" s="395">
        <v>1</v>
      </c>
      <c r="BB2541" s="396" t="s">
        <v>861</v>
      </c>
      <c r="BC2541" t="str">
        <f t="shared" si="246"/>
        <v>REM</v>
      </c>
      <c r="BD2541" t="str">
        <f t="shared" si="247"/>
        <v>NAoMe_initial_imd_2019</v>
      </c>
      <c r="BE2541" s="397" t="s">
        <v>862</v>
      </c>
      <c r="BF2541" t="str">
        <f t="shared" si="248"/>
        <v>1 - most deprived</v>
      </c>
      <c r="BG2541">
        <f t="shared" si="249"/>
        <v>66</v>
      </c>
      <c r="BH2541" s="398">
        <f t="shared" si="250"/>
        <v>0.4680899977684021</v>
      </c>
      <c r="BO2541" s="33"/>
    </row>
    <row r="2542" spans="1:67">
      <c r="A2542" s="316" t="s">
        <v>27</v>
      </c>
      <c r="B2542" t="s">
        <v>380</v>
      </c>
      <c r="C2542" t="s">
        <v>910</v>
      </c>
      <c r="D2542" t="s">
        <v>314</v>
      </c>
      <c r="E2542" s="316" t="s">
        <v>113</v>
      </c>
      <c r="F2542" s="316" t="s">
        <v>114</v>
      </c>
      <c r="G2542" s="316" t="s">
        <v>429</v>
      </c>
      <c r="H2542" s="316" t="s">
        <v>323</v>
      </c>
      <c r="I2542" s="316" t="s">
        <v>659</v>
      </c>
      <c r="J2542" s="316" t="s">
        <v>15</v>
      </c>
      <c r="K2542" s="36">
        <v>18</v>
      </c>
      <c r="L2542" s="317">
        <v>0.12766000628471369</v>
      </c>
      <c r="M2542" s="317">
        <v>0.12766000628471369</v>
      </c>
      <c r="N2542" s="36">
        <v>69</v>
      </c>
      <c r="O2542" s="317">
        <v>0.17512999475002289</v>
      </c>
      <c r="P2542" s="317">
        <v>0.17512999475002289</v>
      </c>
      <c r="Q2542" s="36">
        <v>2036</v>
      </c>
      <c r="R2542" s="317">
        <v>0.20417000353336329</v>
      </c>
      <c r="S2542" s="317">
        <v>0.20417000353336329</v>
      </c>
      <c r="T2542" t="s">
        <v>380</v>
      </c>
      <c r="BA2542" s="395">
        <v>1</v>
      </c>
      <c r="BB2542" s="396" t="s">
        <v>861</v>
      </c>
      <c r="BC2542" t="str">
        <f t="shared" si="246"/>
        <v>REM</v>
      </c>
      <c r="BD2542" t="str">
        <f t="shared" si="247"/>
        <v>NAoMe_initial_imd_2019</v>
      </c>
      <c r="BE2542" s="397" t="s">
        <v>862</v>
      </c>
      <c r="BF2542" t="str">
        <f t="shared" si="248"/>
        <v>2</v>
      </c>
      <c r="BG2542">
        <f t="shared" si="249"/>
        <v>18</v>
      </c>
      <c r="BH2542" s="398">
        <f t="shared" si="250"/>
        <v>0.12766000628471369</v>
      </c>
      <c r="BO2542" s="33"/>
    </row>
    <row r="2543" spans="1:67">
      <c r="A2543" s="316" t="s">
        <v>27</v>
      </c>
      <c r="B2543" t="s">
        <v>380</v>
      </c>
      <c r="C2543" t="s">
        <v>910</v>
      </c>
      <c r="D2543" t="s">
        <v>314</v>
      </c>
      <c r="E2543" s="316" t="s">
        <v>113</v>
      </c>
      <c r="F2543" s="316" t="s">
        <v>114</v>
      </c>
      <c r="G2543" s="316" t="s">
        <v>429</v>
      </c>
      <c r="H2543" s="316" t="s">
        <v>323</v>
      </c>
      <c r="I2543" s="316" t="s">
        <v>659</v>
      </c>
      <c r="J2543" s="316" t="s">
        <v>16</v>
      </c>
      <c r="K2543" s="36">
        <v>25</v>
      </c>
      <c r="L2543" s="317">
        <v>0.17730000615119931</v>
      </c>
      <c r="M2543" s="317">
        <v>0.17730000615119931</v>
      </c>
      <c r="N2543" s="36">
        <v>67</v>
      </c>
      <c r="O2543" s="317">
        <v>0.1700499951839447</v>
      </c>
      <c r="P2543" s="317">
        <v>0.1700499951839447</v>
      </c>
      <c r="Q2543" s="36">
        <v>2085</v>
      </c>
      <c r="R2543" s="317">
        <v>0.20908999443054199</v>
      </c>
      <c r="S2543" s="317">
        <v>0.20908999443054199</v>
      </c>
      <c r="T2543" t="s">
        <v>380</v>
      </c>
      <c r="BA2543" s="395">
        <v>1</v>
      </c>
      <c r="BB2543" s="396" t="s">
        <v>861</v>
      </c>
      <c r="BC2543" t="str">
        <f t="shared" si="246"/>
        <v>REM</v>
      </c>
      <c r="BD2543" t="str">
        <f t="shared" si="247"/>
        <v>NAoMe_initial_imd_2019</v>
      </c>
      <c r="BE2543" s="397" t="s">
        <v>862</v>
      </c>
      <c r="BF2543" t="str">
        <f t="shared" si="248"/>
        <v>3</v>
      </c>
      <c r="BG2543">
        <f t="shared" si="249"/>
        <v>25</v>
      </c>
      <c r="BH2543" s="398">
        <f t="shared" si="250"/>
        <v>0.17730000615119931</v>
      </c>
      <c r="BO2543" s="33"/>
    </row>
    <row r="2544" spans="1:67">
      <c r="A2544" s="316" t="s">
        <v>27</v>
      </c>
      <c r="B2544" t="s">
        <v>380</v>
      </c>
      <c r="C2544" t="s">
        <v>910</v>
      </c>
      <c r="D2544" t="s">
        <v>314</v>
      </c>
      <c r="E2544" s="316" t="s">
        <v>113</v>
      </c>
      <c r="F2544" s="316" t="s">
        <v>114</v>
      </c>
      <c r="G2544" s="316" t="s">
        <v>429</v>
      </c>
      <c r="H2544" s="316" t="s">
        <v>323</v>
      </c>
      <c r="I2544" s="316" t="s">
        <v>659</v>
      </c>
      <c r="J2544" s="316" t="s">
        <v>17</v>
      </c>
      <c r="K2544" s="36">
        <v>22</v>
      </c>
      <c r="L2544" s="317">
        <v>0.15602999925613401</v>
      </c>
      <c r="M2544" s="317">
        <v>0.15602999925613401</v>
      </c>
      <c r="N2544" s="36">
        <v>69</v>
      </c>
      <c r="O2544" s="317">
        <v>0.17512999475002289</v>
      </c>
      <c r="P2544" s="317">
        <v>0.17512999475002289</v>
      </c>
      <c r="Q2544" s="36">
        <v>2024</v>
      </c>
      <c r="R2544" s="317">
        <v>0.2029699981212616</v>
      </c>
      <c r="S2544" s="317">
        <v>0.2029699981212616</v>
      </c>
      <c r="T2544" t="s">
        <v>380</v>
      </c>
      <c r="BA2544" s="395">
        <v>1</v>
      </c>
      <c r="BB2544" s="396" t="s">
        <v>861</v>
      </c>
      <c r="BC2544" t="str">
        <f t="shared" si="246"/>
        <v>REM</v>
      </c>
      <c r="BD2544" t="str">
        <f t="shared" si="247"/>
        <v>NAoMe_initial_imd_2019</v>
      </c>
      <c r="BE2544" s="397" t="s">
        <v>862</v>
      </c>
      <c r="BF2544" t="str">
        <f t="shared" si="248"/>
        <v>4</v>
      </c>
      <c r="BG2544">
        <f t="shared" si="249"/>
        <v>22</v>
      </c>
      <c r="BH2544" s="398">
        <f t="shared" si="250"/>
        <v>0.15602999925613401</v>
      </c>
      <c r="BO2544" s="33"/>
    </row>
    <row r="2545" spans="1:67">
      <c r="A2545" s="316" t="s">
        <v>27</v>
      </c>
      <c r="B2545" t="s">
        <v>380</v>
      </c>
      <c r="C2545" t="s">
        <v>910</v>
      </c>
      <c r="D2545" t="s">
        <v>314</v>
      </c>
      <c r="E2545" s="316" t="s">
        <v>113</v>
      </c>
      <c r="F2545" s="316" t="s">
        <v>114</v>
      </c>
      <c r="G2545" s="316" t="s">
        <v>429</v>
      </c>
      <c r="H2545" s="316" t="s">
        <v>323</v>
      </c>
      <c r="I2545" s="316" t="s">
        <v>659</v>
      </c>
      <c r="J2545" s="316" t="s">
        <v>295</v>
      </c>
      <c r="K2545" s="36">
        <v>10</v>
      </c>
      <c r="L2545" s="317">
        <v>7.0919997990131378E-2</v>
      </c>
      <c r="M2545" s="317">
        <v>7.0919997990131378E-2</v>
      </c>
      <c r="N2545" s="36">
        <v>68</v>
      </c>
      <c r="O2545" s="317">
        <v>0.17259000241756439</v>
      </c>
      <c r="P2545" s="317">
        <v>0.17259000241756439</v>
      </c>
      <c r="Q2545" s="36">
        <v>2027</v>
      </c>
      <c r="R2545" s="317">
        <v>0.2032700031995773</v>
      </c>
      <c r="S2545" s="317">
        <v>0.2032700031995773</v>
      </c>
      <c r="T2545" t="s">
        <v>380</v>
      </c>
      <c r="BA2545" s="395">
        <v>1</v>
      </c>
      <c r="BB2545" s="396" t="s">
        <v>861</v>
      </c>
      <c r="BC2545" t="str">
        <f t="shared" si="246"/>
        <v>REM</v>
      </c>
      <c r="BD2545" t="str">
        <f t="shared" si="247"/>
        <v>NAoMe_initial_imd_2019</v>
      </c>
      <c r="BE2545" s="397" t="s">
        <v>862</v>
      </c>
      <c r="BF2545" t="str">
        <f t="shared" si="248"/>
        <v>5 - least deprived</v>
      </c>
      <c r="BG2545">
        <f t="shared" si="249"/>
        <v>10</v>
      </c>
      <c r="BH2545" s="398">
        <f t="shared" si="250"/>
        <v>7.0919997990131378E-2</v>
      </c>
      <c r="BO2545" s="33"/>
    </row>
    <row r="2546" spans="1:67">
      <c r="A2546" s="316" t="s">
        <v>27</v>
      </c>
      <c r="B2546" t="s">
        <v>380</v>
      </c>
      <c r="C2546" t="s">
        <v>910</v>
      </c>
      <c r="D2546" t="s">
        <v>314</v>
      </c>
      <c r="E2546" s="316" t="s">
        <v>113</v>
      </c>
      <c r="F2546" s="316" t="s">
        <v>114</v>
      </c>
      <c r="G2546" s="316" t="s">
        <v>429</v>
      </c>
      <c r="H2546" s="316" t="s">
        <v>323</v>
      </c>
      <c r="I2546" s="316" t="s">
        <v>659</v>
      </c>
      <c r="J2546" s="316" t="s">
        <v>260</v>
      </c>
      <c r="K2546" s="36">
        <v>0</v>
      </c>
      <c r="L2546" s="317">
        <v>0</v>
      </c>
      <c r="M2546" s="317"/>
      <c r="N2546" s="36">
        <v>0</v>
      </c>
      <c r="O2546" s="317">
        <v>0</v>
      </c>
      <c r="P2546" s="317"/>
      <c r="Q2546" s="36">
        <v>0</v>
      </c>
      <c r="R2546" s="317">
        <v>0</v>
      </c>
      <c r="S2546" s="317"/>
      <c r="T2546" t="s">
        <v>380</v>
      </c>
      <c r="BA2546" s="395">
        <v>1</v>
      </c>
      <c r="BB2546" s="396" t="s">
        <v>861</v>
      </c>
      <c r="BC2546" t="str">
        <f t="shared" si="246"/>
        <v>REM</v>
      </c>
      <c r="BD2546" t="str">
        <f t="shared" si="247"/>
        <v>NAoMe_initial_imd_2019</v>
      </c>
      <c r="BE2546" s="397" t="s">
        <v>862</v>
      </c>
      <c r="BF2546" t="str">
        <f t="shared" si="248"/>
        <v>Unknown</v>
      </c>
      <c r="BG2546">
        <f t="shared" si="249"/>
        <v>0</v>
      </c>
      <c r="BH2546" s="398">
        <f t="shared" si="250"/>
        <v>0</v>
      </c>
      <c r="BO2546" s="33"/>
    </row>
    <row r="2547" spans="1:67">
      <c r="A2547" s="316" t="s">
        <v>27</v>
      </c>
      <c r="B2547" t="s">
        <v>380</v>
      </c>
      <c r="C2547" t="s">
        <v>910</v>
      </c>
      <c r="D2547" t="s">
        <v>314</v>
      </c>
      <c r="E2547" s="316" t="s">
        <v>113</v>
      </c>
      <c r="F2547" s="316" t="s">
        <v>114</v>
      </c>
      <c r="G2547" s="316" t="s">
        <v>429</v>
      </c>
      <c r="H2547" s="316" t="s">
        <v>323</v>
      </c>
      <c r="I2547" s="316" t="s">
        <v>296</v>
      </c>
      <c r="J2547" s="316" t="s">
        <v>297</v>
      </c>
      <c r="K2547" s="36">
        <v>61</v>
      </c>
      <c r="L2547" s="317">
        <v>0.43261998891830439</v>
      </c>
      <c r="M2547" s="317">
        <v>0.46211999654769897</v>
      </c>
      <c r="N2547" s="36">
        <v>168</v>
      </c>
      <c r="O2547" s="317">
        <v>0.42640000581741327</v>
      </c>
      <c r="P2547" s="317">
        <v>0.45528000593185419</v>
      </c>
      <c r="Q2547" s="36">
        <v>5528</v>
      </c>
      <c r="R2547" s="317">
        <v>0.55435001850128174</v>
      </c>
      <c r="S2547" s="317">
        <v>0.56936997175216675</v>
      </c>
      <c r="T2547" t="s">
        <v>380</v>
      </c>
      <c r="BA2547" s="395">
        <v>1</v>
      </c>
      <c r="BB2547" s="396" t="s">
        <v>861</v>
      </c>
      <c r="BC2547" t="str">
        <f t="shared" si="246"/>
        <v>REM</v>
      </c>
      <c r="BD2547" t="str">
        <f t="shared" si="247"/>
        <v>NAoMe_initial_scarf_731_grp</v>
      </c>
      <c r="BE2547" s="397" t="s">
        <v>862</v>
      </c>
      <c r="BF2547" t="str">
        <f t="shared" si="248"/>
        <v>Fit</v>
      </c>
      <c r="BG2547">
        <f t="shared" si="249"/>
        <v>61</v>
      </c>
      <c r="BH2547" s="398">
        <f t="shared" si="250"/>
        <v>0.43261998891830439</v>
      </c>
      <c r="BO2547" s="33"/>
    </row>
    <row r="2548" spans="1:67">
      <c r="A2548" s="316" t="s">
        <v>27</v>
      </c>
      <c r="B2548" t="s">
        <v>380</v>
      </c>
      <c r="C2548" t="s">
        <v>910</v>
      </c>
      <c r="D2548" t="s">
        <v>314</v>
      </c>
      <c r="E2548" s="316" t="s">
        <v>113</v>
      </c>
      <c r="F2548" s="316" t="s">
        <v>114</v>
      </c>
      <c r="G2548" s="316" t="s">
        <v>429</v>
      </c>
      <c r="H2548" s="316" t="s">
        <v>323</v>
      </c>
      <c r="I2548" s="316" t="s">
        <v>296</v>
      </c>
      <c r="J2548" s="316" t="s">
        <v>298</v>
      </c>
      <c r="K2548" s="36">
        <v>24</v>
      </c>
      <c r="L2548" s="317">
        <v>0.17021000385284421</v>
      </c>
      <c r="M2548" s="317">
        <v>0.18182000517845151</v>
      </c>
      <c r="N2548" s="36">
        <v>57</v>
      </c>
      <c r="O2548" s="317">
        <v>0.14466999471187589</v>
      </c>
      <c r="P2548" s="317">
        <v>0.15446999669075009</v>
      </c>
      <c r="Q2548" s="36">
        <v>1492</v>
      </c>
      <c r="R2548" s="317">
        <v>0.149619996547699</v>
      </c>
      <c r="S2548" s="317">
        <v>0.153669998049736</v>
      </c>
      <c r="T2548" t="s">
        <v>380</v>
      </c>
      <c r="BA2548" s="395">
        <v>1</v>
      </c>
      <c r="BB2548" s="396" t="s">
        <v>861</v>
      </c>
      <c r="BC2548" t="str">
        <f t="shared" si="246"/>
        <v>REM</v>
      </c>
      <c r="BD2548" t="str">
        <f t="shared" si="247"/>
        <v>NAoMe_initial_scarf_731_grp</v>
      </c>
      <c r="BE2548" s="397" t="s">
        <v>862</v>
      </c>
      <c r="BF2548" t="str">
        <f t="shared" si="248"/>
        <v>Mild frailty</v>
      </c>
      <c r="BG2548">
        <f t="shared" si="249"/>
        <v>24</v>
      </c>
      <c r="BH2548" s="398">
        <f t="shared" si="250"/>
        <v>0.17021000385284421</v>
      </c>
      <c r="BO2548" s="33"/>
    </row>
    <row r="2549" spans="1:67">
      <c r="A2549" s="316" t="s">
        <v>27</v>
      </c>
      <c r="B2549" t="s">
        <v>380</v>
      </c>
      <c r="C2549" t="s">
        <v>910</v>
      </c>
      <c r="D2549" t="s">
        <v>314</v>
      </c>
      <c r="E2549" s="316" t="s">
        <v>113</v>
      </c>
      <c r="F2549" s="316" t="s">
        <v>114</v>
      </c>
      <c r="G2549" s="316" t="s">
        <v>429</v>
      </c>
      <c r="H2549" s="316" t="s">
        <v>323</v>
      </c>
      <c r="I2549" s="316" t="s">
        <v>296</v>
      </c>
      <c r="J2549" s="316" t="s">
        <v>299</v>
      </c>
      <c r="K2549" s="36">
        <v>23</v>
      </c>
      <c r="L2549" s="317">
        <v>0.16312000155448911</v>
      </c>
      <c r="M2549" s="317">
        <v>0.17423999309539789</v>
      </c>
      <c r="N2549" s="36">
        <v>79</v>
      </c>
      <c r="O2549" s="317">
        <v>0.2005099952220917</v>
      </c>
      <c r="P2549" s="317">
        <v>0.2140900045633316</v>
      </c>
      <c r="Q2549" s="36">
        <v>1470</v>
      </c>
      <c r="R2549" s="317">
        <v>0.1474100053310394</v>
      </c>
      <c r="S2549" s="317">
        <v>0.1514099985361099</v>
      </c>
      <c r="T2549" t="s">
        <v>380</v>
      </c>
      <c r="BA2549" s="395">
        <v>1</v>
      </c>
      <c r="BB2549" s="396" t="s">
        <v>861</v>
      </c>
      <c r="BC2549" t="str">
        <f t="shared" si="246"/>
        <v>REM</v>
      </c>
      <c r="BD2549" t="str">
        <f t="shared" si="247"/>
        <v>NAoMe_initial_scarf_731_grp</v>
      </c>
      <c r="BE2549" s="397" t="s">
        <v>862</v>
      </c>
      <c r="BF2549" t="str">
        <f t="shared" si="248"/>
        <v>Moderate frailty</v>
      </c>
      <c r="BG2549">
        <f t="shared" si="249"/>
        <v>23</v>
      </c>
      <c r="BH2549" s="398">
        <f t="shared" si="250"/>
        <v>0.16312000155448911</v>
      </c>
      <c r="BO2549" s="33"/>
    </row>
    <row r="2550" spans="1:67">
      <c r="A2550" s="316" t="s">
        <v>27</v>
      </c>
      <c r="B2550" t="s">
        <v>380</v>
      </c>
      <c r="C2550" t="s">
        <v>910</v>
      </c>
      <c r="D2550" t="s">
        <v>314</v>
      </c>
      <c r="E2550" s="316" t="s">
        <v>113</v>
      </c>
      <c r="F2550" s="316" t="s">
        <v>114</v>
      </c>
      <c r="G2550" s="316" t="s">
        <v>429</v>
      </c>
      <c r="H2550" s="316" t="s">
        <v>323</v>
      </c>
      <c r="I2550" s="316" t="s">
        <v>296</v>
      </c>
      <c r="J2550" s="316" t="s">
        <v>353</v>
      </c>
      <c r="K2550" s="36">
        <v>9</v>
      </c>
      <c r="L2550" s="317">
        <v>6.3830003142356873E-2</v>
      </c>
      <c r="M2550" s="317"/>
      <c r="N2550" s="36">
        <v>25</v>
      </c>
      <c r="O2550" s="317">
        <v>6.3450001180171967E-2</v>
      </c>
      <c r="P2550" s="317"/>
      <c r="Q2550" s="36">
        <v>263</v>
      </c>
      <c r="R2550" s="317">
        <v>2.6370000094175339E-2</v>
      </c>
      <c r="S2550" s="317"/>
      <c r="T2550" t="s">
        <v>380</v>
      </c>
      <c r="BA2550" s="395">
        <v>1</v>
      </c>
      <c r="BB2550" s="396" t="s">
        <v>861</v>
      </c>
      <c r="BC2550" t="str">
        <f t="shared" si="246"/>
        <v>REM</v>
      </c>
      <c r="BD2550" t="str">
        <f t="shared" si="247"/>
        <v>NAoMe_initial_scarf_731_grp</v>
      </c>
      <c r="BE2550" s="397" t="s">
        <v>862</v>
      </c>
      <c r="BF2550" t="str">
        <f t="shared" si="248"/>
        <v>Not in HESAPC</v>
      </c>
      <c r="BG2550">
        <f t="shared" si="249"/>
        <v>9</v>
      </c>
      <c r="BH2550" s="398">
        <f t="shared" si="250"/>
        <v>6.3830003142356873E-2</v>
      </c>
      <c r="BO2550" s="33"/>
    </row>
    <row r="2551" spans="1:67">
      <c r="A2551" s="316" t="s">
        <v>27</v>
      </c>
      <c r="B2551" t="s">
        <v>380</v>
      </c>
      <c r="C2551" t="s">
        <v>910</v>
      </c>
      <c r="D2551" t="s">
        <v>314</v>
      </c>
      <c r="E2551" s="316" t="s">
        <v>113</v>
      </c>
      <c r="F2551" s="316" t="s">
        <v>114</v>
      </c>
      <c r="G2551" s="316" t="s">
        <v>429</v>
      </c>
      <c r="H2551" s="316" t="s">
        <v>323</v>
      </c>
      <c r="I2551" s="316" t="s">
        <v>296</v>
      </c>
      <c r="J2551" s="316" t="s">
        <v>300</v>
      </c>
      <c r="K2551" s="36">
        <v>24</v>
      </c>
      <c r="L2551" s="317">
        <v>0.17021000385284421</v>
      </c>
      <c r="M2551" s="317">
        <v>0.18182000517845151</v>
      </c>
      <c r="N2551" s="36">
        <v>65</v>
      </c>
      <c r="O2551" s="317">
        <v>0.16496999561786649</v>
      </c>
      <c r="P2551" s="317">
        <v>0.17614999413490301</v>
      </c>
      <c r="Q2551" s="36">
        <v>1219</v>
      </c>
      <c r="R2551" s="317">
        <v>0.1222399994730949</v>
      </c>
      <c r="S2551" s="317">
        <v>0.12555000185966489</v>
      </c>
      <c r="T2551" t="s">
        <v>380</v>
      </c>
      <c r="BA2551" s="395">
        <v>1</v>
      </c>
      <c r="BB2551" s="396" t="s">
        <v>861</v>
      </c>
      <c r="BC2551" t="str">
        <f t="shared" si="246"/>
        <v>REM</v>
      </c>
      <c r="BD2551" t="str">
        <f t="shared" si="247"/>
        <v>NAoMe_initial_scarf_731_grp</v>
      </c>
      <c r="BE2551" s="397" t="s">
        <v>862</v>
      </c>
      <c r="BF2551" t="str">
        <f t="shared" si="248"/>
        <v>Severe frailty</v>
      </c>
      <c r="BG2551">
        <f t="shared" si="249"/>
        <v>24</v>
      </c>
      <c r="BH2551" s="398">
        <f t="shared" si="250"/>
        <v>0.17021000385284421</v>
      </c>
      <c r="BO2551" s="33"/>
    </row>
    <row r="2552" spans="1:67">
      <c r="A2552" s="316" t="s">
        <v>27</v>
      </c>
      <c r="B2552" t="s">
        <v>380</v>
      </c>
      <c r="C2552" t="s">
        <v>910</v>
      </c>
      <c r="D2552" t="s">
        <v>314</v>
      </c>
      <c r="E2552" s="316" t="s">
        <v>115</v>
      </c>
      <c r="F2552" s="316" t="s">
        <v>116</v>
      </c>
      <c r="G2552" s="316" t="s">
        <v>447</v>
      </c>
      <c r="H2552" s="316" t="s">
        <v>811</v>
      </c>
      <c r="I2552" s="316" t="s">
        <v>310</v>
      </c>
      <c r="J2552" s="316" t="s">
        <v>277</v>
      </c>
      <c r="K2552" s="36">
        <v>2</v>
      </c>
      <c r="L2552" s="317">
        <v>2.1980000659823421E-2</v>
      </c>
      <c r="M2552" s="317"/>
      <c r="N2552" s="36">
        <v>2</v>
      </c>
      <c r="O2552" s="317">
        <v>3.4799999557435508E-3</v>
      </c>
      <c r="P2552" s="317"/>
      <c r="Q2552" s="36">
        <v>70</v>
      </c>
      <c r="R2552" s="317">
        <v>7.0199999026954174E-3</v>
      </c>
      <c r="S2552" s="317"/>
      <c r="T2552" t="s">
        <v>380</v>
      </c>
      <c r="BA2552" s="395">
        <v>1</v>
      </c>
      <c r="BB2552" s="396" t="s">
        <v>861</v>
      </c>
      <c r="BC2552" t="str">
        <f t="shared" si="246"/>
        <v>R1K</v>
      </c>
      <c r="BD2552" t="str">
        <f t="shared" si="247"/>
        <v>NAoMe_initial_age_decades_80cap</v>
      </c>
      <c r="BE2552" s="397" t="s">
        <v>862</v>
      </c>
      <c r="BF2552" t="str">
        <f t="shared" si="248"/>
        <v>18-29 yrs</v>
      </c>
      <c r="BG2552">
        <f t="shared" si="249"/>
        <v>2</v>
      </c>
      <c r="BH2552" s="398">
        <f t="shared" si="250"/>
        <v>2.1980000659823421E-2</v>
      </c>
      <c r="BO2552" s="33"/>
    </row>
    <row r="2553" spans="1:67">
      <c r="A2553" s="316" t="s">
        <v>27</v>
      </c>
      <c r="B2553" t="s">
        <v>380</v>
      </c>
      <c r="C2553" t="s">
        <v>910</v>
      </c>
      <c r="D2553" t="s">
        <v>314</v>
      </c>
      <c r="E2553" s="316" t="s">
        <v>115</v>
      </c>
      <c r="F2553" s="316" t="s">
        <v>116</v>
      </c>
      <c r="G2553" s="316" t="s">
        <v>447</v>
      </c>
      <c r="H2553" s="316" t="s">
        <v>811</v>
      </c>
      <c r="I2553" s="316" t="s">
        <v>310</v>
      </c>
      <c r="J2553" s="316" t="s">
        <v>278</v>
      </c>
      <c r="K2553" s="36">
        <v>5</v>
      </c>
      <c r="L2553" s="317">
        <v>5.494999885559082E-2</v>
      </c>
      <c r="M2553" s="317"/>
      <c r="N2553" s="36">
        <v>44</v>
      </c>
      <c r="O2553" s="317">
        <v>7.6520003378391266E-2</v>
      </c>
      <c r="P2553" s="317"/>
      <c r="Q2553" s="36">
        <v>429</v>
      </c>
      <c r="R2553" s="317">
        <v>4.3019998818635941E-2</v>
      </c>
      <c r="S2553" s="317"/>
      <c r="T2553" t="s">
        <v>380</v>
      </c>
      <c r="BA2553" s="395">
        <v>1</v>
      </c>
      <c r="BB2553" s="396" t="s">
        <v>861</v>
      </c>
      <c r="BC2553" t="str">
        <f t="shared" si="246"/>
        <v>R1K</v>
      </c>
      <c r="BD2553" t="str">
        <f t="shared" si="247"/>
        <v>NAoMe_initial_age_decades_80cap</v>
      </c>
      <c r="BE2553" s="397" t="s">
        <v>862</v>
      </c>
      <c r="BF2553" t="str">
        <f t="shared" si="248"/>
        <v>30-39 yrs</v>
      </c>
      <c r="BG2553">
        <f t="shared" si="249"/>
        <v>5</v>
      </c>
      <c r="BH2553" s="398">
        <f t="shared" si="250"/>
        <v>5.494999885559082E-2</v>
      </c>
      <c r="BO2553" s="33"/>
    </row>
    <row r="2554" spans="1:67">
      <c r="A2554" s="316" t="s">
        <v>27</v>
      </c>
      <c r="B2554" t="s">
        <v>380</v>
      </c>
      <c r="C2554" t="s">
        <v>910</v>
      </c>
      <c r="D2554" t="s">
        <v>314</v>
      </c>
      <c r="E2554" s="316" t="s">
        <v>115</v>
      </c>
      <c r="F2554" s="316" t="s">
        <v>116</v>
      </c>
      <c r="G2554" s="316" t="s">
        <v>447</v>
      </c>
      <c r="H2554" s="316" t="s">
        <v>811</v>
      </c>
      <c r="I2554" s="316" t="s">
        <v>310</v>
      </c>
      <c r="J2554" s="316" t="s">
        <v>279</v>
      </c>
      <c r="K2554" s="36">
        <v>12</v>
      </c>
      <c r="L2554" s="317">
        <v>0.13187000155448911</v>
      </c>
      <c r="M2554" s="317"/>
      <c r="N2554" s="36">
        <v>71</v>
      </c>
      <c r="O2554" s="317">
        <v>0.123479999601841</v>
      </c>
      <c r="P2554" s="317"/>
      <c r="Q2554" s="36">
        <v>1024</v>
      </c>
      <c r="R2554" s="317">
        <v>0.1026899963617325</v>
      </c>
      <c r="S2554" s="317"/>
      <c r="T2554" t="s">
        <v>380</v>
      </c>
      <c r="BA2554" s="395">
        <v>1</v>
      </c>
      <c r="BB2554" s="396" t="s">
        <v>861</v>
      </c>
      <c r="BC2554" t="str">
        <f t="shared" si="246"/>
        <v>R1K</v>
      </c>
      <c r="BD2554" t="str">
        <f t="shared" si="247"/>
        <v>NAoMe_initial_age_decades_80cap</v>
      </c>
      <c r="BE2554" s="397" t="s">
        <v>862</v>
      </c>
      <c r="BF2554" t="str">
        <f t="shared" si="248"/>
        <v>40-49 yrs</v>
      </c>
      <c r="BG2554">
        <f t="shared" si="249"/>
        <v>12</v>
      </c>
      <c r="BH2554" s="398">
        <f t="shared" si="250"/>
        <v>0.13187000155448911</v>
      </c>
      <c r="BO2554" s="33"/>
    </row>
    <row r="2555" spans="1:67">
      <c r="A2555" s="316" t="s">
        <v>27</v>
      </c>
      <c r="B2555" t="s">
        <v>380</v>
      </c>
      <c r="C2555" t="s">
        <v>910</v>
      </c>
      <c r="D2555" t="s">
        <v>314</v>
      </c>
      <c r="E2555" s="316" t="s">
        <v>115</v>
      </c>
      <c r="F2555" s="316" t="s">
        <v>116</v>
      </c>
      <c r="G2555" s="316" t="s">
        <v>447</v>
      </c>
      <c r="H2555" s="316" t="s">
        <v>811</v>
      </c>
      <c r="I2555" s="316" t="s">
        <v>310</v>
      </c>
      <c r="J2555" s="316" t="s">
        <v>280</v>
      </c>
      <c r="K2555" s="36">
        <v>10</v>
      </c>
      <c r="L2555" s="317">
        <v>0.1098899990320206</v>
      </c>
      <c r="M2555" s="317"/>
      <c r="N2555" s="36">
        <v>108</v>
      </c>
      <c r="O2555" s="317">
        <v>0.18783000111579901</v>
      </c>
      <c r="P2555" s="317"/>
      <c r="Q2555" s="36">
        <v>1733</v>
      </c>
      <c r="R2555" s="317">
        <v>0.17378999292850489</v>
      </c>
      <c r="S2555" s="317"/>
      <c r="T2555" t="s">
        <v>380</v>
      </c>
      <c r="BA2555" s="395">
        <v>1</v>
      </c>
      <c r="BB2555" s="396" t="s">
        <v>861</v>
      </c>
      <c r="BC2555" t="str">
        <f t="shared" si="246"/>
        <v>R1K</v>
      </c>
      <c r="BD2555" t="str">
        <f t="shared" si="247"/>
        <v>NAoMe_initial_age_decades_80cap</v>
      </c>
      <c r="BE2555" s="397" t="s">
        <v>862</v>
      </c>
      <c r="BF2555" t="str">
        <f t="shared" si="248"/>
        <v>50-59 yrs</v>
      </c>
      <c r="BG2555">
        <f t="shared" si="249"/>
        <v>10</v>
      </c>
      <c r="BH2555" s="398">
        <f t="shared" si="250"/>
        <v>0.1098899990320206</v>
      </c>
      <c r="BO2555" s="33"/>
    </row>
    <row r="2556" spans="1:67">
      <c r="A2556" s="316" t="s">
        <v>27</v>
      </c>
      <c r="B2556" t="s">
        <v>380</v>
      </c>
      <c r="C2556" t="s">
        <v>910</v>
      </c>
      <c r="D2556" t="s">
        <v>314</v>
      </c>
      <c r="E2556" s="316" t="s">
        <v>115</v>
      </c>
      <c r="F2556" s="316" t="s">
        <v>116</v>
      </c>
      <c r="G2556" s="316" t="s">
        <v>447</v>
      </c>
      <c r="H2556" s="316" t="s">
        <v>811</v>
      </c>
      <c r="I2556" s="316" t="s">
        <v>310</v>
      </c>
      <c r="J2556" s="316" t="s">
        <v>281</v>
      </c>
      <c r="K2556" s="36">
        <v>16</v>
      </c>
      <c r="L2556" s="317">
        <v>0.175819993019104</v>
      </c>
      <c r="M2556" s="317"/>
      <c r="N2556" s="36">
        <v>117</v>
      </c>
      <c r="O2556" s="317">
        <v>0.2034800052642822</v>
      </c>
      <c r="P2556" s="317"/>
      <c r="Q2556" s="36">
        <v>1931</v>
      </c>
      <c r="R2556" s="317">
        <v>0.19363999366760251</v>
      </c>
      <c r="S2556" s="317"/>
      <c r="T2556" t="s">
        <v>380</v>
      </c>
      <c r="BA2556" s="395">
        <v>1</v>
      </c>
      <c r="BB2556" s="396" t="s">
        <v>861</v>
      </c>
      <c r="BC2556" t="str">
        <f t="shared" si="246"/>
        <v>R1K</v>
      </c>
      <c r="BD2556" t="str">
        <f t="shared" si="247"/>
        <v>NAoMe_initial_age_decades_80cap</v>
      </c>
      <c r="BE2556" s="397" t="s">
        <v>862</v>
      </c>
      <c r="BF2556" t="str">
        <f t="shared" si="248"/>
        <v>60-69 yrs</v>
      </c>
      <c r="BG2556">
        <f t="shared" si="249"/>
        <v>16</v>
      </c>
      <c r="BH2556" s="398">
        <f t="shared" si="250"/>
        <v>0.175819993019104</v>
      </c>
      <c r="BO2556" s="33"/>
    </row>
    <row r="2557" spans="1:67">
      <c r="A2557" s="316" t="s">
        <v>27</v>
      </c>
      <c r="B2557" t="s">
        <v>380</v>
      </c>
      <c r="C2557" t="s">
        <v>910</v>
      </c>
      <c r="D2557" t="s">
        <v>314</v>
      </c>
      <c r="E2557" s="316" t="s">
        <v>115</v>
      </c>
      <c r="F2557" s="316" t="s">
        <v>116</v>
      </c>
      <c r="G2557" s="316" t="s">
        <v>447</v>
      </c>
      <c r="H2557" s="316" t="s">
        <v>811</v>
      </c>
      <c r="I2557" s="316" t="s">
        <v>310</v>
      </c>
      <c r="J2557" s="316" t="s">
        <v>282</v>
      </c>
      <c r="K2557" s="36">
        <v>21</v>
      </c>
      <c r="L2557" s="317">
        <v>0.23077000677585599</v>
      </c>
      <c r="M2557" s="317"/>
      <c r="N2557" s="36">
        <v>125</v>
      </c>
      <c r="O2557" s="317">
        <v>0.21739000082015991</v>
      </c>
      <c r="P2557" s="317"/>
      <c r="Q2557" s="36">
        <v>2493</v>
      </c>
      <c r="R2557" s="317">
        <v>0.25</v>
      </c>
      <c r="S2557" s="317"/>
      <c r="T2557" t="s">
        <v>380</v>
      </c>
      <c r="BA2557" s="395">
        <v>1</v>
      </c>
      <c r="BB2557" s="396" t="s">
        <v>861</v>
      </c>
      <c r="BC2557" t="str">
        <f t="shared" si="246"/>
        <v>R1K</v>
      </c>
      <c r="BD2557" t="str">
        <f t="shared" si="247"/>
        <v>NAoMe_initial_age_decades_80cap</v>
      </c>
      <c r="BE2557" s="397" t="s">
        <v>862</v>
      </c>
      <c r="BF2557" t="str">
        <f t="shared" si="248"/>
        <v>70-79 yrs</v>
      </c>
      <c r="BG2557">
        <f t="shared" si="249"/>
        <v>21</v>
      </c>
      <c r="BH2557" s="398">
        <f t="shared" si="250"/>
        <v>0.23077000677585599</v>
      </c>
      <c r="BO2557" s="33"/>
    </row>
    <row r="2558" spans="1:67">
      <c r="A2558" s="316" t="s">
        <v>27</v>
      </c>
      <c r="B2558" t="s">
        <v>380</v>
      </c>
      <c r="C2558" t="s">
        <v>910</v>
      </c>
      <c r="D2558" t="s">
        <v>314</v>
      </c>
      <c r="E2558" s="316" t="s">
        <v>115</v>
      </c>
      <c r="F2558" s="316" t="s">
        <v>116</v>
      </c>
      <c r="G2558" s="316" t="s">
        <v>447</v>
      </c>
      <c r="H2558" s="316" t="s">
        <v>811</v>
      </c>
      <c r="I2558" s="316" t="s">
        <v>310</v>
      </c>
      <c r="J2558" s="316" t="s">
        <v>283</v>
      </c>
      <c r="K2558" s="36">
        <v>25</v>
      </c>
      <c r="L2558" s="317">
        <v>0.27472999691963201</v>
      </c>
      <c r="M2558" s="317"/>
      <c r="N2558" s="36">
        <v>108</v>
      </c>
      <c r="O2558" s="317">
        <v>0.18783000111579901</v>
      </c>
      <c r="P2558" s="317"/>
      <c r="Q2558" s="36">
        <v>2292</v>
      </c>
      <c r="R2558" s="317">
        <v>0.2298399955034256</v>
      </c>
      <c r="S2558" s="317"/>
      <c r="T2558" t="s">
        <v>380</v>
      </c>
      <c r="BA2558" s="395">
        <v>1</v>
      </c>
      <c r="BB2558" s="396" t="s">
        <v>861</v>
      </c>
      <c r="BC2558" t="str">
        <f t="shared" si="246"/>
        <v>R1K</v>
      </c>
      <c r="BD2558" t="str">
        <f t="shared" si="247"/>
        <v>NAoMe_initial_age_decades_80cap</v>
      </c>
      <c r="BE2558" s="397" t="s">
        <v>862</v>
      </c>
      <c r="BF2558" t="str">
        <f t="shared" si="248"/>
        <v>80+ yrs</v>
      </c>
      <c r="BG2558">
        <f t="shared" si="249"/>
        <v>25</v>
      </c>
      <c r="BH2558" s="398">
        <f t="shared" si="250"/>
        <v>0.27472999691963201</v>
      </c>
      <c r="BO2558" s="33"/>
    </row>
    <row r="2559" spans="1:67">
      <c r="A2559" s="316" t="s">
        <v>27</v>
      </c>
      <c r="B2559" t="s">
        <v>380</v>
      </c>
      <c r="C2559" t="s">
        <v>910</v>
      </c>
      <c r="D2559" t="s">
        <v>314</v>
      </c>
      <c r="E2559" s="316" t="s">
        <v>115</v>
      </c>
      <c r="F2559" s="316" t="s">
        <v>116</v>
      </c>
      <c r="G2559" s="316" t="s">
        <v>447</v>
      </c>
      <c r="H2559" s="316" t="s">
        <v>811</v>
      </c>
      <c r="I2559" s="316" t="s">
        <v>341</v>
      </c>
      <c r="J2559" s="316" t="s">
        <v>13</v>
      </c>
      <c r="K2559" s="36">
        <v>56</v>
      </c>
      <c r="L2559" s="317">
        <v>0.61537998914718628</v>
      </c>
      <c r="M2559" s="317">
        <v>0.64367997646331787</v>
      </c>
      <c r="N2559" s="36">
        <v>404</v>
      </c>
      <c r="O2559" s="317">
        <v>0.70261001586914063</v>
      </c>
      <c r="P2559" s="317">
        <v>0.72272002696990967</v>
      </c>
      <c r="Q2559" s="36">
        <v>6753</v>
      </c>
      <c r="R2559" s="317">
        <v>0.67720001935958862</v>
      </c>
      <c r="S2559" s="317">
        <v>0.69554001092910767</v>
      </c>
      <c r="T2559" t="s">
        <v>380</v>
      </c>
      <c r="BA2559" s="395">
        <v>1</v>
      </c>
      <c r="BB2559" s="396" t="s">
        <v>861</v>
      </c>
      <c r="BC2559" t="str">
        <f t="shared" si="246"/>
        <v>R1K</v>
      </c>
      <c r="BD2559" t="str">
        <f t="shared" si="247"/>
        <v>NAoMe_initial_ch_score_2cap</v>
      </c>
      <c r="BE2559" s="397" t="s">
        <v>862</v>
      </c>
      <c r="BF2559" t="str">
        <f t="shared" si="248"/>
        <v>0</v>
      </c>
      <c r="BG2559">
        <f t="shared" si="249"/>
        <v>56</v>
      </c>
      <c r="BH2559" s="398">
        <f t="shared" si="250"/>
        <v>0.61537998914718628</v>
      </c>
      <c r="BO2559" s="33"/>
    </row>
    <row r="2560" spans="1:67">
      <c r="A2560" s="316" t="s">
        <v>27</v>
      </c>
      <c r="B2560" t="s">
        <v>380</v>
      </c>
      <c r="C2560" t="s">
        <v>910</v>
      </c>
      <c r="D2560" t="s">
        <v>314</v>
      </c>
      <c r="E2560" s="316" t="s">
        <v>115</v>
      </c>
      <c r="F2560" s="316" t="s">
        <v>116</v>
      </c>
      <c r="G2560" s="316" t="s">
        <v>447</v>
      </c>
      <c r="H2560" s="316" t="s">
        <v>811</v>
      </c>
      <c r="I2560" s="316" t="s">
        <v>341</v>
      </c>
      <c r="J2560" s="316" t="s">
        <v>14</v>
      </c>
      <c r="K2560" s="36">
        <v>14</v>
      </c>
      <c r="L2560" s="317">
        <v>0.1538500040769577</v>
      </c>
      <c r="M2560" s="317">
        <v>0.1609199941158295</v>
      </c>
      <c r="N2560" s="36">
        <v>92</v>
      </c>
      <c r="O2560" s="317">
        <v>0.15999999642372131</v>
      </c>
      <c r="P2560" s="317">
        <v>0.16458000242710111</v>
      </c>
      <c r="Q2560" s="36">
        <v>1630</v>
      </c>
      <c r="R2560" s="317">
        <v>0.16346000134944921</v>
      </c>
      <c r="S2560" s="317">
        <v>0.16788999736309049</v>
      </c>
      <c r="T2560" t="s">
        <v>380</v>
      </c>
      <c r="BA2560" s="395">
        <v>1</v>
      </c>
      <c r="BB2560" s="396" t="s">
        <v>861</v>
      </c>
      <c r="BC2560" t="str">
        <f t="shared" si="246"/>
        <v>R1K</v>
      </c>
      <c r="BD2560" t="str">
        <f t="shared" si="247"/>
        <v>NAoMe_initial_ch_score_2cap</v>
      </c>
      <c r="BE2560" s="397" t="s">
        <v>862</v>
      </c>
      <c r="BF2560" t="str">
        <f t="shared" si="248"/>
        <v>1</v>
      </c>
      <c r="BG2560">
        <f t="shared" si="249"/>
        <v>14</v>
      </c>
      <c r="BH2560" s="398">
        <f t="shared" si="250"/>
        <v>0.1538500040769577</v>
      </c>
      <c r="BO2560" s="33"/>
    </row>
    <row r="2561" spans="1:67">
      <c r="A2561" s="316" t="s">
        <v>27</v>
      </c>
      <c r="B2561" t="s">
        <v>380</v>
      </c>
      <c r="C2561" t="s">
        <v>910</v>
      </c>
      <c r="D2561" t="s">
        <v>314</v>
      </c>
      <c r="E2561" s="316" t="s">
        <v>115</v>
      </c>
      <c r="F2561" s="316" t="s">
        <v>116</v>
      </c>
      <c r="G2561" s="316" t="s">
        <v>447</v>
      </c>
      <c r="H2561" s="316" t="s">
        <v>811</v>
      </c>
      <c r="I2561" s="316" t="s">
        <v>341</v>
      </c>
      <c r="J2561" s="316" t="s">
        <v>301</v>
      </c>
      <c r="K2561" s="36">
        <v>17</v>
      </c>
      <c r="L2561" s="317">
        <v>0.18681000173091891</v>
      </c>
      <c r="M2561" s="317">
        <v>0.1953999996185303</v>
      </c>
      <c r="N2561" s="36">
        <v>63</v>
      </c>
      <c r="O2561" s="317">
        <v>0.1095699965953827</v>
      </c>
      <c r="P2561" s="317">
        <v>0.1127000004053116</v>
      </c>
      <c r="Q2561" s="36">
        <v>1326</v>
      </c>
      <c r="R2561" s="317">
        <v>0.132970005273819</v>
      </c>
      <c r="S2561" s="317">
        <v>0.13657000660896301</v>
      </c>
      <c r="T2561" t="s">
        <v>380</v>
      </c>
      <c r="BA2561" s="395">
        <v>1</v>
      </c>
      <c r="BB2561" s="396" t="s">
        <v>861</v>
      </c>
      <c r="BC2561" t="str">
        <f t="shared" si="246"/>
        <v>R1K</v>
      </c>
      <c r="BD2561" t="str">
        <f t="shared" si="247"/>
        <v>NAoMe_initial_ch_score_2cap</v>
      </c>
      <c r="BE2561" s="397" t="s">
        <v>862</v>
      </c>
      <c r="BF2561" t="str">
        <f t="shared" si="248"/>
        <v>2+</v>
      </c>
      <c r="BG2561">
        <f t="shared" si="249"/>
        <v>17</v>
      </c>
      <c r="BH2561" s="398">
        <f t="shared" si="250"/>
        <v>0.18681000173091891</v>
      </c>
      <c r="BO2561" s="33"/>
    </row>
    <row r="2562" spans="1:67">
      <c r="A2562" s="316" t="s">
        <v>27</v>
      </c>
      <c r="B2562" t="s">
        <v>380</v>
      </c>
      <c r="C2562" t="s">
        <v>910</v>
      </c>
      <c r="D2562" t="s">
        <v>314</v>
      </c>
      <c r="E2562" s="316" t="s">
        <v>115</v>
      </c>
      <c r="F2562" s="316" t="s">
        <v>116</v>
      </c>
      <c r="G2562" s="316" t="s">
        <v>447</v>
      </c>
      <c r="H2562" s="316" t="s">
        <v>811</v>
      </c>
      <c r="I2562" s="316" t="s">
        <v>341</v>
      </c>
      <c r="J2562" s="316" t="s">
        <v>260</v>
      </c>
      <c r="K2562" s="36">
        <v>4</v>
      </c>
      <c r="L2562" s="317">
        <v>4.3960001319646842E-2</v>
      </c>
      <c r="M2562" s="317"/>
      <c r="N2562" s="36">
        <v>16</v>
      </c>
      <c r="O2562" s="317">
        <v>2.7829999104142189E-2</v>
      </c>
      <c r="P2562" s="317"/>
      <c r="Q2562" s="36">
        <v>263</v>
      </c>
      <c r="R2562" s="317">
        <v>2.6370000094175339E-2</v>
      </c>
      <c r="S2562" s="317"/>
      <c r="T2562" t="s">
        <v>380</v>
      </c>
      <c r="BA2562" s="395">
        <v>1</v>
      </c>
      <c r="BB2562" s="396" t="s">
        <v>861</v>
      </c>
      <c r="BC2562" t="str">
        <f t="shared" si="246"/>
        <v>R1K</v>
      </c>
      <c r="BD2562" t="str">
        <f t="shared" si="247"/>
        <v>NAoMe_initial_ch_score_2cap</v>
      </c>
      <c r="BE2562" s="397" t="s">
        <v>862</v>
      </c>
      <c r="BF2562" t="str">
        <f t="shared" si="248"/>
        <v>Unknown</v>
      </c>
      <c r="BG2562">
        <f t="shared" si="249"/>
        <v>4</v>
      </c>
      <c r="BH2562" s="398">
        <f t="shared" si="250"/>
        <v>4.3960001319646842E-2</v>
      </c>
      <c r="BO2562" s="33"/>
    </row>
    <row r="2563" spans="1:67">
      <c r="A2563" s="316" t="s">
        <v>27</v>
      </c>
      <c r="B2563" t="s">
        <v>380</v>
      </c>
      <c r="C2563" t="s">
        <v>910</v>
      </c>
      <c r="D2563" t="s">
        <v>314</v>
      </c>
      <c r="E2563" s="316" t="s">
        <v>115</v>
      </c>
      <c r="F2563" s="316" t="s">
        <v>116</v>
      </c>
      <c r="G2563" s="316" t="s">
        <v>447</v>
      </c>
      <c r="H2563" s="316" t="s">
        <v>811</v>
      </c>
      <c r="I2563" s="316" t="s">
        <v>309</v>
      </c>
      <c r="J2563" s="316" t="s">
        <v>289</v>
      </c>
      <c r="K2563" s="36">
        <v>28</v>
      </c>
      <c r="L2563" s="317">
        <v>0.30768999457359308</v>
      </c>
      <c r="M2563" s="317"/>
      <c r="N2563" s="36">
        <v>179</v>
      </c>
      <c r="O2563" s="317">
        <v>0.31130000948905939</v>
      </c>
      <c r="P2563" s="317"/>
      <c r="Q2563" s="36">
        <v>3283</v>
      </c>
      <c r="R2563" s="317">
        <v>0.3292199969291687</v>
      </c>
      <c r="S2563" s="317"/>
      <c r="T2563" t="s">
        <v>380</v>
      </c>
      <c r="BA2563" s="395">
        <v>1</v>
      </c>
      <c r="BB2563" s="396" t="s">
        <v>861</v>
      </c>
      <c r="BC2563" t="str">
        <f t="shared" ref="BC2563:BC2626" si="251">E2563</f>
        <v>R1K</v>
      </c>
      <c r="BD2563" t="str">
        <f t="shared" ref="BD2563:BD2626" si="252">(LEFT(A2563, LEN(A2563)-7))&amp;"_"&amp;I2563</f>
        <v>NAoMe_initial_diagnosis_year</v>
      </c>
      <c r="BE2563" s="397" t="s">
        <v>862</v>
      </c>
      <c r="BF2563" t="str">
        <f t="shared" ref="BF2563:BF2626" si="253">J2563</f>
        <v>2021</v>
      </c>
      <c r="BG2563">
        <f t="shared" ref="BG2563:BG2626" si="254">K2563</f>
        <v>28</v>
      </c>
      <c r="BH2563" s="398">
        <f t="shared" ref="BH2563:BH2626" si="255">L2563</f>
        <v>0.30768999457359308</v>
      </c>
      <c r="BO2563" s="33"/>
    </row>
    <row r="2564" spans="1:67">
      <c r="A2564" s="316" t="s">
        <v>27</v>
      </c>
      <c r="B2564" t="s">
        <v>380</v>
      </c>
      <c r="C2564" t="s">
        <v>910</v>
      </c>
      <c r="D2564" t="s">
        <v>314</v>
      </c>
      <c r="E2564" s="316" t="s">
        <v>115</v>
      </c>
      <c r="F2564" s="316" t="s">
        <v>116</v>
      </c>
      <c r="G2564" s="316" t="s">
        <v>447</v>
      </c>
      <c r="H2564" s="316" t="s">
        <v>811</v>
      </c>
      <c r="I2564" s="316" t="s">
        <v>309</v>
      </c>
      <c r="J2564" s="316" t="s">
        <v>816</v>
      </c>
      <c r="K2564" s="36">
        <v>23</v>
      </c>
      <c r="L2564" s="317">
        <v>0.25275000929832458</v>
      </c>
      <c r="M2564" s="317"/>
      <c r="N2564" s="36">
        <v>221</v>
      </c>
      <c r="O2564" s="317">
        <v>0.3843500018119812</v>
      </c>
      <c r="P2564" s="317"/>
      <c r="Q2564" s="36">
        <v>3315</v>
      </c>
      <c r="R2564" s="317">
        <v>0.33243000507354742</v>
      </c>
      <c r="S2564" s="317"/>
      <c r="T2564" t="s">
        <v>380</v>
      </c>
      <c r="BA2564" s="395">
        <v>1</v>
      </c>
      <c r="BB2564" s="396" t="s">
        <v>861</v>
      </c>
      <c r="BC2564" t="str">
        <f t="shared" si="251"/>
        <v>R1K</v>
      </c>
      <c r="BD2564" t="str">
        <f t="shared" si="252"/>
        <v>NAoMe_initial_diagnosis_year</v>
      </c>
      <c r="BE2564" s="397" t="s">
        <v>862</v>
      </c>
      <c r="BF2564" t="str">
        <f t="shared" si="253"/>
        <v>2022</v>
      </c>
      <c r="BG2564">
        <f t="shared" si="254"/>
        <v>23</v>
      </c>
      <c r="BH2564" s="398">
        <f t="shared" si="255"/>
        <v>0.25275000929832458</v>
      </c>
      <c r="BO2564" s="33"/>
    </row>
    <row r="2565" spans="1:67">
      <c r="A2565" s="316" t="s">
        <v>27</v>
      </c>
      <c r="B2565" t="s">
        <v>380</v>
      </c>
      <c r="C2565" t="s">
        <v>910</v>
      </c>
      <c r="D2565" t="s">
        <v>314</v>
      </c>
      <c r="E2565" s="316" t="s">
        <v>115</v>
      </c>
      <c r="F2565" s="316" t="s">
        <v>116</v>
      </c>
      <c r="G2565" s="316" t="s">
        <v>447</v>
      </c>
      <c r="H2565" s="316" t="s">
        <v>811</v>
      </c>
      <c r="I2565" s="316" t="s">
        <v>309</v>
      </c>
      <c r="J2565" s="316" t="s">
        <v>946</v>
      </c>
      <c r="K2565" s="36">
        <v>40</v>
      </c>
      <c r="L2565" s="317">
        <v>0.43955999612808228</v>
      </c>
      <c r="M2565" s="317"/>
      <c r="N2565" s="36">
        <v>175</v>
      </c>
      <c r="O2565" s="317">
        <v>0.30434998869895941</v>
      </c>
      <c r="P2565" s="317"/>
      <c r="Q2565" s="36">
        <v>3374</v>
      </c>
      <c r="R2565" s="317">
        <v>0.33834999799728388</v>
      </c>
      <c r="S2565" s="317"/>
      <c r="T2565" t="s">
        <v>380</v>
      </c>
      <c r="BA2565" s="395">
        <v>1</v>
      </c>
      <c r="BB2565" s="396" t="s">
        <v>861</v>
      </c>
      <c r="BC2565" t="str">
        <f t="shared" si="251"/>
        <v>R1K</v>
      </c>
      <c r="BD2565" t="str">
        <f t="shared" si="252"/>
        <v>NAoMe_initial_diagnosis_year</v>
      </c>
      <c r="BE2565" s="397" t="s">
        <v>862</v>
      </c>
      <c r="BF2565" t="str">
        <f t="shared" si="253"/>
        <v>2023</v>
      </c>
      <c r="BG2565">
        <f t="shared" si="254"/>
        <v>40</v>
      </c>
      <c r="BH2565" s="398">
        <f t="shared" si="255"/>
        <v>0.43955999612808228</v>
      </c>
      <c r="BO2565" s="33"/>
    </row>
    <row r="2566" spans="1:67">
      <c r="A2566" s="316" t="s">
        <v>27</v>
      </c>
      <c r="B2566" t="s">
        <v>380</v>
      </c>
      <c r="C2566" t="s">
        <v>910</v>
      </c>
      <c r="D2566" t="s">
        <v>314</v>
      </c>
      <c r="E2566" s="316" t="s">
        <v>115</v>
      </c>
      <c r="F2566" s="316" t="s">
        <v>116</v>
      </c>
      <c r="G2566" s="316" t="s">
        <v>447</v>
      </c>
      <c r="H2566" s="316" t="s">
        <v>811</v>
      </c>
      <c r="I2566" s="316" t="s">
        <v>331</v>
      </c>
      <c r="J2566" s="316" t="s">
        <v>332</v>
      </c>
      <c r="K2566" s="36">
        <v>5</v>
      </c>
      <c r="L2566" s="317">
        <v>5.494999885559082E-2</v>
      </c>
      <c r="M2566" s="317">
        <v>7.6920002698898315E-2</v>
      </c>
      <c r="N2566" s="36">
        <v>27</v>
      </c>
      <c r="O2566" s="317">
        <v>4.6959999948740012E-2</v>
      </c>
      <c r="P2566" s="317">
        <v>6.3079997897148132E-2</v>
      </c>
      <c r="Q2566" s="36">
        <v>434</v>
      </c>
      <c r="R2566" s="317">
        <v>4.3519999831914902E-2</v>
      </c>
      <c r="S2566" s="317">
        <v>5.2159998565912247E-2</v>
      </c>
      <c r="T2566" t="s">
        <v>380</v>
      </c>
      <c r="BA2566" s="395">
        <v>1</v>
      </c>
      <c r="BB2566" s="396" t="s">
        <v>861</v>
      </c>
      <c r="BC2566" t="str">
        <f t="shared" si="251"/>
        <v>R1K</v>
      </c>
      <c r="BD2566" t="str">
        <f t="shared" si="252"/>
        <v>NAoMe_initial_disease_group</v>
      </c>
      <c r="BE2566" s="397" t="s">
        <v>862</v>
      </c>
      <c r="BF2566" t="str">
        <f t="shared" si="253"/>
        <v>Advanced M0</v>
      </c>
      <c r="BG2566">
        <f t="shared" si="254"/>
        <v>5</v>
      </c>
      <c r="BH2566" s="398">
        <f t="shared" si="255"/>
        <v>5.494999885559082E-2</v>
      </c>
      <c r="BO2566" s="33"/>
    </row>
    <row r="2567" spans="1:67">
      <c r="A2567" s="316" t="s">
        <v>27</v>
      </c>
      <c r="B2567" t="s">
        <v>380</v>
      </c>
      <c r="C2567" t="s">
        <v>910</v>
      </c>
      <c r="D2567" t="s">
        <v>314</v>
      </c>
      <c r="E2567" s="316" t="s">
        <v>115</v>
      </c>
      <c r="F2567" s="316" t="s">
        <v>116</v>
      </c>
      <c r="G2567" s="316" t="s">
        <v>447</v>
      </c>
      <c r="H2567" s="316" t="s">
        <v>811</v>
      </c>
      <c r="I2567" s="316" t="s">
        <v>331</v>
      </c>
      <c r="J2567" s="316" t="s">
        <v>333</v>
      </c>
      <c r="K2567" s="36">
        <v>51</v>
      </c>
      <c r="L2567" s="317">
        <v>0.56044000387191772</v>
      </c>
      <c r="M2567" s="317">
        <v>0.78461998701095581</v>
      </c>
      <c r="N2567" s="36">
        <v>316</v>
      </c>
      <c r="O2567" s="317">
        <v>0.54957002401351929</v>
      </c>
      <c r="P2567" s="317">
        <v>0.738319993019104</v>
      </c>
      <c r="Q2567" s="36">
        <v>6159</v>
      </c>
      <c r="R2567" s="317">
        <v>0.6176300048828125</v>
      </c>
      <c r="S2567" s="317">
        <v>0.74026000499725342</v>
      </c>
      <c r="T2567" t="s">
        <v>380</v>
      </c>
      <c r="BA2567" s="395">
        <v>1</v>
      </c>
      <c r="BB2567" s="396" t="s">
        <v>861</v>
      </c>
      <c r="BC2567" t="str">
        <f t="shared" si="251"/>
        <v>R1K</v>
      </c>
      <c r="BD2567" t="str">
        <f t="shared" si="252"/>
        <v>NAoMe_initial_disease_group</v>
      </c>
      <c r="BE2567" s="397" t="s">
        <v>862</v>
      </c>
      <c r="BF2567" t="str">
        <f t="shared" si="253"/>
        <v>Advanced M1</v>
      </c>
      <c r="BG2567">
        <f t="shared" si="254"/>
        <v>51</v>
      </c>
      <c r="BH2567" s="398">
        <f t="shared" si="255"/>
        <v>0.56044000387191772</v>
      </c>
      <c r="BO2567" s="33"/>
    </row>
    <row r="2568" spans="1:67">
      <c r="A2568" s="316" t="s">
        <v>27</v>
      </c>
      <c r="B2568" t="s">
        <v>380</v>
      </c>
      <c r="C2568" t="s">
        <v>910</v>
      </c>
      <c r="D2568" t="s">
        <v>314</v>
      </c>
      <c r="E2568" s="316" t="s">
        <v>115</v>
      </c>
      <c r="F2568" s="316" t="s">
        <v>116</v>
      </c>
      <c r="G2568" s="316" t="s">
        <v>447</v>
      </c>
      <c r="H2568" s="316" t="s">
        <v>811</v>
      </c>
      <c r="I2568" s="316" t="s">
        <v>331</v>
      </c>
      <c r="J2568" s="316" t="s">
        <v>334</v>
      </c>
      <c r="K2568" s="36">
        <v>2</v>
      </c>
      <c r="L2568" s="317">
        <v>2.1980000659823421E-2</v>
      </c>
      <c r="M2568" s="317">
        <v>3.0770000070333481E-2</v>
      </c>
      <c r="N2568" s="36">
        <v>6</v>
      </c>
      <c r="O2568" s="317">
        <v>1.042999979108572E-2</v>
      </c>
      <c r="P2568" s="317">
        <v>1.4019999653100969E-2</v>
      </c>
      <c r="Q2568" s="36">
        <v>64</v>
      </c>
      <c r="R2568" s="317">
        <v>6.4199999906122676E-3</v>
      </c>
      <c r="S2568" s="317">
        <v>7.689999882131815E-3</v>
      </c>
      <c r="T2568" t="s">
        <v>380</v>
      </c>
      <c r="BA2568" s="395">
        <v>1</v>
      </c>
      <c r="BB2568" s="396" t="s">
        <v>861</v>
      </c>
      <c r="BC2568" t="str">
        <f t="shared" si="251"/>
        <v>R1K</v>
      </c>
      <c r="BD2568" t="str">
        <f t="shared" si="252"/>
        <v>NAoMe_initial_disease_group</v>
      </c>
      <c r="BE2568" s="397" t="s">
        <v>862</v>
      </c>
      <c r="BF2568" t="str">
        <f t="shared" si="253"/>
        <v>DCIS</v>
      </c>
      <c r="BG2568">
        <f t="shared" si="254"/>
        <v>2</v>
      </c>
      <c r="BH2568" s="398">
        <f t="shared" si="255"/>
        <v>2.1980000659823421E-2</v>
      </c>
      <c r="BO2568" s="33"/>
    </row>
    <row r="2569" spans="1:67">
      <c r="A2569" s="316" t="s">
        <v>27</v>
      </c>
      <c r="B2569" t="s">
        <v>380</v>
      </c>
      <c r="C2569" t="s">
        <v>910</v>
      </c>
      <c r="D2569" t="s">
        <v>314</v>
      </c>
      <c r="E2569" s="316" t="s">
        <v>115</v>
      </c>
      <c r="F2569" s="316" t="s">
        <v>116</v>
      </c>
      <c r="G2569" s="316" t="s">
        <v>447</v>
      </c>
      <c r="H2569" s="316" t="s">
        <v>811</v>
      </c>
      <c r="I2569" s="316" t="s">
        <v>331</v>
      </c>
      <c r="J2569" s="316" t="s">
        <v>335</v>
      </c>
      <c r="K2569" s="36">
        <v>7</v>
      </c>
      <c r="L2569" s="317">
        <v>7.6920002698898315E-2</v>
      </c>
      <c r="M2569" s="317">
        <v>0.1076899990439415</v>
      </c>
      <c r="N2569" s="36">
        <v>79</v>
      </c>
      <c r="O2569" s="317">
        <v>0.13739000260829931</v>
      </c>
      <c r="P2569" s="317">
        <v>0.184579998254776</v>
      </c>
      <c r="Q2569" s="36">
        <v>1663</v>
      </c>
      <c r="R2569" s="317">
        <v>0.16676999628543851</v>
      </c>
      <c r="S2569" s="317">
        <v>0.19988000392913821</v>
      </c>
      <c r="T2569" t="s">
        <v>380</v>
      </c>
      <c r="BA2569" s="395">
        <v>1</v>
      </c>
      <c r="BB2569" s="396" t="s">
        <v>861</v>
      </c>
      <c r="BC2569" t="str">
        <f t="shared" si="251"/>
        <v>R1K</v>
      </c>
      <c r="BD2569" t="str">
        <f t="shared" si="252"/>
        <v>NAoMe_initial_disease_group</v>
      </c>
      <c r="BE2569" s="397" t="s">
        <v>862</v>
      </c>
      <c r="BF2569" t="str">
        <f t="shared" si="253"/>
        <v>Early invasive</v>
      </c>
      <c r="BG2569">
        <f t="shared" si="254"/>
        <v>7</v>
      </c>
      <c r="BH2569" s="398">
        <f t="shared" si="255"/>
        <v>7.6920002698898315E-2</v>
      </c>
      <c r="BO2569" s="33"/>
    </row>
    <row r="2570" spans="1:67">
      <c r="A2570" s="316" t="s">
        <v>27</v>
      </c>
      <c r="B2570" t="s">
        <v>380</v>
      </c>
      <c r="C2570" t="s">
        <v>910</v>
      </c>
      <c r="D2570" t="s">
        <v>314</v>
      </c>
      <c r="E2570" s="316" t="s">
        <v>115</v>
      </c>
      <c r="F2570" s="316" t="s">
        <v>116</v>
      </c>
      <c r="G2570" s="316" t="s">
        <v>447</v>
      </c>
      <c r="H2570" s="316" t="s">
        <v>811</v>
      </c>
      <c r="I2570" s="316" t="s">
        <v>331</v>
      </c>
      <c r="J2570" s="316" t="s">
        <v>337</v>
      </c>
      <c r="K2570" s="36">
        <v>26</v>
      </c>
      <c r="L2570" s="317">
        <v>0.28571000695228582</v>
      </c>
      <c r="M2570" s="317"/>
      <c r="N2570" s="36">
        <v>147</v>
      </c>
      <c r="O2570" s="317">
        <v>0.25565001368522638</v>
      </c>
      <c r="P2570" s="317"/>
      <c r="Q2570" s="36">
        <v>1652</v>
      </c>
      <c r="R2570" s="317">
        <v>0.1656599938869476</v>
      </c>
      <c r="S2570" s="317"/>
      <c r="T2570" t="s">
        <v>380</v>
      </c>
      <c r="BA2570" s="395">
        <v>1</v>
      </c>
      <c r="BB2570" s="396" t="s">
        <v>861</v>
      </c>
      <c r="BC2570" t="str">
        <f t="shared" si="251"/>
        <v>R1K</v>
      </c>
      <c r="BD2570" t="str">
        <f t="shared" si="252"/>
        <v>NAoMe_initial_disease_group</v>
      </c>
      <c r="BE2570" s="397" t="s">
        <v>862</v>
      </c>
      <c r="BF2570" t="str">
        <f t="shared" si="253"/>
        <v>Unknown stage</v>
      </c>
      <c r="BG2570">
        <f t="shared" si="254"/>
        <v>26</v>
      </c>
      <c r="BH2570" s="398">
        <f t="shared" si="255"/>
        <v>0.28571000695228582</v>
      </c>
      <c r="BO2570" s="33"/>
    </row>
    <row r="2571" spans="1:67">
      <c r="A2571" s="316" t="s">
        <v>27</v>
      </c>
      <c r="B2571" t="s">
        <v>380</v>
      </c>
      <c r="C2571" t="s">
        <v>910</v>
      </c>
      <c r="D2571" t="s">
        <v>314</v>
      </c>
      <c r="E2571" s="316" t="s">
        <v>115</v>
      </c>
      <c r="F2571" s="316" t="s">
        <v>116</v>
      </c>
      <c r="G2571" s="316" t="s">
        <v>447</v>
      </c>
      <c r="H2571" s="316" t="s">
        <v>811</v>
      </c>
      <c r="I2571" s="316" t="s">
        <v>656</v>
      </c>
      <c r="J2571" s="316" t="s">
        <v>286</v>
      </c>
      <c r="K2571" s="36">
        <v>37</v>
      </c>
      <c r="L2571" s="317">
        <v>0.40659001469612122</v>
      </c>
      <c r="M2571" s="317">
        <v>0.42528998851776117</v>
      </c>
      <c r="N2571" s="36">
        <v>100</v>
      </c>
      <c r="O2571" s="317">
        <v>0.17391000688076019</v>
      </c>
      <c r="P2571" s="317">
        <v>0.177619993686676</v>
      </c>
      <c r="Q2571" s="36">
        <v>492</v>
      </c>
      <c r="R2571" s="317">
        <v>4.9339998513460159E-2</v>
      </c>
      <c r="S2571" s="317">
        <v>5.1920000463724143E-2</v>
      </c>
      <c r="T2571" t="s">
        <v>380</v>
      </c>
      <c r="BA2571" s="395">
        <v>1</v>
      </c>
      <c r="BB2571" s="396" t="s">
        <v>861</v>
      </c>
      <c r="BC2571" t="str">
        <f t="shared" si="251"/>
        <v>R1K</v>
      </c>
      <c r="BD2571" t="str">
        <f t="shared" si="252"/>
        <v>NAoMe_initial_ethnicity_grp</v>
      </c>
      <c r="BE2571" s="397" t="s">
        <v>862</v>
      </c>
      <c r="BF2571" t="str">
        <f t="shared" si="253"/>
        <v>Asian or Asian British</v>
      </c>
      <c r="BG2571">
        <f t="shared" si="254"/>
        <v>37</v>
      </c>
      <c r="BH2571" s="398">
        <f t="shared" si="255"/>
        <v>0.40659001469612122</v>
      </c>
      <c r="BO2571" s="33"/>
    </row>
    <row r="2572" spans="1:67">
      <c r="A2572" s="316" t="s">
        <v>27</v>
      </c>
      <c r="B2572" t="s">
        <v>380</v>
      </c>
      <c r="C2572" t="s">
        <v>910</v>
      </c>
      <c r="D2572" t="s">
        <v>314</v>
      </c>
      <c r="E2572" s="316" t="s">
        <v>115</v>
      </c>
      <c r="F2572" s="316" t="s">
        <v>116</v>
      </c>
      <c r="G2572" s="316" t="s">
        <v>447</v>
      </c>
      <c r="H2572" s="316" t="s">
        <v>811</v>
      </c>
      <c r="I2572" s="316" t="s">
        <v>656</v>
      </c>
      <c r="J2572" s="316" t="s">
        <v>287</v>
      </c>
      <c r="K2572" s="36">
        <v>7</v>
      </c>
      <c r="L2572" s="317">
        <v>7.6920002698898315E-2</v>
      </c>
      <c r="M2572" s="317">
        <v>8.0459997057914734E-2</v>
      </c>
      <c r="N2572" s="36">
        <v>54</v>
      </c>
      <c r="O2572" s="317">
        <v>9.3910001218318939E-2</v>
      </c>
      <c r="P2572" s="317">
        <v>9.5909997820854187E-2</v>
      </c>
      <c r="Q2572" s="36">
        <v>403</v>
      </c>
      <c r="R2572" s="317">
        <v>4.0410000830888748E-2</v>
      </c>
      <c r="S2572" s="317">
        <v>4.2520001530647278E-2</v>
      </c>
      <c r="T2572" t="s">
        <v>380</v>
      </c>
      <c r="BA2572" s="395">
        <v>1</v>
      </c>
      <c r="BB2572" s="396" t="s">
        <v>861</v>
      </c>
      <c r="BC2572" t="str">
        <f t="shared" si="251"/>
        <v>R1K</v>
      </c>
      <c r="BD2572" t="str">
        <f t="shared" si="252"/>
        <v>NAoMe_initial_ethnicity_grp</v>
      </c>
      <c r="BE2572" s="397" t="s">
        <v>862</v>
      </c>
      <c r="BF2572" t="str">
        <f t="shared" si="253"/>
        <v>Black or Black British</v>
      </c>
      <c r="BG2572">
        <f t="shared" si="254"/>
        <v>7</v>
      </c>
      <c r="BH2572" s="398">
        <f t="shared" si="255"/>
        <v>7.6920002698898315E-2</v>
      </c>
      <c r="BO2572" s="33"/>
    </row>
    <row r="2573" spans="1:67">
      <c r="A2573" s="316" t="s">
        <v>27</v>
      </c>
      <c r="B2573" t="s">
        <v>380</v>
      </c>
      <c r="C2573" t="s">
        <v>910</v>
      </c>
      <c r="D2573" t="s">
        <v>314</v>
      </c>
      <c r="E2573" s="316" t="s">
        <v>115</v>
      </c>
      <c r="F2573" s="316" t="s">
        <v>116</v>
      </c>
      <c r="G2573" s="316" t="s">
        <v>447</v>
      </c>
      <c r="H2573" s="316" t="s">
        <v>811</v>
      </c>
      <c r="I2573" s="316" t="s">
        <v>656</v>
      </c>
      <c r="J2573" s="316" t="s">
        <v>259</v>
      </c>
      <c r="K2573" s="36">
        <v>2</v>
      </c>
      <c r="L2573" s="317">
        <v>2.1980000659823421E-2</v>
      </c>
      <c r="M2573" s="317">
        <v>2.2989999502897259E-2</v>
      </c>
      <c r="N2573" s="36">
        <v>13</v>
      </c>
      <c r="O2573" s="317">
        <v>2.2609999403357509E-2</v>
      </c>
      <c r="P2573" s="317">
        <v>2.3089999333024021E-2</v>
      </c>
      <c r="Q2573" s="36">
        <v>98</v>
      </c>
      <c r="R2573" s="317">
        <v>9.8299998790025711E-3</v>
      </c>
      <c r="S2573" s="317">
        <v>1.0339999571442601E-2</v>
      </c>
      <c r="T2573" t="s">
        <v>380</v>
      </c>
      <c r="BA2573" s="395">
        <v>1</v>
      </c>
      <c r="BB2573" s="396" t="s">
        <v>861</v>
      </c>
      <c r="BC2573" t="str">
        <f t="shared" si="251"/>
        <v>R1K</v>
      </c>
      <c r="BD2573" t="str">
        <f t="shared" si="252"/>
        <v>NAoMe_initial_ethnicity_grp</v>
      </c>
      <c r="BE2573" s="397" t="s">
        <v>862</v>
      </c>
      <c r="BF2573" t="str">
        <f t="shared" si="253"/>
        <v>Mixed</v>
      </c>
      <c r="BG2573">
        <f t="shared" si="254"/>
        <v>2</v>
      </c>
      <c r="BH2573" s="398">
        <f t="shared" si="255"/>
        <v>2.1980000659823421E-2</v>
      </c>
      <c r="BO2573" s="33"/>
    </row>
    <row r="2574" spans="1:67">
      <c r="A2574" s="316" t="s">
        <v>27</v>
      </c>
      <c r="B2574" t="s">
        <v>380</v>
      </c>
      <c r="C2574" t="s">
        <v>910</v>
      </c>
      <c r="D2574" t="s">
        <v>314</v>
      </c>
      <c r="E2574" s="316" t="s">
        <v>115</v>
      </c>
      <c r="F2574" s="316" t="s">
        <v>116</v>
      </c>
      <c r="G2574" s="316" t="s">
        <v>447</v>
      </c>
      <c r="H2574" s="316" t="s">
        <v>811</v>
      </c>
      <c r="I2574" s="316" t="s">
        <v>656</v>
      </c>
      <c r="J2574" s="316" t="s">
        <v>288</v>
      </c>
      <c r="K2574" s="36">
        <v>6</v>
      </c>
      <c r="L2574" s="317">
        <v>6.5930001437664032E-2</v>
      </c>
      <c r="M2574" s="317">
        <v>6.8970002233982086E-2</v>
      </c>
      <c r="N2574" s="36">
        <v>65</v>
      </c>
      <c r="O2574" s="317">
        <v>0.11304000020027161</v>
      </c>
      <c r="P2574" s="317">
        <v>0.1154500022530556</v>
      </c>
      <c r="Q2574" s="36">
        <v>246</v>
      </c>
      <c r="R2574" s="317">
        <v>2.466999925673008E-2</v>
      </c>
      <c r="S2574" s="317">
        <v>2.5960000231862072E-2</v>
      </c>
      <c r="T2574" t="s">
        <v>380</v>
      </c>
      <c r="BA2574" s="395">
        <v>1</v>
      </c>
      <c r="BB2574" s="396" t="s">
        <v>861</v>
      </c>
      <c r="BC2574" t="str">
        <f t="shared" si="251"/>
        <v>R1K</v>
      </c>
      <c r="BD2574" t="str">
        <f t="shared" si="252"/>
        <v>NAoMe_initial_ethnicity_grp</v>
      </c>
      <c r="BE2574" s="397" t="s">
        <v>862</v>
      </c>
      <c r="BF2574" t="str">
        <f t="shared" si="253"/>
        <v>Other Ethnic Group</v>
      </c>
      <c r="BG2574">
        <f t="shared" si="254"/>
        <v>6</v>
      </c>
      <c r="BH2574" s="398">
        <f t="shared" si="255"/>
        <v>6.5930001437664032E-2</v>
      </c>
      <c r="BO2574" s="33"/>
    </row>
    <row r="2575" spans="1:67">
      <c r="A2575" s="316" t="s">
        <v>27</v>
      </c>
      <c r="B2575" t="s">
        <v>380</v>
      </c>
      <c r="C2575" t="s">
        <v>910</v>
      </c>
      <c r="D2575" t="s">
        <v>314</v>
      </c>
      <c r="E2575" s="316" t="s">
        <v>115</v>
      </c>
      <c r="F2575" s="316" t="s">
        <v>116</v>
      </c>
      <c r="G2575" s="316" t="s">
        <v>447</v>
      </c>
      <c r="H2575" s="316" t="s">
        <v>811</v>
      </c>
      <c r="I2575" s="316" t="s">
        <v>656</v>
      </c>
      <c r="J2575" s="316" t="s">
        <v>260</v>
      </c>
      <c r="K2575" s="36">
        <v>4</v>
      </c>
      <c r="L2575" s="317">
        <v>4.3960001319646842E-2</v>
      </c>
      <c r="M2575" s="317"/>
      <c r="N2575" s="36">
        <v>12</v>
      </c>
      <c r="O2575" s="317">
        <v>2.0870000123977661E-2</v>
      </c>
      <c r="P2575" s="317"/>
      <c r="Q2575" s="36">
        <v>495</v>
      </c>
      <c r="R2575" s="317">
        <v>4.9639999866485603E-2</v>
      </c>
      <c r="S2575" s="317"/>
      <c r="T2575" t="s">
        <v>380</v>
      </c>
      <c r="BA2575" s="395">
        <v>1</v>
      </c>
      <c r="BB2575" s="396" t="s">
        <v>861</v>
      </c>
      <c r="BC2575" t="str">
        <f t="shared" si="251"/>
        <v>R1K</v>
      </c>
      <c r="BD2575" t="str">
        <f t="shared" si="252"/>
        <v>NAoMe_initial_ethnicity_grp</v>
      </c>
      <c r="BE2575" s="397" t="s">
        <v>862</v>
      </c>
      <c r="BF2575" t="str">
        <f t="shared" si="253"/>
        <v>Unknown</v>
      </c>
      <c r="BG2575">
        <f t="shared" si="254"/>
        <v>4</v>
      </c>
      <c r="BH2575" s="398">
        <f t="shared" si="255"/>
        <v>4.3960001319646842E-2</v>
      </c>
      <c r="BO2575" s="33"/>
    </row>
    <row r="2576" spans="1:67">
      <c r="A2576" s="316" t="s">
        <v>27</v>
      </c>
      <c r="B2576" t="s">
        <v>380</v>
      </c>
      <c r="C2576" t="s">
        <v>910</v>
      </c>
      <c r="D2576" t="s">
        <v>314</v>
      </c>
      <c r="E2576" s="316" t="s">
        <v>115</v>
      </c>
      <c r="F2576" s="316" t="s">
        <v>116</v>
      </c>
      <c r="G2576" s="316" t="s">
        <v>447</v>
      </c>
      <c r="H2576" s="316" t="s">
        <v>811</v>
      </c>
      <c r="I2576" s="316" t="s">
        <v>656</v>
      </c>
      <c r="J2576" s="316" t="s">
        <v>258</v>
      </c>
      <c r="K2576" s="36">
        <v>35</v>
      </c>
      <c r="L2576" s="317">
        <v>0.38462001085281372</v>
      </c>
      <c r="M2576" s="317">
        <v>0.40230000019073492</v>
      </c>
      <c r="N2576" s="36">
        <v>331</v>
      </c>
      <c r="O2576" s="317">
        <v>0.57564997673034668</v>
      </c>
      <c r="P2576" s="317">
        <v>0.58792001008987427</v>
      </c>
      <c r="Q2576" s="36">
        <v>8238</v>
      </c>
      <c r="R2576" s="317">
        <v>0.82611000537872314</v>
      </c>
      <c r="S2576" s="317">
        <v>0.86926001310348511</v>
      </c>
      <c r="T2576" t="s">
        <v>380</v>
      </c>
      <c r="BA2576" s="395">
        <v>1</v>
      </c>
      <c r="BB2576" s="396" t="s">
        <v>861</v>
      </c>
      <c r="BC2576" t="str">
        <f t="shared" si="251"/>
        <v>R1K</v>
      </c>
      <c r="BD2576" t="str">
        <f t="shared" si="252"/>
        <v>NAoMe_initial_ethnicity_grp</v>
      </c>
      <c r="BE2576" s="397" t="s">
        <v>862</v>
      </c>
      <c r="BF2576" t="str">
        <f t="shared" si="253"/>
        <v>White</v>
      </c>
      <c r="BG2576">
        <f t="shared" si="254"/>
        <v>35</v>
      </c>
      <c r="BH2576" s="398">
        <f t="shared" si="255"/>
        <v>0.38462001085281372</v>
      </c>
      <c r="BO2576" s="33"/>
    </row>
    <row r="2577" spans="1:67">
      <c r="A2577" s="316" t="s">
        <v>27</v>
      </c>
      <c r="B2577" t="s">
        <v>380</v>
      </c>
      <c r="C2577" t="s">
        <v>910</v>
      </c>
      <c r="D2577" t="s">
        <v>314</v>
      </c>
      <c r="E2577" s="316" t="s">
        <v>115</v>
      </c>
      <c r="F2577" s="316" t="s">
        <v>116</v>
      </c>
      <c r="G2577" s="316" t="s">
        <v>447</v>
      </c>
      <c r="H2577" s="316" t="s">
        <v>811</v>
      </c>
      <c r="I2577" s="316" t="s">
        <v>657</v>
      </c>
      <c r="J2577" s="316" t="s">
        <v>817</v>
      </c>
      <c r="K2577" s="36">
        <v>85</v>
      </c>
      <c r="L2577" s="317">
        <v>0.93406999111175537</v>
      </c>
      <c r="M2577" s="317"/>
      <c r="N2577" s="36">
        <v>529</v>
      </c>
      <c r="O2577" s="317">
        <v>0.92000001668930054</v>
      </c>
      <c r="P2577" s="317"/>
      <c r="Q2577" s="36">
        <v>9359</v>
      </c>
      <c r="R2577" s="317">
        <v>0.93853002786636353</v>
      </c>
      <c r="S2577" s="317"/>
      <c r="T2577" t="s">
        <v>380</v>
      </c>
      <c r="BA2577" s="395">
        <v>1</v>
      </c>
      <c r="BB2577" s="396" t="s">
        <v>861</v>
      </c>
      <c r="BC2577" t="str">
        <f t="shared" si="251"/>
        <v>R1K</v>
      </c>
      <c r="BD2577" t="str">
        <f t="shared" si="252"/>
        <v>NAoMe_initial_final_route</v>
      </c>
      <c r="BE2577" s="397" t="s">
        <v>862</v>
      </c>
      <c r="BF2577" t="str">
        <f t="shared" si="253"/>
        <v>Not screened</v>
      </c>
      <c r="BG2577">
        <f t="shared" si="254"/>
        <v>85</v>
      </c>
      <c r="BH2577" s="398">
        <f t="shared" si="255"/>
        <v>0.93406999111175537</v>
      </c>
      <c r="BO2577" s="33"/>
    </row>
    <row r="2578" spans="1:67">
      <c r="A2578" s="316" t="s">
        <v>27</v>
      </c>
      <c r="B2578" t="s">
        <v>380</v>
      </c>
      <c r="C2578" t="s">
        <v>910</v>
      </c>
      <c r="D2578" t="s">
        <v>314</v>
      </c>
      <c r="E2578" s="316" t="s">
        <v>115</v>
      </c>
      <c r="F2578" s="316" t="s">
        <v>116</v>
      </c>
      <c r="G2578" s="316" t="s">
        <v>447</v>
      </c>
      <c r="H2578" s="316" t="s">
        <v>811</v>
      </c>
      <c r="I2578" s="316" t="s">
        <v>657</v>
      </c>
      <c r="J2578" s="316" t="s">
        <v>352</v>
      </c>
      <c r="K2578" s="36">
        <v>6</v>
      </c>
      <c r="L2578" s="317">
        <v>6.5930001437664032E-2</v>
      </c>
      <c r="M2578" s="317"/>
      <c r="N2578" s="36">
        <v>46</v>
      </c>
      <c r="O2578" s="317">
        <v>7.9999998211860657E-2</v>
      </c>
      <c r="P2578" s="317"/>
      <c r="Q2578" s="36">
        <v>613</v>
      </c>
      <c r="R2578" s="317">
        <v>6.1469998210668557E-2</v>
      </c>
      <c r="S2578" s="317"/>
      <c r="T2578" t="s">
        <v>380</v>
      </c>
      <c r="BA2578" s="395">
        <v>1</v>
      </c>
      <c r="BB2578" s="396" t="s">
        <v>861</v>
      </c>
      <c r="BC2578" t="str">
        <f t="shared" si="251"/>
        <v>R1K</v>
      </c>
      <c r="BD2578" t="str">
        <f t="shared" si="252"/>
        <v>NAoMe_initial_final_route</v>
      </c>
      <c r="BE2578" s="397" t="s">
        <v>862</v>
      </c>
      <c r="BF2578" t="str">
        <f t="shared" si="253"/>
        <v>Screening</v>
      </c>
      <c r="BG2578">
        <f t="shared" si="254"/>
        <v>6</v>
      </c>
      <c r="BH2578" s="398">
        <f t="shared" si="255"/>
        <v>6.5930001437664032E-2</v>
      </c>
      <c r="BO2578" s="33"/>
    </row>
    <row r="2579" spans="1:67">
      <c r="A2579" s="316" t="s">
        <v>27</v>
      </c>
      <c r="B2579" t="s">
        <v>380</v>
      </c>
      <c r="C2579" t="s">
        <v>910</v>
      </c>
      <c r="D2579" t="s">
        <v>314</v>
      </c>
      <c r="E2579" s="316" t="s">
        <v>115</v>
      </c>
      <c r="F2579" s="316" t="s">
        <v>116</v>
      </c>
      <c r="G2579" s="316" t="s">
        <v>447</v>
      </c>
      <c r="H2579" s="316" t="s">
        <v>811</v>
      </c>
      <c r="I2579" s="316" t="s">
        <v>303</v>
      </c>
      <c r="J2579" s="316" t="s">
        <v>308</v>
      </c>
      <c r="K2579" s="36">
        <v>26</v>
      </c>
      <c r="L2579" s="317">
        <v>0.28571000695228582</v>
      </c>
      <c r="M2579" s="317"/>
      <c r="N2579" s="36">
        <v>147</v>
      </c>
      <c r="O2579" s="317">
        <v>0.25565001368522638</v>
      </c>
      <c r="P2579" s="317"/>
      <c r="Q2579" s="36">
        <v>1652</v>
      </c>
      <c r="R2579" s="317">
        <v>0.1656599938869476</v>
      </c>
      <c r="S2579" s="317"/>
      <c r="T2579" t="s">
        <v>380</v>
      </c>
      <c r="BA2579" s="395">
        <v>1</v>
      </c>
      <c r="BB2579" s="396" t="s">
        <v>861</v>
      </c>
      <c r="BC2579" t="str">
        <f t="shared" si="251"/>
        <v>R1K</v>
      </c>
      <c r="BD2579" t="str">
        <f t="shared" si="252"/>
        <v>NAoMe_initial_final_stage_tum</v>
      </c>
      <c r="BE2579" s="397" t="s">
        <v>862</v>
      </c>
      <c r="BF2579" t="str">
        <f t="shared" si="253"/>
        <v>Not staged/Unstated</v>
      </c>
      <c r="BG2579">
        <f t="shared" si="254"/>
        <v>26</v>
      </c>
      <c r="BH2579" s="398">
        <f t="shared" si="255"/>
        <v>0.28571000695228582</v>
      </c>
      <c r="BO2579" s="33"/>
    </row>
    <row r="2580" spans="1:67">
      <c r="A2580" s="316" t="s">
        <v>27</v>
      </c>
      <c r="B2580" t="s">
        <v>380</v>
      </c>
      <c r="C2580" t="s">
        <v>910</v>
      </c>
      <c r="D2580" t="s">
        <v>314</v>
      </c>
      <c r="E2580" s="316" t="s">
        <v>115</v>
      </c>
      <c r="F2580" s="316" t="s">
        <v>116</v>
      </c>
      <c r="G2580" s="316" t="s">
        <v>447</v>
      </c>
      <c r="H2580" s="316" t="s">
        <v>811</v>
      </c>
      <c r="I2580" s="316" t="s">
        <v>303</v>
      </c>
      <c r="J2580" s="316" t="s">
        <v>304</v>
      </c>
      <c r="K2580" s="36">
        <v>2</v>
      </c>
      <c r="L2580" s="317">
        <v>2.1980000659823421E-2</v>
      </c>
      <c r="M2580" s="317">
        <v>3.0770000070333481E-2</v>
      </c>
      <c r="N2580" s="36">
        <v>6</v>
      </c>
      <c r="O2580" s="317">
        <v>1.042999979108572E-2</v>
      </c>
      <c r="P2580" s="317">
        <v>1.4019999653100969E-2</v>
      </c>
      <c r="Q2580" s="36">
        <v>64</v>
      </c>
      <c r="R2580" s="317">
        <v>6.4199999906122676E-3</v>
      </c>
      <c r="S2580" s="317">
        <v>7.689999882131815E-3</v>
      </c>
      <c r="T2580" t="s">
        <v>380</v>
      </c>
      <c r="BA2580" s="395">
        <v>1</v>
      </c>
      <c r="BB2580" s="396" t="s">
        <v>861</v>
      </c>
      <c r="BC2580" t="str">
        <f t="shared" si="251"/>
        <v>R1K</v>
      </c>
      <c r="BD2580" t="str">
        <f t="shared" si="252"/>
        <v>NAoMe_initial_final_stage_tum</v>
      </c>
      <c r="BE2580" s="397" t="s">
        <v>862</v>
      </c>
      <c r="BF2580" t="str">
        <f t="shared" si="253"/>
        <v>Stage 0</v>
      </c>
      <c r="BG2580">
        <f t="shared" si="254"/>
        <v>2</v>
      </c>
      <c r="BH2580" s="398">
        <f t="shared" si="255"/>
        <v>2.1980000659823421E-2</v>
      </c>
      <c r="BO2580" s="33"/>
    </row>
    <row r="2581" spans="1:67">
      <c r="A2581" s="316" t="s">
        <v>27</v>
      </c>
      <c r="B2581" t="s">
        <v>380</v>
      </c>
      <c r="C2581" t="s">
        <v>910</v>
      </c>
      <c r="D2581" t="s">
        <v>314</v>
      </c>
      <c r="E2581" s="316" t="s">
        <v>115</v>
      </c>
      <c r="F2581" s="316" t="s">
        <v>116</v>
      </c>
      <c r="G2581" s="316" t="s">
        <v>447</v>
      </c>
      <c r="H2581" s="316" t="s">
        <v>811</v>
      </c>
      <c r="I2581" s="316" t="s">
        <v>303</v>
      </c>
      <c r="J2581" s="316" t="s">
        <v>305</v>
      </c>
      <c r="K2581" s="36">
        <v>0</v>
      </c>
      <c r="L2581" s="317">
        <v>0</v>
      </c>
      <c r="M2581" s="317">
        <v>0</v>
      </c>
      <c r="N2581" s="36">
        <v>11</v>
      </c>
      <c r="O2581" s="317">
        <v>1.913000084459782E-2</v>
      </c>
      <c r="P2581" s="317">
        <v>2.569999918341637E-2</v>
      </c>
      <c r="Q2581" s="36">
        <v>359</v>
      </c>
      <c r="R2581" s="317">
        <v>3.5999998450279243E-2</v>
      </c>
      <c r="S2581" s="317">
        <v>4.3150000274181373E-2</v>
      </c>
      <c r="T2581" t="s">
        <v>380</v>
      </c>
      <c r="BA2581" s="395">
        <v>1</v>
      </c>
      <c r="BB2581" s="396" t="s">
        <v>861</v>
      </c>
      <c r="BC2581" t="str">
        <f t="shared" si="251"/>
        <v>R1K</v>
      </c>
      <c r="BD2581" t="str">
        <f t="shared" si="252"/>
        <v>NAoMe_initial_final_stage_tum</v>
      </c>
      <c r="BE2581" s="397" t="s">
        <v>862</v>
      </c>
      <c r="BF2581" t="str">
        <f t="shared" si="253"/>
        <v>Stage 1</v>
      </c>
      <c r="BG2581">
        <f t="shared" si="254"/>
        <v>0</v>
      </c>
      <c r="BH2581" s="398">
        <f t="shared" si="255"/>
        <v>0</v>
      </c>
      <c r="BO2581" s="33"/>
    </row>
    <row r="2582" spans="1:67">
      <c r="A2582" s="316" t="s">
        <v>27</v>
      </c>
      <c r="B2582" t="s">
        <v>380</v>
      </c>
      <c r="C2582" t="s">
        <v>910</v>
      </c>
      <c r="D2582" t="s">
        <v>314</v>
      </c>
      <c r="E2582" s="316" t="s">
        <v>115</v>
      </c>
      <c r="F2582" s="316" t="s">
        <v>116</v>
      </c>
      <c r="G2582" s="316" t="s">
        <v>447</v>
      </c>
      <c r="H2582" s="316" t="s">
        <v>811</v>
      </c>
      <c r="I2582" s="316" t="s">
        <v>303</v>
      </c>
      <c r="J2582" s="316" t="s">
        <v>306</v>
      </c>
      <c r="K2582" s="36">
        <v>2</v>
      </c>
      <c r="L2582" s="317">
        <v>2.1980000659823421E-2</v>
      </c>
      <c r="M2582" s="317">
        <v>3.0770000070333481E-2</v>
      </c>
      <c r="N2582" s="36">
        <v>44</v>
      </c>
      <c r="O2582" s="317">
        <v>7.6520003378391266E-2</v>
      </c>
      <c r="P2582" s="317">
        <v>0.10279999673366549</v>
      </c>
      <c r="Q2582" s="36">
        <v>996</v>
      </c>
      <c r="R2582" s="317">
        <v>9.9880002439022064E-2</v>
      </c>
      <c r="S2582" s="317">
        <v>0.11970999836921691</v>
      </c>
      <c r="T2582" t="s">
        <v>380</v>
      </c>
      <c r="BA2582" s="395">
        <v>1</v>
      </c>
      <c r="BB2582" s="396" t="s">
        <v>861</v>
      </c>
      <c r="BC2582" t="str">
        <f t="shared" si="251"/>
        <v>R1K</v>
      </c>
      <c r="BD2582" t="str">
        <f t="shared" si="252"/>
        <v>NAoMe_initial_final_stage_tum</v>
      </c>
      <c r="BE2582" s="397" t="s">
        <v>862</v>
      </c>
      <c r="BF2582" t="str">
        <f t="shared" si="253"/>
        <v>Stage 2</v>
      </c>
      <c r="BG2582">
        <f t="shared" si="254"/>
        <v>2</v>
      </c>
      <c r="BH2582" s="398">
        <f t="shared" si="255"/>
        <v>2.1980000659823421E-2</v>
      </c>
      <c r="BO2582" s="33"/>
    </row>
    <row r="2583" spans="1:67">
      <c r="A2583" s="316" t="s">
        <v>27</v>
      </c>
      <c r="B2583" t="s">
        <v>380</v>
      </c>
      <c r="C2583" t="s">
        <v>910</v>
      </c>
      <c r="D2583" t="s">
        <v>314</v>
      </c>
      <c r="E2583" s="316" t="s">
        <v>115</v>
      </c>
      <c r="F2583" s="316" t="s">
        <v>116</v>
      </c>
      <c r="G2583" s="316" t="s">
        <v>447</v>
      </c>
      <c r="H2583" s="316" t="s">
        <v>811</v>
      </c>
      <c r="I2583" s="316" t="s">
        <v>303</v>
      </c>
      <c r="J2583" s="316" t="s">
        <v>307</v>
      </c>
      <c r="K2583" s="36">
        <v>9</v>
      </c>
      <c r="L2583" s="317">
        <v>9.8899997770786285E-2</v>
      </c>
      <c r="M2583" s="317">
        <v>0.13845999538898471</v>
      </c>
      <c r="N2583" s="36">
        <v>51</v>
      </c>
      <c r="O2583" s="317">
        <v>8.8699996471405029E-2</v>
      </c>
      <c r="P2583" s="317">
        <v>0.119159996509552</v>
      </c>
      <c r="Q2583" s="36">
        <v>742</v>
      </c>
      <c r="R2583" s="317">
        <v>7.4409998953342438E-2</v>
      </c>
      <c r="S2583" s="317">
        <v>8.9180000126361847E-2</v>
      </c>
      <c r="T2583" t="s">
        <v>380</v>
      </c>
      <c r="BA2583" s="395">
        <v>1</v>
      </c>
      <c r="BB2583" s="396" t="s">
        <v>861</v>
      </c>
      <c r="BC2583" t="str">
        <f t="shared" si="251"/>
        <v>R1K</v>
      </c>
      <c r="BD2583" t="str">
        <f t="shared" si="252"/>
        <v>NAoMe_initial_final_stage_tum</v>
      </c>
      <c r="BE2583" s="397" t="s">
        <v>862</v>
      </c>
      <c r="BF2583" t="str">
        <f t="shared" si="253"/>
        <v>Stage 3</v>
      </c>
      <c r="BG2583">
        <f t="shared" si="254"/>
        <v>9</v>
      </c>
      <c r="BH2583" s="398">
        <f t="shared" si="255"/>
        <v>9.8899997770786285E-2</v>
      </c>
      <c r="BO2583" s="33"/>
    </row>
    <row r="2584" spans="1:67">
      <c r="A2584" s="316" t="s">
        <v>27</v>
      </c>
      <c r="B2584" t="s">
        <v>380</v>
      </c>
      <c r="C2584" t="s">
        <v>910</v>
      </c>
      <c r="D2584" t="s">
        <v>314</v>
      </c>
      <c r="E2584" s="316" t="s">
        <v>115</v>
      </c>
      <c r="F2584" s="316" t="s">
        <v>116</v>
      </c>
      <c r="G2584" s="316" t="s">
        <v>447</v>
      </c>
      <c r="H2584" s="316" t="s">
        <v>811</v>
      </c>
      <c r="I2584" s="316" t="s">
        <v>303</v>
      </c>
      <c r="J2584" s="316" t="s">
        <v>336</v>
      </c>
      <c r="K2584" s="36">
        <v>52</v>
      </c>
      <c r="L2584" s="317">
        <v>0.5714300274848938</v>
      </c>
      <c r="M2584" s="317">
        <v>0.80000001192092896</v>
      </c>
      <c r="N2584" s="36">
        <v>316</v>
      </c>
      <c r="O2584" s="317">
        <v>0.54957002401351929</v>
      </c>
      <c r="P2584" s="317">
        <v>0.738319993019104</v>
      </c>
      <c r="Q2584" s="36">
        <v>6159</v>
      </c>
      <c r="R2584" s="317">
        <v>0.6176300048828125</v>
      </c>
      <c r="S2584" s="317">
        <v>0.74026000499725342</v>
      </c>
      <c r="T2584" t="s">
        <v>380</v>
      </c>
      <c r="BA2584" s="395">
        <v>1</v>
      </c>
      <c r="BB2584" s="396" t="s">
        <v>861</v>
      </c>
      <c r="BC2584" t="str">
        <f t="shared" si="251"/>
        <v>R1K</v>
      </c>
      <c r="BD2584" t="str">
        <f t="shared" si="252"/>
        <v>NAoMe_initial_final_stage_tum</v>
      </c>
      <c r="BE2584" s="397" t="s">
        <v>862</v>
      </c>
      <c r="BF2584" t="str">
        <f t="shared" si="253"/>
        <v>Stage 4</v>
      </c>
      <c r="BG2584">
        <f t="shared" si="254"/>
        <v>52</v>
      </c>
      <c r="BH2584" s="398">
        <f t="shared" si="255"/>
        <v>0.5714300274848938</v>
      </c>
      <c r="BO2584" s="33"/>
    </row>
    <row r="2585" spans="1:67">
      <c r="A2585" s="316" t="s">
        <v>27</v>
      </c>
      <c r="B2585" t="s">
        <v>380</v>
      </c>
      <c r="C2585" t="s">
        <v>910</v>
      </c>
      <c r="D2585" t="s">
        <v>314</v>
      </c>
      <c r="E2585" s="316" t="s">
        <v>115</v>
      </c>
      <c r="F2585" s="316" t="s">
        <v>116</v>
      </c>
      <c r="G2585" s="316" t="s">
        <v>447</v>
      </c>
      <c r="H2585" s="316" t="s">
        <v>811</v>
      </c>
      <c r="I2585" s="316" t="s">
        <v>342</v>
      </c>
      <c r="J2585" s="316" t="s">
        <v>343</v>
      </c>
      <c r="K2585" s="36">
        <v>26</v>
      </c>
      <c r="L2585" s="317">
        <v>0.28571000695228582</v>
      </c>
      <c r="M2585" s="317"/>
      <c r="N2585" s="36">
        <v>147</v>
      </c>
      <c r="O2585" s="317">
        <v>0.25565001368522638</v>
      </c>
      <c r="P2585" s="317"/>
      <c r="Q2585" s="36">
        <v>1652</v>
      </c>
      <c r="R2585" s="317">
        <v>0.1656599938869476</v>
      </c>
      <c r="S2585" s="317"/>
      <c r="T2585" t="s">
        <v>380</v>
      </c>
      <c r="BA2585" s="395">
        <v>1</v>
      </c>
      <c r="BB2585" s="396" t="s">
        <v>861</v>
      </c>
      <c r="BC2585" t="str">
        <f t="shared" si="251"/>
        <v>R1K</v>
      </c>
      <c r="BD2585" t="str">
        <f t="shared" si="252"/>
        <v>NAoMe_initial_final_stage_tum_grp</v>
      </c>
      <c r="BE2585" s="397" t="s">
        <v>862</v>
      </c>
      <c r="BF2585" t="str">
        <f t="shared" si="253"/>
        <v>MBC in HESAPC</v>
      </c>
      <c r="BG2585">
        <f t="shared" si="254"/>
        <v>26</v>
      </c>
      <c r="BH2585" s="398">
        <f t="shared" si="255"/>
        <v>0.28571000695228582</v>
      </c>
      <c r="BO2585" s="33"/>
    </row>
    <row r="2586" spans="1:67">
      <c r="A2586" s="316" t="s">
        <v>27</v>
      </c>
      <c r="B2586" t="s">
        <v>380</v>
      </c>
      <c r="C2586" t="s">
        <v>910</v>
      </c>
      <c r="D2586" t="s">
        <v>314</v>
      </c>
      <c r="E2586" s="316" t="s">
        <v>115</v>
      </c>
      <c r="F2586" s="316" t="s">
        <v>116</v>
      </c>
      <c r="G2586" s="316" t="s">
        <v>447</v>
      </c>
      <c r="H2586" s="316" t="s">
        <v>811</v>
      </c>
      <c r="I2586" s="316" t="s">
        <v>342</v>
      </c>
      <c r="J2586" s="316" t="s">
        <v>344</v>
      </c>
      <c r="K2586" s="36">
        <v>13</v>
      </c>
      <c r="L2586" s="317">
        <v>0.14285999536514279</v>
      </c>
      <c r="M2586" s="317">
        <v>0.20000000298023221</v>
      </c>
      <c r="N2586" s="36">
        <v>112</v>
      </c>
      <c r="O2586" s="317">
        <v>0.19478000700473791</v>
      </c>
      <c r="P2586" s="317">
        <v>0.261680006980896</v>
      </c>
      <c r="Q2586" s="36">
        <v>2161</v>
      </c>
      <c r="R2586" s="317">
        <v>0.2167100012302399</v>
      </c>
      <c r="S2586" s="317">
        <v>0.25973999500274658</v>
      </c>
      <c r="T2586" t="s">
        <v>380</v>
      </c>
      <c r="BA2586" s="395">
        <v>1</v>
      </c>
      <c r="BB2586" s="396" t="s">
        <v>861</v>
      </c>
      <c r="BC2586" t="str">
        <f t="shared" si="251"/>
        <v>R1K</v>
      </c>
      <c r="BD2586" t="str">
        <f t="shared" si="252"/>
        <v>NAoMe_initial_final_stage_tum_grp</v>
      </c>
      <c r="BE2586" s="397" t="s">
        <v>862</v>
      </c>
      <c r="BF2586" t="str">
        <f t="shared" si="253"/>
        <v>Stage 0-3</v>
      </c>
      <c r="BG2586">
        <f t="shared" si="254"/>
        <v>13</v>
      </c>
      <c r="BH2586" s="398">
        <f t="shared" si="255"/>
        <v>0.14285999536514279</v>
      </c>
      <c r="BO2586" s="33"/>
    </row>
    <row r="2587" spans="1:67">
      <c r="A2587" s="316" t="s">
        <v>27</v>
      </c>
      <c r="B2587" t="s">
        <v>380</v>
      </c>
      <c r="C2587" t="s">
        <v>910</v>
      </c>
      <c r="D2587" t="s">
        <v>314</v>
      </c>
      <c r="E2587" s="316" t="s">
        <v>115</v>
      </c>
      <c r="F2587" s="316" t="s">
        <v>116</v>
      </c>
      <c r="G2587" s="316" t="s">
        <v>447</v>
      </c>
      <c r="H2587" s="316" t="s">
        <v>811</v>
      </c>
      <c r="I2587" s="316" t="s">
        <v>342</v>
      </c>
      <c r="J2587" s="316" t="s">
        <v>336</v>
      </c>
      <c r="K2587" s="36">
        <v>52</v>
      </c>
      <c r="L2587" s="317">
        <v>0.5714300274848938</v>
      </c>
      <c r="M2587" s="317">
        <v>0.80000001192092896</v>
      </c>
      <c r="N2587" s="36">
        <v>316</v>
      </c>
      <c r="O2587" s="317">
        <v>0.54957002401351929</v>
      </c>
      <c r="P2587" s="317">
        <v>0.738319993019104</v>
      </c>
      <c r="Q2587" s="36">
        <v>6159</v>
      </c>
      <c r="R2587" s="317">
        <v>0.6176300048828125</v>
      </c>
      <c r="S2587" s="317">
        <v>0.74026000499725342</v>
      </c>
      <c r="T2587" t="s">
        <v>380</v>
      </c>
      <c r="BA2587" s="395">
        <v>1</v>
      </c>
      <c r="BB2587" s="396" t="s">
        <v>861</v>
      </c>
      <c r="BC2587" t="str">
        <f t="shared" si="251"/>
        <v>R1K</v>
      </c>
      <c r="BD2587" t="str">
        <f t="shared" si="252"/>
        <v>NAoMe_initial_final_stage_tum_grp</v>
      </c>
      <c r="BE2587" s="397" t="s">
        <v>862</v>
      </c>
      <c r="BF2587" t="str">
        <f t="shared" si="253"/>
        <v>Stage 4</v>
      </c>
      <c r="BG2587">
        <f t="shared" si="254"/>
        <v>52</v>
      </c>
      <c r="BH2587" s="398">
        <f t="shared" si="255"/>
        <v>0.5714300274848938</v>
      </c>
      <c r="BO2587" s="33"/>
    </row>
    <row r="2588" spans="1:67">
      <c r="A2588" s="316" t="s">
        <v>27</v>
      </c>
      <c r="B2588" t="s">
        <v>380</v>
      </c>
      <c r="C2588" t="s">
        <v>910</v>
      </c>
      <c r="D2588" t="s">
        <v>314</v>
      </c>
      <c r="E2588" s="316" t="s">
        <v>115</v>
      </c>
      <c r="F2588" s="316" t="s">
        <v>116</v>
      </c>
      <c r="G2588" s="316" t="s">
        <v>447</v>
      </c>
      <c r="H2588" s="316" t="s">
        <v>811</v>
      </c>
      <c r="I2588" s="316" t="s">
        <v>658</v>
      </c>
      <c r="J2588" s="316" t="s">
        <v>345</v>
      </c>
      <c r="K2588" s="36">
        <v>91</v>
      </c>
      <c r="L2588" s="317">
        <v>1</v>
      </c>
      <c r="M2588" s="317"/>
      <c r="N2588" s="36">
        <v>575</v>
      </c>
      <c r="O2588" s="317">
        <v>1</v>
      </c>
      <c r="P2588" s="317"/>
      <c r="Q2588" s="36">
        <v>9972</v>
      </c>
      <c r="R2588" s="317">
        <v>1</v>
      </c>
      <c r="S2588" s="317"/>
      <c r="T2588" t="s">
        <v>380</v>
      </c>
      <c r="BA2588" s="395">
        <v>1</v>
      </c>
      <c r="BB2588" s="396" t="s">
        <v>861</v>
      </c>
      <c r="BC2588" t="str">
        <f t="shared" si="251"/>
        <v>R1K</v>
      </c>
      <c r="BD2588" t="str">
        <f t="shared" si="252"/>
        <v>NAoMe_initial_final_who_ps</v>
      </c>
      <c r="BE2588" s="397" t="s">
        <v>862</v>
      </c>
      <c r="BF2588" t="str">
        <f t="shared" si="253"/>
        <v>Not recorded</v>
      </c>
      <c r="BG2588">
        <f t="shared" si="254"/>
        <v>91</v>
      </c>
      <c r="BH2588" s="398">
        <f t="shared" si="255"/>
        <v>1</v>
      </c>
      <c r="BO2588" s="33"/>
    </row>
    <row r="2589" spans="1:67">
      <c r="A2589" s="316" t="s">
        <v>27</v>
      </c>
      <c r="B2589" t="s">
        <v>380</v>
      </c>
      <c r="C2589" t="s">
        <v>910</v>
      </c>
      <c r="D2589" t="s">
        <v>314</v>
      </c>
      <c r="E2589" s="316" t="s">
        <v>115</v>
      </c>
      <c r="F2589" s="316" t="s">
        <v>116</v>
      </c>
      <c r="G2589" s="316" t="s">
        <v>447</v>
      </c>
      <c r="H2589" s="316" t="s">
        <v>811</v>
      </c>
      <c r="I2589" s="316" t="s">
        <v>291</v>
      </c>
      <c r="J2589" s="316" t="s">
        <v>313</v>
      </c>
      <c r="K2589" s="36">
        <v>89</v>
      </c>
      <c r="L2589" s="317">
        <v>0.97802001237869263</v>
      </c>
      <c r="M2589" s="317"/>
      <c r="N2589" s="36">
        <v>566</v>
      </c>
      <c r="O2589" s="317">
        <v>0.98435002565383911</v>
      </c>
      <c r="P2589" s="317"/>
      <c r="Q2589" s="36">
        <v>9846</v>
      </c>
      <c r="R2589" s="317">
        <v>0.98736000061035156</v>
      </c>
      <c r="S2589" s="317"/>
      <c r="T2589" t="s">
        <v>380</v>
      </c>
      <c r="BA2589" s="395">
        <v>1</v>
      </c>
      <c r="BB2589" s="396" t="s">
        <v>861</v>
      </c>
      <c r="BC2589" t="str">
        <f t="shared" si="251"/>
        <v>R1K</v>
      </c>
      <c r="BD2589" t="str">
        <f t="shared" si="252"/>
        <v>NAoMe_initial_gender</v>
      </c>
      <c r="BE2589" s="397" t="s">
        <v>862</v>
      </c>
      <c r="BF2589" t="str">
        <f t="shared" si="253"/>
        <v>Female</v>
      </c>
      <c r="BG2589">
        <f t="shared" si="254"/>
        <v>89</v>
      </c>
      <c r="BH2589" s="398">
        <f t="shared" si="255"/>
        <v>0.97802001237869263</v>
      </c>
      <c r="BO2589" s="33"/>
    </row>
    <row r="2590" spans="1:67">
      <c r="A2590" s="316" t="s">
        <v>27</v>
      </c>
      <c r="B2590" t="s">
        <v>380</v>
      </c>
      <c r="C2590" t="s">
        <v>910</v>
      </c>
      <c r="D2590" t="s">
        <v>314</v>
      </c>
      <c r="E2590" s="316" t="s">
        <v>115</v>
      </c>
      <c r="F2590" s="316" t="s">
        <v>116</v>
      </c>
      <c r="G2590" s="316" t="s">
        <v>447</v>
      </c>
      <c r="H2590" s="316" t="s">
        <v>811</v>
      </c>
      <c r="I2590" s="316" t="s">
        <v>291</v>
      </c>
      <c r="J2590" s="316" t="s">
        <v>293</v>
      </c>
      <c r="K2590" s="36">
        <v>2</v>
      </c>
      <c r="L2590" s="317">
        <v>2.1980000659823421E-2</v>
      </c>
      <c r="M2590" s="317"/>
      <c r="N2590" s="36">
        <v>9</v>
      </c>
      <c r="O2590" s="317">
        <v>1.5650000423192981E-2</v>
      </c>
      <c r="P2590" s="317"/>
      <c r="Q2590" s="36">
        <v>126</v>
      </c>
      <c r="R2590" s="317">
        <v>1.264000032097101E-2</v>
      </c>
      <c r="S2590" s="317"/>
      <c r="T2590" t="s">
        <v>380</v>
      </c>
      <c r="BA2590" s="395">
        <v>1</v>
      </c>
      <c r="BB2590" s="396" t="s">
        <v>861</v>
      </c>
      <c r="BC2590" t="str">
        <f t="shared" si="251"/>
        <v>R1K</v>
      </c>
      <c r="BD2590" t="str">
        <f t="shared" si="252"/>
        <v>NAoMe_initial_gender</v>
      </c>
      <c r="BE2590" s="397" t="s">
        <v>862</v>
      </c>
      <c r="BF2590" t="str">
        <f t="shared" si="253"/>
        <v>Male</v>
      </c>
      <c r="BG2590">
        <f t="shared" si="254"/>
        <v>2</v>
      </c>
      <c r="BH2590" s="398">
        <f t="shared" si="255"/>
        <v>2.1980000659823421E-2</v>
      </c>
      <c r="BO2590" s="33"/>
    </row>
    <row r="2591" spans="1:67">
      <c r="A2591" s="316" t="s">
        <v>27</v>
      </c>
      <c r="B2591" t="s">
        <v>380</v>
      </c>
      <c r="C2591" t="s">
        <v>910</v>
      </c>
      <c r="D2591" t="s">
        <v>314</v>
      </c>
      <c r="E2591" s="316" t="s">
        <v>115</v>
      </c>
      <c r="F2591" s="316" t="s">
        <v>116</v>
      </c>
      <c r="G2591" s="316" t="s">
        <v>447</v>
      </c>
      <c r="H2591" s="316" t="s">
        <v>811</v>
      </c>
      <c r="I2591" s="316" t="s">
        <v>659</v>
      </c>
      <c r="J2591" s="316" t="s">
        <v>294</v>
      </c>
      <c r="K2591" s="36">
        <v>12</v>
      </c>
      <c r="L2591" s="317">
        <v>0.13187000155448911</v>
      </c>
      <c r="M2591" s="317">
        <v>0.13187000155448911</v>
      </c>
      <c r="N2591" s="36">
        <v>64</v>
      </c>
      <c r="O2591" s="317">
        <v>0.1112999990582466</v>
      </c>
      <c r="P2591" s="317">
        <v>0.1112999990582466</v>
      </c>
      <c r="Q2591" s="36">
        <v>1800</v>
      </c>
      <c r="R2591" s="317">
        <v>0.18050999939441681</v>
      </c>
      <c r="S2591" s="317">
        <v>0.18050999939441681</v>
      </c>
      <c r="T2591" t="s">
        <v>380</v>
      </c>
      <c r="BA2591" s="395">
        <v>1</v>
      </c>
      <c r="BB2591" s="396" t="s">
        <v>861</v>
      </c>
      <c r="BC2591" t="str">
        <f t="shared" si="251"/>
        <v>R1K</v>
      </c>
      <c r="BD2591" t="str">
        <f t="shared" si="252"/>
        <v>NAoMe_initial_imd_2019</v>
      </c>
      <c r="BE2591" s="397" t="s">
        <v>862</v>
      </c>
      <c r="BF2591" t="str">
        <f t="shared" si="253"/>
        <v>1 - most deprived</v>
      </c>
      <c r="BG2591">
        <f t="shared" si="254"/>
        <v>12</v>
      </c>
      <c r="BH2591" s="398">
        <f t="shared" si="255"/>
        <v>0.13187000155448911</v>
      </c>
      <c r="BO2591" s="33"/>
    </row>
    <row r="2592" spans="1:67">
      <c r="A2592" s="316" t="s">
        <v>27</v>
      </c>
      <c r="B2592" t="s">
        <v>380</v>
      </c>
      <c r="C2592" t="s">
        <v>910</v>
      </c>
      <c r="D2592" t="s">
        <v>314</v>
      </c>
      <c r="E2592" s="316" t="s">
        <v>115</v>
      </c>
      <c r="F2592" s="316" t="s">
        <v>116</v>
      </c>
      <c r="G2592" s="316" t="s">
        <v>447</v>
      </c>
      <c r="H2592" s="316" t="s">
        <v>811</v>
      </c>
      <c r="I2592" s="316" t="s">
        <v>659</v>
      </c>
      <c r="J2592" s="316" t="s">
        <v>15</v>
      </c>
      <c r="K2592" s="36">
        <v>17</v>
      </c>
      <c r="L2592" s="317">
        <v>0.18681000173091891</v>
      </c>
      <c r="M2592" s="317">
        <v>0.18681000173091891</v>
      </c>
      <c r="N2592" s="36">
        <v>132</v>
      </c>
      <c r="O2592" s="317">
        <v>0.2295700013637543</v>
      </c>
      <c r="P2592" s="317">
        <v>0.2295700013637543</v>
      </c>
      <c r="Q2592" s="36">
        <v>2036</v>
      </c>
      <c r="R2592" s="317">
        <v>0.20417000353336329</v>
      </c>
      <c r="S2592" s="317">
        <v>0.20417000353336329</v>
      </c>
      <c r="T2592" t="s">
        <v>380</v>
      </c>
      <c r="BA2592" s="395">
        <v>1</v>
      </c>
      <c r="BB2592" s="396" t="s">
        <v>861</v>
      </c>
      <c r="BC2592" t="str">
        <f t="shared" si="251"/>
        <v>R1K</v>
      </c>
      <c r="BD2592" t="str">
        <f t="shared" si="252"/>
        <v>NAoMe_initial_imd_2019</v>
      </c>
      <c r="BE2592" s="397" t="s">
        <v>862</v>
      </c>
      <c r="BF2592" t="str">
        <f t="shared" si="253"/>
        <v>2</v>
      </c>
      <c r="BG2592">
        <f t="shared" si="254"/>
        <v>17</v>
      </c>
      <c r="BH2592" s="398">
        <f t="shared" si="255"/>
        <v>0.18681000173091891</v>
      </c>
      <c r="BO2592" s="33"/>
    </row>
    <row r="2593" spans="1:67">
      <c r="A2593" s="316" t="s">
        <v>27</v>
      </c>
      <c r="B2593" t="s">
        <v>380</v>
      </c>
      <c r="C2593" t="s">
        <v>910</v>
      </c>
      <c r="D2593" t="s">
        <v>314</v>
      </c>
      <c r="E2593" s="316" t="s">
        <v>115</v>
      </c>
      <c r="F2593" s="316" t="s">
        <v>116</v>
      </c>
      <c r="G2593" s="316" t="s">
        <v>447</v>
      </c>
      <c r="H2593" s="316" t="s">
        <v>811</v>
      </c>
      <c r="I2593" s="316" t="s">
        <v>659</v>
      </c>
      <c r="J2593" s="316" t="s">
        <v>16</v>
      </c>
      <c r="K2593" s="36">
        <v>28</v>
      </c>
      <c r="L2593" s="317">
        <v>0.30768999457359308</v>
      </c>
      <c r="M2593" s="317">
        <v>0.30768999457359308</v>
      </c>
      <c r="N2593" s="36">
        <v>122</v>
      </c>
      <c r="O2593" s="317">
        <v>0.2121700048446655</v>
      </c>
      <c r="P2593" s="317">
        <v>0.2121700048446655</v>
      </c>
      <c r="Q2593" s="36">
        <v>2085</v>
      </c>
      <c r="R2593" s="317">
        <v>0.20908999443054199</v>
      </c>
      <c r="S2593" s="317">
        <v>0.20908999443054199</v>
      </c>
      <c r="T2593" t="s">
        <v>380</v>
      </c>
      <c r="BA2593" s="395">
        <v>1</v>
      </c>
      <c r="BB2593" s="396" t="s">
        <v>861</v>
      </c>
      <c r="BC2593" t="str">
        <f t="shared" si="251"/>
        <v>R1K</v>
      </c>
      <c r="BD2593" t="str">
        <f t="shared" si="252"/>
        <v>NAoMe_initial_imd_2019</v>
      </c>
      <c r="BE2593" s="397" t="s">
        <v>862</v>
      </c>
      <c r="BF2593" t="str">
        <f t="shared" si="253"/>
        <v>3</v>
      </c>
      <c r="BG2593">
        <f t="shared" si="254"/>
        <v>28</v>
      </c>
      <c r="BH2593" s="398">
        <f t="shared" si="255"/>
        <v>0.30768999457359308</v>
      </c>
      <c r="BO2593" s="33"/>
    </row>
    <row r="2594" spans="1:67">
      <c r="A2594" s="316" t="s">
        <v>27</v>
      </c>
      <c r="B2594" t="s">
        <v>380</v>
      </c>
      <c r="C2594" t="s">
        <v>910</v>
      </c>
      <c r="D2594" t="s">
        <v>314</v>
      </c>
      <c r="E2594" s="316" t="s">
        <v>115</v>
      </c>
      <c r="F2594" s="316" t="s">
        <v>116</v>
      </c>
      <c r="G2594" s="316" t="s">
        <v>447</v>
      </c>
      <c r="H2594" s="316" t="s">
        <v>811</v>
      </c>
      <c r="I2594" s="316" t="s">
        <v>659</v>
      </c>
      <c r="J2594" s="316" t="s">
        <v>17</v>
      </c>
      <c r="K2594" s="36">
        <v>25</v>
      </c>
      <c r="L2594" s="317">
        <v>0.27472999691963201</v>
      </c>
      <c r="M2594" s="317">
        <v>0.27472999691963201</v>
      </c>
      <c r="N2594" s="36">
        <v>130</v>
      </c>
      <c r="O2594" s="317">
        <v>0.22608999907970431</v>
      </c>
      <c r="P2594" s="317">
        <v>0.22608999907970431</v>
      </c>
      <c r="Q2594" s="36">
        <v>2024</v>
      </c>
      <c r="R2594" s="317">
        <v>0.2029699981212616</v>
      </c>
      <c r="S2594" s="317">
        <v>0.2029699981212616</v>
      </c>
      <c r="T2594" t="s">
        <v>380</v>
      </c>
      <c r="BA2594" s="395">
        <v>1</v>
      </c>
      <c r="BB2594" s="396" t="s">
        <v>861</v>
      </c>
      <c r="BC2594" t="str">
        <f t="shared" si="251"/>
        <v>R1K</v>
      </c>
      <c r="BD2594" t="str">
        <f t="shared" si="252"/>
        <v>NAoMe_initial_imd_2019</v>
      </c>
      <c r="BE2594" s="397" t="s">
        <v>862</v>
      </c>
      <c r="BF2594" t="str">
        <f t="shared" si="253"/>
        <v>4</v>
      </c>
      <c r="BG2594">
        <f t="shared" si="254"/>
        <v>25</v>
      </c>
      <c r="BH2594" s="398">
        <f t="shared" si="255"/>
        <v>0.27472999691963201</v>
      </c>
      <c r="BO2594" s="33"/>
    </row>
    <row r="2595" spans="1:67">
      <c r="A2595" s="316" t="s">
        <v>27</v>
      </c>
      <c r="B2595" t="s">
        <v>380</v>
      </c>
      <c r="C2595" t="s">
        <v>910</v>
      </c>
      <c r="D2595" t="s">
        <v>314</v>
      </c>
      <c r="E2595" s="316" t="s">
        <v>115</v>
      </c>
      <c r="F2595" s="316" t="s">
        <v>116</v>
      </c>
      <c r="G2595" s="316" t="s">
        <v>447</v>
      </c>
      <c r="H2595" s="316" t="s">
        <v>811</v>
      </c>
      <c r="I2595" s="316" t="s">
        <v>659</v>
      </c>
      <c r="J2595" s="316" t="s">
        <v>295</v>
      </c>
      <c r="K2595" s="36">
        <v>9</v>
      </c>
      <c r="L2595" s="317">
        <v>9.8899997770786285E-2</v>
      </c>
      <c r="M2595" s="317">
        <v>9.8899997770786285E-2</v>
      </c>
      <c r="N2595" s="36">
        <v>127</v>
      </c>
      <c r="O2595" s="317">
        <v>0.2208700031042099</v>
      </c>
      <c r="P2595" s="317">
        <v>0.2208700031042099</v>
      </c>
      <c r="Q2595" s="36">
        <v>2027</v>
      </c>
      <c r="R2595" s="317">
        <v>0.2032700031995773</v>
      </c>
      <c r="S2595" s="317">
        <v>0.2032700031995773</v>
      </c>
      <c r="T2595" t="s">
        <v>380</v>
      </c>
      <c r="BA2595" s="395">
        <v>1</v>
      </c>
      <c r="BB2595" s="396" t="s">
        <v>861</v>
      </c>
      <c r="BC2595" t="str">
        <f t="shared" si="251"/>
        <v>R1K</v>
      </c>
      <c r="BD2595" t="str">
        <f t="shared" si="252"/>
        <v>NAoMe_initial_imd_2019</v>
      </c>
      <c r="BE2595" s="397" t="s">
        <v>862</v>
      </c>
      <c r="BF2595" t="str">
        <f t="shared" si="253"/>
        <v>5 - least deprived</v>
      </c>
      <c r="BG2595">
        <f t="shared" si="254"/>
        <v>9</v>
      </c>
      <c r="BH2595" s="398">
        <f t="shared" si="255"/>
        <v>9.8899997770786285E-2</v>
      </c>
      <c r="BO2595" s="33"/>
    </row>
    <row r="2596" spans="1:67">
      <c r="A2596" s="316" t="s">
        <v>27</v>
      </c>
      <c r="B2596" t="s">
        <v>380</v>
      </c>
      <c r="C2596" t="s">
        <v>910</v>
      </c>
      <c r="D2596" t="s">
        <v>314</v>
      </c>
      <c r="E2596" s="316" t="s">
        <v>115</v>
      </c>
      <c r="F2596" s="316" t="s">
        <v>116</v>
      </c>
      <c r="G2596" s="316" t="s">
        <v>447</v>
      </c>
      <c r="H2596" s="316" t="s">
        <v>811</v>
      </c>
      <c r="I2596" s="316" t="s">
        <v>659</v>
      </c>
      <c r="J2596" s="316" t="s">
        <v>260</v>
      </c>
      <c r="K2596" s="36">
        <v>0</v>
      </c>
      <c r="L2596" s="317">
        <v>0</v>
      </c>
      <c r="M2596" s="317"/>
      <c r="N2596" s="36">
        <v>0</v>
      </c>
      <c r="O2596" s="317">
        <v>0</v>
      </c>
      <c r="P2596" s="317"/>
      <c r="Q2596" s="36">
        <v>0</v>
      </c>
      <c r="R2596" s="317">
        <v>0</v>
      </c>
      <c r="S2596" s="317"/>
      <c r="T2596" t="s">
        <v>380</v>
      </c>
      <c r="BA2596" s="395">
        <v>1</v>
      </c>
      <c r="BB2596" s="396" t="s">
        <v>861</v>
      </c>
      <c r="BC2596" t="str">
        <f t="shared" si="251"/>
        <v>R1K</v>
      </c>
      <c r="BD2596" t="str">
        <f t="shared" si="252"/>
        <v>NAoMe_initial_imd_2019</v>
      </c>
      <c r="BE2596" s="397" t="s">
        <v>862</v>
      </c>
      <c r="BF2596" t="str">
        <f t="shared" si="253"/>
        <v>Unknown</v>
      </c>
      <c r="BG2596">
        <f t="shared" si="254"/>
        <v>0</v>
      </c>
      <c r="BH2596" s="398">
        <f t="shared" si="255"/>
        <v>0</v>
      </c>
      <c r="BO2596" s="33"/>
    </row>
    <row r="2597" spans="1:67">
      <c r="A2597" s="316" t="s">
        <v>27</v>
      </c>
      <c r="B2597" t="s">
        <v>380</v>
      </c>
      <c r="C2597" t="s">
        <v>910</v>
      </c>
      <c r="D2597" t="s">
        <v>314</v>
      </c>
      <c r="E2597" s="316" t="s">
        <v>115</v>
      </c>
      <c r="F2597" s="316" t="s">
        <v>116</v>
      </c>
      <c r="G2597" s="316" t="s">
        <v>447</v>
      </c>
      <c r="H2597" s="316" t="s">
        <v>811</v>
      </c>
      <c r="I2597" s="316" t="s">
        <v>296</v>
      </c>
      <c r="J2597" s="316" t="s">
        <v>297</v>
      </c>
      <c r="K2597" s="36">
        <v>45</v>
      </c>
      <c r="L2597" s="317">
        <v>0.4945099949836731</v>
      </c>
      <c r="M2597" s="317">
        <v>0.51723998785018921</v>
      </c>
      <c r="N2597" s="36">
        <v>333</v>
      </c>
      <c r="O2597" s="317">
        <v>0.57912999391555786</v>
      </c>
      <c r="P2597" s="317">
        <v>0.59570997953414917</v>
      </c>
      <c r="Q2597" s="36">
        <v>5528</v>
      </c>
      <c r="R2597" s="317">
        <v>0.55435001850128174</v>
      </c>
      <c r="S2597" s="317">
        <v>0.56936997175216675</v>
      </c>
      <c r="T2597" t="s">
        <v>380</v>
      </c>
      <c r="BA2597" s="395">
        <v>1</v>
      </c>
      <c r="BB2597" s="396" t="s">
        <v>861</v>
      </c>
      <c r="BC2597" t="str">
        <f t="shared" si="251"/>
        <v>R1K</v>
      </c>
      <c r="BD2597" t="str">
        <f t="shared" si="252"/>
        <v>NAoMe_initial_scarf_731_grp</v>
      </c>
      <c r="BE2597" s="397" t="s">
        <v>862</v>
      </c>
      <c r="BF2597" t="str">
        <f t="shared" si="253"/>
        <v>Fit</v>
      </c>
      <c r="BG2597">
        <f t="shared" si="254"/>
        <v>45</v>
      </c>
      <c r="BH2597" s="398">
        <f t="shared" si="255"/>
        <v>0.4945099949836731</v>
      </c>
      <c r="BO2597" s="33"/>
    </row>
    <row r="2598" spans="1:67">
      <c r="A2598" s="316" t="s">
        <v>27</v>
      </c>
      <c r="B2598" t="s">
        <v>380</v>
      </c>
      <c r="C2598" t="s">
        <v>910</v>
      </c>
      <c r="D2598" t="s">
        <v>314</v>
      </c>
      <c r="E2598" s="316" t="s">
        <v>115</v>
      </c>
      <c r="F2598" s="316" t="s">
        <v>116</v>
      </c>
      <c r="G2598" s="316" t="s">
        <v>447</v>
      </c>
      <c r="H2598" s="316" t="s">
        <v>811</v>
      </c>
      <c r="I2598" s="316" t="s">
        <v>296</v>
      </c>
      <c r="J2598" s="316" t="s">
        <v>298</v>
      </c>
      <c r="K2598" s="36">
        <v>15</v>
      </c>
      <c r="L2598" s="317">
        <v>0.16483999788761139</v>
      </c>
      <c r="M2598" s="317">
        <v>0.17240999639034271</v>
      </c>
      <c r="N2598" s="36">
        <v>87</v>
      </c>
      <c r="O2598" s="317">
        <v>0.15129999816417691</v>
      </c>
      <c r="P2598" s="317">
        <v>0.15564000606536871</v>
      </c>
      <c r="Q2598" s="36">
        <v>1492</v>
      </c>
      <c r="R2598" s="317">
        <v>0.149619996547699</v>
      </c>
      <c r="S2598" s="317">
        <v>0.153669998049736</v>
      </c>
      <c r="T2598" t="s">
        <v>380</v>
      </c>
      <c r="BA2598" s="395">
        <v>1</v>
      </c>
      <c r="BB2598" s="396" t="s">
        <v>861</v>
      </c>
      <c r="BC2598" t="str">
        <f t="shared" si="251"/>
        <v>R1K</v>
      </c>
      <c r="BD2598" t="str">
        <f t="shared" si="252"/>
        <v>NAoMe_initial_scarf_731_grp</v>
      </c>
      <c r="BE2598" s="397" t="s">
        <v>862</v>
      </c>
      <c r="BF2598" t="str">
        <f t="shared" si="253"/>
        <v>Mild frailty</v>
      </c>
      <c r="BG2598">
        <f t="shared" si="254"/>
        <v>15</v>
      </c>
      <c r="BH2598" s="398">
        <f t="shared" si="255"/>
        <v>0.16483999788761139</v>
      </c>
      <c r="BO2598" s="33"/>
    </row>
    <row r="2599" spans="1:67">
      <c r="A2599" s="316" t="s">
        <v>27</v>
      </c>
      <c r="B2599" t="s">
        <v>380</v>
      </c>
      <c r="C2599" t="s">
        <v>910</v>
      </c>
      <c r="D2599" t="s">
        <v>314</v>
      </c>
      <c r="E2599" s="316" t="s">
        <v>115</v>
      </c>
      <c r="F2599" s="318" t="s">
        <v>116</v>
      </c>
      <c r="G2599" s="318" t="s">
        <v>447</v>
      </c>
      <c r="H2599" s="318" t="s">
        <v>811</v>
      </c>
      <c r="I2599" s="316" t="s">
        <v>296</v>
      </c>
      <c r="J2599" s="316" t="s">
        <v>299</v>
      </c>
      <c r="K2599" s="36">
        <v>14</v>
      </c>
      <c r="L2599" s="317">
        <v>0.1538500040769577</v>
      </c>
      <c r="M2599" s="317">
        <v>0.1609199941158295</v>
      </c>
      <c r="N2599" s="36">
        <v>76</v>
      </c>
      <c r="O2599" s="317">
        <v>0.1321700066328049</v>
      </c>
      <c r="P2599" s="317">
        <v>0.1359599977731705</v>
      </c>
      <c r="Q2599" s="36">
        <v>1470</v>
      </c>
      <c r="R2599" s="317">
        <v>0.1474100053310394</v>
      </c>
      <c r="S2599" s="317">
        <v>0.1514099985361099</v>
      </c>
      <c r="T2599" t="s">
        <v>380</v>
      </c>
      <c r="BA2599" s="395">
        <v>1</v>
      </c>
      <c r="BB2599" s="396" t="s">
        <v>861</v>
      </c>
      <c r="BC2599" t="str">
        <f t="shared" si="251"/>
        <v>R1K</v>
      </c>
      <c r="BD2599" t="str">
        <f t="shared" si="252"/>
        <v>NAoMe_initial_scarf_731_grp</v>
      </c>
      <c r="BE2599" s="397" t="s">
        <v>862</v>
      </c>
      <c r="BF2599" t="str">
        <f t="shared" si="253"/>
        <v>Moderate frailty</v>
      </c>
      <c r="BG2599">
        <f t="shared" si="254"/>
        <v>14</v>
      </c>
      <c r="BH2599" s="398">
        <f t="shared" si="255"/>
        <v>0.1538500040769577</v>
      </c>
      <c r="BO2599" s="33"/>
    </row>
    <row r="2600" spans="1:67">
      <c r="A2600" s="316" t="s">
        <v>27</v>
      </c>
      <c r="B2600" t="s">
        <v>380</v>
      </c>
      <c r="C2600" t="s">
        <v>910</v>
      </c>
      <c r="D2600" t="s">
        <v>314</v>
      </c>
      <c r="E2600" s="316" t="s">
        <v>115</v>
      </c>
      <c r="F2600" s="316" t="s">
        <v>116</v>
      </c>
      <c r="G2600" s="316" t="s">
        <v>447</v>
      </c>
      <c r="H2600" s="316" t="s">
        <v>811</v>
      </c>
      <c r="I2600" s="316" t="s">
        <v>296</v>
      </c>
      <c r="J2600" s="316" t="s">
        <v>353</v>
      </c>
      <c r="K2600" s="36">
        <v>4</v>
      </c>
      <c r="L2600" s="317">
        <v>4.3960001319646842E-2</v>
      </c>
      <c r="M2600" s="317"/>
      <c r="N2600" s="36">
        <v>16</v>
      </c>
      <c r="O2600" s="317">
        <v>2.7829999104142189E-2</v>
      </c>
      <c r="P2600" s="317"/>
      <c r="Q2600" s="36">
        <v>263</v>
      </c>
      <c r="R2600" s="317">
        <v>2.6370000094175339E-2</v>
      </c>
      <c r="S2600" s="317"/>
      <c r="T2600" t="s">
        <v>380</v>
      </c>
      <c r="BA2600" s="395">
        <v>1</v>
      </c>
      <c r="BB2600" s="396" t="s">
        <v>861</v>
      </c>
      <c r="BC2600" t="str">
        <f t="shared" si="251"/>
        <v>R1K</v>
      </c>
      <c r="BD2600" t="str">
        <f t="shared" si="252"/>
        <v>NAoMe_initial_scarf_731_grp</v>
      </c>
      <c r="BE2600" s="397" t="s">
        <v>862</v>
      </c>
      <c r="BF2600" t="str">
        <f t="shared" si="253"/>
        <v>Not in HESAPC</v>
      </c>
      <c r="BG2600">
        <f t="shared" si="254"/>
        <v>4</v>
      </c>
      <c r="BH2600" s="398">
        <f t="shared" si="255"/>
        <v>4.3960001319646842E-2</v>
      </c>
      <c r="BO2600" s="33"/>
    </row>
    <row r="2601" spans="1:67">
      <c r="A2601" s="316" t="s">
        <v>27</v>
      </c>
      <c r="B2601" t="s">
        <v>380</v>
      </c>
      <c r="C2601" t="s">
        <v>910</v>
      </c>
      <c r="D2601" t="s">
        <v>314</v>
      </c>
      <c r="E2601" s="316" t="s">
        <v>115</v>
      </c>
      <c r="F2601" s="316" t="s">
        <v>116</v>
      </c>
      <c r="G2601" s="316" t="s">
        <v>447</v>
      </c>
      <c r="H2601" s="316" t="s">
        <v>811</v>
      </c>
      <c r="I2601" s="316" t="s">
        <v>296</v>
      </c>
      <c r="J2601" s="316" t="s">
        <v>300</v>
      </c>
      <c r="K2601" s="36">
        <v>13</v>
      </c>
      <c r="L2601" s="317">
        <v>0.14285999536514279</v>
      </c>
      <c r="M2601" s="317">
        <v>0.14943000674247739</v>
      </c>
      <c r="N2601" s="36">
        <v>63</v>
      </c>
      <c r="O2601" s="317">
        <v>0.1095699965953827</v>
      </c>
      <c r="P2601" s="317">
        <v>0.1127000004053116</v>
      </c>
      <c r="Q2601" s="36">
        <v>1219</v>
      </c>
      <c r="R2601" s="317">
        <v>0.1222399994730949</v>
      </c>
      <c r="S2601" s="317">
        <v>0.12555000185966489</v>
      </c>
      <c r="T2601" t="s">
        <v>380</v>
      </c>
      <c r="BA2601" s="395">
        <v>1</v>
      </c>
      <c r="BB2601" s="396" t="s">
        <v>861</v>
      </c>
      <c r="BC2601" t="str">
        <f t="shared" si="251"/>
        <v>R1K</v>
      </c>
      <c r="BD2601" t="str">
        <f t="shared" si="252"/>
        <v>NAoMe_initial_scarf_731_grp</v>
      </c>
      <c r="BE2601" s="397" t="s">
        <v>862</v>
      </c>
      <c r="BF2601" t="str">
        <f t="shared" si="253"/>
        <v>Severe frailty</v>
      </c>
      <c r="BG2601">
        <f t="shared" si="254"/>
        <v>13</v>
      </c>
      <c r="BH2601" s="398">
        <f t="shared" si="255"/>
        <v>0.14285999536514279</v>
      </c>
      <c r="BO2601" s="33"/>
    </row>
    <row r="2602" spans="1:67">
      <c r="A2602" s="316" t="s">
        <v>27</v>
      </c>
      <c r="B2602" t="s">
        <v>380</v>
      </c>
      <c r="C2602" t="s">
        <v>910</v>
      </c>
      <c r="D2602" t="s">
        <v>314</v>
      </c>
      <c r="E2602" s="316" t="s">
        <v>117</v>
      </c>
      <c r="F2602" s="316" t="s">
        <v>118</v>
      </c>
      <c r="G2602" s="316" t="s">
        <v>435</v>
      </c>
      <c r="H2602" s="316" t="s">
        <v>328</v>
      </c>
      <c r="I2602" s="316" t="s">
        <v>310</v>
      </c>
      <c r="J2602" s="316" t="s">
        <v>277</v>
      </c>
      <c r="K2602" s="36">
        <v>0</v>
      </c>
      <c r="L2602" s="317">
        <v>0</v>
      </c>
      <c r="M2602" s="317"/>
      <c r="N2602" s="36">
        <v>2</v>
      </c>
      <c r="O2602" s="317">
        <v>4.3899999000132084E-3</v>
      </c>
      <c r="P2602" s="317"/>
      <c r="Q2602" s="36">
        <v>70</v>
      </c>
      <c r="R2602" s="317">
        <v>7.0199999026954174E-3</v>
      </c>
      <c r="S2602" s="317"/>
      <c r="T2602" t="s">
        <v>380</v>
      </c>
      <c r="BA2602" s="395">
        <v>1</v>
      </c>
      <c r="BB2602" s="396" t="s">
        <v>861</v>
      </c>
      <c r="BC2602" t="str">
        <f t="shared" si="251"/>
        <v>RWF</v>
      </c>
      <c r="BD2602" t="str">
        <f t="shared" si="252"/>
        <v>NAoMe_initial_age_decades_80cap</v>
      </c>
      <c r="BE2602" s="397" t="s">
        <v>862</v>
      </c>
      <c r="BF2602" t="str">
        <f t="shared" si="253"/>
        <v>18-29 yrs</v>
      </c>
      <c r="BG2602">
        <f t="shared" si="254"/>
        <v>0</v>
      </c>
      <c r="BH2602" s="398">
        <f t="shared" si="255"/>
        <v>0</v>
      </c>
      <c r="BO2602" s="33"/>
    </row>
    <row r="2603" spans="1:67">
      <c r="A2603" s="316" t="s">
        <v>27</v>
      </c>
      <c r="B2603" t="s">
        <v>380</v>
      </c>
      <c r="C2603" t="s">
        <v>910</v>
      </c>
      <c r="D2603" t="s">
        <v>314</v>
      </c>
      <c r="E2603" s="316" t="s">
        <v>117</v>
      </c>
      <c r="F2603" s="316" t="s">
        <v>118</v>
      </c>
      <c r="G2603" s="316" t="s">
        <v>435</v>
      </c>
      <c r="H2603" s="316" t="s">
        <v>328</v>
      </c>
      <c r="I2603" s="316" t="s">
        <v>310</v>
      </c>
      <c r="J2603" s="316" t="s">
        <v>278</v>
      </c>
      <c r="K2603" s="36">
        <v>2</v>
      </c>
      <c r="L2603" s="317">
        <v>1.36099997907877E-2</v>
      </c>
      <c r="M2603" s="317"/>
      <c r="N2603" s="36">
        <v>19</v>
      </c>
      <c r="O2603" s="317">
        <v>4.1669998317956917E-2</v>
      </c>
      <c r="P2603" s="317"/>
      <c r="Q2603" s="36">
        <v>429</v>
      </c>
      <c r="R2603" s="317">
        <v>4.3019998818635941E-2</v>
      </c>
      <c r="S2603" s="317"/>
      <c r="T2603" t="s">
        <v>380</v>
      </c>
      <c r="BA2603" s="395">
        <v>1</v>
      </c>
      <c r="BB2603" s="396" t="s">
        <v>861</v>
      </c>
      <c r="BC2603" t="str">
        <f t="shared" si="251"/>
        <v>RWF</v>
      </c>
      <c r="BD2603" t="str">
        <f t="shared" si="252"/>
        <v>NAoMe_initial_age_decades_80cap</v>
      </c>
      <c r="BE2603" s="397" t="s">
        <v>862</v>
      </c>
      <c r="BF2603" t="str">
        <f t="shared" si="253"/>
        <v>30-39 yrs</v>
      </c>
      <c r="BG2603">
        <f t="shared" si="254"/>
        <v>2</v>
      </c>
      <c r="BH2603" s="398">
        <f t="shared" si="255"/>
        <v>1.36099997907877E-2</v>
      </c>
      <c r="BO2603" s="33"/>
    </row>
    <row r="2604" spans="1:67">
      <c r="A2604" s="316" t="s">
        <v>27</v>
      </c>
      <c r="B2604" t="s">
        <v>380</v>
      </c>
      <c r="C2604" t="s">
        <v>910</v>
      </c>
      <c r="D2604" t="s">
        <v>314</v>
      </c>
      <c r="E2604" s="316" t="s">
        <v>117</v>
      </c>
      <c r="F2604" s="316" t="s">
        <v>118</v>
      </c>
      <c r="G2604" s="316" t="s">
        <v>435</v>
      </c>
      <c r="H2604" s="316" t="s">
        <v>328</v>
      </c>
      <c r="I2604" s="316" t="s">
        <v>310</v>
      </c>
      <c r="J2604" s="316" t="s">
        <v>279</v>
      </c>
      <c r="K2604" s="36">
        <v>22</v>
      </c>
      <c r="L2604" s="317">
        <v>0.14966000616550451</v>
      </c>
      <c r="M2604" s="317"/>
      <c r="N2604" s="36">
        <v>50</v>
      </c>
      <c r="O2604" s="317">
        <v>0.1096500009298325</v>
      </c>
      <c r="P2604" s="317"/>
      <c r="Q2604" s="36">
        <v>1024</v>
      </c>
      <c r="R2604" s="317">
        <v>0.1026899963617325</v>
      </c>
      <c r="S2604" s="317"/>
      <c r="T2604" t="s">
        <v>380</v>
      </c>
      <c r="BA2604" s="395">
        <v>1</v>
      </c>
      <c r="BB2604" s="396" t="s">
        <v>861</v>
      </c>
      <c r="BC2604" t="str">
        <f t="shared" si="251"/>
        <v>RWF</v>
      </c>
      <c r="BD2604" t="str">
        <f t="shared" si="252"/>
        <v>NAoMe_initial_age_decades_80cap</v>
      </c>
      <c r="BE2604" s="397" t="s">
        <v>862</v>
      </c>
      <c r="BF2604" t="str">
        <f t="shared" si="253"/>
        <v>40-49 yrs</v>
      </c>
      <c r="BG2604">
        <f t="shared" si="254"/>
        <v>22</v>
      </c>
      <c r="BH2604" s="398">
        <f t="shared" si="255"/>
        <v>0.14966000616550451</v>
      </c>
      <c r="BO2604" s="33"/>
    </row>
    <row r="2605" spans="1:67">
      <c r="A2605" s="316" t="s">
        <v>27</v>
      </c>
      <c r="B2605" t="s">
        <v>380</v>
      </c>
      <c r="C2605" t="s">
        <v>910</v>
      </c>
      <c r="D2605" t="s">
        <v>314</v>
      </c>
      <c r="E2605" s="316" t="s">
        <v>117</v>
      </c>
      <c r="F2605" s="316" t="s">
        <v>118</v>
      </c>
      <c r="G2605" s="316" t="s">
        <v>435</v>
      </c>
      <c r="H2605" s="316" t="s">
        <v>328</v>
      </c>
      <c r="I2605" s="316" t="s">
        <v>310</v>
      </c>
      <c r="J2605" s="316" t="s">
        <v>280</v>
      </c>
      <c r="K2605" s="36">
        <v>26</v>
      </c>
      <c r="L2605" s="317">
        <v>0.17687000334262851</v>
      </c>
      <c r="M2605" s="317"/>
      <c r="N2605" s="36">
        <v>76</v>
      </c>
      <c r="O2605" s="317">
        <v>0.1666699945926666</v>
      </c>
      <c r="P2605" s="317"/>
      <c r="Q2605" s="36">
        <v>1733</v>
      </c>
      <c r="R2605" s="317">
        <v>0.17378999292850489</v>
      </c>
      <c r="S2605" s="317"/>
      <c r="T2605" t="s">
        <v>380</v>
      </c>
      <c r="BA2605" s="395">
        <v>1</v>
      </c>
      <c r="BB2605" s="396" t="s">
        <v>861</v>
      </c>
      <c r="BC2605" t="str">
        <f t="shared" si="251"/>
        <v>RWF</v>
      </c>
      <c r="BD2605" t="str">
        <f t="shared" si="252"/>
        <v>NAoMe_initial_age_decades_80cap</v>
      </c>
      <c r="BE2605" s="397" t="s">
        <v>862</v>
      </c>
      <c r="BF2605" t="str">
        <f t="shared" si="253"/>
        <v>50-59 yrs</v>
      </c>
      <c r="BG2605">
        <f t="shared" si="254"/>
        <v>26</v>
      </c>
      <c r="BH2605" s="398">
        <f t="shared" si="255"/>
        <v>0.17687000334262851</v>
      </c>
      <c r="BO2605" s="33"/>
    </row>
    <row r="2606" spans="1:67">
      <c r="A2606" s="316" t="s">
        <v>27</v>
      </c>
      <c r="B2606" t="s">
        <v>380</v>
      </c>
      <c r="C2606" t="s">
        <v>910</v>
      </c>
      <c r="D2606" t="s">
        <v>314</v>
      </c>
      <c r="E2606" s="316" t="s">
        <v>117</v>
      </c>
      <c r="F2606" s="316" t="s">
        <v>118</v>
      </c>
      <c r="G2606" s="316" t="s">
        <v>435</v>
      </c>
      <c r="H2606" s="316" t="s">
        <v>328</v>
      </c>
      <c r="I2606" s="316" t="s">
        <v>310</v>
      </c>
      <c r="J2606" s="316" t="s">
        <v>281</v>
      </c>
      <c r="K2606" s="36">
        <v>40</v>
      </c>
      <c r="L2606" s="317">
        <v>0.2721099853515625</v>
      </c>
      <c r="M2606" s="317"/>
      <c r="N2606" s="36">
        <v>109</v>
      </c>
      <c r="O2606" s="317">
        <v>0.2390400022268295</v>
      </c>
      <c r="P2606" s="317"/>
      <c r="Q2606" s="36">
        <v>1931</v>
      </c>
      <c r="R2606" s="317">
        <v>0.19363999366760251</v>
      </c>
      <c r="S2606" s="317"/>
      <c r="T2606" t="s">
        <v>380</v>
      </c>
      <c r="BA2606" s="395">
        <v>1</v>
      </c>
      <c r="BB2606" s="396" t="s">
        <v>861</v>
      </c>
      <c r="BC2606" t="str">
        <f t="shared" si="251"/>
        <v>RWF</v>
      </c>
      <c r="BD2606" t="str">
        <f t="shared" si="252"/>
        <v>NAoMe_initial_age_decades_80cap</v>
      </c>
      <c r="BE2606" s="397" t="s">
        <v>862</v>
      </c>
      <c r="BF2606" t="str">
        <f t="shared" si="253"/>
        <v>60-69 yrs</v>
      </c>
      <c r="BG2606">
        <f t="shared" si="254"/>
        <v>40</v>
      </c>
      <c r="BH2606" s="398">
        <f t="shared" si="255"/>
        <v>0.2721099853515625</v>
      </c>
      <c r="BO2606" s="33"/>
    </row>
    <row r="2607" spans="1:67">
      <c r="A2607" s="316" t="s">
        <v>27</v>
      </c>
      <c r="B2607" t="s">
        <v>380</v>
      </c>
      <c r="C2607" t="s">
        <v>910</v>
      </c>
      <c r="D2607" t="s">
        <v>314</v>
      </c>
      <c r="E2607" s="316" t="s">
        <v>117</v>
      </c>
      <c r="F2607" s="316" t="s">
        <v>118</v>
      </c>
      <c r="G2607" s="316" t="s">
        <v>435</v>
      </c>
      <c r="H2607" s="316" t="s">
        <v>328</v>
      </c>
      <c r="I2607" s="316" t="s">
        <v>310</v>
      </c>
      <c r="J2607" s="316" t="s">
        <v>282</v>
      </c>
      <c r="K2607" s="36">
        <v>30</v>
      </c>
      <c r="L2607" s="317">
        <v>0.2040800005197525</v>
      </c>
      <c r="M2607" s="317"/>
      <c r="N2607" s="36">
        <v>99</v>
      </c>
      <c r="O2607" s="317">
        <v>0.21710999310016629</v>
      </c>
      <c r="P2607" s="317"/>
      <c r="Q2607" s="36">
        <v>2493</v>
      </c>
      <c r="R2607" s="317">
        <v>0.25</v>
      </c>
      <c r="S2607" s="317"/>
      <c r="T2607" t="s">
        <v>380</v>
      </c>
      <c r="BA2607" s="395">
        <v>1</v>
      </c>
      <c r="BB2607" s="396" t="s">
        <v>861</v>
      </c>
      <c r="BC2607" t="str">
        <f t="shared" si="251"/>
        <v>RWF</v>
      </c>
      <c r="BD2607" t="str">
        <f t="shared" si="252"/>
        <v>NAoMe_initial_age_decades_80cap</v>
      </c>
      <c r="BE2607" s="397" t="s">
        <v>862</v>
      </c>
      <c r="BF2607" t="str">
        <f t="shared" si="253"/>
        <v>70-79 yrs</v>
      </c>
      <c r="BG2607">
        <f t="shared" si="254"/>
        <v>30</v>
      </c>
      <c r="BH2607" s="398">
        <f t="shared" si="255"/>
        <v>0.2040800005197525</v>
      </c>
      <c r="BO2607" s="33"/>
    </row>
    <row r="2608" spans="1:67">
      <c r="A2608" s="316" t="s">
        <v>27</v>
      </c>
      <c r="B2608" t="s">
        <v>380</v>
      </c>
      <c r="C2608" t="s">
        <v>910</v>
      </c>
      <c r="D2608" t="s">
        <v>314</v>
      </c>
      <c r="E2608" s="316" t="s">
        <v>117</v>
      </c>
      <c r="F2608" s="316" t="s">
        <v>118</v>
      </c>
      <c r="G2608" s="316" t="s">
        <v>435</v>
      </c>
      <c r="H2608" s="316" t="s">
        <v>328</v>
      </c>
      <c r="I2608" s="316" t="s">
        <v>310</v>
      </c>
      <c r="J2608" s="316" t="s">
        <v>283</v>
      </c>
      <c r="K2608" s="36">
        <v>27</v>
      </c>
      <c r="L2608" s="317">
        <v>0.18366999924182889</v>
      </c>
      <c r="M2608" s="317"/>
      <c r="N2608" s="36">
        <v>101</v>
      </c>
      <c r="O2608" s="317">
        <v>0.22148999571800229</v>
      </c>
      <c r="P2608" s="317"/>
      <c r="Q2608" s="36">
        <v>2292</v>
      </c>
      <c r="R2608" s="317">
        <v>0.2298399955034256</v>
      </c>
      <c r="S2608" s="317"/>
      <c r="T2608" t="s">
        <v>380</v>
      </c>
      <c r="BA2608" s="395">
        <v>1</v>
      </c>
      <c r="BB2608" s="396" t="s">
        <v>861</v>
      </c>
      <c r="BC2608" t="str">
        <f t="shared" si="251"/>
        <v>RWF</v>
      </c>
      <c r="BD2608" t="str">
        <f t="shared" si="252"/>
        <v>NAoMe_initial_age_decades_80cap</v>
      </c>
      <c r="BE2608" s="397" t="s">
        <v>862</v>
      </c>
      <c r="BF2608" t="str">
        <f t="shared" si="253"/>
        <v>80+ yrs</v>
      </c>
      <c r="BG2608">
        <f t="shared" si="254"/>
        <v>27</v>
      </c>
      <c r="BH2608" s="398">
        <f t="shared" si="255"/>
        <v>0.18366999924182889</v>
      </c>
      <c r="BO2608" s="33"/>
    </row>
    <row r="2609" spans="1:67">
      <c r="A2609" s="316" t="s">
        <v>27</v>
      </c>
      <c r="B2609" t="s">
        <v>380</v>
      </c>
      <c r="C2609" t="s">
        <v>910</v>
      </c>
      <c r="D2609" t="s">
        <v>314</v>
      </c>
      <c r="E2609" s="316" t="s">
        <v>117</v>
      </c>
      <c r="F2609" s="316" t="s">
        <v>118</v>
      </c>
      <c r="G2609" s="316" t="s">
        <v>435</v>
      </c>
      <c r="H2609" s="316" t="s">
        <v>328</v>
      </c>
      <c r="I2609" s="316" t="s">
        <v>341</v>
      </c>
      <c r="J2609" s="316" t="s">
        <v>13</v>
      </c>
      <c r="K2609" s="36">
        <v>116</v>
      </c>
      <c r="L2609" s="317">
        <v>0.78912001848220825</v>
      </c>
      <c r="M2609" s="317">
        <v>0.78912001848220825</v>
      </c>
      <c r="N2609" s="36">
        <v>327</v>
      </c>
      <c r="O2609" s="317">
        <v>0.71710997819900513</v>
      </c>
      <c r="P2609" s="317">
        <v>0.72184997797012329</v>
      </c>
      <c r="Q2609" s="36">
        <v>6753</v>
      </c>
      <c r="R2609" s="317">
        <v>0.67720001935958862</v>
      </c>
      <c r="S2609" s="317">
        <v>0.69554001092910767</v>
      </c>
      <c r="T2609" t="s">
        <v>380</v>
      </c>
      <c r="BA2609" s="395">
        <v>1</v>
      </c>
      <c r="BB2609" s="396" t="s">
        <v>861</v>
      </c>
      <c r="BC2609" t="str">
        <f t="shared" si="251"/>
        <v>RWF</v>
      </c>
      <c r="BD2609" t="str">
        <f t="shared" si="252"/>
        <v>NAoMe_initial_ch_score_2cap</v>
      </c>
      <c r="BE2609" s="397" t="s">
        <v>862</v>
      </c>
      <c r="BF2609" t="str">
        <f t="shared" si="253"/>
        <v>0</v>
      </c>
      <c r="BG2609">
        <f t="shared" si="254"/>
        <v>116</v>
      </c>
      <c r="BH2609" s="398">
        <f t="shared" si="255"/>
        <v>0.78912001848220825</v>
      </c>
      <c r="BO2609" s="33"/>
    </row>
    <row r="2610" spans="1:67">
      <c r="A2610" s="316" t="s">
        <v>27</v>
      </c>
      <c r="B2610" t="s">
        <v>380</v>
      </c>
      <c r="C2610" t="s">
        <v>910</v>
      </c>
      <c r="D2610" t="s">
        <v>314</v>
      </c>
      <c r="E2610" s="316" t="s">
        <v>117</v>
      </c>
      <c r="F2610" s="316" t="s">
        <v>118</v>
      </c>
      <c r="G2610" s="316" t="s">
        <v>435</v>
      </c>
      <c r="H2610" s="316" t="s">
        <v>328</v>
      </c>
      <c r="I2610" s="316" t="s">
        <v>341</v>
      </c>
      <c r="J2610" s="316" t="s">
        <v>14</v>
      </c>
      <c r="K2610" s="36">
        <v>21</v>
      </c>
      <c r="L2610" s="317">
        <v>0.14285999536514279</v>
      </c>
      <c r="M2610" s="317">
        <v>0.14285999536514279</v>
      </c>
      <c r="N2610" s="36">
        <v>75</v>
      </c>
      <c r="O2610" s="317">
        <v>0.16447000205516821</v>
      </c>
      <c r="P2610" s="317">
        <v>0.16556000709533689</v>
      </c>
      <c r="Q2610" s="36">
        <v>1630</v>
      </c>
      <c r="R2610" s="317">
        <v>0.16346000134944921</v>
      </c>
      <c r="S2610" s="317">
        <v>0.16788999736309049</v>
      </c>
      <c r="T2610" t="s">
        <v>380</v>
      </c>
      <c r="BA2610" s="395">
        <v>1</v>
      </c>
      <c r="BB2610" s="396" t="s">
        <v>861</v>
      </c>
      <c r="BC2610" t="str">
        <f t="shared" si="251"/>
        <v>RWF</v>
      </c>
      <c r="BD2610" t="str">
        <f t="shared" si="252"/>
        <v>NAoMe_initial_ch_score_2cap</v>
      </c>
      <c r="BE2610" s="397" t="s">
        <v>862</v>
      </c>
      <c r="BF2610" t="str">
        <f t="shared" si="253"/>
        <v>1</v>
      </c>
      <c r="BG2610">
        <f t="shared" si="254"/>
        <v>21</v>
      </c>
      <c r="BH2610" s="398">
        <f t="shared" si="255"/>
        <v>0.14285999536514279</v>
      </c>
      <c r="BO2610" s="33"/>
    </row>
    <row r="2611" spans="1:67">
      <c r="A2611" s="316" t="s">
        <v>27</v>
      </c>
      <c r="B2611" t="s">
        <v>380</v>
      </c>
      <c r="C2611" t="s">
        <v>910</v>
      </c>
      <c r="D2611" t="s">
        <v>314</v>
      </c>
      <c r="E2611" s="316" t="s">
        <v>117</v>
      </c>
      <c r="F2611" s="316" t="s">
        <v>118</v>
      </c>
      <c r="G2611" s="316" t="s">
        <v>435</v>
      </c>
      <c r="H2611" s="316" t="s">
        <v>328</v>
      </c>
      <c r="I2611" s="316" t="s">
        <v>341</v>
      </c>
      <c r="J2611" s="316" t="s">
        <v>301</v>
      </c>
      <c r="K2611" s="36">
        <v>10</v>
      </c>
      <c r="L2611" s="317">
        <v>6.8029999732971191E-2</v>
      </c>
      <c r="M2611" s="317">
        <v>6.8029999732971191E-2</v>
      </c>
      <c r="N2611" s="36">
        <v>51</v>
      </c>
      <c r="O2611" s="317">
        <v>0.1118400022387505</v>
      </c>
      <c r="P2611" s="317">
        <v>0.1125800013542175</v>
      </c>
      <c r="Q2611" s="36">
        <v>1326</v>
      </c>
      <c r="R2611" s="317">
        <v>0.132970005273819</v>
      </c>
      <c r="S2611" s="317">
        <v>0.13657000660896301</v>
      </c>
      <c r="T2611" t="s">
        <v>380</v>
      </c>
      <c r="BA2611" s="395">
        <v>1</v>
      </c>
      <c r="BB2611" s="396" t="s">
        <v>861</v>
      </c>
      <c r="BC2611" t="str">
        <f t="shared" si="251"/>
        <v>RWF</v>
      </c>
      <c r="BD2611" t="str">
        <f t="shared" si="252"/>
        <v>NAoMe_initial_ch_score_2cap</v>
      </c>
      <c r="BE2611" s="397" t="s">
        <v>862</v>
      </c>
      <c r="BF2611" t="str">
        <f t="shared" si="253"/>
        <v>2+</v>
      </c>
      <c r="BG2611">
        <f t="shared" si="254"/>
        <v>10</v>
      </c>
      <c r="BH2611" s="398">
        <f t="shared" si="255"/>
        <v>6.8029999732971191E-2</v>
      </c>
      <c r="BO2611" s="33"/>
    </row>
    <row r="2612" spans="1:67">
      <c r="A2612" s="316" t="s">
        <v>27</v>
      </c>
      <c r="B2612" t="s">
        <v>380</v>
      </c>
      <c r="C2612" t="s">
        <v>910</v>
      </c>
      <c r="D2612" t="s">
        <v>314</v>
      </c>
      <c r="E2612" s="316" t="s">
        <v>117</v>
      </c>
      <c r="F2612" s="316" t="s">
        <v>118</v>
      </c>
      <c r="G2612" s="316" t="s">
        <v>435</v>
      </c>
      <c r="H2612" s="316" t="s">
        <v>328</v>
      </c>
      <c r="I2612" s="316" t="s">
        <v>341</v>
      </c>
      <c r="J2612" s="316" t="s">
        <v>260</v>
      </c>
      <c r="K2612" s="36">
        <v>0</v>
      </c>
      <c r="L2612" s="317">
        <v>0</v>
      </c>
      <c r="M2612" s="317"/>
      <c r="N2612" s="36">
        <v>3</v>
      </c>
      <c r="O2612" s="317">
        <v>6.5799998119473457E-3</v>
      </c>
      <c r="P2612" s="317"/>
      <c r="Q2612" s="36">
        <v>263</v>
      </c>
      <c r="R2612" s="317">
        <v>2.6370000094175339E-2</v>
      </c>
      <c r="S2612" s="317"/>
      <c r="T2612" t="s">
        <v>380</v>
      </c>
      <c r="BA2612" s="395">
        <v>1</v>
      </c>
      <c r="BB2612" s="396" t="s">
        <v>861</v>
      </c>
      <c r="BC2612" t="str">
        <f t="shared" si="251"/>
        <v>RWF</v>
      </c>
      <c r="BD2612" t="str">
        <f t="shared" si="252"/>
        <v>NAoMe_initial_ch_score_2cap</v>
      </c>
      <c r="BE2612" s="397" t="s">
        <v>862</v>
      </c>
      <c r="BF2612" t="str">
        <f t="shared" si="253"/>
        <v>Unknown</v>
      </c>
      <c r="BG2612">
        <f t="shared" si="254"/>
        <v>0</v>
      </c>
      <c r="BH2612" s="398">
        <f t="shared" si="255"/>
        <v>0</v>
      </c>
      <c r="BO2612" s="33"/>
    </row>
    <row r="2613" spans="1:67">
      <c r="A2613" s="316" t="s">
        <v>27</v>
      </c>
      <c r="B2613" t="s">
        <v>380</v>
      </c>
      <c r="C2613" t="s">
        <v>910</v>
      </c>
      <c r="D2613" t="s">
        <v>314</v>
      </c>
      <c r="E2613" s="316" t="s">
        <v>117</v>
      </c>
      <c r="F2613" s="316" t="s">
        <v>118</v>
      </c>
      <c r="G2613" s="316" t="s">
        <v>435</v>
      </c>
      <c r="H2613" s="316" t="s">
        <v>328</v>
      </c>
      <c r="I2613" s="316" t="s">
        <v>309</v>
      </c>
      <c r="J2613" s="316" t="s">
        <v>289</v>
      </c>
      <c r="K2613" s="36">
        <v>48</v>
      </c>
      <c r="L2613" s="317">
        <v>0.32653000950813288</v>
      </c>
      <c r="M2613" s="317"/>
      <c r="N2613" s="36">
        <v>136</v>
      </c>
      <c r="O2613" s="317">
        <v>0.2982499897480011</v>
      </c>
      <c r="P2613" s="317"/>
      <c r="Q2613" s="36">
        <v>3283</v>
      </c>
      <c r="R2613" s="317">
        <v>0.3292199969291687</v>
      </c>
      <c r="S2613" s="317"/>
      <c r="T2613" t="s">
        <v>380</v>
      </c>
      <c r="BA2613" s="395">
        <v>1</v>
      </c>
      <c r="BB2613" s="396" t="s">
        <v>861</v>
      </c>
      <c r="BC2613" t="str">
        <f t="shared" si="251"/>
        <v>RWF</v>
      </c>
      <c r="BD2613" t="str">
        <f t="shared" si="252"/>
        <v>NAoMe_initial_diagnosis_year</v>
      </c>
      <c r="BE2613" s="397" t="s">
        <v>862</v>
      </c>
      <c r="BF2613" t="str">
        <f t="shared" si="253"/>
        <v>2021</v>
      </c>
      <c r="BG2613">
        <f t="shared" si="254"/>
        <v>48</v>
      </c>
      <c r="BH2613" s="398">
        <f t="shared" si="255"/>
        <v>0.32653000950813288</v>
      </c>
      <c r="BO2613" s="33"/>
    </row>
    <row r="2614" spans="1:67">
      <c r="A2614" s="316" t="s">
        <v>27</v>
      </c>
      <c r="B2614" t="s">
        <v>380</v>
      </c>
      <c r="C2614" t="s">
        <v>910</v>
      </c>
      <c r="D2614" t="s">
        <v>314</v>
      </c>
      <c r="E2614" s="316" t="s">
        <v>117</v>
      </c>
      <c r="F2614" s="316" t="s">
        <v>118</v>
      </c>
      <c r="G2614" s="316" t="s">
        <v>435</v>
      </c>
      <c r="H2614" s="316" t="s">
        <v>328</v>
      </c>
      <c r="I2614" s="316" t="s">
        <v>309</v>
      </c>
      <c r="J2614" s="316" t="s">
        <v>816</v>
      </c>
      <c r="K2614" s="36">
        <v>49</v>
      </c>
      <c r="L2614" s="317">
        <v>0.33333000540733337</v>
      </c>
      <c r="M2614" s="317"/>
      <c r="N2614" s="36">
        <v>183</v>
      </c>
      <c r="O2614" s="317">
        <v>0.40132001042366028</v>
      </c>
      <c r="P2614" s="317"/>
      <c r="Q2614" s="36">
        <v>3315</v>
      </c>
      <c r="R2614" s="317">
        <v>0.33243000507354742</v>
      </c>
      <c r="S2614" s="317"/>
      <c r="T2614" t="s">
        <v>380</v>
      </c>
      <c r="BA2614" s="395">
        <v>1</v>
      </c>
      <c r="BB2614" s="396" t="s">
        <v>861</v>
      </c>
      <c r="BC2614" t="str">
        <f t="shared" si="251"/>
        <v>RWF</v>
      </c>
      <c r="BD2614" t="str">
        <f t="shared" si="252"/>
        <v>NAoMe_initial_diagnosis_year</v>
      </c>
      <c r="BE2614" s="397" t="s">
        <v>862</v>
      </c>
      <c r="BF2614" t="str">
        <f t="shared" si="253"/>
        <v>2022</v>
      </c>
      <c r="BG2614">
        <f t="shared" si="254"/>
        <v>49</v>
      </c>
      <c r="BH2614" s="398">
        <f t="shared" si="255"/>
        <v>0.33333000540733337</v>
      </c>
      <c r="BO2614" s="33"/>
    </row>
    <row r="2615" spans="1:67">
      <c r="A2615" s="316" t="s">
        <v>27</v>
      </c>
      <c r="B2615" t="s">
        <v>380</v>
      </c>
      <c r="C2615" t="s">
        <v>910</v>
      </c>
      <c r="D2615" t="s">
        <v>314</v>
      </c>
      <c r="E2615" s="316" t="s">
        <v>117</v>
      </c>
      <c r="F2615" s="316" t="s">
        <v>118</v>
      </c>
      <c r="G2615" s="316" t="s">
        <v>435</v>
      </c>
      <c r="H2615" s="316" t="s">
        <v>328</v>
      </c>
      <c r="I2615" s="316" t="s">
        <v>309</v>
      </c>
      <c r="J2615" s="316" t="s">
        <v>946</v>
      </c>
      <c r="K2615" s="36">
        <v>50</v>
      </c>
      <c r="L2615" s="317">
        <v>0.34014001488685608</v>
      </c>
      <c r="M2615" s="317"/>
      <c r="N2615" s="36">
        <v>137</v>
      </c>
      <c r="O2615" s="317">
        <v>0.30044001340866089</v>
      </c>
      <c r="P2615" s="317"/>
      <c r="Q2615" s="36">
        <v>3374</v>
      </c>
      <c r="R2615" s="317">
        <v>0.33834999799728388</v>
      </c>
      <c r="S2615" s="317"/>
      <c r="T2615" t="s">
        <v>380</v>
      </c>
      <c r="BA2615" s="395">
        <v>1</v>
      </c>
      <c r="BB2615" s="396" t="s">
        <v>861</v>
      </c>
      <c r="BC2615" t="str">
        <f t="shared" si="251"/>
        <v>RWF</v>
      </c>
      <c r="BD2615" t="str">
        <f t="shared" si="252"/>
        <v>NAoMe_initial_diagnosis_year</v>
      </c>
      <c r="BE2615" s="397" t="s">
        <v>862</v>
      </c>
      <c r="BF2615" t="str">
        <f t="shared" si="253"/>
        <v>2023</v>
      </c>
      <c r="BG2615">
        <f t="shared" si="254"/>
        <v>50</v>
      </c>
      <c r="BH2615" s="398">
        <f t="shared" si="255"/>
        <v>0.34014001488685608</v>
      </c>
      <c r="BO2615" s="33"/>
    </row>
    <row r="2616" spans="1:67">
      <c r="A2616" s="316" t="s">
        <v>27</v>
      </c>
      <c r="B2616" t="s">
        <v>380</v>
      </c>
      <c r="C2616" t="s">
        <v>910</v>
      </c>
      <c r="D2616" t="s">
        <v>314</v>
      </c>
      <c r="E2616" s="316" t="s">
        <v>117</v>
      </c>
      <c r="F2616" s="316" t="s">
        <v>118</v>
      </c>
      <c r="G2616" s="316" t="s">
        <v>435</v>
      </c>
      <c r="H2616" s="316" t="s">
        <v>328</v>
      </c>
      <c r="I2616" s="316" t="s">
        <v>331</v>
      </c>
      <c r="J2616" s="316" t="s">
        <v>332</v>
      </c>
      <c r="K2616" s="36">
        <v>2</v>
      </c>
      <c r="L2616" s="317">
        <v>1.36099997907877E-2</v>
      </c>
      <c r="M2616" s="317">
        <v>1.7540000379085541E-2</v>
      </c>
      <c r="N2616" s="36">
        <v>14</v>
      </c>
      <c r="O2616" s="317">
        <v>3.0700000002980229E-2</v>
      </c>
      <c r="P2616" s="317">
        <v>3.8890000432729721E-2</v>
      </c>
      <c r="Q2616" s="36">
        <v>434</v>
      </c>
      <c r="R2616" s="317">
        <v>4.3519999831914902E-2</v>
      </c>
      <c r="S2616" s="317">
        <v>5.2159998565912247E-2</v>
      </c>
      <c r="T2616" t="s">
        <v>380</v>
      </c>
      <c r="BA2616" s="395">
        <v>1</v>
      </c>
      <c r="BB2616" s="396" t="s">
        <v>861</v>
      </c>
      <c r="BC2616" t="str">
        <f t="shared" si="251"/>
        <v>RWF</v>
      </c>
      <c r="BD2616" t="str">
        <f t="shared" si="252"/>
        <v>NAoMe_initial_disease_group</v>
      </c>
      <c r="BE2616" s="397" t="s">
        <v>862</v>
      </c>
      <c r="BF2616" t="str">
        <f t="shared" si="253"/>
        <v>Advanced M0</v>
      </c>
      <c r="BG2616">
        <f t="shared" si="254"/>
        <v>2</v>
      </c>
      <c r="BH2616" s="398">
        <f t="shared" si="255"/>
        <v>1.36099997907877E-2</v>
      </c>
      <c r="BO2616" s="33"/>
    </row>
    <row r="2617" spans="1:67">
      <c r="A2617" s="316" t="s">
        <v>27</v>
      </c>
      <c r="B2617" t="s">
        <v>380</v>
      </c>
      <c r="C2617" t="s">
        <v>910</v>
      </c>
      <c r="D2617" t="s">
        <v>314</v>
      </c>
      <c r="E2617" s="316" t="s">
        <v>117</v>
      </c>
      <c r="F2617" s="316" t="s">
        <v>118</v>
      </c>
      <c r="G2617" s="316" t="s">
        <v>435</v>
      </c>
      <c r="H2617" s="316" t="s">
        <v>328</v>
      </c>
      <c r="I2617" s="316" t="s">
        <v>331</v>
      </c>
      <c r="J2617" s="316" t="s">
        <v>333</v>
      </c>
      <c r="K2617" s="36">
        <v>97</v>
      </c>
      <c r="L2617" s="317">
        <v>0.65986001491546631</v>
      </c>
      <c r="M2617" s="317">
        <v>0.85088002681732178</v>
      </c>
      <c r="N2617" s="36">
        <v>287</v>
      </c>
      <c r="O2617" s="317">
        <v>0.62939000129699707</v>
      </c>
      <c r="P2617" s="317">
        <v>0.79721999168395996</v>
      </c>
      <c r="Q2617" s="36">
        <v>6159</v>
      </c>
      <c r="R2617" s="317">
        <v>0.6176300048828125</v>
      </c>
      <c r="S2617" s="317">
        <v>0.74026000499725342</v>
      </c>
      <c r="T2617" t="s">
        <v>380</v>
      </c>
      <c r="BA2617" s="395">
        <v>1</v>
      </c>
      <c r="BB2617" s="396" t="s">
        <v>861</v>
      </c>
      <c r="BC2617" t="str">
        <f t="shared" si="251"/>
        <v>RWF</v>
      </c>
      <c r="BD2617" t="str">
        <f t="shared" si="252"/>
        <v>NAoMe_initial_disease_group</v>
      </c>
      <c r="BE2617" s="397" t="s">
        <v>862</v>
      </c>
      <c r="BF2617" t="str">
        <f t="shared" si="253"/>
        <v>Advanced M1</v>
      </c>
      <c r="BG2617">
        <f t="shared" si="254"/>
        <v>97</v>
      </c>
      <c r="BH2617" s="398">
        <f t="shared" si="255"/>
        <v>0.65986001491546631</v>
      </c>
      <c r="BO2617" s="33"/>
    </row>
    <row r="2618" spans="1:67">
      <c r="A2618" s="316" t="s">
        <v>27</v>
      </c>
      <c r="B2618" t="s">
        <v>380</v>
      </c>
      <c r="C2618" t="s">
        <v>910</v>
      </c>
      <c r="D2618" t="s">
        <v>314</v>
      </c>
      <c r="E2618" s="316" t="s">
        <v>117</v>
      </c>
      <c r="F2618" s="316" t="s">
        <v>118</v>
      </c>
      <c r="G2618" s="316" t="s">
        <v>435</v>
      </c>
      <c r="H2618" s="316" t="s">
        <v>328</v>
      </c>
      <c r="I2618" s="316" t="s">
        <v>331</v>
      </c>
      <c r="J2618" s="316" t="s">
        <v>334</v>
      </c>
      <c r="K2618" s="36">
        <v>0</v>
      </c>
      <c r="L2618" s="317">
        <v>0</v>
      </c>
      <c r="M2618" s="317">
        <v>0</v>
      </c>
      <c r="N2618" s="36">
        <v>2</v>
      </c>
      <c r="O2618" s="317">
        <v>4.3899999000132084E-3</v>
      </c>
      <c r="P2618" s="317">
        <v>5.5599999614059934E-3</v>
      </c>
      <c r="Q2618" s="36">
        <v>64</v>
      </c>
      <c r="R2618" s="317">
        <v>6.4199999906122676E-3</v>
      </c>
      <c r="S2618" s="317">
        <v>7.689999882131815E-3</v>
      </c>
      <c r="T2618" t="s">
        <v>380</v>
      </c>
      <c r="BA2618" s="395">
        <v>1</v>
      </c>
      <c r="BB2618" s="396" t="s">
        <v>861</v>
      </c>
      <c r="BC2618" t="str">
        <f t="shared" si="251"/>
        <v>RWF</v>
      </c>
      <c r="BD2618" t="str">
        <f t="shared" si="252"/>
        <v>NAoMe_initial_disease_group</v>
      </c>
      <c r="BE2618" s="397" t="s">
        <v>862</v>
      </c>
      <c r="BF2618" t="str">
        <f t="shared" si="253"/>
        <v>DCIS</v>
      </c>
      <c r="BG2618">
        <f t="shared" si="254"/>
        <v>0</v>
      </c>
      <c r="BH2618" s="398">
        <f t="shared" si="255"/>
        <v>0</v>
      </c>
      <c r="BO2618" s="33"/>
    </row>
    <row r="2619" spans="1:67">
      <c r="A2619" s="316" t="s">
        <v>27</v>
      </c>
      <c r="B2619" t="s">
        <v>380</v>
      </c>
      <c r="C2619" t="s">
        <v>910</v>
      </c>
      <c r="D2619" t="s">
        <v>314</v>
      </c>
      <c r="E2619" s="316" t="s">
        <v>117</v>
      </c>
      <c r="F2619" s="316" t="s">
        <v>118</v>
      </c>
      <c r="G2619" s="316" t="s">
        <v>435</v>
      </c>
      <c r="H2619" s="316" t="s">
        <v>328</v>
      </c>
      <c r="I2619" s="316" t="s">
        <v>331</v>
      </c>
      <c r="J2619" s="316" t="s">
        <v>335</v>
      </c>
      <c r="K2619" s="36">
        <v>15</v>
      </c>
      <c r="L2619" s="317">
        <v>0.10204000025987631</v>
      </c>
      <c r="M2619" s="317">
        <v>0.1315799951553345</v>
      </c>
      <c r="N2619" s="36">
        <v>57</v>
      </c>
      <c r="O2619" s="317">
        <v>0.125</v>
      </c>
      <c r="P2619" s="317">
        <v>0.15832999348640439</v>
      </c>
      <c r="Q2619" s="36">
        <v>1663</v>
      </c>
      <c r="R2619" s="317">
        <v>0.16676999628543851</v>
      </c>
      <c r="S2619" s="317">
        <v>0.19988000392913821</v>
      </c>
      <c r="T2619" t="s">
        <v>380</v>
      </c>
      <c r="BA2619" s="395">
        <v>1</v>
      </c>
      <c r="BB2619" s="396" t="s">
        <v>861</v>
      </c>
      <c r="BC2619" t="str">
        <f t="shared" si="251"/>
        <v>RWF</v>
      </c>
      <c r="BD2619" t="str">
        <f t="shared" si="252"/>
        <v>NAoMe_initial_disease_group</v>
      </c>
      <c r="BE2619" s="397" t="s">
        <v>862</v>
      </c>
      <c r="BF2619" t="str">
        <f t="shared" si="253"/>
        <v>Early invasive</v>
      </c>
      <c r="BG2619">
        <f t="shared" si="254"/>
        <v>15</v>
      </c>
      <c r="BH2619" s="398">
        <f t="shared" si="255"/>
        <v>0.10204000025987631</v>
      </c>
      <c r="BO2619" s="33"/>
    </row>
    <row r="2620" spans="1:67">
      <c r="A2620" s="316" t="s">
        <v>27</v>
      </c>
      <c r="B2620" t="s">
        <v>380</v>
      </c>
      <c r="C2620" t="s">
        <v>910</v>
      </c>
      <c r="D2620" t="s">
        <v>314</v>
      </c>
      <c r="E2620" s="316" t="s">
        <v>117</v>
      </c>
      <c r="F2620" s="316" t="s">
        <v>118</v>
      </c>
      <c r="G2620" s="316" t="s">
        <v>435</v>
      </c>
      <c r="H2620" s="316" t="s">
        <v>328</v>
      </c>
      <c r="I2620" s="316" t="s">
        <v>331</v>
      </c>
      <c r="J2620" s="316" t="s">
        <v>337</v>
      </c>
      <c r="K2620" s="36">
        <v>33</v>
      </c>
      <c r="L2620" s="317">
        <v>0.22449000179767609</v>
      </c>
      <c r="M2620" s="317"/>
      <c r="N2620" s="36">
        <v>96</v>
      </c>
      <c r="O2620" s="317">
        <v>0.21052999794483179</v>
      </c>
      <c r="P2620" s="317"/>
      <c r="Q2620" s="36">
        <v>1652</v>
      </c>
      <c r="R2620" s="317">
        <v>0.1656599938869476</v>
      </c>
      <c r="S2620" s="317"/>
      <c r="T2620" t="s">
        <v>380</v>
      </c>
      <c r="BA2620" s="395">
        <v>1</v>
      </c>
      <c r="BB2620" s="396" t="s">
        <v>861</v>
      </c>
      <c r="BC2620" t="str">
        <f t="shared" si="251"/>
        <v>RWF</v>
      </c>
      <c r="BD2620" t="str">
        <f t="shared" si="252"/>
        <v>NAoMe_initial_disease_group</v>
      </c>
      <c r="BE2620" s="397" t="s">
        <v>862</v>
      </c>
      <c r="BF2620" t="str">
        <f t="shared" si="253"/>
        <v>Unknown stage</v>
      </c>
      <c r="BG2620">
        <f t="shared" si="254"/>
        <v>33</v>
      </c>
      <c r="BH2620" s="398">
        <f t="shared" si="255"/>
        <v>0.22449000179767609</v>
      </c>
      <c r="BO2620" s="33"/>
    </row>
    <row r="2621" spans="1:67">
      <c r="A2621" s="316" t="s">
        <v>27</v>
      </c>
      <c r="B2621" t="s">
        <v>380</v>
      </c>
      <c r="C2621" t="s">
        <v>910</v>
      </c>
      <c r="D2621" t="s">
        <v>314</v>
      </c>
      <c r="E2621" s="316" t="s">
        <v>117</v>
      </c>
      <c r="F2621" s="316" t="s">
        <v>118</v>
      </c>
      <c r="G2621" s="316" t="s">
        <v>435</v>
      </c>
      <c r="H2621" s="316" t="s">
        <v>328</v>
      </c>
      <c r="I2621" s="316" t="s">
        <v>656</v>
      </c>
      <c r="J2621" s="316" t="s">
        <v>286</v>
      </c>
      <c r="K2621" s="36">
        <v>2</v>
      </c>
      <c r="L2621" s="317">
        <v>1.36099997907877E-2</v>
      </c>
      <c r="M2621" s="317">
        <v>1.439000014215708E-2</v>
      </c>
      <c r="N2621" s="36">
        <v>7</v>
      </c>
      <c r="O2621" s="317">
        <v>1.535000000149012E-2</v>
      </c>
      <c r="P2621" s="317">
        <v>1.6470000147819519E-2</v>
      </c>
      <c r="Q2621" s="36">
        <v>492</v>
      </c>
      <c r="R2621" s="317">
        <v>4.9339998513460159E-2</v>
      </c>
      <c r="S2621" s="317">
        <v>5.1920000463724143E-2</v>
      </c>
      <c r="T2621" t="s">
        <v>380</v>
      </c>
      <c r="BA2621" s="395">
        <v>1</v>
      </c>
      <c r="BB2621" s="396" t="s">
        <v>861</v>
      </c>
      <c r="BC2621" t="str">
        <f t="shared" si="251"/>
        <v>RWF</v>
      </c>
      <c r="BD2621" t="str">
        <f t="shared" si="252"/>
        <v>NAoMe_initial_ethnicity_grp</v>
      </c>
      <c r="BE2621" s="397" t="s">
        <v>862</v>
      </c>
      <c r="BF2621" t="str">
        <f t="shared" si="253"/>
        <v>Asian or Asian British</v>
      </c>
      <c r="BG2621">
        <f t="shared" si="254"/>
        <v>2</v>
      </c>
      <c r="BH2621" s="398">
        <f t="shared" si="255"/>
        <v>1.36099997907877E-2</v>
      </c>
      <c r="BO2621" s="33"/>
    </row>
    <row r="2622" spans="1:67">
      <c r="A2622" s="316" t="s">
        <v>27</v>
      </c>
      <c r="B2622" t="s">
        <v>380</v>
      </c>
      <c r="C2622" t="s">
        <v>910</v>
      </c>
      <c r="D2622" t="s">
        <v>314</v>
      </c>
      <c r="E2622" s="316" t="s">
        <v>117</v>
      </c>
      <c r="F2622" s="316" t="s">
        <v>118</v>
      </c>
      <c r="G2622" s="316" t="s">
        <v>435</v>
      </c>
      <c r="H2622" s="316" t="s">
        <v>328</v>
      </c>
      <c r="I2622" s="316" t="s">
        <v>656</v>
      </c>
      <c r="J2622" s="316" t="s">
        <v>287</v>
      </c>
      <c r="K2622" s="36">
        <v>2</v>
      </c>
      <c r="L2622" s="317">
        <v>1.36099997907877E-2</v>
      </c>
      <c r="M2622" s="317">
        <v>1.439000014215708E-2</v>
      </c>
      <c r="N2622" s="36">
        <v>9</v>
      </c>
      <c r="O2622" s="317">
        <v>1.9740000367164608E-2</v>
      </c>
      <c r="P2622" s="317">
        <v>2.1180000156164169E-2</v>
      </c>
      <c r="Q2622" s="36">
        <v>403</v>
      </c>
      <c r="R2622" s="317">
        <v>4.0410000830888748E-2</v>
      </c>
      <c r="S2622" s="317">
        <v>4.2520001530647278E-2</v>
      </c>
      <c r="T2622" t="s">
        <v>380</v>
      </c>
      <c r="BA2622" s="395">
        <v>1</v>
      </c>
      <c r="BB2622" s="396" t="s">
        <v>861</v>
      </c>
      <c r="BC2622" t="str">
        <f t="shared" si="251"/>
        <v>RWF</v>
      </c>
      <c r="BD2622" t="str">
        <f t="shared" si="252"/>
        <v>NAoMe_initial_ethnicity_grp</v>
      </c>
      <c r="BE2622" s="397" t="s">
        <v>862</v>
      </c>
      <c r="BF2622" t="str">
        <f t="shared" si="253"/>
        <v>Black or Black British</v>
      </c>
      <c r="BG2622">
        <f t="shared" si="254"/>
        <v>2</v>
      </c>
      <c r="BH2622" s="398">
        <f t="shared" si="255"/>
        <v>1.36099997907877E-2</v>
      </c>
      <c r="BO2622" s="33"/>
    </row>
    <row r="2623" spans="1:67">
      <c r="A2623" s="316" t="s">
        <v>27</v>
      </c>
      <c r="B2623" t="s">
        <v>380</v>
      </c>
      <c r="C2623" t="s">
        <v>910</v>
      </c>
      <c r="D2623" t="s">
        <v>314</v>
      </c>
      <c r="E2623" s="316" t="s">
        <v>117</v>
      </c>
      <c r="F2623" s="316" t="s">
        <v>118</v>
      </c>
      <c r="G2623" s="316" t="s">
        <v>435</v>
      </c>
      <c r="H2623" s="316" t="s">
        <v>328</v>
      </c>
      <c r="I2623" s="316" t="s">
        <v>656</v>
      </c>
      <c r="J2623" s="316" t="s">
        <v>259</v>
      </c>
      <c r="K2623" s="36">
        <v>2</v>
      </c>
      <c r="L2623" s="317">
        <v>1.36099997907877E-2</v>
      </c>
      <c r="M2623" s="317">
        <v>1.439000014215708E-2</v>
      </c>
      <c r="N2623" s="36">
        <v>2</v>
      </c>
      <c r="O2623" s="317">
        <v>4.3899999000132084E-3</v>
      </c>
      <c r="P2623" s="317">
        <v>4.7100000083446503E-3</v>
      </c>
      <c r="Q2623" s="36">
        <v>98</v>
      </c>
      <c r="R2623" s="317">
        <v>9.8299998790025711E-3</v>
      </c>
      <c r="S2623" s="317">
        <v>1.0339999571442601E-2</v>
      </c>
      <c r="T2623" t="s">
        <v>380</v>
      </c>
      <c r="BA2623" s="395">
        <v>1</v>
      </c>
      <c r="BB2623" s="396" t="s">
        <v>861</v>
      </c>
      <c r="BC2623" t="str">
        <f t="shared" si="251"/>
        <v>RWF</v>
      </c>
      <c r="BD2623" t="str">
        <f t="shared" si="252"/>
        <v>NAoMe_initial_ethnicity_grp</v>
      </c>
      <c r="BE2623" s="397" t="s">
        <v>862</v>
      </c>
      <c r="BF2623" t="str">
        <f t="shared" si="253"/>
        <v>Mixed</v>
      </c>
      <c r="BG2623">
        <f t="shared" si="254"/>
        <v>2</v>
      </c>
      <c r="BH2623" s="398">
        <f t="shared" si="255"/>
        <v>1.36099997907877E-2</v>
      </c>
      <c r="BO2623" s="33"/>
    </row>
    <row r="2624" spans="1:67">
      <c r="A2624" s="316" t="s">
        <v>27</v>
      </c>
      <c r="B2624" t="s">
        <v>380</v>
      </c>
      <c r="C2624" t="s">
        <v>910</v>
      </c>
      <c r="D2624" t="s">
        <v>314</v>
      </c>
      <c r="E2624" s="316" t="s">
        <v>117</v>
      </c>
      <c r="F2624" s="316" t="s">
        <v>118</v>
      </c>
      <c r="G2624" s="316" t="s">
        <v>435</v>
      </c>
      <c r="H2624" s="316" t="s">
        <v>328</v>
      </c>
      <c r="I2624" s="316" t="s">
        <v>656</v>
      </c>
      <c r="J2624" s="316" t="s">
        <v>288</v>
      </c>
      <c r="K2624" s="36">
        <v>2</v>
      </c>
      <c r="L2624" s="317">
        <v>1.36099997907877E-2</v>
      </c>
      <c r="M2624" s="317">
        <v>1.439000014215708E-2</v>
      </c>
      <c r="N2624" s="36">
        <v>8</v>
      </c>
      <c r="O2624" s="317">
        <v>1.7540000379085541E-2</v>
      </c>
      <c r="P2624" s="317">
        <v>1.8820000812411308E-2</v>
      </c>
      <c r="Q2624" s="36">
        <v>246</v>
      </c>
      <c r="R2624" s="317">
        <v>2.466999925673008E-2</v>
      </c>
      <c r="S2624" s="317">
        <v>2.5960000231862072E-2</v>
      </c>
      <c r="T2624" t="s">
        <v>380</v>
      </c>
      <c r="BA2624" s="395">
        <v>1</v>
      </c>
      <c r="BB2624" s="396" t="s">
        <v>861</v>
      </c>
      <c r="BC2624" t="str">
        <f t="shared" si="251"/>
        <v>RWF</v>
      </c>
      <c r="BD2624" t="str">
        <f t="shared" si="252"/>
        <v>NAoMe_initial_ethnicity_grp</v>
      </c>
      <c r="BE2624" s="397" t="s">
        <v>862</v>
      </c>
      <c r="BF2624" t="str">
        <f t="shared" si="253"/>
        <v>Other Ethnic Group</v>
      </c>
      <c r="BG2624">
        <f t="shared" si="254"/>
        <v>2</v>
      </c>
      <c r="BH2624" s="398">
        <f t="shared" si="255"/>
        <v>1.36099997907877E-2</v>
      </c>
      <c r="BO2624" s="33"/>
    </row>
    <row r="2625" spans="1:67">
      <c r="A2625" s="316" t="s">
        <v>27</v>
      </c>
      <c r="B2625" t="s">
        <v>380</v>
      </c>
      <c r="C2625" t="s">
        <v>910</v>
      </c>
      <c r="D2625" t="s">
        <v>314</v>
      </c>
      <c r="E2625" s="316" t="s">
        <v>117</v>
      </c>
      <c r="F2625" s="316" t="s">
        <v>118</v>
      </c>
      <c r="G2625" s="316" t="s">
        <v>435</v>
      </c>
      <c r="H2625" s="316" t="s">
        <v>328</v>
      </c>
      <c r="I2625" s="316" t="s">
        <v>656</v>
      </c>
      <c r="J2625" s="316" t="s">
        <v>260</v>
      </c>
      <c r="K2625" s="36">
        <v>8</v>
      </c>
      <c r="L2625" s="317">
        <v>5.4420001804828637E-2</v>
      </c>
      <c r="M2625" s="317"/>
      <c r="N2625" s="36">
        <v>31</v>
      </c>
      <c r="O2625" s="317">
        <v>6.7979998886585236E-2</v>
      </c>
      <c r="P2625" s="317"/>
      <c r="Q2625" s="36">
        <v>495</v>
      </c>
      <c r="R2625" s="317">
        <v>4.9639999866485603E-2</v>
      </c>
      <c r="S2625" s="317"/>
      <c r="T2625" t="s">
        <v>380</v>
      </c>
      <c r="BA2625" s="395">
        <v>1</v>
      </c>
      <c r="BB2625" s="396" t="s">
        <v>861</v>
      </c>
      <c r="BC2625" t="str">
        <f t="shared" si="251"/>
        <v>RWF</v>
      </c>
      <c r="BD2625" t="str">
        <f t="shared" si="252"/>
        <v>NAoMe_initial_ethnicity_grp</v>
      </c>
      <c r="BE2625" s="397" t="s">
        <v>862</v>
      </c>
      <c r="BF2625" t="str">
        <f t="shared" si="253"/>
        <v>Unknown</v>
      </c>
      <c r="BG2625">
        <f t="shared" si="254"/>
        <v>8</v>
      </c>
      <c r="BH2625" s="398">
        <f t="shared" si="255"/>
        <v>5.4420001804828637E-2</v>
      </c>
      <c r="BO2625" s="33"/>
    </row>
    <row r="2626" spans="1:67">
      <c r="A2626" s="316" t="s">
        <v>27</v>
      </c>
      <c r="B2626" t="s">
        <v>380</v>
      </c>
      <c r="C2626" t="s">
        <v>910</v>
      </c>
      <c r="D2626" t="s">
        <v>314</v>
      </c>
      <c r="E2626" s="316" t="s">
        <v>117</v>
      </c>
      <c r="F2626" s="316" t="s">
        <v>118</v>
      </c>
      <c r="G2626" s="316" t="s">
        <v>435</v>
      </c>
      <c r="H2626" s="316" t="s">
        <v>328</v>
      </c>
      <c r="I2626" s="316" t="s">
        <v>656</v>
      </c>
      <c r="J2626" s="316" t="s">
        <v>258</v>
      </c>
      <c r="K2626" s="36">
        <v>131</v>
      </c>
      <c r="L2626" s="317">
        <v>0.89116001129150391</v>
      </c>
      <c r="M2626" s="317">
        <v>0.94244998693466187</v>
      </c>
      <c r="N2626" s="36">
        <v>399</v>
      </c>
      <c r="O2626" s="317">
        <v>0.875</v>
      </c>
      <c r="P2626" s="317">
        <v>0.9388200044631958</v>
      </c>
      <c r="Q2626" s="36">
        <v>8238</v>
      </c>
      <c r="R2626" s="317">
        <v>0.82611000537872314</v>
      </c>
      <c r="S2626" s="317">
        <v>0.86926001310348511</v>
      </c>
      <c r="T2626" t="s">
        <v>380</v>
      </c>
      <c r="BA2626" s="395">
        <v>1</v>
      </c>
      <c r="BB2626" s="396" t="s">
        <v>861</v>
      </c>
      <c r="BC2626" t="str">
        <f t="shared" si="251"/>
        <v>RWF</v>
      </c>
      <c r="BD2626" t="str">
        <f t="shared" si="252"/>
        <v>NAoMe_initial_ethnicity_grp</v>
      </c>
      <c r="BE2626" s="397" t="s">
        <v>862</v>
      </c>
      <c r="BF2626" t="str">
        <f t="shared" si="253"/>
        <v>White</v>
      </c>
      <c r="BG2626">
        <f t="shared" si="254"/>
        <v>131</v>
      </c>
      <c r="BH2626" s="398">
        <f t="shared" si="255"/>
        <v>0.89116001129150391</v>
      </c>
      <c r="BO2626" s="33"/>
    </row>
    <row r="2627" spans="1:67">
      <c r="A2627" s="316" t="s">
        <v>27</v>
      </c>
      <c r="B2627" t="s">
        <v>380</v>
      </c>
      <c r="C2627" t="s">
        <v>910</v>
      </c>
      <c r="D2627" t="s">
        <v>314</v>
      </c>
      <c r="E2627" s="316" t="s">
        <v>117</v>
      </c>
      <c r="F2627" s="316" t="s">
        <v>118</v>
      </c>
      <c r="G2627" s="316" t="s">
        <v>435</v>
      </c>
      <c r="H2627" s="316" t="s">
        <v>328</v>
      </c>
      <c r="I2627" s="316" t="s">
        <v>657</v>
      </c>
      <c r="J2627" s="316" t="s">
        <v>817</v>
      </c>
      <c r="K2627" s="36">
        <v>134</v>
      </c>
      <c r="L2627" s="317">
        <v>0.91155999898910522</v>
      </c>
      <c r="M2627" s="317"/>
      <c r="N2627" s="36">
        <v>413</v>
      </c>
      <c r="O2627" s="317">
        <v>0.90570002794265747</v>
      </c>
      <c r="P2627" s="317"/>
      <c r="Q2627" s="36">
        <v>9359</v>
      </c>
      <c r="R2627" s="317">
        <v>0.93853002786636353</v>
      </c>
      <c r="S2627" s="317"/>
      <c r="T2627" t="s">
        <v>380</v>
      </c>
      <c r="BA2627" s="395">
        <v>1</v>
      </c>
      <c r="BB2627" s="396" t="s">
        <v>861</v>
      </c>
      <c r="BC2627" t="str">
        <f t="shared" ref="BC2627:BC2690" si="256">E2627</f>
        <v>RWF</v>
      </c>
      <c r="BD2627" t="str">
        <f t="shared" ref="BD2627:BD2690" si="257">(LEFT(A2627, LEN(A2627)-7))&amp;"_"&amp;I2627</f>
        <v>NAoMe_initial_final_route</v>
      </c>
      <c r="BE2627" s="397" t="s">
        <v>862</v>
      </c>
      <c r="BF2627" t="str">
        <f t="shared" ref="BF2627:BF2690" si="258">J2627</f>
        <v>Not screened</v>
      </c>
      <c r="BG2627">
        <f t="shared" ref="BG2627:BG2690" si="259">K2627</f>
        <v>134</v>
      </c>
      <c r="BH2627" s="398">
        <f t="shared" ref="BH2627:BH2690" si="260">L2627</f>
        <v>0.91155999898910522</v>
      </c>
      <c r="BO2627" s="33"/>
    </row>
    <row r="2628" spans="1:67">
      <c r="A2628" s="316" t="s">
        <v>27</v>
      </c>
      <c r="B2628" t="s">
        <v>380</v>
      </c>
      <c r="C2628" t="s">
        <v>910</v>
      </c>
      <c r="D2628" t="s">
        <v>314</v>
      </c>
      <c r="E2628" s="316" t="s">
        <v>117</v>
      </c>
      <c r="F2628" s="316" t="s">
        <v>118</v>
      </c>
      <c r="G2628" s="316" t="s">
        <v>435</v>
      </c>
      <c r="H2628" s="316" t="s">
        <v>328</v>
      </c>
      <c r="I2628" s="316" t="s">
        <v>657</v>
      </c>
      <c r="J2628" s="316" t="s">
        <v>352</v>
      </c>
      <c r="K2628" s="36">
        <v>13</v>
      </c>
      <c r="L2628" s="317">
        <v>8.8440001010894775E-2</v>
      </c>
      <c r="M2628" s="317"/>
      <c r="N2628" s="36">
        <v>43</v>
      </c>
      <c r="O2628" s="317">
        <v>9.4300001859664917E-2</v>
      </c>
      <c r="P2628" s="317"/>
      <c r="Q2628" s="36">
        <v>613</v>
      </c>
      <c r="R2628" s="317">
        <v>6.1469998210668557E-2</v>
      </c>
      <c r="S2628" s="317"/>
      <c r="T2628" t="s">
        <v>380</v>
      </c>
      <c r="BA2628" s="395">
        <v>1</v>
      </c>
      <c r="BB2628" s="396" t="s">
        <v>861</v>
      </c>
      <c r="BC2628" t="str">
        <f t="shared" si="256"/>
        <v>RWF</v>
      </c>
      <c r="BD2628" t="str">
        <f t="shared" si="257"/>
        <v>NAoMe_initial_final_route</v>
      </c>
      <c r="BE2628" s="397" t="s">
        <v>862</v>
      </c>
      <c r="BF2628" t="str">
        <f t="shared" si="258"/>
        <v>Screening</v>
      </c>
      <c r="BG2628">
        <f t="shared" si="259"/>
        <v>13</v>
      </c>
      <c r="BH2628" s="398">
        <f t="shared" si="260"/>
        <v>8.8440001010894775E-2</v>
      </c>
      <c r="BO2628" s="33"/>
    </row>
    <row r="2629" spans="1:67">
      <c r="A2629" s="316" t="s">
        <v>27</v>
      </c>
      <c r="B2629" t="s">
        <v>380</v>
      </c>
      <c r="C2629" t="s">
        <v>910</v>
      </c>
      <c r="D2629" t="s">
        <v>314</v>
      </c>
      <c r="E2629" s="316" t="s">
        <v>117</v>
      </c>
      <c r="F2629" s="316" t="s">
        <v>118</v>
      </c>
      <c r="G2629" s="316" t="s">
        <v>435</v>
      </c>
      <c r="H2629" s="316" t="s">
        <v>328</v>
      </c>
      <c r="I2629" s="316" t="s">
        <v>303</v>
      </c>
      <c r="J2629" s="316" t="s">
        <v>308</v>
      </c>
      <c r="K2629" s="36">
        <v>33</v>
      </c>
      <c r="L2629" s="317">
        <v>0.22449000179767609</v>
      </c>
      <c r="M2629" s="317"/>
      <c r="N2629" s="36">
        <v>96</v>
      </c>
      <c r="O2629" s="317">
        <v>0.21052999794483179</v>
      </c>
      <c r="P2629" s="317"/>
      <c r="Q2629" s="36">
        <v>1652</v>
      </c>
      <c r="R2629" s="317">
        <v>0.1656599938869476</v>
      </c>
      <c r="S2629" s="317"/>
      <c r="T2629" t="s">
        <v>380</v>
      </c>
      <c r="BA2629" s="395">
        <v>1</v>
      </c>
      <c r="BB2629" s="396" t="s">
        <v>861</v>
      </c>
      <c r="BC2629" t="str">
        <f t="shared" si="256"/>
        <v>RWF</v>
      </c>
      <c r="BD2629" t="str">
        <f t="shared" si="257"/>
        <v>NAoMe_initial_final_stage_tum</v>
      </c>
      <c r="BE2629" s="397" t="s">
        <v>862</v>
      </c>
      <c r="BF2629" t="str">
        <f t="shared" si="258"/>
        <v>Not staged/Unstated</v>
      </c>
      <c r="BG2629">
        <f t="shared" si="259"/>
        <v>33</v>
      </c>
      <c r="BH2629" s="398">
        <f t="shared" si="260"/>
        <v>0.22449000179767609</v>
      </c>
      <c r="BO2629" s="33"/>
    </row>
    <row r="2630" spans="1:67">
      <c r="A2630" s="316" t="s">
        <v>27</v>
      </c>
      <c r="B2630" t="s">
        <v>380</v>
      </c>
      <c r="C2630" t="s">
        <v>910</v>
      </c>
      <c r="D2630" t="s">
        <v>314</v>
      </c>
      <c r="E2630" s="316" t="s">
        <v>117</v>
      </c>
      <c r="F2630" s="316" t="s">
        <v>118</v>
      </c>
      <c r="G2630" s="316" t="s">
        <v>435</v>
      </c>
      <c r="H2630" s="316" t="s">
        <v>328</v>
      </c>
      <c r="I2630" s="316" t="s">
        <v>303</v>
      </c>
      <c r="J2630" s="316" t="s">
        <v>304</v>
      </c>
      <c r="K2630" s="36">
        <v>0</v>
      </c>
      <c r="L2630" s="317">
        <v>0</v>
      </c>
      <c r="M2630" s="317">
        <v>0</v>
      </c>
      <c r="N2630" s="36">
        <v>2</v>
      </c>
      <c r="O2630" s="317">
        <v>4.3899999000132084E-3</v>
      </c>
      <c r="P2630" s="317">
        <v>5.5599999614059934E-3</v>
      </c>
      <c r="Q2630" s="36">
        <v>64</v>
      </c>
      <c r="R2630" s="317">
        <v>6.4199999906122676E-3</v>
      </c>
      <c r="S2630" s="317">
        <v>7.689999882131815E-3</v>
      </c>
      <c r="T2630" t="s">
        <v>380</v>
      </c>
      <c r="BA2630" s="395">
        <v>1</v>
      </c>
      <c r="BB2630" s="396" t="s">
        <v>861</v>
      </c>
      <c r="BC2630" t="str">
        <f t="shared" si="256"/>
        <v>RWF</v>
      </c>
      <c r="BD2630" t="str">
        <f t="shared" si="257"/>
        <v>NAoMe_initial_final_stage_tum</v>
      </c>
      <c r="BE2630" s="397" t="s">
        <v>862</v>
      </c>
      <c r="BF2630" t="str">
        <f t="shared" si="258"/>
        <v>Stage 0</v>
      </c>
      <c r="BG2630">
        <f t="shared" si="259"/>
        <v>0</v>
      </c>
      <c r="BH2630" s="398">
        <f t="shared" si="260"/>
        <v>0</v>
      </c>
      <c r="BO2630" s="33"/>
    </row>
    <row r="2631" spans="1:67">
      <c r="A2631" s="316" t="s">
        <v>27</v>
      </c>
      <c r="B2631" t="s">
        <v>380</v>
      </c>
      <c r="C2631" t="s">
        <v>910</v>
      </c>
      <c r="D2631" t="s">
        <v>314</v>
      </c>
      <c r="E2631" s="316" t="s">
        <v>117</v>
      </c>
      <c r="F2631" s="316" t="s">
        <v>118</v>
      </c>
      <c r="G2631" s="316" t="s">
        <v>435</v>
      </c>
      <c r="H2631" s="316" t="s">
        <v>328</v>
      </c>
      <c r="I2631" s="316" t="s">
        <v>303</v>
      </c>
      <c r="J2631" s="316" t="s">
        <v>305</v>
      </c>
      <c r="K2631" s="36">
        <v>2</v>
      </c>
      <c r="L2631" s="317">
        <v>1.36099997907877E-2</v>
      </c>
      <c r="M2631" s="317">
        <v>1.7540000379085541E-2</v>
      </c>
      <c r="N2631" s="36">
        <v>11</v>
      </c>
      <c r="O2631" s="317">
        <v>2.4119999259710308E-2</v>
      </c>
      <c r="P2631" s="317">
        <v>3.0559999868273739E-2</v>
      </c>
      <c r="Q2631" s="36">
        <v>359</v>
      </c>
      <c r="R2631" s="317">
        <v>3.5999998450279243E-2</v>
      </c>
      <c r="S2631" s="317">
        <v>4.3150000274181373E-2</v>
      </c>
      <c r="T2631" t="s">
        <v>380</v>
      </c>
      <c r="BA2631" s="395">
        <v>1</v>
      </c>
      <c r="BB2631" s="396" t="s">
        <v>861</v>
      </c>
      <c r="BC2631" t="str">
        <f t="shared" si="256"/>
        <v>RWF</v>
      </c>
      <c r="BD2631" t="str">
        <f t="shared" si="257"/>
        <v>NAoMe_initial_final_stage_tum</v>
      </c>
      <c r="BE2631" s="397" t="s">
        <v>862</v>
      </c>
      <c r="BF2631" t="str">
        <f t="shared" si="258"/>
        <v>Stage 1</v>
      </c>
      <c r="BG2631">
        <f t="shared" si="259"/>
        <v>2</v>
      </c>
      <c r="BH2631" s="398">
        <f t="shared" si="260"/>
        <v>1.36099997907877E-2</v>
      </c>
      <c r="BO2631" s="33"/>
    </row>
    <row r="2632" spans="1:67">
      <c r="A2632" s="316" t="s">
        <v>27</v>
      </c>
      <c r="B2632" t="s">
        <v>380</v>
      </c>
      <c r="C2632" t="s">
        <v>910</v>
      </c>
      <c r="D2632" t="s">
        <v>314</v>
      </c>
      <c r="E2632" s="316" t="s">
        <v>117</v>
      </c>
      <c r="F2632" s="316" t="s">
        <v>118</v>
      </c>
      <c r="G2632" s="316" t="s">
        <v>435</v>
      </c>
      <c r="H2632" s="316" t="s">
        <v>328</v>
      </c>
      <c r="I2632" s="316" t="s">
        <v>303</v>
      </c>
      <c r="J2632" s="316" t="s">
        <v>306</v>
      </c>
      <c r="K2632" s="36">
        <v>9</v>
      </c>
      <c r="L2632" s="317">
        <v>6.1220001429319382E-2</v>
      </c>
      <c r="M2632" s="317">
        <v>7.8950002789497375E-2</v>
      </c>
      <c r="N2632" s="36">
        <v>34</v>
      </c>
      <c r="O2632" s="317">
        <v>7.4560001492500305E-2</v>
      </c>
      <c r="P2632" s="317">
        <v>9.4439998269081116E-2</v>
      </c>
      <c r="Q2632" s="36">
        <v>996</v>
      </c>
      <c r="R2632" s="317">
        <v>9.9880002439022064E-2</v>
      </c>
      <c r="S2632" s="317">
        <v>0.11970999836921691</v>
      </c>
      <c r="T2632" t="s">
        <v>380</v>
      </c>
      <c r="BA2632" s="395">
        <v>1</v>
      </c>
      <c r="BB2632" s="396" t="s">
        <v>861</v>
      </c>
      <c r="BC2632" t="str">
        <f t="shared" si="256"/>
        <v>RWF</v>
      </c>
      <c r="BD2632" t="str">
        <f t="shared" si="257"/>
        <v>NAoMe_initial_final_stage_tum</v>
      </c>
      <c r="BE2632" s="397" t="s">
        <v>862</v>
      </c>
      <c r="BF2632" t="str">
        <f t="shared" si="258"/>
        <v>Stage 2</v>
      </c>
      <c r="BG2632">
        <f t="shared" si="259"/>
        <v>9</v>
      </c>
      <c r="BH2632" s="398">
        <f t="shared" si="260"/>
        <v>6.1220001429319382E-2</v>
      </c>
      <c r="BO2632" s="33"/>
    </row>
    <row r="2633" spans="1:67">
      <c r="A2633" s="316" t="s">
        <v>27</v>
      </c>
      <c r="B2633" t="s">
        <v>380</v>
      </c>
      <c r="C2633" t="s">
        <v>910</v>
      </c>
      <c r="D2633" t="s">
        <v>314</v>
      </c>
      <c r="E2633" s="316" t="s">
        <v>117</v>
      </c>
      <c r="F2633" s="316" t="s">
        <v>118</v>
      </c>
      <c r="G2633" s="316" t="s">
        <v>435</v>
      </c>
      <c r="H2633" s="316" t="s">
        <v>328</v>
      </c>
      <c r="I2633" s="316" t="s">
        <v>303</v>
      </c>
      <c r="J2633" s="316" t="s">
        <v>307</v>
      </c>
      <c r="K2633" s="36">
        <v>6</v>
      </c>
      <c r="L2633" s="317">
        <v>4.081999883055687E-2</v>
      </c>
      <c r="M2633" s="317">
        <v>5.2629999816417687E-2</v>
      </c>
      <c r="N2633" s="36">
        <v>26</v>
      </c>
      <c r="O2633" s="317">
        <v>5.7020001113414757E-2</v>
      </c>
      <c r="P2633" s="317">
        <v>7.2219997644424438E-2</v>
      </c>
      <c r="Q2633" s="36">
        <v>742</v>
      </c>
      <c r="R2633" s="317">
        <v>7.4409998953342438E-2</v>
      </c>
      <c r="S2633" s="317">
        <v>8.9180000126361847E-2</v>
      </c>
      <c r="T2633" t="s">
        <v>380</v>
      </c>
      <c r="BA2633" s="395">
        <v>1</v>
      </c>
      <c r="BB2633" s="396" t="s">
        <v>861</v>
      </c>
      <c r="BC2633" t="str">
        <f t="shared" si="256"/>
        <v>RWF</v>
      </c>
      <c r="BD2633" t="str">
        <f t="shared" si="257"/>
        <v>NAoMe_initial_final_stage_tum</v>
      </c>
      <c r="BE2633" s="397" t="s">
        <v>862</v>
      </c>
      <c r="BF2633" t="str">
        <f t="shared" si="258"/>
        <v>Stage 3</v>
      </c>
      <c r="BG2633">
        <f t="shared" si="259"/>
        <v>6</v>
      </c>
      <c r="BH2633" s="398">
        <f t="shared" si="260"/>
        <v>4.081999883055687E-2</v>
      </c>
      <c r="BO2633" s="33"/>
    </row>
    <row r="2634" spans="1:67">
      <c r="A2634" s="316" t="s">
        <v>27</v>
      </c>
      <c r="B2634" t="s">
        <v>380</v>
      </c>
      <c r="C2634" t="s">
        <v>910</v>
      </c>
      <c r="D2634" t="s">
        <v>314</v>
      </c>
      <c r="E2634" s="316" t="s">
        <v>117</v>
      </c>
      <c r="F2634" s="316" t="s">
        <v>118</v>
      </c>
      <c r="G2634" s="316" t="s">
        <v>435</v>
      </c>
      <c r="H2634" s="316" t="s">
        <v>328</v>
      </c>
      <c r="I2634" s="316" t="s">
        <v>303</v>
      </c>
      <c r="J2634" s="316" t="s">
        <v>336</v>
      </c>
      <c r="K2634" s="36">
        <v>97</v>
      </c>
      <c r="L2634" s="317">
        <v>0.65986001491546631</v>
      </c>
      <c r="M2634" s="317">
        <v>0.85088002681732178</v>
      </c>
      <c r="N2634" s="36">
        <v>287</v>
      </c>
      <c r="O2634" s="317">
        <v>0.62939000129699707</v>
      </c>
      <c r="P2634" s="317">
        <v>0.79721999168395996</v>
      </c>
      <c r="Q2634" s="36">
        <v>6159</v>
      </c>
      <c r="R2634" s="317">
        <v>0.6176300048828125</v>
      </c>
      <c r="S2634" s="317">
        <v>0.74026000499725342</v>
      </c>
      <c r="T2634" t="s">
        <v>380</v>
      </c>
      <c r="BA2634" s="395">
        <v>1</v>
      </c>
      <c r="BB2634" s="396" t="s">
        <v>861</v>
      </c>
      <c r="BC2634" t="str">
        <f t="shared" si="256"/>
        <v>RWF</v>
      </c>
      <c r="BD2634" t="str">
        <f t="shared" si="257"/>
        <v>NAoMe_initial_final_stage_tum</v>
      </c>
      <c r="BE2634" s="397" t="s">
        <v>862</v>
      </c>
      <c r="BF2634" t="str">
        <f t="shared" si="258"/>
        <v>Stage 4</v>
      </c>
      <c r="BG2634">
        <f t="shared" si="259"/>
        <v>97</v>
      </c>
      <c r="BH2634" s="398">
        <f t="shared" si="260"/>
        <v>0.65986001491546631</v>
      </c>
      <c r="BO2634" s="33"/>
    </row>
    <row r="2635" spans="1:67">
      <c r="A2635" s="316" t="s">
        <v>27</v>
      </c>
      <c r="B2635" t="s">
        <v>380</v>
      </c>
      <c r="C2635" t="s">
        <v>910</v>
      </c>
      <c r="D2635" t="s">
        <v>314</v>
      </c>
      <c r="E2635" s="316" t="s">
        <v>117</v>
      </c>
      <c r="F2635" s="316" t="s">
        <v>118</v>
      </c>
      <c r="G2635" s="316" t="s">
        <v>435</v>
      </c>
      <c r="H2635" s="316" t="s">
        <v>328</v>
      </c>
      <c r="I2635" s="316" t="s">
        <v>342</v>
      </c>
      <c r="J2635" s="316" t="s">
        <v>343</v>
      </c>
      <c r="K2635" s="36">
        <v>33</v>
      </c>
      <c r="L2635" s="317">
        <v>0.22449000179767609</v>
      </c>
      <c r="M2635" s="317"/>
      <c r="N2635" s="36">
        <v>96</v>
      </c>
      <c r="O2635" s="317">
        <v>0.21052999794483179</v>
      </c>
      <c r="P2635" s="317"/>
      <c r="Q2635" s="36">
        <v>1652</v>
      </c>
      <c r="R2635" s="317">
        <v>0.1656599938869476</v>
      </c>
      <c r="S2635" s="317"/>
      <c r="T2635" t="s">
        <v>380</v>
      </c>
      <c r="BA2635" s="395">
        <v>1</v>
      </c>
      <c r="BB2635" s="396" t="s">
        <v>861</v>
      </c>
      <c r="BC2635" t="str">
        <f t="shared" si="256"/>
        <v>RWF</v>
      </c>
      <c r="BD2635" t="str">
        <f t="shared" si="257"/>
        <v>NAoMe_initial_final_stage_tum_grp</v>
      </c>
      <c r="BE2635" s="397" t="s">
        <v>862</v>
      </c>
      <c r="BF2635" t="str">
        <f t="shared" si="258"/>
        <v>MBC in HESAPC</v>
      </c>
      <c r="BG2635">
        <f t="shared" si="259"/>
        <v>33</v>
      </c>
      <c r="BH2635" s="398">
        <f t="shared" si="260"/>
        <v>0.22449000179767609</v>
      </c>
      <c r="BO2635" s="33"/>
    </row>
    <row r="2636" spans="1:67">
      <c r="A2636" s="316" t="s">
        <v>27</v>
      </c>
      <c r="B2636" t="s">
        <v>380</v>
      </c>
      <c r="C2636" t="s">
        <v>910</v>
      </c>
      <c r="D2636" t="s">
        <v>314</v>
      </c>
      <c r="E2636" s="316" t="s">
        <v>117</v>
      </c>
      <c r="F2636" s="316" t="s">
        <v>118</v>
      </c>
      <c r="G2636" s="316" t="s">
        <v>435</v>
      </c>
      <c r="H2636" s="316" t="s">
        <v>328</v>
      </c>
      <c r="I2636" s="316" t="s">
        <v>342</v>
      </c>
      <c r="J2636" s="316" t="s">
        <v>344</v>
      </c>
      <c r="K2636" s="36">
        <v>16</v>
      </c>
      <c r="L2636" s="317">
        <v>0.1088400036096573</v>
      </c>
      <c r="M2636" s="317">
        <v>0.14034999907016751</v>
      </c>
      <c r="N2636" s="36">
        <v>73</v>
      </c>
      <c r="O2636" s="317">
        <v>0.16008999943733221</v>
      </c>
      <c r="P2636" s="317">
        <v>0.20277999341487879</v>
      </c>
      <c r="Q2636" s="36">
        <v>2161</v>
      </c>
      <c r="R2636" s="317">
        <v>0.2167100012302399</v>
      </c>
      <c r="S2636" s="317">
        <v>0.25973999500274658</v>
      </c>
      <c r="T2636" t="s">
        <v>380</v>
      </c>
      <c r="BA2636" s="395">
        <v>1</v>
      </c>
      <c r="BB2636" s="396" t="s">
        <v>861</v>
      </c>
      <c r="BC2636" t="str">
        <f t="shared" si="256"/>
        <v>RWF</v>
      </c>
      <c r="BD2636" t="str">
        <f t="shared" si="257"/>
        <v>NAoMe_initial_final_stage_tum_grp</v>
      </c>
      <c r="BE2636" s="397" t="s">
        <v>862</v>
      </c>
      <c r="BF2636" t="str">
        <f t="shared" si="258"/>
        <v>Stage 0-3</v>
      </c>
      <c r="BG2636">
        <f t="shared" si="259"/>
        <v>16</v>
      </c>
      <c r="BH2636" s="398">
        <f t="shared" si="260"/>
        <v>0.1088400036096573</v>
      </c>
      <c r="BO2636" s="33"/>
    </row>
    <row r="2637" spans="1:67">
      <c r="A2637" s="316" t="s">
        <v>27</v>
      </c>
      <c r="B2637" t="s">
        <v>380</v>
      </c>
      <c r="C2637" t="s">
        <v>910</v>
      </c>
      <c r="D2637" t="s">
        <v>314</v>
      </c>
      <c r="E2637" s="316" t="s">
        <v>117</v>
      </c>
      <c r="F2637" s="318" t="s">
        <v>118</v>
      </c>
      <c r="G2637" s="318" t="s">
        <v>435</v>
      </c>
      <c r="H2637" s="318" t="s">
        <v>328</v>
      </c>
      <c r="I2637" s="316" t="s">
        <v>342</v>
      </c>
      <c r="J2637" s="316" t="s">
        <v>336</v>
      </c>
      <c r="K2637" s="36">
        <v>98</v>
      </c>
      <c r="L2637" s="317">
        <v>0.66667002439498901</v>
      </c>
      <c r="M2637" s="317">
        <v>0.85965001583099365</v>
      </c>
      <c r="N2637" s="36">
        <v>287</v>
      </c>
      <c r="O2637" s="317">
        <v>0.62939000129699707</v>
      </c>
      <c r="P2637" s="317">
        <v>0.79721999168395996</v>
      </c>
      <c r="Q2637" s="36">
        <v>6159</v>
      </c>
      <c r="R2637" s="317">
        <v>0.6176300048828125</v>
      </c>
      <c r="S2637" s="317">
        <v>0.74026000499725342</v>
      </c>
      <c r="T2637" t="s">
        <v>380</v>
      </c>
      <c r="BA2637" s="395">
        <v>1</v>
      </c>
      <c r="BB2637" s="396" t="s">
        <v>861</v>
      </c>
      <c r="BC2637" t="str">
        <f t="shared" si="256"/>
        <v>RWF</v>
      </c>
      <c r="BD2637" t="str">
        <f t="shared" si="257"/>
        <v>NAoMe_initial_final_stage_tum_grp</v>
      </c>
      <c r="BE2637" s="397" t="s">
        <v>862</v>
      </c>
      <c r="BF2637" t="str">
        <f t="shared" si="258"/>
        <v>Stage 4</v>
      </c>
      <c r="BG2637">
        <f t="shared" si="259"/>
        <v>98</v>
      </c>
      <c r="BH2637" s="398">
        <f t="shared" si="260"/>
        <v>0.66667002439498901</v>
      </c>
      <c r="BO2637" s="33"/>
    </row>
    <row r="2638" spans="1:67">
      <c r="A2638" s="316" t="s">
        <v>27</v>
      </c>
      <c r="B2638" t="s">
        <v>380</v>
      </c>
      <c r="C2638" t="s">
        <v>910</v>
      </c>
      <c r="D2638" t="s">
        <v>314</v>
      </c>
      <c r="E2638" s="316" t="s">
        <v>117</v>
      </c>
      <c r="F2638" s="316" t="s">
        <v>118</v>
      </c>
      <c r="G2638" s="316" t="s">
        <v>435</v>
      </c>
      <c r="H2638" s="316" t="s">
        <v>328</v>
      </c>
      <c r="I2638" s="316" t="s">
        <v>658</v>
      </c>
      <c r="J2638" s="316" t="s">
        <v>345</v>
      </c>
      <c r="K2638" s="36">
        <v>147</v>
      </c>
      <c r="L2638" s="317">
        <v>1</v>
      </c>
      <c r="M2638" s="317"/>
      <c r="N2638" s="36">
        <v>456</v>
      </c>
      <c r="O2638" s="317">
        <v>1</v>
      </c>
      <c r="P2638" s="317"/>
      <c r="Q2638" s="36">
        <v>9972</v>
      </c>
      <c r="R2638" s="317">
        <v>1</v>
      </c>
      <c r="S2638" s="317"/>
      <c r="T2638" t="s">
        <v>380</v>
      </c>
      <c r="BA2638" s="395">
        <v>1</v>
      </c>
      <c r="BB2638" s="396" t="s">
        <v>861</v>
      </c>
      <c r="BC2638" t="str">
        <f t="shared" si="256"/>
        <v>RWF</v>
      </c>
      <c r="BD2638" t="str">
        <f t="shared" si="257"/>
        <v>NAoMe_initial_final_who_ps</v>
      </c>
      <c r="BE2638" s="397" t="s">
        <v>862</v>
      </c>
      <c r="BF2638" t="str">
        <f t="shared" si="258"/>
        <v>Not recorded</v>
      </c>
      <c r="BG2638">
        <f t="shared" si="259"/>
        <v>147</v>
      </c>
      <c r="BH2638" s="398">
        <f t="shared" si="260"/>
        <v>1</v>
      </c>
      <c r="BO2638" s="33"/>
    </row>
    <row r="2639" spans="1:67">
      <c r="A2639" s="316" t="s">
        <v>27</v>
      </c>
      <c r="B2639" t="s">
        <v>380</v>
      </c>
      <c r="C2639" t="s">
        <v>910</v>
      </c>
      <c r="D2639" t="s">
        <v>314</v>
      </c>
      <c r="E2639" s="316" t="s">
        <v>117</v>
      </c>
      <c r="F2639" s="316" t="s">
        <v>118</v>
      </c>
      <c r="G2639" s="316" t="s">
        <v>435</v>
      </c>
      <c r="H2639" s="316" t="s">
        <v>328</v>
      </c>
      <c r="I2639" s="316" t="s">
        <v>291</v>
      </c>
      <c r="J2639" s="316" t="s">
        <v>313</v>
      </c>
      <c r="K2639" s="36">
        <v>145</v>
      </c>
      <c r="L2639" s="317">
        <v>0.98638999462127686</v>
      </c>
      <c r="M2639" s="317"/>
      <c r="N2639" s="36">
        <v>448</v>
      </c>
      <c r="O2639" s="317">
        <v>0.98246002197265625</v>
      </c>
      <c r="P2639" s="317"/>
      <c r="Q2639" s="36">
        <v>9846</v>
      </c>
      <c r="R2639" s="317">
        <v>0.98736000061035156</v>
      </c>
      <c r="S2639" s="317"/>
      <c r="T2639" t="s">
        <v>380</v>
      </c>
      <c r="BA2639" s="395">
        <v>1</v>
      </c>
      <c r="BB2639" s="396" t="s">
        <v>861</v>
      </c>
      <c r="BC2639" t="str">
        <f t="shared" si="256"/>
        <v>RWF</v>
      </c>
      <c r="BD2639" t="str">
        <f t="shared" si="257"/>
        <v>NAoMe_initial_gender</v>
      </c>
      <c r="BE2639" s="397" t="s">
        <v>862</v>
      </c>
      <c r="BF2639" t="str">
        <f t="shared" si="258"/>
        <v>Female</v>
      </c>
      <c r="BG2639">
        <f t="shared" si="259"/>
        <v>145</v>
      </c>
      <c r="BH2639" s="398">
        <f t="shared" si="260"/>
        <v>0.98638999462127686</v>
      </c>
      <c r="BO2639" s="33"/>
    </row>
    <row r="2640" spans="1:67">
      <c r="A2640" s="316" t="s">
        <v>27</v>
      </c>
      <c r="B2640" t="s">
        <v>380</v>
      </c>
      <c r="C2640" t="s">
        <v>910</v>
      </c>
      <c r="D2640" t="s">
        <v>314</v>
      </c>
      <c r="E2640" s="316" t="s">
        <v>117</v>
      </c>
      <c r="F2640" s="316" t="s">
        <v>118</v>
      </c>
      <c r="G2640" s="316" t="s">
        <v>435</v>
      </c>
      <c r="H2640" s="316" t="s">
        <v>328</v>
      </c>
      <c r="I2640" s="316" t="s">
        <v>291</v>
      </c>
      <c r="J2640" s="316" t="s">
        <v>293</v>
      </c>
      <c r="K2640" s="36">
        <v>2</v>
      </c>
      <c r="L2640" s="317">
        <v>1.36099997907877E-2</v>
      </c>
      <c r="M2640" s="317"/>
      <c r="N2640" s="36">
        <v>8</v>
      </c>
      <c r="O2640" s="317">
        <v>1.7540000379085541E-2</v>
      </c>
      <c r="P2640" s="317"/>
      <c r="Q2640" s="36">
        <v>126</v>
      </c>
      <c r="R2640" s="317">
        <v>1.264000032097101E-2</v>
      </c>
      <c r="S2640" s="317"/>
      <c r="T2640" t="s">
        <v>380</v>
      </c>
      <c r="BA2640" s="395">
        <v>1</v>
      </c>
      <c r="BB2640" s="396" t="s">
        <v>861</v>
      </c>
      <c r="BC2640" t="str">
        <f t="shared" si="256"/>
        <v>RWF</v>
      </c>
      <c r="BD2640" t="str">
        <f t="shared" si="257"/>
        <v>NAoMe_initial_gender</v>
      </c>
      <c r="BE2640" s="397" t="s">
        <v>862</v>
      </c>
      <c r="BF2640" t="str">
        <f t="shared" si="258"/>
        <v>Male</v>
      </c>
      <c r="BG2640">
        <f t="shared" si="259"/>
        <v>2</v>
      </c>
      <c r="BH2640" s="398">
        <f t="shared" si="260"/>
        <v>1.36099997907877E-2</v>
      </c>
      <c r="BO2640" s="33"/>
    </row>
    <row r="2641" spans="1:67">
      <c r="A2641" s="316" t="s">
        <v>27</v>
      </c>
      <c r="B2641" t="s">
        <v>380</v>
      </c>
      <c r="C2641" t="s">
        <v>910</v>
      </c>
      <c r="D2641" t="s">
        <v>314</v>
      </c>
      <c r="E2641" s="316" t="s">
        <v>117</v>
      </c>
      <c r="F2641" s="318" t="s">
        <v>118</v>
      </c>
      <c r="G2641" s="318" t="s">
        <v>435</v>
      </c>
      <c r="H2641" s="318" t="s">
        <v>328</v>
      </c>
      <c r="I2641" s="316" t="s">
        <v>659</v>
      </c>
      <c r="J2641" s="316" t="s">
        <v>294</v>
      </c>
      <c r="K2641" s="36">
        <v>5</v>
      </c>
      <c r="L2641" s="317">
        <v>3.401000052690506E-2</v>
      </c>
      <c r="M2641" s="317">
        <v>3.401000052690506E-2</v>
      </c>
      <c r="N2641" s="36">
        <v>73</v>
      </c>
      <c r="O2641" s="317">
        <v>0.16008999943733221</v>
      </c>
      <c r="P2641" s="317">
        <v>0.16008999943733221</v>
      </c>
      <c r="Q2641" s="36">
        <v>1800</v>
      </c>
      <c r="R2641" s="317">
        <v>0.18050999939441681</v>
      </c>
      <c r="S2641" s="317">
        <v>0.18050999939441681</v>
      </c>
      <c r="T2641" t="s">
        <v>380</v>
      </c>
      <c r="BA2641" s="395">
        <v>1</v>
      </c>
      <c r="BB2641" s="396" t="s">
        <v>861</v>
      </c>
      <c r="BC2641" t="str">
        <f t="shared" si="256"/>
        <v>RWF</v>
      </c>
      <c r="BD2641" t="str">
        <f t="shared" si="257"/>
        <v>NAoMe_initial_imd_2019</v>
      </c>
      <c r="BE2641" s="397" t="s">
        <v>862</v>
      </c>
      <c r="BF2641" t="str">
        <f t="shared" si="258"/>
        <v>1 - most deprived</v>
      </c>
      <c r="BG2641">
        <f t="shared" si="259"/>
        <v>5</v>
      </c>
      <c r="BH2641" s="398">
        <f t="shared" si="260"/>
        <v>3.401000052690506E-2</v>
      </c>
      <c r="BO2641" s="33"/>
    </row>
    <row r="2642" spans="1:67">
      <c r="A2642" s="316" t="s">
        <v>27</v>
      </c>
      <c r="B2642" t="s">
        <v>380</v>
      </c>
      <c r="C2642" t="s">
        <v>910</v>
      </c>
      <c r="D2642" t="s">
        <v>314</v>
      </c>
      <c r="E2642" s="316" t="s">
        <v>117</v>
      </c>
      <c r="F2642" s="316" t="s">
        <v>118</v>
      </c>
      <c r="G2642" s="316" t="s">
        <v>435</v>
      </c>
      <c r="H2642" s="316" t="s">
        <v>328</v>
      </c>
      <c r="I2642" s="316" t="s">
        <v>659</v>
      </c>
      <c r="J2642" s="316" t="s">
        <v>15</v>
      </c>
      <c r="K2642" s="36">
        <v>20</v>
      </c>
      <c r="L2642" s="317">
        <v>0.13605000078678131</v>
      </c>
      <c r="M2642" s="317">
        <v>0.13605000078678131</v>
      </c>
      <c r="N2642" s="36">
        <v>89</v>
      </c>
      <c r="O2642" s="317">
        <v>0.19517999887466431</v>
      </c>
      <c r="P2642" s="317">
        <v>0.19517999887466431</v>
      </c>
      <c r="Q2642" s="36">
        <v>2036</v>
      </c>
      <c r="R2642" s="317">
        <v>0.20417000353336329</v>
      </c>
      <c r="S2642" s="317">
        <v>0.20417000353336329</v>
      </c>
      <c r="T2642" t="s">
        <v>380</v>
      </c>
      <c r="BA2642" s="395">
        <v>1</v>
      </c>
      <c r="BB2642" s="396" t="s">
        <v>861</v>
      </c>
      <c r="BC2642" t="str">
        <f t="shared" si="256"/>
        <v>RWF</v>
      </c>
      <c r="BD2642" t="str">
        <f t="shared" si="257"/>
        <v>NAoMe_initial_imd_2019</v>
      </c>
      <c r="BE2642" s="397" t="s">
        <v>862</v>
      </c>
      <c r="BF2642" t="str">
        <f t="shared" si="258"/>
        <v>2</v>
      </c>
      <c r="BG2642">
        <f t="shared" si="259"/>
        <v>20</v>
      </c>
      <c r="BH2642" s="398">
        <f t="shared" si="260"/>
        <v>0.13605000078678131</v>
      </c>
      <c r="BO2642" s="33"/>
    </row>
    <row r="2643" spans="1:67">
      <c r="A2643" s="316" t="s">
        <v>27</v>
      </c>
      <c r="B2643" t="s">
        <v>380</v>
      </c>
      <c r="C2643" t="s">
        <v>910</v>
      </c>
      <c r="D2643" t="s">
        <v>314</v>
      </c>
      <c r="E2643" s="316" t="s">
        <v>117</v>
      </c>
      <c r="F2643" s="316" t="s">
        <v>118</v>
      </c>
      <c r="G2643" s="316" t="s">
        <v>435</v>
      </c>
      <c r="H2643" s="316" t="s">
        <v>328</v>
      </c>
      <c r="I2643" s="316" t="s">
        <v>659</v>
      </c>
      <c r="J2643" s="316" t="s">
        <v>16</v>
      </c>
      <c r="K2643" s="36">
        <v>35</v>
      </c>
      <c r="L2643" s="317">
        <v>0.2381000071763992</v>
      </c>
      <c r="M2643" s="317">
        <v>0.2381000071763992</v>
      </c>
      <c r="N2643" s="36">
        <v>101</v>
      </c>
      <c r="O2643" s="317">
        <v>0.22148999571800229</v>
      </c>
      <c r="P2643" s="317">
        <v>0.22148999571800229</v>
      </c>
      <c r="Q2643" s="36">
        <v>2085</v>
      </c>
      <c r="R2643" s="317">
        <v>0.20908999443054199</v>
      </c>
      <c r="S2643" s="317">
        <v>0.20908999443054199</v>
      </c>
      <c r="T2643" t="s">
        <v>380</v>
      </c>
      <c r="BA2643" s="395">
        <v>1</v>
      </c>
      <c r="BB2643" s="396" t="s">
        <v>861</v>
      </c>
      <c r="BC2643" t="str">
        <f t="shared" si="256"/>
        <v>RWF</v>
      </c>
      <c r="BD2643" t="str">
        <f t="shared" si="257"/>
        <v>NAoMe_initial_imd_2019</v>
      </c>
      <c r="BE2643" s="397" t="s">
        <v>862</v>
      </c>
      <c r="BF2643" t="str">
        <f t="shared" si="258"/>
        <v>3</v>
      </c>
      <c r="BG2643">
        <f t="shared" si="259"/>
        <v>35</v>
      </c>
      <c r="BH2643" s="398">
        <f t="shared" si="260"/>
        <v>0.2381000071763992</v>
      </c>
      <c r="BO2643" s="33"/>
    </row>
    <row r="2644" spans="1:67">
      <c r="A2644" s="316" t="s">
        <v>27</v>
      </c>
      <c r="B2644" t="s">
        <v>380</v>
      </c>
      <c r="C2644" t="s">
        <v>910</v>
      </c>
      <c r="D2644" t="s">
        <v>314</v>
      </c>
      <c r="E2644" s="316" t="s">
        <v>117</v>
      </c>
      <c r="F2644" s="316" t="s">
        <v>118</v>
      </c>
      <c r="G2644" s="316" t="s">
        <v>435</v>
      </c>
      <c r="H2644" s="316" t="s">
        <v>328</v>
      </c>
      <c r="I2644" s="316" t="s">
        <v>659</v>
      </c>
      <c r="J2644" s="316" t="s">
        <v>17</v>
      </c>
      <c r="K2644" s="36">
        <v>36</v>
      </c>
      <c r="L2644" s="317">
        <v>0.2449000030755997</v>
      </c>
      <c r="M2644" s="317">
        <v>0.2449000030755997</v>
      </c>
      <c r="N2644" s="36">
        <v>101</v>
      </c>
      <c r="O2644" s="317">
        <v>0.22148999571800229</v>
      </c>
      <c r="P2644" s="317">
        <v>0.22148999571800229</v>
      </c>
      <c r="Q2644" s="36">
        <v>2024</v>
      </c>
      <c r="R2644" s="317">
        <v>0.2029699981212616</v>
      </c>
      <c r="S2644" s="317">
        <v>0.2029699981212616</v>
      </c>
      <c r="T2644" t="s">
        <v>380</v>
      </c>
      <c r="BA2644" s="395">
        <v>1</v>
      </c>
      <c r="BB2644" s="396" t="s">
        <v>861</v>
      </c>
      <c r="BC2644" t="str">
        <f t="shared" si="256"/>
        <v>RWF</v>
      </c>
      <c r="BD2644" t="str">
        <f t="shared" si="257"/>
        <v>NAoMe_initial_imd_2019</v>
      </c>
      <c r="BE2644" s="397" t="s">
        <v>862</v>
      </c>
      <c r="BF2644" t="str">
        <f t="shared" si="258"/>
        <v>4</v>
      </c>
      <c r="BG2644">
        <f t="shared" si="259"/>
        <v>36</v>
      </c>
      <c r="BH2644" s="398">
        <f t="shared" si="260"/>
        <v>0.2449000030755997</v>
      </c>
      <c r="BO2644" s="33"/>
    </row>
    <row r="2645" spans="1:67">
      <c r="A2645" s="316" t="s">
        <v>27</v>
      </c>
      <c r="B2645" t="s">
        <v>380</v>
      </c>
      <c r="C2645" t="s">
        <v>910</v>
      </c>
      <c r="D2645" t="s">
        <v>314</v>
      </c>
      <c r="E2645" s="316" t="s">
        <v>117</v>
      </c>
      <c r="F2645" s="316" t="s">
        <v>118</v>
      </c>
      <c r="G2645" s="316" t="s">
        <v>435</v>
      </c>
      <c r="H2645" s="316" t="s">
        <v>328</v>
      </c>
      <c r="I2645" s="316" t="s">
        <v>659</v>
      </c>
      <c r="J2645" s="316" t="s">
        <v>295</v>
      </c>
      <c r="K2645" s="36">
        <v>51</v>
      </c>
      <c r="L2645" s="317">
        <v>0.34694001078605652</v>
      </c>
      <c r="M2645" s="317">
        <v>0.34694001078605652</v>
      </c>
      <c r="N2645" s="36">
        <v>92</v>
      </c>
      <c r="O2645" s="317">
        <v>0.20174999535083771</v>
      </c>
      <c r="P2645" s="317">
        <v>0.20174999535083771</v>
      </c>
      <c r="Q2645" s="36">
        <v>2027</v>
      </c>
      <c r="R2645" s="317">
        <v>0.2032700031995773</v>
      </c>
      <c r="S2645" s="317">
        <v>0.2032700031995773</v>
      </c>
      <c r="T2645" t="s">
        <v>380</v>
      </c>
      <c r="BA2645" s="395">
        <v>1</v>
      </c>
      <c r="BB2645" s="396" t="s">
        <v>861</v>
      </c>
      <c r="BC2645" t="str">
        <f t="shared" si="256"/>
        <v>RWF</v>
      </c>
      <c r="BD2645" t="str">
        <f t="shared" si="257"/>
        <v>NAoMe_initial_imd_2019</v>
      </c>
      <c r="BE2645" s="397" t="s">
        <v>862</v>
      </c>
      <c r="BF2645" t="str">
        <f t="shared" si="258"/>
        <v>5 - least deprived</v>
      </c>
      <c r="BG2645">
        <f t="shared" si="259"/>
        <v>51</v>
      </c>
      <c r="BH2645" s="398">
        <f t="shared" si="260"/>
        <v>0.34694001078605652</v>
      </c>
      <c r="BO2645" s="33"/>
    </row>
    <row r="2646" spans="1:67">
      <c r="A2646" s="316" t="s">
        <v>27</v>
      </c>
      <c r="B2646" t="s">
        <v>380</v>
      </c>
      <c r="C2646" t="s">
        <v>910</v>
      </c>
      <c r="D2646" t="s">
        <v>314</v>
      </c>
      <c r="E2646" s="316" t="s">
        <v>117</v>
      </c>
      <c r="F2646" s="316" t="s">
        <v>118</v>
      </c>
      <c r="G2646" s="316" t="s">
        <v>435</v>
      </c>
      <c r="H2646" s="316" t="s">
        <v>328</v>
      </c>
      <c r="I2646" s="316" t="s">
        <v>659</v>
      </c>
      <c r="J2646" s="316" t="s">
        <v>260</v>
      </c>
      <c r="K2646" s="36">
        <v>0</v>
      </c>
      <c r="L2646" s="317">
        <v>0</v>
      </c>
      <c r="M2646" s="317"/>
      <c r="N2646" s="36">
        <v>0</v>
      </c>
      <c r="O2646" s="317">
        <v>0</v>
      </c>
      <c r="P2646" s="317"/>
      <c r="Q2646" s="36">
        <v>0</v>
      </c>
      <c r="R2646" s="317">
        <v>0</v>
      </c>
      <c r="S2646" s="317"/>
      <c r="T2646" t="s">
        <v>380</v>
      </c>
      <c r="BA2646" s="395">
        <v>1</v>
      </c>
      <c r="BB2646" s="396" t="s">
        <v>861</v>
      </c>
      <c r="BC2646" t="str">
        <f t="shared" si="256"/>
        <v>RWF</v>
      </c>
      <c r="BD2646" t="str">
        <f t="shared" si="257"/>
        <v>NAoMe_initial_imd_2019</v>
      </c>
      <c r="BE2646" s="397" t="s">
        <v>862</v>
      </c>
      <c r="BF2646" t="str">
        <f t="shared" si="258"/>
        <v>Unknown</v>
      </c>
      <c r="BG2646">
        <f t="shared" si="259"/>
        <v>0</v>
      </c>
      <c r="BH2646" s="398">
        <f t="shared" si="260"/>
        <v>0</v>
      </c>
      <c r="BO2646" s="33"/>
    </row>
    <row r="2647" spans="1:67">
      <c r="A2647" s="316" t="s">
        <v>27</v>
      </c>
      <c r="B2647" t="s">
        <v>380</v>
      </c>
      <c r="C2647" t="s">
        <v>910</v>
      </c>
      <c r="D2647" t="s">
        <v>314</v>
      </c>
      <c r="E2647" s="316" t="s">
        <v>117</v>
      </c>
      <c r="F2647" s="316" t="s">
        <v>118</v>
      </c>
      <c r="G2647" s="316" t="s">
        <v>435</v>
      </c>
      <c r="H2647" s="316" t="s">
        <v>328</v>
      </c>
      <c r="I2647" s="316" t="s">
        <v>296</v>
      </c>
      <c r="J2647" s="316" t="s">
        <v>297</v>
      </c>
      <c r="K2647" s="36">
        <v>103</v>
      </c>
      <c r="L2647" s="317">
        <v>0.70068001747131348</v>
      </c>
      <c r="M2647" s="317">
        <v>0.70068001747131348</v>
      </c>
      <c r="N2647" s="36">
        <v>286</v>
      </c>
      <c r="O2647" s="317">
        <v>0.6271899938583374</v>
      </c>
      <c r="P2647" s="317">
        <v>0.63134998083114624</v>
      </c>
      <c r="Q2647" s="36">
        <v>5528</v>
      </c>
      <c r="R2647" s="317">
        <v>0.55435001850128174</v>
      </c>
      <c r="S2647" s="317">
        <v>0.56936997175216675</v>
      </c>
      <c r="T2647" t="s">
        <v>380</v>
      </c>
      <c r="BA2647" s="395">
        <v>1</v>
      </c>
      <c r="BB2647" s="396" t="s">
        <v>861</v>
      </c>
      <c r="BC2647" t="str">
        <f t="shared" si="256"/>
        <v>RWF</v>
      </c>
      <c r="BD2647" t="str">
        <f t="shared" si="257"/>
        <v>NAoMe_initial_scarf_731_grp</v>
      </c>
      <c r="BE2647" s="397" t="s">
        <v>862</v>
      </c>
      <c r="BF2647" t="str">
        <f t="shared" si="258"/>
        <v>Fit</v>
      </c>
      <c r="BG2647">
        <f t="shared" si="259"/>
        <v>103</v>
      </c>
      <c r="BH2647" s="398">
        <f t="shared" si="260"/>
        <v>0.70068001747131348</v>
      </c>
      <c r="BO2647" s="33"/>
    </row>
    <row r="2648" spans="1:67">
      <c r="A2648" s="316" t="s">
        <v>27</v>
      </c>
      <c r="B2648" t="s">
        <v>380</v>
      </c>
      <c r="C2648" t="s">
        <v>910</v>
      </c>
      <c r="D2648" t="s">
        <v>314</v>
      </c>
      <c r="E2648" s="316" t="s">
        <v>117</v>
      </c>
      <c r="F2648" s="316" t="s">
        <v>118</v>
      </c>
      <c r="G2648" s="316" t="s">
        <v>435</v>
      </c>
      <c r="H2648" s="316" t="s">
        <v>328</v>
      </c>
      <c r="I2648" s="316" t="s">
        <v>296</v>
      </c>
      <c r="J2648" s="316" t="s">
        <v>298</v>
      </c>
      <c r="K2648" s="36">
        <v>22</v>
      </c>
      <c r="L2648" s="317">
        <v>0.14966000616550451</v>
      </c>
      <c r="M2648" s="317">
        <v>0.14966000616550451</v>
      </c>
      <c r="N2648" s="36">
        <v>59</v>
      </c>
      <c r="O2648" s="317">
        <v>0.1293900012969971</v>
      </c>
      <c r="P2648" s="317">
        <v>0.1302399933338165</v>
      </c>
      <c r="Q2648" s="36">
        <v>1492</v>
      </c>
      <c r="R2648" s="317">
        <v>0.149619996547699</v>
      </c>
      <c r="S2648" s="317">
        <v>0.153669998049736</v>
      </c>
      <c r="T2648" t="s">
        <v>380</v>
      </c>
      <c r="BA2648" s="395">
        <v>1</v>
      </c>
      <c r="BB2648" s="396" t="s">
        <v>861</v>
      </c>
      <c r="BC2648" t="str">
        <f t="shared" si="256"/>
        <v>RWF</v>
      </c>
      <c r="BD2648" t="str">
        <f t="shared" si="257"/>
        <v>NAoMe_initial_scarf_731_grp</v>
      </c>
      <c r="BE2648" s="397" t="s">
        <v>862</v>
      </c>
      <c r="BF2648" t="str">
        <f t="shared" si="258"/>
        <v>Mild frailty</v>
      </c>
      <c r="BG2648">
        <f t="shared" si="259"/>
        <v>22</v>
      </c>
      <c r="BH2648" s="398">
        <f t="shared" si="260"/>
        <v>0.14966000616550451</v>
      </c>
      <c r="BO2648" s="33"/>
    </row>
    <row r="2649" spans="1:67">
      <c r="A2649" s="316" t="s">
        <v>27</v>
      </c>
      <c r="B2649" t="s">
        <v>380</v>
      </c>
      <c r="C2649" t="s">
        <v>910</v>
      </c>
      <c r="D2649" t="s">
        <v>314</v>
      </c>
      <c r="E2649" s="316" t="s">
        <v>117</v>
      </c>
      <c r="F2649" s="316" t="s">
        <v>118</v>
      </c>
      <c r="G2649" s="316" t="s">
        <v>435</v>
      </c>
      <c r="H2649" s="316" t="s">
        <v>328</v>
      </c>
      <c r="I2649" s="316" t="s">
        <v>296</v>
      </c>
      <c r="J2649" s="316" t="s">
        <v>299</v>
      </c>
      <c r="K2649" s="36">
        <v>14</v>
      </c>
      <c r="L2649" s="317">
        <v>9.5239996910095215E-2</v>
      </c>
      <c r="M2649" s="317">
        <v>9.5239996910095215E-2</v>
      </c>
      <c r="N2649" s="36">
        <v>58</v>
      </c>
      <c r="O2649" s="317">
        <v>0.1271899938583374</v>
      </c>
      <c r="P2649" s="317">
        <v>0.12804000079631811</v>
      </c>
      <c r="Q2649" s="36">
        <v>1470</v>
      </c>
      <c r="R2649" s="317">
        <v>0.1474100053310394</v>
      </c>
      <c r="S2649" s="317">
        <v>0.1514099985361099</v>
      </c>
      <c r="T2649" t="s">
        <v>380</v>
      </c>
      <c r="BA2649" s="395">
        <v>1</v>
      </c>
      <c r="BB2649" s="396" t="s">
        <v>861</v>
      </c>
      <c r="BC2649" t="str">
        <f t="shared" si="256"/>
        <v>RWF</v>
      </c>
      <c r="BD2649" t="str">
        <f t="shared" si="257"/>
        <v>NAoMe_initial_scarf_731_grp</v>
      </c>
      <c r="BE2649" s="397" t="s">
        <v>862</v>
      </c>
      <c r="BF2649" t="str">
        <f t="shared" si="258"/>
        <v>Moderate frailty</v>
      </c>
      <c r="BG2649">
        <f t="shared" si="259"/>
        <v>14</v>
      </c>
      <c r="BH2649" s="398">
        <f t="shared" si="260"/>
        <v>9.5239996910095215E-2</v>
      </c>
      <c r="BO2649" s="33"/>
    </row>
    <row r="2650" spans="1:67">
      <c r="A2650" s="316" t="s">
        <v>27</v>
      </c>
      <c r="B2650" t="s">
        <v>380</v>
      </c>
      <c r="C2650" t="s">
        <v>910</v>
      </c>
      <c r="D2650" t="s">
        <v>314</v>
      </c>
      <c r="E2650" s="316" t="s">
        <v>117</v>
      </c>
      <c r="F2650" s="316" t="s">
        <v>118</v>
      </c>
      <c r="G2650" s="316" t="s">
        <v>435</v>
      </c>
      <c r="H2650" s="316" t="s">
        <v>328</v>
      </c>
      <c r="I2650" s="316" t="s">
        <v>296</v>
      </c>
      <c r="J2650" s="316" t="s">
        <v>353</v>
      </c>
      <c r="K2650" s="36">
        <v>0</v>
      </c>
      <c r="L2650" s="317">
        <v>0</v>
      </c>
      <c r="M2650" s="317"/>
      <c r="N2650" s="36">
        <v>3</v>
      </c>
      <c r="O2650" s="317">
        <v>6.5799998119473457E-3</v>
      </c>
      <c r="P2650" s="317"/>
      <c r="Q2650" s="36">
        <v>263</v>
      </c>
      <c r="R2650" s="317">
        <v>2.6370000094175339E-2</v>
      </c>
      <c r="S2650" s="317"/>
      <c r="T2650" t="s">
        <v>380</v>
      </c>
      <c r="BA2650" s="395">
        <v>1</v>
      </c>
      <c r="BB2650" s="396" t="s">
        <v>861</v>
      </c>
      <c r="BC2650" t="str">
        <f t="shared" si="256"/>
        <v>RWF</v>
      </c>
      <c r="BD2650" t="str">
        <f t="shared" si="257"/>
        <v>NAoMe_initial_scarf_731_grp</v>
      </c>
      <c r="BE2650" s="397" t="s">
        <v>862</v>
      </c>
      <c r="BF2650" t="str">
        <f t="shared" si="258"/>
        <v>Not in HESAPC</v>
      </c>
      <c r="BG2650">
        <f t="shared" si="259"/>
        <v>0</v>
      </c>
      <c r="BH2650" s="398">
        <f t="shared" si="260"/>
        <v>0</v>
      </c>
      <c r="BO2650" s="33"/>
    </row>
    <row r="2651" spans="1:67">
      <c r="A2651" s="316" t="s">
        <v>27</v>
      </c>
      <c r="B2651" t="s">
        <v>380</v>
      </c>
      <c r="C2651" t="s">
        <v>910</v>
      </c>
      <c r="D2651" t="s">
        <v>314</v>
      </c>
      <c r="E2651" s="316" t="s">
        <v>117</v>
      </c>
      <c r="F2651" s="316" t="s">
        <v>118</v>
      </c>
      <c r="G2651" s="316" t="s">
        <v>435</v>
      </c>
      <c r="H2651" s="316" t="s">
        <v>328</v>
      </c>
      <c r="I2651" s="316" t="s">
        <v>296</v>
      </c>
      <c r="J2651" s="316" t="s">
        <v>300</v>
      </c>
      <c r="K2651" s="36">
        <v>8</v>
      </c>
      <c r="L2651" s="317">
        <v>5.4420001804828637E-2</v>
      </c>
      <c r="M2651" s="317">
        <v>5.4420001804828637E-2</v>
      </c>
      <c r="N2651" s="36">
        <v>50</v>
      </c>
      <c r="O2651" s="317">
        <v>0.1096500009298325</v>
      </c>
      <c r="P2651" s="317">
        <v>0.1103800013661385</v>
      </c>
      <c r="Q2651" s="36">
        <v>1219</v>
      </c>
      <c r="R2651" s="317">
        <v>0.1222399994730949</v>
      </c>
      <c r="S2651" s="317">
        <v>0.12555000185966489</v>
      </c>
      <c r="T2651" t="s">
        <v>380</v>
      </c>
      <c r="BA2651" s="395">
        <v>1</v>
      </c>
      <c r="BB2651" s="396" t="s">
        <v>861</v>
      </c>
      <c r="BC2651" t="str">
        <f t="shared" si="256"/>
        <v>RWF</v>
      </c>
      <c r="BD2651" t="str">
        <f t="shared" si="257"/>
        <v>NAoMe_initial_scarf_731_grp</v>
      </c>
      <c r="BE2651" s="397" t="s">
        <v>862</v>
      </c>
      <c r="BF2651" t="str">
        <f t="shared" si="258"/>
        <v>Severe frailty</v>
      </c>
      <c r="BG2651">
        <f t="shared" si="259"/>
        <v>8</v>
      </c>
      <c r="BH2651" s="398">
        <f t="shared" si="260"/>
        <v>5.4420001804828637E-2</v>
      </c>
      <c r="BO2651" s="33"/>
    </row>
    <row r="2652" spans="1:67">
      <c r="A2652" s="316" t="s">
        <v>27</v>
      </c>
      <c r="B2652" t="s">
        <v>380</v>
      </c>
      <c r="C2652" t="s">
        <v>910</v>
      </c>
      <c r="D2652" t="s">
        <v>314</v>
      </c>
      <c r="E2652" s="316" t="s">
        <v>119</v>
      </c>
      <c r="F2652" s="316" t="s">
        <v>120</v>
      </c>
      <c r="G2652" s="316" t="s">
        <v>433</v>
      </c>
      <c r="H2652" s="316" t="s">
        <v>315</v>
      </c>
      <c r="I2652" s="316" t="s">
        <v>310</v>
      </c>
      <c r="J2652" s="316" t="s">
        <v>277</v>
      </c>
      <c r="K2652" s="36">
        <v>2</v>
      </c>
      <c r="L2652" s="317">
        <v>1.2419999577105051E-2</v>
      </c>
      <c r="M2652" s="317"/>
      <c r="N2652" s="36">
        <v>2</v>
      </c>
      <c r="O2652" s="317">
        <v>4.980000201612711E-3</v>
      </c>
      <c r="P2652" s="317"/>
      <c r="Q2652" s="36">
        <v>70</v>
      </c>
      <c r="R2652" s="317">
        <v>7.0199999026954174E-3</v>
      </c>
      <c r="S2652" s="317"/>
      <c r="T2652" t="s">
        <v>380</v>
      </c>
      <c r="BA2652" s="395">
        <v>1</v>
      </c>
      <c r="BB2652" s="396" t="s">
        <v>861</v>
      </c>
      <c r="BC2652" t="str">
        <f t="shared" si="256"/>
        <v>R0A</v>
      </c>
      <c r="BD2652" t="str">
        <f t="shared" si="257"/>
        <v>NAoMe_initial_age_decades_80cap</v>
      </c>
      <c r="BE2652" s="397" t="s">
        <v>862</v>
      </c>
      <c r="BF2652" t="str">
        <f t="shared" si="258"/>
        <v>18-29 yrs</v>
      </c>
      <c r="BG2652">
        <f t="shared" si="259"/>
        <v>2</v>
      </c>
      <c r="BH2652" s="398">
        <f t="shared" si="260"/>
        <v>1.2419999577105051E-2</v>
      </c>
      <c r="BO2652" s="33"/>
    </row>
    <row r="2653" spans="1:67">
      <c r="A2653" s="316" t="s">
        <v>27</v>
      </c>
      <c r="B2653" t="s">
        <v>380</v>
      </c>
      <c r="C2653" t="s">
        <v>910</v>
      </c>
      <c r="D2653" t="s">
        <v>314</v>
      </c>
      <c r="E2653" s="316" t="s">
        <v>119</v>
      </c>
      <c r="F2653" s="316" t="s">
        <v>120</v>
      </c>
      <c r="G2653" s="316" t="s">
        <v>433</v>
      </c>
      <c r="H2653" s="316" t="s">
        <v>315</v>
      </c>
      <c r="I2653" s="316" t="s">
        <v>310</v>
      </c>
      <c r="J2653" s="316" t="s">
        <v>278</v>
      </c>
      <c r="K2653" s="36">
        <v>6</v>
      </c>
      <c r="L2653" s="317">
        <v>3.7269998341798782E-2</v>
      </c>
      <c r="M2653" s="317"/>
      <c r="N2653" s="36">
        <v>16</v>
      </c>
      <c r="O2653" s="317">
        <v>3.9799999445676797E-2</v>
      </c>
      <c r="P2653" s="317"/>
      <c r="Q2653" s="36">
        <v>429</v>
      </c>
      <c r="R2653" s="317">
        <v>4.3019998818635941E-2</v>
      </c>
      <c r="S2653" s="317"/>
      <c r="T2653" t="s">
        <v>380</v>
      </c>
      <c r="BA2653" s="395">
        <v>1</v>
      </c>
      <c r="BB2653" s="396" t="s">
        <v>861</v>
      </c>
      <c r="BC2653" t="str">
        <f t="shared" si="256"/>
        <v>R0A</v>
      </c>
      <c r="BD2653" t="str">
        <f t="shared" si="257"/>
        <v>NAoMe_initial_age_decades_80cap</v>
      </c>
      <c r="BE2653" s="397" t="s">
        <v>862</v>
      </c>
      <c r="BF2653" t="str">
        <f t="shared" si="258"/>
        <v>30-39 yrs</v>
      </c>
      <c r="BG2653">
        <f t="shared" si="259"/>
        <v>6</v>
      </c>
      <c r="BH2653" s="398">
        <f t="shared" si="260"/>
        <v>3.7269998341798782E-2</v>
      </c>
      <c r="BO2653" s="33"/>
    </row>
    <row r="2654" spans="1:67">
      <c r="A2654" s="316" t="s">
        <v>27</v>
      </c>
      <c r="B2654" t="s">
        <v>380</v>
      </c>
      <c r="C2654" t="s">
        <v>910</v>
      </c>
      <c r="D2654" t="s">
        <v>314</v>
      </c>
      <c r="E2654" s="316" t="s">
        <v>119</v>
      </c>
      <c r="F2654" s="316" t="s">
        <v>120</v>
      </c>
      <c r="G2654" s="316" t="s">
        <v>433</v>
      </c>
      <c r="H2654" s="316" t="s">
        <v>315</v>
      </c>
      <c r="I2654" s="316" t="s">
        <v>310</v>
      </c>
      <c r="J2654" s="316" t="s">
        <v>279</v>
      </c>
      <c r="K2654" s="36">
        <v>20</v>
      </c>
      <c r="L2654" s="317">
        <v>0.124219998717308</v>
      </c>
      <c r="M2654" s="317"/>
      <c r="N2654" s="36">
        <v>40</v>
      </c>
      <c r="O2654" s="317">
        <v>9.9500000476837158E-2</v>
      </c>
      <c r="P2654" s="317"/>
      <c r="Q2654" s="36">
        <v>1024</v>
      </c>
      <c r="R2654" s="317">
        <v>0.1026899963617325</v>
      </c>
      <c r="S2654" s="317"/>
      <c r="T2654" t="s">
        <v>380</v>
      </c>
      <c r="BA2654" s="395">
        <v>1</v>
      </c>
      <c r="BB2654" s="396" t="s">
        <v>861</v>
      </c>
      <c r="BC2654" t="str">
        <f t="shared" si="256"/>
        <v>R0A</v>
      </c>
      <c r="BD2654" t="str">
        <f t="shared" si="257"/>
        <v>NAoMe_initial_age_decades_80cap</v>
      </c>
      <c r="BE2654" s="397" t="s">
        <v>862</v>
      </c>
      <c r="BF2654" t="str">
        <f t="shared" si="258"/>
        <v>40-49 yrs</v>
      </c>
      <c r="BG2654">
        <f t="shared" si="259"/>
        <v>20</v>
      </c>
      <c r="BH2654" s="398">
        <f t="shared" si="260"/>
        <v>0.124219998717308</v>
      </c>
      <c r="BO2654" s="33"/>
    </row>
    <row r="2655" spans="1:67">
      <c r="A2655" s="316" t="s">
        <v>27</v>
      </c>
      <c r="B2655" t="s">
        <v>380</v>
      </c>
      <c r="C2655" t="s">
        <v>910</v>
      </c>
      <c r="D2655" t="s">
        <v>314</v>
      </c>
      <c r="E2655" s="316" t="s">
        <v>119</v>
      </c>
      <c r="F2655" s="316" t="s">
        <v>120</v>
      </c>
      <c r="G2655" s="316" t="s">
        <v>433</v>
      </c>
      <c r="H2655" s="316" t="s">
        <v>315</v>
      </c>
      <c r="I2655" s="316" t="s">
        <v>310</v>
      </c>
      <c r="J2655" s="316" t="s">
        <v>280</v>
      </c>
      <c r="K2655" s="36">
        <v>31</v>
      </c>
      <c r="L2655" s="317">
        <v>0.192550003528595</v>
      </c>
      <c r="M2655" s="317"/>
      <c r="N2655" s="36">
        <v>79</v>
      </c>
      <c r="O2655" s="317">
        <v>0.19652000069618231</v>
      </c>
      <c r="P2655" s="317"/>
      <c r="Q2655" s="36">
        <v>1733</v>
      </c>
      <c r="R2655" s="317">
        <v>0.17378999292850489</v>
      </c>
      <c r="S2655" s="317"/>
      <c r="T2655" t="s">
        <v>380</v>
      </c>
      <c r="BA2655" s="395">
        <v>1</v>
      </c>
      <c r="BB2655" s="396" t="s">
        <v>861</v>
      </c>
      <c r="BC2655" t="str">
        <f t="shared" si="256"/>
        <v>R0A</v>
      </c>
      <c r="BD2655" t="str">
        <f t="shared" si="257"/>
        <v>NAoMe_initial_age_decades_80cap</v>
      </c>
      <c r="BE2655" s="397" t="s">
        <v>862</v>
      </c>
      <c r="BF2655" t="str">
        <f t="shared" si="258"/>
        <v>50-59 yrs</v>
      </c>
      <c r="BG2655">
        <f t="shared" si="259"/>
        <v>31</v>
      </c>
      <c r="BH2655" s="398">
        <f t="shared" si="260"/>
        <v>0.192550003528595</v>
      </c>
      <c r="BO2655" s="33"/>
    </row>
    <row r="2656" spans="1:67">
      <c r="A2656" s="316" t="s">
        <v>27</v>
      </c>
      <c r="B2656" t="s">
        <v>380</v>
      </c>
      <c r="C2656" t="s">
        <v>910</v>
      </c>
      <c r="D2656" t="s">
        <v>314</v>
      </c>
      <c r="E2656" s="316" t="s">
        <v>119</v>
      </c>
      <c r="F2656" s="316" t="s">
        <v>120</v>
      </c>
      <c r="G2656" s="316" t="s">
        <v>433</v>
      </c>
      <c r="H2656" s="316" t="s">
        <v>315</v>
      </c>
      <c r="I2656" s="316" t="s">
        <v>310</v>
      </c>
      <c r="J2656" s="316" t="s">
        <v>281</v>
      </c>
      <c r="K2656" s="36">
        <v>28</v>
      </c>
      <c r="L2656" s="317">
        <v>0.17391000688076019</v>
      </c>
      <c r="M2656" s="317"/>
      <c r="N2656" s="36">
        <v>80</v>
      </c>
      <c r="O2656" s="317">
        <v>0.19900000095367429</v>
      </c>
      <c r="P2656" s="317"/>
      <c r="Q2656" s="36">
        <v>1931</v>
      </c>
      <c r="R2656" s="317">
        <v>0.19363999366760251</v>
      </c>
      <c r="S2656" s="317"/>
      <c r="T2656" t="s">
        <v>380</v>
      </c>
      <c r="BA2656" s="395">
        <v>1</v>
      </c>
      <c r="BB2656" s="396" t="s">
        <v>861</v>
      </c>
      <c r="BC2656" t="str">
        <f t="shared" si="256"/>
        <v>R0A</v>
      </c>
      <c r="BD2656" t="str">
        <f t="shared" si="257"/>
        <v>NAoMe_initial_age_decades_80cap</v>
      </c>
      <c r="BE2656" s="397" t="s">
        <v>862</v>
      </c>
      <c r="BF2656" t="str">
        <f t="shared" si="258"/>
        <v>60-69 yrs</v>
      </c>
      <c r="BG2656">
        <f t="shared" si="259"/>
        <v>28</v>
      </c>
      <c r="BH2656" s="398">
        <f t="shared" si="260"/>
        <v>0.17391000688076019</v>
      </c>
      <c r="BO2656" s="33"/>
    </row>
    <row r="2657" spans="1:67">
      <c r="A2657" s="316" t="s">
        <v>27</v>
      </c>
      <c r="B2657" t="s">
        <v>380</v>
      </c>
      <c r="C2657" t="s">
        <v>910</v>
      </c>
      <c r="D2657" t="s">
        <v>314</v>
      </c>
      <c r="E2657" s="316" t="s">
        <v>119</v>
      </c>
      <c r="F2657" s="316" t="s">
        <v>120</v>
      </c>
      <c r="G2657" s="316" t="s">
        <v>433</v>
      </c>
      <c r="H2657" s="316" t="s">
        <v>315</v>
      </c>
      <c r="I2657" s="316" t="s">
        <v>310</v>
      </c>
      <c r="J2657" s="316" t="s">
        <v>282</v>
      </c>
      <c r="K2657" s="36">
        <v>34</v>
      </c>
      <c r="L2657" s="317">
        <v>0.2111800014972687</v>
      </c>
      <c r="M2657" s="317"/>
      <c r="N2657" s="36">
        <v>84</v>
      </c>
      <c r="O2657" s="317">
        <v>0.20895999670028689</v>
      </c>
      <c r="P2657" s="317"/>
      <c r="Q2657" s="36">
        <v>2493</v>
      </c>
      <c r="R2657" s="317">
        <v>0.25</v>
      </c>
      <c r="S2657" s="317"/>
      <c r="T2657" t="s">
        <v>380</v>
      </c>
      <c r="BA2657" s="395">
        <v>1</v>
      </c>
      <c r="BB2657" s="396" t="s">
        <v>861</v>
      </c>
      <c r="BC2657" t="str">
        <f t="shared" si="256"/>
        <v>R0A</v>
      </c>
      <c r="BD2657" t="str">
        <f t="shared" si="257"/>
        <v>NAoMe_initial_age_decades_80cap</v>
      </c>
      <c r="BE2657" s="397" t="s">
        <v>862</v>
      </c>
      <c r="BF2657" t="str">
        <f t="shared" si="258"/>
        <v>70-79 yrs</v>
      </c>
      <c r="BG2657">
        <f t="shared" si="259"/>
        <v>34</v>
      </c>
      <c r="BH2657" s="398">
        <f t="shared" si="260"/>
        <v>0.2111800014972687</v>
      </c>
      <c r="BO2657" s="33"/>
    </row>
    <row r="2658" spans="1:67">
      <c r="A2658" s="316" t="s">
        <v>27</v>
      </c>
      <c r="B2658" t="s">
        <v>380</v>
      </c>
      <c r="C2658" t="s">
        <v>910</v>
      </c>
      <c r="D2658" t="s">
        <v>314</v>
      </c>
      <c r="E2658" s="316" t="s">
        <v>119</v>
      </c>
      <c r="F2658" s="316" t="s">
        <v>120</v>
      </c>
      <c r="G2658" s="316" t="s">
        <v>433</v>
      </c>
      <c r="H2658" s="316" t="s">
        <v>315</v>
      </c>
      <c r="I2658" s="316" t="s">
        <v>310</v>
      </c>
      <c r="J2658" s="316" t="s">
        <v>283</v>
      </c>
      <c r="K2658" s="36">
        <v>40</v>
      </c>
      <c r="L2658" s="317">
        <v>0.24844999611377719</v>
      </c>
      <c r="M2658" s="317"/>
      <c r="N2658" s="36">
        <v>101</v>
      </c>
      <c r="O2658" s="317">
        <v>0.25123998522758478</v>
      </c>
      <c r="P2658" s="317"/>
      <c r="Q2658" s="36">
        <v>2292</v>
      </c>
      <c r="R2658" s="317">
        <v>0.2298399955034256</v>
      </c>
      <c r="S2658" s="317"/>
      <c r="T2658" t="s">
        <v>380</v>
      </c>
      <c r="BA2658" s="395">
        <v>1</v>
      </c>
      <c r="BB2658" s="396" t="s">
        <v>861</v>
      </c>
      <c r="BC2658" t="str">
        <f t="shared" si="256"/>
        <v>R0A</v>
      </c>
      <c r="BD2658" t="str">
        <f t="shared" si="257"/>
        <v>NAoMe_initial_age_decades_80cap</v>
      </c>
      <c r="BE2658" s="397" t="s">
        <v>862</v>
      </c>
      <c r="BF2658" t="str">
        <f t="shared" si="258"/>
        <v>80+ yrs</v>
      </c>
      <c r="BG2658">
        <f t="shared" si="259"/>
        <v>40</v>
      </c>
      <c r="BH2658" s="398">
        <f t="shared" si="260"/>
        <v>0.24844999611377719</v>
      </c>
      <c r="BO2658" s="33"/>
    </row>
    <row r="2659" spans="1:67">
      <c r="A2659" s="316" t="s">
        <v>27</v>
      </c>
      <c r="B2659" t="s">
        <v>380</v>
      </c>
      <c r="C2659" t="s">
        <v>910</v>
      </c>
      <c r="D2659" t="s">
        <v>314</v>
      </c>
      <c r="E2659" s="316" t="s">
        <v>119</v>
      </c>
      <c r="F2659" s="316" t="s">
        <v>120</v>
      </c>
      <c r="G2659" s="316" t="s">
        <v>433</v>
      </c>
      <c r="H2659" s="316" t="s">
        <v>315</v>
      </c>
      <c r="I2659" s="316" t="s">
        <v>341</v>
      </c>
      <c r="J2659" s="316" t="s">
        <v>13</v>
      </c>
      <c r="K2659" s="36">
        <v>91</v>
      </c>
      <c r="L2659" s="317">
        <v>0.56521999835968018</v>
      </c>
      <c r="M2659" s="317">
        <v>0.58332997560501099</v>
      </c>
      <c r="N2659" s="36">
        <v>243</v>
      </c>
      <c r="O2659" s="317">
        <v>0.60448002815246582</v>
      </c>
      <c r="P2659" s="317">
        <v>0.63116997480392456</v>
      </c>
      <c r="Q2659" s="36">
        <v>6753</v>
      </c>
      <c r="R2659" s="317">
        <v>0.67720001935958862</v>
      </c>
      <c r="S2659" s="317">
        <v>0.69554001092910767</v>
      </c>
      <c r="T2659" t="s">
        <v>380</v>
      </c>
      <c r="BA2659" s="395">
        <v>1</v>
      </c>
      <c r="BB2659" s="396" t="s">
        <v>861</v>
      </c>
      <c r="BC2659" t="str">
        <f t="shared" si="256"/>
        <v>R0A</v>
      </c>
      <c r="BD2659" t="str">
        <f t="shared" si="257"/>
        <v>NAoMe_initial_ch_score_2cap</v>
      </c>
      <c r="BE2659" s="397" t="s">
        <v>862</v>
      </c>
      <c r="BF2659" t="str">
        <f t="shared" si="258"/>
        <v>0</v>
      </c>
      <c r="BG2659">
        <f t="shared" si="259"/>
        <v>91</v>
      </c>
      <c r="BH2659" s="398">
        <f t="shared" si="260"/>
        <v>0.56521999835968018</v>
      </c>
      <c r="BO2659" s="33"/>
    </row>
    <row r="2660" spans="1:67">
      <c r="A2660" s="316" t="s">
        <v>27</v>
      </c>
      <c r="B2660" t="s">
        <v>380</v>
      </c>
      <c r="C2660" t="s">
        <v>910</v>
      </c>
      <c r="D2660" t="s">
        <v>314</v>
      </c>
      <c r="E2660" s="316" t="s">
        <v>119</v>
      </c>
      <c r="F2660" s="316" t="s">
        <v>120</v>
      </c>
      <c r="G2660" s="316" t="s">
        <v>433</v>
      </c>
      <c r="H2660" s="316" t="s">
        <v>315</v>
      </c>
      <c r="I2660" s="316" t="s">
        <v>341</v>
      </c>
      <c r="J2660" s="316" t="s">
        <v>14</v>
      </c>
      <c r="K2660" s="36">
        <v>38</v>
      </c>
      <c r="L2660" s="317">
        <v>0.23601999878883359</v>
      </c>
      <c r="M2660" s="317">
        <v>0.24358999729156491</v>
      </c>
      <c r="N2660" s="36">
        <v>80</v>
      </c>
      <c r="O2660" s="317">
        <v>0.19900000095367429</v>
      </c>
      <c r="P2660" s="317">
        <v>0.2077900022268295</v>
      </c>
      <c r="Q2660" s="36">
        <v>1630</v>
      </c>
      <c r="R2660" s="317">
        <v>0.16346000134944921</v>
      </c>
      <c r="S2660" s="317">
        <v>0.16788999736309049</v>
      </c>
      <c r="T2660" t="s">
        <v>380</v>
      </c>
      <c r="BA2660" s="395">
        <v>1</v>
      </c>
      <c r="BB2660" s="396" t="s">
        <v>861</v>
      </c>
      <c r="BC2660" t="str">
        <f t="shared" si="256"/>
        <v>R0A</v>
      </c>
      <c r="BD2660" t="str">
        <f t="shared" si="257"/>
        <v>NAoMe_initial_ch_score_2cap</v>
      </c>
      <c r="BE2660" s="397" t="s">
        <v>862</v>
      </c>
      <c r="BF2660" t="str">
        <f t="shared" si="258"/>
        <v>1</v>
      </c>
      <c r="BG2660">
        <f t="shared" si="259"/>
        <v>38</v>
      </c>
      <c r="BH2660" s="398">
        <f t="shared" si="260"/>
        <v>0.23601999878883359</v>
      </c>
      <c r="BO2660" s="33"/>
    </row>
    <row r="2661" spans="1:67">
      <c r="A2661" s="316" t="s">
        <v>27</v>
      </c>
      <c r="B2661" t="s">
        <v>380</v>
      </c>
      <c r="C2661" t="s">
        <v>910</v>
      </c>
      <c r="D2661" t="s">
        <v>314</v>
      </c>
      <c r="E2661" s="316" t="s">
        <v>119</v>
      </c>
      <c r="F2661" s="316" t="s">
        <v>120</v>
      </c>
      <c r="G2661" s="316" t="s">
        <v>433</v>
      </c>
      <c r="H2661" s="316" t="s">
        <v>315</v>
      </c>
      <c r="I2661" s="316" t="s">
        <v>341</v>
      </c>
      <c r="J2661" s="316" t="s">
        <v>301</v>
      </c>
      <c r="K2661" s="36">
        <v>27</v>
      </c>
      <c r="L2661" s="317">
        <v>0.16769999265670779</v>
      </c>
      <c r="M2661" s="317">
        <v>0.17307999730110171</v>
      </c>
      <c r="N2661" s="36">
        <v>62</v>
      </c>
      <c r="O2661" s="317">
        <v>0.15422999858856201</v>
      </c>
      <c r="P2661" s="317">
        <v>0.1610399931669235</v>
      </c>
      <c r="Q2661" s="36">
        <v>1326</v>
      </c>
      <c r="R2661" s="317">
        <v>0.132970005273819</v>
      </c>
      <c r="S2661" s="317">
        <v>0.13657000660896301</v>
      </c>
      <c r="T2661" t="s">
        <v>380</v>
      </c>
      <c r="BA2661" s="395">
        <v>1</v>
      </c>
      <c r="BB2661" s="396" t="s">
        <v>861</v>
      </c>
      <c r="BC2661" t="str">
        <f t="shared" si="256"/>
        <v>R0A</v>
      </c>
      <c r="BD2661" t="str">
        <f t="shared" si="257"/>
        <v>NAoMe_initial_ch_score_2cap</v>
      </c>
      <c r="BE2661" s="397" t="s">
        <v>862</v>
      </c>
      <c r="BF2661" t="str">
        <f t="shared" si="258"/>
        <v>2+</v>
      </c>
      <c r="BG2661">
        <f t="shared" si="259"/>
        <v>27</v>
      </c>
      <c r="BH2661" s="398">
        <f t="shared" si="260"/>
        <v>0.16769999265670779</v>
      </c>
      <c r="BO2661" s="33"/>
    </row>
    <row r="2662" spans="1:67">
      <c r="A2662" s="316" t="s">
        <v>27</v>
      </c>
      <c r="B2662" t="s">
        <v>380</v>
      </c>
      <c r="C2662" t="s">
        <v>910</v>
      </c>
      <c r="D2662" t="s">
        <v>314</v>
      </c>
      <c r="E2662" s="316" t="s">
        <v>119</v>
      </c>
      <c r="F2662" s="316" t="s">
        <v>120</v>
      </c>
      <c r="G2662" s="316" t="s">
        <v>433</v>
      </c>
      <c r="H2662" s="316" t="s">
        <v>315</v>
      </c>
      <c r="I2662" s="316" t="s">
        <v>341</v>
      </c>
      <c r="J2662" s="316" t="s">
        <v>260</v>
      </c>
      <c r="K2662" s="36">
        <v>5</v>
      </c>
      <c r="L2662" s="317">
        <v>3.10600008815527E-2</v>
      </c>
      <c r="M2662" s="317"/>
      <c r="N2662" s="36">
        <v>17</v>
      </c>
      <c r="O2662" s="317">
        <v>4.2289998382329941E-2</v>
      </c>
      <c r="P2662" s="317"/>
      <c r="Q2662" s="36">
        <v>263</v>
      </c>
      <c r="R2662" s="317">
        <v>2.6370000094175339E-2</v>
      </c>
      <c r="S2662" s="317"/>
      <c r="T2662" t="s">
        <v>380</v>
      </c>
      <c r="BA2662" s="395">
        <v>1</v>
      </c>
      <c r="BB2662" s="396" t="s">
        <v>861</v>
      </c>
      <c r="BC2662" t="str">
        <f t="shared" si="256"/>
        <v>R0A</v>
      </c>
      <c r="BD2662" t="str">
        <f t="shared" si="257"/>
        <v>NAoMe_initial_ch_score_2cap</v>
      </c>
      <c r="BE2662" s="397" t="s">
        <v>862</v>
      </c>
      <c r="BF2662" t="str">
        <f t="shared" si="258"/>
        <v>Unknown</v>
      </c>
      <c r="BG2662">
        <f t="shared" si="259"/>
        <v>5</v>
      </c>
      <c r="BH2662" s="398">
        <f t="shared" si="260"/>
        <v>3.10600008815527E-2</v>
      </c>
      <c r="BO2662" s="33"/>
    </row>
    <row r="2663" spans="1:67">
      <c r="A2663" s="316" t="s">
        <v>27</v>
      </c>
      <c r="B2663" t="s">
        <v>380</v>
      </c>
      <c r="C2663" t="s">
        <v>910</v>
      </c>
      <c r="D2663" t="s">
        <v>314</v>
      </c>
      <c r="E2663" s="316" t="s">
        <v>119</v>
      </c>
      <c r="F2663" s="316" t="s">
        <v>120</v>
      </c>
      <c r="G2663" s="316" t="s">
        <v>433</v>
      </c>
      <c r="H2663" s="316" t="s">
        <v>315</v>
      </c>
      <c r="I2663" s="316" t="s">
        <v>309</v>
      </c>
      <c r="J2663" s="316" t="s">
        <v>289</v>
      </c>
      <c r="K2663" s="36">
        <v>57</v>
      </c>
      <c r="L2663" s="317">
        <v>0.3540399968624115</v>
      </c>
      <c r="M2663" s="317"/>
      <c r="N2663" s="36">
        <v>131</v>
      </c>
      <c r="O2663" s="317">
        <v>0.32587000727653498</v>
      </c>
      <c r="P2663" s="317"/>
      <c r="Q2663" s="36">
        <v>3283</v>
      </c>
      <c r="R2663" s="317">
        <v>0.3292199969291687</v>
      </c>
      <c r="S2663" s="317"/>
      <c r="T2663" t="s">
        <v>380</v>
      </c>
      <c r="BA2663" s="395">
        <v>1</v>
      </c>
      <c r="BB2663" s="396" t="s">
        <v>861</v>
      </c>
      <c r="BC2663" t="str">
        <f t="shared" si="256"/>
        <v>R0A</v>
      </c>
      <c r="BD2663" t="str">
        <f t="shared" si="257"/>
        <v>NAoMe_initial_diagnosis_year</v>
      </c>
      <c r="BE2663" s="397" t="s">
        <v>862</v>
      </c>
      <c r="BF2663" t="str">
        <f t="shared" si="258"/>
        <v>2021</v>
      </c>
      <c r="BG2663">
        <f t="shared" si="259"/>
        <v>57</v>
      </c>
      <c r="BH2663" s="398">
        <f t="shared" si="260"/>
        <v>0.3540399968624115</v>
      </c>
      <c r="BO2663" s="33"/>
    </row>
    <row r="2664" spans="1:67">
      <c r="A2664" s="316" t="s">
        <v>27</v>
      </c>
      <c r="B2664" t="s">
        <v>380</v>
      </c>
      <c r="C2664" t="s">
        <v>910</v>
      </c>
      <c r="D2664" t="s">
        <v>314</v>
      </c>
      <c r="E2664" s="316" t="s">
        <v>119</v>
      </c>
      <c r="F2664" s="316" t="s">
        <v>120</v>
      </c>
      <c r="G2664" s="316" t="s">
        <v>433</v>
      </c>
      <c r="H2664" s="316" t="s">
        <v>315</v>
      </c>
      <c r="I2664" s="316" t="s">
        <v>309</v>
      </c>
      <c r="J2664" s="316" t="s">
        <v>816</v>
      </c>
      <c r="K2664" s="36">
        <v>63</v>
      </c>
      <c r="L2664" s="317">
        <v>0.39129999279975891</v>
      </c>
      <c r="M2664" s="317"/>
      <c r="N2664" s="36">
        <v>137</v>
      </c>
      <c r="O2664" s="317">
        <v>0.34079998731613159</v>
      </c>
      <c r="P2664" s="317"/>
      <c r="Q2664" s="36">
        <v>3315</v>
      </c>
      <c r="R2664" s="317">
        <v>0.33243000507354742</v>
      </c>
      <c r="S2664" s="317"/>
      <c r="T2664" t="s">
        <v>380</v>
      </c>
      <c r="BA2664" s="395">
        <v>1</v>
      </c>
      <c r="BB2664" s="396" t="s">
        <v>861</v>
      </c>
      <c r="BC2664" t="str">
        <f t="shared" si="256"/>
        <v>R0A</v>
      </c>
      <c r="BD2664" t="str">
        <f t="shared" si="257"/>
        <v>NAoMe_initial_diagnosis_year</v>
      </c>
      <c r="BE2664" s="397" t="s">
        <v>862</v>
      </c>
      <c r="BF2664" t="str">
        <f t="shared" si="258"/>
        <v>2022</v>
      </c>
      <c r="BG2664">
        <f t="shared" si="259"/>
        <v>63</v>
      </c>
      <c r="BH2664" s="398">
        <f t="shared" si="260"/>
        <v>0.39129999279975891</v>
      </c>
      <c r="BO2664" s="33"/>
    </row>
    <row r="2665" spans="1:67">
      <c r="A2665" s="316" t="s">
        <v>27</v>
      </c>
      <c r="B2665" t="s">
        <v>380</v>
      </c>
      <c r="C2665" t="s">
        <v>910</v>
      </c>
      <c r="D2665" t="s">
        <v>314</v>
      </c>
      <c r="E2665" s="316" t="s">
        <v>119</v>
      </c>
      <c r="F2665" s="316" t="s">
        <v>120</v>
      </c>
      <c r="G2665" s="316" t="s">
        <v>433</v>
      </c>
      <c r="H2665" s="316" t="s">
        <v>315</v>
      </c>
      <c r="I2665" s="316" t="s">
        <v>309</v>
      </c>
      <c r="J2665" s="316" t="s">
        <v>946</v>
      </c>
      <c r="K2665" s="36">
        <v>41</v>
      </c>
      <c r="L2665" s="317">
        <v>0.25466001033782959</v>
      </c>
      <c r="M2665" s="317"/>
      <c r="N2665" s="36">
        <v>134</v>
      </c>
      <c r="O2665" s="317">
        <v>0.33333000540733337</v>
      </c>
      <c r="P2665" s="317"/>
      <c r="Q2665" s="36">
        <v>3374</v>
      </c>
      <c r="R2665" s="317">
        <v>0.33834999799728388</v>
      </c>
      <c r="S2665" s="317"/>
      <c r="T2665" t="s">
        <v>380</v>
      </c>
      <c r="BA2665" s="395">
        <v>1</v>
      </c>
      <c r="BB2665" s="396" t="s">
        <v>861</v>
      </c>
      <c r="BC2665" t="str">
        <f t="shared" si="256"/>
        <v>R0A</v>
      </c>
      <c r="BD2665" t="str">
        <f t="shared" si="257"/>
        <v>NAoMe_initial_diagnosis_year</v>
      </c>
      <c r="BE2665" s="397" t="s">
        <v>862</v>
      </c>
      <c r="BF2665" t="str">
        <f t="shared" si="258"/>
        <v>2023</v>
      </c>
      <c r="BG2665">
        <f t="shared" si="259"/>
        <v>41</v>
      </c>
      <c r="BH2665" s="398">
        <f t="shared" si="260"/>
        <v>0.25466001033782959</v>
      </c>
      <c r="BO2665" s="33"/>
    </row>
    <row r="2666" spans="1:67">
      <c r="A2666" s="316" t="s">
        <v>27</v>
      </c>
      <c r="B2666" t="s">
        <v>380</v>
      </c>
      <c r="C2666" t="s">
        <v>910</v>
      </c>
      <c r="D2666" t="s">
        <v>314</v>
      </c>
      <c r="E2666" s="316" t="s">
        <v>119</v>
      </c>
      <c r="F2666" s="316" t="s">
        <v>120</v>
      </c>
      <c r="G2666" s="316" t="s">
        <v>433</v>
      </c>
      <c r="H2666" s="316" t="s">
        <v>315</v>
      </c>
      <c r="I2666" s="316" t="s">
        <v>331</v>
      </c>
      <c r="J2666" s="316" t="s">
        <v>332</v>
      </c>
      <c r="K2666" s="36">
        <v>2</v>
      </c>
      <c r="L2666" s="317">
        <v>1.2419999577105051E-2</v>
      </c>
      <c r="M2666" s="317">
        <v>1.6389999538660049E-2</v>
      </c>
      <c r="N2666" s="36">
        <v>12</v>
      </c>
      <c r="O2666" s="317">
        <v>2.9850000515580181E-2</v>
      </c>
      <c r="P2666" s="317">
        <v>3.6919999867677689E-2</v>
      </c>
      <c r="Q2666" s="36">
        <v>434</v>
      </c>
      <c r="R2666" s="317">
        <v>4.3519999831914902E-2</v>
      </c>
      <c r="S2666" s="317">
        <v>5.2159998565912247E-2</v>
      </c>
      <c r="T2666" t="s">
        <v>380</v>
      </c>
      <c r="BA2666" s="395">
        <v>1</v>
      </c>
      <c r="BB2666" s="396" t="s">
        <v>861</v>
      </c>
      <c r="BC2666" t="str">
        <f t="shared" si="256"/>
        <v>R0A</v>
      </c>
      <c r="BD2666" t="str">
        <f t="shared" si="257"/>
        <v>NAoMe_initial_disease_group</v>
      </c>
      <c r="BE2666" s="397" t="s">
        <v>862</v>
      </c>
      <c r="BF2666" t="str">
        <f t="shared" si="258"/>
        <v>Advanced M0</v>
      </c>
      <c r="BG2666">
        <f t="shared" si="259"/>
        <v>2</v>
      </c>
      <c r="BH2666" s="398">
        <f t="shared" si="260"/>
        <v>1.2419999577105051E-2</v>
      </c>
      <c r="BO2666" s="33"/>
    </row>
    <row r="2667" spans="1:67">
      <c r="A2667" s="316" t="s">
        <v>27</v>
      </c>
      <c r="B2667" t="s">
        <v>380</v>
      </c>
      <c r="C2667" t="s">
        <v>910</v>
      </c>
      <c r="D2667" t="s">
        <v>314</v>
      </c>
      <c r="E2667" s="316" t="s">
        <v>119</v>
      </c>
      <c r="F2667" s="316" t="s">
        <v>120</v>
      </c>
      <c r="G2667" s="316" t="s">
        <v>433</v>
      </c>
      <c r="H2667" s="316" t="s">
        <v>315</v>
      </c>
      <c r="I2667" s="316" t="s">
        <v>331</v>
      </c>
      <c r="J2667" s="316" t="s">
        <v>333</v>
      </c>
      <c r="K2667" s="36">
        <v>102</v>
      </c>
      <c r="L2667" s="317">
        <v>0.63353997468948364</v>
      </c>
      <c r="M2667" s="317">
        <v>0.83607000112533569</v>
      </c>
      <c r="N2667" s="36">
        <v>257</v>
      </c>
      <c r="O2667" s="317">
        <v>0.63929998874664307</v>
      </c>
      <c r="P2667" s="317">
        <v>0.79076999425888062</v>
      </c>
      <c r="Q2667" s="36">
        <v>6159</v>
      </c>
      <c r="R2667" s="317">
        <v>0.6176300048828125</v>
      </c>
      <c r="S2667" s="317">
        <v>0.74026000499725342</v>
      </c>
      <c r="T2667" t="s">
        <v>380</v>
      </c>
      <c r="BA2667" s="395">
        <v>1</v>
      </c>
      <c r="BB2667" s="396" t="s">
        <v>861</v>
      </c>
      <c r="BC2667" t="str">
        <f t="shared" si="256"/>
        <v>R0A</v>
      </c>
      <c r="BD2667" t="str">
        <f t="shared" si="257"/>
        <v>NAoMe_initial_disease_group</v>
      </c>
      <c r="BE2667" s="397" t="s">
        <v>862</v>
      </c>
      <c r="BF2667" t="str">
        <f t="shared" si="258"/>
        <v>Advanced M1</v>
      </c>
      <c r="BG2667">
        <f t="shared" si="259"/>
        <v>102</v>
      </c>
      <c r="BH2667" s="398">
        <f t="shared" si="260"/>
        <v>0.63353997468948364</v>
      </c>
      <c r="BO2667" s="33"/>
    </row>
    <row r="2668" spans="1:67">
      <c r="A2668" s="316" t="s">
        <v>27</v>
      </c>
      <c r="B2668" t="s">
        <v>380</v>
      </c>
      <c r="C2668" t="s">
        <v>910</v>
      </c>
      <c r="D2668" t="s">
        <v>314</v>
      </c>
      <c r="E2668" s="316" t="s">
        <v>119</v>
      </c>
      <c r="F2668" s="316" t="s">
        <v>120</v>
      </c>
      <c r="G2668" s="316" t="s">
        <v>433</v>
      </c>
      <c r="H2668" s="316" t="s">
        <v>315</v>
      </c>
      <c r="I2668" s="316" t="s">
        <v>331</v>
      </c>
      <c r="J2668" s="316" t="s">
        <v>334</v>
      </c>
      <c r="K2668" s="36">
        <v>2</v>
      </c>
      <c r="L2668" s="317">
        <v>1.2419999577105051E-2</v>
      </c>
      <c r="M2668" s="317">
        <v>1.6389999538660049E-2</v>
      </c>
      <c r="N2668" s="36">
        <v>2</v>
      </c>
      <c r="O2668" s="317">
        <v>4.980000201612711E-3</v>
      </c>
      <c r="P2668" s="317">
        <v>6.1499997973442078E-3</v>
      </c>
      <c r="Q2668" s="36">
        <v>64</v>
      </c>
      <c r="R2668" s="317">
        <v>6.4199999906122676E-3</v>
      </c>
      <c r="S2668" s="317">
        <v>7.689999882131815E-3</v>
      </c>
      <c r="T2668" t="s">
        <v>380</v>
      </c>
      <c r="BA2668" s="395">
        <v>1</v>
      </c>
      <c r="BB2668" s="396" t="s">
        <v>861</v>
      </c>
      <c r="BC2668" t="str">
        <f t="shared" si="256"/>
        <v>R0A</v>
      </c>
      <c r="BD2668" t="str">
        <f t="shared" si="257"/>
        <v>NAoMe_initial_disease_group</v>
      </c>
      <c r="BE2668" s="397" t="s">
        <v>862</v>
      </c>
      <c r="BF2668" t="str">
        <f t="shared" si="258"/>
        <v>DCIS</v>
      </c>
      <c r="BG2668">
        <f t="shared" si="259"/>
        <v>2</v>
      </c>
      <c r="BH2668" s="398">
        <f t="shared" si="260"/>
        <v>1.2419999577105051E-2</v>
      </c>
      <c r="BO2668" s="33"/>
    </row>
    <row r="2669" spans="1:67">
      <c r="A2669" s="316" t="s">
        <v>27</v>
      </c>
      <c r="B2669" t="s">
        <v>380</v>
      </c>
      <c r="C2669" t="s">
        <v>910</v>
      </c>
      <c r="D2669" t="s">
        <v>314</v>
      </c>
      <c r="E2669" s="316" t="s">
        <v>119</v>
      </c>
      <c r="F2669" s="316" t="s">
        <v>120</v>
      </c>
      <c r="G2669" s="316" t="s">
        <v>433</v>
      </c>
      <c r="H2669" s="316" t="s">
        <v>315</v>
      </c>
      <c r="I2669" s="316" t="s">
        <v>331</v>
      </c>
      <c r="J2669" s="316" t="s">
        <v>335</v>
      </c>
      <c r="K2669" s="36">
        <v>16</v>
      </c>
      <c r="L2669" s="317">
        <v>9.9380001425743103E-2</v>
      </c>
      <c r="M2669" s="317">
        <v>0.1311500072479248</v>
      </c>
      <c r="N2669" s="36">
        <v>54</v>
      </c>
      <c r="O2669" s="317">
        <v>0.13433000445365911</v>
      </c>
      <c r="P2669" s="317">
        <v>0.16615000367164609</v>
      </c>
      <c r="Q2669" s="36">
        <v>1663</v>
      </c>
      <c r="R2669" s="317">
        <v>0.16676999628543851</v>
      </c>
      <c r="S2669" s="317">
        <v>0.19988000392913821</v>
      </c>
      <c r="T2669" t="s">
        <v>380</v>
      </c>
      <c r="BA2669" s="395">
        <v>1</v>
      </c>
      <c r="BB2669" s="396" t="s">
        <v>861</v>
      </c>
      <c r="BC2669" t="str">
        <f t="shared" si="256"/>
        <v>R0A</v>
      </c>
      <c r="BD2669" t="str">
        <f t="shared" si="257"/>
        <v>NAoMe_initial_disease_group</v>
      </c>
      <c r="BE2669" s="397" t="s">
        <v>862</v>
      </c>
      <c r="BF2669" t="str">
        <f t="shared" si="258"/>
        <v>Early invasive</v>
      </c>
      <c r="BG2669">
        <f t="shared" si="259"/>
        <v>16</v>
      </c>
      <c r="BH2669" s="398">
        <f t="shared" si="260"/>
        <v>9.9380001425743103E-2</v>
      </c>
      <c r="BO2669" s="33"/>
    </row>
    <row r="2670" spans="1:67">
      <c r="A2670" s="316" t="s">
        <v>27</v>
      </c>
      <c r="B2670" t="s">
        <v>380</v>
      </c>
      <c r="C2670" t="s">
        <v>910</v>
      </c>
      <c r="D2670" t="s">
        <v>314</v>
      </c>
      <c r="E2670" s="316" t="s">
        <v>119</v>
      </c>
      <c r="F2670" s="316" t="s">
        <v>120</v>
      </c>
      <c r="G2670" s="316" t="s">
        <v>433</v>
      </c>
      <c r="H2670" s="316" t="s">
        <v>315</v>
      </c>
      <c r="I2670" s="316" t="s">
        <v>331</v>
      </c>
      <c r="J2670" s="316" t="s">
        <v>337</v>
      </c>
      <c r="K2670" s="36">
        <v>39</v>
      </c>
      <c r="L2670" s="317">
        <v>0.2422399967908859</v>
      </c>
      <c r="M2670" s="317"/>
      <c r="N2670" s="36">
        <v>77</v>
      </c>
      <c r="O2670" s="317">
        <v>0.191540002822876</v>
      </c>
      <c r="P2670" s="317"/>
      <c r="Q2670" s="36">
        <v>1652</v>
      </c>
      <c r="R2670" s="317">
        <v>0.1656599938869476</v>
      </c>
      <c r="S2670" s="317"/>
      <c r="T2670" t="s">
        <v>380</v>
      </c>
      <c r="BA2670" s="395">
        <v>1</v>
      </c>
      <c r="BB2670" s="396" t="s">
        <v>861</v>
      </c>
      <c r="BC2670" t="str">
        <f t="shared" si="256"/>
        <v>R0A</v>
      </c>
      <c r="BD2670" t="str">
        <f t="shared" si="257"/>
        <v>NAoMe_initial_disease_group</v>
      </c>
      <c r="BE2670" s="397" t="s">
        <v>862</v>
      </c>
      <c r="BF2670" t="str">
        <f t="shared" si="258"/>
        <v>Unknown stage</v>
      </c>
      <c r="BG2670">
        <f t="shared" si="259"/>
        <v>39</v>
      </c>
      <c r="BH2670" s="398">
        <f t="shared" si="260"/>
        <v>0.2422399967908859</v>
      </c>
      <c r="BO2670" s="33"/>
    </row>
    <row r="2671" spans="1:67">
      <c r="A2671" s="316" t="s">
        <v>27</v>
      </c>
      <c r="B2671" t="s">
        <v>380</v>
      </c>
      <c r="C2671" t="s">
        <v>910</v>
      </c>
      <c r="D2671" t="s">
        <v>314</v>
      </c>
      <c r="E2671" s="316" t="s">
        <v>119</v>
      </c>
      <c r="F2671" s="316" t="s">
        <v>120</v>
      </c>
      <c r="G2671" s="316" t="s">
        <v>433</v>
      </c>
      <c r="H2671" s="316" t="s">
        <v>315</v>
      </c>
      <c r="I2671" s="316" t="s">
        <v>656</v>
      </c>
      <c r="J2671" s="316" t="s">
        <v>286</v>
      </c>
      <c r="K2671" s="36">
        <v>9</v>
      </c>
      <c r="L2671" s="317">
        <v>5.5900000035762787E-2</v>
      </c>
      <c r="M2671" s="317">
        <v>5.6249998509883881E-2</v>
      </c>
      <c r="N2671" s="36">
        <v>15</v>
      </c>
      <c r="O2671" s="317">
        <v>3.7310000509023673E-2</v>
      </c>
      <c r="P2671" s="317">
        <v>3.7780001759529107E-2</v>
      </c>
      <c r="Q2671" s="36">
        <v>492</v>
      </c>
      <c r="R2671" s="317">
        <v>4.9339998513460159E-2</v>
      </c>
      <c r="S2671" s="317">
        <v>5.1920000463724143E-2</v>
      </c>
      <c r="T2671" t="s">
        <v>380</v>
      </c>
      <c r="BA2671" s="395">
        <v>1</v>
      </c>
      <c r="BB2671" s="396" t="s">
        <v>861</v>
      </c>
      <c r="BC2671" t="str">
        <f t="shared" si="256"/>
        <v>R0A</v>
      </c>
      <c r="BD2671" t="str">
        <f t="shared" si="257"/>
        <v>NAoMe_initial_ethnicity_grp</v>
      </c>
      <c r="BE2671" s="397" t="s">
        <v>862</v>
      </c>
      <c r="BF2671" t="str">
        <f t="shared" si="258"/>
        <v>Asian or Asian British</v>
      </c>
      <c r="BG2671">
        <f t="shared" si="259"/>
        <v>9</v>
      </c>
      <c r="BH2671" s="398">
        <f t="shared" si="260"/>
        <v>5.5900000035762787E-2</v>
      </c>
      <c r="BO2671" s="33"/>
    </row>
    <row r="2672" spans="1:67">
      <c r="A2672" s="316" t="s">
        <v>27</v>
      </c>
      <c r="B2672" t="s">
        <v>380</v>
      </c>
      <c r="C2672" t="s">
        <v>910</v>
      </c>
      <c r="D2672" t="s">
        <v>314</v>
      </c>
      <c r="E2672" s="316" t="s">
        <v>119</v>
      </c>
      <c r="F2672" s="316" t="s">
        <v>120</v>
      </c>
      <c r="G2672" s="316" t="s">
        <v>433</v>
      </c>
      <c r="H2672" s="316" t="s">
        <v>315</v>
      </c>
      <c r="I2672" s="316" t="s">
        <v>656</v>
      </c>
      <c r="J2672" s="316" t="s">
        <v>287</v>
      </c>
      <c r="K2672" s="36">
        <v>17</v>
      </c>
      <c r="L2672" s="317">
        <v>0.1055900007486343</v>
      </c>
      <c r="M2672" s="317">
        <v>0.1062500029802322</v>
      </c>
      <c r="N2672" s="36">
        <v>47</v>
      </c>
      <c r="O2672" s="317">
        <v>0.1169200018048286</v>
      </c>
      <c r="P2672" s="317">
        <v>0.1183900013566017</v>
      </c>
      <c r="Q2672" s="36">
        <v>403</v>
      </c>
      <c r="R2672" s="317">
        <v>4.0410000830888748E-2</v>
      </c>
      <c r="S2672" s="317">
        <v>4.2520001530647278E-2</v>
      </c>
      <c r="T2672" t="s">
        <v>380</v>
      </c>
      <c r="BA2672" s="395">
        <v>1</v>
      </c>
      <c r="BB2672" s="396" t="s">
        <v>861</v>
      </c>
      <c r="BC2672" t="str">
        <f t="shared" si="256"/>
        <v>R0A</v>
      </c>
      <c r="BD2672" t="str">
        <f t="shared" si="257"/>
        <v>NAoMe_initial_ethnicity_grp</v>
      </c>
      <c r="BE2672" s="397" t="s">
        <v>862</v>
      </c>
      <c r="BF2672" t="str">
        <f t="shared" si="258"/>
        <v>Black or Black British</v>
      </c>
      <c r="BG2672">
        <f t="shared" si="259"/>
        <v>17</v>
      </c>
      <c r="BH2672" s="398">
        <f t="shared" si="260"/>
        <v>0.1055900007486343</v>
      </c>
      <c r="BO2672" s="33"/>
    </row>
    <row r="2673" spans="1:67">
      <c r="A2673" s="316" t="s">
        <v>27</v>
      </c>
      <c r="B2673" t="s">
        <v>380</v>
      </c>
      <c r="C2673" t="s">
        <v>910</v>
      </c>
      <c r="D2673" t="s">
        <v>314</v>
      </c>
      <c r="E2673" s="316" t="s">
        <v>119</v>
      </c>
      <c r="F2673" s="316" t="s">
        <v>120</v>
      </c>
      <c r="G2673" s="316" t="s">
        <v>433</v>
      </c>
      <c r="H2673" s="316" t="s">
        <v>315</v>
      </c>
      <c r="I2673" s="316" t="s">
        <v>656</v>
      </c>
      <c r="J2673" s="316" t="s">
        <v>259</v>
      </c>
      <c r="K2673" s="36">
        <v>5</v>
      </c>
      <c r="L2673" s="317">
        <v>3.10600008815527E-2</v>
      </c>
      <c r="M2673" s="317">
        <v>3.125E-2</v>
      </c>
      <c r="N2673" s="36">
        <v>7</v>
      </c>
      <c r="O2673" s="317">
        <v>1.7410000786185261E-2</v>
      </c>
      <c r="P2673" s="317">
        <v>1.7629999667406079E-2</v>
      </c>
      <c r="Q2673" s="36">
        <v>98</v>
      </c>
      <c r="R2673" s="317">
        <v>9.8299998790025711E-3</v>
      </c>
      <c r="S2673" s="317">
        <v>1.0339999571442601E-2</v>
      </c>
      <c r="T2673" t="s">
        <v>380</v>
      </c>
      <c r="BA2673" s="395">
        <v>1</v>
      </c>
      <c r="BB2673" s="396" t="s">
        <v>861</v>
      </c>
      <c r="BC2673" t="str">
        <f t="shared" si="256"/>
        <v>R0A</v>
      </c>
      <c r="BD2673" t="str">
        <f t="shared" si="257"/>
        <v>NAoMe_initial_ethnicity_grp</v>
      </c>
      <c r="BE2673" s="397" t="s">
        <v>862</v>
      </c>
      <c r="BF2673" t="str">
        <f t="shared" si="258"/>
        <v>Mixed</v>
      </c>
      <c r="BG2673">
        <f t="shared" si="259"/>
        <v>5</v>
      </c>
      <c r="BH2673" s="398">
        <f t="shared" si="260"/>
        <v>3.10600008815527E-2</v>
      </c>
      <c r="BO2673" s="33"/>
    </row>
    <row r="2674" spans="1:67">
      <c r="A2674" s="316" t="s">
        <v>27</v>
      </c>
      <c r="B2674" t="s">
        <v>380</v>
      </c>
      <c r="C2674" t="s">
        <v>910</v>
      </c>
      <c r="D2674" t="s">
        <v>314</v>
      </c>
      <c r="E2674" s="316" t="s">
        <v>119</v>
      </c>
      <c r="F2674" s="316" t="s">
        <v>120</v>
      </c>
      <c r="G2674" s="316" t="s">
        <v>433</v>
      </c>
      <c r="H2674" s="316" t="s">
        <v>315</v>
      </c>
      <c r="I2674" s="316" t="s">
        <v>656</v>
      </c>
      <c r="J2674" s="316" t="s">
        <v>288</v>
      </c>
      <c r="K2674" s="36">
        <v>2</v>
      </c>
      <c r="L2674" s="317">
        <v>1.2419999577105051E-2</v>
      </c>
      <c r="M2674" s="317">
        <v>1.250000018626451E-2</v>
      </c>
      <c r="N2674" s="36">
        <v>8</v>
      </c>
      <c r="O2674" s="317">
        <v>1.9899999722838398E-2</v>
      </c>
      <c r="P2674" s="317">
        <v>2.0150000229477879E-2</v>
      </c>
      <c r="Q2674" s="36">
        <v>246</v>
      </c>
      <c r="R2674" s="317">
        <v>2.466999925673008E-2</v>
      </c>
      <c r="S2674" s="317">
        <v>2.5960000231862072E-2</v>
      </c>
      <c r="T2674" t="s">
        <v>380</v>
      </c>
      <c r="BA2674" s="395">
        <v>1</v>
      </c>
      <c r="BB2674" s="396" t="s">
        <v>861</v>
      </c>
      <c r="BC2674" t="str">
        <f t="shared" si="256"/>
        <v>R0A</v>
      </c>
      <c r="BD2674" t="str">
        <f t="shared" si="257"/>
        <v>NAoMe_initial_ethnicity_grp</v>
      </c>
      <c r="BE2674" s="397" t="s">
        <v>862</v>
      </c>
      <c r="BF2674" t="str">
        <f t="shared" si="258"/>
        <v>Other Ethnic Group</v>
      </c>
      <c r="BG2674">
        <f t="shared" si="259"/>
        <v>2</v>
      </c>
      <c r="BH2674" s="398">
        <f t="shared" si="260"/>
        <v>1.2419999577105051E-2</v>
      </c>
      <c r="BO2674" s="33"/>
    </row>
    <row r="2675" spans="1:67">
      <c r="A2675" s="316" t="s">
        <v>27</v>
      </c>
      <c r="B2675" t="s">
        <v>380</v>
      </c>
      <c r="C2675" t="s">
        <v>910</v>
      </c>
      <c r="D2675" t="s">
        <v>314</v>
      </c>
      <c r="E2675" s="316" t="s">
        <v>119</v>
      </c>
      <c r="F2675" s="316" t="s">
        <v>120</v>
      </c>
      <c r="G2675" s="316" t="s">
        <v>433</v>
      </c>
      <c r="H2675" s="316" t="s">
        <v>315</v>
      </c>
      <c r="I2675" s="316" t="s">
        <v>656</v>
      </c>
      <c r="J2675" s="316" t="s">
        <v>260</v>
      </c>
      <c r="K2675" s="36">
        <v>1</v>
      </c>
      <c r="L2675" s="317">
        <v>6.2099997885525227E-3</v>
      </c>
      <c r="M2675" s="317"/>
      <c r="N2675" s="36">
        <v>5</v>
      </c>
      <c r="O2675" s="317">
        <v>1.2439999729394909E-2</v>
      </c>
      <c r="P2675" s="317"/>
      <c r="Q2675" s="36">
        <v>495</v>
      </c>
      <c r="R2675" s="317">
        <v>4.9639999866485603E-2</v>
      </c>
      <c r="S2675" s="317"/>
      <c r="T2675" t="s">
        <v>380</v>
      </c>
      <c r="BA2675" s="395">
        <v>1</v>
      </c>
      <c r="BB2675" s="396" t="s">
        <v>861</v>
      </c>
      <c r="BC2675" t="str">
        <f t="shared" si="256"/>
        <v>R0A</v>
      </c>
      <c r="BD2675" t="str">
        <f t="shared" si="257"/>
        <v>NAoMe_initial_ethnicity_grp</v>
      </c>
      <c r="BE2675" s="397" t="s">
        <v>862</v>
      </c>
      <c r="BF2675" t="str">
        <f t="shared" si="258"/>
        <v>Unknown</v>
      </c>
      <c r="BG2675">
        <f t="shared" si="259"/>
        <v>1</v>
      </c>
      <c r="BH2675" s="398">
        <f t="shared" si="260"/>
        <v>6.2099997885525227E-3</v>
      </c>
      <c r="BO2675" s="33"/>
    </row>
    <row r="2676" spans="1:67">
      <c r="A2676" s="316" t="s">
        <v>27</v>
      </c>
      <c r="B2676" t="s">
        <v>380</v>
      </c>
      <c r="C2676" t="s">
        <v>910</v>
      </c>
      <c r="D2676" t="s">
        <v>314</v>
      </c>
      <c r="E2676" s="316" t="s">
        <v>119</v>
      </c>
      <c r="F2676" s="316" t="s">
        <v>120</v>
      </c>
      <c r="G2676" s="316" t="s">
        <v>433</v>
      </c>
      <c r="H2676" s="316" t="s">
        <v>315</v>
      </c>
      <c r="I2676" s="316" t="s">
        <v>656</v>
      </c>
      <c r="J2676" s="316" t="s">
        <v>258</v>
      </c>
      <c r="K2676" s="36">
        <v>127</v>
      </c>
      <c r="L2676" s="317">
        <v>0.78882002830505371</v>
      </c>
      <c r="M2676" s="317">
        <v>0.79374998807907104</v>
      </c>
      <c r="N2676" s="36">
        <v>320</v>
      </c>
      <c r="O2676" s="317">
        <v>0.79601997137069702</v>
      </c>
      <c r="P2676" s="317">
        <v>0.80605000257492065</v>
      </c>
      <c r="Q2676" s="36">
        <v>8238</v>
      </c>
      <c r="R2676" s="317">
        <v>0.82611000537872314</v>
      </c>
      <c r="S2676" s="317">
        <v>0.86926001310348511</v>
      </c>
      <c r="T2676" t="s">
        <v>380</v>
      </c>
      <c r="BA2676" s="395">
        <v>1</v>
      </c>
      <c r="BB2676" s="396" t="s">
        <v>861</v>
      </c>
      <c r="BC2676" t="str">
        <f t="shared" si="256"/>
        <v>R0A</v>
      </c>
      <c r="BD2676" t="str">
        <f t="shared" si="257"/>
        <v>NAoMe_initial_ethnicity_grp</v>
      </c>
      <c r="BE2676" s="397" t="s">
        <v>862</v>
      </c>
      <c r="BF2676" t="str">
        <f t="shared" si="258"/>
        <v>White</v>
      </c>
      <c r="BG2676">
        <f t="shared" si="259"/>
        <v>127</v>
      </c>
      <c r="BH2676" s="398">
        <f t="shared" si="260"/>
        <v>0.78882002830505371</v>
      </c>
      <c r="BO2676" s="33"/>
    </row>
    <row r="2677" spans="1:67">
      <c r="A2677" s="316" t="s">
        <v>27</v>
      </c>
      <c r="B2677" t="s">
        <v>380</v>
      </c>
      <c r="C2677" t="s">
        <v>910</v>
      </c>
      <c r="D2677" t="s">
        <v>314</v>
      </c>
      <c r="E2677" s="316" t="s">
        <v>119</v>
      </c>
      <c r="F2677" s="316" t="s">
        <v>120</v>
      </c>
      <c r="G2677" s="316" t="s">
        <v>433</v>
      </c>
      <c r="H2677" s="316" t="s">
        <v>315</v>
      </c>
      <c r="I2677" s="316" t="s">
        <v>657</v>
      </c>
      <c r="J2677" s="316" t="s">
        <v>817</v>
      </c>
      <c r="K2677" s="36">
        <v>139</v>
      </c>
      <c r="L2677" s="317">
        <v>0.86334997415542603</v>
      </c>
      <c r="M2677" s="317"/>
      <c r="N2677" s="36">
        <v>372</v>
      </c>
      <c r="O2677" s="317">
        <v>0.9253699779510498</v>
      </c>
      <c r="P2677" s="317"/>
      <c r="Q2677" s="36">
        <v>9359</v>
      </c>
      <c r="R2677" s="317">
        <v>0.93853002786636353</v>
      </c>
      <c r="S2677" s="317"/>
      <c r="T2677" t="s">
        <v>380</v>
      </c>
      <c r="BA2677" s="395">
        <v>1</v>
      </c>
      <c r="BB2677" s="396" t="s">
        <v>861</v>
      </c>
      <c r="BC2677" t="str">
        <f t="shared" si="256"/>
        <v>R0A</v>
      </c>
      <c r="BD2677" t="str">
        <f t="shared" si="257"/>
        <v>NAoMe_initial_final_route</v>
      </c>
      <c r="BE2677" s="397" t="s">
        <v>862</v>
      </c>
      <c r="BF2677" t="str">
        <f t="shared" si="258"/>
        <v>Not screened</v>
      </c>
      <c r="BG2677">
        <f t="shared" si="259"/>
        <v>139</v>
      </c>
      <c r="BH2677" s="398">
        <f t="shared" si="260"/>
        <v>0.86334997415542603</v>
      </c>
      <c r="BO2677" s="33"/>
    </row>
    <row r="2678" spans="1:67">
      <c r="A2678" s="316" t="s">
        <v>27</v>
      </c>
      <c r="B2678" t="s">
        <v>380</v>
      </c>
      <c r="C2678" t="s">
        <v>910</v>
      </c>
      <c r="D2678" t="s">
        <v>314</v>
      </c>
      <c r="E2678" s="316" t="s">
        <v>119</v>
      </c>
      <c r="F2678" s="316" t="s">
        <v>120</v>
      </c>
      <c r="G2678" s="316" t="s">
        <v>433</v>
      </c>
      <c r="H2678" s="316" t="s">
        <v>315</v>
      </c>
      <c r="I2678" s="316" t="s">
        <v>657</v>
      </c>
      <c r="J2678" s="316" t="s">
        <v>352</v>
      </c>
      <c r="K2678" s="36">
        <v>22</v>
      </c>
      <c r="L2678" s="317">
        <v>0.13664999604225159</v>
      </c>
      <c r="M2678" s="317"/>
      <c r="N2678" s="36">
        <v>30</v>
      </c>
      <c r="O2678" s="317">
        <v>7.4629999697208405E-2</v>
      </c>
      <c r="P2678" s="317"/>
      <c r="Q2678" s="36">
        <v>613</v>
      </c>
      <c r="R2678" s="317">
        <v>6.1469998210668557E-2</v>
      </c>
      <c r="S2678" s="317"/>
      <c r="T2678" t="s">
        <v>380</v>
      </c>
      <c r="BA2678" s="395">
        <v>1</v>
      </c>
      <c r="BB2678" s="396" t="s">
        <v>861</v>
      </c>
      <c r="BC2678" t="str">
        <f t="shared" si="256"/>
        <v>R0A</v>
      </c>
      <c r="BD2678" t="str">
        <f t="shared" si="257"/>
        <v>NAoMe_initial_final_route</v>
      </c>
      <c r="BE2678" s="397" t="s">
        <v>862</v>
      </c>
      <c r="BF2678" t="str">
        <f t="shared" si="258"/>
        <v>Screening</v>
      </c>
      <c r="BG2678">
        <f t="shared" si="259"/>
        <v>22</v>
      </c>
      <c r="BH2678" s="398">
        <f t="shared" si="260"/>
        <v>0.13664999604225159</v>
      </c>
      <c r="BO2678" s="33"/>
    </row>
    <row r="2679" spans="1:67">
      <c r="A2679" s="316" t="s">
        <v>27</v>
      </c>
      <c r="B2679" t="s">
        <v>380</v>
      </c>
      <c r="C2679" t="s">
        <v>910</v>
      </c>
      <c r="D2679" t="s">
        <v>314</v>
      </c>
      <c r="E2679" s="316" t="s">
        <v>119</v>
      </c>
      <c r="F2679" s="316" t="s">
        <v>120</v>
      </c>
      <c r="G2679" s="316" t="s">
        <v>433</v>
      </c>
      <c r="H2679" s="316" t="s">
        <v>315</v>
      </c>
      <c r="I2679" s="316" t="s">
        <v>303</v>
      </c>
      <c r="J2679" s="316" t="s">
        <v>308</v>
      </c>
      <c r="K2679" s="36">
        <v>39</v>
      </c>
      <c r="L2679" s="317">
        <v>0.2422399967908859</v>
      </c>
      <c r="M2679" s="317"/>
      <c r="N2679" s="36">
        <v>77</v>
      </c>
      <c r="O2679" s="317">
        <v>0.191540002822876</v>
      </c>
      <c r="P2679" s="317"/>
      <c r="Q2679" s="36">
        <v>1652</v>
      </c>
      <c r="R2679" s="317">
        <v>0.1656599938869476</v>
      </c>
      <c r="S2679" s="317"/>
      <c r="T2679" t="s">
        <v>380</v>
      </c>
      <c r="BA2679" s="395">
        <v>1</v>
      </c>
      <c r="BB2679" s="396" t="s">
        <v>861</v>
      </c>
      <c r="BC2679" t="str">
        <f t="shared" si="256"/>
        <v>R0A</v>
      </c>
      <c r="BD2679" t="str">
        <f t="shared" si="257"/>
        <v>NAoMe_initial_final_stage_tum</v>
      </c>
      <c r="BE2679" s="397" t="s">
        <v>862</v>
      </c>
      <c r="BF2679" t="str">
        <f t="shared" si="258"/>
        <v>Not staged/Unstated</v>
      </c>
      <c r="BG2679">
        <f t="shared" si="259"/>
        <v>39</v>
      </c>
      <c r="BH2679" s="398">
        <f t="shared" si="260"/>
        <v>0.2422399967908859</v>
      </c>
      <c r="BO2679" s="33"/>
    </row>
    <row r="2680" spans="1:67">
      <c r="A2680" s="316" t="s">
        <v>27</v>
      </c>
      <c r="B2680" t="s">
        <v>380</v>
      </c>
      <c r="C2680" t="s">
        <v>910</v>
      </c>
      <c r="D2680" t="s">
        <v>314</v>
      </c>
      <c r="E2680" s="316" t="s">
        <v>119</v>
      </c>
      <c r="F2680" s="316" t="s">
        <v>120</v>
      </c>
      <c r="G2680" s="316" t="s">
        <v>433</v>
      </c>
      <c r="H2680" s="316" t="s">
        <v>315</v>
      </c>
      <c r="I2680" s="316" t="s">
        <v>303</v>
      </c>
      <c r="J2680" s="316" t="s">
        <v>304</v>
      </c>
      <c r="K2680" s="36">
        <v>2</v>
      </c>
      <c r="L2680" s="317">
        <v>1.2419999577105051E-2</v>
      </c>
      <c r="M2680" s="317">
        <v>1.6389999538660049E-2</v>
      </c>
      <c r="N2680" s="36">
        <v>2</v>
      </c>
      <c r="O2680" s="317">
        <v>4.980000201612711E-3</v>
      </c>
      <c r="P2680" s="317">
        <v>6.1499997973442078E-3</v>
      </c>
      <c r="Q2680" s="36">
        <v>64</v>
      </c>
      <c r="R2680" s="317">
        <v>6.4199999906122676E-3</v>
      </c>
      <c r="S2680" s="317">
        <v>7.689999882131815E-3</v>
      </c>
      <c r="T2680" t="s">
        <v>380</v>
      </c>
      <c r="BA2680" s="395">
        <v>1</v>
      </c>
      <c r="BB2680" s="396" t="s">
        <v>861</v>
      </c>
      <c r="BC2680" t="str">
        <f t="shared" si="256"/>
        <v>R0A</v>
      </c>
      <c r="BD2680" t="str">
        <f t="shared" si="257"/>
        <v>NAoMe_initial_final_stage_tum</v>
      </c>
      <c r="BE2680" s="397" t="s">
        <v>862</v>
      </c>
      <c r="BF2680" t="str">
        <f t="shared" si="258"/>
        <v>Stage 0</v>
      </c>
      <c r="BG2680">
        <f t="shared" si="259"/>
        <v>2</v>
      </c>
      <c r="BH2680" s="398">
        <f t="shared" si="260"/>
        <v>1.2419999577105051E-2</v>
      </c>
      <c r="BO2680" s="33"/>
    </row>
    <row r="2681" spans="1:67">
      <c r="A2681" s="316" t="s">
        <v>27</v>
      </c>
      <c r="B2681" t="s">
        <v>380</v>
      </c>
      <c r="C2681" t="s">
        <v>910</v>
      </c>
      <c r="D2681" t="s">
        <v>314</v>
      </c>
      <c r="E2681" s="316" t="s">
        <v>119</v>
      </c>
      <c r="F2681" s="316" t="s">
        <v>120</v>
      </c>
      <c r="G2681" s="316" t="s">
        <v>433</v>
      </c>
      <c r="H2681" s="316" t="s">
        <v>315</v>
      </c>
      <c r="I2681" s="316" t="s">
        <v>303</v>
      </c>
      <c r="J2681" s="316" t="s">
        <v>305</v>
      </c>
      <c r="K2681" s="36">
        <v>2</v>
      </c>
      <c r="L2681" s="317">
        <v>1.2419999577105051E-2</v>
      </c>
      <c r="M2681" s="317">
        <v>1.6389999538660049E-2</v>
      </c>
      <c r="N2681" s="36">
        <v>16</v>
      </c>
      <c r="O2681" s="317">
        <v>3.9799999445676797E-2</v>
      </c>
      <c r="P2681" s="317">
        <v>4.9229998141527183E-2</v>
      </c>
      <c r="Q2681" s="36">
        <v>359</v>
      </c>
      <c r="R2681" s="317">
        <v>3.5999998450279243E-2</v>
      </c>
      <c r="S2681" s="317">
        <v>4.3150000274181373E-2</v>
      </c>
      <c r="T2681" t="s">
        <v>380</v>
      </c>
      <c r="BA2681" s="395">
        <v>1</v>
      </c>
      <c r="BB2681" s="396" t="s">
        <v>861</v>
      </c>
      <c r="BC2681" t="str">
        <f t="shared" si="256"/>
        <v>R0A</v>
      </c>
      <c r="BD2681" t="str">
        <f t="shared" si="257"/>
        <v>NAoMe_initial_final_stage_tum</v>
      </c>
      <c r="BE2681" s="397" t="s">
        <v>862</v>
      </c>
      <c r="BF2681" t="str">
        <f t="shared" si="258"/>
        <v>Stage 1</v>
      </c>
      <c r="BG2681">
        <f t="shared" si="259"/>
        <v>2</v>
      </c>
      <c r="BH2681" s="398">
        <f t="shared" si="260"/>
        <v>1.2419999577105051E-2</v>
      </c>
      <c r="BO2681" s="33"/>
    </row>
    <row r="2682" spans="1:67">
      <c r="A2682" s="316" t="s">
        <v>27</v>
      </c>
      <c r="B2682" t="s">
        <v>380</v>
      </c>
      <c r="C2682" t="s">
        <v>910</v>
      </c>
      <c r="D2682" t="s">
        <v>314</v>
      </c>
      <c r="E2682" s="316" t="s">
        <v>119</v>
      </c>
      <c r="F2682" s="316" t="s">
        <v>120</v>
      </c>
      <c r="G2682" s="316" t="s">
        <v>433</v>
      </c>
      <c r="H2682" s="316" t="s">
        <v>315</v>
      </c>
      <c r="I2682" s="316" t="s">
        <v>303</v>
      </c>
      <c r="J2682" s="316" t="s">
        <v>306</v>
      </c>
      <c r="K2682" s="36">
        <v>9</v>
      </c>
      <c r="L2682" s="317">
        <v>5.5900000035762787E-2</v>
      </c>
      <c r="M2682" s="317">
        <v>7.3770001530647278E-2</v>
      </c>
      <c r="N2682" s="36">
        <v>31</v>
      </c>
      <c r="O2682" s="317">
        <v>7.710999995470047E-2</v>
      </c>
      <c r="P2682" s="317">
        <v>9.538000077009201E-2</v>
      </c>
      <c r="Q2682" s="36">
        <v>996</v>
      </c>
      <c r="R2682" s="317">
        <v>9.9880002439022064E-2</v>
      </c>
      <c r="S2682" s="317">
        <v>0.11970999836921691</v>
      </c>
      <c r="T2682" t="s">
        <v>380</v>
      </c>
      <c r="BA2682" s="395">
        <v>1</v>
      </c>
      <c r="BB2682" s="396" t="s">
        <v>861</v>
      </c>
      <c r="BC2682" t="str">
        <f t="shared" si="256"/>
        <v>R0A</v>
      </c>
      <c r="BD2682" t="str">
        <f t="shared" si="257"/>
        <v>NAoMe_initial_final_stage_tum</v>
      </c>
      <c r="BE2682" s="397" t="s">
        <v>862</v>
      </c>
      <c r="BF2682" t="str">
        <f t="shared" si="258"/>
        <v>Stage 2</v>
      </c>
      <c r="BG2682">
        <f t="shared" si="259"/>
        <v>9</v>
      </c>
      <c r="BH2682" s="398">
        <f t="shared" si="260"/>
        <v>5.5900000035762787E-2</v>
      </c>
      <c r="BO2682" s="33"/>
    </row>
    <row r="2683" spans="1:67">
      <c r="A2683" s="316" t="s">
        <v>27</v>
      </c>
      <c r="B2683" t="s">
        <v>380</v>
      </c>
      <c r="C2683" t="s">
        <v>910</v>
      </c>
      <c r="D2683" t="s">
        <v>314</v>
      </c>
      <c r="E2683" s="316" t="s">
        <v>119</v>
      </c>
      <c r="F2683" s="316" t="s">
        <v>120</v>
      </c>
      <c r="G2683" s="316" t="s">
        <v>433</v>
      </c>
      <c r="H2683" s="316" t="s">
        <v>315</v>
      </c>
      <c r="I2683" s="316" t="s">
        <v>303</v>
      </c>
      <c r="J2683" s="316" t="s">
        <v>307</v>
      </c>
      <c r="K2683" s="36">
        <v>5</v>
      </c>
      <c r="L2683" s="317">
        <v>3.10600008815527E-2</v>
      </c>
      <c r="M2683" s="317">
        <v>4.0980000048875809E-2</v>
      </c>
      <c r="N2683" s="36">
        <v>19</v>
      </c>
      <c r="O2683" s="317">
        <v>4.7260001301765442E-2</v>
      </c>
      <c r="P2683" s="317">
        <v>5.8460000902414322E-2</v>
      </c>
      <c r="Q2683" s="36">
        <v>742</v>
      </c>
      <c r="R2683" s="317">
        <v>7.4409998953342438E-2</v>
      </c>
      <c r="S2683" s="317">
        <v>8.9180000126361847E-2</v>
      </c>
      <c r="T2683" t="s">
        <v>380</v>
      </c>
      <c r="BA2683" s="395">
        <v>1</v>
      </c>
      <c r="BB2683" s="396" t="s">
        <v>861</v>
      </c>
      <c r="BC2683" t="str">
        <f t="shared" si="256"/>
        <v>R0A</v>
      </c>
      <c r="BD2683" t="str">
        <f t="shared" si="257"/>
        <v>NAoMe_initial_final_stage_tum</v>
      </c>
      <c r="BE2683" s="397" t="s">
        <v>862</v>
      </c>
      <c r="BF2683" t="str">
        <f t="shared" si="258"/>
        <v>Stage 3</v>
      </c>
      <c r="BG2683">
        <f t="shared" si="259"/>
        <v>5</v>
      </c>
      <c r="BH2683" s="398">
        <f t="shared" si="260"/>
        <v>3.10600008815527E-2</v>
      </c>
      <c r="BO2683" s="33"/>
    </row>
    <row r="2684" spans="1:67">
      <c r="A2684" s="316" t="s">
        <v>27</v>
      </c>
      <c r="B2684" t="s">
        <v>380</v>
      </c>
      <c r="C2684" t="s">
        <v>910</v>
      </c>
      <c r="D2684" t="s">
        <v>314</v>
      </c>
      <c r="E2684" s="316" t="s">
        <v>119</v>
      </c>
      <c r="F2684" s="316" t="s">
        <v>120</v>
      </c>
      <c r="G2684" s="316" t="s">
        <v>433</v>
      </c>
      <c r="H2684" s="316" t="s">
        <v>315</v>
      </c>
      <c r="I2684" s="316" t="s">
        <v>303</v>
      </c>
      <c r="J2684" s="316" t="s">
        <v>336</v>
      </c>
      <c r="K2684" s="36">
        <v>104</v>
      </c>
      <c r="L2684" s="317">
        <v>0.64595997333526611</v>
      </c>
      <c r="M2684" s="317">
        <v>0.85246002674102783</v>
      </c>
      <c r="N2684" s="36">
        <v>257</v>
      </c>
      <c r="O2684" s="317">
        <v>0.63929998874664307</v>
      </c>
      <c r="P2684" s="317">
        <v>0.79076999425888062</v>
      </c>
      <c r="Q2684" s="36">
        <v>6159</v>
      </c>
      <c r="R2684" s="317">
        <v>0.6176300048828125</v>
      </c>
      <c r="S2684" s="317">
        <v>0.74026000499725342</v>
      </c>
      <c r="T2684" t="s">
        <v>380</v>
      </c>
      <c r="BA2684" s="395">
        <v>1</v>
      </c>
      <c r="BB2684" s="396" t="s">
        <v>861</v>
      </c>
      <c r="BC2684" t="str">
        <f t="shared" si="256"/>
        <v>R0A</v>
      </c>
      <c r="BD2684" t="str">
        <f t="shared" si="257"/>
        <v>NAoMe_initial_final_stage_tum</v>
      </c>
      <c r="BE2684" s="397" t="s">
        <v>862</v>
      </c>
      <c r="BF2684" t="str">
        <f t="shared" si="258"/>
        <v>Stage 4</v>
      </c>
      <c r="BG2684">
        <f t="shared" si="259"/>
        <v>104</v>
      </c>
      <c r="BH2684" s="398">
        <f t="shared" si="260"/>
        <v>0.64595997333526611</v>
      </c>
      <c r="BO2684" s="33"/>
    </row>
    <row r="2685" spans="1:67">
      <c r="A2685" s="316" t="s">
        <v>27</v>
      </c>
      <c r="B2685" t="s">
        <v>380</v>
      </c>
      <c r="C2685" t="s">
        <v>910</v>
      </c>
      <c r="D2685" t="s">
        <v>314</v>
      </c>
      <c r="E2685" s="316" t="s">
        <v>119</v>
      </c>
      <c r="F2685" s="316" t="s">
        <v>120</v>
      </c>
      <c r="G2685" s="316" t="s">
        <v>433</v>
      </c>
      <c r="H2685" s="316" t="s">
        <v>315</v>
      </c>
      <c r="I2685" s="316" t="s">
        <v>342</v>
      </c>
      <c r="J2685" s="316" t="s">
        <v>343</v>
      </c>
      <c r="K2685" s="36">
        <v>39</v>
      </c>
      <c r="L2685" s="317">
        <v>0.2422399967908859</v>
      </c>
      <c r="M2685" s="317"/>
      <c r="N2685" s="36">
        <v>77</v>
      </c>
      <c r="O2685" s="317">
        <v>0.191540002822876</v>
      </c>
      <c r="P2685" s="317"/>
      <c r="Q2685" s="36">
        <v>1652</v>
      </c>
      <c r="R2685" s="317">
        <v>0.1656599938869476</v>
      </c>
      <c r="S2685" s="317"/>
      <c r="T2685" t="s">
        <v>380</v>
      </c>
      <c r="BA2685" s="395">
        <v>1</v>
      </c>
      <c r="BB2685" s="396" t="s">
        <v>861</v>
      </c>
      <c r="BC2685" t="str">
        <f t="shared" si="256"/>
        <v>R0A</v>
      </c>
      <c r="BD2685" t="str">
        <f t="shared" si="257"/>
        <v>NAoMe_initial_final_stage_tum_grp</v>
      </c>
      <c r="BE2685" s="397" t="s">
        <v>862</v>
      </c>
      <c r="BF2685" t="str">
        <f t="shared" si="258"/>
        <v>MBC in HESAPC</v>
      </c>
      <c r="BG2685">
        <f t="shared" si="259"/>
        <v>39</v>
      </c>
      <c r="BH2685" s="398">
        <f t="shared" si="260"/>
        <v>0.2422399967908859</v>
      </c>
      <c r="BO2685" s="33"/>
    </row>
    <row r="2686" spans="1:67">
      <c r="A2686" s="316" t="s">
        <v>27</v>
      </c>
      <c r="B2686" t="s">
        <v>380</v>
      </c>
      <c r="C2686" t="s">
        <v>910</v>
      </c>
      <c r="D2686" t="s">
        <v>314</v>
      </c>
      <c r="E2686" s="316" t="s">
        <v>119</v>
      </c>
      <c r="F2686" s="316" t="s">
        <v>120</v>
      </c>
      <c r="G2686" s="316" t="s">
        <v>433</v>
      </c>
      <c r="H2686" s="316" t="s">
        <v>315</v>
      </c>
      <c r="I2686" s="316" t="s">
        <v>342</v>
      </c>
      <c r="J2686" s="316" t="s">
        <v>344</v>
      </c>
      <c r="K2686" s="36">
        <v>19</v>
      </c>
      <c r="L2686" s="317">
        <v>0.1180099993944168</v>
      </c>
      <c r="M2686" s="317">
        <v>0.1557399928569794</v>
      </c>
      <c r="N2686" s="36">
        <v>68</v>
      </c>
      <c r="O2686" s="317">
        <v>0.16914999485015869</v>
      </c>
      <c r="P2686" s="317">
        <v>0.20923000574111941</v>
      </c>
      <c r="Q2686" s="36">
        <v>2161</v>
      </c>
      <c r="R2686" s="317">
        <v>0.2167100012302399</v>
      </c>
      <c r="S2686" s="317">
        <v>0.25973999500274658</v>
      </c>
      <c r="T2686" t="s">
        <v>380</v>
      </c>
      <c r="BA2686" s="395">
        <v>1</v>
      </c>
      <c r="BB2686" s="396" t="s">
        <v>861</v>
      </c>
      <c r="BC2686" t="str">
        <f t="shared" si="256"/>
        <v>R0A</v>
      </c>
      <c r="BD2686" t="str">
        <f t="shared" si="257"/>
        <v>NAoMe_initial_final_stage_tum_grp</v>
      </c>
      <c r="BE2686" s="397" t="s">
        <v>862</v>
      </c>
      <c r="BF2686" t="str">
        <f t="shared" si="258"/>
        <v>Stage 0-3</v>
      </c>
      <c r="BG2686">
        <f t="shared" si="259"/>
        <v>19</v>
      </c>
      <c r="BH2686" s="398">
        <f t="shared" si="260"/>
        <v>0.1180099993944168</v>
      </c>
      <c r="BO2686" s="33"/>
    </row>
    <row r="2687" spans="1:67">
      <c r="A2687" s="316" t="s">
        <v>27</v>
      </c>
      <c r="B2687" t="s">
        <v>380</v>
      </c>
      <c r="C2687" t="s">
        <v>910</v>
      </c>
      <c r="D2687" t="s">
        <v>314</v>
      </c>
      <c r="E2687" s="316" t="s">
        <v>119</v>
      </c>
      <c r="F2687" s="316" t="s">
        <v>120</v>
      </c>
      <c r="G2687" s="316" t="s">
        <v>433</v>
      </c>
      <c r="H2687" s="316" t="s">
        <v>315</v>
      </c>
      <c r="I2687" s="316" t="s">
        <v>342</v>
      </c>
      <c r="J2687" s="316" t="s">
        <v>336</v>
      </c>
      <c r="K2687" s="36">
        <v>103</v>
      </c>
      <c r="L2687" s="317">
        <v>0.63975000381469727</v>
      </c>
      <c r="M2687" s="317">
        <v>0.84425997734069824</v>
      </c>
      <c r="N2687" s="36">
        <v>257</v>
      </c>
      <c r="O2687" s="317">
        <v>0.63929998874664307</v>
      </c>
      <c r="P2687" s="317">
        <v>0.79076999425888062</v>
      </c>
      <c r="Q2687" s="36">
        <v>6159</v>
      </c>
      <c r="R2687" s="317">
        <v>0.6176300048828125</v>
      </c>
      <c r="S2687" s="317">
        <v>0.74026000499725342</v>
      </c>
      <c r="T2687" t="s">
        <v>380</v>
      </c>
      <c r="BA2687" s="395">
        <v>1</v>
      </c>
      <c r="BB2687" s="396" t="s">
        <v>861</v>
      </c>
      <c r="BC2687" t="str">
        <f t="shared" si="256"/>
        <v>R0A</v>
      </c>
      <c r="BD2687" t="str">
        <f t="shared" si="257"/>
        <v>NAoMe_initial_final_stage_tum_grp</v>
      </c>
      <c r="BE2687" s="397" t="s">
        <v>862</v>
      </c>
      <c r="BF2687" t="str">
        <f t="shared" si="258"/>
        <v>Stage 4</v>
      </c>
      <c r="BG2687">
        <f t="shared" si="259"/>
        <v>103</v>
      </c>
      <c r="BH2687" s="398">
        <f t="shared" si="260"/>
        <v>0.63975000381469727</v>
      </c>
      <c r="BO2687" s="33"/>
    </row>
    <row r="2688" spans="1:67">
      <c r="A2688" s="316" t="s">
        <v>27</v>
      </c>
      <c r="B2688" t="s">
        <v>380</v>
      </c>
      <c r="C2688" t="s">
        <v>910</v>
      </c>
      <c r="D2688" t="s">
        <v>314</v>
      </c>
      <c r="E2688" s="316" t="s">
        <v>119</v>
      </c>
      <c r="F2688" s="316" t="s">
        <v>120</v>
      </c>
      <c r="G2688" s="316" t="s">
        <v>433</v>
      </c>
      <c r="H2688" s="316" t="s">
        <v>315</v>
      </c>
      <c r="I2688" s="316" t="s">
        <v>658</v>
      </c>
      <c r="J2688" s="316" t="s">
        <v>345</v>
      </c>
      <c r="K2688" s="36">
        <v>161</v>
      </c>
      <c r="L2688" s="317">
        <v>1</v>
      </c>
      <c r="M2688" s="317"/>
      <c r="N2688" s="36">
        <v>402</v>
      </c>
      <c r="O2688" s="317">
        <v>1</v>
      </c>
      <c r="P2688" s="317"/>
      <c r="Q2688" s="36">
        <v>9972</v>
      </c>
      <c r="R2688" s="317">
        <v>1</v>
      </c>
      <c r="S2688" s="317"/>
      <c r="T2688" t="s">
        <v>380</v>
      </c>
      <c r="BA2688" s="395">
        <v>1</v>
      </c>
      <c r="BB2688" s="396" t="s">
        <v>861</v>
      </c>
      <c r="BC2688" t="str">
        <f t="shared" si="256"/>
        <v>R0A</v>
      </c>
      <c r="BD2688" t="str">
        <f t="shared" si="257"/>
        <v>NAoMe_initial_final_who_ps</v>
      </c>
      <c r="BE2688" s="397" t="s">
        <v>862</v>
      </c>
      <c r="BF2688" t="str">
        <f t="shared" si="258"/>
        <v>Not recorded</v>
      </c>
      <c r="BG2688">
        <f t="shared" si="259"/>
        <v>161</v>
      </c>
      <c r="BH2688" s="398">
        <f t="shared" si="260"/>
        <v>1</v>
      </c>
      <c r="BO2688" s="33"/>
    </row>
    <row r="2689" spans="1:67">
      <c r="A2689" s="316" t="s">
        <v>27</v>
      </c>
      <c r="B2689" t="s">
        <v>380</v>
      </c>
      <c r="C2689" t="s">
        <v>910</v>
      </c>
      <c r="D2689" t="s">
        <v>314</v>
      </c>
      <c r="E2689" s="316" t="s">
        <v>119</v>
      </c>
      <c r="F2689" s="316" t="s">
        <v>120</v>
      </c>
      <c r="G2689" s="316" t="s">
        <v>433</v>
      </c>
      <c r="H2689" s="316" t="s">
        <v>315</v>
      </c>
      <c r="I2689" s="316" t="s">
        <v>291</v>
      </c>
      <c r="J2689" s="316" t="s">
        <v>313</v>
      </c>
      <c r="K2689" s="36">
        <v>161</v>
      </c>
      <c r="L2689" s="317">
        <v>1</v>
      </c>
      <c r="M2689" s="317"/>
      <c r="N2689" s="36">
        <v>400</v>
      </c>
      <c r="O2689" s="317">
        <v>0.99501997232437134</v>
      </c>
      <c r="P2689" s="317"/>
      <c r="Q2689" s="36">
        <v>9846</v>
      </c>
      <c r="R2689" s="317">
        <v>0.98736000061035156</v>
      </c>
      <c r="S2689" s="317"/>
      <c r="T2689" t="s">
        <v>380</v>
      </c>
      <c r="BA2689" s="395">
        <v>1</v>
      </c>
      <c r="BB2689" s="396" t="s">
        <v>861</v>
      </c>
      <c r="BC2689" t="str">
        <f t="shared" si="256"/>
        <v>R0A</v>
      </c>
      <c r="BD2689" t="str">
        <f t="shared" si="257"/>
        <v>NAoMe_initial_gender</v>
      </c>
      <c r="BE2689" s="397" t="s">
        <v>862</v>
      </c>
      <c r="BF2689" t="str">
        <f t="shared" si="258"/>
        <v>Female</v>
      </c>
      <c r="BG2689">
        <f t="shared" si="259"/>
        <v>161</v>
      </c>
      <c r="BH2689" s="398">
        <f t="shared" si="260"/>
        <v>1</v>
      </c>
      <c r="BO2689" s="33"/>
    </row>
    <row r="2690" spans="1:67">
      <c r="A2690" s="316" t="s">
        <v>27</v>
      </c>
      <c r="B2690" t="s">
        <v>380</v>
      </c>
      <c r="C2690" t="s">
        <v>910</v>
      </c>
      <c r="D2690" t="s">
        <v>314</v>
      </c>
      <c r="E2690" s="316" t="s">
        <v>119</v>
      </c>
      <c r="F2690" s="316" t="s">
        <v>120</v>
      </c>
      <c r="G2690" s="316" t="s">
        <v>433</v>
      </c>
      <c r="H2690" s="316" t="s">
        <v>315</v>
      </c>
      <c r="I2690" s="316" t="s">
        <v>291</v>
      </c>
      <c r="J2690" s="316" t="s">
        <v>293</v>
      </c>
      <c r="K2690" s="36">
        <v>0</v>
      </c>
      <c r="L2690" s="317">
        <v>0</v>
      </c>
      <c r="M2690" s="317"/>
      <c r="N2690" s="36">
        <v>2</v>
      </c>
      <c r="O2690" s="317">
        <v>4.980000201612711E-3</v>
      </c>
      <c r="P2690" s="317"/>
      <c r="Q2690" s="36">
        <v>126</v>
      </c>
      <c r="R2690" s="317">
        <v>1.264000032097101E-2</v>
      </c>
      <c r="S2690" s="317"/>
      <c r="T2690" t="s">
        <v>380</v>
      </c>
      <c r="BA2690" s="395">
        <v>1</v>
      </c>
      <c r="BB2690" s="396" t="s">
        <v>861</v>
      </c>
      <c r="BC2690" t="str">
        <f t="shared" si="256"/>
        <v>R0A</v>
      </c>
      <c r="BD2690" t="str">
        <f t="shared" si="257"/>
        <v>NAoMe_initial_gender</v>
      </c>
      <c r="BE2690" s="397" t="s">
        <v>862</v>
      </c>
      <c r="BF2690" t="str">
        <f t="shared" si="258"/>
        <v>Male</v>
      </c>
      <c r="BG2690">
        <f t="shared" si="259"/>
        <v>0</v>
      </c>
      <c r="BH2690" s="398">
        <f t="shared" si="260"/>
        <v>0</v>
      </c>
      <c r="BO2690" s="33"/>
    </row>
    <row r="2691" spans="1:67">
      <c r="A2691" s="316" t="s">
        <v>27</v>
      </c>
      <c r="B2691" t="s">
        <v>380</v>
      </c>
      <c r="C2691" t="s">
        <v>910</v>
      </c>
      <c r="D2691" t="s">
        <v>314</v>
      </c>
      <c r="E2691" s="316" t="s">
        <v>119</v>
      </c>
      <c r="F2691" s="316" t="s">
        <v>120</v>
      </c>
      <c r="G2691" s="316" t="s">
        <v>433</v>
      </c>
      <c r="H2691" s="316" t="s">
        <v>315</v>
      </c>
      <c r="I2691" s="316" t="s">
        <v>659</v>
      </c>
      <c r="J2691" s="316" t="s">
        <v>294</v>
      </c>
      <c r="K2691" s="36">
        <v>52</v>
      </c>
      <c r="L2691" s="317">
        <v>0.32297998666763311</v>
      </c>
      <c r="M2691" s="317">
        <v>0.32297998666763311</v>
      </c>
      <c r="N2691" s="36">
        <v>145</v>
      </c>
      <c r="O2691" s="317">
        <v>0.36070001125335688</v>
      </c>
      <c r="P2691" s="317">
        <v>0.36070001125335688</v>
      </c>
      <c r="Q2691" s="36">
        <v>1800</v>
      </c>
      <c r="R2691" s="317">
        <v>0.18050999939441681</v>
      </c>
      <c r="S2691" s="317">
        <v>0.18050999939441681</v>
      </c>
      <c r="T2691" t="s">
        <v>380</v>
      </c>
      <c r="BA2691" s="395">
        <v>1</v>
      </c>
      <c r="BB2691" s="396" t="s">
        <v>861</v>
      </c>
      <c r="BC2691" t="str">
        <f t="shared" ref="BC2691:BC2754" si="261">E2691</f>
        <v>R0A</v>
      </c>
      <c r="BD2691" t="str">
        <f t="shared" ref="BD2691:BD2754" si="262">(LEFT(A2691, LEN(A2691)-7))&amp;"_"&amp;I2691</f>
        <v>NAoMe_initial_imd_2019</v>
      </c>
      <c r="BE2691" s="397" t="s">
        <v>862</v>
      </c>
      <c r="BF2691" t="str">
        <f t="shared" ref="BF2691:BF2754" si="263">J2691</f>
        <v>1 - most deprived</v>
      </c>
      <c r="BG2691">
        <f t="shared" ref="BG2691:BG2754" si="264">K2691</f>
        <v>52</v>
      </c>
      <c r="BH2691" s="398">
        <f t="shared" ref="BH2691:BH2754" si="265">L2691</f>
        <v>0.32297998666763311</v>
      </c>
      <c r="BO2691" s="33"/>
    </row>
    <row r="2692" spans="1:67">
      <c r="A2692" s="316" t="s">
        <v>27</v>
      </c>
      <c r="B2692" t="s">
        <v>380</v>
      </c>
      <c r="C2692" t="s">
        <v>910</v>
      </c>
      <c r="D2692" t="s">
        <v>314</v>
      </c>
      <c r="E2692" s="316" t="s">
        <v>119</v>
      </c>
      <c r="F2692" s="316" t="s">
        <v>120</v>
      </c>
      <c r="G2692" s="316" t="s">
        <v>433</v>
      </c>
      <c r="H2692" s="316" t="s">
        <v>315</v>
      </c>
      <c r="I2692" s="316" t="s">
        <v>659</v>
      </c>
      <c r="J2692" s="316" t="s">
        <v>15</v>
      </c>
      <c r="K2692" s="36">
        <v>28</v>
      </c>
      <c r="L2692" s="317">
        <v>0.17391000688076019</v>
      </c>
      <c r="M2692" s="317">
        <v>0.17391000688076019</v>
      </c>
      <c r="N2692" s="36">
        <v>81</v>
      </c>
      <c r="O2692" s="317">
        <v>0.20148999989032751</v>
      </c>
      <c r="P2692" s="317">
        <v>0.20148999989032751</v>
      </c>
      <c r="Q2692" s="36">
        <v>2036</v>
      </c>
      <c r="R2692" s="317">
        <v>0.20417000353336329</v>
      </c>
      <c r="S2692" s="317">
        <v>0.20417000353336329</v>
      </c>
      <c r="T2692" t="s">
        <v>380</v>
      </c>
      <c r="BA2692" s="395">
        <v>1</v>
      </c>
      <c r="BB2692" s="396" t="s">
        <v>861</v>
      </c>
      <c r="BC2692" t="str">
        <f t="shared" si="261"/>
        <v>R0A</v>
      </c>
      <c r="BD2692" t="str">
        <f t="shared" si="262"/>
        <v>NAoMe_initial_imd_2019</v>
      </c>
      <c r="BE2692" s="397" t="s">
        <v>862</v>
      </c>
      <c r="BF2692" t="str">
        <f t="shared" si="263"/>
        <v>2</v>
      </c>
      <c r="BG2692">
        <f t="shared" si="264"/>
        <v>28</v>
      </c>
      <c r="BH2692" s="398">
        <f t="shared" si="265"/>
        <v>0.17391000688076019</v>
      </c>
      <c r="BO2692" s="33"/>
    </row>
    <row r="2693" spans="1:67">
      <c r="A2693" s="316" t="s">
        <v>27</v>
      </c>
      <c r="B2693" t="s">
        <v>380</v>
      </c>
      <c r="C2693" t="s">
        <v>910</v>
      </c>
      <c r="D2693" t="s">
        <v>314</v>
      </c>
      <c r="E2693" s="316" t="s">
        <v>119</v>
      </c>
      <c r="F2693" s="316" t="s">
        <v>120</v>
      </c>
      <c r="G2693" s="316" t="s">
        <v>433</v>
      </c>
      <c r="H2693" s="316" t="s">
        <v>315</v>
      </c>
      <c r="I2693" s="316" t="s">
        <v>659</v>
      </c>
      <c r="J2693" s="316" t="s">
        <v>16</v>
      </c>
      <c r="K2693" s="36">
        <v>28</v>
      </c>
      <c r="L2693" s="317">
        <v>0.17391000688076019</v>
      </c>
      <c r="M2693" s="317">
        <v>0.17391000688076019</v>
      </c>
      <c r="N2693" s="36">
        <v>62</v>
      </c>
      <c r="O2693" s="317">
        <v>0.15422999858856201</v>
      </c>
      <c r="P2693" s="317">
        <v>0.15422999858856201</v>
      </c>
      <c r="Q2693" s="36">
        <v>2085</v>
      </c>
      <c r="R2693" s="317">
        <v>0.20908999443054199</v>
      </c>
      <c r="S2693" s="317">
        <v>0.20908999443054199</v>
      </c>
      <c r="T2693" t="s">
        <v>380</v>
      </c>
      <c r="BA2693" s="395">
        <v>1</v>
      </c>
      <c r="BB2693" s="396" t="s">
        <v>861</v>
      </c>
      <c r="BC2693" t="str">
        <f t="shared" si="261"/>
        <v>R0A</v>
      </c>
      <c r="BD2693" t="str">
        <f t="shared" si="262"/>
        <v>NAoMe_initial_imd_2019</v>
      </c>
      <c r="BE2693" s="397" t="s">
        <v>862</v>
      </c>
      <c r="BF2693" t="str">
        <f t="shared" si="263"/>
        <v>3</v>
      </c>
      <c r="BG2693">
        <f t="shared" si="264"/>
        <v>28</v>
      </c>
      <c r="BH2693" s="398">
        <f t="shared" si="265"/>
        <v>0.17391000688076019</v>
      </c>
      <c r="BO2693" s="33"/>
    </row>
    <row r="2694" spans="1:67">
      <c r="A2694" s="316" t="s">
        <v>27</v>
      </c>
      <c r="B2694" t="s">
        <v>380</v>
      </c>
      <c r="C2694" t="s">
        <v>910</v>
      </c>
      <c r="D2694" t="s">
        <v>314</v>
      </c>
      <c r="E2694" s="316" t="s">
        <v>119</v>
      </c>
      <c r="F2694" s="316" t="s">
        <v>120</v>
      </c>
      <c r="G2694" s="316" t="s">
        <v>433</v>
      </c>
      <c r="H2694" s="316" t="s">
        <v>315</v>
      </c>
      <c r="I2694" s="316" t="s">
        <v>659</v>
      </c>
      <c r="J2694" s="316" t="s">
        <v>17</v>
      </c>
      <c r="K2694" s="36">
        <v>28</v>
      </c>
      <c r="L2694" s="317">
        <v>0.17391000688076019</v>
      </c>
      <c r="M2694" s="317">
        <v>0.17391000688076019</v>
      </c>
      <c r="N2694" s="36">
        <v>63</v>
      </c>
      <c r="O2694" s="317">
        <v>0.15671999752521509</v>
      </c>
      <c r="P2694" s="317">
        <v>0.15671999752521509</v>
      </c>
      <c r="Q2694" s="36">
        <v>2024</v>
      </c>
      <c r="R2694" s="317">
        <v>0.2029699981212616</v>
      </c>
      <c r="S2694" s="317">
        <v>0.2029699981212616</v>
      </c>
      <c r="T2694" t="s">
        <v>380</v>
      </c>
      <c r="BA2694" s="395">
        <v>1</v>
      </c>
      <c r="BB2694" s="396" t="s">
        <v>861</v>
      </c>
      <c r="BC2694" t="str">
        <f t="shared" si="261"/>
        <v>R0A</v>
      </c>
      <c r="BD2694" t="str">
        <f t="shared" si="262"/>
        <v>NAoMe_initial_imd_2019</v>
      </c>
      <c r="BE2694" s="397" t="s">
        <v>862</v>
      </c>
      <c r="BF2694" t="str">
        <f t="shared" si="263"/>
        <v>4</v>
      </c>
      <c r="BG2694">
        <f t="shared" si="264"/>
        <v>28</v>
      </c>
      <c r="BH2694" s="398">
        <f t="shared" si="265"/>
        <v>0.17391000688076019</v>
      </c>
      <c r="BO2694" s="33"/>
    </row>
    <row r="2695" spans="1:67">
      <c r="A2695" s="316" t="s">
        <v>27</v>
      </c>
      <c r="B2695" t="s">
        <v>380</v>
      </c>
      <c r="C2695" t="s">
        <v>910</v>
      </c>
      <c r="D2695" t="s">
        <v>314</v>
      </c>
      <c r="E2695" s="316" t="s">
        <v>119</v>
      </c>
      <c r="F2695" s="316" t="s">
        <v>120</v>
      </c>
      <c r="G2695" s="316" t="s">
        <v>433</v>
      </c>
      <c r="H2695" s="316" t="s">
        <v>315</v>
      </c>
      <c r="I2695" s="316" t="s">
        <v>659</v>
      </c>
      <c r="J2695" s="316" t="s">
        <v>295</v>
      </c>
      <c r="K2695" s="36">
        <v>25</v>
      </c>
      <c r="L2695" s="317">
        <v>0.15527999401092529</v>
      </c>
      <c r="M2695" s="317">
        <v>0.15527999401092529</v>
      </c>
      <c r="N2695" s="36">
        <v>51</v>
      </c>
      <c r="O2695" s="317">
        <v>0.12687000632286069</v>
      </c>
      <c r="P2695" s="317">
        <v>0.12687000632286069</v>
      </c>
      <c r="Q2695" s="36">
        <v>2027</v>
      </c>
      <c r="R2695" s="317">
        <v>0.2032700031995773</v>
      </c>
      <c r="S2695" s="317">
        <v>0.2032700031995773</v>
      </c>
      <c r="T2695" t="s">
        <v>380</v>
      </c>
      <c r="BA2695" s="395">
        <v>1</v>
      </c>
      <c r="BB2695" s="396" t="s">
        <v>861</v>
      </c>
      <c r="BC2695" t="str">
        <f t="shared" si="261"/>
        <v>R0A</v>
      </c>
      <c r="BD2695" t="str">
        <f t="shared" si="262"/>
        <v>NAoMe_initial_imd_2019</v>
      </c>
      <c r="BE2695" s="397" t="s">
        <v>862</v>
      </c>
      <c r="BF2695" t="str">
        <f t="shared" si="263"/>
        <v>5 - least deprived</v>
      </c>
      <c r="BG2695">
        <f t="shared" si="264"/>
        <v>25</v>
      </c>
      <c r="BH2695" s="398">
        <f t="shared" si="265"/>
        <v>0.15527999401092529</v>
      </c>
      <c r="BO2695" s="33"/>
    </row>
    <row r="2696" spans="1:67">
      <c r="A2696" s="316" t="s">
        <v>27</v>
      </c>
      <c r="B2696" t="s">
        <v>380</v>
      </c>
      <c r="C2696" t="s">
        <v>910</v>
      </c>
      <c r="D2696" t="s">
        <v>314</v>
      </c>
      <c r="E2696" s="316" t="s">
        <v>119</v>
      </c>
      <c r="F2696" s="316" t="s">
        <v>120</v>
      </c>
      <c r="G2696" s="316" t="s">
        <v>433</v>
      </c>
      <c r="H2696" s="316" t="s">
        <v>315</v>
      </c>
      <c r="I2696" s="316" t="s">
        <v>659</v>
      </c>
      <c r="J2696" s="316" t="s">
        <v>260</v>
      </c>
      <c r="K2696" s="36">
        <v>0</v>
      </c>
      <c r="L2696" s="317">
        <v>0</v>
      </c>
      <c r="M2696" s="317"/>
      <c r="N2696" s="36">
        <v>0</v>
      </c>
      <c r="O2696" s="317">
        <v>0</v>
      </c>
      <c r="P2696" s="317"/>
      <c r="Q2696" s="36">
        <v>0</v>
      </c>
      <c r="R2696" s="317">
        <v>0</v>
      </c>
      <c r="S2696" s="317"/>
      <c r="T2696" t="s">
        <v>380</v>
      </c>
      <c r="BA2696" s="395">
        <v>1</v>
      </c>
      <c r="BB2696" s="396" t="s">
        <v>861</v>
      </c>
      <c r="BC2696" t="str">
        <f t="shared" si="261"/>
        <v>R0A</v>
      </c>
      <c r="BD2696" t="str">
        <f t="shared" si="262"/>
        <v>NAoMe_initial_imd_2019</v>
      </c>
      <c r="BE2696" s="397" t="s">
        <v>862</v>
      </c>
      <c r="BF2696" t="str">
        <f t="shared" si="263"/>
        <v>Unknown</v>
      </c>
      <c r="BG2696">
        <f t="shared" si="264"/>
        <v>0</v>
      </c>
      <c r="BH2696" s="398">
        <f t="shared" si="265"/>
        <v>0</v>
      </c>
      <c r="BO2696" s="33"/>
    </row>
    <row r="2697" spans="1:67">
      <c r="A2697" s="316" t="s">
        <v>27</v>
      </c>
      <c r="B2697" t="s">
        <v>380</v>
      </c>
      <c r="C2697" t="s">
        <v>910</v>
      </c>
      <c r="D2697" t="s">
        <v>314</v>
      </c>
      <c r="E2697" s="316" t="s">
        <v>119</v>
      </c>
      <c r="F2697" s="316" t="s">
        <v>120</v>
      </c>
      <c r="G2697" s="316" t="s">
        <v>433</v>
      </c>
      <c r="H2697" s="316" t="s">
        <v>315</v>
      </c>
      <c r="I2697" s="316" t="s">
        <v>296</v>
      </c>
      <c r="J2697" s="316" t="s">
        <v>297</v>
      </c>
      <c r="K2697" s="36">
        <v>73</v>
      </c>
      <c r="L2697" s="317">
        <v>0.4534200131893158</v>
      </c>
      <c r="M2697" s="317">
        <v>0.46794998645782471</v>
      </c>
      <c r="N2697" s="36">
        <v>182</v>
      </c>
      <c r="O2697" s="317">
        <v>0.45274001359939581</v>
      </c>
      <c r="P2697" s="317">
        <v>0.47273001074790949</v>
      </c>
      <c r="Q2697" s="36">
        <v>5528</v>
      </c>
      <c r="R2697" s="317">
        <v>0.55435001850128174</v>
      </c>
      <c r="S2697" s="317">
        <v>0.56936997175216675</v>
      </c>
      <c r="T2697" t="s">
        <v>380</v>
      </c>
      <c r="BA2697" s="395">
        <v>1</v>
      </c>
      <c r="BB2697" s="396" t="s">
        <v>861</v>
      </c>
      <c r="BC2697" t="str">
        <f t="shared" si="261"/>
        <v>R0A</v>
      </c>
      <c r="BD2697" t="str">
        <f t="shared" si="262"/>
        <v>NAoMe_initial_scarf_731_grp</v>
      </c>
      <c r="BE2697" s="397" t="s">
        <v>862</v>
      </c>
      <c r="BF2697" t="str">
        <f t="shared" si="263"/>
        <v>Fit</v>
      </c>
      <c r="BG2697">
        <f t="shared" si="264"/>
        <v>73</v>
      </c>
      <c r="BH2697" s="398">
        <f t="shared" si="265"/>
        <v>0.4534200131893158</v>
      </c>
      <c r="BO2697" s="33"/>
    </row>
    <row r="2698" spans="1:67">
      <c r="A2698" s="316" t="s">
        <v>27</v>
      </c>
      <c r="B2698" t="s">
        <v>380</v>
      </c>
      <c r="C2698" t="s">
        <v>910</v>
      </c>
      <c r="D2698" t="s">
        <v>314</v>
      </c>
      <c r="E2698" s="316" t="s">
        <v>119</v>
      </c>
      <c r="F2698" s="316" t="s">
        <v>120</v>
      </c>
      <c r="G2698" s="316" t="s">
        <v>433</v>
      </c>
      <c r="H2698" s="316" t="s">
        <v>315</v>
      </c>
      <c r="I2698" s="316" t="s">
        <v>296</v>
      </c>
      <c r="J2698" s="316" t="s">
        <v>298</v>
      </c>
      <c r="K2698" s="36">
        <v>37</v>
      </c>
      <c r="L2698" s="317">
        <v>0.22980999946594241</v>
      </c>
      <c r="M2698" s="317">
        <v>0.23717999458312991</v>
      </c>
      <c r="N2698" s="36">
        <v>71</v>
      </c>
      <c r="O2698" s="317">
        <v>0.1766200065612793</v>
      </c>
      <c r="P2698" s="317">
        <v>0.18442000448703769</v>
      </c>
      <c r="Q2698" s="36">
        <v>1492</v>
      </c>
      <c r="R2698" s="317">
        <v>0.149619996547699</v>
      </c>
      <c r="S2698" s="317">
        <v>0.153669998049736</v>
      </c>
      <c r="T2698" t="s">
        <v>380</v>
      </c>
      <c r="BA2698" s="395">
        <v>1</v>
      </c>
      <c r="BB2698" s="396" t="s">
        <v>861</v>
      </c>
      <c r="BC2698" t="str">
        <f t="shared" si="261"/>
        <v>R0A</v>
      </c>
      <c r="BD2698" t="str">
        <f t="shared" si="262"/>
        <v>NAoMe_initial_scarf_731_grp</v>
      </c>
      <c r="BE2698" s="397" t="s">
        <v>862</v>
      </c>
      <c r="BF2698" t="str">
        <f t="shared" si="263"/>
        <v>Mild frailty</v>
      </c>
      <c r="BG2698">
        <f t="shared" si="264"/>
        <v>37</v>
      </c>
      <c r="BH2698" s="398">
        <f t="shared" si="265"/>
        <v>0.22980999946594241</v>
      </c>
      <c r="BO2698" s="33"/>
    </row>
    <row r="2699" spans="1:67">
      <c r="A2699" s="316" t="s">
        <v>27</v>
      </c>
      <c r="B2699" t="s">
        <v>380</v>
      </c>
      <c r="C2699" t="s">
        <v>910</v>
      </c>
      <c r="D2699" t="s">
        <v>314</v>
      </c>
      <c r="E2699" s="316" t="s">
        <v>119</v>
      </c>
      <c r="F2699" s="316" t="s">
        <v>120</v>
      </c>
      <c r="G2699" s="316" t="s">
        <v>433</v>
      </c>
      <c r="H2699" s="316" t="s">
        <v>315</v>
      </c>
      <c r="I2699" s="316" t="s">
        <v>296</v>
      </c>
      <c r="J2699" s="316" t="s">
        <v>299</v>
      </c>
      <c r="K2699" s="36">
        <v>32</v>
      </c>
      <c r="L2699" s="317">
        <v>0.19876000285148621</v>
      </c>
      <c r="M2699" s="317">
        <v>0.20512999594211581</v>
      </c>
      <c r="N2699" s="36">
        <v>81</v>
      </c>
      <c r="O2699" s="317">
        <v>0.20148999989032751</v>
      </c>
      <c r="P2699" s="317">
        <v>0.21039000153541559</v>
      </c>
      <c r="Q2699" s="36">
        <v>1470</v>
      </c>
      <c r="R2699" s="317">
        <v>0.1474100053310394</v>
      </c>
      <c r="S2699" s="317">
        <v>0.1514099985361099</v>
      </c>
      <c r="T2699" t="s">
        <v>380</v>
      </c>
      <c r="BA2699" s="395">
        <v>1</v>
      </c>
      <c r="BB2699" s="396" t="s">
        <v>861</v>
      </c>
      <c r="BC2699" t="str">
        <f t="shared" si="261"/>
        <v>R0A</v>
      </c>
      <c r="BD2699" t="str">
        <f t="shared" si="262"/>
        <v>NAoMe_initial_scarf_731_grp</v>
      </c>
      <c r="BE2699" s="397" t="s">
        <v>862</v>
      </c>
      <c r="BF2699" t="str">
        <f t="shared" si="263"/>
        <v>Moderate frailty</v>
      </c>
      <c r="BG2699">
        <f t="shared" si="264"/>
        <v>32</v>
      </c>
      <c r="BH2699" s="398">
        <f t="shared" si="265"/>
        <v>0.19876000285148621</v>
      </c>
      <c r="BO2699" s="33"/>
    </row>
    <row r="2700" spans="1:67">
      <c r="A2700" s="316" t="s">
        <v>27</v>
      </c>
      <c r="B2700" t="s">
        <v>380</v>
      </c>
      <c r="C2700" t="s">
        <v>910</v>
      </c>
      <c r="D2700" t="s">
        <v>314</v>
      </c>
      <c r="E2700" s="316" t="s">
        <v>119</v>
      </c>
      <c r="F2700" s="316" t="s">
        <v>120</v>
      </c>
      <c r="G2700" s="316" t="s">
        <v>433</v>
      </c>
      <c r="H2700" s="316" t="s">
        <v>315</v>
      </c>
      <c r="I2700" s="316" t="s">
        <v>296</v>
      </c>
      <c r="J2700" s="316" t="s">
        <v>353</v>
      </c>
      <c r="K2700" s="36">
        <v>5</v>
      </c>
      <c r="L2700" s="317">
        <v>3.10600008815527E-2</v>
      </c>
      <c r="M2700" s="317"/>
      <c r="N2700" s="36">
        <v>17</v>
      </c>
      <c r="O2700" s="317">
        <v>4.2289998382329941E-2</v>
      </c>
      <c r="P2700" s="317"/>
      <c r="Q2700" s="36">
        <v>263</v>
      </c>
      <c r="R2700" s="317">
        <v>2.6370000094175339E-2</v>
      </c>
      <c r="S2700" s="317"/>
      <c r="T2700" t="s">
        <v>380</v>
      </c>
      <c r="BA2700" s="395">
        <v>1</v>
      </c>
      <c r="BB2700" s="396" t="s">
        <v>861</v>
      </c>
      <c r="BC2700" t="str">
        <f t="shared" si="261"/>
        <v>R0A</v>
      </c>
      <c r="BD2700" t="str">
        <f t="shared" si="262"/>
        <v>NAoMe_initial_scarf_731_grp</v>
      </c>
      <c r="BE2700" s="397" t="s">
        <v>862</v>
      </c>
      <c r="BF2700" t="str">
        <f t="shared" si="263"/>
        <v>Not in HESAPC</v>
      </c>
      <c r="BG2700">
        <f t="shared" si="264"/>
        <v>5</v>
      </c>
      <c r="BH2700" s="398">
        <f t="shared" si="265"/>
        <v>3.10600008815527E-2</v>
      </c>
      <c r="BO2700" s="33"/>
    </row>
    <row r="2701" spans="1:67">
      <c r="A2701" s="316" t="s">
        <v>27</v>
      </c>
      <c r="B2701" t="s">
        <v>380</v>
      </c>
      <c r="C2701" t="s">
        <v>910</v>
      </c>
      <c r="D2701" t="s">
        <v>314</v>
      </c>
      <c r="E2701" s="316" t="s">
        <v>119</v>
      </c>
      <c r="F2701" s="316" t="s">
        <v>120</v>
      </c>
      <c r="G2701" s="316" t="s">
        <v>433</v>
      </c>
      <c r="H2701" s="316" t="s">
        <v>315</v>
      </c>
      <c r="I2701" s="316" t="s">
        <v>296</v>
      </c>
      <c r="J2701" s="316" t="s">
        <v>300</v>
      </c>
      <c r="K2701" s="36">
        <v>14</v>
      </c>
      <c r="L2701" s="317">
        <v>8.6960002779960632E-2</v>
      </c>
      <c r="M2701" s="317">
        <v>8.9740000665187836E-2</v>
      </c>
      <c r="N2701" s="36">
        <v>51</v>
      </c>
      <c r="O2701" s="317">
        <v>0.12687000632286069</v>
      </c>
      <c r="P2701" s="317">
        <v>0.13246999680995941</v>
      </c>
      <c r="Q2701" s="36">
        <v>1219</v>
      </c>
      <c r="R2701" s="317">
        <v>0.1222399994730949</v>
      </c>
      <c r="S2701" s="317">
        <v>0.12555000185966489</v>
      </c>
      <c r="T2701" t="s">
        <v>380</v>
      </c>
      <c r="BA2701" s="395">
        <v>1</v>
      </c>
      <c r="BB2701" s="396" t="s">
        <v>861</v>
      </c>
      <c r="BC2701" t="str">
        <f t="shared" si="261"/>
        <v>R0A</v>
      </c>
      <c r="BD2701" t="str">
        <f t="shared" si="262"/>
        <v>NAoMe_initial_scarf_731_grp</v>
      </c>
      <c r="BE2701" s="397" t="s">
        <v>862</v>
      </c>
      <c r="BF2701" t="str">
        <f t="shared" si="263"/>
        <v>Severe frailty</v>
      </c>
      <c r="BG2701">
        <f t="shared" si="264"/>
        <v>14</v>
      </c>
      <c r="BH2701" s="398">
        <f t="shared" si="265"/>
        <v>8.6960002779960632E-2</v>
      </c>
      <c r="BO2701" s="33"/>
    </row>
    <row r="2702" spans="1:67">
      <c r="A2702" s="316" t="s">
        <v>27</v>
      </c>
      <c r="B2702" t="s">
        <v>380</v>
      </c>
      <c r="C2702" t="s">
        <v>910</v>
      </c>
      <c r="D2702" t="s">
        <v>314</v>
      </c>
      <c r="E2702" s="316" t="s">
        <v>121</v>
      </c>
      <c r="F2702" s="316" t="s">
        <v>122</v>
      </c>
      <c r="G2702" s="316" t="s">
        <v>435</v>
      </c>
      <c r="H2702" s="316" t="s">
        <v>328</v>
      </c>
      <c r="I2702" s="316" t="s">
        <v>310</v>
      </c>
      <c r="J2702" s="316" t="s">
        <v>277</v>
      </c>
      <c r="K2702" s="36">
        <v>2</v>
      </c>
      <c r="L2702" s="317">
        <v>1.515000034123659E-2</v>
      </c>
      <c r="M2702" s="317"/>
      <c r="N2702" s="36">
        <v>2</v>
      </c>
      <c r="O2702" s="317">
        <v>4.3899999000132084E-3</v>
      </c>
      <c r="P2702" s="317"/>
      <c r="Q2702" s="36">
        <v>70</v>
      </c>
      <c r="R2702" s="317">
        <v>7.0199999026954174E-3</v>
      </c>
      <c r="S2702" s="317"/>
      <c r="T2702" t="s">
        <v>380</v>
      </c>
      <c r="BA2702" s="395">
        <v>1</v>
      </c>
      <c r="BB2702" s="396" t="s">
        <v>861</v>
      </c>
      <c r="BC2702" t="str">
        <f t="shared" si="261"/>
        <v>RPA</v>
      </c>
      <c r="BD2702" t="str">
        <f t="shared" si="262"/>
        <v>NAoMe_initial_age_decades_80cap</v>
      </c>
      <c r="BE2702" s="397" t="s">
        <v>862</v>
      </c>
      <c r="BF2702" t="str">
        <f t="shared" si="263"/>
        <v>18-29 yrs</v>
      </c>
      <c r="BG2702">
        <f t="shared" si="264"/>
        <v>2</v>
      </c>
      <c r="BH2702" s="398">
        <f t="shared" si="265"/>
        <v>1.515000034123659E-2</v>
      </c>
      <c r="BO2702" s="33"/>
    </row>
    <row r="2703" spans="1:67">
      <c r="A2703" s="316" t="s">
        <v>27</v>
      </c>
      <c r="B2703" t="s">
        <v>380</v>
      </c>
      <c r="C2703" t="s">
        <v>910</v>
      </c>
      <c r="D2703" t="s">
        <v>314</v>
      </c>
      <c r="E2703" s="316" t="s">
        <v>121</v>
      </c>
      <c r="F2703" s="316" t="s">
        <v>122</v>
      </c>
      <c r="G2703" s="316" t="s">
        <v>435</v>
      </c>
      <c r="H2703" s="316" t="s">
        <v>328</v>
      </c>
      <c r="I2703" s="316" t="s">
        <v>310</v>
      </c>
      <c r="J2703" s="316" t="s">
        <v>278</v>
      </c>
      <c r="K2703" s="36">
        <v>8</v>
      </c>
      <c r="L2703" s="317">
        <v>6.0610000044107437E-2</v>
      </c>
      <c r="M2703" s="317"/>
      <c r="N2703" s="36">
        <v>19</v>
      </c>
      <c r="O2703" s="317">
        <v>4.1669998317956917E-2</v>
      </c>
      <c r="P2703" s="317"/>
      <c r="Q2703" s="36">
        <v>429</v>
      </c>
      <c r="R2703" s="317">
        <v>4.3019998818635941E-2</v>
      </c>
      <c r="S2703" s="317"/>
      <c r="T2703" t="s">
        <v>380</v>
      </c>
      <c r="BA2703" s="395">
        <v>1</v>
      </c>
      <c r="BB2703" s="396" t="s">
        <v>861</v>
      </c>
      <c r="BC2703" t="str">
        <f t="shared" si="261"/>
        <v>RPA</v>
      </c>
      <c r="BD2703" t="str">
        <f t="shared" si="262"/>
        <v>NAoMe_initial_age_decades_80cap</v>
      </c>
      <c r="BE2703" s="397" t="s">
        <v>862</v>
      </c>
      <c r="BF2703" t="str">
        <f t="shared" si="263"/>
        <v>30-39 yrs</v>
      </c>
      <c r="BG2703">
        <f t="shared" si="264"/>
        <v>8</v>
      </c>
      <c r="BH2703" s="398">
        <f t="shared" si="265"/>
        <v>6.0610000044107437E-2</v>
      </c>
      <c r="BO2703" s="33"/>
    </row>
    <row r="2704" spans="1:67">
      <c r="A2704" s="316" t="s">
        <v>27</v>
      </c>
      <c r="B2704" t="s">
        <v>380</v>
      </c>
      <c r="C2704" t="s">
        <v>910</v>
      </c>
      <c r="D2704" t="s">
        <v>314</v>
      </c>
      <c r="E2704" s="316" t="s">
        <v>121</v>
      </c>
      <c r="F2704" s="316" t="s">
        <v>122</v>
      </c>
      <c r="G2704" s="316" t="s">
        <v>435</v>
      </c>
      <c r="H2704" s="316" t="s">
        <v>328</v>
      </c>
      <c r="I2704" s="316" t="s">
        <v>310</v>
      </c>
      <c r="J2704" s="316" t="s">
        <v>279</v>
      </c>
      <c r="K2704" s="36">
        <v>14</v>
      </c>
      <c r="L2704" s="317">
        <v>0.1060599982738495</v>
      </c>
      <c r="M2704" s="317"/>
      <c r="N2704" s="36">
        <v>50</v>
      </c>
      <c r="O2704" s="317">
        <v>0.1096500009298325</v>
      </c>
      <c r="P2704" s="317"/>
      <c r="Q2704" s="36">
        <v>1024</v>
      </c>
      <c r="R2704" s="317">
        <v>0.1026899963617325</v>
      </c>
      <c r="S2704" s="317"/>
      <c r="T2704" t="s">
        <v>380</v>
      </c>
      <c r="BA2704" s="395">
        <v>1</v>
      </c>
      <c r="BB2704" s="396" t="s">
        <v>861</v>
      </c>
      <c r="BC2704" t="str">
        <f t="shared" si="261"/>
        <v>RPA</v>
      </c>
      <c r="BD2704" t="str">
        <f t="shared" si="262"/>
        <v>NAoMe_initial_age_decades_80cap</v>
      </c>
      <c r="BE2704" s="397" t="s">
        <v>862</v>
      </c>
      <c r="BF2704" t="str">
        <f t="shared" si="263"/>
        <v>40-49 yrs</v>
      </c>
      <c r="BG2704">
        <f t="shared" si="264"/>
        <v>14</v>
      </c>
      <c r="BH2704" s="398">
        <f t="shared" si="265"/>
        <v>0.1060599982738495</v>
      </c>
      <c r="BO2704" s="33"/>
    </row>
    <row r="2705" spans="1:67">
      <c r="A2705" s="316" t="s">
        <v>27</v>
      </c>
      <c r="B2705" t="s">
        <v>380</v>
      </c>
      <c r="C2705" t="s">
        <v>910</v>
      </c>
      <c r="D2705" t="s">
        <v>314</v>
      </c>
      <c r="E2705" s="316" t="s">
        <v>121</v>
      </c>
      <c r="F2705" s="316" t="s">
        <v>122</v>
      </c>
      <c r="G2705" s="316" t="s">
        <v>435</v>
      </c>
      <c r="H2705" s="316" t="s">
        <v>328</v>
      </c>
      <c r="I2705" s="316" t="s">
        <v>310</v>
      </c>
      <c r="J2705" s="316" t="s">
        <v>280</v>
      </c>
      <c r="K2705" s="36">
        <v>25</v>
      </c>
      <c r="L2705" s="317">
        <v>0.18939000368118289</v>
      </c>
      <c r="M2705" s="317"/>
      <c r="N2705" s="36">
        <v>76</v>
      </c>
      <c r="O2705" s="317">
        <v>0.1666699945926666</v>
      </c>
      <c r="P2705" s="317"/>
      <c r="Q2705" s="36">
        <v>1733</v>
      </c>
      <c r="R2705" s="317">
        <v>0.17378999292850489</v>
      </c>
      <c r="S2705" s="317"/>
      <c r="T2705" t="s">
        <v>380</v>
      </c>
      <c r="BA2705" s="395">
        <v>1</v>
      </c>
      <c r="BB2705" s="396" t="s">
        <v>861</v>
      </c>
      <c r="BC2705" t="str">
        <f t="shared" si="261"/>
        <v>RPA</v>
      </c>
      <c r="BD2705" t="str">
        <f t="shared" si="262"/>
        <v>NAoMe_initial_age_decades_80cap</v>
      </c>
      <c r="BE2705" s="397" t="s">
        <v>862</v>
      </c>
      <c r="BF2705" t="str">
        <f t="shared" si="263"/>
        <v>50-59 yrs</v>
      </c>
      <c r="BG2705">
        <f t="shared" si="264"/>
        <v>25</v>
      </c>
      <c r="BH2705" s="398">
        <f t="shared" si="265"/>
        <v>0.18939000368118289</v>
      </c>
      <c r="BO2705" s="33"/>
    </row>
    <row r="2706" spans="1:67">
      <c r="A2706" s="316" t="s">
        <v>27</v>
      </c>
      <c r="B2706" t="s">
        <v>380</v>
      </c>
      <c r="C2706" t="s">
        <v>910</v>
      </c>
      <c r="D2706" t="s">
        <v>314</v>
      </c>
      <c r="E2706" s="316" t="s">
        <v>121</v>
      </c>
      <c r="F2706" s="316" t="s">
        <v>122</v>
      </c>
      <c r="G2706" s="316" t="s">
        <v>435</v>
      </c>
      <c r="H2706" s="316" t="s">
        <v>328</v>
      </c>
      <c r="I2706" s="316" t="s">
        <v>310</v>
      </c>
      <c r="J2706" s="316" t="s">
        <v>281</v>
      </c>
      <c r="K2706" s="36">
        <v>32</v>
      </c>
      <c r="L2706" s="317">
        <v>0.2424200028181076</v>
      </c>
      <c r="M2706" s="317"/>
      <c r="N2706" s="36">
        <v>109</v>
      </c>
      <c r="O2706" s="317">
        <v>0.2390400022268295</v>
      </c>
      <c r="P2706" s="317"/>
      <c r="Q2706" s="36">
        <v>1931</v>
      </c>
      <c r="R2706" s="317">
        <v>0.19363999366760251</v>
      </c>
      <c r="S2706" s="317"/>
      <c r="T2706" t="s">
        <v>380</v>
      </c>
      <c r="BA2706" s="395">
        <v>1</v>
      </c>
      <c r="BB2706" s="396" t="s">
        <v>861</v>
      </c>
      <c r="BC2706" t="str">
        <f t="shared" si="261"/>
        <v>RPA</v>
      </c>
      <c r="BD2706" t="str">
        <f t="shared" si="262"/>
        <v>NAoMe_initial_age_decades_80cap</v>
      </c>
      <c r="BE2706" s="397" t="s">
        <v>862</v>
      </c>
      <c r="BF2706" t="str">
        <f t="shared" si="263"/>
        <v>60-69 yrs</v>
      </c>
      <c r="BG2706">
        <f t="shared" si="264"/>
        <v>32</v>
      </c>
      <c r="BH2706" s="398">
        <f t="shared" si="265"/>
        <v>0.2424200028181076</v>
      </c>
      <c r="BO2706" s="33"/>
    </row>
    <row r="2707" spans="1:67">
      <c r="A2707" s="316" t="s">
        <v>27</v>
      </c>
      <c r="B2707" t="s">
        <v>380</v>
      </c>
      <c r="C2707" t="s">
        <v>910</v>
      </c>
      <c r="D2707" t="s">
        <v>314</v>
      </c>
      <c r="E2707" s="316" t="s">
        <v>121</v>
      </c>
      <c r="F2707" s="316" t="s">
        <v>122</v>
      </c>
      <c r="G2707" s="316" t="s">
        <v>435</v>
      </c>
      <c r="H2707" s="316" t="s">
        <v>328</v>
      </c>
      <c r="I2707" s="316" t="s">
        <v>310</v>
      </c>
      <c r="J2707" s="316" t="s">
        <v>282</v>
      </c>
      <c r="K2707" s="36">
        <v>22</v>
      </c>
      <c r="L2707" s="317">
        <v>0.1666699945926666</v>
      </c>
      <c r="M2707" s="317"/>
      <c r="N2707" s="36">
        <v>99</v>
      </c>
      <c r="O2707" s="317">
        <v>0.21710999310016629</v>
      </c>
      <c r="P2707" s="317"/>
      <c r="Q2707" s="36">
        <v>2493</v>
      </c>
      <c r="R2707" s="317">
        <v>0.25</v>
      </c>
      <c r="S2707" s="317"/>
      <c r="T2707" t="s">
        <v>380</v>
      </c>
      <c r="BA2707" s="395">
        <v>1</v>
      </c>
      <c r="BB2707" s="396" t="s">
        <v>861</v>
      </c>
      <c r="BC2707" t="str">
        <f t="shared" si="261"/>
        <v>RPA</v>
      </c>
      <c r="BD2707" t="str">
        <f t="shared" si="262"/>
        <v>NAoMe_initial_age_decades_80cap</v>
      </c>
      <c r="BE2707" s="397" t="s">
        <v>862</v>
      </c>
      <c r="BF2707" t="str">
        <f t="shared" si="263"/>
        <v>70-79 yrs</v>
      </c>
      <c r="BG2707">
        <f t="shared" si="264"/>
        <v>22</v>
      </c>
      <c r="BH2707" s="398">
        <f t="shared" si="265"/>
        <v>0.1666699945926666</v>
      </c>
      <c r="BO2707" s="33"/>
    </row>
    <row r="2708" spans="1:67">
      <c r="A2708" s="316" t="s">
        <v>27</v>
      </c>
      <c r="B2708" t="s">
        <v>380</v>
      </c>
      <c r="C2708" t="s">
        <v>910</v>
      </c>
      <c r="D2708" t="s">
        <v>314</v>
      </c>
      <c r="E2708" s="316" t="s">
        <v>121</v>
      </c>
      <c r="F2708" s="316" t="s">
        <v>122</v>
      </c>
      <c r="G2708" s="316" t="s">
        <v>435</v>
      </c>
      <c r="H2708" s="316" t="s">
        <v>328</v>
      </c>
      <c r="I2708" s="316" t="s">
        <v>310</v>
      </c>
      <c r="J2708" s="316" t="s">
        <v>283</v>
      </c>
      <c r="K2708" s="36">
        <v>29</v>
      </c>
      <c r="L2708" s="317">
        <v>0.2196999937295914</v>
      </c>
      <c r="M2708" s="317"/>
      <c r="N2708" s="36">
        <v>101</v>
      </c>
      <c r="O2708" s="317">
        <v>0.22148999571800229</v>
      </c>
      <c r="P2708" s="317"/>
      <c r="Q2708" s="36">
        <v>2292</v>
      </c>
      <c r="R2708" s="317">
        <v>0.2298399955034256</v>
      </c>
      <c r="S2708" s="317"/>
      <c r="T2708" t="s">
        <v>380</v>
      </c>
      <c r="BA2708" s="395">
        <v>1</v>
      </c>
      <c r="BB2708" s="396" t="s">
        <v>861</v>
      </c>
      <c r="BC2708" t="str">
        <f t="shared" si="261"/>
        <v>RPA</v>
      </c>
      <c r="BD2708" t="str">
        <f t="shared" si="262"/>
        <v>NAoMe_initial_age_decades_80cap</v>
      </c>
      <c r="BE2708" s="397" t="s">
        <v>862</v>
      </c>
      <c r="BF2708" t="str">
        <f t="shared" si="263"/>
        <v>80+ yrs</v>
      </c>
      <c r="BG2708">
        <f t="shared" si="264"/>
        <v>29</v>
      </c>
      <c r="BH2708" s="398">
        <f t="shared" si="265"/>
        <v>0.2196999937295914</v>
      </c>
      <c r="BO2708" s="33"/>
    </row>
    <row r="2709" spans="1:67">
      <c r="A2709" s="316" t="s">
        <v>27</v>
      </c>
      <c r="B2709" t="s">
        <v>380</v>
      </c>
      <c r="C2709" t="s">
        <v>910</v>
      </c>
      <c r="D2709" t="s">
        <v>314</v>
      </c>
      <c r="E2709" s="316" t="s">
        <v>121</v>
      </c>
      <c r="F2709" s="316" t="s">
        <v>122</v>
      </c>
      <c r="G2709" s="316" t="s">
        <v>435</v>
      </c>
      <c r="H2709" s="316" t="s">
        <v>328</v>
      </c>
      <c r="I2709" s="316" t="s">
        <v>341</v>
      </c>
      <c r="J2709" s="316" t="s">
        <v>13</v>
      </c>
      <c r="K2709" s="36">
        <v>101</v>
      </c>
      <c r="L2709" s="317">
        <v>0.76515001058578491</v>
      </c>
      <c r="M2709" s="317">
        <v>0.77099001407623291</v>
      </c>
      <c r="N2709" s="36">
        <v>327</v>
      </c>
      <c r="O2709" s="317">
        <v>0.71710997819900513</v>
      </c>
      <c r="P2709" s="317">
        <v>0.72184997797012329</v>
      </c>
      <c r="Q2709" s="36">
        <v>6753</v>
      </c>
      <c r="R2709" s="317">
        <v>0.67720001935958862</v>
      </c>
      <c r="S2709" s="317">
        <v>0.69554001092910767</v>
      </c>
      <c r="T2709" t="s">
        <v>380</v>
      </c>
      <c r="BA2709" s="395">
        <v>1</v>
      </c>
      <c r="BB2709" s="396" t="s">
        <v>861</v>
      </c>
      <c r="BC2709" t="str">
        <f t="shared" si="261"/>
        <v>RPA</v>
      </c>
      <c r="BD2709" t="str">
        <f t="shared" si="262"/>
        <v>NAoMe_initial_ch_score_2cap</v>
      </c>
      <c r="BE2709" s="397" t="s">
        <v>862</v>
      </c>
      <c r="BF2709" t="str">
        <f t="shared" si="263"/>
        <v>0</v>
      </c>
      <c r="BG2709">
        <f t="shared" si="264"/>
        <v>101</v>
      </c>
      <c r="BH2709" s="398">
        <f t="shared" si="265"/>
        <v>0.76515001058578491</v>
      </c>
      <c r="BO2709" s="33"/>
    </row>
    <row r="2710" spans="1:67">
      <c r="A2710" s="316" t="s">
        <v>27</v>
      </c>
      <c r="B2710" t="s">
        <v>380</v>
      </c>
      <c r="C2710" t="s">
        <v>910</v>
      </c>
      <c r="D2710" t="s">
        <v>314</v>
      </c>
      <c r="E2710" s="316" t="s">
        <v>121</v>
      </c>
      <c r="F2710" s="316" t="s">
        <v>122</v>
      </c>
      <c r="G2710" s="316" t="s">
        <v>435</v>
      </c>
      <c r="H2710" s="316" t="s">
        <v>328</v>
      </c>
      <c r="I2710" s="316" t="s">
        <v>341</v>
      </c>
      <c r="J2710" s="316" t="s">
        <v>14</v>
      </c>
      <c r="K2710" s="36">
        <v>16</v>
      </c>
      <c r="L2710" s="317">
        <v>0.1212100014090538</v>
      </c>
      <c r="M2710" s="317">
        <v>0.122139997780323</v>
      </c>
      <c r="N2710" s="36">
        <v>75</v>
      </c>
      <c r="O2710" s="317">
        <v>0.16447000205516821</v>
      </c>
      <c r="P2710" s="317">
        <v>0.16556000709533689</v>
      </c>
      <c r="Q2710" s="36">
        <v>1630</v>
      </c>
      <c r="R2710" s="317">
        <v>0.16346000134944921</v>
      </c>
      <c r="S2710" s="317">
        <v>0.16788999736309049</v>
      </c>
      <c r="T2710" t="s">
        <v>380</v>
      </c>
      <c r="BA2710" s="395">
        <v>1</v>
      </c>
      <c r="BB2710" s="396" t="s">
        <v>861</v>
      </c>
      <c r="BC2710" t="str">
        <f t="shared" si="261"/>
        <v>RPA</v>
      </c>
      <c r="BD2710" t="str">
        <f t="shared" si="262"/>
        <v>NAoMe_initial_ch_score_2cap</v>
      </c>
      <c r="BE2710" s="397" t="s">
        <v>862</v>
      </c>
      <c r="BF2710" t="str">
        <f t="shared" si="263"/>
        <v>1</v>
      </c>
      <c r="BG2710">
        <f t="shared" si="264"/>
        <v>16</v>
      </c>
      <c r="BH2710" s="398">
        <f t="shared" si="265"/>
        <v>0.1212100014090538</v>
      </c>
      <c r="BO2710" s="33"/>
    </row>
    <row r="2711" spans="1:67">
      <c r="A2711" s="316" t="s">
        <v>27</v>
      </c>
      <c r="B2711" t="s">
        <v>380</v>
      </c>
      <c r="C2711" t="s">
        <v>910</v>
      </c>
      <c r="D2711" t="s">
        <v>314</v>
      </c>
      <c r="E2711" s="316" t="s">
        <v>121</v>
      </c>
      <c r="F2711" s="316" t="s">
        <v>122</v>
      </c>
      <c r="G2711" s="316" t="s">
        <v>435</v>
      </c>
      <c r="H2711" s="316" t="s">
        <v>328</v>
      </c>
      <c r="I2711" s="316" t="s">
        <v>341</v>
      </c>
      <c r="J2711" s="316" t="s">
        <v>301</v>
      </c>
      <c r="K2711" s="36">
        <v>14</v>
      </c>
      <c r="L2711" s="317">
        <v>0.1060599982738495</v>
      </c>
      <c r="M2711" s="317">
        <v>0.1068700030446053</v>
      </c>
      <c r="N2711" s="36">
        <v>51</v>
      </c>
      <c r="O2711" s="317">
        <v>0.1118400022387505</v>
      </c>
      <c r="P2711" s="317">
        <v>0.1125800013542175</v>
      </c>
      <c r="Q2711" s="36">
        <v>1326</v>
      </c>
      <c r="R2711" s="317">
        <v>0.132970005273819</v>
      </c>
      <c r="S2711" s="317">
        <v>0.13657000660896301</v>
      </c>
      <c r="T2711" t="s">
        <v>380</v>
      </c>
      <c r="BA2711" s="395">
        <v>1</v>
      </c>
      <c r="BB2711" s="396" t="s">
        <v>861</v>
      </c>
      <c r="BC2711" t="str">
        <f t="shared" si="261"/>
        <v>RPA</v>
      </c>
      <c r="BD2711" t="str">
        <f t="shared" si="262"/>
        <v>NAoMe_initial_ch_score_2cap</v>
      </c>
      <c r="BE2711" s="397" t="s">
        <v>862</v>
      </c>
      <c r="BF2711" t="str">
        <f t="shared" si="263"/>
        <v>2+</v>
      </c>
      <c r="BG2711">
        <f t="shared" si="264"/>
        <v>14</v>
      </c>
      <c r="BH2711" s="398">
        <f t="shared" si="265"/>
        <v>0.1060599982738495</v>
      </c>
      <c r="BO2711" s="33"/>
    </row>
    <row r="2712" spans="1:67">
      <c r="A2712" s="316" t="s">
        <v>27</v>
      </c>
      <c r="B2712" t="s">
        <v>380</v>
      </c>
      <c r="C2712" t="s">
        <v>910</v>
      </c>
      <c r="D2712" t="s">
        <v>314</v>
      </c>
      <c r="E2712" s="316" t="s">
        <v>121</v>
      </c>
      <c r="F2712" s="316" t="s">
        <v>122</v>
      </c>
      <c r="G2712" s="316" t="s">
        <v>435</v>
      </c>
      <c r="H2712" s="316" t="s">
        <v>328</v>
      </c>
      <c r="I2712" s="316" t="s">
        <v>341</v>
      </c>
      <c r="J2712" s="316" t="s">
        <v>260</v>
      </c>
      <c r="K2712" s="36">
        <v>1</v>
      </c>
      <c r="L2712" s="317">
        <v>7.5799999758601189E-3</v>
      </c>
      <c r="M2712" s="317"/>
      <c r="N2712" s="36">
        <v>3</v>
      </c>
      <c r="O2712" s="317">
        <v>6.5799998119473457E-3</v>
      </c>
      <c r="P2712" s="317"/>
      <c r="Q2712" s="36">
        <v>263</v>
      </c>
      <c r="R2712" s="317">
        <v>2.6370000094175339E-2</v>
      </c>
      <c r="S2712" s="317"/>
      <c r="T2712" t="s">
        <v>380</v>
      </c>
      <c r="BA2712" s="395">
        <v>1</v>
      </c>
      <c r="BB2712" s="396" t="s">
        <v>861</v>
      </c>
      <c r="BC2712" t="str">
        <f t="shared" si="261"/>
        <v>RPA</v>
      </c>
      <c r="BD2712" t="str">
        <f t="shared" si="262"/>
        <v>NAoMe_initial_ch_score_2cap</v>
      </c>
      <c r="BE2712" s="397" t="s">
        <v>862</v>
      </c>
      <c r="BF2712" t="str">
        <f t="shared" si="263"/>
        <v>Unknown</v>
      </c>
      <c r="BG2712">
        <f t="shared" si="264"/>
        <v>1</v>
      </c>
      <c r="BH2712" s="398">
        <f t="shared" si="265"/>
        <v>7.5799999758601189E-3</v>
      </c>
      <c r="BO2712" s="33"/>
    </row>
    <row r="2713" spans="1:67">
      <c r="A2713" s="316" t="s">
        <v>27</v>
      </c>
      <c r="B2713" t="s">
        <v>380</v>
      </c>
      <c r="C2713" t="s">
        <v>910</v>
      </c>
      <c r="D2713" t="s">
        <v>314</v>
      </c>
      <c r="E2713" s="316" t="s">
        <v>121</v>
      </c>
      <c r="F2713" s="316" t="s">
        <v>122</v>
      </c>
      <c r="G2713" s="316" t="s">
        <v>435</v>
      </c>
      <c r="H2713" s="316" t="s">
        <v>328</v>
      </c>
      <c r="I2713" s="316" t="s">
        <v>309</v>
      </c>
      <c r="J2713" s="316" t="s">
        <v>289</v>
      </c>
      <c r="K2713" s="36">
        <v>32</v>
      </c>
      <c r="L2713" s="317">
        <v>0.2424200028181076</v>
      </c>
      <c r="M2713" s="317"/>
      <c r="N2713" s="36">
        <v>136</v>
      </c>
      <c r="O2713" s="317">
        <v>0.2982499897480011</v>
      </c>
      <c r="P2713" s="317"/>
      <c r="Q2713" s="36">
        <v>3283</v>
      </c>
      <c r="R2713" s="317">
        <v>0.3292199969291687</v>
      </c>
      <c r="S2713" s="317"/>
      <c r="T2713" t="s">
        <v>380</v>
      </c>
      <c r="BA2713" s="395">
        <v>1</v>
      </c>
      <c r="BB2713" s="396" t="s">
        <v>861</v>
      </c>
      <c r="BC2713" t="str">
        <f t="shared" si="261"/>
        <v>RPA</v>
      </c>
      <c r="BD2713" t="str">
        <f t="shared" si="262"/>
        <v>NAoMe_initial_diagnosis_year</v>
      </c>
      <c r="BE2713" s="397" t="s">
        <v>862</v>
      </c>
      <c r="BF2713" t="str">
        <f t="shared" si="263"/>
        <v>2021</v>
      </c>
      <c r="BG2713">
        <f t="shared" si="264"/>
        <v>32</v>
      </c>
      <c r="BH2713" s="398">
        <f t="shared" si="265"/>
        <v>0.2424200028181076</v>
      </c>
      <c r="BO2713" s="33"/>
    </row>
    <row r="2714" spans="1:67">
      <c r="A2714" s="316" t="s">
        <v>27</v>
      </c>
      <c r="B2714" t="s">
        <v>380</v>
      </c>
      <c r="C2714" t="s">
        <v>910</v>
      </c>
      <c r="D2714" t="s">
        <v>314</v>
      </c>
      <c r="E2714" s="316" t="s">
        <v>121</v>
      </c>
      <c r="F2714" s="316" t="s">
        <v>122</v>
      </c>
      <c r="G2714" s="316" t="s">
        <v>435</v>
      </c>
      <c r="H2714" s="316" t="s">
        <v>328</v>
      </c>
      <c r="I2714" s="316" t="s">
        <v>309</v>
      </c>
      <c r="J2714" s="316" t="s">
        <v>816</v>
      </c>
      <c r="K2714" s="36">
        <v>68</v>
      </c>
      <c r="L2714" s="317">
        <v>0.51515001058578491</v>
      </c>
      <c r="M2714" s="317"/>
      <c r="N2714" s="36">
        <v>183</v>
      </c>
      <c r="O2714" s="317">
        <v>0.40132001042366028</v>
      </c>
      <c r="P2714" s="317"/>
      <c r="Q2714" s="36">
        <v>3315</v>
      </c>
      <c r="R2714" s="317">
        <v>0.33243000507354742</v>
      </c>
      <c r="S2714" s="317"/>
      <c r="T2714" t="s">
        <v>380</v>
      </c>
      <c r="BA2714" s="395">
        <v>1</v>
      </c>
      <c r="BB2714" s="396" t="s">
        <v>861</v>
      </c>
      <c r="BC2714" t="str">
        <f t="shared" si="261"/>
        <v>RPA</v>
      </c>
      <c r="BD2714" t="str">
        <f t="shared" si="262"/>
        <v>NAoMe_initial_diagnosis_year</v>
      </c>
      <c r="BE2714" s="397" t="s">
        <v>862</v>
      </c>
      <c r="BF2714" t="str">
        <f t="shared" si="263"/>
        <v>2022</v>
      </c>
      <c r="BG2714">
        <f t="shared" si="264"/>
        <v>68</v>
      </c>
      <c r="BH2714" s="398">
        <f t="shared" si="265"/>
        <v>0.51515001058578491</v>
      </c>
      <c r="BO2714" s="33"/>
    </row>
    <row r="2715" spans="1:67">
      <c r="A2715" s="316" t="s">
        <v>27</v>
      </c>
      <c r="B2715" t="s">
        <v>380</v>
      </c>
      <c r="C2715" t="s">
        <v>910</v>
      </c>
      <c r="D2715" t="s">
        <v>314</v>
      </c>
      <c r="E2715" s="316" t="s">
        <v>121</v>
      </c>
      <c r="F2715" s="316" t="s">
        <v>122</v>
      </c>
      <c r="G2715" s="316" t="s">
        <v>435</v>
      </c>
      <c r="H2715" s="316" t="s">
        <v>328</v>
      </c>
      <c r="I2715" s="316" t="s">
        <v>309</v>
      </c>
      <c r="J2715" s="316" t="s">
        <v>946</v>
      </c>
      <c r="K2715" s="36">
        <v>32</v>
      </c>
      <c r="L2715" s="317">
        <v>0.2424200028181076</v>
      </c>
      <c r="M2715" s="317"/>
      <c r="N2715" s="36">
        <v>137</v>
      </c>
      <c r="O2715" s="317">
        <v>0.30044001340866089</v>
      </c>
      <c r="P2715" s="317"/>
      <c r="Q2715" s="36">
        <v>3374</v>
      </c>
      <c r="R2715" s="317">
        <v>0.33834999799728388</v>
      </c>
      <c r="S2715" s="317"/>
      <c r="T2715" t="s">
        <v>380</v>
      </c>
      <c r="BA2715" s="395">
        <v>1</v>
      </c>
      <c r="BB2715" s="396" t="s">
        <v>861</v>
      </c>
      <c r="BC2715" t="str">
        <f t="shared" si="261"/>
        <v>RPA</v>
      </c>
      <c r="BD2715" t="str">
        <f t="shared" si="262"/>
        <v>NAoMe_initial_diagnosis_year</v>
      </c>
      <c r="BE2715" s="397" t="s">
        <v>862</v>
      </c>
      <c r="BF2715" t="str">
        <f t="shared" si="263"/>
        <v>2023</v>
      </c>
      <c r="BG2715">
        <f t="shared" si="264"/>
        <v>32</v>
      </c>
      <c r="BH2715" s="398">
        <f t="shared" si="265"/>
        <v>0.2424200028181076</v>
      </c>
      <c r="BO2715" s="33"/>
    </row>
    <row r="2716" spans="1:67">
      <c r="A2716" s="316" t="s">
        <v>27</v>
      </c>
      <c r="B2716" t="s">
        <v>380</v>
      </c>
      <c r="C2716" t="s">
        <v>910</v>
      </c>
      <c r="D2716" t="s">
        <v>314</v>
      </c>
      <c r="E2716" s="316" t="s">
        <v>121</v>
      </c>
      <c r="F2716" s="316" t="s">
        <v>122</v>
      </c>
      <c r="G2716" s="316" t="s">
        <v>435</v>
      </c>
      <c r="H2716" s="316" t="s">
        <v>328</v>
      </c>
      <c r="I2716" s="316" t="s">
        <v>331</v>
      </c>
      <c r="J2716" s="316" t="s">
        <v>332</v>
      </c>
      <c r="K2716" s="36">
        <v>2</v>
      </c>
      <c r="L2716" s="317">
        <v>1.515000034123659E-2</v>
      </c>
      <c r="M2716" s="317">
        <v>2.0409999415278431E-2</v>
      </c>
      <c r="N2716" s="36">
        <v>14</v>
      </c>
      <c r="O2716" s="317">
        <v>3.0700000002980229E-2</v>
      </c>
      <c r="P2716" s="317">
        <v>3.8890000432729721E-2</v>
      </c>
      <c r="Q2716" s="36">
        <v>434</v>
      </c>
      <c r="R2716" s="317">
        <v>4.3519999831914902E-2</v>
      </c>
      <c r="S2716" s="317">
        <v>5.2159998565912247E-2</v>
      </c>
      <c r="T2716" t="s">
        <v>380</v>
      </c>
      <c r="BA2716" s="395">
        <v>1</v>
      </c>
      <c r="BB2716" s="396" t="s">
        <v>861</v>
      </c>
      <c r="BC2716" t="str">
        <f t="shared" si="261"/>
        <v>RPA</v>
      </c>
      <c r="BD2716" t="str">
        <f t="shared" si="262"/>
        <v>NAoMe_initial_disease_group</v>
      </c>
      <c r="BE2716" s="397" t="s">
        <v>862</v>
      </c>
      <c r="BF2716" t="str">
        <f t="shared" si="263"/>
        <v>Advanced M0</v>
      </c>
      <c r="BG2716">
        <f t="shared" si="264"/>
        <v>2</v>
      </c>
      <c r="BH2716" s="398">
        <f t="shared" si="265"/>
        <v>1.515000034123659E-2</v>
      </c>
      <c r="BO2716" s="33"/>
    </row>
    <row r="2717" spans="1:67">
      <c r="A2717" s="316" t="s">
        <v>27</v>
      </c>
      <c r="B2717" t="s">
        <v>380</v>
      </c>
      <c r="C2717" t="s">
        <v>910</v>
      </c>
      <c r="D2717" t="s">
        <v>314</v>
      </c>
      <c r="E2717" s="316" t="s">
        <v>121</v>
      </c>
      <c r="F2717" s="316" t="s">
        <v>122</v>
      </c>
      <c r="G2717" s="316" t="s">
        <v>435</v>
      </c>
      <c r="H2717" s="316" t="s">
        <v>328</v>
      </c>
      <c r="I2717" s="316" t="s">
        <v>331</v>
      </c>
      <c r="J2717" s="316" t="s">
        <v>333</v>
      </c>
      <c r="K2717" s="36">
        <v>87</v>
      </c>
      <c r="L2717" s="317">
        <v>0.65908998250961304</v>
      </c>
      <c r="M2717" s="317">
        <v>0.8877599835395813</v>
      </c>
      <c r="N2717" s="36">
        <v>287</v>
      </c>
      <c r="O2717" s="317">
        <v>0.62939000129699707</v>
      </c>
      <c r="P2717" s="317">
        <v>0.79721999168395996</v>
      </c>
      <c r="Q2717" s="36">
        <v>6159</v>
      </c>
      <c r="R2717" s="317">
        <v>0.6176300048828125</v>
      </c>
      <c r="S2717" s="317">
        <v>0.74026000499725342</v>
      </c>
      <c r="T2717" t="s">
        <v>380</v>
      </c>
      <c r="BA2717" s="395">
        <v>1</v>
      </c>
      <c r="BB2717" s="396" t="s">
        <v>861</v>
      </c>
      <c r="BC2717" t="str">
        <f t="shared" si="261"/>
        <v>RPA</v>
      </c>
      <c r="BD2717" t="str">
        <f t="shared" si="262"/>
        <v>NAoMe_initial_disease_group</v>
      </c>
      <c r="BE2717" s="397" t="s">
        <v>862</v>
      </c>
      <c r="BF2717" t="str">
        <f t="shared" si="263"/>
        <v>Advanced M1</v>
      </c>
      <c r="BG2717">
        <f t="shared" si="264"/>
        <v>87</v>
      </c>
      <c r="BH2717" s="398">
        <f t="shared" si="265"/>
        <v>0.65908998250961304</v>
      </c>
      <c r="BO2717" s="33"/>
    </row>
    <row r="2718" spans="1:67">
      <c r="A2718" s="316" t="s">
        <v>27</v>
      </c>
      <c r="B2718" t="s">
        <v>380</v>
      </c>
      <c r="C2718" t="s">
        <v>910</v>
      </c>
      <c r="D2718" t="s">
        <v>314</v>
      </c>
      <c r="E2718" s="316" t="s">
        <v>121</v>
      </c>
      <c r="F2718" s="316" t="s">
        <v>122</v>
      </c>
      <c r="G2718" s="316" t="s">
        <v>435</v>
      </c>
      <c r="H2718" s="316" t="s">
        <v>328</v>
      </c>
      <c r="I2718" s="316" t="s">
        <v>331</v>
      </c>
      <c r="J2718" s="316" t="s">
        <v>334</v>
      </c>
      <c r="K2718" s="36">
        <v>2</v>
      </c>
      <c r="L2718" s="317">
        <v>1.515000034123659E-2</v>
      </c>
      <c r="M2718" s="317">
        <v>2.0409999415278431E-2</v>
      </c>
      <c r="N2718" s="36">
        <v>2</v>
      </c>
      <c r="O2718" s="317">
        <v>4.3899999000132084E-3</v>
      </c>
      <c r="P2718" s="317">
        <v>5.5599999614059934E-3</v>
      </c>
      <c r="Q2718" s="36">
        <v>64</v>
      </c>
      <c r="R2718" s="317">
        <v>6.4199999906122676E-3</v>
      </c>
      <c r="S2718" s="317">
        <v>7.689999882131815E-3</v>
      </c>
      <c r="T2718" t="s">
        <v>380</v>
      </c>
      <c r="BA2718" s="395">
        <v>1</v>
      </c>
      <c r="BB2718" s="396" t="s">
        <v>861</v>
      </c>
      <c r="BC2718" t="str">
        <f t="shared" si="261"/>
        <v>RPA</v>
      </c>
      <c r="BD2718" t="str">
        <f t="shared" si="262"/>
        <v>NAoMe_initial_disease_group</v>
      </c>
      <c r="BE2718" s="397" t="s">
        <v>862</v>
      </c>
      <c r="BF2718" t="str">
        <f t="shared" si="263"/>
        <v>DCIS</v>
      </c>
      <c r="BG2718">
        <f t="shared" si="264"/>
        <v>2</v>
      </c>
      <c r="BH2718" s="398">
        <f t="shared" si="265"/>
        <v>1.515000034123659E-2</v>
      </c>
      <c r="BO2718" s="33"/>
    </row>
    <row r="2719" spans="1:67">
      <c r="A2719" s="316" t="s">
        <v>27</v>
      </c>
      <c r="B2719" t="s">
        <v>380</v>
      </c>
      <c r="C2719" t="s">
        <v>910</v>
      </c>
      <c r="D2719" t="s">
        <v>314</v>
      </c>
      <c r="E2719" s="316" t="s">
        <v>121</v>
      </c>
      <c r="F2719" s="316" t="s">
        <v>122</v>
      </c>
      <c r="G2719" s="316" t="s">
        <v>435</v>
      </c>
      <c r="H2719" s="316" t="s">
        <v>328</v>
      </c>
      <c r="I2719" s="316" t="s">
        <v>331</v>
      </c>
      <c r="J2719" s="316" t="s">
        <v>335</v>
      </c>
      <c r="K2719" s="36">
        <v>7</v>
      </c>
      <c r="L2719" s="317">
        <v>5.3029999136924737E-2</v>
      </c>
      <c r="M2719" s="317">
        <v>7.1429997682571411E-2</v>
      </c>
      <c r="N2719" s="36">
        <v>57</v>
      </c>
      <c r="O2719" s="317">
        <v>0.125</v>
      </c>
      <c r="P2719" s="317">
        <v>0.15832999348640439</v>
      </c>
      <c r="Q2719" s="36">
        <v>1663</v>
      </c>
      <c r="R2719" s="317">
        <v>0.16676999628543851</v>
      </c>
      <c r="S2719" s="317">
        <v>0.19988000392913821</v>
      </c>
      <c r="T2719" t="s">
        <v>380</v>
      </c>
      <c r="BA2719" s="395">
        <v>1</v>
      </c>
      <c r="BB2719" s="396" t="s">
        <v>861</v>
      </c>
      <c r="BC2719" t="str">
        <f t="shared" si="261"/>
        <v>RPA</v>
      </c>
      <c r="BD2719" t="str">
        <f t="shared" si="262"/>
        <v>NAoMe_initial_disease_group</v>
      </c>
      <c r="BE2719" s="397" t="s">
        <v>862</v>
      </c>
      <c r="BF2719" t="str">
        <f t="shared" si="263"/>
        <v>Early invasive</v>
      </c>
      <c r="BG2719">
        <f t="shared" si="264"/>
        <v>7</v>
      </c>
      <c r="BH2719" s="398">
        <f t="shared" si="265"/>
        <v>5.3029999136924737E-2</v>
      </c>
      <c r="BO2719" s="33"/>
    </row>
    <row r="2720" spans="1:67">
      <c r="A2720" s="316" t="s">
        <v>27</v>
      </c>
      <c r="B2720" t="s">
        <v>380</v>
      </c>
      <c r="C2720" t="s">
        <v>910</v>
      </c>
      <c r="D2720" t="s">
        <v>314</v>
      </c>
      <c r="E2720" s="316" t="s">
        <v>121</v>
      </c>
      <c r="F2720" s="316" t="s">
        <v>122</v>
      </c>
      <c r="G2720" s="316" t="s">
        <v>435</v>
      </c>
      <c r="H2720" s="316" t="s">
        <v>328</v>
      </c>
      <c r="I2720" s="316" t="s">
        <v>331</v>
      </c>
      <c r="J2720" s="316" t="s">
        <v>337</v>
      </c>
      <c r="K2720" s="36">
        <v>34</v>
      </c>
      <c r="L2720" s="317">
        <v>0.25758001208305359</v>
      </c>
      <c r="M2720" s="317"/>
      <c r="N2720" s="36">
        <v>96</v>
      </c>
      <c r="O2720" s="317">
        <v>0.21052999794483179</v>
      </c>
      <c r="P2720" s="317"/>
      <c r="Q2720" s="36">
        <v>1652</v>
      </c>
      <c r="R2720" s="317">
        <v>0.1656599938869476</v>
      </c>
      <c r="S2720" s="317"/>
      <c r="T2720" t="s">
        <v>380</v>
      </c>
      <c r="BA2720" s="395">
        <v>1</v>
      </c>
      <c r="BB2720" s="396" t="s">
        <v>861</v>
      </c>
      <c r="BC2720" t="str">
        <f t="shared" si="261"/>
        <v>RPA</v>
      </c>
      <c r="BD2720" t="str">
        <f t="shared" si="262"/>
        <v>NAoMe_initial_disease_group</v>
      </c>
      <c r="BE2720" s="397" t="s">
        <v>862</v>
      </c>
      <c r="BF2720" t="str">
        <f t="shared" si="263"/>
        <v>Unknown stage</v>
      </c>
      <c r="BG2720">
        <f t="shared" si="264"/>
        <v>34</v>
      </c>
      <c r="BH2720" s="398">
        <f t="shared" si="265"/>
        <v>0.25758001208305359</v>
      </c>
      <c r="BO2720" s="33"/>
    </row>
    <row r="2721" spans="1:67">
      <c r="A2721" s="316" t="s">
        <v>27</v>
      </c>
      <c r="B2721" t="s">
        <v>380</v>
      </c>
      <c r="C2721" t="s">
        <v>910</v>
      </c>
      <c r="D2721" t="s">
        <v>314</v>
      </c>
      <c r="E2721" s="316" t="s">
        <v>121</v>
      </c>
      <c r="F2721" s="316" t="s">
        <v>122</v>
      </c>
      <c r="G2721" s="316" t="s">
        <v>435</v>
      </c>
      <c r="H2721" s="316" t="s">
        <v>328</v>
      </c>
      <c r="I2721" s="316" t="s">
        <v>656</v>
      </c>
      <c r="J2721" s="316" t="s">
        <v>286</v>
      </c>
      <c r="K2721" s="36">
        <v>2</v>
      </c>
      <c r="L2721" s="317">
        <v>1.515000034123659E-2</v>
      </c>
      <c r="M2721" s="317">
        <v>1.6130000352859501E-2</v>
      </c>
      <c r="N2721" s="36">
        <v>7</v>
      </c>
      <c r="O2721" s="317">
        <v>1.535000000149012E-2</v>
      </c>
      <c r="P2721" s="317">
        <v>1.6470000147819519E-2</v>
      </c>
      <c r="Q2721" s="36">
        <v>492</v>
      </c>
      <c r="R2721" s="317">
        <v>4.9339998513460159E-2</v>
      </c>
      <c r="S2721" s="317">
        <v>5.1920000463724143E-2</v>
      </c>
      <c r="T2721" t="s">
        <v>380</v>
      </c>
      <c r="BA2721" s="395">
        <v>1</v>
      </c>
      <c r="BB2721" s="396" t="s">
        <v>861</v>
      </c>
      <c r="BC2721" t="str">
        <f t="shared" si="261"/>
        <v>RPA</v>
      </c>
      <c r="BD2721" t="str">
        <f t="shared" si="262"/>
        <v>NAoMe_initial_ethnicity_grp</v>
      </c>
      <c r="BE2721" s="397" t="s">
        <v>862</v>
      </c>
      <c r="BF2721" t="str">
        <f t="shared" si="263"/>
        <v>Asian or Asian British</v>
      </c>
      <c r="BG2721">
        <f t="shared" si="264"/>
        <v>2</v>
      </c>
      <c r="BH2721" s="398">
        <f t="shared" si="265"/>
        <v>1.515000034123659E-2</v>
      </c>
      <c r="BO2721" s="33"/>
    </row>
    <row r="2722" spans="1:67">
      <c r="A2722" s="316" t="s">
        <v>27</v>
      </c>
      <c r="B2722" t="s">
        <v>380</v>
      </c>
      <c r="C2722" t="s">
        <v>910</v>
      </c>
      <c r="D2722" t="s">
        <v>314</v>
      </c>
      <c r="E2722" s="316" t="s">
        <v>121</v>
      </c>
      <c r="F2722" s="316" t="s">
        <v>122</v>
      </c>
      <c r="G2722" s="316" t="s">
        <v>435</v>
      </c>
      <c r="H2722" s="316" t="s">
        <v>328</v>
      </c>
      <c r="I2722" s="316" t="s">
        <v>656</v>
      </c>
      <c r="J2722" s="316" t="s">
        <v>287</v>
      </c>
      <c r="K2722" s="36">
        <v>2</v>
      </c>
      <c r="L2722" s="317">
        <v>1.515000034123659E-2</v>
      </c>
      <c r="M2722" s="317">
        <v>1.6130000352859501E-2</v>
      </c>
      <c r="N2722" s="36">
        <v>9</v>
      </c>
      <c r="O2722" s="317">
        <v>1.9740000367164608E-2</v>
      </c>
      <c r="P2722" s="317">
        <v>2.1180000156164169E-2</v>
      </c>
      <c r="Q2722" s="36">
        <v>403</v>
      </c>
      <c r="R2722" s="317">
        <v>4.0410000830888748E-2</v>
      </c>
      <c r="S2722" s="317">
        <v>4.2520001530647278E-2</v>
      </c>
      <c r="T2722" t="s">
        <v>380</v>
      </c>
      <c r="BA2722" s="395">
        <v>1</v>
      </c>
      <c r="BB2722" s="396" t="s">
        <v>861</v>
      </c>
      <c r="BC2722" t="str">
        <f t="shared" si="261"/>
        <v>RPA</v>
      </c>
      <c r="BD2722" t="str">
        <f t="shared" si="262"/>
        <v>NAoMe_initial_ethnicity_grp</v>
      </c>
      <c r="BE2722" s="397" t="s">
        <v>862</v>
      </c>
      <c r="BF2722" t="str">
        <f t="shared" si="263"/>
        <v>Black or Black British</v>
      </c>
      <c r="BG2722">
        <f t="shared" si="264"/>
        <v>2</v>
      </c>
      <c r="BH2722" s="398">
        <f t="shared" si="265"/>
        <v>1.515000034123659E-2</v>
      </c>
      <c r="BO2722" s="33"/>
    </row>
    <row r="2723" spans="1:67">
      <c r="A2723" s="316" t="s">
        <v>27</v>
      </c>
      <c r="B2723" t="s">
        <v>380</v>
      </c>
      <c r="C2723" t="s">
        <v>910</v>
      </c>
      <c r="D2723" t="s">
        <v>314</v>
      </c>
      <c r="E2723" s="316" t="s">
        <v>121</v>
      </c>
      <c r="F2723" s="316" t="s">
        <v>122</v>
      </c>
      <c r="G2723" s="316" t="s">
        <v>435</v>
      </c>
      <c r="H2723" s="316" t="s">
        <v>328</v>
      </c>
      <c r="I2723" s="316" t="s">
        <v>656</v>
      </c>
      <c r="J2723" s="316" t="s">
        <v>259</v>
      </c>
      <c r="K2723" s="36">
        <v>0</v>
      </c>
      <c r="L2723" s="317">
        <v>0</v>
      </c>
      <c r="M2723" s="317">
        <v>0</v>
      </c>
      <c r="N2723" s="36">
        <v>2</v>
      </c>
      <c r="O2723" s="317">
        <v>4.3899999000132084E-3</v>
      </c>
      <c r="P2723" s="317">
        <v>4.7100000083446503E-3</v>
      </c>
      <c r="Q2723" s="36">
        <v>98</v>
      </c>
      <c r="R2723" s="317">
        <v>9.8299998790025711E-3</v>
      </c>
      <c r="S2723" s="317">
        <v>1.0339999571442601E-2</v>
      </c>
      <c r="T2723" t="s">
        <v>380</v>
      </c>
      <c r="BA2723" s="395">
        <v>1</v>
      </c>
      <c r="BB2723" s="396" t="s">
        <v>861</v>
      </c>
      <c r="BC2723" t="str">
        <f t="shared" si="261"/>
        <v>RPA</v>
      </c>
      <c r="BD2723" t="str">
        <f t="shared" si="262"/>
        <v>NAoMe_initial_ethnicity_grp</v>
      </c>
      <c r="BE2723" s="397" t="s">
        <v>862</v>
      </c>
      <c r="BF2723" t="str">
        <f t="shared" si="263"/>
        <v>Mixed</v>
      </c>
      <c r="BG2723">
        <f t="shared" si="264"/>
        <v>0</v>
      </c>
      <c r="BH2723" s="398">
        <f t="shared" si="265"/>
        <v>0</v>
      </c>
      <c r="BO2723" s="33"/>
    </row>
    <row r="2724" spans="1:67">
      <c r="A2724" s="316" t="s">
        <v>27</v>
      </c>
      <c r="B2724" t="s">
        <v>380</v>
      </c>
      <c r="C2724" t="s">
        <v>910</v>
      </c>
      <c r="D2724" t="s">
        <v>314</v>
      </c>
      <c r="E2724" s="316" t="s">
        <v>121</v>
      </c>
      <c r="F2724" s="316" t="s">
        <v>122</v>
      </c>
      <c r="G2724" s="316" t="s">
        <v>435</v>
      </c>
      <c r="H2724" s="316" t="s">
        <v>328</v>
      </c>
      <c r="I2724" s="316" t="s">
        <v>656</v>
      </c>
      <c r="J2724" s="316" t="s">
        <v>288</v>
      </c>
      <c r="K2724" s="36">
        <v>2</v>
      </c>
      <c r="L2724" s="317">
        <v>1.515000034123659E-2</v>
      </c>
      <c r="M2724" s="317">
        <v>1.6130000352859501E-2</v>
      </c>
      <c r="N2724" s="36">
        <v>8</v>
      </c>
      <c r="O2724" s="317">
        <v>1.7540000379085541E-2</v>
      </c>
      <c r="P2724" s="317">
        <v>1.8820000812411308E-2</v>
      </c>
      <c r="Q2724" s="36">
        <v>246</v>
      </c>
      <c r="R2724" s="317">
        <v>2.466999925673008E-2</v>
      </c>
      <c r="S2724" s="317">
        <v>2.5960000231862072E-2</v>
      </c>
      <c r="T2724" t="s">
        <v>380</v>
      </c>
      <c r="BA2724" s="395">
        <v>1</v>
      </c>
      <c r="BB2724" s="396" t="s">
        <v>861</v>
      </c>
      <c r="BC2724" t="str">
        <f t="shared" si="261"/>
        <v>RPA</v>
      </c>
      <c r="BD2724" t="str">
        <f t="shared" si="262"/>
        <v>NAoMe_initial_ethnicity_grp</v>
      </c>
      <c r="BE2724" s="397" t="s">
        <v>862</v>
      </c>
      <c r="BF2724" t="str">
        <f t="shared" si="263"/>
        <v>Other Ethnic Group</v>
      </c>
      <c r="BG2724">
        <f t="shared" si="264"/>
        <v>2</v>
      </c>
      <c r="BH2724" s="398">
        <f t="shared" si="265"/>
        <v>1.515000034123659E-2</v>
      </c>
      <c r="BO2724" s="33"/>
    </row>
    <row r="2725" spans="1:67">
      <c r="A2725" s="316" t="s">
        <v>27</v>
      </c>
      <c r="B2725" t="s">
        <v>380</v>
      </c>
      <c r="C2725" t="s">
        <v>910</v>
      </c>
      <c r="D2725" t="s">
        <v>314</v>
      </c>
      <c r="E2725" s="316" t="s">
        <v>121</v>
      </c>
      <c r="F2725" s="316" t="s">
        <v>122</v>
      </c>
      <c r="G2725" s="316" t="s">
        <v>435</v>
      </c>
      <c r="H2725" s="316" t="s">
        <v>328</v>
      </c>
      <c r="I2725" s="316" t="s">
        <v>656</v>
      </c>
      <c r="J2725" s="316" t="s">
        <v>260</v>
      </c>
      <c r="K2725" s="36">
        <v>8</v>
      </c>
      <c r="L2725" s="317">
        <v>6.0610000044107437E-2</v>
      </c>
      <c r="M2725" s="317"/>
      <c r="N2725" s="36">
        <v>31</v>
      </c>
      <c r="O2725" s="317">
        <v>6.7979998886585236E-2</v>
      </c>
      <c r="P2725" s="317"/>
      <c r="Q2725" s="36">
        <v>495</v>
      </c>
      <c r="R2725" s="317">
        <v>4.9639999866485603E-2</v>
      </c>
      <c r="S2725" s="317"/>
      <c r="T2725" t="s">
        <v>380</v>
      </c>
      <c r="BA2725" s="395">
        <v>1</v>
      </c>
      <c r="BB2725" s="396" t="s">
        <v>861</v>
      </c>
      <c r="BC2725" t="str">
        <f t="shared" si="261"/>
        <v>RPA</v>
      </c>
      <c r="BD2725" t="str">
        <f t="shared" si="262"/>
        <v>NAoMe_initial_ethnicity_grp</v>
      </c>
      <c r="BE2725" s="397" t="s">
        <v>862</v>
      </c>
      <c r="BF2725" t="str">
        <f t="shared" si="263"/>
        <v>Unknown</v>
      </c>
      <c r="BG2725">
        <f t="shared" si="264"/>
        <v>8</v>
      </c>
      <c r="BH2725" s="398">
        <f t="shared" si="265"/>
        <v>6.0610000044107437E-2</v>
      </c>
      <c r="BO2725" s="33"/>
    </row>
    <row r="2726" spans="1:67">
      <c r="A2726" s="316" t="s">
        <v>27</v>
      </c>
      <c r="B2726" t="s">
        <v>380</v>
      </c>
      <c r="C2726" t="s">
        <v>910</v>
      </c>
      <c r="D2726" t="s">
        <v>314</v>
      </c>
      <c r="E2726" s="316" t="s">
        <v>121</v>
      </c>
      <c r="F2726" s="316" t="s">
        <v>122</v>
      </c>
      <c r="G2726" s="316" t="s">
        <v>435</v>
      </c>
      <c r="H2726" s="316" t="s">
        <v>328</v>
      </c>
      <c r="I2726" s="316" t="s">
        <v>656</v>
      </c>
      <c r="J2726" s="316" t="s">
        <v>258</v>
      </c>
      <c r="K2726" s="36">
        <v>118</v>
      </c>
      <c r="L2726" s="317">
        <v>0.89393997192382813</v>
      </c>
      <c r="M2726" s="317">
        <v>0.9516100287437439</v>
      </c>
      <c r="N2726" s="36">
        <v>399</v>
      </c>
      <c r="O2726" s="317">
        <v>0.875</v>
      </c>
      <c r="P2726" s="317">
        <v>0.9388200044631958</v>
      </c>
      <c r="Q2726" s="36">
        <v>8238</v>
      </c>
      <c r="R2726" s="317">
        <v>0.82611000537872314</v>
      </c>
      <c r="S2726" s="317">
        <v>0.86926001310348511</v>
      </c>
      <c r="T2726" t="s">
        <v>380</v>
      </c>
      <c r="BA2726" s="395">
        <v>1</v>
      </c>
      <c r="BB2726" s="396" t="s">
        <v>861</v>
      </c>
      <c r="BC2726" t="str">
        <f t="shared" si="261"/>
        <v>RPA</v>
      </c>
      <c r="BD2726" t="str">
        <f t="shared" si="262"/>
        <v>NAoMe_initial_ethnicity_grp</v>
      </c>
      <c r="BE2726" s="397" t="s">
        <v>862</v>
      </c>
      <c r="BF2726" t="str">
        <f t="shared" si="263"/>
        <v>White</v>
      </c>
      <c r="BG2726">
        <f t="shared" si="264"/>
        <v>118</v>
      </c>
      <c r="BH2726" s="398">
        <f t="shared" si="265"/>
        <v>0.89393997192382813</v>
      </c>
      <c r="BO2726" s="33"/>
    </row>
    <row r="2727" spans="1:67">
      <c r="A2727" s="316" t="s">
        <v>27</v>
      </c>
      <c r="B2727" t="s">
        <v>380</v>
      </c>
      <c r="C2727" t="s">
        <v>910</v>
      </c>
      <c r="D2727" t="s">
        <v>314</v>
      </c>
      <c r="E2727" s="316" t="s">
        <v>121</v>
      </c>
      <c r="F2727" s="316" t="s">
        <v>122</v>
      </c>
      <c r="G2727" s="316" t="s">
        <v>435</v>
      </c>
      <c r="H2727" s="316" t="s">
        <v>328</v>
      </c>
      <c r="I2727" s="316" t="s">
        <v>657</v>
      </c>
      <c r="J2727" s="316" t="s">
        <v>817</v>
      </c>
      <c r="K2727" s="36">
        <v>112</v>
      </c>
      <c r="L2727" s="317">
        <v>0.8484799861907959</v>
      </c>
      <c r="M2727" s="317"/>
      <c r="N2727" s="36">
        <v>413</v>
      </c>
      <c r="O2727" s="317">
        <v>0.90570002794265747</v>
      </c>
      <c r="P2727" s="317"/>
      <c r="Q2727" s="36">
        <v>9359</v>
      </c>
      <c r="R2727" s="317">
        <v>0.93853002786636353</v>
      </c>
      <c r="S2727" s="317"/>
      <c r="T2727" t="s">
        <v>380</v>
      </c>
      <c r="BA2727" s="395">
        <v>1</v>
      </c>
      <c r="BB2727" s="396" t="s">
        <v>861</v>
      </c>
      <c r="BC2727" t="str">
        <f t="shared" si="261"/>
        <v>RPA</v>
      </c>
      <c r="BD2727" t="str">
        <f t="shared" si="262"/>
        <v>NAoMe_initial_final_route</v>
      </c>
      <c r="BE2727" s="397" t="s">
        <v>862</v>
      </c>
      <c r="BF2727" t="str">
        <f t="shared" si="263"/>
        <v>Not screened</v>
      </c>
      <c r="BG2727">
        <f t="shared" si="264"/>
        <v>112</v>
      </c>
      <c r="BH2727" s="398">
        <f t="shared" si="265"/>
        <v>0.8484799861907959</v>
      </c>
      <c r="BO2727" s="33"/>
    </row>
    <row r="2728" spans="1:67">
      <c r="A2728" s="316" t="s">
        <v>27</v>
      </c>
      <c r="B2728" t="s">
        <v>380</v>
      </c>
      <c r="C2728" t="s">
        <v>910</v>
      </c>
      <c r="D2728" t="s">
        <v>314</v>
      </c>
      <c r="E2728" s="316" t="s">
        <v>121</v>
      </c>
      <c r="F2728" s="316" t="s">
        <v>122</v>
      </c>
      <c r="G2728" s="316" t="s">
        <v>435</v>
      </c>
      <c r="H2728" s="316" t="s">
        <v>328</v>
      </c>
      <c r="I2728" s="316" t="s">
        <v>657</v>
      </c>
      <c r="J2728" s="316" t="s">
        <v>352</v>
      </c>
      <c r="K2728" s="36">
        <v>20</v>
      </c>
      <c r="L2728" s="317">
        <v>0.15151999890804291</v>
      </c>
      <c r="M2728" s="317"/>
      <c r="N2728" s="36">
        <v>43</v>
      </c>
      <c r="O2728" s="317">
        <v>9.4300001859664917E-2</v>
      </c>
      <c r="P2728" s="317"/>
      <c r="Q2728" s="36">
        <v>613</v>
      </c>
      <c r="R2728" s="317">
        <v>6.1469998210668557E-2</v>
      </c>
      <c r="S2728" s="317"/>
      <c r="T2728" t="s">
        <v>380</v>
      </c>
      <c r="BA2728" s="395">
        <v>1</v>
      </c>
      <c r="BB2728" s="396" t="s">
        <v>861</v>
      </c>
      <c r="BC2728" t="str">
        <f t="shared" si="261"/>
        <v>RPA</v>
      </c>
      <c r="BD2728" t="str">
        <f t="shared" si="262"/>
        <v>NAoMe_initial_final_route</v>
      </c>
      <c r="BE2728" s="397" t="s">
        <v>862</v>
      </c>
      <c r="BF2728" t="str">
        <f t="shared" si="263"/>
        <v>Screening</v>
      </c>
      <c r="BG2728">
        <f t="shared" si="264"/>
        <v>20</v>
      </c>
      <c r="BH2728" s="398">
        <f t="shared" si="265"/>
        <v>0.15151999890804291</v>
      </c>
      <c r="BO2728" s="33"/>
    </row>
    <row r="2729" spans="1:67">
      <c r="A2729" s="316" t="s">
        <v>27</v>
      </c>
      <c r="B2729" t="s">
        <v>380</v>
      </c>
      <c r="C2729" t="s">
        <v>910</v>
      </c>
      <c r="D2729" t="s">
        <v>314</v>
      </c>
      <c r="E2729" s="316" t="s">
        <v>121</v>
      </c>
      <c r="F2729" s="316" t="s">
        <v>122</v>
      </c>
      <c r="G2729" s="316" t="s">
        <v>435</v>
      </c>
      <c r="H2729" s="316" t="s">
        <v>328</v>
      </c>
      <c r="I2729" s="316" t="s">
        <v>303</v>
      </c>
      <c r="J2729" s="316" t="s">
        <v>308</v>
      </c>
      <c r="K2729" s="36">
        <v>34</v>
      </c>
      <c r="L2729" s="317">
        <v>0.25758001208305359</v>
      </c>
      <c r="M2729" s="317"/>
      <c r="N2729" s="36">
        <v>96</v>
      </c>
      <c r="O2729" s="317">
        <v>0.21052999794483179</v>
      </c>
      <c r="P2729" s="317"/>
      <c r="Q2729" s="36">
        <v>1652</v>
      </c>
      <c r="R2729" s="317">
        <v>0.1656599938869476</v>
      </c>
      <c r="S2729" s="317"/>
      <c r="T2729" t="s">
        <v>380</v>
      </c>
      <c r="BA2729" s="395">
        <v>1</v>
      </c>
      <c r="BB2729" s="396" t="s">
        <v>861</v>
      </c>
      <c r="BC2729" t="str">
        <f t="shared" si="261"/>
        <v>RPA</v>
      </c>
      <c r="BD2729" t="str">
        <f t="shared" si="262"/>
        <v>NAoMe_initial_final_stage_tum</v>
      </c>
      <c r="BE2729" s="397" t="s">
        <v>862</v>
      </c>
      <c r="BF2729" t="str">
        <f t="shared" si="263"/>
        <v>Not staged/Unstated</v>
      </c>
      <c r="BG2729">
        <f t="shared" si="264"/>
        <v>34</v>
      </c>
      <c r="BH2729" s="398">
        <f t="shared" si="265"/>
        <v>0.25758001208305359</v>
      </c>
      <c r="BO2729" s="33"/>
    </row>
    <row r="2730" spans="1:67">
      <c r="A2730" s="316" t="s">
        <v>27</v>
      </c>
      <c r="B2730" t="s">
        <v>380</v>
      </c>
      <c r="C2730" t="s">
        <v>910</v>
      </c>
      <c r="D2730" t="s">
        <v>314</v>
      </c>
      <c r="E2730" s="316" t="s">
        <v>121</v>
      </c>
      <c r="F2730" s="316" t="s">
        <v>122</v>
      </c>
      <c r="G2730" s="316" t="s">
        <v>435</v>
      </c>
      <c r="H2730" s="316" t="s">
        <v>328</v>
      </c>
      <c r="I2730" s="316" t="s">
        <v>303</v>
      </c>
      <c r="J2730" s="316" t="s">
        <v>304</v>
      </c>
      <c r="K2730" s="36">
        <v>2</v>
      </c>
      <c r="L2730" s="317">
        <v>1.515000034123659E-2</v>
      </c>
      <c r="M2730" s="317">
        <v>2.0409999415278431E-2</v>
      </c>
      <c r="N2730" s="36">
        <v>2</v>
      </c>
      <c r="O2730" s="317">
        <v>4.3899999000132084E-3</v>
      </c>
      <c r="P2730" s="317">
        <v>5.5599999614059934E-3</v>
      </c>
      <c r="Q2730" s="36">
        <v>64</v>
      </c>
      <c r="R2730" s="317">
        <v>6.4199999906122676E-3</v>
      </c>
      <c r="S2730" s="317">
        <v>7.689999882131815E-3</v>
      </c>
      <c r="T2730" t="s">
        <v>380</v>
      </c>
      <c r="BA2730" s="395">
        <v>1</v>
      </c>
      <c r="BB2730" s="396" t="s">
        <v>861</v>
      </c>
      <c r="BC2730" t="str">
        <f t="shared" si="261"/>
        <v>RPA</v>
      </c>
      <c r="BD2730" t="str">
        <f t="shared" si="262"/>
        <v>NAoMe_initial_final_stage_tum</v>
      </c>
      <c r="BE2730" s="397" t="s">
        <v>862</v>
      </c>
      <c r="BF2730" t="str">
        <f t="shared" si="263"/>
        <v>Stage 0</v>
      </c>
      <c r="BG2730">
        <f t="shared" si="264"/>
        <v>2</v>
      </c>
      <c r="BH2730" s="398">
        <f t="shared" si="265"/>
        <v>1.515000034123659E-2</v>
      </c>
      <c r="BO2730" s="33"/>
    </row>
    <row r="2731" spans="1:67">
      <c r="A2731" s="316" t="s">
        <v>27</v>
      </c>
      <c r="B2731" t="s">
        <v>380</v>
      </c>
      <c r="C2731" t="s">
        <v>910</v>
      </c>
      <c r="D2731" t="s">
        <v>314</v>
      </c>
      <c r="E2731" s="316" t="s">
        <v>121</v>
      </c>
      <c r="F2731" s="316" t="s">
        <v>122</v>
      </c>
      <c r="G2731" s="316" t="s">
        <v>435</v>
      </c>
      <c r="H2731" s="316" t="s">
        <v>328</v>
      </c>
      <c r="I2731" s="316" t="s">
        <v>303</v>
      </c>
      <c r="J2731" s="316" t="s">
        <v>305</v>
      </c>
      <c r="K2731" s="36">
        <v>2</v>
      </c>
      <c r="L2731" s="317">
        <v>1.515000034123659E-2</v>
      </c>
      <c r="M2731" s="317">
        <v>2.0409999415278431E-2</v>
      </c>
      <c r="N2731" s="36">
        <v>11</v>
      </c>
      <c r="O2731" s="317">
        <v>2.4119999259710308E-2</v>
      </c>
      <c r="P2731" s="317">
        <v>3.0559999868273739E-2</v>
      </c>
      <c r="Q2731" s="36">
        <v>359</v>
      </c>
      <c r="R2731" s="317">
        <v>3.5999998450279243E-2</v>
      </c>
      <c r="S2731" s="317">
        <v>4.3150000274181373E-2</v>
      </c>
      <c r="T2731" t="s">
        <v>380</v>
      </c>
      <c r="BA2731" s="395">
        <v>1</v>
      </c>
      <c r="BB2731" s="396" t="s">
        <v>861</v>
      </c>
      <c r="BC2731" t="str">
        <f t="shared" si="261"/>
        <v>RPA</v>
      </c>
      <c r="BD2731" t="str">
        <f t="shared" si="262"/>
        <v>NAoMe_initial_final_stage_tum</v>
      </c>
      <c r="BE2731" s="397" t="s">
        <v>862</v>
      </c>
      <c r="BF2731" t="str">
        <f t="shared" si="263"/>
        <v>Stage 1</v>
      </c>
      <c r="BG2731">
        <f t="shared" si="264"/>
        <v>2</v>
      </c>
      <c r="BH2731" s="398">
        <f t="shared" si="265"/>
        <v>1.515000034123659E-2</v>
      </c>
      <c r="BO2731" s="33"/>
    </row>
    <row r="2732" spans="1:67">
      <c r="A2732" s="316" t="s">
        <v>27</v>
      </c>
      <c r="B2732" t="s">
        <v>380</v>
      </c>
      <c r="C2732" t="s">
        <v>910</v>
      </c>
      <c r="D2732" t="s">
        <v>314</v>
      </c>
      <c r="E2732" s="316" t="s">
        <v>121</v>
      </c>
      <c r="F2732" s="316" t="s">
        <v>122</v>
      </c>
      <c r="G2732" s="316" t="s">
        <v>435</v>
      </c>
      <c r="H2732" s="316" t="s">
        <v>328</v>
      </c>
      <c r="I2732" s="316" t="s">
        <v>303</v>
      </c>
      <c r="J2732" s="316" t="s">
        <v>306</v>
      </c>
      <c r="K2732" s="36">
        <v>2</v>
      </c>
      <c r="L2732" s="317">
        <v>1.515000034123659E-2</v>
      </c>
      <c r="M2732" s="317">
        <v>2.0409999415278431E-2</v>
      </c>
      <c r="N2732" s="36">
        <v>34</v>
      </c>
      <c r="O2732" s="317">
        <v>7.4560001492500305E-2</v>
      </c>
      <c r="P2732" s="317">
        <v>9.4439998269081116E-2</v>
      </c>
      <c r="Q2732" s="36">
        <v>996</v>
      </c>
      <c r="R2732" s="317">
        <v>9.9880002439022064E-2</v>
      </c>
      <c r="S2732" s="317">
        <v>0.11970999836921691</v>
      </c>
      <c r="T2732" t="s">
        <v>380</v>
      </c>
      <c r="BA2732" s="395">
        <v>1</v>
      </c>
      <c r="BB2732" s="396" t="s">
        <v>861</v>
      </c>
      <c r="BC2732" t="str">
        <f t="shared" si="261"/>
        <v>RPA</v>
      </c>
      <c r="BD2732" t="str">
        <f t="shared" si="262"/>
        <v>NAoMe_initial_final_stage_tum</v>
      </c>
      <c r="BE2732" s="397" t="s">
        <v>862</v>
      </c>
      <c r="BF2732" t="str">
        <f t="shared" si="263"/>
        <v>Stage 2</v>
      </c>
      <c r="BG2732">
        <f t="shared" si="264"/>
        <v>2</v>
      </c>
      <c r="BH2732" s="398">
        <f t="shared" si="265"/>
        <v>1.515000034123659E-2</v>
      </c>
      <c r="BO2732" s="33"/>
    </row>
    <row r="2733" spans="1:67">
      <c r="A2733" s="316" t="s">
        <v>27</v>
      </c>
      <c r="B2733" t="s">
        <v>380</v>
      </c>
      <c r="C2733" t="s">
        <v>910</v>
      </c>
      <c r="D2733" t="s">
        <v>314</v>
      </c>
      <c r="E2733" s="316" t="s">
        <v>121</v>
      </c>
      <c r="F2733" s="316" t="s">
        <v>122</v>
      </c>
      <c r="G2733" s="316" t="s">
        <v>435</v>
      </c>
      <c r="H2733" s="316" t="s">
        <v>328</v>
      </c>
      <c r="I2733" s="316" t="s">
        <v>303</v>
      </c>
      <c r="J2733" s="316" t="s">
        <v>307</v>
      </c>
      <c r="K2733" s="36">
        <v>5</v>
      </c>
      <c r="L2733" s="317">
        <v>3.7879999727010727E-2</v>
      </c>
      <c r="M2733" s="317">
        <v>5.1020000129938133E-2</v>
      </c>
      <c r="N2733" s="36">
        <v>26</v>
      </c>
      <c r="O2733" s="317">
        <v>5.7020001113414757E-2</v>
      </c>
      <c r="P2733" s="317">
        <v>7.2219997644424438E-2</v>
      </c>
      <c r="Q2733" s="36">
        <v>742</v>
      </c>
      <c r="R2733" s="317">
        <v>7.4409998953342438E-2</v>
      </c>
      <c r="S2733" s="317">
        <v>8.9180000126361847E-2</v>
      </c>
      <c r="T2733" t="s">
        <v>380</v>
      </c>
      <c r="BA2733" s="395">
        <v>1</v>
      </c>
      <c r="BB2733" s="396" t="s">
        <v>861</v>
      </c>
      <c r="BC2733" t="str">
        <f t="shared" si="261"/>
        <v>RPA</v>
      </c>
      <c r="BD2733" t="str">
        <f t="shared" si="262"/>
        <v>NAoMe_initial_final_stage_tum</v>
      </c>
      <c r="BE2733" s="397" t="s">
        <v>862</v>
      </c>
      <c r="BF2733" t="str">
        <f t="shared" si="263"/>
        <v>Stage 3</v>
      </c>
      <c r="BG2733">
        <f t="shared" si="264"/>
        <v>5</v>
      </c>
      <c r="BH2733" s="398">
        <f t="shared" si="265"/>
        <v>3.7879999727010727E-2</v>
      </c>
      <c r="BO2733" s="33"/>
    </row>
    <row r="2734" spans="1:67">
      <c r="A2734" s="316" t="s">
        <v>27</v>
      </c>
      <c r="B2734" t="s">
        <v>380</v>
      </c>
      <c r="C2734" t="s">
        <v>910</v>
      </c>
      <c r="D2734" t="s">
        <v>314</v>
      </c>
      <c r="E2734" s="316" t="s">
        <v>121</v>
      </c>
      <c r="F2734" s="316" t="s">
        <v>122</v>
      </c>
      <c r="G2734" s="316" t="s">
        <v>435</v>
      </c>
      <c r="H2734" s="316" t="s">
        <v>328</v>
      </c>
      <c r="I2734" s="316" t="s">
        <v>303</v>
      </c>
      <c r="J2734" s="316" t="s">
        <v>336</v>
      </c>
      <c r="K2734" s="36">
        <v>87</v>
      </c>
      <c r="L2734" s="317">
        <v>0.65908998250961304</v>
      </c>
      <c r="M2734" s="317">
        <v>0.8877599835395813</v>
      </c>
      <c r="N2734" s="36">
        <v>287</v>
      </c>
      <c r="O2734" s="317">
        <v>0.62939000129699707</v>
      </c>
      <c r="P2734" s="317">
        <v>0.79721999168395996</v>
      </c>
      <c r="Q2734" s="36">
        <v>6159</v>
      </c>
      <c r="R2734" s="317">
        <v>0.6176300048828125</v>
      </c>
      <c r="S2734" s="317">
        <v>0.74026000499725342</v>
      </c>
      <c r="T2734" t="s">
        <v>380</v>
      </c>
      <c r="BA2734" s="395">
        <v>1</v>
      </c>
      <c r="BB2734" s="396" t="s">
        <v>861</v>
      </c>
      <c r="BC2734" t="str">
        <f t="shared" si="261"/>
        <v>RPA</v>
      </c>
      <c r="BD2734" t="str">
        <f t="shared" si="262"/>
        <v>NAoMe_initial_final_stage_tum</v>
      </c>
      <c r="BE2734" s="397" t="s">
        <v>862</v>
      </c>
      <c r="BF2734" t="str">
        <f t="shared" si="263"/>
        <v>Stage 4</v>
      </c>
      <c r="BG2734">
        <f t="shared" si="264"/>
        <v>87</v>
      </c>
      <c r="BH2734" s="398">
        <f t="shared" si="265"/>
        <v>0.65908998250961304</v>
      </c>
      <c r="BO2734" s="33"/>
    </row>
    <row r="2735" spans="1:67">
      <c r="A2735" s="316" t="s">
        <v>27</v>
      </c>
      <c r="B2735" t="s">
        <v>380</v>
      </c>
      <c r="C2735" t="s">
        <v>910</v>
      </c>
      <c r="D2735" t="s">
        <v>314</v>
      </c>
      <c r="E2735" s="316" t="s">
        <v>121</v>
      </c>
      <c r="F2735" s="316" t="s">
        <v>122</v>
      </c>
      <c r="G2735" s="316" t="s">
        <v>435</v>
      </c>
      <c r="H2735" s="316" t="s">
        <v>328</v>
      </c>
      <c r="I2735" s="316" t="s">
        <v>342</v>
      </c>
      <c r="J2735" s="316" t="s">
        <v>343</v>
      </c>
      <c r="K2735" s="36">
        <v>34</v>
      </c>
      <c r="L2735" s="317">
        <v>0.25758001208305359</v>
      </c>
      <c r="M2735" s="317"/>
      <c r="N2735" s="36">
        <v>96</v>
      </c>
      <c r="O2735" s="317">
        <v>0.21052999794483179</v>
      </c>
      <c r="P2735" s="317"/>
      <c r="Q2735" s="36">
        <v>1652</v>
      </c>
      <c r="R2735" s="317">
        <v>0.1656599938869476</v>
      </c>
      <c r="S2735" s="317"/>
      <c r="T2735" t="s">
        <v>380</v>
      </c>
      <c r="BA2735" s="395">
        <v>1</v>
      </c>
      <c r="BB2735" s="396" t="s">
        <v>861</v>
      </c>
      <c r="BC2735" t="str">
        <f t="shared" si="261"/>
        <v>RPA</v>
      </c>
      <c r="BD2735" t="str">
        <f t="shared" si="262"/>
        <v>NAoMe_initial_final_stage_tum_grp</v>
      </c>
      <c r="BE2735" s="397" t="s">
        <v>862</v>
      </c>
      <c r="BF2735" t="str">
        <f t="shared" si="263"/>
        <v>MBC in HESAPC</v>
      </c>
      <c r="BG2735">
        <f t="shared" si="264"/>
        <v>34</v>
      </c>
      <c r="BH2735" s="398">
        <f t="shared" si="265"/>
        <v>0.25758001208305359</v>
      </c>
      <c r="BO2735" s="33"/>
    </row>
    <row r="2736" spans="1:67">
      <c r="A2736" s="316" t="s">
        <v>27</v>
      </c>
      <c r="B2736" t="s">
        <v>380</v>
      </c>
      <c r="C2736" t="s">
        <v>910</v>
      </c>
      <c r="D2736" t="s">
        <v>314</v>
      </c>
      <c r="E2736" s="316" t="s">
        <v>121</v>
      </c>
      <c r="F2736" s="316" t="s">
        <v>122</v>
      </c>
      <c r="G2736" s="316" t="s">
        <v>435</v>
      </c>
      <c r="H2736" s="316" t="s">
        <v>328</v>
      </c>
      <c r="I2736" s="316" t="s">
        <v>342</v>
      </c>
      <c r="J2736" s="316" t="s">
        <v>344</v>
      </c>
      <c r="K2736" s="36">
        <v>12</v>
      </c>
      <c r="L2736" s="317">
        <v>9.0910002589225769E-2</v>
      </c>
      <c r="M2736" s="317">
        <v>0.12245000153779979</v>
      </c>
      <c r="N2736" s="36">
        <v>73</v>
      </c>
      <c r="O2736" s="317">
        <v>0.16008999943733221</v>
      </c>
      <c r="P2736" s="317">
        <v>0.20277999341487879</v>
      </c>
      <c r="Q2736" s="36">
        <v>2161</v>
      </c>
      <c r="R2736" s="317">
        <v>0.2167100012302399</v>
      </c>
      <c r="S2736" s="317">
        <v>0.25973999500274658</v>
      </c>
      <c r="T2736" t="s">
        <v>380</v>
      </c>
      <c r="BA2736" s="395">
        <v>1</v>
      </c>
      <c r="BB2736" s="396" t="s">
        <v>861</v>
      </c>
      <c r="BC2736" t="str">
        <f t="shared" si="261"/>
        <v>RPA</v>
      </c>
      <c r="BD2736" t="str">
        <f t="shared" si="262"/>
        <v>NAoMe_initial_final_stage_tum_grp</v>
      </c>
      <c r="BE2736" s="397" t="s">
        <v>862</v>
      </c>
      <c r="BF2736" t="str">
        <f t="shared" si="263"/>
        <v>Stage 0-3</v>
      </c>
      <c r="BG2736">
        <f t="shared" si="264"/>
        <v>12</v>
      </c>
      <c r="BH2736" s="398">
        <f t="shared" si="265"/>
        <v>9.0910002589225769E-2</v>
      </c>
      <c r="BO2736" s="33"/>
    </row>
    <row r="2737" spans="1:67">
      <c r="A2737" s="316" t="s">
        <v>27</v>
      </c>
      <c r="B2737" t="s">
        <v>380</v>
      </c>
      <c r="C2737" t="s">
        <v>910</v>
      </c>
      <c r="D2737" t="s">
        <v>314</v>
      </c>
      <c r="E2737" s="316" t="s">
        <v>121</v>
      </c>
      <c r="F2737" s="316" t="s">
        <v>122</v>
      </c>
      <c r="G2737" s="316" t="s">
        <v>435</v>
      </c>
      <c r="H2737" s="316" t="s">
        <v>328</v>
      </c>
      <c r="I2737" s="316" t="s">
        <v>342</v>
      </c>
      <c r="J2737" s="316" t="s">
        <v>336</v>
      </c>
      <c r="K2737" s="36">
        <v>86</v>
      </c>
      <c r="L2737" s="317">
        <v>0.6515200138092041</v>
      </c>
      <c r="M2737" s="317">
        <v>0.87755000591278076</v>
      </c>
      <c r="N2737" s="36">
        <v>287</v>
      </c>
      <c r="O2737" s="317">
        <v>0.62939000129699707</v>
      </c>
      <c r="P2737" s="317">
        <v>0.79721999168395996</v>
      </c>
      <c r="Q2737" s="36">
        <v>6159</v>
      </c>
      <c r="R2737" s="317">
        <v>0.6176300048828125</v>
      </c>
      <c r="S2737" s="317">
        <v>0.74026000499725342</v>
      </c>
      <c r="T2737" t="s">
        <v>380</v>
      </c>
      <c r="BA2737" s="395">
        <v>1</v>
      </c>
      <c r="BB2737" s="396" t="s">
        <v>861</v>
      </c>
      <c r="BC2737" t="str">
        <f t="shared" si="261"/>
        <v>RPA</v>
      </c>
      <c r="BD2737" t="str">
        <f t="shared" si="262"/>
        <v>NAoMe_initial_final_stage_tum_grp</v>
      </c>
      <c r="BE2737" s="397" t="s">
        <v>862</v>
      </c>
      <c r="BF2737" t="str">
        <f t="shared" si="263"/>
        <v>Stage 4</v>
      </c>
      <c r="BG2737">
        <f t="shared" si="264"/>
        <v>86</v>
      </c>
      <c r="BH2737" s="398">
        <f t="shared" si="265"/>
        <v>0.6515200138092041</v>
      </c>
      <c r="BO2737" s="33"/>
    </row>
    <row r="2738" spans="1:67">
      <c r="A2738" s="316" t="s">
        <v>27</v>
      </c>
      <c r="B2738" t="s">
        <v>380</v>
      </c>
      <c r="C2738" t="s">
        <v>910</v>
      </c>
      <c r="D2738" t="s">
        <v>314</v>
      </c>
      <c r="E2738" s="316" t="s">
        <v>121</v>
      </c>
      <c r="F2738" s="316" t="s">
        <v>122</v>
      </c>
      <c r="G2738" s="316" t="s">
        <v>435</v>
      </c>
      <c r="H2738" s="316" t="s">
        <v>328</v>
      </c>
      <c r="I2738" s="316" t="s">
        <v>658</v>
      </c>
      <c r="J2738" s="316" t="s">
        <v>345</v>
      </c>
      <c r="K2738" s="36">
        <v>132</v>
      </c>
      <c r="L2738" s="317">
        <v>1</v>
      </c>
      <c r="M2738" s="317"/>
      <c r="N2738" s="36">
        <v>456</v>
      </c>
      <c r="O2738" s="317">
        <v>1</v>
      </c>
      <c r="P2738" s="317"/>
      <c r="Q2738" s="36">
        <v>9972</v>
      </c>
      <c r="R2738" s="317">
        <v>1</v>
      </c>
      <c r="S2738" s="317"/>
      <c r="T2738" t="s">
        <v>380</v>
      </c>
      <c r="BA2738" s="395">
        <v>1</v>
      </c>
      <c r="BB2738" s="396" t="s">
        <v>861</v>
      </c>
      <c r="BC2738" t="str">
        <f t="shared" si="261"/>
        <v>RPA</v>
      </c>
      <c r="BD2738" t="str">
        <f t="shared" si="262"/>
        <v>NAoMe_initial_final_who_ps</v>
      </c>
      <c r="BE2738" s="397" t="s">
        <v>862</v>
      </c>
      <c r="BF2738" t="str">
        <f t="shared" si="263"/>
        <v>Not recorded</v>
      </c>
      <c r="BG2738">
        <f t="shared" si="264"/>
        <v>132</v>
      </c>
      <c r="BH2738" s="398">
        <f t="shared" si="265"/>
        <v>1</v>
      </c>
      <c r="BO2738" s="33"/>
    </row>
    <row r="2739" spans="1:67">
      <c r="A2739" s="316" t="s">
        <v>27</v>
      </c>
      <c r="B2739" t="s">
        <v>380</v>
      </c>
      <c r="C2739" t="s">
        <v>910</v>
      </c>
      <c r="D2739" t="s">
        <v>314</v>
      </c>
      <c r="E2739" s="316" t="s">
        <v>121</v>
      </c>
      <c r="F2739" s="316" t="s">
        <v>122</v>
      </c>
      <c r="G2739" s="316" t="s">
        <v>435</v>
      </c>
      <c r="H2739" s="316" t="s">
        <v>328</v>
      </c>
      <c r="I2739" s="316" t="s">
        <v>291</v>
      </c>
      <c r="J2739" s="316" t="s">
        <v>313</v>
      </c>
      <c r="K2739" s="36">
        <v>130</v>
      </c>
      <c r="L2739" s="317">
        <v>0.98484998941421509</v>
      </c>
      <c r="M2739" s="317"/>
      <c r="N2739" s="36">
        <v>448</v>
      </c>
      <c r="O2739" s="317">
        <v>0.98246002197265625</v>
      </c>
      <c r="P2739" s="317"/>
      <c r="Q2739" s="36">
        <v>9846</v>
      </c>
      <c r="R2739" s="317">
        <v>0.98736000061035156</v>
      </c>
      <c r="S2739" s="317"/>
      <c r="T2739" t="s">
        <v>380</v>
      </c>
      <c r="BA2739" s="395">
        <v>1</v>
      </c>
      <c r="BB2739" s="396" t="s">
        <v>861</v>
      </c>
      <c r="BC2739" t="str">
        <f t="shared" si="261"/>
        <v>RPA</v>
      </c>
      <c r="BD2739" t="str">
        <f t="shared" si="262"/>
        <v>NAoMe_initial_gender</v>
      </c>
      <c r="BE2739" s="397" t="s">
        <v>862</v>
      </c>
      <c r="BF2739" t="str">
        <f t="shared" si="263"/>
        <v>Female</v>
      </c>
      <c r="BG2739">
        <f t="shared" si="264"/>
        <v>130</v>
      </c>
      <c r="BH2739" s="398">
        <f t="shared" si="265"/>
        <v>0.98484998941421509</v>
      </c>
      <c r="BO2739" s="33"/>
    </row>
    <row r="2740" spans="1:67">
      <c r="A2740" s="316" t="s">
        <v>27</v>
      </c>
      <c r="B2740" t="s">
        <v>380</v>
      </c>
      <c r="C2740" t="s">
        <v>910</v>
      </c>
      <c r="D2740" t="s">
        <v>314</v>
      </c>
      <c r="E2740" s="316" t="s">
        <v>121</v>
      </c>
      <c r="F2740" s="316" t="s">
        <v>122</v>
      </c>
      <c r="G2740" s="316" t="s">
        <v>435</v>
      </c>
      <c r="H2740" s="316" t="s">
        <v>328</v>
      </c>
      <c r="I2740" s="316" t="s">
        <v>291</v>
      </c>
      <c r="J2740" s="316" t="s">
        <v>293</v>
      </c>
      <c r="K2740" s="36">
        <v>2</v>
      </c>
      <c r="L2740" s="317">
        <v>1.515000034123659E-2</v>
      </c>
      <c r="M2740" s="317"/>
      <c r="N2740" s="36">
        <v>8</v>
      </c>
      <c r="O2740" s="317">
        <v>1.7540000379085541E-2</v>
      </c>
      <c r="P2740" s="317"/>
      <c r="Q2740" s="36">
        <v>126</v>
      </c>
      <c r="R2740" s="317">
        <v>1.264000032097101E-2</v>
      </c>
      <c r="S2740" s="317"/>
      <c r="T2740" t="s">
        <v>380</v>
      </c>
      <c r="BA2740" s="395">
        <v>1</v>
      </c>
      <c r="BB2740" s="396" t="s">
        <v>861</v>
      </c>
      <c r="BC2740" t="str">
        <f t="shared" si="261"/>
        <v>RPA</v>
      </c>
      <c r="BD2740" t="str">
        <f t="shared" si="262"/>
        <v>NAoMe_initial_gender</v>
      </c>
      <c r="BE2740" s="397" t="s">
        <v>862</v>
      </c>
      <c r="BF2740" t="str">
        <f t="shared" si="263"/>
        <v>Male</v>
      </c>
      <c r="BG2740">
        <f t="shared" si="264"/>
        <v>2</v>
      </c>
      <c r="BH2740" s="398">
        <f t="shared" si="265"/>
        <v>1.515000034123659E-2</v>
      </c>
      <c r="BO2740" s="33"/>
    </row>
    <row r="2741" spans="1:67">
      <c r="A2741" s="316" t="s">
        <v>27</v>
      </c>
      <c r="B2741" t="s">
        <v>380</v>
      </c>
      <c r="C2741" t="s">
        <v>910</v>
      </c>
      <c r="D2741" t="s">
        <v>314</v>
      </c>
      <c r="E2741" s="316" t="s">
        <v>121</v>
      </c>
      <c r="F2741" s="316" t="s">
        <v>122</v>
      </c>
      <c r="G2741" s="316" t="s">
        <v>435</v>
      </c>
      <c r="H2741" s="316" t="s">
        <v>328</v>
      </c>
      <c r="I2741" s="316" t="s">
        <v>659</v>
      </c>
      <c r="J2741" s="316" t="s">
        <v>294</v>
      </c>
      <c r="K2741" s="36">
        <v>28</v>
      </c>
      <c r="L2741" s="317">
        <v>0.212119996547699</v>
      </c>
      <c r="M2741" s="317">
        <v>0.212119996547699</v>
      </c>
      <c r="N2741" s="36">
        <v>73</v>
      </c>
      <c r="O2741" s="317">
        <v>0.16008999943733221</v>
      </c>
      <c r="P2741" s="317">
        <v>0.16008999943733221</v>
      </c>
      <c r="Q2741" s="36">
        <v>1800</v>
      </c>
      <c r="R2741" s="317">
        <v>0.18050999939441681</v>
      </c>
      <c r="S2741" s="317">
        <v>0.18050999939441681</v>
      </c>
      <c r="T2741" t="s">
        <v>380</v>
      </c>
      <c r="BA2741" s="395">
        <v>1</v>
      </c>
      <c r="BB2741" s="396" t="s">
        <v>861</v>
      </c>
      <c r="BC2741" t="str">
        <f t="shared" si="261"/>
        <v>RPA</v>
      </c>
      <c r="BD2741" t="str">
        <f t="shared" si="262"/>
        <v>NAoMe_initial_imd_2019</v>
      </c>
      <c r="BE2741" s="397" t="s">
        <v>862</v>
      </c>
      <c r="BF2741" t="str">
        <f t="shared" si="263"/>
        <v>1 - most deprived</v>
      </c>
      <c r="BG2741">
        <f t="shared" si="264"/>
        <v>28</v>
      </c>
      <c r="BH2741" s="398">
        <f t="shared" si="265"/>
        <v>0.212119996547699</v>
      </c>
      <c r="BO2741" s="33"/>
    </row>
    <row r="2742" spans="1:67">
      <c r="A2742" s="316" t="s">
        <v>27</v>
      </c>
      <c r="B2742" t="s">
        <v>380</v>
      </c>
      <c r="C2742" t="s">
        <v>910</v>
      </c>
      <c r="D2742" t="s">
        <v>314</v>
      </c>
      <c r="E2742" s="316" t="s">
        <v>121</v>
      </c>
      <c r="F2742" s="316" t="s">
        <v>122</v>
      </c>
      <c r="G2742" s="316" t="s">
        <v>435</v>
      </c>
      <c r="H2742" s="316" t="s">
        <v>328</v>
      </c>
      <c r="I2742" s="316" t="s">
        <v>659</v>
      </c>
      <c r="J2742" s="316" t="s">
        <v>15</v>
      </c>
      <c r="K2742" s="36">
        <v>36</v>
      </c>
      <c r="L2742" s="317">
        <v>0.27272999286651611</v>
      </c>
      <c r="M2742" s="317">
        <v>0.27272999286651611</v>
      </c>
      <c r="N2742" s="36">
        <v>89</v>
      </c>
      <c r="O2742" s="317">
        <v>0.19517999887466431</v>
      </c>
      <c r="P2742" s="317">
        <v>0.19517999887466431</v>
      </c>
      <c r="Q2742" s="36">
        <v>2036</v>
      </c>
      <c r="R2742" s="317">
        <v>0.20417000353336329</v>
      </c>
      <c r="S2742" s="317">
        <v>0.20417000353336329</v>
      </c>
      <c r="T2742" t="s">
        <v>380</v>
      </c>
      <c r="BA2742" s="395">
        <v>1</v>
      </c>
      <c r="BB2742" s="396" t="s">
        <v>861</v>
      </c>
      <c r="BC2742" t="str">
        <f t="shared" si="261"/>
        <v>RPA</v>
      </c>
      <c r="BD2742" t="str">
        <f t="shared" si="262"/>
        <v>NAoMe_initial_imd_2019</v>
      </c>
      <c r="BE2742" s="397" t="s">
        <v>862</v>
      </c>
      <c r="BF2742" t="str">
        <f t="shared" si="263"/>
        <v>2</v>
      </c>
      <c r="BG2742">
        <f t="shared" si="264"/>
        <v>36</v>
      </c>
      <c r="BH2742" s="398">
        <f t="shared" si="265"/>
        <v>0.27272999286651611</v>
      </c>
      <c r="BO2742" s="33"/>
    </row>
    <row r="2743" spans="1:67">
      <c r="A2743" s="316" t="s">
        <v>27</v>
      </c>
      <c r="B2743" t="s">
        <v>380</v>
      </c>
      <c r="C2743" t="s">
        <v>910</v>
      </c>
      <c r="D2743" t="s">
        <v>314</v>
      </c>
      <c r="E2743" s="316" t="s">
        <v>121</v>
      </c>
      <c r="F2743" s="316" t="s">
        <v>122</v>
      </c>
      <c r="G2743" s="316" t="s">
        <v>435</v>
      </c>
      <c r="H2743" s="316" t="s">
        <v>328</v>
      </c>
      <c r="I2743" s="316" t="s">
        <v>659</v>
      </c>
      <c r="J2743" s="316" t="s">
        <v>16</v>
      </c>
      <c r="K2743" s="36">
        <v>25</v>
      </c>
      <c r="L2743" s="317">
        <v>0.18939000368118289</v>
      </c>
      <c r="M2743" s="317">
        <v>0.18939000368118289</v>
      </c>
      <c r="N2743" s="36">
        <v>101</v>
      </c>
      <c r="O2743" s="317">
        <v>0.22148999571800229</v>
      </c>
      <c r="P2743" s="317">
        <v>0.22148999571800229</v>
      </c>
      <c r="Q2743" s="36">
        <v>2085</v>
      </c>
      <c r="R2743" s="317">
        <v>0.20908999443054199</v>
      </c>
      <c r="S2743" s="317">
        <v>0.20908999443054199</v>
      </c>
      <c r="T2743" t="s">
        <v>380</v>
      </c>
      <c r="BA2743" s="395">
        <v>1</v>
      </c>
      <c r="BB2743" s="396" t="s">
        <v>861</v>
      </c>
      <c r="BC2743" t="str">
        <f t="shared" si="261"/>
        <v>RPA</v>
      </c>
      <c r="BD2743" t="str">
        <f t="shared" si="262"/>
        <v>NAoMe_initial_imd_2019</v>
      </c>
      <c r="BE2743" s="397" t="s">
        <v>862</v>
      </c>
      <c r="BF2743" t="str">
        <f t="shared" si="263"/>
        <v>3</v>
      </c>
      <c r="BG2743">
        <f t="shared" si="264"/>
        <v>25</v>
      </c>
      <c r="BH2743" s="398">
        <f t="shared" si="265"/>
        <v>0.18939000368118289</v>
      </c>
      <c r="BO2743" s="33"/>
    </row>
    <row r="2744" spans="1:67">
      <c r="A2744" s="316" t="s">
        <v>27</v>
      </c>
      <c r="B2744" t="s">
        <v>380</v>
      </c>
      <c r="C2744" t="s">
        <v>910</v>
      </c>
      <c r="D2744" t="s">
        <v>314</v>
      </c>
      <c r="E2744" s="316" t="s">
        <v>121</v>
      </c>
      <c r="F2744" s="316" t="s">
        <v>122</v>
      </c>
      <c r="G2744" s="316" t="s">
        <v>435</v>
      </c>
      <c r="H2744" s="316" t="s">
        <v>328</v>
      </c>
      <c r="I2744" s="316" t="s">
        <v>659</v>
      </c>
      <c r="J2744" s="316" t="s">
        <v>17</v>
      </c>
      <c r="K2744" s="36">
        <v>26</v>
      </c>
      <c r="L2744" s="317">
        <v>0.19697000086307531</v>
      </c>
      <c r="M2744" s="317">
        <v>0.19697000086307531</v>
      </c>
      <c r="N2744" s="36">
        <v>101</v>
      </c>
      <c r="O2744" s="317">
        <v>0.22148999571800229</v>
      </c>
      <c r="P2744" s="317">
        <v>0.22148999571800229</v>
      </c>
      <c r="Q2744" s="36">
        <v>2024</v>
      </c>
      <c r="R2744" s="317">
        <v>0.2029699981212616</v>
      </c>
      <c r="S2744" s="317">
        <v>0.2029699981212616</v>
      </c>
      <c r="T2744" t="s">
        <v>380</v>
      </c>
      <c r="BA2744" s="395">
        <v>1</v>
      </c>
      <c r="BB2744" s="396" t="s">
        <v>861</v>
      </c>
      <c r="BC2744" t="str">
        <f t="shared" si="261"/>
        <v>RPA</v>
      </c>
      <c r="BD2744" t="str">
        <f t="shared" si="262"/>
        <v>NAoMe_initial_imd_2019</v>
      </c>
      <c r="BE2744" s="397" t="s">
        <v>862</v>
      </c>
      <c r="BF2744" t="str">
        <f t="shared" si="263"/>
        <v>4</v>
      </c>
      <c r="BG2744">
        <f t="shared" si="264"/>
        <v>26</v>
      </c>
      <c r="BH2744" s="398">
        <f t="shared" si="265"/>
        <v>0.19697000086307531</v>
      </c>
      <c r="BO2744" s="33"/>
    </row>
    <row r="2745" spans="1:67">
      <c r="A2745" s="316" t="s">
        <v>27</v>
      </c>
      <c r="B2745" t="s">
        <v>380</v>
      </c>
      <c r="C2745" t="s">
        <v>910</v>
      </c>
      <c r="D2745" t="s">
        <v>314</v>
      </c>
      <c r="E2745" s="316" t="s">
        <v>121</v>
      </c>
      <c r="F2745" s="316" t="s">
        <v>122</v>
      </c>
      <c r="G2745" s="316" t="s">
        <v>435</v>
      </c>
      <c r="H2745" s="316" t="s">
        <v>328</v>
      </c>
      <c r="I2745" s="316" t="s">
        <v>659</v>
      </c>
      <c r="J2745" s="316" t="s">
        <v>295</v>
      </c>
      <c r="K2745" s="36">
        <v>17</v>
      </c>
      <c r="L2745" s="317">
        <v>0.12879000604152679</v>
      </c>
      <c r="M2745" s="317">
        <v>0.12879000604152679</v>
      </c>
      <c r="N2745" s="36">
        <v>92</v>
      </c>
      <c r="O2745" s="317">
        <v>0.20174999535083771</v>
      </c>
      <c r="P2745" s="317">
        <v>0.20174999535083771</v>
      </c>
      <c r="Q2745" s="36">
        <v>2027</v>
      </c>
      <c r="R2745" s="317">
        <v>0.2032700031995773</v>
      </c>
      <c r="S2745" s="317">
        <v>0.2032700031995773</v>
      </c>
      <c r="T2745" t="s">
        <v>380</v>
      </c>
      <c r="BA2745" s="395">
        <v>1</v>
      </c>
      <c r="BB2745" s="396" t="s">
        <v>861</v>
      </c>
      <c r="BC2745" t="str">
        <f t="shared" si="261"/>
        <v>RPA</v>
      </c>
      <c r="BD2745" t="str">
        <f t="shared" si="262"/>
        <v>NAoMe_initial_imd_2019</v>
      </c>
      <c r="BE2745" s="397" t="s">
        <v>862</v>
      </c>
      <c r="BF2745" t="str">
        <f t="shared" si="263"/>
        <v>5 - least deprived</v>
      </c>
      <c r="BG2745">
        <f t="shared" si="264"/>
        <v>17</v>
      </c>
      <c r="BH2745" s="398">
        <f t="shared" si="265"/>
        <v>0.12879000604152679</v>
      </c>
      <c r="BO2745" s="33"/>
    </row>
    <row r="2746" spans="1:67">
      <c r="A2746" s="316" t="s">
        <v>27</v>
      </c>
      <c r="B2746" t="s">
        <v>380</v>
      </c>
      <c r="C2746" t="s">
        <v>910</v>
      </c>
      <c r="D2746" t="s">
        <v>314</v>
      </c>
      <c r="E2746" s="316" t="s">
        <v>121</v>
      </c>
      <c r="F2746" s="316" t="s">
        <v>122</v>
      </c>
      <c r="G2746" s="316" t="s">
        <v>435</v>
      </c>
      <c r="H2746" s="316" t="s">
        <v>328</v>
      </c>
      <c r="I2746" s="316" t="s">
        <v>659</v>
      </c>
      <c r="J2746" s="316" t="s">
        <v>260</v>
      </c>
      <c r="K2746" s="36">
        <v>0</v>
      </c>
      <c r="L2746" s="317">
        <v>0</v>
      </c>
      <c r="M2746" s="317"/>
      <c r="N2746" s="36">
        <v>0</v>
      </c>
      <c r="O2746" s="317">
        <v>0</v>
      </c>
      <c r="P2746" s="317"/>
      <c r="Q2746" s="36">
        <v>0</v>
      </c>
      <c r="R2746" s="317">
        <v>0</v>
      </c>
      <c r="S2746" s="317"/>
      <c r="T2746" t="s">
        <v>380</v>
      </c>
      <c r="BA2746" s="395">
        <v>1</v>
      </c>
      <c r="BB2746" s="396" t="s">
        <v>861</v>
      </c>
      <c r="BC2746" t="str">
        <f t="shared" si="261"/>
        <v>RPA</v>
      </c>
      <c r="BD2746" t="str">
        <f t="shared" si="262"/>
        <v>NAoMe_initial_imd_2019</v>
      </c>
      <c r="BE2746" s="397" t="s">
        <v>862</v>
      </c>
      <c r="BF2746" t="str">
        <f t="shared" si="263"/>
        <v>Unknown</v>
      </c>
      <c r="BG2746">
        <f t="shared" si="264"/>
        <v>0</v>
      </c>
      <c r="BH2746" s="398">
        <f t="shared" si="265"/>
        <v>0</v>
      </c>
      <c r="BO2746" s="33"/>
    </row>
    <row r="2747" spans="1:67">
      <c r="A2747" s="316" t="s">
        <v>27</v>
      </c>
      <c r="B2747" t="s">
        <v>380</v>
      </c>
      <c r="C2747" t="s">
        <v>910</v>
      </c>
      <c r="D2747" t="s">
        <v>314</v>
      </c>
      <c r="E2747" s="316" t="s">
        <v>121</v>
      </c>
      <c r="F2747" s="316" t="s">
        <v>122</v>
      </c>
      <c r="G2747" s="316" t="s">
        <v>435</v>
      </c>
      <c r="H2747" s="316" t="s">
        <v>328</v>
      </c>
      <c r="I2747" s="316" t="s">
        <v>296</v>
      </c>
      <c r="J2747" s="316" t="s">
        <v>297</v>
      </c>
      <c r="K2747" s="36">
        <v>89</v>
      </c>
      <c r="L2747" s="317">
        <v>0.67423999309539795</v>
      </c>
      <c r="M2747" s="317">
        <v>0.67939001321792603</v>
      </c>
      <c r="N2747" s="36">
        <v>286</v>
      </c>
      <c r="O2747" s="317">
        <v>0.6271899938583374</v>
      </c>
      <c r="P2747" s="317">
        <v>0.63134998083114624</v>
      </c>
      <c r="Q2747" s="36">
        <v>5528</v>
      </c>
      <c r="R2747" s="317">
        <v>0.55435001850128174</v>
      </c>
      <c r="S2747" s="317">
        <v>0.56936997175216675</v>
      </c>
      <c r="T2747" t="s">
        <v>380</v>
      </c>
      <c r="BA2747" s="395">
        <v>1</v>
      </c>
      <c r="BB2747" s="396" t="s">
        <v>861</v>
      </c>
      <c r="BC2747" t="str">
        <f t="shared" si="261"/>
        <v>RPA</v>
      </c>
      <c r="BD2747" t="str">
        <f t="shared" si="262"/>
        <v>NAoMe_initial_scarf_731_grp</v>
      </c>
      <c r="BE2747" s="397" t="s">
        <v>862</v>
      </c>
      <c r="BF2747" t="str">
        <f t="shared" si="263"/>
        <v>Fit</v>
      </c>
      <c r="BG2747">
        <f t="shared" si="264"/>
        <v>89</v>
      </c>
      <c r="BH2747" s="398">
        <f t="shared" si="265"/>
        <v>0.67423999309539795</v>
      </c>
      <c r="BO2747" s="33"/>
    </row>
    <row r="2748" spans="1:67">
      <c r="A2748" s="316" t="s">
        <v>27</v>
      </c>
      <c r="B2748" t="s">
        <v>380</v>
      </c>
      <c r="C2748" t="s">
        <v>910</v>
      </c>
      <c r="D2748" t="s">
        <v>314</v>
      </c>
      <c r="E2748" s="316" t="s">
        <v>121</v>
      </c>
      <c r="F2748" s="316" t="s">
        <v>122</v>
      </c>
      <c r="G2748" s="316" t="s">
        <v>435</v>
      </c>
      <c r="H2748" s="316" t="s">
        <v>328</v>
      </c>
      <c r="I2748" s="316" t="s">
        <v>296</v>
      </c>
      <c r="J2748" s="316" t="s">
        <v>298</v>
      </c>
      <c r="K2748" s="36">
        <v>11</v>
      </c>
      <c r="L2748" s="317">
        <v>8.3329997956752777E-2</v>
      </c>
      <c r="M2748" s="317">
        <v>8.3970002830028534E-2</v>
      </c>
      <c r="N2748" s="36">
        <v>59</v>
      </c>
      <c r="O2748" s="317">
        <v>0.1293900012969971</v>
      </c>
      <c r="P2748" s="317">
        <v>0.1302399933338165</v>
      </c>
      <c r="Q2748" s="36">
        <v>1492</v>
      </c>
      <c r="R2748" s="317">
        <v>0.149619996547699</v>
      </c>
      <c r="S2748" s="317">
        <v>0.153669998049736</v>
      </c>
      <c r="T2748" t="s">
        <v>380</v>
      </c>
      <c r="BA2748" s="395">
        <v>1</v>
      </c>
      <c r="BB2748" s="396" t="s">
        <v>861</v>
      </c>
      <c r="BC2748" t="str">
        <f t="shared" si="261"/>
        <v>RPA</v>
      </c>
      <c r="BD2748" t="str">
        <f t="shared" si="262"/>
        <v>NAoMe_initial_scarf_731_grp</v>
      </c>
      <c r="BE2748" s="397" t="s">
        <v>862</v>
      </c>
      <c r="BF2748" t="str">
        <f t="shared" si="263"/>
        <v>Mild frailty</v>
      </c>
      <c r="BG2748">
        <f t="shared" si="264"/>
        <v>11</v>
      </c>
      <c r="BH2748" s="398">
        <f t="shared" si="265"/>
        <v>8.3329997956752777E-2</v>
      </c>
      <c r="BO2748" s="33"/>
    </row>
    <row r="2749" spans="1:67">
      <c r="A2749" s="316" t="s">
        <v>27</v>
      </c>
      <c r="B2749" t="s">
        <v>380</v>
      </c>
      <c r="C2749" t="s">
        <v>910</v>
      </c>
      <c r="D2749" t="s">
        <v>314</v>
      </c>
      <c r="E2749" s="316" t="s">
        <v>121</v>
      </c>
      <c r="F2749" s="316" t="s">
        <v>122</v>
      </c>
      <c r="G2749" s="316" t="s">
        <v>435</v>
      </c>
      <c r="H2749" s="316" t="s">
        <v>328</v>
      </c>
      <c r="I2749" s="316" t="s">
        <v>296</v>
      </c>
      <c r="J2749" s="316" t="s">
        <v>299</v>
      </c>
      <c r="K2749" s="36">
        <v>15</v>
      </c>
      <c r="L2749" s="317">
        <v>0.11364000290632249</v>
      </c>
      <c r="M2749" s="317">
        <v>0.11450000107288361</v>
      </c>
      <c r="N2749" s="36">
        <v>58</v>
      </c>
      <c r="O2749" s="317">
        <v>0.1271899938583374</v>
      </c>
      <c r="P2749" s="317">
        <v>0.12804000079631811</v>
      </c>
      <c r="Q2749" s="36">
        <v>1470</v>
      </c>
      <c r="R2749" s="317">
        <v>0.1474100053310394</v>
      </c>
      <c r="S2749" s="317">
        <v>0.1514099985361099</v>
      </c>
      <c r="T2749" t="s">
        <v>380</v>
      </c>
      <c r="BA2749" s="395">
        <v>1</v>
      </c>
      <c r="BB2749" s="396" t="s">
        <v>861</v>
      </c>
      <c r="BC2749" t="str">
        <f t="shared" si="261"/>
        <v>RPA</v>
      </c>
      <c r="BD2749" t="str">
        <f t="shared" si="262"/>
        <v>NAoMe_initial_scarf_731_grp</v>
      </c>
      <c r="BE2749" s="397" t="s">
        <v>862</v>
      </c>
      <c r="BF2749" t="str">
        <f t="shared" si="263"/>
        <v>Moderate frailty</v>
      </c>
      <c r="BG2749">
        <f t="shared" si="264"/>
        <v>15</v>
      </c>
      <c r="BH2749" s="398">
        <f t="shared" si="265"/>
        <v>0.11364000290632249</v>
      </c>
      <c r="BO2749" s="33"/>
    </row>
    <row r="2750" spans="1:67">
      <c r="A2750" s="316" t="s">
        <v>27</v>
      </c>
      <c r="B2750" t="s">
        <v>380</v>
      </c>
      <c r="C2750" t="s">
        <v>910</v>
      </c>
      <c r="D2750" t="s">
        <v>314</v>
      </c>
      <c r="E2750" s="316" t="s">
        <v>121</v>
      </c>
      <c r="F2750" s="316" t="s">
        <v>122</v>
      </c>
      <c r="G2750" s="316" t="s">
        <v>435</v>
      </c>
      <c r="H2750" s="316" t="s">
        <v>328</v>
      </c>
      <c r="I2750" s="316" t="s">
        <v>296</v>
      </c>
      <c r="J2750" s="316" t="s">
        <v>353</v>
      </c>
      <c r="K2750" s="36">
        <v>1</v>
      </c>
      <c r="L2750" s="317">
        <v>7.5799999758601189E-3</v>
      </c>
      <c r="M2750" s="317"/>
      <c r="N2750" s="36">
        <v>3</v>
      </c>
      <c r="O2750" s="317">
        <v>6.5799998119473457E-3</v>
      </c>
      <c r="P2750" s="317"/>
      <c r="Q2750" s="36">
        <v>263</v>
      </c>
      <c r="R2750" s="317">
        <v>2.6370000094175339E-2</v>
      </c>
      <c r="S2750" s="317"/>
      <c r="T2750" t="s">
        <v>380</v>
      </c>
      <c r="BA2750" s="395">
        <v>1</v>
      </c>
      <c r="BB2750" s="396" t="s">
        <v>861</v>
      </c>
      <c r="BC2750" t="str">
        <f t="shared" si="261"/>
        <v>RPA</v>
      </c>
      <c r="BD2750" t="str">
        <f t="shared" si="262"/>
        <v>NAoMe_initial_scarf_731_grp</v>
      </c>
      <c r="BE2750" s="397" t="s">
        <v>862</v>
      </c>
      <c r="BF2750" t="str">
        <f t="shared" si="263"/>
        <v>Not in HESAPC</v>
      </c>
      <c r="BG2750">
        <f t="shared" si="264"/>
        <v>1</v>
      </c>
      <c r="BH2750" s="398">
        <f t="shared" si="265"/>
        <v>7.5799999758601189E-3</v>
      </c>
      <c r="BO2750" s="33"/>
    </row>
    <row r="2751" spans="1:67">
      <c r="A2751" s="316" t="s">
        <v>27</v>
      </c>
      <c r="B2751" t="s">
        <v>380</v>
      </c>
      <c r="C2751" t="s">
        <v>910</v>
      </c>
      <c r="D2751" t="s">
        <v>314</v>
      </c>
      <c r="E2751" s="316" t="s">
        <v>121</v>
      </c>
      <c r="F2751" s="316" t="s">
        <v>122</v>
      </c>
      <c r="G2751" s="316" t="s">
        <v>435</v>
      </c>
      <c r="H2751" s="316" t="s">
        <v>328</v>
      </c>
      <c r="I2751" s="316" t="s">
        <v>296</v>
      </c>
      <c r="J2751" s="316" t="s">
        <v>300</v>
      </c>
      <c r="K2751" s="36">
        <v>16</v>
      </c>
      <c r="L2751" s="317">
        <v>0.1212100014090538</v>
      </c>
      <c r="M2751" s="317">
        <v>0.122139997780323</v>
      </c>
      <c r="N2751" s="36">
        <v>50</v>
      </c>
      <c r="O2751" s="317">
        <v>0.1096500009298325</v>
      </c>
      <c r="P2751" s="317">
        <v>0.1103800013661385</v>
      </c>
      <c r="Q2751" s="36">
        <v>1219</v>
      </c>
      <c r="R2751" s="317">
        <v>0.1222399994730949</v>
      </c>
      <c r="S2751" s="317">
        <v>0.12555000185966489</v>
      </c>
      <c r="T2751" t="s">
        <v>380</v>
      </c>
      <c r="BA2751" s="395">
        <v>1</v>
      </c>
      <c r="BB2751" s="396" t="s">
        <v>861</v>
      </c>
      <c r="BC2751" t="str">
        <f t="shared" si="261"/>
        <v>RPA</v>
      </c>
      <c r="BD2751" t="str">
        <f t="shared" si="262"/>
        <v>NAoMe_initial_scarf_731_grp</v>
      </c>
      <c r="BE2751" s="397" t="s">
        <v>862</v>
      </c>
      <c r="BF2751" t="str">
        <f t="shared" si="263"/>
        <v>Severe frailty</v>
      </c>
      <c r="BG2751">
        <f t="shared" si="264"/>
        <v>16</v>
      </c>
      <c r="BH2751" s="398">
        <f t="shared" si="265"/>
        <v>0.1212100014090538</v>
      </c>
      <c r="BO2751" s="33"/>
    </row>
    <row r="2752" spans="1:67">
      <c r="A2752" s="316" t="s">
        <v>27</v>
      </c>
      <c r="B2752" t="s">
        <v>380</v>
      </c>
      <c r="C2752" t="s">
        <v>910</v>
      </c>
      <c r="D2752" t="s">
        <v>314</v>
      </c>
      <c r="E2752" s="316" t="s">
        <v>123</v>
      </c>
      <c r="F2752" s="316" t="s">
        <v>124</v>
      </c>
      <c r="G2752" s="316" t="s">
        <v>429</v>
      </c>
      <c r="H2752" s="316" t="s">
        <v>323</v>
      </c>
      <c r="I2752" s="316" t="s">
        <v>310</v>
      </c>
      <c r="J2752" s="316" t="s">
        <v>277</v>
      </c>
      <c r="K2752" s="36">
        <v>2</v>
      </c>
      <c r="L2752" s="317">
        <v>2.8990000486373901E-2</v>
      </c>
      <c r="M2752" s="317"/>
      <c r="N2752" s="36">
        <v>2</v>
      </c>
      <c r="O2752" s="317">
        <v>5.0800000317394733E-3</v>
      </c>
      <c r="P2752" s="317"/>
      <c r="Q2752" s="36">
        <v>70</v>
      </c>
      <c r="R2752" s="317">
        <v>7.0199999026954174E-3</v>
      </c>
      <c r="S2752" s="317"/>
      <c r="T2752" t="s">
        <v>380</v>
      </c>
      <c r="BA2752" s="395">
        <v>1</v>
      </c>
      <c r="BB2752" s="396" t="s">
        <v>861</v>
      </c>
      <c r="BC2752" t="str">
        <f t="shared" si="261"/>
        <v>RBN</v>
      </c>
      <c r="BD2752" t="str">
        <f t="shared" si="262"/>
        <v>NAoMe_initial_age_decades_80cap</v>
      </c>
      <c r="BE2752" s="397" t="s">
        <v>862</v>
      </c>
      <c r="BF2752" t="str">
        <f t="shared" si="263"/>
        <v>18-29 yrs</v>
      </c>
      <c r="BG2752">
        <f t="shared" si="264"/>
        <v>2</v>
      </c>
      <c r="BH2752" s="398">
        <f t="shared" si="265"/>
        <v>2.8990000486373901E-2</v>
      </c>
      <c r="BO2752" s="33"/>
    </row>
    <row r="2753" spans="1:67">
      <c r="A2753" s="316" t="s">
        <v>27</v>
      </c>
      <c r="B2753" t="s">
        <v>380</v>
      </c>
      <c r="C2753" t="s">
        <v>910</v>
      </c>
      <c r="D2753" t="s">
        <v>314</v>
      </c>
      <c r="E2753" s="316" t="s">
        <v>123</v>
      </c>
      <c r="F2753" s="316" t="s">
        <v>124</v>
      </c>
      <c r="G2753" s="316" t="s">
        <v>429</v>
      </c>
      <c r="H2753" s="316" t="s">
        <v>323</v>
      </c>
      <c r="I2753" s="316" t="s">
        <v>310</v>
      </c>
      <c r="J2753" s="316" t="s">
        <v>278</v>
      </c>
      <c r="K2753" s="36">
        <v>2</v>
      </c>
      <c r="L2753" s="317">
        <v>2.8990000486373901E-2</v>
      </c>
      <c r="M2753" s="317"/>
      <c r="N2753" s="36">
        <v>10</v>
      </c>
      <c r="O2753" s="317">
        <v>2.538000047206879E-2</v>
      </c>
      <c r="P2753" s="317"/>
      <c r="Q2753" s="36">
        <v>429</v>
      </c>
      <c r="R2753" s="317">
        <v>4.3019998818635941E-2</v>
      </c>
      <c r="S2753" s="317"/>
      <c r="T2753" t="s">
        <v>380</v>
      </c>
      <c r="BA2753" s="395">
        <v>1</v>
      </c>
      <c r="BB2753" s="396" t="s">
        <v>861</v>
      </c>
      <c r="BC2753" t="str">
        <f t="shared" si="261"/>
        <v>RBN</v>
      </c>
      <c r="BD2753" t="str">
        <f t="shared" si="262"/>
        <v>NAoMe_initial_age_decades_80cap</v>
      </c>
      <c r="BE2753" s="397" t="s">
        <v>862</v>
      </c>
      <c r="BF2753" t="str">
        <f t="shared" si="263"/>
        <v>30-39 yrs</v>
      </c>
      <c r="BG2753">
        <f t="shared" si="264"/>
        <v>2</v>
      </c>
      <c r="BH2753" s="398">
        <f t="shared" si="265"/>
        <v>2.8990000486373901E-2</v>
      </c>
      <c r="BO2753" s="33"/>
    </row>
    <row r="2754" spans="1:67">
      <c r="A2754" s="316" t="s">
        <v>27</v>
      </c>
      <c r="B2754" t="s">
        <v>380</v>
      </c>
      <c r="C2754" t="s">
        <v>910</v>
      </c>
      <c r="D2754" t="s">
        <v>314</v>
      </c>
      <c r="E2754" s="316" t="s">
        <v>123</v>
      </c>
      <c r="F2754" s="316" t="s">
        <v>124</v>
      </c>
      <c r="G2754" s="316" t="s">
        <v>429</v>
      </c>
      <c r="H2754" s="316" t="s">
        <v>323</v>
      </c>
      <c r="I2754" s="316" t="s">
        <v>310</v>
      </c>
      <c r="J2754" s="316" t="s">
        <v>279</v>
      </c>
      <c r="K2754" s="36">
        <v>6</v>
      </c>
      <c r="L2754" s="317">
        <v>8.6960002779960632E-2</v>
      </c>
      <c r="M2754" s="317"/>
      <c r="N2754" s="36">
        <v>29</v>
      </c>
      <c r="O2754" s="317">
        <v>7.3600001633167267E-2</v>
      </c>
      <c r="P2754" s="317"/>
      <c r="Q2754" s="36">
        <v>1024</v>
      </c>
      <c r="R2754" s="317">
        <v>0.1026899963617325</v>
      </c>
      <c r="S2754" s="317"/>
      <c r="T2754" t="s">
        <v>380</v>
      </c>
      <c r="BA2754" s="395">
        <v>1</v>
      </c>
      <c r="BB2754" s="396" t="s">
        <v>861</v>
      </c>
      <c r="BC2754" t="str">
        <f t="shared" si="261"/>
        <v>RBN</v>
      </c>
      <c r="BD2754" t="str">
        <f t="shared" si="262"/>
        <v>NAoMe_initial_age_decades_80cap</v>
      </c>
      <c r="BE2754" s="397" t="s">
        <v>862</v>
      </c>
      <c r="BF2754" t="str">
        <f t="shared" si="263"/>
        <v>40-49 yrs</v>
      </c>
      <c r="BG2754">
        <f t="shared" si="264"/>
        <v>6</v>
      </c>
      <c r="BH2754" s="398">
        <f t="shared" si="265"/>
        <v>8.6960002779960632E-2</v>
      </c>
      <c r="BO2754" s="33"/>
    </row>
    <row r="2755" spans="1:67">
      <c r="A2755" s="316" t="s">
        <v>27</v>
      </c>
      <c r="B2755" t="s">
        <v>380</v>
      </c>
      <c r="C2755" t="s">
        <v>910</v>
      </c>
      <c r="D2755" t="s">
        <v>314</v>
      </c>
      <c r="E2755" s="316" t="s">
        <v>123</v>
      </c>
      <c r="F2755" s="316" t="s">
        <v>124</v>
      </c>
      <c r="G2755" s="316" t="s">
        <v>429</v>
      </c>
      <c r="H2755" s="316" t="s">
        <v>323</v>
      </c>
      <c r="I2755" s="316" t="s">
        <v>310</v>
      </c>
      <c r="J2755" s="316" t="s">
        <v>280</v>
      </c>
      <c r="K2755" s="36">
        <v>7</v>
      </c>
      <c r="L2755" s="317">
        <v>0.10145000368356701</v>
      </c>
      <c r="M2755" s="317"/>
      <c r="N2755" s="36">
        <v>63</v>
      </c>
      <c r="O2755" s="317">
        <v>0.1598999947309494</v>
      </c>
      <c r="P2755" s="317"/>
      <c r="Q2755" s="36">
        <v>1733</v>
      </c>
      <c r="R2755" s="317">
        <v>0.17378999292850489</v>
      </c>
      <c r="S2755" s="317"/>
      <c r="T2755" t="s">
        <v>380</v>
      </c>
      <c r="BA2755" s="395">
        <v>1</v>
      </c>
      <c r="BB2755" s="396" t="s">
        <v>861</v>
      </c>
      <c r="BC2755" t="str">
        <f t="shared" ref="BC2755:BC2818" si="266">E2755</f>
        <v>RBN</v>
      </c>
      <c r="BD2755" t="str">
        <f t="shared" ref="BD2755:BD2818" si="267">(LEFT(A2755, LEN(A2755)-7))&amp;"_"&amp;I2755</f>
        <v>NAoMe_initial_age_decades_80cap</v>
      </c>
      <c r="BE2755" s="397" t="s">
        <v>862</v>
      </c>
      <c r="BF2755" t="str">
        <f t="shared" ref="BF2755:BF2818" si="268">J2755</f>
        <v>50-59 yrs</v>
      </c>
      <c r="BG2755">
        <f t="shared" ref="BG2755:BG2818" si="269">K2755</f>
        <v>7</v>
      </c>
      <c r="BH2755" s="398">
        <f t="shared" ref="BH2755:BH2818" si="270">L2755</f>
        <v>0.10145000368356701</v>
      </c>
      <c r="BO2755" s="33"/>
    </row>
    <row r="2756" spans="1:67">
      <c r="A2756" s="316" t="s">
        <v>27</v>
      </c>
      <c r="B2756" t="s">
        <v>380</v>
      </c>
      <c r="C2756" t="s">
        <v>910</v>
      </c>
      <c r="D2756" t="s">
        <v>314</v>
      </c>
      <c r="E2756" s="316" t="s">
        <v>123</v>
      </c>
      <c r="F2756" s="316" t="s">
        <v>124</v>
      </c>
      <c r="G2756" s="316" t="s">
        <v>429</v>
      </c>
      <c r="H2756" s="316" t="s">
        <v>323</v>
      </c>
      <c r="I2756" s="316" t="s">
        <v>310</v>
      </c>
      <c r="J2756" s="316" t="s">
        <v>281</v>
      </c>
      <c r="K2756" s="36">
        <v>10</v>
      </c>
      <c r="L2756" s="317">
        <v>0.14493000507354739</v>
      </c>
      <c r="M2756" s="317"/>
      <c r="N2756" s="36">
        <v>68</v>
      </c>
      <c r="O2756" s="317">
        <v>0.17259000241756439</v>
      </c>
      <c r="P2756" s="317"/>
      <c r="Q2756" s="36">
        <v>1931</v>
      </c>
      <c r="R2756" s="317">
        <v>0.19363999366760251</v>
      </c>
      <c r="S2756" s="317"/>
      <c r="T2756" t="s">
        <v>380</v>
      </c>
      <c r="BA2756" s="395">
        <v>1</v>
      </c>
      <c r="BB2756" s="396" t="s">
        <v>861</v>
      </c>
      <c r="BC2756" t="str">
        <f t="shared" si="266"/>
        <v>RBN</v>
      </c>
      <c r="BD2756" t="str">
        <f t="shared" si="267"/>
        <v>NAoMe_initial_age_decades_80cap</v>
      </c>
      <c r="BE2756" s="397" t="s">
        <v>862</v>
      </c>
      <c r="BF2756" t="str">
        <f t="shared" si="268"/>
        <v>60-69 yrs</v>
      </c>
      <c r="BG2756">
        <f t="shared" si="269"/>
        <v>10</v>
      </c>
      <c r="BH2756" s="398">
        <f t="shared" si="270"/>
        <v>0.14493000507354739</v>
      </c>
      <c r="BO2756" s="33"/>
    </row>
    <row r="2757" spans="1:67">
      <c r="A2757" s="316" t="s">
        <v>27</v>
      </c>
      <c r="B2757" t="s">
        <v>380</v>
      </c>
      <c r="C2757" t="s">
        <v>910</v>
      </c>
      <c r="D2757" t="s">
        <v>314</v>
      </c>
      <c r="E2757" s="316" t="s">
        <v>123</v>
      </c>
      <c r="F2757" s="316" t="s">
        <v>124</v>
      </c>
      <c r="G2757" s="316" t="s">
        <v>429</v>
      </c>
      <c r="H2757" s="316" t="s">
        <v>323</v>
      </c>
      <c r="I2757" s="316" t="s">
        <v>310</v>
      </c>
      <c r="J2757" s="316" t="s">
        <v>282</v>
      </c>
      <c r="K2757" s="36">
        <v>21</v>
      </c>
      <c r="L2757" s="317">
        <v>0.30434998869895941</v>
      </c>
      <c r="M2757" s="317"/>
      <c r="N2757" s="36">
        <v>112</v>
      </c>
      <c r="O2757" s="317">
        <v>0.28426000475883478</v>
      </c>
      <c r="P2757" s="317"/>
      <c r="Q2757" s="36">
        <v>2493</v>
      </c>
      <c r="R2757" s="317">
        <v>0.25</v>
      </c>
      <c r="S2757" s="317"/>
      <c r="T2757" t="s">
        <v>380</v>
      </c>
      <c r="BA2757" s="395">
        <v>1</v>
      </c>
      <c r="BB2757" s="396" t="s">
        <v>861</v>
      </c>
      <c r="BC2757" t="str">
        <f t="shared" si="266"/>
        <v>RBN</v>
      </c>
      <c r="BD2757" t="str">
        <f t="shared" si="267"/>
        <v>NAoMe_initial_age_decades_80cap</v>
      </c>
      <c r="BE2757" s="397" t="s">
        <v>862</v>
      </c>
      <c r="BF2757" t="str">
        <f t="shared" si="268"/>
        <v>70-79 yrs</v>
      </c>
      <c r="BG2757">
        <f t="shared" si="269"/>
        <v>21</v>
      </c>
      <c r="BH2757" s="398">
        <f t="shared" si="270"/>
        <v>0.30434998869895941</v>
      </c>
      <c r="BO2757" s="33"/>
    </row>
    <row r="2758" spans="1:67">
      <c r="A2758" s="316" t="s">
        <v>27</v>
      </c>
      <c r="B2758" t="s">
        <v>380</v>
      </c>
      <c r="C2758" t="s">
        <v>910</v>
      </c>
      <c r="D2758" t="s">
        <v>314</v>
      </c>
      <c r="E2758" s="316" t="s">
        <v>123</v>
      </c>
      <c r="F2758" s="316" t="s">
        <v>124</v>
      </c>
      <c r="G2758" s="316" t="s">
        <v>429</v>
      </c>
      <c r="H2758" s="316" t="s">
        <v>323</v>
      </c>
      <c r="I2758" s="316" t="s">
        <v>310</v>
      </c>
      <c r="J2758" s="316" t="s">
        <v>283</v>
      </c>
      <c r="K2758" s="36">
        <v>21</v>
      </c>
      <c r="L2758" s="317">
        <v>0.30434998869895941</v>
      </c>
      <c r="M2758" s="317"/>
      <c r="N2758" s="36">
        <v>110</v>
      </c>
      <c r="O2758" s="317">
        <v>0.27919000387191772</v>
      </c>
      <c r="P2758" s="317"/>
      <c r="Q2758" s="36">
        <v>2292</v>
      </c>
      <c r="R2758" s="317">
        <v>0.2298399955034256</v>
      </c>
      <c r="S2758" s="317"/>
      <c r="T2758" t="s">
        <v>380</v>
      </c>
      <c r="BA2758" s="395">
        <v>1</v>
      </c>
      <c r="BB2758" s="396" t="s">
        <v>861</v>
      </c>
      <c r="BC2758" t="str">
        <f t="shared" si="266"/>
        <v>RBN</v>
      </c>
      <c r="BD2758" t="str">
        <f t="shared" si="267"/>
        <v>NAoMe_initial_age_decades_80cap</v>
      </c>
      <c r="BE2758" s="397" t="s">
        <v>862</v>
      </c>
      <c r="BF2758" t="str">
        <f t="shared" si="268"/>
        <v>80+ yrs</v>
      </c>
      <c r="BG2758">
        <f t="shared" si="269"/>
        <v>21</v>
      </c>
      <c r="BH2758" s="398">
        <f t="shared" si="270"/>
        <v>0.30434998869895941</v>
      </c>
      <c r="BO2758" s="33"/>
    </row>
    <row r="2759" spans="1:67">
      <c r="A2759" s="316" t="s">
        <v>27</v>
      </c>
      <c r="B2759" t="s">
        <v>380</v>
      </c>
      <c r="C2759" t="s">
        <v>910</v>
      </c>
      <c r="D2759" t="s">
        <v>314</v>
      </c>
      <c r="E2759" s="316" t="s">
        <v>123</v>
      </c>
      <c r="F2759" s="316" t="s">
        <v>124</v>
      </c>
      <c r="G2759" s="316" t="s">
        <v>429</v>
      </c>
      <c r="H2759" s="316" t="s">
        <v>323</v>
      </c>
      <c r="I2759" s="316" t="s">
        <v>341</v>
      </c>
      <c r="J2759" s="316" t="s">
        <v>13</v>
      </c>
      <c r="K2759" s="36">
        <v>35</v>
      </c>
      <c r="L2759" s="317">
        <v>0.50725001096725464</v>
      </c>
      <c r="M2759" s="317">
        <v>0.53030002117156982</v>
      </c>
      <c r="N2759" s="36">
        <v>225</v>
      </c>
      <c r="O2759" s="317">
        <v>0.57107001543045044</v>
      </c>
      <c r="P2759" s="317">
        <v>0.60975998640060425</v>
      </c>
      <c r="Q2759" s="36">
        <v>6753</v>
      </c>
      <c r="R2759" s="317">
        <v>0.67720001935958862</v>
      </c>
      <c r="S2759" s="317">
        <v>0.69554001092910767</v>
      </c>
      <c r="T2759" t="s">
        <v>380</v>
      </c>
      <c r="BA2759" s="395">
        <v>1</v>
      </c>
      <c r="BB2759" s="396" t="s">
        <v>861</v>
      </c>
      <c r="BC2759" t="str">
        <f t="shared" si="266"/>
        <v>RBN</v>
      </c>
      <c r="BD2759" t="str">
        <f t="shared" si="267"/>
        <v>NAoMe_initial_ch_score_2cap</v>
      </c>
      <c r="BE2759" s="397" t="s">
        <v>862</v>
      </c>
      <c r="BF2759" t="str">
        <f t="shared" si="268"/>
        <v>0</v>
      </c>
      <c r="BG2759">
        <f t="shared" si="269"/>
        <v>35</v>
      </c>
      <c r="BH2759" s="398">
        <f t="shared" si="270"/>
        <v>0.50725001096725464</v>
      </c>
      <c r="BO2759" s="33"/>
    </row>
    <row r="2760" spans="1:67">
      <c r="A2760" s="316" t="s">
        <v>27</v>
      </c>
      <c r="B2760" t="s">
        <v>380</v>
      </c>
      <c r="C2760" t="s">
        <v>910</v>
      </c>
      <c r="D2760" t="s">
        <v>314</v>
      </c>
      <c r="E2760" s="316" t="s">
        <v>123</v>
      </c>
      <c r="F2760" s="316" t="s">
        <v>124</v>
      </c>
      <c r="G2760" s="316" t="s">
        <v>429</v>
      </c>
      <c r="H2760" s="316" t="s">
        <v>323</v>
      </c>
      <c r="I2760" s="316" t="s">
        <v>341</v>
      </c>
      <c r="J2760" s="316" t="s">
        <v>14</v>
      </c>
      <c r="K2760" s="36">
        <v>18</v>
      </c>
      <c r="L2760" s="317">
        <v>0.26087000966072083</v>
      </c>
      <c r="M2760" s="317">
        <v>0.27272999286651611</v>
      </c>
      <c r="N2760" s="36">
        <v>88</v>
      </c>
      <c r="O2760" s="317">
        <v>0.22335000336170199</v>
      </c>
      <c r="P2760" s="317">
        <v>0.23848000168800351</v>
      </c>
      <c r="Q2760" s="36">
        <v>1630</v>
      </c>
      <c r="R2760" s="317">
        <v>0.16346000134944921</v>
      </c>
      <c r="S2760" s="317">
        <v>0.16788999736309049</v>
      </c>
      <c r="T2760" t="s">
        <v>380</v>
      </c>
      <c r="BA2760" s="395">
        <v>1</v>
      </c>
      <c r="BB2760" s="396" t="s">
        <v>861</v>
      </c>
      <c r="BC2760" t="str">
        <f t="shared" si="266"/>
        <v>RBN</v>
      </c>
      <c r="BD2760" t="str">
        <f t="shared" si="267"/>
        <v>NAoMe_initial_ch_score_2cap</v>
      </c>
      <c r="BE2760" s="397" t="s">
        <v>862</v>
      </c>
      <c r="BF2760" t="str">
        <f t="shared" si="268"/>
        <v>1</v>
      </c>
      <c r="BG2760">
        <f t="shared" si="269"/>
        <v>18</v>
      </c>
      <c r="BH2760" s="398">
        <f t="shared" si="270"/>
        <v>0.26087000966072083</v>
      </c>
      <c r="BO2760" s="33"/>
    </row>
    <row r="2761" spans="1:67">
      <c r="A2761" s="316" t="s">
        <v>27</v>
      </c>
      <c r="B2761" t="s">
        <v>380</v>
      </c>
      <c r="C2761" t="s">
        <v>910</v>
      </c>
      <c r="D2761" t="s">
        <v>314</v>
      </c>
      <c r="E2761" s="316" t="s">
        <v>123</v>
      </c>
      <c r="F2761" s="316" t="s">
        <v>124</v>
      </c>
      <c r="G2761" s="316" t="s">
        <v>429</v>
      </c>
      <c r="H2761" s="316" t="s">
        <v>323</v>
      </c>
      <c r="I2761" s="316" t="s">
        <v>341</v>
      </c>
      <c r="J2761" s="316" t="s">
        <v>301</v>
      </c>
      <c r="K2761" s="36">
        <v>13</v>
      </c>
      <c r="L2761" s="317">
        <v>0.18840999901294711</v>
      </c>
      <c r="M2761" s="317">
        <v>0.19697000086307531</v>
      </c>
      <c r="N2761" s="36">
        <v>56</v>
      </c>
      <c r="O2761" s="317">
        <v>0.14213000237941739</v>
      </c>
      <c r="P2761" s="317">
        <v>0.15175999701023099</v>
      </c>
      <c r="Q2761" s="36">
        <v>1326</v>
      </c>
      <c r="R2761" s="317">
        <v>0.132970005273819</v>
      </c>
      <c r="S2761" s="317">
        <v>0.13657000660896301</v>
      </c>
      <c r="T2761" t="s">
        <v>380</v>
      </c>
      <c r="BA2761" s="395">
        <v>1</v>
      </c>
      <c r="BB2761" s="396" t="s">
        <v>861</v>
      </c>
      <c r="BC2761" t="str">
        <f t="shared" si="266"/>
        <v>RBN</v>
      </c>
      <c r="BD2761" t="str">
        <f t="shared" si="267"/>
        <v>NAoMe_initial_ch_score_2cap</v>
      </c>
      <c r="BE2761" s="397" t="s">
        <v>862</v>
      </c>
      <c r="BF2761" t="str">
        <f t="shared" si="268"/>
        <v>2+</v>
      </c>
      <c r="BG2761">
        <f t="shared" si="269"/>
        <v>13</v>
      </c>
      <c r="BH2761" s="398">
        <f t="shared" si="270"/>
        <v>0.18840999901294711</v>
      </c>
      <c r="BO2761" s="33"/>
    </row>
    <row r="2762" spans="1:67">
      <c r="A2762" s="316" t="s">
        <v>27</v>
      </c>
      <c r="B2762" t="s">
        <v>380</v>
      </c>
      <c r="C2762" t="s">
        <v>910</v>
      </c>
      <c r="D2762" t="s">
        <v>314</v>
      </c>
      <c r="E2762" s="316" t="s">
        <v>123</v>
      </c>
      <c r="F2762" s="316" t="s">
        <v>124</v>
      </c>
      <c r="G2762" s="316" t="s">
        <v>429</v>
      </c>
      <c r="H2762" s="316" t="s">
        <v>323</v>
      </c>
      <c r="I2762" s="316" t="s">
        <v>341</v>
      </c>
      <c r="J2762" s="316" t="s">
        <v>260</v>
      </c>
      <c r="K2762" s="36">
        <v>3</v>
      </c>
      <c r="L2762" s="317">
        <v>4.3480001389980323E-2</v>
      </c>
      <c r="M2762" s="317"/>
      <c r="N2762" s="36">
        <v>25</v>
      </c>
      <c r="O2762" s="317">
        <v>6.3450001180171967E-2</v>
      </c>
      <c r="P2762" s="317"/>
      <c r="Q2762" s="36">
        <v>263</v>
      </c>
      <c r="R2762" s="317">
        <v>2.6370000094175339E-2</v>
      </c>
      <c r="S2762" s="317"/>
      <c r="T2762" t="s">
        <v>380</v>
      </c>
      <c r="BA2762" s="395">
        <v>1</v>
      </c>
      <c r="BB2762" s="396" t="s">
        <v>861</v>
      </c>
      <c r="BC2762" t="str">
        <f t="shared" si="266"/>
        <v>RBN</v>
      </c>
      <c r="BD2762" t="str">
        <f t="shared" si="267"/>
        <v>NAoMe_initial_ch_score_2cap</v>
      </c>
      <c r="BE2762" s="397" t="s">
        <v>862</v>
      </c>
      <c r="BF2762" t="str">
        <f t="shared" si="268"/>
        <v>Unknown</v>
      </c>
      <c r="BG2762">
        <f t="shared" si="269"/>
        <v>3</v>
      </c>
      <c r="BH2762" s="398">
        <f t="shared" si="270"/>
        <v>4.3480001389980323E-2</v>
      </c>
      <c r="BO2762" s="33"/>
    </row>
    <row r="2763" spans="1:67">
      <c r="A2763" s="316" t="s">
        <v>27</v>
      </c>
      <c r="B2763" t="s">
        <v>380</v>
      </c>
      <c r="C2763" t="s">
        <v>910</v>
      </c>
      <c r="D2763" t="s">
        <v>314</v>
      </c>
      <c r="E2763" s="316" t="s">
        <v>123</v>
      </c>
      <c r="F2763" s="316" t="s">
        <v>124</v>
      </c>
      <c r="G2763" s="316" t="s">
        <v>429</v>
      </c>
      <c r="H2763" s="316" t="s">
        <v>323</v>
      </c>
      <c r="I2763" s="316" t="s">
        <v>309</v>
      </c>
      <c r="J2763" s="316" t="s">
        <v>289</v>
      </c>
      <c r="K2763" s="36">
        <v>29</v>
      </c>
      <c r="L2763" s="317">
        <v>0.42028999328613281</v>
      </c>
      <c r="M2763" s="317"/>
      <c r="N2763" s="36">
        <v>138</v>
      </c>
      <c r="O2763" s="317">
        <v>0.3502500057220459</v>
      </c>
      <c r="P2763" s="317"/>
      <c r="Q2763" s="36">
        <v>3283</v>
      </c>
      <c r="R2763" s="317">
        <v>0.3292199969291687</v>
      </c>
      <c r="S2763" s="317"/>
      <c r="T2763" t="s">
        <v>380</v>
      </c>
      <c r="BA2763" s="395">
        <v>1</v>
      </c>
      <c r="BB2763" s="396" t="s">
        <v>861</v>
      </c>
      <c r="BC2763" t="str">
        <f t="shared" si="266"/>
        <v>RBN</v>
      </c>
      <c r="BD2763" t="str">
        <f t="shared" si="267"/>
        <v>NAoMe_initial_diagnosis_year</v>
      </c>
      <c r="BE2763" s="397" t="s">
        <v>862</v>
      </c>
      <c r="BF2763" t="str">
        <f t="shared" si="268"/>
        <v>2021</v>
      </c>
      <c r="BG2763">
        <f t="shared" si="269"/>
        <v>29</v>
      </c>
      <c r="BH2763" s="398">
        <f t="shared" si="270"/>
        <v>0.42028999328613281</v>
      </c>
      <c r="BO2763" s="33"/>
    </row>
    <row r="2764" spans="1:67">
      <c r="A2764" s="316" t="s">
        <v>27</v>
      </c>
      <c r="B2764" t="s">
        <v>380</v>
      </c>
      <c r="C2764" t="s">
        <v>910</v>
      </c>
      <c r="D2764" t="s">
        <v>314</v>
      </c>
      <c r="E2764" s="316" t="s">
        <v>123</v>
      </c>
      <c r="F2764" s="316" t="s">
        <v>124</v>
      </c>
      <c r="G2764" s="316" t="s">
        <v>429</v>
      </c>
      <c r="H2764" s="316" t="s">
        <v>323</v>
      </c>
      <c r="I2764" s="316" t="s">
        <v>309</v>
      </c>
      <c r="J2764" s="316" t="s">
        <v>816</v>
      </c>
      <c r="K2764" s="36">
        <v>17</v>
      </c>
      <c r="L2764" s="317">
        <v>0.24638000130653381</v>
      </c>
      <c r="M2764" s="317"/>
      <c r="N2764" s="36">
        <v>114</v>
      </c>
      <c r="O2764" s="317">
        <v>0.28933998942375178</v>
      </c>
      <c r="P2764" s="317"/>
      <c r="Q2764" s="36">
        <v>3315</v>
      </c>
      <c r="R2764" s="317">
        <v>0.33243000507354742</v>
      </c>
      <c r="S2764" s="317"/>
      <c r="T2764" t="s">
        <v>380</v>
      </c>
      <c r="BA2764" s="395">
        <v>1</v>
      </c>
      <c r="BB2764" s="396" t="s">
        <v>861</v>
      </c>
      <c r="BC2764" t="str">
        <f t="shared" si="266"/>
        <v>RBN</v>
      </c>
      <c r="BD2764" t="str">
        <f t="shared" si="267"/>
        <v>NAoMe_initial_diagnosis_year</v>
      </c>
      <c r="BE2764" s="397" t="s">
        <v>862</v>
      </c>
      <c r="BF2764" t="str">
        <f t="shared" si="268"/>
        <v>2022</v>
      </c>
      <c r="BG2764">
        <f t="shared" si="269"/>
        <v>17</v>
      </c>
      <c r="BH2764" s="398">
        <f t="shared" si="270"/>
        <v>0.24638000130653381</v>
      </c>
      <c r="BO2764" s="33"/>
    </row>
    <row r="2765" spans="1:67">
      <c r="A2765" s="316" t="s">
        <v>27</v>
      </c>
      <c r="B2765" t="s">
        <v>380</v>
      </c>
      <c r="C2765" t="s">
        <v>910</v>
      </c>
      <c r="D2765" t="s">
        <v>314</v>
      </c>
      <c r="E2765" s="316" t="s">
        <v>123</v>
      </c>
      <c r="F2765" s="316" t="s">
        <v>124</v>
      </c>
      <c r="G2765" s="316" t="s">
        <v>429</v>
      </c>
      <c r="H2765" s="316" t="s">
        <v>323</v>
      </c>
      <c r="I2765" s="316" t="s">
        <v>309</v>
      </c>
      <c r="J2765" s="316" t="s">
        <v>946</v>
      </c>
      <c r="K2765" s="36">
        <v>23</v>
      </c>
      <c r="L2765" s="317">
        <v>0.33333000540733337</v>
      </c>
      <c r="M2765" s="317"/>
      <c r="N2765" s="36">
        <v>142</v>
      </c>
      <c r="O2765" s="317">
        <v>0.36041000485420233</v>
      </c>
      <c r="P2765" s="317"/>
      <c r="Q2765" s="36">
        <v>3374</v>
      </c>
      <c r="R2765" s="317">
        <v>0.33834999799728388</v>
      </c>
      <c r="S2765" s="317"/>
      <c r="T2765" t="s">
        <v>380</v>
      </c>
      <c r="BA2765" s="395">
        <v>1</v>
      </c>
      <c r="BB2765" s="396" t="s">
        <v>861</v>
      </c>
      <c r="BC2765" t="str">
        <f t="shared" si="266"/>
        <v>RBN</v>
      </c>
      <c r="BD2765" t="str">
        <f t="shared" si="267"/>
        <v>NAoMe_initial_diagnosis_year</v>
      </c>
      <c r="BE2765" s="397" t="s">
        <v>862</v>
      </c>
      <c r="BF2765" t="str">
        <f t="shared" si="268"/>
        <v>2023</v>
      </c>
      <c r="BG2765">
        <f t="shared" si="269"/>
        <v>23</v>
      </c>
      <c r="BH2765" s="398">
        <f t="shared" si="270"/>
        <v>0.33333000540733337</v>
      </c>
      <c r="BO2765" s="33"/>
    </row>
    <row r="2766" spans="1:67">
      <c r="A2766" s="316" t="s">
        <v>27</v>
      </c>
      <c r="B2766" t="s">
        <v>380</v>
      </c>
      <c r="C2766" t="s">
        <v>910</v>
      </c>
      <c r="D2766" t="s">
        <v>314</v>
      </c>
      <c r="E2766" s="316" t="s">
        <v>123</v>
      </c>
      <c r="F2766" s="316" t="s">
        <v>124</v>
      </c>
      <c r="G2766" s="316" t="s">
        <v>429</v>
      </c>
      <c r="H2766" s="316" t="s">
        <v>323</v>
      </c>
      <c r="I2766" s="316" t="s">
        <v>331</v>
      </c>
      <c r="J2766" s="316" t="s">
        <v>332</v>
      </c>
      <c r="K2766" s="36">
        <v>2</v>
      </c>
      <c r="L2766" s="317">
        <v>2.8990000486373901E-2</v>
      </c>
      <c r="M2766" s="317">
        <v>3.125E-2</v>
      </c>
      <c r="N2766" s="36">
        <v>9</v>
      </c>
      <c r="O2766" s="317">
        <v>2.284000068902969E-2</v>
      </c>
      <c r="P2766" s="317">
        <v>2.6240000501275059E-2</v>
      </c>
      <c r="Q2766" s="36">
        <v>434</v>
      </c>
      <c r="R2766" s="317">
        <v>4.3519999831914902E-2</v>
      </c>
      <c r="S2766" s="317">
        <v>5.2159998565912247E-2</v>
      </c>
      <c r="T2766" t="s">
        <v>380</v>
      </c>
      <c r="BA2766" s="395">
        <v>1</v>
      </c>
      <c r="BB2766" s="396" t="s">
        <v>861</v>
      </c>
      <c r="BC2766" t="str">
        <f t="shared" si="266"/>
        <v>RBN</v>
      </c>
      <c r="BD2766" t="str">
        <f t="shared" si="267"/>
        <v>NAoMe_initial_disease_group</v>
      </c>
      <c r="BE2766" s="397" t="s">
        <v>862</v>
      </c>
      <c r="BF2766" t="str">
        <f t="shared" si="268"/>
        <v>Advanced M0</v>
      </c>
      <c r="BG2766">
        <f t="shared" si="269"/>
        <v>2</v>
      </c>
      <c r="BH2766" s="398">
        <f t="shared" si="270"/>
        <v>2.8990000486373901E-2</v>
      </c>
      <c r="BO2766" s="33"/>
    </row>
    <row r="2767" spans="1:67">
      <c r="A2767" s="316" t="s">
        <v>27</v>
      </c>
      <c r="B2767" t="s">
        <v>380</v>
      </c>
      <c r="C2767" t="s">
        <v>910</v>
      </c>
      <c r="D2767" t="s">
        <v>314</v>
      </c>
      <c r="E2767" s="316" t="s">
        <v>123</v>
      </c>
      <c r="F2767" s="316" t="s">
        <v>124</v>
      </c>
      <c r="G2767" s="316" t="s">
        <v>429</v>
      </c>
      <c r="H2767" s="316" t="s">
        <v>323</v>
      </c>
      <c r="I2767" s="316" t="s">
        <v>331</v>
      </c>
      <c r="J2767" s="316" t="s">
        <v>333</v>
      </c>
      <c r="K2767" s="36">
        <v>51</v>
      </c>
      <c r="L2767" s="317">
        <v>0.73913002014160156</v>
      </c>
      <c r="M2767" s="317">
        <v>0.79688000679016113</v>
      </c>
      <c r="N2767" s="36">
        <v>275</v>
      </c>
      <c r="O2767" s="317">
        <v>0.69796997308731079</v>
      </c>
      <c r="P2767" s="317">
        <v>0.80175000429153442</v>
      </c>
      <c r="Q2767" s="36">
        <v>6159</v>
      </c>
      <c r="R2767" s="317">
        <v>0.6176300048828125</v>
      </c>
      <c r="S2767" s="317">
        <v>0.74026000499725342</v>
      </c>
      <c r="T2767" t="s">
        <v>380</v>
      </c>
      <c r="BA2767" s="395">
        <v>1</v>
      </c>
      <c r="BB2767" s="396" t="s">
        <v>861</v>
      </c>
      <c r="BC2767" t="str">
        <f t="shared" si="266"/>
        <v>RBN</v>
      </c>
      <c r="BD2767" t="str">
        <f t="shared" si="267"/>
        <v>NAoMe_initial_disease_group</v>
      </c>
      <c r="BE2767" s="397" t="s">
        <v>862</v>
      </c>
      <c r="BF2767" t="str">
        <f t="shared" si="268"/>
        <v>Advanced M1</v>
      </c>
      <c r="BG2767">
        <f t="shared" si="269"/>
        <v>51</v>
      </c>
      <c r="BH2767" s="398">
        <f t="shared" si="270"/>
        <v>0.73913002014160156</v>
      </c>
      <c r="BO2767" s="33"/>
    </row>
    <row r="2768" spans="1:67">
      <c r="A2768" s="316" t="s">
        <v>27</v>
      </c>
      <c r="B2768" t="s">
        <v>380</v>
      </c>
      <c r="C2768" t="s">
        <v>910</v>
      </c>
      <c r="D2768" t="s">
        <v>314</v>
      </c>
      <c r="E2768" s="316" t="s">
        <v>123</v>
      </c>
      <c r="F2768" s="316" t="s">
        <v>124</v>
      </c>
      <c r="G2768" s="316" t="s">
        <v>429</v>
      </c>
      <c r="H2768" s="316" t="s">
        <v>323</v>
      </c>
      <c r="I2768" s="316" t="s">
        <v>331</v>
      </c>
      <c r="J2768" s="316" t="s">
        <v>334</v>
      </c>
      <c r="K2768" s="36">
        <v>2</v>
      </c>
      <c r="L2768" s="317">
        <v>2.8990000486373901E-2</v>
      </c>
      <c r="M2768" s="317">
        <v>3.125E-2</v>
      </c>
      <c r="N2768" s="36">
        <v>2</v>
      </c>
      <c r="O2768" s="317">
        <v>5.0800000317394733E-3</v>
      </c>
      <c r="P2768" s="317">
        <v>5.8300001546740532E-3</v>
      </c>
      <c r="Q2768" s="36">
        <v>64</v>
      </c>
      <c r="R2768" s="317">
        <v>6.4199999906122676E-3</v>
      </c>
      <c r="S2768" s="317">
        <v>7.689999882131815E-3</v>
      </c>
      <c r="T2768" t="s">
        <v>380</v>
      </c>
      <c r="BA2768" s="395">
        <v>1</v>
      </c>
      <c r="BB2768" s="396" t="s">
        <v>861</v>
      </c>
      <c r="BC2768" t="str">
        <f t="shared" si="266"/>
        <v>RBN</v>
      </c>
      <c r="BD2768" t="str">
        <f t="shared" si="267"/>
        <v>NAoMe_initial_disease_group</v>
      </c>
      <c r="BE2768" s="397" t="s">
        <v>862</v>
      </c>
      <c r="BF2768" t="str">
        <f t="shared" si="268"/>
        <v>DCIS</v>
      </c>
      <c r="BG2768">
        <f t="shared" si="269"/>
        <v>2</v>
      </c>
      <c r="BH2768" s="398">
        <f t="shared" si="270"/>
        <v>2.8990000486373901E-2</v>
      </c>
      <c r="BO2768" s="33"/>
    </row>
    <row r="2769" spans="1:67">
      <c r="A2769" s="316" t="s">
        <v>27</v>
      </c>
      <c r="B2769" t="s">
        <v>380</v>
      </c>
      <c r="C2769" t="s">
        <v>910</v>
      </c>
      <c r="D2769" t="s">
        <v>314</v>
      </c>
      <c r="E2769" s="316" t="s">
        <v>123</v>
      </c>
      <c r="F2769" s="316" t="s">
        <v>124</v>
      </c>
      <c r="G2769" s="316" t="s">
        <v>429</v>
      </c>
      <c r="H2769" s="316" t="s">
        <v>323</v>
      </c>
      <c r="I2769" s="316" t="s">
        <v>331</v>
      </c>
      <c r="J2769" s="316" t="s">
        <v>335</v>
      </c>
      <c r="K2769" s="36">
        <v>9</v>
      </c>
      <c r="L2769" s="317">
        <v>0.13042999804019931</v>
      </c>
      <c r="M2769" s="317">
        <v>0.14061999320983889</v>
      </c>
      <c r="N2769" s="36">
        <v>57</v>
      </c>
      <c r="O2769" s="317">
        <v>0.14466999471187589</v>
      </c>
      <c r="P2769" s="317">
        <v>0.16617999970912931</v>
      </c>
      <c r="Q2769" s="36">
        <v>1663</v>
      </c>
      <c r="R2769" s="317">
        <v>0.16676999628543851</v>
      </c>
      <c r="S2769" s="317">
        <v>0.19988000392913821</v>
      </c>
      <c r="T2769" t="s">
        <v>380</v>
      </c>
      <c r="BA2769" s="395">
        <v>1</v>
      </c>
      <c r="BB2769" s="396" t="s">
        <v>861</v>
      </c>
      <c r="BC2769" t="str">
        <f t="shared" si="266"/>
        <v>RBN</v>
      </c>
      <c r="BD2769" t="str">
        <f t="shared" si="267"/>
        <v>NAoMe_initial_disease_group</v>
      </c>
      <c r="BE2769" s="397" t="s">
        <v>862</v>
      </c>
      <c r="BF2769" t="str">
        <f t="shared" si="268"/>
        <v>Early invasive</v>
      </c>
      <c r="BG2769">
        <f t="shared" si="269"/>
        <v>9</v>
      </c>
      <c r="BH2769" s="398">
        <f t="shared" si="270"/>
        <v>0.13042999804019931</v>
      </c>
      <c r="BO2769" s="33"/>
    </row>
    <row r="2770" spans="1:67">
      <c r="A2770" s="316" t="s">
        <v>27</v>
      </c>
      <c r="B2770" t="s">
        <v>380</v>
      </c>
      <c r="C2770" t="s">
        <v>910</v>
      </c>
      <c r="D2770" t="s">
        <v>314</v>
      </c>
      <c r="E2770" s="316" t="s">
        <v>123</v>
      </c>
      <c r="F2770" s="316" t="s">
        <v>124</v>
      </c>
      <c r="G2770" s="316" t="s">
        <v>429</v>
      </c>
      <c r="H2770" s="316" t="s">
        <v>323</v>
      </c>
      <c r="I2770" s="316" t="s">
        <v>331</v>
      </c>
      <c r="J2770" s="316" t="s">
        <v>337</v>
      </c>
      <c r="K2770" s="36">
        <v>5</v>
      </c>
      <c r="L2770" s="317">
        <v>7.2460003197193146E-2</v>
      </c>
      <c r="M2770" s="317"/>
      <c r="N2770" s="36">
        <v>51</v>
      </c>
      <c r="O2770" s="317">
        <v>0.1294399946928024</v>
      </c>
      <c r="P2770" s="317"/>
      <c r="Q2770" s="36">
        <v>1652</v>
      </c>
      <c r="R2770" s="317">
        <v>0.1656599938869476</v>
      </c>
      <c r="S2770" s="317"/>
      <c r="T2770" t="s">
        <v>380</v>
      </c>
      <c r="BA2770" s="395">
        <v>1</v>
      </c>
      <c r="BB2770" s="396" t="s">
        <v>861</v>
      </c>
      <c r="BC2770" t="str">
        <f t="shared" si="266"/>
        <v>RBN</v>
      </c>
      <c r="BD2770" t="str">
        <f t="shared" si="267"/>
        <v>NAoMe_initial_disease_group</v>
      </c>
      <c r="BE2770" s="397" t="s">
        <v>862</v>
      </c>
      <c r="BF2770" t="str">
        <f t="shared" si="268"/>
        <v>Unknown stage</v>
      </c>
      <c r="BG2770">
        <f t="shared" si="269"/>
        <v>5</v>
      </c>
      <c r="BH2770" s="398">
        <f t="shared" si="270"/>
        <v>7.2460003197193146E-2</v>
      </c>
      <c r="BO2770" s="33"/>
    </row>
    <row r="2771" spans="1:67">
      <c r="A2771" s="316" t="s">
        <v>27</v>
      </c>
      <c r="B2771" t="s">
        <v>380</v>
      </c>
      <c r="C2771" t="s">
        <v>910</v>
      </c>
      <c r="D2771" t="s">
        <v>314</v>
      </c>
      <c r="E2771" s="316" t="s">
        <v>123</v>
      </c>
      <c r="F2771" s="316" t="s">
        <v>124</v>
      </c>
      <c r="G2771" s="316" t="s">
        <v>429</v>
      </c>
      <c r="H2771" s="316" t="s">
        <v>323</v>
      </c>
      <c r="I2771" s="316" t="s">
        <v>656</v>
      </c>
      <c r="J2771" s="316" t="s">
        <v>286</v>
      </c>
      <c r="K2771" s="36">
        <v>2</v>
      </c>
      <c r="L2771" s="317">
        <v>2.8990000486373901E-2</v>
      </c>
      <c r="M2771" s="317">
        <v>2.9850000515580181E-2</v>
      </c>
      <c r="N2771" s="36">
        <v>2</v>
      </c>
      <c r="O2771" s="317">
        <v>5.0800000317394733E-3</v>
      </c>
      <c r="P2771" s="317">
        <v>5.2100000903010368E-3</v>
      </c>
      <c r="Q2771" s="36">
        <v>492</v>
      </c>
      <c r="R2771" s="317">
        <v>4.9339998513460159E-2</v>
      </c>
      <c r="S2771" s="317">
        <v>5.1920000463724143E-2</v>
      </c>
      <c r="T2771" t="s">
        <v>380</v>
      </c>
      <c r="BA2771" s="395">
        <v>1</v>
      </c>
      <c r="BB2771" s="396" t="s">
        <v>861</v>
      </c>
      <c r="BC2771" t="str">
        <f t="shared" si="266"/>
        <v>RBN</v>
      </c>
      <c r="BD2771" t="str">
        <f t="shared" si="267"/>
        <v>NAoMe_initial_ethnicity_grp</v>
      </c>
      <c r="BE2771" s="397" t="s">
        <v>862</v>
      </c>
      <c r="BF2771" t="str">
        <f t="shared" si="268"/>
        <v>Asian or Asian British</v>
      </c>
      <c r="BG2771">
        <f t="shared" si="269"/>
        <v>2</v>
      </c>
      <c r="BH2771" s="398">
        <f t="shared" si="270"/>
        <v>2.8990000486373901E-2</v>
      </c>
      <c r="BO2771" s="33"/>
    </row>
    <row r="2772" spans="1:67">
      <c r="A2772" s="316" t="s">
        <v>27</v>
      </c>
      <c r="B2772" t="s">
        <v>380</v>
      </c>
      <c r="C2772" t="s">
        <v>910</v>
      </c>
      <c r="D2772" t="s">
        <v>314</v>
      </c>
      <c r="E2772" s="316" t="s">
        <v>123</v>
      </c>
      <c r="F2772" s="316" t="s">
        <v>124</v>
      </c>
      <c r="G2772" s="316" t="s">
        <v>429</v>
      </c>
      <c r="H2772" s="316" t="s">
        <v>323</v>
      </c>
      <c r="I2772" s="316" t="s">
        <v>656</v>
      </c>
      <c r="J2772" s="316" t="s">
        <v>287</v>
      </c>
      <c r="K2772" s="36">
        <v>0</v>
      </c>
      <c r="L2772" s="317">
        <v>0</v>
      </c>
      <c r="M2772" s="317">
        <v>0</v>
      </c>
      <c r="N2772" s="36">
        <v>11</v>
      </c>
      <c r="O2772" s="317">
        <v>2.792000025510788E-2</v>
      </c>
      <c r="P2772" s="317">
        <v>2.8650000691413879E-2</v>
      </c>
      <c r="Q2772" s="36">
        <v>403</v>
      </c>
      <c r="R2772" s="317">
        <v>4.0410000830888748E-2</v>
      </c>
      <c r="S2772" s="317">
        <v>4.2520001530647278E-2</v>
      </c>
      <c r="T2772" t="s">
        <v>380</v>
      </c>
      <c r="BA2772" s="395">
        <v>1</v>
      </c>
      <c r="BB2772" s="396" t="s">
        <v>861</v>
      </c>
      <c r="BC2772" t="str">
        <f t="shared" si="266"/>
        <v>RBN</v>
      </c>
      <c r="BD2772" t="str">
        <f t="shared" si="267"/>
        <v>NAoMe_initial_ethnicity_grp</v>
      </c>
      <c r="BE2772" s="397" t="s">
        <v>862</v>
      </c>
      <c r="BF2772" t="str">
        <f t="shared" si="268"/>
        <v>Black or Black British</v>
      </c>
      <c r="BG2772">
        <f t="shared" si="269"/>
        <v>0</v>
      </c>
      <c r="BH2772" s="398">
        <f t="shared" si="270"/>
        <v>0</v>
      </c>
      <c r="BO2772" s="33"/>
    </row>
    <row r="2773" spans="1:67">
      <c r="A2773" s="316" t="s">
        <v>27</v>
      </c>
      <c r="B2773" t="s">
        <v>380</v>
      </c>
      <c r="C2773" t="s">
        <v>910</v>
      </c>
      <c r="D2773" t="s">
        <v>314</v>
      </c>
      <c r="E2773" s="316" t="s">
        <v>123</v>
      </c>
      <c r="F2773" s="316" t="s">
        <v>124</v>
      </c>
      <c r="G2773" s="316" t="s">
        <v>429</v>
      </c>
      <c r="H2773" s="316" t="s">
        <v>323</v>
      </c>
      <c r="I2773" s="316" t="s">
        <v>656</v>
      </c>
      <c r="J2773" s="316" t="s">
        <v>259</v>
      </c>
      <c r="K2773" s="36">
        <v>2</v>
      </c>
      <c r="L2773" s="317">
        <v>2.8990000486373901E-2</v>
      </c>
      <c r="M2773" s="317">
        <v>2.9850000515580181E-2</v>
      </c>
      <c r="N2773" s="36">
        <v>5</v>
      </c>
      <c r="O2773" s="317">
        <v>1.269000023603439E-2</v>
      </c>
      <c r="P2773" s="317">
        <v>1.3020000420510771E-2</v>
      </c>
      <c r="Q2773" s="36">
        <v>98</v>
      </c>
      <c r="R2773" s="317">
        <v>9.8299998790025711E-3</v>
      </c>
      <c r="S2773" s="317">
        <v>1.0339999571442601E-2</v>
      </c>
      <c r="T2773" t="s">
        <v>380</v>
      </c>
      <c r="BA2773" s="395">
        <v>1</v>
      </c>
      <c r="BB2773" s="396" t="s">
        <v>861</v>
      </c>
      <c r="BC2773" t="str">
        <f t="shared" si="266"/>
        <v>RBN</v>
      </c>
      <c r="BD2773" t="str">
        <f t="shared" si="267"/>
        <v>NAoMe_initial_ethnicity_grp</v>
      </c>
      <c r="BE2773" s="397" t="s">
        <v>862</v>
      </c>
      <c r="BF2773" t="str">
        <f t="shared" si="268"/>
        <v>Mixed</v>
      </c>
      <c r="BG2773">
        <f t="shared" si="269"/>
        <v>2</v>
      </c>
      <c r="BH2773" s="398">
        <f t="shared" si="270"/>
        <v>2.8990000486373901E-2</v>
      </c>
      <c r="BO2773" s="33"/>
    </row>
    <row r="2774" spans="1:67">
      <c r="A2774" s="316" t="s">
        <v>27</v>
      </c>
      <c r="B2774" t="s">
        <v>380</v>
      </c>
      <c r="C2774" t="s">
        <v>910</v>
      </c>
      <c r="D2774" t="s">
        <v>314</v>
      </c>
      <c r="E2774" s="316" t="s">
        <v>123</v>
      </c>
      <c r="F2774" s="316" t="s">
        <v>124</v>
      </c>
      <c r="G2774" s="316" t="s">
        <v>429</v>
      </c>
      <c r="H2774" s="316" t="s">
        <v>323</v>
      </c>
      <c r="I2774" s="316" t="s">
        <v>656</v>
      </c>
      <c r="J2774" s="316" t="s">
        <v>288</v>
      </c>
      <c r="K2774" s="36">
        <v>0</v>
      </c>
      <c r="L2774" s="317">
        <v>0</v>
      </c>
      <c r="M2774" s="317">
        <v>0</v>
      </c>
      <c r="N2774" s="36">
        <v>2</v>
      </c>
      <c r="O2774" s="317">
        <v>5.0800000317394733E-3</v>
      </c>
      <c r="P2774" s="317">
        <v>5.2100000903010368E-3</v>
      </c>
      <c r="Q2774" s="36">
        <v>246</v>
      </c>
      <c r="R2774" s="317">
        <v>2.466999925673008E-2</v>
      </c>
      <c r="S2774" s="317">
        <v>2.5960000231862072E-2</v>
      </c>
      <c r="T2774" t="s">
        <v>380</v>
      </c>
      <c r="BA2774" s="395">
        <v>1</v>
      </c>
      <c r="BB2774" s="396" t="s">
        <v>861</v>
      </c>
      <c r="BC2774" t="str">
        <f t="shared" si="266"/>
        <v>RBN</v>
      </c>
      <c r="BD2774" t="str">
        <f t="shared" si="267"/>
        <v>NAoMe_initial_ethnicity_grp</v>
      </c>
      <c r="BE2774" s="397" t="s">
        <v>862</v>
      </c>
      <c r="BF2774" t="str">
        <f t="shared" si="268"/>
        <v>Other Ethnic Group</v>
      </c>
      <c r="BG2774">
        <f t="shared" si="269"/>
        <v>0</v>
      </c>
      <c r="BH2774" s="398">
        <f t="shared" si="270"/>
        <v>0</v>
      </c>
      <c r="BO2774" s="33"/>
    </row>
    <row r="2775" spans="1:67">
      <c r="A2775" s="316" t="s">
        <v>27</v>
      </c>
      <c r="B2775" t="s">
        <v>380</v>
      </c>
      <c r="C2775" t="s">
        <v>910</v>
      </c>
      <c r="D2775" t="s">
        <v>314</v>
      </c>
      <c r="E2775" s="316" t="s">
        <v>123</v>
      </c>
      <c r="F2775" s="316" t="s">
        <v>124</v>
      </c>
      <c r="G2775" s="316" t="s">
        <v>429</v>
      </c>
      <c r="H2775" s="316" t="s">
        <v>323</v>
      </c>
      <c r="I2775" s="316" t="s">
        <v>656</v>
      </c>
      <c r="J2775" s="316" t="s">
        <v>260</v>
      </c>
      <c r="K2775" s="36">
        <v>2</v>
      </c>
      <c r="L2775" s="317">
        <v>2.8990000486373901E-2</v>
      </c>
      <c r="M2775" s="317"/>
      <c r="N2775" s="36">
        <v>10</v>
      </c>
      <c r="O2775" s="317">
        <v>2.538000047206879E-2</v>
      </c>
      <c r="P2775" s="317"/>
      <c r="Q2775" s="36">
        <v>495</v>
      </c>
      <c r="R2775" s="317">
        <v>4.9639999866485603E-2</v>
      </c>
      <c r="S2775" s="317"/>
      <c r="T2775" t="s">
        <v>380</v>
      </c>
      <c r="BA2775" s="395">
        <v>1</v>
      </c>
      <c r="BB2775" s="396" t="s">
        <v>861</v>
      </c>
      <c r="BC2775" t="str">
        <f t="shared" si="266"/>
        <v>RBN</v>
      </c>
      <c r="BD2775" t="str">
        <f t="shared" si="267"/>
        <v>NAoMe_initial_ethnicity_grp</v>
      </c>
      <c r="BE2775" s="397" t="s">
        <v>862</v>
      </c>
      <c r="BF2775" t="str">
        <f t="shared" si="268"/>
        <v>Unknown</v>
      </c>
      <c r="BG2775">
        <f t="shared" si="269"/>
        <v>2</v>
      </c>
      <c r="BH2775" s="398">
        <f t="shared" si="270"/>
        <v>2.8990000486373901E-2</v>
      </c>
      <c r="BO2775" s="33"/>
    </row>
    <row r="2776" spans="1:67">
      <c r="A2776" s="316" t="s">
        <v>27</v>
      </c>
      <c r="B2776" t="s">
        <v>380</v>
      </c>
      <c r="C2776" t="s">
        <v>910</v>
      </c>
      <c r="D2776" t="s">
        <v>314</v>
      </c>
      <c r="E2776" s="316" t="s">
        <v>123</v>
      </c>
      <c r="F2776" s="316" t="s">
        <v>124</v>
      </c>
      <c r="G2776" s="316" t="s">
        <v>429</v>
      </c>
      <c r="H2776" s="316" t="s">
        <v>323</v>
      </c>
      <c r="I2776" s="316" t="s">
        <v>656</v>
      </c>
      <c r="J2776" s="316" t="s">
        <v>258</v>
      </c>
      <c r="K2776" s="36">
        <v>63</v>
      </c>
      <c r="L2776" s="317">
        <v>0.91303998231887817</v>
      </c>
      <c r="M2776" s="317">
        <v>0.94029998779296875</v>
      </c>
      <c r="N2776" s="36">
        <v>364</v>
      </c>
      <c r="O2776" s="317">
        <v>0.92386001348495483</v>
      </c>
      <c r="P2776" s="317">
        <v>0.94792002439498901</v>
      </c>
      <c r="Q2776" s="36">
        <v>8238</v>
      </c>
      <c r="R2776" s="317">
        <v>0.82611000537872314</v>
      </c>
      <c r="S2776" s="317">
        <v>0.86926001310348511</v>
      </c>
      <c r="T2776" t="s">
        <v>380</v>
      </c>
      <c r="BA2776" s="395">
        <v>1</v>
      </c>
      <c r="BB2776" s="396" t="s">
        <v>861</v>
      </c>
      <c r="BC2776" t="str">
        <f t="shared" si="266"/>
        <v>RBN</v>
      </c>
      <c r="BD2776" t="str">
        <f t="shared" si="267"/>
        <v>NAoMe_initial_ethnicity_grp</v>
      </c>
      <c r="BE2776" s="397" t="s">
        <v>862</v>
      </c>
      <c r="BF2776" t="str">
        <f t="shared" si="268"/>
        <v>White</v>
      </c>
      <c r="BG2776">
        <f t="shared" si="269"/>
        <v>63</v>
      </c>
      <c r="BH2776" s="398">
        <f t="shared" si="270"/>
        <v>0.91303998231887817</v>
      </c>
      <c r="BO2776" s="33"/>
    </row>
    <row r="2777" spans="1:67">
      <c r="A2777" s="316" t="s">
        <v>27</v>
      </c>
      <c r="B2777" t="s">
        <v>380</v>
      </c>
      <c r="C2777" t="s">
        <v>910</v>
      </c>
      <c r="D2777" t="s">
        <v>314</v>
      </c>
      <c r="E2777" s="316" t="s">
        <v>123</v>
      </c>
      <c r="F2777" s="316" t="s">
        <v>124</v>
      </c>
      <c r="G2777" s="316" t="s">
        <v>429</v>
      </c>
      <c r="H2777" s="316" t="s">
        <v>323</v>
      </c>
      <c r="I2777" s="316" t="s">
        <v>657</v>
      </c>
      <c r="J2777" s="316" t="s">
        <v>817</v>
      </c>
      <c r="K2777" s="36">
        <v>69</v>
      </c>
      <c r="L2777" s="317">
        <v>1</v>
      </c>
      <c r="M2777" s="317"/>
      <c r="N2777" s="36">
        <v>379</v>
      </c>
      <c r="O2777" s="317">
        <v>0.96192997694015503</v>
      </c>
      <c r="P2777" s="317"/>
      <c r="Q2777" s="36">
        <v>9359</v>
      </c>
      <c r="R2777" s="317">
        <v>0.93853002786636353</v>
      </c>
      <c r="S2777" s="317"/>
      <c r="T2777" t="s">
        <v>380</v>
      </c>
      <c r="BA2777" s="395">
        <v>1</v>
      </c>
      <c r="BB2777" s="396" t="s">
        <v>861</v>
      </c>
      <c r="BC2777" t="str">
        <f t="shared" si="266"/>
        <v>RBN</v>
      </c>
      <c r="BD2777" t="str">
        <f t="shared" si="267"/>
        <v>NAoMe_initial_final_route</v>
      </c>
      <c r="BE2777" s="397" t="s">
        <v>862</v>
      </c>
      <c r="BF2777" t="str">
        <f t="shared" si="268"/>
        <v>Not screened</v>
      </c>
      <c r="BG2777">
        <f t="shared" si="269"/>
        <v>69</v>
      </c>
      <c r="BH2777" s="398">
        <f t="shared" si="270"/>
        <v>1</v>
      </c>
      <c r="BO2777" s="33"/>
    </row>
    <row r="2778" spans="1:67">
      <c r="A2778" s="316" t="s">
        <v>27</v>
      </c>
      <c r="B2778" t="s">
        <v>380</v>
      </c>
      <c r="C2778" t="s">
        <v>910</v>
      </c>
      <c r="D2778" t="s">
        <v>314</v>
      </c>
      <c r="E2778" s="316" t="s">
        <v>123</v>
      </c>
      <c r="F2778" s="316" t="s">
        <v>124</v>
      </c>
      <c r="G2778" s="316" t="s">
        <v>429</v>
      </c>
      <c r="H2778" s="316" t="s">
        <v>323</v>
      </c>
      <c r="I2778" s="316" t="s">
        <v>657</v>
      </c>
      <c r="J2778" s="316" t="s">
        <v>352</v>
      </c>
      <c r="K2778" s="36">
        <v>0</v>
      </c>
      <c r="L2778" s="317">
        <v>0</v>
      </c>
      <c r="M2778" s="317"/>
      <c r="N2778" s="36">
        <v>15</v>
      </c>
      <c r="O2778" s="317">
        <v>3.807000070810318E-2</v>
      </c>
      <c r="P2778" s="317"/>
      <c r="Q2778" s="36">
        <v>613</v>
      </c>
      <c r="R2778" s="317">
        <v>6.1469998210668557E-2</v>
      </c>
      <c r="S2778" s="317"/>
      <c r="T2778" t="s">
        <v>380</v>
      </c>
      <c r="BA2778" s="395">
        <v>1</v>
      </c>
      <c r="BB2778" s="396" t="s">
        <v>861</v>
      </c>
      <c r="BC2778" t="str">
        <f t="shared" si="266"/>
        <v>RBN</v>
      </c>
      <c r="BD2778" t="str">
        <f t="shared" si="267"/>
        <v>NAoMe_initial_final_route</v>
      </c>
      <c r="BE2778" s="397" t="s">
        <v>862</v>
      </c>
      <c r="BF2778" t="str">
        <f t="shared" si="268"/>
        <v>Screening</v>
      </c>
      <c r="BG2778">
        <f t="shared" si="269"/>
        <v>0</v>
      </c>
      <c r="BH2778" s="398">
        <f t="shared" si="270"/>
        <v>0</v>
      </c>
      <c r="BO2778" s="33"/>
    </row>
    <row r="2779" spans="1:67">
      <c r="A2779" s="316" t="s">
        <v>27</v>
      </c>
      <c r="B2779" t="s">
        <v>380</v>
      </c>
      <c r="C2779" t="s">
        <v>910</v>
      </c>
      <c r="D2779" t="s">
        <v>314</v>
      </c>
      <c r="E2779" s="316" t="s">
        <v>123</v>
      </c>
      <c r="F2779" s="316" t="s">
        <v>124</v>
      </c>
      <c r="G2779" s="316" t="s">
        <v>429</v>
      </c>
      <c r="H2779" s="316" t="s">
        <v>323</v>
      </c>
      <c r="I2779" s="316" t="s">
        <v>303</v>
      </c>
      <c r="J2779" s="316" t="s">
        <v>308</v>
      </c>
      <c r="K2779" s="36">
        <v>5</v>
      </c>
      <c r="L2779" s="317">
        <v>7.2460003197193146E-2</v>
      </c>
      <c r="M2779" s="317"/>
      <c r="N2779" s="36">
        <v>51</v>
      </c>
      <c r="O2779" s="317">
        <v>0.1294399946928024</v>
      </c>
      <c r="P2779" s="317"/>
      <c r="Q2779" s="36">
        <v>1652</v>
      </c>
      <c r="R2779" s="317">
        <v>0.1656599938869476</v>
      </c>
      <c r="S2779" s="317"/>
      <c r="T2779" t="s">
        <v>380</v>
      </c>
      <c r="BA2779" s="395">
        <v>1</v>
      </c>
      <c r="BB2779" s="396" t="s">
        <v>861</v>
      </c>
      <c r="BC2779" t="str">
        <f t="shared" si="266"/>
        <v>RBN</v>
      </c>
      <c r="BD2779" t="str">
        <f t="shared" si="267"/>
        <v>NAoMe_initial_final_stage_tum</v>
      </c>
      <c r="BE2779" s="397" t="s">
        <v>862</v>
      </c>
      <c r="BF2779" t="str">
        <f t="shared" si="268"/>
        <v>Not staged/Unstated</v>
      </c>
      <c r="BG2779">
        <f t="shared" si="269"/>
        <v>5</v>
      </c>
      <c r="BH2779" s="398">
        <f t="shared" si="270"/>
        <v>7.2460003197193146E-2</v>
      </c>
      <c r="BO2779" s="33"/>
    </row>
    <row r="2780" spans="1:67">
      <c r="A2780" s="316" t="s">
        <v>27</v>
      </c>
      <c r="B2780" t="s">
        <v>380</v>
      </c>
      <c r="C2780" t="s">
        <v>910</v>
      </c>
      <c r="D2780" t="s">
        <v>314</v>
      </c>
      <c r="E2780" s="316" t="s">
        <v>123</v>
      </c>
      <c r="F2780" s="316" t="s">
        <v>124</v>
      </c>
      <c r="G2780" s="316" t="s">
        <v>429</v>
      </c>
      <c r="H2780" s="316" t="s">
        <v>323</v>
      </c>
      <c r="I2780" s="316" t="s">
        <v>303</v>
      </c>
      <c r="J2780" s="316" t="s">
        <v>304</v>
      </c>
      <c r="K2780" s="36">
        <v>2</v>
      </c>
      <c r="L2780" s="317">
        <v>2.8990000486373901E-2</v>
      </c>
      <c r="M2780" s="317">
        <v>3.125E-2</v>
      </c>
      <c r="N2780" s="36">
        <v>2</v>
      </c>
      <c r="O2780" s="317">
        <v>5.0800000317394733E-3</v>
      </c>
      <c r="P2780" s="317">
        <v>5.8300001546740532E-3</v>
      </c>
      <c r="Q2780" s="36">
        <v>64</v>
      </c>
      <c r="R2780" s="317">
        <v>6.4199999906122676E-3</v>
      </c>
      <c r="S2780" s="317">
        <v>7.689999882131815E-3</v>
      </c>
      <c r="T2780" t="s">
        <v>380</v>
      </c>
      <c r="BA2780" s="395">
        <v>1</v>
      </c>
      <c r="BB2780" s="396" t="s">
        <v>861</v>
      </c>
      <c r="BC2780" t="str">
        <f t="shared" si="266"/>
        <v>RBN</v>
      </c>
      <c r="BD2780" t="str">
        <f t="shared" si="267"/>
        <v>NAoMe_initial_final_stage_tum</v>
      </c>
      <c r="BE2780" s="397" t="s">
        <v>862</v>
      </c>
      <c r="BF2780" t="str">
        <f t="shared" si="268"/>
        <v>Stage 0</v>
      </c>
      <c r="BG2780">
        <f t="shared" si="269"/>
        <v>2</v>
      </c>
      <c r="BH2780" s="398">
        <f t="shared" si="270"/>
        <v>2.8990000486373901E-2</v>
      </c>
      <c r="BO2780" s="33"/>
    </row>
    <row r="2781" spans="1:67">
      <c r="A2781" s="316" t="s">
        <v>27</v>
      </c>
      <c r="B2781" t="s">
        <v>380</v>
      </c>
      <c r="C2781" t="s">
        <v>910</v>
      </c>
      <c r="D2781" t="s">
        <v>314</v>
      </c>
      <c r="E2781" s="316" t="s">
        <v>123</v>
      </c>
      <c r="F2781" s="316" t="s">
        <v>124</v>
      </c>
      <c r="G2781" s="316" t="s">
        <v>429</v>
      </c>
      <c r="H2781" s="316" t="s">
        <v>323</v>
      </c>
      <c r="I2781" s="316" t="s">
        <v>303</v>
      </c>
      <c r="J2781" s="316" t="s">
        <v>305</v>
      </c>
      <c r="K2781" s="36">
        <v>5</v>
      </c>
      <c r="L2781" s="317">
        <v>7.2460003197193146E-2</v>
      </c>
      <c r="M2781" s="317">
        <v>7.8120000660419464E-2</v>
      </c>
      <c r="N2781" s="36">
        <v>20</v>
      </c>
      <c r="O2781" s="317">
        <v>5.0760000944137573E-2</v>
      </c>
      <c r="P2781" s="317">
        <v>5.8309998363256448E-2</v>
      </c>
      <c r="Q2781" s="36">
        <v>359</v>
      </c>
      <c r="R2781" s="317">
        <v>3.5999998450279243E-2</v>
      </c>
      <c r="S2781" s="317">
        <v>4.3150000274181373E-2</v>
      </c>
      <c r="T2781" t="s">
        <v>380</v>
      </c>
      <c r="BA2781" s="395">
        <v>1</v>
      </c>
      <c r="BB2781" s="396" t="s">
        <v>861</v>
      </c>
      <c r="BC2781" t="str">
        <f t="shared" si="266"/>
        <v>RBN</v>
      </c>
      <c r="BD2781" t="str">
        <f t="shared" si="267"/>
        <v>NAoMe_initial_final_stage_tum</v>
      </c>
      <c r="BE2781" s="397" t="s">
        <v>862</v>
      </c>
      <c r="BF2781" t="str">
        <f t="shared" si="268"/>
        <v>Stage 1</v>
      </c>
      <c r="BG2781">
        <f t="shared" si="269"/>
        <v>5</v>
      </c>
      <c r="BH2781" s="398">
        <f t="shared" si="270"/>
        <v>7.2460003197193146E-2</v>
      </c>
      <c r="BO2781" s="33"/>
    </row>
    <row r="2782" spans="1:67">
      <c r="A2782" s="316" t="s">
        <v>27</v>
      </c>
      <c r="B2782" t="s">
        <v>380</v>
      </c>
      <c r="C2782" t="s">
        <v>910</v>
      </c>
      <c r="D2782" t="s">
        <v>314</v>
      </c>
      <c r="E2782" s="316" t="s">
        <v>123</v>
      </c>
      <c r="F2782" s="316" t="s">
        <v>124</v>
      </c>
      <c r="G2782" s="316" t="s">
        <v>429</v>
      </c>
      <c r="H2782" s="316" t="s">
        <v>323</v>
      </c>
      <c r="I2782" s="316" t="s">
        <v>303</v>
      </c>
      <c r="J2782" s="316" t="s">
        <v>306</v>
      </c>
      <c r="K2782" s="36">
        <v>2</v>
      </c>
      <c r="L2782" s="317">
        <v>2.8990000486373901E-2</v>
      </c>
      <c r="M2782" s="317">
        <v>3.125E-2</v>
      </c>
      <c r="N2782" s="36">
        <v>27</v>
      </c>
      <c r="O2782" s="317">
        <v>6.8530000746250153E-2</v>
      </c>
      <c r="P2782" s="317">
        <v>7.8720003366470337E-2</v>
      </c>
      <c r="Q2782" s="36">
        <v>996</v>
      </c>
      <c r="R2782" s="317">
        <v>9.9880002439022064E-2</v>
      </c>
      <c r="S2782" s="317">
        <v>0.11970999836921691</v>
      </c>
      <c r="T2782" t="s">
        <v>380</v>
      </c>
      <c r="BA2782" s="395">
        <v>1</v>
      </c>
      <c r="BB2782" s="396" t="s">
        <v>861</v>
      </c>
      <c r="BC2782" t="str">
        <f t="shared" si="266"/>
        <v>RBN</v>
      </c>
      <c r="BD2782" t="str">
        <f t="shared" si="267"/>
        <v>NAoMe_initial_final_stage_tum</v>
      </c>
      <c r="BE2782" s="397" t="s">
        <v>862</v>
      </c>
      <c r="BF2782" t="str">
        <f t="shared" si="268"/>
        <v>Stage 2</v>
      </c>
      <c r="BG2782">
        <f t="shared" si="269"/>
        <v>2</v>
      </c>
      <c r="BH2782" s="398">
        <f t="shared" si="270"/>
        <v>2.8990000486373901E-2</v>
      </c>
      <c r="BO2782" s="33"/>
    </row>
    <row r="2783" spans="1:67">
      <c r="A2783" s="316" t="s">
        <v>27</v>
      </c>
      <c r="B2783" t="s">
        <v>380</v>
      </c>
      <c r="C2783" t="s">
        <v>910</v>
      </c>
      <c r="D2783" t="s">
        <v>314</v>
      </c>
      <c r="E2783" s="316" t="s">
        <v>123</v>
      </c>
      <c r="F2783" s="316" t="s">
        <v>124</v>
      </c>
      <c r="G2783" s="316" t="s">
        <v>429</v>
      </c>
      <c r="H2783" s="316" t="s">
        <v>323</v>
      </c>
      <c r="I2783" s="316" t="s">
        <v>303</v>
      </c>
      <c r="J2783" s="316" t="s">
        <v>307</v>
      </c>
      <c r="K2783" s="36">
        <v>6</v>
      </c>
      <c r="L2783" s="317">
        <v>8.6960002779960632E-2</v>
      </c>
      <c r="M2783" s="317">
        <v>9.375E-2</v>
      </c>
      <c r="N2783" s="36">
        <v>19</v>
      </c>
      <c r="O2783" s="317">
        <v>4.822000116109848E-2</v>
      </c>
      <c r="P2783" s="317">
        <v>5.5390000343322747E-2</v>
      </c>
      <c r="Q2783" s="36">
        <v>742</v>
      </c>
      <c r="R2783" s="317">
        <v>7.4409998953342438E-2</v>
      </c>
      <c r="S2783" s="317">
        <v>8.9180000126361847E-2</v>
      </c>
      <c r="T2783" t="s">
        <v>380</v>
      </c>
      <c r="BA2783" s="395">
        <v>1</v>
      </c>
      <c r="BB2783" s="396" t="s">
        <v>861</v>
      </c>
      <c r="BC2783" t="str">
        <f t="shared" si="266"/>
        <v>RBN</v>
      </c>
      <c r="BD2783" t="str">
        <f t="shared" si="267"/>
        <v>NAoMe_initial_final_stage_tum</v>
      </c>
      <c r="BE2783" s="397" t="s">
        <v>862</v>
      </c>
      <c r="BF2783" t="str">
        <f t="shared" si="268"/>
        <v>Stage 3</v>
      </c>
      <c r="BG2783">
        <f t="shared" si="269"/>
        <v>6</v>
      </c>
      <c r="BH2783" s="398">
        <f t="shared" si="270"/>
        <v>8.6960002779960632E-2</v>
      </c>
      <c r="BO2783" s="33"/>
    </row>
    <row r="2784" spans="1:67">
      <c r="A2784" s="316" t="s">
        <v>27</v>
      </c>
      <c r="B2784" t="s">
        <v>380</v>
      </c>
      <c r="C2784" t="s">
        <v>910</v>
      </c>
      <c r="D2784" t="s">
        <v>314</v>
      </c>
      <c r="E2784" s="316" t="s">
        <v>123</v>
      </c>
      <c r="F2784" s="316" t="s">
        <v>124</v>
      </c>
      <c r="G2784" s="316" t="s">
        <v>429</v>
      </c>
      <c r="H2784" s="316" t="s">
        <v>323</v>
      </c>
      <c r="I2784" s="316" t="s">
        <v>303</v>
      </c>
      <c r="J2784" s="316" t="s">
        <v>336</v>
      </c>
      <c r="K2784" s="36">
        <v>49</v>
      </c>
      <c r="L2784" s="317">
        <v>0.71013998985290527</v>
      </c>
      <c r="M2784" s="317">
        <v>0.76563000679016113</v>
      </c>
      <c r="N2784" s="36">
        <v>275</v>
      </c>
      <c r="O2784" s="317">
        <v>0.69796997308731079</v>
      </c>
      <c r="P2784" s="317">
        <v>0.80175000429153442</v>
      </c>
      <c r="Q2784" s="36">
        <v>6159</v>
      </c>
      <c r="R2784" s="317">
        <v>0.6176300048828125</v>
      </c>
      <c r="S2784" s="317">
        <v>0.74026000499725342</v>
      </c>
      <c r="T2784" t="s">
        <v>380</v>
      </c>
      <c r="BA2784" s="395">
        <v>1</v>
      </c>
      <c r="BB2784" s="396" t="s">
        <v>861</v>
      </c>
      <c r="BC2784" t="str">
        <f t="shared" si="266"/>
        <v>RBN</v>
      </c>
      <c r="BD2784" t="str">
        <f t="shared" si="267"/>
        <v>NAoMe_initial_final_stage_tum</v>
      </c>
      <c r="BE2784" s="397" t="s">
        <v>862</v>
      </c>
      <c r="BF2784" t="str">
        <f t="shared" si="268"/>
        <v>Stage 4</v>
      </c>
      <c r="BG2784">
        <f t="shared" si="269"/>
        <v>49</v>
      </c>
      <c r="BH2784" s="398">
        <f t="shared" si="270"/>
        <v>0.71013998985290527</v>
      </c>
      <c r="BO2784" s="33"/>
    </row>
    <row r="2785" spans="1:67">
      <c r="A2785" s="316" t="s">
        <v>27</v>
      </c>
      <c r="B2785" t="s">
        <v>380</v>
      </c>
      <c r="C2785" t="s">
        <v>910</v>
      </c>
      <c r="D2785" t="s">
        <v>314</v>
      </c>
      <c r="E2785" s="316" t="s">
        <v>123</v>
      </c>
      <c r="F2785" s="316" t="s">
        <v>124</v>
      </c>
      <c r="G2785" s="316" t="s">
        <v>429</v>
      </c>
      <c r="H2785" s="316" t="s">
        <v>323</v>
      </c>
      <c r="I2785" s="316" t="s">
        <v>342</v>
      </c>
      <c r="J2785" s="316" t="s">
        <v>343</v>
      </c>
      <c r="K2785" s="36">
        <v>5</v>
      </c>
      <c r="L2785" s="317">
        <v>7.2460003197193146E-2</v>
      </c>
      <c r="M2785" s="317"/>
      <c r="N2785" s="36">
        <v>51</v>
      </c>
      <c r="O2785" s="317">
        <v>0.1294399946928024</v>
      </c>
      <c r="P2785" s="317"/>
      <c r="Q2785" s="36">
        <v>1652</v>
      </c>
      <c r="R2785" s="317">
        <v>0.1656599938869476</v>
      </c>
      <c r="S2785" s="317"/>
      <c r="T2785" t="s">
        <v>380</v>
      </c>
      <c r="BA2785" s="395">
        <v>1</v>
      </c>
      <c r="BB2785" s="396" t="s">
        <v>861</v>
      </c>
      <c r="BC2785" t="str">
        <f t="shared" si="266"/>
        <v>RBN</v>
      </c>
      <c r="BD2785" t="str">
        <f t="shared" si="267"/>
        <v>NAoMe_initial_final_stage_tum_grp</v>
      </c>
      <c r="BE2785" s="397" t="s">
        <v>862</v>
      </c>
      <c r="BF2785" t="str">
        <f t="shared" si="268"/>
        <v>MBC in HESAPC</v>
      </c>
      <c r="BG2785">
        <f t="shared" si="269"/>
        <v>5</v>
      </c>
      <c r="BH2785" s="398">
        <f t="shared" si="270"/>
        <v>7.2460003197193146E-2</v>
      </c>
      <c r="BO2785" s="33"/>
    </row>
    <row r="2786" spans="1:67">
      <c r="A2786" s="316" t="s">
        <v>27</v>
      </c>
      <c r="B2786" t="s">
        <v>380</v>
      </c>
      <c r="C2786" t="s">
        <v>910</v>
      </c>
      <c r="D2786" t="s">
        <v>314</v>
      </c>
      <c r="E2786" s="316" t="s">
        <v>123</v>
      </c>
      <c r="F2786" s="316" t="s">
        <v>124</v>
      </c>
      <c r="G2786" s="316" t="s">
        <v>429</v>
      </c>
      <c r="H2786" s="316" t="s">
        <v>323</v>
      </c>
      <c r="I2786" s="316" t="s">
        <v>342</v>
      </c>
      <c r="J2786" s="316" t="s">
        <v>344</v>
      </c>
      <c r="K2786" s="36">
        <v>14</v>
      </c>
      <c r="L2786" s="317">
        <v>0.20290000736713409</v>
      </c>
      <c r="M2786" s="317">
        <v>0.21875</v>
      </c>
      <c r="N2786" s="36">
        <v>69</v>
      </c>
      <c r="O2786" s="317">
        <v>0.17512999475002289</v>
      </c>
      <c r="P2786" s="317">
        <v>0.2011699974536896</v>
      </c>
      <c r="Q2786" s="36">
        <v>2161</v>
      </c>
      <c r="R2786" s="317">
        <v>0.2167100012302399</v>
      </c>
      <c r="S2786" s="317">
        <v>0.25973999500274658</v>
      </c>
      <c r="T2786" t="s">
        <v>380</v>
      </c>
      <c r="BA2786" s="395">
        <v>1</v>
      </c>
      <c r="BB2786" s="396" t="s">
        <v>861</v>
      </c>
      <c r="BC2786" t="str">
        <f t="shared" si="266"/>
        <v>RBN</v>
      </c>
      <c r="BD2786" t="str">
        <f t="shared" si="267"/>
        <v>NAoMe_initial_final_stage_tum_grp</v>
      </c>
      <c r="BE2786" s="397" t="s">
        <v>862</v>
      </c>
      <c r="BF2786" t="str">
        <f t="shared" si="268"/>
        <v>Stage 0-3</v>
      </c>
      <c r="BG2786">
        <f t="shared" si="269"/>
        <v>14</v>
      </c>
      <c r="BH2786" s="398">
        <f t="shared" si="270"/>
        <v>0.20290000736713409</v>
      </c>
      <c r="BO2786" s="33"/>
    </row>
    <row r="2787" spans="1:67">
      <c r="A2787" s="316" t="s">
        <v>27</v>
      </c>
      <c r="B2787" t="s">
        <v>380</v>
      </c>
      <c r="C2787" t="s">
        <v>910</v>
      </c>
      <c r="D2787" t="s">
        <v>314</v>
      </c>
      <c r="E2787" s="316" t="s">
        <v>123</v>
      </c>
      <c r="F2787" s="316" t="s">
        <v>124</v>
      </c>
      <c r="G2787" s="316" t="s">
        <v>429</v>
      </c>
      <c r="H2787" s="316" t="s">
        <v>323</v>
      </c>
      <c r="I2787" s="316" t="s">
        <v>342</v>
      </c>
      <c r="J2787" s="316" t="s">
        <v>336</v>
      </c>
      <c r="K2787" s="36">
        <v>50</v>
      </c>
      <c r="L2787" s="317">
        <v>0.72464001178741455</v>
      </c>
      <c r="M2787" s="317">
        <v>0.78125</v>
      </c>
      <c r="N2787" s="36">
        <v>274</v>
      </c>
      <c r="O2787" s="317">
        <v>0.69542998075485229</v>
      </c>
      <c r="P2787" s="317">
        <v>0.79882997274398804</v>
      </c>
      <c r="Q2787" s="36">
        <v>6159</v>
      </c>
      <c r="R2787" s="317">
        <v>0.6176300048828125</v>
      </c>
      <c r="S2787" s="317">
        <v>0.74026000499725342</v>
      </c>
      <c r="T2787" t="s">
        <v>380</v>
      </c>
      <c r="BA2787" s="395">
        <v>1</v>
      </c>
      <c r="BB2787" s="396" t="s">
        <v>861</v>
      </c>
      <c r="BC2787" t="str">
        <f t="shared" si="266"/>
        <v>RBN</v>
      </c>
      <c r="BD2787" t="str">
        <f t="shared" si="267"/>
        <v>NAoMe_initial_final_stage_tum_grp</v>
      </c>
      <c r="BE2787" s="397" t="s">
        <v>862</v>
      </c>
      <c r="BF2787" t="str">
        <f t="shared" si="268"/>
        <v>Stage 4</v>
      </c>
      <c r="BG2787">
        <f t="shared" si="269"/>
        <v>50</v>
      </c>
      <c r="BH2787" s="398">
        <f t="shared" si="270"/>
        <v>0.72464001178741455</v>
      </c>
      <c r="BO2787" s="33"/>
    </row>
    <row r="2788" spans="1:67">
      <c r="A2788" s="316" t="s">
        <v>27</v>
      </c>
      <c r="B2788" t="s">
        <v>380</v>
      </c>
      <c r="C2788" t="s">
        <v>910</v>
      </c>
      <c r="D2788" t="s">
        <v>314</v>
      </c>
      <c r="E2788" s="316" t="s">
        <v>123</v>
      </c>
      <c r="F2788" s="316" t="s">
        <v>124</v>
      </c>
      <c r="G2788" s="316" t="s">
        <v>429</v>
      </c>
      <c r="H2788" s="316" t="s">
        <v>323</v>
      </c>
      <c r="I2788" s="316" t="s">
        <v>658</v>
      </c>
      <c r="J2788" s="316" t="s">
        <v>345</v>
      </c>
      <c r="K2788" s="36">
        <v>69</v>
      </c>
      <c r="L2788" s="317">
        <v>1</v>
      </c>
      <c r="M2788" s="317"/>
      <c r="N2788" s="36">
        <v>394</v>
      </c>
      <c r="O2788" s="317">
        <v>1</v>
      </c>
      <c r="P2788" s="317"/>
      <c r="Q2788" s="36">
        <v>9972</v>
      </c>
      <c r="R2788" s="317">
        <v>1</v>
      </c>
      <c r="S2788" s="317"/>
      <c r="T2788" t="s">
        <v>380</v>
      </c>
      <c r="BA2788" s="395">
        <v>1</v>
      </c>
      <c r="BB2788" s="396" t="s">
        <v>861</v>
      </c>
      <c r="BC2788" t="str">
        <f t="shared" si="266"/>
        <v>RBN</v>
      </c>
      <c r="BD2788" t="str">
        <f t="shared" si="267"/>
        <v>NAoMe_initial_final_who_ps</v>
      </c>
      <c r="BE2788" s="397" t="s">
        <v>862</v>
      </c>
      <c r="BF2788" t="str">
        <f t="shared" si="268"/>
        <v>Not recorded</v>
      </c>
      <c r="BG2788">
        <f t="shared" si="269"/>
        <v>69</v>
      </c>
      <c r="BH2788" s="398">
        <f t="shared" si="270"/>
        <v>1</v>
      </c>
      <c r="BO2788" s="33"/>
    </row>
    <row r="2789" spans="1:67">
      <c r="A2789" s="316" t="s">
        <v>27</v>
      </c>
      <c r="B2789" t="s">
        <v>380</v>
      </c>
      <c r="C2789" t="s">
        <v>910</v>
      </c>
      <c r="D2789" t="s">
        <v>314</v>
      </c>
      <c r="E2789" s="316" t="s">
        <v>123</v>
      </c>
      <c r="F2789" s="316" t="s">
        <v>124</v>
      </c>
      <c r="G2789" s="316" t="s">
        <v>429</v>
      </c>
      <c r="H2789" s="316" t="s">
        <v>323</v>
      </c>
      <c r="I2789" s="316" t="s">
        <v>291</v>
      </c>
      <c r="J2789" s="316" t="s">
        <v>313</v>
      </c>
      <c r="K2789" s="36">
        <v>69</v>
      </c>
      <c r="L2789" s="317">
        <v>1</v>
      </c>
      <c r="M2789" s="317"/>
      <c r="N2789" s="36">
        <v>388</v>
      </c>
      <c r="O2789" s="317">
        <v>0.98476999998092651</v>
      </c>
      <c r="P2789" s="317"/>
      <c r="Q2789" s="36">
        <v>9846</v>
      </c>
      <c r="R2789" s="317">
        <v>0.98736000061035156</v>
      </c>
      <c r="S2789" s="317"/>
      <c r="T2789" t="s">
        <v>380</v>
      </c>
      <c r="BA2789" s="395">
        <v>1</v>
      </c>
      <c r="BB2789" s="396" t="s">
        <v>861</v>
      </c>
      <c r="BC2789" t="str">
        <f t="shared" si="266"/>
        <v>RBN</v>
      </c>
      <c r="BD2789" t="str">
        <f t="shared" si="267"/>
        <v>NAoMe_initial_gender</v>
      </c>
      <c r="BE2789" s="397" t="s">
        <v>862</v>
      </c>
      <c r="BF2789" t="str">
        <f t="shared" si="268"/>
        <v>Female</v>
      </c>
      <c r="BG2789">
        <f t="shared" si="269"/>
        <v>69</v>
      </c>
      <c r="BH2789" s="398">
        <f t="shared" si="270"/>
        <v>1</v>
      </c>
      <c r="BO2789" s="33"/>
    </row>
    <row r="2790" spans="1:67">
      <c r="A2790" s="316" t="s">
        <v>27</v>
      </c>
      <c r="B2790" t="s">
        <v>380</v>
      </c>
      <c r="C2790" t="s">
        <v>910</v>
      </c>
      <c r="D2790" t="s">
        <v>314</v>
      </c>
      <c r="E2790" s="316" t="s">
        <v>123</v>
      </c>
      <c r="F2790" s="316" t="s">
        <v>124</v>
      </c>
      <c r="G2790" s="316" t="s">
        <v>429</v>
      </c>
      <c r="H2790" s="316" t="s">
        <v>323</v>
      </c>
      <c r="I2790" s="316" t="s">
        <v>291</v>
      </c>
      <c r="J2790" s="316" t="s">
        <v>293</v>
      </c>
      <c r="K2790" s="36">
        <v>0</v>
      </c>
      <c r="L2790" s="317">
        <v>0</v>
      </c>
      <c r="M2790" s="317"/>
      <c r="N2790" s="36">
        <v>6</v>
      </c>
      <c r="O2790" s="317">
        <v>1.523000001907349E-2</v>
      </c>
      <c r="P2790" s="317"/>
      <c r="Q2790" s="36">
        <v>126</v>
      </c>
      <c r="R2790" s="317">
        <v>1.264000032097101E-2</v>
      </c>
      <c r="S2790" s="317"/>
      <c r="T2790" t="s">
        <v>380</v>
      </c>
      <c r="BA2790" s="395">
        <v>1</v>
      </c>
      <c r="BB2790" s="396" t="s">
        <v>861</v>
      </c>
      <c r="BC2790" t="str">
        <f t="shared" si="266"/>
        <v>RBN</v>
      </c>
      <c r="BD2790" t="str">
        <f t="shared" si="267"/>
        <v>NAoMe_initial_gender</v>
      </c>
      <c r="BE2790" s="397" t="s">
        <v>862</v>
      </c>
      <c r="BF2790" t="str">
        <f t="shared" si="268"/>
        <v>Male</v>
      </c>
      <c r="BG2790">
        <f t="shared" si="269"/>
        <v>0</v>
      </c>
      <c r="BH2790" s="398">
        <f t="shared" si="270"/>
        <v>0</v>
      </c>
      <c r="BO2790" s="33"/>
    </row>
    <row r="2791" spans="1:67">
      <c r="A2791" s="316" t="s">
        <v>27</v>
      </c>
      <c r="B2791" t="s">
        <v>380</v>
      </c>
      <c r="C2791" t="s">
        <v>910</v>
      </c>
      <c r="D2791" t="s">
        <v>314</v>
      </c>
      <c r="E2791" s="316" t="s">
        <v>123</v>
      </c>
      <c r="F2791" s="316" t="s">
        <v>124</v>
      </c>
      <c r="G2791" s="316" t="s">
        <v>429</v>
      </c>
      <c r="H2791" s="316" t="s">
        <v>323</v>
      </c>
      <c r="I2791" s="316" t="s">
        <v>659</v>
      </c>
      <c r="J2791" s="316" t="s">
        <v>294</v>
      </c>
      <c r="K2791" s="36">
        <v>29</v>
      </c>
      <c r="L2791" s="317">
        <v>0.42028999328613281</v>
      </c>
      <c r="M2791" s="317">
        <v>0.42028999328613281</v>
      </c>
      <c r="N2791" s="36">
        <v>121</v>
      </c>
      <c r="O2791" s="317">
        <v>0.3071100115776062</v>
      </c>
      <c r="P2791" s="317">
        <v>0.3071100115776062</v>
      </c>
      <c r="Q2791" s="36">
        <v>1800</v>
      </c>
      <c r="R2791" s="317">
        <v>0.18050999939441681</v>
      </c>
      <c r="S2791" s="317">
        <v>0.18050999939441681</v>
      </c>
      <c r="T2791" t="s">
        <v>380</v>
      </c>
      <c r="BA2791" s="395">
        <v>1</v>
      </c>
      <c r="BB2791" s="396" t="s">
        <v>861</v>
      </c>
      <c r="BC2791" t="str">
        <f t="shared" si="266"/>
        <v>RBN</v>
      </c>
      <c r="BD2791" t="str">
        <f t="shared" si="267"/>
        <v>NAoMe_initial_imd_2019</v>
      </c>
      <c r="BE2791" s="397" t="s">
        <v>862</v>
      </c>
      <c r="BF2791" t="str">
        <f t="shared" si="268"/>
        <v>1 - most deprived</v>
      </c>
      <c r="BG2791">
        <f t="shared" si="269"/>
        <v>29</v>
      </c>
      <c r="BH2791" s="398">
        <f t="shared" si="270"/>
        <v>0.42028999328613281</v>
      </c>
      <c r="BO2791" s="33"/>
    </row>
    <row r="2792" spans="1:67">
      <c r="A2792" s="316" t="s">
        <v>27</v>
      </c>
      <c r="B2792" t="s">
        <v>380</v>
      </c>
      <c r="C2792" t="s">
        <v>910</v>
      </c>
      <c r="D2792" t="s">
        <v>314</v>
      </c>
      <c r="E2792" s="316" t="s">
        <v>123</v>
      </c>
      <c r="F2792" s="316" t="s">
        <v>124</v>
      </c>
      <c r="G2792" s="316" t="s">
        <v>429</v>
      </c>
      <c r="H2792" s="316" t="s">
        <v>323</v>
      </c>
      <c r="I2792" s="316" t="s">
        <v>659</v>
      </c>
      <c r="J2792" s="316" t="s">
        <v>15</v>
      </c>
      <c r="K2792" s="36">
        <v>13</v>
      </c>
      <c r="L2792" s="317">
        <v>0.18840999901294711</v>
      </c>
      <c r="M2792" s="317">
        <v>0.18840999901294711</v>
      </c>
      <c r="N2792" s="36">
        <v>69</v>
      </c>
      <c r="O2792" s="317">
        <v>0.17512999475002289</v>
      </c>
      <c r="P2792" s="317">
        <v>0.17512999475002289</v>
      </c>
      <c r="Q2792" s="36">
        <v>2036</v>
      </c>
      <c r="R2792" s="317">
        <v>0.20417000353336329</v>
      </c>
      <c r="S2792" s="317">
        <v>0.20417000353336329</v>
      </c>
      <c r="T2792" t="s">
        <v>380</v>
      </c>
      <c r="BA2792" s="395">
        <v>1</v>
      </c>
      <c r="BB2792" s="396" t="s">
        <v>861</v>
      </c>
      <c r="BC2792" t="str">
        <f t="shared" si="266"/>
        <v>RBN</v>
      </c>
      <c r="BD2792" t="str">
        <f t="shared" si="267"/>
        <v>NAoMe_initial_imd_2019</v>
      </c>
      <c r="BE2792" s="397" t="s">
        <v>862</v>
      </c>
      <c r="BF2792" t="str">
        <f t="shared" si="268"/>
        <v>2</v>
      </c>
      <c r="BG2792">
        <f t="shared" si="269"/>
        <v>13</v>
      </c>
      <c r="BH2792" s="398">
        <f t="shared" si="270"/>
        <v>0.18840999901294711</v>
      </c>
      <c r="BO2792" s="33"/>
    </row>
    <row r="2793" spans="1:67">
      <c r="A2793" s="316" t="s">
        <v>27</v>
      </c>
      <c r="B2793" t="s">
        <v>380</v>
      </c>
      <c r="C2793" t="s">
        <v>910</v>
      </c>
      <c r="D2793" t="s">
        <v>314</v>
      </c>
      <c r="E2793" s="316" t="s">
        <v>123</v>
      </c>
      <c r="F2793" s="316" t="s">
        <v>124</v>
      </c>
      <c r="G2793" s="316" t="s">
        <v>429</v>
      </c>
      <c r="H2793" s="316" t="s">
        <v>323</v>
      </c>
      <c r="I2793" s="316" t="s">
        <v>659</v>
      </c>
      <c r="J2793" s="316" t="s">
        <v>16</v>
      </c>
      <c r="K2793" s="36">
        <v>12</v>
      </c>
      <c r="L2793" s="317">
        <v>0.17391000688076019</v>
      </c>
      <c r="M2793" s="317">
        <v>0.17391000688076019</v>
      </c>
      <c r="N2793" s="36">
        <v>67</v>
      </c>
      <c r="O2793" s="317">
        <v>0.1700499951839447</v>
      </c>
      <c r="P2793" s="317">
        <v>0.1700499951839447</v>
      </c>
      <c r="Q2793" s="36">
        <v>2085</v>
      </c>
      <c r="R2793" s="317">
        <v>0.20908999443054199</v>
      </c>
      <c r="S2793" s="317">
        <v>0.20908999443054199</v>
      </c>
      <c r="T2793" t="s">
        <v>380</v>
      </c>
      <c r="BA2793" s="395">
        <v>1</v>
      </c>
      <c r="BB2793" s="396" t="s">
        <v>861</v>
      </c>
      <c r="BC2793" t="str">
        <f t="shared" si="266"/>
        <v>RBN</v>
      </c>
      <c r="BD2793" t="str">
        <f t="shared" si="267"/>
        <v>NAoMe_initial_imd_2019</v>
      </c>
      <c r="BE2793" s="397" t="s">
        <v>862</v>
      </c>
      <c r="BF2793" t="str">
        <f t="shared" si="268"/>
        <v>3</v>
      </c>
      <c r="BG2793">
        <f t="shared" si="269"/>
        <v>12</v>
      </c>
      <c r="BH2793" s="398">
        <f t="shared" si="270"/>
        <v>0.17391000688076019</v>
      </c>
      <c r="BO2793" s="33"/>
    </row>
    <row r="2794" spans="1:67">
      <c r="A2794" s="316" t="s">
        <v>27</v>
      </c>
      <c r="B2794" t="s">
        <v>380</v>
      </c>
      <c r="C2794" t="s">
        <v>910</v>
      </c>
      <c r="D2794" t="s">
        <v>314</v>
      </c>
      <c r="E2794" s="316" t="s">
        <v>123</v>
      </c>
      <c r="F2794" s="316" t="s">
        <v>124</v>
      </c>
      <c r="G2794" s="316" t="s">
        <v>429</v>
      </c>
      <c r="H2794" s="316" t="s">
        <v>323</v>
      </c>
      <c r="I2794" s="316" t="s">
        <v>659</v>
      </c>
      <c r="J2794" s="316" t="s">
        <v>17</v>
      </c>
      <c r="K2794" s="36">
        <v>7</v>
      </c>
      <c r="L2794" s="317">
        <v>0.10145000368356701</v>
      </c>
      <c r="M2794" s="317">
        <v>0.10145000368356701</v>
      </c>
      <c r="N2794" s="36">
        <v>69</v>
      </c>
      <c r="O2794" s="317">
        <v>0.17512999475002289</v>
      </c>
      <c r="P2794" s="317">
        <v>0.17512999475002289</v>
      </c>
      <c r="Q2794" s="36">
        <v>2024</v>
      </c>
      <c r="R2794" s="317">
        <v>0.2029699981212616</v>
      </c>
      <c r="S2794" s="317">
        <v>0.2029699981212616</v>
      </c>
      <c r="T2794" t="s">
        <v>380</v>
      </c>
      <c r="BA2794" s="395">
        <v>1</v>
      </c>
      <c r="BB2794" s="396" t="s">
        <v>861</v>
      </c>
      <c r="BC2794" t="str">
        <f t="shared" si="266"/>
        <v>RBN</v>
      </c>
      <c r="BD2794" t="str">
        <f t="shared" si="267"/>
        <v>NAoMe_initial_imd_2019</v>
      </c>
      <c r="BE2794" s="397" t="s">
        <v>862</v>
      </c>
      <c r="BF2794" t="str">
        <f t="shared" si="268"/>
        <v>4</v>
      </c>
      <c r="BG2794">
        <f t="shared" si="269"/>
        <v>7</v>
      </c>
      <c r="BH2794" s="398">
        <f t="shared" si="270"/>
        <v>0.10145000368356701</v>
      </c>
      <c r="BO2794" s="33"/>
    </row>
    <row r="2795" spans="1:67">
      <c r="A2795" s="316" t="s">
        <v>27</v>
      </c>
      <c r="B2795" t="s">
        <v>380</v>
      </c>
      <c r="C2795" t="s">
        <v>910</v>
      </c>
      <c r="D2795" t="s">
        <v>314</v>
      </c>
      <c r="E2795" s="316" t="s">
        <v>123</v>
      </c>
      <c r="F2795" s="316" t="s">
        <v>124</v>
      </c>
      <c r="G2795" s="316" t="s">
        <v>429</v>
      </c>
      <c r="H2795" s="316" t="s">
        <v>323</v>
      </c>
      <c r="I2795" s="316" t="s">
        <v>659</v>
      </c>
      <c r="J2795" s="316" t="s">
        <v>295</v>
      </c>
      <c r="K2795" s="36">
        <v>8</v>
      </c>
      <c r="L2795" s="317">
        <v>0.11593999713659291</v>
      </c>
      <c r="M2795" s="317">
        <v>0.11593999713659291</v>
      </c>
      <c r="N2795" s="36">
        <v>68</v>
      </c>
      <c r="O2795" s="317">
        <v>0.17259000241756439</v>
      </c>
      <c r="P2795" s="317">
        <v>0.17259000241756439</v>
      </c>
      <c r="Q2795" s="36">
        <v>2027</v>
      </c>
      <c r="R2795" s="317">
        <v>0.2032700031995773</v>
      </c>
      <c r="S2795" s="317">
        <v>0.2032700031995773</v>
      </c>
      <c r="T2795" t="s">
        <v>380</v>
      </c>
      <c r="BA2795" s="395">
        <v>1</v>
      </c>
      <c r="BB2795" s="396" t="s">
        <v>861</v>
      </c>
      <c r="BC2795" t="str">
        <f t="shared" si="266"/>
        <v>RBN</v>
      </c>
      <c r="BD2795" t="str">
        <f t="shared" si="267"/>
        <v>NAoMe_initial_imd_2019</v>
      </c>
      <c r="BE2795" s="397" t="s">
        <v>862</v>
      </c>
      <c r="BF2795" t="str">
        <f t="shared" si="268"/>
        <v>5 - least deprived</v>
      </c>
      <c r="BG2795">
        <f t="shared" si="269"/>
        <v>8</v>
      </c>
      <c r="BH2795" s="398">
        <f t="shared" si="270"/>
        <v>0.11593999713659291</v>
      </c>
      <c r="BO2795" s="33"/>
    </row>
    <row r="2796" spans="1:67">
      <c r="A2796" s="316" t="s">
        <v>27</v>
      </c>
      <c r="B2796" t="s">
        <v>380</v>
      </c>
      <c r="C2796" t="s">
        <v>910</v>
      </c>
      <c r="D2796" t="s">
        <v>314</v>
      </c>
      <c r="E2796" s="316" t="s">
        <v>123</v>
      </c>
      <c r="F2796" s="316" t="s">
        <v>124</v>
      </c>
      <c r="G2796" s="316" t="s">
        <v>429</v>
      </c>
      <c r="H2796" s="316" t="s">
        <v>323</v>
      </c>
      <c r="I2796" s="316" t="s">
        <v>659</v>
      </c>
      <c r="J2796" s="316" t="s">
        <v>260</v>
      </c>
      <c r="K2796" s="36">
        <v>0</v>
      </c>
      <c r="L2796" s="317">
        <v>0</v>
      </c>
      <c r="M2796" s="317"/>
      <c r="N2796" s="36">
        <v>0</v>
      </c>
      <c r="O2796" s="317">
        <v>0</v>
      </c>
      <c r="P2796" s="317"/>
      <c r="Q2796" s="36">
        <v>0</v>
      </c>
      <c r="R2796" s="317">
        <v>0</v>
      </c>
      <c r="S2796" s="317"/>
      <c r="T2796" t="s">
        <v>380</v>
      </c>
      <c r="BA2796" s="395">
        <v>1</v>
      </c>
      <c r="BB2796" s="396" t="s">
        <v>861</v>
      </c>
      <c r="BC2796" t="str">
        <f t="shared" si="266"/>
        <v>RBN</v>
      </c>
      <c r="BD2796" t="str">
        <f t="shared" si="267"/>
        <v>NAoMe_initial_imd_2019</v>
      </c>
      <c r="BE2796" s="397" t="s">
        <v>862</v>
      </c>
      <c r="BF2796" t="str">
        <f t="shared" si="268"/>
        <v>Unknown</v>
      </c>
      <c r="BG2796">
        <f t="shared" si="269"/>
        <v>0</v>
      </c>
      <c r="BH2796" s="398">
        <f t="shared" si="270"/>
        <v>0</v>
      </c>
      <c r="BO2796" s="33"/>
    </row>
    <row r="2797" spans="1:67">
      <c r="A2797" s="316" t="s">
        <v>27</v>
      </c>
      <c r="B2797" t="s">
        <v>380</v>
      </c>
      <c r="C2797" t="s">
        <v>910</v>
      </c>
      <c r="D2797" t="s">
        <v>314</v>
      </c>
      <c r="E2797" s="316" t="s">
        <v>123</v>
      </c>
      <c r="F2797" s="316" t="s">
        <v>124</v>
      </c>
      <c r="G2797" s="316" t="s">
        <v>429</v>
      </c>
      <c r="H2797" s="316" t="s">
        <v>323</v>
      </c>
      <c r="I2797" s="316" t="s">
        <v>296</v>
      </c>
      <c r="J2797" s="316" t="s">
        <v>297</v>
      </c>
      <c r="K2797" s="36">
        <v>25</v>
      </c>
      <c r="L2797" s="317">
        <v>0.36232000589370728</v>
      </c>
      <c r="M2797" s="317">
        <v>0.3787899911403656</v>
      </c>
      <c r="N2797" s="36">
        <v>168</v>
      </c>
      <c r="O2797" s="317">
        <v>0.42640000581741327</v>
      </c>
      <c r="P2797" s="317">
        <v>0.45528000593185419</v>
      </c>
      <c r="Q2797" s="36">
        <v>5528</v>
      </c>
      <c r="R2797" s="317">
        <v>0.55435001850128174</v>
      </c>
      <c r="S2797" s="317">
        <v>0.56936997175216675</v>
      </c>
      <c r="T2797" t="s">
        <v>380</v>
      </c>
      <c r="BA2797" s="395">
        <v>1</v>
      </c>
      <c r="BB2797" s="396" t="s">
        <v>861</v>
      </c>
      <c r="BC2797" t="str">
        <f t="shared" si="266"/>
        <v>RBN</v>
      </c>
      <c r="BD2797" t="str">
        <f t="shared" si="267"/>
        <v>NAoMe_initial_scarf_731_grp</v>
      </c>
      <c r="BE2797" s="397" t="s">
        <v>862</v>
      </c>
      <c r="BF2797" t="str">
        <f t="shared" si="268"/>
        <v>Fit</v>
      </c>
      <c r="BG2797">
        <f t="shared" si="269"/>
        <v>25</v>
      </c>
      <c r="BH2797" s="398">
        <f t="shared" si="270"/>
        <v>0.36232000589370728</v>
      </c>
      <c r="BO2797" s="33"/>
    </row>
    <row r="2798" spans="1:67">
      <c r="A2798" s="316" t="s">
        <v>27</v>
      </c>
      <c r="B2798" t="s">
        <v>380</v>
      </c>
      <c r="C2798" t="s">
        <v>910</v>
      </c>
      <c r="D2798" t="s">
        <v>314</v>
      </c>
      <c r="E2798" s="316" t="s">
        <v>123</v>
      </c>
      <c r="F2798" s="316" t="s">
        <v>124</v>
      </c>
      <c r="G2798" s="316" t="s">
        <v>429</v>
      </c>
      <c r="H2798" s="316" t="s">
        <v>323</v>
      </c>
      <c r="I2798" s="316" t="s">
        <v>296</v>
      </c>
      <c r="J2798" s="316" t="s">
        <v>298</v>
      </c>
      <c r="K2798" s="36">
        <v>9</v>
      </c>
      <c r="L2798" s="317">
        <v>0.13042999804019931</v>
      </c>
      <c r="M2798" s="317">
        <v>0.13636000454425809</v>
      </c>
      <c r="N2798" s="36">
        <v>57</v>
      </c>
      <c r="O2798" s="317">
        <v>0.14466999471187589</v>
      </c>
      <c r="P2798" s="317">
        <v>0.15446999669075009</v>
      </c>
      <c r="Q2798" s="36">
        <v>1492</v>
      </c>
      <c r="R2798" s="317">
        <v>0.149619996547699</v>
      </c>
      <c r="S2798" s="317">
        <v>0.153669998049736</v>
      </c>
      <c r="T2798" t="s">
        <v>380</v>
      </c>
      <c r="BA2798" s="395">
        <v>1</v>
      </c>
      <c r="BB2798" s="396" t="s">
        <v>861</v>
      </c>
      <c r="BC2798" t="str">
        <f t="shared" si="266"/>
        <v>RBN</v>
      </c>
      <c r="BD2798" t="str">
        <f t="shared" si="267"/>
        <v>NAoMe_initial_scarf_731_grp</v>
      </c>
      <c r="BE2798" s="397" t="s">
        <v>862</v>
      </c>
      <c r="BF2798" t="str">
        <f t="shared" si="268"/>
        <v>Mild frailty</v>
      </c>
      <c r="BG2798">
        <f t="shared" si="269"/>
        <v>9</v>
      </c>
      <c r="BH2798" s="398">
        <f t="shared" si="270"/>
        <v>0.13042999804019931</v>
      </c>
      <c r="BO2798" s="33"/>
    </row>
    <row r="2799" spans="1:67">
      <c r="A2799" s="316" t="s">
        <v>27</v>
      </c>
      <c r="B2799" t="s">
        <v>380</v>
      </c>
      <c r="C2799" t="s">
        <v>910</v>
      </c>
      <c r="D2799" t="s">
        <v>314</v>
      </c>
      <c r="E2799" s="316" t="s">
        <v>123</v>
      </c>
      <c r="F2799" s="316" t="s">
        <v>124</v>
      </c>
      <c r="G2799" s="316" t="s">
        <v>429</v>
      </c>
      <c r="H2799" s="316" t="s">
        <v>323</v>
      </c>
      <c r="I2799" s="316" t="s">
        <v>296</v>
      </c>
      <c r="J2799" s="316" t="s">
        <v>299</v>
      </c>
      <c r="K2799" s="36">
        <v>17</v>
      </c>
      <c r="L2799" s="317">
        <v>0.24638000130653381</v>
      </c>
      <c r="M2799" s="317">
        <v>0.25758001208305359</v>
      </c>
      <c r="N2799" s="36">
        <v>79</v>
      </c>
      <c r="O2799" s="317">
        <v>0.2005099952220917</v>
      </c>
      <c r="P2799" s="317">
        <v>0.2140900045633316</v>
      </c>
      <c r="Q2799" s="36">
        <v>1470</v>
      </c>
      <c r="R2799" s="317">
        <v>0.1474100053310394</v>
      </c>
      <c r="S2799" s="317">
        <v>0.1514099985361099</v>
      </c>
      <c r="T2799" t="s">
        <v>380</v>
      </c>
      <c r="BA2799" s="395">
        <v>1</v>
      </c>
      <c r="BB2799" s="396" t="s">
        <v>861</v>
      </c>
      <c r="BC2799" t="str">
        <f t="shared" si="266"/>
        <v>RBN</v>
      </c>
      <c r="BD2799" t="str">
        <f t="shared" si="267"/>
        <v>NAoMe_initial_scarf_731_grp</v>
      </c>
      <c r="BE2799" s="397" t="s">
        <v>862</v>
      </c>
      <c r="BF2799" t="str">
        <f t="shared" si="268"/>
        <v>Moderate frailty</v>
      </c>
      <c r="BG2799">
        <f t="shared" si="269"/>
        <v>17</v>
      </c>
      <c r="BH2799" s="398">
        <f t="shared" si="270"/>
        <v>0.24638000130653381</v>
      </c>
      <c r="BO2799" s="33"/>
    </row>
    <row r="2800" spans="1:67">
      <c r="A2800" s="316" t="s">
        <v>27</v>
      </c>
      <c r="B2800" t="s">
        <v>380</v>
      </c>
      <c r="C2800" t="s">
        <v>910</v>
      </c>
      <c r="D2800" t="s">
        <v>314</v>
      </c>
      <c r="E2800" s="316" t="s">
        <v>123</v>
      </c>
      <c r="F2800" s="318" t="s">
        <v>124</v>
      </c>
      <c r="G2800" s="316" t="s">
        <v>429</v>
      </c>
      <c r="H2800" s="316" t="s">
        <v>323</v>
      </c>
      <c r="I2800" s="316" t="s">
        <v>296</v>
      </c>
      <c r="J2800" s="316" t="s">
        <v>353</v>
      </c>
      <c r="K2800" s="36">
        <v>3</v>
      </c>
      <c r="L2800" s="317">
        <v>4.3480001389980323E-2</v>
      </c>
      <c r="M2800" s="317"/>
      <c r="N2800" s="36">
        <v>25</v>
      </c>
      <c r="O2800" s="317">
        <v>6.3450001180171967E-2</v>
      </c>
      <c r="P2800" s="317"/>
      <c r="Q2800" s="36">
        <v>263</v>
      </c>
      <c r="R2800" s="317">
        <v>2.6370000094175339E-2</v>
      </c>
      <c r="S2800" s="317"/>
      <c r="T2800" t="s">
        <v>380</v>
      </c>
      <c r="BA2800" s="395">
        <v>1</v>
      </c>
      <c r="BB2800" s="396" t="s">
        <v>861</v>
      </c>
      <c r="BC2800" t="str">
        <f t="shared" si="266"/>
        <v>RBN</v>
      </c>
      <c r="BD2800" t="str">
        <f t="shared" si="267"/>
        <v>NAoMe_initial_scarf_731_grp</v>
      </c>
      <c r="BE2800" s="397" t="s">
        <v>862</v>
      </c>
      <c r="BF2800" t="str">
        <f t="shared" si="268"/>
        <v>Not in HESAPC</v>
      </c>
      <c r="BG2800">
        <f t="shared" si="269"/>
        <v>3</v>
      </c>
      <c r="BH2800" s="398">
        <f t="shared" si="270"/>
        <v>4.3480001389980323E-2</v>
      </c>
      <c r="BO2800" s="33"/>
    </row>
    <row r="2801" spans="1:67">
      <c r="A2801" s="316" t="s">
        <v>27</v>
      </c>
      <c r="B2801" t="s">
        <v>380</v>
      </c>
      <c r="C2801" t="s">
        <v>910</v>
      </c>
      <c r="D2801" t="s">
        <v>314</v>
      </c>
      <c r="E2801" s="316" t="s">
        <v>123</v>
      </c>
      <c r="F2801" s="316" t="s">
        <v>124</v>
      </c>
      <c r="G2801" s="316" t="s">
        <v>429</v>
      </c>
      <c r="H2801" s="316" t="s">
        <v>323</v>
      </c>
      <c r="I2801" s="316" t="s">
        <v>296</v>
      </c>
      <c r="J2801" s="316" t="s">
        <v>300</v>
      </c>
      <c r="K2801" s="36">
        <v>15</v>
      </c>
      <c r="L2801" s="317">
        <v>0.21739000082015991</v>
      </c>
      <c r="M2801" s="317">
        <v>0.22727000713348389</v>
      </c>
      <c r="N2801" s="36">
        <v>65</v>
      </c>
      <c r="O2801" s="317">
        <v>0.16496999561786649</v>
      </c>
      <c r="P2801" s="317">
        <v>0.17614999413490301</v>
      </c>
      <c r="Q2801" s="36">
        <v>1219</v>
      </c>
      <c r="R2801" s="317">
        <v>0.1222399994730949</v>
      </c>
      <c r="S2801" s="317">
        <v>0.12555000185966489</v>
      </c>
      <c r="T2801" t="s">
        <v>380</v>
      </c>
      <c r="BA2801" s="395">
        <v>1</v>
      </c>
      <c r="BB2801" s="396" t="s">
        <v>861</v>
      </c>
      <c r="BC2801" t="str">
        <f t="shared" si="266"/>
        <v>RBN</v>
      </c>
      <c r="BD2801" t="str">
        <f t="shared" si="267"/>
        <v>NAoMe_initial_scarf_731_grp</v>
      </c>
      <c r="BE2801" s="397" t="s">
        <v>862</v>
      </c>
      <c r="BF2801" t="str">
        <f t="shared" si="268"/>
        <v>Severe frailty</v>
      </c>
      <c r="BG2801">
        <f t="shared" si="269"/>
        <v>15</v>
      </c>
      <c r="BH2801" s="398">
        <f t="shared" si="270"/>
        <v>0.21739000082015991</v>
      </c>
      <c r="BO2801" s="33"/>
    </row>
    <row r="2802" spans="1:67">
      <c r="A2802" s="316" t="s">
        <v>27</v>
      </c>
      <c r="B2802" t="s">
        <v>380</v>
      </c>
      <c r="C2802" t="s">
        <v>910</v>
      </c>
      <c r="D2802" t="s">
        <v>314</v>
      </c>
      <c r="E2802" s="316" t="s">
        <v>125</v>
      </c>
      <c r="F2802" s="316" t="s">
        <v>126</v>
      </c>
      <c r="G2802" s="316" t="s">
        <v>429</v>
      </c>
      <c r="H2802" s="316" t="s">
        <v>323</v>
      </c>
      <c r="I2802" s="316" t="s">
        <v>310</v>
      </c>
      <c r="J2802" s="316" t="s">
        <v>277</v>
      </c>
      <c r="K2802" s="36">
        <v>2</v>
      </c>
      <c r="L2802" s="317">
        <v>4.1669998317956917E-2</v>
      </c>
      <c r="M2802" s="317"/>
      <c r="N2802" s="36">
        <v>2</v>
      </c>
      <c r="O2802" s="317">
        <v>5.0800000317394733E-3</v>
      </c>
      <c r="P2802" s="317"/>
      <c r="Q2802" s="36">
        <v>70</v>
      </c>
      <c r="R2802" s="317">
        <v>7.0199999026954174E-3</v>
      </c>
      <c r="S2802" s="317"/>
      <c r="T2802" t="s">
        <v>380</v>
      </c>
      <c r="BA2802" s="395">
        <v>1</v>
      </c>
      <c r="BB2802" s="396" t="s">
        <v>861</v>
      </c>
      <c r="BC2802" t="str">
        <f t="shared" si="266"/>
        <v>RBT</v>
      </c>
      <c r="BD2802" t="str">
        <f t="shared" si="267"/>
        <v>NAoMe_initial_age_decades_80cap</v>
      </c>
      <c r="BE2802" s="397" t="s">
        <v>862</v>
      </c>
      <c r="BF2802" t="str">
        <f t="shared" si="268"/>
        <v>18-29 yrs</v>
      </c>
      <c r="BG2802">
        <f t="shared" si="269"/>
        <v>2</v>
      </c>
      <c r="BH2802" s="398">
        <f t="shared" si="270"/>
        <v>4.1669998317956917E-2</v>
      </c>
      <c r="BO2802" s="33"/>
    </row>
    <row r="2803" spans="1:67">
      <c r="A2803" s="316" t="s">
        <v>27</v>
      </c>
      <c r="B2803" t="s">
        <v>380</v>
      </c>
      <c r="C2803" t="s">
        <v>910</v>
      </c>
      <c r="D2803" t="s">
        <v>314</v>
      </c>
      <c r="E2803" s="316" t="s">
        <v>125</v>
      </c>
      <c r="F2803" s="316" t="s">
        <v>126</v>
      </c>
      <c r="G2803" s="316" t="s">
        <v>429</v>
      </c>
      <c r="H2803" s="316" t="s">
        <v>323</v>
      </c>
      <c r="I2803" s="316" t="s">
        <v>310</v>
      </c>
      <c r="J2803" s="316" t="s">
        <v>278</v>
      </c>
      <c r="K2803" s="36">
        <v>2</v>
      </c>
      <c r="L2803" s="317">
        <v>4.1669998317956917E-2</v>
      </c>
      <c r="M2803" s="317"/>
      <c r="N2803" s="36">
        <v>10</v>
      </c>
      <c r="O2803" s="317">
        <v>2.538000047206879E-2</v>
      </c>
      <c r="P2803" s="317"/>
      <c r="Q2803" s="36">
        <v>429</v>
      </c>
      <c r="R2803" s="317">
        <v>4.3019998818635941E-2</v>
      </c>
      <c r="S2803" s="317"/>
      <c r="T2803" t="s">
        <v>380</v>
      </c>
      <c r="BA2803" s="395">
        <v>1</v>
      </c>
      <c r="BB2803" s="396" t="s">
        <v>861</v>
      </c>
      <c r="BC2803" t="str">
        <f t="shared" si="266"/>
        <v>RBT</v>
      </c>
      <c r="BD2803" t="str">
        <f t="shared" si="267"/>
        <v>NAoMe_initial_age_decades_80cap</v>
      </c>
      <c r="BE2803" s="397" t="s">
        <v>862</v>
      </c>
      <c r="BF2803" t="str">
        <f t="shared" si="268"/>
        <v>30-39 yrs</v>
      </c>
      <c r="BG2803">
        <f t="shared" si="269"/>
        <v>2</v>
      </c>
      <c r="BH2803" s="398">
        <f t="shared" si="270"/>
        <v>4.1669998317956917E-2</v>
      </c>
      <c r="BO2803" s="33"/>
    </row>
    <row r="2804" spans="1:67">
      <c r="A2804" s="316" t="s">
        <v>27</v>
      </c>
      <c r="B2804" t="s">
        <v>380</v>
      </c>
      <c r="C2804" t="s">
        <v>910</v>
      </c>
      <c r="D2804" t="s">
        <v>314</v>
      </c>
      <c r="E2804" s="316" t="s">
        <v>125</v>
      </c>
      <c r="F2804" s="316" t="s">
        <v>126</v>
      </c>
      <c r="G2804" s="316" t="s">
        <v>429</v>
      </c>
      <c r="H2804" s="316" t="s">
        <v>323</v>
      </c>
      <c r="I2804" s="316" t="s">
        <v>310</v>
      </c>
      <c r="J2804" s="316" t="s">
        <v>279</v>
      </c>
      <c r="K2804" s="36">
        <v>2</v>
      </c>
      <c r="L2804" s="317">
        <v>4.1669998317956917E-2</v>
      </c>
      <c r="M2804" s="317"/>
      <c r="N2804" s="36">
        <v>29</v>
      </c>
      <c r="O2804" s="317">
        <v>7.3600001633167267E-2</v>
      </c>
      <c r="P2804" s="317"/>
      <c r="Q2804" s="36">
        <v>1024</v>
      </c>
      <c r="R2804" s="317">
        <v>0.1026899963617325</v>
      </c>
      <c r="S2804" s="317"/>
      <c r="T2804" t="s">
        <v>380</v>
      </c>
      <c r="BA2804" s="395">
        <v>1</v>
      </c>
      <c r="BB2804" s="396" t="s">
        <v>861</v>
      </c>
      <c r="BC2804" t="str">
        <f t="shared" si="266"/>
        <v>RBT</v>
      </c>
      <c r="BD2804" t="str">
        <f t="shared" si="267"/>
        <v>NAoMe_initial_age_decades_80cap</v>
      </c>
      <c r="BE2804" s="397" t="s">
        <v>862</v>
      </c>
      <c r="BF2804" t="str">
        <f t="shared" si="268"/>
        <v>40-49 yrs</v>
      </c>
      <c r="BG2804">
        <f t="shared" si="269"/>
        <v>2</v>
      </c>
      <c r="BH2804" s="398">
        <f t="shared" si="270"/>
        <v>4.1669998317956917E-2</v>
      </c>
      <c r="BO2804" s="33"/>
    </row>
    <row r="2805" spans="1:67">
      <c r="A2805" s="316" t="s">
        <v>27</v>
      </c>
      <c r="B2805" t="s">
        <v>380</v>
      </c>
      <c r="C2805" t="s">
        <v>910</v>
      </c>
      <c r="D2805" t="s">
        <v>314</v>
      </c>
      <c r="E2805" s="316" t="s">
        <v>125</v>
      </c>
      <c r="F2805" s="316" t="s">
        <v>126</v>
      </c>
      <c r="G2805" s="316" t="s">
        <v>429</v>
      </c>
      <c r="H2805" s="316" t="s">
        <v>323</v>
      </c>
      <c r="I2805" s="316" t="s">
        <v>310</v>
      </c>
      <c r="J2805" s="316" t="s">
        <v>280</v>
      </c>
      <c r="K2805" s="36">
        <v>8</v>
      </c>
      <c r="L2805" s="317">
        <v>0.1666699945926666</v>
      </c>
      <c r="M2805" s="317"/>
      <c r="N2805" s="36">
        <v>63</v>
      </c>
      <c r="O2805" s="317">
        <v>0.1598999947309494</v>
      </c>
      <c r="P2805" s="317"/>
      <c r="Q2805" s="36">
        <v>1733</v>
      </c>
      <c r="R2805" s="317">
        <v>0.17378999292850489</v>
      </c>
      <c r="S2805" s="317"/>
      <c r="T2805" t="s">
        <v>380</v>
      </c>
      <c r="BA2805" s="395">
        <v>1</v>
      </c>
      <c r="BB2805" s="396" t="s">
        <v>861</v>
      </c>
      <c r="BC2805" t="str">
        <f t="shared" si="266"/>
        <v>RBT</v>
      </c>
      <c r="BD2805" t="str">
        <f t="shared" si="267"/>
        <v>NAoMe_initial_age_decades_80cap</v>
      </c>
      <c r="BE2805" s="397" t="s">
        <v>862</v>
      </c>
      <c r="BF2805" t="str">
        <f t="shared" si="268"/>
        <v>50-59 yrs</v>
      </c>
      <c r="BG2805">
        <f t="shared" si="269"/>
        <v>8</v>
      </c>
      <c r="BH2805" s="398">
        <f t="shared" si="270"/>
        <v>0.1666699945926666</v>
      </c>
      <c r="BO2805" s="33"/>
    </row>
    <row r="2806" spans="1:67">
      <c r="A2806" s="316" t="s">
        <v>27</v>
      </c>
      <c r="B2806" t="s">
        <v>380</v>
      </c>
      <c r="C2806" t="s">
        <v>910</v>
      </c>
      <c r="D2806" t="s">
        <v>314</v>
      </c>
      <c r="E2806" s="316" t="s">
        <v>125</v>
      </c>
      <c r="F2806" s="316" t="s">
        <v>126</v>
      </c>
      <c r="G2806" s="316" t="s">
        <v>429</v>
      </c>
      <c r="H2806" s="316" t="s">
        <v>323</v>
      </c>
      <c r="I2806" s="316" t="s">
        <v>310</v>
      </c>
      <c r="J2806" s="316" t="s">
        <v>281</v>
      </c>
      <c r="K2806" s="36">
        <v>6</v>
      </c>
      <c r="L2806" s="317">
        <v>0.125</v>
      </c>
      <c r="M2806" s="317"/>
      <c r="N2806" s="36">
        <v>68</v>
      </c>
      <c r="O2806" s="317">
        <v>0.17259000241756439</v>
      </c>
      <c r="P2806" s="317"/>
      <c r="Q2806" s="36">
        <v>1931</v>
      </c>
      <c r="R2806" s="317">
        <v>0.19363999366760251</v>
      </c>
      <c r="S2806" s="317"/>
      <c r="T2806" t="s">
        <v>380</v>
      </c>
      <c r="BA2806" s="395">
        <v>1</v>
      </c>
      <c r="BB2806" s="396" t="s">
        <v>861</v>
      </c>
      <c r="BC2806" t="str">
        <f t="shared" si="266"/>
        <v>RBT</v>
      </c>
      <c r="BD2806" t="str">
        <f t="shared" si="267"/>
        <v>NAoMe_initial_age_decades_80cap</v>
      </c>
      <c r="BE2806" s="397" t="s">
        <v>862</v>
      </c>
      <c r="BF2806" t="str">
        <f t="shared" si="268"/>
        <v>60-69 yrs</v>
      </c>
      <c r="BG2806">
        <f t="shared" si="269"/>
        <v>6</v>
      </c>
      <c r="BH2806" s="398">
        <f t="shared" si="270"/>
        <v>0.125</v>
      </c>
      <c r="BO2806" s="33"/>
    </row>
    <row r="2807" spans="1:67">
      <c r="A2807" s="316" t="s">
        <v>27</v>
      </c>
      <c r="B2807" t="s">
        <v>380</v>
      </c>
      <c r="C2807" t="s">
        <v>910</v>
      </c>
      <c r="D2807" t="s">
        <v>314</v>
      </c>
      <c r="E2807" s="316" t="s">
        <v>125</v>
      </c>
      <c r="F2807" s="316" t="s">
        <v>126</v>
      </c>
      <c r="G2807" s="316" t="s">
        <v>429</v>
      </c>
      <c r="H2807" s="316" t="s">
        <v>323</v>
      </c>
      <c r="I2807" s="316" t="s">
        <v>310</v>
      </c>
      <c r="J2807" s="316" t="s">
        <v>282</v>
      </c>
      <c r="K2807" s="36">
        <v>15</v>
      </c>
      <c r="L2807" s="317">
        <v>0.3125</v>
      </c>
      <c r="M2807" s="317"/>
      <c r="N2807" s="36">
        <v>112</v>
      </c>
      <c r="O2807" s="317">
        <v>0.28426000475883478</v>
      </c>
      <c r="P2807" s="317"/>
      <c r="Q2807" s="36">
        <v>2493</v>
      </c>
      <c r="R2807" s="317">
        <v>0.25</v>
      </c>
      <c r="S2807" s="317"/>
      <c r="T2807" t="s">
        <v>380</v>
      </c>
      <c r="BA2807" s="395">
        <v>1</v>
      </c>
      <c r="BB2807" s="396" t="s">
        <v>861</v>
      </c>
      <c r="BC2807" t="str">
        <f t="shared" si="266"/>
        <v>RBT</v>
      </c>
      <c r="BD2807" t="str">
        <f t="shared" si="267"/>
        <v>NAoMe_initial_age_decades_80cap</v>
      </c>
      <c r="BE2807" s="397" t="s">
        <v>862</v>
      </c>
      <c r="BF2807" t="str">
        <f t="shared" si="268"/>
        <v>70-79 yrs</v>
      </c>
      <c r="BG2807">
        <f t="shared" si="269"/>
        <v>15</v>
      </c>
      <c r="BH2807" s="398">
        <f t="shared" si="270"/>
        <v>0.3125</v>
      </c>
      <c r="BO2807" s="33"/>
    </row>
    <row r="2808" spans="1:67">
      <c r="A2808" s="316" t="s">
        <v>27</v>
      </c>
      <c r="B2808" t="s">
        <v>380</v>
      </c>
      <c r="C2808" t="s">
        <v>910</v>
      </c>
      <c r="D2808" t="s">
        <v>314</v>
      </c>
      <c r="E2808" s="316" t="s">
        <v>125</v>
      </c>
      <c r="F2808" s="316" t="s">
        <v>126</v>
      </c>
      <c r="G2808" s="316" t="s">
        <v>429</v>
      </c>
      <c r="H2808" s="316" t="s">
        <v>323</v>
      </c>
      <c r="I2808" s="316" t="s">
        <v>310</v>
      </c>
      <c r="J2808" s="316" t="s">
        <v>283</v>
      </c>
      <c r="K2808" s="36">
        <v>13</v>
      </c>
      <c r="L2808" s="317">
        <v>0.27083000540733337</v>
      </c>
      <c r="M2808" s="317"/>
      <c r="N2808" s="36">
        <v>110</v>
      </c>
      <c r="O2808" s="317">
        <v>0.27919000387191772</v>
      </c>
      <c r="P2808" s="317"/>
      <c r="Q2808" s="36">
        <v>2292</v>
      </c>
      <c r="R2808" s="317">
        <v>0.2298399955034256</v>
      </c>
      <c r="S2808" s="317"/>
      <c r="T2808" t="s">
        <v>380</v>
      </c>
      <c r="BA2808" s="395">
        <v>1</v>
      </c>
      <c r="BB2808" s="396" t="s">
        <v>861</v>
      </c>
      <c r="BC2808" t="str">
        <f t="shared" si="266"/>
        <v>RBT</v>
      </c>
      <c r="BD2808" t="str">
        <f t="shared" si="267"/>
        <v>NAoMe_initial_age_decades_80cap</v>
      </c>
      <c r="BE2808" s="397" t="s">
        <v>862</v>
      </c>
      <c r="BF2808" t="str">
        <f t="shared" si="268"/>
        <v>80+ yrs</v>
      </c>
      <c r="BG2808">
        <f t="shared" si="269"/>
        <v>13</v>
      </c>
      <c r="BH2808" s="398">
        <f t="shared" si="270"/>
        <v>0.27083000540733337</v>
      </c>
      <c r="BO2808" s="33"/>
    </row>
    <row r="2809" spans="1:67">
      <c r="A2809" s="316" t="s">
        <v>27</v>
      </c>
      <c r="B2809" t="s">
        <v>380</v>
      </c>
      <c r="C2809" t="s">
        <v>910</v>
      </c>
      <c r="D2809" t="s">
        <v>314</v>
      </c>
      <c r="E2809" s="316" t="s">
        <v>125</v>
      </c>
      <c r="F2809" s="316" t="s">
        <v>126</v>
      </c>
      <c r="G2809" s="316" t="s">
        <v>429</v>
      </c>
      <c r="H2809" s="316" t="s">
        <v>323</v>
      </c>
      <c r="I2809" s="316" t="s">
        <v>341</v>
      </c>
      <c r="J2809" s="316" t="s">
        <v>13</v>
      </c>
      <c r="K2809" s="36">
        <v>30</v>
      </c>
      <c r="L2809" s="317">
        <v>0.625</v>
      </c>
      <c r="M2809" s="317">
        <v>0.66667002439498901</v>
      </c>
      <c r="N2809" s="36">
        <v>225</v>
      </c>
      <c r="O2809" s="317">
        <v>0.57107001543045044</v>
      </c>
      <c r="P2809" s="317">
        <v>0.60975998640060425</v>
      </c>
      <c r="Q2809" s="36">
        <v>6753</v>
      </c>
      <c r="R2809" s="317">
        <v>0.67720001935958862</v>
      </c>
      <c r="S2809" s="317">
        <v>0.69554001092910767</v>
      </c>
      <c r="T2809" t="s">
        <v>380</v>
      </c>
      <c r="BA2809" s="395">
        <v>1</v>
      </c>
      <c r="BB2809" s="396" t="s">
        <v>861</v>
      </c>
      <c r="BC2809" t="str">
        <f t="shared" si="266"/>
        <v>RBT</v>
      </c>
      <c r="BD2809" t="str">
        <f t="shared" si="267"/>
        <v>NAoMe_initial_ch_score_2cap</v>
      </c>
      <c r="BE2809" s="397" t="s">
        <v>862</v>
      </c>
      <c r="BF2809" t="str">
        <f t="shared" si="268"/>
        <v>0</v>
      </c>
      <c r="BG2809">
        <f t="shared" si="269"/>
        <v>30</v>
      </c>
      <c r="BH2809" s="398">
        <f t="shared" si="270"/>
        <v>0.625</v>
      </c>
      <c r="BO2809" s="33"/>
    </row>
    <row r="2810" spans="1:67">
      <c r="A2810" s="316" t="s">
        <v>27</v>
      </c>
      <c r="B2810" t="s">
        <v>380</v>
      </c>
      <c r="C2810" t="s">
        <v>910</v>
      </c>
      <c r="D2810" t="s">
        <v>314</v>
      </c>
      <c r="E2810" s="316" t="s">
        <v>125</v>
      </c>
      <c r="F2810" s="316" t="s">
        <v>126</v>
      </c>
      <c r="G2810" s="316" t="s">
        <v>429</v>
      </c>
      <c r="H2810" s="316" t="s">
        <v>323</v>
      </c>
      <c r="I2810" s="316" t="s">
        <v>341</v>
      </c>
      <c r="J2810" s="316" t="s">
        <v>14</v>
      </c>
      <c r="K2810" s="36">
        <v>10</v>
      </c>
      <c r="L2810" s="317">
        <v>0.2083300054073334</v>
      </c>
      <c r="M2810" s="317">
        <v>0.22222000360488889</v>
      </c>
      <c r="N2810" s="36">
        <v>88</v>
      </c>
      <c r="O2810" s="317">
        <v>0.22335000336170199</v>
      </c>
      <c r="P2810" s="317">
        <v>0.23848000168800351</v>
      </c>
      <c r="Q2810" s="36">
        <v>1630</v>
      </c>
      <c r="R2810" s="317">
        <v>0.16346000134944921</v>
      </c>
      <c r="S2810" s="317">
        <v>0.16788999736309049</v>
      </c>
      <c r="T2810" t="s">
        <v>380</v>
      </c>
      <c r="BA2810" s="395">
        <v>1</v>
      </c>
      <c r="BB2810" s="396" t="s">
        <v>861</v>
      </c>
      <c r="BC2810" t="str">
        <f t="shared" si="266"/>
        <v>RBT</v>
      </c>
      <c r="BD2810" t="str">
        <f t="shared" si="267"/>
        <v>NAoMe_initial_ch_score_2cap</v>
      </c>
      <c r="BE2810" s="397" t="s">
        <v>862</v>
      </c>
      <c r="BF2810" t="str">
        <f t="shared" si="268"/>
        <v>1</v>
      </c>
      <c r="BG2810">
        <f t="shared" si="269"/>
        <v>10</v>
      </c>
      <c r="BH2810" s="398">
        <f t="shared" si="270"/>
        <v>0.2083300054073334</v>
      </c>
      <c r="BO2810" s="33"/>
    </row>
    <row r="2811" spans="1:67">
      <c r="A2811" s="316" t="s">
        <v>27</v>
      </c>
      <c r="B2811" t="s">
        <v>380</v>
      </c>
      <c r="C2811" t="s">
        <v>910</v>
      </c>
      <c r="D2811" t="s">
        <v>314</v>
      </c>
      <c r="E2811" s="316" t="s">
        <v>125</v>
      </c>
      <c r="F2811" s="316" t="s">
        <v>126</v>
      </c>
      <c r="G2811" s="316" t="s">
        <v>429</v>
      </c>
      <c r="H2811" s="316" t="s">
        <v>323</v>
      </c>
      <c r="I2811" s="316" t="s">
        <v>341</v>
      </c>
      <c r="J2811" s="316" t="s">
        <v>301</v>
      </c>
      <c r="K2811" s="36">
        <v>5</v>
      </c>
      <c r="L2811" s="317">
        <v>0.1041700020432472</v>
      </c>
      <c r="M2811" s="317">
        <v>0.1111100018024445</v>
      </c>
      <c r="N2811" s="36">
        <v>56</v>
      </c>
      <c r="O2811" s="317">
        <v>0.14213000237941739</v>
      </c>
      <c r="P2811" s="317">
        <v>0.15175999701023099</v>
      </c>
      <c r="Q2811" s="36">
        <v>1326</v>
      </c>
      <c r="R2811" s="317">
        <v>0.132970005273819</v>
      </c>
      <c r="S2811" s="317">
        <v>0.13657000660896301</v>
      </c>
      <c r="T2811" t="s">
        <v>380</v>
      </c>
      <c r="BA2811" s="395">
        <v>1</v>
      </c>
      <c r="BB2811" s="396" t="s">
        <v>861</v>
      </c>
      <c r="BC2811" t="str">
        <f t="shared" si="266"/>
        <v>RBT</v>
      </c>
      <c r="BD2811" t="str">
        <f t="shared" si="267"/>
        <v>NAoMe_initial_ch_score_2cap</v>
      </c>
      <c r="BE2811" s="397" t="s">
        <v>862</v>
      </c>
      <c r="BF2811" t="str">
        <f t="shared" si="268"/>
        <v>2+</v>
      </c>
      <c r="BG2811">
        <f t="shared" si="269"/>
        <v>5</v>
      </c>
      <c r="BH2811" s="398">
        <f t="shared" si="270"/>
        <v>0.1041700020432472</v>
      </c>
      <c r="BO2811" s="33"/>
    </row>
    <row r="2812" spans="1:67">
      <c r="A2812" s="316" t="s">
        <v>27</v>
      </c>
      <c r="B2812" t="s">
        <v>380</v>
      </c>
      <c r="C2812" t="s">
        <v>910</v>
      </c>
      <c r="D2812" t="s">
        <v>314</v>
      </c>
      <c r="E2812" s="316" t="s">
        <v>125</v>
      </c>
      <c r="F2812" s="316" t="s">
        <v>126</v>
      </c>
      <c r="G2812" s="316" t="s">
        <v>429</v>
      </c>
      <c r="H2812" s="316" t="s">
        <v>323</v>
      </c>
      <c r="I2812" s="316" t="s">
        <v>341</v>
      </c>
      <c r="J2812" s="316" t="s">
        <v>260</v>
      </c>
      <c r="K2812" s="36">
        <v>3</v>
      </c>
      <c r="L2812" s="317">
        <v>6.25E-2</v>
      </c>
      <c r="M2812" s="317"/>
      <c r="N2812" s="36">
        <v>25</v>
      </c>
      <c r="O2812" s="317">
        <v>6.3450001180171967E-2</v>
      </c>
      <c r="P2812" s="317"/>
      <c r="Q2812" s="36">
        <v>263</v>
      </c>
      <c r="R2812" s="317">
        <v>2.6370000094175339E-2</v>
      </c>
      <c r="S2812" s="317"/>
      <c r="T2812" t="s">
        <v>380</v>
      </c>
      <c r="BA2812" s="395">
        <v>1</v>
      </c>
      <c r="BB2812" s="396" t="s">
        <v>861</v>
      </c>
      <c r="BC2812" t="str">
        <f t="shared" si="266"/>
        <v>RBT</v>
      </c>
      <c r="BD2812" t="str">
        <f t="shared" si="267"/>
        <v>NAoMe_initial_ch_score_2cap</v>
      </c>
      <c r="BE2812" s="397" t="s">
        <v>862</v>
      </c>
      <c r="BF2812" t="str">
        <f t="shared" si="268"/>
        <v>Unknown</v>
      </c>
      <c r="BG2812">
        <f t="shared" si="269"/>
        <v>3</v>
      </c>
      <c r="BH2812" s="398">
        <f t="shared" si="270"/>
        <v>6.25E-2</v>
      </c>
      <c r="BO2812" s="33"/>
    </row>
    <row r="2813" spans="1:67">
      <c r="A2813" s="316" t="s">
        <v>27</v>
      </c>
      <c r="B2813" t="s">
        <v>380</v>
      </c>
      <c r="C2813" t="s">
        <v>910</v>
      </c>
      <c r="D2813" t="s">
        <v>314</v>
      </c>
      <c r="E2813" s="316" t="s">
        <v>125</v>
      </c>
      <c r="F2813" s="316" t="s">
        <v>126</v>
      </c>
      <c r="G2813" s="316" t="s">
        <v>429</v>
      </c>
      <c r="H2813" s="316" t="s">
        <v>323</v>
      </c>
      <c r="I2813" s="316" t="s">
        <v>309</v>
      </c>
      <c r="J2813" s="316" t="s">
        <v>289</v>
      </c>
      <c r="K2813" s="36">
        <v>15</v>
      </c>
      <c r="L2813" s="317">
        <v>0.3125</v>
      </c>
      <c r="M2813" s="317"/>
      <c r="N2813" s="36">
        <v>138</v>
      </c>
      <c r="O2813" s="317">
        <v>0.3502500057220459</v>
      </c>
      <c r="P2813" s="317"/>
      <c r="Q2813" s="36">
        <v>3283</v>
      </c>
      <c r="R2813" s="317">
        <v>0.3292199969291687</v>
      </c>
      <c r="S2813" s="317"/>
      <c r="T2813" t="s">
        <v>380</v>
      </c>
      <c r="BA2813" s="395">
        <v>1</v>
      </c>
      <c r="BB2813" s="396" t="s">
        <v>861</v>
      </c>
      <c r="BC2813" t="str">
        <f t="shared" si="266"/>
        <v>RBT</v>
      </c>
      <c r="BD2813" t="str">
        <f t="shared" si="267"/>
        <v>NAoMe_initial_diagnosis_year</v>
      </c>
      <c r="BE2813" s="397" t="s">
        <v>862</v>
      </c>
      <c r="BF2813" t="str">
        <f t="shared" si="268"/>
        <v>2021</v>
      </c>
      <c r="BG2813">
        <f t="shared" si="269"/>
        <v>15</v>
      </c>
      <c r="BH2813" s="398">
        <f t="shared" si="270"/>
        <v>0.3125</v>
      </c>
      <c r="BO2813" s="33"/>
    </row>
    <row r="2814" spans="1:67">
      <c r="A2814" s="316" t="s">
        <v>27</v>
      </c>
      <c r="B2814" t="s">
        <v>380</v>
      </c>
      <c r="C2814" t="s">
        <v>910</v>
      </c>
      <c r="D2814" t="s">
        <v>314</v>
      </c>
      <c r="E2814" s="316" t="s">
        <v>125</v>
      </c>
      <c r="F2814" s="316" t="s">
        <v>126</v>
      </c>
      <c r="G2814" s="316" t="s">
        <v>429</v>
      </c>
      <c r="H2814" s="316" t="s">
        <v>323</v>
      </c>
      <c r="I2814" s="316" t="s">
        <v>309</v>
      </c>
      <c r="J2814" s="316" t="s">
        <v>816</v>
      </c>
      <c r="K2814" s="36">
        <v>15</v>
      </c>
      <c r="L2814" s="317">
        <v>0.3125</v>
      </c>
      <c r="M2814" s="317"/>
      <c r="N2814" s="36">
        <v>114</v>
      </c>
      <c r="O2814" s="317">
        <v>0.28933998942375178</v>
      </c>
      <c r="P2814" s="317"/>
      <c r="Q2814" s="36">
        <v>3315</v>
      </c>
      <c r="R2814" s="317">
        <v>0.33243000507354742</v>
      </c>
      <c r="S2814" s="317"/>
      <c r="T2814" t="s">
        <v>380</v>
      </c>
      <c r="BA2814" s="395">
        <v>1</v>
      </c>
      <c r="BB2814" s="396" t="s">
        <v>861</v>
      </c>
      <c r="BC2814" t="str">
        <f t="shared" si="266"/>
        <v>RBT</v>
      </c>
      <c r="BD2814" t="str">
        <f t="shared" si="267"/>
        <v>NAoMe_initial_diagnosis_year</v>
      </c>
      <c r="BE2814" s="397" t="s">
        <v>862</v>
      </c>
      <c r="BF2814" t="str">
        <f t="shared" si="268"/>
        <v>2022</v>
      </c>
      <c r="BG2814">
        <f t="shared" si="269"/>
        <v>15</v>
      </c>
      <c r="BH2814" s="398">
        <f t="shared" si="270"/>
        <v>0.3125</v>
      </c>
      <c r="BO2814" s="33"/>
    </row>
    <row r="2815" spans="1:67">
      <c r="A2815" s="316" t="s">
        <v>27</v>
      </c>
      <c r="B2815" t="s">
        <v>380</v>
      </c>
      <c r="C2815" t="s">
        <v>910</v>
      </c>
      <c r="D2815" t="s">
        <v>314</v>
      </c>
      <c r="E2815" s="316" t="s">
        <v>125</v>
      </c>
      <c r="F2815" s="316" t="s">
        <v>126</v>
      </c>
      <c r="G2815" s="316" t="s">
        <v>429</v>
      </c>
      <c r="H2815" s="316" t="s">
        <v>323</v>
      </c>
      <c r="I2815" s="316" t="s">
        <v>309</v>
      </c>
      <c r="J2815" s="316" t="s">
        <v>946</v>
      </c>
      <c r="K2815" s="36">
        <v>18</v>
      </c>
      <c r="L2815" s="317">
        <v>0.375</v>
      </c>
      <c r="M2815" s="317"/>
      <c r="N2815" s="36">
        <v>142</v>
      </c>
      <c r="O2815" s="317">
        <v>0.36041000485420233</v>
      </c>
      <c r="P2815" s="317"/>
      <c r="Q2815" s="36">
        <v>3374</v>
      </c>
      <c r="R2815" s="317">
        <v>0.33834999799728388</v>
      </c>
      <c r="S2815" s="317"/>
      <c r="T2815" t="s">
        <v>380</v>
      </c>
      <c r="BA2815" s="395">
        <v>1</v>
      </c>
      <c r="BB2815" s="396" t="s">
        <v>861</v>
      </c>
      <c r="BC2815" t="str">
        <f t="shared" si="266"/>
        <v>RBT</v>
      </c>
      <c r="BD2815" t="str">
        <f t="shared" si="267"/>
        <v>NAoMe_initial_diagnosis_year</v>
      </c>
      <c r="BE2815" s="397" t="s">
        <v>862</v>
      </c>
      <c r="BF2815" t="str">
        <f t="shared" si="268"/>
        <v>2023</v>
      </c>
      <c r="BG2815">
        <f t="shared" si="269"/>
        <v>18</v>
      </c>
      <c r="BH2815" s="398">
        <f t="shared" si="270"/>
        <v>0.375</v>
      </c>
      <c r="BO2815" s="33"/>
    </row>
    <row r="2816" spans="1:67">
      <c r="A2816" s="316" t="s">
        <v>27</v>
      </c>
      <c r="B2816" t="s">
        <v>380</v>
      </c>
      <c r="C2816" t="s">
        <v>910</v>
      </c>
      <c r="D2816" t="s">
        <v>314</v>
      </c>
      <c r="E2816" s="316" t="s">
        <v>125</v>
      </c>
      <c r="F2816" s="316" t="s">
        <v>126</v>
      </c>
      <c r="G2816" s="316" t="s">
        <v>429</v>
      </c>
      <c r="H2816" s="316" t="s">
        <v>323</v>
      </c>
      <c r="I2816" s="316" t="s">
        <v>331</v>
      </c>
      <c r="J2816" s="316" t="s">
        <v>332</v>
      </c>
      <c r="K2816" s="36">
        <v>2</v>
      </c>
      <c r="L2816" s="317">
        <v>4.1669998317956917E-2</v>
      </c>
      <c r="M2816" s="317">
        <v>4.7619998455047607E-2</v>
      </c>
      <c r="N2816" s="36">
        <v>9</v>
      </c>
      <c r="O2816" s="317">
        <v>2.284000068902969E-2</v>
      </c>
      <c r="P2816" s="317">
        <v>2.6240000501275059E-2</v>
      </c>
      <c r="Q2816" s="36">
        <v>434</v>
      </c>
      <c r="R2816" s="317">
        <v>4.3519999831914902E-2</v>
      </c>
      <c r="S2816" s="317">
        <v>5.2159998565912247E-2</v>
      </c>
      <c r="T2816" t="s">
        <v>380</v>
      </c>
      <c r="BA2816" s="395">
        <v>1</v>
      </c>
      <c r="BB2816" s="396" t="s">
        <v>861</v>
      </c>
      <c r="BC2816" t="str">
        <f t="shared" si="266"/>
        <v>RBT</v>
      </c>
      <c r="BD2816" t="str">
        <f t="shared" si="267"/>
        <v>NAoMe_initial_disease_group</v>
      </c>
      <c r="BE2816" s="397" t="s">
        <v>862</v>
      </c>
      <c r="BF2816" t="str">
        <f t="shared" si="268"/>
        <v>Advanced M0</v>
      </c>
      <c r="BG2816">
        <f t="shared" si="269"/>
        <v>2</v>
      </c>
      <c r="BH2816" s="398">
        <f t="shared" si="270"/>
        <v>4.1669998317956917E-2</v>
      </c>
      <c r="BO2816" s="33"/>
    </row>
    <row r="2817" spans="1:67">
      <c r="A2817" s="316" t="s">
        <v>27</v>
      </c>
      <c r="B2817" t="s">
        <v>380</v>
      </c>
      <c r="C2817" t="s">
        <v>910</v>
      </c>
      <c r="D2817" t="s">
        <v>314</v>
      </c>
      <c r="E2817" s="316" t="s">
        <v>125</v>
      </c>
      <c r="F2817" s="316" t="s">
        <v>126</v>
      </c>
      <c r="G2817" s="316" t="s">
        <v>429</v>
      </c>
      <c r="H2817" s="316" t="s">
        <v>323</v>
      </c>
      <c r="I2817" s="316" t="s">
        <v>331</v>
      </c>
      <c r="J2817" s="316" t="s">
        <v>333</v>
      </c>
      <c r="K2817" s="36">
        <v>34</v>
      </c>
      <c r="L2817" s="317">
        <v>0.70832997560501099</v>
      </c>
      <c r="M2817" s="317">
        <v>0.80952000617980957</v>
      </c>
      <c r="N2817" s="36">
        <v>275</v>
      </c>
      <c r="O2817" s="317">
        <v>0.69796997308731079</v>
      </c>
      <c r="P2817" s="317">
        <v>0.80175000429153442</v>
      </c>
      <c r="Q2817" s="36">
        <v>6159</v>
      </c>
      <c r="R2817" s="317">
        <v>0.6176300048828125</v>
      </c>
      <c r="S2817" s="317">
        <v>0.74026000499725342</v>
      </c>
      <c r="T2817" t="s">
        <v>380</v>
      </c>
      <c r="BA2817" s="395">
        <v>1</v>
      </c>
      <c r="BB2817" s="396" t="s">
        <v>861</v>
      </c>
      <c r="BC2817" t="str">
        <f t="shared" si="266"/>
        <v>RBT</v>
      </c>
      <c r="BD2817" t="str">
        <f t="shared" si="267"/>
        <v>NAoMe_initial_disease_group</v>
      </c>
      <c r="BE2817" s="397" t="s">
        <v>862</v>
      </c>
      <c r="BF2817" t="str">
        <f t="shared" si="268"/>
        <v>Advanced M1</v>
      </c>
      <c r="BG2817">
        <f t="shared" si="269"/>
        <v>34</v>
      </c>
      <c r="BH2817" s="398">
        <f t="shared" si="270"/>
        <v>0.70832997560501099</v>
      </c>
      <c r="BO2817" s="33"/>
    </row>
    <row r="2818" spans="1:67">
      <c r="A2818" s="316" t="s">
        <v>27</v>
      </c>
      <c r="B2818" t="s">
        <v>380</v>
      </c>
      <c r="C2818" t="s">
        <v>910</v>
      </c>
      <c r="D2818" t="s">
        <v>314</v>
      </c>
      <c r="E2818" s="316" t="s">
        <v>125</v>
      </c>
      <c r="F2818" s="316" t="s">
        <v>126</v>
      </c>
      <c r="G2818" s="316" t="s">
        <v>429</v>
      </c>
      <c r="H2818" s="316" t="s">
        <v>323</v>
      </c>
      <c r="I2818" s="316" t="s">
        <v>331</v>
      </c>
      <c r="J2818" s="316" t="s">
        <v>334</v>
      </c>
      <c r="K2818" s="36">
        <v>0</v>
      </c>
      <c r="L2818" s="317">
        <v>0</v>
      </c>
      <c r="M2818" s="317">
        <v>0</v>
      </c>
      <c r="N2818" s="36">
        <v>2</v>
      </c>
      <c r="O2818" s="317">
        <v>5.0800000317394733E-3</v>
      </c>
      <c r="P2818" s="317">
        <v>5.8300001546740532E-3</v>
      </c>
      <c r="Q2818" s="36">
        <v>64</v>
      </c>
      <c r="R2818" s="317">
        <v>6.4199999906122676E-3</v>
      </c>
      <c r="S2818" s="317">
        <v>7.689999882131815E-3</v>
      </c>
      <c r="T2818" t="s">
        <v>380</v>
      </c>
      <c r="BA2818" s="395">
        <v>1</v>
      </c>
      <c r="BB2818" s="396" t="s">
        <v>861</v>
      </c>
      <c r="BC2818" t="str">
        <f t="shared" si="266"/>
        <v>RBT</v>
      </c>
      <c r="BD2818" t="str">
        <f t="shared" si="267"/>
        <v>NAoMe_initial_disease_group</v>
      </c>
      <c r="BE2818" s="397" t="s">
        <v>862</v>
      </c>
      <c r="BF2818" t="str">
        <f t="shared" si="268"/>
        <v>DCIS</v>
      </c>
      <c r="BG2818">
        <f t="shared" si="269"/>
        <v>0</v>
      </c>
      <c r="BH2818" s="398">
        <f t="shared" si="270"/>
        <v>0</v>
      </c>
      <c r="BO2818" s="33"/>
    </row>
    <row r="2819" spans="1:67">
      <c r="A2819" s="316" t="s">
        <v>27</v>
      </c>
      <c r="B2819" t="s">
        <v>380</v>
      </c>
      <c r="C2819" t="s">
        <v>910</v>
      </c>
      <c r="D2819" t="s">
        <v>314</v>
      </c>
      <c r="E2819" s="316" t="s">
        <v>125</v>
      </c>
      <c r="F2819" s="316" t="s">
        <v>126</v>
      </c>
      <c r="G2819" s="316" t="s">
        <v>429</v>
      </c>
      <c r="H2819" s="316" t="s">
        <v>323</v>
      </c>
      <c r="I2819" s="316" t="s">
        <v>331</v>
      </c>
      <c r="J2819" s="316" t="s">
        <v>335</v>
      </c>
      <c r="K2819" s="36">
        <v>6</v>
      </c>
      <c r="L2819" s="317">
        <v>0.125</v>
      </c>
      <c r="M2819" s="317">
        <v>0.14285999536514279</v>
      </c>
      <c r="N2819" s="36">
        <v>57</v>
      </c>
      <c r="O2819" s="317">
        <v>0.14466999471187589</v>
      </c>
      <c r="P2819" s="317">
        <v>0.16617999970912931</v>
      </c>
      <c r="Q2819" s="36">
        <v>1663</v>
      </c>
      <c r="R2819" s="317">
        <v>0.16676999628543851</v>
      </c>
      <c r="S2819" s="317">
        <v>0.19988000392913821</v>
      </c>
      <c r="T2819" t="s">
        <v>380</v>
      </c>
      <c r="BA2819" s="395">
        <v>1</v>
      </c>
      <c r="BB2819" s="396" t="s">
        <v>861</v>
      </c>
      <c r="BC2819" t="str">
        <f t="shared" ref="BC2819:BC2882" si="271">E2819</f>
        <v>RBT</v>
      </c>
      <c r="BD2819" t="str">
        <f t="shared" ref="BD2819:BD2882" si="272">(LEFT(A2819, LEN(A2819)-7))&amp;"_"&amp;I2819</f>
        <v>NAoMe_initial_disease_group</v>
      </c>
      <c r="BE2819" s="397" t="s">
        <v>862</v>
      </c>
      <c r="BF2819" t="str">
        <f t="shared" ref="BF2819:BF2882" si="273">J2819</f>
        <v>Early invasive</v>
      </c>
      <c r="BG2819">
        <f t="shared" ref="BG2819:BG2882" si="274">K2819</f>
        <v>6</v>
      </c>
      <c r="BH2819" s="398">
        <f t="shared" ref="BH2819:BH2882" si="275">L2819</f>
        <v>0.125</v>
      </c>
      <c r="BO2819" s="33"/>
    </row>
    <row r="2820" spans="1:67">
      <c r="A2820" s="316" t="s">
        <v>27</v>
      </c>
      <c r="B2820" t="s">
        <v>380</v>
      </c>
      <c r="C2820" t="s">
        <v>910</v>
      </c>
      <c r="D2820" t="s">
        <v>314</v>
      </c>
      <c r="E2820" s="316" t="s">
        <v>125</v>
      </c>
      <c r="F2820" s="316" t="s">
        <v>126</v>
      </c>
      <c r="G2820" s="316" t="s">
        <v>429</v>
      </c>
      <c r="H2820" s="316" t="s">
        <v>323</v>
      </c>
      <c r="I2820" s="316" t="s">
        <v>331</v>
      </c>
      <c r="J2820" s="316" t="s">
        <v>337</v>
      </c>
      <c r="K2820" s="36">
        <v>6</v>
      </c>
      <c r="L2820" s="317">
        <v>0.125</v>
      </c>
      <c r="M2820" s="317"/>
      <c r="N2820" s="36">
        <v>51</v>
      </c>
      <c r="O2820" s="317">
        <v>0.1294399946928024</v>
      </c>
      <c r="P2820" s="317"/>
      <c r="Q2820" s="36">
        <v>1652</v>
      </c>
      <c r="R2820" s="317">
        <v>0.1656599938869476</v>
      </c>
      <c r="S2820" s="317"/>
      <c r="T2820" t="s">
        <v>380</v>
      </c>
      <c r="BA2820" s="395">
        <v>1</v>
      </c>
      <c r="BB2820" s="396" t="s">
        <v>861</v>
      </c>
      <c r="BC2820" t="str">
        <f t="shared" si="271"/>
        <v>RBT</v>
      </c>
      <c r="BD2820" t="str">
        <f t="shared" si="272"/>
        <v>NAoMe_initial_disease_group</v>
      </c>
      <c r="BE2820" s="397" t="s">
        <v>862</v>
      </c>
      <c r="BF2820" t="str">
        <f t="shared" si="273"/>
        <v>Unknown stage</v>
      </c>
      <c r="BG2820">
        <f t="shared" si="274"/>
        <v>6</v>
      </c>
      <c r="BH2820" s="398">
        <f t="shared" si="275"/>
        <v>0.125</v>
      </c>
      <c r="BO2820" s="33"/>
    </row>
    <row r="2821" spans="1:67">
      <c r="A2821" s="316" t="s">
        <v>27</v>
      </c>
      <c r="B2821" t="s">
        <v>380</v>
      </c>
      <c r="C2821" t="s">
        <v>910</v>
      </c>
      <c r="D2821" t="s">
        <v>314</v>
      </c>
      <c r="E2821" s="316" t="s">
        <v>125</v>
      </c>
      <c r="F2821" s="316" t="s">
        <v>126</v>
      </c>
      <c r="G2821" s="316" t="s">
        <v>429</v>
      </c>
      <c r="H2821" s="316" t="s">
        <v>323</v>
      </c>
      <c r="I2821" s="316" t="s">
        <v>656</v>
      </c>
      <c r="J2821" s="316" t="s">
        <v>286</v>
      </c>
      <c r="K2821" s="36">
        <v>2</v>
      </c>
      <c r="L2821" s="317">
        <v>4.1669998317956917E-2</v>
      </c>
      <c r="M2821" s="317">
        <v>4.4440001249313348E-2</v>
      </c>
      <c r="N2821" s="36">
        <v>2</v>
      </c>
      <c r="O2821" s="317">
        <v>5.0800000317394733E-3</v>
      </c>
      <c r="P2821" s="317">
        <v>5.2100000903010368E-3</v>
      </c>
      <c r="Q2821" s="36">
        <v>492</v>
      </c>
      <c r="R2821" s="317">
        <v>4.9339998513460159E-2</v>
      </c>
      <c r="S2821" s="317">
        <v>5.1920000463724143E-2</v>
      </c>
      <c r="T2821" t="s">
        <v>380</v>
      </c>
      <c r="BA2821" s="395">
        <v>1</v>
      </c>
      <c r="BB2821" s="396" t="s">
        <v>861</v>
      </c>
      <c r="BC2821" t="str">
        <f t="shared" si="271"/>
        <v>RBT</v>
      </c>
      <c r="BD2821" t="str">
        <f t="shared" si="272"/>
        <v>NAoMe_initial_ethnicity_grp</v>
      </c>
      <c r="BE2821" s="397" t="s">
        <v>862</v>
      </c>
      <c r="BF2821" t="str">
        <f t="shared" si="273"/>
        <v>Asian or Asian British</v>
      </c>
      <c r="BG2821">
        <f t="shared" si="274"/>
        <v>2</v>
      </c>
      <c r="BH2821" s="398">
        <f t="shared" si="275"/>
        <v>4.1669998317956917E-2</v>
      </c>
      <c r="BO2821" s="33"/>
    </row>
    <row r="2822" spans="1:67">
      <c r="A2822" s="316" t="s">
        <v>27</v>
      </c>
      <c r="B2822" t="s">
        <v>380</v>
      </c>
      <c r="C2822" t="s">
        <v>910</v>
      </c>
      <c r="D2822" t="s">
        <v>314</v>
      </c>
      <c r="E2822" s="316" t="s">
        <v>125</v>
      </c>
      <c r="F2822" s="316" t="s">
        <v>126</v>
      </c>
      <c r="G2822" s="316" t="s">
        <v>429</v>
      </c>
      <c r="H2822" s="316" t="s">
        <v>323</v>
      </c>
      <c r="I2822" s="316" t="s">
        <v>656</v>
      </c>
      <c r="J2822" s="316" t="s">
        <v>287</v>
      </c>
      <c r="K2822" s="36">
        <v>2</v>
      </c>
      <c r="L2822" s="317">
        <v>4.1669998317956917E-2</v>
      </c>
      <c r="M2822" s="317">
        <v>4.4440001249313348E-2</v>
      </c>
      <c r="N2822" s="36">
        <v>11</v>
      </c>
      <c r="O2822" s="317">
        <v>2.792000025510788E-2</v>
      </c>
      <c r="P2822" s="317">
        <v>2.8650000691413879E-2</v>
      </c>
      <c r="Q2822" s="36">
        <v>403</v>
      </c>
      <c r="R2822" s="317">
        <v>4.0410000830888748E-2</v>
      </c>
      <c r="S2822" s="317">
        <v>4.2520001530647278E-2</v>
      </c>
      <c r="T2822" t="s">
        <v>380</v>
      </c>
      <c r="BA2822" s="395">
        <v>1</v>
      </c>
      <c r="BB2822" s="396" t="s">
        <v>861</v>
      </c>
      <c r="BC2822" t="str">
        <f t="shared" si="271"/>
        <v>RBT</v>
      </c>
      <c r="BD2822" t="str">
        <f t="shared" si="272"/>
        <v>NAoMe_initial_ethnicity_grp</v>
      </c>
      <c r="BE2822" s="397" t="s">
        <v>862</v>
      </c>
      <c r="BF2822" t="str">
        <f t="shared" si="273"/>
        <v>Black or Black British</v>
      </c>
      <c r="BG2822">
        <f t="shared" si="274"/>
        <v>2</v>
      </c>
      <c r="BH2822" s="398">
        <f t="shared" si="275"/>
        <v>4.1669998317956917E-2</v>
      </c>
      <c r="BO2822" s="33"/>
    </row>
    <row r="2823" spans="1:67">
      <c r="A2823" s="316" t="s">
        <v>27</v>
      </c>
      <c r="B2823" t="s">
        <v>380</v>
      </c>
      <c r="C2823" t="s">
        <v>910</v>
      </c>
      <c r="D2823" t="s">
        <v>314</v>
      </c>
      <c r="E2823" s="316" t="s">
        <v>125</v>
      </c>
      <c r="F2823" s="316" t="s">
        <v>126</v>
      </c>
      <c r="G2823" s="316" t="s">
        <v>429</v>
      </c>
      <c r="H2823" s="316" t="s">
        <v>323</v>
      </c>
      <c r="I2823" s="316" t="s">
        <v>656</v>
      </c>
      <c r="J2823" s="316" t="s">
        <v>259</v>
      </c>
      <c r="K2823" s="36">
        <v>0</v>
      </c>
      <c r="L2823" s="317">
        <v>0</v>
      </c>
      <c r="M2823" s="317">
        <v>0</v>
      </c>
      <c r="N2823" s="36">
        <v>5</v>
      </c>
      <c r="O2823" s="317">
        <v>1.269000023603439E-2</v>
      </c>
      <c r="P2823" s="317">
        <v>1.3020000420510771E-2</v>
      </c>
      <c r="Q2823" s="36">
        <v>98</v>
      </c>
      <c r="R2823" s="317">
        <v>9.8299998790025711E-3</v>
      </c>
      <c r="S2823" s="317">
        <v>1.0339999571442601E-2</v>
      </c>
      <c r="T2823" t="s">
        <v>380</v>
      </c>
      <c r="BA2823" s="395">
        <v>1</v>
      </c>
      <c r="BB2823" s="396" t="s">
        <v>861</v>
      </c>
      <c r="BC2823" t="str">
        <f t="shared" si="271"/>
        <v>RBT</v>
      </c>
      <c r="BD2823" t="str">
        <f t="shared" si="272"/>
        <v>NAoMe_initial_ethnicity_grp</v>
      </c>
      <c r="BE2823" s="397" t="s">
        <v>862</v>
      </c>
      <c r="BF2823" t="str">
        <f t="shared" si="273"/>
        <v>Mixed</v>
      </c>
      <c r="BG2823">
        <f t="shared" si="274"/>
        <v>0</v>
      </c>
      <c r="BH2823" s="398">
        <f t="shared" si="275"/>
        <v>0</v>
      </c>
      <c r="BO2823" s="33"/>
    </row>
    <row r="2824" spans="1:67">
      <c r="A2824" s="316" t="s">
        <v>27</v>
      </c>
      <c r="B2824" t="s">
        <v>380</v>
      </c>
      <c r="C2824" t="s">
        <v>910</v>
      </c>
      <c r="D2824" t="s">
        <v>314</v>
      </c>
      <c r="E2824" s="316" t="s">
        <v>125</v>
      </c>
      <c r="F2824" s="316" t="s">
        <v>126</v>
      </c>
      <c r="G2824" s="316" t="s">
        <v>429</v>
      </c>
      <c r="H2824" s="316" t="s">
        <v>323</v>
      </c>
      <c r="I2824" s="316" t="s">
        <v>656</v>
      </c>
      <c r="J2824" s="316" t="s">
        <v>288</v>
      </c>
      <c r="K2824" s="36">
        <v>0</v>
      </c>
      <c r="L2824" s="317">
        <v>0</v>
      </c>
      <c r="M2824" s="317">
        <v>0</v>
      </c>
      <c r="N2824" s="36">
        <v>2</v>
      </c>
      <c r="O2824" s="317">
        <v>5.0800000317394733E-3</v>
      </c>
      <c r="P2824" s="317">
        <v>5.2100000903010368E-3</v>
      </c>
      <c r="Q2824" s="36">
        <v>246</v>
      </c>
      <c r="R2824" s="317">
        <v>2.466999925673008E-2</v>
      </c>
      <c r="S2824" s="317">
        <v>2.5960000231862072E-2</v>
      </c>
      <c r="T2824" t="s">
        <v>380</v>
      </c>
      <c r="BA2824" s="395">
        <v>1</v>
      </c>
      <c r="BB2824" s="396" t="s">
        <v>861</v>
      </c>
      <c r="BC2824" t="str">
        <f t="shared" si="271"/>
        <v>RBT</v>
      </c>
      <c r="BD2824" t="str">
        <f t="shared" si="272"/>
        <v>NAoMe_initial_ethnicity_grp</v>
      </c>
      <c r="BE2824" s="397" t="s">
        <v>862</v>
      </c>
      <c r="BF2824" t="str">
        <f t="shared" si="273"/>
        <v>Other Ethnic Group</v>
      </c>
      <c r="BG2824">
        <f t="shared" si="274"/>
        <v>0</v>
      </c>
      <c r="BH2824" s="398">
        <f t="shared" si="275"/>
        <v>0</v>
      </c>
      <c r="BO2824" s="33"/>
    </row>
    <row r="2825" spans="1:67">
      <c r="A2825" s="316" t="s">
        <v>27</v>
      </c>
      <c r="B2825" t="s">
        <v>380</v>
      </c>
      <c r="C2825" t="s">
        <v>910</v>
      </c>
      <c r="D2825" t="s">
        <v>314</v>
      </c>
      <c r="E2825" s="316" t="s">
        <v>125</v>
      </c>
      <c r="F2825" s="316" t="s">
        <v>126</v>
      </c>
      <c r="G2825" s="316" t="s">
        <v>429</v>
      </c>
      <c r="H2825" s="316" t="s">
        <v>323</v>
      </c>
      <c r="I2825" s="316" t="s">
        <v>656</v>
      </c>
      <c r="J2825" s="316" t="s">
        <v>260</v>
      </c>
      <c r="K2825" s="36">
        <v>3</v>
      </c>
      <c r="L2825" s="317">
        <v>6.25E-2</v>
      </c>
      <c r="M2825" s="317"/>
      <c r="N2825" s="36">
        <v>10</v>
      </c>
      <c r="O2825" s="317">
        <v>2.538000047206879E-2</v>
      </c>
      <c r="P2825" s="317"/>
      <c r="Q2825" s="36">
        <v>495</v>
      </c>
      <c r="R2825" s="317">
        <v>4.9639999866485603E-2</v>
      </c>
      <c r="S2825" s="317"/>
      <c r="T2825" t="s">
        <v>380</v>
      </c>
      <c r="BA2825" s="395">
        <v>1</v>
      </c>
      <c r="BB2825" s="396" t="s">
        <v>861</v>
      </c>
      <c r="BC2825" t="str">
        <f t="shared" si="271"/>
        <v>RBT</v>
      </c>
      <c r="BD2825" t="str">
        <f t="shared" si="272"/>
        <v>NAoMe_initial_ethnicity_grp</v>
      </c>
      <c r="BE2825" s="397" t="s">
        <v>862</v>
      </c>
      <c r="BF2825" t="str">
        <f t="shared" si="273"/>
        <v>Unknown</v>
      </c>
      <c r="BG2825">
        <f t="shared" si="274"/>
        <v>3</v>
      </c>
      <c r="BH2825" s="398">
        <f t="shared" si="275"/>
        <v>6.25E-2</v>
      </c>
      <c r="BO2825" s="33"/>
    </row>
    <row r="2826" spans="1:67">
      <c r="A2826" s="316" t="s">
        <v>27</v>
      </c>
      <c r="B2826" t="s">
        <v>380</v>
      </c>
      <c r="C2826" t="s">
        <v>910</v>
      </c>
      <c r="D2826" t="s">
        <v>314</v>
      </c>
      <c r="E2826" s="316" t="s">
        <v>125</v>
      </c>
      <c r="F2826" s="316" t="s">
        <v>126</v>
      </c>
      <c r="G2826" s="316" t="s">
        <v>429</v>
      </c>
      <c r="H2826" s="316" t="s">
        <v>323</v>
      </c>
      <c r="I2826" s="316" t="s">
        <v>656</v>
      </c>
      <c r="J2826" s="316" t="s">
        <v>258</v>
      </c>
      <c r="K2826" s="36">
        <v>41</v>
      </c>
      <c r="L2826" s="317">
        <v>0.85417002439498901</v>
      </c>
      <c r="M2826" s="317">
        <v>0.91110998392105103</v>
      </c>
      <c r="N2826" s="36">
        <v>364</v>
      </c>
      <c r="O2826" s="317">
        <v>0.92386001348495483</v>
      </c>
      <c r="P2826" s="317">
        <v>0.94792002439498901</v>
      </c>
      <c r="Q2826" s="36">
        <v>8238</v>
      </c>
      <c r="R2826" s="317">
        <v>0.82611000537872314</v>
      </c>
      <c r="S2826" s="317">
        <v>0.86926001310348511</v>
      </c>
      <c r="T2826" t="s">
        <v>380</v>
      </c>
      <c r="BA2826" s="395">
        <v>1</v>
      </c>
      <c r="BB2826" s="396" t="s">
        <v>861</v>
      </c>
      <c r="BC2826" t="str">
        <f t="shared" si="271"/>
        <v>RBT</v>
      </c>
      <c r="BD2826" t="str">
        <f t="shared" si="272"/>
        <v>NAoMe_initial_ethnicity_grp</v>
      </c>
      <c r="BE2826" s="397" t="s">
        <v>862</v>
      </c>
      <c r="BF2826" t="str">
        <f t="shared" si="273"/>
        <v>White</v>
      </c>
      <c r="BG2826">
        <f t="shared" si="274"/>
        <v>41</v>
      </c>
      <c r="BH2826" s="398">
        <f t="shared" si="275"/>
        <v>0.85417002439498901</v>
      </c>
      <c r="BO2826" s="33"/>
    </row>
    <row r="2827" spans="1:67">
      <c r="A2827" s="316" t="s">
        <v>27</v>
      </c>
      <c r="B2827" t="s">
        <v>380</v>
      </c>
      <c r="C2827" t="s">
        <v>910</v>
      </c>
      <c r="D2827" t="s">
        <v>314</v>
      </c>
      <c r="E2827" s="316" t="s">
        <v>125</v>
      </c>
      <c r="F2827" s="316" t="s">
        <v>126</v>
      </c>
      <c r="G2827" s="316" t="s">
        <v>429</v>
      </c>
      <c r="H2827" s="316" t="s">
        <v>323</v>
      </c>
      <c r="I2827" s="316" t="s">
        <v>657</v>
      </c>
      <c r="J2827" s="316" t="s">
        <v>817</v>
      </c>
      <c r="K2827" s="36">
        <v>46</v>
      </c>
      <c r="L2827" s="317">
        <v>0.95832997560501099</v>
      </c>
      <c r="M2827" s="317"/>
      <c r="N2827" s="36">
        <v>379</v>
      </c>
      <c r="O2827" s="317">
        <v>0.96192997694015503</v>
      </c>
      <c r="P2827" s="317"/>
      <c r="Q2827" s="36">
        <v>9359</v>
      </c>
      <c r="R2827" s="317">
        <v>0.93853002786636353</v>
      </c>
      <c r="S2827" s="317"/>
      <c r="T2827" t="s">
        <v>380</v>
      </c>
      <c r="BA2827" s="395">
        <v>1</v>
      </c>
      <c r="BB2827" s="396" t="s">
        <v>861</v>
      </c>
      <c r="BC2827" t="str">
        <f t="shared" si="271"/>
        <v>RBT</v>
      </c>
      <c r="BD2827" t="str">
        <f t="shared" si="272"/>
        <v>NAoMe_initial_final_route</v>
      </c>
      <c r="BE2827" s="397" t="s">
        <v>862</v>
      </c>
      <c r="BF2827" t="str">
        <f t="shared" si="273"/>
        <v>Not screened</v>
      </c>
      <c r="BG2827">
        <f t="shared" si="274"/>
        <v>46</v>
      </c>
      <c r="BH2827" s="398">
        <f t="shared" si="275"/>
        <v>0.95832997560501099</v>
      </c>
      <c r="BO2827" s="33"/>
    </row>
    <row r="2828" spans="1:67">
      <c r="A2828" s="316" t="s">
        <v>27</v>
      </c>
      <c r="B2828" t="s">
        <v>380</v>
      </c>
      <c r="C2828" t="s">
        <v>910</v>
      </c>
      <c r="D2828" t="s">
        <v>314</v>
      </c>
      <c r="E2828" s="316" t="s">
        <v>125</v>
      </c>
      <c r="F2828" s="316" t="s">
        <v>126</v>
      </c>
      <c r="G2828" s="316" t="s">
        <v>429</v>
      </c>
      <c r="H2828" s="316" t="s">
        <v>323</v>
      </c>
      <c r="I2828" s="316" t="s">
        <v>657</v>
      </c>
      <c r="J2828" s="316" t="s">
        <v>352</v>
      </c>
      <c r="K2828" s="36">
        <v>2</v>
      </c>
      <c r="L2828" s="317">
        <v>4.1669998317956917E-2</v>
      </c>
      <c r="M2828" s="317"/>
      <c r="N2828" s="36">
        <v>15</v>
      </c>
      <c r="O2828" s="317">
        <v>3.807000070810318E-2</v>
      </c>
      <c r="P2828" s="317"/>
      <c r="Q2828" s="36">
        <v>613</v>
      </c>
      <c r="R2828" s="317">
        <v>6.1469998210668557E-2</v>
      </c>
      <c r="S2828" s="317"/>
      <c r="T2828" t="s">
        <v>380</v>
      </c>
      <c r="BA2828" s="395">
        <v>1</v>
      </c>
      <c r="BB2828" s="396" t="s">
        <v>861</v>
      </c>
      <c r="BC2828" t="str">
        <f t="shared" si="271"/>
        <v>RBT</v>
      </c>
      <c r="BD2828" t="str">
        <f t="shared" si="272"/>
        <v>NAoMe_initial_final_route</v>
      </c>
      <c r="BE2828" s="397" t="s">
        <v>862</v>
      </c>
      <c r="BF2828" t="str">
        <f t="shared" si="273"/>
        <v>Screening</v>
      </c>
      <c r="BG2828">
        <f t="shared" si="274"/>
        <v>2</v>
      </c>
      <c r="BH2828" s="398">
        <f t="shared" si="275"/>
        <v>4.1669998317956917E-2</v>
      </c>
      <c r="BO2828" s="33"/>
    </row>
    <row r="2829" spans="1:67">
      <c r="A2829" s="316" t="s">
        <v>27</v>
      </c>
      <c r="B2829" t="s">
        <v>380</v>
      </c>
      <c r="C2829" t="s">
        <v>910</v>
      </c>
      <c r="D2829" t="s">
        <v>314</v>
      </c>
      <c r="E2829" s="316" t="s">
        <v>125</v>
      </c>
      <c r="F2829" s="316" t="s">
        <v>126</v>
      </c>
      <c r="G2829" s="316" t="s">
        <v>429</v>
      </c>
      <c r="H2829" s="316" t="s">
        <v>323</v>
      </c>
      <c r="I2829" s="316" t="s">
        <v>303</v>
      </c>
      <c r="J2829" s="316" t="s">
        <v>308</v>
      </c>
      <c r="K2829" s="36">
        <v>6</v>
      </c>
      <c r="L2829" s="317">
        <v>0.125</v>
      </c>
      <c r="M2829" s="317"/>
      <c r="N2829" s="36">
        <v>51</v>
      </c>
      <c r="O2829" s="317">
        <v>0.1294399946928024</v>
      </c>
      <c r="P2829" s="317"/>
      <c r="Q2829" s="36">
        <v>1652</v>
      </c>
      <c r="R2829" s="317">
        <v>0.1656599938869476</v>
      </c>
      <c r="S2829" s="317"/>
      <c r="T2829" t="s">
        <v>380</v>
      </c>
      <c r="BA2829" s="395">
        <v>1</v>
      </c>
      <c r="BB2829" s="396" t="s">
        <v>861</v>
      </c>
      <c r="BC2829" t="str">
        <f t="shared" si="271"/>
        <v>RBT</v>
      </c>
      <c r="BD2829" t="str">
        <f t="shared" si="272"/>
        <v>NAoMe_initial_final_stage_tum</v>
      </c>
      <c r="BE2829" s="397" t="s">
        <v>862</v>
      </c>
      <c r="BF2829" t="str">
        <f t="shared" si="273"/>
        <v>Not staged/Unstated</v>
      </c>
      <c r="BG2829">
        <f t="shared" si="274"/>
        <v>6</v>
      </c>
      <c r="BH2829" s="398">
        <f t="shared" si="275"/>
        <v>0.125</v>
      </c>
      <c r="BO2829" s="33"/>
    </row>
    <row r="2830" spans="1:67">
      <c r="A2830" s="316" t="s">
        <v>27</v>
      </c>
      <c r="B2830" t="s">
        <v>380</v>
      </c>
      <c r="C2830" t="s">
        <v>910</v>
      </c>
      <c r="D2830" t="s">
        <v>314</v>
      </c>
      <c r="E2830" s="316" t="s">
        <v>125</v>
      </c>
      <c r="F2830" s="316" t="s">
        <v>126</v>
      </c>
      <c r="G2830" s="316" t="s">
        <v>429</v>
      </c>
      <c r="H2830" s="316" t="s">
        <v>323</v>
      </c>
      <c r="I2830" s="316" t="s">
        <v>303</v>
      </c>
      <c r="J2830" s="316" t="s">
        <v>304</v>
      </c>
      <c r="K2830" s="36">
        <v>0</v>
      </c>
      <c r="L2830" s="317">
        <v>0</v>
      </c>
      <c r="M2830" s="317">
        <v>0</v>
      </c>
      <c r="N2830" s="36">
        <v>2</v>
      </c>
      <c r="O2830" s="317">
        <v>5.0800000317394733E-3</v>
      </c>
      <c r="P2830" s="317">
        <v>5.8300001546740532E-3</v>
      </c>
      <c r="Q2830" s="36">
        <v>64</v>
      </c>
      <c r="R2830" s="317">
        <v>6.4199999906122676E-3</v>
      </c>
      <c r="S2830" s="317">
        <v>7.689999882131815E-3</v>
      </c>
      <c r="T2830" t="s">
        <v>380</v>
      </c>
      <c r="BA2830" s="395">
        <v>1</v>
      </c>
      <c r="BB2830" s="396" t="s">
        <v>861</v>
      </c>
      <c r="BC2830" t="str">
        <f t="shared" si="271"/>
        <v>RBT</v>
      </c>
      <c r="BD2830" t="str">
        <f t="shared" si="272"/>
        <v>NAoMe_initial_final_stage_tum</v>
      </c>
      <c r="BE2830" s="397" t="s">
        <v>862</v>
      </c>
      <c r="BF2830" t="str">
        <f t="shared" si="273"/>
        <v>Stage 0</v>
      </c>
      <c r="BG2830">
        <f t="shared" si="274"/>
        <v>0</v>
      </c>
      <c r="BH2830" s="398">
        <f t="shared" si="275"/>
        <v>0</v>
      </c>
      <c r="BO2830" s="33"/>
    </row>
    <row r="2831" spans="1:67">
      <c r="A2831" s="316" t="s">
        <v>27</v>
      </c>
      <c r="B2831" t="s">
        <v>380</v>
      </c>
      <c r="C2831" t="s">
        <v>910</v>
      </c>
      <c r="D2831" t="s">
        <v>314</v>
      </c>
      <c r="E2831" s="316" t="s">
        <v>125</v>
      </c>
      <c r="F2831" s="316" t="s">
        <v>126</v>
      </c>
      <c r="G2831" s="316" t="s">
        <v>429</v>
      </c>
      <c r="H2831" s="316" t="s">
        <v>323</v>
      </c>
      <c r="I2831" s="316" t="s">
        <v>303</v>
      </c>
      <c r="J2831" s="316" t="s">
        <v>305</v>
      </c>
      <c r="K2831" s="36">
        <v>2</v>
      </c>
      <c r="L2831" s="317">
        <v>4.1669998317956917E-2</v>
      </c>
      <c r="M2831" s="317">
        <v>4.7619998455047607E-2</v>
      </c>
      <c r="N2831" s="36">
        <v>20</v>
      </c>
      <c r="O2831" s="317">
        <v>5.0760000944137573E-2</v>
      </c>
      <c r="P2831" s="317">
        <v>5.8309998363256448E-2</v>
      </c>
      <c r="Q2831" s="36">
        <v>359</v>
      </c>
      <c r="R2831" s="317">
        <v>3.5999998450279243E-2</v>
      </c>
      <c r="S2831" s="317">
        <v>4.3150000274181373E-2</v>
      </c>
      <c r="T2831" t="s">
        <v>380</v>
      </c>
      <c r="BA2831" s="395">
        <v>1</v>
      </c>
      <c r="BB2831" s="396" t="s">
        <v>861</v>
      </c>
      <c r="BC2831" t="str">
        <f t="shared" si="271"/>
        <v>RBT</v>
      </c>
      <c r="BD2831" t="str">
        <f t="shared" si="272"/>
        <v>NAoMe_initial_final_stage_tum</v>
      </c>
      <c r="BE2831" s="397" t="s">
        <v>862</v>
      </c>
      <c r="BF2831" t="str">
        <f t="shared" si="273"/>
        <v>Stage 1</v>
      </c>
      <c r="BG2831">
        <f t="shared" si="274"/>
        <v>2</v>
      </c>
      <c r="BH2831" s="398">
        <f t="shared" si="275"/>
        <v>4.1669998317956917E-2</v>
      </c>
      <c r="BO2831" s="33"/>
    </row>
    <row r="2832" spans="1:67">
      <c r="A2832" s="316" t="s">
        <v>27</v>
      </c>
      <c r="B2832" t="s">
        <v>380</v>
      </c>
      <c r="C2832" t="s">
        <v>910</v>
      </c>
      <c r="D2832" t="s">
        <v>314</v>
      </c>
      <c r="E2832" s="316" t="s">
        <v>125</v>
      </c>
      <c r="F2832" s="316" t="s">
        <v>126</v>
      </c>
      <c r="G2832" s="316" t="s">
        <v>429</v>
      </c>
      <c r="H2832" s="316" t="s">
        <v>323</v>
      </c>
      <c r="I2832" s="316" t="s">
        <v>303</v>
      </c>
      <c r="J2832" s="316" t="s">
        <v>306</v>
      </c>
      <c r="K2832" s="36">
        <v>2</v>
      </c>
      <c r="L2832" s="317">
        <v>4.1669998317956917E-2</v>
      </c>
      <c r="M2832" s="317">
        <v>4.7619998455047607E-2</v>
      </c>
      <c r="N2832" s="36">
        <v>27</v>
      </c>
      <c r="O2832" s="317">
        <v>6.8530000746250153E-2</v>
      </c>
      <c r="P2832" s="317">
        <v>7.8720003366470337E-2</v>
      </c>
      <c r="Q2832" s="36">
        <v>996</v>
      </c>
      <c r="R2832" s="317">
        <v>9.9880002439022064E-2</v>
      </c>
      <c r="S2832" s="317">
        <v>0.11970999836921691</v>
      </c>
      <c r="T2832" t="s">
        <v>380</v>
      </c>
      <c r="BA2832" s="395">
        <v>1</v>
      </c>
      <c r="BB2832" s="396" t="s">
        <v>861</v>
      </c>
      <c r="BC2832" t="str">
        <f t="shared" si="271"/>
        <v>RBT</v>
      </c>
      <c r="BD2832" t="str">
        <f t="shared" si="272"/>
        <v>NAoMe_initial_final_stage_tum</v>
      </c>
      <c r="BE2832" s="397" t="s">
        <v>862</v>
      </c>
      <c r="BF2832" t="str">
        <f t="shared" si="273"/>
        <v>Stage 2</v>
      </c>
      <c r="BG2832">
        <f t="shared" si="274"/>
        <v>2</v>
      </c>
      <c r="BH2832" s="398">
        <f t="shared" si="275"/>
        <v>4.1669998317956917E-2</v>
      </c>
      <c r="BO2832" s="33"/>
    </row>
    <row r="2833" spans="1:67">
      <c r="A2833" s="316" t="s">
        <v>27</v>
      </c>
      <c r="B2833" t="s">
        <v>380</v>
      </c>
      <c r="C2833" t="s">
        <v>910</v>
      </c>
      <c r="D2833" t="s">
        <v>314</v>
      </c>
      <c r="E2833" s="316" t="s">
        <v>125</v>
      </c>
      <c r="F2833" s="316" t="s">
        <v>126</v>
      </c>
      <c r="G2833" s="316" t="s">
        <v>429</v>
      </c>
      <c r="H2833" s="316" t="s">
        <v>323</v>
      </c>
      <c r="I2833" s="316" t="s">
        <v>303</v>
      </c>
      <c r="J2833" s="316" t="s">
        <v>307</v>
      </c>
      <c r="K2833" s="36">
        <v>2</v>
      </c>
      <c r="L2833" s="317">
        <v>4.1669998317956917E-2</v>
      </c>
      <c r="M2833" s="317">
        <v>4.7619998455047607E-2</v>
      </c>
      <c r="N2833" s="36">
        <v>19</v>
      </c>
      <c r="O2833" s="317">
        <v>4.822000116109848E-2</v>
      </c>
      <c r="P2833" s="317">
        <v>5.5390000343322747E-2</v>
      </c>
      <c r="Q2833" s="36">
        <v>742</v>
      </c>
      <c r="R2833" s="317">
        <v>7.4409998953342438E-2</v>
      </c>
      <c r="S2833" s="317">
        <v>8.9180000126361847E-2</v>
      </c>
      <c r="T2833" t="s">
        <v>380</v>
      </c>
      <c r="BA2833" s="395">
        <v>1</v>
      </c>
      <c r="BB2833" s="396" t="s">
        <v>861</v>
      </c>
      <c r="BC2833" t="str">
        <f t="shared" si="271"/>
        <v>RBT</v>
      </c>
      <c r="BD2833" t="str">
        <f t="shared" si="272"/>
        <v>NAoMe_initial_final_stage_tum</v>
      </c>
      <c r="BE2833" s="397" t="s">
        <v>862</v>
      </c>
      <c r="BF2833" t="str">
        <f t="shared" si="273"/>
        <v>Stage 3</v>
      </c>
      <c r="BG2833">
        <f t="shared" si="274"/>
        <v>2</v>
      </c>
      <c r="BH2833" s="398">
        <f t="shared" si="275"/>
        <v>4.1669998317956917E-2</v>
      </c>
      <c r="BO2833" s="33"/>
    </row>
    <row r="2834" spans="1:67">
      <c r="A2834" s="316" t="s">
        <v>27</v>
      </c>
      <c r="B2834" t="s">
        <v>380</v>
      </c>
      <c r="C2834" t="s">
        <v>910</v>
      </c>
      <c r="D2834" t="s">
        <v>314</v>
      </c>
      <c r="E2834" s="316" t="s">
        <v>125</v>
      </c>
      <c r="F2834" s="316" t="s">
        <v>126</v>
      </c>
      <c r="G2834" s="316" t="s">
        <v>429</v>
      </c>
      <c r="H2834" s="316" t="s">
        <v>323</v>
      </c>
      <c r="I2834" s="316" t="s">
        <v>303</v>
      </c>
      <c r="J2834" s="316" t="s">
        <v>336</v>
      </c>
      <c r="K2834" s="36">
        <v>36</v>
      </c>
      <c r="L2834" s="317">
        <v>0.75</v>
      </c>
      <c r="M2834" s="317">
        <v>0.85714000463485718</v>
      </c>
      <c r="N2834" s="36">
        <v>275</v>
      </c>
      <c r="O2834" s="317">
        <v>0.69796997308731079</v>
      </c>
      <c r="P2834" s="317">
        <v>0.80175000429153442</v>
      </c>
      <c r="Q2834" s="36">
        <v>6159</v>
      </c>
      <c r="R2834" s="317">
        <v>0.6176300048828125</v>
      </c>
      <c r="S2834" s="317">
        <v>0.74026000499725342</v>
      </c>
      <c r="T2834" t="s">
        <v>380</v>
      </c>
      <c r="BA2834" s="395">
        <v>1</v>
      </c>
      <c r="BB2834" s="396" t="s">
        <v>861</v>
      </c>
      <c r="BC2834" t="str">
        <f t="shared" si="271"/>
        <v>RBT</v>
      </c>
      <c r="BD2834" t="str">
        <f t="shared" si="272"/>
        <v>NAoMe_initial_final_stage_tum</v>
      </c>
      <c r="BE2834" s="397" t="s">
        <v>862</v>
      </c>
      <c r="BF2834" t="str">
        <f t="shared" si="273"/>
        <v>Stage 4</v>
      </c>
      <c r="BG2834">
        <f t="shared" si="274"/>
        <v>36</v>
      </c>
      <c r="BH2834" s="398">
        <f t="shared" si="275"/>
        <v>0.75</v>
      </c>
      <c r="BO2834" s="33"/>
    </row>
    <row r="2835" spans="1:67">
      <c r="A2835" s="316" t="s">
        <v>27</v>
      </c>
      <c r="B2835" t="s">
        <v>380</v>
      </c>
      <c r="C2835" t="s">
        <v>910</v>
      </c>
      <c r="D2835" t="s">
        <v>314</v>
      </c>
      <c r="E2835" s="316" t="s">
        <v>125</v>
      </c>
      <c r="F2835" s="316" t="s">
        <v>126</v>
      </c>
      <c r="G2835" s="316" t="s">
        <v>429</v>
      </c>
      <c r="H2835" s="316" t="s">
        <v>323</v>
      </c>
      <c r="I2835" s="316" t="s">
        <v>342</v>
      </c>
      <c r="J2835" s="316" t="s">
        <v>343</v>
      </c>
      <c r="K2835" s="36">
        <v>6</v>
      </c>
      <c r="L2835" s="317">
        <v>0.125</v>
      </c>
      <c r="M2835" s="317"/>
      <c r="N2835" s="36">
        <v>51</v>
      </c>
      <c r="O2835" s="317">
        <v>0.1294399946928024</v>
      </c>
      <c r="P2835" s="317"/>
      <c r="Q2835" s="36">
        <v>1652</v>
      </c>
      <c r="R2835" s="317">
        <v>0.1656599938869476</v>
      </c>
      <c r="S2835" s="317"/>
      <c r="T2835" t="s">
        <v>380</v>
      </c>
      <c r="BA2835" s="395">
        <v>1</v>
      </c>
      <c r="BB2835" s="396" t="s">
        <v>861</v>
      </c>
      <c r="BC2835" t="str">
        <f t="shared" si="271"/>
        <v>RBT</v>
      </c>
      <c r="BD2835" t="str">
        <f t="shared" si="272"/>
        <v>NAoMe_initial_final_stage_tum_grp</v>
      </c>
      <c r="BE2835" s="397" t="s">
        <v>862</v>
      </c>
      <c r="BF2835" t="str">
        <f t="shared" si="273"/>
        <v>MBC in HESAPC</v>
      </c>
      <c r="BG2835">
        <f t="shared" si="274"/>
        <v>6</v>
      </c>
      <c r="BH2835" s="398">
        <f t="shared" si="275"/>
        <v>0.125</v>
      </c>
      <c r="BO2835" s="33"/>
    </row>
    <row r="2836" spans="1:67">
      <c r="A2836" s="316" t="s">
        <v>27</v>
      </c>
      <c r="B2836" t="s">
        <v>380</v>
      </c>
      <c r="C2836" t="s">
        <v>910</v>
      </c>
      <c r="D2836" t="s">
        <v>314</v>
      </c>
      <c r="E2836" s="316" t="s">
        <v>125</v>
      </c>
      <c r="F2836" s="316" t="s">
        <v>126</v>
      </c>
      <c r="G2836" s="316" t="s">
        <v>429</v>
      </c>
      <c r="H2836" s="316" t="s">
        <v>323</v>
      </c>
      <c r="I2836" s="316" t="s">
        <v>342</v>
      </c>
      <c r="J2836" s="316" t="s">
        <v>344</v>
      </c>
      <c r="K2836" s="36">
        <v>7</v>
      </c>
      <c r="L2836" s="317">
        <v>0.1458300054073334</v>
      </c>
      <c r="M2836" s="317">
        <v>0.1666699945926666</v>
      </c>
      <c r="N2836" s="36">
        <v>69</v>
      </c>
      <c r="O2836" s="317">
        <v>0.17512999475002289</v>
      </c>
      <c r="P2836" s="317">
        <v>0.2011699974536896</v>
      </c>
      <c r="Q2836" s="36">
        <v>2161</v>
      </c>
      <c r="R2836" s="317">
        <v>0.2167100012302399</v>
      </c>
      <c r="S2836" s="317">
        <v>0.25973999500274658</v>
      </c>
      <c r="T2836" t="s">
        <v>380</v>
      </c>
      <c r="BA2836" s="395">
        <v>1</v>
      </c>
      <c r="BB2836" s="396" t="s">
        <v>861</v>
      </c>
      <c r="BC2836" t="str">
        <f t="shared" si="271"/>
        <v>RBT</v>
      </c>
      <c r="BD2836" t="str">
        <f t="shared" si="272"/>
        <v>NAoMe_initial_final_stage_tum_grp</v>
      </c>
      <c r="BE2836" s="397" t="s">
        <v>862</v>
      </c>
      <c r="BF2836" t="str">
        <f t="shared" si="273"/>
        <v>Stage 0-3</v>
      </c>
      <c r="BG2836">
        <f t="shared" si="274"/>
        <v>7</v>
      </c>
      <c r="BH2836" s="398">
        <f t="shared" si="275"/>
        <v>0.1458300054073334</v>
      </c>
      <c r="BO2836" s="33"/>
    </row>
    <row r="2837" spans="1:67">
      <c r="A2837" s="316" t="s">
        <v>27</v>
      </c>
      <c r="B2837" t="s">
        <v>380</v>
      </c>
      <c r="C2837" t="s">
        <v>910</v>
      </c>
      <c r="D2837" t="s">
        <v>314</v>
      </c>
      <c r="E2837" s="316" t="s">
        <v>125</v>
      </c>
      <c r="F2837" s="316" t="s">
        <v>126</v>
      </c>
      <c r="G2837" s="316" t="s">
        <v>429</v>
      </c>
      <c r="H2837" s="316" t="s">
        <v>323</v>
      </c>
      <c r="I2837" s="316" t="s">
        <v>342</v>
      </c>
      <c r="J2837" s="316" t="s">
        <v>336</v>
      </c>
      <c r="K2837" s="36">
        <v>35</v>
      </c>
      <c r="L2837" s="317">
        <v>0.72917002439498901</v>
      </c>
      <c r="M2837" s="317">
        <v>0.83332997560501099</v>
      </c>
      <c r="N2837" s="36">
        <v>274</v>
      </c>
      <c r="O2837" s="317">
        <v>0.69542998075485229</v>
      </c>
      <c r="P2837" s="317">
        <v>0.79882997274398804</v>
      </c>
      <c r="Q2837" s="36">
        <v>6159</v>
      </c>
      <c r="R2837" s="317">
        <v>0.6176300048828125</v>
      </c>
      <c r="S2837" s="317">
        <v>0.74026000499725342</v>
      </c>
      <c r="T2837" t="s">
        <v>380</v>
      </c>
      <c r="BA2837" s="395">
        <v>1</v>
      </c>
      <c r="BB2837" s="396" t="s">
        <v>861</v>
      </c>
      <c r="BC2837" t="str">
        <f t="shared" si="271"/>
        <v>RBT</v>
      </c>
      <c r="BD2837" t="str">
        <f t="shared" si="272"/>
        <v>NAoMe_initial_final_stage_tum_grp</v>
      </c>
      <c r="BE2837" s="397" t="s">
        <v>862</v>
      </c>
      <c r="BF2837" t="str">
        <f t="shared" si="273"/>
        <v>Stage 4</v>
      </c>
      <c r="BG2837">
        <f t="shared" si="274"/>
        <v>35</v>
      </c>
      <c r="BH2837" s="398">
        <f t="shared" si="275"/>
        <v>0.72917002439498901</v>
      </c>
      <c r="BO2837" s="33"/>
    </row>
    <row r="2838" spans="1:67">
      <c r="A2838" s="316" t="s">
        <v>27</v>
      </c>
      <c r="B2838" t="s">
        <v>380</v>
      </c>
      <c r="C2838" t="s">
        <v>910</v>
      </c>
      <c r="D2838" t="s">
        <v>314</v>
      </c>
      <c r="E2838" s="316" t="s">
        <v>125</v>
      </c>
      <c r="F2838" s="316" t="s">
        <v>126</v>
      </c>
      <c r="G2838" s="316" t="s">
        <v>429</v>
      </c>
      <c r="H2838" s="316" t="s">
        <v>323</v>
      </c>
      <c r="I2838" s="316" t="s">
        <v>658</v>
      </c>
      <c r="J2838" s="316" t="s">
        <v>345</v>
      </c>
      <c r="K2838" s="36">
        <v>48</v>
      </c>
      <c r="L2838" s="317">
        <v>1</v>
      </c>
      <c r="M2838" s="317"/>
      <c r="N2838" s="36">
        <v>394</v>
      </c>
      <c r="O2838" s="317">
        <v>1</v>
      </c>
      <c r="P2838" s="317"/>
      <c r="Q2838" s="36">
        <v>9972</v>
      </c>
      <c r="R2838" s="317">
        <v>1</v>
      </c>
      <c r="S2838" s="317"/>
      <c r="T2838" t="s">
        <v>380</v>
      </c>
      <c r="BA2838" s="395">
        <v>1</v>
      </c>
      <c r="BB2838" s="396" t="s">
        <v>861</v>
      </c>
      <c r="BC2838" t="str">
        <f t="shared" si="271"/>
        <v>RBT</v>
      </c>
      <c r="BD2838" t="str">
        <f t="shared" si="272"/>
        <v>NAoMe_initial_final_who_ps</v>
      </c>
      <c r="BE2838" s="397" t="s">
        <v>862</v>
      </c>
      <c r="BF2838" t="str">
        <f t="shared" si="273"/>
        <v>Not recorded</v>
      </c>
      <c r="BG2838">
        <f t="shared" si="274"/>
        <v>48</v>
      </c>
      <c r="BH2838" s="398">
        <f t="shared" si="275"/>
        <v>1</v>
      </c>
      <c r="BO2838" s="33"/>
    </row>
    <row r="2839" spans="1:67">
      <c r="A2839" s="316" t="s">
        <v>27</v>
      </c>
      <c r="B2839" t="s">
        <v>380</v>
      </c>
      <c r="C2839" t="s">
        <v>910</v>
      </c>
      <c r="D2839" t="s">
        <v>314</v>
      </c>
      <c r="E2839" s="316" t="s">
        <v>125</v>
      </c>
      <c r="F2839" s="316" t="s">
        <v>126</v>
      </c>
      <c r="G2839" s="316" t="s">
        <v>429</v>
      </c>
      <c r="H2839" s="316" t="s">
        <v>323</v>
      </c>
      <c r="I2839" s="316" t="s">
        <v>291</v>
      </c>
      <c r="J2839" s="316" t="s">
        <v>313</v>
      </c>
      <c r="K2839" s="36">
        <v>46</v>
      </c>
      <c r="L2839" s="317">
        <v>0.95832997560501099</v>
      </c>
      <c r="M2839" s="317"/>
      <c r="N2839" s="36">
        <v>388</v>
      </c>
      <c r="O2839" s="317">
        <v>0.98476999998092651</v>
      </c>
      <c r="P2839" s="317"/>
      <c r="Q2839" s="36">
        <v>9846</v>
      </c>
      <c r="R2839" s="317">
        <v>0.98736000061035156</v>
      </c>
      <c r="S2839" s="317"/>
      <c r="T2839" t="s">
        <v>380</v>
      </c>
      <c r="BA2839" s="395">
        <v>1</v>
      </c>
      <c r="BB2839" s="396" t="s">
        <v>861</v>
      </c>
      <c r="BC2839" t="str">
        <f t="shared" si="271"/>
        <v>RBT</v>
      </c>
      <c r="BD2839" t="str">
        <f t="shared" si="272"/>
        <v>NAoMe_initial_gender</v>
      </c>
      <c r="BE2839" s="397" t="s">
        <v>862</v>
      </c>
      <c r="BF2839" t="str">
        <f t="shared" si="273"/>
        <v>Female</v>
      </c>
      <c r="BG2839">
        <f t="shared" si="274"/>
        <v>46</v>
      </c>
      <c r="BH2839" s="398">
        <f t="shared" si="275"/>
        <v>0.95832997560501099</v>
      </c>
      <c r="BO2839" s="33"/>
    </row>
    <row r="2840" spans="1:67">
      <c r="A2840" s="316" t="s">
        <v>27</v>
      </c>
      <c r="B2840" t="s">
        <v>380</v>
      </c>
      <c r="C2840" t="s">
        <v>910</v>
      </c>
      <c r="D2840" t="s">
        <v>314</v>
      </c>
      <c r="E2840" s="316" t="s">
        <v>125</v>
      </c>
      <c r="F2840" s="316" t="s">
        <v>126</v>
      </c>
      <c r="G2840" s="316" t="s">
        <v>429</v>
      </c>
      <c r="H2840" s="316" t="s">
        <v>323</v>
      </c>
      <c r="I2840" s="316" t="s">
        <v>291</v>
      </c>
      <c r="J2840" s="316" t="s">
        <v>293</v>
      </c>
      <c r="K2840" s="36">
        <v>2</v>
      </c>
      <c r="L2840" s="317">
        <v>4.1669998317956917E-2</v>
      </c>
      <c r="M2840" s="317"/>
      <c r="N2840" s="36">
        <v>6</v>
      </c>
      <c r="O2840" s="317">
        <v>1.523000001907349E-2</v>
      </c>
      <c r="P2840" s="317"/>
      <c r="Q2840" s="36">
        <v>126</v>
      </c>
      <c r="R2840" s="317">
        <v>1.264000032097101E-2</v>
      </c>
      <c r="S2840" s="317"/>
      <c r="T2840" t="s">
        <v>380</v>
      </c>
      <c r="BA2840" s="395">
        <v>1</v>
      </c>
      <c r="BB2840" s="396" t="s">
        <v>861</v>
      </c>
      <c r="BC2840" t="str">
        <f t="shared" si="271"/>
        <v>RBT</v>
      </c>
      <c r="BD2840" t="str">
        <f t="shared" si="272"/>
        <v>NAoMe_initial_gender</v>
      </c>
      <c r="BE2840" s="397" t="s">
        <v>862</v>
      </c>
      <c r="BF2840" t="str">
        <f t="shared" si="273"/>
        <v>Male</v>
      </c>
      <c r="BG2840">
        <f t="shared" si="274"/>
        <v>2</v>
      </c>
      <c r="BH2840" s="398">
        <f t="shared" si="275"/>
        <v>4.1669998317956917E-2</v>
      </c>
      <c r="BO2840" s="33"/>
    </row>
    <row r="2841" spans="1:67">
      <c r="A2841" s="316" t="s">
        <v>27</v>
      </c>
      <c r="B2841" t="s">
        <v>380</v>
      </c>
      <c r="C2841" t="s">
        <v>910</v>
      </c>
      <c r="D2841" t="s">
        <v>314</v>
      </c>
      <c r="E2841" s="316" t="s">
        <v>125</v>
      </c>
      <c r="F2841" s="316" t="s">
        <v>126</v>
      </c>
      <c r="G2841" s="316" t="s">
        <v>429</v>
      </c>
      <c r="H2841" s="316" t="s">
        <v>323</v>
      </c>
      <c r="I2841" s="316" t="s">
        <v>659</v>
      </c>
      <c r="J2841" s="316" t="s">
        <v>294</v>
      </c>
      <c r="K2841" s="36">
        <v>5</v>
      </c>
      <c r="L2841" s="317">
        <v>0.1041700020432472</v>
      </c>
      <c r="M2841" s="317">
        <v>0.1041700020432472</v>
      </c>
      <c r="N2841" s="36">
        <v>121</v>
      </c>
      <c r="O2841" s="317">
        <v>0.3071100115776062</v>
      </c>
      <c r="P2841" s="317">
        <v>0.3071100115776062</v>
      </c>
      <c r="Q2841" s="36">
        <v>1800</v>
      </c>
      <c r="R2841" s="317">
        <v>0.18050999939441681</v>
      </c>
      <c r="S2841" s="317">
        <v>0.18050999939441681</v>
      </c>
      <c r="T2841" t="s">
        <v>380</v>
      </c>
      <c r="BA2841" s="395">
        <v>1</v>
      </c>
      <c r="BB2841" s="396" t="s">
        <v>861</v>
      </c>
      <c r="BC2841" t="str">
        <f t="shared" si="271"/>
        <v>RBT</v>
      </c>
      <c r="BD2841" t="str">
        <f t="shared" si="272"/>
        <v>NAoMe_initial_imd_2019</v>
      </c>
      <c r="BE2841" s="397" t="s">
        <v>862</v>
      </c>
      <c r="BF2841" t="str">
        <f t="shared" si="273"/>
        <v>1 - most deprived</v>
      </c>
      <c r="BG2841">
        <f t="shared" si="274"/>
        <v>5</v>
      </c>
      <c r="BH2841" s="398">
        <f t="shared" si="275"/>
        <v>0.1041700020432472</v>
      </c>
      <c r="BO2841" s="33"/>
    </row>
    <row r="2842" spans="1:67">
      <c r="A2842" s="316" t="s">
        <v>27</v>
      </c>
      <c r="B2842" t="s">
        <v>380</v>
      </c>
      <c r="C2842" t="s">
        <v>910</v>
      </c>
      <c r="D2842" t="s">
        <v>314</v>
      </c>
      <c r="E2842" s="316" t="s">
        <v>125</v>
      </c>
      <c r="F2842" s="316" t="s">
        <v>126</v>
      </c>
      <c r="G2842" s="316" t="s">
        <v>429</v>
      </c>
      <c r="H2842" s="316" t="s">
        <v>323</v>
      </c>
      <c r="I2842" s="316" t="s">
        <v>659</v>
      </c>
      <c r="J2842" s="316" t="s">
        <v>15</v>
      </c>
      <c r="K2842" s="36">
        <v>10</v>
      </c>
      <c r="L2842" s="317">
        <v>0.2083300054073334</v>
      </c>
      <c r="M2842" s="317">
        <v>0.2083300054073334</v>
      </c>
      <c r="N2842" s="36">
        <v>69</v>
      </c>
      <c r="O2842" s="317">
        <v>0.17512999475002289</v>
      </c>
      <c r="P2842" s="317">
        <v>0.17512999475002289</v>
      </c>
      <c r="Q2842" s="36">
        <v>2036</v>
      </c>
      <c r="R2842" s="317">
        <v>0.20417000353336329</v>
      </c>
      <c r="S2842" s="317">
        <v>0.20417000353336329</v>
      </c>
      <c r="T2842" t="s">
        <v>380</v>
      </c>
      <c r="BA2842" s="395">
        <v>1</v>
      </c>
      <c r="BB2842" s="396" t="s">
        <v>861</v>
      </c>
      <c r="BC2842" t="str">
        <f t="shared" si="271"/>
        <v>RBT</v>
      </c>
      <c r="BD2842" t="str">
        <f t="shared" si="272"/>
        <v>NAoMe_initial_imd_2019</v>
      </c>
      <c r="BE2842" s="397" t="s">
        <v>862</v>
      </c>
      <c r="BF2842" t="str">
        <f t="shared" si="273"/>
        <v>2</v>
      </c>
      <c r="BG2842">
        <f t="shared" si="274"/>
        <v>10</v>
      </c>
      <c r="BH2842" s="398">
        <f t="shared" si="275"/>
        <v>0.2083300054073334</v>
      </c>
      <c r="BO2842" s="33"/>
    </row>
    <row r="2843" spans="1:67">
      <c r="A2843" s="316" t="s">
        <v>27</v>
      </c>
      <c r="B2843" t="s">
        <v>380</v>
      </c>
      <c r="C2843" t="s">
        <v>910</v>
      </c>
      <c r="D2843" t="s">
        <v>314</v>
      </c>
      <c r="E2843" s="316" t="s">
        <v>125</v>
      </c>
      <c r="F2843" s="316" t="s">
        <v>126</v>
      </c>
      <c r="G2843" s="316" t="s">
        <v>429</v>
      </c>
      <c r="H2843" s="316" t="s">
        <v>323</v>
      </c>
      <c r="I2843" s="316" t="s">
        <v>659</v>
      </c>
      <c r="J2843" s="316" t="s">
        <v>16</v>
      </c>
      <c r="K2843" s="36">
        <v>9</v>
      </c>
      <c r="L2843" s="317">
        <v>0.1875</v>
      </c>
      <c r="M2843" s="317">
        <v>0.1875</v>
      </c>
      <c r="N2843" s="36">
        <v>67</v>
      </c>
      <c r="O2843" s="317">
        <v>0.1700499951839447</v>
      </c>
      <c r="P2843" s="317">
        <v>0.1700499951839447</v>
      </c>
      <c r="Q2843" s="36">
        <v>2085</v>
      </c>
      <c r="R2843" s="317">
        <v>0.20908999443054199</v>
      </c>
      <c r="S2843" s="317">
        <v>0.20908999443054199</v>
      </c>
      <c r="T2843" t="s">
        <v>380</v>
      </c>
      <c r="BA2843" s="395">
        <v>1</v>
      </c>
      <c r="BB2843" s="396" t="s">
        <v>861</v>
      </c>
      <c r="BC2843" t="str">
        <f t="shared" si="271"/>
        <v>RBT</v>
      </c>
      <c r="BD2843" t="str">
        <f t="shared" si="272"/>
        <v>NAoMe_initial_imd_2019</v>
      </c>
      <c r="BE2843" s="397" t="s">
        <v>862</v>
      </c>
      <c r="BF2843" t="str">
        <f t="shared" si="273"/>
        <v>3</v>
      </c>
      <c r="BG2843">
        <f t="shared" si="274"/>
        <v>9</v>
      </c>
      <c r="BH2843" s="398">
        <f t="shared" si="275"/>
        <v>0.1875</v>
      </c>
      <c r="BO2843" s="33"/>
    </row>
    <row r="2844" spans="1:67">
      <c r="A2844" s="316" t="s">
        <v>27</v>
      </c>
      <c r="B2844" t="s">
        <v>380</v>
      </c>
      <c r="C2844" t="s">
        <v>910</v>
      </c>
      <c r="D2844" t="s">
        <v>314</v>
      </c>
      <c r="E2844" s="316" t="s">
        <v>125</v>
      </c>
      <c r="F2844" s="316" t="s">
        <v>126</v>
      </c>
      <c r="G2844" s="316" t="s">
        <v>429</v>
      </c>
      <c r="H2844" s="316" t="s">
        <v>323</v>
      </c>
      <c r="I2844" s="316" t="s">
        <v>659</v>
      </c>
      <c r="J2844" s="316" t="s">
        <v>17</v>
      </c>
      <c r="K2844" s="36">
        <v>8</v>
      </c>
      <c r="L2844" s="317">
        <v>0.1666699945926666</v>
      </c>
      <c r="M2844" s="317">
        <v>0.1666699945926666</v>
      </c>
      <c r="N2844" s="36">
        <v>69</v>
      </c>
      <c r="O2844" s="317">
        <v>0.17512999475002289</v>
      </c>
      <c r="P2844" s="317">
        <v>0.17512999475002289</v>
      </c>
      <c r="Q2844" s="36">
        <v>2024</v>
      </c>
      <c r="R2844" s="317">
        <v>0.2029699981212616</v>
      </c>
      <c r="S2844" s="317">
        <v>0.2029699981212616</v>
      </c>
      <c r="T2844" t="s">
        <v>380</v>
      </c>
      <c r="BA2844" s="395">
        <v>1</v>
      </c>
      <c r="BB2844" s="396" t="s">
        <v>861</v>
      </c>
      <c r="BC2844" t="str">
        <f t="shared" si="271"/>
        <v>RBT</v>
      </c>
      <c r="BD2844" t="str">
        <f t="shared" si="272"/>
        <v>NAoMe_initial_imd_2019</v>
      </c>
      <c r="BE2844" s="397" t="s">
        <v>862</v>
      </c>
      <c r="BF2844" t="str">
        <f t="shared" si="273"/>
        <v>4</v>
      </c>
      <c r="BG2844">
        <f t="shared" si="274"/>
        <v>8</v>
      </c>
      <c r="BH2844" s="398">
        <f t="shared" si="275"/>
        <v>0.1666699945926666</v>
      </c>
      <c r="BO2844" s="33"/>
    </row>
    <row r="2845" spans="1:67">
      <c r="A2845" s="316" t="s">
        <v>27</v>
      </c>
      <c r="B2845" t="s">
        <v>380</v>
      </c>
      <c r="C2845" t="s">
        <v>910</v>
      </c>
      <c r="D2845" t="s">
        <v>314</v>
      </c>
      <c r="E2845" s="316" t="s">
        <v>125</v>
      </c>
      <c r="F2845" s="316" t="s">
        <v>126</v>
      </c>
      <c r="G2845" s="316" t="s">
        <v>429</v>
      </c>
      <c r="H2845" s="316" t="s">
        <v>323</v>
      </c>
      <c r="I2845" s="316" t="s">
        <v>659</v>
      </c>
      <c r="J2845" s="316" t="s">
        <v>295</v>
      </c>
      <c r="K2845" s="36">
        <v>16</v>
      </c>
      <c r="L2845" s="317">
        <v>0.33333000540733337</v>
      </c>
      <c r="M2845" s="317">
        <v>0.33333000540733337</v>
      </c>
      <c r="N2845" s="36">
        <v>68</v>
      </c>
      <c r="O2845" s="317">
        <v>0.17259000241756439</v>
      </c>
      <c r="P2845" s="317">
        <v>0.17259000241756439</v>
      </c>
      <c r="Q2845" s="36">
        <v>2027</v>
      </c>
      <c r="R2845" s="317">
        <v>0.2032700031995773</v>
      </c>
      <c r="S2845" s="317">
        <v>0.2032700031995773</v>
      </c>
      <c r="T2845" t="s">
        <v>380</v>
      </c>
      <c r="BA2845" s="395">
        <v>1</v>
      </c>
      <c r="BB2845" s="396" t="s">
        <v>861</v>
      </c>
      <c r="BC2845" t="str">
        <f t="shared" si="271"/>
        <v>RBT</v>
      </c>
      <c r="BD2845" t="str">
        <f t="shared" si="272"/>
        <v>NAoMe_initial_imd_2019</v>
      </c>
      <c r="BE2845" s="397" t="s">
        <v>862</v>
      </c>
      <c r="BF2845" t="str">
        <f t="shared" si="273"/>
        <v>5 - least deprived</v>
      </c>
      <c r="BG2845">
        <f t="shared" si="274"/>
        <v>16</v>
      </c>
      <c r="BH2845" s="398">
        <f t="shared" si="275"/>
        <v>0.33333000540733337</v>
      </c>
      <c r="BO2845" s="33"/>
    </row>
    <row r="2846" spans="1:67">
      <c r="A2846" s="316" t="s">
        <v>27</v>
      </c>
      <c r="B2846" t="s">
        <v>380</v>
      </c>
      <c r="C2846" t="s">
        <v>910</v>
      </c>
      <c r="D2846" t="s">
        <v>314</v>
      </c>
      <c r="E2846" s="316" t="s">
        <v>125</v>
      </c>
      <c r="F2846" s="316" t="s">
        <v>126</v>
      </c>
      <c r="G2846" s="316" t="s">
        <v>429</v>
      </c>
      <c r="H2846" s="316" t="s">
        <v>323</v>
      </c>
      <c r="I2846" s="316" t="s">
        <v>659</v>
      </c>
      <c r="J2846" s="316" t="s">
        <v>260</v>
      </c>
      <c r="K2846" s="36">
        <v>0</v>
      </c>
      <c r="L2846" s="317">
        <v>0</v>
      </c>
      <c r="M2846" s="317"/>
      <c r="N2846" s="36">
        <v>0</v>
      </c>
      <c r="O2846" s="317">
        <v>0</v>
      </c>
      <c r="P2846" s="317"/>
      <c r="Q2846" s="36">
        <v>0</v>
      </c>
      <c r="R2846" s="317">
        <v>0</v>
      </c>
      <c r="S2846" s="317"/>
      <c r="T2846" t="s">
        <v>380</v>
      </c>
      <c r="BA2846" s="395">
        <v>1</v>
      </c>
      <c r="BB2846" s="396" t="s">
        <v>861</v>
      </c>
      <c r="BC2846" t="str">
        <f t="shared" si="271"/>
        <v>RBT</v>
      </c>
      <c r="BD2846" t="str">
        <f t="shared" si="272"/>
        <v>NAoMe_initial_imd_2019</v>
      </c>
      <c r="BE2846" s="397" t="s">
        <v>862</v>
      </c>
      <c r="BF2846" t="str">
        <f t="shared" si="273"/>
        <v>Unknown</v>
      </c>
      <c r="BG2846">
        <f t="shared" si="274"/>
        <v>0</v>
      </c>
      <c r="BH2846" s="398">
        <f t="shared" si="275"/>
        <v>0</v>
      </c>
      <c r="BO2846" s="33"/>
    </row>
    <row r="2847" spans="1:67">
      <c r="A2847" s="316" t="s">
        <v>27</v>
      </c>
      <c r="B2847" t="s">
        <v>380</v>
      </c>
      <c r="C2847" t="s">
        <v>910</v>
      </c>
      <c r="D2847" t="s">
        <v>314</v>
      </c>
      <c r="E2847" s="316" t="s">
        <v>125</v>
      </c>
      <c r="F2847" s="316" t="s">
        <v>126</v>
      </c>
      <c r="G2847" s="316" t="s">
        <v>429</v>
      </c>
      <c r="H2847" s="316" t="s">
        <v>323</v>
      </c>
      <c r="I2847" s="316" t="s">
        <v>296</v>
      </c>
      <c r="J2847" s="316" t="s">
        <v>297</v>
      </c>
      <c r="K2847" s="36">
        <v>24</v>
      </c>
      <c r="L2847" s="317">
        <v>0.5</v>
      </c>
      <c r="M2847" s="317">
        <v>0.53333002328872681</v>
      </c>
      <c r="N2847" s="36">
        <v>168</v>
      </c>
      <c r="O2847" s="317">
        <v>0.42640000581741327</v>
      </c>
      <c r="P2847" s="317">
        <v>0.45528000593185419</v>
      </c>
      <c r="Q2847" s="36">
        <v>5528</v>
      </c>
      <c r="R2847" s="317">
        <v>0.55435001850128174</v>
      </c>
      <c r="S2847" s="317">
        <v>0.56936997175216675</v>
      </c>
      <c r="T2847" t="s">
        <v>380</v>
      </c>
      <c r="BA2847" s="395">
        <v>1</v>
      </c>
      <c r="BB2847" s="396" t="s">
        <v>861</v>
      </c>
      <c r="BC2847" t="str">
        <f t="shared" si="271"/>
        <v>RBT</v>
      </c>
      <c r="BD2847" t="str">
        <f t="shared" si="272"/>
        <v>NAoMe_initial_scarf_731_grp</v>
      </c>
      <c r="BE2847" s="397" t="s">
        <v>862</v>
      </c>
      <c r="BF2847" t="str">
        <f t="shared" si="273"/>
        <v>Fit</v>
      </c>
      <c r="BG2847">
        <f t="shared" si="274"/>
        <v>24</v>
      </c>
      <c r="BH2847" s="398">
        <f t="shared" si="275"/>
        <v>0.5</v>
      </c>
      <c r="BO2847" s="33"/>
    </row>
    <row r="2848" spans="1:67">
      <c r="A2848" s="316" t="s">
        <v>27</v>
      </c>
      <c r="B2848" t="s">
        <v>380</v>
      </c>
      <c r="C2848" t="s">
        <v>910</v>
      </c>
      <c r="D2848" t="s">
        <v>314</v>
      </c>
      <c r="E2848" s="316" t="s">
        <v>125</v>
      </c>
      <c r="F2848" s="316" t="s">
        <v>126</v>
      </c>
      <c r="G2848" s="316" t="s">
        <v>429</v>
      </c>
      <c r="H2848" s="316" t="s">
        <v>323</v>
      </c>
      <c r="I2848" s="316" t="s">
        <v>296</v>
      </c>
      <c r="J2848" s="316" t="s">
        <v>298</v>
      </c>
      <c r="K2848" s="36">
        <v>7</v>
      </c>
      <c r="L2848" s="317">
        <v>0.1458300054073334</v>
      </c>
      <c r="M2848" s="317">
        <v>0.15556000173091891</v>
      </c>
      <c r="N2848" s="36">
        <v>57</v>
      </c>
      <c r="O2848" s="317">
        <v>0.14466999471187589</v>
      </c>
      <c r="P2848" s="317">
        <v>0.15446999669075009</v>
      </c>
      <c r="Q2848" s="36">
        <v>1492</v>
      </c>
      <c r="R2848" s="317">
        <v>0.149619996547699</v>
      </c>
      <c r="S2848" s="317">
        <v>0.153669998049736</v>
      </c>
      <c r="T2848" t="s">
        <v>380</v>
      </c>
      <c r="BA2848" s="395">
        <v>1</v>
      </c>
      <c r="BB2848" s="396" t="s">
        <v>861</v>
      </c>
      <c r="BC2848" t="str">
        <f t="shared" si="271"/>
        <v>RBT</v>
      </c>
      <c r="BD2848" t="str">
        <f t="shared" si="272"/>
        <v>NAoMe_initial_scarf_731_grp</v>
      </c>
      <c r="BE2848" s="397" t="s">
        <v>862</v>
      </c>
      <c r="BF2848" t="str">
        <f t="shared" si="273"/>
        <v>Mild frailty</v>
      </c>
      <c r="BG2848">
        <f t="shared" si="274"/>
        <v>7</v>
      </c>
      <c r="BH2848" s="398">
        <f t="shared" si="275"/>
        <v>0.1458300054073334</v>
      </c>
      <c r="BO2848" s="33"/>
    </row>
    <row r="2849" spans="1:67">
      <c r="A2849" s="316" t="s">
        <v>27</v>
      </c>
      <c r="B2849" t="s">
        <v>380</v>
      </c>
      <c r="C2849" t="s">
        <v>910</v>
      </c>
      <c r="D2849" t="s">
        <v>314</v>
      </c>
      <c r="E2849" s="316" t="s">
        <v>125</v>
      </c>
      <c r="F2849" s="316" t="s">
        <v>126</v>
      </c>
      <c r="G2849" s="316" t="s">
        <v>429</v>
      </c>
      <c r="H2849" s="316" t="s">
        <v>323</v>
      </c>
      <c r="I2849" s="316" t="s">
        <v>296</v>
      </c>
      <c r="J2849" s="316" t="s">
        <v>299</v>
      </c>
      <c r="K2849" s="36">
        <v>8</v>
      </c>
      <c r="L2849" s="317">
        <v>0.1666699945926666</v>
      </c>
      <c r="M2849" s="317">
        <v>0.17778000235557559</v>
      </c>
      <c r="N2849" s="36">
        <v>79</v>
      </c>
      <c r="O2849" s="317">
        <v>0.2005099952220917</v>
      </c>
      <c r="P2849" s="317">
        <v>0.2140900045633316</v>
      </c>
      <c r="Q2849" s="36">
        <v>1470</v>
      </c>
      <c r="R2849" s="317">
        <v>0.1474100053310394</v>
      </c>
      <c r="S2849" s="317">
        <v>0.1514099985361099</v>
      </c>
      <c r="T2849" t="s">
        <v>380</v>
      </c>
      <c r="BA2849" s="395">
        <v>1</v>
      </c>
      <c r="BB2849" s="396" t="s">
        <v>861</v>
      </c>
      <c r="BC2849" t="str">
        <f t="shared" si="271"/>
        <v>RBT</v>
      </c>
      <c r="BD2849" t="str">
        <f t="shared" si="272"/>
        <v>NAoMe_initial_scarf_731_grp</v>
      </c>
      <c r="BE2849" s="397" t="s">
        <v>862</v>
      </c>
      <c r="BF2849" t="str">
        <f t="shared" si="273"/>
        <v>Moderate frailty</v>
      </c>
      <c r="BG2849">
        <f t="shared" si="274"/>
        <v>8</v>
      </c>
      <c r="BH2849" s="398">
        <f t="shared" si="275"/>
        <v>0.1666699945926666</v>
      </c>
      <c r="BO2849" s="33"/>
    </row>
    <row r="2850" spans="1:67">
      <c r="A2850" s="316" t="s">
        <v>27</v>
      </c>
      <c r="B2850" t="s">
        <v>380</v>
      </c>
      <c r="C2850" t="s">
        <v>910</v>
      </c>
      <c r="D2850" t="s">
        <v>314</v>
      </c>
      <c r="E2850" s="316" t="s">
        <v>125</v>
      </c>
      <c r="F2850" s="316" t="s">
        <v>126</v>
      </c>
      <c r="G2850" s="316" t="s">
        <v>429</v>
      </c>
      <c r="H2850" s="316" t="s">
        <v>323</v>
      </c>
      <c r="I2850" s="316" t="s">
        <v>296</v>
      </c>
      <c r="J2850" s="316" t="s">
        <v>353</v>
      </c>
      <c r="K2850" s="36">
        <v>3</v>
      </c>
      <c r="L2850" s="317">
        <v>6.25E-2</v>
      </c>
      <c r="M2850" s="317"/>
      <c r="N2850" s="36">
        <v>25</v>
      </c>
      <c r="O2850" s="317">
        <v>6.3450001180171967E-2</v>
      </c>
      <c r="P2850" s="317"/>
      <c r="Q2850" s="36">
        <v>263</v>
      </c>
      <c r="R2850" s="317">
        <v>2.6370000094175339E-2</v>
      </c>
      <c r="S2850" s="317"/>
      <c r="T2850" t="s">
        <v>380</v>
      </c>
      <c r="BA2850" s="395">
        <v>1</v>
      </c>
      <c r="BB2850" s="396" t="s">
        <v>861</v>
      </c>
      <c r="BC2850" t="str">
        <f t="shared" si="271"/>
        <v>RBT</v>
      </c>
      <c r="BD2850" t="str">
        <f t="shared" si="272"/>
        <v>NAoMe_initial_scarf_731_grp</v>
      </c>
      <c r="BE2850" s="397" t="s">
        <v>862</v>
      </c>
      <c r="BF2850" t="str">
        <f t="shared" si="273"/>
        <v>Not in HESAPC</v>
      </c>
      <c r="BG2850">
        <f t="shared" si="274"/>
        <v>3</v>
      </c>
      <c r="BH2850" s="398">
        <f t="shared" si="275"/>
        <v>6.25E-2</v>
      </c>
      <c r="BO2850" s="33"/>
    </row>
    <row r="2851" spans="1:67">
      <c r="A2851" s="316" t="s">
        <v>27</v>
      </c>
      <c r="B2851" t="s">
        <v>380</v>
      </c>
      <c r="C2851" t="s">
        <v>910</v>
      </c>
      <c r="D2851" t="s">
        <v>314</v>
      </c>
      <c r="E2851" s="316" t="s">
        <v>125</v>
      </c>
      <c r="F2851" s="316" t="s">
        <v>126</v>
      </c>
      <c r="G2851" s="316" t="s">
        <v>429</v>
      </c>
      <c r="H2851" s="316" t="s">
        <v>323</v>
      </c>
      <c r="I2851" s="316" t="s">
        <v>296</v>
      </c>
      <c r="J2851" s="316" t="s">
        <v>300</v>
      </c>
      <c r="K2851" s="36">
        <v>6</v>
      </c>
      <c r="L2851" s="317">
        <v>0.125</v>
      </c>
      <c r="M2851" s="317">
        <v>0.13333000242710111</v>
      </c>
      <c r="N2851" s="36">
        <v>65</v>
      </c>
      <c r="O2851" s="317">
        <v>0.16496999561786649</v>
      </c>
      <c r="P2851" s="317">
        <v>0.17614999413490301</v>
      </c>
      <c r="Q2851" s="36">
        <v>1219</v>
      </c>
      <c r="R2851" s="317">
        <v>0.1222399994730949</v>
      </c>
      <c r="S2851" s="317">
        <v>0.12555000185966489</v>
      </c>
      <c r="T2851" t="s">
        <v>380</v>
      </c>
      <c r="BA2851" s="395">
        <v>1</v>
      </c>
      <c r="BB2851" s="396" t="s">
        <v>861</v>
      </c>
      <c r="BC2851" t="str">
        <f t="shared" si="271"/>
        <v>RBT</v>
      </c>
      <c r="BD2851" t="str">
        <f t="shared" si="272"/>
        <v>NAoMe_initial_scarf_731_grp</v>
      </c>
      <c r="BE2851" s="397" t="s">
        <v>862</v>
      </c>
      <c r="BF2851" t="str">
        <f t="shared" si="273"/>
        <v>Severe frailty</v>
      </c>
      <c r="BG2851">
        <f t="shared" si="274"/>
        <v>6</v>
      </c>
      <c r="BH2851" s="398">
        <f t="shared" si="275"/>
        <v>0.125</v>
      </c>
      <c r="BO2851" s="33"/>
    </row>
    <row r="2852" spans="1:67">
      <c r="A2852" s="316" t="s">
        <v>27</v>
      </c>
      <c r="B2852" t="s">
        <v>380</v>
      </c>
      <c r="C2852" t="s">
        <v>910</v>
      </c>
      <c r="D2852" t="s">
        <v>314</v>
      </c>
      <c r="E2852" s="316" t="s">
        <v>127</v>
      </c>
      <c r="F2852" s="316" t="s">
        <v>128</v>
      </c>
      <c r="G2852" s="316" t="s">
        <v>449</v>
      </c>
      <c r="H2852" s="316" t="s">
        <v>320</v>
      </c>
      <c r="I2852" s="316" t="s">
        <v>310</v>
      </c>
      <c r="J2852" s="316" t="s">
        <v>277</v>
      </c>
      <c r="K2852" s="36">
        <v>0</v>
      </c>
      <c r="L2852" s="317">
        <v>0</v>
      </c>
      <c r="M2852" s="317"/>
      <c r="N2852" s="36">
        <v>2</v>
      </c>
      <c r="O2852" s="317">
        <v>5.3799999877810478E-3</v>
      </c>
      <c r="P2852" s="317"/>
      <c r="Q2852" s="36">
        <v>70</v>
      </c>
      <c r="R2852" s="317">
        <v>7.0199999026954174E-3</v>
      </c>
      <c r="S2852" s="317"/>
      <c r="T2852" t="s">
        <v>380</v>
      </c>
      <c r="BA2852" s="395">
        <v>1</v>
      </c>
      <c r="BB2852" s="396" t="s">
        <v>861</v>
      </c>
      <c r="BC2852" t="str">
        <f t="shared" si="271"/>
        <v>RXF</v>
      </c>
      <c r="BD2852" t="str">
        <f t="shared" si="272"/>
        <v>NAoMe_initial_age_decades_80cap</v>
      </c>
      <c r="BE2852" s="397" t="s">
        <v>862</v>
      </c>
      <c r="BF2852" t="str">
        <f t="shared" si="273"/>
        <v>18-29 yrs</v>
      </c>
      <c r="BG2852">
        <f t="shared" si="274"/>
        <v>0</v>
      </c>
      <c r="BH2852" s="398">
        <f t="shared" si="275"/>
        <v>0</v>
      </c>
      <c r="BO2852" s="33"/>
    </row>
    <row r="2853" spans="1:67">
      <c r="A2853" s="316" t="s">
        <v>27</v>
      </c>
      <c r="B2853" t="s">
        <v>380</v>
      </c>
      <c r="C2853" t="s">
        <v>910</v>
      </c>
      <c r="D2853" t="s">
        <v>314</v>
      </c>
      <c r="E2853" s="316" t="s">
        <v>127</v>
      </c>
      <c r="F2853" s="316" t="s">
        <v>128</v>
      </c>
      <c r="G2853" s="316" t="s">
        <v>449</v>
      </c>
      <c r="H2853" s="316" t="s">
        <v>320</v>
      </c>
      <c r="I2853" s="316" t="s">
        <v>310</v>
      </c>
      <c r="J2853" s="316" t="s">
        <v>278</v>
      </c>
      <c r="K2853" s="36">
        <v>2</v>
      </c>
      <c r="L2853" s="317">
        <v>2.9410000890493389E-2</v>
      </c>
      <c r="M2853" s="317"/>
      <c r="N2853" s="36">
        <v>20</v>
      </c>
      <c r="O2853" s="317">
        <v>5.3759999573230743E-2</v>
      </c>
      <c r="P2853" s="317"/>
      <c r="Q2853" s="36">
        <v>429</v>
      </c>
      <c r="R2853" s="317">
        <v>4.3019998818635941E-2</v>
      </c>
      <c r="S2853" s="317"/>
      <c r="T2853" t="s">
        <v>380</v>
      </c>
      <c r="BA2853" s="395">
        <v>1</v>
      </c>
      <c r="BB2853" s="396" t="s">
        <v>861</v>
      </c>
      <c r="BC2853" t="str">
        <f t="shared" si="271"/>
        <v>RXF</v>
      </c>
      <c r="BD2853" t="str">
        <f t="shared" si="272"/>
        <v>NAoMe_initial_age_decades_80cap</v>
      </c>
      <c r="BE2853" s="397" t="s">
        <v>862</v>
      </c>
      <c r="BF2853" t="str">
        <f t="shared" si="273"/>
        <v>30-39 yrs</v>
      </c>
      <c r="BG2853">
        <f t="shared" si="274"/>
        <v>2</v>
      </c>
      <c r="BH2853" s="398">
        <f t="shared" si="275"/>
        <v>2.9410000890493389E-2</v>
      </c>
      <c r="BO2853" s="33"/>
    </row>
    <row r="2854" spans="1:67">
      <c r="A2854" s="316" t="s">
        <v>27</v>
      </c>
      <c r="B2854" t="s">
        <v>380</v>
      </c>
      <c r="C2854" t="s">
        <v>910</v>
      </c>
      <c r="D2854" t="s">
        <v>314</v>
      </c>
      <c r="E2854" s="316" t="s">
        <v>127</v>
      </c>
      <c r="F2854" s="316" t="s">
        <v>128</v>
      </c>
      <c r="G2854" s="316" t="s">
        <v>449</v>
      </c>
      <c r="H2854" s="316" t="s">
        <v>320</v>
      </c>
      <c r="I2854" s="316" t="s">
        <v>310</v>
      </c>
      <c r="J2854" s="316" t="s">
        <v>279</v>
      </c>
      <c r="K2854" s="36">
        <v>7</v>
      </c>
      <c r="L2854" s="317">
        <v>0.1029400005936623</v>
      </c>
      <c r="M2854" s="317"/>
      <c r="N2854" s="36">
        <v>48</v>
      </c>
      <c r="O2854" s="317">
        <v>0.1290300041437149</v>
      </c>
      <c r="P2854" s="317"/>
      <c r="Q2854" s="36">
        <v>1024</v>
      </c>
      <c r="R2854" s="317">
        <v>0.1026899963617325</v>
      </c>
      <c r="S2854" s="317"/>
      <c r="T2854" t="s">
        <v>380</v>
      </c>
      <c r="BA2854" s="395">
        <v>1</v>
      </c>
      <c r="BB2854" s="396" t="s">
        <v>861</v>
      </c>
      <c r="BC2854" t="str">
        <f t="shared" si="271"/>
        <v>RXF</v>
      </c>
      <c r="BD2854" t="str">
        <f t="shared" si="272"/>
        <v>NAoMe_initial_age_decades_80cap</v>
      </c>
      <c r="BE2854" s="397" t="s">
        <v>862</v>
      </c>
      <c r="BF2854" t="str">
        <f t="shared" si="273"/>
        <v>40-49 yrs</v>
      </c>
      <c r="BG2854">
        <f t="shared" si="274"/>
        <v>7</v>
      </c>
      <c r="BH2854" s="398">
        <f t="shared" si="275"/>
        <v>0.1029400005936623</v>
      </c>
      <c r="BO2854" s="33"/>
    </row>
    <row r="2855" spans="1:67">
      <c r="A2855" s="316" t="s">
        <v>27</v>
      </c>
      <c r="B2855" t="s">
        <v>380</v>
      </c>
      <c r="C2855" t="s">
        <v>910</v>
      </c>
      <c r="D2855" t="s">
        <v>314</v>
      </c>
      <c r="E2855" s="316" t="s">
        <v>127</v>
      </c>
      <c r="F2855" s="316" t="s">
        <v>128</v>
      </c>
      <c r="G2855" s="316" t="s">
        <v>449</v>
      </c>
      <c r="H2855" s="316" t="s">
        <v>320</v>
      </c>
      <c r="I2855" s="316" t="s">
        <v>310</v>
      </c>
      <c r="J2855" s="316" t="s">
        <v>280</v>
      </c>
      <c r="K2855" s="36">
        <v>6</v>
      </c>
      <c r="L2855" s="317">
        <v>8.8239997625350952E-2</v>
      </c>
      <c r="M2855" s="317"/>
      <c r="N2855" s="36">
        <v>60</v>
      </c>
      <c r="O2855" s="317">
        <v>0.1612900048494339</v>
      </c>
      <c r="P2855" s="317"/>
      <c r="Q2855" s="36">
        <v>1733</v>
      </c>
      <c r="R2855" s="317">
        <v>0.17378999292850489</v>
      </c>
      <c r="S2855" s="317"/>
      <c r="T2855" t="s">
        <v>380</v>
      </c>
      <c r="BA2855" s="395">
        <v>1</v>
      </c>
      <c r="BB2855" s="396" t="s">
        <v>861</v>
      </c>
      <c r="BC2855" t="str">
        <f t="shared" si="271"/>
        <v>RXF</v>
      </c>
      <c r="BD2855" t="str">
        <f t="shared" si="272"/>
        <v>NAoMe_initial_age_decades_80cap</v>
      </c>
      <c r="BE2855" s="397" t="s">
        <v>862</v>
      </c>
      <c r="BF2855" t="str">
        <f t="shared" si="273"/>
        <v>50-59 yrs</v>
      </c>
      <c r="BG2855">
        <f t="shared" si="274"/>
        <v>6</v>
      </c>
      <c r="BH2855" s="398">
        <f t="shared" si="275"/>
        <v>8.8239997625350952E-2</v>
      </c>
      <c r="BO2855" s="33"/>
    </row>
    <row r="2856" spans="1:67">
      <c r="A2856" s="316" t="s">
        <v>27</v>
      </c>
      <c r="B2856" t="s">
        <v>380</v>
      </c>
      <c r="C2856" t="s">
        <v>910</v>
      </c>
      <c r="D2856" t="s">
        <v>314</v>
      </c>
      <c r="E2856" s="316" t="s">
        <v>127</v>
      </c>
      <c r="F2856" s="316" t="s">
        <v>128</v>
      </c>
      <c r="G2856" s="316" t="s">
        <v>449</v>
      </c>
      <c r="H2856" s="316" t="s">
        <v>320</v>
      </c>
      <c r="I2856" s="316" t="s">
        <v>310</v>
      </c>
      <c r="J2856" s="316" t="s">
        <v>281</v>
      </c>
      <c r="K2856" s="36">
        <v>11</v>
      </c>
      <c r="L2856" s="317">
        <v>0.16176000237464899</v>
      </c>
      <c r="M2856" s="317"/>
      <c r="N2856" s="36">
        <v>61</v>
      </c>
      <c r="O2856" s="317">
        <v>0.16398000717163089</v>
      </c>
      <c r="P2856" s="317"/>
      <c r="Q2856" s="36">
        <v>1931</v>
      </c>
      <c r="R2856" s="317">
        <v>0.19363999366760251</v>
      </c>
      <c r="S2856" s="317"/>
      <c r="T2856" t="s">
        <v>380</v>
      </c>
      <c r="BA2856" s="395">
        <v>1</v>
      </c>
      <c r="BB2856" s="396" t="s">
        <v>861</v>
      </c>
      <c r="BC2856" t="str">
        <f t="shared" si="271"/>
        <v>RXF</v>
      </c>
      <c r="BD2856" t="str">
        <f t="shared" si="272"/>
        <v>NAoMe_initial_age_decades_80cap</v>
      </c>
      <c r="BE2856" s="397" t="s">
        <v>862</v>
      </c>
      <c r="BF2856" t="str">
        <f t="shared" si="273"/>
        <v>60-69 yrs</v>
      </c>
      <c r="BG2856">
        <f t="shared" si="274"/>
        <v>11</v>
      </c>
      <c r="BH2856" s="398">
        <f t="shared" si="275"/>
        <v>0.16176000237464899</v>
      </c>
      <c r="BO2856" s="33"/>
    </row>
    <row r="2857" spans="1:67">
      <c r="A2857" s="316" t="s">
        <v>27</v>
      </c>
      <c r="B2857" t="s">
        <v>380</v>
      </c>
      <c r="C2857" t="s">
        <v>910</v>
      </c>
      <c r="D2857" t="s">
        <v>314</v>
      </c>
      <c r="E2857" s="316" t="s">
        <v>127</v>
      </c>
      <c r="F2857" s="316" t="s">
        <v>128</v>
      </c>
      <c r="G2857" s="316" t="s">
        <v>449</v>
      </c>
      <c r="H2857" s="316" t="s">
        <v>320</v>
      </c>
      <c r="I2857" s="316" t="s">
        <v>310</v>
      </c>
      <c r="J2857" s="316" t="s">
        <v>282</v>
      </c>
      <c r="K2857" s="36">
        <v>21</v>
      </c>
      <c r="L2857" s="317">
        <v>0.30882000923156738</v>
      </c>
      <c r="M2857" s="317"/>
      <c r="N2857" s="36">
        <v>94</v>
      </c>
      <c r="O2857" s="317">
        <v>0.25268998742103582</v>
      </c>
      <c r="P2857" s="317"/>
      <c r="Q2857" s="36">
        <v>2493</v>
      </c>
      <c r="R2857" s="317">
        <v>0.25</v>
      </c>
      <c r="S2857" s="317"/>
      <c r="T2857" t="s">
        <v>380</v>
      </c>
      <c r="BA2857" s="395">
        <v>1</v>
      </c>
      <c r="BB2857" s="396" t="s">
        <v>861</v>
      </c>
      <c r="BC2857" t="str">
        <f t="shared" si="271"/>
        <v>RXF</v>
      </c>
      <c r="BD2857" t="str">
        <f t="shared" si="272"/>
        <v>NAoMe_initial_age_decades_80cap</v>
      </c>
      <c r="BE2857" s="397" t="s">
        <v>862</v>
      </c>
      <c r="BF2857" t="str">
        <f t="shared" si="273"/>
        <v>70-79 yrs</v>
      </c>
      <c r="BG2857">
        <f t="shared" si="274"/>
        <v>21</v>
      </c>
      <c r="BH2857" s="398">
        <f t="shared" si="275"/>
        <v>0.30882000923156738</v>
      </c>
      <c r="BO2857" s="33"/>
    </row>
    <row r="2858" spans="1:67">
      <c r="A2858" s="316" t="s">
        <v>27</v>
      </c>
      <c r="B2858" t="s">
        <v>380</v>
      </c>
      <c r="C2858" t="s">
        <v>910</v>
      </c>
      <c r="D2858" t="s">
        <v>314</v>
      </c>
      <c r="E2858" s="316" t="s">
        <v>127</v>
      </c>
      <c r="F2858" s="316" t="s">
        <v>128</v>
      </c>
      <c r="G2858" s="316" t="s">
        <v>449</v>
      </c>
      <c r="H2858" s="316" t="s">
        <v>320</v>
      </c>
      <c r="I2858" s="316" t="s">
        <v>310</v>
      </c>
      <c r="J2858" s="316" t="s">
        <v>283</v>
      </c>
      <c r="K2858" s="36">
        <v>21</v>
      </c>
      <c r="L2858" s="317">
        <v>0.30882000923156738</v>
      </c>
      <c r="M2858" s="317"/>
      <c r="N2858" s="36">
        <v>87</v>
      </c>
      <c r="O2858" s="317">
        <v>0.2338699996471405</v>
      </c>
      <c r="P2858" s="317"/>
      <c r="Q2858" s="36">
        <v>2292</v>
      </c>
      <c r="R2858" s="317">
        <v>0.2298399955034256</v>
      </c>
      <c r="S2858" s="317"/>
      <c r="T2858" t="s">
        <v>380</v>
      </c>
      <c r="BA2858" s="395">
        <v>1</v>
      </c>
      <c r="BB2858" s="396" t="s">
        <v>861</v>
      </c>
      <c r="BC2858" t="str">
        <f t="shared" si="271"/>
        <v>RXF</v>
      </c>
      <c r="BD2858" t="str">
        <f t="shared" si="272"/>
        <v>NAoMe_initial_age_decades_80cap</v>
      </c>
      <c r="BE2858" s="397" t="s">
        <v>862</v>
      </c>
      <c r="BF2858" t="str">
        <f t="shared" si="273"/>
        <v>80+ yrs</v>
      </c>
      <c r="BG2858">
        <f t="shared" si="274"/>
        <v>21</v>
      </c>
      <c r="BH2858" s="398">
        <f t="shared" si="275"/>
        <v>0.30882000923156738</v>
      </c>
      <c r="BO2858" s="33"/>
    </row>
    <row r="2859" spans="1:67">
      <c r="A2859" s="316" t="s">
        <v>27</v>
      </c>
      <c r="B2859" t="s">
        <v>380</v>
      </c>
      <c r="C2859" t="s">
        <v>910</v>
      </c>
      <c r="D2859" t="s">
        <v>314</v>
      </c>
      <c r="E2859" s="316" t="s">
        <v>127</v>
      </c>
      <c r="F2859" s="316" t="s">
        <v>128</v>
      </c>
      <c r="G2859" s="316" t="s">
        <v>449</v>
      </c>
      <c r="H2859" s="316" t="s">
        <v>320</v>
      </c>
      <c r="I2859" s="316" t="s">
        <v>341</v>
      </c>
      <c r="J2859" s="316" t="s">
        <v>13</v>
      </c>
      <c r="K2859" s="36">
        <v>46</v>
      </c>
      <c r="L2859" s="317">
        <v>0.67646998167037964</v>
      </c>
      <c r="M2859" s="317">
        <v>0.68656998872756958</v>
      </c>
      <c r="N2859" s="36">
        <v>254</v>
      </c>
      <c r="O2859" s="317">
        <v>0.68279999494552612</v>
      </c>
      <c r="P2859" s="317">
        <v>0.69779998064041138</v>
      </c>
      <c r="Q2859" s="36">
        <v>6753</v>
      </c>
      <c r="R2859" s="317">
        <v>0.67720001935958862</v>
      </c>
      <c r="S2859" s="317">
        <v>0.69554001092910767</v>
      </c>
      <c r="T2859" t="s">
        <v>380</v>
      </c>
      <c r="BA2859" s="395">
        <v>1</v>
      </c>
      <c r="BB2859" s="396" t="s">
        <v>861</v>
      </c>
      <c r="BC2859" t="str">
        <f t="shared" si="271"/>
        <v>RXF</v>
      </c>
      <c r="BD2859" t="str">
        <f t="shared" si="272"/>
        <v>NAoMe_initial_ch_score_2cap</v>
      </c>
      <c r="BE2859" s="397" t="s">
        <v>862</v>
      </c>
      <c r="BF2859" t="str">
        <f t="shared" si="273"/>
        <v>0</v>
      </c>
      <c r="BG2859">
        <f t="shared" si="274"/>
        <v>46</v>
      </c>
      <c r="BH2859" s="398">
        <f t="shared" si="275"/>
        <v>0.67646998167037964</v>
      </c>
      <c r="BO2859" s="33"/>
    </row>
    <row r="2860" spans="1:67">
      <c r="A2860" s="316" t="s">
        <v>27</v>
      </c>
      <c r="B2860" t="s">
        <v>380</v>
      </c>
      <c r="C2860" t="s">
        <v>910</v>
      </c>
      <c r="D2860" t="s">
        <v>314</v>
      </c>
      <c r="E2860" s="316" t="s">
        <v>127</v>
      </c>
      <c r="F2860" s="316" t="s">
        <v>128</v>
      </c>
      <c r="G2860" s="316" t="s">
        <v>449</v>
      </c>
      <c r="H2860" s="316" t="s">
        <v>320</v>
      </c>
      <c r="I2860" s="316" t="s">
        <v>341</v>
      </c>
      <c r="J2860" s="316" t="s">
        <v>14</v>
      </c>
      <c r="K2860" s="36">
        <v>7</v>
      </c>
      <c r="L2860" s="317">
        <v>0.1029400005936623</v>
      </c>
      <c r="M2860" s="317">
        <v>0.1044799983501434</v>
      </c>
      <c r="N2860" s="36">
        <v>53</v>
      </c>
      <c r="O2860" s="317">
        <v>0.14247000217437741</v>
      </c>
      <c r="P2860" s="317">
        <v>0.14560000598430631</v>
      </c>
      <c r="Q2860" s="36">
        <v>1630</v>
      </c>
      <c r="R2860" s="317">
        <v>0.16346000134944921</v>
      </c>
      <c r="S2860" s="317">
        <v>0.16788999736309049</v>
      </c>
      <c r="T2860" t="s">
        <v>380</v>
      </c>
      <c r="BA2860" s="395">
        <v>1</v>
      </c>
      <c r="BB2860" s="396" t="s">
        <v>861</v>
      </c>
      <c r="BC2860" t="str">
        <f t="shared" si="271"/>
        <v>RXF</v>
      </c>
      <c r="BD2860" t="str">
        <f t="shared" si="272"/>
        <v>NAoMe_initial_ch_score_2cap</v>
      </c>
      <c r="BE2860" s="397" t="s">
        <v>862</v>
      </c>
      <c r="BF2860" t="str">
        <f t="shared" si="273"/>
        <v>1</v>
      </c>
      <c r="BG2860">
        <f t="shared" si="274"/>
        <v>7</v>
      </c>
      <c r="BH2860" s="398">
        <f t="shared" si="275"/>
        <v>0.1029400005936623</v>
      </c>
      <c r="BO2860" s="33"/>
    </row>
    <row r="2861" spans="1:67">
      <c r="A2861" s="316" t="s">
        <v>27</v>
      </c>
      <c r="B2861" t="s">
        <v>380</v>
      </c>
      <c r="C2861" t="s">
        <v>910</v>
      </c>
      <c r="D2861" t="s">
        <v>314</v>
      </c>
      <c r="E2861" s="316" t="s">
        <v>127</v>
      </c>
      <c r="F2861" s="316" t="s">
        <v>128</v>
      </c>
      <c r="G2861" s="316" t="s">
        <v>449</v>
      </c>
      <c r="H2861" s="316" t="s">
        <v>320</v>
      </c>
      <c r="I2861" s="316" t="s">
        <v>341</v>
      </c>
      <c r="J2861" s="316" t="s">
        <v>301</v>
      </c>
      <c r="K2861" s="36">
        <v>14</v>
      </c>
      <c r="L2861" s="317">
        <v>0.2058800011873245</v>
      </c>
      <c r="M2861" s="317">
        <v>0.20895999670028689</v>
      </c>
      <c r="N2861" s="36">
        <v>57</v>
      </c>
      <c r="O2861" s="317">
        <v>0.15322999656200409</v>
      </c>
      <c r="P2861" s="317">
        <v>0.15658999979495999</v>
      </c>
      <c r="Q2861" s="36">
        <v>1326</v>
      </c>
      <c r="R2861" s="317">
        <v>0.132970005273819</v>
      </c>
      <c r="S2861" s="317">
        <v>0.13657000660896301</v>
      </c>
      <c r="T2861" t="s">
        <v>380</v>
      </c>
      <c r="BA2861" s="395">
        <v>1</v>
      </c>
      <c r="BB2861" s="396" t="s">
        <v>861</v>
      </c>
      <c r="BC2861" t="str">
        <f t="shared" si="271"/>
        <v>RXF</v>
      </c>
      <c r="BD2861" t="str">
        <f t="shared" si="272"/>
        <v>NAoMe_initial_ch_score_2cap</v>
      </c>
      <c r="BE2861" s="397" t="s">
        <v>862</v>
      </c>
      <c r="BF2861" t="str">
        <f t="shared" si="273"/>
        <v>2+</v>
      </c>
      <c r="BG2861">
        <f t="shared" si="274"/>
        <v>14</v>
      </c>
      <c r="BH2861" s="398">
        <f t="shared" si="275"/>
        <v>0.2058800011873245</v>
      </c>
      <c r="BO2861" s="33"/>
    </row>
    <row r="2862" spans="1:67">
      <c r="A2862" s="316" t="s">
        <v>27</v>
      </c>
      <c r="B2862" t="s">
        <v>380</v>
      </c>
      <c r="C2862" t="s">
        <v>910</v>
      </c>
      <c r="D2862" t="s">
        <v>314</v>
      </c>
      <c r="E2862" s="316" t="s">
        <v>127</v>
      </c>
      <c r="F2862" s="316" t="s">
        <v>128</v>
      </c>
      <c r="G2862" s="316" t="s">
        <v>449</v>
      </c>
      <c r="H2862" s="316" t="s">
        <v>320</v>
      </c>
      <c r="I2862" s="316" t="s">
        <v>341</v>
      </c>
      <c r="J2862" s="316" t="s">
        <v>260</v>
      </c>
      <c r="K2862" s="36">
        <v>1</v>
      </c>
      <c r="L2862" s="317">
        <v>1.4709999784827231E-2</v>
      </c>
      <c r="M2862" s="317"/>
      <c r="N2862" s="36">
        <v>8</v>
      </c>
      <c r="O2862" s="317">
        <v>2.150999940931797E-2</v>
      </c>
      <c r="P2862" s="317"/>
      <c r="Q2862" s="36">
        <v>263</v>
      </c>
      <c r="R2862" s="317">
        <v>2.6370000094175339E-2</v>
      </c>
      <c r="S2862" s="317"/>
      <c r="T2862" t="s">
        <v>380</v>
      </c>
      <c r="BA2862" s="395">
        <v>1</v>
      </c>
      <c r="BB2862" s="396" t="s">
        <v>861</v>
      </c>
      <c r="BC2862" t="str">
        <f t="shared" si="271"/>
        <v>RXF</v>
      </c>
      <c r="BD2862" t="str">
        <f t="shared" si="272"/>
        <v>NAoMe_initial_ch_score_2cap</v>
      </c>
      <c r="BE2862" s="397" t="s">
        <v>862</v>
      </c>
      <c r="BF2862" t="str">
        <f t="shared" si="273"/>
        <v>Unknown</v>
      </c>
      <c r="BG2862">
        <f t="shared" si="274"/>
        <v>1</v>
      </c>
      <c r="BH2862" s="398">
        <f t="shared" si="275"/>
        <v>1.4709999784827231E-2</v>
      </c>
      <c r="BO2862" s="33"/>
    </row>
    <row r="2863" spans="1:67">
      <c r="A2863" s="316" t="s">
        <v>27</v>
      </c>
      <c r="B2863" t="s">
        <v>380</v>
      </c>
      <c r="C2863" t="s">
        <v>910</v>
      </c>
      <c r="D2863" t="s">
        <v>314</v>
      </c>
      <c r="E2863" s="316" t="s">
        <v>127</v>
      </c>
      <c r="F2863" s="316" t="s">
        <v>128</v>
      </c>
      <c r="G2863" s="316" t="s">
        <v>449</v>
      </c>
      <c r="H2863" s="316" t="s">
        <v>320</v>
      </c>
      <c r="I2863" s="316" t="s">
        <v>309</v>
      </c>
      <c r="J2863" s="316" t="s">
        <v>289</v>
      </c>
      <c r="K2863" s="36">
        <v>20</v>
      </c>
      <c r="L2863" s="317">
        <v>0.29412001371383673</v>
      </c>
      <c r="M2863" s="317"/>
      <c r="N2863" s="36">
        <v>109</v>
      </c>
      <c r="O2863" s="317">
        <v>0.29300999641418463</v>
      </c>
      <c r="P2863" s="317"/>
      <c r="Q2863" s="36">
        <v>3283</v>
      </c>
      <c r="R2863" s="317">
        <v>0.3292199969291687</v>
      </c>
      <c r="S2863" s="317"/>
      <c r="T2863" t="s">
        <v>380</v>
      </c>
      <c r="BA2863" s="395">
        <v>1</v>
      </c>
      <c r="BB2863" s="396" t="s">
        <v>861</v>
      </c>
      <c r="BC2863" t="str">
        <f t="shared" si="271"/>
        <v>RXF</v>
      </c>
      <c r="BD2863" t="str">
        <f t="shared" si="272"/>
        <v>NAoMe_initial_diagnosis_year</v>
      </c>
      <c r="BE2863" s="397" t="s">
        <v>862</v>
      </c>
      <c r="BF2863" t="str">
        <f t="shared" si="273"/>
        <v>2021</v>
      </c>
      <c r="BG2863">
        <f t="shared" si="274"/>
        <v>20</v>
      </c>
      <c r="BH2863" s="398">
        <f t="shared" si="275"/>
        <v>0.29412001371383673</v>
      </c>
      <c r="BO2863" s="33"/>
    </row>
    <row r="2864" spans="1:67">
      <c r="A2864" s="316" t="s">
        <v>27</v>
      </c>
      <c r="B2864" t="s">
        <v>380</v>
      </c>
      <c r="C2864" t="s">
        <v>910</v>
      </c>
      <c r="D2864" t="s">
        <v>314</v>
      </c>
      <c r="E2864" s="316" t="s">
        <v>127</v>
      </c>
      <c r="F2864" s="316" t="s">
        <v>128</v>
      </c>
      <c r="G2864" s="316" t="s">
        <v>449</v>
      </c>
      <c r="H2864" s="316" t="s">
        <v>320</v>
      </c>
      <c r="I2864" s="316" t="s">
        <v>309</v>
      </c>
      <c r="J2864" s="316" t="s">
        <v>816</v>
      </c>
      <c r="K2864" s="36">
        <v>28</v>
      </c>
      <c r="L2864" s="317">
        <v>0.41176000237464899</v>
      </c>
      <c r="M2864" s="317"/>
      <c r="N2864" s="36">
        <v>148</v>
      </c>
      <c r="O2864" s="317">
        <v>0.39785000681877142</v>
      </c>
      <c r="P2864" s="317"/>
      <c r="Q2864" s="36">
        <v>3315</v>
      </c>
      <c r="R2864" s="317">
        <v>0.33243000507354742</v>
      </c>
      <c r="S2864" s="317"/>
      <c r="T2864" t="s">
        <v>380</v>
      </c>
      <c r="BA2864" s="395">
        <v>1</v>
      </c>
      <c r="BB2864" s="396" t="s">
        <v>861</v>
      </c>
      <c r="BC2864" t="str">
        <f t="shared" si="271"/>
        <v>RXF</v>
      </c>
      <c r="BD2864" t="str">
        <f t="shared" si="272"/>
        <v>NAoMe_initial_diagnosis_year</v>
      </c>
      <c r="BE2864" s="397" t="s">
        <v>862</v>
      </c>
      <c r="BF2864" t="str">
        <f t="shared" si="273"/>
        <v>2022</v>
      </c>
      <c r="BG2864">
        <f t="shared" si="274"/>
        <v>28</v>
      </c>
      <c r="BH2864" s="398">
        <f t="shared" si="275"/>
        <v>0.41176000237464899</v>
      </c>
      <c r="BO2864" s="33"/>
    </row>
    <row r="2865" spans="1:67">
      <c r="A2865" s="316" t="s">
        <v>27</v>
      </c>
      <c r="B2865" t="s">
        <v>380</v>
      </c>
      <c r="C2865" t="s">
        <v>910</v>
      </c>
      <c r="D2865" t="s">
        <v>314</v>
      </c>
      <c r="E2865" s="316" t="s">
        <v>127</v>
      </c>
      <c r="F2865" s="316" t="s">
        <v>128</v>
      </c>
      <c r="G2865" s="316" t="s">
        <v>449</v>
      </c>
      <c r="H2865" s="316" t="s">
        <v>320</v>
      </c>
      <c r="I2865" s="316" t="s">
        <v>309</v>
      </c>
      <c r="J2865" s="316" t="s">
        <v>946</v>
      </c>
      <c r="K2865" s="36">
        <v>20</v>
      </c>
      <c r="L2865" s="317">
        <v>0.29412001371383673</v>
      </c>
      <c r="M2865" s="317"/>
      <c r="N2865" s="36">
        <v>115</v>
      </c>
      <c r="O2865" s="317">
        <v>0.30913999676704412</v>
      </c>
      <c r="P2865" s="317"/>
      <c r="Q2865" s="36">
        <v>3374</v>
      </c>
      <c r="R2865" s="317">
        <v>0.33834999799728388</v>
      </c>
      <c r="S2865" s="317"/>
      <c r="T2865" t="s">
        <v>380</v>
      </c>
      <c r="BA2865" s="395">
        <v>1</v>
      </c>
      <c r="BB2865" s="396" t="s">
        <v>861</v>
      </c>
      <c r="BC2865" t="str">
        <f t="shared" si="271"/>
        <v>RXF</v>
      </c>
      <c r="BD2865" t="str">
        <f t="shared" si="272"/>
        <v>NAoMe_initial_diagnosis_year</v>
      </c>
      <c r="BE2865" s="397" t="s">
        <v>862</v>
      </c>
      <c r="BF2865" t="str">
        <f t="shared" si="273"/>
        <v>2023</v>
      </c>
      <c r="BG2865">
        <f t="shared" si="274"/>
        <v>20</v>
      </c>
      <c r="BH2865" s="398">
        <f t="shared" si="275"/>
        <v>0.29412001371383673</v>
      </c>
      <c r="BO2865" s="33"/>
    </row>
    <row r="2866" spans="1:67">
      <c r="A2866" s="316" t="s">
        <v>27</v>
      </c>
      <c r="B2866" t="s">
        <v>380</v>
      </c>
      <c r="C2866" t="s">
        <v>910</v>
      </c>
      <c r="D2866" t="s">
        <v>314</v>
      </c>
      <c r="E2866" s="316" t="s">
        <v>127</v>
      </c>
      <c r="F2866" s="316" t="s">
        <v>128</v>
      </c>
      <c r="G2866" s="316" t="s">
        <v>449</v>
      </c>
      <c r="H2866" s="316" t="s">
        <v>320</v>
      </c>
      <c r="I2866" s="316" t="s">
        <v>331</v>
      </c>
      <c r="J2866" s="316" t="s">
        <v>332</v>
      </c>
      <c r="K2866" s="36">
        <v>2</v>
      </c>
      <c r="L2866" s="317">
        <v>2.9410000890493389E-2</v>
      </c>
      <c r="M2866" s="317">
        <v>4.081999883055687E-2</v>
      </c>
      <c r="N2866" s="36">
        <v>12</v>
      </c>
      <c r="O2866" s="317">
        <v>3.2260000705718987E-2</v>
      </c>
      <c r="P2866" s="317">
        <v>4.0959998965263367E-2</v>
      </c>
      <c r="Q2866" s="36">
        <v>434</v>
      </c>
      <c r="R2866" s="317">
        <v>4.3519999831914902E-2</v>
      </c>
      <c r="S2866" s="317">
        <v>5.2159998565912247E-2</v>
      </c>
      <c r="T2866" t="s">
        <v>380</v>
      </c>
      <c r="BA2866" s="395">
        <v>1</v>
      </c>
      <c r="BB2866" s="396" t="s">
        <v>861</v>
      </c>
      <c r="BC2866" t="str">
        <f t="shared" si="271"/>
        <v>RXF</v>
      </c>
      <c r="BD2866" t="str">
        <f t="shared" si="272"/>
        <v>NAoMe_initial_disease_group</v>
      </c>
      <c r="BE2866" s="397" t="s">
        <v>862</v>
      </c>
      <c r="BF2866" t="str">
        <f t="shared" si="273"/>
        <v>Advanced M0</v>
      </c>
      <c r="BG2866">
        <f t="shared" si="274"/>
        <v>2</v>
      </c>
      <c r="BH2866" s="398">
        <f t="shared" si="275"/>
        <v>2.9410000890493389E-2</v>
      </c>
      <c r="BO2866" s="33"/>
    </row>
    <row r="2867" spans="1:67">
      <c r="A2867" s="316" t="s">
        <v>27</v>
      </c>
      <c r="B2867" t="s">
        <v>380</v>
      </c>
      <c r="C2867" t="s">
        <v>910</v>
      </c>
      <c r="D2867" t="s">
        <v>314</v>
      </c>
      <c r="E2867" s="316" t="s">
        <v>127</v>
      </c>
      <c r="F2867" s="316" t="s">
        <v>128</v>
      </c>
      <c r="G2867" s="316" t="s">
        <v>449</v>
      </c>
      <c r="H2867" s="316" t="s">
        <v>320</v>
      </c>
      <c r="I2867" s="316" t="s">
        <v>331</v>
      </c>
      <c r="J2867" s="316" t="s">
        <v>333</v>
      </c>
      <c r="K2867" s="36">
        <v>34</v>
      </c>
      <c r="L2867" s="317">
        <v>0.5</v>
      </c>
      <c r="M2867" s="317">
        <v>0.69388002157211304</v>
      </c>
      <c r="N2867" s="36">
        <v>212</v>
      </c>
      <c r="O2867" s="317">
        <v>0.56989002227783203</v>
      </c>
      <c r="P2867" s="317">
        <v>0.72355002164840698</v>
      </c>
      <c r="Q2867" s="36">
        <v>6159</v>
      </c>
      <c r="R2867" s="317">
        <v>0.6176300048828125</v>
      </c>
      <c r="S2867" s="317">
        <v>0.74026000499725342</v>
      </c>
      <c r="T2867" t="s">
        <v>380</v>
      </c>
      <c r="BA2867" s="395">
        <v>1</v>
      </c>
      <c r="BB2867" s="396" t="s">
        <v>861</v>
      </c>
      <c r="BC2867" t="str">
        <f t="shared" si="271"/>
        <v>RXF</v>
      </c>
      <c r="BD2867" t="str">
        <f t="shared" si="272"/>
        <v>NAoMe_initial_disease_group</v>
      </c>
      <c r="BE2867" s="397" t="s">
        <v>862</v>
      </c>
      <c r="BF2867" t="str">
        <f t="shared" si="273"/>
        <v>Advanced M1</v>
      </c>
      <c r="BG2867">
        <f t="shared" si="274"/>
        <v>34</v>
      </c>
      <c r="BH2867" s="398">
        <f t="shared" si="275"/>
        <v>0.5</v>
      </c>
      <c r="BO2867" s="33"/>
    </row>
    <row r="2868" spans="1:67">
      <c r="A2868" s="316" t="s">
        <v>27</v>
      </c>
      <c r="B2868" t="s">
        <v>380</v>
      </c>
      <c r="C2868" t="s">
        <v>910</v>
      </c>
      <c r="D2868" t="s">
        <v>314</v>
      </c>
      <c r="E2868" s="316" t="s">
        <v>127</v>
      </c>
      <c r="F2868" s="316" t="s">
        <v>128</v>
      </c>
      <c r="G2868" s="316" t="s">
        <v>449</v>
      </c>
      <c r="H2868" s="316" t="s">
        <v>320</v>
      </c>
      <c r="I2868" s="316" t="s">
        <v>331</v>
      </c>
      <c r="J2868" s="316" t="s">
        <v>334</v>
      </c>
      <c r="K2868" s="36">
        <v>0</v>
      </c>
      <c r="L2868" s="317">
        <v>0</v>
      </c>
      <c r="M2868" s="317">
        <v>0</v>
      </c>
      <c r="N2868" s="36">
        <v>2</v>
      </c>
      <c r="O2868" s="317">
        <v>5.3799999877810478E-3</v>
      </c>
      <c r="P2868" s="317">
        <v>6.829999852925539E-3</v>
      </c>
      <c r="Q2868" s="36">
        <v>64</v>
      </c>
      <c r="R2868" s="317">
        <v>6.4199999906122676E-3</v>
      </c>
      <c r="S2868" s="317">
        <v>7.689999882131815E-3</v>
      </c>
      <c r="T2868" t="s">
        <v>380</v>
      </c>
      <c r="BA2868" s="395">
        <v>1</v>
      </c>
      <c r="BB2868" s="396" t="s">
        <v>861</v>
      </c>
      <c r="BC2868" t="str">
        <f t="shared" si="271"/>
        <v>RXF</v>
      </c>
      <c r="BD2868" t="str">
        <f t="shared" si="272"/>
        <v>NAoMe_initial_disease_group</v>
      </c>
      <c r="BE2868" s="397" t="s">
        <v>862</v>
      </c>
      <c r="BF2868" t="str">
        <f t="shared" si="273"/>
        <v>DCIS</v>
      </c>
      <c r="BG2868">
        <f t="shared" si="274"/>
        <v>0</v>
      </c>
      <c r="BH2868" s="398">
        <f t="shared" si="275"/>
        <v>0</v>
      </c>
      <c r="BO2868" s="33"/>
    </row>
    <row r="2869" spans="1:67">
      <c r="A2869" s="316" t="s">
        <v>27</v>
      </c>
      <c r="B2869" t="s">
        <v>380</v>
      </c>
      <c r="C2869" t="s">
        <v>910</v>
      </c>
      <c r="D2869" t="s">
        <v>314</v>
      </c>
      <c r="E2869" s="316" t="s">
        <v>127</v>
      </c>
      <c r="F2869" s="316" t="s">
        <v>128</v>
      </c>
      <c r="G2869" s="316" t="s">
        <v>449</v>
      </c>
      <c r="H2869" s="316" t="s">
        <v>320</v>
      </c>
      <c r="I2869" s="316" t="s">
        <v>331</v>
      </c>
      <c r="J2869" s="316" t="s">
        <v>335</v>
      </c>
      <c r="K2869" s="36">
        <v>13</v>
      </c>
      <c r="L2869" s="317">
        <v>0.19118000566959381</v>
      </c>
      <c r="M2869" s="317">
        <v>0.26530998945236212</v>
      </c>
      <c r="N2869" s="36">
        <v>67</v>
      </c>
      <c r="O2869" s="317">
        <v>0.18010999262332919</v>
      </c>
      <c r="P2869" s="317">
        <v>0.22867000102996829</v>
      </c>
      <c r="Q2869" s="36">
        <v>1663</v>
      </c>
      <c r="R2869" s="317">
        <v>0.16676999628543851</v>
      </c>
      <c r="S2869" s="317">
        <v>0.19988000392913821</v>
      </c>
      <c r="T2869" t="s">
        <v>380</v>
      </c>
      <c r="BA2869" s="395">
        <v>1</v>
      </c>
      <c r="BB2869" s="396" t="s">
        <v>861</v>
      </c>
      <c r="BC2869" t="str">
        <f t="shared" si="271"/>
        <v>RXF</v>
      </c>
      <c r="BD2869" t="str">
        <f t="shared" si="272"/>
        <v>NAoMe_initial_disease_group</v>
      </c>
      <c r="BE2869" s="397" t="s">
        <v>862</v>
      </c>
      <c r="BF2869" t="str">
        <f t="shared" si="273"/>
        <v>Early invasive</v>
      </c>
      <c r="BG2869">
        <f t="shared" si="274"/>
        <v>13</v>
      </c>
      <c r="BH2869" s="398">
        <f t="shared" si="275"/>
        <v>0.19118000566959381</v>
      </c>
      <c r="BO2869" s="33"/>
    </row>
    <row r="2870" spans="1:67">
      <c r="A2870" s="316" t="s">
        <v>27</v>
      </c>
      <c r="B2870" t="s">
        <v>380</v>
      </c>
      <c r="C2870" t="s">
        <v>910</v>
      </c>
      <c r="D2870" t="s">
        <v>314</v>
      </c>
      <c r="E2870" s="316" t="s">
        <v>127</v>
      </c>
      <c r="F2870" s="316" t="s">
        <v>128</v>
      </c>
      <c r="G2870" s="316" t="s">
        <v>449</v>
      </c>
      <c r="H2870" s="316" t="s">
        <v>320</v>
      </c>
      <c r="I2870" s="316" t="s">
        <v>331</v>
      </c>
      <c r="J2870" s="316" t="s">
        <v>337</v>
      </c>
      <c r="K2870" s="36">
        <v>19</v>
      </c>
      <c r="L2870" s="317">
        <v>0.27941000461578369</v>
      </c>
      <c r="M2870" s="317"/>
      <c r="N2870" s="36">
        <v>79</v>
      </c>
      <c r="O2870" s="317">
        <v>0.21236999332904821</v>
      </c>
      <c r="P2870" s="317"/>
      <c r="Q2870" s="36">
        <v>1652</v>
      </c>
      <c r="R2870" s="317">
        <v>0.1656599938869476</v>
      </c>
      <c r="S2870" s="317"/>
      <c r="T2870" t="s">
        <v>380</v>
      </c>
      <c r="BA2870" s="395">
        <v>1</v>
      </c>
      <c r="BB2870" s="396" t="s">
        <v>861</v>
      </c>
      <c r="BC2870" t="str">
        <f t="shared" si="271"/>
        <v>RXF</v>
      </c>
      <c r="BD2870" t="str">
        <f t="shared" si="272"/>
        <v>NAoMe_initial_disease_group</v>
      </c>
      <c r="BE2870" s="397" t="s">
        <v>862</v>
      </c>
      <c r="BF2870" t="str">
        <f t="shared" si="273"/>
        <v>Unknown stage</v>
      </c>
      <c r="BG2870">
        <f t="shared" si="274"/>
        <v>19</v>
      </c>
      <c r="BH2870" s="398">
        <f t="shared" si="275"/>
        <v>0.27941000461578369</v>
      </c>
      <c r="BO2870" s="33"/>
    </row>
    <row r="2871" spans="1:67">
      <c r="A2871" s="316" t="s">
        <v>27</v>
      </c>
      <c r="B2871" t="s">
        <v>380</v>
      </c>
      <c r="C2871" t="s">
        <v>910</v>
      </c>
      <c r="D2871" t="s">
        <v>314</v>
      </c>
      <c r="E2871" s="316" t="s">
        <v>127</v>
      </c>
      <c r="F2871" s="316" t="s">
        <v>128</v>
      </c>
      <c r="G2871" s="316" t="s">
        <v>449</v>
      </c>
      <c r="H2871" s="316" t="s">
        <v>320</v>
      </c>
      <c r="I2871" s="316" t="s">
        <v>656</v>
      </c>
      <c r="J2871" s="316" t="s">
        <v>286</v>
      </c>
      <c r="K2871" s="36">
        <v>0</v>
      </c>
      <c r="L2871" s="317">
        <v>0</v>
      </c>
      <c r="M2871" s="317">
        <v>0</v>
      </c>
      <c r="N2871" s="36">
        <v>29</v>
      </c>
      <c r="O2871" s="317">
        <v>7.7959999442100525E-2</v>
      </c>
      <c r="P2871" s="317">
        <v>7.923000305891037E-2</v>
      </c>
      <c r="Q2871" s="36">
        <v>492</v>
      </c>
      <c r="R2871" s="317">
        <v>4.9339998513460159E-2</v>
      </c>
      <c r="S2871" s="317">
        <v>5.1920000463724143E-2</v>
      </c>
      <c r="T2871" t="s">
        <v>380</v>
      </c>
      <c r="BA2871" s="395">
        <v>1</v>
      </c>
      <c r="BB2871" s="396" t="s">
        <v>861</v>
      </c>
      <c r="BC2871" t="str">
        <f t="shared" si="271"/>
        <v>RXF</v>
      </c>
      <c r="BD2871" t="str">
        <f t="shared" si="272"/>
        <v>NAoMe_initial_ethnicity_grp</v>
      </c>
      <c r="BE2871" s="397" t="s">
        <v>862</v>
      </c>
      <c r="BF2871" t="str">
        <f t="shared" si="273"/>
        <v>Asian or Asian British</v>
      </c>
      <c r="BG2871">
        <f t="shared" si="274"/>
        <v>0</v>
      </c>
      <c r="BH2871" s="398">
        <f t="shared" si="275"/>
        <v>0</v>
      </c>
      <c r="BO2871" s="33"/>
    </row>
    <row r="2872" spans="1:67">
      <c r="A2872" s="316" t="s">
        <v>27</v>
      </c>
      <c r="B2872" t="s">
        <v>380</v>
      </c>
      <c r="C2872" t="s">
        <v>910</v>
      </c>
      <c r="D2872" t="s">
        <v>314</v>
      </c>
      <c r="E2872" s="316" t="s">
        <v>127</v>
      </c>
      <c r="F2872" s="316" t="s">
        <v>128</v>
      </c>
      <c r="G2872" s="316" t="s">
        <v>449</v>
      </c>
      <c r="H2872" s="316" t="s">
        <v>320</v>
      </c>
      <c r="I2872" s="316" t="s">
        <v>656</v>
      </c>
      <c r="J2872" s="316" t="s">
        <v>287</v>
      </c>
      <c r="K2872" s="36">
        <v>0</v>
      </c>
      <c r="L2872" s="317">
        <v>0</v>
      </c>
      <c r="M2872" s="317">
        <v>0</v>
      </c>
      <c r="N2872" s="36">
        <v>6</v>
      </c>
      <c r="O2872" s="317">
        <v>1.6130000352859501E-2</v>
      </c>
      <c r="P2872" s="317">
        <v>1.6389999538660049E-2</v>
      </c>
      <c r="Q2872" s="36">
        <v>403</v>
      </c>
      <c r="R2872" s="317">
        <v>4.0410000830888748E-2</v>
      </c>
      <c r="S2872" s="317">
        <v>4.2520001530647278E-2</v>
      </c>
      <c r="T2872" t="s">
        <v>380</v>
      </c>
      <c r="BA2872" s="395">
        <v>1</v>
      </c>
      <c r="BB2872" s="396" t="s">
        <v>861</v>
      </c>
      <c r="BC2872" t="str">
        <f t="shared" si="271"/>
        <v>RXF</v>
      </c>
      <c r="BD2872" t="str">
        <f t="shared" si="272"/>
        <v>NAoMe_initial_ethnicity_grp</v>
      </c>
      <c r="BE2872" s="397" t="s">
        <v>862</v>
      </c>
      <c r="BF2872" t="str">
        <f t="shared" si="273"/>
        <v>Black or Black British</v>
      </c>
      <c r="BG2872">
        <f t="shared" si="274"/>
        <v>0</v>
      </c>
      <c r="BH2872" s="398">
        <f t="shared" si="275"/>
        <v>0</v>
      </c>
      <c r="BO2872" s="33"/>
    </row>
    <row r="2873" spans="1:67">
      <c r="A2873" s="316" t="s">
        <v>27</v>
      </c>
      <c r="B2873" t="s">
        <v>380</v>
      </c>
      <c r="C2873" t="s">
        <v>910</v>
      </c>
      <c r="D2873" t="s">
        <v>314</v>
      </c>
      <c r="E2873" s="316" t="s">
        <v>127</v>
      </c>
      <c r="F2873" s="316" t="s">
        <v>128</v>
      </c>
      <c r="G2873" s="316" t="s">
        <v>449</v>
      </c>
      <c r="H2873" s="316" t="s">
        <v>320</v>
      </c>
      <c r="I2873" s="316" t="s">
        <v>656</v>
      </c>
      <c r="J2873" s="316" t="s">
        <v>259</v>
      </c>
      <c r="K2873" s="36">
        <v>0</v>
      </c>
      <c r="L2873" s="317">
        <v>0</v>
      </c>
      <c r="M2873" s="317">
        <v>0</v>
      </c>
      <c r="N2873" s="36">
        <v>2</v>
      </c>
      <c r="O2873" s="317">
        <v>5.3799999877810478E-3</v>
      </c>
      <c r="P2873" s="317">
        <v>5.4600001312792301E-3</v>
      </c>
      <c r="Q2873" s="36">
        <v>98</v>
      </c>
      <c r="R2873" s="317">
        <v>9.8299998790025711E-3</v>
      </c>
      <c r="S2873" s="317">
        <v>1.0339999571442601E-2</v>
      </c>
      <c r="T2873" t="s">
        <v>380</v>
      </c>
      <c r="BA2873" s="395">
        <v>1</v>
      </c>
      <c r="BB2873" s="396" t="s">
        <v>861</v>
      </c>
      <c r="BC2873" t="str">
        <f t="shared" si="271"/>
        <v>RXF</v>
      </c>
      <c r="BD2873" t="str">
        <f t="shared" si="272"/>
        <v>NAoMe_initial_ethnicity_grp</v>
      </c>
      <c r="BE2873" s="397" t="s">
        <v>862</v>
      </c>
      <c r="BF2873" t="str">
        <f t="shared" si="273"/>
        <v>Mixed</v>
      </c>
      <c r="BG2873">
        <f t="shared" si="274"/>
        <v>0</v>
      </c>
      <c r="BH2873" s="398">
        <f t="shared" si="275"/>
        <v>0</v>
      </c>
      <c r="BO2873" s="33"/>
    </row>
    <row r="2874" spans="1:67">
      <c r="A2874" s="316" t="s">
        <v>27</v>
      </c>
      <c r="B2874" t="s">
        <v>380</v>
      </c>
      <c r="C2874" t="s">
        <v>910</v>
      </c>
      <c r="D2874" t="s">
        <v>314</v>
      </c>
      <c r="E2874" s="316" t="s">
        <v>127</v>
      </c>
      <c r="F2874" s="316" t="s">
        <v>128</v>
      </c>
      <c r="G2874" s="316" t="s">
        <v>449</v>
      </c>
      <c r="H2874" s="316" t="s">
        <v>320</v>
      </c>
      <c r="I2874" s="316" t="s">
        <v>656</v>
      </c>
      <c r="J2874" s="316" t="s">
        <v>288</v>
      </c>
      <c r="K2874" s="36">
        <v>2</v>
      </c>
      <c r="L2874" s="317">
        <v>2.9410000890493389E-2</v>
      </c>
      <c r="M2874" s="317">
        <v>2.9410000890493389E-2</v>
      </c>
      <c r="N2874" s="36">
        <v>7</v>
      </c>
      <c r="O2874" s="317">
        <v>1.8820000812411308E-2</v>
      </c>
      <c r="P2874" s="317">
        <v>1.913000084459782E-2</v>
      </c>
      <c r="Q2874" s="36">
        <v>246</v>
      </c>
      <c r="R2874" s="317">
        <v>2.466999925673008E-2</v>
      </c>
      <c r="S2874" s="317">
        <v>2.5960000231862072E-2</v>
      </c>
      <c r="T2874" t="s">
        <v>380</v>
      </c>
      <c r="BA2874" s="395">
        <v>1</v>
      </c>
      <c r="BB2874" s="396" t="s">
        <v>861</v>
      </c>
      <c r="BC2874" t="str">
        <f t="shared" si="271"/>
        <v>RXF</v>
      </c>
      <c r="BD2874" t="str">
        <f t="shared" si="272"/>
        <v>NAoMe_initial_ethnicity_grp</v>
      </c>
      <c r="BE2874" s="397" t="s">
        <v>862</v>
      </c>
      <c r="BF2874" t="str">
        <f t="shared" si="273"/>
        <v>Other Ethnic Group</v>
      </c>
      <c r="BG2874">
        <f t="shared" si="274"/>
        <v>2</v>
      </c>
      <c r="BH2874" s="398">
        <f t="shared" si="275"/>
        <v>2.9410000890493389E-2</v>
      </c>
      <c r="BO2874" s="33"/>
    </row>
    <row r="2875" spans="1:67">
      <c r="A2875" s="316" t="s">
        <v>27</v>
      </c>
      <c r="B2875" t="s">
        <v>380</v>
      </c>
      <c r="C2875" t="s">
        <v>910</v>
      </c>
      <c r="D2875" t="s">
        <v>314</v>
      </c>
      <c r="E2875" s="316" t="s">
        <v>127</v>
      </c>
      <c r="F2875" s="316" t="s">
        <v>128</v>
      </c>
      <c r="G2875" s="316" t="s">
        <v>449</v>
      </c>
      <c r="H2875" s="316" t="s">
        <v>320</v>
      </c>
      <c r="I2875" s="316" t="s">
        <v>656</v>
      </c>
      <c r="J2875" s="316" t="s">
        <v>260</v>
      </c>
      <c r="K2875" s="36">
        <v>0</v>
      </c>
      <c r="L2875" s="317">
        <v>0</v>
      </c>
      <c r="M2875" s="317"/>
      <c r="N2875" s="36">
        <v>6</v>
      </c>
      <c r="O2875" s="317">
        <v>1.6130000352859501E-2</v>
      </c>
      <c r="P2875" s="317"/>
      <c r="Q2875" s="36">
        <v>495</v>
      </c>
      <c r="R2875" s="317">
        <v>4.9639999866485603E-2</v>
      </c>
      <c r="S2875" s="317"/>
      <c r="T2875" t="s">
        <v>380</v>
      </c>
      <c r="BA2875" s="395">
        <v>1</v>
      </c>
      <c r="BB2875" s="396" t="s">
        <v>861</v>
      </c>
      <c r="BC2875" t="str">
        <f t="shared" si="271"/>
        <v>RXF</v>
      </c>
      <c r="BD2875" t="str">
        <f t="shared" si="272"/>
        <v>NAoMe_initial_ethnicity_grp</v>
      </c>
      <c r="BE2875" s="397" t="s">
        <v>862</v>
      </c>
      <c r="BF2875" t="str">
        <f t="shared" si="273"/>
        <v>Unknown</v>
      </c>
      <c r="BG2875">
        <f t="shared" si="274"/>
        <v>0</v>
      </c>
      <c r="BH2875" s="398">
        <f t="shared" si="275"/>
        <v>0</v>
      </c>
      <c r="BO2875" s="33"/>
    </row>
    <row r="2876" spans="1:67">
      <c r="A2876" s="316" t="s">
        <v>27</v>
      </c>
      <c r="B2876" t="s">
        <v>380</v>
      </c>
      <c r="C2876" t="s">
        <v>910</v>
      </c>
      <c r="D2876" t="s">
        <v>314</v>
      </c>
      <c r="E2876" s="316" t="s">
        <v>127</v>
      </c>
      <c r="F2876" s="316" t="s">
        <v>128</v>
      </c>
      <c r="G2876" s="316" t="s">
        <v>449</v>
      </c>
      <c r="H2876" s="316" t="s">
        <v>320</v>
      </c>
      <c r="I2876" s="316" t="s">
        <v>656</v>
      </c>
      <c r="J2876" s="316" t="s">
        <v>258</v>
      </c>
      <c r="K2876" s="36">
        <v>66</v>
      </c>
      <c r="L2876" s="317">
        <v>0.97058999538421631</v>
      </c>
      <c r="M2876" s="317">
        <v>0.97058999538421631</v>
      </c>
      <c r="N2876" s="36">
        <v>322</v>
      </c>
      <c r="O2876" s="317">
        <v>0.86558997631072998</v>
      </c>
      <c r="P2876" s="317">
        <v>0.87977999448776245</v>
      </c>
      <c r="Q2876" s="36">
        <v>8238</v>
      </c>
      <c r="R2876" s="317">
        <v>0.82611000537872314</v>
      </c>
      <c r="S2876" s="317">
        <v>0.86926001310348511</v>
      </c>
      <c r="T2876" t="s">
        <v>380</v>
      </c>
      <c r="BA2876" s="395">
        <v>1</v>
      </c>
      <c r="BB2876" s="396" t="s">
        <v>861</v>
      </c>
      <c r="BC2876" t="str">
        <f t="shared" si="271"/>
        <v>RXF</v>
      </c>
      <c r="BD2876" t="str">
        <f t="shared" si="272"/>
        <v>NAoMe_initial_ethnicity_grp</v>
      </c>
      <c r="BE2876" s="397" t="s">
        <v>862</v>
      </c>
      <c r="BF2876" t="str">
        <f t="shared" si="273"/>
        <v>White</v>
      </c>
      <c r="BG2876">
        <f t="shared" si="274"/>
        <v>66</v>
      </c>
      <c r="BH2876" s="398">
        <f t="shared" si="275"/>
        <v>0.97058999538421631</v>
      </c>
      <c r="BO2876" s="33"/>
    </row>
    <row r="2877" spans="1:67">
      <c r="A2877" s="316" t="s">
        <v>27</v>
      </c>
      <c r="B2877" t="s">
        <v>380</v>
      </c>
      <c r="C2877" t="s">
        <v>910</v>
      </c>
      <c r="D2877" t="s">
        <v>314</v>
      </c>
      <c r="E2877" s="316" t="s">
        <v>127</v>
      </c>
      <c r="F2877" s="316" t="s">
        <v>128</v>
      </c>
      <c r="G2877" s="316" t="s">
        <v>449</v>
      </c>
      <c r="H2877" s="316" t="s">
        <v>320</v>
      </c>
      <c r="I2877" s="316" t="s">
        <v>657</v>
      </c>
      <c r="J2877" s="316" t="s">
        <v>817</v>
      </c>
      <c r="K2877" s="36">
        <v>68</v>
      </c>
      <c r="L2877" s="317">
        <v>1</v>
      </c>
      <c r="M2877" s="317"/>
      <c r="N2877" s="36">
        <v>360</v>
      </c>
      <c r="O2877" s="317">
        <v>0.96773999929428101</v>
      </c>
      <c r="P2877" s="317"/>
      <c r="Q2877" s="36">
        <v>9359</v>
      </c>
      <c r="R2877" s="317">
        <v>0.93853002786636353</v>
      </c>
      <c r="S2877" s="317"/>
      <c r="T2877" t="s">
        <v>380</v>
      </c>
      <c r="BA2877" s="395">
        <v>1</v>
      </c>
      <c r="BB2877" s="396" t="s">
        <v>861</v>
      </c>
      <c r="BC2877" t="str">
        <f t="shared" si="271"/>
        <v>RXF</v>
      </c>
      <c r="BD2877" t="str">
        <f t="shared" si="272"/>
        <v>NAoMe_initial_final_route</v>
      </c>
      <c r="BE2877" s="397" t="s">
        <v>862</v>
      </c>
      <c r="BF2877" t="str">
        <f t="shared" si="273"/>
        <v>Not screened</v>
      </c>
      <c r="BG2877">
        <f t="shared" si="274"/>
        <v>68</v>
      </c>
      <c r="BH2877" s="398">
        <f t="shared" si="275"/>
        <v>1</v>
      </c>
      <c r="BO2877" s="33"/>
    </row>
    <row r="2878" spans="1:67">
      <c r="A2878" s="316" t="s">
        <v>27</v>
      </c>
      <c r="B2878" t="s">
        <v>380</v>
      </c>
      <c r="C2878" t="s">
        <v>910</v>
      </c>
      <c r="D2878" t="s">
        <v>314</v>
      </c>
      <c r="E2878" s="316" t="s">
        <v>127</v>
      </c>
      <c r="F2878" s="316" t="s">
        <v>128</v>
      </c>
      <c r="G2878" s="316" t="s">
        <v>449</v>
      </c>
      <c r="H2878" s="316" t="s">
        <v>320</v>
      </c>
      <c r="I2878" s="316" t="s">
        <v>657</v>
      </c>
      <c r="J2878" s="316" t="s">
        <v>352</v>
      </c>
      <c r="K2878" s="36">
        <v>0</v>
      </c>
      <c r="L2878" s="317">
        <v>0</v>
      </c>
      <c r="M2878" s="317"/>
      <c r="N2878" s="36">
        <v>12</v>
      </c>
      <c r="O2878" s="317">
        <v>3.2260000705718987E-2</v>
      </c>
      <c r="P2878" s="317"/>
      <c r="Q2878" s="36">
        <v>613</v>
      </c>
      <c r="R2878" s="317">
        <v>6.1469998210668557E-2</v>
      </c>
      <c r="S2878" s="317"/>
      <c r="T2878" t="s">
        <v>380</v>
      </c>
      <c r="BA2878" s="395">
        <v>1</v>
      </c>
      <c r="BB2878" s="396" t="s">
        <v>861</v>
      </c>
      <c r="BC2878" t="str">
        <f t="shared" si="271"/>
        <v>RXF</v>
      </c>
      <c r="BD2878" t="str">
        <f t="shared" si="272"/>
        <v>NAoMe_initial_final_route</v>
      </c>
      <c r="BE2878" s="397" t="s">
        <v>862</v>
      </c>
      <c r="BF2878" t="str">
        <f t="shared" si="273"/>
        <v>Screening</v>
      </c>
      <c r="BG2878">
        <f t="shared" si="274"/>
        <v>0</v>
      </c>
      <c r="BH2878" s="398">
        <f t="shared" si="275"/>
        <v>0</v>
      </c>
      <c r="BO2878" s="33"/>
    </row>
    <row r="2879" spans="1:67">
      <c r="A2879" s="316" t="s">
        <v>27</v>
      </c>
      <c r="B2879" t="s">
        <v>380</v>
      </c>
      <c r="C2879" t="s">
        <v>910</v>
      </c>
      <c r="D2879" t="s">
        <v>314</v>
      </c>
      <c r="E2879" s="316" t="s">
        <v>127</v>
      </c>
      <c r="F2879" s="316" t="s">
        <v>128</v>
      </c>
      <c r="G2879" s="316" t="s">
        <v>449</v>
      </c>
      <c r="H2879" s="316" t="s">
        <v>320</v>
      </c>
      <c r="I2879" s="316" t="s">
        <v>303</v>
      </c>
      <c r="J2879" s="316" t="s">
        <v>308</v>
      </c>
      <c r="K2879" s="36">
        <v>19</v>
      </c>
      <c r="L2879" s="317">
        <v>0.27941000461578369</v>
      </c>
      <c r="M2879" s="317"/>
      <c r="N2879" s="36">
        <v>79</v>
      </c>
      <c r="O2879" s="317">
        <v>0.21236999332904821</v>
      </c>
      <c r="P2879" s="317"/>
      <c r="Q2879" s="36">
        <v>1652</v>
      </c>
      <c r="R2879" s="317">
        <v>0.1656599938869476</v>
      </c>
      <c r="S2879" s="317"/>
      <c r="T2879" t="s">
        <v>380</v>
      </c>
      <c r="BA2879" s="395">
        <v>1</v>
      </c>
      <c r="BB2879" s="396" t="s">
        <v>861</v>
      </c>
      <c r="BC2879" t="str">
        <f t="shared" si="271"/>
        <v>RXF</v>
      </c>
      <c r="BD2879" t="str">
        <f t="shared" si="272"/>
        <v>NAoMe_initial_final_stage_tum</v>
      </c>
      <c r="BE2879" s="397" t="s">
        <v>862</v>
      </c>
      <c r="BF2879" t="str">
        <f t="shared" si="273"/>
        <v>Not staged/Unstated</v>
      </c>
      <c r="BG2879">
        <f t="shared" si="274"/>
        <v>19</v>
      </c>
      <c r="BH2879" s="398">
        <f t="shared" si="275"/>
        <v>0.27941000461578369</v>
      </c>
      <c r="BO2879" s="33"/>
    </row>
    <row r="2880" spans="1:67">
      <c r="A2880" s="316" t="s">
        <v>27</v>
      </c>
      <c r="B2880" t="s">
        <v>380</v>
      </c>
      <c r="C2880" t="s">
        <v>910</v>
      </c>
      <c r="D2880" t="s">
        <v>314</v>
      </c>
      <c r="E2880" s="316" t="s">
        <v>127</v>
      </c>
      <c r="F2880" s="316" t="s">
        <v>128</v>
      </c>
      <c r="G2880" s="316" t="s">
        <v>449</v>
      </c>
      <c r="H2880" s="316" t="s">
        <v>320</v>
      </c>
      <c r="I2880" s="316" t="s">
        <v>303</v>
      </c>
      <c r="J2880" s="316" t="s">
        <v>304</v>
      </c>
      <c r="K2880" s="36">
        <v>0</v>
      </c>
      <c r="L2880" s="317">
        <v>0</v>
      </c>
      <c r="M2880" s="317">
        <v>0</v>
      </c>
      <c r="N2880" s="36">
        <v>2</v>
      </c>
      <c r="O2880" s="317">
        <v>5.3799999877810478E-3</v>
      </c>
      <c r="P2880" s="317">
        <v>6.829999852925539E-3</v>
      </c>
      <c r="Q2880" s="36">
        <v>64</v>
      </c>
      <c r="R2880" s="317">
        <v>6.4199999906122676E-3</v>
      </c>
      <c r="S2880" s="317">
        <v>7.689999882131815E-3</v>
      </c>
      <c r="T2880" t="s">
        <v>380</v>
      </c>
      <c r="BA2880" s="395">
        <v>1</v>
      </c>
      <c r="BB2880" s="396" t="s">
        <v>861</v>
      </c>
      <c r="BC2880" t="str">
        <f t="shared" si="271"/>
        <v>RXF</v>
      </c>
      <c r="BD2880" t="str">
        <f t="shared" si="272"/>
        <v>NAoMe_initial_final_stage_tum</v>
      </c>
      <c r="BE2880" s="397" t="s">
        <v>862</v>
      </c>
      <c r="BF2880" t="str">
        <f t="shared" si="273"/>
        <v>Stage 0</v>
      </c>
      <c r="BG2880">
        <f t="shared" si="274"/>
        <v>0</v>
      </c>
      <c r="BH2880" s="398">
        <f t="shared" si="275"/>
        <v>0</v>
      </c>
      <c r="BO2880" s="33"/>
    </row>
    <row r="2881" spans="1:67">
      <c r="A2881" s="316" t="s">
        <v>27</v>
      </c>
      <c r="B2881" t="s">
        <v>380</v>
      </c>
      <c r="C2881" t="s">
        <v>910</v>
      </c>
      <c r="D2881" t="s">
        <v>314</v>
      </c>
      <c r="E2881" s="316" t="s">
        <v>127</v>
      </c>
      <c r="F2881" s="316" t="s">
        <v>128</v>
      </c>
      <c r="G2881" s="316" t="s">
        <v>449</v>
      </c>
      <c r="H2881" s="316" t="s">
        <v>320</v>
      </c>
      <c r="I2881" s="316" t="s">
        <v>303</v>
      </c>
      <c r="J2881" s="316" t="s">
        <v>305</v>
      </c>
      <c r="K2881" s="36">
        <v>6</v>
      </c>
      <c r="L2881" s="317">
        <v>8.8239997625350952E-2</v>
      </c>
      <c r="M2881" s="317">
        <v>0.12245000153779979</v>
      </c>
      <c r="N2881" s="36">
        <v>19</v>
      </c>
      <c r="O2881" s="317">
        <v>5.1079999655485153E-2</v>
      </c>
      <c r="P2881" s="317">
        <v>6.4850002527236938E-2</v>
      </c>
      <c r="Q2881" s="36">
        <v>359</v>
      </c>
      <c r="R2881" s="317">
        <v>3.5999998450279243E-2</v>
      </c>
      <c r="S2881" s="317">
        <v>4.3150000274181373E-2</v>
      </c>
      <c r="T2881" t="s">
        <v>380</v>
      </c>
      <c r="BA2881" s="395">
        <v>1</v>
      </c>
      <c r="BB2881" s="396" t="s">
        <v>861</v>
      </c>
      <c r="BC2881" t="str">
        <f t="shared" si="271"/>
        <v>RXF</v>
      </c>
      <c r="BD2881" t="str">
        <f t="shared" si="272"/>
        <v>NAoMe_initial_final_stage_tum</v>
      </c>
      <c r="BE2881" s="397" t="s">
        <v>862</v>
      </c>
      <c r="BF2881" t="str">
        <f t="shared" si="273"/>
        <v>Stage 1</v>
      </c>
      <c r="BG2881">
        <f t="shared" si="274"/>
        <v>6</v>
      </c>
      <c r="BH2881" s="398">
        <f t="shared" si="275"/>
        <v>8.8239997625350952E-2</v>
      </c>
      <c r="BO2881" s="33"/>
    </row>
    <row r="2882" spans="1:67">
      <c r="A2882" s="316" t="s">
        <v>27</v>
      </c>
      <c r="B2882" t="s">
        <v>380</v>
      </c>
      <c r="C2882" t="s">
        <v>910</v>
      </c>
      <c r="D2882" t="s">
        <v>314</v>
      </c>
      <c r="E2882" s="316" t="s">
        <v>127</v>
      </c>
      <c r="F2882" s="316" t="s">
        <v>128</v>
      </c>
      <c r="G2882" s="316" t="s">
        <v>449</v>
      </c>
      <c r="H2882" s="316" t="s">
        <v>320</v>
      </c>
      <c r="I2882" s="316" t="s">
        <v>303</v>
      </c>
      <c r="J2882" s="316" t="s">
        <v>306</v>
      </c>
      <c r="K2882" s="36">
        <v>5</v>
      </c>
      <c r="L2882" s="317">
        <v>7.3530003428459167E-2</v>
      </c>
      <c r="M2882" s="317">
        <v>0.10204000025987631</v>
      </c>
      <c r="N2882" s="36">
        <v>30</v>
      </c>
      <c r="O2882" s="317">
        <v>8.0650001764297485E-2</v>
      </c>
      <c r="P2882" s="317">
        <v>0.1023899987339973</v>
      </c>
      <c r="Q2882" s="36">
        <v>996</v>
      </c>
      <c r="R2882" s="317">
        <v>9.9880002439022064E-2</v>
      </c>
      <c r="S2882" s="317">
        <v>0.11970999836921691</v>
      </c>
      <c r="T2882" t="s">
        <v>380</v>
      </c>
      <c r="BA2882" s="395">
        <v>1</v>
      </c>
      <c r="BB2882" s="396" t="s">
        <v>861</v>
      </c>
      <c r="BC2882" t="str">
        <f t="shared" si="271"/>
        <v>RXF</v>
      </c>
      <c r="BD2882" t="str">
        <f t="shared" si="272"/>
        <v>NAoMe_initial_final_stage_tum</v>
      </c>
      <c r="BE2882" s="397" t="s">
        <v>862</v>
      </c>
      <c r="BF2882" t="str">
        <f t="shared" si="273"/>
        <v>Stage 2</v>
      </c>
      <c r="BG2882">
        <f t="shared" si="274"/>
        <v>5</v>
      </c>
      <c r="BH2882" s="398">
        <f t="shared" si="275"/>
        <v>7.3530003428459167E-2</v>
      </c>
      <c r="BO2882" s="33"/>
    </row>
    <row r="2883" spans="1:67">
      <c r="A2883" s="316" t="s">
        <v>27</v>
      </c>
      <c r="B2883" t="s">
        <v>380</v>
      </c>
      <c r="C2883" t="s">
        <v>910</v>
      </c>
      <c r="D2883" t="s">
        <v>314</v>
      </c>
      <c r="E2883" s="316" t="s">
        <v>127</v>
      </c>
      <c r="F2883" s="316" t="s">
        <v>128</v>
      </c>
      <c r="G2883" s="316" t="s">
        <v>449</v>
      </c>
      <c r="H2883" s="316" t="s">
        <v>320</v>
      </c>
      <c r="I2883" s="316" t="s">
        <v>303</v>
      </c>
      <c r="J2883" s="316" t="s">
        <v>307</v>
      </c>
      <c r="K2883" s="36">
        <v>2</v>
      </c>
      <c r="L2883" s="317">
        <v>2.9410000890493389E-2</v>
      </c>
      <c r="M2883" s="317">
        <v>4.081999883055687E-2</v>
      </c>
      <c r="N2883" s="36">
        <v>30</v>
      </c>
      <c r="O2883" s="317">
        <v>8.0650001764297485E-2</v>
      </c>
      <c r="P2883" s="317">
        <v>0.1023899987339973</v>
      </c>
      <c r="Q2883" s="36">
        <v>742</v>
      </c>
      <c r="R2883" s="317">
        <v>7.4409998953342438E-2</v>
      </c>
      <c r="S2883" s="317">
        <v>8.9180000126361847E-2</v>
      </c>
      <c r="T2883" t="s">
        <v>380</v>
      </c>
      <c r="BA2883" s="395">
        <v>1</v>
      </c>
      <c r="BB2883" s="396" t="s">
        <v>861</v>
      </c>
      <c r="BC2883" t="str">
        <f t="shared" ref="BC2883:BC2946" si="276">E2883</f>
        <v>RXF</v>
      </c>
      <c r="BD2883" t="str">
        <f t="shared" ref="BD2883:BD2946" si="277">(LEFT(A2883, LEN(A2883)-7))&amp;"_"&amp;I2883</f>
        <v>NAoMe_initial_final_stage_tum</v>
      </c>
      <c r="BE2883" s="397" t="s">
        <v>862</v>
      </c>
      <c r="BF2883" t="str">
        <f t="shared" ref="BF2883:BF2946" si="278">J2883</f>
        <v>Stage 3</v>
      </c>
      <c r="BG2883">
        <f t="shared" ref="BG2883:BG2946" si="279">K2883</f>
        <v>2</v>
      </c>
      <c r="BH2883" s="398">
        <f t="shared" ref="BH2883:BH2946" si="280">L2883</f>
        <v>2.9410000890493389E-2</v>
      </c>
      <c r="BO2883" s="33"/>
    </row>
    <row r="2884" spans="1:67">
      <c r="A2884" s="316" t="s">
        <v>27</v>
      </c>
      <c r="B2884" t="s">
        <v>380</v>
      </c>
      <c r="C2884" t="s">
        <v>910</v>
      </c>
      <c r="D2884" t="s">
        <v>314</v>
      </c>
      <c r="E2884" s="316" t="s">
        <v>127</v>
      </c>
      <c r="F2884" s="316" t="s">
        <v>128</v>
      </c>
      <c r="G2884" s="316" t="s">
        <v>449</v>
      </c>
      <c r="H2884" s="316" t="s">
        <v>320</v>
      </c>
      <c r="I2884" s="316" t="s">
        <v>303</v>
      </c>
      <c r="J2884" s="316" t="s">
        <v>336</v>
      </c>
      <c r="K2884" s="36">
        <v>36</v>
      </c>
      <c r="L2884" s="317">
        <v>0.52941000461578369</v>
      </c>
      <c r="M2884" s="317">
        <v>0.73469001054763794</v>
      </c>
      <c r="N2884" s="36">
        <v>212</v>
      </c>
      <c r="O2884" s="317">
        <v>0.56989002227783203</v>
      </c>
      <c r="P2884" s="317">
        <v>0.72355002164840698</v>
      </c>
      <c r="Q2884" s="36">
        <v>6159</v>
      </c>
      <c r="R2884" s="317">
        <v>0.6176300048828125</v>
      </c>
      <c r="S2884" s="317">
        <v>0.74026000499725342</v>
      </c>
      <c r="T2884" t="s">
        <v>380</v>
      </c>
      <c r="BA2884" s="395">
        <v>1</v>
      </c>
      <c r="BB2884" s="396" t="s">
        <v>861</v>
      </c>
      <c r="BC2884" t="str">
        <f t="shared" si="276"/>
        <v>RXF</v>
      </c>
      <c r="BD2884" t="str">
        <f t="shared" si="277"/>
        <v>NAoMe_initial_final_stage_tum</v>
      </c>
      <c r="BE2884" s="397" t="s">
        <v>862</v>
      </c>
      <c r="BF2884" t="str">
        <f t="shared" si="278"/>
        <v>Stage 4</v>
      </c>
      <c r="BG2884">
        <f t="shared" si="279"/>
        <v>36</v>
      </c>
      <c r="BH2884" s="398">
        <f t="shared" si="280"/>
        <v>0.52941000461578369</v>
      </c>
      <c r="BO2884" s="33"/>
    </row>
    <row r="2885" spans="1:67">
      <c r="A2885" s="316" t="s">
        <v>27</v>
      </c>
      <c r="B2885" t="s">
        <v>380</v>
      </c>
      <c r="C2885" t="s">
        <v>910</v>
      </c>
      <c r="D2885" t="s">
        <v>314</v>
      </c>
      <c r="E2885" s="316" t="s">
        <v>127</v>
      </c>
      <c r="F2885" s="316" t="s">
        <v>128</v>
      </c>
      <c r="G2885" s="316" t="s">
        <v>449</v>
      </c>
      <c r="H2885" s="316" t="s">
        <v>320</v>
      </c>
      <c r="I2885" s="316" t="s">
        <v>342</v>
      </c>
      <c r="J2885" s="316" t="s">
        <v>343</v>
      </c>
      <c r="K2885" s="36">
        <v>19</v>
      </c>
      <c r="L2885" s="317">
        <v>0.27941000461578369</v>
      </c>
      <c r="M2885" s="317"/>
      <c r="N2885" s="36">
        <v>79</v>
      </c>
      <c r="O2885" s="317">
        <v>0.21236999332904821</v>
      </c>
      <c r="P2885" s="317"/>
      <c r="Q2885" s="36">
        <v>1652</v>
      </c>
      <c r="R2885" s="317">
        <v>0.1656599938869476</v>
      </c>
      <c r="S2885" s="317"/>
      <c r="T2885" t="s">
        <v>380</v>
      </c>
      <c r="BA2885" s="395">
        <v>1</v>
      </c>
      <c r="BB2885" s="396" t="s">
        <v>861</v>
      </c>
      <c r="BC2885" t="str">
        <f t="shared" si="276"/>
        <v>RXF</v>
      </c>
      <c r="BD2885" t="str">
        <f t="shared" si="277"/>
        <v>NAoMe_initial_final_stage_tum_grp</v>
      </c>
      <c r="BE2885" s="397" t="s">
        <v>862</v>
      </c>
      <c r="BF2885" t="str">
        <f t="shared" si="278"/>
        <v>MBC in HESAPC</v>
      </c>
      <c r="BG2885">
        <f t="shared" si="279"/>
        <v>19</v>
      </c>
      <c r="BH2885" s="398">
        <f t="shared" si="280"/>
        <v>0.27941000461578369</v>
      </c>
      <c r="BO2885" s="33"/>
    </row>
    <row r="2886" spans="1:67">
      <c r="A2886" s="316" t="s">
        <v>27</v>
      </c>
      <c r="B2886" t="s">
        <v>380</v>
      </c>
      <c r="C2886" t="s">
        <v>910</v>
      </c>
      <c r="D2886" t="s">
        <v>314</v>
      </c>
      <c r="E2886" s="316" t="s">
        <v>127</v>
      </c>
      <c r="F2886" s="316" t="s">
        <v>128</v>
      </c>
      <c r="G2886" s="316" t="s">
        <v>449</v>
      </c>
      <c r="H2886" s="316" t="s">
        <v>320</v>
      </c>
      <c r="I2886" s="316" t="s">
        <v>342</v>
      </c>
      <c r="J2886" s="316" t="s">
        <v>344</v>
      </c>
      <c r="K2886" s="36">
        <v>15</v>
      </c>
      <c r="L2886" s="317">
        <v>0.22058999538421631</v>
      </c>
      <c r="M2886" s="317">
        <v>0.30612000823020941</v>
      </c>
      <c r="N2886" s="36">
        <v>83</v>
      </c>
      <c r="O2886" s="317">
        <v>0.2231200039386749</v>
      </c>
      <c r="P2886" s="317">
        <v>0.28327998518943792</v>
      </c>
      <c r="Q2886" s="36">
        <v>2161</v>
      </c>
      <c r="R2886" s="317">
        <v>0.2167100012302399</v>
      </c>
      <c r="S2886" s="317">
        <v>0.25973999500274658</v>
      </c>
      <c r="T2886" t="s">
        <v>380</v>
      </c>
      <c r="BA2886" s="395">
        <v>1</v>
      </c>
      <c r="BB2886" s="396" t="s">
        <v>861</v>
      </c>
      <c r="BC2886" t="str">
        <f t="shared" si="276"/>
        <v>RXF</v>
      </c>
      <c r="BD2886" t="str">
        <f t="shared" si="277"/>
        <v>NAoMe_initial_final_stage_tum_grp</v>
      </c>
      <c r="BE2886" s="397" t="s">
        <v>862</v>
      </c>
      <c r="BF2886" t="str">
        <f t="shared" si="278"/>
        <v>Stage 0-3</v>
      </c>
      <c r="BG2886">
        <f t="shared" si="279"/>
        <v>15</v>
      </c>
      <c r="BH2886" s="398">
        <f t="shared" si="280"/>
        <v>0.22058999538421631</v>
      </c>
      <c r="BO2886" s="33"/>
    </row>
    <row r="2887" spans="1:67">
      <c r="A2887" s="316" t="s">
        <v>27</v>
      </c>
      <c r="B2887" t="s">
        <v>380</v>
      </c>
      <c r="C2887" t="s">
        <v>910</v>
      </c>
      <c r="D2887" t="s">
        <v>314</v>
      </c>
      <c r="E2887" s="316" t="s">
        <v>127</v>
      </c>
      <c r="F2887" s="316" t="s">
        <v>128</v>
      </c>
      <c r="G2887" s="316" t="s">
        <v>449</v>
      </c>
      <c r="H2887" s="316" t="s">
        <v>320</v>
      </c>
      <c r="I2887" s="316" t="s">
        <v>342</v>
      </c>
      <c r="J2887" s="316" t="s">
        <v>336</v>
      </c>
      <c r="K2887" s="36">
        <v>34</v>
      </c>
      <c r="L2887" s="317">
        <v>0.5</v>
      </c>
      <c r="M2887" s="317">
        <v>0.69388002157211304</v>
      </c>
      <c r="N2887" s="36">
        <v>210</v>
      </c>
      <c r="O2887" s="317">
        <v>0.56452000141143799</v>
      </c>
      <c r="P2887" s="317">
        <v>0.71671998500823975</v>
      </c>
      <c r="Q2887" s="36">
        <v>6159</v>
      </c>
      <c r="R2887" s="317">
        <v>0.6176300048828125</v>
      </c>
      <c r="S2887" s="317">
        <v>0.74026000499725342</v>
      </c>
      <c r="T2887" t="s">
        <v>380</v>
      </c>
      <c r="BA2887" s="395">
        <v>1</v>
      </c>
      <c r="BB2887" s="396" t="s">
        <v>861</v>
      </c>
      <c r="BC2887" t="str">
        <f t="shared" si="276"/>
        <v>RXF</v>
      </c>
      <c r="BD2887" t="str">
        <f t="shared" si="277"/>
        <v>NAoMe_initial_final_stage_tum_grp</v>
      </c>
      <c r="BE2887" s="397" t="s">
        <v>862</v>
      </c>
      <c r="BF2887" t="str">
        <f t="shared" si="278"/>
        <v>Stage 4</v>
      </c>
      <c r="BG2887">
        <f t="shared" si="279"/>
        <v>34</v>
      </c>
      <c r="BH2887" s="398">
        <f t="shared" si="280"/>
        <v>0.5</v>
      </c>
      <c r="BO2887" s="33"/>
    </row>
    <row r="2888" spans="1:67">
      <c r="A2888" s="316" t="s">
        <v>27</v>
      </c>
      <c r="B2888" t="s">
        <v>380</v>
      </c>
      <c r="C2888" t="s">
        <v>910</v>
      </c>
      <c r="D2888" t="s">
        <v>314</v>
      </c>
      <c r="E2888" s="316" t="s">
        <v>127</v>
      </c>
      <c r="F2888" s="316" t="s">
        <v>128</v>
      </c>
      <c r="G2888" s="316" t="s">
        <v>449</v>
      </c>
      <c r="H2888" s="316" t="s">
        <v>320</v>
      </c>
      <c r="I2888" s="316" t="s">
        <v>658</v>
      </c>
      <c r="J2888" s="316" t="s">
        <v>345</v>
      </c>
      <c r="K2888" s="36">
        <v>68</v>
      </c>
      <c r="L2888" s="317">
        <v>1</v>
      </c>
      <c r="M2888" s="317"/>
      <c r="N2888" s="36">
        <v>372</v>
      </c>
      <c r="O2888" s="317">
        <v>1</v>
      </c>
      <c r="P2888" s="317"/>
      <c r="Q2888" s="36">
        <v>9972</v>
      </c>
      <c r="R2888" s="317">
        <v>1</v>
      </c>
      <c r="S2888" s="317"/>
      <c r="T2888" t="s">
        <v>380</v>
      </c>
      <c r="BA2888" s="395">
        <v>1</v>
      </c>
      <c r="BB2888" s="396" t="s">
        <v>861</v>
      </c>
      <c r="BC2888" t="str">
        <f t="shared" si="276"/>
        <v>RXF</v>
      </c>
      <c r="BD2888" t="str">
        <f t="shared" si="277"/>
        <v>NAoMe_initial_final_who_ps</v>
      </c>
      <c r="BE2888" s="397" t="s">
        <v>862</v>
      </c>
      <c r="BF2888" t="str">
        <f t="shared" si="278"/>
        <v>Not recorded</v>
      </c>
      <c r="BG2888">
        <f t="shared" si="279"/>
        <v>68</v>
      </c>
      <c r="BH2888" s="398">
        <f t="shared" si="280"/>
        <v>1</v>
      </c>
      <c r="BO2888" s="33"/>
    </row>
    <row r="2889" spans="1:67">
      <c r="A2889" s="316" t="s">
        <v>27</v>
      </c>
      <c r="B2889" t="s">
        <v>380</v>
      </c>
      <c r="C2889" t="s">
        <v>910</v>
      </c>
      <c r="D2889" t="s">
        <v>314</v>
      </c>
      <c r="E2889" s="316" t="s">
        <v>127</v>
      </c>
      <c r="F2889" s="316" t="s">
        <v>128</v>
      </c>
      <c r="G2889" s="316" t="s">
        <v>449</v>
      </c>
      <c r="H2889" s="316" t="s">
        <v>320</v>
      </c>
      <c r="I2889" s="316" t="s">
        <v>291</v>
      </c>
      <c r="J2889" s="316" t="s">
        <v>313</v>
      </c>
      <c r="K2889" s="36">
        <v>68</v>
      </c>
      <c r="L2889" s="317">
        <v>1</v>
      </c>
      <c r="M2889" s="317"/>
      <c r="N2889" s="36">
        <v>370</v>
      </c>
      <c r="O2889" s="317">
        <v>0.99462002515792847</v>
      </c>
      <c r="P2889" s="317"/>
      <c r="Q2889" s="36">
        <v>9846</v>
      </c>
      <c r="R2889" s="317">
        <v>0.98736000061035156</v>
      </c>
      <c r="S2889" s="317"/>
      <c r="T2889" t="s">
        <v>380</v>
      </c>
      <c r="BA2889" s="395">
        <v>1</v>
      </c>
      <c r="BB2889" s="396" t="s">
        <v>861</v>
      </c>
      <c r="BC2889" t="str">
        <f t="shared" si="276"/>
        <v>RXF</v>
      </c>
      <c r="BD2889" t="str">
        <f t="shared" si="277"/>
        <v>NAoMe_initial_gender</v>
      </c>
      <c r="BE2889" s="397" t="s">
        <v>862</v>
      </c>
      <c r="BF2889" t="str">
        <f t="shared" si="278"/>
        <v>Female</v>
      </c>
      <c r="BG2889">
        <f t="shared" si="279"/>
        <v>68</v>
      </c>
      <c r="BH2889" s="398">
        <f t="shared" si="280"/>
        <v>1</v>
      </c>
      <c r="BO2889" s="33"/>
    </row>
    <row r="2890" spans="1:67">
      <c r="A2890" s="316" t="s">
        <v>27</v>
      </c>
      <c r="B2890" t="s">
        <v>380</v>
      </c>
      <c r="C2890" t="s">
        <v>910</v>
      </c>
      <c r="D2890" t="s">
        <v>314</v>
      </c>
      <c r="E2890" s="316" t="s">
        <v>127</v>
      </c>
      <c r="F2890" s="316" t="s">
        <v>128</v>
      </c>
      <c r="G2890" s="316" t="s">
        <v>449</v>
      </c>
      <c r="H2890" s="316" t="s">
        <v>320</v>
      </c>
      <c r="I2890" s="316" t="s">
        <v>291</v>
      </c>
      <c r="J2890" s="316" t="s">
        <v>293</v>
      </c>
      <c r="K2890" s="36">
        <v>0</v>
      </c>
      <c r="L2890" s="317">
        <v>0</v>
      </c>
      <c r="M2890" s="317"/>
      <c r="N2890" s="36">
        <v>2</v>
      </c>
      <c r="O2890" s="317">
        <v>5.3799999877810478E-3</v>
      </c>
      <c r="P2890" s="317"/>
      <c r="Q2890" s="36">
        <v>126</v>
      </c>
      <c r="R2890" s="317">
        <v>1.264000032097101E-2</v>
      </c>
      <c r="S2890" s="317"/>
      <c r="T2890" t="s">
        <v>380</v>
      </c>
      <c r="BA2890" s="395">
        <v>1</v>
      </c>
      <c r="BB2890" s="396" t="s">
        <v>861</v>
      </c>
      <c r="BC2890" t="str">
        <f t="shared" si="276"/>
        <v>RXF</v>
      </c>
      <c r="BD2890" t="str">
        <f t="shared" si="277"/>
        <v>NAoMe_initial_gender</v>
      </c>
      <c r="BE2890" s="397" t="s">
        <v>862</v>
      </c>
      <c r="BF2890" t="str">
        <f t="shared" si="278"/>
        <v>Male</v>
      </c>
      <c r="BG2890">
        <f t="shared" si="279"/>
        <v>0</v>
      </c>
      <c r="BH2890" s="398">
        <f t="shared" si="280"/>
        <v>0</v>
      </c>
      <c r="BO2890" s="33"/>
    </row>
    <row r="2891" spans="1:67">
      <c r="A2891" s="316" t="s">
        <v>27</v>
      </c>
      <c r="B2891" t="s">
        <v>380</v>
      </c>
      <c r="C2891" t="s">
        <v>910</v>
      </c>
      <c r="D2891" t="s">
        <v>314</v>
      </c>
      <c r="E2891" s="316" t="s">
        <v>127</v>
      </c>
      <c r="F2891" s="316" t="s">
        <v>128</v>
      </c>
      <c r="G2891" s="316" t="s">
        <v>449</v>
      </c>
      <c r="H2891" s="316" t="s">
        <v>320</v>
      </c>
      <c r="I2891" s="316" t="s">
        <v>659</v>
      </c>
      <c r="J2891" s="316" t="s">
        <v>294</v>
      </c>
      <c r="K2891" s="36">
        <v>22</v>
      </c>
      <c r="L2891" s="317">
        <v>0.32352998852729797</v>
      </c>
      <c r="M2891" s="317">
        <v>0.32352998852729797</v>
      </c>
      <c r="N2891" s="36">
        <v>101</v>
      </c>
      <c r="O2891" s="317">
        <v>0.27151000499725342</v>
      </c>
      <c r="P2891" s="317">
        <v>0.27151000499725342</v>
      </c>
      <c r="Q2891" s="36">
        <v>1800</v>
      </c>
      <c r="R2891" s="317">
        <v>0.18050999939441681</v>
      </c>
      <c r="S2891" s="317">
        <v>0.18050999939441681</v>
      </c>
      <c r="T2891" t="s">
        <v>380</v>
      </c>
      <c r="BA2891" s="395">
        <v>1</v>
      </c>
      <c r="BB2891" s="396" t="s">
        <v>861</v>
      </c>
      <c r="BC2891" t="str">
        <f t="shared" si="276"/>
        <v>RXF</v>
      </c>
      <c r="BD2891" t="str">
        <f t="shared" si="277"/>
        <v>NAoMe_initial_imd_2019</v>
      </c>
      <c r="BE2891" s="397" t="s">
        <v>862</v>
      </c>
      <c r="BF2891" t="str">
        <f t="shared" si="278"/>
        <v>1 - most deprived</v>
      </c>
      <c r="BG2891">
        <f t="shared" si="279"/>
        <v>22</v>
      </c>
      <c r="BH2891" s="398">
        <f t="shared" si="280"/>
        <v>0.32352998852729797</v>
      </c>
      <c r="BO2891" s="33"/>
    </row>
    <row r="2892" spans="1:67">
      <c r="A2892" s="316" t="s">
        <v>27</v>
      </c>
      <c r="B2892" t="s">
        <v>380</v>
      </c>
      <c r="C2892" t="s">
        <v>910</v>
      </c>
      <c r="D2892" t="s">
        <v>314</v>
      </c>
      <c r="E2892" s="316" t="s">
        <v>127</v>
      </c>
      <c r="F2892" s="316" t="s">
        <v>128</v>
      </c>
      <c r="G2892" s="316" t="s">
        <v>449</v>
      </c>
      <c r="H2892" s="316" t="s">
        <v>320</v>
      </c>
      <c r="I2892" s="316" t="s">
        <v>659</v>
      </c>
      <c r="J2892" s="316" t="s">
        <v>15</v>
      </c>
      <c r="K2892" s="36">
        <v>10</v>
      </c>
      <c r="L2892" s="317">
        <v>0.14706000685691831</v>
      </c>
      <c r="M2892" s="317">
        <v>0.14706000685691831</v>
      </c>
      <c r="N2892" s="36">
        <v>53</v>
      </c>
      <c r="O2892" s="317">
        <v>0.14247000217437741</v>
      </c>
      <c r="P2892" s="317">
        <v>0.14247000217437741</v>
      </c>
      <c r="Q2892" s="36">
        <v>2036</v>
      </c>
      <c r="R2892" s="317">
        <v>0.20417000353336329</v>
      </c>
      <c r="S2892" s="317">
        <v>0.20417000353336329</v>
      </c>
      <c r="T2892" t="s">
        <v>380</v>
      </c>
      <c r="BA2892" s="395">
        <v>1</v>
      </c>
      <c r="BB2892" s="396" t="s">
        <v>861</v>
      </c>
      <c r="BC2892" t="str">
        <f t="shared" si="276"/>
        <v>RXF</v>
      </c>
      <c r="BD2892" t="str">
        <f t="shared" si="277"/>
        <v>NAoMe_initial_imd_2019</v>
      </c>
      <c r="BE2892" s="397" t="s">
        <v>862</v>
      </c>
      <c r="BF2892" t="str">
        <f t="shared" si="278"/>
        <v>2</v>
      </c>
      <c r="BG2892">
        <f t="shared" si="279"/>
        <v>10</v>
      </c>
      <c r="BH2892" s="398">
        <f t="shared" si="280"/>
        <v>0.14706000685691831</v>
      </c>
      <c r="BO2892" s="33"/>
    </row>
    <row r="2893" spans="1:67">
      <c r="A2893" s="316" t="s">
        <v>27</v>
      </c>
      <c r="B2893" t="s">
        <v>380</v>
      </c>
      <c r="C2893" t="s">
        <v>910</v>
      </c>
      <c r="D2893" t="s">
        <v>314</v>
      </c>
      <c r="E2893" s="316" t="s">
        <v>127</v>
      </c>
      <c r="F2893" s="316" t="s">
        <v>128</v>
      </c>
      <c r="G2893" s="316" t="s">
        <v>449</v>
      </c>
      <c r="H2893" s="316" t="s">
        <v>320</v>
      </c>
      <c r="I2893" s="316" t="s">
        <v>659</v>
      </c>
      <c r="J2893" s="316" t="s">
        <v>16</v>
      </c>
      <c r="K2893" s="36">
        <v>9</v>
      </c>
      <c r="L2893" s="317">
        <v>0.13234999775886541</v>
      </c>
      <c r="M2893" s="317">
        <v>0.13234999775886541</v>
      </c>
      <c r="N2893" s="36">
        <v>66</v>
      </c>
      <c r="O2893" s="317">
        <v>0.1774200052022934</v>
      </c>
      <c r="P2893" s="317">
        <v>0.1774200052022934</v>
      </c>
      <c r="Q2893" s="36">
        <v>2085</v>
      </c>
      <c r="R2893" s="317">
        <v>0.20908999443054199</v>
      </c>
      <c r="S2893" s="317">
        <v>0.20908999443054199</v>
      </c>
      <c r="T2893" t="s">
        <v>380</v>
      </c>
      <c r="BA2893" s="395">
        <v>1</v>
      </c>
      <c r="BB2893" s="396" t="s">
        <v>861</v>
      </c>
      <c r="BC2893" t="str">
        <f t="shared" si="276"/>
        <v>RXF</v>
      </c>
      <c r="BD2893" t="str">
        <f t="shared" si="277"/>
        <v>NAoMe_initial_imd_2019</v>
      </c>
      <c r="BE2893" s="397" t="s">
        <v>862</v>
      </c>
      <c r="BF2893" t="str">
        <f t="shared" si="278"/>
        <v>3</v>
      </c>
      <c r="BG2893">
        <f t="shared" si="279"/>
        <v>9</v>
      </c>
      <c r="BH2893" s="398">
        <f t="shared" si="280"/>
        <v>0.13234999775886541</v>
      </c>
      <c r="BO2893" s="33"/>
    </row>
    <row r="2894" spans="1:67">
      <c r="A2894" s="316" t="s">
        <v>27</v>
      </c>
      <c r="B2894" t="s">
        <v>380</v>
      </c>
      <c r="C2894" t="s">
        <v>910</v>
      </c>
      <c r="D2894" t="s">
        <v>314</v>
      </c>
      <c r="E2894" s="316" t="s">
        <v>127</v>
      </c>
      <c r="F2894" s="316" t="s">
        <v>128</v>
      </c>
      <c r="G2894" s="316" t="s">
        <v>449</v>
      </c>
      <c r="H2894" s="316" t="s">
        <v>320</v>
      </c>
      <c r="I2894" s="316" t="s">
        <v>659</v>
      </c>
      <c r="J2894" s="316" t="s">
        <v>17</v>
      </c>
      <c r="K2894" s="36">
        <v>22</v>
      </c>
      <c r="L2894" s="317">
        <v>0.32352998852729797</v>
      </c>
      <c r="M2894" s="317">
        <v>0.32352998852729797</v>
      </c>
      <c r="N2894" s="36">
        <v>82</v>
      </c>
      <c r="O2894" s="317">
        <v>0.22043000161647799</v>
      </c>
      <c r="P2894" s="317">
        <v>0.22043000161647799</v>
      </c>
      <c r="Q2894" s="36">
        <v>2024</v>
      </c>
      <c r="R2894" s="317">
        <v>0.2029699981212616</v>
      </c>
      <c r="S2894" s="317">
        <v>0.2029699981212616</v>
      </c>
      <c r="T2894" t="s">
        <v>380</v>
      </c>
      <c r="BA2894" s="395">
        <v>1</v>
      </c>
      <c r="BB2894" s="396" t="s">
        <v>861</v>
      </c>
      <c r="BC2894" t="str">
        <f t="shared" si="276"/>
        <v>RXF</v>
      </c>
      <c r="BD2894" t="str">
        <f t="shared" si="277"/>
        <v>NAoMe_initial_imd_2019</v>
      </c>
      <c r="BE2894" s="397" t="s">
        <v>862</v>
      </c>
      <c r="BF2894" t="str">
        <f t="shared" si="278"/>
        <v>4</v>
      </c>
      <c r="BG2894">
        <f t="shared" si="279"/>
        <v>22</v>
      </c>
      <c r="BH2894" s="398">
        <f t="shared" si="280"/>
        <v>0.32352998852729797</v>
      </c>
      <c r="BO2894" s="33"/>
    </row>
    <row r="2895" spans="1:67">
      <c r="A2895" s="316" t="s">
        <v>27</v>
      </c>
      <c r="B2895" t="s">
        <v>380</v>
      </c>
      <c r="C2895" t="s">
        <v>910</v>
      </c>
      <c r="D2895" t="s">
        <v>314</v>
      </c>
      <c r="E2895" s="316" t="s">
        <v>127</v>
      </c>
      <c r="F2895" s="316" t="s">
        <v>128</v>
      </c>
      <c r="G2895" s="316" t="s">
        <v>449</v>
      </c>
      <c r="H2895" s="316" t="s">
        <v>320</v>
      </c>
      <c r="I2895" s="316" t="s">
        <v>659</v>
      </c>
      <c r="J2895" s="316" t="s">
        <v>295</v>
      </c>
      <c r="K2895" s="36">
        <v>5</v>
      </c>
      <c r="L2895" s="317">
        <v>7.3530003428459167E-2</v>
      </c>
      <c r="M2895" s="317">
        <v>7.3530003428459167E-2</v>
      </c>
      <c r="N2895" s="36">
        <v>70</v>
      </c>
      <c r="O2895" s="317">
        <v>0.188170000910759</v>
      </c>
      <c r="P2895" s="317">
        <v>0.188170000910759</v>
      </c>
      <c r="Q2895" s="36">
        <v>2027</v>
      </c>
      <c r="R2895" s="317">
        <v>0.2032700031995773</v>
      </c>
      <c r="S2895" s="317">
        <v>0.2032700031995773</v>
      </c>
      <c r="T2895" t="s">
        <v>380</v>
      </c>
      <c r="BA2895" s="395">
        <v>1</v>
      </c>
      <c r="BB2895" s="396" t="s">
        <v>861</v>
      </c>
      <c r="BC2895" t="str">
        <f t="shared" si="276"/>
        <v>RXF</v>
      </c>
      <c r="BD2895" t="str">
        <f t="shared" si="277"/>
        <v>NAoMe_initial_imd_2019</v>
      </c>
      <c r="BE2895" s="397" t="s">
        <v>862</v>
      </c>
      <c r="BF2895" t="str">
        <f t="shared" si="278"/>
        <v>5 - least deprived</v>
      </c>
      <c r="BG2895">
        <f t="shared" si="279"/>
        <v>5</v>
      </c>
      <c r="BH2895" s="398">
        <f t="shared" si="280"/>
        <v>7.3530003428459167E-2</v>
      </c>
      <c r="BO2895" s="33"/>
    </row>
    <row r="2896" spans="1:67">
      <c r="A2896" s="316" t="s">
        <v>27</v>
      </c>
      <c r="B2896" t="s">
        <v>380</v>
      </c>
      <c r="C2896" t="s">
        <v>910</v>
      </c>
      <c r="D2896" t="s">
        <v>314</v>
      </c>
      <c r="E2896" s="316" t="s">
        <v>127</v>
      </c>
      <c r="F2896" s="316" t="s">
        <v>128</v>
      </c>
      <c r="G2896" s="316" t="s">
        <v>449</v>
      </c>
      <c r="H2896" s="316" t="s">
        <v>320</v>
      </c>
      <c r="I2896" s="316" t="s">
        <v>659</v>
      </c>
      <c r="J2896" s="316" t="s">
        <v>260</v>
      </c>
      <c r="K2896" s="36">
        <v>0</v>
      </c>
      <c r="L2896" s="317">
        <v>0</v>
      </c>
      <c r="M2896" s="317"/>
      <c r="N2896" s="36">
        <v>0</v>
      </c>
      <c r="O2896" s="317">
        <v>0</v>
      </c>
      <c r="P2896" s="317"/>
      <c r="Q2896" s="36">
        <v>0</v>
      </c>
      <c r="R2896" s="317">
        <v>0</v>
      </c>
      <c r="S2896" s="317"/>
      <c r="T2896" t="s">
        <v>380</v>
      </c>
      <c r="BA2896" s="395">
        <v>1</v>
      </c>
      <c r="BB2896" s="396" t="s">
        <v>861</v>
      </c>
      <c r="BC2896" t="str">
        <f t="shared" si="276"/>
        <v>RXF</v>
      </c>
      <c r="BD2896" t="str">
        <f t="shared" si="277"/>
        <v>NAoMe_initial_imd_2019</v>
      </c>
      <c r="BE2896" s="397" t="s">
        <v>862</v>
      </c>
      <c r="BF2896" t="str">
        <f t="shared" si="278"/>
        <v>Unknown</v>
      </c>
      <c r="BG2896">
        <f t="shared" si="279"/>
        <v>0</v>
      </c>
      <c r="BH2896" s="398">
        <f t="shared" si="280"/>
        <v>0</v>
      </c>
      <c r="BO2896" s="33"/>
    </row>
    <row r="2897" spans="1:67">
      <c r="A2897" s="316" t="s">
        <v>27</v>
      </c>
      <c r="B2897" t="s">
        <v>380</v>
      </c>
      <c r="C2897" t="s">
        <v>910</v>
      </c>
      <c r="D2897" t="s">
        <v>314</v>
      </c>
      <c r="E2897" s="316" t="s">
        <v>127</v>
      </c>
      <c r="F2897" s="316" t="s">
        <v>128</v>
      </c>
      <c r="G2897" s="316" t="s">
        <v>449</v>
      </c>
      <c r="H2897" s="316" t="s">
        <v>320</v>
      </c>
      <c r="I2897" s="316" t="s">
        <v>296</v>
      </c>
      <c r="J2897" s="316" t="s">
        <v>297</v>
      </c>
      <c r="K2897" s="36">
        <v>29</v>
      </c>
      <c r="L2897" s="317">
        <v>0.42647001147270203</v>
      </c>
      <c r="M2897" s="317">
        <v>0.43283998966217041</v>
      </c>
      <c r="N2897" s="36">
        <v>206</v>
      </c>
      <c r="O2897" s="317">
        <v>0.55375999212265015</v>
      </c>
      <c r="P2897" s="317">
        <v>0.56593000888824463</v>
      </c>
      <c r="Q2897" s="36">
        <v>5528</v>
      </c>
      <c r="R2897" s="317">
        <v>0.55435001850128174</v>
      </c>
      <c r="S2897" s="317">
        <v>0.56936997175216675</v>
      </c>
      <c r="T2897" t="s">
        <v>380</v>
      </c>
      <c r="BA2897" s="395">
        <v>1</v>
      </c>
      <c r="BB2897" s="396" t="s">
        <v>861</v>
      </c>
      <c r="BC2897" t="str">
        <f t="shared" si="276"/>
        <v>RXF</v>
      </c>
      <c r="BD2897" t="str">
        <f t="shared" si="277"/>
        <v>NAoMe_initial_scarf_731_grp</v>
      </c>
      <c r="BE2897" s="397" t="s">
        <v>862</v>
      </c>
      <c r="BF2897" t="str">
        <f t="shared" si="278"/>
        <v>Fit</v>
      </c>
      <c r="BG2897">
        <f t="shared" si="279"/>
        <v>29</v>
      </c>
      <c r="BH2897" s="398">
        <f t="shared" si="280"/>
        <v>0.42647001147270203</v>
      </c>
      <c r="BO2897" s="33"/>
    </row>
    <row r="2898" spans="1:67">
      <c r="A2898" s="316" t="s">
        <v>27</v>
      </c>
      <c r="B2898" t="s">
        <v>380</v>
      </c>
      <c r="C2898" t="s">
        <v>910</v>
      </c>
      <c r="D2898" t="s">
        <v>314</v>
      </c>
      <c r="E2898" s="316" t="s">
        <v>127</v>
      </c>
      <c r="F2898" s="316" t="s">
        <v>128</v>
      </c>
      <c r="G2898" s="316" t="s">
        <v>449</v>
      </c>
      <c r="H2898" s="316" t="s">
        <v>320</v>
      </c>
      <c r="I2898" s="316" t="s">
        <v>296</v>
      </c>
      <c r="J2898" s="316" t="s">
        <v>298</v>
      </c>
      <c r="K2898" s="36">
        <v>12</v>
      </c>
      <c r="L2898" s="317">
        <v>0.1764699965715408</v>
      </c>
      <c r="M2898" s="317">
        <v>0.17910000681877139</v>
      </c>
      <c r="N2898" s="36">
        <v>59</v>
      </c>
      <c r="O2898" s="317">
        <v>0.15860000252723691</v>
      </c>
      <c r="P2898" s="317">
        <v>0.162090003490448</v>
      </c>
      <c r="Q2898" s="36">
        <v>1492</v>
      </c>
      <c r="R2898" s="317">
        <v>0.149619996547699</v>
      </c>
      <c r="S2898" s="317">
        <v>0.153669998049736</v>
      </c>
      <c r="T2898" t="s">
        <v>380</v>
      </c>
      <c r="BA2898" s="395">
        <v>1</v>
      </c>
      <c r="BB2898" s="396" t="s">
        <v>861</v>
      </c>
      <c r="BC2898" t="str">
        <f t="shared" si="276"/>
        <v>RXF</v>
      </c>
      <c r="BD2898" t="str">
        <f t="shared" si="277"/>
        <v>NAoMe_initial_scarf_731_grp</v>
      </c>
      <c r="BE2898" s="397" t="s">
        <v>862</v>
      </c>
      <c r="BF2898" t="str">
        <f t="shared" si="278"/>
        <v>Mild frailty</v>
      </c>
      <c r="BG2898">
        <f t="shared" si="279"/>
        <v>12</v>
      </c>
      <c r="BH2898" s="398">
        <f t="shared" si="280"/>
        <v>0.1764699965715408</v>
      </c>
      <c r="BO2898" s="33"/>
    </row>
    <row r="2899" spans="1:67">
      <c r="A2899" s="316" t="s">
        <v>27</v>
      </c>
      <c r="B2899" t="s">
        <v>380</v>
      </c>
      <c r="C2899" t="s">
        <v>910</v>
      </c>
      <c r="D2899" t="s">
        <v>314</v>
      </c>
      <c r="E2899" s="316" t="s">
        <v>127</v>
      </c>
      <c r="F2899" s="316" t="s">
        <v>128</v>
      </c>
      <c r="G2899" s="316" t="s">
        <v>449</v>
      </c>
      <c r="H2899" s="316" t="s">
        <v>320</v>
      </c>
      <c r="I2899" s="316" t="s">
        <v>296</v>
      </c>
      <c r="J2899" s="316" t="s">
        <v>299</v>
      </c>
      <c r="K2899" s="36">
        <v>15</v>
      </c>
      <c r="L2899" s="317">
        <v>0.22058999538421631</v>
      </c>
      <c r="M2899" s="317">
        <v>0.22387999296188349</v>
      </c>
      <c r="N2899" s="36">
        <v>58</v>
      </c>
      <c r="O2899" s="317">
        <v>0.15591000020504001</v>
      </c>
      <c r="P2899" s="317">
        <v>0.15933999419212341</v>
      </c>
      <c r="Q2899" s="36">
        <v>1470</v>
      </c>
      <c r="R2899" s="317">
        <v>0.1474100053310394</v>
      </c>
      <c r="S2899" s="317">
        <v>0.1514099985361099</v>
      </c>
      <c r="T2899" t="s">
        <v>380</v>
      </c>
      <c r="BA2899" s="395">
        <v>1</v>
      </c>
      <c r="BB2899" s="396" t="s">
        <v>861</v>
      </c>
      <c r="BC2899" t="str">
        <f t="shared" si="276"/>
        <v>RXF</v>
      </c>
      <c r="BD2899" t="str">
        <f t="shared" si="277"/>
        <v>NAoMe_initial_scarf_731_grp</v>
      </c>
      <c r="BE2899" s="397" t="s">
        <v>862</v>
      </c>
      <c r="BF2899" t="str">
        <f t="shared" si="278"/>
        <v>Moderate frailty</v>
      </c>
      <c r="BG2899">
        <f t="shared" si="279"/>
        <v>15</v>
      </c>
      <c r="BH2899" s="398">
        <f t="shared" si="280"/>
        <v>0.22058999538421631</v>
      </c>
      <c r="BO2899" s="33"/>
    </row>
    <row r="2900" spans="1:67">
      <c r="A2900" s="316" t="s">
        <v>27</v>
      </c>
      <c r="B2900" t="s">
        <v>380</v>
      </c>
      <c r="C2900" t="s">
        <v>910</v>
      </c>
      <c r="D2900" t="s">
        <v>314</v>
      </c>
      <c r="E2900" s="316" t="s">
        <v>127</v>
      </c>
      <c r="F2900" s="316" t="s">
        <v>128</v>
      </c>
      <c r="G2900" s="316" t="s">
        <v>449</v>
      </c>
      <c r="H2900" s="316" t="s">
        <v>320</v>
      </c>
      <c r="I2900" s="316" t="s">
        <v>296</v>
      </c>
      <c r="J2900" s="316" t="s">
        <v>353</v>
      </c>
      <c r="K2900" s="36">
        <v>1</v>
      </c>
      <c r="L2900" s="317">
        <v>1.4709999784827231E-2</v>
      </c>
      <c r="M2900" s="317"/>
      <c r="N2900" s="36">
        <v>8</v>
      </c>
      <c r="O2900" s="317">
        <v>2.150999940931797E-2</v>
      </c>
      <c r="P2900" s="317"/>
      <c r="Q2900" s="36">
        <v>263</v>
      </c>
      <c r="R2900" s="317">
        <v>2.6370000094175339E-2</v>
      </c>
      <c r="S2900" s="317"/>
      <c r="T2900" t="s">
        <v>380</v>
      </c>
      <c r="BA2900" s="395">
        <v>1</v>
      </c>
      <c r="BB2900" s="396" t="s">
        <v>861</v>
      </c>
      <c r="BC2900" t="str">
        <f t="shared" si="276"/>
        <v>RXF</v>
      </c>
      <c r="BD2900" t="str">
        <f t="shared" si="277"/>
        <v>NAoMe_initial_scarf_731_grp</v>
      </c>
      <c r="BE2900" s="397" t="s">
        <v>862</v>
      </c>
      <c r="BF2900" t="str">
        <f t="shared" si="278"/>
        <v>Not in HESAPC</v>
      </c>
      <c r="BG2900">
        <f t="shared" si="279"/>
        <v>1</v>
      </c>
      <c r="BH2900" s="398">
        <f t="shared" si="280"/>
        <v>1.4709999784827231E-2</v>
      </c>
      <c r="BO2900" s="33"/>
    </row>
    <row r="2901" spans="1:67">
      <c r="A2901" s="316" t="s">
        <v>27</v>
      </c>
      <c r="B2901" t="s">
        <v>380</v>
      </c>
      <c r="C2901" t="s">
        <v>910</v>
      </c>
      <c r="D2901" t="s">
        <v>314</v>
      </c>
      <c r="E2901" s="316" t="s">
        <v>127</v>
      </c>
      <c r="F2901" s="316" t="s">
        <v>128</v>
      </c>
      <c r="G2901" s="316" t="s">
        <v>449</v>
      </c>
      <c r="H2901" s="316" t="s">
        <v>320</v>
      </c>
      <c r="I2901" s="316" t="s">
        <v>296</v>
      </c>
      <c r="J2901" s="316" t="s">
        <v>300</v>
      </c>
      <c r="K2901" s="36">
        <v>11</v>
      </c>
      <c r="L2901" s="317">
        <v>0.16176000237464899</v>
      </c>
      <c r="M2901" s="317">
        <v>0.16417999565601349</v>
      </c>
      <c r="N2901" s="36">
        <v>41</v>
      </c>
      <c r="O2901" s="317">
        <v>0.11022000014781951</v>
      </c>
      <c r="P2901" s="317">
        <v>0.1126400008797646</v>
      </c>
      <c r="Q2901" s="36">
        <v>1219</v>
      </c>
      <c r="R2901" s="317">
        <v>0.1222399994730949</v>
      </c>
      <c r="S2901" s="317">
        <v>0.12555000185966489</v>
      </c>
      <c r="T2901" t="s">
        <v>380</v>
      </c>
      <c r="BA2901" s="395">
        <v>1</v>
      </c>
      <c r="BB2901" s="396" t="s">
        <v>861</v>
      </c>
      <c r="BC2901" t="str">
        <f t="shared" si="276"/>
        <v>RXF</v>
      </c>
      <c r="BD2901" t="str">
        <f t="shared" si="277"/>
        <v>NAoMe_initial_scarf_731_grp</v>
      </c>
      <c r="BE2901" s="397" t="s">
        <v>862</v>
      </c>
      <c r="BF2901" t="str">
        <f t="shared" si="278"/>
        <v>Severe frailty</v>
      </c>
      <c r="BG2901">
        <f t="shared" si="279"/>
        <v>11</v>
      </c>
      <c r="BH2901" s="398">
        <f t="shared" si="280"/>
        <v>0.16176000237464899</v>
      </c>
      <c r="BO2901" s="33"/>
    </row>
    <row r="2902" spans="1:67">
      <c r="A2902" s="316" t="s">
        <v>27</v>
      </c>
      <c r="B2902" t="s">
        <v>380</v>
      </c>
      <c r="C2902" t="s">
        <v>910</v>
      </c>
      <c r="D2902" t="s">
        <v>314</v>
      </c>
      <c r="E2902" s="316" t="s">
        <v>129</v>
      </c>
      <c r="F2902" s="316" t="s">
        <v>130</v>
      </c>
      <c r="G2902" s="316" t="s">
        <v>431</v>
      </c>
      <c r="H2902" s="316" t="s">
        <v>432</v>
      </c>
      <c r="I2902" s="316" t="s">
        <v>310</v>
      </c>
      <c r="J2902" s="316" t="s">
        <v>277</v>
      </c>
      <c r="K2902" s="36">
        <v>2</v>
      </c>
      <c r="L2902" s="317">
        <v>8.5500003769993782E-3</v>
      </c>
      <c r="M2902" s="317"/>
      <c r="N2902" s="36">
        <v>9</v>
      </c>
      <c r="O2902" s="317">
        <v>7.1399998851120472E-3</v>
      </c>
      <c r="P2902" s="317"/>
      <c r="Q2902" s="36">
        <v>70</v>
      </c>
      <c r="R2902" s="317">
        <v>7.0199999026954174E-3</v>
      </c>
      <c r="S2902" s="317"/>
      <c r="T2902" t="s">
        <v>380</v>
      </c>
      <c r="BA2902" s="395">
        <v>1</v>
      </c>
      <c r="BB2902" s="396" t="s">
        <v>861</v>
      </c>
      <c r="BC2902" t="str">
        <f t="shared" si="276"/>
        <v>RAJ</v>
      </c>
      <c r="BD2902" t="str">
        <f t="shared" si="277"/>
        <v>NAoMe_initial_age_decades_80cap</v>
      </c>
      <c r="BE2902" s="397" t="s">
        <v>862</v>
      </c>
      <c r="BF2902" t="str">
        <f t="shared" si="278"/>
        <v>18-29 yrs</v>
      </c>
      <c r="BG2902">
        <f t="shared" si="279"/>
        <v>2</v>
      </c>
      <c r="BH2902" s="398">
        <f t="shared" si="280"/>
        <v>8.5500003769993782E-3</v>
      </c>
      <c r="BO2902" s="33"/>
    </row>
    <row r="2903" spans="1:67">
      <c r="A2903" s="316" t="s">
        <v>27</v>
      </c>
      <c r="B2903" t="s">
        <v>380</v>
      </c>
      <c r="C2903" t="s">
        <v>910</v>
      </c>
      <c r="D2903" t="s">
        <v>314</v>
      </c>
      <c r="E2903" s="316" t="s">
        <v>129</v>
      </c>
      <c r="F2903" s="316" t="s">
        <v>130</v>
      </c>
      <c r="G2903" s="316" t="s">
        <v>431</v>
      </c>
      <c r="H2903" s="316" t="s">
        <v>432</v>
      </c>
      <c r="I2903" s="316" t="s">
        <v>310</v>
      </c>
      <c r="J2903" s="316" t="s">
        <v>278</v>
      </c>
      <c r="K2903" s="36">
        <v>10</v>
      </c>
      <c r="L2903" s="317">
        <v>4.2739998549222953E-2</v>
      </c>
      <c r="M2903" s="317"/>
      <c r="N2903" s="36">
        <v>51</v>
      </c>
      <c r="O2903" s="317">
        <v>4.0479999035596848E-2</v>
      </c>
      <c r="P2903" s="317"/>
      <c r="Q2903" s="36">
        <v>429</v>
      </c>
      <c r="R2903" s="317">
        <v>4.3019998818635941E-2</v>
      </c>
      <c r="S2903" s="317"/>
      <c r="T2903" t="s">
        <v>380</v>
      </c>
      <c r="BA2903" s="395">
        <v>1</v>
      </c>
      <c r="BB2903" s="396" t="s">
        <v>861</v>
      </c>
      <c r="BC2903" t="str">
        <f t="shared" si="276"/>
        <v>RAJ</v>
      </c>
      <c r="BD2903" t="str">
        <f t="shared" si="277"/>
        <v>NAoMe_initial_age_decades_80cap</v>
      </c>
      <c r="BE2903" s="397" t="s">
        <v>862</v>
      </c>
      <c r="BF2903" t="str">
        <f t="shared" si="278"/>
        <v>30-39 yrs</v>
      </c>
      <c r="BG2903">
        <f t="shared" si="279"/>
        <v>10</v>
      </c>
      <c r="BH2903" s="398">
        <f t="shared" si="280"/>
        <v>4.2739998549222953E-2</v>
      </c>
      <c r="BO2903" s="33"/>
    </row>
    <row r="2904" spans="1:67">
      <c r="A2904" s="316" t="s">
        <v>27</v>
      </c>
      <c r="B2904" t="s">
        <v>380</v>
      </c>
      <c r="C2904" t="s">
        <v>910</v>
      </c>
      <c r="D2904" t="s">
        <v>314</v>
      </c>
      <c r="E2904" s="316" t="s">
        <v>129</v>
      </c>
      <c r="F2904" s="316" t="s">
        <v>130</v>
      </c>
      <c r="G2904" s="316" t="s">
        <v>431</v>
      </c>
      <c r="H2904" s="316" t="s">
        <v>432</v>
      </c>
      <c r="I2904" s="316" t="s">
        <v>310</v>
      </c>
      <c r="J2904" s="316" t="s">
        <v>279</v>
      </c>
      <c r="K2904" s="36">
        <v>21</v>
      </c>
      <c r="L2904" s="317">
        <v>8.9740000665187836E-2</v>
      </c>
      <c r="M2904" s="317"/>
      <c r="N2904" s="36">
        <v>140</v>
      </c>
      <c r="O2904" s="317">
        <v>0.1111100018024445</v>
      </c>
      <c r="P2904" s="317"/>
      <c r="Q2904" s="36">
        <v>1024</v>
      </c>
      <c r="R2904" s="317">
        <v>0.1026899963617325</v>
      </c>
      <c r="S2904" s="317"/>
      <c r="T2904" t="s">
        <v>380</v>
      </c>
      <c r="BA2904" s="395">
        <v>1</v>
      </c>
      <c r="BB2904" s="396" t="s">
        <v>861</v>
      </c>
      <c r="BC2904" t="str">
        <f t="shared" si="276"/>
        <v>RAJ</v>
      </c>
      <c r="BD2904" t="str">
        <f t="shared" si="277"/>
        <v>NAoMe_initial_age_decades_80cap</v>
      </c>
      <c r="BE2904" s="397" t="s">
        <v>862</v>
      </c>
      <c r="BF2904" t="str">
        <f t="shared" si="278"/>
        <v>40-49 yrs</v>
      </c>
      <c r="BG2904">
        <f t="shared" si="279"/>
        <v>21</v>
      </c>
      <c r="BH2904" s="398">
        <f t="shared" si="280"/>
        <v>8.9740000665187836E-2</v>
      </c>
      <c r="BO2904" s="33"/>
    </row>
    <row r="2905" spans="1:67">
      <c r="A2905" s="316" t="s">
        <v>27</v>
      </c>
      <c r="B2905" t="s">
        <v>380</v>
      </c>
      <c r="C2905" t="s">
        <v>910</v>
      </c>
      <c r="D2905" t="s">
        <v>314</v>
      </c>
      <c r="E2905" s="316" t="s">
        <v>129</v>
      </c>
      <c r="F2905" s="316" t="s">
        <v>130</v>
      </c>
      <c r="G2905" s="316" t="s">
        <v>431</v>
      </c>
      <c r="H2905" s="316" t="s">
        <v>432</v>
      </c>
      <c r="I2905" s="316" t="s">
        <v>310</v>
      </c>
      <c r="J2905" s="316" t="s">
        <v>280</v>
      </c>
      <c r="K2905" s="36">
        <v>29</v>
      </c>
      <c r="L2905" s="317">
        <v>0.12392999976873401</v>
      </c>
      <c r="M2905" s="317"/>
      <c r="N2905" s="36">
        <v>190</v>
      </c>
      <c r="O2905" s="317">
        <v>0.1507900059223175</v>
      </c>
      <c r="P2905" s="317"/>
      <c r="Q2905" s="36">
        <v>1733</v>
      </c>
      <c r="R2905" s="317">
        <v>0.17378999292850489</v>
      </c>
      <c r="S2905" s="317"/>
      <c r="T2905" t="s">
        <v>380</v>
      </c>
      <c r="BA2905" s="395">
        <v>1</v>
      </c>
      <c r="BB2905" s="396" t="s">
        <v>861</v>
      </c>
      <c r="BC2905" t="str">
        <f t="shared" si="276"/>
        <v>RAJ</v>
      </c>
      <c r="BD2905" t="str">
        <f t="shared" si="277"/>
        <v>NAoMe_initial_age_decades_80cap</v>
      </c>
      <c r="BE2905" s="397" t="s">
        <v>862</v>
      </c>
      <c r="BF2905" t="str">
        <f t="shared" si="278"/>
        <v>50-59 yrs</v>
      </c>
      <c r="BG2905">
        <f t="shared" si="279"/>
        <v>29</v>
      </c>
      <c r="BH2905" s="398">
        <f t="shared" si="280"/>
        <v>0.12392999976873401</v>
      </c>
      <c r="BO2905" s="33"/>
    </row>
    <row r="2906" spans="1:67">
      <c r="A2906" s="316" t="s">
        <v>27</v>
      </c>
      <c r="B2906" t="s">
        <v>380</v>
      </c>
      <c r="C2906" t="s">
        <v>910</v>
      </c>
      <c r="D2906" t="s">
        <v>314</v>
      </c>
      <c r="E2906" s="316" t="s">
        <v>129</v>
      </c>
      <c r="F2906" s="316" t="s">
        <v>130</v>
      </c>
      <c r="G2906" s="316" t="s">
        <v>431</v>
      </c>
      <c r="H2906" s="316" t="s">
        <v>432</v>
      </c>
      <c r="I2906" s="316" t="s">
        <v>310</v>
      </c>
      <c r="J2906" s="316" t="s">
        <v>281</v>
      </c>
      <c r="K2906" s="36">
        <v>35</v>
      </c>
      <c r="L2906" s="317">
        <v>0.14957000315189359</v>
      </c>
      <c r="M2906" s="317"/>
      <c r="N2906" s="36">
        <v>238</v>
      </c>
      <c r="O2906" s="317">
        <v>0.1888899952173233</v>
      </c>
      <c r="P2906" s="317"/>
      <c r="Q2906" s="36">
        <v>1931</v>
      </c>
      <c r="R2906" s="317">
        <v>0.19363999366760251</v>
      </c>
      <c r="S2906" s="317"/>
      <c r="T2906" t="s">
        <v>380</v>
      </c>
      <c r="BA2906" s="395">
        <v>1</v>
      </c>
      <c r="BB2906" s="396" t="s">
        <v>861</v>
      </c>
      <c r="BC2906" t="str">
        <f t="shared" si="276"/>
        <v>RAJ</v>
      </c>
      <c r="BD2906" t="str">
        <f t="shared" si="277"/>
        <v>NAoMe_initial_age_decades_80cap</v>
      </c>
      <c r="BE2906" s="397" t="s">
        <v>862</v>
      </c>
      <c r="BF2906" t="str">
        <f t="shared" si="278"/>
        <v>60-69 yrs</v>
      </c>
      <c r="BG2906">
        <f t="shared" si="279"/>
        <v>35</v>
      </c>
      <c r="BH2906" s="398">
        <f t="shared" si="280"/>
        <v>0.14957000315189359</v>
      </c>
      <c r="BO2906" s="33"/>
    </row>
    <row r="2907" spans="1:67">
      <c r="A2907" s="316" t="s">
        <v>27</v>
      </c>
      <c r="B2907" t="s">
        <v>380</v>
      </c>
      <c r="C2907" t="s">
        <v>910</v>
      </c>
      <c r="D2907" t="s">
        <v>314</v>
      </c>
      <c r="E2907" s="316" t="s">
        <v>129</v>
      </c>
      <c r="F2907" s="316" t="s">
        <v>130</v>
      </c>
      <c r="G2907" s="316" t="s">
        <v>431</v>
      </c>
      <c r="H2907" s="316" t="s">
        <v>432</v>
      </c>
      <c r="I2907" s="316" t="s">
        <v>310</v>
      </c>
      <c r="J2907" s="316" t="s">
        <v>282</v>
      </c>
      <c r="K2907" s="36">
        <v>70</v>
      </c>
      <c r="L2907" s="317">
        <v>0.29914999008178711</v>
      </c>
      <c r="M2907" s="317"/>
      <c r="N2907" s="36">
        <v>339</v>
      </c>
      <c r="O2907" s="317">
        <v>0.2690500020980835</v>
      </c>
      <c r="P2907" s="317"/>
      <c r="Q2907" s="36">
        <v>2493</v>
      </c>
      <c r="R2907" s="317">
        <v>0.25</v>
      </c>
      <c r="S2907" s="317"/>
      <c r="T2907" t="s">
        <v>380</v>
      </c>
      <c r="BA2907" s="395">
        <v>1</v>
      </c>
      <c r="BB2907" s="396" t="s">
        <v>861</v>
      </c>
      <c r="BC2907" t="str">
        <f t="shared" si="276"/>
        <v>RAJ</v>
      </c>
      <c r="BD2907" t="str">
        <f t="shared" si="277"/>
        <v>NAoMe_initial_age_decades_80cap</v>
      </c>
      <c r="BE2907" s="397" t="s">
        <v>862</v>
      </c>
      <c r="BF2907" t="str">
        <f t="shared" si="278"/>
        <v>70-79 yrs</v>
      </c>
      <c r="BG2907">
        <f t="shared" si="279"/>
        <v>70</v>
      </c>
      <c r="BH2907" s="398">
        <f t="shared" si="280"/>
        <v>0.29914999008178711</v>
      </c>
      <c r="BO2907" s="33"/>
    </row>
    <row r="2908" spans="1:67">
      <c r="A2908" s="316" t="s">
        <v>27</v>
      </c>
      <c r="B2908" t="s">
        <v>380</v>
      </c>
      <c r="C2908" t="s">
        <v>910</v>
      </c>
      <c r="D2908" t="s">
        <v>314</v>
      </c>
      <c r="E2908" s="316" t="s">
        <v>129</v>
      </c>
      <c r="F2908" s="316" t="s">
        <v>130</v>
      </c>
      <c r="G2908" s="316" t="s">
        <v>431</v>
      </c>
      <c r="H2908" s="316" t="s">
        <v>432</v>
      </c>
      <c r="I2908" s="316" t="s">
        <v>310</v>
      </c>
      <c r="J2908" s="316" t="s">
        <v>283</v>
      </c>
      <c r="K2908" s="36">
        <v>67</v>
      </c>
      <c r="L2908" s="317">
        <v>0.28632000088691711</v>
      </c>
      <c r="M2908" s="317"/>
      <c r="N2908" s="36">
        <v>293</v>
      </c>
      <c r="O2908" s="317">
        <v>0.2325399965047836</v>
      </c>
      <c r="P2908" s="317"/>
      <c r="Q2908" s="36">
        <v>2292</v>
      </c>
      <c r="R2908" s="317">
        <v>0.2298399955034256</v>
      </c>
      <c r="S2908" s="317"/>
      <c r="T2908" t="s">
        <v>380</v>
      </c>
      <c r="BA2908" s="395">
        <v>1</v>
      </c>
      <c r="BB2908" s="396" t="s">
        <v>861</v>
      </c>
      <c r="BC2908" t="str">
        <f t="shared" si="276"/>
        <v>RAJ</v>
      </c>
      <c r="BD2908" t="str">
        <f t="shared" si="277"/>
        <v>NAoMe_initial_age_decades_80cap</v>
      </c>
      <c r="BE2908" s="397" t="s">
        <v>862</v>
      </c>
      <c r="BF2908" t="str">
        <f t="shared" si="278"/>
        <v>80+ yrs</v>
      </c>
      <c r="BG2908">
        <f t="shared" si="279"/>
        <v>67</v>
      </c>
      <c r="BH2908" s="398">
        <f t="shared" si="280"/>
        <v>0.28632000088691711</v>
      </c>
      <c r="BO2908" s="33"/>
    </row>
    <row r="2909" spans="1:67">
      <c r="A2909" s="316" t="s">
        <v>27</v>
      </c>
      <c r="B2909" t="s">
        <v>380</v>
      </c>
      <c r="C2909" t="s">
        <v>910</v>
      </c>
      <c r="D2909" t="s">
        <v>314</v>
      </c>
      <c r="E2909" s="316" t="s">
        <v>129</v>
      </c>
      <c r="F2909" s="316" t="s">
        <v>130</v>
      </c>
      <c r="G2909" s="316" t="s">
        <v>431</v>
      </c>
      <c r="H2909" s="316" t="s">
        <v>432</v>
      </c>
      <c r="I2909" s="316" t="s">
        <v>341</v>
      </c>
      <c r="J2909" s="316" t="s">
        <v>13</v>
      </c>
      <c r="K2909" s="36">
        <v>161</v>
      </c>
      <c r="L2909" s="317">
        <v>0.68803000450134277</v>
      </c>
      <c r="M2909" s="317">
        <v>0.70924997329711914</v>
      </c>
      <c r="N2909" s="36">
        <v>880</v>
      </c>
      <c r="O2909" s="317">
        <v>0.69840997457504272</v>
      </c>
      <c r="P2909" s="317">
        <v>0.71777999401092529</v>
      </c>
      <c r="Q2909" s="36">
        <v>6753</v>
      </c>
      <c r="R2909" s="317">
        <v>0.67720001935958862</v>
      </c>
      <c r="S2909" s="317">
        <v>0.69554001092910767</v>
      </c>
      <c r="T2909" t="s">
        <v>380</v>
      </c>
      <c r="BA2909" s="395">
        <v>1</v>
      </c>
      <c r="BB2909" s="396" t="s">
        <v>861</v>
      </c>
      <c r="BC2909" t="str">
        <f t="shared" si="276"/>
        <v>RAJ</v>
      </c>
      <c r="BD2909" t="str">
        <f t="shared" si="277"/>
        <v>NAoMe_initial_ch_score_2cap</v>
      </c>
      <c r="BE2909" s="397" t="s">
        <v>862</v>
      </c>
      <c r="BF2909" t="str">
        <f t="shared" si="278"/>
        <v>0</v>
      </c>
      <c r="BG2909">
        <f t="shared" si="279"/>
        <v>161</v>
      </c>
      <c r="BH2909" s="398">
        <f t="shared" si="280"/>
        <v>0.68803000450134277</v>
      </c>
      <c r="BO2909" s="33"/>
    </row>
    <row r="2910" spans="1:67">
      <c r="A2910" s="316" t="s">
        <v>27</v>
      </c>
      <c r="B2910" t="s">
        <v>380</v>
      </c>
      <c r="C2910" t="s">
        <v>910</v>
      </c>
      <c r="D2910" t="s">
        <v>314</v>
      </c>
      <c r="E2910" s="316" t="s">
        <v>129</v>
      </c>
      <c r="F2910" s="316" t="s">
        <v>130</v>
      </c>
      <c r="G2910" s="316" t="s">
        <v>431</v>
      </c>
      <c r="H2910" s="316" t="s">
        <v>432</v>
      </c>
      <c r="I2910" s="316" t="s">
        <v>341</v>
      </c>
      <c r="J2910" s="316" t="s">
        <v>14</v>
      </c>
      <c r="K2910" s="36">
        <v>36</v>
      </c>
      <c r="L2910" s="317">
        <v>0.1538500040769577</v>
      </c>
      <c r="M2910" s="317">
        <v>0.15859000384807589</v>
      </c>
      <c r="N2910" s="36">
        <v>186</v>
      </c>
      <c r="O2910" s="317">
        <v>0.1476200073957443</v>
      </c>
      <c r="P2910" s="317">
        <v>0.15171000361442569</v>
      </c>
      <c r="Q2910" s="36">
        <v>1630</v>
      </c>
      <c r="R2910" s="317">
        <v>0.16346000134944921</v>
      </c>
      <c r="S2910" s="317">
        <v>0.16788999736309049</v>
      </c>
      <c r="T2910" t="s">
        <v>380</v>
      </c>
      <c r="BA2910" s="395">
        <v>1</v>
      </c>
      <c r="BB2910" s="396" t="s">
        <v>861</v>
      </c>
      <c r="BC2910" t="str">
        <f t="shared" si="276"/>
        <v>RAJ</v>
      </c>
      <c r="BD2910" t="str">
        <f t="shared" si="277"/>
        <v>NAoMe_initial_ch_score_2cap</v>
      </c>
      <c r="BE2910" s="397" t="s">
        <v>862</v>
      </c>
      <c r="BF2910" t="str">
        <f t="shared" si="278"/>
        <v>1</v>
      </c>
      <c r="BG2910">
        <f t="shared" si="279"/>
        <v>36</v>
      </c>
      <c r="BH2910" s="398">
        <f t="shared" si="280"/>
        <v>0.1538500040769577</v>
      </c>
      <c r="BO2910" s="33"/>
    </row>
    <row r="2911" spans="1:67">
      <c r="A2911" s="316" t="s">
        <v>27</v>
      </c>
      <c r="B2911" t="s">
        <v>380</v>
      </c>
      <c r="C2911" t="s">
        <v>910</v>
      </c>
      <c r="D2911" t="s">
        <v>314</v>
      </c>
      <c r="E2911" s="316" t="s">
        <v>129</v>
      </c>
      <c r="F2911" s="316" t="s">
        <v>130</v>
      </c>
      <c r="G2911" s="316" t="s">
        <v>431</v>
      </c>
      <c r="H2911" s="316" t="s">
        <v>432</v>
      </c>
      <c r="I2911" s="316" t="s">
        <v>341</v>
      </c>
      <c r="J2911" s="316" t="s">
        <v>301</v>
      </c>
      <c r="K2911" s="36">
        <v>30</v>
      </c>
      <c r="L2911" s="317">
        <v>0.1282099932432175</v>
      </c>
      <c r="M2911" s="317">
        <v>0.1321599930524826</v>
      </c>
      <c r="N2911" s="36">
        <v>160</v>
      </c>
      <c r="O2911" s="317">
        <v>0.1269800066947937</v>
      </c>
      <c r="P2911" s="317">
        <v>0.13051000237464899</v>
      </c>
      <c r="Q2911" s="36">
        <v>1326</v>
      </c>
      <c r="R2911" s="317">
        <v>0.132970005273819</v>
      </c>
      <c r="S2911" s="317">
        <v>0.13657000660896301</v>
      </c>
      <c r="T2911" t="s">
        <v>380</v>
      </c>
      <c r="BA2911" s="395">
        <v>1</v>
      </c>
      <c r="BB2911" s="396" t="s">
        <v>861</v>
      </c>
      <c r="BC2911" t="str">
        <f t="shared" si="276"/>
        <v>RAJ</v>
      </c>
      <c r="BD2911" t="str">
        <f t="shared" si="277"/>
        <v>NAoMe_initial_ch_score_2cap</v>
      </c>
      <c r="BE2911" s="397" t="s">
        <v>862</v>
      </c>
      <c r="BF2911" t="str">
        <f t="shared" si="278"/>
        <v>2+</v>
      </c>
      <c r="BG2911">
        <f t="shared" si="279"/>
        <v>30</v>
      </c>
      <c r="BH2911" s="398">
        <f t="shared" si="280"/>
        <v>0.1282099932432175</v>
      </c>
      <c r="BO2911" s="33"/>
    </row>
    <row r="2912" spans="1:67">
      <c r="A2912" s="316" t="s">
        <v>27</v>
      </c>
      <c r="B2912" t="s">
        <v>380</v>
      </c>
      <c r="C2912" t="s">
        <v>910</v>
      </c>
      <c r="D2912" t="s">
        <v>314</v>
      </c>
      <c r="E2912" s="316" t="s">
        <v>129</v>
      </c>
      <c r="F2912" s="318" t="s">
        <v>130</v>
      </c>
      <c r="G2912" s="318" t="s">
        <v>431</v>
      </c>
      <c r="H2912" s="318" t="s">
        <v>432</v>
      </c>
      <c r="I2912" s="316" t="s">
        <v>341</v>
      </c>
      <c r="J2912" s="316" t="s">
        <v>260</v>
      </c>
      <c r="K2912" s="36">
        <v>7</v>
      </c>
      <c r="L2912" s="317">
        <v>2.9910000041127201E-2</v>
      </c>
      <c r="M2912" s="317"/>
      <c r="N2912" s="36">
        <v>34</v>
      </c>
      <c r="O2912" s="317">
        <v>2.6979999616742131E-2</v>
      </c>
      <c r="P2912" s="317"/>
      <c r="Q2912" s="36">
        <v>263</v>
      </c>
      <c r="R2912" s="317">
        <v>2.6370000094175339E-2</v>
      </c>
      <c r="S2912" s="317"/>
      <c r="T2912" t="s">
        <v>380</v>
      </c>
      <c r="BA2912" s="395">
        <v>1</v>
      </c>
      <c r="BB2912" s="396" t="s">
        <v>861</v>
      </c>
      <c r="BC2912" t="str">
        <f t="shared" si="276"/>
        <v>RAJ</v>
      </c>
      <c r="BD2912" t="str">
        <f t="shared" si="277"/>
        <v>NAoMe_initial_ch_score_2cap</v>
      </c>
      <c r="BE2912" s="397" t="s">
        <v>862</v>
      </c>
      <c r="BF2912" t="str">
        <f t="shared" si="278"/>
        <v>Unknown</v>
      </c>
      <c r="BG2912">
        <f t="shared" si="279"/>
        <v>7</v>
      </c>
      <c r="BH2912" s="398">
        <f t="shared" si="280"/>
        <v>2.9910000041127201E-2</v>
      </c>
      <c r="BO2912" s="33"/>
    </row>
    <row r="2913" spans="1:67">
      <c r="A2913" s="316" t="s">
        <v>27</v>
      </c>
      <c r="B2913" t="s">
        <v>380</v>
      </c>
      <c r="C2913" t="s">
        <v>910</v>
      </c>
      <c r="D2913" t="s">
        <v>314</v>
      </c>
      <c r="E2913" s="316" t="s">
        <v>129</v>
      </c>
      <c r="F2913" s="316" t="s">
        <v>130</v>
      </c>
      <c r="G2913" s="316" t="s">
        <v>431</v>
      </c>
      <c r="H2913" s="316" t="s">
        <v>432</v>
      </c>
      <c r="I2913" s="316" t="s">
        <v>309</v>
      </c>
      <c r="J2913" s="316" t="s">
        <v>289</v>
      </c>
      <c r="K2913" s="36">
        <v>78</v>
      </c>
      <c r="L2913" s="317">
        <v>0.33333000540733337</v>
      </c>
      <c r="M2913" s="317"/>
      <c r="N2913" s="36">
        <v>422</v>
      </c>
      <c r="O2913" s="317">
        <v>0.33491998910903931</v>
      </c>
      <c r="P2913" s="317"/>
      <c r="Q2913" s="36">
        <v>3283</v>
      </c>
      <c r="R2913" s="317">
        <v>0.3292199969291687</v>
      </c>
      <c r="S2913" s="317"/>
      <c r="T2913" t="s">
        <v>380</v>
      </c>
      <c r="BA2913" s="395">
        <v>1</v>
      </c>
      <c r="BB2913" s="396" t="s">
        <v>861</v>
      </c>
      <c r="BC2913" t="str">
        <f t="shared" si="276"/>
        <v>RAJ</v>
      </c>
      <c r="BD2913" t="str">
        <f t="shared" si="277"/>
        <v>NAoMe_initial_diagnosis_year</v>
      </c>
      <c r="BE2913" s="397" t="s">
        <v>862</v>
      </c>
      <c r="BF2913" t="str">
        <f t="shared" si="278"/>
        <v>2021</v>
      </c>
      <c r="BG2913">
        <f t="shared" si="279"/>
        <v>78</v>
      </c>
      <c r="BH2913" s="398">
        <f t="shared" si="280"/>
        <v>0.33333000540733337</v>
      </c>
      <c r="BO2913" s="33"/>
    </row>
    <row r="2914" spans="1:67">
      <c r="A2914" s="316" t="s">
        <v>27</v>
      </c>
      <c r="B2914" t="s">
        <v>380</v>
      </c>
      <c r="C2914" t="s">
        <v>910</v>
      </c>
      <c r="D2914" t="s">
        <v>314</v>
      </c>
      <c r="E2914" s="316" t="s">
        <v>129</v>
      </c>
      <c r="F2914" s="316" t="s">
        <v>130</v>
      </c>
      <c r="G2914" s="316" t="s">
        <v>431</v>
      </c>
      <c r="H2914" s="316" t="s">
        <v>432</v>
      </c>
      <c r="I2914" s="316" t="s">
        <v>309</v>
      </c>
      <c r="J2914" s="316" t="s">
        <v>816</v>
      </c>
      <c r="K2914" s="36">
        <v>82</v>
      </c>
      <c r="L2914" s="317">
        <v>0.35043001174926758</v>
      </c>
      <c r="M2914" s="317"/>
      <c r="N2914" s="36">
        <v>414</v>
      </c>
      <c r="O2914" s="317">
        <v>0.32857000827789312</v>
      </c>
      <c r="P2914" s="317"/>
      <c r="Q2914" s="36">
        <v>3315</v>
      </c>
      <c r="R2914" s="317">
        <v>0.33243000507354742</v>
      </c>
      <c r="S2914" s="317"/>
      <c r="T2914" t="s">
        <v>380</v>
      </c>
      <c r="BA2914" s="395">
        <v>1</v>
      </c>
      <c r="BB2914" s="396" t="s">
        <v>861</v>
      </c>
      <c r="BC2914" t="str">
        <f t="shared" si="276"/>
        <v>RAJ</v>
      </c>
      <c r="BD2914" t="str">
        <f t="shared" si="277"/>
        <v>NAoMe_initial_diagnosis_year</v>
      </c>
      <c r="BE2914" s="397" t="s">
        <v>862</v>
      </c>
      <c r="BF2914" t="str">
        <f t="shared" si="278"/>
        <v>2022</v>
      </c>
      <c r="BG2914">
        <f t="shared" si="279"/>
        <v>82</v>
      </c>
      <c r="BH2914" s="398">
        <f t="shared" si="280"/>
        <v>0.35043001174926758</v>
      </c>
      <c r="BO2914" s="33"/>
    </row>
    <row r="2915" spans="1:67">
      <c r="A2915" s="316" t="s">
        <v>27</v>
      </c>
      <c r="B2915" t="s">
        <v>380</v>
      </c>
      <c r="C2915" t="s">
        <v>910</v>
      </c>
      <c r="D2915" t="s">
        <v>314</v>
      </c>
      <c r="E2915" s="316" t="s">
        <v>129</v>
      </c>
      <c r="F2915" s="316" t="s">
        <v>130</v>
      </c>
      <c r="G2915" s="316" t="s">
        <v>431</v>
      </c>
      <c r="H2915" s="316" t="s">
        <v>432</v>
      </c>
      <c r="I2915" s="316" t="s">
        <v>309</v>
      </c>
      <c r="J2915" s="316" t="s">
        <v>946</v>
      </c>
      <c r="K2915" s="36">
        <v>74</v>
      </c>
      <c r="L2915" s="317">
        <v>0.31624001264572138</v>
      </c>
      <c r="M2915" s="317"/>
      <c r="N2915" s="36">
        <v>424</v>
      </c>
      <c r="O2915" s="317">
        <v>0.33651000261306763</v>
      </c>
      <c r="P2915" s="317"/>
      <c r="Q2915" s="36">
        <v>3374</v>
      </c>
      <c r="R2915" s="317">
        <v>0.33834999799728388</v>
      </c>
      <c r="S2915" s="317"/>
      <c r="T2915" t="s">
        <v>380</v>
      </c>
      <c r="BA2915" s="395">
        <v>1</v>
      </c>
      <c r="BB2915" s="396" t="s">
        <v>861</v>
      </c>
      <c r="BC2915" t="str">
        <f t="shared" si="276"/>
        <v>RAJ</v>
      </c>
      <c r="BD2915" t="str">
        <f t="shared" si="277"/>
        <v>NAoMe_initial_diagnosis_year</v>
      </c>
      <c r="BE2915" s="397" t="s">
        <v>862</v>
      </c>
      <c r="BF2915" t="str">
        <f t="shared" si="278"/>
        <v>2023</v>
      </c>
      <c r="BG2915">
        <f t="shared" si="279"/>
        <v>74</v>
      </c>
      <c r="BH2915" s="398">
        <f t="shared" si="280"/>
        <v>0.31624001264572138</v>
      </c>
      <c r="BO2915" s="33"/>
    </row>
    <row r="2916" spans="1:67">
      <c r="A2916" s="316" t="s">
        <v>27</v>
      </c>
      <c r="B2916" t="s">
        <v>380</v>
      </c>
      <c r="C2916" t="s">
        <v>910</v>
      </c>
      <c r="D2916" t="s">
        <v>314</v>
      </c>
      <c r="E2916" s="316" t="s">
        <v>129</v>
      </c>
      <c r="F2916" s="316" t="s">
        <v>130</v>
      </c>
      <c r="G2916" s="316" t="s">
        <v>431</v>
      </c>
      <c r="H2916" s="316" t="s">
        <v>432</v>
      </c>
      <c r="I2916" s="316" t="s">
        <v>331</v>
      </c>
      <c r="J2916" s="316" t="s">
        <v>332</v>
      </c>
      <c r="K2916" s="36">
        <v>5</v>
      </c>
      <c r="L2916" s="317">
        <v>2.136999927461147E-2</v>
      </c>
      <c r="M2916" s="317">
        <v>2.3150000721216198E-2</v>
      </c>
      <c r="N2916" s="36">
        <v>49</v>
      </c>
      <c r="O2916" s="317">
        <v>3.8890000432729721E-2</v>
      </c>
      <c r="P2916" s="317">
        <v>4.2649999260902398E-2</v>
      </c>
      <c r="Q2916" s="36">
        <v>434</v>
      </c>
      <c r="R2916" s="317">
        <v>4.3519999831914902E-2</v>
      </c>
      <c r="S2916" s="317">
        <v>5.2159998565912247E-2</v>
      </c>
      <c r="T2916" t="s">
        <v>380</v>
      </c>
      <c r="BA2916" s="395">
        <v>1</v>
      </c>
      <c r="BB2916" s="396" t="s">
        <v>861</v>
      </c>
      <c r="BC2916" t="str">
        <f t="shared" si="276"/>
        <v>RAJ</v>
      </c>
      <c r="BD2916" t="str">
        <f t="shared" si="277"/>
        <v>NAoMe_initial_disease_group</v>
      </c>
      <c r="BE2916" s="397" t="s">
        <v>862</v>
      </c>
      <c r="BF2916" t="str">
        <f t="shared" si="278"/>
        <v>Advanced M0</v>
      </c>
      <c r="BG2916">
        <f t="shared" si="279"/>
        <v>5</v>
      </c>
      <c r="BH2916" s="398">
        <f t="shared" si="280"/>
        <v>2.136999927461147E-2</v>
      </c>
      <c r="BO2916" s="33"/>
    </row>
    <row r="2917" spans="1:67">
      <c r="A2917" s="316" t="s">
        <v>27</v>
      </c>
      <c r="B2917" t="s">
        <v>380</v>
      </c>
      <c r="C2917" t="s">
        <v>910</v>
      </c>
      <c r="D2917" t="s">
        <v>314</v>
      </c>
      <c r="E2917" s="316" t="s">
        <v>129</v>
      </c>
      <c r="F2917" s="316" t="s">
        <v>130</v>
      </c>
      <c r="G2917" s="316" t="s">
        <v>431</v>
      </c>
      <c r="H2917" s="316" t="s">
        <v>432</v>
      </c>
      <c r="I2917" s="316" t="s">
        <v>331</v>
      </c>
      <c r="J2917" s="316" t="s">
        <v>333</v>
      </c>
      <c r="K2917" s="36">
        <v>176</v>
      </c>
      <c r="L2917" s="317">
        <v>0.75213998556137085</v>
      </c>
      <c r="M2917" s="317">
        <v>0.81480997800827026</v>
      </c>
      <c r="N2917" s="36">
        <v>877</v>
      </c>
      <c r="O2917" s="317">
        <v>0.69603002071380615</v>
      </c>
      <c r="P2917" s="317">
        <v>0.76327002048492432</v>
      </c>
      <c r="Q2917" s="36">
        <v>6159</v>
      </c>
      <c r="R2917" s="317">
        <v>0.6176300048828125</v>
      </c>
      <c r="S2917" s="317">
        <v>0.74026000499725342</v>
      </c>
      <c r="T2917" t="s">
        <v>380</v>
      </c>
      <c r="BA2917" s="395">
        <v>1</v>
      </c>
      <c r="BB2917" s="396" t="s">
        <v>861</v>
      </c>
      <c r="BC2917" t="str">
        <f t="shared" si="276"/>
        <v>RAJ</v>
      </c>
      <c r="BD2917" t="str">
        <f t="shared" si="277"/>
        <v>NAoMe_initial_disease_group</v>
      </c>
      <c r="BE2917" s="397" t="s">
        <v>862</v>
      </c>
      <c r="BF2917" t="str">
        <f t="shared" si="278"/>
        <v>Advanced M1</v>
      </c>
      <c r="BG2917">
        <f t="shared" si="279"/>
        <v>176</v>
      </c>
      <c r="BH2917" s="398">
        <f t="shared" si="280"/>
        <v>0.75213998556137085</v>
      </c>
      <c r="BO2917" s="33"/>
    </row>
    <row r="2918" spans="1:67">
      <c r="A2918" s="316" t="s">
        <v>27</v>
      </c>
      <c r="B2918" t="s">
        <v>380</v>
      </c>
      <c r="C2918" t="s">
        <v>910</v>
      </c>
      <c r="D2918" t="s">
        <v>314</v>
      </c>
      <c r="E2918" s="316" t="s">
        <v>129</v>
      </c>
      <c r="F2918" s="316" t="s">
        <v>130</v>
      </c>
      <c r="G2918" s="316" t="s">
        <v>431</v>
      </c>
      <c r="H2918" s="316" t="s">
        <v>432</v>
      </c>
      <c r="I2918" s="316" t="s">
        <v>331</v>
      </c>
      <c r="J2918" s="316" t="s">
        <v>334</v>
      </c>
      <c r="K2918" s="36">
        <v>2</v>
      </c>
      <c r="L2918" s="317">
        <v>8.5500003769993782E-3</v>
      </c>
      <c r="M2918" s="317">
        <v>9.2599997296929359E-3</v>
      </c>
      <c r="N2918" s="36">
        <v>6</v>
      </c>
      <c r="O2918" s="317">
        <v>4.7599999234080306E-3</v>
      </c>
      <c r="P2918" s="317">
        <v>5.2200001664459714E-3</v>
      </c>
      <c r="Q2918" s="36">
        <v>64</v>
      </c>
      <c r="R2918" s="317">
        <v>6.4199999906122676E-3</v>
      </c>
      <c r="S2918" s="317">
        <v>7.689999882131815E-3</v>
      </c>
      <c r="T2918" t="s">
        <v>380</v>
      </c>
      <c r="BA2918" s="395">
        <v>1</v>
      </c>
      <c r="BB2918" s="396" t="s">
        <v>861</v>
      </c>
      <c r="BC2918" t="str">
        <f t="shared" si="276"/>
        <v>RAJ</v>
      </c>
      <c r="BD2918" t="str">
        <f t="shared" si="277"/>
        <v>NAoMe_initial_disease_group</v>
      </c>
      <c r="BE2918" s="397" t="s">
        <v>862</v>
      </c>
      <c r="BF2918" t="str">
        <f t="shared" si="278"/>
        <v>DCIS</v>
      </c>
      <c r="BG2918">
        <f t="shared" si="279"/>
        <v>2</v>
      </c>
      <c r="BH2918" s="398">
        <f t="shared" si="280"/>
        <v>8.5500003769993782E-3</v>
      </c>
      <c r="BO2918" s="33"/>
    </row>
    <row r="2919" spans="1:67">
      <c r="A2919" s="316" t="s">
        <v>27</v>
      </c>
      <c r="B2919" t="s">
        <v>380</v>
      </c>
      <c r="C2919" t="s">
        <v>910</v>
      </c>
      <c r="D2919" t="s">
        <v>314</v>
      </c>
      <c r="E2919" s="316" t="s">
        <v>129</v>
      </c>
      <c r="F2919" s="316" t="s">
        <v>130</v>
      </c>
      <c r="G2919" s="316" t="s">
        <v>431</v>
      </c>
      <c r="H2919" s="316" t="s">
        <v>432</v>
      </c>
      <c r="I2919" s="316" t="s">
        <v>331</v>
      </c>
      <c r="J2919" s="316" t="s">
        <v>335</v>
      </c>
      <c r="K2919" s="36">
        <v>33</v>
      </c>
      <c r="L2919" s="317">
        <v>0.14102999866008761</v>
      </c>
      <c r="M2919" s="317">
        <v>0.15277999639511111</v>
      </c>
      <c r="N2919" s="36">
        <v>217</v>
      </c>
      <c r="O2919" s="317">
        <v>0.17222000658512121</v>
      </c>
      <c r="P2919" s="317">
        <v>0.18885999917984009</v>
      </c>
      <c r="Q2919" s="36">
        <v>1663</v>
      </c>
      <c r="R2919" s="317">
        <v>0.16676999628543851</v>
      </c>
      <c r="S2919" s="317">
        <v>0.19988000392913821</v>
      </c>
      <c r="T2919" t="s">
        <v>380</v>
      </c>
      <c r="BA2919" s="395">
        <v>1</v>
      </c>
      <c r="BB2919" s="396" t="s">
        <v>861</v>
      </c>
      <c r="BC2919" t="str">
        <f t="shared" si="276"/>
        <v>RAJ</v>
      </c>
      <c r="BD2919" t="str">
        <f t="shared" si="277"/>
        <v>NAoMe_initial_disease_group</v>
      </c>
      <c r="BE2919" s="397" t="s">
        <v>862</v>
      </c>
      <c r="BF2919" t="str">
        <f t="shared" si="278"/>
        <v>Early invasive</v>
      </c>
      <c r="BG2919">
        <f t="shared" si="279"/>
        <v>33</v>
      </c>
      <c r="BH2919" s="398">
        <f t="shared" si="280"/>
        <v>0.14102999866008761</v>
      </c>
      <c r="BO2919" s="33"/>
    </row>
    <row r="2920" spans="1:67">
      <c r="A2920" s="316" t="s">
        <v>27</v>
      </c>
      <c r="B2920" t="s">
        <v>380</v>
      </c>
      <c r="C2920" t="s">
        <v>910</v>
      </c>
      <c r="D2920" t="s">
        <v>314</v>
      </c>
      <c r="E2920" s="316" t="s">
        <v>129</v>
      </c>
      <c r="F2920" s="316" t="s">
        <v>130</v>
      </c>
      <c r="G2920" s="316" t="s">
        <v>431</v>
      </c>
      <c r="H2920" s="316" t="s">
        <v>432</v>
      </c>
      <c r="I2920" s="316" t="s">
        <v>331</v>
      </c>
      <c r="J2920" s="316" t="s">
        <v>337</v>
      </c>
      <c r="K2920" s="36">
        <v>18</v>
      </c>
      <c r="L2920" s="317">
        <v>7.6920002698898315E-2</v>
      </c>
      <c r="M2920" s="317"/>
      <c r="N2920" s="36">
        <v>111</v>
      </c>
      <c r="O2920" s="317">
        <v>8.8100001215934753E-2</v>
      </c>
      <c r="P2920" s="317"/>
      <c r="Q2920" s="36">
        <v>1652</v>
      </c>
      <c r="R2920" s="317">
        <v>0.1656599938869476</v>
      </c>
      <c r="S2920" s="317"/>
      <c r="T2920" t="s">
        <v>380</v>
      </c>
      <c r="BA2920" s="395">
        <v>1</v>
      </c>
      <c r="BB2920" s="396" t="s">
        <v>861</v>
      </c>
      <c r="BC2920" t="str">
        <f t="shared" si="276"/>
        <v>RAJ</v>
      </c>
      <c r="BD2920" t="str">
        <f t="shared" si="277"/>
        <v>NAoMe_initial_disease_group</v>
      </c>
      <c r="BE2920" s="397" t="s">
        <v>862</v>
      </c>
      <c r="BF2920" t="str">
        <f t="shared" si="278"/>
        <v>Unknown stage</v>
      </c>
      <c r="BG2920">
        <f t="shared" si="279"/>
        <v>18</v>
      </c>
      <c r="BH2920" s="398">
        <f t="shared" si="280"/>
        <v>7.6920002698898315E-2</v>
      </c>
      <c r="BO2920" s="33"/>
    </row>
    <row r="2921" spans="1:67">
      <c r="A2921" s="316" t="s">
        <v>27</v>
      </c>
      <c r="B2921" t="s">
        <v>380</v>
      </c>
      <c r="C2921" t="s">
        <v>910</v>
      </c>
      <c r="D2921" t="s">
        <v>314</v>
      </c>
      <c r="E2921" s="316" t="s">
        <v>129</v>
      </c>
      <c r="F2921" s="316" t="s">
        <v>130</v>
      </c>
      <c r="G2921" s="316" t="s">
        <v>431</v>
      </c>
      <c r="H2921" s="316" t="s">
        <v>432</v>
      </c>
      <c r="I2921" s="316" t="s">
        <v>656</v>
      </c>
      <c r="J2921" s="316" t="s">
        <v>286</v>
      </c>
      <c r="K2921" s="36">
        <v>2</v>
      </c>
      <c r="L2921" s="317">
        <v>8.5500003769993782E-3</v>
      </c>
      <c r="M2921" s="317">
        <v>8.8099995627999306E-3</v>
      </c>
      <c r="N2921" s="36">
        <v>36</v>
      </c>
      <c r="O2921" s="317">
        <v>2.857000008225441E-2</v>
      </c>
      <c r="P2921" s="317">
        <v>2.9389999806880951E-2</v>
      </c>
      <c r="Q2921" s="36">
        <v>492</v>
      </c>
      <c r="R2921" s="317">
        <v>4.9339998513460159E-2</v>
      </c>
      <c r="S2921" s="317">
        <v>5.1920000463724143E-2</v>
      </c>
      <c r="T2921" t="s">
        <v>380</v>
      </c>
      <c r="BA2921" s="395">
        <v>1</v>
      </c>
      <c r="BB2921" s="396" t="s">
        <v>861</v>
      </c>
      <c r="BC2921" t="str">
        <f t="shared" si="276"/>
        <v>RAJ</v>
      </c>
      <c r="BD2921" t="str">
        <f t="shared" si="277"/>
        <v>NAoMe_initial_ethnicity_grp</v>
      </c>
      <c r="BE2921" s="397" t="s">
        <v>862</v>
      </c>
      <c r="BF2921" t="str">
        <f t="shared" si="278"/>
        <v>Asian or Asian British</v>
      </c>
      <c r="BG2921">
        <f t="shared" si="279"/>
        <v>2</v>
      </c>
      <c r="BH2921" s="398">
        <f t="shared" si="280"/>
        <v>8.5500003769993782E-3</v>
      </c>
      <c r="BO2921" s="33"/>
    </row>
    <row r="2922" spans="1:67">
      <c r="A2922" s="316" t="s">
        <v>27</v>
      </c>
      <c r="B2922" t="s">
        <v>380</v>
      </c>
      <c r="C2922" t="s">
        <v>910</v>
      </c>
      <c r="D2922" t="s">
        <v>314</v>
      </c>
      <c r="E2922" s="316" t="s">
        <v>129</v>
      </c>
      <c r="F2922" s="316" t="s">
        <v>130</v>
      </c>
      <c r="G2922" s="316" t="s">
        <v>431</v>
      </c>
      <c r="H2922" s="316" t="s">
        <v>432</v>
      </c>
      <c r="I2922" s="316" t="s">
        <v>656</v>
      </c>
      <c r="J2922" s="316" t="s">
        <v>287</v>
      </c>
      <c r="K2922" s="36">
        <v>8</v>
      </c>
      <c r="L2922" s="317">
        <v>3.4189999103546143E-2</v>
      </c>
      <c r="M2922" s="317">
        <v>3.5239998251199722E-2</v>
      </c>
      <c r="N2922" s="36">
        <v>28</v>
      </c>
      <c r="O2922" s="317">
        <v>2.2220000624656681E-2</v>
      </c>
      <c r="P2922" s="317">
        <v>2.285999990999699E-2</v>
      </c>
      <c r="Q2922" s="36">
        <v>403</v>
      </c>
      <c r="R2922" s="317">
        <v>4.0410000830888748E-2</v>
      </c>
      <c r="S2922" s="317">
        <v>4.2520001530647278E-2</v>
      </c>
      <c r="T2922" t="s">
        <v>380</v>
      </c>
      <c r="BA2922" s="395">
        <v>1</v>
      </c>
      <c r="BB2922" s="396" t="s">
        <v>861</v>
      </c>
      <c r="BC2922" t="str">
        <f t="shared" si="276"/>
        <v>RAJ</v>
      </c>
      <c r="BD2922" t="str">
        <f t="shared" si="277"/>
        <v>NAoMe_initial_ethnicity_grp</v>
      </c>
      <c r="BE2922" s="397" t="s">
        <v>862</v>
      </c>
      <c r="BF2922" t="str">
        <f t="shared" si="278"/>
        <v>Black or Black British</v>
      </c>
      <c r="BG2922">
        <f t="shared" si="279"/>
        <v>8</v>
      </c>
      <c r="BH2922" s="398">
        <f t="shared" si="280"/>
        <v>3.4189999103546143E-2</v>
      </c>
      <c r="BO2922" s="33"/>
    </row>
    <row r="2923" spans="1:67">
      <c r="A2923" s="316" t="s">
        <v>27</v>
      </c>
      <c r="B2923" t="s">
        <v>380</v>
      </c>
      <c r="C2923" t="s">
        <v>910</v>
      </c>
      <c r="D2923" t="s">
        <v>314</v>
      </c>
      <c r="E2923" s="316" t="s">
        <v>129</v>
      </c>
      <c r="F2923" s="316" t="s">
        <v>130</v>
      </c>
      <c r="G2923" s="316" t="s">
        <v>431</v>
      </c>
      <c r="H2923" s="316" t="s">
        <v>432</v>
      </c>
      <c r="I2923" s="316" t="s">
        <v>656</v>
      </c>
      <c r="J2923" s="316" t="s">
        <v>259</v>
      </c>
      <c r="K2923" s="36">
        <v>2</v>
      </c>
      <c r="L2923" s="317">
        <v>8.5500003769993782E-3</v>
      </c>
      <c r="M2923" s="317">
        <v>8.8099995627999306E-3</v>
      </c>
      <c r="N2923" s="36">
        <v>12</v>
      </c>
      <c r="O2923" s="317">
        <v>9.5199998468160629E-3</v>
      </c>
      <c r="P2923" s="317">
        <v>9.8000001162290573E-3</v>
      </c>
      <c r="Q2923" s="36">
        <v>98</v>
      </c>
      <c r="R2923" s="317">
        <v>9.8299998790025711E-3</v>
      </c>
      <c r="S2923" s="317">
        <v>1.0339999571442601E-2</v>
      </c>
      <c r="T2923" t="s">
        <v>380</v>
      </c>
      <c r="BA2923" s="395">
        <v>1</v>
      </c>
      <c r="BB2923" s="396" t="s">
        <v>861</v>
      </c>
      <c r="BC2923" t="str">
        <f t="shared" si="276"/>
        <v>RAJ</v>
      </c>
      <c r="BD2923" t="str">
        <f t="shared" si="277"/>
        <v>NAoMe_initial_ethnicity_grp</v>
      </c>
      <c r="BE2923" s="397" t="s">
        <v>862</v>
      </c>
      <c r="BF2923" t="str">
        <f t="shared" si="278"/>
        <v>Mixed</v>
      </c>
      <c r="BG2923">
        <f t="shared" si="279"/>
        <v>2</v>
      </c>
      <c r="BH2923" s="398">
        <f t="shared" si="280"/>
        <v>8.5500003769993782E-3</v>
      </c>
      <c r="BO2923" s="33"/>
    </row>
    <row r="2924" spans="1:67">
      <c r="A2924" s="316" t="s">
        <v>27</v>
      </c>
      <c r="B2924" t="s">
        <v>380</v>
      </c>
      <c r="C2924" t="s">
        <v>910</v>
      </c>
      <c r="D2924" t="s">
        <v>314</v>
      </c>
      <c r="E2924" s="316" t="s">
        <v>129</v>
      </c>
      <c r="F2924" s="316" t="s">
        <v>130</v>
      </c>
      <c r="G2924" s="316" t="s">
        <v>431</v>
      </c>
      <c r="H2924" s="316" t="s">
        <v>432</v>
      </c>
      <c r="I2924" s="316" t="s">
        <v>656</v>
      </c>
      <c r="J2924" s="316" t="s">
        <v>288</v>
      </c>
      <c r="K2924" s="36">
        <v>6</v>
      </c>
      <c r="L2924" s="317">
        <v>2.5639999657869339E-2</v>
      </c>
      <c r="M2924" s="317">
        <v>2.642999961972237E-2</v>
      </c>
      <c r="N2924" s="36">
        <v>20</v>
      </c>
      <c r="O2924" s="317">
        <v>1.5869999304413799E-2</v>
      </c>
      <c r="P2924" s="317">
        <v>1.6330000013113018E-2</v>
      </c>
      <c r="Q2924" s="36">
        <v>246</v>
      </c>
      <c r="R2924" s="317">
        <v>2.466999925673008E-2</v>
      </c>
      <c r="S2924" s="317">
        <v>2.5960000231862072E-2</v>
      </c>
      <c r="T2924" t="s">
        <v>380</v>
      </c>
      <c r="BA2924" s="395">
        <v>1</v>
      </c>
      <c r="BB2924" s="396" t="s">
        <v>861</v>
      </c>
      <c r="BC2924" t="str">
        <f t="shared" si="276"/>
        <v>RAJ</v>
      </c>
      <c r="BD2924" t="str">
        <f t="shared" si="277"/>
        <v>NAoMe_initial_ethnicity_grp</v>
      </c>
      <c r="BE2924" s="397" t="s">
        <v>862</v>
      </c>
      <c r="BF2924" t="str">
        <f t="shared" si="278"/>
        <v>Other Ethnic Group</v>
      </c>
      <c r="BG2924">
        <f t="shared" si="279"/>
        <v>6</v>
      </c>
      <c r="BH2924" s="398">
        <f t="shared" si="280"/>
        <v>2.5639999657869339E-2</v>
      </c>
      <c r="BO2924" s="33"/>
    </row>
    <row r="2925" spans="1:67">
      <c r="A2925" s="316" t="s">
        <v>27</v>
      </c>
      <c r="B2925" t="s">
        <v>380</v>
      </c>
      <c r="C2925" t="s">
        <v>910</v>
      </c>
      <c r="D2925" t="s">
        <v>314</v>
      </c>
      <c r="E2925" s="316" t="s">
        <v>129</v>
      </c>
      <c r="F2925" s="316" t="s">
        <v>130</v>
      </c>
      <c r="G2925" s="316" t="s">
        <v>431</v>
      </c>
      <c r="H2925" s="316" t="s">
        <v>432</v>
      </c>
      <c r="I2925" s="316" t="s">
        <v>656</v>
      </c>
      <c r="J2925" s="316" t="s">
        <v>260</v>
      </c>
      <c r="K2925" s="36">
        <v>7</v>
      </c>
      <c r="L2925" s="317">
        <v>2.9910000041127201E-2</v>
      </c>
      <c r="M2925" s="317"/>
      <c r="N2925" s="36">
        <v>35</v>
      </c>
      <c r="O2925" s="317">
        <v>2.7780000120401379E-2</v>
      </c>
      <c r="P2925" s="317"/>
      <c r="Q2925" s="36">
        <v>495</v>
      </c>
      <c r="R2925" s="317">
        <v>4.9639999866485603E-2</v>
      </c>
      <c r="S2925" s="317"/>
      <c r="T2925" t="s">
        <v>380</v>
      </c>
      <c r="BA2925" s="395">
        <v>1</v>
      </c>
      <c r="BB2925" s="396" t="s">
        <v>861</v>
      </c>
      <c r="BC2925" t="str">
        <f t="shared" si="276"/>
        <v>RAJ</v>
      </c>
      <c r="BD2925" t="str">
        <f t="shared" si="277"/>
        <v>NAoMe_initial_ethnicity_grp</v>
      </c>
      <c r="BE2925" s="397" t="s">
        <v>862</v>
      </c>
      <c r="BF2925" t="str">
        <f t="shared" si="278"/>
        <v>Unknown</v>
      </c>
      <c r="BG2925">
        <f t="shared" si="279"/>
        <v>7</v>
      </c>
      <c r="BH2925" s="398">
        <f t="shared" si="280"/>
        <v>2.9910000041127201E-2</v>
      </c>
      <c r="BO2925" s="33"/>
    </row>
    <row r="2926" spans="1:67">
      <c r="A2926" s="316" t="s">
        <v>27</v>
      </c>
      <c r="B2926" t="s">
        <v>380</v>
      </c>
      <c r="C2926" t="s">
        <v>910</v>
      </c>
      <c r="D2926" t="s">
        <v>314</v>
      </c>
      <c r="E2926" s="316" t="s">
        <v>129</v>
      </c>
      <c r="F2926" s="316" t="s">
        <v>130</v>
      </c>
      <c r="G2926" s="316" t="s">
        <v>431</v>
      </c>
      <c r="H2926" s="316" t="s">
        <v>432</v>
      </c>
      <c r="I2926" s="316" t="s">
        <v>656</v>
      </c>
      <c r="J2926" s="316" t="s">
        <v>258</v>
      </c>
      <c r="K2926" s="36">
        <v>209</v>
      </c>
      <c r="L2926" s="317">
        <v>0.89315998554229736</v>
      </c>
      <c r="M2926" s="317">
        <v>0.92070001363754272</v>
      </c>
      <c r="N2926" s="36">
        <v>1129</v>
      </c>
      <c r="O2926" s="317">
        <v>0.8960300087928772</v>
      </c>
      <c r="P2926" s="317">
        <v>0.92163002490997314</v>
      </c>
      <c r="Q2926" s="36">
        <v>8238</v>
      </c>
      <c r="R2926" s="317">
        <v>0.82611000537872314</v>
      </c>
      <c r="S2926" s="317">
        <v>0.86926001310348511</v>
      </c>
      <c r="T2926" t="s">
        <v>380</v>
      </c>
      <c r="BA2926" s="395">
        <v>1</v>
      </c>
      <c r="BB2926" s="396" t="s">
        <v>861</v>
      </c>
      <c r="BC2926" t="str">
        <f t="shared" si="276"/>
        <v>RAJ</v>
      </c>
      <c r="BD2926" t="str">
        <f t="shared" si="277"/>
        <v>NAoMe_initial_ethnicity_grp</v>
      </c>
      <c r="BE2926" s="397" t="s">
        <v>862</v>
      </c>
      <c r="BF2926" t="str">
        <f t="shared" si="278"/>
        <v>White</v>
      </c>
      <c r="BG2926">
        <f t="shared" si="279"/>
        <v>209</v>
      </c>
      <c r="BH2926" s="398">
        <f t="shared" si="280"/>
        <v>0.89315998554229736</v>
      </c>
      <c r="BO2926" s="33"/>
    </row>
    <row r="2927" spans="1:67">
      <c r="A2927" s="316" t="s">
        <v>27</v>
      </c>
      <c r="B2927" t="s">
        <v>380</v>
      </c>
      <c r="C2927" t="s">
        <v>910</v>
      </c>
      <c r="D2927" t="s">
        <v>314</v>
      </c>
      <c r="E2927" s="316" t="s">
        <v>129</v>
      </c>
      <c r="F2927" s="316" t="s">
        <v>130</v>
      </c>
      <c r="G2927" s="316" t="s">
        <v>431</v>
      </c>
      <c r="H2927" s="316" t="s">
        <v>432</v>
      </c>
      <c r="I2927" s="316" t="s">
        <v>657</v>
      </c>
      <c r="J2927" s="316" t="s">
        <v>817</v>
      </c>
      <c r="K2927" s="36">
        <v>225</v>
      </c>
      <c r="L2927" s="317">
        <v>0.96153998374938965</v>
      </c>
      <c r="M2927" s="317"/>
      <c r="N2927" s="36">
        <v>1182</v>
      </c>
      <c r="O2927" s="317">
        <v>0.93809998035430908</v>
      </c>
      <c r="P2927" s="317"/>
      <c r="Q2927" s="36">
        <v>9359</v>
      </c>
      <c r="R2927" s="317">
        <v>0.93853002786636353</v>
      </c>
      <c r="S2927" s="317"/>
      <c r="T2927" t="s">
        <v>380</v>
      </c>
      <c r="BA2927" s="395">
        <v>1</v>
      </c>
      <c r="BB2927" s="396" t="s">
        <v>861</v>
      </c>
      <c r="BC2927" t="str">
        <f t="shared" si="276"/>
        <v>RAJ</v>
      </c>
      <c r="BD2927" t="str">
        <f t="shared" si="277"/>
        <v>NAoMe_initial_final_route</v>
      </c>
      <c r="BE2927" s="397" t="s">
        <v>862</v>
      </c>
      <c r="BF2927" t="str">
        <f t="shared" si="278"/>
        <v>Not screened</v>
      </c>
      <c r="BG2927">
        <f t="shared" si="279"/>
        <v>225</v>
      </c>
      <c r="BH2927" s="398">
        <f t="shared" si="280"/>
        <v>0.96153998374938965</v>
      </c>
      <c r="BO2927" s="33"/>
    </row>
    <row r="2928" spans="1:67">
      <c r="A2928" s="316" t="s">
        <v>27</v>
      </c>
      <c r="B2928" t="s">
        <v>380</v>
      </c>
      <c r="C2928" t="s">
        <v>910</v>
      </c>
      <c r="D2928" t="s">
        <v>314</v>
      </c>
      <c r="E2928" s="316" t="s">
        <v>129</v>
      </c>
      <c r="F2928" s="316" t="s">
        <v>130</v>
      </c>
      <c r="G2928" s="316" t="s">
        <v>431</v>
      </c>
      <c r="H2928" s="316" t="s">
        <v>432</v>
      </c>
      <c r="I2928" s="316" t="s">
        <v>657</v>
      </c>
      <c r="J2928" s="316" t="s">
        <v>352</v>
      </c>
      <c r="K2928" s="36">
        <v>9</v>
      </c>
      <c r="L2928" s="317">
        <v>3.8460001349449158E-2</v>
      </c>
      <c r="M2928" s="317"/>
      <c r="N2928" s="36">
        <v>78</v>
      </c>
      <c r="O2928" s="317">
        <v>6.1900001019239433E-2</v>
      </c>
      <c r="P2928" s="317"/>
      <c r="Q2928" s="36">
        <v>613</v>
      </c>
      <c r="R2928" s="317">
        <v>6.1469998210668557E-2</v>
      </c>
      <c r="S2928" s="317"/>
      <c r="T2928" t="s">
        <v>380</v>
      </c>
      <c r="BA2928" s="395">
        <v>1</v>
      </c>
      <c r="BB2928" s="396" t="s">
        <v>861</v>
      </c>
      <c r="BC2928" t="str">
        <f t="shared" si="276"/>
        <v>RAJ</v>
      </c>
      <c r="BD2928" t="str">
        <f t="shared" si="277"/>
        <v>NAoMe_initial_final_route</v>
      </c>
      <c r="BE2928" s="397" t="s">
        <v>862</v>
      </c>
      <c r="BF2928" t="str">
        <f t="shared" si="278"/>
        <v>Screening</v>
      </c>
      <c r="BG2928">
        <f t="shared" si="279"/>
        <v>9</v>
      </c>
      <c r="BH2928" s="398">
        <f t="shared" si="280"/>
        <v>3.8460001349449158E-2</v>
      </c>
      <c r="BO2928" s="33"/>
    </row>
    <row r="2929" spans="1:67">
      <c r="A2929" s="316" t="s">
        <v>27</v>
      </c>
      <c r="B2929" t="s">
        <v>380</v>
      </c>
      <c r="C2929" t="s">
        <v>910</v>
      </c>
      <c r="D2929" t="s">
        <v>314</v>
      </c>
      <c r="E2929" s="316" t="s">
        <v>129</v>
      </c>
      <c r="F2929" s="316" t="s">
        <v>130</v>
      </c>
      <c r="G2929" s="316" t="s">
        <v>431</v>
      </c>
      <c r="H2929" s="316" t="s">
        <v>432</v>
      </c>
      <c r="I2929" s="316" t="s">
        <v>303</v>
      </c>
      <c r="J2929" s="316" t="s">
        <v>308</v>
      </c>
      <c r="K2929" s="36">
        <v>18</v>
      </c>
      <c r="L2929" s="317">
        <v>7.6920002698898315E-2</v>
      </c>
      <c r="M2929" s="317"/>
      <c r="N2929" s="36">
        <v>111</v>
      </c>
      <c r="O2929" s="317">
        <v>8.8100001215934753E-2</v>
      </c>
      <c r="P2929" s="317"/>
      <c r="Q2929" s="36">
        <v>1652</v>
      </c>
      <c r="R2929" s="317">
        <v>0.1656599938869476</v>
      </c>
      <c r="S2929" s="317"/>
      <c r="T2929" t="s">
        <v>380</v>
      </c>
      <c r="BA2929" s="395">
        <v>1</v>
      </c>
      <c r="BB2929" s="396" t="s">
        <v>861</v>
      </c>
      <c r="BC2929" t="str">
        <f t="shared" si="276"/>
        <v>RAJ</v>
      </c>
      <c r="BD2929" t="str">
        <f t="shared" si="277"/>
        <v>NAoMe_initial_final_stage_tum</v>
      </c>
      <c r="BE2929" s="397" t="s">
        <v>862</v>
      </c>
      <c r="BF2929" t="str">
        <f t="shared" si="278"/>
        <v>Not staged/Unstated</v>
      </c>
      <c r="BG2929">
        <f t="shared" si="279"/>
        <v>18</v>
      </c>
      <c r="BH2929" s="398">
        <f t="shared" si="280"/>
        <v>7.6920002698898315E-2</v>
      </c>
      <c r="BO2929" s="33"/>
    </row>
    <row r="2930" spans="1:67">
      <c r="A2930" s="316" t="s">
        <v>27</v>
      </c>
      <c r="B2930" t="s">
        <v>380</v>
      </c>
      <c r="C2930" t="s">
        <v>910</v>
      </c>
      <c r="D2930" t="s">
        <v>314</v>
      </c>
      <c r="E2930" s="316" t="s">
        <v>129</v>
      </c>
      <c r="F2930" s="316" t="s">
        <v>130</v>
      </c>
      <c r="G2930" s="316" t="s">
        <v>431</v>
      </c>
      <c r="H2930" s="316" t="s">
        <v>432</v>
      </c>
      <c r="I2930" s="316" t="s">
        <v>303</v>
      </c>
      <c r="J2930" s="316" t="s">
        <v>304</v>
      </c>
      <c r="K2930" s="36">
        <v>2</v>
      </c>
      <c r="L2930" s="317">
        <v>8.5500003769993782E-3</v>
      </c>
      <c r="M2930" s="317">
        <v>9.2599997296929359E-3</v>
      </c>
      <c r="N2930" s="36">
        <v>6</v>
      </c>
      <c r="O2930" s="317">
        <v>4.7599999234080306E-3</v>
      </c>
      <c r="P2930" s="317">
        <v>5.2200001664459714E-3</v>
      </c>
      <c r="Q2930" s="36">
        <v>64</v>
      </c>
      <c r="R2930" s="317">
        <v>6.4199999906122676E-3</v>
      </c>
      <c r="S2930" s="317">
        <v>7.689999882131815E-3</v>
      </c>
      <c r="T2930" t="s">
        <v>380</v>
      </c>
      <c r="BA2930" s="395">
        <v>1</v>
      </c>
      <c r="BB2930" s="396" t="s">
        <v>861</v>
      </c>
      <c r="BC2930" t="str">
        <f t="shared" si="276"/>
        <v>RAJ</v>
      </c>
      <c r="BD2930" t="str">
        <f t="shared" si="277"/>
        <v>NAoMe_initial_final_stage_tum</v>
      </c>
      <c r="BE2930" s="397" t="s">
        <v>862</v>
      </c>
      <c r="BF2930" t="str">
        <f t="shared" si="278"/>
        <v>Stage 0</v>
      </c>
      <c r="BG2930">
        <f t="shared" si="279"/>
        <v>2</v>
      </c>
      <c r="BH2930" s="398">
        <f t="shared" si="280"/>
        <v>8.5500003769993782E-3</v>
      </c>
      <c r="BO2930" s="33"/>
    </row>
    <row r="2931" spans="1:67">
      <c r="A2931" s="316" t="s">
        <v>27</v>
      </c>
      <c r="B2931" t="s">
        <v>380</v>
      </c>
      <c r="C2931" t="s">
        <v>910</v>
      </c>
      <c r="D2931" t="s">
        <v>314</v>
      </c>
      <c r="E2931" s="316" t="s">
        <v>129</v>
      </c>
      <c r="F2931" s="316" t="s">
        <v>130</v>
      </c>
      <c r="G2931" s="316" t="s">
        <v>431</v>
      </c>
      <c r="H2931" s="316" t="s">
        <v>432</v>
      </c>
      <c r="I2931" s="316" t="s">
        <v>303</v>
      </c>
      <c r="J2931" s="316" t="s">
        <v>305</v>
      </c>
      <c r="K2931" s="36">
        <v>6</v>
      </c>
      <c r="L2931" s="317">
        <v>2.5639999657869339E-2</v>
      </c>
      <c r="M2931" s="317">
        <v>2.7780000120401379E-2</v>
      </c>
      <c r="N2931" s="36">
        <v>46</v>
      </c>
      <c r="O2931" s="317">
        <v>3.6509998142719269E-2</v>
      </c>
      <c r="P2931" s="317">
        <v>4.0029998868703842E-2</v>
      </c>
      <c r="Q2931" s="36">
        <v>359</v>
      </c>
      <c r="R2931" s="317">
        <v>3.5999998450279243E-2</v>
      </c>
      <c r="S2931" s="317">
        <v>4.3150000274181373E-2</v>
      </c>
      <c r="T2931" t="s">
        <v>380</v>
      </c>
      <c r="BA2931" s="395">
        <v>1</v>
      </c>
      <c r="BB2931" s="396" t="s">
        <v>861</v>
      </c>
      <c r="BC2931" t="str">
        <f t="shared" si="276"/>
        <v>RAJ</v>
      </c>
      <c r="BD2931" t="str">
        <f t="shared" si="277"/>
        <v>NAoMe_initial_final_stage_tum</v>
      </c>
      <c r="BE2931" s="397" t="s">
        <v>862</v>
      </c>
      <c r="BF2931" t="str">
        <f t="shared" si="278"/>
        <v>Stage 1</v>
      </c>
      <c r="BG2931">
        <f t="shared" si="279"/>
        <v>6</v>
      </c>
      <c r="BH2931" s="398">
        <f t="shared" si="280"/>
        <v>2.5639999657869339E-2</v>
      </c>
      <c r="BO2931" s="33"/>
    </row>
    <row r="2932" spans="1:67">
      <c r="A2932" s="316" t="s">
        <v>27</v>
      </c>
      <c r="B2932" t="s">
        <v>380</v>
      </c>
      <c r="C2932" t="s">
        <v>910</v>
      </c>
      <c r="D2932" t="s">
        <v>314</v>
      </c>
      <c r="E2932" s="316" t="s">
        <v>129</v>
      </c>
      <c r="F2932" s="316" t="s">
        <v>130</v>
      </c>
      <c r="G2932" s="316" t="s">
        <v>431</v>
      </c>
      <c r="H2932" s="316" t="s">
        <v>432</v>
      </c>
      <c r="I2932" s="316" t="s">
        <v>303</v>
      </c>
      <c r="J2932" s="316" t="s">
        <v>306</v>
      </c>
      <c r="K2932" s="36">
        <v>15</v>
      </c>
      <c r="L2932" s="317">
        <v>6.4099997282028198E-2</v>
      </c>
      <c r="M2932" s="317">
        <v>6.9439999759197235E-2</v>
      </c>
      <c r="N2932" s="36">
        <v>135</v>
      </c>
      <c r="O2932" s="317">
        <v>0.10713999718427659</v>
      </c>
      <c r="P2932" s="317">
        <v>0.1174900010228157</v>
      </c>
      <c r="Q2932" s="36">
        <v>996</v>
      </c>
      <c r="R2932" s="317">
        <v>9.9880002439022064E-2</v>
      </c>
      <c r="S2932" s="317">
        <v>0.11970999836921691</v>
      </c>
      <c r="T2932" t="s">
        <v>380</v>
      </c>
      <c r="BA2932" s="395">
        <v>1</v>
      </c>
      <c r="BB2932" s="396" t="s">
        <v>861</v>
      </c>
      <c r="BC2932" t="str">
        <f t="shared" si="276"/>
        <v>RAJ</v>
      </c>
      <c r="BD2932" t="str">
        <f t="shared" si="277"/>
        <v>NAoMe_initial_final_stage_tum</v>
      </c>
      <c r="BE2932" s="397" t="s">
        <v>862</v>
      </c>
      <c r="BF2932" t="str">
        <f t="shared" si="278"/>
        <v>Stage 2</v>
      </c>
      <c r="BG2932">
        <f t="shared" si="279"/>
        <v>15</v>
      </c>
      <c r="BH2932" s="398">
        <f t="shared" si="280"/>
        <v>6.4099997282028198E-2</v>
      </c>
      <c r="BO2932" s="33"/>
    </row>
    <row r="2933" spans="1:67">
      <c r="A2933" s="316" t="s">
        <v>27</v>
      </c>
      <c r="B2933" t="s">
        <v>380</v>
      </c>
      <c r="C2933" t="s">
        <v>910</v>
      </c>
      <c r="D2933" t="s">
        <v>314</v>
      </c>
      <c r="E2933" s="316" t="s">
        <v>129</v>
      </c>
      <c r="F2933" s="318" t="s">
        <v>130</v>
      </c>
      <c r="G2933" s="318" t="s">
        <v>431</v>
      </c>
      <c r="H2933" s="318" t="s">
        <v>432</v>
      </c>
      <c r="I2933" s="316" t="s">
        <v>303</v>
      </c>
      <c r="J2933" s="316" t="s">
        <v>307</v>
      </c>
      <c r="K2933" s="36">
        <v>17</v>
      </c>
      <c r="L2933" s="317">
        <v>7.26500004529953E-2</v>
      </c>
      <c r="M2933" s="317">
        <v>7.8699998557567596E-2</v>
      </c>
      <c r="N2933" s="36">
        <v>85</v>
      </c>
      <c r="O2933" s="317">
        <v>6.7460000514984131E-2</v>
      </c>
      <c r="P2933" s="317">
        <v>7.3980003595352173E-2</v>
      </c>
      <c r="Q2933" s="36">
        <v>742</v>
      </c>
      <c r="R2933" s="317">
        <v>7.4409998953342438E-2</v>
      </c>
      <c r="S2933" s="317">
        <v>8.9180000126361847E-2</v>
      </c>
      <c r="T2933" t="s">
        <v>380</v>
      </c>
      <c r="BA2933" s="395">
        <v>1</v>
      </c>
      <c r="BB2933" s="396" t="s">
        <v>861</v>
      </c>
      <c r="BC2933" t="str">
        <f t="shared" si="276"/>
        <v>RAJ</v>
      </c>
      <c r="BD2933" t="str">
        <f t="shared" si="277"/>
        <v>NAoMe_initial_final_stage_tum</v>
      </c>
      <c r="BE2933" s="397" t="s">
        <v>862</v>
      </c>
      <c r="BF2933" t="str">
        <f t="shared" si="278"/>
        <v>Stage 3</v>
      </c>
      <c r="BG2933">
        <f t="shared" si="279"/>
        <v>17</v>
      </c>
      <c r="BH2933" s="398">
        <f t="shared" si="280"/>
        <v>7.26500004529953E-2</v>
      </c>
      <c r="BO2933" s="33"/>
    </row>
    <row r="2934" spans="1:67">
      <c r="A2934" s="316" t="s">
        <v>27</v>
      </c>
      <c r="B2934" t="s">
        <v>380</v>
      </c>
      <c r="C2934" t="s">
        <v>910</v>
      </c>
      <c r="D2934" t="s">
        <v>314</v>
      </c>
      <c r="E2934" s="316" t="s">
        <v>129</v>
      </c>
      <c r="F2934" s="316" t="s">
        <v>130</v>
      </c>
      <c r="G2934" s="316" t="s">
        <v>431</v>
      </c>
      <c r="H2934" s="316" t="s">
        <v>432</v>
      </c>
      <c r="I2934" s="316" t="s">
        <v>303</v>
      </c>
      <c r="J2934" s="316" t="s">
        <v>336</v>
      </c>
      <c r="K2934" s="36">
        <v>176</v>
      </c>
      <c r="L2934" s="317">
        <v>0.75213998556137085</v>
      </c>
      <c r="M2934" s="317">
        <v>0.81480997800827026</v>
      </c>
      <c r="N2934" s="36">
        <v>877</v>
      </c>
      <c r="O2934" s="317">
        <v>0.69603002071380615</v>
      </c>
      <c r="P2934" s="317">
        <v>0.76327002048492432</v>
      </c>
      <c r="Q2934" s="36">
        <v>6159</v>
      </c>
      <c r="R2934" s="317">
        <v>0.6176300048828125</v>
      </c>
      <c r="S2934" s="317">
        <v>0.74026000499725342</v>
      </c>
      <c r="T2934" t="s">
        <v>380</v>
      </c>
      <c r="BA2934" s="395">
        <v>1</v>
      </c>
      <c r="BB2934" s="396" t="s">
        <v>861</v>
      </c>
      <c r="BC2934" t="str">
        <f t="shared" si="276"/>
        <v>RAJ</v>
      </c>
      <c r="BD2934" t="str">
        <f t="shared" si="277"/>
        <v>NAoMe_initial_final_stage_tum</v>
      </c>
      <c r="BE2934" s="397" t="s">
        <v>862</v>
      </c>
      <c r="BF2934" t="str">
        <f t="shared" si="278"/>
        <v>Stage 4</v>
      </c>
      <c r="BG2934">
        <f t="shared" si="279"/>
        <v>176</v>
      </c>
      <c r="BH2934" s="398">
        <f t="shared" si="280"/>
        <v>0.75213998556137085</v>
      </c>
      <c r="BO2934" s="33"/>
    </row>
    <row r="2935" spans="1:67">
      <c r="A2935" s="316" t="s">
        <v>27</v>
      </c>
      <c r="B2935" t="s">
        <v>380</v>
      </c>
      <c r="C2935" t="s">
        <v>910</v>
      </c>
      <c r="D2935" t="s">
        <v>314</v>
      </c>
      <c r="E2935" s="316" t="s">
        <v>129</v>
      </c>
      <c r="F2935" s="316" t="s">
        <v>130</v>
      </c>
      <c r="G2935" s="316" t="s">
        <v>431</v>
      </c>
      <c r="H2935" s="316" t="s">
        <v>432</v>
      </c>
      <c r="I2935" s="316" t="s">
        <v>342</v>
      </c>
      <c r="J2935" s="316" t="s">
        <v>343</v>
      </c>
      <c r="K2935" s="36">
        <v>18</v>
      </c>
      <c r="L2935" s="317">
        <v>7.6920002698898315E-2</v>
      </c>
      <c r="M2935" s="317"/>
      <c r="N2935" s="36">
        <v>111</v>
      </c>
      <c r="O2935" s="317">
        <v>8.8100001215934753E-2</v>
      </c>
      <c r="P2935" s="317"/>
      <c r="Q2935" s="36">
        <v>1652</v>
      </c>
      <c r="R2935" s="317">
        <v>0.1656599938869476</v>
      </c>
      <c r="S2935" s="317"/>
      <c r="T2935" t="s">
        <v>380</v>
      </c>
      <c r="BA2935" s="395">
        <v>1</v>
      </c>
      <c r="BB2935" s="396" t="s">
        <v>861</v>
      </c>
      <c r="BC2935" t="str">
        <f t="shared" si="276"/>
        <v>RAJ</v>
      </c>
      <c r="BD2935" t="str">
        <f t="shared" si="277"/>
        <v>NAoMe_initial_final_stage_tum_grp</v>
      </c>
      <c r="BE2935" s="397" t="s">
        <v>862</v>
      </c>
      <c r="BF2935" t="str">
        <f t="shared" si="278"/>
        <v>MBC in HESAPC</v>
      </c>
      <c r="BG2935">
        <f t="shared" si="279"/>
        <v>18</v>
      </c>
      <c r="BH2935" s="398">
        <f t="shared" si="280"/>
        <v>7.6920002698898315E-2</v>
      </c>
      <c r="BO2935" s="33"/>
    </row>
    <row r="2936" spans="1:67">
      <c r="A2936" s="316" t="s">
        <v>27</v>
      </c>
      <c r="B2936" t="s">
        <v>380</v>
      </c>
      <c r="C2936" t="s">
        <v>910</v>
      </c>
      <c r="D2936" t="s">
        <v>314</v>
      </c>
      <c r="E2936" s="316" t="s">
        <v>129</v>
      </c>
      <c r="F2936" s="316" t="s">
        <v>130</v>
      </c>
      <c r="G2936" s="316" t="s">
        <v>431</v>
      </c>
      <c r="H2936" s="316" t="s">
        <v>432</v>
      </c>
      <c r="I2936" s="316" t="s">
        <v>342</v>
      </c>
      <c r="J2936" s="316" t="s">
        <v>344</v>
      </c>
      <c r="K2936" s="36">
        <v>39</v>
      </c>
      <c r="L2936" s="317">
        <v>0.1666699945926666</v>
      </c>
      <c r="M2936" s="317">
        <v>0.1805599927902222</v>
      </c>
      <c r="N2936" s="36">
        <v>272</v>
      </c>
      <c r="O2936" s="317">
        <v>0.21586999297142029</v>
      </c>
      <c r="P2936" s="317">
        <v>0.23672999441623691</v>
      </c>
      <c r="Q2936" s="36">
        <v>2161</v>
      </c>
      <c r="R2936" s="317">
        <v>0.2167100012302399</v>
      </c>
      <c r="S2936" s="317">
        <v>0.25973999500274658</v>
      </c>
      <c r="T2936" t="s">
        <v>380</v>
      </c>
      <c r="BA2936" s="395">
        <v>1</v>
      </c>
      <c r="BB2936" s="396" t="s">
        <v>861</v>
      </c>
      <c r="BC2936" t="str">
        <f t="shared" si="276"/>
        <v>RAJ</v>
      </c>
      <c r="BD2936" t="str">
        <f t="shared" si="277"/>
        <v>NAoMe_initial_final_stage_tum_grp</v>
      </c>
      <c r="BE2936" s="397" t="s">
        <v>862</v>
      </c>
      <c r="BF2936" t="str">
        <f t="shared" si="278"/>
        <v>Stage 0-3</v>
      </c>
      <c r="BG2936">
        <f t="shared" si="279"/>
        <v>39</v>
      </c>
      <c r="BH2936" s="398">
        <f t="shared" si="280"/>
        <v>0.1666699945926666</v>
      </c>
      <c r="BO2936" s="33"/>
    </row>
    <row r="2937" spans="1:67">
      <c r="A2937" s="316" t="s">
        <v>27</v>
      </c>
      <c r="B2937" t="s">
        <v>380</v>
      </c>
      <c r="C2937" t="s">
        <v>910</v>
      </c>
      <c r="D2937" t="s">
        <v>314</v>
      </c>
      <c r="E2937" s="316" t="s">
        <v>129</v>
      </c>
      <c r="F2937" s="318" t="s">
        <v>130</v>
      </c>
      <c r="G2937" s="318" t="s">
        <v>431</v>
      </c>
      <c r="H2937" s="318" t="s">
        <v>432</v>
      </c>
      <c r="I2937" s="316" t="s">
        <v>342</v>
      </c>
      <c r="J2937" s="316" t="s">
        <v>336</v>
      </c>
      <c r="K2937" s="36">
        <v>177</v>
      </c>
      <c r="L2937" s="317">
        <v>0.75641000270843506</v>
      </c>
      <c r="M2937" s="317">
        <v>0.81944000720977783</v>
      </c>
      <c r="N2937" s="36">
        <v>877</v>
      </c>
      <c r="O2937" s="317">
        <v>0.69603002071380615</v>
      </c>
      <c r="P2937" s="317">
        <v>0.76327002048492432</v>
      </c>
      <c r="Q2937" s="36">
        <v>6159</v>
      </c>
      <c r="R2937" s="317">
        <v>0.6176300048828125</v>
      </c>
      <c r="S2937" s="317">
        <v>0.74026000499725342</v>
      </c>
      <c r="T2937" t="s">
        <v>380</v>
      </c>
      <c r="BA2937" s="395">
        <v>1</v>
      </c>
      <c r="BB2937" s="396" t="s">
        <v>861</v>
      </c>
      <c r="BC2937" t="str">
        <f t="shared" si="276"/>
        <v>RAJ</v>
      </c>
      <c r="BD2937" t="str">
        <f t="shared" si="277"/>
        <v>NAoMe_initial_final_stage_tum_grp</v>
      </c>
      <c r="BE2937" s="397" t="s">
        <v>862</v>
      </c>
      <c r="BF2937" t="str">
        <f t="shared" si="278"/>
        <v>Stage 4</v>
      </c>
      <c r="BG2937">
        <f t="shared" si="279"/>
        <v>177</v>
      </c>
      <c r="BH2937" s="398">
        <f t="shared" si="280"/>
        <v>0.75641000270843506</v>
      </c>
      <c r="BO2937" s="33"/>
    </row>
    <row r="2938" spans="1:67">
      <c r="A2938" s="316" t="s">
        <v>27</v>
      </c>
      <c r="B2938" t="s">
        <v>380</v>
      </c>
      <c r="C2938" t="s">
        <v>910</v>
      </c>
      <c r="D2938" t="s">
        <v>314</v>
      </c>
      <c r="E2938" s="316" t="s">
        <v>129</v>
      </c>
      <c r="F2938" s="316" t="s">
        <v>130</v>
      </c>
      <c r="G2938" s="316" t="s">
        <v>431</v>
      </c>
      <c r="H2938" s="316" t="s">
        <v>432</v>
      </c>
      <c r="I2938" s="316" t="s">
        <v>658</v>
      </c>
      <c r="J2938" s="316" t="s">
        <v>345</v>
      </c>
      <c r="K2938" s="36">
        <v>234</v>
      </c>
      <c r="L2938" s="317">
        <v>1</v>
      </c>
      <c r="M2938" s="317"/>
      <c r="N2938" s="36">
        <v>1260</v>
      </c>
      <c r="O2938" s="317">
        <v>1</v>
      </c>
      <c r="P2938" s="317"/>
      <c r="Q2938" s="36">
        <v>9972</v>
      </c>
      <c r="R2938" s="317">
        <v>1</v>
      </c>
      <c r="S2938" s="317"/>
      <c r="T2938" t="s">
        <v>380</v>
      </c>
      <c r="BA2938" s="395">
        <v>1</v>
      </c>
      <c r="BB2938" s="396" t="s">
        <v>861</v>
      </c>
      <c r="BC2938" t="str">
        <f t="shared" si="276"/>
        <v>RAJ</v>
      </c>
      <c r="BD2938" t="str">
        <f t="shared" si="277"/>
        <v>NAoMe_initial_final_who_ps</v>
      </c>
      <c r="BE2938" s="397" t="s">
        <v>862</v>
      </c>
      <c r="BF2938" t="str">
        <f t="shared" si="278"/>
        <v>Not recorded</v>
      </c>
      <c r="BG2938">
        <f t="shared" si="279"/>
        <v>234</v>
      </c>
      <c r="BH2938" s="398">
        <f t="shared" si="280"/>
        <v>1</v>
      </c>
      <c r="BO2938" s="33"/>
    </row>
    <row r="2939" spans="1:67">
      <c r="A2939" s="316" t="s">
        <v>27</v>
      </c>
      <c r="B2939" t="s">
        <v>380</v>
      </c>
      <c r="C2939" t="s">
        <v>910</v>
      </c>
      <c r="D2939" t="s">
        <v>314</v>
      </c>
      <c r="E2939" s="316" t="s">
        <v>129</v>
      </c>
      <c r="F2939" s="316" t="s">
        <v>130</v>
      </c>
      <c r="G2939" s="316" t="s">
        <v>431</v>
      </c>
      <c r="H2939" s="316" t="s">
        <v>432</v>
      </c>
      <c r="I2939" s="316" t="s">
        <v>291</v>
      </c>
      <c r="J2939" s="316" t="s">
        <v>313</v>
      </c>
      <c r="K2939" s="36">
        <v>232</v>
      </c>
      <c r="L2939" s="317">
        <v>0.99145001173019409</v>
      </c>
      <c r="M2939" s="317"/>
      <c r="N2939" s="36">
        <v>1238</v>
      </c>
      <c r="O2939" s="317">
        <v>0.98254001140594482</v>
      </c>
      <c r="P2939" s="317"/>
      <c r="Q2939" s="36">
        <v>9846</v>
      </c>
      <c r="R2939" s="317">
        <v>0.98736000061035156</v>
      </c>
      <c r="S2939" s="317"/>
      <c r="T2939" t="s">
        <v>380</v>
      </c>
      <c r="BA2939" s="395">
        <v>1</v>
      </c>
      <c r="BB2939" s="396" t="s">
        <v>861</v>
      </c>
      <c r="BC2939" t="str">
        <f t="shared" si="276"/>
        <v>RAJ</v>
      </c>
      <c r="BD2939" t="str">
        <f t="shared" si="277"/>
        <v>NAoMe_initial_gender</v>
      </c>
      <c r="BE2939" s="397" t="s">
        <v>862</v>
      </c>
      <c r="BF2939" t="str">
        <f t="shared" si="278"/>
        <v>Female</v>
      </c>
      <c r="BG2939">
        <f t="shared" si="279"/>
        <v>232</v>
      </c>
      <c r="BH2939" s="398">
        <f t="shared" si="280"/>
        <v>0.99145001173019409</v>
      </c>
      <c r="BO2939" s="33"/>
    </row>
    <row r="2940" spans="1:67">
      <c r="A2940" s="316" t="s">
        <v>27</v>
      </c>
      <c r="B2940" t="s">
        <v>380</v>
      </c>
      <c r="C2940" t="s">
        <v>910</v>
      </c>
      <c r="D2940" t="s">
        <v>314</v>
      </c>
      <c r="E2940" s="316" t="s">
        <v>129</v>
      </c>
      <c r="F2940" s="316" t="s">
        <v>130</v>
      </c>
      <c r="G2940" s="316" t="s">
        <v>431</v>
      </c>
      <c r="H2940" s="316" t="s">
        <v>432</v>
      </c>
      <c r="I2940" s="316" t="s">
        <v>291</v>
      </c>
      <c r="J2940" s="316" t="s">
        <v>293</v>
      </c>
      <c r="K2940" s="36">
        <v>2</v>
      </c>
      <c r="L2940" s="317">
        <v>8.5500003769993782E-3</v>
      </c>
      <c r="M2940" s="317"/>
      <c r="N2940" s="36">
        <v>22</v>
      </c>
      <c r="O2940" s="317">
        <v>1.7459999769926071E-2</v>
      </c>
      <c r="P2940" s="317"/>
      <c r="Q2940" s="36">
        <v>126</v>
      </c>
      <c r="R2940" s="317">
        <v>1.264000032097101E-2</v>
      </c>
      <c r="S2940" s="317"/>
      <c r="T2940" t="s">
        <v>380</v>
      </c>
      <c r="BA2940" s="395">
        <v>1</v>
      </c>
      <c r="BB2940" s="396" t="s">
        <v>861</v>
      </c>
      <c r="BC2940" t="str">
        <f t="shared" si="276"/>
        <v>RAJ</v>
      </c>
      <c r="BD2940" t="str">
        <f t="shared" si="277"/>
        <v>NAoMe_initial_gender</v>
      </c>
      <c r="BE2940" s="397" t="s">
        <v>862</v>
      </c>
      <c r="BF2940" t="str">
        <f t="shared" si="278"/>
        <v>Male</v>
      </c>
      <c r="BG2940">
        <f t="shared" si="279"/>
        <v>2</v>
      </c>
      <c r="BH2940" s="398">
        <f t="shared" si="280"/>
        <v>8.5500003769993782E-3</v>
      </c>
      <c r="BO2940" s="33"/>
    </row>
    <row r="2941" spans="1:67">
      <c r="A2941" s="316" t="s">
        <v>27</v>
      </c>
      <c r="B2941" t="s">
        <v>380</v>
      </c>
      <c r="C2941" t="s">
        <v>910</v>
      </c>
      <c r="D2941" t="s">
        <v>314</v>
      </c>
      <c r="E2941" s="316" t="s">
        <v>129</v>
      </c>
      <c r="F2941" s="316" t="s">
        <v>130</v>
      </c>
      <c r="G2941" s="316" t="s">
        <v>431</v>
      </c>
      <c r="H2941" s="316" t="s">
        <v>432</v>
      </c>
      <c r="I2941" s="316" t="s">
        <v>659</v>
      </c>
      <c r="J2941" s="316" t="s">
        <v>294</v>
      </c>
      <c r="K2941" s="36">
        <v>16</v>
      </c>
      <c r="L2941" s="317">
        <v>6.8379998207092285E-2</v>
      </c>
      <c r="M2941" s="317">
        <v>6.8379998207092285E-2</v>
      </c>
      <c r="N2941" s="36">
        <v>121</v>
      </c>
      <c r="O2941" s="317">
        <v>9.6029996871948242E-2</v>
      </c>
      <c r="P2941" s="317">
        <v>9.6029996871948242E-2</v>
      </c>
      <c r="Q2941" s="36">
        <v>1800</v>
      </c>
      <c r="R2941" s="317">
        <v>0.18050999939441681</v>
      </c>
      <c r="S2941" s="317">
        <v>0.18050999939441681</v>
      </c>
      <c r="T2941" t="s">
        <v>380</v>
      </c>
      <c r="BA2941" s="395">
        <v>1</v>
      </c>
      <c r="BB2941" s="396" t="s">
        <v>861</v>
      </c>
      <c r="BC2941" t="str">
        <f t="shared" si="276"/>
        <v>RAJ</v>
      </c>
      <c r="BD2941" t="str">
        <f t="shared" si="277"/>
        <v>NAoMe_initial_imd_2019</v>
      </c>
      <c r="BE2941" s="397" t="s">
        <v>862</v>
      </c>
      <c r="BF2941" t="str">
        <f t="shared" si="278"/>
        <v>1 - most deprived</v>
      </c>
      <c r="BG2941">
        <f t="shared" si="279"/>
        <v>16</v>
      </c>
      <c r="BH2941" s="398">
        <f t="shared" si="280"/>
        <v>6.8379998207092285E-2</v>
      </c>
      <c r="BO2941" s="33"/>
    </row>
    <row r="2942" spans="1:67">
      <c r="A2942" s="316" t="s">
        <v>27</v>
      </c>
      <c r="B2942" t="s">
        <v>380</v>
      </c>
      <c r="C2942" t="s">
        <v>910</v>
      </c>
      <c r="D2942" t="s">
        <v>314</v>
      </c>
      <c r="E2942" s="316" t="s">
        <v>129</v>
      </c>
      <c r="F2942" s="316" t="s">
        <v>130</v>
      </c>
      <c r="G2942" s="316" t="s">
        <v>431</v>
      </c>
      <c r="H2942" s="316" t="s">
        <v>432</v>
      </c>
      <c r="I2942" s="316" t="s">
        <v>659</v>
      </c>
      <c r="J2942" s="316" t="s">
        <v>15</v>
      </c>
      <c r="K2942" s="36">
        <v>50</v>
      </c>
      <c r="L2942" s="317">
        <v>0.21367999911308291</v>
      </c>
      <c r="M2942" s="317">
        <v>0.21367999911308291</v>
      </c>
      <c r="N2942" s="36">
        <v>249</v>
      </c>
      <c r="O2942" s="317">
        <v>0.19762000441551211</v>
      </c>
      <c r="P2942" s="317">
        <v>0.19762000441551211</v>
      </c>
      <c r="Q2942" s="36">
        <v>2036</v>
      </c>
      <c r="R2942" s="317">
        <v>0.20417000353336329</v>
      </c>
      <c r="S2942" s="317">
        <v>0.20417000353336329</v>
      </c>
      <c r="T2942" t="s">
        <v>380</v>
      </c>
      <c r="BA2942" s="395">
        <v>1</v>
      </c>
      <c r="BB2942" s="396" t="s">
        <v>861</v>
      </c>
      <c r="BC2942" t="str">
        <f t="shared" si="276"/>
        <v>RAJ</v>
      </c>
      <c r="BD2942" t="str">
        <f t="shared" si="277"/>
        <v>NAoMe_initial_imd_2019</v>
      </c>
      <c r="BE2942" s="397" t="s">
        <v>862</v>
      </c>
      <c r="BF2942" t="str">
        <f t="shared" si="278"/>
        <v>2</v>
      </c>
      <c r="BG2942">
        <f t="shared" si="279"/>
        <v>50</v>
      </c>
      <c r="BH2942" s="398">
        <f t="shared" si="280"/>
        <v>0.21367999911308291</v>
      </c>
      <c r="BO2942" s="33"/>
    </row>
    <row r="2943" spans="1:67">
      <c r="A2943" s="316" t="s">
        <v>27</v>
      </c>
      <c r="B2943" t="s">
        <v>380</v>
      </c>
      <c r="C2943" t="s">
        <v>910</v>
      </c>
      <c r="D2943" t="s">
        <v>314</v>
      </c>
      <c r="E2943" s="316" t="s">
        <v>129</v>
      </c>
      <c r="F2943" s="316" t="s">
        <v>130</v>
      </c>
      <c r="G2943" s="316" t="s">
        <v>431</v>
      </c>
      <c r="H2943" s="316" t="s">
        <v>432</v>
      </c>
      <c r="I2943" s="316" t="s">
        <v>659</v>
      </c>
      <c r="J2943" s="316" t="s">
        <v>16</v>
      </c>
      <c r="K2943" s="36">
        <v>48</v>
      </c>
      <c r="L2943" s="317">
        <v>0.20512999594211581</v>
      </c>
      <c r="M2943" s="317">
        <v>0.20512999594211581</v>
      </c>
      <c r="N2943" s="36">
        <v>347</v>
      </c>
      <c r="O2943" s="317">
        <v>0.27540001273155212</v>
      </c>
      <c r="P2943" s="317">
        <v>0.27540001273155212</v>
      </c>
      <c r="Q2943" s="36">
        <v>2085</v>
      </c>
      <c r="R2943" s="317">
        <v>0.20908999443054199</v>
      </c>
      <c r="S2943" s="317">
        <v>0.20908999443054199</v>
      </c>
      <c r="T2943" t="s">
        <v>380</v>
      </c>
      <c r="BA2943" s="395">
        <v>1</v>
      </c>
      <c r="BB2943" s="396" t="s">
        <v>861</v>
      </c>
      <c r="BC2943" t="str">
        <f t="shared" si="276"/>
        <v>RAJ</v>
      </c>
      <c r="BD2943" t="str">
        <f t="shared" si="277"/>
        <v>NAoMe_initial_imd_2019</v>
      </c>
      <c r="BE2943" s="397" t="s">
        <v>862</v>
      </c>
      <c r="BF2943" t="str">
        <f t="shared" si="278"/>
        <v>3</v>
      </c>
      <c r="BG2943">
        <f t="shared" si="279"/>
        <v>48</v>
      </c>
      <c r="BH2943" s="398">
        <f t="shared" si="280"/>
        <v>0.20512999594211581</v>
      </c>
      <c r="BO2943" s="33"/>
    </row>
    <row r="2944" spans="1:67">
      <c r="A2944" s="316" t="s">
        <v>27</v>
      </c>
      <c r="B2944" t="s">
        <v>380</v>
      </c>
      <c r="C2944" t="s">
        <v>910</v>
      </c>
      <c r="D2944" t="s">
        <v>314</v>
      </c>
      <c r="E2944" s="316" t="s">
        <v>129</v>
      </c>
      <c r="F2944" s="316" t="s">
        <v>130</v>
      </c>
      <c r="G2944" s="316" t="s">
        <v>431</v>
      </c>
      <c r="H2944" s="316" t="s">
        <v>432</v>
      </c>
      <c r="I2944" s="316" t="s">
        <v>659</v>
      </c>
      <c r="J2944" s="316" t="s">
        <v>17</v>
      </c>
      <c r="K2944" s="36">
        <v>41</v>
      </c>
      <c r="L2944" s="317">
        <v>0.17520999908447271</v>
      </c>
      <c r="M2944" s="317">
        <v>0.17520999908447271</v>
      </c>
      <c r="N2944" s="36">
        <v>246</v>
      </c>
      <c r="O2944" s="317">
        <v>0.1952400058507919</v>
      </c>
      <c r="P2944" s="317">
        <v>0.1952400058507919</v>
      </c>
      <c r="Q2944" s="36">
        <v>2024</v>
      </c>
      <c r="R2944" s="317">
        <v>0.2029699981212616</v>
      </c>
      <c r="S2944" s="317">
        <v>0.2029699981212616</v>
      </c>
      <c r="T2944" t="s">
        <v>380</v>
      </c>
      <c r="BA2944" s="395">
        <v>1</v>
      </c>
      <c r="BB2944" s="396" t="s">
        <v>861</v>
      </c>
      <c r="BC2944" t="str">
        <f t="shared" si="276"/>
        <v>RAJ</v>
      </c>
      <c r="BD2944" t="str">
        <f t="shared" si="277"/>
        <v>NAoMe_initial_imd_2019</v>
      </c>
      <c r="BE2944" s="397" t="s">
        <v>862</v>
      </c>
      <c r="BF2944" t="str">
        <f t="shared" si="278"/>
        <v>4</v>
      </c>
      <c r="BG2944">
        <f t="shared" si="279"/>
        <v>41</v>
      </c>
      <c r="BH2944" s="398">
        <f t="shared" si="280"/>
        <v>0.17520999908447271</v>
      </c>
      <c r="BO2944" s="33"/>
    </row>
    <row r="2945" spans="1:67">
      <c r="A2945" s="316" t="s">
        <v>27</v>
      </c>
      <c r="B2945" t="s">
        <v>380</v>
      </c>
      <c r="C2945" t="s">
        <v>910</v>
      </c>
      <c r="D2945" t="s">
        <v>314</v>
      </c>
      <c r="E2945" s="316" t="s">
        <v>129</v>
      </c>
      <c r="F2945" s="316" t="s">
        <v>130</v>
      </c>
      <c r="G2945" s="316" t="s">
        <v>431</v>
      </c>
      <c r="H2945" s="316" t="s">
        <v>432</v>
      </c>
      <c r="I2945" s="316" t="s">
        <v>659</v>
      </c>
      <c r="J2945" s="316" t="s">
        <v>295</v>
      </c>
      <c r="K2945" s="36">
        <v>79</v>
      </c>
      <c r="L2945" s="317">
        <v>0.33761000633239752</v>
      </c>
      <c r="M2945" s="317">
        <v>0.33761000633239752</v>
      </c>
      <c r="N2945" s="36">
        <v>297</v>
      </c>
      <c r="O2945" s="317">
        <v>0.23570999503135681</v>
      </c>
      <c r="P2945" s="317">
        <v>0.23570999503135681</v>
      </c>
      <c r="Q2945" s="36">
        <v>2027</v>
      </c>
      <c r="R2945" s="317">
        <v>0.2032700031995773</v>
      </c>
      <c r="S2945" s="317">
        <v>0.2032700031995773</v>
      </c>
      <c r="T2945" t="s">
        <v>380</v>
      </c>
      <c r="BA2945" s="395">
        <v>1</v>
      </c>
      <c r="BB2945" s="396" t="s">
        <v>861</v>
      </c>
      <c r="BC2945" t="str">
        <f t="shared" si="276"/>
        <v>RAJ</v>
      </c>
      <c r="BD2945" t="str">
        <f t="shared" si="277"/>
        <v>NAoMe_initial_imd_2019</v>
      </c>
      <c r="BE2945" s="397" t="s">
        <v>862</v>
      </c>
      <c r="BF2945" t="str">
        <f t="shared" si="278"/>
        <v>5 - least deprived</v>
      </c>
      <c r="BG2945">
        <f t="shared" si="279"/>
        <v>79</v>
      </c>
      <c r="BH2945" s="398">
        <f t="shared" si="280"/>
        <v>0.33761000633239752</v>
      </c>
      <c r="BO2945" s="33"/>
    </row>
    <row r="2946" spans="1:67">
      <c r="A2946" s="316" t="s">
        <v>27</v>
      </c>
      <c r="B2946" t="s">
        <v>380</v>
      </c>
      <c r="C2946" t="s">
        <v>910</v>
      </c>
      <c r="D2946" t="s">
        <v>314</v>
      </c>
      <c r="E2946" s="316" t="s">
        <v>129</v>
      </c>
      <c r="F2946" s="316" t="s">
        <v>130</v>
      </c>
      <c r="G2946" s="316" t="s">
        <v>431</v>
      </c>
      <c r="H2946" s="316" t="s">
        <v>432</v>
      </c>
      <c r="I2946" s="316" t="s">
        <v>659</v>
      </c>
      <c r="J2946" s="316" t="s">
        <v>260</v>
      </c>
      <c r="K2946" s="36">
        <v>0</v>
      </c>
      <c r="L2946" s="317">
        <v>0</v>
      </c>
      <c r="M2946" s="317"/>
      <c r="N2946" s="36">
        <v>0</v>
      </c>
      <c r="O2946" s="317">
        <v>0</v>
      </c>
      <c r="P2946" s="317"/>
      <c r="Q2946" s="36">
        <v>0</v>
      </c>
      <c r="R2946" s="317">
        <v>0</v>
      </c>
      <c r="S2946" s="317"/>
      <c r="T2946" t="s">
        <v>380</v>
      </c>
      <c r="BA2946" s="395">
        <v>1</v>
      </c>
      <c r="BB2946" s="396" t="s">
        <v>861</v>
      </c>
      <c r="BC2946" t="str">
        <f t="shared" si="276"/>
        <v>RAJ</v>
      </c>
      <c r="BD2946" t="str">
        <f t="shared" si="277"/>
        <v>NAoMe_initial_imd_2019</v>
      </c>
      <c r="BE2946" s="397" t="s">
        <v>862</v>
      </c>
      <c r="BF2946" t="str">
        <f t="shared" si="278"/>
        <v>Unknown</v>
      </c>
      <c r="BG2946">
        <f t="shared" si="279"/>
        <v>0</v>
      </c>
      <c r="BH2946" s="398">
        <f t="shared" si="280"/>
        <v>0</v>
      </c>
      <c r="BO2946" s="33"/>
    </row>
    <row r="2947" spans="1:67">
      <c r="A2947" s="316" t="s">
        <v>27</v>
      </c>
      <c r="B2947" t="s">
        <v>380</v>
      </c>
      <c r="C2947" t="s">
        <v>910</v>
      </c>
      <c r="D2947" t="s">
        <v>314</v>
      </c>
      <c r="E2947" s="316" t="s">
        <v>129</v>
      </c>
      <c r="F2947" s="316" t="s">
        <v>130</v>
      </c>
      <c r="G2947" s="316" t="s">
        <v>431</v>
      </c>
      <c r="H2947" s="316" t="s">
        <v>432</v>
      </c>
      <c r="I2947" s="316" t="s">
        <v>296</v>
      </c>
      <c r="J2947" s="316" t="s">
        <v>297</v>
      </c>
      <c r="K2947" s="36">
        <v>137</v>
      </c>
      <c r="L2947" s="317">
        <v>0.58547002077102661</v>
      </c>
      <c r="M2947" s="317">
        <v>0.6035199761390686</v>
      </c>
      <c r="N2947" s="36">
        <v>712</v>
      </c>
      <c r="O2947" s="317">
        <v>0.56507998704910278</v>
      </c>
      <c r="P2947" s="317">
        <v>0.5807499885559082</v>
      </c>
      <c r="Q2947" s="36">
        <v>5528</v>
      </c>
      <c r="R2947" s="317">
        <v>0.55435001850128174</v>
      </c>
      <c r="S2947" s="317">
        <v>0.56936997175216675</v>
      </c>
      <c r="T2947" t="s">
        <v>380</v>
      </c>
      <c r="BA2947" s="395">
        <v>1</v>
      </c>
      <c r="BB2947" s="396" t="s">
        <v>861</v>
      </c>
      <c r="BC2947" t="str">
        <f t="shared" ref="BC2947:BC3010" si="281">E2947</f>
        <v>RAJ</v>
      </c>
      <c r="BD2947" t="str">
        <f t="shared" ref="BD2947:BD3010" si="282">(LEFT(A2947, LEN(A2947)-7))&amp;"_"&amp;I2947</f>
        <v>NAoMe_initial_scarf_731_grp</v>
      </c>
      <c r="BE2947" s="397" t="s">
        <v>862</v>
      </c>
      <c r="BF2947" t="str">
        <f t="shared" ref="BF2947:BF3010" si="283">J2947</f>
        <v>Fit</v>
      </c>
      <c r="BG2947">
        <f t="shared" ref="BG2947:BG3010" si="284">K2947</f>
        <v>137</v>
      </c>
      <c r="BH2947" s="398">
        <f t="shared" ref="BH2947:BH3010" si="285">L2947</f>
        <v>0.58547002077102661</v>
      </c>
      <c r="BO2947" s="33"/>
    </row>
    <row r="2948" spans="1:67">
      <c r="A2948" s="316" t="s">
        <v>27</v>
      </c>
      <c r="B2948" t="s">
        <v>380</v>
      </c>
      <c r="C2948" t="s">
        <v>910</v>
      </c>
      <c r="D2948" t="s">
        <v>314</v>
      </c>
      <c r="E2948" s="316" t="s">
        <v>129</v>
      </c>
      <c r="F2948" s="316" t="s">
        <v>130</v>
      </c>
      <c r="G2948" s="316" t="s">
        <v>431</v>
      </c>
      <c r="H2948" s="316" t="s">
        <v>432</v>
      </c>
      <c r="I2948" s="316" t="s">
        <v>296</v>
      </c>
      <c r="J2948" s="316" t="s">
        <v>298</v>
      </c>
      <c r="K2948" s="36">
        <v>34</v>
      </c>
      <c r="L2948" s="317">
        <v>0.1453000009059906</v>
      </c>
      <c r="M2948" s="317">
        <v>0.14978000521659851</v>
      </c>
      <c r="N2948" s="36">
        <v>189</v>
      </c>
      <c r="O2948" s="317">
        <v>0.15000000596046451</v>
      </c>
      <c r="P2948" s="317">
        <v>0.15415999293327329</v>
      </c>
      <c r="Q2948" s="36">
        <v>1492</v>
      </c>
      <c r="R2948" s="317">
        <v>0.149619996547699</v>
      </c>
      <c r="S2948" s="317">
        <v>0.153669998049736</v>
      </c>
      <c r="T2948" t="s">
        <v>380</v>
      </c>
      <c r="BA2948" s="395">
        <v>1</v>
      </c>
      <c r="BB2948" s="396" t="s">
        <v>861</v>
      </c>
      <c r="BC2948" t="str">
        <f t="shared" si="281"/>
        <v>RAJ</v>
      </c>
      <c r="BD2948" t="str">
        <f t="shared" si="282"/>
        <v>NAoMe_initial_scarf_731_grp</v>
      </c>
      <c r="BE2948" s="397" t="s">
        <v>862</v>
      </c>
      <c r="BF2948" t="str">
        <f t="shared" si="283"/>
        <v>Mild frailty</v>
      </c>
      <c r="BG2948">
        <f t="shared" si="284"/>
        <v>34</v>
      </c>
      <c r="BH2948" s="398">
        <f t="shared" si="285"/>
        <v>0.1453000009059906</v>
      </c>
      <c r="BO2948" s="33"/>
    </row>
    <row r="2949" spans="1:67">
      <c r="A2949" s="316" t="s">
        <v>27</v>
      </c>
      <c r="B2949" t="s">
        <v>380</v>
      </c>
      <c r="C2949" t="s">
        <v>910</v>
      </c>
      <c r="D2949" t="s">
        <v>314</v>
      </c>
      <c r="E2949" s="316" t="s">
        <v>129</v>
      </c>
      <c r="F2949" s="316" t="s">
        <v>130</v>
      </c>
      <c r="G2949" s="316" t="s">
        <v>431</v>
      </c>
      <c r="H2949" s="316" t="s">
        <v>432</v>
      </c>
      <c r="I2949" s="316" t="s">
        <v>296</v>
      </c>
      <c r="J2949" s="316" t="s">
        <v>299</v>
      </c>
      <c r="K2949" s="36">
        <v>24</v>
      </c>
      <c r="L2949" s="317">
        <v>0.1025599986314774</v>
      </c>
      <c r="M2949" s="317">
        <v>0.1057299971580505</v>
      </c>
      <c r="N2949" s="36">
        <v>188</v>
      </c>
      <c r="O2949" s="317">
        <v>0.14921000599861151</v>
      </c>
      <c r="P2949" s="317">
        <v>0.1533399969339371</v>
      </c>
      <c r="Q2949" s="36">
        <v>1470</v>
      </c>
      <c r="R2949" s="317">
        <v>0.1474100053310394</v>
      </c>
      <c r="S2949" s="317">
        <v>0.1514099985361099</v>
      </c>
      <c r="T2949" t="s">
        <v>380</v>
      </c>
      <c r="BA2949" s="395">
        <v>1</v>
      </c>
      <c r="BB2949" s="396" t="s">
        <v>861</v>
      </c>
      <c r="BC2949" t="str">
        <f t="shared" si="281"/>
        <v>RAJ</v>
      </c>
      <c r="BD2949" t="str">
        <f t="shared" si="282"/>
        <v>NAoMe_initial_scarf_731_grp</v>
      </c>
      <c r="BE2949" s="397" t="s">
        <v>862</v>
      </c>
      <c r="BF2949" t="str">
        <f t="shared" si="283"/>
        <v>Moderate frailty</v>
      </c>
      <c r="BG2949">
        <f t="shared" si="284"/>
        <v>24</v>
      </c>
      <c r="BH2949" s="398">
        <f t="shared" si="285"/>
        <v>0.1025599986314774</v>
      </c>
      <c r="BO2949" s="33"/>
    </row>
    <row r="2950" spans="1:67">
      <c r="A2950" s="316" t="s">
        <v>27</v>
      </c>
      <c r="B2950" t="s">
        <v>380</v>
      </c>
      <c r="C2950" t="s">
        <v>910</v>
      </c>
      <c r="D2950" t="s">
        <v>314</v>
      </c>
      <c r="E2950" s="316" t="s">
        <v>129</v>
      </c>
      <c r="F2950" s="316" t="s">
        <v>130</v>
      </c>
      <c r="G2950" s="316" t="s">
        <v>431</v>
      </c>
      <c r="H2950" s="316" t="s">
        <v>432</v>
      </c>
      <c r="I2950" s="316" t="s">
        <v>296</v>
      </c>
      <c r="J2950" s="316" t="s">
        <v>353</v>
      </c>
      <c r="K2950" s="36">
        <v>7</v>
      </c>
      <c r="L2950" s="317">
        <v>2.9910000041127201E-2</v>
      </c>
      <c r="M2950" s="317"/>
      <c r="N2950" s="36">
        <v>34</v>
      </c>
      <c r="O2950" s="317">
        <v>2.6979999616742131E-2</v>
      </c>
      <c r="P2950" s="317"/>
      <c r="Q2950" s="36">
        <v>263</v>
      </c>
      <c r="R2950" s="317">
        <v>2.6370000094175339E-2</v>
      </c>
      <c r="S2950" s="317"/>
      <c r="T2950" t="s">
        <v>380</v>
      </c>
      <c r="BA2950" s="395">
        <v>1</v>
      </c>
      <c r="BB2950" s="396" t="s">
        <v>861</v>
      </c>
      <c r="BC2950" t="str">
        <f t="shared" si="281"/>
        <v>RAJ</v>
      </c>
      <c r="BD2950" t="str">
        <f t="shared" si="282"/>
        <v>NAoMe_initial_scarf_731_grp</v>
      </c>
      <c r="BE2950" s="397" t="s">
        <v>862</v>
      </c>
      <c r="BF2950" t="str">
        <f t="shared" si="283"/>
        <v>Not in HESAPC</v>
      </c>
      <c r="BG2950">
        <f t="shared" si="284"/>
        <v>7</v>
      </c>
      <c r="BH2950" s="398">
        <f t="shared" si="285"/>
        <v>2.9910000041127201E-2</v>
      </c>
      <c r="BO2950" s="33"/>
    </row>
    <row r="2951" spans="1:67">
      <c r="A2951" s="316" t="s">
        <v>27</v>
      </c>
      <c r="B2951" t="s">
        <v>380</v>
      </c>
      <c r="C2951" t="s">
        <v>910</v>
      </c>
      <c r="D2951" t="s">
        <v>314</v>
      </c>
      <c r="E2951" s="316" t="s">
        <v>129</v>
      </c>
      <c r="F2951" s="316" t="s">
        <v>130</v>
      </c>
      <c r="G2951" s="316" t="s">
        <v>431</v>
      </c>
      <c r="H2951" s="316" t="s">
        <v>432</v>
      </c>
      <c r="I2951" s="316" t="s">
        <v>296</v>
      </c>
      <c r="J2951" s="316" t="s">
        <v>300</v>
      </c>
      <c r="K2951" s="36">
        <v>32</v>
      </c>
      <c r="L2951" s="317">
        <v>0.1367499977350235</v>
      </c>
      <c r="M2951" s="317">
        <v>0.14097000658512121</v>
      </c>
      <c r="N2951" s="36">
        <v>137</v>
      </c>
      <c r="O2951" s="317">
        <v>0.1087300032377243</v>
      </c>
      <c r="P2951" s="317">
        <v>0.1117499992251396</v>
      </c>
      <c r="Q2951" s="36">
        <v>1219</v>
      </c>
      <c r="R2951" s="317">
        <v>0.1222399994730949</v>
      </c>
      <c r="S2951" s="317">
        <v>0.12555000185966489</v>
      </c>
      <c r="T2951" t="s">
        <v>380</v>
      </c>
      <c r="BA2951" s="395">
        <v>1</v>
      </c>
      <c r="BB2951" s="396" t="s">
        <v>861</v>
      </c>
      <c r="BC2951" t="str">
        <f t="shared" si="281"/>
        <v>RAJ</v>
      </c>
      <c r="BD2951" t="str">
        <f t="shared" si="282"/>
        <v>NAoMe_initial_scarf_731_grp</v>
      </c>
      <c r="BE2951" s="397" t="s">
        <v>862</v>
      </c>
      <c r="BF2951" t="str">
        <f t="shared" si="283"/>
        <v>Severe frailty</v>
      </c>
      <c r="BG2951">
        <f t="shared" si="284"/>
        <v>32</v>
      </c>
      <c r="BH2951" s="398">
        <f t="shared" si="285"/>
        <v>0.1367499977350235</v>
      </c>
      <c r="BO2951" s="33"/>
    </row>
    <row r="2952" spans="1:67">
      <c r="A2952" s="316" t="s">
        <v>27</v>
      </c>
      <c r="B2952" t="s">
        <v>380</v>
      </c>
      <c r="C2952" t="s">
        <v>910</v>
      </c>
      <c r="D2952" t="s">
        <v>314</v>
      </c>
      <c r="E2952" s="316" t="s">
        <v>131</v>
      </c>
      <c r="F2952" s="316" t="s">
        <v>132</v>
      </c>
      <c r="G2952" s="316" t="s">
        <v>431</v>
      </c>
      <c r="H2952" s="316" t="s">
        <v>432</v>
      </c>
      <c r="I2952" s="316" t="s">
        <v>310</v>
      </c>
      <c r="J2952" s="316" t="s">
        <v>277</v>
      </c>
      <c r="K2952" s="36">
        <v>0</v>
      </c>
      <c r="L2952" s="317">
        <v>0</v>
      </c>
      <c r="M2952" s="317"/>
      <c r="N2952" s="36">
        <v>9</v>
      </c>
      <c r="O2952" s="317">
        <v>7.1399998851120472E-3</v>
      </c>
      <c r="P2952" s="317"/>
      <c r="Q2952" s="36">
        <v>70</v>
      </c>
      <c r="R2952" s="317">
        <v>7.0199999026954174E-3</v>
      </c>
      <c r="S2952" s="317"/>
      <c r="T2952" t="s">
        <v>380</v>
      </c>
      <c r="BA2952" s="395">
        <v>1</v>
      </c>
      <c r="BB2952" s="396" t="s">
        <v>861</v>
      </c>
      <c r="BC2952" t="str">
        <f t="shared" si="281"/>
        <v>RD8</v>
      </c>
      <c r="BD2952" t="str">
        <f t="shared" si="282"/>
        <v>NAoMe_initial_age_decades_80cap</v>
      </c>
      <c r="BE2952" s="397" t="s">
        <v>862</v>
      </c>
      <c r="BF2952" t="str">
        <f t="shared" si="283"/>
        <v>18-29 yrs</v>
      </c>
      <c r="BG2952">
        <f t="shared" si="284"/>
        <v>0</v>
      </c>
      <c r="BH2952" s="398">
        <f t="shared" si="285"/>
        <v>0</v>
      </c>
      <c r="BO2952" s="33"/>
    </row>
    <row r="2953" spans="1:67">
      <c r="A2953" s="316" t="s">
        <v>27</v>
      </c>
      <c r="B2953" t="s">
        <v>380</v>
      </c>
      <c r="C2953" t="s">
        <v>910</v>
      </c>
      <c r="D2953" t="s">
        <v>314</v>
      </c>
      <c r="E2953" s="316" t="s">
        <v>131</v>
      </c>
      <c r="F2953" s="316" t="s">
        <v>132</v>
      </c>
      <c r="G2953" s="316" t="s">
        <v>431</v>
      </c>
      <c r="H2953" s="316" t="s">
        <v>432</v>
      </c>
      <c r="I2953" s="316" t="s">
        <v>310</v>
      </c>
      <c r="J2953" s="316" t="s">
        <v>278</v>
      </c>
      <c r="K2953" s="36">
        <v>5</v>
      </c>
      <c r="L2953" s="317">
        <v>7.9369999468326569E-2</v>
      </c>
      <c r="M2953" s="317"/>
      <c r="N2953" s="36">
        <v>51</v>
      </c>
      <c r="O2953" s="317">
        <v>4.0479999035596848E-2</v>
      </c>
      <c r="P2953" s="317"/>
      <c r="Q2953" s="36">
        <v>429</v>
      </c>
      <c r="R2953" s="317">
        <v>4.3019998818635941E-2</v>
      </c>
      <c r="S2953" s="317"/>
      <c r="T2953" t="s">
        <v>380</v>
      </c>
      <c r="BA2953" s="395">
        <v>1</v>
      </c>
      <c r="BB2953" s="396" t="s">
        <v>861</v>
      </c>
      <c r="BC2953" t="str">
        <f t="shared" si="281"/>
        <v>RD8</v>
      </c>
      <c r="BD2953" t="str">
        <f t="shared" si="282"/>
        <v>NAoMe_initial_age_decades_80cap</v>
      </c>
      <c r="BE2953" s="397" t="s">
        <v>862</v>
      </c>
      <c r="BF2953" t="str">
        <f t="shared" si="283"/>
        <v>30-39 yrs</v>
      </c>
      <c r="BG2953">
        <f t="shared" si="284"/>
        <v>5</v>
      </c>
      <c r="BH2953" s="398">
        <f t="shared" si="285"/>
        <v>7.9369999468326569E-2</v>
      </c>
      <c r="BO2953" s="33"/>
    </row>
    <row r="2954" spans="1:67">
      <c r="A2954" s="316" t="s">
        <v>27</v>
      </c>
      <c r="B2954" t="s">
        <v>380</v>
      </c>
      <c r="C2954" t="s">
        <v>910</v>
      </c>
      <c r="D2954" t="s">
        <v>314</v>
      </c>
      <c r="E2954" s="316" t="s">
        <v>131</v>
      </c>
      <c r="F2954" s="316" t="s">
        <v>132</v>
      </c>
      <c r="G2954" s="316" t="s">
        <v>431</v>
      </c>
      <c r="H2954" s="316" t="s">
        <v>432</v>
      </c>
      <c r="I2954" s="316" t="s">
        <v>310</v>
      </c>
      <c r="J2954" s="316" t="s">
        <v>279</v>
      </c>
      <c r="K2954" s="36">
        <v>15</v>
      </c>
      <c r="L2954" s="317">
        <v>0.2381000071763992</v>
      </c>
      <c r="M2954" s="317"/>
      <c r="N2954" s="36">
        <v>140</v>
      </c>
      <c r="O2954" s="317">
        <v>0.1111100018024445</v>
      </c>
      <c r="P2954" s="317"/>
      <c r="Q2954" s="36">
        <v>1024</v>
      </c>
      <c r="R2954" s="317">
        <v>0.1026899963617325</v>
      </c>
      <c r="S2954" s="317"/>
      <c r="T2954" t="s">
        <v>380</v>
      </c>
      <c r="BA2954" s="395">
        <v>1</v>
      </c>
      <c r="BB2954" s="396" t="s">
        <v>861</v>
      </c>
      <c r="BC2954" t="str">
        <f t="shared" si="281"/>
        <v>RD8</v>
      </c>
      <c r="BD2954" t="str">
        <f t="shared" si="282"/>
        <v>NAoMe_initial_age_decades_80cap</v>
      </c>
      <c r="BE2954" s="397" t="s">
        <v>862</v>
      </c>
      <c r="BF2954" t="str">
        <f t="shared" si="283"/>
        <v>40-49 yrs</v>
      </c>
      <c r="BG2954">
        <f t="shared" si="284"/>
        <v>15</v>
      </c>
      <c r="BH2954" s="398">
        <f t="shared" si="285"/>
        <v>0.2381000071763992</v>
      </c>
      <c r="BO2954" s="33"/>
    </row>
    <row r="2955" spans="1:67">
      <c r="A2955" s="316" t="s">
        <v>27</v>
      </c>
      <c r="B2955" t="s">
        <v>380</v>
      </c>
      <c r="C2955" t="s">
        <v>910</v>
      </c>
      <c r="D2955" t="s">
        <v>314</v>
      </c>
      <c r="E2955" s="316" t="s">
        <v>131</v>
      </c>
      <c r="F2955" s="316" t="s">
        <v>132</v>
      </c>
      <c r="G2955" s="316" t="s">
        <v>431</v>
      </c>
      <c r="H2955" s="316" t="s">
        <v>432</v>
      </c>
      <c r="I2955" s="316" t="s">
        <v>310</v>
      </c>
      <c r="J2955" s="316" t="s">
        <v>280</v>
      </c>
      <c r="K2955" s="36">
        <v>7</v>
      </c>
      <c r="L2955" s="317">
        <v>0.1111100018024445</v>
      </c>
      <c r="M2955" s="317"/>
      <c r="N2955" s="36">
        <v>190</v>
      </c>
      <c r="O2955" s="317">
        <v>0.1507900059223175</v>
      </c>
      <c r="P2955" s="317"/>
      <c r="Q2955" s="36">
        <v>1733</v>
      </c>
      <c r="R2955" s="317">
        <v>0.17378999292850489</v>
      </c>
      <c r="S2955" s="317"/>
      <c r="T2955" t="s">
        <v>380</v>
      </c>
      <c r="BA2955" s="395">
        <v>1</v>
      </c>
      <c r="BB2955" s="396" t="s">
        <v>861</v>
      </c>
      <c r="BC2955" t="str">
        <f t="shared" si="281"/>
        <v>RD8</v>
      </c>
      <c r="BD2955" t="str">
        <f t="shared" si="282"/>
        <v>NAoMe_initial_age_decades_80cap</v>
      </c>
      <c r="BE2955" s="397" t="s">
        <v>862</v>
      </c>
      <c r="BF2955" t="str">
        <f t="shared" si="283"/>
        <v>50-59 yrs</v>
      </c>
      <c r="BG2955">
        <f t="shared" si="284"/>
        <v>7</v>
      </c>
      <c r="BH2955" s="398">
        <f t="shared" si="285"/>
        <v>0.1111100018024445</v>
      </c>
      <c r="BO2955" s="33"/>
    </row>
    <row r="2956" spans="1:67">
      <c r="A2956" s="316" t="s">
        <v>27</v>
      </c>
      <c r="B2956" t="s">
        <v>380</v>
      </c>
      <c r="C2956" t="s">
        <v>910</v>
      </c>
      <c r="D2956" t="s">
        <v>314</v>
      </c>
      <c r="E2956" s="316" t="s">
        <v>131</v>
      </c>
      <c r="F2956" s="316" t="s">
        <v>132</v>
      </c>
      <c r="G2956" s="316" t="s">
        <v>431</v>
      </c>
      <c r="H2956" s="316" t="s">
        <v>432</v>
      </c>
      <c r="I2956" s="316" t="s">
        <v>310</v>
      </c>
      <c r="J2956" s="316" t="s">
        <v>281</v>
      </c>
      <c r="K2956" s="36">
        <v>12</v>
      </c>
      <c r="L2956" s="317">
        <v>0.1904799938201904</v>
      </c>
      <c r="M2956" s="317"/>
      <c r="N2956" s="36">
        <v>238</v>
      </c>
      <c r="O2956" s="317">
        <v>0.1888899952173233</v>
      </c>
      <c r="P2956" s="317"/>
      <c r="Q2956" s="36">
        <v>1931</v>
      </c>
      <c r="R2956" s="317">
        <v>0.19363999366760251</v>
      </c>
      <c r="S2956" s="317"/>
      <c r="T2956" t="s">
        <v>380</v>
      </c>
      <c r="BA2956" s="395">
        <v>1</v>
      </c>
      <c r="BB2956" s="396" t="s">
        <v>861</v>
      </c>
      <c r="BC2956" t="str">
        <f t="shared" si="281"/>
        <v>RD8</v>
      </c>
      <c r="BD2956" t="str">
        <f t="shared" si="282"/>
        <v>NAoMe_initial_age_decades_80cap</v>
      </c>
      <c r="BE2956" s="397" t="s">
        <v>862</v>
      </c>
      <c r="BF2956" t="str">
        <f t="shared" si="283"/>
        <v>60-69 yrs</v>
      </c>
      <c r="BG2956">
        <f t="shared" si="284"/>
        <v>12</v>
      </c>
      <c r="BH2956" s="398">
        <f t="shared" si="285"/>
        <v>0.1904799938201904</v>
      </c>
      <c r="BO2956" s="33"/>
    </row>
    <row r="2957" spans="1:67">
      <c r="A2957" s="316" t="s">
        <v>27</v>
      </c>
      <c r="B2957" t="s">
        <v>380</v>
      </c>
      <c r="C2957" t="s">
        <v>910</v>
      </c>
      <c r="D2957" t="s">
        <v>314</v>
      </c>
      <c r="E2957" s="316" t="s">
        <v>131</v>
      </c>
      <c r="F2957" s="316" t="s">
        <v>132</v>
      </c>
      <c r="G2957" s="316" t="s">
        <v>431</v>
      </c>
      <c r="H2957" s="316" t="s">
        <v>432</v>
      </c>
      <c r="I2957" s="316" t="s">
        <v>310</v>
      </c>
      <c r="J2957" s="316" t="s">
        <v>282</v>
      </c>
      <c r="K2957" s="36">
        <v>10</v>
      </c>
      <c r="L2957" s="317">
        <v>0.15873000025749209</v>
      </c>
      <c r="M2957" s="317"/>
      <c r="N2957" s="36">
        <v>339</v>
      </c>
      <c r="O2957" s="317">
        <v>0.2690500020980835</v>
      </c>
      <c r="P2957" s="317"/>
      <c r="Q2957" s="36">
        <v>2493</v>
      </c>
      <c r="R2957" s="317">
        <v>0.25</v>
      </c>
      <c r="S2957" s="317"/>
      <c r="T2957" t="s">
        <v>380</v>
      </c>
      <c r="BA2957" s="395">
        <v>1</v>
      </c>
      <c r="BB2957" s="396" t="s">
        <v>861</v>
      </c>
      <c r="BC2957" t="str">
        <f t="shared" si="281"/>
        <v>RD8</v>
      </c>
      <c r="BD2957" t="str">
        <f t="shared" si="282"/>
        <v>NAoMe_initial_age_decades_80cap</v>
      </c>
      <c r="BE2957" s="397" t="s">
        <v>862</v>
      </c>
      <c r="BF2957" t="str">
        <f t="shared" si="283"/>
        <v>70-79 yrs</v>
      </c>
      <c r="BG2957">
        <f t="shared" si="284"/>
        <v>10</v>
      </c>
      <c r="BH2957" s="398">
        <f t="shared" si="285"/>
        <v>0.15873000025749209</v>
      </c>
      <c r="BO2957" s="33"/>
    </row>
    <row r="2958" spans="1:67">
      <c r="A2958" s="316" t="s">
        <v>27</v>
      </c>
      <c r="B2958" t="s">
        <v>380</v>
      </c>
      <c r="C2958" t="s">
        <v>910</v>
      </c>
      <c r="D2958" t="s">
        <v>314</v>
      </c>
      <c r="E2958" s="316" t="s">
        <v>131</v>
      </c>
      <c r="F2958" s="316" t="s">
        <v>132</v>
      </c>
      <c r="G2958" s="316" t="s">
        <v>431</v>
      </c>
      <c r="H2958" s="316" t="s">
        <v>432</v>
      </c>
      <c r="I2958" s="316" t="s">
        <v>310</v>
      </c>
      <c r="J2958" s="316" t="s">
        <v>283</v>
      </c>
      <c r="K2958" s="36">
        <v>14</v>
      </c>
      <c r="L2958" s="317">
        <v>0.22222000360488889</v>
      </c>
      <c r="M2958" s="317"/>
      <c r="N2958" s="36">
        <v>293</v>
      </c>
      <c r="O2958" s="317">
        <v>0.2325399965047836</v>
      </c>
      <c r="P2958" s="317"/>
      <c r="Q2958" s="36">
        <v>2292</v>
      </c>
      <c r="R2958" s="317">
        <v>0.2298399955034256</v>
      </c>
      <c r="S2958" s="317"/>
      <c r="T2958" t="s">
        <v>380</v>
      </c>
      <c r="BA2958" s="395">
        <v>1</v>
      </c>
      <c r="BB2958" s="396" t="s">
        <v>861</v>
      </c>
      <c r="BC2958" t="str">
        <f t="shared" si="281"/>
        <v>RD8</v>
      </c>
      <c r="BD2958" t="str">
        <f t="shared" si="282"/>
        <v>NAoMe_initial_age_decades_80cap</v>
      </c>
      <c r="BE2958" s="397" t="s">
        <v>862</v>
      </c>
      <c r="BF2958" t="str">
        <f t="shared" si="283"/>
        <v>80+ yrs</v>
      </c>
      <c r="BG2958">
        <f t="shared" si="284"/>
        <v>14</v>
      </c>
      <c r="BH2958" s="398">
        <f t="shared" si="285"/>
        <v>0.22222000360488889</v>
      </c>
      <c r="BO2958" s="33"/>
    </row>
    <row r="2959" spans="1:67">
      <c r="A2959" s="316" t="s">
        <v>27</v>
      </c>
      <c r="B2959" t="s">
        <v>380</v>
      </c>
      <c r="C2959" t="s">
        <v>910</v>
      </c>
      <c r="D2959" t="s">
        <v>314</v>
      </c>
      <c r="E2959" s="316" t="s">
        <v>131</v>
      </c>
      <c r="F2959" s="316" t="s">
        <v>132</v>
      </c>
      <c r="G2959" s="316" t="s">
        <v>431</v>
      </c>
      <c r="H2959" s="316" t="s">
        <v>432</v>
      </c>
      <c r="I2959" s="316" t="s">
        <v>341</v>
      </c>
      <c r="J2959" s="316" t="s">
        <v>13</v>
      </c>
      <c r="K2959" s="36">
        <v>45</v>
      </c>
      <c r="L2959" s="317">
        <v>0.71429002285003662</v>
      </c>
      <c r="M2959" s="317">
        <v>0.72580999135971069</v>
      </c>
      <c r="N2959" s="36">
        <v>880</v>
      </c>
      <c r="O2959" s="317">
        <v>0.69840997457504272</v>
      </c>
      <c r="P2959" s="317">
        <v>0.71777999401092529</v>
      </c>
      <c r="Q2959" s="36">
        <v>6753</v>
      </c>
      <c r="R2959" s="317">
        <v>0.67720001935958862</v>
      </c>
      <c r="S2959" s="317">
        <v>0.69554001092910767</v>
      </c>
      <c r="T2959" t="s">
        <v>380</v>
      </c>
      <c r="BA2959" s="395">
        <v>1</v>
      </c>
      <c r="BB2959" s="396" t="s">
        <v>861</v>
      </c>
      <c r="BC2959" t="str">
        <f t="shared" si="281"/>
        <v>RD8</v>
      </c>
      <c r="BD2959" t="str">
        <f t="shared" si="282"/>
        <v>NAoMe_initial_ch_score_2cap</v>
      </c>
      <c r="BE2959" s="397" t="s">
        <v>862</v>
      </c>
      <c r="BF2959" t="str">
        <f t="shared" si="283"/>
        <v>0</v>
      </c>
      <c r="BG2959">
        <f t="shared" si="284"/>
        <v>45</v>
      </c>
      <c r="BH2959" s="398">
        <f t="shared" si="285"/>
        <v>0.71429002285003662</v>
      </c>
      <c r="BO2959" s="33"/>
    </row>
    <row r="2960" spans="1:67">
      <c r="A2960" s="316" t="s">
        <v>27</v>
      </c>
      <c r="B2960" t="s">
        <v>380</v>
      </c>
      <c r="C2960" t="s">
        <v>910</v>
      </c>
      <c r="D2960" t="s">
        <v>314</v>
      </c>
      <c r="E2960" s="316" t="s">
        <v>131</v>
      </c>
      <c r="F2960" s="316" t="s">
        <v>132</v>
      </c>
      <c r="G2960" s="316" t="s">
        <v>431</v>
      </c>
      <c r="H2960" s="316" t="s">
        <v>432</v>
      </c>
      <c r="I2960" s="316" t="s">
        <v>341</v>
      </c>
      <c r="J2960" s="316" t="s">
        <v>14</v>
      </c>
      <c r="K2960" s="36">
        <v>11</v>
      </c>
      <c r="L2960" s="317">
        <v>0.17460000514984131</v>
      </c>
      <c r="M2960" s="317">
        <v>0.1774200052022934</v>
      </c>
      <c r="N2960" s="36">
        <v>186</v>
      </c>
      <c r="O2960" s="317">
        <v>0.1476200073957443</v>
      </c>
      <c r="P2960" s="317">
        <v>0.15171000361442569</v>
      </c>
      <c r="Q2960" s="36">
        <v>1630</v>
      </c>
      <c r="R2960" s="317">
        <v>0.16346000134944921</v>
      </c>
      <c r="S2960" s="317">
        <v>0.16788999736309049</v>
      </c>
      <c r="T2960" t="s">
        <v>380</v>
      </c>
      <c r="BA2960" s="395">
        <v>1</v>
      </c>
      <c r="BB2960" s="396" t="s">
        <v>861</v>
      </c>
      <c r="BC2960" t="str">
        <f t="shared" si="281"/>
        <v>RD8</v>
      </c>
      <c r="BD2960" t="str">
        <f t="shared" si="282"/>
        <v>NAoMe_initial_ch_score_2cap</v>
      </c>
      <c r="BE2960" s="397" t="s">
        <v>862</v>
      </c>
      <c r="BF2960" t="str">
        <f t="shared" si="283"/>
        <v>1</v>
      </c>
      <c r="BG2960">
        <f t="shared" si="284"/>
        <v>11</v>
      </c>
      <c r="BH2960" s="398">
        <f t="shared" si="285"/>
        <v>0.17460000514984131</v>
      </c>
      <c r="BO2960" s="33"/>
    </row>
    <row r="2961" spans="1:67">
      <c r="A2961" s="316" t="s">
        <v>27</v>
      </c>
      <c r="B2961" t="s">
        <v>380</v>
      </c>
      <c r="C2961" t="s">
        <v>910</v>
      </c>
      <c r="D2961" t="s">
        <v>314</v>
      </c>
      <c r="E2961" s="316" t="s">
        <v>131</v>
      </c>
      <c r="F2961" s="316" t="s">
        <v>132</v>
      </c>
      <c r="G2961" s="316" t="s">
        <v>431</v>
      </c>
      <c r="H2961" s="316" t="s">
        <v>432</v>
      </c>
      <c r="I2961" s="316" t="s">
        <v>341</v>
      </c>
      <c r="J2961" s="316" t="s">
        <v>301</v>
      </c>
      <c r="K2961" s="36">
        <v>6</v>
      </c>
      <c r="L2961" s="317">
        <v>9.5239996910095215E-2</v>
      </c>
      <c r="M2961" s="317">
        <v>9.6770003437995911E-2</v>
      </c>
      <c r="N2961" s="36">
        <v>160</v>
      </c>
      <c r="O2961" s="317">
        <v>0.1269800066947937</v>
      </c>
      <c r="P2961" s="317">
        <v>0.13051000237464899</v>
      </c>
      <c r="Q2961" s="36">
        <v>1326</v>
      </c>
      <c r="R2961" s="317">
        <v>0.132970005273819</v>
      </c>
      <c r="S2961" s="317">
        <v>0.13657000660896301</v>
      </c>
      <c r="T2961" t="s">
        <v>380</v>
      </c>
      <c r="BA2961" s="395">
        <v>1</v>
      </c>
      <c r="BB2961" s="396" t="s">
        <v>861</v>
      </c>
      <c r="BC2961" t="str">
        <f t="shared" si="281"/>
        <v>RD8</v>
      </c>
      <c r="BD2961" t="str">
        <f t="shared" si="282"/>
        <v>NAoMe_initial_ch_score_2cap</v>
      </c>
      <c r="BE2961" s="397" t="s">
        <v>862</v>
      </c>
      <c r="BF2961" t="str">
        <f t="shared" si="283"/>
        <v>2+</v>
      </c>
      <c r="BG2961">
        <f t="shared" si="284"/>
        <v>6</v>
      </c>
      <c r="BH2961" s="398">
        <f t="shared" si="285"/>
        <v>9.5239996910095215E-2</v>
      </c>
      <c r="BO2961" s="33"/>
    </row>
    <row r="2962" spans="1:67">
      <c r="A2962" s="316" t="s">
        <v>27</v>
      </c>
      <c r="B2962" t="s">
        <v>380</v>
      </c>
      <c r="C2962" t="s">
        <v>910</v>
      </c>
      <c r="D2962" t="s">
        <v>314</v>
      </c>
      <c r="E2962" s="316" t="s">
        <v>131</v>
      </c>
      <c r="F2962" s="316" t="s">
        <v>132</v>
      </c>
      <c r="G2962" s="316" t="s">
        <v>431</v>
      </c>
      <c r="H2962" s="316" t="s">
        <v>432</v>
      </c>
      <c r="I2962" s="316" t="s">
        <v>341</v>
      </c>
      <c r="J2962" s="316" t="s">
        <v>260</v>
      </c>
      <c r="K2962" s="36">
        <v>1</v>
      </c>
      <c r="L2962" s="317">
        <v>1.5869999304413799E-2</v>
      </c>
      <c r="M2962" s="317"/>
      <c r="N2962" s="36">
        <v>34</v>
      </c>
      <c r="O2962" s="317">
        <v>2.6979999616742131E-2</v>
      </c>
      <c r="P2962" s="317"/>
      <c r="Q2962" s="36">
        <v>263</v>
      </c>
      <c r="R2962" s="317">
        <v>2.6370000094175339E-2</v>
      </c>
      <c r="S2962" s="317"/>
      <c r="T2962" t="s">
        <v>380</v>
      </c>
      <c r="BA2962" s="395">
        <v>1</v>
      </c>
      <c r="BB2962" s="396" t="s">
        <v>861</v>
      </c>
      <c r="BC2962" t="str">
        <f t="shared" si="281"/>
        <v>RD8</v>
      </c>
      <c r="BD2962" t="str">
        <f t="shared" si="282"/>
        <v>NAoMe_initial_ch_score_2cap</v>
      </c>
      <c r="BE2962" s="397" t="s">
        <v>862</v>
      </c>
      <c r="BF2962" t="str">
        <f t="shared" si="283"/>
        <v>Unknown</v>
      </c>
      <c r="BG2962">
        <f t="shared" si="284"/>
        <v>1</v>
      </c>
      <c r="BH2962" s="398">
        <f t="shared" si="285"/>
        <v>1.5869999304413799E-2</v>
      </c>
      <c r="BO2962" s="33"/>
    </row>
    <row r="2963" spans="1:67">
      <c r="A2963" s="316" t="s">
        <v>27</v>
      </c>
      <c r="B2963" t="s">
        <v>380</v>
      </c>
      <c r="C2963" t="s">
        <v>910</v>
      </c>
      <c r="D2963" t="s">
        <v>314</v>
      </c>
      <c r="E2963" s="316" t="s">
        <v>131</v>
      </c>
      <c r="F2963" s="316" t="s">
        <v>132</v>
      </c>
      <c r="G2963" s="316" t="s">
        <v>431</v>
      </c>
      <c r="H2963" s="316" t="s">
        <v>432</v>
      </c>
      <c r="I2963" s="316" t="s">
        <v>309</v>
      </c>
      <c r="J2963" s="316" t="s">
        <v>289</v>
      </c>
      <c r="K2963" s="36">
        <v>20</v>
      </c>
      <c r="L2963" s="317">
        <v>0.31746000051498408</v>
      </c>
      <c r="M2963" s="317"/>
      <c r="N2963" s="36">
        <v>422</v>
      </c>
      <c r="O2963" s="317">
        <v>0.33491998910903931</v>
      </c>
      <c r="P2963" s="317"/>
      <c r="Q2963" s="36">
        <v>3283</v>
      </c>
      <c r="R2963" s="317">
        <v>0.3292199969291687</v>
      </c>
      <c r="S2963" s="317"/>
      <c r="T2963" t="s">
        <v>380</v>
      </c>
      <c r="BA2963" s="395">
        <v>1</v>
      </c>
      <c r="BB2963" s="396" t="s">
        <v>861</v>
      </c>
      <c r="BC2963" t="str">
        <f t="shared" si="281"/>
        <v>RD8</v>
      </c>
      <c r="BD2963" t="str">
        <f t="shared" si="282"/>
        <v>NAoMe_initial_diagnosis_year</v>
      </c>
      <c r="BE2963" s="397" t="s">
        <v>862</v>
      </c>
      <c r="BF2963" t="str">
        <f t="shared" si="283"/>
        <v>2021</v>
      </c>
      <c r="BG2963">
        <f t="shared" si="284"/>
        <v>20</v>
      </c>
      <c r="BH2963" s="398">
        <f t="shared" si="285"/>
        <v>0.31746000051498408</v>
      </c>
      <c r="BO2963" s="33"/>
    </row>
    <row r="2964" spans="1:67">
      <c r="A2964" s="316" t="s">
        <v>27</v>
      </c>
      <c r="B2964" t="s">
        <v>380</v>
      </c>
      <c r="C2964" t="s">
        <v>910</v>
      </c>
      <c r="D2964" t="s">
        <v>314</v>
      </c>
      <c r="E2964" s="316" t="s">
        <v>131</v>
      </c>
      <c r="F2964" s="316" t="s">
        <v>132</v>
      </c>
      <c r="G2964" s="316" t="s">
        <v>431</v>
      </c>
      <c r="H2964" s="316" t="s">
        <v>432</v>
      </c>
      <c r="I2964" s="316" t="s">
        <v>309</v>
      </c>
      <c r="J2964" s="316" t="s">
        <v>816</v>
      </c>
      <c r="K2964" s="36">
        <v>23</v>
      </c>
      <c r="L2964" s="317">
        <v>0.36507999897003168</v>
      </c>
      <c r="M2964" s="317"/>
      <c r="N2964" s="36">
        <v>414</v>
      </c>
      <c r="O2964" s="317">
        <v>0.32857000827789312</v>
      </c>
      <c r="P2964" s="317"/>
      <c r="Q2964" s="36">
        <v>3315</v>
      </c>
      <c r="R2964" s="317">
        <v>0.33243000507354742</v>
      </c>
      <c r="S2964" s="317"/>
      <c r="T2964" t="s">
        <v>380</v>
      </c>
      <c r="BA2964" s="395">
        <v>1</v>
      </c>
      <c r="BB2964" s="396" t="s">
        <v>861</v>
      </c>
      <c r="BC2964" t="str">
        <f t="shared" si="281"/>
        <v>RD8</v>
      </c>
      <c r="BD2964" t="str">
        <f t="shared" si="282"/>
        <v>NAoMe_initial_diagnosis_year</v>
      </c>
      <c r="BE2964" s="397" t="s">
        <v>862</v>
      </c>
      <c r="BF2964" t="str">
        <f t="shared" si="283"/>
        <v>2022</v>
      </c>
      <c r="BG2964">
        <f t="shared" si="284"/>
        <v>23</v>
      </c>
      <c r="BH2964" s="398">
        <f t="shared" si="285"/>
        <v>0.36507999897003168</v>
      </c>
      <c r="BO2964" s="33"/>
    </row>
    <row r="2965" spans="1:67">
      <c r="A2965" s="316" t="s">
        <v>27</v>
      </c>
      <c r="B2965" t="s">
        <v>380</v>
      </c>
      <c r="C2965" t="s">
        <v>910</v>
      </c>
      <c r="D2965" t="s">
        <v>314</v>
      </c>
      <c r="E2965" s="316" t="s">
        <v>131</v>
      </c>
      <c r="F2965" s="316" t="s">
        <v>132</v>
      </c>
      <c r="G2965" s="316" t="s">
        <v>431</v>
      </c>
      <c r="H2965" s="316" t="s">
        <v>432</v>
      </c>
      <c r="I2965" s="316" t="s">
        <v>309</v>
      </c>
      <c r="J2965" s="316" t="s">
        <v>946</v>
      </c>
      <c r="K2965" s="36">
        <v>20</v>
      </c>
      <c r="L2965" s="317">
        <v>0.31746000051498408</v>
      </c>
      <c r="M2965" s="317"/>
      <c r="N2965" s="36">
        <v>424</v>
      </c>
      <c r="O2965" s="317">
        <v>0.33651000261306763</v>
      </c>
      <c r="P2965" s="317"/>
      <c r="Q2965" s="36">
        <v>3374</v>
      </c>
      <c r="R2965" s="317">
        <v>0.33834999799728388</v>
      </c>
      <c r="S2965" s="317"/>
      <c r="T2965" t="s">
        <v>380</v>
      </c>
      <c r="BA2965" s="395">
        <v>1</v>
      </c>
      <c r="BB2965" s="396" t="s">
        <v>861</v>
      </c>
      <c r="BC2965" t="str">
        <f t="shared" si="281"/>
        <v>RD8</v>
      </c>
      <c r="BD2965" t="str">
        <f t="shared" si="282"/>
        <v>NAoMe_initial_diagnosis_year</v>
      </c>
      <c r="BE2965" s="397" t="s">
        <v>862</v>
      </c>
      <c r="BF2965" t="str">
        <f t="shared" si="283"/>
        <v>2023</v>
      </c>
      <c r="BG2965">
        <f t="shared" si="284"/>
        <v>20</v>
      </c>
      <c r="BH2965" s="398">
        <f t="shared" si="285"/>
        <v>0.31746000051498408</v>
      </c>
      <c r="BO2965" s="33"/>
    </row>
    <row r="2966" spans="1:67">
      <c r="A2966" s="316" t="s">
        <v>27</v>
      </c>
      <c r="B2966" t="s">
        <v>380</v>
      </c>
      <c r="C2966" t="s">
        <v>910</v>
      </c>
      <c r="D2966" t="s">
        <v>314</v>
      </c>
      <c r="E2966" s="316" t="s">
        <v>131</v>
      </c>
      <c r="F2966" s="316" t="s">
        <v>132</v>
      </c>
      <c r="G2966" s="316" t="s">
        <v>431</v>
      </c>
      <c r="H2966" s="316" t="s">
        <v>432</v>
      </c>
      <c r="I2966" s="316" t="s">
        <v>331</v>
      </c>
      <c r="J2966" s="316" t="s">
        <v>332</v>
      </c>
      <c r="K2966" s="36">
        <v>5</v>
      </c>
      <c r="L2966" s="317">
        <v>7.9369999468326569E-2</v>
      </c>
      <c r="M2966" s="317">
        <v>8.6209997534751892E-2</v>
      </c>
      <c r="N2966" s="36">
        <v>49</v>
      </c>
      <c r="O2966" s="317">
        <v>3.8890000432729721E-2</v>
      </c>
      <c r="P2966" s="317">
        <v>4.2649999260902398E-2</v>
      </c>
      <c r="Q2966" s="36">
        <v>434</v>
      </c>
      <c r="R2966" s="317">
        <v>4.3519999831914902E-2</v>
      </c>
      <c r="S2966" s="317">
        <v>5.2159998565912247E-2</v>
      </c>
      <c r="T2966" t="s">
        <v>380</v>
      </c>
      <c r="BA2966" s="395">
        <v>1</v>
      </c>
      <c r="BB2966" s="396" t="s">
        <v>861</v>
      </c>
      <c r="BC2966" t="str">
        <f t="shared" si="281"/>
        <v>RD8</v>
      </c>
      <c r="BD2966" t="str">
        <f t="shared" si="282"/>
        <v>NAoMe_initial_disease_group</v>
      </c>
      <c r="BE2966" s="397" t="s">
        <v>862</v>
      </c>
      <c r="BF2966" t="str">
        <f t="shared" si="283"/>
        <v>Advanced M0</v>
      </c>
      <c r="BG2966">
        <f t="shared" si="284"/>
        <v>5</v>
      </c>
      <c r="BH2966" s="398">
        <f t="shared" si="285"/>
        <v>7.9369999468326569E-2</v>
      </c>
      <c r="BO2966" s="33"/>
    </row>
    <row r="2967" spans="1:67">
      <c r="A2967" s="316" t="s">
        <v>27</v>
      </c>
      <c r="B2967" t="s">
        <v>380</v>
      </c>
      <c r="C2967" t="s">
        <v>910</v>
      </c>
      <c r="D2967" t="s">
        <v>314</v>
      </c>
      <c r="E2967" s="316" t="s">
        <v>131</v>
      </c>
      <c r="F2967" s="316" t="s">
        <v>132</v>
      </c>
      <c r="G2967" s="316" t="s">
        <v>431</v>
      </c>
      <c r="H2967" s="316" t="s">
        <v>432</v>
      </c>
      <c r="I2967" s="316" t="s">
        <v>331</v>
      </c>
      <c r="J2967" s="316" t="s">
        <v>333</v>
      </c>
      <c r="K2967" s="36">
        <v>32</v>
      </c>
      <c r="L2967" s="317">
        <v>0.50793999433517456</v>
      </c>
      <c r="M2967" s="317">
        <v>0.5517200231552124</v>
      </c>
      <c r="N2967" s="36">
        <v>877</v>
      </c>
      <c r="O2967" s="317">
        <v>0.69603002071380615</v>
      </c>
      <c r="P2967" s="317">
        <v>0.76327002048492432</v>
      </c>
      <c r="Q2967" s="36">
        <v>6159</v>
      </c>
      <c r="R2967" s="317">
        <v>0.6176300048828125</v>
      </c>
      <c r="S2967" s="317">
        <v>0.74026000499725342</v>
      </c>
      <c r="T2967" t="s">
        <v>380</v>
      </c>
      <c r="BA2967" s="395">
        <v>1</v>
      </c>
      <c r="BB2967" s="396" t="s">
        <v>861</v>
      </c>
      <c r="BC2967" t="str">
        <f t="shared" si="281"/>
        <v>RD8</v>
      </c>
      <c r="BD2967" t="str">
        <f t="shared" si="282"/>
        <v>NAoMe_initial_disease_group</v>
      </c>
      <c r="BE2967" s="397" t="s">
        <v>862</v>
      </c>
      <c r="BF2967" t="str">
        <f t="shared" si="283"/>
        <v>Advanced M1</v>
      </c>
      <c r="BG2967">
        <f t="shared" si="284"/>
        <v>32</v>
      </c>
      <c r="BH2967" s="398">
        <f t="shared" si="285"/>
        <v>0.50793999433517456</v>
      </c>
      <c r="BO2967" s="33"/>
    </row>
    <row r="2968" spans="1:67">
      <c r="A2968" s="316" t="s">
        <v>27</v>
      </c>
      <c r="B2968" t="s">
        <v>380</v>
      </c>
      <c r="C2968" t="s">
        <v>910</v>
      </c>
      <c r="D2968" t="s">
        <v>314</v>
      </c>
      <c r="E2968" s="316" t="s">
        <v>131</v>
      </c>
      <c r="F2968" s="316" t="s">
        <v>132</v>
      </c>
      <c r="G2968" s="316" t="s">
        <v>431</v>
      </c>
      <c r="H2968" s="316" t="s">
        <v>432</v>
      </c>
      <c r="I2968" s="316" t="s">
        <v>331</v>
      </c>
      <c r="J2968" s="316" t="s">
        <v>334</v>
      </c>
      <c r="K2968" s="36">
        <v>0</v>
      </c>
      <c r="L2968" s="317">
        <v>0</v>
      </c>
      <c r="M2968" s="317">
        <v>0</v>
      </c>
      <c r="N2968" s="36">
        <v>6</v>
      </c>
      <c r="O2968" s="317">
        <v>4.7599999234080306E-3</v>
      </c>
      <c r="P2968" s="317">
        <v>5.2200001664459714E-3</v>
      </c>
      <c r="Q2968" s="36">
        <v>64</v>
      </c>
      <c r="R2968" s="317">
        <v>6.4199999906122676E-3</v>
      </c>
      <c r="S2968" s="317">
        <v>7.689999882131815E-3</v>
      </c>
      <c r="T2968" t="s">
        <v>380</v>
      </c>
      <c r="BA2968" s="395">
        <v>1</v>
      </c>
      <c r="BB2968" s="396" t="s">
        <v>861</v>
      </c>
      <c r="BC2968" t="str">
        <f t="shared" si="281"/>
        <v>RD8</v>
      </c>
      <c r="BD2968" t="str">
        <f t="shared" si="282"/>
        <v>NAoMe_initial_disease_group</v>
      </c>
      <c r="BE2968" s="397" t="s">
        <v>862</v>
      </c>
      <c r="BF2968" t="str">
        <f t="shared" si="283"/>
        <v>DCIS</v>
      </c>
      <c r="BG2968">
        <f t="shared" si="284"/>
        <v>0</v>
      </c>
      <c r="BH2968" s="398">
        <f t="shared" si="285"/>
        <v>0</v>
      </c>
      <c r="BO2968" s="33"/>
    </row>
    <row r="2969" spans="1:67">
      <c r="A2969" s="316" t="s">
        <v>27</v>
      </c>
      <c r="B2969" t="s">
        <v>380</v>
      </c>
      <c r="C2969" t="s">
        <v>910</v>
      </c>
      <c r="D2969" t="s">
        <v>314</v>
      </c>
      <c r="E2969" s="316" t="s">
        <v>131</v>
      </c>
      <c r="F2969" s="316" t="s">
        <v>132</v>
      </c>
      <c r="G2969" s="316" t="s">
        <v>431</v>
      </c>
      <c r="H2969" s="316" t="s">
        <v>432</v>
      </c>
      <c r="I2969" s="316" t="s">
        <v>331</v>
      </c>
      <c r="J2969" s="316" t="s">
        <v>335</v>
      </c>
      <c r="K2969" s="36">
        <v>21</v>
      </c>
      <c r="L2969" s="317">
        <v>0.33333000540733337</v>
      </c>
      <c r="M2969" s="317">
        <v>0.3620699942111969</v>
      </c>
      <c r="N2969" s="36">
        <v>217</v>
      </c>
      <c r="O2969" s="317">
        <v>0.17222000658512121</v>
      </c>
      <c r="P2969" s="317">
        <v>0.18885999917984009</v>
      </c>
      <c r="Q2969" s="36">
        <v>1663</v>
      </c>
      <c r="R2969" s="317">
        <v>0.16676999628543851</v>
      </c>
      <c r="S2969" s="317">
        <v>0.19988000392913821</v>
      </c>
      <c r="T2969" t="s">
        <v>380</v>
      </c>
      <c r="BA2969" s="395">
        <v>1</v>
      </c>
      <c r="BB2969" s="396" t="s">
        <v>861</v>
      </c>
      <c r="BC2969" t="str">
        <f t="shared" si="281"/>
        <v>RD8</v>
      </c>
      <c r="BD2969" t="str">
        <f t="shared" si="282"/>
        <v>NAoMe_initial_disease_group</v>
      </c>
      <c r="BE2969" s="397" t="s">
        <v>862</v>
      </c>
      <c r="BF2969" t="str">
        <f t="shared" si="283"/>
        <v>Early invasive</v>
      </c>
      <c r="BG2969">
        <f t="shared" si="284"/>
        <v>21</v>
      </c>
      <c r="BH2969" s="398">
        <f t="shared" si="285"/>
        <v>0.33333000540733337</v>
      </c>
      <c r="BO2969" s="33"/>
    </row>
    <row r="2970" spans="1:67">
      <c r="A2970" s="316" t="s">
        <v>27</v>
      </c>
      <c r="B2970" t="s">
        <v>380</v>
      </c>
      <c r="C2970" t="s">
        <v>910</v>
      </c>
      <c r="D2970" t="s">
        <v>314</v>
      </c>
      <c r="E2970" s="316" t="s">
        <v>131</v>
      </c>
      <c r="F2970" s="316" t="s">
        <v>132</v>
      </c>
      <c r="G2970" s="316" t="s">
        <v>431</v>
      </c>
      <c r="H2970" s="316" t="s">
        <v>432</v>
      </c>
      <c r="I2970" s="316" t="s">
        <v>331</v>
      </c>
      <c r="J2970" s="316" t="s">
        <v>337</v>
      </c>
      <c r="K2970" s="36">
        <v>5</v>
      </c>
      <c r="L2970" s="317">
        <v>7.9369999468326569E-2</v>
      </c>
      <c r="M2970" s="317"/>
      <c r="N2970" s="36">
        <v>111</v>
      </c>
      <c r="O2970" s="317">
        <v>8.8100001215934753E-2</v>
      </c>
      <c r="P2970" s="317"/>
      <c r="Q2970" s="36">
        <v>1652</v>
      </c>
      <c r="R2970" s="317">
        <v>0.1656599938869476</v>
      </c>
      <c r="S2970" s="317"/>
      <c r="T2970" t="s">
        <v>380</v>
      </c>
      <c r="BA2970" s="395">
        <v>1</v>
      </c>
      <c r="BB2970" s="396" t="s">
        <v>861</v>
      </c>
      <c r="BC2970" t="str">
        <f t="shared" si="281"/>
        <v>RD8</v>
      </c>
      <c r="BD2970" t="str">
        <f t="shared" si="282"/>
        <v>NAoMe_initial_disease_group</v>
      </c>
      <c r="BE2970" s="397" t="s">
        <v>862</v>
      </c>
      <c r="BF2970" t="str">
        <f t="shared" si="283"/>
        <v>Unknown stage</v>
      </c>
      <c r="BG2970">
        <f t="shared" si="284"/>
        <v>5</v>
      </c>
      <c r="BH2970" s="398">
        <f t="shared" si="285"/>
        <v>7.9369999468326569E-2</v>
      </c>
      <c r="BO2970" s="33"/>
    </row>
    <row r="2971" spans="1:67">
      <c r="A2971" s="316" t="s">
        <v>27</v>
      </c>
      <c r="B2971" t="s">
        <v>380</v>
      </c>
      <c r="C2971" t="s">
        <v>910</v>
      </c>
      <c r="D2971" t="s">
        <v>314</v>
      </c>
      <c r="E2971" s="316" t="s">
        <v>131</v>
      </c>
      <c r="F2971" s="316" t="s">
        <v>132</v>
      </c>
      <c r="G2971" s="316" t="s">
        <v>431</v>
      </c>
      <c r="H2971" s="316" t="s">
        <v>432</v>
      </c>
      <c r="I2971" s="316" t="s">
        <v>656</v>
      </c>
      <c r="J2971" s="316" t="s">
        <v>286</v>
      </c>
      <c r="K2971" s="36">
        <v>2</v>
      </c>
      <c r="L2971" s="317">
        <v>3.1750001013278961E-2</v>
      </c>
      <c r="M2971" s="317">
        <v>3.2790001481771469E-2</v>
      </c>
      <c r="N2971" s="36">
        <v>36</v>
      </c>
      <c r="O2971" s="317">
        <v>2.857000008225441E-2</v>
      </c>
      <c r="P2971" s="317">
        <v>2.9389999806880951E-2</v>
      </c>
      <c r="Q2971" s="36">
        <v>492</v>
      </c>
      <c r="R2971" s="317">
        <v>4.9339998513460159E-2</v>
      </c>
      <c r="S2971" s="317">
        <v>5.1920000463724143E-2</v>
      </c>
      <c r="T2971" t="s">
        <v>380</v>
      </c>
      <c r="BA2971" s="395">
        <v>1</v>
      </c>
      <c r="BB2971" s="396" t="s">
        <v>861</v>
      </c>
      <c r="BC2971" t="str">
        <f t="shared" si="281"/>
        <v>RD8</v>
      </c>
      <c r="BD2971" t="str">
        <f t="shared" si="282"/>
        <v>NAoMe_initial_ethnicity_grp</v>
      </c>
      <c r="BE2971" s="397" t="s">
        <v>862</v>
      </c>
      <c r="BF2971" t="str">
        <f t="shared" si="283"/>
        <v>Asian or Asian British</v>
      </c>
      <c r="BG2971">
        <f t="shared" si="284"/>
        <v>2</v>
      </c>
      <c r="BH2971" s="398">
        <f t="shared" si="285"/>
        <v>3.1750001013278961E-2</v>
      </c>
      <c r="BO2971" s="33"/>
    </row>
    <row r="2972" spans="1:67">
      <c r="A2972" s="316" t="s">
        <v>27</v>
      </c>
      <c r="B2972" t="s">
        <v>380</v>
      </c>
      <c r="C2972" t="s">
        <v>910</v>
      </c>
      <c r="D2972" t="s">
        <v>314</v>
      </c>
      <c r="E2972" s="316" t="s">
        <v>131</v>
      </c>
      <c r="F2972" s="318" t="s">
        <v>132</v>
      </c>
      <c r="G2972" s="316" t="s">
        <v>431</v>
      </c>
      <c r="H2972" s="316" t="s">
        <v>432</v>
      </c>
      <c r="I2972" s="316" t="s">
        <v>656</v>
      </c>
      <c r="J2972" s="316" t="s">
        <v>287</v>
      </c>
      <c r="K2972" s="36">
        <v>5</v>
      </c>
      <c r="L2972" s="317">
        <v>7.9369999468326569E-2</v>
      </c>
      <c r="M2972" s="317">
        <v>8.1969998776912689E-2</v>
      </c>
      <c r="N2972" s="36">
        <v>28</v>
      </c>
      <c r="O2972" s="317">
        <v>2.2220000624656681E-2</v>
      </c>
      <c r="P2972" s="317">
        <v>2.285999990999699E-2</v>
      </c>
      <c r="Q2972" s="36">
        <v>403</v>
      </c>
      <c r="R2972" s="317">
        <v>4.0410000830888748E-2</v>
      </c>
      <c r="S2972" s="317">
        <v>4.2520001530647278E-2</v>
      </c>
      <c r="T2972" t="s">
        <v>380</v>
      </c>
      <c r="BA2972" s="395">
        <v>1</v>
      </c>
      <c r="BB2972" s="396" t="s">
        <v>861</v>
      </c>
      <c r="BC2972" t="str">
        <f t="shared" si="281"/>
        <v>RD8</v>
      </c>
      <c r="BD2972" t="str">
        <f t="shared" si="282"/>
        <v>NAoMe_initial_ethnicity_grp</v>
      </c>
      <c r="BE2972" s="397" t="s">
        <v>862</v>
      </c>
      <c r="BF2972" t="str">
        <f t="shared" si="283"/>
        <v>Black or Black British</v>
      </c>
      <c r="BG2972">
        <f t="shared" si="284"/>
        <v>5</v>
      </c>
      <c r="BH2972" s="398">
        <f t="shared" si="285"/>
        <v>7.9369999468326569E-2</v>
      </c>
      <c r="BO2972" s="33"/>
    </row>
    <row r="2973" spans="1:67">
      <c r="A2973" s="316" t="s">
        <v>27</v>
      </c>
      <c r="B2973" t="s">
        <v>380</v>
      </c>
      <c r="C2973" t="s">
        <v>910</v>
      </c>
      <c r="D2973" t="s">
        <v>314</v>
      </c>
      <c r="E2973" s="316" t="s">
        <v>131</v>
      </c>
      <c r="F2973" s="316" t="s">
        <v>132</v>
      </c>
      <c r="G2973" s="316" t="s">
        <v>431</v>
      </c>
      <c r="H2973" s="316" t="s">
        <v>432</v>
      </c>
      <c r="I2973" s="316" t="s">
        <v>656</v>
      </c>
      <c r="J2973" s="316" t="s">
        <v>259</v>
      </c>
      <c r="K2973" s="36">
        <v>0</v>
      </c>
      <c r="L2973" s="317">
        <v>0</v>
      </c>
      <c r="M2973" s="317">
        <v>0</v>
      </c>
      <c r="N2973" s="36">
        <v>12</v>
      </c>
      <c r="O2973" s="317">
        <v>9.5199998468160629E-3</v>
      </c>
      <c r="P2973" s="317">
        <v>9.8000001162290573E-3</v>
      </c>
      <c r="Q2973" s="36">
        <v>98</v>
      </c>
      <c r="R2973" s="317">
        <v>9.8299998790025711E-3</v>
      </c>
      <c r="S2973" s="317">
        <v>1.0339999571442601E-2</v>
      </c>
      <c r="T2973" t="s">
        <v>380</v>
      </c>
      <c r="BA2973" s="395">
        <v>1</v>
      </c>
      <c r="BB2973" s="396" t="s">
        <v>861</v>
      </c>
      <c r="BC2973" t="str">
        <f t="shared" si="281"/>
        <v>RD8</v>
      </c>
      <c r="BD2973" t="str">
        <f t="shared" si="282"/>
        <v>NAoMe_initial_ethnicity_grp</v>
      </c>
      <c r="BE2973" s="397" t="s">
        <v>862</v>
      </c>
      <c r="BF2973" t="str">
        <f t="shared" si="283"/>
        <v>Mixed</v>
      </c>
      <c r="BG2973">
        <f t="shared" si="284"/>
        <v>0</v>
      </c>
      <c r="BH2973" s="398">
        <f t="shared" si="285"/>
        <v>0</v>
      </c>
      <c r="BO2973" s="33"/>
    </row>
    <row r="2974" spans="1:67">
      <c r="A2974" s="316" t="s">
        <v>27</v>
      </c>
      <c r="B2974" t="s">
        <v>380</v>
      </c>
      <c r="C2974" t="s">
        <v>910</v>
      </c>
      <c r="D2974" t="s">
        <v>314</v>
      </c>
      <c r="E2974" s="316" t="s">
        <v>131</v>
      </c>
      <c r="F2974" s="316" t="s">
        <v>132</v>
      </c>
      <c r="G2974" s="316" t="s">
        <v>431</v>
      </c>
      <c r="H2974" s="316" t="s">
        <v>432</v>
      </c>
      <c r="I2974" s="316" t="s">
        <v>656</v>
      </c>
      <c r="J2974" s="316" t="s">
        <v>288</v>
      </c>
      <c r="K2974" s="36">
        <v>2</v>
      </c>
      <c r="L2974" s="317">
        <v>3.1750001013278961E-2</v>
      </c>
      <c r="M2974" s="317">
        <v>3.2790001481771469E-2</v>
      </c>
      <c r="N2974" s="36">
        <v>20</v>
      </c>
      <c r="O2974" s="317">
        <v>1.5869999304413799E-2</v>
      </c>
      <c r="P2974" s="317">
        <v>1.6330000013113018E-2</v>
      </c>
      <c r="Q2974" s="36">
        <v>246</v>
      </c>
      <c r="R2974" s="317">
        <v>2.466999925673008E-2</v>
      </c>
      <c r="S2974" s="317">
        <v>2.5960000231862072E-2</v>
      </c>
      <c r="T2974" t="s">
        <v>380</v>
      </c>
      <c r="BA2974" s="395">
        <v>1</v>
      </c>
      <c r="BB2974" s="396" t="s">
        <v>861</v>
      </c>
      <c r="BC2974" t="str">
        <f t="shared" si="281"/>
        <v>RD8</v>
      </c>
      <c r="BD2974" t="str">
        <f t="shared" si="282"/>
        <v>NAoMe_initial_ethnicity_grp</v>
      </c>
      <c r="BE2974" s="397" t="s">
        <v>862</v>
      </c>
      <c r="BF2974" t="str">
        <f t="shared" si="283"/>
        <v>Other Ethnic Group</v>
      </c>
      <c r="BG2974">
        <f t="shared" si="284"/>
        <v>2</v>
      </c>
      <c r="BH2974" s="398">
        <f t="shared" si="285"/>
        <v>3.1750001013278961E-2</v>
      </c>
      <c r="BO2974" s="33"/>
    </row>
    <row r="2975" spans="1:67">
      <c r="A2975" s="316" t="s">
        <v>27</v>
      </c>
      <c r="B2975" t="s">
        <v>380</v>
      </c>
      <c r="C2975" t="s">
        <v>910</v>
      </c>
      <c r="D2975" t="s">
        <v>314</v>
      </c>
      <c r="E2975" s="316" t="s">
        <v>131</v>
      </c>
      <c r="F2975" s="316" t="s">
        <v>132</v>
      </c>
      <c r="G2975" s="316" t="s">
        <v>431</v>
      </c>
      <c r="H2975" s="316" t="s">
        <v>432</v>
      </c>
      <c r="I2975" s="316" t="s">
        <v>656</v>
      </c>
      <c r="J2975" s="316" t="s">
        <v>260</v>
      </c>
      <c r="K2975" s="36">
        <v>2</v>
      </c>
      <c r="L2975" s="317">
        <v>3.1750001013278961E-2</v>
      </c>
      <c r="M2975" s="317"/>
      <c r="N2975" s="36">
        <v>35</v>
      </c>
      <c r="O2975" s="317">
        <v>2.7780000120401379E-2</v>
      </c>
      <c r="P2975" s="317"/>
      <c r="Q2975" s="36">
        <v>495</v>
      </c>
      <c r="R2975" s="317">
        <v>4.9639999866485603E-2</v>
      </c>
      <c r="S2975" s="317"/>
      <c r="T2975" t="s">
        <v>380</v>
      </c>
      <c r="BA2975" s="395">
        <v>1</v>
      </c>
      <c r="BB2975" s="396" t="s">
        <v>861</v>
      </c>
      <c r="BC2975" t="str">
        <f t="shared" si="281"/>
        <v>RD8</v>
      </c>
      <c r="BD2975" t="str">
        <f t="shared" si="282"/>
        <v>NAoMe_initial_ethnicity_grp</v>
      </c>
      <c r="BE2975" s="397" t="s">
        <v>862</v>
      </c>
      <c r="BF2975" t="str">
        <f t="shared" si="283"/>
        <v>Unknown</v>
      </c>
      <c r="BG2975">
        <f t="shared" si="284"/>
        <v>2</v>
      </c>
      <c r="BH2975" s="398">
        <f t="shared" si="285"/>
        <v>3.1750001013278961E-2</v>
      </c>
      <c r="BO2975" s="33"/>
    </row>
    <row r="2976" spans="1:67">
      <c r="A2976" s="316" t="s">
        <v>27</v>
      </c>
      <c r="B2976" t="s">
        <v>380</v>
      </c>
      <c r="C2976" t="s">
        <v>910</v>
      </c>
      <c r="D2976" t="s">
        <v>314</v>
      </c>
      <c r="E2976" s="316" t="s">
        <v>131</v>
      </c>
      <c r="F2976" s="316" t="s">
        <v>132</v>
      </c>
      <c r="G2976" s="316" t="s">
        <v>431</v>
      </c>
      <c r="H2976" s="316" t="s">
        <v>432</v>
      </c>
      <c r="I2976" s="316" t="s">
        <v>656</v>
      </c>
      <c r="J2976" s="316" t="s">
        <v>258</v>
      </c>
      <c r="K2976" s="36">
        <v>52</v>
      </c>
      <c r="L2976" s="317">
        <v>0.82539999485015869</v>
      </c>
      <c r="M2976" s="317">
        <v>0.85246002674102783</v>
      </c>
      <c r="N2976" s="36">
        <v>1129</v>
      </c>
      <c r="O2976" s="317">
        <v>0.8960300087928772</v>
      </c>
      <c r="P2976" s="317">
        <v>0.92163002490997314</v>
      </c>
      <c r="Q2976" s="36">
        <v>8238</v>
      </c>
      <c r="R2976" s="317">
        <v>0.82611000537872314</v>
      </c>
      <c r="S2976" s="317">
        <v>0.86926001310348511</v>
      </c>
      <c r="T2976" t="s">
        <v>380</v>
      </c>
      <c r="BA2976" s="395">
        <v>1</v>
      </c>
      <c r="BB2976" s="396" t="s">
        <v>861</v>
      </c>
      <c r="BC2976" t="str">
        <f t="shared" si="281"/>
        <v>RD8</v>
      </c>
      <c r="BD2976" t="str">
        <f t="shared" si="282"/>
        <v>NAoMe_initial_ethnicity_grp</v>
      </c>
      <c r="BE2976" s="397" t="s">
        <v>862</v>
      </c>
      <c r="BF2976" t="str">
        <f t="shared" si="283"/>
        <v>White</v>
      </c>
      <c r="BG2976">
        <f t="shared" si="284"/>
        <v>52</v>
      </c>
      <c r="BH2976" s="398">
        <f t="shared" si="285"/>
        <v>0.82539999485015869</v>
      </c>
      <c r="BO2976" s="33"/>
    </row>
    <row r="2977" spans="1:67">
      <c r="A2977" s="316" t="s">
        <v>27</v>
      </c>
      <c r="B2977" t="s">
        <v>380</v>
      </c>
      <c r="C2977" t="s">
        <v>910</v>
      </c>
      <c r="D2977" t="s">
        <v>314</v>
      </c>
      <c r="E2977" s="316" t="s">
        <v>131</v>
      </c>
      <c r="F2977" s="316" t="s">
        <v>132</v>
      </c>
      <c r="G2977" s="316" t="s">
        <v>431</v>
      </c>
      <c r="H2977" s="316" t="s">
        <v>432</v>
      </c>
      <c r="I2977" s="316" t="s">
        <v>657</v>
      </c>
      <c r="J2977" s="316" t="s">
        <v>817</v>
      </c>
      <c r="K2977" s="36">
        <v>57</v>
      </c>
      <c r="L2977" s="317">
        <v>0.90476000308990479</v>
      </c>
      <c r="M2977" s="317"/>
      <c r="N2977" s="36">
        <v>1182</v>
      </c>
      <c r="O2977" s="317">
        <v>0.93809998035430908</v>
      </c>
      <c r="P2977" s="317"/>
      <c r="Q2977" s="36">
        <v>9359</v>
      </c>
      <c r="R2977" s="317">
        <v>0.93853002786636353</v>
      </c>
      <c r="S2977" s="317"/>
      <c r="T2977" t="s">
        <v>380</v>
      </c>
      <c r="BA2977" s="395">
        <v>1</v>
      </c>
      <c r="BB2977" s="396" t="s">
        <v>861</v>
      </c>
      <c r="BC2977" t="str">
        <f t="shared" si="281"/>
        <v>RD8</v>
      </c>
      <c r="BD2977" t="str">
        <f t="shared" si="282"/>
        <v>NAoMe_initial_final_route</v>
      </c>
      <c r="BE2977" s="397" t="s">
        <v>862</v>
      </c>
      <c r="BF2977" t="str">
        <f t="shared" si="283"/>
        <v>Not screened</v>
      </c>
      <c r="BG2977">
        <f t="shared" si="284"/>
        <v>57</v>
      </c>
      <c r="BH2977" s="398">
        <f t="shared" si="285"/>
        <v>0.90476000308990479</v>
      </c>
      <c r="BO2977" s="33"/>
    </row>
    <row r="2978" spans="1:67">
      <c r="A2978" s="316" t="s">
        <v>27</v>
      </c>
      <c r="B2978" t="s">
        <v>380</v>
      </c>
      <c r="C2978" t="s">
        <v>910</v>
      </c>
      <c r="D2978" t="s">
        <v>314</v>
      </c>
      <c r="E2978" s="316" t="s">
        <v>131</v>
      </c>
      <c r="F2978" s="316" t="s">
        <v>132</v>
      </c>
      <c r="G2978" s="316" t="s">
        <v>431</v>
      </c>
      <c r="H2978" s="316" t="s">
        <v>432</v>
      </c>
      <c r="I2978" s="316" t="s">
        <v>657</v>
      </c>
      <c r="J2978" s="316" t="s">
        <v>352</v>
      </c>
      <c r="K2978" s="36">
        <v>6</v>
      </c>
      <c r="L2978" s="317">
        <v>9.5239996910095215E-2</v>
      </c>
      <c r="M2978" s="317"/>
      <c r="N2978" s="36">
        <v>78</v>
      </c>
      <c r="O2978" s="317">
        <v>6.1900001019239433E-2</v>
      </c>
      <c r="P2978" s="317"/>
      <c r="Q2978" s="36">
        <v>613</v>
      </c>
      <c r="R2978" s="317">
        <v>6.1469998210668557E-2</v>
      </c>
      <c r="S2978" s="317"/>
      <c r="T2978" t="s">
        <v>380</v>
      </c>
      <c r="BA2978" s="395">
        <v>1</v>
      </c>
      <c r="BB2978" s="396" t="s">
        <v>861</v>
      </c>
      <c r="BC2978" t="str">
        <f t="shared" si="281"/>
        <v>RD8</v>
      </c>
      <c r="BD2978" t="str">
        <f t="shared" si="282"/>
        <v>NAoMe_initial_final_route</v>
      </c>
      <c r="BE2978" s="397" t="s">
        <v>862</v>
      </c>
      <c r="BF2978" t="str">
        <f t="shared" si="283"/>
        <v>Screening</v>
      </c>
      <c r="BG2978">
        <f t="shared" si="284"/>
        <v>6</v>
      </c>
      <c r="BH2978" s="398">
        <f t="shared" si="285"/>
        <v>9.5239996910095215E-2</v>
      </c>
      <c r="BO2978" s="33"/>
    </row>
    <row r="2979" spans="1:67">
      <c r="A2979" s="316" t="s">
        <v>27</v>
      </c>
      <c r="B2979" t="s">
        <v>380</v>
      </c>
      <c r="C2979" t="s">
        <v>910</v>
      </c>
      <c r="D2979" t="s">
        <v>314</v>
      </c>
      <c r="E2979" s="316" t="s">
        <v>131</v>
      </c>
      <c r="F2979" s="316" t="s">
        <v>132</v>
      </c>
      <c r="G2979" s="316" t="s">
        <v>431</v>
      </c>
      <c r="H2979" s="316" t="s">
        <v>432</v>
      </c>
      <c r="I2979" s="316" t="s">
        <v>303</v>
      </c>
      <c r="J2979" s="316" t="s">
        <v>308</v>
      </c>
      <c r="K2979" s="36">
        <v>5</v>
      </c>
      <c r="L2979" s="317">
        <v>7.9369999468326569E-2</v>
      </c>
      <c r="M2979" s="317"/>
      <c r="N2979" s="36">
        <v>111</v>
      </c>
      <c r="O2979" s="317">
        <v>8.8100001215934753E-2</v>
      </c>
      <c r="P2979" s="317"/>
      <c r="Q2979" s="36">
        <v>1652</v>
      </c>
      <c r="R2979" s="317">
        <v>0.1656599938869476</v>
      </c>
      <c r="S2979" s="317"/>
      <c r="T2979" t="s">
        <v>380</v>
      </c>
      <c r="BA2979" s="395">
        <v>1</v>
      </c>
      <c r="BB2979" s="396" t="s">
        <v>861</v>
      </c>
      <c r="BC2979" t="str">
        <f t="shared" si="281"/>
        <v>RD8</v>
      </c>
      <c r="BD2979" t="str">
        <f t="shared" si="282"/>
        <v>NAoMe_initial_final_stage_tum</v>
      </c>
      <c r="BE2979" s="397" t="s">
        <v>862</v>
      </c>
      <c r="BF2979" t="str">
        <f t="shared" si="283"/>
        <v>Not staged/Unstated</v>
      </c>
      <c r="BG2979">
        <f t="shared" si="284"/>
        <v>5</v>
      </c>
      <c r="BH2979" s="398">
        <f t="shared" si="285"/>
        <v>7.9369999468326569E-2</v>
      </c>
      <c r="BO2979" s="33"/>
    </row>
    <row r="2980" spans="1:67">
      <c r="A2980" s="316" t="s">
        <v>27</v>
      </c>
      <c r="B2980" t="s">
        <v>380</v>
      </c>
      <c r="C2980" t="s">
        <v>910</v>
      </c>
      <c r="D2980" t="s">
        <v>314</v>
      </c>
      <c r="E2980" s="316" t="s">
        <v>131</v>
      </c>
      <c r="F2980" s="316" t="s">
        <v>132</v>
      </c>
      <c r="G2980" s="316" t="s">
        <v>431</v>
      </c>
      <c r="H2980" s="316" t="s">
        <v>432</v>
      </c>
      <c r="I2980" s="316" t="s">
        <v>303</v>
      </c>
      <c r="J2980" s="316" t="s">
        <v>304</v>
      </c>
      <c r="K2980" s="36">
        <v>0</v>
      </c>
      <c r="L2980" s="317">
        <v>0</v>
      </c>
      <c r="M2980" s="317">
        <v>0</v>
      </c>
      <c r="N2980" s="36">
        <v>6</v>
      </c>
      <c r="O2980" s="317">
        <v>4.7599999234080306E-3</v>
      </c>
      <c r="P2980" s="317">
        <v>5.2200001664459714E-3</v>
      </c>
      <c r="Q2980" s="36">
        <v>64</v>
      </c>
      <c r="R2980" s="317">
        <v>6.4199999906122676E-3</v>
      </c>
      <c r="S2980" s="317">
        <v>7.689999882131815E-3</v>
      </c>
      <c r="T2980" t="s">
        <v>380</v>
      </c>
      <c r="BA2980" s="395">
        <v>1</v>
      </c>
      <c r="BB2980" s="396" t="s">
        <v>861</v>
      </c>
      <c r="BC2980" t="str">
        <f t="shared" si="281"/>
        <v>RD8</v>
      </c>
      <c r="BD2980" t="str">
        <f t="shared" si="282"/>
        <v>NAoMe_initial_final_stage_tum</v>
      </c>
      <c r="BE2980" s="397" t="s">
        <v>862</v>
      </c>
      <c r="BF2980" t="str">
        <f t="shared" si="283"/>
        <v>Stage 0</v>
      </c>
      <c r="BG2980">
        <f t="shared" si="284"/>
        <v>0</v>
      </c>
      <c r="BH2980" s="398">
        <f t="shared" si="285"/>
        <v>0</v>
      </c>
      <c r="BO2980" s="33"/>
    </row>
    <row r="2981" spans="1:67">
      <c r="A2981" s="316" t="s">
        <v>27</v>
      </c>
      <c r="B2981" t="s">
        <v>380</v>
      </c>
      <c r="C2981" t="s">
        <v>910</v>
      </c>
      <c r="D2981" t="s">
        <v>314</v>
      </c>
      <c r="E2981" s="316" t="s">
        <v>131</v>
      </c>
      <c r="F2981" s="316" t="s">
        <v>132</v>
      </c>
      <c r="G2981" s="316" t="s">
        <v>431</v>
      </c>
      <c r="H2981" s="316" t="s">
        <v>432</v>
      </c>
      <c r="I2981" s="316" t="s">
        <v>303</v>
      </c>
      <c r="J2981" s="316" t="s">
        <v>305</v>
      </c>
      <c r="K2981" s="36">
        <v>2</v>
      </c>
      <c r="L2981" s="317">
        <v>3.1750001013278961E-2</v>
      </c>
      <c r="M2981" s="317">
        <v>3.4480001777410507E-2</v>
      </c>
      <c r="N2981" s="36">
        <v>46</v>
      </c>
      <c r="O2981" s="317">
        <v>3.6509998142719269E-2</v>
      </c>
      <c r="P2981" s="317">
        <v>4.0029998868703842E-2</v>
      </c>
      <c r="Q2981" s="36">
        <v>359</v>
      </c>
      <c r="R2981" s="317">
        <v>3.5999998450279243E-2</v>
      </c>
      <c r="S2981" s="317">
        <v>4.3150000274181373E-2</v>
      </c>
      <c r="T2981" t="s">
        <v>380</v>
      </c>
      <c r="BA2981" s="395">
        <v>1</v>
      </c>
      <c r="BB2981" s="396" t="s">
        <v>861</v>
      </c>
      <c r="BC2981" t="str">
        <f t="shared" si="281"/>
        <v>RD8</v>
      </c>
      <c r="BD2981" t="str">
        <f t="shared" si="282"/>
        <v>NAoMe_initial_final_stage_tum</v>
      </c>
      <c r="BE2981" s="397" t="s">
        <v>862</v>
      </c>
      <c r="BF2981" t="str">
        <f t="shared" si="283"/>
        <v>Stage 1</v>
      </c>
      <c r="BG2981">
        <f t="shared" si="284"/>
        <v>2</v>
      </c>
      <c r="BH2981" s="398">
        <f t="shared" si="285"/>
        <v>3.1750001013278961E-2</v>
      </c>
      <c r="BO2981" s="33"/>
    </row>
    <row r="2982" spans="1:67">
      <c r="A2982" s="316" t="s">
        <v>27</v>
      </c>
      <c r="B2982" t="s">
        <v>380</v>
      </c>
      <c r="C2982" t="s">
        <v>910</v>
      </c>
      <c r="D2982" t="s">
        <v>314</v>
      </c>
      <c r="E2982" s="316" t="s">
        <v>131</v>
      </c>
      <c r="F2982" s="316" t="s">
        <v>132</v>
      </c>
      <c r="G2982" s="316" t="s">
        <v>431</v>
      </c>
      <c r="H2982" s="316" t="s">
        <v>432</v>
      </c>
      <c r="I2982" s="316" t="s">
        <v>303</v>
      </c>
      <c r="J2982" s="316" t="s">
        <v>306</v>
      </c>
      <c r="K2982" s="36">
        <v>18</v>
      </c>
      <c r="L2982" s="317">
        <v>0.28571000695228582</v>
      </c>
      <c r="M2982" s="317">
        <v>0.31033998727798462</v>
      </c>
      <c r="N2982" s="36">
        <v>135</v>
      </c>
      <c r="O2982" s="317">
        <v>0.10713999718427659</v>
      </c>
      <c r="P2982" s="317">
        <v>0.1174900010228157</v>
      </c>
      <c r="Q2982" s="36">
        <v>996</v>
      </c>
      <c r="R2982" s="317">
        <v>9.9880002439022064E-2</v>
      </c>
      <c r="S2982" s="317">
        <v>0.11970999836921691</v>
      </c>
      <c r="T2982" t="s">
        <v>380</v>
      </c>
      <c r="BA2982" s="395">
        <v>1</v>
      </c>
      <c r="BB2982" s="396" t="s">
        <v>861</v>
      </c>
      <c r="BC2982" t="str">
        <f t="shared" si="281"/>
        <v>RD8</v>
      </c>
      <c r="BD2982" t="str">
        <f t="shared" si="282"/>
        <v>NAoMe_initial_final_stage_tum</v>
      </c>
      <c r="BE2982" s="397" t="s">
        <v>862</v>
      </c>
      <c r="BF2982" t="str">
        <f t="shared" si="283"/>
        <v>Stage 2</v>
      </c>
      <c r="BG2982">
        <f t="shared" si="284"/>
        <v>18</v>
      </c>
      <c r="BH2982" s="398">
        <f t="shared" si="285"/>
        <v>0.28571000695228582</v>
      </c>
      <c r="BO2982" s="33"/>
    </row>
    <row r="2983" spans="1:67">
      <c r="A2983" s="316" t="s">
        <v>27</v>
      </c>
      <c r="B2983" t="s">
        <v>380</v>
      </c>
      <c r="C2983" t="s">
        <v>910</v>
      </c>
      <c r="D2983" t="s">
        <v>314</v>
      </c>
      <c r="E2983" s="316" t="s">
        <v>131</v>
      </c>
      <c r="F2983" s="318" t="s">
        <v>132</v>
      </c>
      <c r="G2983" s="318" t="s">
        <v>431</v>
      </c>
      <c r="H2983" s="318" t="s">
        <v>432</v>
      </c>
      <c r="I2983" s="316" t="s">
        <v>303</v>
      </c>
      <c r="J2983" s="316" t="s">
        <v>307</v>
      </c>
      <c r="K2983" s="36">
        <v>7</v>
      </c>
      <c r="L2983" s="317">
        <v>0.1111100018024445</v>
      </c>
      <c r="M2983" s="317">
        <v>0.1206900030374527</v>
      </c>
      <c r="N2983" s="36">
        <v>85</v>
      </c>
      <c r="O2983" s="317">
        <v>6.7460000514984131E-2</v>
      </c>
      <c r="P2983" s="317">
        <v>7.3980003595352173E-2</v>
      </c>
      <c r="Q2983" s="36">
        <v>742</v>
      </c>
      <c r="R2983" s="317">
        <v>7.4409998953342438E-2</v>
      </c>
      <c r="S2983" s="317">
        <v>8.9180000126361847E-2</v>
      </c>
      <c r="T2983" t="s">
        <v>380</v>
      </c>
      <c r="BA2983" s="395">
        <v>1</v>
      </c>
      <c r="BB2983" s="396" t="s">
        <v>861</v>
      </c>
      <c r="BC2983" t="str">
        <f t="shared" si="281"/>
        <v>RD8</v>
      </c>
      <c r="BD2983" t="str">
        <f t="shared" si="282"/>
        <v>NAoMe_initial_final_stage_tum</v>
      </c>
      <c r="BE2983" s="397" t="s">
        <v>862</v>
      </c>
      <c r="BF2983" t="str">
        <f t="shared" si="283"/>
        <v>Stage 3</v>
      </c>
      <c r="BG2983">
        <f t="shared" si="284"/>
        <v>7</v>
      </c>
      <c r="BH2983" s="398">
        <f t="shared" si="285"/>
        <v>0.1111100018024445</v>
      </c>
      <c r="BO2983" s="33"/>
    </row>
    <row r="2984" spans="1:67">
      <c r="A2984" s="316" t="s">
        <v>27</v>
      </c>
      <c r="B2984" t="s">
        <v>380</v>
      </c>
      <c r="C2984" t="s">
        <v>910</v>
      </c>
      <c r="D2984" t="s">
        <v>314</v>
      </c>
      <c r="E2984" s="316" t="s">
        <v>131</v>
      </c>
      <c r="F2984" s="316" t="s">
        <v>132</v>
      </c>
      <c r="G2984" s="316" t="s">
        <v>431</v>
      </c>
      <c r="H2984" s="316" t="s">
        <v>432</v>
      </c>
      <c r="I2984" s="316" t="s">
        <v>303</v>
      </c>
      <c r="J2984" s="316" t="s">
        <v>336</v>
      </c>
      <c r="K2984" s="36">
        <v>31</v>
      </c>
      <c r="L2984" s="317">
        <v>0.49206000566482538</v>
      </c>
      <c r="M2984" s="317">
        <v>0.53447997570037842</v>
      </c>
      <c r="N2984" s="36">
        <v>877</v>
      </c>
      <c r="O2984" s="317">
        <v>0.69603002071380615</v>
      </c>
      <c r="P2984" s="317">
        <v>0.76327002048492432</v>
      </c>
      <c r="Q2984" s="36">
        <v>6159</v>
      </c>
      <c r="R2984" s="317">
        <v>0.6176300048828125</v>
      </c>
      <c r="S2984" s="317">
        <v>0.74026000499725342</v>
      </c>
      <c r="T2984" t="s">
        <v>380</v>
      </c>
      <c r="BA2984" s="395">
        <v>1</v>
      </c>
      <c r="BB2984" s="396" t="s">
        <v>861</v>
      </c>
      <c r="BC2984" t="str">
        <f t="shared" si="281"/>
        <v>RD8</v>
      </c>
      <c r="BD2984" t="str">
        <f t="shared" si="282"/>
        <v>NAoMe_initial_final_stage_tum</v>
      </c>
      <c r="BE2984" s="397" t="s">
        <v>862</v>
      </c>
      <c r="BF2984" t="str">
        <f t="shared" si="283"/>
        <v>Stage 4</v>
      </c>
      <c r="BG2984">
        <f t="shared" si="284"/>
        <v>31</v>
      </c>
      <c r="BH2984" s="398">
        <f t="shared" si="285"/>
        <v>0.49206000566482538</v>
      </c>
      <c r="BO2984" s="33"/>
    </row>
    <row r="2985" spans="1:67">
      <c r="A2985" s="316" t="s">
        <v>27</v>
      </c>
      <c r="B2985" t="s">
        <v>380</v>
      </c>
      <c r="C2985" t="s">
        <v>910</v>
      </c>
      <c r="D2985" t="s">
        <v>314</v>
      </c>
      <c r="E2985" s="316" t="s">
        <v>131</v>
      </c>
      <c r="F2985" s="316" t="s">
        <v>132</v>
      </c>
      <c r="G2985" s="316" t="s">
        <v>431</v>
      </c>
      <c r="H2985" s="316" t="s">
        <v>432</v>
      </c>
      <c r="I2985" s="316" t="s">
        <v>342</v>
      </c>
      <c r="J2985" s="316" t="s">
        <v>343</v>
      </c>
      <c r="K2985" s="36">
        <v>5</v>
      </c>
      <c r="L2985" s="317">
        <v>7.9369999468326569E-2</v>
      </c>
      <c r="M2985" s="317"/>
      <c r="N2985" s="36">
        <v>111</v>
      </c>
      <c r="O2985" s="317">
        <v>8.8100001215934753E-2</v>
      </c>
      <c r="P2985" s="317"/>
      <c r="Q2985" s="36">
        <v>1652</v>
      </c>
      <c r="R2985" s="317">
        <v>0.1656599938869476</v>
      </c>
      <c r="S2985" s="317"/>
      <c r="T2985" t="s">
        <v>380</v>
      </c>
      <c r="BA2985" s="395">
        <v>1</v>
      </c>
      <c r="BB2985" s="396" t="s">
        <v>861</v>
      </c>
      <c r="BC2985" t="str">
        <f t="shared" si="281"/>
        <v>RD8</v>
      </c>
      <c r="BD2985" t="str">
        <f t="shared" si="282"/>
        <v>NAoMe_initial_final_stage_tum_grp</v>
      </c>
      <c r="BE2985" s="397" t="s">
        <v>862</v>
      </c>
      <c r="BF2985" t="str">
        <f t="shared" si="283"/>
        <v>MBC in HESAPC</v>
      </c>
      <c r="BG2985">
        <f t="shared" si="284"/>
        <v>5</v>
      </c>
      <c r="BH2985" s="398">
        <f t="shared" si="285"/>
        <v>7.9369999468326569E-2</v>
      </c>
      <c r="BO2985" s="33"/>
    </row>
    <row r="2986" spans="1:67">
      <c r="A2986" s="316" t="s">
        <v>27</v>
      </c>
      <c r="B2986" t="s">
        <v>380</v>
      </c>
      <c r="C2986" t="s">
        <v>910</v>
      </c>
      <c r="D2986" t="s">
        <v>314</v>
      </c>
      <c r="E2986" s="316" t="s">
        <v>131</v>
      </c>
      <c r="F2986" s="316" t="s">
        <v>132</v>
      </c>
      <c r="G2986" s="316" t="s">
        <v>431</v>
      </c>
      <c r="H2986" s="316" t="s">
        <v>432</v>
      </c>
      <c r="I2986" s="316" t="s">
        <v>342</v>
      </c>
      <c r="J2986" s="316" t="s">
        <v>344</v>
      </c>
      <c r="K2986" s="36">
        <v>26</v>
      </c>
      <c r="L2986" s="317">
        <v>0.41269999742507929</v>
      </c>
      <c r="M2986" s="317">
        <v>0.44828000664710999</v>
      </c>
      <c r="N2986" s="36">
        <v>272</v>
      </c>
      <c r="O2986" s="317">
        <v>0.21586999297142029</v>
      </c>
      <c r="P2986" s="317">
        <v>0.23672999441623691</v>
      </c>
      <c r="Q2986" s="36">
        <v>2161</v>
      </c>
      <c r="R2986" s="317">
        <v>0.2167100012302399</v>
      </c>
      <c r="S2986" s="317">
        <v>0.25973999500274658</v>
      </c>
      <c r="T2986" t="s">
        <v>380</v>
      </c>
      <c r="BA2986" s="395">
        <v>1</v>
      </c>
      <c r="BB2986" s="396" t="s">
        <v>861</v>
      </c>
      <c r="BC2986" t="str">
        <f t="shared" si="281"/>
        <v>RD8</v>
      </c>
      <c r="BD2986" t="str">
        <f t="shared" si="282"/>
        <v>NAoMe_initial_final_stage_tum_grp</v>
      </c>
      <c r="BE2986" s="397" t="s">
        <v>862</v>
      </c>
      <c r="BF2986" t="str">
        <f t="shared" si="283"/>
        <v>Stage 0-3</v>
      </c>
      <c r="BG2986">
        <f t="shared" si="284"/>
        <v>26</v>
      </c>
      <c r="BH2986" s="398">
        <f t="shared" si="285"/>
        <v>0.41269999742507929</v>
      </c>
      <c r="BO2986" s="33"/>
    </row>
    <row r="2987" spans="1:67">
      <c r="A2987" s="316" t="s">
        <v>27</v>
      </c>
      <c r="B2987" t="s">
        <v>380</v>
      </c>
      <c r="C2987" t="s">
        <v>910</v>
      </c>
      <c r="D2987" t="s">
        <v>314</v>
      </c>
      <c r="E2987" s="316" t="s">
        <v>131</v>
      </c>
      <c r="F2987" s="316" t="s">
        <v>132</v>
      </c>
      <c r="G2987" s="316" t="s">
        <v>431</v>
      </c>
      <c r="H2987" s="316" t="s">
        <v>432</v>
      </c>
      <c r="I2987" s="316" t="s">
        <v>342</v>
      </c>
      <c r="J2987" s="316" t="s">
        <v>336</v>
      </c>
      <c r="K2987" s="36">
        <v>32</v>
      </c>
      <c r="L2987" s="317">
        <v>0.50793999433517456</v>
      </c>
      <c r="M2987" s="317">
        <v>0.5517200231552124</v>
      </c>
      <c r="N2987" s="36">
        <v>877</v>
      </c>
      <c r="O2987" s="317">
        <v>0.69603002071380615</v>
      </c>
      <c r="P2987" s="317">
        <v>0.76327002048492432</v>
      </c>
      <c r="Q2987" s="36">
        <v>6159</v>
      </c>
      <c r="R2987" s="317">
        <v>0.6176300048828125</v>
      </c>
      <c r="S2987" s="317">
        <v>0.74026000499725342</v>
      </c>
      <c r="T2987" t="s">
        <v>380</v>
      </c>
      <c r="BA2987" s="395">
        <v>1</v>
      </c>
      <c r="BB2987" s="396" t="s">
        <v>861</v>
      </c>
      <c r="BC2987" t="str">
        <f t="shared" si="281"/>
        <v>RD8</v>
      </c>
      <c r="BD2987" t="str">
        <f t="shared" si="282"/>
        <v>NAoMe_initial_final_stage_tum_grp</v>
      </c>
      <c r="BE2987" s="397" t="s">
        <v>862</v>
      </c>
      <c r="BF2987" t="str">
        <f t="shared" si="283"/>
        <v>Stage 4</v>
      </c>
      <c r="BG2987">
        <f t="shared" si="284"/>
        <v>32</v>
      </c>
      <c r="BH2987" s="398">
        <f t="shared" si="285"/>
        <v>0.50793999433517456</v>
      </c>
      <c r="BO2987" s="33"/>
    </row>
    <row r="2988" spans="1:67">
      <c r="A2988" s="316" t="s">
        <v>27</v>
      </c>
      <c r="B2988" t="s">
        <v>380</v>
      </c>
      <c r="C2988" t="s">
        <v>910</v>
      </c>
      <c r="D2988" t="s">
        <v>314</v>
      </c>
      <c r="E2988" s="316" t="s">
        <v>131</v>
      </c>
      <c r="F2988" s="316" t="s">
        <v>132</v>
      </c>
      <c r="G2988" s="316" t="s">
        <v>431</v>
      </c>
      <c r="H2988" s="316" t="s">
        <v>432</v>
      </c>
      <c r="I2988" s="316" t="s">
        <v>658</v>
      </c>
      <c r="J2988" s="316" t="s">
        <v>345</v>
      </c>
      <c r="K2988" s="36">
        <v>63</v>
      </c>
      <c r="L2988" s="317">
        <v>1</v>
      </c>
      <c r="M2988" s="317"/>
      <c r="N2988" s="36">
        <v>1260</v>
      </c>
      <c r="O2988" s="317">
        <v>1</v>
      </c>
      <c r="P2988" s="317"/>
      <c r="Q2988" s="36">
        <v>9972</v>
      </c>
      <c r="R2988" s="317">
        <v>1</v>
      </c>
      <c r="S2988" s="317"/>
      <c r="T2988" t="s">
        <v>380</v>
      </c>
      <c r="BA2988" s="395">
        <v>1</v>
      </c>
      <c r="BB2988" s="396" t="s">
        <v>861</v>
      </c>
      <c r="BC2988" t="str">
        <f t="shared" si="281"/>
        <v>RD8</v>
      </c>
      <c r="BD2988" t="str">
        <f t="shared" si="282"/>
        <v>NAoMe_initial_final_who_ps</v>
      </c>
      <c r="BE2988" s="397" t="s">
        <v>862</v>
      </c>
      <c r="BF2988" t="str">
        <f t="shared" si="283"/>
        <v>Not recorded</v>
      </c>
      <c r="BG2988">
        <f t="shared" si="284"/>
        <v>63</v>
      </c>
      <c r="BH2988" s="398">
        <f t="shared" si="285"/>
        <v>1</v>
      </c>
      <c r="BO2988" s="33"/>
    </row>
    <row r="2989" spans="1:67">
      <c r="A2989" s="316" t="s">
        <v>27</v>
      </c>
      <c r="B2989" t="s">
        <v>380</v>
      </c>
      <c r="C2989" t="s">
        <v>910</v>
      </c>
      <c r="D2989" t="s">
        <v>314</v>
      </c>
      <c r="E2989" s="316" t="s">
        <v>131</v>
      </c>
      <c r="F2989" s="316" t="s">
        <v>132</v>
      </c>
      <c r="G2989" s="316" t="s">
        <v>431</v>
      </c>
      <c r="H2989" s="316" t="s">
        <v>432</v>
      </c>
      <c r="I2989" s="316" t="s">
        <v>291</v>
      </c>
      <c r="J2989" s="316" t="s">
        <v>313</v>
      </c>
      <c r="K2989" s="36">
        <v>61</v>
      </c>
      <c r="L2989" s="317">
        <v>0.96824997663497925</v>
      </c>
      <c r="M2989" s="317"/>
      <c r="N2989" s="36">
        <v>1238</v>
      </c>
      <c r="O2989" s="317">
        <v>0.98254001140594482</v>
      </c>
      <c r="P2989" s="317"/>
      <c r="Q2989" s="36">
        <v>9846</v>
      </c>
      <c r="R2989" s="317">
        <v>0.98736000061035156</v>
      </c>
      <c r="S2989" s="317"/>
      <c r="T2989" t="s">
        <v>380</v>
      </c>
      <c r="BA2989" s="395">
        <v>1</v>
      </c>
      <c r="BB2989" s="396" t="s">
        <v>861</v>
      </c>
      <c r="BC2989" t="str">
        <f t="shared" si="281"/>
        <v>RD8</v>
      </c>
      <c r="BD2989" t="str">
        <f t="shared" si="282"/>
        <v>NAoMe_initial_gender</v>
      </c>
      <c r="BE2989" s="397" t="s">
        <v>862</v>
      </c>
      <c r="BF2989" t="str">
        <f t="shared" si="283"/>
        <v>Female</v>
      </c>
      <c r="BG2989">
        <f t="shared" si="284"/>
        <v>61</v>
      </c>
      <c r="BH2989" s="398">
        <f t="shared" si="285"/>
        <v>0.96824997663497925</v>
      </c>
      <c r="BO2989" s="33"/>
    </row>
    <row r="2990" spans="1:67">
      <c r="A2990" s="316" t="s">
        <v>27</v>
      </c>
      <c r="B2990" t="s">
        <v>380</v>
      </c>
      <c r="C2990" t="s">
        <v>910</v>
      </c>
      <c r="D2990" t="s">
        <v>314</v>
      </c>
      <c r="E2990" s="316" t="s">
        <v>131</v>
      </c>
      <c r="F2990" s="316" t="s">
        <v>132</v>
      </c>
      <c r="G2990" s="316" t="s">
        <v>431</v>
      </c>
      <c r="H2990" s="316" t="s">
        <v>432</v>
      </c>
      <c r="I2990" s="316" t="s">
        <v>291</v>
      </c>
      <c r="J2990" s="316" t="s">
        <v>293</v>
      </c>
      <c r="K2990" s="36">
        <v>2</v>
      </c>
      <c r="L2990" s="317">
        <v>3.1750001013278961E-2</v>
      </c>
      <c r="M2990" s="317"/>
      <c r="N2990" s="36">
        <v>22</v>
      </c>
      <c r="O2990" s="317">
        <v>1.7459999769926071E-2</v>
      </c>
      <c r="P2990" s="317"/>
      <c r="Q2990" s="36">
        <v>126</v>
      </c>
      <c r="R2990" s="317">
        <v>1.264000032097101E-2</v>
      </c>
      <c r="S2990" s="317"/>
      <c r="T2990" t="s">
        <v>380</v>
      </c>
      <c r="BA2990" s="395">
        <v>1</v>
      </c>
      <c r="BB2990" s="396" t="s">
        <v>861</v>
      </c>
      <c r="BC2990" t="str">
        <f t="shared" si="281"/>
        <v>RD8</v>
      </c>
      <c r="BD2990" t="str">
        <f t="shared" si="282"/>
        <v>NAoMe_initial_gender</v>
      </c>
      <c r="BE2990" s="397" t="s">
        <v>862</v>
      </c>
      <c r="BF2990" t="str">
        <f t="shared" si="283"/>
        <v>Male</v>
      </c>
      <c r="BG2990">
        <f t="shared" si="284"/>
        <v>2</v>
      </c>
      <c r="BH2990" s="398">
        <f t="shared" si="285"/>
        <v>3.1750001013278961E-2</v>
      </c>
      <c r="BO2990" s="33"/>
    </row>
    <row r="2991" spans="1:67">
      <c r="A2991" s="316" t="s">
        <v>27</v>
      </c>
      <c r="B2991" t="s">
        <v>380</v>
      </c>
      <c r="C2991" t="s">
        <v>910</v>
      </c>
      <c r="D2991" t="s">
        <v>314</v>
      </c>
      <c r="E2991" s="316" t="s">
        <v>131</v>
      </c>
      <c r="F2991" s="316" t="s">
        <v>132</v>
      </c>
      <c r="G2991" s="316" t="s">
        <v>431</v>
      </c>
      <c r="H2991" s="316" t="s">
        <v>432</v>
      </c>
      <c r="I2991" s="316" t="s">
        <v>659</v>
      </c>
      <c r="J2991" s="316" t="s">
        <v>294</v>
      </c>
      <c r="K2991" s="36">
        <v>6</v>
      </c>
      <c r="L2991" s="317">
        <v>9.5239996910095215E-2</v>
      </c>
      <c r="M2991" s="317">
        <v>9.5239996910095215E-2</v>
      </c>
      <c r="N2991" s="36">
        <v>121</v>
      </c>
      <c r="O2991" s="317">
        <v>9.6029996871948242E-2</v>
      </c>
      <c r="P2991" s="317">
        <v>9.6029996871948242E-2</v>
      </c>
      <c r="Q2991" s="36">
        <v>1800</v>
      </c>
      <c r="R2991" s="317">
        <v>0.18050999939441681</v>
      </c>
      <c r="S2991" s="317">
        <v>0.18050999939441681</v>
      </c>
      <c r="T2991" t="s">
        <v>380</v>
      </c>
      <c r="BA2991" s="395">
        <v>1</v>
      </c>
      <c r="BB2991" s="396" t="s">
        <v>861</v>
      </c>
      <c r="BC2991" t="str">
        <f t="shared" si="281"/>
        <v>RD8</v>
      </c>
      <c r="BD2991" t="str">
        <f t="shared" si="282"/>
        <v>NAoMe_initial_imd_2019</v>
      </c>
      <c r="BE2991" s="397" t="s">
        <v>862</v>
      </c>
      <c r="BF2991" t="str">
        <f t="shared" si="283"/>
        <v>1 - most deprived</v>
      </c>
      <c r="BG2991">
        <f t="shared" si="284"/>
        <v>6</v>
      </c>
      <c r="BH2991" s="398">
        <f t="shared" si="285"/>
        <v>9.5239996910095215E-2</v>
      </c>
      <c r="BO2991" s="33"/>
    </row>
    <row r="2992" spans="1:67">
      <c r="A2992" s="316" t="s">
        <v>27</v>
      </c>
      <c r="B2992" t="s">
        <v>380</v>
      </c>
      <c r="C2992" t="s">
        <v>910</v>
      </c>
      <c r="D2992" t="s">
        <v>314</v>
      </c>
      <c r="E2992" s="316" t="s">
        <v>131</v>
      </c>
      <c r="F2992" s="316" t="s">
        <v>132</v>
      </c>
      <c r="G2992" s="316" t="s">
        <v>431</v>
      </c>
      <c r="H2992" s="316" t="s">
        <v>432</v>
      </c>
      <c r="I2992" s="316" t="s">
        <v>659</v>
      </c>
      <c r="J2992" s="316" t="s">
        <v>15</v>
      </c>
      <c r="K2992" s="36">
        <v>13</v>
      </c>
      <c r="L2992" s="317">
        <v>0.2063499987125397</v>
      </c>
      <c r="M2992" s="317">
        <v>0.2063499987125397</v>
      </c>
      <c r="N2992" s="36">
        <v>249</v>
      </c>
      <c r="O2992" s="317">
        <v>0.19762000441551211</v>
      </c>
      <c r="P2992" s="317">
        <v>0.19762000441551211</v>
      </c>
      <c r="Q2992" s="36">
        <v>2036</v>
      </c>
      <c r="R2992" s="317">
        <v>0.20417000353336329</v>
      </c>
      <c r="S2992" s="317">
        <v>0.20417000353336329</v>
      </c>
      <c r="T2992" t="s">
        <v>380</v>
      </c>
      <c r="BA2992" s="395">
        <v>1</v>
      </c>
      <c r="BB2992" s="396" t="s">
        <v>861</v>
      </c>
      <c r="BC2992" t="str">
        <f t="shared" si="281"/>
        <v>RD8</v>
      </c>
      <c r="BD2992" t="str">
        <f t="shared" si="282"/>
        <v>NAoMe_initial_imd_2019</v>
      </c>
      <c r="BE2992" s="397" t="s">
        <v>862</v>
      </c>
      <c r="BF2992" t="str">
        <f t="shared" si="283"/>
        <v>2</v>
      </c>
      <c r="BG2992">
        <f t="shared" si="284"/>
        <v>13</v>
      </c>
      <c r="BH2992" s="398">
        <f t="shared" si="285"/>
        <v>0.2063499987125397</v>
      </c>
      <c r="BO2992" s="33"/>
    </row>
    <row r="2993" spans="1:67">
      <c r="A2993" s="316" t="s">
        <v>27</v>
      </c>
      <c r="B2993" t="s">
        <v>380</v>
      </c>
      <c r="C2993" t="s">
        <v>910</v>
      </c>
      <c r="D2993" t="s">
        <v>314</v>
      </c>
      <c r="E2993" s="316" t="s">
        <v>131</v>
      </c>
      <c r="F2993" s="316" t="s">
        <v>132</v>
      </c>
      <c r="G2993" s="316" t="s">
        <v>431</v>
      </c>
      <c r="H2993" s="316" t="s">
        <v>432</v>
      </c>
      <c r="I2993" s="316" t="s">
        <v>659</v>
      </c>
      <c r="J2993" s="316" t="s">
        <v>16</v>
      </c>
      <c r="K2993" s="36">
        <v>9</v>
      </c>
      <c r="L2993" s="317">
        <v>0.14285999536514279</v>
      </c>
      <c r="M2993" s="317">
        <v>0.14285999536514279</v>
      </c>
      <c r="N2993" s="36">
        <v>347</v>
      </c>
      <c r="O2993" s="317">
        <v>0.27540001273155212</v>
      </c>
      <c r="P2993" s="317">
        <v>0.27540001273155212</v>
      </c>
      <c r="Q2993" s="36">
        <v>2085</v>
      </c>
      <c r="R2993" s="317">
        <v>0.20908999443054199</v>
      </c>
      <c r="S2993" s="317">
        <v>0.20908999443054199</v>
      </c>
      <c r="T2993" t="s">
        <v>380</v>
      </c>
      <c r="BA2993" s="395">
        <v>1</v>
      </c>
      <c r="BB2993" s="396" t="s">
        <v>861</v>
      </c>
      <c r="BC2993" t="str">
        <f t="shared" si="281"/>
        <v>RD8</v>
      </c>
      <c r="BD2993" t="str">
        <f t="shared" si="282"/>
        <v>NAoMe_initial_imd_2019</v>
      </c>
      <c r="BE2993" s="397" t="s">
        <v>862</v>
      </c>
      <c r="BF2993" t="str">
        <f t="shared" si="283"/>
        <v>3</v>
      </c>
      <c r="BG2993">
        <f t="shared" si="284"/>
        <v>9</v>
      </c>
      <c r="BH2993" s="398">
        <f t="shared" si="285"/>
        <v>0.14285999536514279</v>
      </c>
      <c r="BO2993" s="33"/>
    </row>
    <row r="2994" spans="1:67">
      <c r="A2994" s="316" t="s">
        <v>27</v>
      </c>
      <c r="B2994" t="s">
        <v>380</v>
      </c>
      <c r="C2994" t="s">
        <v>910</v>
      </c>
      <c r="D2994" t="s">
        <v>314</v>
      </c>
      <c r="E2994" s="316" t="s">
        <v>131</v>
      </c>
      <c r="F2994" s="318" t="s">
        <v>132</v>
      </c>
      <c r="G2994" s="318" t="s">
        <v>431</v>
      </c>
      <c r="H2994" s="318" t="s">
        <v>432</v>
      </c>
      <c r="I2994" s="316" t="s">
        <v>659</v>
      </c>
      <c r="J2994" s="316" t="s">
        <v>17</v>
      </c>
      <c r="K2994" s="36">
        <v>19</v>
      </c>
      <c r="L2994" s="317">
        <v>0.30158999562263489</v>
      </c>
      <c r="M2994" s="317">
        <v>0.30158999562263489</v>
      </c>
      <c r="N2994" s="36">
        <v>246</v>
      </c>
      <c r="O2994" s="317">
        <v>0.1952400058507919</v>
      </c>
      <c r="P2994" s="317">
        <v>0.1952400058507919</v>
      </c>
      <c r="Q2994" s="36">
        <v>2024</v>
      </c>
      <c r="R2994" s="317">
        <v>0.2029699981212616</v>
      </c>
      <c r="S2994" s="317">
        <v>0.2029699981212616</v>
      </c>
      <c r="T2994" t="s">
        <v>380</v>
      </c>
      <c r="BA2994" s="395">
        <v>1</v>
      </c>
      <c r="BB2994" s="396" t="s">
        <v>861</v>
      </c>
      <c r="BC2994" t="str">
        <f t="shared" si="281"/>
        <v>RD8</v>
      </c>
      <c r="BD2994" t="str">
        <f t="shared" si="282"/>
        <v>NAoMe_initial_imd_2019</v>
      </c>
      <c r="BE2994" s="397" t="s">
        <v>862</v>
      </c>
      <c r="BF2994" t="str">
        <f t="shared" si="283"/>
        <v>4</v>
      </c>
      <c r="BG2994">
        <f t="shared" si="284"/>
        <v>19</v>
      </c>
      <c r="BH2994" s="398">
        <f t="shared" si="285"/>
        <v>0.30158999562263489</v>
      </c>
      <c r="BO2994" s="33"/>
    </row>
    <row r="2995" spans="1:67">
      <c r="A2995" s="316" t="s">
        <v>27</v>
      </c>
      <c r="B2995" t="s">
        <v>380</v>
      </c>
      <c r="C2995" t="s">
        <v>910</v>
      </c>
      <c r="D2995" t="s">
        <v>314</v>
      </c>
      <c r="E2995" s="316" t="s">
        <v>131</v>
      </c>
      <c r="F2995" s="316" t="s">
        <v>132</v>
      </c>
      <c r="G2995" s="316" t="s">
        <v>431</v>
      </c>
      <c r="H2995" s="316" t="s">
        <v>432</v>
      </c>
      <c r="I2995" s="316" t="s">
        <v>659</v>
      </c>
      <c r="J2995" s="316" t="s">
        <v>295</v>
      </c>
      <c r="K2995" s="36">
        <v>16</v>
      </c>
      <c r="L2995" s="317">
        <v>0.25396999716758728</v>
      </c>
      <c r="M2995" s="317">
        <v>0.25396999716758728</v>
      </c>
      <c r="N2995" s="36">
        <v>297</v>
      </c>
      <c r="O2995" s="317">
        <v>0.23570999503135681</v>
      </c>
      <c r="P2995" s="317">
        <v>0.23570999503135681</v>
      </c>
      <c r="Q2995" s="36">
        <v>2027</v>
      </c>
      <c r="R2995" s="317">
        <v>0.2032700031995773</v>
      </c>
      <c r="S2995" s="317">
        <v>0.2032700031995773</v>
      </c>
      <c r="T2995" t="s">
        <v>380</v>
      </c>
      <c r="BA2995" s="395">
        <v>1</v>
      </c>
      <c r="BB2995" s="396" t="s">
        <v>861</v>
      </c>
      <c r="BC2995" t="str">
        <f t="shared" si="281"/>
        <v>RD8</v>
      </c>
      <c r="BD2995" t="str">
        <f t="shared" si="282"/>
        <v>NAoMe_initial_imd_2019</v>
      </c>
      <c r="BE2995" s="397" t="s">
        <v>862</v>
      </c>
      <c r="BF2995" t="str">
        <f t="shared" si="283"/>
        <v>5 - least deprived</v>
      </c>
      <c r="BG2995">
        <f t="shared" si="284"/>
        <v>16</v>
      </c>
      <c r="BH2995" s="398">
        <f t="shared" si="285"/>
        <v>0.25396999716758728</v>
      </c>
      <c r="BO2995" s="33"/>
    </row>
    <row r="2996" spans="1:67">
      <c r="A2996" s="316" t="s">
        <v>27</v>
      </c>
      <c r="B2996" t="s">
        <v>380</v>
      </c>
      <c r="C2996" t="s">
        <v>910</v>
      </c>
      <c r="D2996" t="s">
        <v>314</v>
      </c>
      <c r="E2996" s="316" t="s">
        <v>131</v>
      </c>
      <c r="F2996" s="316" t="s">
        <v>132</v>
      </c>
      <c r="G2996" s="316" t="s">
        <v>431</v>
      </c>
      <c r="H2996" s="316" t="s">
        <v>432</v>
      </c>
      <c r="I2996" s="316" t="s">
        <v>659</v>
      </c>
      <c r="J2996" s="316" t="s">
        <v>260</v>
      </c>
      <c r="K2996" s="36">
        <v>0</v>
      </c>
      <c r="L2996" s="317">
        <v>0</v>
      </c>
      <c r="M2996" s="317"/>
      <c r="N2996" s="36">
        <v>0</v>
      </c>
      <c r="O2996" s="317">
        <v>0</v>
      </c>
      <c r="P2996" s="317"/>
      <c r="Q2996" s="36">
        <v>0</v>
      </c>
      <c r="R2996" s="317">
        <v>0</v>
      </c>
      <c r="S2996" s="317"/>
      <c r="T2996" t="s">
        <v>380</v>
      </c>
      <c r="BA2996" s="395">
        <v>1</v>
      </c>
      <c r="BB2996" s="396" t="s">
        <v>861</v>
      </c>
      <c r="BC2996" t="str">
        <f t="shared" si="281"/>
        <v>RD8</v>
      </c>
      <c r="BD2996" t="str">
        <f t="shared" si="282"/>
        <v>NAoMe_initial_imd_2019</v>
      </c>
      <c r="BE2996" s="397" t="s">
        <v>862</v>
      </c>
      <c r="BF2996" t="str">
        <f t="shared" si="283"/>
        <v>Unknown</v>
      </c>
      <c r="BG2996">
        <f t="shared" si="284"/>
        <v>0</v>
      </c>
      <c r="BH2996" s="398">
        <f t="shared" si="285"/>
        <v>0</v>
      </c>
      <c r="BO2996" s="33"/>
    </row>
    <row r="2997" spans="1:67">
      <c r="A2997" s="316" t="s">
        <v>27</v>
      </c>
      <c r="B2997" t="s">
        <v>380</v>
      </c>
      <c r="C2997" t="s">
        <v>910</v>
      </c>
      <c r="D2997" t="s">
        <v>314</v>
      </c>
      <c r="E2997" s="316" t="s">
        <v>131</v>
      </c>
      <c r="F2997" s="316" t="s">
        <v>132</v>
      </c>
      <c r="G2997" s="316" t="s">
        <v>431</v>
      </c>
      <c r="H2997" s="316" t="s">
        <v>432</v>
      </c>
      <c r="I2997" s="316" t="s">
        <v>296</v>
      </c>
      <c r="J2997" s="316" t="s">
        <v>297</v>
      </c>
      <c r="K2997" s="36">
        <v>38</v>
      </c>
      <c r="L2997" s="317">
        <v>0.60316997766494751</v>
      </c>
      <c r="M2997" s="317">
        <v>0.6129000186920166</v>
      </c>
      <c r="N2997" s="36">
        <v>712</v>
      </c>
      <c r="O2997" s="317">
        <v>0.56507998704910278</v>
      </c>
      <c r="P2997" s="317">
        <v>0.5807499885559082</v>
      </c>
      <c r="Q2997" s="36">
        <v>5528</v>
      </c>
      <c r="R2997" s="317">
        <v>0.55435001850128174</v>
      </c>
      <c r="S2997" s="317">
        <v>0.56936997175216675</v>
      </c>
      <c r="T2997" t="s">
        <v>380</v>
      </c>
      <c r="BA2997" s="395">
        <v>1</v>
      </c>
      <c r="BB2997" s="396" t="s">
        <v>861</v>
      </c>
      <c r="BC2997" t="str">
        <f t="shared" si="281"/>
        <v>RD8</v>
      </c>
      <c r="BD2997" t="str">
        <f t="shared" si="282"/>
        <v>NAoMe_initial_scarf_731_grp</v>
      </c>
      <c r="BE2997" s="397" t="s">
        <v>862</v>
      </c>
      <c r="BF2997" t="str">
        <f t="shared" si="283"/>
        <v>Fit</v>
      </c>
      <c r="BG2997">
        <f t="shared" si="284"/>
        <v>38</v>
      </c>
      <c r="BH2997" s="398">
        <f t="shared" si="285"/>
        <v>0.60316997766494751</v>
      </c>
      <c r="BO2997" s="33"/>
    </row>
    <row r="2998" spans="1:67">
      <c r="A2998" s="316" t="s">
        <v>27</v>
      </c>
      <c r="B2998" t="s">
        <v>380</v>
      </c>
      <c r="C2998" t="s">
        <v>910</v>
      </c>
      <c r="D2998" t="s">
        <v>314</v>
      </c>
      <c r="E2998" s="316" t="s">
        <v>131</v>
      </c>
      <c r="F2998" s="316" t="s">
        <v>132</v>
      </c>
      <c r="G2998" s="316" t="s">
        <v>431</v>
      </c>
      <c r="H2998" s="316" t="s">
        <v>432</v>
      </c>
      <c r="I2998" s="316" t="s">
        <v>296</v>
      </c>
      <c r="J2998" s="316" t="s">
        <v>298</v>
      </c>
      <c r="K2998" s="36">
        <v>9</v>
      </c>
      <c r="L2998" s="317">
        <v>0.14285999536514279</v>
      </c>
      <c r="M2998" s="317">
        <v>0.1451600044965744</v>
      </c>
      <c r="N2998" s="36">
        <v>189</v>
      </c>
      <c r="O2998" s="317">
        <v>0.15000000596046451</v>
      </c>
      <c r="P2998" s="317">
        <v>0.15415999293327329</v>
      </c>
      <c r="Q2998" s="36">
        <v>1492</v>
      </c>
      <c r="R2998" s="317">
        <v>0.149619996547699</v>
      </c>
      <c r="S2998" s="317">
        <v>0.153669998049736</v>
      </c>
      <c r="T2998" t="s">
        <v>380</v>
      </c>
      <c r="BA2998" s="395">
        <v>1</v>
      </c>
      <c r="BB2998" s="396" t="s">
        <v>861</v>
      </c>
      <c r="BC2998" t="str">
        <f t="shared" si="281"/>
        <v>RD8</v>
      </c>
      <c r="BD2998" t="str">
        <f t="shared" si="282"/>
        <v>NAoMe_initial_scarf_731_grp</v>
      </c>
      <c r="BE2998" s="397" t="s">
        <v>862</v>
      </c>
      <c r="BF2998" t="str">
        <f t="shared" si="283"/>
        <v>Mild frailty</v>
      </c>
      <c r="BG2998">
        <f t="shared" si="284"/>
        <v>9</v>
      </c>
      <c r="BH2998" s="398">
        <f t="shared" si="285"/>
        <v>0.14285999536514279</v>
      </c>
      <c r="BO2998" s="33"/>
    </row>
    <row r="2999" spans="1:67">
      <c r="A2999" s="316" t="s">
        <v>27</v>
      </c>
      <c r="B2999" t="s">
        <v>380</v>
      </c>
      <c r="C2999" t="s">
        <v>910</v>
      </c>
      <c r="D2999" t="s">
        <v>314</v>
      </c>
      <c r="E2999" s="316" t="s">
        <v>131</v>
      </c>
      <c r="F2999" s="316" t="s">
        <v>132</v>
      </c>
      <c r="G2999" s="316" t="s">
        <v>431</v>
      </c>
      <c r="H2999" s="316" t="s">
        <v>432</v>
      </c>
      <c r="I2999" s="316" t="s">
        <v>296</v>
      </c>
      <c r="J2999" s="316" t="s">
        <v>299</v>
      </c>
      <c r="K2999" s="36">
        <v>8</v>
      </c>
      <c r="L2999" s="317">
        <v>0.1269800066947937</v>
      </c>
      <c r="M2999" s="317">
        <v>0.1290300041437149</v>
      </c>
      <c r="N2999" s="36">
        <v>188</v>
      </c>
      <c r="O2999" s="317">
        <v>0.14921000599861151</v>
      </c>
      <c r="P2999" s="317">
        <v>0.1533399969339371</v>
      </c>
      <c r="Q2999" s="36">
        <v>1470</v>
      </c>
      <c r="R2999" s="317">
        <v>0.1474100053310394</v>
      </c>
      <c r="S2999" s="317">
        <v>0.1514099985361099</v>
      </c>
      <c r="T2999" t="s">
        <v>380</v>
      </c>
      <c r="BA2999" s="395">
        <v>1</v>
      </c>
      <c r="BB2999" s="396" t="s">
        <v>861</v>
      </c>
      <c r="BC2999" t="str">
        <f t="shared" si="281"/>
        <v>RD8</v>
      </c>
      <c r="BD2999" t="str">
        <f t="shared" si="282"/>
        <v>NAoMe_initial_scarf_731_grp</v>
      </c>
      <c r="BE2999" s="397" t="s">
        <v>862</v>
      </c>
      <c r="BF2999" t="str">
        <f t="shared" si="283"/>
        <v>Moderate frailty</v>
      </c>
      <c r="BG2999">
        <f t="shared" si="284"/>
        <v>8</v>
      </c>
      <c r="BH2999" s="398">
        <f t="shared" si="285"/>
        <v>0.1269800066947937</v>
      </c>
      <c r="BO2999" s="33"/>
    </row>
    <row r="3000" spans="1:67">
      <c r="A3000" s="316" t="s">
        <v>27</v>
      </c>
      <c r="B3000" t="s">
        <v>380</v>
      </c>
      <c r="C3000" t="s">
        <v>910</v>
      </c>
      <c r="D3000" t="s">
        <v>314</v>
      </c>
      <c r="E3000" s="316" t="s">
        <v>131</v>
      </c>
      <c r="F3000" s="316" t="s">
        <v>132</v>
      </c>
      <c r="G3000" s="316" t="s">
        <v>431</v>
      </c>
      <c r="H3000" s="316" t="s">
        <v>432</v>
      </c>
      <c r="I3000" s="316" t="s">
        <v>296</v>
      </c>
      <c r="J3000" s="316" t="s">
        <v>353</v>
      </c>
      <c r="K3000" s="36">
        <v>1</v>
      </c>
      <c r="L3000" s="317">
        <v>1.5869999304413799E-2</v>
      </c>
      <c r="M3000" s="317"/>
      <c r="N3000" s="36">
        <v>34</v>
      </c>
      <c r="O3000" s="317">
        <v>2.6979999616742131E-2</v>
      </c>
      <c r="P3000" s="317"/>
      <c r="Q3000" s="36">
        <v>263</v>
      </c>
      <c r="R3000" s="317">
        <v>2.6370000094175339E-2</v>
      </c>
      <c r="S3000" s="317"/>
      <c r="T3000" t="s">
        <v>380</v>
      </c>
      <c r="BA3000" s="395">
        <v>1</v>
      </c>
      <c r="BB3000" s="396" t="s">
        <v>861</v>
      </c>
      <c r="BC3000" t="str">
        <f t="shared" si="281"/>
        <v>RD8</v>
      </c>
      <c r="BD3000" t="str">
        <f t="shared" si="282"/>
        <v>NAoMe_initial_scarf_731_grp</v>
      </c>
      <c r="BE3000" s="397" t="s">
        <v>862</v>
      </c>
      <c r="BF3000" t="str">
        <f t="shared" si="283"/>
        <v>Not in HESAPC</v>
      </c>
      <c r="BG3000">
        <f t="shared" si="284"/>
        <v>1</v>
      </c>
      <c r="BH3000" s="398">
        <f t="shared" si="285"/>
        <v>1.5869999304413799E-2</v>
      </c>
      <c r="BO3000" s="33"/>
    </row>
    <row r="3001" spans="1:67">
      <c r="A3001" s="316" t="s">
        <v>27</v>
      </c>
      <c r="B3001" t="s">
        <v>380</v>
      </c>
      <c r="C3001" t="s">
        <v>910</v>
      </c>
      <c r="D3001" t="s">
        <v>314</v>
      </c>
      <c r="E3001" s="316" t="s">
        <v>131</v>
      </c>
      <c r="F3001" s="316" t="s">
        <v>132</v>
      </c>
      <c r="G3001" s="316" t="s">
        <v>431</v>
      </c>
      <c r="H3001" s="316" t="s">
        <v>432</v>
      </c>
      <c r="I3001" s="316" t="s">
        <v>296</v>
      </c>
      <c r="J3001" s="316" t="s">
        <v>300</v>
      </c>
      <c r="K3001" s="36">
        <v>7</v>
      </c>
      <c r="L3001" s="317">
        <v>0.1111100018024445</v>
      </c>
      <c r="M3001" s="317">
        <v>0.1128999963402748</v>
      </c>
      <c r="N3001" s="36">
        <v>137</v>
      </c>
      <c r="O3001" s="317">
        <v>0.1087300032377243</v>
      </c>
      <c r="P3001" s="317">
        <v>0.1117499992251396</v>
      </c>
      <c r="Q3001" s="36">
        <v>1219</v>
      </c>
      <c r="R3001" s="317">
        <v>0.1222399994730949</v>
      </c>
      <c r="S3001" s="317">
        <v>0.12555000185966489</v>
      </c>
      <c r="T3001" t="s">
        <v>380</v>
      </c>
      <c r="BA3001" s="395">
        <v>1</v>
      </c>
      <c r="BB3001" s="396" t="s">
        <v>861</v>
      </c>
      <c r="BC3001" t="str">
        <f t="shared" si="281"/>
        <v>RD8</v>
      </c>
      <c r="BD3001" t="str">
        <f t="shared" si="282"/>
        <v>NAoMe_initial_scarf_731_grp</v>
      </c>
      <c r="BE3001" s="397" t="s">
        <v>862</v>
      </c>
      <c r="BF3001" t="str">
        <f t="shared" si="283"/>
        <v>Severe frailty</v>
      </c>
      <c r="BG3001">
        <f t="shared" si="284"/>
        <v>7</v>
      </c>
      <c r="BH3001" s="398">
        <f t="shared" si="285"/>
        <v>0.1111100018024445</v>
      </c>
      <c r="BO3001" s="33"/>
    </row>
    <row r="3002" spans="1:67">
      <c r="A3002" s="316" t="s">
        <v>27</v>
      </c>
      <c r="B3002" t="s">
        <v>380</v>
      </c>
      <c r="C3002" t="s">
        <v>910</v>
      </c>
      <c r="D3002" t="s">
        <v>314</v>
      </c>
      <c r="E3002" s="316" t="s">
        <v>133</v>
      </c>
      <c r="F3002" s="316" t="s">
        <v>134</v>
      </c>
      <c r="G3002" s="316" t="s">
        <v>431</v>
      </c>
      <c r="H3002" s="316" t="s">
        <v>432</v>
      </c>
      <c r="I3002" s="316" t="s">
        <v>310</v>
      </c>
      <c r="J3002" s="316" t="s">
        <v>277</v>
      </c>
      <c r="K3002" s="36">
        <v>2</v>
      </c>
      <c r="L3002" s="317">
        <v>1.5270000323653219E-2</v>
      </c>
      <c r="M3002" s="317"/>
      <c r="N3002" s="36">
        <v>9</v>
      </c>
      <c r="O3002" s="317">
        <v>7.1399998851120472E-3</v>
      </c>
      <c r="P3002" s="317"/>
      <c r="Q3002" s="36">
        <v>70</v>
      </c>
      <c r="R3002" s="317">
        <v>7.0199999026954174E-3</v>
      </c>
      <c r="S3002" s="317"/>
      <c r="T3002" t="s">
        <v>380</v>
      </c>
      <c r="BA3002" s="395">
        <v>1</v>
      </c>
      <c r="BB3002" s="396" t="s">
        <v>861</v>
      </c>
      <c r="BC3002" t="str">
        <f t="shared" si="281"/>
        <v>RM1</v>
      </c>
      <c r="BD3002" t="str">
        <f t="shared" si="282"/>
        <v>NAoMe_initial_age_decades_80cap</v>
      </c>
      <c r="BE3002" s="397" t="s">
        <v>862</v>
      </c>
      <c r="BF3002" t="str">
        <f t="shared" si="283"/>
        <v>18-29 yrs</v>
      </c>
      <c r="BG3002">
        <f t="shared" si="284"/>
        <v>2</v>
      </c>
      <c r="BH3002" s="398">
        <f t="shared" si="285"/>
        <v>1.5270000323653219E-2</v>
      </c>
      <c r="BO3002" s="33"/>
    </row>
    <row r="3003" spans="1:67">
      <c r="A3003" s="316" t="s">
        <v>27</v>
      </c>
      <c r="B3003" t="s">
        <v>380</v>
      </c>
      <c r="C3003" t="s">
        <v>910</v>
      </c>
      <c r="D3003" t="s">
        <v>314</v>
      </c>
      <c r="E3003" s="316" t="s">
        <v>133</v>
      </c>
      <c r="F3003" s="316" t="s">
        <v>134</v>
      </c>
      <c r="G3003" s="316" t="s">
        <v>431</v>
      </c>
      <c r="H3003" s="316" t="s">
        <v>432</v>
      </c>
      <c r="I3003" s="316" t="s">
        <v>310</v>
      </c>
      <c r="J3003" s="316" t="s">
        <v>278</v>
      </c>
      <c r="K3003" s="36">
        <v>2</v>
      </c>
      <c r="L3003" s="317">
        <v>1.5270000323653219E-2</v>
      </c>
      <c r="M3003" s="317"/>
      <c r="N3003" s="36">
        <v>51</v>
      </c>
      <c r="O3003" s="317">
        <v>4.0479999035596848E-2</v>
      </c>
      <c r="P3003" s="317"/>
      <c r="Q3003" s="36">
        <v>429</v>
      </c>
      <c r="R3003" s="317">
        <v>4.3019998818635941E-2</v>
      </c>
      <c r="S3003" s="317"/>
      <c r="T3003" t="s">
        <v>380</v>
      </c>
      <c r="BA3003" s="395">
        <v>1</v>
      </c>
      <c r="BB3003" s="396" t="s">
        <v>861</v>
      </c>
      <c r="BC3003" t="str">
        <f t="shared" si="281"/>
        <v>RM1</v>
      </c>
      <c r="BD3003" t="str">
        <f t="shared" si="282"/>
        <v>NAoMe_initial_age_decades_80cap</v>
      </c>
      <c r="BE3003" s="397" t="s">
        <v>862</v>
      </c>
      <c r="BF3003" t="str">
        <f t="shared" si="283"/>
        <v>30-39 yrs</v>
      </c>
      <c r="BG3003">
        <f t="shared" si="284"/>
        <v>2</v>
      </c>
      <c r="BH3003" s="398">
        <f t="shared" si="285"/>
        <v>1.5270000323653219E-2</v>
      </c>
      <c r="BO3003" s="33"/>
    </row>
    <row r="3004" spans="1:67">
      <c r="A3004" s="316" t="s">
        <v>27</v>
      </c>
      <c r="B3004" t="s">
        <v>380</v>
      </c>
      <c r="C3004" t="s">
        <v>910</v>
      </c>
      <c r="D3004" t="s">
        <v>314</v>
      </c>
      <c r="E3004" s="316" t="s">
        <v>133</v>
      </c>
      <c r="F3004" s="316" t="s">
        <v>134</v>
      </c>
      <c r="G3004" s="316" t="s">
        <v>431</v>
      </c>
      <c r="H3004" s="316" t="s">
        <v>432</v>
      </c>
      <c r="I3004" s="316" t="s">
        <v>310</v>
      </c>
      <c r="J3004" s="316" t="s">
        <v>279</v>
      </c>
      <c r="K3004" s="36">
        <v>11</v>
      </c>
      <c r="L3004" s="317">
        <v>8.3970002830028534E-2</v>
      </c>
      <c r="M3004" s="317"/>
      <c r="N3004" s="36">
        <v>140</v>
      </c>
      <c r="O3004" s="317">
        <v>0.1111100018024445</v>
      </c>
      <c r="P3004" s="317"/>
      <c r="Q3004" s="36">
        <v>1024</v>
      </c>
      <c r="R3004" s="317">
        <v>0.1026899963617325</v>
      </c>
      <c r="S3004" s="317"/>
      <c r="T3004" t="s">
        <v>380</v>
      </c>
      <c r="BA3004" s="395">
        <v>1</v>
      </c>
      <c r="BB3004" s="396" t="s">
        <v>861</v>
      </c>
      <c r="BC3004" t="str">
        <f t="shared" si="281"/>
        <v>RM1</v>
      </c>
      <c r="BD3004" t="str">
        <f t="shared" si="282"/>
        <v>NAoMe_initial_age_decades_80cap</v>
      </c>
      <c r="BE3004" s="397" t="s">
        <v>862</v>
      </c>
      <c r="BF3004" t="str">
        <f t="shared" si="283"/>
        <v>40-49 yrs</v>
      </c>
      <c r="BG3004">
        <f t="shared" si="284"/>
        <v>11</v>
      </c>
      <c r="BH3004" s="398">
        <f t="shared" si="285"/>
        <v>8.3970002830028534E-2</v>
      </c>
      <c r="BO3004" s="33"/>
    </row>
    <row r="3005" spans="1:67">
      <c r="A3005" s="316" t="s">
        <v>27</v>
      </c>
      <c r="B3005" t="s">
        <v>380</v>
      </c>
      <c r="C3005" t="s">
        <v>910</v>
      </c>
      <c r="D3005" t="s">
        <v>314</v>
      </c>
      <c r="E3005" s="316" t="s">
        <v>133</v>
      </c>
      <c r="F3005" s="316" t="s">
        <v>134</v>
      </c>
      <c r="G3005" s="316" t="s">
        <v>431</v>
      </c>
      <c r="H3005" s="316" t="s">
        <v>432</v>
      </c>
      <c r="I3005" s="316" t="s">
        <v>310</v>
      </c>
      <c r="J3005" s="316" t="s">
        <v>280</v>
      </c>
      <c r="K3005" s="36">
        <v>18</v>
      </c>
      <c r="L3005" s="317">
        <v>0.1374000012874603</v>
      </c>
      <c r="M3005" s="317"/>
      <c r="N3005" s="36">
        <v>190</v>
      </c>
      <c r="O3005" s="317">
        <v>0.1507900059223175</v>
      </c>
      <c r="P3005" s="317"/>
      <c r="Q3005" s="36">
        <v>1733</v>
      </c>
      <c r="R3005" s="317">
        <v>0.17378999292850489</v>
      </c>
      <c r="S3005" s="317"/>
      <c r="T3005" t="s">
        <v>380</v>
      </c>
      <c r="BA3005" s="395">
        <v>1</v>
      </c>
      <c r="BB3005" s="396" t="s">
        <v>861</v>
      </c>
      <c r="BC3005" t="str">
        <f t="shared" si="281"/>
        <v>RM1</v>
      </c>
      <c r="BD3005" t="str">
        <f t="shared" si="282"/>
        <v>NAoMe_initial_age_decades_80cap</v>
      </c>
      <c r="BE3005" s="397" t="s">
        <v>862</v>
      </c>
      <c r="BF3005" t="str">
        <f t="shared" si="283"/>
        <v>50-59 yrs</v>
      </c>
      <c r="BG3005">
        <f t="shared" si="284"/>
        <v>18</v>
      </c>
      <c r="BH3005" s="398">
        <f t="shared" si="285"/>
        <v>0.1374000012874603</v>
      </c>
      <c r="BO3005" s="33"/>
    </row>
    <row r="3006" spans="1:67">
      <c r="A3006" s="316" t="s">
        <v>27</v>
      </c>
      <c r="B3006" t="s">
        <v>380</v>
      </c>
      <c r="C3006" t="s">
        <v>910</v>
      </c>
      <c r="D3006" t="s">
        <v>314</v>
      </c>
      <c r="E3006" s="316" t="s">
        <v>133</v>
      </c>
      <c r="F3006" s="316" t="s">
        <v>134</v>
      </c>
      <c r="G3006" s="316" t="s">
        <v>431</v>
      </c>
      <c r="H3006" s="316" t="s">
        <v>432</v>
      </c>
      <c r="I3006" s="316" t="s">
        <v>310</v>
      </c>
      <c r="J3006" s="316" t="s">
        <v>281</v>
      </c>
      <c r="K3006" s="36">
        <v>26</v>
      </c>
      <c r="L3006" s="317">
        <v>0.19846999645233149</v>
      </c>
      <c r="M3006" s="317"/>
      <c r="N3006" s="36">
        <v>238</v>
      </c>
      <c r="O3006" s="317">
        <v>0.1888899952173233</v>
      </c>
      <c r="P3006" s="317"/>
      <c r="Q3006" s="36">
        <v>1931</v>
      </c>
      <c r="R3006" s="317">
        <v>0.19363999366760251</v>
      </c>
      <c r="S3006" s="317"/>
      <c r="T3006" t="s">
        <v>380</v>
      </c>
      <c r="BA3006" s="395">
        <v>1</v>
      </c>
      <c r="BB3006" s="396" t="s">
        <v>861</v>
      </c>
      <c r="BC3006" t="str">
        <f t="shared" si="281"/>
        <v>RM1</v>
      </c>
      <c r="BD3006" t="str">
        <f t="shared" si="282"/>
        <v>NAoMe_initial_age_decades_80cap</v>
      </c>
      <c r="BE3006" s="397" t="s">
        <v>862</v>
      </c>
      <c r="BF3006" t="str">
        <f t="shared" si="283"/>
        <v>60-69 yrs</v>
      </c>
      <c r="BG3006">
        <f t="shared" si="284"/>
        <v>26</v>
      </c>
      <c r="BH3006" s="398">
        <f t="shared" si="285"/>
        <v>0.19846999645233149</v>
      </c>
      <c r="BO3006" s="33"/>
    </row>
    <row r="3007" spans="1:67">
      <c r="A3007" s="316" t="s">
        <v>27</v>
      </c>
      <c r="B3007" t="s">
        <v>380</v>
      </c>
      <c r="C3007" t="s">
        <v>910</v>
      </c>
      <c r="D3007" t="s">
        <v>314</v>
      </c>
      <c r="E3007" s="316" t="s">
        <v>133</v>
      </c>
      <c r="F3007" s="316" t="s">
        <v>134</v>
      </c>
      <c r="G3007" s="316" t="s">
        <v>431</v>
      </c>
      <c r="H3007" s="316" t="s">
        <v>432</v>
      </c>
      <c r="I3007" s="316" t="s">
        <v>310</v>
      </c>
      <c r="J3007" s="316" t="s">
        <v>282</v>
      </c>
      <c r="K3007" s="36">
        <v>44</v>
      </c>
      <c r="L3007" s="317">
        <v>0.33588001132011408</v>
      </c>
      <c r="M3007" s="317"/>
      <c r="N3007" s="36">
        <v>339</v>
      </c>
      <c r="O3007" s="317">
        <v>0.2690500020980835</v>
      </c>
      <c r="P3007" s="317"/>
      <c r="Q3007" s="36">
        <v>2493</v>
      </c>
      <c r="R3007" s="317">
        <v>0.25</v>
      </c>
      <c r="S3007" s="317"/>
      <c r="T3007" t="s">
        <v>380</v>
      </c>
      <c r="BA3007" s="395">
        <v>1</v>
      </c>
      <c r="BB3007" s="396" t="s">
        <v>861</v>
      </c>
      <c r="BC3007" t="str">
        <f t="shared" si="281"/>
        <v>RM1</v>
      </c>
      <c r="BD3007" t="str">
        <f t="shared" si="282"/>
        <v>NAoMe_initial_age_decades_80cap</v>
      </c>
      <c r="BE3007" s="397" t="s">
        <v>862</v>
      </c>
      <c r="BF3007" t="str">
        <f t="shared" si="283"/>
        <v>70-79 yrs</v>
      </c>
      <c r="BG3007">
        <f t="shared" si="284"/>
        <v>44</v>
      </c>
      <c r="BH3007" s="398">
        <f t="shared" si="285"/>
        <v>0.33588001132011408</v>
      </c>
      <c r="BO3007" s="33"/>
    </row>
    <row r="3008" spans="1:67">
      <c r="A3008" s="316" t="s">
        <v>27</v>
      </c>
      <c r="B3008" t="s">
        <v>380</v>
      </c>
      <c r="C3008" t="s">
        <v>910</v>
      </c>
      <c r="D3008" t="s">
        <v>314</v>
      </c>
      <c r="E3008" s="316" t="s">
        <v>133</v>
      </c>
      <c r="F3008" s="316" t="s">
        <v>134</v>
      </c>
      <c r="G3008" s="316" t="s">
        <v>431</v>
      </c>
      <c r="H3008" s="316" t="s">
        <v>432</v>
      </c>
      <c r="I3008" s="316" t="s">
        <v>310</v>
      </c>
      <c r="J3008" s="316" t="s">
        <v>283</v>
      </c>
      <c r="K3008" s="36">
        <v>28</v>
      </c>
      <c r="L3008" s="317">
        <v>0.21374000608921051</v>
      </c>
      <c r="M3008" s="317"/>
      <c r="N3008" s="36">
        <v>293</v>
      </c>
      <c r="O3008" s="317">
        <v>0.2325399965047836</v>
      </c>
      <c r="P3008" s="317"/>
      <c r="Q3008" s="36">
        <v>2292</v>
      </c>
      <c r="R3008" s="317">
        <v>0.2298399955034256</v>
      </c>
      <c r="S3008" s="317"/>
      <c r="T3008" t="s">
        <v>380</v>
      </c>
      <c r="BA3008" s="395">
        <v>1</v>
      </c>
      <c r="BB3008" s="396" t="s">
        <v>861</v>
      </c>
      <c r="BC3008" t="str">
        <f t="shared" si="281"/>
        <v>RM1</v>
      </c>
      <c r="BD3008" t="str">
        <f t="shared" si="282"/>
        <v>NAoMe_initial_age_decades_80cap</v>
      </c>
      <c r="BE3008" s="397" t="s">
        <v>862</v>
      </c>
      <c r="BF3008" t="str">
        <f t="shared" si="283"/>
        <v>80+ yrs</v>
      </c>
      <c r="BG3008">
        <f t="shared" si="284"/>
        <v>28</v>
      </c>
      <c r="BH3008" s="398">
        <f t="shared" si="285"/>
        <v>0.21374000608921051</v>
      </c>
      <c r="BO3008" s="33"/>
    </row>
    <row r="3009" spans="1:67">
      <c r="A3009" s="316" t="s">
        <v>27</v>
      </c>
      <c r="B3009" t="s">
        <v>380</v>
      </c>
      <c r="C3009" t="s">
        <v>910</v>
      </c>
      <c r="D3009" t="s">
        <v>314</v>
      </c>
      <c r="E3009" s="316" t="s">
        <v>133</v>
      </c>
      <c r="F3009" s="316" t="s">
        <v>134</v>
      </c>
      <c r="G3009" s="316" t="s">
        <v>431</v>
      </c>
      <c r="H3009" s="316" t="s">
        <v>432</v>
      </c>
      <c r="I3009" s="316" t="s">
        <v>341</v>
      </c>
      <c r="J3009" s="316" t="s">
        <v>13</v>
      </c>
      <c r="K3009" s="36">
        <v>97</v>
      </c>
      <c r="L3009" s="317">
        <v>0.74045997858047485</v>
      </c>
      <c r="M3009" s="317">
        <v>0.75194001197814941</v>
      </c>
      <c r="N3009" s="36">
        <v>880</v>
      </c>
      <c r="O3009" s="317">
        <v>0.69840997457504272</v>
      </c>
      <c r="P3009" s="317">
        <v>0.71777999401092529</v>
      </c>
      <c r="Q3009" s="36">
        <v>6753</v>
      </c>
      <c r="R3009" s="317">
        <v>0.67720001935958862</v>
      </c>
      <c r="S3009" s="317">
        <v>0.69554001092910767</v>
      </c>
      <c r="T3009" t="s">
        <v>380</v>
      </c>
      <c r="BA3009" s="395">
        <v>1</v>
      </c>
      <c r="BB3009" s="396" t="s">
        <v>861</v>
      </c>
      <c r="BC3009" t="str">
        <f t="shared" si="281"/>
        <v>RM1</v>
      </c>
      <c r="BD3009" t="str">
        <f t="shared" si="282"/>
        <v>NAoMe_initial_ch_score_2cap</v>
      </c>
      <c r="BE3009" s="397" t="s">
        <v>862</v>
      </c>
      <c r="BF3009" t="str">
        <f t="shared" si="283"/>
        <v>0</v>
      </c>
      <c r="BG3009">
        <f t="shared" si="284"/>
        <v>97</v>
      </c>
      <c r="BH3009" s="398">
        <f t="shared" si="285"/>
        <v>0.74045997858047485</v>
      </c>
      <c r="BO3009" s="33"/>
    </row>
    <row r="3010" spans="1:67">
      <c r="A3010" s="316" t="s">
        <v>27</v>
      </c>
      <c r="B3010" t="s">
        <v>380</v>
      </c>
      <c r="C3010" t="s">
        <v>910</v>
      </c>
      <c r="D3010" t="s">
        <v>314</v>
      </c>
      <c r="E3010" s="316" t="s">
        <v>133</v>
      </c>
      <c r="F3010" s="316" t="s">
        <v>134</v>
      </c>
      <c r="G3010" s="316" t="s">
        <v>431</v>
      </c>
      <c r="H3010" s="316" t="s">
        <v>432</v>
      </c>
      <c r="I3010" s="316" t="s">
        <v>341</v>
      </c>
      <c r="J3010" s="316" t="s">
        <v>14</v>
      </c>
      <c r="K3010" s="36">
        <v>18</v>
      </c>
      <c r="L3010" s="317">
        <v>0.1374000012874603</v>
      </c>
      <c r="M3010" s="317">
        <v>0.1395300030708313</v>
      </c>
      <c r="N3010" s="36">
        <v>186</v>
      </c>
      <c r="O3010" s="317">
        <v>0.1476200073957443</v>
      </c>
      <c r="P3010" s="317">
        <v>0.15171000361442569</v>
      </c>
      <c r="Q3010" s="36">
        <v>1630</v>
      </c>
      <c r="R3010" s="317">
        <v>0.16346000134944921</v>
      </c>
      <c r="S3010" s="317">
        <v>0.16788999736309049</v>
      </c>
      <c r="T3010" t="s">
        <v>380</v>
      </c>
      <c r="BA3010" s="395">
        <v>1</v>
      </c>
      <c r="BB3010" s="396" t="s">
        <v>861</v>
      </c>
      <c r="BC3010" t="str">
        <f t="shared" si="281"/>
        <v>RM1</v>
      </c>
      <c r="BD3010" t="str">
        <f t="shared" si="282"/>
        <v>NAoMe_initial_ch_score_2cap</v>
      </c>
      <c r="BE3010" s="397" t="s">
        <v>862</v>
      </c>
      <c r="BF3010" t="str">
        <f t="shared" si="283"/>
        <v>1</v>
      </c>
      <c r="BG3010">
        <f t="shared" si="284"/>
        <v>18</v>
      </c>
      <c r="BH3010" s="398">
        <f t="shared" si="285"/>
        <v>0.1374000012874603</v>
      </c>
      <c r="BO3010" s="33"/>
    </row>
    <row r="3011" spans="1:67">
      <c r="A3011" s="316" t="s">
        <v>27</v>
      </c>
      <c r="B3011" t="s">
        <v>380</v>
      </c>
      <c r="C3011" t="s">
        <v>910</v>
      </c>
      <c r="D3011" t="s">
        <v>314</v>
      </c>
      <c r="E3011" s="316" t="s">
        <v>133</v>
      </c>
      <c r="F3011" s="316" t="s">
        <v>134</v>
      </c>
      <c r="G3011" s="316" t="s">
        <v>431</v>
      </c>
      <c r="H3011" s="316" t="s">
        <v>432</v>
      </c>
      <c r="I3011" s="316" t="s">
        <v>341</v>
      </c>
      <c r="J3011" s="316" t="s">
        <v>301</v>
      </c>
      <c r="K3011" s="36">
        <v>14</v>
      </c>
      <c r="L3011" s="317">
        <v>0.1068700030446053</v>
      </c>
      <c r="M3011" s="317">
        <v>0.10852999985218049</v>
      </c>
      <c r="N3011" s="36">
        <v>160</v>
      </c>
      <c r="O3011" s="317">
        <v>0.1269800066947937</v>
      </c>
      <c r="P3011" s="317">
        <v>0.13051000237464899</v>
      </c>
      <c r="Q3011" s="36">
        <v>1326</v>
      </c>
      <c r="R3011" s="317">
        <v>0.132970005273819</v>
      </c>
      <c r="S3011" s="317">
        <v>0.13657000660896301</v>
      </c>
      <c r="T3011" t="s">
        <v>380</v>
      </c>
      <c r="BA3011" s="395">
        <v>1</v>
      </c>
      <c r="BB3011" s="396" t="s">
        <v>861</v>
      </c>
      <c r="BC3011" t="str">
        <f t="shared" ref="BC3011:BC3074" si="286">E3011</f>
        <v>RM1</v>
      </c>
      <c r="BD3011" t="str">
        <f t="shared" ref="BD3011:BD3074" si="287">(LEFT(A3011, LEN(A3011)-7))&amp;"_"&amp;I3011</f>
        <v>NAoMe_initial_ch_score_2cap</v>
      </c>
      <c r="BE3011" s="397" t="s">
        <v>862</v>
      </c>
      <c r="BF3011" t="str">
        <f t="shared" ref="BF3011:BF3074" si="288">J3011</f>
        <v>2+</v>
      </c>
      <c r="BG3011">
        <f t="shared" ref="BG3011:BG3074" si="289">K3011</f>
        <v>14</v>
      </c>
      <c r="BH3011" s="398">
        <f t="shared" ref="BH3011:BH3074" si="290">L3011</f>
        <v>0.1068700030446053</v>
      </c>
      <c r="BO3011" s="33"/>
    </row>
    <row r="3012" spans="1:67">
      <c r="A3012" s="316" t="s">
        <v>27</v>
      </c>
      <c r="B3012" t="s">
        <v>380</v>
      </c>
      <c r="C3012" t="s">
        <v>910</v>
      </c>
      <c r="D3012" t="s">
        <v>314</v>
      </c>
      <c r="E3012" s="316" t="s">
        <v>133</v>
      </c>
      <c r="F3012" s="316" t="s">
        <v>134</v>
      </c>
      <c r="G3012" s="316" t="s">
        <v>431</v>
      </c>
      <c r="H3012" s="316" t="s">
        <v>432</v>
      </c>
      <c r="I3012" s="316" t="s">
        <v>341</v>
      </c>
      <c r="J3012" s="316" t="s">
        <v>260</v>
      </c>
      <c r="K3012" s="36">
        <v>2</v>
      </c>
      <c r="L3012" s="317">
        <v>1.5270000323653219E-2</v>
      </c>
      <c r="M3012" s="317"/>
      <c r="N3012" s="36">
        <v>34</v>
      </c>
      <c r="O3012" s="317">
        <v>2.6979999616742131E-2</v>
      </c>
      <c r="P3012" s="317"/>
      <c r="Q3012" s="36">
        <v>263</v>
      </c>
      <c r="R3012" s="317">
        <v>2.6370000094175339E-2</v>
      </c>
      <c r="S3012" s="317"/>
      <c r="T3012" t="s">
        <v>380</v>
      </c>
      <c r="BA3012" s="395">
        <v>1</v>
      </c>
      <c r="BB3012" s="396" t="s">
        <v>861</v>
      </c>
      <c r="BC3012" t="str">
        <f t="shared" si="286"/>
        <v>RM1</v>
      </c>
      <c r="BD3012" t="str">
        <f t="shared" si="287"/>
        <v>NAoMe_initial_ch_score_2cap</v>
      </c>
      <c r="BE3012" s="397" t="s">
        <v>862</v>
      </c>
      <c r="BF3012" t="str">
        <f t="shared" si="288"/>
        <v>Unknown</v>
      </c>
      <c r="BG3012">
        <f t="shared" si="289"/>
        <v>2</v>
      </c>
      <c r="BH3012" s="398">
        <f t="shared" si="290"/>
        <v>1.5270000323653219E-2</v>
      </c>
      <c r="BO3012" s="33"/>
    </row>
    <row r="3013" spans="1:67">
      <c r="A3013" s="316" t="s">
        <v>27</v>
      </c>
      <c r="B3013" t="s">
        <v>380</v>
      </c>
      <c r="C3013" t="s">
        <v>910</v>
      </c>
      <c r="D3013" t="s">
        <v>314</v>
      </c>
      <c r="E3013" s="316" t="s">
        <v>133</v>
      </c>
      <c r="F3013" s="316" t="s">
        <v>134</v>
      </c>
      <c r="G3013" s="316" t="s">
        <v>431</v>
      </c>
      <c r="H3013" s="316" t="s">
        <v>432</v>
      </c>
      <c r="I3013" s="316" t="s">
        <v>309</v>
      </c>
      <c r="J3013" s="316" t="s">
        <v>289</v>
      </c>
      <c r="K3013" s="36">
        <v>48</v>
      </c>
      <c r="L3013" s="317">
        <v>0.36640998721122742</v>
      </c>
      <c r="M3013" s="317"/>
      <c r="N3013" s="36">
        <v>422</v>
      </c>
      <c r="O3013" s="317">
        <v>0.33491998910903931</v>
      </c>
      <c r="P3013" s="317"/>
      <c r="Q3013" s="36">
        <v>3283</v>
      </c>
      <c r="R3013" s="317">
        <v>0.3292199969291687</v>
      </c>
      <c r="S3013" s="317"/>
      <c r="T3013" t="s">
        <v>380</v>
      </c>
      <c r="BA3013" s="395">
        <v>1</v>
      </c>
      <c r="BB3013" s="396" t="s">
        <v>861</v>
      </c>
      <c r="BC3013" t="str">
        <f t="shared" si="286"/>
        <v>RM1</v>
      </c>
      <c r="BD3013" t="str">
        <f t="shared" si="287"/>
        <v>NAoMe_initial_diagnosis_year</v>
      </c>
      <c r="BE3013" s="397" t="s">
        <v>862</v>
      </c>
      <c r="BF3013" t="str">
        <f t="shared" si="288"/>
        <v>2021</v>
      </c>
      <c r="BG3013">
        <f t="shared" si="289"/>
        <v>48</v>
      </c>
      <c r="BH3013" s="398">
        <f t="shared" si="290"/>
        <v>0.36640998721122742</v>
      </c>
      <c r="BO3013" s="33"/>
    </row>
    <row r="3014" spans="1:67">
      <c r="A3014" s="316" t="s">
        <v>27</v>
      </c>
      <c r="B3014" t="s">
        <v>380</v>
      </c>
      <c r="C3014" t="s">
        <v>910</v>
      </c>
      <c r="D3014" t="s">
        <v>314</v>
      </c>
      <c r="E3014" s="316" t="s">
        <v>133</v>
      </c>
      <c r="F3014" s="316" t="s">
        <v>134</v>
      </c>
      <c r="G3014" s="316" t="s">
        <v>431</v>
      </c>
      <c r="H3014" s="316" t="s">
        <v>432</v>
      </c>
      <c r="I3014" s="316" t="s">
        <v>309</v>
      </c>
      <c r="J3014" s="316" t="s">
        <v>816</v>
      </c>
      <c r="K3014" s="36">
        <v>46</v>
      </c>
      <c r="L3014" s="317">
        <v>0.35115000605583191</v>
      </c>
      <c r="M3014" s="317"/>
      <c r="N3014" s="36">
        <v>414</v>
      </c>
      <c r="O3014" s="317">
        <v>0.32857000827789312</v>
      </c>
      <c r="P3014" s="317"/>
      <c r="Q3014" s="36">
        <v>3315</v>
      </c>
      <c r="R3014" s="317">
        <v>0.33243000507354742</v>
      </c>
      <c r="S3014" s="317"/>
      <c r="T3014" t="s">
        <v>380</v>
      </c>
      <c r="BA3014" s="395">
        <v>1</v>
      </c>
      <c r="BB3014" s="396" t="s">
        <v>861</v>
      </c>
      <c r="BC3014" t="str">
        <f t="shared" si="286"/>
        <v>RM1</v>
      </c>
      <c r="BD3014" t="str">
        <f t="shared" si="287"/>
        <v>NAoMe_initial_diagnosis_year</v>
      </c>
      <c r="BE3014" s="397" t="s">
        <v>862</v>
      </c>
      <c r="BF3014" t="str">
        <f t="shared" si="288"/>
        <v>2022</v>
      </c>
      <c r="BG3014">
        <f t="shared" si="289"/>
        <v>46</v>
      </c>
      <c r="BH3014" s="398">
        <f t="shared" si="290"/>
        <v>0.35115000605583191</v>
      </c>
      <c r="BO3014" s="33"/>
    </row>
    <row r="3015" spans="1:67">
      <c r="A3015" s="316" t="s">
        <v>27</v>
      </c>
      <c r="B3015" t="s">
        <v>380</v>
      </c>
      <c r="C3015" t="s">
        <v>910</v>
      </c>
      <c r="D3015" t="s">
        <v>314</v>
      </c>
      <c r="E3015" s="316" t="s">
        <v>133</v>
      </c>
      <c r="F3015" s="316" t="s">
        <v>134</v>
      </c>
      <c r="G3015" s="316" t="s">
        <v>431</v>
      </c>
      <c r="H3015" s="316" t="s">
        <v>432</v>
      </c>
      <c r="I3015" s="316" t="s">
        <v>309</v>
      </c>
      <c r="J3015" s="316" t="s">
        <v>946</v>
      </c>
      <c r="K3015" s="36">
        <v>37</v>
      </c>
      <c r="L3015" s="317">
        <v>0.28244000673294067</v>
      </c>
      <c r="M3015" s="317"/>
      <c r="N3015" s="36">
        <v>424</v>
      </c>
      <c r="O3015" s="317">
        <v>0.33651000261306763</v>
      </c>
      <c r="P3015" s="317"/>
      <c r="Q3015" s="36">
        <v>3374</v>
      </c>
      <c r="R3015" s="317">
        <v>0.33834999799728388</v>
      </c>
      <c r="S3015" s="317"/>
      <c r="T3015" t="s">
        <v>380</v>
      </c>
      <c r="BA3015" s="395">
        <v>1</v>
      </c>
      <c r="BB3015" s="396" t="s">
        <v>861</v>
      </c>
      <c r="BC3015" t="str">
        <f t="shared" si="286"/>
        <v>RM1</v>
      </c>
      <c r="BD3015" t="str">
        <f t="shared" si="287"/>
        <v>NAoMe_initial_diagnosis_year</v>
      </c>
      <c r="BE3015" s="397" t="s">
        <v>862</v>
      </c>
      <c r="BF3015" t="str">
        <f t="shared" si="288"/>
        <v>2023</v>
      </c>
      <c r="BG3015">
        <f t="shared" si="289"/>
        <v>37</v>
      </c>
      <c r="BH3015" s="398">
        <f t="shared" si="290"/>
        <v>0.28244000673294067</v>
      </c>
      <c r="BO3015" s="33"/>
    </row>
    <row r="3016" spans="1:67">
      <c r="A3016" s="316" t="s">
        <v>27</v>
      </c>
      <c r="B3016" t="s">
        <v>380</v>
      </c>
      <c r="C3016" t="s">
        <v>910</v>
      </c>
      <c r="D3016" t="s">
        <v>314</v>
      </c>
      <c r="E3016" s="316" t="s">
        <v>133</v>
      </c>
      <c r="F3016" s="316" t="s">
        <v>134</v>
      </c>
      <c r="G3016" s="316" t="s">
        <v>431</v>
      </c>
      <c r="H3016" s="316" t="s">
        <v>432</v>
      </c>
      <c r="I3016" s="316" t="s">
        <v>331</v>
      </c>
      <c r="J3016" s="316" t="s">
        <v>332</v>
      </c>
      <c r="K3016" s="36">
        <v>6</v>
      </c>
      <c r="L3016" s="317">
        <v>4.5800000429153442E-2</v>
      </c>
      <c r="M3016" s="317">
        <v>5.0420001149177551E-2</v>
      </c>
      <c r="N3016" s="36">
        <v>49</v>
      </c>
      <c r="O3016" s="317">
        <v>3.8890000432729721E-2</v>
      </c>
      <c r="P3016" s="317">
        <v>4.2649999260902398E-2</v>
      </c>
      <c r="Q3016" s="36">
        <v>434</v>
      </c>
      <c r="R3016" s="317">
        <v>4.3519999831914902E-2</v>
      </c>
      <c r="S3016" s="317">
        <v>5.2159998565912247E-2</v>
      </c>
      <c r="T3016" t="s">
        <v>380</v>
      </c>
      <c r="BA3016" s="395">
        <v>1</v>
      </c>
      <c r="BB3016" s="396" t="s">
        <v>861</v>
      </c>
      <c r="BC3016" t="str">
        <f t="shared" si="286"/>
        <v>RM1</v>
      </c>
      <c r="BD3016" t="str">
        <f t="shared" si="287"/>
        <v>NAoMe_initial_disease_group</v>
      </c>
      <c r="BE3016" s="397" t="s">
        <v>862</v>
      </c>
      <c r="BF3016" t="str">
        <f t="shared" si="288"/>
        <v>Advanced M0</v>
      </c>
      <c r="BG3016">
        <f t="shared" si="289"/>
        <v>6</v>
      </c>
      <c r="BH3016" s="398">
        <f t="shared" si="290"/>
        <v>4.5800000429153442E-2</v>
      </c>
      <c r="BO3016" s="33"/>
    </row>
    <row r="3017" spans="1:67">
      <c r="A3017" s="316" t="s">
        <v>27</v>
      </c>
      <c r="B3017" t="s">
        <v>380</v>
      </c>
      <c r="C3017" t="s">
        <v>910</v>
      </c>
      <c r="D3017" t="s">
        <v>314</v>
      </c>
      <c r="E3017" s="316" t="s">
        <v>133</v>
      </c>
      <c r="F3017" s="316" t="s">
        <v>134</v>
      </c>
      <c r="G3017" s="316" t="s">
        <v>431</v>
      </c>
      <c r="H3017" s="316" t="s">
        <v>432</v>
      </c>
      <c r="I3017" s="316" t="s">
        <v>331</v>
      </c>
      <c r="J3017" s="316" t="s">
        <v>333</v>
      </c>
      <c r="K3017" s="36">
        <v>93</v>
      </c>
      <c r="L3017" s="317">
        <v>0.70991998910903931</v>
      </c>
      <c r="M3017" s="317">
        <v>0.78150999546051025</v>
      </c>
      <c r="N3017" s="36">
        <v>877</v>
      </c>
      <c r="O3017" s="317">
        <v>0.69603002071380615</v>
      </c>
      <c r="P3017" s="317">
        <v>0.76327002048492432</v>
      </c>
      <c r="Q3017" s="36">
        <v>6159</v>
      </c>
      <c r="R3017" s="317">
        <v>0.6176300048828125</v>
      </c>
      <c r="S3017" s="317">
        <v>0.74026000499725342</v>
      </c>
      <c r="T3017" t="s">
        <v>380</v>
      </c>
      <c r="BA3017" s="395">
        <v>1</v>
      </c>
      <c r="BB3017" s="396" t="s">
        <v>861</v>
      </c>
      <c r="BC3017" t="str">
        <f t="shared" si="286"/>
        <v>RM1</v>
      </c>
      <c r="BD3017" t="str">
        <f t="shared" si="287"/>
        <v>NAoMe_initial_disease_group</v>
      </c>
      <c r="BE3017" s="397" t="s">
        <v>862</v>
      </c>
      <c r="BF3017" t="str">
        <f t="shared" si="288"/>
        <v>Advanced M1</v>
      </c>
      <c r="BG3017">
        <f t="shared" si="289"/>
        <v>93</v>
      </c>
      <c r="BH3017" s="398">
        <f t="shared" si="290"/>
        <v>0.70991998910903931</v>
      </c>
      <c r="BO3017" s="33"/>
    </row>
    <row r="3018" spans="1:67">
      <c r="A3018" s="316" t="s">
        <v>27</v>
      </c>
      <c r="B3018" t="s">
        <v>380</v>
      </c>
      <c r="C3018" t="s">
        <v>910</v>
      </c>
      <c r="D3018" t="s">
        <v>314</v>
      </c>
      <c r="E3018" s="316" t="s">
        <v>133</v>
      </c>
      <c r="F3018" s="316" t="s">
        <v>134</v>
      </c>
      <c r="G3018" s="316" t="s">
        <v>431</v>
      </c>
      <c r="H3018" s="316" t="s">
        <v>432</v>
      </c>
      <c r="I3018" s="316" t="s">
        <v>331</v>
      </c>
      <c r="J3018" s="316" t="s">
        <v>334</v>
      </c>
      <c r="K3018" s="36">
        <v>2</v>
      </c>
      <c r="L3018" s="317">
        <v>1.5270000323653219E-2</v>
      </c>
      <c r="M3018" s="317">
        <v>1.6809999942779541E-2</v>
      </c>
      <c r="N3018" s="36">
        <v>6</v>
      </c>
      <c r="O3018" s="317">
        <v>4.7599999234080306E-3</v>
      </c>
      <c r="P3018" s="317">
        <v>5.2200001664459714E-3</v>
      </c>
      <c r="Q3018" s="36">
        <v>64</v>
      </c>
      <c r="R3018" s="317">
        <v>6.4199999906122676E-3</v>
      </c>
      <c r="S3018" s="317">
        <v>7.689999882131815E-3</v>
      </c>
      <c r="T3018" t="s">
        <v>380</v>
      </c>
      <c r="BA3018" s="395">
        <v>1</v>
      </c>
      <c r="BB3018" s="396" t="s">
        <v>861</v>
      </c>
      <c r="BC3018" t="str">
        <f t="shared" si="286"/>
        <v>RM1</v>
      </c>
      <c r="BD3018" t="str">
        <f t="shared" si="287"/>
        <v>NAoMe_initial_disease_group</v>
      </c>
      <c r="BE3018" s="397" t="s">
        <v>862</v>
      </c>
      <c r="BF3018" t="str">
        <f t="shared" si="288"/>
        <v>DCIS</v>
      </c>
      <c r="BG3018">
        <f t="shared" si="289"/>
        <v>2</v>
      </c>
      <c r="BH3018" s="398">
        <f t="shared" si="290"/>
        <v>1.5270000323653219E-2</v>
      </c>
      <c r="BO3018" s="33"/>
    </row>
    <row r="3019" spans="1:67">
      <c r="A3019" s="316" t="s">
        <v>27</v>
      </c>
      <c r="B3019" t="s">
        <v>380</v>
      </c>
      <c r="C3019" t="s">
        <v>910</v>
      </c>
      <c r="D3019" t="s">
        <v>314</v>
      </c>
      <c r="E3019" s="316" t="s">
        <v>133</v>
      </c>
      <c r="F3019" s="316" t="s">
        <v>134</v>
      </c>
      <c r="G3019" s="316" t="s">
        <v>431</v>
      </c>
      <c r="H3019" s="316" t="s">
        <v>432</v>
      </c>
      <c r="I3019" s="316" t="s">
        <v>331</v>
      </c>
      <c r="J3019" s="316" t="s">
        <v>335</v>
      </c>
      <c r="K3019" s="36">
        <v>18</v>
      </c>
      <c r="L3019" s="317">
        <v>0.1374000012874603</v>
      </c>
      <c r="M3019" s="317">
        <v>0.15126000344753271</v>
      </c>
      <c r="N3019" s="36">
        <v>217</v>
      </c>
      <c r="O3019" s="317">
        <v>0.17222000658512121</v>
      </c>
      <c r="P3019" s="317">
        <v>0.18885999917984009</v>
      </c>
      <c r="Q3019" s="36">
        <v>1663</v>
      </c>
      <c r="R3019" s="317">
        <v>0.16676999628543851</v>
      </c>
      <c r="S3019" s="317">
        <v>0.19988000392913821</v>
      </c>
      <c r="T3019" t="s">
        <v>380</v>
      </c>
      <c r="BA3019" s="395">
        <v>1</v>
      </c>
      <c r="BB3019" s="396" t="s">
        <v>861</v>
      </c>
      <c r="BC3019" t="str">
        <f t="shared" si="286"/>
        <v>RM1</v>
      </c>
      <c r="BD3019" t="str">
        <f t="shared" si="287"/>
        <v>NAoMe_initial_disease_group</v>
      </c>
      <c r="BE3019" s="397" t="s">
        <v>862</v>
      </c>
      <c r="BF3019" t="str">
        <f t="shared" si="288"/>
        <v>Early invasive</v>
      </c>
      <c r="BG3019">
        <f t="shared" si="289"/>
        <v>18</v>
      </c>
      <c r="BH3019" s="398">
        <f t="shared" si="290"/>
        <v>0.1374000012874603</v>
      </c>
      <c r="BO3019" s="33"/>
    </row>
    <row r="3020" spans="1:67">
      <c r="A3020" s="316" t="s">
        <v>27</v>
      </c>
      <c r="B3020" t="s">
        <v>380</v>
      </c>
      <c r="C3020" t="s">
        <v>910</v>
      </c>
      <c r="D3020" t="s">
        <v>314</v>
      </c>
      <c r="E3020" s="316" t="s">
        <v>133</v>
      </c>
      <c r="F3020" s="316" t="s">
        <v>134</v>
      </c>
      <c r="G3020" s="316" t="s">
        <v>431</v>
      </c>
      <c r="H3020" s="316" t="s">
        <v>432</v>
      </c>
      <c r="I3020" s="316" t="s">
        <v>331</v>
      </c>
      <c r="J3020" s="316" t="s">
        <v>337</v>
      </c>
      <c r="K3020" s="36">
        <v>12</v>
      </c>
      <c r="L3020" s="317">
        <v>9.1600000858306885E-2</v>
      </c>
      <c r="M3020" s="317"/>
      <c r="N3020" s="36">
        <v>111</v>
      </c>
      <c r="O3020" s="317">
        <v>8.8100001215934753E-2</v>
      </c>
      <c r="P3020" s="317"/>
      <c r="Q3020" s="36">
        <v>1652</v>
      </c>
      <c r="R3020" s="317">
        <v>0.1656599938869476</v>
      </c>
      <c r="S3020" s="317"/>
      <c r="T3020" t="s">
        <v>380</v>
      </c>
      <c r="BA3020" s="395">
        <v>1</v>
      </c>
      <c r="BB3020" s="396" t="s">
        <v>861</v>
      </c>
      <c r="BC3020" t="str">
        <f t="shared" si="286"/>
        <v>RM1</v>
      </c>
      <c r="BD3020" t="str">
        <f t="shared" si="287"/>
        <v>NAoMe_initial_disease_group</v>
      </c>
      <c r="BE3020" s="397" t="s">
        <v>862</v>
      </c>
      <c r="BF3020" t="str">
        <f t="shared" si="288"/>
        <v>Unknown stage</v>
      </c>
      <c r="BG3020">
        <f t="shared" si="289"/>
        <v>12</v>
      </c>
      <c r="BH3020" s="398">
        <f t="shared" si="290"/>
        <v>9.1600000858306885E-2</v>
      </c>
      <c r="BO3020" s="33"/>
    </row>
    <row r="3021" spans="1:67">
      <c r="A3021" s="316" t="s">
        <v>27</v>
      </c>
      <c r="B3021" t="s">
        <v>380</v>
      </c>
      <c r="C3021" t="s">
        <v>910</v>
      </c>
      <c r="D3021" t="s">
        <v>314</v>
      </c>
      <c r="E3021" s="316" t="s">
        <v>133</v>
      </c>
      <c r="F3021" s="316" t="s">
        <v>134</v>
      </c>
      <c r="G3021" s="316" t="s">
        <v>431</v>
      </c>
      <c r="H3021" s="316" t="s">
        <v>432</v>
      </c>
      <c r="I3021" s="316" t="s">
        <v>656</v>
      </c>
      <c r="J3021" s="316" t="s">
        <v>286</v>
      </c>
      <c r="K3021" s="36">
        <v>2</v>
      </c>
      <c r="L3021" s="317">
        <v>1.5270000323653219E-2</v>
      </c>
      <c r="M3021" s="317">
        <v>1.575000025331974E-2</v>
      </c>
      <c r="N3021" s="36">
        <v>36</v>
      </c>
      <c r="O3021" s="317">
        <v>2.857000008225441E-2</v>
      </c>
      <c r="P3021" s="317">
        <v>2.9389999806880951E-2</v>
      </c>
      <c r="Q3021" s="36">
        <v>492</v>
      </c>
      <c r="R3021" s="317">
        <v>4.9339998513460159E-2</v>
      </c>
      <c r="S3021" s="317">
        <v>5.1920000463724143E-2</v>
      </c>
      <c r="T3021" t="s">
        <v>380</v>
      </c>
      <c r="BA3021" s="395">
        <v>1</v>
      </c>
      <c r="BB3021" s="396" t="s">
        <v>861</v>
      </c>
      <c r="BC3021" t="str">
        <f t="shared" si="286"/>
        <v>RM1</v>
      </c>
      <c r="BD3021" t="str">
        <f t="shared" si="287"/>
        <v>NAoMe_initial_ethnicity_grp</v>
      </c>
      <c r="BE3021" s="397" t="s">
        <v>862</v>
      </c>
      <c r="BF3021" t="str">
        <f t="shared" si="288"/>
        <v>Asian or Asian British</v>
      </c>
      <c r="BG3021">
        <f t="shared" si="289"/>
        <v>2</v>
      </c>
      <c r="BH3021" s="398">
        <f t="shared" si="290"/>
        <v>1.5270000323653219E-2</v>
      </c>
      <c r="BO3021" s="33"/>
    </row>
    <row r="3022" spans="1:67">
      <c r="A3022" s="316" t="s">
        <v>27</v>
      </c>
      <c r="B3022" t="s">
        <v>380</v>
      </c>
      <c r="C3022" t="s">
        <v>910</v>
      </c>
      <c r="D3022" t="s">
        <v>314</v>
      </c>
      <c r="E3022" s="316" t="s">
        <v>133</v>
      </c>
      <c r="F3022" s="316" t="s">
        <v>134</v>
      </c>
      <c r="G3022" s="316" t="s">
        <v>431</v>
      </c>
      <c r="H3022" s="316" t="s">
        <v>432</v>
      </c>
      <c r="I3022" s="316" t="s">
        <v>656</v>
      </c>
      <c r="J3022" s="316" t="s">
        <v>287</v>
      </c>
      <c r="K3022" s="36">
        <v>2</v>
      </c>
      <c r="L3022" s="317">
        <v>1.5270000323653219E-2</v>
      </c>
      <c r="M3022" s="317">
        <v>1.575000025331974E-2</v>
      </c>
      <c r="N3022" s="36">
        <v>28</v>
      </c>
      <c r="O3022" s="317">
        <v>2.2220000624656681E-2</v>
      </c>
      <c r="P3022" s="317">
        <v>2.285999990999699E-2</v>
      </c>
      <c r="Q3022" s="36">
        <v>403</v>
      </c>
      <c r="R3022" s="317">
        <v>4.0410000830888748E-2</v>
      </c>
      <c r="S3022" s="317">
        <v>4.2520001530647278E-2</v>
      </c>
      <c r="T3022" t="s">
        <v>380</v>
      </c>
      <c r="BA3022" s="395">
        <v>1</v>
      </c>
      <c r="BB3022" s="396" t="s">
        <v>861</v>
      </c>
      <c r="BC3022" t="str">
        <f t="shared" si="286"/>
        <v>RM1</v>
      </c>
      <c r="BD3022" t="str">
        <f t="shared" si="287"/>
        <v>NAoMe_initial_ethnicity_grp</v>
      </c>
      <c r="BE3022" s="397" t="s">
        <v>862</v>
      </c>
      <c r="BF3022" t="str">
        <f t="shared" si="288"/>
        <v>Black or Black British</v>
      </c>
      <c r="BG3022">
        <f t="shared" si="289"/>
        <v>2</v>
      </c>
      <c r="BH3022" s="398">
        <f t="shared" si="290"/>
        <v>1.5270000323653219E-2</v>
      </c>
      <c r="BO3022" s="33"/>
    </row>
    <row r="3023" spans="1:67">
      <c r="A3023" s="316" t="s">
        <v>27</v>
      </c>
      <c r="B3023" t="s">
        <v>380</v>
      </c>
      <c r="C3023" t="s">
        <v>910</v>
      </c>
      <c r="D3023" t="s">
        <v>314</v>
      </c>
      <c r="E3023" s="316" t="s">
        <v>133</v>
      </c>
      <c r="F3023" s="316" t="s">
        <v>134</v>
      </c>
      <c r="G3023" s="316" t="s">
        <v>431</v>
      </c>
      <c r="H3023" s="316" t="s">
        <v>432</v>
      </c>
      <c r="I3023" s="316" t="s">
        <v>656</v>
      </c>
      <c r="J3023" s="316" t="s">
        <v>259</v>
      </c>
      <c r="K3023" s="36">
        <v>2</v>
      </c>
      <c r="L3023" s="317">
        <v>1.5270000323653219E-2</v>
      </c>
      <c r="M3023" s="317">
        <v>1.575000025331974E-2</v>
      </c>
      <c r="N3023" s="36">
        <v>12</v>
      </c>
      <c r="O3023" s="317">
        <v>9.5199998468160629E-3</v>
      </c>
      <c r="P3023" s="317">
        <v>9.8000001162290573E-3</v>
      </c>
      <c r="Q3023" s="36">
        <v>98</v>
      </c>
      <c r="R3023" s="317">
        <v>9.8299998790025711E-3</v>
      </c>
      <c r="S3023" s="317">
        <v>1.0339999571442601E-2</v>
      </c>
      <c r="T3023" t="s">
        <v>380</v>
      </c>
      <c r="BA3023" s="395">
        <v>1</v>
      </c>
      <c r="BB3023" s="396" t="s">
        <v>861</v>
      </c>
      <c r="BC3023" t="str">
        <f t="shared" si="286"/>
        <v>RM1</v>
      </c>
      <c r="BD3023" t="str">
        <f t="shared" si="287"/>
        <v>NAoMe_initial_ethnicity_grp</v>
      </c>
      <c r="BE3023" s="397" t="s">
        <v>862</v>
      </c>
      <c r="BF3023" t="str">
        <f t="shared" si="288"/>
        <v>Mixed</v>
      </c>
      <c r="BG3023">
        <f t="shared" si="289"/>
        <v>2</v>
      </c>
      <c r="BH3023" s="398">
        <f t="shared" si="290"/>
        <v>1.5270000323653219E-2</v>
      </c>
      <c r="BO3023" s="33"/>
    </row>
    <row r="3024" spans="1:67">
      <c r="A3024" s="316" t="s">
        <v>27</v>
      </c>
      <c r="B3024" t="s">
        <v>380</v>
      </c>
      <c r="C3024" t="s">
        <v>910</v>
      </c>
      <c r="D3024" t="s">
        <v>314</v>
      </c>
      <c r="E3024" s="316" t="s">
        <v>133</v>
      </c>
      <c r="F3024" s="316" t="s">
        <v>134</v>
      </c>
      <c r="G3024" s="316" t="s">
        <v>431</v>
      </c>
      <c r="H3024" s="316" t="s">
        <v>432</v>
      </c>
      <c r="I3024" s="316" t="s">
        <v>656</v>
      </c>
      <c r="J3024" s="316" t="s">
        <v>288</v>
      </c>
      <c r="K3024" s="36">
        <v>2</v>
      </c>
      <c r="L3024" s="317">
        <v>1.5270000323653219E-2</v>
      </c>
      <c r="M3024" s="317">
        <v>1.575000025331974E-2</v>
      </c>
      <c r="N3024" s="36">
        <v>20</v>
      </c>
      <c r="O3024" s="317">
        <v>1.5869999304413799E-2</v>
      </c>
      <c r="P3024" s="317">
        <v>1.6330000013113018E-2</v>
      </c>
      <c r="Q3024" s="36">
        <v>246</v>
      </c>
      <c r="R3024" s="317">
        <v>2.466999925673008E-2</v>
      </c>
      <c r="S3024" s="317">
        <v>2.5960000231862072E-2</v>
      </c>
      <c r="T3024" t="s">
        <v>380</v>
      </c>
      <c r="BA3024" s="395">
        <v>1</v>
      </c>
      <c r="BB3024" s="396" t="s">
        <v>861</v>
      </c>
      <c r="BC3024" t="str">
        <f t="shared" si="286"/>
        <v>RM1</v>
      </c>
      <c r="BD3024" t="str">
        <f t="shared" si="287"/>
        <v>NAoMe_initial_ethnicity_grp</v>
      </c>
      <c r="BE3024" s="397" t="s">
        <v>862</v>
      </c>
      <c r="BF3024" t="str">
        <f t="shared" si="288"/>
        <v>Other Ethnic Group</v>
      </c>
      <c r="BG3024">
        <f t="shared" si="289"/>
        <v>2</v>
      </c>
      <c r="BH3024" s="398">
        <f t="shared" si="290"/>
        <v>1.5270000323653219E-2</v>
      </c>
      <c r="BO3024" s="33"/>
    </row>
    <row r="3025" spans="1:67">
      <c r="A3025" s="316" t="s">
        <v>27</v>
      </c>
      <c r="B3025" t="s">
        <v>380</v>
      </c>
      <c r="C3025" t="s">
        <v>910</v>
      </c>
      <c r="D3025" t="s">
        <v>314</v>
      </c>
      <c r="E3025" s="316" t="s">
        <v>133</v>
      </c>
      <c r="F3025" s="316" t="s">
        <v>134</v>
      </c>
      <c r="G3025" s="316" t="s">
        <v>431</v>
      </c>
      <c r="H3025" s="316" t="s">
        <v>432</v>
      </c>
      <c r="I3025" s="316" t="s">
        <v>656</v>
      </c>
      <c r="J3025" s="316" t="s">
        <v>260</v>
      </c>
      <c r="K3025" s="36">
        <v>4</v>
      </c>
      <c r="L3025" s="317">
        <v>3.0530000105500221E-2</v>
      </c>
      <c r="M3025" s="317"/>
      <c r="N3025" s="36">
        <v>35</v>
      </c>
      <c r="O3025" s="317">
        <v>2.7780000120401379E-2</v>
      </c>
      <c r="P3025" s="317"/>
      <c r="Q3025" s="36">
        <v>495</v>
      </c>
      <c r="R3025" s="317">
        <v>4.9639999866485603E-2</v>
      </c>
      <c r="S3025" s="317"/>
      <c r="T3025" t="s">
        <v>380</v>
      </c>
      <c r="BA3025" s="395">
        <v>1</v>
      </c>
      <c r="BB3025" s="396" t="s">
        <v>861</v>
      </c>
      <c r="BC3025" t="str">
        <f t="shared" si="286"/>
        <v>RM1</v>
      </c>
      <c r="BD3025" t="str">
        <f t="shared" si="287"/>
        <v>NAoMe_initial_ethnicity_grp</v>
      </c>
      <c r="BE3025" s="397" t="s">
        <v>862</v>
      </c>
      <c r="BF3025" t="str">
        <f t="shared" si="288"/>
        <v>Unknown</v>
      </c>
      <c r="BG3025">
        <f t="shared" si="289"/>
        <v>4</v>
      </c>
      <c r="BH3025" s="398">
        <f t="shared" si="290"/>
        <v>3.0530000105500221E-2</v>
      </c>
      <c r="BO3025" s="33"/>
    </row>
    <row r="3026" spans="1:67">
      <c r="A3026" s="316" t="s">
        <v>27</v>
      </c>
      <c r="B3026" t="s">
        <v>380</v>
      </c>
      <c r="C3026" t="s">
        <v>910</v>
      </c>
      <c r="D3026" t="s">
        <v>314</v>
      </c>
      <c r="E3026" s="316" t="s">
        <v>133</v>
      </c>
      <c r="F3026" s="316" t="s">
        <v>134</v>
      </c>
      <c r="G3026" s="316" t="s">
        <v>431</v>
      </c>
      <c r="H3026" s="316" t="s">
        <v>432</v>
      </c>
      <c r="I3026" s="316" t="s">
        <v>656</v>
      </c>
      <c r="J3026" s="316" t="s">
        <v>258</v>
      </c>
      <c r="K3026" s="36">
        <v>119</v>
      </c>
      <c r="L3026" s="317">
        <v>0.90839999914169312</v>
      </c>
      <c r="M3026" s="317">
        <v>0.93700999021530151</v>
      </c>
      <c r="N3026" s="36">
        <v>1129</v>
      </c>
      <c r="O3026" s="317">
        <v>0.8960300087928772</v>
      </c>
      <c r="P3026" s="317">
        <v>0.92163002490997314</v>
      </c>
      <c r="Q3026" s="36">
        <v>8238</v>
      </c>
      <c r="R3026" s="317">
        <v>0.82611000537872314</v>
      </c>
      <c r="S3026" s="317">
        <v>0.86926001310348511</v>
      </c>
      <c r="T3026" t="s">
        <v>380</v>
      </c>
      <c r="BA3026" s="395">
        <v>1</v>
      </c>
      <c r="BB3026" s="396" t="s">
        <v>861</v>
      </c>
      <c r="BC3026" t="str">
        <f t="shared" si="286"/>
        <v>RM1</v>
      </c>
      <c r="BD3026" t="str">
        <f t="shared" si="287"/>
        <v>NAoMe_initial_ethnicity_grp</v>
      </c>
      <c r="BE3026" s="397" t="s">
        <v>862</v>
      </c>
      <c r="BF3026" t="str">
        <f t="shared" si="288"/>
        <v>White</v>
      </c>
      <c r="BG3026">
        <f t="shared" si="289"/>
        <v>119</v>
      </c>
      <c r="BH3026" s="398">
        <f t="shared" si="290"/>
        <v>0.90839999914169312</v>
      </c>
      <c r="BO3026" s="33"/>
    </row>
    <row r="3027" spans="1:67">
      <c r="A3027" s="316" t="s">
        <v>27</v>
      </c>
      <c r="B3027" t="s">
        <v>380</v>
      </c>
      <c r="C3027" t="s">
        <v>910</v>
      </c>
      <c r="D3027" t="s">
        <v>314</v>
      </c>
      <c r="E3027" s="316" t="s">
        <v>133</v>
      </c>
      <c r="F3027" s="316" t="s">
        <v>134</v>
      </c>
      <c r="G3027" s="316" t="s">
        <v>431</v>
      </c>
      <c r="H3027" s="316" t="s">
        <v>432</v>
      </c>
      <c r="I3027" s="316" t="s">
        <v>657</v>
      </c>
      <c r="J3027" s="316" t="s">
        <v>817</v>
      </c>
      <c r="K3027" s="36">
        <v>117</v>
      </c>
      <c r="L3027" s="317">
        <v>0.89313000440597534</v>
      </c>
      <c r="M3027" s="317"/>
      <c r="N3027" s="36">
        <v>1182</v>
      </c>
      <c r="O3027" s="317">
        <v>0.93809998035430908</v>
      </c>
      <c r="P3027" s="317"/>
      <c r="Q3027" s="36">
        <v>9359</v>
      </c>
      <c r="R3027" s="317">
        <v>0.93853002786636353</v>
      </c>
      <c r="S3027" s="317"/>
      <c r="T3027" t="s">
        <v>380</v>
      </c>
      <c r="BA3027" s="395">
        <v>1</v>
      </c>
      <c r="BB3027" s="396" t="s">
        <v>861</v>
      </c>
      <c r="BC3027" t="str">
        <f t="shared" si="286"/>
        <v>RM1</v>
      </c>
      <c r="BD3027" t="str">
        <f t="shared" si="287"/>
        <v>NAoMe_initial_final_route</v>
      </c>
      <c r="BE3027" s="397" t="s">
        <v>862</v>
      </c>
      <c r="BF3027" t="str">
        <f t="shared" si="288"/>
        <v>Not screened</v>
      </c>
      <c r="BG3027">
        <f t="shared" si="289"/>
        <v>117</v>
      </c>
      <c r="BH3027" s="398">
        <f t="shared" si="290"/>
        <v>0.89313000440597534</v>
      </c>
      <c r="BO3027" s="33"/>
    </row>
    <row r="3028" spans="1:67">
      <c r="A3028" s="316" t="s">
        <v>27</v>
      </c>
      <c r="B3028" t="s">
        <v>380</v>
      </c>
      <c r="C3028" t="s">
        <v>910</v>
      </c>
      <c r="D3028" t="s">
        <v>314</v>
      </c>
      <c r="E3028" s="316" t="s">
        <v>133</v>
      </c>
      <c r="F3028" s="316" t="s">
        <v>134</v>
      </c>
      <c r="G3028" s="316" t="s">
        <v>431</v>
      </c>
      <c r="H3028" s="316" t="s">
        <v>432</v>
      </c>
      <c r="I3028" s="316" t="s">
        <v>657</v>
      </c>
      <c r="J3028" s="316" t="s">
        <v>352</v>
      </c>
      <c r="K3028" s="36">
        <v>14</v>
      </c>
      <c r="L3028" s="317">
        <v>0.1068700030446053</v>
      </c>
      <c r="M3028" s="317"/>
      <c r="N3028" s="36">
        <v>78</v>
      </c>
      <c r="O3028" s="317">
        <v>6.1900001019239433E-2</v>
      </c>
      <c r="P3028" s="317"/>
      <c r="Q3028" s="36">
        <v>613</v>
      </c>
      <c r="R3028" s="317">
        <v>6.1469998210668557E-2</v>
      </c>
      <c r="S3028" s="317"/>
      <c r="T3028" t="s">
        <v>380</v>
      </c>
      <c r="BA3028" s="395">
        <v>1</v>
      </c>
      <c r="BB3028" s="396" t="s">
        <v>861</v>
      </c>
      <c r="BC3028" t="str">
        <f t="shared" si="286"/>
        <v>RM1</v>
      </c>
      <c r="BD3028" t="str">
        <f t="shared" si="287"/>
        <v>NAoMe_initial_final_route</v>
      </c>
      <c r="BE3028" s="397" t="s">
        <v>862</v>
      </c>
      <c r="BF3028" t="str">
        <f t="shared" si="288"/>
        <v>Screening</v>
      </c>
      <c r="BG3028">
        <f t="shared" si="289"/>
        <v>14</v>
      </c>
      <c r="BH3028" s="398">
        <f t="shared" si="290"/>
        <v>0.1068700030446053</v>
      </c>
      <c r="BO3028" s="33"/>
    </row>
    <row r="3029" spans="1:67">
      <c r="A3029" s="316" t="s">
        <v>27</v>
      </c>
      <c r="B3029" t="s">
        <v>380</v>
      </c>
      <c r="C3029" t="s">
        <v>910</v>
      </c>
      <c r="D3029" t="s">
        <v>314</v>
      </c>
      <c r="E3029" s="316" t="s">
        <v>133</v>
      </c>
      <c r="F3029" s="316" t="s">
        <v>134</v>
      </c>
      <c r="G3029" s="316" t="s">
        <v>431</v>
      </c>
      <c r="H3029" s="316" t="s">
        <v>432</v>
      </c>
      <c r="I3029" s="316" t="s">
        <v>303</v>
      </c>
      <c r="J3029" s="316" t="s">
        <v>308</v>
      </c>
      <c r="K3029" s="36">
        <v>12</v>
      </c>
      <c r="L3029" s="317">
        <v>9.1600000858306885E-2</v>
      </c>
      <c r="M3029" s="317"/>
      <c r="N3029" s="36">
        <v>111</v>
      </c>
      <c r="O3029" s="317">
        <v>8.8100001215934753E-2</v>
      </c>
      <c r="P3029" s="317"/>
      <c r="Q3029" s="36">
        <v>1652</v>
      </c>
      <c r="R3029" s="317">
        <v>0.1656599938869476</v>
      </c>
      <c r="S3029" s="317"/>
      <c r="T3029" t="s">
        <v>380</v>
      </c>
      <c r="BA3029" s="395">
        <v>1</v>
      </c>
      <c r="BB3029" s="396" t="s">
        <v>861</v>
      </c>
      <c r="BC3029" t="str">
        <f t="shared" si="286"/>
        <v>RM1</v>
      </c>
      <c r="BD3029" t="str">
        <f t="shared" si="287"/>
        <v>NAoMe_initial_final_stage_tum</v>
      </c>
      <c r="BE3029" s="397" t="s">
        <v>862</v>
      </c>
      <c r="BF3029" t="str">
        <f t="shared" si="288"/>
        <v>Not staged/Unstated</v>
      </c>
      <c r="BG3029">
        <f t="shared" si="289"/>
        <v>12</v>
      </c>
      <c r="BH3029" s="398">
        <f t="shared" si="290"/>
        <v>9.1600000858306885E-2</v>
      </c>
      <c r="BO3029" s="33"/>
    </row>
    <row r="3030" spans="1:67">
      <c r="A3030" s="316" t="s">
        <v>27</v>
      </c>
      <c r="B3030" t="s">
        <v>380</v>
      </c>
      <c r="C3030" t="s">
        <v>910</v>
      </c>
      <c r="D3030" t="s">
        <v>314</v>
      </c>
      <c r="E3030" s="316" t="s">
        <v>133</v>
      </c>
      <c r="F3030" s="316" t="s">
        <v>134</v>
      </c>
      <c r="G3030" s="316" t="s">
        <v>431</v>
      </c>
      <c r="H3030" s="316" t="s">
        <v>432</v>
      </c>
      <c r="I3030" s="316" t="s">
        <v>303</v>
      </c>
      <c r="J3030" s="316" t="s">
        <v>304</v>
      </c>
      <c r="K3030" s="36">
        <v>2</v>
      </c>
      <c r="L3030" s="317">
        <v>1.5270000323653219E-2</v>
      </c>
      <c r="M3030" s="317">
        <v>1.6809999942779541E-2</v>
      </c>
      <c r="N3030" s="36">
        <v>6</v>
      </c>
      <c r="O3030" s="317">
        <v>4.7599999234080306E-3</v>
      </c>
      <c r="P3030" s="317">
        <v>5.2200001664459714E-3</v>
      </c>
      <c r="Q3030" s="36">
        <v>64</v>
      </c>
      <c r="R3030" s="317">
        <v>6.4199999906122676E-3</v>
      </c>
      <c r="S3030" s="317">
        <v>7.689999882131815E-3</v>
      </c>
      <c r="T3030" t="s">
        <v>380</v>
      </c>
      <c r="BA3030" s="395">
        <v>1</v>
      </c>
      <c r="BB3030" s="396" t="s">
        <v>861</v>
      </c>
      <c r="BC3030" t="str">
        <f t="shared" si="286"/>
        <v>RM1</v>
      </c>
      <c r="BD3030" t="str">
        <f t="shared" si="287"/>
        <v>NAoMe_initial_final_stage_tum</v>
      </c>
      <c r="BE3030" s="397" t="s">
        <v>862</v>
      </c>
      <c r="BF3030" t="str">
        <f t="shared" si="288"/>
        <v>Stage 0</v>
      </c>
      <c r="BG3030">
        <f t="shared" si="289"/>
        <v>2</v>
      </c>
      <c r="BH3030" s="398">
        <f t="shared" si="290"/>
        <v>1.5270000323653219E-2</v>
      </c>
      <c r="BO3030" s="33"/>
    </row>
    <row r="3031" spans="1:67">
      <c r="A3031" s="316" t="s">
        <v>27</v>
      </c>
      <c r="B3031" t="s">
        <v>380</v>
      </c>
      <c r="C3031" t="s">
        <v>910</v>
      </c>
      <c r="D3031" t="s">
        <v>314</v>
      </c>
      <c r="E3031" s="316" t="s">
        <v>133</v>
      </c>
      <c r="F3031" s="316" t="s">
        <v>134</v>
      </c>
      <c r="G3031" s="316" t="s">
        <v>431</v>
      </c>
      <c r="H3031" s="316" t="s">
        <v>432</v>
      </c>
      <c r="I3031" s="316" t="s">
        <v>303</v>
      </c>
      <c r="J3031" s="316" t="s">
        <v>305</v>
      </c>
      <c r="K3031" s="36">
        <v>6</v>
      </c>
      <c r="L3031" s="317">
        <v>4.5800000429153442E-2</v>
      </c>
      <c r="M3031" s="317">
        <v>5.0420001149177551E-2</v>
      </c>
      <c r="N3031" s="36">
        <v>46</v>
      </c>
      <c r="O3031" s="317">
        <v>3.6509998142719269E-2</v>
      </c>
      <c r="P3031" s="317">
        <v>4.0029998868703842E-2</v>
      </c>
      <c r="Q3031" s="36">
        <v>359</v>
      </c>
      <c r="R3031" s="317">
        <v>3.5999998450279243E-2</v>
      </c>
      <c r="S3031" s="317">
        <v>4.3150000274181373E-2</v>
      </c>
      <c r="T3031" t="s">
        <v>380</v>
      </c>
      <c r="BA3031" s="395">
        <v>1</v>
      </c>
      <c r="BB3031" s="396" t="s">
        <v>861</v>
      </c>
      <c r="BC3031" t="str">
        <f t="shared" si="286"/>
        <v>RM1</v>
      </c>
      <c r="BD3031" t="str">
        <f t="shared" si="287"/>
        <v>NAoMe_initial_final_stage_tum</v>
      </c>
      <c r="BE3031" s="397" t="s">
        <v>862</v>
      </c>
      <c r="BF3031" t="str">
        <f t="shared" si="288"/>
        <v>Stage 1</v>
      </c>
      <c r="BG3031">
        <f t="shared" si="289"/>
        <v>6</v>
      </c>
      <c r="BH3031" s="398">
        <f t="shared" si="290"/>
        <v>4.5800000429153442E-2</v>
      </c>
      <c r="BO3031" s="33"/>
    </row>
    <row r="3032" spans="1:67">
      <c r="A3032" s="316" t="s">
        <v>27</v>
      </c>
      <c r="B3032" t="s">
        <v>380</v>
      </c>
      <c r="C3032" t="s">
        <v>910</v>
      </c>
      <c r="D3032" t="s">
        <v>314</v>
      </c>
      <c r="E3032" s="316" t="s">
        <v>133</v>
      </c>
      <c r="F3032" s="316" t="s">
        <v>134</v>
      </c>
      <c r="G3032" s="316" t="s">
        <v>431</v>
      </c>
      <c r="H3032" s="316" t="s">
        <v>432</v>
      </c>
      <c r="I3032" s="316" t="s">
        <v>303</v>
      </c>
      <c r="J3032" s="316" t="s">
        <v>306</v>
      </c>
      <c r="K3032" s="36">
        <v>11</v>
      </c>
      <c r="L3032" s="317">
        <v>8.3970002830028534E-2</v>
      </c>
      <c r="M3032" s="317">
        <v>9.2440001666545868E-2</v>
      </c>
      <c r="N3032" s="36">
        <v>135</v>
      </c>
      <c r="O3032" s="317">
        <v>0.10713999718427659</v>
      </c>
      <c r="P3032" s="317">
        <v>0.1174900010228157</v>
      </c>
      <c r="Q3032" s="36">
        <v>996</v>
      </c>
      <c r="R3032" s="317">
        <v>9.9880002439022064E-2</v>
      </c>
      <c r="S3032" s="317">
        <v>0.11970999836921691</v>
      </c>
      <c r="T3032" t="s">
        <v>380</v>
      </c>
      <c r="BA3032" s="395">
        <v>1</v>
      </c>
      <c r="BB3032" s="396" t="s">
        <v>861</v>
      </c>
      <c r="BC3032" t="str">
        <f t="shared" si="286"/>
        <v>RM1</v>
      </c>
      <c r="BD3032" t="str">
        <f t="shared" si="287"/>
        <v>NAoMe_initial_final_stage_tum</v>
      </c>
      <c r="BE3032" s="397" t="s">
        <v>862</v>
      </c>
      <c r="BF3032" t="str">
        <f t="shared" si="288"/>
        <v>Stage 2</v>
      </c>
      <c r="BG3032">
        <f t="shared" si="289"/>
        <v>11</v>
      </c>
      <c r="BH3032" s="398">
        <f t="shared" si="290"/>
        <v>8.3970002830028534E-2</v>
      </c>
      <c r="BO3032" s="33"/>
    </row>
    <row r="3033" spans="1:67">
      <c r="A3033" s="316" t="s">
        <v>27</v>
      </c>
      <c r="B3033" t="s">
        <v>380</v>
      </c>
      <c r="C3033" t="s">
        <v>910</v>
      </c>
      <c r="D3033" t="s">
        <v>314</v>
      </c>
      <c r="E3033" s="316" t="s">
        <v>133</v>
      </c>
      <c r="F3033" s="316" t="s">
        <v>134</v>
      </c>
      <c r="G3033" s="316" t="s">
        <v>431</v>
      </c>
      <c r="H3033" s="316" t="s">
        <v>432</v>
      </c>
      <c r="I3033" s="316" t="s">
        <v>303</v>
      </c>
      <c r="J3033" s="316" t="s">
        <v>307</v>
      </c>
      <c r="K3033" s="36">
        <v>7</v>
      </c>
      <c r="L3033" s="317">
        <v>5.3440000861883163E-2</v>
      </c>
      <c r="M3033" s="317">
        <v>5.8820001780986793E-2</v>
      </c>
      <c r="N3033" s="36">
        <v>85</v>
      </c>
      <c r="O3033" s="317">
        <v>6.7460000514984131E-2</v>
      </c>
      <c r="P3033" s="317">
        <v>7.3980003595352173E-2</v>
      </c>
      <c r="Q3033" s="36">
        <v>742</v>
      </c>
      <c r="R3033" s="317">
        <v>7.4409998953342438E-2</v>
      </c>
      <c r="S3033" s="317">
        <v>8.9180000126361847E-2</v>
      </c>
      <c r="T3033" t="s">
        <v>380</v>
      </c>
      <c r="BA3033" s="395">
        <v>1</v>
      </c>
      <c r="BB3033" s="396" t="s">
        <v>861</v>
      </c>
      <c r="BC3033" t="str">
        <f t="shared" si="286"/>
        <v>RM1</v>
      </c>
      <c r="BD3033" t="str">
        <f t="shared" si="287"/>
        <v>NAoMe_initial_final_stage_tum</v>
      </c>
      <c r="BE3033" s="397" t="s">
        <v>862</v>
      </c>
      <c r="BF3033" t="str">
        <f t="shared" si="288"/>
        <v>Stage 3</v>
      </c>
      <c r="BG3033">
        <f t="shared" si="289"/>
        <v>7</v>
      </c>
      <c r="BH3033" s="398">
        <f t="shared" si="290"/>
        <v>5.3440000861883163E-2</v>
      </c>
      <c r="BO3033" s="33"/>
    </row>
    <row r="3034" spans="1:67">
      <c r="A3034" s="316" t="s">
        <v>27</v>
      </c>
      <c r="B3034" t="s">
        <v>380</v>
      </c>
      <c r="C3034" t="s">
        <v>910</v>
      </c>
      <c r="D3034" t="s">
        <v>314</v>
      </c>
      <c r="E3034" s="316" t="s">
        <v>133</v>
      </c>
      <c r="F3034" s="316" t="s">
        <v>134</v>
      </c>
      <c r="G3034" s="316" t="s">
        <v>431</v>
      </c>
      <c r="H3034" s="316" t="s">
        <v>432</v>
      </c>
      <c r="I3034" s="316" t="s">
        <v>303</v>
      </c>
      <c r="J3034" s="316" t="s">
        <v>336</v>
      </c>
      <c r="K3034" s="36">
        <v>93</v>
      </c>
      <c r="L3034" s="317">
        <v>0.70991998910903931</v>
      </c>
      <c r="M3034" s="317">
        <v>0.78150999546051025</v>
      </c>
      <c r="N3034" s="36">
        <v>877</v>
      </c>
      <c r="O3034" s="317">
        <v>0.69603002071380615</v>
      </c>
      <c r="P3034" s="317">
        <v>0.76327002048492432</v>
      </c>
      <c r="Q3034" s="36">
        <v>6159</v>
      </c>
      <c r="R3034" s="317">
        <v>0.6176300048828125</v>
      </c>
      <c r="S3034" s="317">
        <v>0.74026000499725342</v>
      </c>
      <c r="T3034" t="s">
        <v>380</v>
      </c>
      <c r="BA3034" s="395">
        <v>1</v>
      </c>
      <c r="BB3034" s="396" t="s">
        <v>861</v>
      </c>
      <c r="BC3034" t="str">
        <f t="shared" si="286"/>
        <v>RM1</v>
      </c>
      <c r="BD3034" t="str">
        <f t="shared" si="287"/>
        <v>NAoMe_initial_final_stage_tum</v>
      </c>
      <c r="BE3034" s="397" t="s">
        <v>862</v>
      </c>
      <c r="BF3034" t="str">
        <f t="shared" si="288"/>
        <v>Stage 4</v>
      </c>
      <c r="BG3034">
        <f t="shared" si="289"/>
        <v>93</v>
      </c>
      <c r="BH3034" s="398">
        <f t="shared" si="290"/>
        <v>0.70991998910903931</v>
      </c>
      <c r="BO3034" s="33"/>
    </row>
    <row r="3035" spans="1:67">
      <c r="A3035" s="316" t="s">
        <v>27</v>
      </c>
      <c r="B3035" t="s">
        <v>380</v>
      </c>
      <c r="C3035" t="s">
        <v>910</v>
      </c>
      <c r="D3035" t="s">
        <v>314</v>
      </c>
      <c r="E3035" s="316" t="s">
        <v>133</v>
      </c>
      <c r="F3035" s="316" t="s">
        <v>134</v>
      </c>
      <c r="G3035" s="316" t="s">
        <v>431</v>
      </c>
      <c r="H3035" s="316" t="s">
        <v>432</v>
      </c>
      <c r="I3035" s="316" t="s">
        <v>342</v>
      </c>
      <c r="J3035" s="316" t="s">
        <v>343</v>
      </c>
      <c r="K3035" s="36">
        <v>12</v>
      </c>
      <c r="L3035" s="317">
        <v>9.1600000858306885E-2</v>
      </c>
      <c r="M3035" s="317"/>
      <c r="N3035" s="36">
        <v>111</v>
      </c>
      <c r="O3035" s="317">
        <v>8.8100001215934753E-2</v>
      </c>
      <c r="P3035" s="317"/>
      <c r="Q3035" s="36">
        <v>1652</v>
      </c>
      <c r="R3035" s="317">
        <v>0.1656599938869476</v>
      </c>
      <c r="S3035" s="317"/>
      <c r="T3035" t="s">
        <v>380</v>
      </c>
      <c r="BA3035" s="395">
        <v>1</v>
      </c>
      <c r="BB3035" s="396" t="s">
        <v>861</v>
      </c>
      <c r="BC3035" t="str">
        <f t="shared" si="286"/>
        <v>RM1</v>
      </c>
      <c r="BD3035" t="str">
        <f t="shared" si="287"/>
        <v>NAoMe_initial_final_stage_tum_grp</v>
      </c>
      <c r="BE3035" s="397" t="s">
        <v>862</v>
      </c>
      <c r="BF3035" t="str">
        <f t="shared" si="288"/>
        <v>MBC in HESAPC</v>
      </c>
      <c r="BG3035">
        <f t="shared" si="289"/>
        <v>12</v>
      </c>
      <c r="BH3035" s="398">
        <f t="shared" si="290"/>
        <v>9.1600000858306885E-2</v>
      </c>
      <c r="BO3035" s="33"/>
    </row>
    <row r="3036" spans="1:67">
      <c r="A3036" s="316" t="s">
        <v>27</v>
      </c>
      <c r="B3036" t="s">
        <v>380</v>
      </c>
      <c r="C3036" t="s">
        <v>910</v>
      </c>
      <c r="D3036" t="s">
        <v>314</v>
      </c>
      <c r="E3036" s="316" t="s">
        <v>133</v>
      </c>
      <c r="F3036" s="316" t="s">
        <v>134</v>
      </c>
      <c r="G3036" s="316" t="s">
        <v>431</v>
      </c>
      <c r="H3036" s="316" t="s">
        <v>432</v>
      </c>
      <c r="I3036" s="316" t="s">
        <v>342</v>
      </c>
      <c r="J3036" s="316" t="s">
        <v>344</v>
      </c>
      <c r="K3036" s="36">
        <v>26</v>
      </c>
      <c r="L3036" s="317">
        <v>0.19846999645233149</v>
      </c>
      <c r="M3036" s="317">
        <v>0.21849000453948969</v>
      </c>
      <c r="N3036" s="36">
        <v>272</v>
      </c>
      <c r="O3036" s="317">
        <v>0.21586999297142029</v>
      </c>
      <c r="P3036" s="317">
        <v>0.23672999441623691</v>
      </c>
      <c r="Q3036" s="36">
        <v>2161</v>
      </c>
      <c r="R3036" s="317">
        <v>0.2167100012302399</v>
      </c>
      <c r="S3036" s="317">
        <v>0.25973999500274658</v>
      </c>
      <c r="T3036" t="s">
        <v>380</v>
      </c>
      <c r="BA3036" s="395">
        <v>1</v>
      </c>
      <c r="BB3036" s="396" t="s">
        <v>861</v>
      </c>
      <c r="BC3036" t="str">
        <f t="shared" si="286"/>
        <v>RM1</v>
      </c>
      <c r="BD3036" t="str">
        <f t="shared" si="287"/>
        <v>NAoMe_initial_final_stage_tum_grp</v>
      </c>
      <c r="BE3036" s="397" t="s">
        <v>862</v>
      </c>
      <c r="BF3036" t="str">
        <f t="shared" si="288"/>
        <v>Stage 0-3</v>
      </c>
      <c r="BG3036">
        <f t="shared" si="289"/>
        <v>26</v>
      </c>
      <c r="BH3036" s="398">
        <f t="shared" si="290"/>
        <v>0.19846999645233149</v>
      </c>
      <c r="BO3036" s="33"/>
    </row>
    <row r="3037" spans="1:67">
      <c r="A3037" s="316" t="s">
        <v>27</v>
      </c>
      <c r="B3037" t="s">
        <v>380</v>
      </c>
      <c r="C3037" t="s">
        <v>910</v>
      </c>
      <c r="D3037" t="s">
        <v>314</v>
      </c>
      <c r="E3037" s="316" t="s">
        <v>133</v>
      </c>
      <c r="F3037" s="316" t="s">
        <v>134</v>
      </c>
      <c r="G3037" s="316" t="s">
        <v>431</v>
      </c>
      <c r="H3037" s="316" t="s">
        <v>432</v>
      </c>
      <c r="I3037" s="316" t="s">
        <v>342</v>
      </c>
      <c r="J3037" s="316" t="s">
        <v>336</v>
      </c>
      <c r="K3037" s="36">
        <v>93</v>
      </c>
      <c r="L3037" s="317">
        <v>0.70991998910903931</v>
      </c>
      <c r="M3037" s="317">
        <v>0.78150999546051025</v>
      </c>
      <c r="N3037" s="36">
        <v>877</v>
      </c>
      <c r="O3037" s="317">
        <v>0.69603002071380615</v>
      </c>
      <c r="P3037" s="317">
        <v>0.76327002048492432</v>
      </c>
      <c r="Q3037" s="36">
        <v>6159</v>
      </c>
      <c r="R3037" s="317">
        <v>0.6176300048828125</v>
      </c>
      <c r="S3037" s="317">
        <v>0.74026000499725342</v>
      </c>
      <c r="T3037" t="s">
        <v>380</v>
      </c>
      <c r="BA3037" s="395">
        <v>1</v>
      </c>
      <c r="BB3037" s="396" t="s">
        <v>861</v>
      </c>
      <c r="BC3037" t="str">
        <f t="shared" si="286"/>
        <v>RM1</v>
      </c>
      <c r="BD3037" t="str">
        <f t="shared" si="287"/>
        <v>NAoMe_initial_final_stage_tum_grp</v>
      </c>
      <c r="BE3037" s="397" t="s">
        <v>862</v>
      </c>
      <c r="BF3037" t="str">
        <f t="shared" si="288"/>
        <v>Stage 4</v>
      </c>
      <c r="BG3037">
        <f t="shared" si="289"/>
        <v>93</v>
      </c>
      <c r="BH3037" s="398">
        <f t="shared" si="290"/>
        <v>0.70991998910903931</v>
      </c>
      <c r="BO3037" s="33"/>
    </row>
    <row r="3038" spans="1:67">
      <c r="A3038" s="316" t="s">
        <v>27</v>
      </c>
      <c r="B3038" t="s">
        <v>380</v>
      </c>
      <c r="C3038" t="s">
        <v>910</v>
      </c>
      <c r="D3038" t="s">
        <v>314</v>
      </c>
      <c r="E3038" s="316" t="s">
        <v>133</v>
      </c>
      <c r="F3038" s="316" t="s">
        <v>134</v>
      </c>
      <c r="G3038" s="316" t="s">
        <v>431</v>
      </c>
      <c r="H3038" s="316" t="s">
        <v>432</v>
      </c>
      <c r="I3038" s="316" t="s">
        <v>658</v>
      </c>
      <c r="J3038" s="316" t="s">
        <v>345</v>
      </c>
      <c r="K3038" s="36">
        <v>131</v>
      </c>
      <c r="L3038" s="317">
        <v>1</v>
      </c>
      <c r="M3038" s="317"/>
      <c r="N3038" s="36">
        <v>1260</v>
      </c>
      <c r="O3038" s="317">
        <v>1</v>
      </c>
      <c r="P3038" s="317"/>
      <c r="Q3038" s="36">
        <v>9972</v>
      </c>
      <c r="R3038" s="317">
        <v>1</v>
      </c>
      <c r="S3038" s="317"/>
      <c r="T3038" t="s">
        <v>380</v>
      </c>
      <c r="BA3038" s="395">
        <v>1</v>
      </c>
      <c r="BB3038" s="396" t="s">
        <v>861</v>
      </c>
      <c r="BC3038" t="str">
        <f t="shared" si="286"/>
        <v>RM1</v>
      </c>
      <c r="BD3038" t="str">
        <f t="shared" si="287"/>
        <v>NAoMe_initial_final_who_ps</v>
      </c>
      <c r="BE3038" s="397" t="s">
        <v>862</v>
      </c>
      <c r="BF3038" t="str">
        <f t="shared" si="288"/>
        <v>Not recorded</v>
      </c>
      <c r="BG3038">
        <f t="shared" si="289"/>
        <v>131</v>
      </c>
      <c r="BH3038" s="398">
        <f t="shared" si="290"/>
        <v>1</v>
      </c>
      <c r="BO3038" s="33"/>
    </row>
    <row r="3039" spans="1:67">
      <c r="A3039" s="316" t="s">
        <v>27</v>
      </c>
      <c r="B3039" t="s">
        <v>380</v>
      </c>
      <c r="C3039" t="s">
        <v>910</v>
      </c>
      <c r="D3039" t="s">
        <v>314</v>
      </c>
      <c r="E3039" s="316" t="s">
        <v>133</v>
      </c>
      <c r="F3039" s="316" t="s">
        <v>134</v>
      </c>
      <c r="G3039" s="316" t="s">
        <v>431</v>
      </c>
      <c r="H3039" s="316" t="s">
        <v>432</v>
      </c>
      <c r="I3039" s="316" t="s">
        <v>291</v>
      </c>
      <c r="J3039" s="316" t="s">
        <v>313</v>
      </c>
      <c r="K3039" s="36">
        <v>129</v>
      </c>
      <c r="L3039" s="317">
        <v>0.98473000526428223</v>
      </c>
      <c r="M3039" s="317"/>
      <c r="N3039" s="36">
        <v>1238</v>
      </c>
      <c r="O3039" s="317">
        <v>0.98254001140594482</v>
      </c>
      <c r="P3039" s="317"/>
      <c r="Q3039" s="36">
        <v>9846</v>
      </c>
      <c r="R3039" s="317">
        <v>0.98736000061035156</v>
      </c>
      <c r="S3039" s="317"/>
      <c r="T3039" t="s">
        <v>380</v>
      </c>
      <c r="BA3039" s="395">
        <v>1</v>
      </c>
      <c r="BB3039" s="396" t="s">
        <v>861</v>
      </c>
      <c r="BC3039" t="str">
        <f t="shared" si="286"/>
        <v>RM1</v>
      </c>
      <c r="BD3039" t="str">
        <f t="shared" si="287"/>
        <v>NAoMe_initial_gender</v>
      </c>
      <c r="BE3039" s="397" t="s">
        <v>862</v>
      </c>
      <c r="BF3039" t="str">
        <f t="shared" si="288"/>
        <v>Female</v>
      </c>
      <c r="BG3039">
        <f t="shared" si="289"/>
        <v>129</v>
      </c>
      <c r="BH3039" s="398">
        <f t="shared" si="290"/>
        <v>0.98473000526428223</v>
      </c>
      <c r="BO3039" s="33"/>
    </row>
    <row r="3040" spans="1:67">
      <c r="A3040" s="316" t="s">
        <v>27</v>
      </c>
      <c r="B3040" t="s">
        <v>380</v>
      </c>
      <c r="C3040" t="s">
        <v>910</v>
      </c>
      <c r="D3040" t="s">
        <v>314</v>
      </c>
      <c r="E3040" s="316" t="s">
        <v>133</v>
      </c>
      <c r="F3040" s="316" t="s">
        <v>134</v>
      </c>
      <c r="G3040" s="316" t="s">
        <v>431</v>
      </c>
      <c r="H3040" s="316" t="s">
        <v>432</v>
      </c>
      <c r="I3040" s="316" t="s">
        <v>291</v>
      </c>
      <c r="J3040" s="316" t="s">
        <v>293</v>
      </c>
      <c r="K3040" s="36">
        <v>2</v>
      </c>
      <c r="L3040" s="317">
        <v>1.5270000323653219E-2</v>
      </c>
      <c r="M3040" s="317"/>
      <c r="N3040" s="36">
        <v>22</v>
      </c>
      <c r="O3040" s="317">
        <v>1.7459999769926071E-2</v>
      </c>
      <c r="P3040" s="317"/>
      <c r="Q3040" s="36">
        <v>126</v>
      </c>
      <c r="R3040" s="317">
        <v>1.264000032097101E-2</v>
      </c>
      <c r="S3040" s="317"/>
      <c r="T3040" t="s">
        <v>380</v>
      </c>
      <c r="BA3040" s="395">
        <v>1</v>
      </c>
      <c r="BB3040" s="396" t="s">
        <v>861</v>
      </c>
      <c r="BC3040" t="str">
        <f t="shared" si="286"/>
        <v>RM1</v>
      </c>
      <c r="BD3040" t="str">
        <f t="shared" si="287"/>
        <v>NAoMe_initial_gender</v>
      </c>
      <c r="BE3040" s="397" t="s">
        <v>862</v>
      </c>
      <c r="BF3040" t="str">
        <f t="shared" si="288"/>
        <v>Male</v>
      </c>
      <c r="BG3040">
        <f t="shared" si="289"/>
        <v>2</v>
      </c>
      <c r="BH3040" s="398">
        <f t="shared" si="290"/>
        <v>1.5270000323653219E-2</v>
      </c>
      <c r="BO3040" s="33"/>
    </row>
    <row r="3041" spans="1:67">
      <c r="A3041" s="316" t="s">
        <v>27</v>
      </c>
      <c r="B3041" t="s">
        <v>380</v>
      </c>
      <c r="C3041" t="s">
        <v>910</v>
      </c>
      <c r="D3041" t="s">
        <v>314</v>
      </c>
      <c r="E3041" s="316" t="s">
        <v>133</v>
      </c>
      <c r="F3041" s="316" t="s">
        <v>134</v>
      </c>
      <c r="G3041" s="316" t="s">
        <v>431</v>
      </c>
      <c r="H3041" s="316" t="s">
        <v>432</v>
      </c>
      <c r="I3041" s="316" t="s">
        <v>659</v>
      </c>
      <c r="J3041" s="316" t="s">
        <v>294</v>
      </c>
      <c r="K3041" s="36">
        <v>13</v>
      </c>
      <c r="L3041" s="317">
        <v>9.9239997565746307E-2</v>
      </c>
      <c r="M3041" s="317">
        <v>9.9239997565746307E-2</v>
      </c>
      <c r="N3041" s="36">
        <v>121</v>
      </c>
      <c r="O3041" s="317">
        <v>9.6029996871948242E-2</v>
      </c>
      <c r="P3041" s="317">
        <v>9.6029996871948242E-2</v>
      </c>
      <c r="Q3041" s="36">
        <v>1800</v>
      </c>
      <c r="R3041" s="317">
        <v>0.18050999939441681</v>
      </c>
      <c r="S3041" s="317">
        <v>0.18050999939441681</v>
      </c>
      <c r="T3041" t="s">
        <v>380</v>
      </c>
      <c r="BA3041" s="395">
        <v>1</v>
      </c>
      <c r="BB3041" s="396" t="s">
        <v>861</v>
      </c>
      <c r="BC3041" t="str">
        <f t="shared" si="286"/>
        <v>RM1</v>
      </c>
      <c r="BD3041" t="str">
        <f t="shared" si="287"/>
        <v>NAoMe_initial_imd_2019</v>
      </c>
      <c r="BE3041" s="397" t="s">
        <v>862</v>
      </c>
      <c r="BF3041" t="str">
        <f t="shared" si="288"/>
        <v>1 - most deprived</v>
      </c>
      <c r="BG3041">
        <f t="shared" si="289"/>
        <v>13</v>
      </c>
      <c r="BH3041" s="398">
        <f t="shared" si="290"/>
        <v>9.9239997565746307E-2</v>
      </c>
      <c r="BO3041" s="33"/>
    </row>
    <row r="3042" spans="1:67">
      <c r="A3042" s="316" t="s">
        <v>27</v>
      </c>
      <c r="B3042" t="s">
        <v>380</v>
      </c>
      <c r="C3042" t="s">
        <v>910</v>
      </c>
      <c r="D3042" t="s">
        <v>314</v>
      </c>
      <c r="E3042" s="316" t="s">
        <v>133</v>
      </c>
      <c r="F3042" s="316" t="s">
        <v>134</v>
      </c>
      <c r="G3042" s="316" t="s">
        <v>431</v>
      </c>
      <c r="H3042" s="316" t="s">
        <v>432</v>
      </c>
      <c r="I3042" s="316" t="s">
        <v>659</v>
      </c>
      <c r="J3042" s="316" t="s">
        <v>15</v>
      </c>
      <c r="K3042" s="36">
        <v>23</v>
      </c>
      <c r="L3042" s="317">
        <v>0.17556999623775479</v>
      </c>
      <c r="M3042" s="317">
        <v>0.17556999623775479</v>
      </c>
      <c r="N3042" s="36">
        <v>249</v>
      </c>
      <c r="O3042" s="317">
        <v>0.19762000441551211</v>
      </c>
      <c r="P3042" s="317">
        <v>0.19762000441551211</v>
      </c>
      <c r="Q3042" s="36">
        <v>2036</v>
      </c>
      <c r="R3042" s="317">
        <v>0.20417000353336329</v>
      </c>
      <c r="S3042" s="317">
        <v>0.20417000353336329</v>
      </c>
      <c r="T3042" t="s">
        <v>380</v>
      </c>
      <c r="BA3042" s="395">
        <v>1</v>
      </c>
      <c r="BB3042" s="396" t="s">
        <v>861</v>
      </c>
      <c r="BC3042" t="str">
        <f t="shared" si="286"/>
        <v>RM1</v>
      </c>
      <c r="BD3042" t="str">
        <f t="shared" si="287"/>
        <v>NAoMe_initial_imd_2019</v>
      </c>
      <c r="BE3042" s="397" t="s">
        <v>862</v>
      </c>
      <c r="BF3042" t="str">
        <f t="shared" si="288"/>
        <v>2</v>
      </c>
      <c r="BG3042">
        <f t="shared" si="289"/>
        <v>23</v>
      </c>
      <c r="BH3042" s="398">
        <f t="shared" si="290"/>
        <v>0.17556999623775479</v>
      </c>
      <c r="BO3042" s="33"/>
    </row>
    <row r="3043" spans="1:67">
      <c r="A3043" s="316" t="s">
        <v>27</v>
      </c>
      <c r="B3043" t="s">
        <v>380</v>
      </c>
      <c r="C3043" t="s">
        <v>910</v>
      </c>
      <c r="D3043" t="s">
        <v>314</v>
      </c>
      <c r="E3043" s="316" t="s">
        <v>133</v>
      </c>
      <c r="F3043" s="316" t="s">
        <v>134</v>
      </c>
      <c r="G3043" s="316" t="s">
        <v>431</v>
      </c>
      <c r="H3043" s="316" t="s">
        <v>432</v>
      </c>
      <c r="I3043" s="316" t="s">
        <v>659</v>
      </c>
      <c r="J3043" s="316" t="s">
        <v>16</v>
      </c>
      <c r="K3043" s="36">
        <v>39</v>
      </c>
      <c r="L3043" s="317">
        <v>0.29771000146865839</v>
      </c>
      <c r="M3043" s="317">
        <v>0.29771000146865839</v>
      </c>
      <c r="N3043" s="36">
        <v>347</v>
      </c>
      <c r="O3043" s="317">
        <v>0.27540001273155212</v>
      </c>
      <c r="P3043" s="317">
        <v>0.27540001273155212</v>
      </c>
      <c r="Q3043" s="36">
        <v>2085</v>
      </c>
      <c r="R3043" s="317">
        <v>0.20908999443054199</v>
      </c>
      <c r="S3043" s="317">
        <v>0.20908999443054199</v>
      </c>
      <c r="T3043" t="s">
        <v>380</v>
      </c>
      <c r="BA3043" s="395">
        <v>1</v>
      </c>
      <c r="BB3043" s="396" t="s">
        <v>861</v>
      </c>
      <c r="BC3043" t="str">
        <f t="shared" si="286"/>
        <v>RM1</v>
      </c>
      <c r="BD3043" t="str">
        <f t="shared" si="287"/>
        <v>NAoMe_initial_imd_2019</v>
      </c>
      <c r="BE3043" s="397" t="s">
        <v>862</v>
      </c>
      <c r="BF3043" t="str">
        <f t="shared" si="288"/>
        <v>3</v>
      </c>
      <c r="BG3043">
        <f t="shared" si="289"/>
        <v>39</v>
      </c>
      <c r="BH3043" s="398">
        <f t="shared" si="290"/>
        <v>0.29771000146865839</v>
      </c>
      <c r="BO3043" s="33"/>
    </row>
    <row r="3044" spans="1:67">
      <c r="A3044" s="316" t="s">
        <v>27</v>
      </c>
      <c r="B3044" t="s">
        <v>380</v>
      </c>
      <c r="C3044" t="s">
        <v>910</v>
      </c>
      <c r="D3044" t="s">
        <v>314</v>
      </c>
      <c r="E3044" s="316" t="s">
        <v>133</v>
      </c>
      <c r="F3044" s="316" t="s">
        <v>134</v>
      </c>
      <c r="G3044" s="316" t="s">
        <v>431</v>
      </c>
      <c r="H3044" s="316" t="s">
        <v>432</v>
      </c>
      <c r="I3044" s="316" t="s">
        <v>659</v>
      </c>
      <c r="J3044" s="316" t="s">
        <v>17</v>
      </c>
      <c r="K3044" s="36">
        <v>34</v>
      </c>
      <c r="L3044" s="317">
        <v>0.25953999161720281</v>
      </c>
      <c r="M3044" s="317">
        <v>0.25953999161720281</v>
      </c>
      <c r="N3044" s="36">
        <v>246</v>
      </c>
      <c r="O3044" s="317">
        <v>0.1952400058507919</v>
      </c>
      <c r="P3044" s="317">
        <v>0.1952400058507919</v>
      </c>
      <c r="Q3044" s="36">
        <v>2024</v>
      </c>
      <c r="R3044" s="317">
        <v>0.2029699981212616</v>
      </c>
      <c r="S3044" s="317">
        <v>0.2029699981212616</v>
      </c>
      <c r="T3044" t="s">
        <v>380</v>
      </c>
      <c r="BA3044" s="395">
        <v>1</v>
      </c>
      <c r="BB3044" s="396" t="s">
        <v>861</v>
      </c>
      <c r="BC3044" t="str">
        <f t="shared" si="286"/>
        <v>RM1</v>
      </c>
      <c r="BD3044" t="str">
        <f t="shared" si="287"/>
        <v>NAoMe_initial_imd_2019</v>
      </c>
      <c r="BE3044" s="397" t="s">
        <v>862</v>
      </c>
      <c r="BF3044" t="str">
        <f t="shared" si="288"/>
        <v>4</v>
      </c>
      <c r="BG3044">
        <f t="shared" si="289"/>
        <v>34</v>
      </c>
      <c r="BH3044" s="398">
        <f t="shared" si="290"/>
        <v>0.25953999161720281</v>
      </c>
      <c r="BO3044" s="33"/>
    </row>
    <row r="3045" spans="1:67">
      <c r="A3045" s="316" t="s">
        <v>27</v>
      </c>
      <c r="B3045" t="s">
        <v>380</v>
      </c>
      <c r="C3045" t="s">
        <v>910</v>
      </c>
      <c r="D3045" t="s">
        <v>314</v>
      </c>
      <c r="E3045" s="316" t="s">
        <v>133</v>
      </c>
      <c r="F3045" s="316" t="s">
        <v>134</v>
      </c>
      <c r="G3045" s="316" t="s">
        <v>431</v>
      </c>
      <c r="H3045" s="316" t="s">
        <v>432</v>
      </c>
      <c r="I3045" s="316" t="s">
        <v>659</v>
      </c>
      <c r="J3045" s="316" t="s">
        <v>295</v>
      </c>
      <c r="K3045" s="36">
        <v>22</v>
      </c>
      <c r="L3045" s="317">
        <v>0.1679400056600571</v>
      </c>
      <c r="M3045" s="317">
        <v>0.1679400056600571</v>
      </c>
      <c r="N3045" s="36">
        <v>297</v>
      </c>
      <c r="O3045" s="317">
        <v>0.23570999503135681</v>
      </c>
      <c r="P3045" s="317">
        <v>0.23570999503135681</v>
      </c>
      <c r="Q3045" s="36">
        <v>2027</v>
      </c>
      <c r="R3045" s="317">
        <v>0.2032700031995773</v>
      </c>
      <c r="S3045" s="317">
        <v>0.2032700031995773</v>
      </c>
      <c r="T3045" t="s">
        <v>380</v>
      </c>
      <c r="BA3045" s="395">
        <v>1</v>
      </c>
      <c r="BB3045" s="396" t="s">
        <v>861</v>
      </c>
      <c r="BC3045" t="str">
        <f t="shared" si="286"/>
        <v>RM1</v>
      </c>
      <c r="BD3045" t="str">
        <f t="shared" si="287"/>
        <v>NAoMe_initial_imd_2019</v>
      </c>
      <c r="BE3045" s="397" t="s">
        <v>862</v>
      </c>
      <c r="BF3045" t="str">
        <f t="shared" si="288"/>
        <v>5 - least deprived</v>
      </c>
      <c r="BG3045">
        <f t="shared" si="289"/>
        <v>22</v>
      </c>
      <c r="BH3045" s="398">
        <f t="shared" si="290"/>
        <v>0.1679400056600571</v>
      </c>
      <c r="BO3045" s="33"/>
    </row>
    <row r="3046" spans="1:67">
      <c r="A3046" s="316" t="s">
        <v>27</v>
      </c>
      <c r="B3046" t="s">
        <v>380</v>
      </c>
      <c r="C3046" t="s">
        <v>910</v>
      </c>
      <c r="D3046" t="s">
        <v>314</v>
      </c>
      <c r="E3046" s="316" t="s">
        <v>133</v>
      </c>
      <c r="F3046" s="316" t="s">
        <v>134</v>
      </c>
      <c r="G3046" s="316" t="s">
        <v>431</v>
      </c>
      <c r="H3046" s="316" t="s">
        <v>432</v>
      </c>
      <c r="I3046" s="316" t="s">
        <v>659</v>
      </c>
      <c r="J3046" s="316" t="s">
        <v>260</v>
      </c>
      <c r="K3046" s="36">
        <v>0</v>
      </c>
      <c r="L3046" s="317">
        <v>0</v>
      </c>
      <c r="M3046" s="317"/>
      <c r="N3046" s="36">
        <v>0</v>
      </c>
      <c r="O3046" s="317">
        <v>0</v>
      </c>
      <c r="P3046" s="317"/>
      <c r="Q3046" s="36">
        <v>0</v>
      </c>
      <c r="R3046" s="317">
        <v>0</v>
      </c>
      <c r="S3046" s="317"/>
      <c r="T3046" t="s">
        <v>380</v>
      </c>
      <c r="BA3046" s="395">
        <v>1</v>
      </c>
      <c r="BB3046" s="396" t="s">
        <v>861</v>
      </c>
      <c r="BC3046" t="str">
        <f t="shared" si="286"/>
        <v>RM1</v>
      </c>
      <c r="BD3046" t="str">
        <f t="shared" si="287"/>
        <v>NAoMe_initial_imd_2019</v>
      </c>
      <c r="BE3046" s="397" t="s">
        <v>862</v>
      </c>
      <c r="BF3046" t="str">
        <f t="shared" si="288"/>
        <v>Unknown</v>
      </c>
      <c r="BG3046">
        <f t="shared" si="289"/>
        <v>0</v>
      </c>
      <c r="BH3046" s="398">
        <f t="shared" si="290"/>
        <v>0</v>
      </c>
      <c r="BO3046" s="33"/>
    </row>
    <row r="3047" spans="1:67">
      <c r="A3047" s="316" t="s">
        <v>27</v>
      </c>
      <c r="B3047" t="s">
        <v>380</v>
      </c>
      <c r="C3047" t="s">
        <v>910</v>
      </c>
      <c r="D3047" t="s">
        <v>314</v>
      </c>
      <c r="E3047" s="316" t="s">
        <v>133</v>
      </c>
      <c r="F3047" s="316" t="s">
        <v>134</v>
      </c>
      <c r="G3047" s="316" t="s">
        <v>431</v>
      </c>
      <c r="H3047" s="316" t="s">
        <v>432</v>
      </c>
      <c r="I3047" s="316" t="s">
        <v>296</v>
      </c>
      <c r="J3047" s="316" t="s">
        <v>297</v>
      </c>
      <c r="K3047" s="36">
        <v>83</v>
      </c>
      <c r="L3047" s="317">
        <v>0.6335899829864502</v>
      </c>
      <c r="M3047" s="317">
        <v>0.64341002702713013</v>
      </c>
      <c r="N3047" s="36">
        <v>712</v>
      </c>
      <c r="O3047" s="317">
        <v>0.56507998704910278</v>
      </c>
      <c r="P3047" s="317">
        <v>0.5807499885559082</v>
      </c>
      <c r="Q3047" s="36">
        <v>5528</v>
      </c>
      <c r="R3047" s="317">
        <v>0.55435001850128174</v>
      </c>
      <c r="S3047" s="317">
        <v>0.56936997175216675</v>
      </c>
      <c r="T3047" t="s">
        <v>380</v>
      </c>
      <c r="BA3047" s="395">
        <v>1</v>
      </c>
      <c r="BB3047" s="396" t="s">
        <v>861</v>
      </c>
      <c r="BC3047" t="str">
        <f t="shared" si="286"/>
        <v>RM1</v>
      </c>
      <c r="BD3047" t="str">
        <f t="shared" si="287"/>
        <v>NAoMe_initial_scarf_731_grp</v>
      </c>
      <c r="BE3047" s="397" t="s">
        <v>862</v>
      </c>
      <c r="BF3047" t="str">
        <f t="shared" si="288"/>
        <v>Fit</v>
      </c>
      <c r="BG3047">
        <f t="shared" si="289"/>
        <v>83</v>
      </c>
      <c r="BH3047" s="398">
        <f t="shared" si="290"/>
        <v>0.6335899829864502</v>
      </c>
      <c r="BO3047" s="33"/>
    </row>
    <row r="3048" spans="1:67">
      <c r="A3048" s="316" t="s">
        <v>27</v>
      </c>
      <c r="B3048" t="s">
        <v>380</v>
      </c>
      <c r="C3048" t="s">
        <v>910</v>
      </c>
      <c r="D3048" t="s">
        <v>314</v>
      </c>
      <c r="E3048" s="316" t="s">
        <v>133</v>
      </c>
      <c r="F3048" s="316" t="s">
        <v>134</v>
      </c>
      <c r="G3048" s="316" t="s">
        <v>431</v>
      </c>
      <c r="H3048" s="316" t="s">
        <v>432</v>
      </c>
      <c r="I3048" s="316" t="s">
        <v>296</v>
      </c>
      <c r="J3048" s="316" t="s">
        <v>298</v>
      </c>
      <c r="K3048" s="36">
        <v>19</v>
      </c>
      <c r="L3048" s="317">
        <v>0.14504000544548029</v>
      </c>
      <c r="M3048" s="317">
        <v>0.1472900062799454</v>
      </c>
      <c r="N3048" s="36">
        <v>189</v>
      </c>
      <c r="O3048" s="317">
        <v>0.15000000596046451</v>
      </c>
      <c r="P3048" s="317">
        <v>0.15415999293327329</v>
      </c>
      <c r="Q3048" s="36">
        <v>1492</v>
      </c>
      <c r="R3048" s="317">
        <v>0.149619996547699</v>
      </c>
      <c r="S3048" s="317">
        <v>0.153669998049736</v>
      </c>
      <c r="T3048" t="s">
        <v>380</v>
      </c>
      <c r="BA3048" s="395">
        <v>1</v>
      </c>
      <c r="BB3048" s="396" t="s">
        <v>861</v>
      </c>
      <c r="BC3048" t="str">
        <f t="shared" si="286"/>
        <v>RM1</v>
      </c>
      <c r="BD3048" t="str">
        <f t="shared" si="287"/>
        <v>NAoMe_initial_scarf_731_grp</v>
      </c>
      <c r="BE3048" s="397" t="s">
        <v>862</v>
      </c>
      <c r="BF3048" t="str">
        <f t="shared" si="288"/>
        <v>Mild frailty</v>
      </c>
      <c r="BG3048">
        <f t="shared" si="289"/>
        <v>19</v>
      </c>
      <c r="BH3048" s="398">
        <f t="shared" si="290"/>
        <v>0.14504000544548029</v>
      </c>
      <c r="BO3048" s="33"/>
    </row>
    <row r="3049" spans="1:67">
      <c r="A3049" s="316" t="s">
        <v>27</v>
      </c>
      <c r="B3049" t="s">
        <v>380</v>
      </c>
      <c r="C3049" t="s">
        <v>910</v>
      </c>
      <c r="D3049" t="s">
        <v>314</v>
      </c>
      <c r="E3049" s="316" t="s">
        <v>133</v>
      </c>
      <c r="F3049" s="316" t="s">
        <v>134</v>
      </c>
      <c r="G3049" s="316" t="s">
        <v>431</v>
      </c>
      <c r="H3049" s="316" t="s">
        <v>432</v>
      </c>
      <c r="I3049" s="316" t="s">
        <v>296</v>
      </c>
      <c r="J3049" s="316" t="s">
        <v>299</v>
      </c>
      <c r="K3049" s="36">
        <v>15</v>
      </c>
      <c r="L3049" s="317">
        <v>0.11450000107288361</v>
      </c>
      <c r="M3049" s="317">
        <v>0.1162799969315529</v>
      </c>
      <c r="N3049" s="36">
        <v>188</v>
      </c>
      <c r="O3049" s="317">
        <v>0.14921000599861151</v>
      </c>
      <c r="P3049" s="317">
        <v>0.1533399969339371</v>
      </c>
      <c r="Q3049" s="36">
        <v>1470</v>
      </c>
      <c r="R3049" s="317">
        <v>0.1474100053310394</v>
      </c>
      <c r="S3049" s="317">
        <v>0.1514099985361099</v>
      </c>
      <c r="T3049" t="s">
        <v>380</v>
      </c>
      <c r="BA3049" s="395">
        <v>1</v>
      </c>
      <c r="BB3049" s="396" t="s">
        <v>861</v>
      </c>
      <c r="BC3049" t="str">
        <f t="shared" si="286"/>
        <v>RM1</v>
      </c>
      <c r="BD3049" t="str">
        <f t="shared" si="287"/>
        <v>NAoMe_initial_scarf_731_grp</v>
      </c>
      <c r="BE3049" s="397" t="s">
        <v>862</v>
      </c>
      <c r="BF3049" t="str">
        <f t="shared" si="288"/>
        <v>Moderate frailty</v>
      </c>
      <c r="BG3049">
        <f t="shared" si="289"/>
        <v>15</v>
      </c>
      <c r="BH3049" s="398">
        <f t="shared" si="290"/>
        <v>0.11450000107288361</v>
      </c>
      <c r="BO3049" s="33"/>
    </row>
    <row r="3050" spans="1:67">
      <c r="A3050" s="316" t="s">
        <v>27</v>
      </c>
      <c r="B3050" t="s">
        <v>380</v>
      </c>
      <c r="C3050" t="s">
        <v>910</v>
      </c>
      <c r="D3050" t="s">
        <v>314</v>
      </c>
      <c r="E3050" s="316" t="s">
        <v>133</v>
      </c>
      <c r="F3050" s="316" t="s">
        <v>134</v>
      </c>
      <c r="G3050" s="316" t="s">
        <v>431</v>
      </c>
      <c r="H3050" s="316" t="s">
        <v>432</v>
      </c>
      <c r="I3050" s="316" t="s">
        <v>296</v>
      </c>
      <c r="J3050" s="316" t="s">
        <v>353</v>
      </c>
      <c r="K3050" s="36">
        <v>2</v>
      </c>
      <c r="L3050" s="317">
        <v>1.5270000323653219E-2</v>
      </c>
      <c r="M3050" s="317"/>
      <c r="N3050" s="36">
        <v>34</v>
      </c>
      <c r="O3050" s="317">
        <v>2.6979999616742131E-2</v>
      </c>
      <c r="P3050" s="317"/>
      <c r="Q3050" s="36">
        <v>263</v>
      </c>
      <c r="R3050" s="317">
        <v>2.6370000094175339E-2</v>
      </c>
      <c r="S3050" s="317"/>
      <c r="T3050" t="s">
        <v>380</v>
      </c>
      <c r="BA3050" s="395">
        <v>1</v>
      </c>
      <c r="BB3050" s="396" t="s">
        <v>861</v>
      </c>
      <c r="BC3050" t="str">
        <f t="shared" si="286"/>
        <v>RM1</v>
      </c>
      <c r="BD3050" t="str">
        <f t="shared" si="287"/>
        <v>NAoMe_initial_scarf_731_grp</v>
      </c>
      <c r="BE3050" s="397" t="s">
        <v>862</v>
      </c>
      <c r="BF3050" t="str">
        <f t="shared" si="288"/>
        <v>Not in HESAPC</v>
      </c>
      <c r="BG3050">
        <f t="shared" si="289"/>
        <v>2</v>
      </c>
      <c r="BH3050" s="398">
        <f t="shared" si="290"/>
        <v>1.5270000323653219E-2</v>
      </c>
      <c r="BO3050" s="33"/>
    </row>
    <row r="3051" spans="1:67">
      <c r="A3051" s="316" t="s">
        <v>27</v>
      </c>
      <c r="B3051" t="s">
        <v>380</v>
      </c>
      <c r="C3051" t="s">
        <v>910</v>
      </c>
      <c r="D3051" t="s">
        <v>314</v>
      </c>
      <c r="E3051" s="316" t="s">
        <v>133</v>
      </c>
      <c r="F3051" s="316" t="s">
        <v>134</v>
      </c>
      <c r="G3051" s="316" t="s">
        <v>431</v>
      </c>
      <c r="H3051" s="316" t="s">
        <v>432</v>
      </c>
      <c r="I3051" s="316" t="s">
        <v>296</v>
      </c>
      <c r="J3051" s="316" t="s">
        <v>300</v>
      </c>
      <c r="K3051" s="36">
        <v>12</v>
      </c>
      <c r="L3051" s="317">
        <v>9.1600000858306885E-2</v>
      </c>
      <c r="M3051" s="317">
        <v>9.3019999563694E-2</v>
      </c>
      <c r="N3051" s="36">
        <v>137</v>
      </c>
      <c r="O3051" s="317">
        <v>0.1087300032377243</v>
      </c>
      <c r="P3051" s="317">
        <v>0.1117499992251396</v>
      </c>
      <c r="Q3051" s="36">
        <v>1219</v>
      </c>
      <c r="R3051" s="317">
        <v>0.1222399994730949</v>
      </c>
      <c r="S3051" s="317">
        <v>0.12555000185966489</v>
      </c>
      <c r="T3051" t="s">
        <v>380</v>
      </c>
      <c r="BA3051" s="395">
        <v>1</v>
      </c>
      <c r="BB3051" s="396" t="s">
        <v>861</v>
      </c>
      <c r="BC3051" t="str">
        <f t="shared" si="286"/>
        <v>RM1</v>
      </c>
      <c r="BD3051" t="str">
        <f t="shared" si="287"/>
        <v>NAoMe_initial_scarf_731_grp</v>
      </c>
      <c r="BE3051" s="397" t="s">
        <v>862</v>
      </c>
      <c r="BF3051" t="str">
        <f t="shared" si="288"/>
        <v>Severe frailty</v>
      </c>
      <c r="BG3051">
        <f t="shared" si="289"/>
        <v>12</v>
      </c>
      <c r="BH3051" s="398">
        <f t="shared" si="290"/>
        <v>9.1600000858306885E-2</v>
      </c>
      <c r="BO3051" s="33"/>
    </row>
    <row r="3052" spans="1:67">
      <c r="A3052" s="316" t="s">
        <v>27</v>
      </c>
      <c r="B3052" t="s">
        <v>380</v>
      </c>
      <c r="C3052" t="s">
        <v>910</v>
      </c>
      <c r="D3052" t="s">
        <v>314</v>
      </c>
      <c r="E3052" s="316" t="s">
        <v>135</v>
      </c>
      <c r="F3052" s="316" t="s">
        <v>136</v>
      </c>
      <c r="G3052" s="316" t="s">
        <v>441</v>
      </c>
      <c r="H3052" s="316" t="s">
        <v>370</v>
      </c>
      <c r="I3052" s="316" t="s">
        <v>310</v>
      </c>
      <c r="J3052" s="316" t="s">
        <v>277</v>
      </c>
      <c r="K3052" s="36">
        <v>0</v>
      </c>
      <c r="L3052" s="317">
        <v>0</v>
      </c>
      <c r="M3052" s="317"/>
      <c r="N3052" s="36">
        <v>2</v>
      </c>
      <c r="O3052" s="317">
        <v>4.0000001899898052E-3</v>
      </c>
      <c r="P3052" s="317"/>
      <c r="Q3052" s="36">
        <v>70</v>
      </c>
      <c r="R3052" s="317">
        <v>7.0199999026954174E-3</v>
      </c>
      <c r="S3052" s="317"/>
      <c r="T3052" t="s">
        <v>380</v>
      </c>
      <c r="BA3052" s="395">
        <v>1</v>
      </c>
      <c r="BB3052" s="396" t="s">
        <v>861</v>
      </c>
      <c r="BC3052" t="str">
        <f t="shared" si="286"/>
        <v>RVJ</v>
      </c>
      <c r="BD3052" t="str">
        <f t="shared" si="287"/>
        <v>NAoMe_initial_age_decades_80cap</v>
      </c>
      <c r="BE3052" s="397" t="s">
        <v>862</v>
      </c>
      <c r="BF3052" t="str">
        <f t="shared" si="288"/>
        <v>18-29 yrs</v>
      </c>
      <c r="BG3052">
        <f t="shared" si="289"/>
        <v>0</v>
      </c>
      <c r="BH3052" s="398">
        <f t="shared" si="290"/>
        <v>0</v>
      </c>
      <c r="BO3052" s="33"/>
    </row>
    <row r="3053" spans="1:67">
      <c r="A3053" s="316" t="s">
        <v>27</v>
      </c>
      <c r="B3053" t="s">
        <v>380</v>
      </c>
      <c r="C3053" t="s">
        <v>910</v>
      </c>
      <c r="D3053" t="s">
        <v>314</v>
      </c>
      <c r="E3053" s="316" t="s">
        <v>135</v>
      </c>
      <c r="F3053" s="316" t="s">
        <v>136</v>
      </c>
      <c r="G3053" s="316" t="s">
        <v>441</v>
      </c>
      <c r="H3053" s="316" t="s">
        <v>370</v>
      </c>
      <c r="I3053" s="316" t="s">
        <v>310</v>
      </c>
      <c r="J3053" s="316" t="s">
        <v>278</v>
      </c>
      <c r="K3053" s="36">
        <v>2</v>
      </c>
      <c r="L3053" s="317">
        <v>1.5270000323653219E-2</v>
      </c>
      <c r="M3053" s="317"/>
      <c r="N3053" s="36">
        <v>13</v>
      </c>
      <c r="O3053" s="317">
        <v>2.60000005364418E-2</v>
      </c>
      <c r="P3053" s="317"/>
      <c r="Q3053" s="36">
        <v>429</v>
      </c>
      <c r="R3053" s="317">
        <v>4.3019998818635941E-2</v>
      </c>
      <c r="S3053" s="317"/>
      <c r="T3053" t="s">
        <v>380</v>
      </c>
      <c r="BA3053" s="395">
        <v>1</v>
      </c>
      <c r="BB3053" s="396" t="s">
        <v>861</v>
      </c>
      <c r="BC3053" t="str">
        <f t="shared" si="286"/>
        <v>RVJ</v>
      </c>
      <c r="BD3053" t="str">
        <f t="shared" si="287"/>
        <v>NAoMe_initial_age_decades_80cap</v>
      </c>
      <c r="BE3053" s="397" t="s">
        <v>862</v>
      </c>
      <c r="BF3053" t="str">
        <f t="shared" si="288"/>
        <v>30-39 yrs</v>
      </c>
      <c r="BG3053">
        <f t="shared" si="289"/>
        <v>2</v>
      </c>
      <c r="BH3053" s="398">
        <f t="shared" si="290"/>
        <v>1.5270000323653219E-2</v>
      </c>
      <c r="BO3053" s="33"/>
    </row>
    <row r="3054" spans="1:67">
      <c r="A3054" s="316" t="s">
        <v>27</v>
      </c>
      <c r="B3054" t="s">
        <v>380</v>
      </c>
      <c r="C3054" t="s">
        <v>910</v>
      </c>
      <c r="D3054" t="s">
        <v>314</v>
      </c>
      <c r="E3054" s="316" t="s">
        <v>135</v>
      </c>
      <c r="F3054" s="316" t="s">
        <v>136</v>
      </c>
      <c r="G3054" s="316" t="s">
        <v>441</v>
      </c>
      <c r="H3054" s="316" t="s">
        <v>370</v>
      </c>
      <c r="I3054" s="316" t="s">
        <v>310</v>
      </c>
      <c r="J3054" s="316" t="s">
        <v>279</v>
      </c>
      <c r="K3054" s="36">
        <v>10</v>
      </c>
      <c r="L3054" s="317">
        <v>7.6339997351169586E-2</v>
      </c>
      <c r="M3054" s="317"/>
      <c r="N3054" s="36">
        <v>42</v>
      </c>
      <c r="O3054" s="317">
        <v>8.3999998867511749E-2</v>
      </c>
      <c r="P3054" s="317"/>
      <c r="Q3054" s="36">
        <v>1024</v>
      </c>
      <c r="R3054" s="317">
        <v>0.1026899963617325</v>
      </c>
      <c r="S3054" s="317"/>
      <c r="T3054" t="s">
        <v>380</v>
      </c>
      <c r="BA3054" s="395">
        <v>1</v>
      </c>
      <c r="BB3054" s="396" t="s">
        <v>861</v>
      </c>
      <c r="BC3054" t="str">
        <f t="shared" si="286"/>
        <v>RVJ</v>
      </c>
      <c r="BD3054" t="str">
        <f t="shared" si="287"/>
        <v>NAoMe_initial_age_decades_80cap</v>
      </c>
      <c r="BE3054" s="397" t="s">
        <v>862</v>
      </c>
      <c r="BF3054" t="str">
        <f t="shared" si="288"/>
        <v>40-49 yrs</v>
      </c>
      <c r="BG3054">
        <f t="shared" si="289"/>
        <v>10</v>
      </c>
      <c r="BH3054" s="398">
        <f t="shared" si="290"/>
        <v>7.6339997351169586E-2</v>
      </c>
      <c r="BO3054" s="33"/>
    </row>
    <row r="3055" spans="1:67">
      <c r="A3055" s="316" t="s">
        <v>27</v>
      </c>
      <c r="B3055" t="s">
        <v>380</v>
      </c>
      <c r="C3055" t="s">
        <v>910</v>
      </c>
      <c r="D3055" t="s">
        <v>314</v>
      </c>
      <c r="E3055" s="316" t="s">
        <v>135</v>
      </c>
      <c r="F3055" s="316" t="s">
        <v>136</v>
      </c>
      <c r="G3055" s="316" t="s">
        <v>441</v>
      </c>
      <c r="H3055" s="316" t="s">
        <v>370</v>
      </c>
      <c r="I3055" s="316" t="s">
        <v>310</v>
      </c>
      <c r="J3055" s="316" t="s">
        <v>280</v>
      </c>
      <c r="K3055" s="36">
        <v>27</v>
      </c>
      <c r="L3055" s="317">
        <v>0.20611000061035159</v>
      </c>
      <c r="M3055" s="317"/>
      <c r="N3055" s="36">
        <v>87</v>
      </c>
      <c r="O3055" s="317">
        <v>0.17399999499320981</v>
      </c>
      <c r="P3055" s="317"/>
      <c r="Q3055" s="36">
        <v>1733</v>
      </c>
      <c r="R3055" s="317">
        <v>0.17378999292850489</v>
      </c>
      <c r="S3055" s="317"/>
      <c r="T3055" t="s">
        <v>380</v>
      </c>
      <c r="BA3055" s="395">
        <v>1</v>
      </c>
      <c r="BB3055" s="396" t="s">
        <v>861</v>
      </c>
      <c r="BC3055" t="str">
        <f t="shared" si="286"/>
        <v>RVJ</v>
      </c>
      <c r="BD3055" t="str">
        <f t="shared" si="287"/>
        <v>NAoMe_initial_age_decades_80cap</v>
      </c>
      <c r="BE3055" s="397" t="s">
        <v>862</v>
      </c>
      <c r="BF3055" t="str">
        <f t="shared" si="288"/>
        <v>50-59 yrs</v>
      </c>
      <c r="BG3055">
        <f t="shared" si="289"/>
        <v>27</v>
      </c>
      <c r="BH3055" s="398">
        <f t="shared" si="290"/>
        <v>0.20611000061035159</v>
      </c>
      <c r="BO3055" s="33"/>
    </row>
    <row r="3056" spans="1:67">
      <c r="A3056" s="316" t="s">
        <v>27</v>
      </c>
      <c r="B3056" t="s">
        <v>380</v>
      </c>
      <c r="C3056" t="s">
        <v>910</v>
      </c>
      <c r="D3056" t="s">
        <v>314</v>
      </c>
      <c r="E3056" s="316" t="s">
        <v>135</v>
      </c>
      <c r="F3056" s="316" t="s">
        <v>136</v>
      </c>
      <c r="G3056" s="316" t="s">
        <v>441</v>
      </c>
      <c r="H3056" s="316" t="s">
        <v>370</v>
      </c>
      <c r="I3056" s="316" t="s">
        <v>310</v>
      </c>
      <c r="J3056" s="316" t="s">
        <v>281</v>
      </c>
      <c r="K3056" s="36">
        <v>27</v>
      </c>
      <c r="L3056" s="317">
        <v>0.20611000061035159</v>
      </c>
      <c r="M3056" s="317"/>
      <c r="N3056" s="36">
        <v>103</v>
      </c>
      <c r="O3056" s="317">
        <v>0.20600000023841861</v>
      </c>
      <c r="P3056" s="317"/>
      <c r="Q3056" s="36">
        <v>1931</v>
      </c>
      <c r="R3056" s="317">
        <v>0.19363999366760251</v>
      </c>
      <c r="S3056" s="317"/>
      <c r="T3056" t="s">
        <v>380</v>
      </c>
      <c r="BA3056" s="395">
        <v>1</v>
      </c>
      <c r="BB3056" s="396" t="s">
        <v>861</v>
      </c>
      <c r="BC3056" t="str">
        <f t="shared" si="286"/>
        <v>RVJ</v>
      </c>
      <c r="BD3056" t="str">
        <f t="shared" si="287"/>
        <v>NAoMe_initial_age_decades_80cap</v>
      </c>
      <c r="BE3056" s="397" t="s">
        <v>862</v>
      </c>
      <c r="BF3056" t="str">
        <f t="shared" si="288"/>
        <v>60-69 yrs</v>
      </c>
      <c r="BG3056">
        <f t="shared" si="289"/>
        <v>27</v>
      </c>
      <c r="BH3056" s="398">
        <f t="shared" si="290"/>
        <v>0.20611000061035159</v>
      </c>
      <c r="BO3056" s="33"/>
    </row>
    <row r="3057" spans="1:67">
      <c r="A3057" s="316" t="s">
        <v>27</v>
      </c>
      <c r="B3057" t="s">
        <v>380</v>
      </c>
      <c r="C3057" t="s">
        <v>910</v>
      </c>
      <c r="D3057" t="s">
        <v>314</v>
      </c>
      <c r="E3057" s="316" t="s">
        <v>135</v>
      </c>
      <c r="F3057" s="316" t="s">
        <v>136</v>
      </c>
      <c r="G3057" s="316" t="s">
        <v>441</v>
      </c>
      <c r="H3057" s="316" t="s">
        <v>370</v>
      </c>
      <c r="I3057" s="316" t="s">
        <v>310</v>
      </c>
      <c r="J3057" s="316" t="s">
        <v>282</v>
      </c>
      <c r="K3057" s="36">
        <v>34</v>
      </c>
      <c r="L3057" s="317">
        <v>0.25953999161720281</v>
      </c>
      <c r="M3057" s="317"/>
      <c r="N3057" s="36">
        <v>137</v>
      </c>
      <c r="O3057" s="317">
        <v>0.27399998903274542</v>
      </c>
      <c r="P3057" s="317"/>
      <c r="Q3057" s="36">
        <v>2493</v>
      </c>
      <c r="R3057" s="317">
        <v>0.25</v>
      </c>
      <c r="S3057" s="317"/>
      <c r="T3057" t="s">
        <v>380</v>
      </c>
      <c r="BA3057" s="395">
        <v>1</v>
      </c>
      <c r="BB3057" s="396" t="s">
        <v>861</v>
      </c>
      <c r="BC3057" t="str">
        <f t="shared" si="286"/>
        <v>RVJ</v>
      </c>
      <c r="BD3057" t="str">
        <f t="shared" si="287"/>
        <v>NAoMe_initial_age_decades_80cap</v>
      </c>
      <c r="BE3057" s="397" t="s">
        <v>862</v>
      </c>
      <c r="BF3057" t="str">
        <f t="shared" si="288"/>
        <v>70-79 yrs</v>
      </c>
      <c r="BG3057">
        <f t="shared" si="289"/>
        <v>34</v>
      </c>
      <c r="BH3057" s="398">
        <f t="shared" si="290"/>
        <v>0.25953999161720281</v>
      </c>
      <c r="BO3057" s="33"/>
    </row>
    <row r="3058" spans="1:67">
      <c r="A3058" s="316" t="s">
        <v>27</v>
      </c>
      <c r="B3058" t="s">
        <v>380</v>
      </c>
      <c r="C3058" t="s">
        <v>910</v>
      </c>
      <c r="D3058" t="s">
        <v>314</v>
      </c>
      <c r="E3058" s="316" t="s">
        <v>135</v>
      </c>
      <c r="F3058" s="316" t="s">
        <v>136</v>
      </c>
      <c r="G3058" s="316" t="s">
        <v>441</v>
      </c>
      <c r="H3058" s="316" t="s">
        <v>370</v>
      </c>
      <c r="I3058" s="316" t="s">
        <v>310</v>
      </c>
      <c r="J3058" s="316" t="s">
        <v>283</v>
      </c>
      <c r="K3058" s="36">
        <v>31</v>
      </c>
      <c r="L3058" s="317">
        <v>0.2366400063037872</v>
      </c>
      <c r="M3058" s="317"/>
      <c r="N3058" s="36">
        <v>116</v>
      </c>
      <c r="O3058" s="317">
        <v>0.23199999332427981</v>
      </c>
      <c r="P3058" s="317"/>
      <c r="Q3058" s="36">
        <v>2292</v>
      </c>
      <c r="R3058" s="317">
        <v>0.2298399955034256</v>
      </c>
      <c r="S3058" s="317"/>
      <c r="T3058" t="s">
        <v>380</v>
      </c>
      <c r="BA3058" s="395">
        <v>1</v>
      </c>
      <c r="BB3058" s="396" t="s">
        <v>861</v>
      </c>
      <c r="BC3058" t="str">
        <f t="shared" si="286"/>
        <v>RVJ</v>
      </c>
      <c r="BD3058" t="str">
        <f t="shared" si="287"/>
        <v>NAoMe_initial_age_decades_80cap</v>
      </c>
      <c r="BE3058" s="397" t="s">
        <v>862</v>
      </c>
      <c r="BF3058" t="str">
        <f t="shared" si="288"/>
        <v>80+ yrs</v>
      </c>
      <c r="BG3058">
        <f t="shared" si="289"/>
        <v>31</v>
      </c>
      <c r="BH3058" s="398">
        <f t="shared" si="290"/>
        <v>0.2366400063037872</v>
      </c>
      <c r="BO3058" s="33"/>
    </row>
    <row r="3059" spans="1:67">
      <c r="A3059" s="316" t="s">
        <v>27</v>
      </c>
      <c r="B3059" t="s">
        <v>380</v>
      </c>
      <c r="C3059" t="s">
        <v>910</v>
      </c>
      <c r="D3059" t="s">
        <v>314</v>
      </c>
      <c r="E3059" s="316" t="s">
        <v>135</v>
      </c>
      <c r="F3059" s="316" t="s">
        <v>136</v>
      </c>
      <c r="G3059" s="316" t="s">
        <v>441</v>
      </c>
      <c r="H3059" s="316" t="s">
        <v>370</v>
      </c>
      <c r="I3059" s="316" t="s">
        <v>341</v>
      </c>
      <c r="J3059" s="316" t="s">
        <v>13</v>
      </c>
      <c r="K3059" s="36">
        <v>89</v>
      </c>
      <c r="L3059" s="317">
        <v>0.67939001321792603</v>
      </c>
      <c r="M3059" s="317">
        <v>0.68462002277374268</v>
      </c>
      <c r="N3059" s="36">
        <v>332</v>
      </c>
      <c r="O3059" s="317">
        <v>0.66399997472763062</v>
      </c>
      <c r="P3059" s="317">
        <v>0.67343002557754517</v>
      </c>
      <c r="Q3059" s="36">
        <v>6753</v>
      </c>
      <c r="R3059" s="317">
        <v>0.67720001935958862</v>
      </c>
      <c r="S3059" s="317">
        <v>0.69554001092910767</v>
      </c>
      <c r="T3059" t="s">
        <v>380</v>
      </c>
      <c r="BA3059" s="395">
        <v>1</v>
      </c>
      <c r="BB3059" s="396" t="s">
        <v>861</v>
      </c>
      <c r="BC3059" t="str">
        <f t="shared" si="286"/>
        <v>RVJ</v>
      </c>
      <c r="BD3059" t="str">
        <f t="shared" si="287"/>
        <v>NAoMe_initial_ch_score_2cap</v>
      </c>
      <c r="BE3059" s="397" t="s">
        <v>862</v>
      </c>
      <c r="BF3059" t="str">
        <f t="shared" si="288"/>
        <v>0</v>
      </c>
      <c r="BG3059">
        <f t="shared" si="289"/>
        <v>89</v>
      </c>
      <c r="BH3059" s="398">
        <f t="shared" si="290"/>
        <v>0.67939001321792603</v>
      </c>
      <c r="BO3059" s="33"/>
    </row>
    <row r="3060" spans="1:67">
      <c r="A3060" s="316" t="s">
        <v>27</v>
      </c>
      <c r="B3060" t="s">
        <v>380</v>
      </c>
      <c r="C3060" t="s">
        <v>910</v>
      </c>
      <c r="D3060" t="s">
        <v>314</v>
      </c>
      <c r="E3060" s="316" t="s">
        <v>135</v>
      </c>
      <c r="F3060" s="316" t="s">
        <v>136</v>
      </c>
      <c r="G3060" s="316" t="s">
        <v>441</v>
      </c>
      <c r="H3060" s="316" t="s">
        <v>370</v>
      </c>
      <c r="I3060" s="316" t="s">
        <v>341</v>
      </c>
      <c r="J3060" s="316" t="s">
        <v>14</v>
      </c>
      <c r="K3060" s="36">
        <v>28</v>
      </c>
      <c r="L3060" s="317">
        <v>0.21374000608921051</v>
      </c>
      <c r="M3060" s="317">
        <v>0.215379998087883</v>
      </c>
      <c r="N3060" s="36">
        <v>96</v>
      </c>
      <c r="O3060" s="317">
        <v>0.19200000166893011</v>
      </c>
      <c r="P3060" s="317">
        <v>0.1947299987077713</v>
      </c>
      <c r="Q3060" s="36">
        <v>1630</v>
      </c>
      <c r="R3060" s="317">
        <v>0.16346000134944921</v>
      </c>
      <c r="S3060" s="317">
        <v>0.16788999736309049</v>
      </c>
      <c r="T3060" t="s">
        <v>380</v>
      </c>
      <c r="BA3060" s="395">
        <v>1</v>
      </c>
      <c r="BB3060" s="396" t="s">
        <v>861</v>
      </c>
      <c r="BC3060" t="str">
        <f t="shared" si="286"/>
        <v>RVJ</v>
      </c>
      <c r="BD3060" t="str">
        <f t="shared" si="287"/>
        <v>NAoMe_initial_ch_score_2cap</v>
      </c>
      <c r="BE3060" s="397" t="s">
        <v>862</v>
      </c>
      <c r="BF3060" t="str">
        <f t="shared" si="288"/>
        <v>1</v>
      </c>
      <c r="BG3060">
        <f t="shared" si="289"/>
        <v>28</v>
      </c>
      <c r="BH3060" s="398">
        <f t="shared" si="290"/>
        <v>0.21374000608921051</v>
      </c>
      <c r="BO3060" s="33"/>
    </row>
    <row r="3061" spans="1:67">
      <c r="A3061" s="316" t="s">
        <v>27</v>
      </c>
      <c r="B3061" t="s">
        <v>380</v>
      </c>
      <c r="C3061" t="s">
        <v>910</v>
      </c>
      <c r="D3061" t="s">
        <v>314</v>
      </c>
      <c r="E3061" s="316" t="s">
        <v>135</v>
      </c>
      <c r="F3061" s="316" t="s">
        <v>136</v>
      </c>
      <c r="G3061" s="316" t="s">
        <v>441</v>
      </c>
      <c r="H3061" s="316" t="s">
        <v>370</v>
      </c>
      <c r="I3061" s="316" t="s">
        <v>341</v>
      </c>
      <c r="J3061" s="316" t="s">
        <v>301</v>
      </c>
      <c r="K3061" s="36">
        <v>13</v>
      </c>
      <c r="L3061" s="317">
        <v>9.9239997565746307E-2</v>
      </c>
      <c r="M3061" s="317">
        <v>0.10000000149011611</v>
      </c>
      <c r="N3061" s="36">
        <v>65</v>
      </c>
      <c r="O3061" s="317">
        <v>0.12999999523162839</v>
      </c>
      <c r="P3061" s="317">
        <v>0.13185000419616699</v>
      </c>
      <c r="Q3061" s="36">
        <v>1326</v>
      </c>
      <c r="R3061" s="317">
        <v>0.132970005273819</v>
      </c>
      <c r="S3061" s="317">
        <v>0.13657000660896301</v>
      </c>
      <c r="T3061" t="s">
        <v>380</v>
      </c>
      <c r="BA3061" s="395">
        <v>1</v>
      </c>
      <c r="BB3061" s="396" t="s">
        <v>861</v>
      </c>
      <c r="BC3061" t="str">
        <f t="shared" si="286"/>
        <v>RVJ</v>
      </c>
      <c r="BD3061" t="str">
        <f t="shared" si="287"/>
        <v>NAoMe_initial_ch_score_2cap</v>
      </c>
      <c r="BE3061" s="397" t="s">
        <v>862</v>
      </c>
      <c r="BF3061" t="str">
        <f t="shared" si="288"/>
        <v>2+</v>
      </c>
      <c r="BG3061">
        <f t="shared" si="289"/>
        <v>13</v>
      </c>
      <c r="BH3061" s="398">
        <f t="shared" si="290"/>
        <v>9.9239997565746307E-2</v>
      </c>
      <c r="BO3061" s="33"/>
    </row>
    <row r="3062" spans="1:67">
      <c r="A3062" s="316" t="s">
        <v>27</v>
      </c>
      <c r="B3062" t="s">
        <v>380</v>
      </c>
      <c r="C3062" t="s">
        <v>910</v>
      </c>
      <c r="D3062" t="s">
        <v>314</v>
      </c>
      <c r="E3062" s="316" t="s">
        <v>135</v>
      </c>
      <c r="F3062" s="316" t="s">
        <v>136</v>
      </c>
      <c r="G3062" s="316" t="s">
        <v>441</v>
      </c>
      <c r="H3062" s="316" t="s">
        <v>370</v>
      </c>
      <c r="I3062" s="316" t="s">
        <v>341</v>
      </c>
      <c r="J3062" s="316" t="s">
        <v>260</v>
      </c>
      <c r="K3062" s="36">
        <v>1</v>
      </c>
      <c r="L3062" s="317">
        <v>7.6299998909235001E-3</v>
      </c>
      <c r="M3062" s="317"/>
      <c r="N3062" s="36">
        <v>7</v>
      </c>
      <c r="O3062" s="317">
        <v>1.4000000432133669E-2</v>
      </c>
      <c r="P3062" s="317"/>
      <c r="Q3062" s="36">
        <v>263</v>
      </c>
      <c r="R3062" s="317">
        <v>2.6370000094175339E-2</v>
      </c>
      <c r="S3062" s="317"/>
      <c r="T3062" t="s">
        <v>380</v>
      </c>
      <c r="BA3062" s="395">
        <v>1</v>
      </c>
      <c r="BB3062" s="396" t="s">
        <v>861</v>
      </c>
      <c r="BC3062" t="str">
        <f t="shared" si="286"/>
        <v>RVJ</v>
      </c>
      <c r="BD3062" t="str">
        <f t="shared" si="287"/>
        <v>NAoMe_initial_ch_score_2cap</v>
      </c>
      <c r="BE3062" s="397" t="s">
        <v>862</v>
      </c>
      <c r="BF3062" t="str">
        <f t="shared" si="288"/>
        <v>Unknown</v>
      </c>
      <c r="BG3062">
        <f t="shared" si="289"/>
        <v>1</v>
      </c>
      <c r="BH3062" s="398">
        <f t="shared" si="290"/>
        <v>7.6299998909235001E-3</v>
      </c>
      <c r="BO3062" s="33"/>
    </row>
    <row r="3063" spans="1:67">
      <c r="A3063" s="316" t="s">
        <v>27</v>
      </c>
      <c r="B3063" t="s">
        <v>380</v>
      </c>
      <c r="C3063" t="s">
        <v>910</v>
      </c>
      <c r="D3063" t="s">
        <v>314</v>
      </c>
      <c r="E3063" s="316" t="s">
        <v>135</v>
      </c>
      <c r="F3063" s="316" t="s">
        <v>136</v>
      </c>
      <c r="G3063" s="316" t="s">
        <v>441</v>
      </c>
      <c r="H3063" s="316" t="s">
        <v>370</v>
      </c>
      <c r="I3063" s="316" t="s">
        <v>309</v>
      </c>
      <c r="J3063" s="316" t="s">
        <v>289</v>
      </c>
      <c r="K3063" s="36">
        <v>43</v>
      </c>
      <c r="L3063" s="317">
        <v>0.32824000716209412</v>
      </c>
      <c r="M3063" s="317"/>
      <c r="N3063" s="36">
        <v>159</v>
      </c>
      <c r="O3063" s="317">
        <v>0.31799998879432678</v>
      </c>
      <c r="P3063" s="317"/>
      <c r="Q3063" s="36">
        <v>3283</v>
      </c>
      <c r="R3063" s="317">
        <v>0.3292199969291687</v>
      </c>
      <c r="S3063" s="317"/>
      <c r="T3063" t="s">
        <v>380</v>
      </c>
      <c r="BA3063" s="395">
        <v>1</v>
      </c>
      <c r="BB3063" s="396" t="s">
        <v>861</v>
      </c>
      <c r="BC3063" t="str">
        <f t="shared" si="286"/>
        <v>RVJ</v>
      </c>
      <c r="BD3063" t="str">
        <f t="shared" si="287"/>
        <v>NAoMe_initial_diagnosis_year</v>
      </c>
      <c r="BE3063" s="397" t="s">
        <v>862</v>
      </c>
      <c r="BF3063" t="str">
        <f t="shared" si="288"/>
        <v>2021</v>
      </c>
      <c r="BG3063">
        <f t="shared" si="289"/>
        <v>43</v>
      </c>
      <c r="BH3063" s="398">
        <f t="shared" si="290"/>
        <v>0.32824000716209412</v>
      </c>
      <c r="BO3063" s="33"/>
    </row>
    <row r="3064" spans="1:67">
      <c r="A3064" s="316" t="s">
        <v>27</v>
      </c>
      <c r="B3064" t="s">
        <v>380</v>
      </c>
      <c r="C3064" t="s">
        <v>910</v>
      </c>
      <c r="D3064" t="s">
        <v>314</v>
      </c>
      <c r="E3064" s="316" t="s">
        <v>135</v>
      </c>
      <c r="F3064" s="316" t="s">
        <v>136</v>
      </c>
      <c r="G3064" s="316" t="s">
        <v>441</v>
      </c>
      <c r="H3064" s="316" t="s">
        <v>370</v>
      </c>
      <c r="I3064" s="316" t="s">
        <v>309</v>
      </c>
      <c r="J3064" s="316" t="s">
        <v>816</v>
      </c>
      <c r="K3064" s="36">
        <v>37</v>
      </c>
      <c r="L3064" s="317">
        <v>0.28244000673294067</v>
      </c>
      <c r="M3064" s="317"/>
      <c r="N3064" s="36">
        <v>162</v>
      </c>
      <c r="O3064" s="317">
        <v>0.32400000095367432</v>
      </c>
      <c r="P3064" s="317"/>
      <c r="Q3064" s="36">
        <v>3315</v>
      </c>
      <c r="R3064" s="317">
        <v>0.33243000507354742</v>
      </c>
      <c r="S3064" s="317"/>
      <c r="T3064" t="s">
        <v>380</v>
      </c>
      <c r="BA3064" s="395">
        <v>1</v>
      </c>
      <c r="BB3064" s="396" t="s">
        <v>861</v>
      </c>
      <c r="BC3064" t="str">
        <f t="shared" si="286"/>
        <v>RVJ</v>
      </c>
      <c r="BD3064" t="str">
        <f t="shared" si="287"/>
        <v>NAoMe_initial_diagnosis_year</v>
      </c>
      <c r="BE3064" s="397" t="s">
        <v>862</v>
      </c>
      <c r="BF3064" t="str">
        <f t="shared" si="288"/>
        <v>2022</v>
      </c>
      <c r="BG3064">
        <f t="shared" si="289"/>
        <v>37</v>
      </c>
      <c r="BH3064" s="398">
        <f t="shared" si="290"/>
        <v>0.28244000673294067</v>
      </c>
      <c r="BO3064" s="33"/>
    </row>
    <row r="3065" spans="1:67">
      <c r="A3065" s="316" t="s">
        <v>27</v>
      </c>
      <c r="B3065" t="s">
        <v>380</v>
      </c>
      <c r="C3065" t="s">
        <v>910</v>
      </c>
      <c r="D3065" t="s">
        <v>314</v>
      </c>
      <c r="E3065" s="316" t="s">
        <v>135</v>
      </c>
      <c r="F3065" s="316" t="s">
        <v>136</v>
      </c>
      <c r="G3065" s="316" t="s">
        <v>441</v>
      </c>
      <c r="H3065" s="316" t="s">
        <v>370</v>
      </c>
      <c r="I3065" s="316" t="s">
        <v>309</v>
      </c>
      <c r="J3065" s="316" t="s">
        <v>946</v>
      </c>
      <c r="K3065" s="36">
        <v>51</v>
      </c>
      <c r="L3065" s="317">
        <v>0.38931000232696528</v>
      </c>
      <c r="M3065" s="317"/>
      <c r="N3065" s="36">
        <v>179</v>
      </c>
      <c r="O3065" s="317">
        <v>0.3580000102519989</v>
      </c>
      <c r="P3065" s="317"/>
      <c r="Q3065" s="36">
        <v>3374</v>
      </c>
      <c r="R3065" s="317">
        <v>0.33834999799728388</v>
      </c>
      <c r="S3065" s="317"/>
      <c r="T3065" t="s">
        <v>380</v>
      </c>
      <c r="BA3065" s="395">
        <v>1</v>
      </c>
      <c r="BB3065" s="396" t="s">
        <v>861</v>
      </c>
      <c r="BC3065" t="str">
        <f t="shared" si="286"/>
        <v>RVJ</v>
      </c>
      <c r="BD3065" t="str">
        <f t="shared" si="287"/>
        <v>NAoMe_initial_diagnosis_year</v>
      </c>
      <c r="BE3065" s="397" t="s">
        <v>862</v>
      </c>
      <c r="BF3065" t="str">
        <f t="shared" si="288"/>
        <v>2023</v>
      </c>
      <c r="BG3065">
        <f t="shared" si="289"/>
        <v>51</v>
      </c>
      <c r="BH3065" s="398">
        <f t="shared" si="290"/>
        <v>0.38931000232696528</v>
      </c>
      <c r="BO3065" s="33"/>
    </row>
    <row r="3066" spans="1:67">
      <c r="A3066" s="316" t="s">
        <v>27</v>
      </c>
      <c r="B3066" t="s">
        <v>380</v>
      </c>
      <c r="C3066" t="s">
        <v>910</v>
      </c>
      <c r="D3066" t="s">
        <v>314</v>
      </c>
      <c r="E3066" s="316" t="s">
        <v>135</v>
      </c>
      <c r="F3066" s="316" t="s">
        <v>136</v>
      </c>
      <c r="G3066" s="316" t="s">
        <v>441</v>
      </c>
      <c r="H3066" s="316" t="s">
        <v>370</v>
      </c>
      <c r="I3066" s="316" t="s">
        <v>331</v>
      </c>
      <c r="J3066" s="316" t="s">
        <v>332</v>
      </c>
      <c r="K3066" s="36">
        <v>8</v>
      </c>
      <c r="L3066" s="317">
        <v>6.1069998890161507E-2</v>
      </c>
      <c r="M3066" s="317">
        <v>7.2729997336864471E-2</v>
      </c>
      <c r="N3066" s="36">
        <v>22</v>
      </c>
      <c r="O3066" s="317">
        <v>4.3999999761581421E-2</v>
      </c>
      <c r="P3066" s="317">
        <v>5.1640000194311142E-2</v>
      </c>
      <c r="Q3066" s="36">
        <v>434</v>
      </c>
      <c r="R3066" s="317">
        <v>4.3519999831914902E-2</v>
      </c>
      <c r="S3066" s="317">
        <v>5.2159998565912247E-2</v>
      </c>
      <c r="T3066" t="s">
        <v>380</v>
      </c>
      <c r="BA3066" s="395">
        <v>1</v>
      </c>
      <c r="BB3066" s="396" t="s">
        <v>861</v>
      </c>
      <c r="BC3066" t="str">
        <f t="shared" si="286"/>
        <v>RVJ</v>
      </c>
      <c r="BD3066" t="str">
        <f t="shared" si="287"/>
        <v>NAoMe_initial_disease_group</v>
      </c>
      <c r="BE3066" s="397" t="s">
        <v>862</v>
      </c>
      <c r="BF3066" t="str">
        <f t="shared" si="288"/>
        <v>Advanced M0</v>
      </c>
      <c r="BG3066">
        <f t="shared" si="289"/>
        <v>8</v>
      </c>
      <c r="BH3066" s="398">
        <f t="shared" si="290"/>
        <v>6.1069998890161507E-2</v>
      </c>
      <c r="BO3066" s="33"/>
    </row>
    <row r="3067" spans="1:67">
      <c r="A3067" s="316" t="s">
        <v>27</v>
      </c>
      <c r="B3067" t="s">
        <v>380</v>
      </c>
      <c r="C3067" t="s">
        <v>910</v>
      </c>
      <c r="D3067" t="s">
        <v>314</v>
      </c>
      <c r="E3067" s="316" t="s">
        <v>135</v>
      </c>
      <c r="F3067" s="316" t="s">
        <v>136</v>
      </c>
      <c r="G3067" s="316" t="s">
        <v>441</v>
      </c>
      <c r="H3067" s="316" t="s">
        <v>370</v>
      </c>
      <c r="I3067" s="316" t="s">
        <v>331</v>
      </c>
      <c r="J3067" s="316" t="s">
        <v>333</v>
      </c>
      <c r="K3067" s="36">
        <v>76</v>
      </c>
      <c r="L3067" s="317">
        <v>0.58015000820159912</v>
      </c>
      <c r="M3067" s="317">
        <v>0.6909099817276001</v>
      </c>
      <c r="N3067" s="36">
        <v>316</v>
      </c>
      <c r="O3067" s="317">
        <v>0.63200002908706665</v>
      </c>
      <c r="P3067" s="317">
        <v>0.74177998304367065</v>
      </c>
      <c r="Q3067" s="36">
        <v>6159</v>
      </c>
      <c r="R3067" s="317">
        <v>0.6176300048828125</v>
      </c>
      <c r="S3067" s="317">
        <v>0.74026000499725342</v>
      </c>
      <c r="T3067" t="s">
        <v>380</v>
      </c>
      <c r="BA3067" s="395">
        <v>1</v>
      </c>
      <c r="BB3067" s="396" t="s">
        <v>861</v>
      </c>
      <c r="BC3067" t="str">
        <f t="shared" si="286"/>
        <v>RVJ</v>
      </c>
      <c r="BD3067" t="str">
        <f t="shared" si="287"/>
        <v>NAoMe_initial_disease_group</v>
      </c>
      <c r="BE3067" s="397" t="s">
        <v>862</v>
      </c>
      <c r="BF3067" t="str">
        <f t="shared" si="288"/>
        <v>Advanced M1</v>
      </c>
      <c r="BG3067">
        <f t="shared" si="289"/>
        <v>76</v>
      </c>
      <c r="BH3067" s="398">
        <f t="shared" si="290"/>
        <v>0.58015000820159912</v>
      </c>
      <c r="BO3067" s="33"/>
    </row>
    <row r="3068" spans="1:67">
      <c r="A3068" s="316" t="s">
        <v>27</v>
      </c>
      <c r="B3068" t="s">
        <v>380</v>
      </c>
      <c r="C3068" t="s">
        <v>910</v>
      </c>
      <c r="D3068" t="s">
        <v>314</v>
      </c>
      <c r="E3068" s="316" t="s">
        <v>135</v>
      </c>
      <c r="F3068" s="316" t="s">
        <v>136</v>
      </c>
      <c r="G3068" s="316" t="s">
        <v>441</v>
      </c>
      <c r="H3068" s="316" t="s">
        <v>370</v>
      </c>
      <c r="I3068" s="316" t="s">
        <v>331</v>
      </c>
      <c r="J3068" s="316" t="s">
        <v>334</v>
      </c>
      <c r="K3068" s="36">
        <v>2</v>
      </c>
      <c r="L3068" s="317">
        <v>1.5270000323653219E-2</v>
      </c>
      <c r="M3068" s="317">
        <v>1.817999966442585E-2</v>
      </c>
      <c r="N3068" s="36">
        <v>2</v>
      </c>
      <c r="O3068" s="317">
        <v>4.0000001899898052E-3</v>
      </c>
      <c r="P3068" s="317">
        <v>4.6899998560547829E-3</v>
      </c>
      <c r="Q3068" s="36">
        <v>64</v>
      </c>
      <c r="R3068" s="317">
        <v>6.4199999906122676E-3</v>
      </c>
      <c r="S3068" s="317">
        <v>7.689999882131815E-3</v>
      </c>
      <c r="T3068" t="s">
        <v>380</v>
      </c>
      <c r="BA3068" s="395">
        <v>1</v>
      </c>
      <c r="BB3068" s="396" t="s">
        <v>861</v>
      </c>
      <c r="BC3068" t="str">
        <f t="shared" si="286"/>
        <v>RVJ</v>
      </c>
      <c r="BD3068" t="str">
        <f t="shared" si="287"/>
        <v>NAoMe_initial_disease_group</v>
      </c>
      <c r="BE3068" s="397" t="s">
        <v>862</v>
      </c>
      <c r="BF3068" t="str">
        <f t="shared" si="288"/>
        <v>DCIS</v>
      </c>
      <c r="BG3068">
        <f t="shared" si="289"/>
        <v>2</v>
      </c>
      <c r="BH3068" s="398">
        <f t="shared" si="290"/>
        <v>1.5270000323653219E-2</v>
      </c>
      <c r="BO3068" s="33"/>
    </row>
    <row r="3069" spans="1:67">
      <c r="A3069" s="316" t="s">
        <v>27</v>
      </c>
      <c r="B3069" t="s">
        <v>380</v>
      </c>
      <c r="C3069" t="s">
        <v>910</v>
      </c>
      <c r="D3069" t="s">
        <v>314</v>
      </c>
      <c r="E3069" s="316" t="s">
        <v>135</v>
      </c>
      <c r="F3069" s="316" t="s">
        <v>136</v>
      </c>
      <c r="G3069" s="316" t="s">
        <v>441</v>
      </c>
      <c r="H3069" s="316" t="s">
        <v>370</v>
      </c>
      <c r="I3069" s="316" t="s">
        <v>331</v>
      </c>
      <c r="J3069" s="316" t="s">
        <v>335</v>
      </c>
      <c r="K3069" s="36">
        <v>24</v>
      </c>
      <c r="L3069" s="317">
        <v>0.18321000039577481</v>
      </c>
      <c r="M3069" s="317">
        <v>0.21818000078201291</v>
      </c>
      <c r="N3069" s="36">
        <v>86</v>
      </c>
      <c r="O3069" s="317">
        <v>0.17200000584125519</v>
      </c>
      <c r="P3069" s="317">
        <v>0.20187999308109281</v>
      </c>
      <c r="Q3069" s="36">
        <v>1663</v>
      </c>
      <c r="R3069" s="317">
        <v>0.16676999628543851</v>
      </c>
      <c r="S3069" s="317">
        <v>0.19988000392913821</v>
      </c>
      <c r="T3069" t="s">
        <v>380</v>
      </c>
      <c r="BA3069" s="395">
        <v>1</v>
      </c>
      <c r="BB3069" s="396" t="s">
        <v>861</v>
      </c>
      <c r="BC3069" t="str">
        <f t="shared" si="286"/>
        <v>RVJ</v>
      </c>
      <c r="BD3069" t="str">
        <f t="shared" si="287"/>
        <v>NAoMe_initial_disease_group</v>
      </c>
      <c r="BE3069" s="397" t="s">
        <v>862</v>
      </c>
      <c r="BF3069" t="str">
        <f t="shared" si="288"/>
        <v>Early invasive</v>
      </c>
      <c r="BG3069">
        <f t="shared" si="289"/>
        <v>24</v>
      </c>
      <c r="BH3069" s="398">
        <f t="shared" si="290"/>
        <v>0.18321000039577481</v>
      </c>
      <c r="BO3069" s="33"/>
    </row>
    <row r="3070" spans="1:67">
      <c r="A3070" s="316" t="s">
        <v>27</v>
      </c>
      <c r="B3070" t="s">
        <v>380</v>
      </c>
      <c r="C3070" t="s">
        <v>910</v>
      </c>
      <c r="D3070" t="s">
        <v>314</v>
      </c>
      <c r="E3070" s="316" t="s">
        <v>135</v>
      </c>
      <c r="F3070" s="316" t="s">
        <v>136</v>
      </c>
      <c r="G3070" s="316" t="s">
        <v>441</v>
      </c>
      <c r="H3070" s="316" t="s">
        <v>370</v>
      </c>
      <c r="I3070" s="316" t="s">
        <v>331</v>
      </c>
      <c r="J3070" s="316" t="s">
        <v>337</v>
      </c>
      <c r="K3070" s="36">
        <v>21</v>
      </c>
      <c r="L3070" s="317">
        <v>0.16031000018119809</v>
      </c>
      <c r="M3070" s="317"/>
      <c r="N3070" s="36">
        <v>74</v>
      </c>
      <c r="O3070" s="317">
        <v>0.14800000190734861</v>
      </c>
      <c r="P3070" s="317"/>
      <c r="Q3070" s="36">
        <v>1652</v>
      </c>
      <c r="R3070" s="317">
        <v>0.1656599938869476</v>
      </c>
      <c r="S3070" s="317"/>
      <c r="T3070" t="s">
        <v>380</v>
      </c>
      <c r="BA3070" s="395">
        <v>1</v>
      </c>
      <c r="BB3070" s="396" t="s">
        <v>861</v>
      </c>
      <c r="BC3070" t="str">
        <f t="shared" si="286"/>
        <v>RVJ</v>
      </c>
      <c r="BD3070" t="str">
        <f t="shared" si="287"/>
        <v>NAoMe_initial_disease_group</v>
      </c>
      <c r="BE3070" s="397" t="s">
        <v>862</v>
      </c>
      <c r="BF3070" t="str">
        <f t="shared" si="288"/>
        <v>Unknown stage</v>
      </c>
      <c r="BG3070">
        <f t="shared" si="289"/>
        <v>21</v>
      </c>
      <c r="BH3070" s="398">
        <f t="shared" si="290"/>
        <v>0.16031000018119809</v>
      </c>
      <c r="BO3070" s="33"/>
    </row>
    <row r="3071" spans="1:67">
      <c r="A3071" s="316" t="s">
        <v>27</v>
      </c>
      <c r="B3071" t="s">
        <v>380</v>
      </c>
      <c r="C3071" t="s">
        <v>910</v>
      </c>
      <c r="D3071" t="s">
        <v>314</v>
      </c>
      <c r="E3071" s="316" t="s">
        <v>135</v>
      </c>
      <c r="F3071" s="316" t="s">
        <v>136</v>
      </c>
      <c r="G3071" s="316" t="s">
        <v>441</v>
      </c>
      <c r="H3071" s="316" t="s">
        <v>370</v>
      </c>
      <c r="I3071" s="316" t="s">
        <v>656</v>
      </c>
      <c r="J3071" s="316" t="s">
        <v>286</v>
      </c>
      <c r="K3071" s="36">
        <v>2</v>
      </c>
      <c r="L3071" s="317">
        <v>1.5270000323653219E-2</v>
      </c>
      <c r="M3071" s="317">
        <v>1.6000000759959221E-2</v>
      </c>
      <c r="N3071" s="36">
        <v>2</v>
      </c>
      <c r="O3071" s="317">
        <v>4.0000001899898052E-3</v>
      </c>
      <c r="P3071" s="317">
        <v>4.3299999088048926E-3</v>
      </c>
      <c r="Q3071" s="36">
        <v>492</v>
      </c>
      <c r="R3071" s="317">
        <v>4.9339998513460159E-2</v>
      </c>
      <c r="S3071" s="317">
        <v>5.1920000463724143E-2</v>
      </c>
      <c r="T3071" t="s">
        <v>380</v>
      </c>
      <c r="BA3071" s="395">
        <v>1</v>
      </c>
      <c r="BB3071" s="396" t="s">
        <v>861</v>
      </c>
      <c r="BC3071" t="str">
        <f t="shared" si="286"/>
        <v>RVJ</v>
      </c>
      <c r="BD3071" t="str">
        <f t="shared" si="287"/>
        <v>NAoMe_initial_ethnicity_grp</v>
      </c>
      <c r="BE3071" s="397" t="s">
        <v>862</v>
      </c>
      <c r="BF3071" t="str">
        <f t="shared" si="288"/>
        <v>Asian or Asian British</v>
      </c>
      <c r="BG3071">
        <f t="shared" si="289"/>
        <v>2</v>
      </c>
      <c r="BH3071" s="398">
        <f t="shared" si="290"/>
        <v>1.5270000323653219E-2</v>
      </c>
      <c r="BO3071" s="33"/>
    </row>
    <row r="3072" spans="1:67">
      <c r="A3072" s="316" t="s">
        <v>27</v>
      </c>
      <c r="B3072" t="s">
        <v>380</v>
      </c>
      <c r="C3072" t="s">
        <v>910</v>
      </c>
      <c r="D3072" t="s">
        <v>314</v>
      </c>
      <c r="E3072" s="316" t="s">
        <v>135</v>
      </c>
      <c r="F3072" s="316" t="s">
        <v>136</v>
      </c>
      <c r="G3072" s="316" t="s">
        <v>441</v>
      </c>
      <c r="H3072" s="316" t="s">
        <v>370</v>
      </c>
      <c r="I3072" s="316" t="s">
        <v>656</v>
      </c>
      <c r="J3072" s="316" t="s">
        <v>287</v>
      </c>
      <c r="K3072" s="36">
        <v>2</v>
      </c>
      <c r="L3072" s="317">
        <v>1.5270000323653219E-2</v>
      </c>
      <c r="M3072" s="317">
        <v>1.6000000759959221E-2</v>
      </c>
      <c r="N3072" s="36">
        <v>2</v>
      </c>
      <c r="O3072" s="317">
        <v>4.0000001899898052E-3</v>
      </c>
      <c r="P3072" s="317">
        <v>4.3299999088048926E-3</v>
      </c>
      <c r="Q3072" s="36">
        <v>403</v>
      </c>
      <c r="R3072" s="317">
        <v>4.0410000830888748E-2</v>
      </c>
      <c r="S3072" s="317">
        <v>4.2520001530647278E-2</v>
      </c>
      <c r="T3072" t="s">
        <v>380</v>
      </c>
      <c r="BA3072" s="395">
        <v>1</v>
      </c>
      <c r="BB3072" s="396" t="s">
        <v>861</v>
      </c>
      <c r="BC3072" t="str">
        <f t="shared" si="286"/>
        <v>RVJ</v>
      </c>
      <c r="BD3072" t="str">
        <f t="shared" si="287"/>
        <v>NAoMe_initial_ethnicity_grp</v>
      </c>
      <c r="BE3072" s="397" t="s">
        <v>862</v>
      </c>
      <c r="BF3072" t="str">
        <f t="shared" si="288"/>
        <v>Black or Black British</v>
      </c>
      <c r="BG3072">
        <f t="shared" si="289"/>
        <v>2</v>
      </c>
      <c r="BH3072" s="398">
        <f t="shared" si="290"/>
        <v>1.5270000323653219E-2</v>
      </c>
      <c r="BO3072" s="33"/>
    </row>
    <row r="3073" spans="1:67">
      <c r="A3073" s="316" t="s">
        <v>27</v>
      </c>
      <c r="B3073" t="s">
        <v>380</v>
      </c>
      <c r="C3073" t="s">
        <v>910</v>
      </c>
      <c r="D3073" t="s">
        <v>314</v>
      </c>
      <c r="E3073" s="316" t="s">
        <v>135</v>
      </c>
      <c r="F3073" s="316" t="s">
        <v>136</v>
      </c>
      <c r="G3073" s="316" t="s">
        <v>441</v>
      </c>
      <c r="H3073" s="316" t="s">
        <v>370</v>
      </c>
      <c r="I3073" s="316" t="s">
        <v>656</v>
      </c>
      <c r="J3073" s="316" t="s">
        <v>259</v>
      </c>
      <c r="K3073" s="36">
        <v>2</v>
      </c>
      <c r="L3073" s="317">
        <v>1.5270000323653219E-2</v>
      </c>
      <c r="M3073" s="317">
        <v>1.6000000759959221E-2</v>
      </c>
      <c r="N3073" s="36">
        <v>2</v>
      </c>
      <c r="O3073" s="317">
        <v>4.0000001899898052E-3</v>
      </c>
      <c r="P3073" s="317">
        <v>4.3299999088048926E-3</v>
      </c>
      <c r="Q3073" s="36">
        <v>98</v>
      </c>
      <c r="R3073" s="317">
        <v>9.8299998790025711E-3</v>
      </c>
      <c r="S3073" s="317">
        <v>1.0339999571442601E-2</v>
      </c>
      <c r="T3073" t="s">
        <v>380</v>
      </c>
      <c r="BA3073" s="395">
        <v>1</v>
      </c>
      <c r="BB3073" s="396" t="s">
        <v>861</v>
      </c>
      <c r="BC3073" t="str">
        <f t="shared" si="286"/>
        <v>RVJ</v>
      </c>
      <c r="BD3073" t="str">
        <f t="shared" si="287"/>
        <v>NAoMe_initial_ethnicity_grp</v>
      </c>
      <c r="BE3073" s="397" t="s">
        <v>862</v>
      </c>
      <c r="BF3073" t="str">
        <f t="shared" si="288"/>
        <v>Mixed</v>
      </c>
      <c r="BG3073">
        <f t="shared" si="289"/>
        <v>2</v>
      </c>
      <c r="BH3073" s="398">
        <f t="shared" si="290"/>
        <v>1.5270000323653219E-2</v>
      </c>
      <c r="BO3073" s="33"/>
    </row>
    <row r="3074" spans="1:67">
      <c r="A3074" s="316" t="s">
        <v>27</v>
      </c>
      <c r="B3074" t="s">
        <v>380</v>
      </c>
      <c r="C3074" t="s">
        <v>910</v>
      </c>
      <c r="D3074" t="s">
        <v>314</v>
      </c>
      <c r="E3074" s="316" t="s">
        <v>135</v>
      </c>
      <c r="F3074" s="316" t="s">
        <v>136</v>
      </c>
      <c r="G3074" s="316" t="s">
        <v>441</v>
      </c>
      <c r="H3074" s="316" t="s">
        <v>370</v>
      </c>
      <c r="I3074" s="316" t="s">
        <v>656</v>
      </c>
      <c r="J3074" s="316" t="s">
        <v>288</v>
      </c>
      <c r="K3074" s="36">
        <v>2</v>
      </c>
      <c r="L3074" s="317">
        <v>1.5270000323653219E-2</v>
      </c>
      <c r="M3074" s="317">
        <v>1.6000000759959221E-2</v>
      </c>
      <c r="N3074" s="36">
        <v>6</v>
      </c>
      <c r="O3074" s="317">
        <v>1.200000010430813E-2</v>
      </c>
      <c r="P3074" s="317">
        <v>1.298999972641468E-2</v>
      </c>
      <c r="Q3074" s="36">
        <v>246</v>
      </c>
      <c r="R3074" s="317">
        <v>2.466999925673008E-2</v>
      </c>
      <c r="S3074" s="317">
        <v>2.5960000231862072E-2</v>
      </c>
      <c r="T3074" t="s">
        <v>380</v>
      </c>
      <c r="BA3074" s="395">
        <v>1</v>
      </c>
      <c r="BB3074" s="396" t="s">
        <v>861</v>
      </c>
      <c r="BC3074" t="str">
        <f t="shared" si="286"/>
        <v>RVJ</v>
      </c>
      <c r="BD3074" t="str">
        <f t="shared" si="287"/>
        <v>NAoMe_initial_ethnicity_grp</v>
      </c>
      <c r="BE3074" s="397" t="s">
        <v>862</v>
      </c>
      <c r="BF3074" t="str">
        <f t="shared" si="288"/>
        <v>Other Ethnic Group</v>
      </c>
      <c r="BG3074">
        <f t="shared" si="289"/>
        <v>2</v>
      </c>
      <c r="BH3074" s="398">
        <f t="shared" si="290"/>
        <v>1.5270000323653219E-2</v>
      </c>
      <c r="BO3074" s="33"/>
    </row>
    <row r="3075" spans="1:67">
      <c r="A3075" s="316" t="s">
        <v>27</v>
      </c>
      <c r="B3075" t="s">
        <v>380</v>
      </c>
      <c r="C3075" t="s">
        <v>910</v>
      </c>
      <c r="D3075" t="s">
        <v>314</v>
      </c>
      <c r="E3075" s="316" t="s">
        <v>135</v>
      </c>
      <c r="F3075" s="316" t="s">
        <v>136</v>
      </c>
      <c r="G3075" s="316" t="s">
        <v>441</v>
      </c>
      <c r="H3075" s="316" t="s">
        <v>370</v>
      </c>
      <c r="I3075" s="316" t="s">
        <v>656</v>
      </c>
      <c r="J3075" s="316" t="s">
        <v>260</v>
      </c>
      <c r="K3075" s="36">
        <v>6</v>
      </c>
      <c r="L3075" s="317">
        <v>4.5800000429153442E-2</v>
      </c>
      <c r="M3075" s="317"/>
      <c r="N3075" s="36">
        <v>38</v>
      </c>
      <c r="O3075" s="317">
        <v>7.5999997556209564E-2</v>
      </c>
      <c r="P3075" s="317"/>
      <c r="Q3075" s="36">
        <v>495</v>
      </c>
      <c r="R3075" s="317">
        <v>4.9639999866485603E-2</v>
      </c>
      <c r="S3075" s="317"/>
      <c r="T3075" t="s">
        <v>380</v>
      </c>
      <c r="BA3075" s="395">
        <v>1</v>
      </c>
      <c r="BB3075" s="396" t="s">
        <v>861</v>
      </c>
      <c r="BC3075" t="str">
        <f t="shared" ref="BC3075:BC3138" si="291">E3075</f>
        <v>RVJ</v>
      </c>
      <c r="BD3075" t="str">
        <f t="shared" ref="BD3075:BD3138" si="292">(LEFT(A3075, LEN(A3075)-7))&amp;"_"&amp;I3075</f>
        <v>NAoMe_initial_ethnicity_grp</v>
      </c>
      <c r="BE3075" s="397" t="s">
        <v>862</v>
      </c>
      <c r="BF3075" t="str">
        <f t="shared" ref="BF3075:BF3138" si="293">J3075</f>
        <v>Unknown</v>
      </c>
      <c r="BG3075">
        <f t="shared" ref="BG3075:BG3138" si="294">K3075</f>
        <v>6</v>
      </c>
      <c r="BH3075" s="398">
        <f t="shared" ref="BH3075:BH3138" si="295">L3075</f>
        <v>4.5800000429153442E-2</v>
      </c>
      <c r="BO3075" s="33"/>
    </row>
    <row r="3076" spans="1:67">
      <c r="A3076" s="316" t="s">
        <v>27</v>
      </c>
      <c r="B3076" t="s">
        <v>380</v>
      </c>
      <c r="C3076" t="s">
        <v>910</v>
      </c>
      <c r="D3076" t="s">
        <v>314</v>
      </c>
      <c r="E3076" s="316" t="s">
        <v>135</v>
      </c>
      <c r="F3076" s="316" t="s">
        <v>136</v>
      </c>
      <c r="G3076" s="316" t="s">
        <v>441</v>
      </c>
      <c r="H3076" s="316" t="s">
        <v>370</v>
      </c>
      <c r="I3076" s="316" t="s">
        <v>656</v>
      </c>
      <c r="J3076" s="316" t="s">
        <v>258</v>
      </c>
      <c r="K3076" s="36">
        <v>117</v>
      </c>
      <c r="L3076" s="317">
        <v>0.89313000440597534</v>
      </c>
      <c r="M3076" s="317">
        <v>0.93599998950958252</v>
      </c>
      <c r="N3076" s="36">
        <v>450</v>
      </c>
      <c r="O3076" s="317">
        <v>0.89999997615814209</v>
      </c>
      <c r="P3076" s="317">
        <v>0.9740300178527832</v>
      </c>
      <c r="Q3076" s="36">
        <v>8238</v>
      </c>
      <c r="R3076" s="317">
        <v>0.82611000537872314</v>
      </c>
      <c r="S3076" s="317">
        <v>0.86926001310348511</v>
      </c>
      <c r="T3076" t="s">
        <v>380</v>
      </c>
      <c r="BA3076" s="395">
        <v>1</v>
      </c>
      <c r="BB3076" s="396" t="s">
        <v>861</v>
      </c>
      <c r="BC3076" t="str">
        <f t="shared" si="291"/>
        <v>RVJ</v>
      </c>
      <c r="BD3076" t="str">
        <f t="shared" si="292"/>
        <v>NAoMe_initial_ethnicity_grp</v>
      </c>
      <c r="BE3076" s="397" t="s">
        <v>862</v>
      </c>
      <c r="BF3076" t="str">
        <f t="shared" si="293"/>
        <v>White</v>
      </c>
      <c r="BG3076">
        <f t="shared" si="294"/>
        <v>117</v>
      </c>
      <c r="BH3076" s="398">
        <f t="shared" si="295"/>
        <v>0.89313000440597534</v>
      </c>
      <c r="BO3076" s="33"/>
    </row>
    <row r="3077" spans="1:67">
      <c r="A3077" s="316" t="s">
        <v>27</v>
      </c>
      <c r="B3077" t="s">
        <v>380</v>
      </c>
      <c r="C3077" t="s">
        <v>910</v>
      </c>
      <c r="D3077" t="s">
        <v>314</v>
      </c>
      <c r="E3077" s="316" t="s">
        <v>135</v>
      </c>
      <c r="F3077" s="316" t="s">
        <v>136</v>
      </c>
      <c r="G3077" s="316" t="s">
        <v>441</v>
      </c>
      <c r="H3077" s="316" t="s">
        <v>370</v>
      </c>
      <c r="I3077" s="316" t="s">
        <v>657</v>
      </c>
      <c r="J3077" s="316" t="s">
        <v>817</v>
      </c>
      <c r="K3077" s="36">
        <v>125</v>
      </c>
      <c r="L3077" s="317">
        <v>0.95420002937316895</v>
      </c>
      <c r="M3077" s="317"/>
      <c r="N3077" s="36">
        <v>477</v>
      </c>
      <c r="O3077" s="317">
        <v>0.95399999618530273</v>
      </c>
      <c r="P3077" s="317"/>
      <c r="Q3077" s="36">
        <v>9359</v>
      </c>
      <c r="R3077" s="317">
        <v>0.93853002786636353</v>
      </c>
      <c r="S3077" s="317"/>
      <c r="T3077" t="s">
        <v>380</v>
      </c>
      <c r="BA3077" s="395">
        <v>1</v>
      </c>
      <c r="BB3077" s="396" t="s">
        <v>861</v>
      </c>
      <c r="BC3077" t="str">
        <f t="shared" si="291"/>
        <v>RVJ</v>
      </c>
      <c r="BD3077" t="str">
        <f t="shared" si="292"/>
        <v>NAoMe_initial_final_route</v>
      </c>
      <c r="BE3077" s="397" t="s">
        <v>862</v>
      </c>
      <c r="BF3077" t="str">
        <f t="shared" si="293"/>
        <v>Not screened</v>
      </c>
      <c r="BG3077">
        <f t="shared" si="294"/>
        <v>125</v>
      </c>
      <c r="BH3077" s="398">
        <f t="shared" si="295"/>
        <v>0.95420002937316895</v>
      </c>
      <c r="BO3077" s="33"/>
    </row>
    <row r="3078" spans="1:67">
      <c r="A3078" s="316" t="s">
        <v>27</v>
      </c>
      <c r="B3078" t="s">
        <v>380</v>
      </c>
      <c r="C3078" t="s">
        <v>910</v>
      </c>
      <c r="D3078" t="s">
        <v>314</v>
      </c>
      <c r="E3078" s="316" t="s">
        <v>135</v>
      </c>
      <c r="F3078" s="316" t="s">
        <v>136</v>
      </c>
      <c r="G3078" s="316" t="s">
        <v>441</v>
      </c>
      <c r="H3078" s="316" t="s">
        <v>370</v>
      </c>
      <c r="I3078" s="316" t="s">
        <v>657</v>
      </c>
      <c r="J3078" s="316" t="s">
        <v>352</v>
      </c>
      <c r="K3078" s="36">
        <v>6</v>
      </c>
      <c r="L3078" s="317">
        <v>4.5800000429153442E-2</v>
      </c>
      <c r="M3078" s="317"/>
      <c r="N3078" s="36">
        <v>23</v>
      </c>
      <c r="O3078" s="317">
        <v>4.6000000089406967E-2</v>
      </c>
      <c r="P3078" s="317"/>
      <c r="Q3078" s="36">
        <v>613</v>
      </c>
      <c r="R3078" s="317">
        <v>6.1469998210668557E-2</v>
      </c>
      <c r="S3078" s="317"/>
      <c r="T3078" t="s">
        <v>380</v>
      </c>
      <c r="BA3078" s="395">
        <v>1</v>
      </c>
      <c r="BB3078" s="396" t="s">
        <v>861</v>
      </c>
      <c r="BC3078" t="str">
        <f t="shared" si="291"/>
        <v>RVJ</v>
      </c>
      <c r="BD3078" t="str">
        <f t="shared" si="292"/>
        <v>NAoMe_initial_final_route</v>
      </c>
      <c r="BE3078" s="397" t="s">
        <v>862</v>
      </c>
      <c r="BF3078" t="str">
        <f t="shared" si="293"/>
        <v>Screening</v>
      </c>
      <c r="BG3078">
        <f t="shared" si="294"/>
        <v>6</v>
      </c>
      <c r="BH3078" s="398">
        <f t="shared" si="295"/>
        <v>4.5800000429153442E-2</v>
      </c>
      <c r="BO3078" s="33"/>
    </row>
    <row r="3079" spans="1:67">
      <c r="A3079" s="316" t="s">
        <v>27</v>
      </c>
      <c r="B3079" t="s">
        <v>380</v>
      </c>
      <c r="C3079" t="s">
        <v>910</v>
      </c>
      <c r="D3079" t="s">
        <v>314</v>
      </c>
      <c r="E3079" s="316" t="s">
        <v>135</v>
      </c>
      <c r="F3079" s="316" t="s">
        <v>136</v>
      </c>
      <c r="G3079" s="316" t="s">
        <v>441</v>
      </c>
      <c r="H3079" s="316" t="s">
        <v>370</v>
      </c>
      <c r="I3079" s="316" t="s">
        <v>303</v>
      </c>
      <c r="J3079" s="316" t="s">
        <v>308</v>
      </c>
      <c r="K3079" s="36">
        <v>21</v>
      </c>
      <c r="L3079" s="317">
        <v>0.16031000018119809</v>
      </c>
      <c r="M3079" s="317"/>
      <c r="N3079" s="36">
        <v>74</v>
      </c>
      <c r="O3079" s="317">
        <v>0.14800000190734861</v>
      </c>
      <c r="P3079" s="317"/>
      <c r="Q3079" s="36">
        <v>1652</v>
      </c>
      <c r="R3079" s="317">
        <v>0.1656599938869476</v>
      </c>
      <c r="S3079" s="317"/>
      <c r="T3079" t="s">
        <v>380</v>
      </c>
      <c r="BA3079" s="395">
        <v>1</v>
      </c>
      <c r="BB3079" s="396" t="s">
        <v>861</v>
      </c>
      <c r="BC3079" t="str">
        <f t="shared" si="291"/>
        <v>RVJ</v>
      </c>
      <c r="BD3079" t="str">
        <f t="shared" si="292"/>
        <v>NAoMe_initial_final_stage_tum</v>
      </c>
      <c r="BE3079" s="397" t="s">
        <v>862</v>
      </c>
      <c r="BF3079" t="str">
        <f t="shared" si="293"/>
        <v>Not staged/Unstated</v>
      </c>
      <c r="BG3079">
        <f t="shared" si="294"/>
        <v>21</v>
      </c>
      <c r="BH3079" s="398">
        <f t="shared" si="295"/>
        <v>0.16031000018119809</v>
      </c>
      <c r="BO3079" s="33"/>
    </row>
    <row r="3080" spans="1:67">
      <c r="A3080" s="316" t="s">
        <v>27</v>
      </c>
      <c r="B3080" t="s">
        <v>380</v>
      </c>
      <c r="C3080" t="s">
        <v>910</v>
      </c>
      <c r="D3080" t="s">
        <v>314</v>
      </c>
      <c r="E3080" s="316" t="s">
        <v>135</v>
      </c>
      <c r="F3080" s="316" t="s">
        <v>136</v>
      </c>
      <c r="G3080" s="316" t="s">
        <v>441</v>
      </c>
      <c r="H3080" s="316" t="s">
        <v>370</v>
      </c>
      <c r="I3080" s="316" t="s">
        <v>303</v>
      </c>
      <c r="J3080" s="316" t="s">
        <v>304</v>
      </c>
      <c r="K3080" s="36">
        <v>2</v>
      </c>
      <c r="L3080" s="317">
        <v>1.5270000323653219E-2</v>
      </c>
      <c r="M3080" s="317">
        <v>1.817999966442585E-2</v>
      </c>
      <c r="N3080" s="36">
        <v>2</v>
      </c>
      <c r="O3080" s="317">
        <v>4.0000001899898052E-3</v>
      </c>
      <c r="P3080" s="317">
        <v>4.6899998560547829E-3</v>
      </c>
      <c r="Q3080" s="36">
        <v>64</v>
      </c>
      <c r="R3080" s="317">
        <v>6.4199999906122676E-3</v>
      </c>
      <c r="S3080" s="317">
        <v>7.689999882131815E-3</v>
      </c>
      <c r="T3080" t="s">
        <v>380</v>
      </c>
      <c r="BA3080" s="395">
        <v>1</v>
      </c>
      <c r="BB3080" s="396" t="s">
        <v>861</v>
      </c>
      <c r="BC3080" t="str">
        <f t="shared" si="291"/>
        <v>RVJ</v>
      </c>
      <c r="BD3080" t="str">
        <f t="shared" si="292"/>
        <v>NAoMe_initial_final_stage_tum</v>
      </c>
      <c r="BE3080" s="397" t="s">
        <v>862</v>
      </c>
      <c r="BF3080" t="str">
        <f t="shared" si="293"/>
        <v>Stage 0</v>
      </c>
      <c r="BG3080">
        <f t="shared" si="294"/>
        <v>2</v>
      </c>
      <c r="BH3080" s="398">
        <f t="shared" si="295"/>
        <v>1.5270000323653219E-2</v>
      </c>
      <c r="BO3080" s="33"/>
    </row>
    <row r="3081" spans="1:67">
      <c r="A3081" s="316" t="s">
        <v>27</v>
      </c>
      <c r="B3081" t="s">
        <v>380</v>
      </c>
      <c r="C3081" t="s">
        <v>910</v>
      </c>
      <c r="D3081" t="s">
        <v>314</v>
      </c>
      <c r="E3081" s="316" t="s">
        <v>135</v>
      </c>
      <c r="F3081" s="316" t="s">
        <v>136</v>
      </c>
      <c r="G3081" s="316" t="s">
        <v>441</v>
      </c>
      <c r="H3081" s="316" t="s">
        <v>370</v>
      </c>
      <c r="I3081" s="316" t="s">
        <v>303</v>
      </c>
      <c r="J3081" s="316" t="s">
        <v>305</v>
      </c>
      <c r="K3081" s="36">
        <v>0</v>
      </c>
      <c r="L3081" s="317">
        <v>0</v>
      </c>
      <c r="M3081" s="317">
        <v>0</v>
      </c>
      <c r="N3081" s="36">
        <v>14</v>
      </c>
      <c r="O3081" s="317">
        <v>2.8000000864267349E-2</v>
      </c>
      <c r="P3081" s="317">
        <v>3.2859999686479568E-2</v>
      </c>
      <c r="Q3081" s="36">
        <v>359</v>
      </c>
      <c r="R3081" s="317">
        <v>3.5999998450279243E-2</v>
      </c>
      <c r="S3081" s="317">
        <v>4.3150000274181373E-2</v>
      </c>
      <c r="T3081" t="s">
        <v>380</v>
      </c>
      <c r="BA3081" s="395">
        <v>1</v>
      </c>
      <c r="BB3081" s="396" t="s">
        <v>861</v>
      </c>
      <c r="BC3081" t="str">
        <f t="shared" si="291"/>
        <v>RVJ</v>
      </c>
      <c r="BD3081" t="str">
        <f t="shared" si="292"/>
        <v>NAoMe_initial_final_stage_tum</v>
      </c>
      <c r="BE3081" s="397" t="s">
        <v>862</v>
      </c>
      <c r="BF3081" t="str">
        <f t="shared" si="293"/>
        <v>Stage 1</v>
      </c>
      <c r="BG3081">
        <f t="shared" si="294"/>
        <v>0</v>
      </c>
      <c r="BH3081" s="398">
        <f t="shared" si="295"/>
        <v>0</v>
      </c>
      <c r="BO3081" s="33"/>
    </row>
    <row r="3082" spans="1:67">
      <c r="A3082" s="316" t="s">
        <v>27</v>
      </c>
      <c r="B3082" t="s">
        <v>380</v>
      </c>
      <c r="C3082" t="s">
        <v>910</v>
      </c>
      <c r="D3082" t="s">
        <v>314</v>
      </c>
      <c r="E3082" s="316" t="s">
        <v>135</v>
      </c>
      <c r="F3082" s="316" t="s">
        <v>136</v>
      </c>
      <c r="G3082" s="316" t="s">
        <v>441</v>
      </c>
      <c r="H3082" s="316" t="s">
        <v>370</v>
      </c>
      <c r="I3082" s="316" t="s">
        <v>303</v>
      </c>
      <c r="J3082" s="316" t="s">
        <v>306</v>
      </c>
      <c r="K3082" s="36">
        <v>22</v>
      </c>
      <c r="L3082" s="317">
        <v>0.1679400056600571</v>
      </c>
      <c r="M3082" s="317">
        <v>0.20000000298023221</v>
      </c>
      <c r="N3082" s="36">
        <v>57</v>
      </c>
      <c r="O3082" s="317">
        <v>0.1140000000596046</v>
      </c>
      <c r="P3082" s="317">
        <v>0.13379999995231631</v>
      </c>
      <c r="Q3082" s="36">
        <v>996</v>
      </c>
      <c r="R3082" s="317">
        <v>9.9880002439022064E-2</v>
      </c>
      <c r="S3082" s="317">
        <v>0.11970999836921691</v>
      </c>
      <c r="T3082" t="s">
        <v>380</v>
      </c>
      <c r="BA3082" s="395">
        <v>1</v>
      </c>
      <c r="BB3082" s="396" t="s">
        <v>861</v>
      </c>
      <c r="BC3082" t="str">
        <f t="shared" si="291"/>
        <v>RVJ</v>
      </c>
      <c r="BD3082" t="str">
        <f t="shared" si="292"/>
        <v>NAoMe_initial_final_stage_tum</v>
      </c>
      <c r="BE3082" s="397" t="s">
        <v>862</v>
      </c>
      <c r="BF3082" t="str">
        <f t="shared" si="293"/>
        <v>Stage 2</v>
      </c>
      <c r="BG3082">
        <f t="shared" si="294"/>
        <v>22</v>
      </c>
      <c r="BH3082" s="398">
        <f t="shared" si="295"/>
        <v>0.1679400056600571</v>
      </c>
      <c r="BO3082" s="33"/>
    </row>
    <row r="3083" spans="1:67">
      <c r="A3083" s="316" t="s">
        <v>27</v>
      </c>
      <c r="B3083" t="s">
        <v>380</v>
      </c>
      <c r="C3083" t="s">
        <v>910</v>
      </c>
      <c r="D3083" t="s">
        <v>314</v>
      </c>
      <c r="E3083" s="316" t="s">
        <v>135</v>
      </c>
      <c r="F3083" s="316" t="s">
        <v>136</v>
      </c>
      <c r="G3083" s="316" t="s">
        <v>441</v>
      </c>
      <c r="H3083" s="316" t="s">
        <v>370</v>
      </c>
      <c r="I3083" s="316" t="s">
        <v>303</v>
      </c>
      <c r="J3083" s="316" t="s">
        <v>307</v>
      </c>
      <c r="K3083" s="36">
        <v>10</v>
      </c>
      <c r="L3083" s="317">
        <v>7.6339997351169586E-2</v>
      </c>
      <c r="M3083" s="317">
        <v>9.0910002589225769E-2</v>
      </c>
      <c r="N3083" s="36">
        <v>37</v>
      </c>
      <c r="O3083" s="317">
        <v>7.4000000953674316E-2</v>
      </c>
      <c r="P3083" s="317">
        <v>8.6850002408027649E-2</v>
      </c>
      <c r="Q3083" s="36">
        <v>742</v>
      </c>
      <c r="R3083" s="317">
        <v>7.4409998953342438E-2</v>
      </c>
      <c r="S3083" s="317">
        <v>8.9180000126361847E-2</v>
      </c>
      <c r="T3083" t="s">
        <v>380</v>
      </c>
      <c r="BA3083" s="395">
        <v>1</v>
      </c>
      <c r="BB3083" s="396" t="s">
        <v>861</v>
      </c>
      <c r="BC3083" t="str">
        <f t="shared" si="291"/>
        <v>RVJ</v>
      </c>
      <c r="BD3083" t="str">
        <f t="shared" si="292"/>
        <v>NAoMe_initial_final_stage_tum</v>
      </c>
      <c r="BE3083" s="397" t="s">
        <v>862</v>
      </c>
      <c r="BF3083" t="str">
        <f t="shared" si="293"/>
        <v>Stage 3</v>
      </c>
      <c r="BG3083">
        <f t="shared" si="294"/>
        <v>10</v>
      </c>
      <c r="BH3083" s="398">
        <f t="shared" si="295"/>
        <v>7.6339997351169586E-2</v>
      </c>
      <c r="BO3083" s="33"/>
    </row>
    <row r="3084" spans="1:67">
      <c r="A3084" s="316" t="s">
        <v>27</v>
      </c>
      <c r="B3084" t="s">
        <v>380</v>
      </c>
      <c r="C3084" t="s">
        <v>910</v>
      </c>
      <c r="D3084" t="s">
        <v>314</v>
      </c>
      <c r="E3084" s="316" t="s">
        <v>135</v>
      </c>
      <c r="F3084" s="316" t="s">
        <v>136</v>
      </c>
      <c r="G3084" s="316" t="s">
        <v>441</v>
      </c>
      <c r="H3084" s="316" t="s">
        <v>370</v>
      </c>
      <c r="I3084" s="316" t="s">
        <v>303</v>
      </c>
      <c r="J3084" s="316" t="s">
        <v>336</v>
      </c>
      <c r="K3084" s="36">
        <v>76</v>
      </c>
      <c r="L3084" s="317">
        <v>0.58015000820159912</v>
      </c>
      <c r="M3084" s="317">
        <v>0.6909099817276001</v>
      </c>
      <c r="N3084" s="36">
        <v>316</v>
      </c>
      <c r="O3084" s="317">
        <v>0.63200002908706665</v>
      </c>
      <c r="P3084" s="317">
        <v>0.74177998304367065</v>
      </c>
      <c r="Q3084" s="36">
        <v>6159</v>
      </c>
      <c r="R3084" s="317">
        <v>0.6176300048828125</v>
      </c>
      <c r="S3084" s="317">
        <v>0.74026000499725342</v>
      </c>
      <c r="T3084" t="s">
        <v>380</v>
      </c>
      <c r="BA3084" s="395">
        <v>1</v>
      </c>
      <c r="BB3084" s="396" t="s">
        <v>861</v>
      </c>
      <c r="BC3084" t="str">
        <f t="shared" si="291"/>
        <v>RVJ</v>
      </c>
      <c r="BD3084" t="str">
        <f t="shared" si="292"/>
        <v>NAoMe_initial_final_stage_tum</v>
      </c>
      <c r="BE3084" s="397" t="s">
        <v>862</v>
      </c>
      <c r="BF3084" t="str">
        <f t="shared" si="293"/>
        <v>Stage 4</v>
      </c>
      <c r="BG3084">
        <f t="shared" si="294"/>
        <v>76</v>
      </c>
      <c r="BH3084" s="398">
        <f t="shared" si="295"/>
        <v>0.58015000820159912</v>
      </c>
      <c r="BO3084" s="33"/>
    </row>
    <row r="3085" spans="1:67">
      <c r="A3085" s="316" t="s">
        <v>27</v>
      </c>
      <c r="B3085" t="s">
        <v>380</v>
      </c>
      <c r="C3085" t="s">
        <v>910</v>
      </c>
      <c r="D3085" t="s">
        <v>314</v>
      </c>
      <c r="E3085" s="316" t="s">
        <v>135</v>
      </c>
      <c r="F3085" s="316" t="s">
        <v>136</v>
      </c>
      <c r="G3085" s="316" t="s">
        <v>441</v>
      </c>
      <c r="H3085" s="316" t="s">
        <v>370</v>
      </c>
      <c r="I3085" s="316" t="s">
        <v>342</v>
      </c>
      <c r="J3085" s="316" t="s">
        <v>343</v>
      </c>
      <c r="K3085" s="36">
        <v>21</v>
      </c>
      <c r="L3085" s="317">
        <v>0.16031000018119809</v>
      </c>
      <c r="M3085" s="317"/>
      <c r="N3085" s="36">
        <v>74</v>
      </c>
      <c r="O3085" s="317">
        <v>0.14800000190734861</v>
      </c>
      <c r="P3085" s="317"/>
      <c r="Q3085" s="36">
        <v>1652</v>
      </c>
      <c r="R3085" s="317">
        <v>0.1656599938869476</v>
      </c>
      <c r="S3085" s="317"/>
      <c r="T3085" t="s">
        <v>380</v>
      </c>
      <c r="BA3085" s="395">
        <v>1</v>
      </c>
      <c r="BB3085" s="396" t="s">
        <v>861</v>
      </c>
      <c r="BC3085" t="str">
        <f t="shared" si="291"/>
        <v>RVJ</v>
      </c>
      <c r="BD3085" t="str">
        <f t="shared" si="292"/>
        <v>NAoMe_initial_final_stage_tum_grp</v>
      </c>
      <c r="BE3085" s="397" t="s">
        <v>862</v>
      </c>
      <c r="BF3085" t="str">
        <f t="shared" si="293"/>
        <v>MBC in HESAPC</v>
      </c>
      <c r="BG3085">
        <f t="shared" si="294"/>
        <v>21</v>
      </c>
      <c r="BH3085" s="398">
        <f t="shared" si="295"/>
        <v>0.16031000018119809</v>
      </c>
      <c r="BO3085" s="33"/>
    </row>
    <row r="3086" spans="1:67">
      <c r="A3086" s="316" t="s">
        <v>27</v>
      </c>
      <c r="B3086" t="s">
        <v>380</v>
      </c>
      <c r="C3086" t="s">
        <v>910</v>
      </c>
      <c r="D3086" t="s">
        <v>314</v>
      </c>
      <c r="E3086" s="316" t="s">
        <v>135</v>
      </c>
      <c r="F3086" s="316" t="s">
        <v>136</v>
      </c>
      <c r="G3086" s="316" t="s">
        <v>441</v>
      </c>
      <c r="H3086" s="316" t="s">
        <v>370</v>
      </c>
      <c r="I3086" s="316" t="s">
        <v>342</v>
      </c>
      <c r="J3086" s="316" t="s">
        <v>344</v>
      </c>
      <c r="K3086" s="36">
        <v>33</v>
      </c>
      <c r="L3086" s="317">
        <v>0.251910001039505</v>
      </c>
      <c r="M3086" s="317">
        <v>0.30000001192092901</v>
      </c>
      <c r="N3086" s="36">
        <v>111</v>
      </c>
      <c r="O3086" s="317">
        <v>0.22200000286102289</v>
      </c>
      <c r="P3086" s="317">
        <v>0.26056000590324402</v>
      </c>
      <c r="Q3086" s="36">
        <v>2161</v>
      </c>
      <c r="R3086" s="317">
        <v>0.2167100012302399</v>
      </c>
      <c r="S3086" s="317">
        <v>0.25973999500274658</v>
      </c>
      <c r="T3086" t="s">
        <v>380</v>
      </c>
      <c r="BA3086" s="395">
        <v>1</v>
      </c>
      <c r="BB3086" s="396" t="s">
        <v>861</v>
      </c>
      <c r="BC3086" t="str">
        <f t="shared" si="291"/>
        <v>RVJ</v>
      </c>
      <c r="BD3086" t="str">
        <f t="shared" si="292"/>
        <v>NAoMe_initial_final_stage_tum_grp</v>
      </c>
      <c r="BE3086" s="397" t="s">
        <v>862</v>
      </c>
      <c r="BF3086" t="str">
        <f t="shared" si="293"/>
        <v>Stage 0-3</v>
      </c>
      <c r="BG3086">
        <f t="shared" si="294"/>
        <v>33</v>
      </c>
      <c r="BH3086" s="398">
        <f t="shared" si="295"/>
        <v>0.251910001039505</v>
      </c>
      <c r="BO3086" s="33"/>
    </row>
    <row r="3087" spans="1:67">
      <c r="A3087" s="316" t="s">
        <v>27</v>
      </c>
      <c r="B3087" t="s">
        <v>380</v>
      </c>
      <c r="C3087" t="s">
        <v>910</v>
      </c>
      <c r="D3087" t="s">
        <v>314</v>
      </c>
      <c r="E3087" s="316" t="s">
        <v>135</v>
      </c>
      <c r="F3087" s="316" t="s">
        <v>136</v>
      </c>
      <c r="G3087" s="316" t="s">
        <v>441</v>
      </c>
      <c r="H3087" s="316" t="s">
        <v>370</v>
      </c>
      <c r="I3087" s="316" t="s">
        <v>342</v>
      </c>
      <c r="J3087" s="316" t="s">
        <v>336</v>
      </c>
      <c r="K3087" s="36">
        <v>77</v>
      </c>
      <c r="L3087" s="317">
        <v>0.58779001235961914</v>
      </c>
      <c r="M3087" s="317">
        <v>0.69999998807907104</v>
      </c>
      <c r="N3087" s="36">
        <v>315</v>
      </c>
      <c r="O3087" s="317">
        <v>0.62999999523162842</v>
      </c>
      <c r="P3087" s="317">
        <v>0.73944002389907837</v>
      </c>
      <c r="Q3087" s="36">
        <v>6159</v>
      </c>
      <c r="R3087" s="317">
        <v>0.6176300048828125</v>
      </c>
      <c r="S3087" s="317">
        <v>0.74026000499725342</v>
      </c>
      <c r="T3087" t="s">
        <v>380</v>
      </c>
      <c r="BA3087" s="395">
        <v>1</v>
      </c>
      <c r="BB3087" s="396" t="s">
        <v>861</v>
      </c>
      <c r="BC3087" t="str">
        <f t="shared" si="291"/>
        <v>RVJ</v>
      </c>
      <c r="BD3087" t="str">
        <f t="shared" si="292"/>
        <v>NAoMe_initial_final_stage_tum_grp</v>
      </c>
      <c r="BE3087" s="397" t="s">
        <v>862</v>
      </c>
      <c r="BF3087" t="str">
        <f t="shared" si="293"/>
        <v>Stage 4</v>
      </c>
      <c r="BG3087">
        <f t="shared" si="294"/>
        <v>77</v>
      </c>
      <c r="BH3087" s="398">
        <f t="shared" si="295"/>
        <v>0.58779001235961914</v>
      </c>
      <c r="BO3087" s="33"/>
    </row>
    <row r="3088" spans="1:67">
      <c r="A3088" s="316" t="s">
        <v>27</v>
      </c>
      <c r="B3088" t="s">
        <v>380</v>
      </c>
      <c r="C3088" t="s">
        <v>910</v>
      </c>
      <c r="D3088" t="s">
        <v>314</v>
      </c>
      <c r="E3088" s="316" t="s">
        <v>135</v>
      </c>
      <c r="F3088" s="316" t="s">
        <v>136</v>
      </c>
      <c r="G3088" s="316" t="s">
        <v>441</v>
      </c>
      <c r="H3088" s="316" t="s">
        <v>370</v>
      </c>
      <c r="I3088" s="316" t="s">
        <v>658</v>
      </c>
      <c r="J3088" s="316" t="s">
        <v>345</v>
      </c>
      <c r="K3088" s="36">
        <v>131</v>
      </c>
      <c r="L3088" s="317">
        <v>1</v>
      </c>
      <c r="M3088" s="317"/>
      <c r="N3088" s="36">
        <v>500</v>
      </c>
      <c r="O3088" s="317">
        <v>1</v>
      </c>
      <c r="P3088" s="317"/>
      <c r="Q3088" s="36">
        <v>9972</v>
      </c>
      <c r="R3088" s="317">
        <v>1</v>
      </c>
      <c r="S3088" s="317"/>
      <c r="T3088" t="s">
        <v>380</v>
      </c>
      <c r="BA3088" s="395">
        <v>1</v>
      </c>
      <c r="BB3088" s="396" t="s">
        <v>861</v>
      </c>
      <c r="BC3088" t="str">
        <f t="shared" si="291"/>
        <v>RVJ</v>
      </c>
      <c r="BD3088" t="str">
        <f t="shared" si="292"/>
        <v>NAoMe_initial_final_who_ps</v>
      </c>
      <c r="BE3088" s="397" t="s">
        <v>862</v>
      </c>
      <c r="BF3088" t="str">
        <f t="shared" si="293"/>
        <v>Not recorded</v>
      </c>
      <c r="BG3088">
        <f t="shared" si="294"/>
        <v>131</v>
      </c>
      <c r="BH3088" s="398">
        <f t="shared" si="295"/>
        <v>1</v>
      </c>
      <c r="BO3088" s="33"/>
    </row>
    <row r="3089" spans="1:67">
      <c r="A3089" s="316" t="s">
        <v>27</v>
      </c>
      <c r="B3089" t="s">
        <v>380</v>
      </c>
      <c r="C3089" t="s">
        <v>910</v>
      </c>
      <c r="D3089" t="s">
        <v>314</v>
      </c>
      <c r="E3089" s="316" t="s">
        <v>135</v>
      </c>
      <c r="F3089" s="316" t="s">
        <v>136</v>
      </c>
      <c r="G3089" s="316" t="s">
        <v>441</v>
      </c>
      <c r="H3089" s="316" t="s">
        <v>370</v>
      </c>
      <c r="I3089" s="316" t="s">
        <v>291</v>
      </c>
      <c r="J3089" s="316" t="s">
        <v>313</v>
      </c>
      <c r="K3089" s="36">
        <v>129</v>
      </c>
      <c r="L3089" s="317">
        <v>0.98473000526428223</v>
      </c>
      <c r="M3089" s="317"/>
      <c r="N3089" s="36">
        <v>494</v>
      </c>
      <c r="O3089" s="317">
        <v>0.98799997568130493</v>
      </c>
      <c r="P3089" s="317"/>
      <c r="Q3089" s="36">
        <v>9846</v>
      </c>
      <c r="R3089" s="317">
        <v>0.98736000061035156</v>
      </c>
      <c r="S3089" s="317"/>
      <c r="T3089" t="s">
        <v>380</v>
      </c>
      <c r="BA3089" s="395">
        <v>1</v>
      </c>
      <c r="BB3089" s="396" t="s">
        <v>861</v>
      </c>
      <c r="BC3089" t="str">
        <f t="shared" si="291"/>
        <v>RVJ</v>
      </c>
      <c r="BD3089" t="str">
        <f t="shared" si="292"/>
        <v>NAoMe_initial_gender</v>
      </c>
      <c r="BE3089" s="397" t="s">
        <v>862</v>
      </c>
      <c r="BF3089" t="str">
        <f t="shared" si="293"/>
        <v>Female</v>
      </c>
      <c r="BG3089">
        <f t="shared" si="294"/>
        <v>129</v>
      </c>
      <c r="BH3089" s="398">
        <f t="shared" si="295"/>
        <v>0.98473000526428223</v>
      </c>
      <c r="BO3089" s="33"/>
    </row>
    <row r="3090" spans="1:67">
      <c r="A3090" s="316" t="s">
        <v>27</v>
      </c>
      <c r="B3090" t="s">
        <v>380</v>
      </c>
      <c r="C3090" t="s">
        <v>910</v>
      </c>
      <c r="D3090" t="s">
        <v>314</v>
      </c>
      <c r="E3090" s="316" t="s">
        <v>135</v>
      </c>
      <c r="F3090" s="316" t="s">
        <v>136</v>
      </c>
      <c r="G3090" s="316" t="s">
        <v>441</v>
      </c>
      <c r="H3090" s="316" t="s">
        <v>370</v>
      </c>
      <c r="I3090" s="316" t="s">
        <v>291</v>
      </c>
      <c r="J3090" s="316" t="s">
        <v>293</v>
      </c>
      <c r="K3090" s="36">
        <v>2</v>
      </c>
      <c r="L3090" s="317">
        <v>1.5270000323653219E-2</v>
      </c>
      <c r="M3090" s="317"/>
      <c r="N3090" s="36">
        <v>6</v>
      </c>
      <c r="O3090" s="317">
        <v>1.200000010430813E-2</v>
      </c>
      <c r="P3090" s="317"/>
      <c r="Q3090" s="36">
        <v>126</v>
      </c>
      <c r="R3090" s="317">
        <v>1.264000032097101E-2</v>
      </c>
      <c r="S3090" s="317"/>
      <c r="T3090" t="s">
        <v>380</v>
      </c>
      <c r="BA3090" s="395">
        <v>1</v>
      </c>
      <c r="BB3090" s="396" t="s">
        <v>861</v>
      </c>
      <c r="BC3090" t="str">
        <f t="shared" si="291"/>
        <v>RVJ</v>
      </c>
      <c r="BD3090" t="str">
        <f t="shared" si="292"/>
        <v>NAoMe_initial_gender</v>
      </c>
      <c r="BE3090" s="397" t="s">
        <v>862</v>
      </c>
      <c r="BF3090" t="str">
        <f t="shared" si="293"/>
        <v>Male</v>
      </c>
      <c r="BG3090">
        <f t="shared" si="294"/>
        <v>2</v>
      </c>
      <c r="BH3090" s="398">
        <f t="shared" si="295"/>
        <v>1.5270000323653219E-2</v>
      </c>
      <c r="BO3090" s="33"/>
    </row>
    <row r="3091" spans="1:67">
      <c r="A3091" s="316" t="s">
        <v>27</v>
      </c>
      <c r="B3091" t="s">
        <v>380</v>
      </c>
      <c r="C3091" t="s">
        <v>910</v>
      </c>
      <c r="D3091" t="s">
        <v>314</v>
      </c>
      <c r="E3091" s="316" t="s">
        <v>135</v>
      </c>
      <c r="F3091" s="316" t="s">
        <v>136</v>
      </c>
      <c r="G3091" s="316" t="s">
        <v>441</v>
      </c>
      <c r="H3091" s="316" t="s">
        <v>370</v>
      </c>
      <c r="I3091" s="316" t="s">
        <v>659</v>
      </c>
      <c r="J3091" s="316" t="s">
        <v>294</v>
      </c>
      <c r="K3091" s="36">
        <v>16</v>
      </c>
      <c r="L3091" s="317">
        <v>0.122139997780323</v>
      </c>
      <c r="M3091" s="317">
        <v>0.122139997780323</v>
      </c>
      <c r="N3091" s="36">
        <v>39</v>
      </c>
      <c r="O3091" s="317">
        <v>7.8000001609325409E-2</v>
      </c>
      <c r="P3091" s="317">
        <v>7.8000001609325409E-2</v>
      </c>
      <c r="Q3091" s="36">
        <v>1800</v>
      </c>
      <c r="R3091" s="317">
        <v>0.18050999939441681</v>
      </c>
      <c r="S3091" s="317">
        <v>0.18050999939441681</v>
      </c>
      <c r="T3091" t="s">
        <v>380</v>
      </c>
      <c r="BA3091" s="395">
        <v>1</v>
      </c>
      <c r="BB3091" s="396" t="s">
        <v>861</v>
      </c>
      <c r="BC3091" t="str">
        <f t="shared" si="291"/>
        <v>RVJ</v>
      </c>
      <c r="BD3091" t="str">
        <f t="shared" si="292"/>
        <v>NAoMe_initial_imd_2019</v>
      </c>
      <c r="BE3091" s="397" t="s">
        <v>862</v>
      </c>
      <c r="BF3091" t="str">
        <f t="shared" si="293"/>
        <v>1 - most deprived</v>
      </c>
      <c r="BG3091">
        <f t="shared" si="294"/>
        <v>16</v>
      </c>
      <c r="BH3091" s="398">
        <f t="shared" si="295"/>
        <v>0.122139997780323</v>
      </c>
      <c r="BO3091" s="33"/>
    </row>
    <row r="3092" spans="1:67">
      <c r="A3092" s="316" t="s">
        <v>27</v>
      </c>
      <c r="B3092" t="s">
        <v>380</v>
      </c>
      <c r="C3092" t="s">
        <v>910</v>
      </c>
      <c r="D3092" t="s">
        <v>314</v>
      </c>
      <c r="E3092" s="316" t="s">
        <v>135</v>
      </c>
      <c r="F3092" s="316" t="s">
        <v>136</v>
      </c>
      <c r="G3092" s="316" t="s">
        <v>441</v>
      </c>
      <c r="H3092" s="316" t="s">
        <v>370</v>
      </c>
      <c r="I3092" s="316" t="s">
        <v>659</v>
      </c>
      <c r="J3092" s="316" t="s">
        <v>15</v>
      </c>
      <c r="K3092" s="36">
        <v>36</v>
      </c>
      <c r="L3092" s="317">
        <v>0.27480998635292048</v>
      </c>
      <c r="M3092" s="317">
        <v>0.27480998635292048</v>
      </c>
      <c r="N3092" s="36">
        <v>101</v>
      </c>
      <c r="O3092" s="317">
        <v>0.20200000703334811</v>
      </c>
      <c r="P3092" s="317">
        <v>0.20200000703334811</v>
      </c>
      <c r="Q3092" s="36">
        <v>2036</v>
      </c>
      <c r="R3092" s="317">
        <v>0.20417000353336329</v>
      </c>
      <c r="S3092" s="317">
        <v>0.20417000353336329</v>
      </c>
      <c r="T3092" t="s">
        <v>380</v>
      </c>
      <c r="BA3092" s="395">
        <v>1</v>
      </c>
      <c r="BB3092" s="396" t="s">
        <v>861</v>
      </c>
      <c r="BC3092" t="str">
        <f t="shared" si="291"/>
        <v>RVJ</v>
      </c>
      <c r="BD3092" t="str">
        <f t="shared" si="292"/>
        <v>NAoMe_initial_imd_2019</v>
      </c>
      <c r="BE3092" s="397" t="s">
        <v>862</v>
      </c>
      <c r="BF3092" t="str">
        <f t="shared" si="293"/>
        <v>2</v>
      </c>
      <c r="BG3092">
        <f t="shared" si="294"/>
        <v>36</v>
      </c>
      <c r="BH3092" s="398">
        <f t="shared" si="295"/>
        <v>0.27480998635292048</v>
      </c>
      <c r="BO3092" s="33"/>
    </row>
    <row r="3093" spans="1:67">
      <c r="A3093" s="316" t="s">
        <v>27</v>
      </c>
      <c r="B3093" t="s">
        <v>380</v>
      </c>
      <c r="C3093" t="s">
        <v>910</v>
      </c>
      <c r="D3093" t="s">
        <v>314</v>
      </c>
      <c r="E3093" s="316" t="s">
        <v>135</v>
      </c>
      <c r="F3093" s="316" t="s">
        <v>136</v>
      </c>
      <c r="G3093" s="316" t="s">
        <v>441</v>
      </c>
      <c r="H3093" s="316" t="s">
        <v>370</v>
      </c>
      <c r="I3093" s="316" t="s">
        <v>659</v>
      </c>
      <c r="J3093" s="316" t="s">
        <v>16</v>
      </c>
      <c r="K3093" s="36">
        <v>19</v>
      </c>
      <c r="L3093" s="317">
        <v>0.14504000544548029</v>
      </c>
      <c r="M3093" s="317">
        <v>0.14504000544548029</v>
      </c>
      <c r="N3093" s="36">
        <v>123</v>
      </c>
      <c r="O3093" s="317">
        <v>0.2460000067949295</v>
      </c>
      <c r="P3093" s="317">
        <v>0.2460000067949295</v>
      </c>
      <c r="Q3093" s="36">
        <v>2085</v>
      </c>
      <c r="R3093" s="317">
        <v>0.20908999443054199</v>
      </c>
      <c r="S3093" s="317">
        <v>0.20908999443054199</v>
      </c>
      <c r="T3093" t="s">
        <v>380</v>
      </c>
      <c r="BA3093" s="395">
        <v>1</v>
      </c>
      <c r="BB3093" s="396" t="s">
        <v>861</v>
      </c>
      <c r="BC3093" t="str">
        <f t="shared" si="291"/>
        <v>RVJ</v>
      </c>
      <c r="BD3093" t="str">
        <f t="shared" si="292"/>
        <v>NAoMe_initial_imd_2019</v>
      </c>
      <c r="BE3093" s="397" t="s">
        <v>862</v>
      </c>
      <c r="BF3093" t="str">
        <f t="shared" si="293"/>
        <v>3</v>
      </c>
      <c r="BG3093">
        <f t="shared" si="294"/>
        <v>19</v>
      </c>
      <c r="BH3093" s="398">
        <f t="shared" si="295"/>
        <v>0.14504000544548029</v>
      </c>
      <c r="BO3093" s="33"/>
    </row>
    <row r="3094" spans="1:67">
      <c r="A3094" s="316" t="s">
        <v>27</v>
      </c>
      <c r="B3094" t="s">
        <v>380</v>
      </c>
      <c r="C3094" t="s">
        <v>910</v>
      </c>
      <c r="D3094" t="s">
        <v>314</v>
      </c>
      <c r="E3094" s="316" t="s">
        <v>135</v>
      </c>
      <c r="F3094" s="316" t="s">
        <v>136</v>
      </c>
      <c r="G3094" s="316" t="s">
        <v>441</v>
      </c>
      <c r="H3094" s="316" t="s">
        <v>370</v>
      </c>
      <c r="I3094" s="316" t="s">
        <v>659</v>
      </c>
      <c r="J3094" s="316" t="s">
        <v>17</v>
      </c>
      <c r="K3094" s="36">
        <v>26</v>
      </c>
      <c r="L3094" s="317">
        <v>0.19846999645233149</v>
      </c>
      <c r="M3094" s="317">
        <v>0.19846999645233149</v>
      </c>
      <c r="N3094" s="36">
        <v>117</v>
      </c>
      <c r="O3094" s="317">
        <v>0.2339999973773956</v>
      </c>
      <c r="P3094" s="317">
        <v>0.2339999973773956</v>
      </c>
      <c r="Q3094" s="36">
        <v>2024</v>
      </c>
      <c r="R3094" s="317">
        <v>0.2029699981212616</v>
      </c>
      <c r="S3094" s="317">
        <v>0.2029699981212616</v>
      </c>
      <c r="T3094" t="s">
        <v>380</v>
      </c>
      <c r="BA3094" s="395">
        <v>1</v>
      </c>
      <c r="BB3094" s="396" t="s">
        <v>861</v>
      </c>
      <c r="BC3094" t="str">
        <f t="shared" si="291"/>
        <v>RVJ</v>
      </c>
      <c r="BD3094" t="str">
        <f t="shared" si="292"/>
        <v>NAoMe_initial_imd_2019</v>
      </c>
      <c r="BE3094" s="397" t="s">
        <v>862</v>
      </c>
      <c r="BF3094" t="str">
        <f t="shared" si="293"/>
        <v>4</v>
      </c>
      <c r="BG3094">
        <f t="shared" si="294"/>
        <v>26</v>
      </c>
      <c r="BH3094" s="398">
        <f t="shared" si="295"/>
        <v>0.19846999645233149</v>
      </c>
      <c r="BO3094" s="33"/>
    </row>
    <row r="3095" spans="1:67">
      <c r="A3095" s="316" t="s">
        <v>27</v>
      </c>
      <c r="B3095" t="s">
        <v>380</v>
      </c>
      <c r="C3095" t="s">
        <v>910</v>
      </c>
      <c r="D3095" t="s">
        <v>314</v>
      </c>
      <c r="E3095" s="316" t="s">
        <v>135</v>
      </c>
      <c r="F3095" s="316" t="s">
        <v>136</v>
      </c>
      <c r="G3095" s="316" t="s">
        <v>441</v>
      </c>
      <c r="H3095" s="316" t="s">
        <v>370</v>
      </c>
      <c r="I3095" s="316" t="s">
        <v>659</v>
      </c>
      <c r="J3095" s="316" t="s">
        <v>295</v>
      </c>
      <c r="K3095" s="36">
        <v>34</v>
      </c>
      <c r="L3095" s="317">
        <v>0.25953999161720281</v>
      </c>
      <c r="M3095" s="317">
        <v>0.25953999161720281</v>
      </c>
      <c r="N3095" s="36">
        <v>120</v>
      </c>
      <c r="O3095" s="317">
        <v>0.239999994635582</v>
      </c>
      <c r="P3095" s="317">
        <v>0.239999994635582</v>
      </c>
      <c r="Q3095" s="36">
        <v>2027</v>
      </c>
      <c r="R3095" s="317">
        <v>0.2032700031995773</v>
      </c>
      <c r="S3095" s="317">
        <v>0.2032700031995773</v>
      </c>
      <c r="T3095" t="s">
        <v>380</v>
      </c>
      <c r="BA3095" s="395">
        <v>1</v>
      </c>
      <c r="BB3095" s="396" t="s">
        <v>861</v>
      </c>
      <c r="BC3095" t="str">
        <f t="shared" si="291"/>
        <v>RVJ</v>
      </c>
      <c r="BD3095" t="str">
        <f t="shared" si="292"/>
        <v>NAoMe_initial_imd_2019</v>
      </c>
      <c r="BE3095" s="397" t="s">
        <v>862</v>
      </c>
      <c r="BF3095" t="str">
        <f t="shared" si="293"/>
        <v>5 - least deprived</v>
      </c>
      <c r="BG3095">
        <f t="shared" si="294"/>
        <v>34</v>
      </c>
      <c r="BH3095" s="398">
        <f t="shared" si="295"/>
        <v>0.25953999161720281</v>
      </c>
      <c r="BO3095" s="33"/>
    </row>
    <row r="3096" spans="1:67">
      <c r="A3096" s="316" t="s">
        <v>27</v>
      </c>
      <c r="B3096" t="s">
        <v>380</v>
      </c>
      <c r="C3096" t="s">
        <v>910</v>
      </c>
      <c r="D3096" t="s">
        <v>314</v>
      </c>
      <c r="E3096" s="316" t="s">
        <v>135</v>
      </c>
      <c r="F3096" s="316" t="s">
        <v>136</v>
      </c>
      <c r="G3096" s="316" t="s">
        <v>441</v>
      </c>
      <c r="H3096" s="316" t="s">
        <v>370</v>
      </c>
      <c r="I3096" s="316" t="s">
        <v>659</v>
      </c>
      <c r="J3096" s="316" t="s">
        <v>260</v>
      </c>
      <c r="K3096" s="36">
        <v>0</v>
      </c>
      <c r="L3096" s="317">
        <v>0</v>
      </c>
      <c r="M3096" s="317"/>
      <c r="N3096" s="36">
        <v>0</v>
      </c>
      <c r="O3096" s="317">
        <v>0</v>
      </c>
      <c r="P3096" s="317"/>
      <c r="Q3096" s="36">
        <v>0</v>
      </c>
      <c r="R3096" s="317">
        <v>0</v>
      </c>
      <c r="S3096" s="317"/>
      <c r="T3096" t="s">
        <v>380</v>
      </c>
      <c r="BA3096" s="395">
        <v>1</v>
      </c>
      <c r="BB3096" s="396" t="s">
        <v>861</v>
      </c>
      <c r="BC3096" t="str">
        <f t="shared" si="291"/>
        <v>RVJ</v>
      </c>
      <c r="BD3096" t="str">
        <f t="shared" si="292"/>
        <v>NAoMe_initial_imd_2019</v>
      </c>
      <c r="BE3096" s="397" t="s">
        <v>862</v>
      </c>
      <c r="BF3096" t="str">
        <f t="shared" si="293"/>
        <v>Unknown</v>
      </c>
      <c r="BG3096">
        <f t="shared" si="294"/>
        <v>0</v>
      </c>
      <c r="BH3096" s="398">
        <f t="shared" si="295"/>
        <v>0</v>
      </c>
      <c r="BO3096" s="33"/>
    </row>
    <row r="3097" spans="1:67">
      <c r="A3097" s="316" t="s">
        <v>27</v>
      </c>
      <c r="B3097" t="s">
        <v>380</v>
      </c>
      <c r="C3097" t="s">
        <v>910</v>
      </c>
      <c r="D3097" t="s">
        <v>314</v>
      </c>
      <c r="E3097" s="316" t="s">
        <v>135</v>
      </c>
      <c r="F3097" s="316" t="s">
        <v>136</v>
      </c>
      <c r="G3097" s="316" t="s">
        <v>441</v>
      </c>
      <c r="H3097" s="316" t="s">
        <v>370</v>
      </c>
      <c r="I3097" s="316" t="s">
        <v>296</v>
      </c>
      <c r="J3097" s="316" t="s">
        <v>297</v>
      </c>
      <c r="K3097" s="36">
        <v>76</v>
      </c>
      <c r="L3097" s="317">
        <v>0.58015000820159912</v>
      </c>
      <c r="M3097" s="317">
        <v>0.58461999893188477</v>
      </c>
      <c r="N3097" s="36">
        <v>286</v>
      </c>
      <c r="O3097" s="317">
        <v>0.57200002670288086</v>
      </c>
      <c r="P3097" s="317">
        <v>0.5801200270652771</v>
      </c>
      <c r="Q3097" s="36">
        <v>5528</v>
      </c>
      <c r="R3097" s="317">
        <v>0.55435001850128174</v>
      </c>
      <c r="S3097" s="317">
        <v>0.56936997175216675</v>
      </c>
      <c r="T3097" t="s">
        <v>380</v>
      </c>
      <c r="BA3097" s="395">
        <v>1</v>
      </c>
      <c r="BB3097" s="396" t="s">
        <v>861</v>
      </c>
      <c r="BC3097" t="str">
        <f t="shared" si="291"/>
        <v>RVJ</v>
      </c>
      <c r="BD3097" t="str">
        <f t="shared" si="292"/>
        <v>NAoMe_initial_scarf_731_grp</v>
      </c>
      <c r="BE3097" s="397" t="s">
        <v>862</v>
      </c>
      <c r="BF3097" t="str">
        <f t="shared" si="293"/>
        <v>Fit</v>
      </c>
      <c r="BG3097">
        <f t="shared" si="294"/>
        <v>76</v>
      </c>
      <c r="BH3097" s="398">
        <f t="shared" si="295"/>
        <v>0.58015000820159912</v>
      </c>
      <c r="BO3097" s="33"/>
    </row>
    <row r="3098" spans="1:67">
      <c r="A3098" s="316" t="s">
        <v>27</v>
      </c>
      <c r="B3098" t="s">
        <v>380</v>
      </c>
      <c r="C3098" t="s">
        <v>910</v>
      </c>
      <c r="D3098" t="s">
        <v>314</v>
      </c>
      <c r="E3098" s="316" t="s">
        <v>135</v>
      </c>
      <c r="F3098" s="316" t="s">
        <v>136</v>
      </c>
      <c r="G3098" s="316" t="s">
        <v>441</v>
      </c>
      <c r="H3098" s="316" t="s">
        <v>370</v>
      </c>
      <c r="I3098" s="316" t="s">
        <v>296</v>
      </c>
      <c r="J3098" s="316" t="s">
        <v>298</v>
      </c>
      <c r="K3098" s="36">
        <v>18</v>
      </c>
      <c r="L3098" s="317">
        <v>0.1374000012874603</v>
      </c>
      <c r="M3098" s="317">
        <v>0.13845999538898471</v>
      </c>
      <c r="N3098" s="36">
        <v>77</v>
      </c>
      <c r="O3098" s="317">
        <v>0.153999999165535</v>
      </c>
      <c r="P3098" s="317">
        <v>0.1561899930238724</v>
      </c>
      <c r="Q3098" s="36">
        <v>1492</v>
      </c>
      <c r="R3098" s="317">
        <v>0.149619996547699</v>
      </c>
      <c r="S3098" s="317">
        <v>0.153669998049736</v>
      </c>
      <c r="T3098" t="s">
        <v>380</v>
      </c>
      <c r="BA3098" s="395">
        <v>1</v>
      </c>
      <c r="BB3098" s="396" t="s">
        <v>861</v>
      </c>
      <c r="BC3098" t="str">
        <f t="shared" si="291"/>
        <v>RVJ</v>
      </c>
      <c r="BD3098" t="str">
        <f t="shared" si="292"/>
        <v>NAoMe_initial_scarf_731_grp</v>
      </c>
      <c r="BE3098" s="397" t="s">
        <v>862</v>
      </c>
      <c r="BF3098" t="str">
        <f t="shared" si="293"/>
        <v>Mild frailty</v>
      </c>
      <c r="BG3098">
        <f t="shared" si="294"/>
        <v>18</v>
      </c>
      <c r="BH3098" s="398">
        <f t="shared" si="295"/>
        <v>0.1374000012874603</v>
      </c>
      <c r="BO3098" s="33"/>
    </row>
    <row r="3099" spans="1:67">
      <c r="A3099" s="316" t="s">
        <v>27</v>
      </c>
      <c r="B3099" t="s">
        <v>380</v>
      </c>
      <c r="C3099" t="s">
        <v>910</v>
      </c>
      <c r="D3099" t="s">
        <v>314</v>
      </c>
      <c r="E3099" s="316" t="s">
        <v>135</v>
      </c>
      <c r="F3099" s="316" t="s">
        <v>136</v>
      </c>
      <c r="G3099" s="316" t="s">
        <v>441</v>
      </c>
      <c r="H3099" s="316" t="s">
        <v>370</v>
      </c>
      <c r="I3099" s="316" t="s">
        <v>296</v>
      </c>
      <c r="J3099" s="316" t="s">
        <v>299</v>
      </c>
      <c r="K3099" s="36">
        <v>23</v>
      </c>
      <c r="L3099" s="317">
        <v>0.17556999623775479</v>
      </c>
      <c r="M3099" s="317">
        <v>0.17691999673843381</v>
      </c>
      <c r="N3099" s="36">
        <v>73</v>
      </c>
      <c r="O3099" s="317">
        <v>0.14599999785423279</v>
      </c>
      <c r="P3099" s="317">
        <v>0.14806999266147611</v>
      </c>
      <c r="Q3099" s="36">
        <v>1470</v>
      </c>
      <c r="R3099" s="317">
        <v>0.1474100053310394</v>
      </c>
      <c r="S3099" s="317">
        <v>0.1514099985361099</v>
      </c>
      <c r="T3099" t="s">
        <v>380</v>
      </c>
      <c r="BA3099" s="395">
        <v>1</v>
      </c>
      <c r="BB3099" s="396" t="s">
        <v>861</v>
      </c>
      <c r="BC3099" t="str">
        <f t="shared" si="291"/>
        <v>RVJ</v>
      </c>
      <c r="BD3099" t="str">
        <f t="shared" si="292"/>
        <v>NAoMe_initial_scarf_731_grp</v>
      </c>
      <c r="BE3099" s="397" t="s">
        <v>862</v>
      </c>
      <c r="BF3099" t="str">
        <f t="shared" si="293"/>
        <v>Moderate frailty</v>
      </c>
      <c r="BG3099">
        <f t="shared" si="294"/>
        <v>23</v>
      </c>
      <c r="BH3099" s="398">
        <f t="shared" si="295"/>
        <v>0.17556999623775479</v>
      </c>
      <c r="BO3099" s="33"/>
    </row>
    <row r="3100" spans="1:67">
      <c r="A3100" s="316" t="s">
        <v>27</v>
      </c>
      <c r="B3100" t="s">
        <v>380</v>
      </c>
      <c r="C3100" t="s">
        <v>910</v>
      </c>
      <c r="D3100" t="s">
        <v>314</v>
      </c>
      <c r="E3100" s="316" t="s">
        <v>135</v>
      </c>
      <c r="F3100" s="316" t="s">
        <v>136</v>
      </c>
      <c r="G3100" s="316" t="s">
        <v>441</v>
      </c>
      <c r="H3100" s="316" t="s">
        <v>370</v>
      </c>
      <c r="I3100" s="316" t="s">
        <v>296</v>
      </c>
      <c r="J3100" s="316" t="s">
        <v>353</v>
      </c>
      <c r="K3100" s="36">
        <v>1</v>
      </c>
      <c r="L3100" s="317">
        <v>7.6299998909235001E-3</v>
      </c>
      <c r="M3100" s="317"/>
      <c r="N3100" s="36">
        <v>7</v>
      </c>
      <c r="O3100" s="317">
        <v>1.4000000432133669E-2</v>
      </c>
      <c r="P3100" s="317"/>
      <c r="Q3100" s="36">
        <v>263</v>
      </c>
      <c r="R3100" s="317">
        <v>2.6370000094175339E-2</v>
      </c>
      <c r="S3100" s="317"/>
      <c r="T3100" t="s">
        <v>380</v>
      </c>
      <c r="BA3100" s="395">
        <v>1</v>
      </c>
      <c r="BB3100" s="396" t="s">
        <v>861</v>
      </c>
      <c r="BC3100" t="str">
        <f t="shared" si="291"/>
        <v>RVJ</v>
      </c>
      <c r="BD3100" t="str">
        <f t="shared" si="292"/>
        <v>NAoMe_initial_scarf_731_grp</v>
      </c>
      <c r="BE3100" s="397" t="s">
        <v>862</v>
      </c>
      <c r="BF3100" t="str">
        <f t="shared" si="293"/>
        <v>Not in HESAPC</v>
      </c>
      <c r="BG3100">
        <f t="shared" si="294"/>
        <v>1</v>
      </c>
      <c r="BH3100" s="398">
        <f t="shared" si="295"/>
        <v>7.6299998909235001E-3</v>
      </c>
      <c r="BO3100" s="33"/>
    </row>
    <row r="3101" spans="1:67">
      <c r="A3101" s="316" t="s">
        <v>27</v>
      </c>
      <c r="B3101" t="s">
        <v>380</v>
      </c>
      <c r="C3101" t="s">
        <v>910</v>
      </c>
      <c r="D3101" t="s">
        <v>314</v>
      </c>
      <c r="E3101" s="316" t="s">
        <v>135</v>
      </c>
      <c r="F3101" s="316" t="s">
        <v>136</v>
      </c>
      <c r="G3101" s="316" t="s">
        <v>441</v>
      </c>
      <c r="H3101" s="316" t="s">
        <v>370</v>
      </c>
      <c r="I3101" s="316" t="s">
        <v>296</v>
      </c>
      <c r="J3101" s="316" t="s">
        <v>300</v>
      </c>
      <c r="K3101" s="36">
        <v>13</v>
      </c>
      <c r="L3101" s="317">
        <v>9.9239997565746307E-2</v>
      </c>
      <c r="M3101" s="317">
        <v>0.10000000149011611</v>
      </c>
      <c r="N3101" s="36">
        <v>57</v>
      </c>
      <c r="O3101" s="317">
        <v>0.1140000000596046</v>
      </c>
      <c r="P3101" s="317">
        <v>0.1156200021505356</v>
      </c>
      <c r="Q3101" s="36">
        <v>1219</v>
      </c>
      <c r="R3101" s="317">
        <v>0.1222399994730949</v>
      </c>
      <c r="S3101" s="317">
        <v>0.12555000185966489</v>
      </c>
      <c r="T3101" t="s">
        <v>380</v>
      </c>
      <c r="BA3101" s="395">
        <v>1</v>
      </c>
      <c r="BB3101" s="396" t="s">
        <v>861</v>
      </c>
      <c r="BC3101" t="str">
        <f t="shared" si="291"/>
        <v>RVJ</v>
      </c>
      <c r="BD3101" t="str">
        <f t="shared" si="292"/>
        <v>NAoMe_initial_scarf_731_grp</v>
      </c>
      <c r="BE3101" s="397" t="s">
        <v>862</v>
      </c>
      <c r="BF3101" t="str">
        <f t="shared" si="293"/>
        <v>Severe frailty</v>
      </c>
      <c r="BG3101">
        <f t="shared" si="294"/>
        <v>13</v>
      </c>
      <c r="BH3101" s="398">
        <f t="shared" si="295"/>
        <v>9.9239997565746307E-2</v>
      </c>
      <c r="BO3101" s="33"/>
    </row>
    <row r="3102" spans="1:67">
      <c r="A3102" s="316" t="s">
        <v>27</v>
      </c>
      <c r="B3102" t="s">
        <v>380</v>
      </c>
      <c r="C3102" t="s">
        <v>910</v>
      </c>
      <c r="D3102" t="s">
        <v>314</v>
      </c>
      <c r="E3102" s="316" t="s">
        <v>223</v>
      </c>
      <c r="F3102" s="316" t="s">
        <v>934</v>
      </c>
      <c r="G3102" s="316" t="s">
        <v>429</v>
      </c>
      <c r="H3102" s="316" t="s">
        <v>323</v>
      </c>
      <c r="I3102" s="316" t="s">
        <v>310</v>
      </c>
      <c r="J3102" s="316" t="s">
        <v>277</v>
      </c>
      <c r="K3102" s="36">
        <v>0</v>
      </c>
      <c r="L3102" s="317">
        <v>0</v>
      </c>
      <c r="M3102" s="317"/>
      <c r="N3102" s="36">
        <v>2</v>
      </c>
      <c r="O3102" s="317">
        <v>5.0800000317394733E-3</v>
      </c>
      <c r="P3102" s="317"/>
      <c r="Q3102" s="36">
        <v>70</v>
      </c>
      <c r="R3102" s="317">
        <v>7.0199999026954174E-3</v>
      </c>
      <c r="S3102" s="317"/>
      <c r="T3102" t="s">
        <v>380</v>
      </c>
      <c r="BA3102" s="395">
        <v>1</v>
      </c>
      <c r="BB3102" s="396" t="s">
        <v>861</v>
      </c>
      <c r="BC3102" t="str">
        <f t="shared" si="291"/>
        <v>RWW</v>
      </c>
      <c r="BD3102" t="str">
        <f t="shared" si="292"/>
        <v>NAoMe_initial_age_decades_80cap</v>
      </c>
      <c r="BE3102" s="397" t="s">
        <v>862</v>
      </c>
      <c r="BF3102" t="str">
        <f t="shared" si="293"/>
        <v>18-29 yrs</v>
      </c>
      <c r="BG3102">
        <f t="shared" si="294"/>
        <v>0</v>
      </c>
      <c r="BH3102" s="398">
        <f t="shared" si="295"/>
        <v>0</v>
      </c>
      <c r="BO3102" s="33"/>
    </row>
    <row r="3103" spans="1:67">
      <c r="A3103" s="316" t="s">
        <v>27</v>
      </c>
      <c r="B3103" t="s">
        <v>380</v>
      </c>
      <c r="C3103" t="s">
        <v>910</v>
      </c>
      <c r="D3103" t="s">
        <v>314</v>
      </c>
      <c r="E3103" s="316" t="s">
        <v>223</v>
      </c>
      <c r="F3103" s="316" t="s">
        <v>934</v>
      </c>
      <c r="G3103" s="316" t="s">
        <v>429</v>
      </c>
      <c r="H3103" s="316" t="s">
        <v>323</v>
      </c>
      <c r="I3103" s="316" t="s">
        <v>310</v>
      </c>
      <c r="J3103" s="316" t="s">
        <v>278</v>
      </c>
      <c r="K3103" s="36">
        <v>2</v>
      </c>
      <c r="L3103" s="317">
        <v>6.0610000044107437E-2</v>
      </c>
      <c r="M3103" s="317"/>
      <c r="N3103" s="36">
        <v>10</v>
      </c>
      <c r="O3103" s="317">
        <v>2.538000047206879E-2</v>
      </c>
      <c r="P3103" s="317"/>
      <c r="Q3103" s="36">
        <v>429</v>
      </c>
      <c r="R3103" s="317">
        <v>4.3019998818635941E-2</v>
      </c>
      <c r="S3103" s="317"/>
      <c r="T3103" t="s">
        <v>380</v>
      </c>
      <c r="BA3103" s="395">
        <v>1</v>
      </c>
      <c r="BB3103" s="396" t="s">
        <v>861</v>
      </c>
      <c r="BC3103" t="str">
        <f t="shared" si="291"/>
        <v>RWW</v>
      </c>
      <c r="BD3103" t="str">
        <f t="shared" si="292"/>
        <v>NAoMe_initial_age_decades_80cap</v>
      </c>
      <c r="BE3103" s="397" t="s">
        <v>862</v>
      </c>
      <c r="BF3103" t="str">
        <f t="shared" si="293"/>
        <v>30-39 yrs</v>
      </c>
      <c r="BG3103">
        <f t="shared" si="294"/>
        <v>2</v>
      </c>
      <c r="BH3103" s="398">
        <f t="shared" si="295"/>
        <v>6.0610000044107437E-2</v>
      </c>
      <c r="BO3103" s="33"/>
    </row>
    <row r="3104" spans="1:67">
      <c r="A3104" s="316" t="s">
        <v>27</v>
      </c>
      <c r="B3104" t="s">
        <v>380</v>
      </c>
      <c r="C3104" t="s">
        <v>910</v>
      </c>
      <c r="D3104" t="s">
        <v>314</v>
      </c>
      <c r="E3104" s="316" t="s">
        <v>223</v>
      </c>
      <c r="F3104" s="316" t="s">
        <v>934</v>
      </c>
      <c r="G3104" s="316" t="s">
        <v>429</v>
      </c>
      <c r="H3104" s="316" t="s">
        <v>323</v>
      </c>
      <c r="I3104" s="316" t="s">
        <v>310</v>
      </c>
      <c r="J3104" s="316" t="s">
        <v>279</v>
      </c>
      <c r="K3104" s="36">
        <v>2</v>
      </c>
      <c r="L3104" s="317">
        <v>6.0610000044107437E-2</v>
      </c>
      <c r="M3104" s="317"/>
      <c r="N3104" s="36">
        <v>29</v>
      </c>
      <c r="O3104" s="317">
        <v>7.3600001633167267E-2</v>
      </c>
      <c r="P3104" s="317"/>
      <c r="Q3104" s="36">
        <v>1024</v>
      </c>
      <c r="R3104" s="317">
        <v>0.1026899963617325</v>
      </c>
      <c r="S3104" s="317"/>
      <c r="T3104" t="s">
        <v>380</v>
      </c>
      <c r="BA3104" s="395">
        <v>1</v>
      </c>
      <c r="BB3104" s="396" t="s">
        <v>861</v>
      </c>
      <c r="BC3104" t="str">
        <f t="shared" si="291"/>
        <v>RWW</v>
      </c>
      <c r="BD3104" t="str">
        <f t="shared" si="292"/>
        <v>NAoMe_initial_age_decades_80cap</v>
      </c>
      <c r="BE3104" s="397" t="s">
        <v>862</v>
      </c>
      <c r="BF3104" t="str">
        <f t="shared" si="293"/>
        <v>40-49 yrs</v>
      </c>
      <c r="BG3104">
        <f t="shared" si="294"/>
        <v>2</v>
      </c>
      <c r="BH3104" s="398">
        <f t="shared" si="295"/>
        <v>6.0610000044107437E-2</v>
      </c>
      <c r="BO3104" s="33"/>
    </row>
    <row r="3105" spans="1:67">
      <c r="A3105" s="316" t="s">
        <v>27</v>
      </c>
      <c r="B3105" t="s">
        <v>380</v>
      </c>
      <c r="C3105" t="s">
        <v>910</v>
      </c>
      <c r="D3105" t="s">
        <v>314</v>
      </c>
      <c r="E3105" s="316" t="s">
        <v>223</v>
      </c>
      <c r="F3105" s="316" t="s">
        <v>934</v>
      </c>
      <c r="G3105" s="316" t="s">
        <v>429</v>
      </c>
      <c r="H3105" s="316" t="s">
        <v>323</v>
      </c>
      <c r="I3105" s="316" t="s">
        <v>310</v>
      </c>
      <c r="J3105" s="316" t="s">
        <v>280</v>
      </c>
      <c r="K3105" s="36">
        <v>2</v>
      </c>
      <c r="L3105" s="317">
        <v>6.0610000044107437E-2</v>
      </c>
      <c r="M3105" s="317"/>
      <c r="N3105" s="36">
        <v>63</v>
      </c>
      <c r="O3105" s="317">
        <v>0.1598999947309494</v>
      </c>
      <c r="P3105" s="317"/>
      <c r="Q3105" s="36">
        <v>1733</v>
      </c>
      <c r="R3105" s="317">
        <v>0.17378999292850489</v>
      </c>
      <c r="S3105" s="317"/>
      <c r="T3105" t="s">
        <v>380</v>
      </c>
      <c r="BA3105" s="395">
        <v>1</v>
      </c>
      <c r="BB3105" s="396" t="s">
        <v>861</v>
      </c>
      <c r="BC3105" t="str">
        <f t="shared" si="291"/>
        <v>RWW</v>
      </c>
      <c r="BD3105" t="str">
        <f t="shared" si="292"/>
        <v>NAoMe_initial_age_decades_80cap</v>
      </c>
      <c r="BE3105" s="397" t="s">
        <v>862</v>
      </c>
      <c r="BF3105" t="str">
        <f t="shared" si="293"/>
        <v>50-59 yrs</v>
      </c>
      <c r="BG3105">
        <f t="shared" si="294"/>
        <v>2</v>
      </c>
      <c r="BH3105" s="398">
        <f t="shared" si="295"/>
        <v>6.0610000044107437E-2</v>
      </c>
      <c r="BO3105" s="33"/>
    </row>
    <row r="3106" spans="1:67">
      <c r="A3106" s="316" t="s">
        <v>27</v>
      </c>
      <c r="B3106" t="s">
        <v>380</v>
      </c>
      <c r="C3106" t="s">
        <v>910</v>
      </c>
      <c r="D3106" t="s">
        <v>314</v>
      </c>
      <c r="E3106" s="316" t="s">
        <v>223</v>
      </c>
      <c r="F3106" s="316" t="s">
        <v>934</v>
      </c>
      <c r="G3106" s="316" t="s">
        <v>429</v>
      </c>
      <c r="H3106" s="316" t="s">
        <v>323</v>
      </c>
      <c r="I3106" s="316" t="s">
        <v>310</v>
      </c>
      <c r="J3106" s="316" t="s">
        <v>281</v>
      </c>
      <c r="K3106" s="36">
        <v>14</v>
      </c>
      <c r="L3106" s="317">
        <v>0.42423999309539789</v>
      </c>
      <c r="M3106" s="317"/>
      <c r="N3106" s="36">
        <v>68</v>
      </c>
      <c r="O3106" s="317">
        <v>0.17259000241756439</v>
      </c>
      <c r="P3106" s="317"/>
      <c r="Q3106" s="36">
        <v>1931</v>
      </c>
      <c r="R3106" s="317">
        <v>0.19363999366760251</v>
      </c>
      <c r="S3106" s="317"/>
      <c r="T3106" t="s">
        <v>380</v>
      </c>
      <c r="BA3106" s="395">
        <v>1</v>
      </c>
      <c r="BB3106" s="396" t="s">
        <v>861</v>
      </c>
      <c r="BC3106" t="str">
        <f t="shared" si="291"/>
        <v>RWW</v>
      </c>
      <c r="BD3106" t="str">
        <f t="shared" si="292"/>
        <v>NAoMe_initial_age_decades_80cap</v>
      </c>
      <c r="BE3106" s="397" t="s">
        <v>862</v>
      </c>
      <c r="BF3106" t="str">
        <f t="shared" si="293"/>
        <v>60-69 yrs</v>
      </c>
      <c r="BG3106">
        <f t="shared" si="294"/>
        <v>14</v>
      </c>
      <c r="BH3106" s="398">
        <f t="shared" si="295"/>
        <v>0.42423999309539789</v>
      </c>
      <c r="BO3106" s="33"/>
    </row>
    <row r="3107" spans="1:67">
      <c r="A3107" s="316" t="s">
        <v>27</v>
      </c>
      <c r="B3107" t="s">
        <v>380</v>
      </c>
      <c r="C3107" t="s">
        <v>910</v>
      </c>
      <c r="D3107" t="s">
        <v>314</v>
      </c>
      <c r="E3107" s="316" t="s">
        <v>223</v>
      </c>
      <c r="F3107" s="316" t="s">
        <v>934</v>
      </c>
      <c r="G3107" s="316" t="s">
        <v>429</v>
      </c>
      <c r="H3107" s="316" t="s">
        <v>323</v>
      </c>
      <c r="I3107" s="316" t="s">
        <v>310</v>
      </c>
      <c r="J3107" s="316" t="s">
        <v>282</v>
      </c>
      <c r="K3107" s="36">
        <v>6</v>
      </c>
      <c r="L3107" s="317">
        <v>0.18182000517845151</v>
      </c>
      <c r="M3107" s="317"/>
      <c r="N3107" s="36">
        <v>112</v>
      </c>
      <c r="O3107" s="317">
        <v>0.28426000475883478</v>
      </c>
      <c r="P3107" s="317"/>
      <c r="Q3107" s="36">
        <v>2493</v>
      </c>
      <c r="R3107" s="317">
        <v>0.25</v>
      </c>
      <c r="S3107" s="317"/>
      <c r="T3107" t="s">
        <v>380</v>
      </c>
      <c r="BA3107" s="395">
        <v>1</v>
      </c>
      <c r="BB3107" s="396" t="s">
        <v>861</v>
      </c>
      <c r="BC3107" t="str">
        <f t="shared" si="291"/>
        <v>RWW</v>
      </c>
      <c r="BD3107" t="str">
        <f t="shared" si="292"/>
        <v>NAoMe_initial_age_decades_80cap</v>
      </c>
      <c r="BE3107" s="397" t="s">
        <v>862</v>
      </c>
      <c r="BF3107" t="str">
        <f t="shared" si="293"/>
        <v>70-79 yrs</v>
      </c>
      <c r="BG3107">
        <f t="shared" si="294"/>
        <v>6</v>
      </c>
      <c r="BH3107" s="398">
        <f t="shared" si="295"/>
        <v>0.18182000517845151</v>
      </c>
      <c r="BO3107" s="33"/>
    </row>
    <row r="3108" spans="1:67">
      <c r="A3108" s="316" t="s">
        <v>27</v>
      </c>
      <c r="B3108" t="s">
        <v>380</v>
      </c>
      <c r="C3108" t="s">
        <v>910</v>
      </c>
      <c r="D3108" t="s">
        <v>314</v>
      </c>
      <c r="E3108" s="316" t="s">
        <v>223</v>
      </c>
      <c r="F3108" s="316" t="s">
        <v>934</v>
      </c>
      <c r="G3108" s="316" t="s">
        <v>429</v>
      </c>
      <c r="H3108" s="316" t="s">
        <v>323</v>
      </c>
      <c r="I3108" s="316" t="s">
        <v>310</v>
      </c>
      <c r="J3108" s="316" t="s">
        <v>283</v>
      </c>
      <c r="K3108" s="36">
        <v>7</v>
      </c>
      <c r="L3108" s="317">
        <v>0.212119996547699</v>
      </c>
      <c r="M3108" s="317"/>
      <c r="N3108" s="36">
        <v>110</v>
      </c>
      <c r="O3108" s="317">
        <v>0.27919000387191772</v>
      </c>
      <c r="P3108" s="317"/>
      <c r="Q3108" s="36">
        <v>2292</v>
      </c>
      <c r="R3108" s="317">
        <v>0.2298399955034256</v>
      </c>
      <c r="S3108" s="317"/>
      <c r="T3108" t="s">
        <v>380</v>
      </c>
      <c r="BA3108" s="395">
        <v>1</v>
      </c>
      <c r="BB3108" s="396" t="s">
        <v>861</v>
      </c>
      <c r="BC3108" t="str">
        <f t="shared" si="291"/>
        <v>RWW</v>
      </c>
      <c r="BD3108" t="str">
        <f t="shared" si="292"/>
        <v>NAoMe_initial_age_decades_80cap</v>
      </c>
      <c r="BE3108" s="397" t="s">
        <v>862</v>
      </c>
      <c r="BF3108" t="str">
        <f t="shared" si="293"/>
        <v>80+ yrs</v>
      </c>
      <c r="BG3108">
        <f t="shared" si="294"/>
        <v>7</v>
      </c>
      <c r="BH3108" s="398">
        <f t="shared" si="295"/>
        <v>0.212119996547699</v>
      </c>
      <c r="BO3108" s="33"/>
    </row>
    <row r="3109" spans="1:67">
      <c r="A3109" s="316" t="s">
        <v>27</v>
      </c>
      <c r="B3109" t="s">
        <v>380</v>
      </c>
      <c r="C3109" t="s">
        <v>910</v>
      </c>
      <c r="D3109" t="s">
        <v>314</v>
      </c>
      <c r="E3109" s="316" t="s">
        <v>223</v>
      </c>
      <c r="F3109" s="316" t="s">
        <v>934</v>
      </c>
      <c r="G3109" s="316" t="s">
        <v>429</v>
      </c>
      <c r="H3109" s="316" t="s">
        <v>323</v>
      </c>
      <c r="I3109" s="316" t="s">
        <v>341</v>
      </c>
      <c r="J3109" s="316" t="s">
        <v>13</v>
      </c>
      <c r="K3109" s="36">
        <v>15</v>
      </c>
      <c r="L3109" s="317">
        <v>0.45454999804496771</v>
      </c>
      <c r="M3109" s="317">
        <v>0.5</v>
      </c>
      <c r="N3109" s="36">
        <v>225</v>
      </c>
      <c r="O3109" s="317">
        <v>0.57107001543045044</v>
      </c>
      <c r="P3109" s="317">
        <v>0.60975998640060425</v>
      </c>
      <c r="Q3109" s="36">
        <v>6753</v>
      </c>
      <c r="R3109" s="317">
        <v>0.67720001935958862</v>
      </c>
      <c r="S3109" s="317">
        <v>0.69554001092910767</v>
      </c>
      <c r="T3109" t="s">
        <v>380</v>
      </c>
      <c r="BA3109" s="395">
        <v>1</v>
      </c>
      <c r="BB3109" s="396" t="s">
        <v>861</v>
      </c>
      <c r="BC3109" t="str">
        <f t="shared" si="291"/>
        <v>RWW</v>
      </c>
      <c r="BD3109" t="str">
        <f t="shared" si="292"/>
        <v>NAoMe_initial_ch_score_2cap</v>
      </c>
      <c r="BE3109" s="397" t="s">
        <v>862</v>
      </c>
      <c r="BF3109" t="str">
        <f t="shared" si="293"/>
        <v>0</v>
      </c>
      <c r="BG3109">
        <f t="shared" si="294"/>
        <v>15</v>
      </c>
      <c r="BH3109" s="398">
        <f t="shared" si="295"/>
        <v>0.45454999804496771</v>
      </c>
      <c r="BO3109" s="33"/>
    </row>
    <row r="3110" spans="1:67">
      <c r="A3110" s="316" t="s">
        <v>27</v>
      </c>
      <c r="B3110" t="s">
        <v>380</v>
      </c>
      <c r="C3110" t="s">
        <v>910</v>
      </c>
      <c r="D3110" t="s">
        <v>314</v>
      </c>
      <c r="E3110" s="316" t="s">
        <v>223</v>
      </c>
      <c r="F3110" s="316" t="s">
        <v>934</v>
      </c>
      <c r="G3110" s="316" t="s">
        <v>429</v>
      </c>
      <c r="H3110" s="316" t="s">
        <v>323</v>
      </c>
      <c r="I3110" s="316" t="s">
        <v>341</v>
      </c>
      <c r="J3110" s="316" t="s">
        <v>14</v>
      </c>
      <c r="K3110" s="36">
        <v>10</v>
      </c>
      <c r="L3110" s="317">
        <v>0.30303001403808588</v>
      </c>
      <c r="M3110" s="317">
        <v>0.33333000540733337</v>
      </c>
      <c r="N3110" s="36">
        <v>88</v>
      </c>
      <c r="O3110" s="317">
        <v>0.22335000336170199</v>
      </c>
      <c r="P3110" s="317">
        <v>0.23848000168800351</v>
      </c>
      <c r="Q3110" s="36">
        <v>1630</v>
      </c>
      <c r="R3110" s="317">
        <v>0.16346000134944921</v>
      </c>
      <c r="S3110" s="317">
        <v>0.16788999736309049</v>
      </c>
      <c r="T3110" t="s">
        <v>380</v>
      </c>
      <c r="BA3110" s="395">
        <v>1</v>
      </c>
      <c r="BB3110" s="396" t="s">
        <v>861</v>
      </c>
      <c r="BC3110" t="str">
        <f t="shared" si="291"/>
        <v>RWW</v>
      </c>
      <c r="BD3110" t="str">
        <f t="shared" si="292"/>
        <v>NAoMe_initial_ch_score_2cap</v>
      </c>
      <c r="BE3110" s="397" t="s">
        <v>862</v>
      </c>
      <c r="BF3110" t="str">
        <f t="shared" si="293"/>
        <v>1</v>
      </c>
      <c r="BG3110">
        <f t="shared" si="294"/>
        <v>10</v>
      </c>
      <c r="BH3110" s="398">
        <f t="shared" si="295"/>
        <v>0.30303001403808588</v>
      </c>
      <c r="BO3110" s="33"/>
    </row>
    <row r="3111" spans="1:67">
      <c r="A3111" s="316" t="s">
        <v>27</v>
      </c>
      <c r="B3111" t="s">
        <v>380</v>
      </c>
      <c r="C3111" t="s">
        <v>910</v>
      </c>
      <c r="D3111" t="s">
        <v>314</v>
      </c>
      <c r="E3111" s="316" t="s">
        <v>223</v>
      </c>
      <c r="F3111" s="316" t="s">
        <v>934</v>
      </c>
      <c r="G3111" s="316" t="s">
        <v>429</v>
      </c>
      <c r="H3111" s="316" t="s">
        <v>323</v>
      </c>
      <c r="I3111" s="316" t="s">
        <v>341</v>
      </c>
      <c r="J3111" s="316" t="s">
        <v>301</v>
      </c>
      <c r="K3111" s="36">
        <v>5</v>
      </c>
      <c r="L3111" s="317">
        <v>0.15151999890804291</v>
      </c>
      <c r="M3111" s="317">
        <v>0.1666699945926666</v>
      </c>
      <c r="N3111" s="36">
        <v>56</v>
      </c>
      <c r="O3111" s="317">
        <v>0.14213000237941739</v>
      </c>
      <c r="P3111" s="317">
        <v>0.15175999701023099</v>
      </c>
      <c r="Q3111" s="36">
        <v>1326</v>
      </c>
      <c r="R3111" s="317">
        <v>0.132970005273819</v>
      </c>
      <c r="S3111" s="317">
        <v>0.13657000660896301</v>
      </c>
      <c r="T3111" t="s">
        <v>380</v>
      </c>
      <c r="BA3111" s="395">
        <v>1</v>
      </c>
      <c r="BB3111" s="396" t="s">
        <v>861</v>
      </c>
      <c r="BC3111" t="str">
        <f t="shared" si="291"/>
        <v>RWW</v>
      </c>
      <c r="BD3111" t="str">
        <f t="shared" si="292"/>
        <v>NAoMe_initial_ch_score_2cap</v>
      </c>
      <c r="BE3111" s="397" t="s">
        <v>862</v>
      </c>
      <c r="BF3111" t="str">
        <f t="shared" si="293"/>
        <v>2+</v>
      </c>
      <c r="BG3111">
        <f t="shared" si="294"/>
        <v>5</v>
      </c>
      <c r="BH3111" s="398">
        <f t="shared" si="295"/>
        <v>0.15151999890804291</v>
      </c>
      <c r="BO3111" s="33"/>
    </row>
    <row r="3112" spans="1:67">
      <c r="A3112" s="316" t="s">
        <v>27</v>
      </c>
      <c r="B3112" t="s">
        <v>380</v>
      </c>
      <c r="C3112" t="s">
        <v>910</v>
      </c>
      <c r="D3112" t="s">
        <v>314</v>
      </c>
      <c r="E3112" s="316" t="s">
        <v>223</v>
      </c>
      <c r="F3112" s="316" t="s">
        <v>934</v>
      </c>
      <c r="G3112" s="316" t="s">
        <v>429</v>
      </c>
      <c r="H3112" s="316" t="s">
        <v>323</v>
      </c>
      <c r="I3112" s="316" t="s">
        <v>341</v>
      </c>
      <c r="J3112" s="316" t="s">
        <v>260</v>
      </c>
      <c r="K3112" s="36">
        <v>3</v>
      </c>
      <c r="L3112" s="317">
        <v>9.0910002589225769E-2</v>
      </c>
      <c r="M3112" s="317"/>
      <c r="N3112" s="36">
        <v>25</v>
      </c>
      <c r="O3112" s="317">
        <v>6.3450001180171967E-2</v>
      </c>
      <c r="P3112" s="317"/>
      <c r="Q3112" s="36">
        <v>263</v>
      </c>
      <c r="R3112" s="317">
        <v>2.6370000094175339E-2</v>
      </c>
      <c r="S3112" s="317"/>
      <c r="T3112" t="s">
        <v>380</v>
      </c>
      <c r="BA3112" s="395">
        <v>1</v>
      </c>
      <c r="BB3112" s="396" t="s">
        <v>861</v>
      </c>
      <c r="BC3112" t="str">
        <f t="shared" si="291"/>
        <v>RWW</v>
      </c>
      <c r="BD3112" t="str">
        <f t="shared" si="292"/>
        <v>NAoMe_initial_ch_score_2cap</v>
      </c>
      <c r="BE3112" s="397" t="s">
        <v>862</v>
      </c>
      <c r="BF3112" t="str">
        <f t="shared" si="293"/>
        <v>Unknown</v>
      </c>
      <c r="BG3112">
        <f t="shared" si="294"/>
        <v>3</v>
      </c>
      <c r="BH3112" s="398">
        <f t="shared" si="295"/>
        <v>9.0910002589225769E-2</v>
      </c>
      <c r="BO3112" s="33"/>
    </row>
    <row r="3113" spans="1:67">
      <c r="A3113" s="316" t="s">
        <v>27</v>
      </c>
      <c r="B3113" t="s">
        <v>380</v>
      </c>
      <c r="C3113" t="s">
        <v>910</v>
      </c>
      <c r="D3113" t="s">
        <v>314</v>
      </c>
      <c r="E3113" s="316" t="s">
        <v>223</v>
      </c>
      <c r="F3113" s="316" t="s">
        <v>934</v>
      </c>
      <c r="G3113" s="316" t="s">
        <v>429</v>
      </c>
      <c r="H3113" s="316" t="s">
        <v>323</v>
      </c>
      <c r="I3113" s="316" t="s">
        <v>309</v>
      </c>
      <c r="J3113" s="316" t="s">
        <v>289</v>
      </c>
      <c r="K3113" s="36">
        <v>10</v>
      </c>
      <c r="L3113" s="317">
        <v>0.30303001403808588</v>
      </c>
      <c r="M3113" s="317"/>
      <c r="N3113" s="36">
        <v>138</v>
      </c>
      <c r="O3113" s="317">
        <v>0.3502500057220459</v>
      </c>
      <c r="P3113" s="317"/>
      <c r="Q3113" s="36">
        <v>3283</v>
      </c>
      <c r="R3113" s="317">
        <v>0.3292199969291687</v>
      </c>
      <c r="S3113" s="317"/>
      <c r="T3113" t="s">
        <v>380</v>
      </c>
      <c r="BA3113" s="395">
        <v>1</v>
      </c>
      <c r="BB3113" s="396" t="s">
        <v>861</v>
      </c>
      <c r="BC3113" t="str">
        <f t="shared" si="291"/>
        <v>RWW</v>
      </c>
      <c r="BD3113" t="str">
        <f t="shared" si="292"/>
        <v>NAoMe_initial_diagnosis_year</v>
      </c>
      <c r="BE3113" s="397" t="s">
        <v>862</v>
      </c>
      <c r="BF3113" t="str">
        <f t="shared" si="293"/>
        <v>2021</v>
      </c>
      <c r="BG3113">
        <f t="shared" si="294"/>
        <v>10</v>
      </c>
      <c r="BH3113" s="398">
        <f t="shared" si="295"/>
        <v>0.30303001403808588</v>
      </c>
      <c r="BO3113" s="33"/>
    </row>
    <row r="3114" spans="1:67">
      <c r="A3114" s="316" t="s">
        <v>27</v>
      </c>
      <c r="B3114" t="s">
        <v>380</v>
      </c>
      <c r="C3114" t="s">
        <v>910</v>
      </c>
      <c r="D3114" t="s">
        <v>314</v>
      </c>
      <c r="E3114" s="316" t="s">
        <v>223</v>
      </c>
      <c r="F3114" s="316" t="s">
        <v>934</v>
      </c>
      <c r="G3114" s="316" t="s">
        <v>429</v>
      </c>
      <c r="H3114" s="316" t="s">
        <v>323</v>
      </c>
      <c r="I3114" s="316" t="s">
        <v>309</v>
      </c>
      <c r="J3114" s="316" t="s">
        <v>816</v>
      </c>
      <c r="K3114" s="36">
        <v>10</v>
      </c>
      <c r="L3114" s="317">
        <v>0.30303001403808588</v>
      </c>
      <c r="M3114" s="317"/>
      <c r="N3114" s="36">
        <v>114</v>
      </c>
      <c r="O3114" s="317">
        <v>0.28933998942375178</v>
      </c>
      <c r="P3114" s="317"/>
      <c r="Q3114" s="36">
        <v>3315</v>
      </c>
      <c r="R3114" s="317">
        <v>0.33243000507354742</v>
      </c>
      <c r="S3114" s="317"/>
      <c r="T3114" t="s">
        <v>380</v>
      </c>
      <c r="BA3114" s="395">
        <v>1</v>
      </c>
      <c r="BB3114" s="396" t="s">
        <v>861</v>
      </c>
      <c r="BC3114" t="str">
        <f t="shared" si="291"/>
        <v>RWW</v>
      </c>
      <c r="BD3114" t="str">
        <f t="shared" si="292"/>
        <v>NAoMe_initial_diagnosis_year</v>
      </c>
      <c r="BE3114" s="397" t="s">
        <v>862</v>
      </c>
      <c r="BF3114" t="str">
        <f t="shared" si="293"/>
        <v>2022</v>
      </c>
      <c r="BG3114">
        <f t="shared" si="294"/>
        <v>10</v>
      </c>
      <c r="BH3114" s="398">
        <f t="shared" si="295"/>
        <v>0.30303001403808588</v>
      </c>
      <c r="BO3114" s="33"/>
    </row>
    <row r="3115" spans="1:67">
      <c r="A3115" s="316" t="s">
        <v>27</v>
      </c>
      <c r="B3115" t="s">
        <v>380</v>
      </c>
      <c r="C3115" t="s">
        <v>910</v>
      </c>
      <c r="D3115" t="s">
        <v>314</v>
      </c>
      <c r="E3115" s="316" t="s">
        <v>223</v>
      </c>
      <c r="F3115" s="316" t="s">
        <v>934</v>
      </c>
      <c r="G3115" s="316" t="s">
        <v>429</v>
      </c>
      <c r="H3115" s="316" t="s">
        <v>323</v>
      </c>
      <c r="I3115" s="316" t="s">
        <v>309</v>
      </c>
      <c r="J3115" s="316" t="s">
        <v>946</v>
      </c>
      <c r="K3115" s="36">
        <v>13</v>
      </c>
      <c r="L3115" s="317">
        <v>0.39394000172615051</v>
      </c>
      <c r="M3115" s="317"/>
      <c r="N3115" s="36">
        <v>142</v>
      </c>
      <c r="O3115" s="317">
        <v>0.36041000485420233</v>
      </c>
      <c r="P3115" s="317"/>
      <c r="Q3115" s="36">
        <v>3374</v>
      </c>
      <c r="R3115" s="317">
        <v>0.33834999799728388</v>
      </c>
      <c r="S3115" s="317"/>
      <c r="T3115" t="s">
        <v>380</v>
      </c>
      <c r="BA3115" s="395">
        <v>1</v>
      </c>
      <c r="BB3115" s="396" t="s">
        <v>861</v>
      </c>
      <c r="BC3115" t="str">
        <f t="shared" si="291"/>
        <v>RWW</v>
      </c>
      <c r="BD3115" t="str">
        <f t="shared" si="292"/>
        <v>NAoMe_initial_diagnosis_year</v>
      </c>
      <c r="BE3115" s="397" t="s">
        <v>862</v>
      </c>
      <c r="BF3115" t="str">
        <f t="shared" si="293"/>
        <v>2023</v>
      </c>
      <c r="BG3115">
        <f t="shared" si="294"/>
        <v>13</v>
      </c>
      <c r="BH3115" s="398">
        <f t="shared" si="295"/>
        <v>0.39394000172615051</v>
      </c>
      <c r="BO3115" s="33"/>
    </row>
    <row r="3116" spans="1:67">
      <c r="A3116" s="316" t="s">
        <v>27</v>
      </c>
      <c r="B3116" t="s">
        <v>380</v>
      </c>
      <c r="C3116" t="s">
        <v>910</v>
      </c>
      <c r="D3116" t="s">
        <v>314</v>
      </c>
      <c r="E3116" s="316" t="s">
        <v>223</v>
      </c>
      <c r="F3116" s="316" t="s">
        <v>934</v>
      </c>
      <c r="G3116" s="316" t="s">
        <v>429</v>
      </c>
      <c r="H3116" s="316" t="s">
        <v>323</v>
      </c>
      <c r="I3116" s="316" t="s">
        <v>331</v>
      </c>
      <c r="J3116" s="316" t="s">
        <v>332</v>
      </c>
      <c r="K3116" s="36">
        <v>0</v>
      </c>
      <c r="L3116" s="317">
        <v>0</v>
      </c>
      <c r="M3116" s="317">
        <v>0</v>
      </c>
      <c r="N3116" s="36">
        <v>9</v>
      </c>
      <c r="O3116" s="317">
        <v>2.284000068902969E-2</v>
      </c>
      <c r="P3116" s="317">
        <v>2.6240000501275059E-2</v>
      </c>
      <c r="Q3116" s="36">
        <v>434</v>
      </c>
      <c r="R3116" s="317">
        <v>4.3519999831914902E-2</v>
      </c>
      <c r="S3116" s="317">
        <v>5.2159998565912247E-2</v>
      </c>
      <c r="T3116" t="s">
        <v>380</v>
      </c>
      <c r="BA3116" s="395">
        <v>1</v>
      </c>
      <c r="BB3116" s="396" t="s">
        <v>861</v>
      </c>
      <c r="BC3116" t="str">
        <f t="shared" si="291"/>
        <v>RWW</v>
      </c>
      <c r="BD3116" t="str">
        <f t="shared" si="292"/>
        <v>NAoMe_initial_disease_group</v>
      </c>
      <c r="BE3116" s="397" t="s">
        <v>862</v>
      </c>
      <c r="BF3116" t="str">
        <f t="shared" si="293"/>
        <v>Advanced M0</v>
      </c>
      <c r="BG3116">
        <f t="shared" si="294"/>
        <v>0</v>
      </c>
      <c r="BH3116" s="398">
        <f t="shared" si="295"/>
        <v>0</v>
      </c>
      <c r="BO3116" s="33"/>
    </row>
    <row r="3117" spans="1:67">
      <c r="A3117" s="316" t="s">
        <v>27</v>
      </c>
      <c r="B3117" t="s">
        <v>380</v>
      </c>
      <c r="C3117" t="s">
        <v>910</v>
      </c>
      <c r="D3117" t="s">
        <v>314</v>
      </c>
      <c r="E3117" s="316" t="s">
        <v>223</v>
      </c>
      <c r="F3117" s="316" t="s">
        <v>934</v>
      </c>
      <c r="G3117" s="316" t="s">
        <v>429</v>
      </c>
      <c r="H3117" s="316" t="s">
        <v>323</v>
      </c>
      <c r="I3117" s="316" t="s">
        <v>331</v>
      </c>
      <c r="J3117" s="316" t="s">
        <v>333</v>
      </c>
      <c r="K3117" s="36">
        <v>17</v>
      </c>
      <c r="L3117" s="317">
        <v>0.51515001058578491</v>
      </c>
      <c r="M3117" s="317">
        <v>0.73913002014160156</v>
      </c>
      <c r="N3117" s="36">
        <v>275</v>
      </c>
      <c r="O3117" s="317">
        <v>0.69796997308731079</v>
      </c>
      <c r="P3117" s="317">
        <v>0.80175000429153442</v>
      </c>
      <c r="Q3117" s="36">
        <v>6159</v>
      </c>
      <c r="R3117" s="317">
        <v>0.6176300048828125</v>
      </c>
      <c r="S3117" s="317">
        <v>0.74026000499725342</v>
      </c>
      <c r="T3117" t="s">
        <v>380</v>
      </c>
      <c r="BA3117" s="395">
        <v>1</v>
      </c>
      <c r="BB3117" s="396" t="s">
        <v>861</v>
      </c>
      <c r="BC3117" t="str">
        <f t="shared" si="291"/>
        <v>RWW</v>
      </c>
      <c r="BD3117" t="str">
        <f t="shared" si="292"/>
        <v>NAoMe_initial_disease_group</v>
      </c>
      <c r="BE3117" s="397" t="s">
        <v>862</v>
      </c>
      <c r="BF3117" t="str">
        <f t="shared" si="293"/>
        <v>Advanced M1</v>
      </c>
      <c r="BG3117">
        <f t="shared" si="294"/>
        <v>17</v>
      </c>
      <c r="BH3117" s="398">
        <f t="shared" si="295"/>
        <v>0.51515001058578491</v>
      </c>
      <c r="BO3117" s="33"/>
    </row>
    <row r="3118" spans="1:67">
      <c r="A3118" s="316" t="s">
        <v>27</v>
      </c>
      <c r="B3118" t="s">
        <v>380</v>
      </c>
      <c r="C3118" t="s">
        <v>910</v>
      </c>
      <c r="D3118" t="s">
        <v>314</v>
      </c>
      <c r="E3118" s="316" t="s">
        <v>223</v>
      </c>
      <c r="F3118" s="316" t="s">
        <v>934</v>
      </c>
      <c r="G3118" s="316" t="s">
        <v>429</v>
      </c>
      <c r="H3118" s="316" t="s">
        <v>323</v>
      </c>
      <c r="I3118" s="316" t="s">
        <v>331</v>
      </c>
      <c r="J3118" s="316" t="s">
        <v>334</v>
      </c>
      <c r="K3118" s="36">
        <v>0</v>
      </c>
      <c r="L3118" s="317">
        <v>0</v>
      </c>
      <c r="M3118" s="317">
        <v>0</v>
      </c>
      <c r="N3118" s="36">
        <v>2</v>
      </c>
      <c r="O3118" s="317">
        <v>5.0800000317394733E-3</v>
      </c>
      <c r="P3118" s="317">
        <v>5.8300001546740532E-3</v>
      </c>
      <c r="Q3118" s="36">
        <v>64</v>
      </c>
      <c r="R3118" s="317">
        <v>6.4199999906122676E-3</v>
      </c>
      <c r="S3118" s="317">
        <v>7.689999882131815E-3</v>
      </c>
      <c r="T3118" t="s">
        <v>380</v>
      </c>
      <c r="BA3118" s="395">
        <v>1</v>
      </c>
      <c r="BB3118" s="396" t="s">
        <v>861</v>
      </c>
      <c r="BC3118" t="str">
        <f t="shared" si="291"/>
        <v>RWW</v>
      </c>
      <c r="BD3118" t="str">
        <f t="shared" si="292"/>
        <v>NAoMe_initial_disease_group</v>
      </c>
      <c r="BE3118" s="397" t="s">
        <v>862</v>
      </c>
      <c r="BF3118" t="str">
        <f t="shared" si="293"/>
        <v>DCIS</v>
      </c>
      <c r="BG3118">
        <f t="shared" si="294"/>
        <v>0</v>
      </c>
      <c r="BH3118" s="398">
        <f t="shared" si="295"/>
        <v>0</v>
      </c>
      <c r="BO3118" s="33"/>
    </row>
    <row r="3119" spans="1:67">
      <c r="A3119" s="316" t="s">
        <v>27</v>
      </c>
      <c r="B3119" t="s">
        <v>380</v>
      </c>
      <c r="C3119" t="s">
        <v>910</v>
      </c>
      <c r="D3119" t="s">
        <v>314</v>
      </c>
      <c r="E3119" s="316" t="s">
        <v>223</v>
      </c>
      <c r="F3119" s="316" t="s">
        <v>934</v>
      </c>
      <c r="G3119" s="316" t="s">
        <v>429</v>
      </c>
      <c r="H3119" s="316" t="s">
        <v>323</v>
      </c>
      <c r="I3119" s="316" t="s">
        <v>331</v>
      </c>
      <c r="J3119" s="316" t="s">
        <v>335</v>
      </c>
      <c r="K3119" s="36">
        <v>6</v>
      </c>
      <c r="L3119" s="317">
        <v>0.18182000517845151</v>
      </c>
      <c r="M3119" s="317">
        <v>0.26087000966072083</v>
      </c>
      <c r="N3119" s="36">
        <v>57</v>
      </c>
      <c r="O3119" s="317">
        <v>0.14466999471187589</v>
      </c>
      <c r="P3119" s="317">
        <v>0.16617999970912931</v>
      </c>
      <c r="Q3119" s="36">
        <v>1663</v>
      </c>
      <c r="R3119" s="317">
        <v>0.16676999628543851</v>
      </c>
      <c r="S3119" s="317">
        <v>0.19988000392913821</v>
      </c>
      <c r="T3119" t="s">
        <v>380</v>
      </c>
      <c r="BA3119" s="395">
        <v>1</v>
      </c>
      <c r="BB3119" s="396" t="s">
        <v>861</v>
      </c>
      <c r="BC3119" t="str">
        <f t="shared" si="291"/>
        <v>RWW</v>
      </c>
      <c r="BD3119" t="str">
        <f t="shared" si="292"/>
        <v>NAoMe_initial_disease_group</v>
      </c>
      <c r="BE3119" s="397" t="s">
        <v>862</v>
      </c>
      <c r="BF3119" t="str">
        <f t="shared" si="293"/>
        <v>Early invasive</v>
      </c>
      <c r="BG3119">
        <f t="shared" si="294"/>
        <v>6</v>
      </c>
      <c r="BH3119" s="398">
        <f t="shared" si="295"/>
        <v>0.18182000517845151</v>
      </c>
      <c r="BO3119" s="33"/>
    </row>
    <row r="3120" spans="1:67">
      <c r="A3120" s="316" t="s">
        <v>27</v>
      </c>
      <c r="B3120" t="s">
        <v>380</v>
      </c>
      <c r="C3120" t="s">
        <v>910</v>
      </c>
      <c r="D3120" t="s">
        <v>314</v>
      </c>
      <c r="E3120" s="316" t="s">
        <v>223</v>
      </c>
      <c r="F3120" s="316" t="s">
        <v>934</v>
      </c>
      <c r="G3120" s="316" t="s">
        <v>429</v>
      </c>
      <c r="H3120" s="316" t="s">
        <v>323</v>
      </c>
      <c r="I3120" s="316" t="s">
        <v>331</v>
      </c>
      <c r="J3120" s="316" t="s">
        <v>337</v>
      </c>
      <c r="K3120" s="36">
        <v>10</v>
      </c>
      <c r="L3120" s="317">
        <v>0.30303001403808588</v>
      </c>
      <c r="M3120" s="317"/>
      <c r="N3120" s="36">
        <v>51</v>
      </c>
      <c r="O3120" s="317">
        <v>0.1294399946928024</v>
      </c>
      <c r="P3120" s="317"/>
      <c r="Q3120" s="36">
        <v>1652</v>
      </c>
      <c r="R3120" s="317">
        <v>0.1656599938869476</v>
      </c>
      <c r="S3120" s="317"/>
      <c r="T3120" t="s">
        <v>380</v>
      </c>
      <c r="BA3120" s="395">
        <v>1</v>
      </c>
      <c r="BB3120" s="396" t="s">
        <v>861</v>
      </c>
      <c r="BC3120" t="str">
        <f t="shared" si="291"/>
        <v>RWW</v>
      </c>
      <c r="BD3120" t="str">
        <f t="shared" si="292"/>
        <v>NAoMe_initial_disease_group</v>
      </c>
      <c r="BE3120" s="397" t="s">
        <v>862</v>
      </c>
      <c r="BF3120" t="str">
        <f t="shared" si="293"/>
        <v>Unknown stage</v>
      </c>
      <c r="BG3120">
        <f t="shared" si="294"/>
        <v>10</v>
      </c>
      <c r="BH3120" s="398">
        <f t="shared" si="295"/>
        <v>0.30303001403808588</v>
      </c>
      <c r="BO3120" s="33"/>
    </row>
    <row r="3121" spans="1:67">
      <c r="A3121" s="316" t="s">
        <v>27</v>
      </c>
      <c r="B3121" t="s">
        <v>380</v>
      </c>
      <c r="C3121" t="s">
        <v>910</v>
      </c>
      <c r="D3121" t="s">
        <v>314</v>
      </c>
      <c r="E3121" s="316" t="s">
        <v>223</v>
      </c>
      <c r="F3121" s="316" t="s">
        <v>934</v>
      </c>
      <c r="G3121" s="316" t="s">
        <v>429</v>
      </c>
      <c r="H3121" s="316" t="s">
        <v>323</v>
      </c>
      <c r="I3121" s="316" t="s">
        <v>656</v>
      </c>
      <c r="J3121" s="316" t="s">
        <v>286</v>
      </c>
      <c r="K3121" s="36">
        <v>0</v>
      </c>
      <c r="L3121" s="317">
        <v>0</v>
      </c>
      <c r="M3121" s="317">
        <v>0</v>
      </c>
      <c r="N3121" s="36">
        <v>2</v>
      </c>
      <c r="O3121" s="317">
        <v>5.0800000317394733E-3</v>
      </c>
      <c r="P3121" s="317">
        <v>5.2100000903010368E-3</v>
      </c>
      <c r="Q3121" s="36">
        <v>492</v>
      </c>
      <c r="R3121" s="317">
        <v>4.9339998513460159E-2</v>
      </c>
      <c r="S3121" s="317">
        <v>5.1920000463724143E-2</v>
      </c>
      <c r="T3121" t="s">
        <v>380</v>
      </c>
      <c r="BA3121" s="395">
        <v>1</v>
      </c>
      <c r="BB3121" s="396" t="s">
        <v>861</v>
      </c>
      <c r="BC3121" t="str">
        <f t="shared" si="291"/>
        <v>RWW</v>
      </c>
      <c r="BD3121" t="str">
        <f t="shared" si="292"/>
        <v>NAoMe_initial_ethnicity_grp</v>
      </c>
      <c r="BE3121" s="397" t="s">
        <v>862</v>
      </c>
      <c r="BF3121" t="str">
        <f t="shared" si="293"/>
        <v>Asian or Asian British</v>
      </c>
      <c r="BG3121">
        <f t="shared" si="294"/>
        <v>0</v>
      </c>
      <c r="BH3121" s="398">
        <f t="shared" si="295"/>
        <v>0</v>
      </c>
      <c r="BO3121" s="33"/>
    </row>
    <row r="3122" spans="1:67">
      <c r="A3122" s="316" t="s">
        <v>27</v>
      </c>
      <c r="B3122" t="s">
        <v>380</v>
      </c>
      <c r="C3122" t="s">
        <v>910</v>
      </c>
      <c r="D3122" t="s">
        <v>314</v>
      </c>
      <c r="E3122" s="316" t="s">
        <v>223</v>
      </c>
      <c r="F3122" s="316" t="s">
        <v>934</v>
      </c>
      <c r="G3122" s="316" t="s">
        <v>429</v>
      </c>
      <c r="H3122" s="316" t="s">
        <v>323</v>
      </c>
      <c r="I3122" s="316" t="s">
        <v>656</v>
      </c>
      <c r="J3122" s="316" t="s">
        <v>287</v>
      </c>
      <c r="K3122" s="36">
        <v>0</v>
      </c>
      <c r="L3122" s="317">
        <v>0</v>
      </c>
      <c r="M3122" s="317">
        <v>0</v>
      </c>
      <c r="N3122" s="36">
        <v>11</v>
      </c>
      <c r="O3122" s="317">
        <v>2.792000025510788E-2</v>
      </c>
      <c r="P3122" s="317">
        <v>2.8650000691413879E-2</v>
      </c>
      <c r="Q3122" s="36">
        <v>403</v>
      </c>
      <c r="R3122" s="317">
        <v>4.0410000830888748E-2</v>
      </c>
      <c r="S3122" s="317">
        <v>4.2520001530647278E-2</v>
      </c>
      <c r="T3122" t="s">
        <v>380</v>
      </c>
      <c r="BA3122" s="395">
        <v>1</v>
      </c>
      <c r="BB3122" s="396" t="s">
        <v>861</v>
      </c>
      <c r="BC3122" t="str">
        <f t="shared" si="291"/>
        <v>RWW</v>
      </c>
      <c r="BD3122" t="str">
        <f t="shared" si="292"/>
        <v>NAoMe_initial_ethnicity_grp</v>
      </c>
      <c r="BE3122" s="397" t="s">
        <v>862</v>
      </c>
      <c r="BF3122" t="str">
        <f t="shared" si="293"/>
        <v>Black or Black British</v>
      </c>
      <c r="BG3122">
        <f t="shared" si="294"/>
        <v>0</v>
      </c>
      <c r="BH3122" s="398">
        <f t="shared" si="295"/>
        <v>0</v>
      </c>
      <c r="BO3122" s="33"/>
    </row>
    <row r="3123" spans="1:67">
      <c r="A3123" s="316" t="s">
        <v>27</v>
      </c>
      <c r="B3123" t="s">
        <v>380</v>
      </c>
      <c r="C3123" t="s">
        <v>910</v>
      </c>
      <c r="D3123" t="s">
        <v>314</v>
      </c>
      <c r="E3123" s="316" t="s">
        <v>223</v>
      </c>
      <c r="F3123" s="316" t="s">
        <v>934</v>
      </c>
      <c r="G3123" s="316" t="s">
        <v>429</v>
      </c>
      <c r="H3123" s="316" t="s">
        <v>323</v>
      </c>
      <c r="I3123" s="316" t="s">
        <v>656</v>
      </c>
      <c r="J3123" s="316" t="s">
        <v>259</v>
      </c>
      <c r="K3123" s="36">
        <v>0</v>
      </c>
      <c r="L3123" s="317">
        <v>0</v>
      </c>
      <c r="M3123" s="317">
        <v>0</v>
      </c>
      <c r="N3123" s="36">
        <v>5</v>
      </c>
      <c r="O3123" s="317">
        <v>1.269000023603439E-2</v>
      </c>
      <c r="P3123" s="317">
        <v>1.3020000420510771E-2</v>
      </c>
      <c r="Q3123" s="36">
        <v>98</v>
      </c>
      <c r="R3123" s="317">
        <v>9.8299998790025711E-3</v>
      </c>
      <c r="S3123" s="317">
        <v>1.0339999571442601E-2</v>
      </c>
      <c r="T3123" t="s">
        <v>380</v>
      </c>
      <c r="BA3123" s="395">
        <v>1</v>
      </c>
      <c r="BB3123" s="396" t="s">
        <v>861</v>
      </c>
      <c r="BC3123" t="str">
        <f t="shared" si="291"/>
        <v>RWW</v>
      </c>
      <c r="BD3123" t="str">
        <f t="shared" si="292"/>
        <v>NAoMe_initial_ethnicity_grp</v>
      </c>
      <c r="BE3123" s="397" t="s">
        <v>862</v>
      </c>
      <c r="BF3123" t="str">
        <f t="shared" si="293"/>
        <v>Mixed</v>
      </c>
      <c r="BG3123">
        <f t="shared" si="294"/>
        <v>0</v>
      </c>
      <c r="BH3123" s="398">
        <f t="shared" si="295"/>
        <v>0</v>
      </c>
      <c r="BO3123" s="33"/>
    </row>
    <row r="3124" spans="1:67">
      <c r="A3124" s="316" t="s">
        <v>27</v>
      </c>
      <c r="B3124" t="s">
        <v>380</v>
      </c>
      <c r="C3124" t="s">
        <v>910</v>
      </c>
      <c r="D3124" t="s">
        <v>314</v>
      </c>
      <c r="E3124" s="316" t="s">
        <v>223</v>
      </c>
      <c r="F3124" s="316" t="s">
        <v>934</v>
      </c>
      <c r="G3124" s="316" t="s">
        <v>429</v>
      </c>
      <c r="H3124" s="316" t="s">
        <v>323</v>
      </c>
      <c r="I3124" s="316" t="s">
        <v>656</v>
      </c>
      <c r="J3124" s="316" t="s">
        <v>288</v>
      </c>
      <c r="K3124" s="36">
        <v>2</v>
      </c>
      <c r="L3124" s="317">
        <v>6.0610000044107437E-2</v>
      </c>
      <c r="M3124" s="317">
        <v>6.0610000044107437E-2</v>
      </c>
      <c r="N3124" s="36">
        <v>2</v>
      </c>
      <c r="O3124" s="317">
        <v>5.0800000317394733E-3</v>
      </c>
      <c r="P3124" s="317">
        <v>5.2100000903010368E-3</v>
      </c>
      <c r="Q3124" s="36">
        <v>246</v>
      </c>
      <c r="R3124" s="317">
        <v>2.466999925673008E-2</v>
      </c>
      <c r="S3124" s="317">
        <v>2.5960000231862072E-2</v>
      </c>
      <c r="T3124" t="s">
        <v>380</v>
      </c>
      <c r="BA3124" s="395">
        <v>1</v>
      </c>
      <c r="BB3124" s="396" t="s">
        <v>861</v>
      </c>
      <c r="BC3124" t="str">
        <f t="shared" si="291"/>
        <v>RWW</v>
      </c>
      <c r="BD3124" t="str">
        <f t="shared" si="292"/>
        <v>NAoMe_initial_ethnicity_grp</v>
      </c>
      <c r="BE3124" s="397" t="s">
        <v>862</v>
      </c>
      <c r="BF3124" t="str">
        <f t="shared" si="293"/>
        <v>Other Ethnic Group</v>
      </c>
      <c r="BG3124">
        <f t="shared" si="294"/>
        <v>2</v>
      </c>
      <c r="BH3124" s="398">
        <f t="shared" si="295"/>
        <v>6.0610000044107437E-2</v>
      </c>
      <c r="BO3124" s="33"/>
    </row>
    <row r="3125" spans="1:67">
      <c r="A3125" s="316" t="s">
        <v>27</v>
      </c>
      <c r="B3125" t="s">
        <v>380</v>
      </c>
      <c r="C3125" t="s">
        <v>910</v>
      </c>
      <c r="D3125" t="s">
        <v>314</v>
      </c>
      <c r="E3125" s="316" t="s">
        <v>223</v>
      </c>
      <c r="F3125" s="316" t="s">
        <v>934</v>
      </c>
      <c r="G3125" s="316" t="s">
        <v>429</v>
      </c>
      <c r="H3125" s="316" t="s">
        <v>323</v>
      </c>
      <c r="I3125" s="316" t="s">
        <v>656</v>
      </c>
      <c r="J3125" s="316" t="s">
        <v>260</v>
      </c>
      <c r="K3125" s="36">
        <v>0</v>
      </c>
      <c r="L3125" s="317">
        <v>0</v>
      </c>
      <c r="M3125" s="317"/>
      <c r="N3125" s="36">
        <v>10</v>
      </c>
      <c r="O3125" s="317">
        <v>2.538000047206879E-2</v>
      </c>
      <c r="P3125" s="317"/>
      <c r="Q3125" s="36">
        <v>495</v>
      </c>
      <c r="R3125" s="317">
        <v>4.9639999866485603E-2</v>
      </c>
      <c r="S3125" s="317"/>
      <c r="T3125" t="s">
        <v>380</v>
      </c>
      <c r="BA3125" s="395">
        <v>1</v>
      </c>
      <c r="BB3125" s="396" t="s">
        <v>861</v>
      </c>
      <c r="BC3125" t="str">
        <f t="shared" si="291"/>
        <v>RWW</v>
      </c>
      <c r="BD3125" t="str">
        <f t="shared" si="292"/>
        <v>NAoMe_initial_ethnicity_grp</v>
      </c>
      <c r="BE3125" s="397" t="s">
        <v>862</v>
      </c>
      <c r="BF3125" t="str">
        <f t="shared" si="293"/>
        <v>Unknown</v>
      </c>
      <c r="BG3125">
        <f t="shared" si="294"/>
        <v>0</v>
      </c>
      <c r="BH3125" s="398">
        <f t="shared" si="295"/>
        <v>0</v>
      </c>
      <c r="BO3125" s="33"/>
    </row>
    <row r="3126" spans="1:67">
      <c r="A3126" s="316" t="s">
        <v>27</v>
      </c>
      <c r="B3126" t="s">
        <v>380</v>
      </c>
      <c r="C3126" t="s">
        <v>910</v>
      </c>
      <c r="D3126" t="s">
        <v>314</v>
      </c>
      <c r="E3126" s="316" t="s">
        <v>223</v>
      </c>
      <c r="F3126" s="316" t="s">
        <v>934</v>
      </c>
      <c r="G3126" s="316" t="s">
        <v>429</v>
      </c>
      <c r="H3126" s="316" t="s">
        <v>323</v>
      </c>
      <c r="I3126" s="316" t="s">
        <v>656</v>
      </c>
      <c r="J3126" s="316" t="s">
        <v>258</v>
      </c>
      <c r="K3126" s="36">
        <v>31</v>
      </c>
      <c r="L3126" s="317">
        <v>0.93939000368118286</v>
      </c>
      <c r="M3126" s="317">
        <v>0.93939000368118286</v>
      </c>
      <c r="N3126" s="36">
        <v>364</v>
      </c>
      <c r="O3126" s="317">
        <v>0.92386001348495483</v>
      </c>
      <c r="P3126" s="317">
        <v>0.94792002439498901</v>
      </c>
      <c r="Q3126" s="36">
        <v>8238</v>
      </c>
      <c r="R3126" s="317">
        <v>0.82611000537872314</v>
      </c>
      <c r="S3126" s="317">
        <v>0.86926001310348511</v>
      </c>
      <c r="T3126" t="s">
        <v>380</v>
      </c>
      <c r="BA3126" s="395">
        <v>1</v>
      </c>
      <c r="BB3126" s="396" t="s">
        <v>861</v>
      </c>
      <c r="BC3126" t="str">
        <f t="shared" si="291"/>
        <v>RWW</v>
      </c>
      <c r="BD3126" t="str">
        <f t="shared" si="292"/>
        <v>NAoMe_initial_ethnicity_grp</v>
      </c>
      <c r="BE3126" s="397" t="s">
        <v>862</v>
      </c>
      <c r="BF3126" t="str">
        <f t="shared" si="293"/>
        <v>White</v>
      </c>
      <c r="BG3126">
        <f t="shared" si="294"/>
        <v>31</v>
      </c>
      <c r="BH3126" s="398">
        <f t="shared" si="295"/>
        <v>0.93939000368118286</v>
      </c>
      <c r="BO3126" s="33"/>
    </row>
    <row r="3127" spans="1:67">
      <c r="A3127" s="316" t="s">
        <v>27</v>
      </c>
      <c r="B3127" t="s">
        <v>380</v>
      </c>
      <c r="C3127" t="s">
        <v>910</v>
      </c>
      <c r="D3127" t="s">
        <v>314</v>
      </c>
      <c r="E3127" s="316" t="s">
        <v>223</v>
      </c>
      <c r="F3127" s="316" t="s">
        <v>934</v>
      </c>
      <c r="G3127" s="316" t="s">
        <v>429</v>
      </c>
      <c r="H3127" s="316" t="s">
        <v>323</v>
      </c>
      <c r="I3127" s="316" t="s">
        <v>657</v>
      </c>
      <c r="J3127" s="316" t="s">
        <v>817</v>
      </c>
      <c r="K3127" s="36">
        <v>31</v>
      </c>
      <c r="L3127" s="317">
        <v>0.93939000368118286</v>
      </c>
      <c r="M3127" s="317"/>
      <c r="N3127" s="36">
        <v>379</v>
      </c>
      <c r="O3127" s="317">
        <v>0.96192997694015503</v>
      </c>
      <c r="P3127" s="317"/>
      <c r="Q3127" s="36">
        <v>9359</v>
      </c>
      <c r="R3127" s="317">
        <v>0.93853002786636353</v>
      </c>
      <c r="S3127" s="317"/>
      <c r="T3127" t="s">
        <v>380</v>
      </c>
      <c r="BA3127" s="395">
        <v>1</v>
      </c>
      <c r="BB3127" s="396" t="s">
        <v>861</v>
      </c>
      <c r="BC3127" t="str">
        <f t="shared" si="291"/>
        <v>RWW</v>
      </c>
      <c r="BD3127" t="str">
        <f t="shared" si="292"/>
        <v>NAoMe_initial_final_route</v>
      </c>
      <c r="BE3127" s="397" t="s">
        <v>862</v>
      </c>
      <c r="BF3127" t="str">
        <f t="shared" si="293"/>
        <v>Not screened</v>
      </c>
      <c r="BG3127">
        <f t="shared" si="294"/>
        <v>31</v>
      </c>
      <c r="BH3127" s="398">
        <f t="shared" si="295"/>
        <v>0.93939000368118286</v>
      </c>
      <c r="BO3127" s="33"/>
    </row>
    <row r="3128" spans="1:67">
      <c r="A3128" s="316" t="s">
        <v>27</v>
      </c>
      <c r="B3128" t="s">
        <v>380</v>
      </c>
      <c r="C3128" t="s">
        <v>910</v>
      </c>
      <c r="D3128" t="s">
        <v>314</v>
      </c>
      <c r="E3128" s="316" t="s">
        <v>223</v>
      </c>
      <c r="F3128" s="316" t="s">
        <v>934</v>
      </c>
      <c r="G3128" s="316" t="s">
        <v>429</v>
      </c>
      <c r="H3128" s="316" t="s">
        <v>323</v>
      </c>
      <c r="I3128" s="316" t="s">
        <v>657</v>
      </c>
      <c r="J3128" s="316" t="s">
        <v>352</v>
      </c>
      <c r="K3128" s="36">
        <v>2</v>
      </c>
      <c r="L3128" s="317">
        <v>6.0610000044107437E-2</v>
      </c>
      <c r="M3128" s="317"/>
      <c r="N3128" s="36">
        <v>15</v>
      </c>
      <c r="O3128" s="317">
        <v>3.807000070810318E-2</v>
      </c>
      <c r="P3128" s="317"/>
      <c r="Q3128" s="36">
        <v>613</v>
      </c>
      <c r="R3128" s="317">
        <v>6.1469998210668557E-2</v>
      </c>
      <c r="S3128" s="317"/>
      <c r="T3128" t="s">
        <v>380</v>
      </c>
      <c r="BA3128" s="395">
        <v>1</v>
      </c>
      <c r="BB3128" s="396" t="s">
        <v>861</v>
      </c>
      <c r="BC3128" t="str">
        <f t="shared" si="291"/>
        <v>RWW</v>
      </c>
      <c r="BD3128" t="str">
        <f t="shared" si="292"/>
        <v>NAoMe_initial_final_route</v>
      </c>
      <c r="BE3128" s="397" t="s">
        <v>862</v>
      </c>
      <c r="BF3128" t="str">
        <f t="shared" si="293"/>
        <v>Screening</v>
      </c>
      <c r="BG3128">
        <f t="shared" si="294"/>
        <v>2</v>
      </c>
      <c r="BH3128" s="398">
        <f t="shared" si="295"/>
        <v>6.0610000044107437E-2</v>
      </c>
      <c r="BO3128" s="33"/>
    </row>
    <row r="3129" spans="1:67">
      <c r="A3129" s="316" t="s">
        <v>27</v>
      </c>
      <c r="B3129" t="s">
        <v>380</v>
      </c>
      <c r="C3129" t="s">
        <v>910</v>
      </c>
      <c r="D3129" t="s">
        <v>314</v>
      </c>
      <c r="E3129" s="316" t="s">
        <v>223</v>
      </c>
      <c r="F3129" s="316" t="s">
        <v>934</v>
      </c>
      <c r="G3129" s="316" t="s">
        <v>429</v>
      </c>
      <c r="H3129" s="316" t="s">
        <v>323</v>
      </c>
      <c r="I3129" s="316" t="s">
        <v>303</v>
      </c>
      <c r="J3129" s="316" t="s">
        <v>308</v>
      </c>
      <c r="K3129" s="36">
        <v>10</v>
      </c>
      <c r="L3129" s="317">
        <v>0.30303001403808588</v>
      </c>
      <c r="M3129" s="317"/>
      <c r="N3129" s="36">
        <v>51</v>
      </c>
      <c r="O3129" s="317">
        <v>0.1294399946928024</v>
      </c>
      <c r="P3129" s="317"/>
      <c r="Q3129" s="36">
        <v>1652</v>
      </c>
      <c r="R3129" s="317">
        <v>0.1656599938869476</v>
      </c>
      <c r="S3129" s="317"/>
      <c r="T3129" t="s">
        <v>380</v>
      </c>
      <c r="BA3129" s="395">
        <v>1</v>
      </c>
      <c r="BB3129" s="396" t="s">
        <v>861</v>
      </c>
      <c r="BC3129" t="str">
        <f t="shared" si="291"/>
        <v>RWW</v>
      </c>
      <c r="BD3129" t="str">
        <f t="shared" si="292"/>
        <v>NAoMe_initial_final_stage_tum</v>
      </c>
      <c r="BE3129" s="397" t="s">
        <v>862</v>
      </c>
      <c r="BF3129" t="str">
        <f t="shared" si="293"/>
        <v>Not staged/Unstated</v>
      </c>
      <c r="BG3129">
        <f t="shared" si="294"/>
        <v>10</v>
      </c>
      <c r="BH3129" s="398">
        <f t="shared" si="295"/>
        <v>0.30303001403808588</v>
      </c>
      <c r="BO3129" s="33"/>
    </row>
    <row r="3130" spans="1:67">
      <c r="A3130" s="316" t="s">
        <v>27</v>
      </c>
      <c r="B3130" t="s">
        <v>380</v>
      </c>
      <c r="C3130" t="s">
        <v>910</v>
      </c>
      <c r="D3130" t="s">
        <v>314</v>
      </c>
      <c r="E3130" s="316" t="s">
        <v>223</v>
      </c>
      <c r="F3130" s="316" t="s">
        <v>934</v>
      </c>
      <c r="G3130" s="316" t="s">
        <v>429</v>
      </c>
      <c r="H3130" s="316" t="s">
        <v>323</v>
      </c>
      <c r="I3130" s="316" t="s">
        <v>303</v>
      </c>
      <c r="J3130" s="316" t="s">
        <v>304</v>
      </c>
      <c r="K3130" s="36">
        <v>0</v>
      </c>
      <c r="L3130" s="317">
        <v>0</v>
      </c>
      <c r="M3130" s="317">
        <v>0</v>
      </c>
      <c r="N3130" s="36">
        <v>2</v>
      </c>
      <c r="O3130" s="317">
        <v>5.0800000317394733E-3</v>
      </c>
      <c r="P3130" s="317">
        <v>5.8300001546740532E-3</v>
      </c>
      <c r="Q3130" s="36">
        <v>64</v>
      </c>
      <c r="R3130" s="317">
        <v>6.4199999906122676E-3</v>
      </c>
      <c r="S3130" s="317">
        <v>7.689999882131815E-3</v>
      </c>
      <c r="T3130" t="s">
        <v>380</v>
      </c>
      <c r="BA3130" s="395">
        <v>1</v>
      </c>
      <c r="BB3130" s="396" t="s">
        <v>861</v>
      </c>
      <c r="BC3130" t="str">
        <f t="shared" si="291"/>
        <v>RWW</v>
      </c>
      <c r="BD3130" t="str">
        <f t="shared" si="292"/>
        <v>NAoMe_initial_final_stage_tum</v>
      </c>
      <c r="BE3130" s="397" t="s">
        <v>862</v>
      </c>
      <c r="BF3130" t="str">
        <f t="shared" si="293"/>
        <v>Stage 0</v>
      </c>
      <c r="BG3130">
        <f t="shared" si="294"/>
        <v>0</v>
      </c>
      <c r="BH3130" s="398">
        <f t="shared" si="295"/>
        <v>0</v>
      </c>
      <c r="BO3130" s="33"/>
    </row>
    <row r="3131" spans="1:67">
      <c r="A3131" s="316" t="s">
        <v>27</v>
      </c>
      <c r="B3131" t="s">
        <v>380</v>
      </c>
      <c r="C3131" t="s">
        <v>910</v>
      </c>
      <c r="D3131" t="s">
        <v>314</v>
      </c>
      <c r="E3131" s="316" t="s">
        <v>223</v>
      </c>
      <c r="F3131" s="316" t="s">
        <v>934</v>
      </c>
      <c r="G3131" s="316" t="s">
        <v>429</v>
      </c>
      <c r="H3131" s="316" t="s">
        <v>323</v>
      </c>
      <c r="I3131" s="316" t="s">
        <v>303</v>
      </c>
      <c r="J3131" s="316" t="s">
        <v>305</v>
      </c>
      <c r="K3131" s="36">
        <v>2</v>
      </c>
      <c r="L3131" s="317">
        <v>6.0610000044107437E-2</v>
      </c>
      <c r="M3131" s="317">
        <v>8.6960002779960632E-2</v>
      </c>
      <c r="N3131" s="36">
        <v>20</v>
      </c>
      <c r="O3131" s="317">
        <v>5.0760000944137573E-2</v>
      </c>
      <c r="P3131" s="317">
        <v>5.8309998363256448E-2</v>
      </c>
      <c r="Q3131" s="36">
        <v>359</v>
      </c>
      <c r="R3131" s="317">
        <v>3.5999998450279243E-2</v>
      </c>
      <c r="S3131" s="317">
        <v>4.3150000274181373E-2</v>
      </c>
      <c r="T3131" t="s">
        <v>380</v>
      </c>
      <c r="BA3131" s="395">
        <v>1</v>
      </c>
      <c r="BB3131" s="396" t="s">
        <v>861</v>
      </c>
      <c r="BC3131" t="str">
        <f t="shared" si="291"/>
        <v>RWW</v>
      </c>
      <c r="BD3131" t="str">
        <f t="shared" si="292"/>
        <v>NAoMe_initial_final_stage_tum</v>
      </c>
      <c r="BE3131" s="397" t="s">
        <v>862</v>
      </c>
      <c r="BF3131" t="str">
        <f t="shared" si="293"/>
        <v>Stage 1</v>
      </c>
      <c r="BG3131">
        <f t="shared" si="294"/>
        <v>2</v>
      </c>
      <c r="BH3131" s="398">
        <f t="shared" si="295"/>
        <v>6.0610000044107437E-2</v>
      </c>
      <c r="BO3131" s="33"/>
    </row>
    <row r="3132" spans="1:67">
      <c r="A3132" s="316" t="s">
        <v>27</v>
      </c>
      <c r="B3132" t="s">
        <v>380</v>
      </c>
      <c r="C3132" t="s">
        <v>910</v>
      </c>
      <c r="D3132" t="s">
        <v>314</v>
      </c>
      <c r="E3132" s="316" t="s">
        <v>223</v>
      </c>
      <c r="F3132" s="316" t="s">
        <v>934</v>
      </c>
      <c r="G3132" s="316" t="s">
        <v>429</v>
      </c>
      <c r="H3132" s="316" t="s">
        <v>323</v>
      </c>
      <c r="I3132" s="316" t="s">
        <v>303</v>
      </c>
      <c r="J3132" s="316" t="s">
        <v>306</v>
      </c>
      <c r="K3132" s="36">
        <v>2</v>
      </c>
      <c r="L3132" s="317">
        <v>6.0610000044107437E-2</v>
      </c>
      <c r="M3132" s="317">
        <v>8.6960002779960632E-2</v>
      </c>
      <c r="N3132" s="36">
        <v>27</v>
      </c>
      <c r="O3132" s="317">
        <v>6.8530000746250153E-2</v>
      </c>
      <c r="P3132" s="317">
        <v>7.8720003366470337E-2</v>
      </c>
      <c r="Q3132" s="36">
        <v>996</v>
      </c>
      <c r="R3132" s="317">
        <v>9.9880002439022064E-2</v>
      </c>
      <c r="S3132" s="317">
        <v>0.11970999836921691</v>
      </c>
      <c r="T3132" t="s">
        <v>380</v>
      </c>
      <c r="BA3132" s="395">
        <v>1</v>
      </c>
      <c r="BB3132" s="396" t="s">
        <v>861</v>
      </c>
      <c r="BC3132" t="str">
        <f t="shared" si="291"/>
        <v>RWW</v>
      </c>
      <c r="BD3132" t="str">
        <f t="shared" si="292"/>
        <v>NAoMe_initial_final_stage_tum</v>
      </c>
      <c r="BE3132" s="397" t="s">
        <v>862</v>
      </c>
      <c r="BF3132" t="str">
        <f t="shared" si="293"/>
        <v>Stage 2</v>
      </c>
      <c r="BG3132">
        <f t="shared" si="294"/>
        <v>2</v>
      </c>
      <c r="BH3132" s="398">
        <f t="shared" si="295"/>
        <v>6.0610000044107437E-2</v>
      </c>
      <c r="BO3132" s="33"/>
    </row>
    <row r="3133" spans="1:67">
      <c r="A3133" s="316" t="s">
        <v>27</v>
      </c>
      <c r="B3133" t="s">
        <v>380</v>
      </c>
      <c r="C3133" t="s">
        <v>910</v>
      </c>
      <c r="D3133" t="s">
        <v>314</v>
      </c>
      <c r="E3133" s="316" t="s">
        <v>223</v>
      </c>
      <c r="F3133" s="316" t="s">
        <v>934</v>
      </c>
      <c r="G3133" s="316" t="s">
        <v>429</v>
      </c>
      <c r="H3133" s="316" t="s">
        <v>323</v>
      </c>
      <c r="I3133" s="316" t="s">
        <v>303</v>
      </c>
      <c r="J3133" s="316" t="s">
        <v>307</v>
      </c>
      <c r="K3133" s="36">
        <v>2</v>
      </c>
      <c r="L3133" s="317">
        <v>6.0610000044107437E-2</v>
      </c>
      <c r="M3133" s="317">
        <v>8.6960002779960632E-2</v>
      </c>
      <c r="N3133" s="36">
        <v>19</v>
      </c>
      <c r="O3133" s="317">
        <v>4.822000116109848E-2</v>
      </c>
      <c r="P3133" s="317">
        <v>5.5390000343322747E-2</v>
      </c>
      <c r="Q3133" s="36">
        <v>742</v>
      </c>
      <c r="R3133" s="317">
        <v>7.4409998953342438E-2</v>
      </c>
      <c r="S3133" s="317">
        <v>8.9180000126361847E-2</v>
      </c>
      <c r="T3133" t="s">
        <v>380</v>
      </c>
      <c r="BA3133" s="395">
        <v>1</v>
      </c>
      <c r="BB3133" s="396" t="s">
        <v>861</v>
      </c>
      <c r="BC3133" t="str">
        <f t="shared" si="291"/>
        <v>RWW</v>
      </c>
      <c r="BD3133" t="str">
        <f t="shared" si="292"/>
        <v>NAoMe_initial_final_stage_tum</v>
      </c>
      <c r="BE3133" s="397" t="s">
        <v>862</v>
      </c>
      <c r="BF3133" t="str">
        <f t="shared" si="293"/>
        <v>Stage 3</v>
      </c>
      <c r="BG3133">
        <f t="shared" si="294"/>
        <v>2</v>
      </c>
      <c r="BH3133" s="398">
        <f t="shared" si="295"/>
        <v>6.0610000044107437E-2</v>
      </c>
      <c r="BO3133" s="33"/>
    </row>
    <row r="3134" spans="1:67">
      <c r="A3134" s="316" t="s">
        <v>27</v>
      </c>
      <c r="B3134" t="s">
        <v>380</v>
      </c>
      <c r="C3134" t="s">
        <v>910</v>
      </c>
      <c r="D3134" t="s">
        <v>314</v>
      </c>
      <c r="E3134" s="316" t="s">
        <v>223</v>
      </c>
      <c r="F3134" s="316" t="s">
        <v>934</v>
      </c>
      <c r="G3134" s="316" t="s">
        <v>429</v>
      </c>
      <c r="H3134" s="316" t="s">
        <v>323</v>
      </c>
      <c r="I3134" s="316" t="s">
        <v>303</v>
      </c>
      <c r="J3134" s="316" t="s">
        <v>336</v>
      </c>
      <c r="K3134" s="36">
        <v>17</v>
      </c>
      <c r="L3134" s="317">
        <v>0.51515001058578491</v>
      </c>
      <c r="M3134" s="317">
        <v>0.73913002014160156</v>
      </c>
      <c r="N3134" s="36">
        <v>275</v>
      </c>
      <c r="O3134" s="317">
        <v>0.69796997308731079</v>
      </c>
      <c r="P3134" s="317">
        <v>0.80175000429153442</v>
      </c>
      <c r="Q3134" s="36">
        <v>6159</v>
      </c>
      <c r="R3134" s="317">
        <v>0.6176300048828125</v>
      </c>
      <c r="S3134" s="317">
        <v>0.74026000499725342</v>
      </c>
      <c r="T3134" t="s">
        <v>380</v>
      </c>
      <c r="BA3134" s="395">
        <v>1</v>
      </c>
      <c r="BB3134" s="396" t="s">
        <v>861</v>
      </c>
      <c r="BC3134" t="str">
        <f t="shared" si="291"/>
        <v>RWW</v>
      </c>
      <c r="BD3134" t="str">
        <f t="shared" si="292"/>
        <v>NAoMe_initial_final_stage_tum</v>
      </c>
      <c r="BE3134" s="397" t="s">
        <v>862</v>
      </c>
      <c r="BF3134" t="str">
        <f t="shared" si="293"/>
        <v>Stage 4</v>
      </c>
      <c r="BG3134">
        <f t="shared" si="294"/>
        <v>17</v>
      </c>
      <c r="BH3134" s="398">
        <f t="shared" si="295"/>
        <v>0.51515001058578491</v>
      </c>
      <c r="BO3134" s="33"/>
    </row>
    <row r="3135" spans="1:67">
      <c r="A3135" s="316" t="s">
        <v>27</v>
      </c>
      <c r="B3135" t="s">
        <v>380</v>
      </c>
      <c r="C3135" t="s">
        <v>910</v>
      </c>
      <c r="D3135" t="s">
        <v>314</v>
      </c>
      <c r="E3135" s="316" t="s">
        <v>223</v>
      </c>
      <c r="F3135" s="316" t="s">
        <v>934</v>
      </c>
      <c r="G3135" s="316" t="s">
        <v>429</v>
      </c>
      <c r="H3135" s="316" t="s">
        <v>323</v>
      </c>
      <c r="I3135" s="316" t="s">
        <v>342</v>
      </c>
      <c r="J3135" s="316" t="s">
        <v>343</v>
      </c>
      <c r="K3135" s="36">
        <v>10</v>
      </c>
      <c r="L3135" s="317">
        <v>0.30303001403808588</v>
      </c>
      <c r="M3135" s="317"/>
      <c r="N3135" s="36">
        <v>51</v>
      </c>
      <c r="O3135" s="317">
        <v>0.1294399946928024</v>
      </c>
      <c r="P3135" s="317"/>
      <c r="Q3135" s="36">
        <v>1652</v>
      </c>
      <c r="R3135" s="317">
        <v>0.1656599938869476</v>
      </c>
      <c r="S3135" s="317"/>
      <c r="T3135" t="s">
        <v>380</v>
      </c>
      <c r="BA3135" s="395">
        <v>1</v>
      </c>
      <c r="BB3135" s="396" t="s">
        <v>861</v>
      </c>
      <c r="BC3135" t="str">
        <f t="shared" si="291"/>
        <v>RWW</v>
      </c>
      <c r="BD3135" t="str">
        <f t="shared" si="292"/>
        <v>NAoMe_initial_final_stage_tum_grp</v>
      </c>
      <c r="BE3135" s="397" t="s">
        <v>862</v>
      </c>
      <c r="BF3135" t="str">
        <f t="shared" si="293"/>
        <v>MBC in HESAPC</v>
      </c>
      <c r="BG3135">
        <f t="shared" si="294"/>
        <v>10</v>
      </c>
      <c r="BH3135" s="398">
        <f t="shared" si="295"/>
        <v>0.30303001403808588</v>
      </c>
      <c r="BO3135" s="33"/>
    </row>
    <row r="3136" spans="1:67">
      <c r="A3136" s="316" t="s">
        <v>27</v>
      </c>
      <c r="B3136" t="s">
        <v>380</v>
      </c>
      <c r="C3136" t="s">
        <v>910</v>
      </c>
      <c r="D3136" t="s">
        <v>314</v>
      </c>
      <c r="E3136" s="316" t="s">
        <v>223</v>
      </c>
      <c r="F3136" s="316" t="s">
        <v>934</v>
      </c>
      <c r="G3136" s="316" t="s">
        <v>429</v>
      </c>
      <c r="H3136" s="316" t="s">
        <v>323</v>
      </c>
      <c r="I3136" s="316" t="s">
        <v>342</v>
      </c>
      <c r="J3136" s="316" t="s">
        <v>344</v>
      </c>
      <c r="K3136" s="36">
        <v>6</v>
      </c>
      <c r="L3136" s="317">
        <v>0.18182000517845151</v>
      </c>
      <c r="M3136" s="317">
        <v>0.26087000966072083</v>
      </c>
      <c r="N3136" s="36">
        <v>69</v>
      </c>
      <c r="O3136" s="317">
        <v>0.17512999475002289</v>
      </c>
      <c r="P3136" s="317">
        <v>0.2011699974536896</v>
      </c>
      <c r="Q3136" s="36">
        <v>2161</v>
      </c>
      <c r="R3136" s="317">
        <v>0.2167100012302399</v>
      </c>
      <c r="S3136" s="317">
        <v>0.25973999500274658</v>
      </c>
      <c r="T3136" t="s">
        <v>380</v>
      </c>
      <c r="BA3136" s="395">
        <v>1</v>
      </c>
      <c r="BB3136" s="396" t="s">
        <v>861</v>
      </c>
      <c r="BC3136" t="str">
        <f t="shared" si="291"/>
        <v>RWW</v>
      </c>
      <c r="BD3136" t="str">
        <f t="shared" si="292"/>
        <v>NAoMe_initial_final_stage_tum_grp</v>
      </c>
      <c r="BE3136" s="397" t="s">
        <v>862</v>
      </c>
      <c r="BF3136" t="str">
        <f t="shared" si="293"/>
        <v>Stage 0-3</v>
      </c>
      <c r="BG3136">
        <f t="shared" si="294"/>
        <v>6</v>
      </c>
      <c r="BH3136" s="398">
        <f t="shared" si="295"/>
        <v>0.18182000517845151</v>
      </c>
      <c r="BO3136" s="33"/>
    </row>
    <row r="3137" spans="1:67">
      <c r="A3137" s="316" t="s">
        <v>27</v>
      </c>
      <c r="B3137" t="s">
        <v>380</v>
      </c>
      <c r="C3137" t="s">
        <v>910</v>
      </c>
      <c r="D3137" t="s">
        <v>314</v>
      </c>
      <c r="E3137" s="316" t="s">
        <v>223</v>
      </c>
      <c r="F3137" s="316" t="s">
        <v>934</v>
      </c>
      <c r="G3137" s="316" t="s">
        <v>429</v>
      </c>
      <c r="H3137" s="316" t="s">
        <v>323</v>
      </c>
      <c r="I3137" s="316" t="s">
        <v>342</v>
      </c>
      <c r="J3137" s="316" t="s">
        <v>336</v>
      </c>
      <c r="K3137" s="36">
        <v>17</v>
      </c>
      <c r="L3137" s="317">
        <v>0.51515001058578491</v>
      </c>
      <c r="M3137" s="317">
        <v>0.73913002014160156</v>
      </c>
      <c r="N3137" s="36">
        <v>274</v>
      </c>
      <c r="O3137" s="317">
        <v>0.69542998075485229</v>
      </c>
      <c r="P3137" s="317">
        <v>0.79882997274398804</v>
      </c>
      <c r="Q3137" s="36">
        <v>6159</v>
      </c>
      <c r="R3137" s="317">
        <v>0.6176300048828125</v>
      </c>
      <c r="S3137" s="317">
        <v>0.74026000499725342</v>
      </c>
      <c r="T3137" t="s">
        <v>380</v>
      </c>
      <c r="BA3137" s="395">
        <v>1</v>
      </c>
      <c r="BB3137" s="396" t="s">
        <v>861</v>
      </c>
      <c r="BC3137" t="str">
        <f t="shared" si="291"/>
        <v>RWW</v>
      </c>
      <c r="BD3137" t="str">
        <f t="shared" si="292"/>
        <v>NAoMe_initial_final_stage_tum_grp</v>
      </c>
      <c r="BE3137" s="397" t="s">
        <v>862</v>
      </c>
      <c r="BF3137" t="str">
        <f t="shared" si="293"/>
        <v>Stage 4</v>
      </c>
      <c r="BG3137">
        <f t="shared" si="294"/>
        <v>17</v>
      </c>
      <c r="BH3137" s="398">
        <f t="shared" si="295"/>
        <v>0.51515001058578491</v>
      </c>
      <c r="BO3137" s="33"/>
    </row>
    <row r="3138" spans="1:67">
      <c r="A3138" s="316" t="s">
        <v>27</v>
      </c>
      <c r="B3138" t="s">
        <v>380</v>
      </c>
      <c r="C3138" t="s">
        <v>910</v>
      </c>
      <c r="D3138" t="s">
        <v>314</v>
      </c>
      <c r="E3138" s="316" t="s">
        <v>223</v>
      </c>
      <c r="F3138" s="316" t="s">
        <v>934</v>
      </c>
      <c r="G3138" s="316" t="s">
        <v>429</v>
      </c>
      <c r="H3138" s="316" t="s">
        <v>323</v>
      </c>
      <c r="I3138" s="316" t="s">
        <v>658</v>
      </c>
      <c r="J3138" s="316" t="s">
        <v>345</v>
      </c>
      <c r="K3138" s="36">
        <v>33</v>
      </c>
      <c r="L3138" s="317">
        <v>1</v>
      </c>
      <c r="M3138" s="317"/>
      <c r="N3138" s="36">
        <v>394</v>
      </c>
      <c r="O3138" s="317">
        <v>1</v>
      </c>
      <c r="P3138" s="317"/>
      <c r="Q3138" s="36">
        <v>9972</v>
      </c>
      <c r="R3138" s="317">
        <v>1</v>
      </c>
      <c r="S3138" s="317"/>
      <c r="T3138" t="s">
        <v>380</v>
      </c>
      <c r="BA3138" s="395">
        <v>1</v>
      </c>
      <c r="BB3138" s="396" t="s">
        <v>861</v>
      </c>
      <c r="BC3138" t="str">
        <f t="shared" si="291"/>
        <v>RWW</v>
      </c>
      <c r="BD3138" t="str">
        <f t="shared" si="292"/>
        <v>NAoMe_initial_final_who_ps</v>
      </c>
      <c r="BE3138" s="397" t="s">
        <v>862</v>
      </c>
      <c r="BF3138" t="str">
        <f t="shared" si="293"/>
        <v>Not recorded</v>
      </c>
      <c r="BG3138">
        <f t="shared" si="294"/>
        <v>33</v>
      </c>
      <c r="BH3138" s="398">
        <f t="shared" si="295"/>
        <v>1</v>
      </c>
      <c r="BO3138" s="33"/>
    </row>
    <row r="3139" spans="1:67">
      <c r="A3139" s="316" t="s">
        <v>27</v>
      </c>
      <c r="B3139" t="s">
        <v>380</v>
      </c>
      <c r="C3139" t="s">
        <v>910</v>
      </c>
      <c r="D3139" t="s">
        <v>314</v>
      </c>
      <c r="E3139" s="316" t="s">
        <v>223</v>
      </c>
      <c r="F3139" s="316" t="s">
        <v>934</v>
      </c>
      <c r="G3139" s="316" t="s">
        <v>429</v>
      </c>
      <c r="H3139" s="316" t="s">
        <v>323</v>
      </c>
      <c r="I3139" s="316" t="s">
        <v>291</v>
      </c>
      <c r="J3139" s="316" t="s">
        <v>313</v>
      </c>
      <c r="K3139" s="36">
        <v>33</v>
      </c>
      <c r="L3139" s="317">
        <v>1</v>
      </c>
      <c r="M3139" s="317"/>
      <c r="N3139" s="36">
        <v>388</v>
      </c>
      <c r="O3139" s="317">
        <v>0.98476999998092651</v>
      </c>
      <c r="P3139" s="317"/>
      <c r="Q3139" s="36">
        <v>9846</v>
      </c>
      <c r="R3139" s="317">
        <v>0.98736000061035156</v>
      </c>
      <c r="S3139" s="317"/>
      <c r="T3139" t="s">
        <v>380</v>
      </c>
      <c r="BA3139" s="395">
        <v>1</v>
      </c>
      <c r="BB3139" s="396" t="s">
        <v>861</v>
      </c>
      <c r="BC3139" t="str">
        <f t="shared" ref="BC3139:BC3202" si="296">E3139</f>
        <v>RWW</v>
      </c>
      <c r="BD3139" t="str">
        <f t="shared" ref="BD3139:BD3202" si="297">(LEFT(A3139, LEN(A3139)-7))&amp;"_"&amp;I3139</f>
        <v>NAoMe_initial_gender</v>
      </c>
      <c r="BE3139" s="397" t="s">
        <v>862</v>
      </c>
      <c r="BF3139" t="str">
        <f t="shared" ref="BF3139:BF3202" si="298">J3139</f>
        <v>Female</v>
      </c>
      <c r="BG3139">
        <f t="shared" ref="BG3139:BG3202" si="299">K3139</f>
        <v>33</v>
      </c>
      <c r="BH3139" s="398">
        <f t="shared" ref="BH3139:BH3202" si="300">L3139</f>
        <v>1</v>
      </c>
      <c r="BO3139" s="33"/>
    </row>
    <row r="3140" spans="1:67">
      <c r="A3140" s="316" t="s">
        <v>27</v>
      </c>
      <c r="B3140" t="s">
        <v>380</v>
      </c>
      <c r="C3140" t="s">
        <v>910</v>
      </c>
      <c r="D3140" t="s">
        <v>314</v>
      </c>
      <c r="E3140" s="316" t="s">
        <v>223</v>
      </c>
      <c r="F3140" s="316" t="s">
        <v>934</v>
      </c>
      <c r="G3140" s="316" t="s">
        <v>429</v>
      </c>
      <c r="H3140" s="316" t="s">
        <v>323</v>
      </c>
      <c r="I3140" s="316" t="s">
        <v>291</v>
      </c>
      <c r="J3140" s="316" t="s">
        <v>293</v>
      </c>
      <c r="K3140" s="36">
        <v>0</v>
      </c>
      <c r="L3140" s="317">
        <v>0</v>
      </c>
      <c r="M3140" s="317"/>
      <c r="N3140" s="36">
        <v>6</v>
      </c>
      <c r="O3140" s="317">
        <v>1.523000001907349E-2</v>
      </c>
      <c r="P3140" s="317"/>
      <c r="Q3140" s="36">
        <v>126</v>
      </c>
      <c r="R3140" s="317">
        <v>1.264000032097101E-2</v>
      </c>
      <c r="S3140" s="317"/>
      <c r="T3140" t="s">
        <v>380</v>
      </c>
      <c r="BA3140" s="395">
        <v>1</v>
      </c>
      <c r="BB3140" s="396" t="s">
        <v>861</v>
      </c>
      <c r="BC3140" t="str">
        <f t="shared" si="296"/>
        <v>RWW</v>
      </c>
      <c r="BD3140" t="str">
        <f t="shared" si="297"/>
        <v>NAoMe_initial_gender</v>
      </c>
      <c r="BE3140" s="397" t="s">
        <v>862</v>
      </c>
      <c r="BF3140" t="str">
        <f t="shared" si="298"/>
        <v>Male</v>
      </c>
      <c r="BG3140">
        <f t="shared" si="299"/>
        <v>0</v>
      </c>
      <c r="BH3140" s="398">
        <f t="shared" si="300"/>
        <v>0</v>
      </c>
      <c r="BO3140" s="33"/>
    </row>
    <row r="3141" spans="1:67">
      <c r="A3141" s="316" t="s">
        <v>27</v>
      </c>
      <c r="B3141" t="s">
        <v>380</v>
      </c>
      <c r="C3141" t="s">
        <v>910</v>
      </c>
      <c r="D3141" t="s">
        <v>314</v>
      </c>
      <c r="E3141" s="316" t="s">
        <v>223</v>
      </c>
      <c r="F3141" s="316" t="s">
        <v>934</v>
      </c>
      <c r="G3141" s="316" t="s">
        <v>429</v>
      </c>
      <c r="H3141" s="316" t="s">
        <v>323</v>
      </c>
      <c r="I3141" s="316" t="s">
        <v>659</v>
      </c>
      <c r="J3141" s="316" t="s">
        <v>294</v>
      </c>
      <c r="K3141" s="36">
        <v>7</v>
      </c>
      <c r="L3141" s="317">
        <v>0.212119996547699</v>
      </c>
      <c r="M3141" s="317">
        <v>0.212119996547699</v>
      </c>
      <c r="N3141" s="36">
        <v>121</v>
      </c>
      <c r="O3141" s="317">
        <v>0.3071100115776062</v>
      </c>
      <c r="P3141" s="317">
        <v>0.3071100115776062</v>
      </c>
      <c r="Q3141" s="36">
        <v>1800</v>
      </c>
      <c r="R3141" s="317">
        <v>0.18050999939441681</v>
      </c>
      <c r="S3141" s="317">
        <v>0.18050999939441681</v>
      </c>
      <c r="T3141" t="s">
        <v>380</v>
      </c>
      <c r="BA3141" s="395">
        <v>1</v>
      </c>
      <c r="BB3141" s="396" t="s">
        <v>861</v>
      </c>
      <c r="BC3141" t="str">
        <f t="shared" si="296"/>
        <v>RWW</v>
      </c>
      <c r="BD3141" t="str">
        <f t="shared" si="297"/>
        <v>NAoMe_initial_imd_2019</v>
      </c>
      <c r="BE3141" s="397" t="s">
        <v>862</v>
      </c>
      <c r="BF3141" t="str">
        <f t="shared" si="298"/>
        <v>1 - most deprived</v>
      </c>
      <c r="BG3141">
        <f t="shared" si="299"/>
        <v>7</v>
      </c>
      <c r="BH3141" s="398">
        <f t="shared" si="300"/>
        <v>0.212119996547699</v>
      </c>
      <c r="BO3141" s="33"/>
    </row>
    <row r="3142" spans="1:67">
      <c r="A3142" s="316" t="s">
        <v>27</v>
      </c>
      <c r="B3142" t="s">
        <v>380</v>
      </c>
      <c r="C3142" t="s">
        <v>910</v>
      </c>
      <c r="D3142" t="s">
        <v>314</v>
      </c>
      <c r="E3142" s="316" t="s">
        <v>223</v>
      </c>
      <c r="F3142" s="316" t="s">
        <v>934</v>
      </c>
      <c r="G3142" s="316" t="s">
        <v>429</v>
      </c>
      <c r="H3142" s="316" t="s">
        <v>323</v>
      </c>
      <c r="I3142" s="316" t="s">
        <v>659</v>
      </c>
      <c r="J3142" s="316" t="s">
        <v>15</v>
      </c>
      <c r="K3142" s="36">
        <v>13</v>
      </c>
      <c r="L3142" s="317">
        <v>0.39394000172615051</v>
      </c>
      <c r="M3142" s="317">
        <v>0.39394000172615051</v>
      </c>
      <c r="N3142" s="36">
        <v>69</v>
      </c>
      <c r="O3142" s="317">
        <v>0.17512999475002289</v>
      </c>
      <c r="P3142" s="317">
        <v>0.17512999475002289</v>
      </c>
      <c r="Q3142" s="36">
        <v>2036</v>
      </c>
      <c r="R3142" s="317">
        <v>0.20417000353336329</v>
      </c>
      <c r="S3142" s="317">
        <v>0.20417000353336329</v>
      </c>
      <c r="T3142" t="s">
        <v>380</v>
      </c>
      <c r="BA3142" s="395">
        <v>1</v>
      </c>
      <c r="BB3142" s="396" t="s">
        <v>861</v>
      </c>
      <c r="BC3142" t="str">
        <f t="shared" si="296"/>
        <v>RWW</v>
      </c>
      <c r="BD3142" t="str">
        <f t="shared" si="297"/>
        <v>NAoMe_initial_imd_2019</v>
      </c>
      <c r="BE3142" s="397" t="s">
        <v>862</v>
      </c>
      <c r="BF3142" t="str">
        <f t="shared" si="298"/>
        <v>2</v>
      </c>
      <c r="BG3142">
        <f t="shared" si="299"/>
        <v>13</v>
      </c>
      <c r="BH3142" s="398">
        <f t="shared" si="300"/>
        <v>0.39394000172615051</v>
      </c>
      <c r="BO3142" s="33"/>
    </row>
    <row r="3143" spans="1:67">
      <c r="A3143" s="316" t="s">
        <v>27</v>
      </c>
      <c r="B3143" t="s">
        <v>380</v>
      </c>
      <c r="C3143" t="s">
        <v>910</v>
      </c>
      <c r="D3143" t="s">
        <v>314</v>
      </c>
      <c r="E3143" s="316" t="s">
        <v>223</v>
      </c>
      <c r="F3143" s="316" t="s">
        <v>934</v>
      </c>
      <c r="G3143" s="316" t="s">
        <v>429</v>
      </c>
      <c r="H3143" s="316" t="s">
        <v>323</v>
      </c>
      <c r="I3143" s="316" t="s">
        <v>659</v>
      </c>
      <c r="J3143" s="316" t="s">
        <v>16</v>
      </c>
      <c r="K3143" s="36">
        <v>2</v>
      </c>
      <c r="L3143" s="317">
        <v>6.0610000044107437E-2</v>
      </c>
      <c r="M3143" s="317">
        <v>6.0610000044107437E-2</v>
      </c>
      <c r="N3143" s="36">
        <v>67</v>
      </c>
      <c r="O3143" s="317">
        <v>0.1700499951839447</v>
      </c>
      <c r="P3143" s="317">
        <v>0.1700499951839447</v>
      </c>
      <c r="Q3143" s="36">
        <v>2085</v>
      </c>
      <c r="R3143" s="317">
        <v>0.20908999443054199</v>
      </c>
      <c r="S3143" s="317">
        <v>0.20908999443054199</v>
      </c>
      <c r="T3143" t="s">
        <v>380</v>
      </c>
      <c r="BA3143" s="395">
        <v>1</v>
      </c>
      <c r="BB3143" s="396" t="s">
        <v>861</v>
      </c>
      <c r="BC3143" t="str">
        <f t="shared" si="296"/>
        <v>RWW</v>
      </c>
      <c r="BD3143" t="str">
        <f t="shared" si="297"/>
        <v>NAoMe_initial_imd_2019</v>
      </c>
      <c r="BE3143" s="397" t="s">
        <v>862</v>
      </c>
      <c r="BF3143" t="str">
        <f t="shared" si="298"/>
        <v>3</v>
      </c>
      <c r="BG3143">
        <f t="shared" si="299"/>
        <v>2</v>
      </c>
      <c r="BH3143" s="398">
        <f t="shared" si="300"/>
        <v>6.0610000044107437E-2</v>
      </c>
      <c r="BO3143" s="33"/>
    </row>
    <row r="3144" spans="1:67">
      <c r="A3144" s="316" t="s">
        <v>27</v>
      </c>
      <c r="B3144" t="s">
        <v>380</v>
      </c>
      <c r="C3144" t="s">
        <v>910</v>
      </c>
      <c r="D3144" t="s">
        <v>314</v>
      </c>
      <c r="E3144" s="316" t="s">
        <v>223</v>
      </c>
      <c r="F3144" s="316" t="s">
        <v>934</v>
      </c>
      <c r="G3144" s="316" t="s">
        <v>429</v>
      </c>
      <c r="H3144" s="316" t="s">
        <v>323</v>
      </c>
      <c r="I3144" s="316" t="s">
        <v>659</v>
      </c>
      <c r="J3144" s="316" t="s">
        <v>17</v>
      </c>
      <c r="K3144" s="36">
        <v>9</v>
      </c>
      <c r="L3144" s="317">
        <v>0.27272999286651611</v>
      </c>
      <c r="M3144" s="317">
        <v>0.27272999286651611</v>
      </c>
      <c r="N3144" s="36">
        <v>69</v>
      </c>
      <c r="O3144" s="317">
        <v>0.17512999475002289</v>
      </c>
      <c r="P3144" s="317">
        <v>0.17512999475002289</v>
      </c>
      <c r="Q3144" s="36">
        <v>2024</v>
      </c>
      <c r="R3144" s="317">
        <v>0.2029699981212616</v>
      </c>
      <c r="S3144" s="317">
        <v>0.2029699981212616</v>
      </c>
      <c r="T3144" t="s">
        <v>380</v>
      </c>
      <c r="BA3144" s="395">
        <v>1</v>
      </c>
      <c r="BB3144" s="396" t="s">
        <v>861</v>
      </c>
      <c r="BC3144" t="str">
        <f t="shared" si="296"/>
        <v>RWW</v>
      </c>
      <c r="BD3144" t="str">
        <f t="shared" si="297"/>
        <v>NAoMe_initial_imd_2019</v>
      </c>
      <c r="BE3144" s="397" t="s">
        <v>862</v>
      </c>
      <c r="BF3144" t="str">
        <f t="shared" si="298"/>
        <v>4</v>
      </c>
      <c r="BG3144">
        <f t="shared" si="299"/>
        <v>9</v>
      </c>
      <c r="BH3144" s="398">
        <f t="shared" si="300"/>
        <v>0.27272999286651611</v>
      </c>
      <c r="BO3144" s="33"/>
    </row>
    <row r="3145" spans="1:67">
      <c r="A3145" s="316" t="s">
        <v>27</v>
      </c>
      <c r="B3145" t="s">
        <v>380</v>
      </c>
      <c r="C3145" t="s">
        <v>910</v>
      </c>
      <c r="D3145" t="s">
        <v>314</v>
      </c>
      <c r="E3145" s="316" t="s">
        <v>223</v>
      </c>
      <c r="F3145" s="316" t="s">
        <v>934</v>
      </c>
      <c r="G3145" s="316" t="s">
        <v>429</v>
      </c>
      <c r="H3145" s="316" t="s">
        <v>323</v>
      </c>
      <c r="I3145" s="316" t="s">
        <v>659</v>
      </c>
      <c r="J3145" s="316" t="s">
        <v>295</v>
      </c>
      <c r="K3145" s="36">
        <v>2</v>
      </c>
      <c r="L3145" s="317">
        <v>6.0610000044107437E-2</v>
      </c>
      <c r="M3145" s="317">
        <v>6.0610000044107437E-2</v>
      </c>
      <c r="N3145" s="36">
        <v>68</v>
      </c>
      <c r="O3145" s="317">
        <v>0.17259000241756439</v>
      </c>
      <c r="P3145" s="317">
        <v>0.17259000241756439</v>
      </c>
      <c r="Q3145" s="36">
        <v>2027</v>
      </c>
      <c r="R3145" s="317">
        <v>0.2032700031995773</v>
      </c>
      <c r="S3145" s="317">
        <v>0.2032700031995773</v>
      </c>
      <c r="T3145" t="s">
        <v>380</v>
      </c>
      <c r="BA3145" s="395">
        <v>1</v>
      </c>
      <c r="BB3145" s="396" t="s">
        <v>861</v>
      </c>
      <c r="BC3145" t="str">
        <f t="shared" si="296"/>
        <v>RWW</v>
      </c>
      <c r="BD3145" t="str">
        <f t="shared" si="297"/>
        <v>NAoMe_initial_imd_2019</v>
      </c>
      <c r="BE3145" s="397" t="s">
        <v>862</v>
      </c>
      <c r="BF3145" t="str">
        <f t="shared" si="298"/>
        <v>5 - least deprived</v>
      </c>
      <c r="BG3145">
        <f t="shared" si="299"/>
        <v>2</v>
      </c>
      <c r="BH3145" s="398">
        <f t="shared" si="300"/>
        <v>6.0610000044107437E-2</v>
      </c>
      <c r="BO3145" s="33"/>
    </row>
    <row r="3146" spans="1:67">
      <c r="A3146" s="316" t="s">
        <v>27</v>
      </c>
      <c r="B3146" t="s">
        <v>380</v>
      </c>
      <c r="C3146" t="s">
        <v>910</v>
      </c>
      <c r="D3146" t="s">
        <v>314</v>
      </c>
      <c r="E3146" s="316" t="s">
        <v>223</v>
      </c>
      <c r="F3146" s="316" t="s">
        <v>934</v>
      </c>
      <c r="G3146" s="316" t="s">
        <v>429</v>
      </c>
      <c r="H3146" s="316" t="s">
        <v>323</v>
      </c>
      <c r="I3146" s="316" t="s">
        <v>659</v>
      </c>
      <c r="J3146" s="316" t="s">
        <v>260</v>
      </c>
      <c r="K3146" s="36">
        <v>0</v>
      </c>
      <c r="L3146" s="317">
        <v>0</v>
      </c>
      <c r="M3146" s="317"/>
      <c r="N3146" s="36">
        <v>0</v>
      </c>
      <c r="O3146" s="317">
        <v>0</v>
      </c>
      <c r="P3146" s="317"/>
      <c r="Q3146" s="36">
        <v>0</v>
      </c>
      <c r="R3146" s="317">
        <v>0</v>
      </c>
      <c r="S3146" s="317"/>
      <c r="T3146" t="s">
        <v>380</v>
      </c>
      <c r="BA3146" s="395">
        <v>1</v>
      </c>
      <c r="BB3146" s="396" t="s">
        <v>861</v>
      </c>
      <c r="BC3146" t="str">
        <f t="shared" si="296"/>
        <v>RWW</v>
      </c>
      <c r="BD3146" t="str">
        <f t="shared" si="297"/>
        <v>NAoMe_initial_imd_2019</v>
      </c>
      <c r="BE3146" s="397" t="s">
        <v>862</v>
      </c>
      <c r="BF3146" t="str">
        <f t="shared" si="298"/>
        <v>Unknown</v>
      </c>
      <c r="BG3146">
        <f t="shared" si="299"/>
        <v>0</v>
      </c>
      <c r="BH3146" s="398">
        <f t="shared" si="300"/>
        <v>0</v>
      </c>
      <c r="BO3146" s="33"/>
    </row>
    <row r="3147" spans="1:67">
      <c r="A3147" s="316" t="s">
        <v>27</v>
      </c>
      <c r="B3147" t="s">
        <v>380</v>
      </c>
      <c r="C3147" t="s">
        <v>910</v>
      </c>
      <c r="D3147" t="s">
        <v>314</v>
      </c>
      <c r="E3147" s="316" t="s">
        <v>223</v>
      </c>
      <c r="F3147" s="316" t="s">
        <v>934</v>
      </c>
      <c r="G3147" s="316" t="s">
        <v>429</v>
      </c>
      <c r="H3147" s="316" t="s">
        <v>323</v>
      </c>
      <c r="I3147" s="316" t="s">
        <v>296</v>
      </c>
      <c r="J3147" s="316" t="s">
        <v>297</v>
      </c>
      <c r="K3147" s="36">
        <v>13</v>
      </c>
      <c r="L3147" s="317">
        <v>0.39394000172615051</v>
      </c>
      <c r="M3147" s="317">
        <v>0.4333299994468689</v>
      </c>
      <c r="N3147" s="36">
        <v>168</v>
      </c>
      <c r="O3147" s="317">
        <v>0.42640000581741327</v>
      </c>
      <c r="P3147" s="317">
        <v>0.45528000593185419</v>
      </c>
      <c r="Q3147" s="36">
        <v>5528</v>
      </c>
      <c r="R3147" s="317">
        <v>0.55435001850128174</v>
      </c>
      <c r="S3147" s="317">
        <v>0.56936997175216675</v>
      </c>
      <c r="T3147" t="s">
        <v>380</v>
      </c>
      <c r="BA3147" s="395">
        <v>1</v>
      </c>
      <c r="BB3147" s="396" t="s">
        <v>861</v>
      </c>
      <c r="BC3147" t="str">
        <f t="shared" si="296"/>
        <v>RWW</v>
      </c>
      <c r="BD3147" t="str">
        <f t="shared" si="297"/>
        <v>NAoMe_initial_scarf_731_grp</v>
      </c>
      <c r="BE3147" s="397" t="s">
        <v>862</v>
      </c>
      <c r="BF3147" t="str">
        <f t="shared" si="298"/>
        <v>Fit</v>
      </c>
      <c r="BG3147">
        <f t="shared" si="299"/>
        <v>13</v>
      </c>
      <c r="BH3147" s="398">
        <f t="shared" si="300"/>
        <v>0.39394000172615051</v>
      </c>
      <c r="BO3147" s="33"/>
    </row>
    <row r="3148" spans="1:67">
      <c r="A3148" s="316" t="s">
        <v>27</v>
      </c>
      <c r="B3148" t="s">
        <v>380</v>
      </c>
      <c r="C3148" t="s">
        <v>910</v>
      </c>
      <c r="D3148" t="s">
        <v>314</v>
      </c>
      <c r="E3148" s="316" t="s">
        <v>223</v>
      </c>
      <c r="F3148" s="316" t="s">
        <v>934</v>
      </c>
      <c r="G3148" s="316" t="s">
        <v>429</v>
      </c>
      <c r="H3148" s="316" t="s">
        <v>323</v>
      </c>
      <c r="I3148" s="316" t="s">
        <v>296</v>
      </c>
      <c r="J3148" s="316" t="s">
        <v>298</v>
      </c>
      <c r="K3148" s="36">
        <v>2</v>
      </c>
      <c r="L3148" s="317">
        <v>6.0610000044107437E-2</v>
      </c>
      <c r="M3148" s="317">
        <v>6.6670000553131104E-2</v>
      </c>
      <c r="N3148" s="36">
        <v>57</v>
      </c>
      <c r="O3148" s="317">
        <v>0.14466999471187589</v>
      </c>
      <c r="P3148" s="317">
        <v>0.15446999669075009</v>
      </c>
      <c r="Q3148" s="36">
        <v>1492</v>
      </c>
      <c r="R3148" s="317">
        <v>0.149619996547699</v>
      </c>
      <c r="S3148" s="317">
        <v>0.153669998049736</v>
      </c>
      <c r="T3148" t="s">
        <v>380</v>
      </c>
      <c r="BA3148" s="395">
        <v>1</v>
      </c>
      <c r="BB3148" s="396" t="s">
        <v>861</v>
      </c>
      <c r="BC3148" t="str">
        <f t="shared" si="296"/>
        <v>RWW</v>
      </c>
      <c r="BD3148" t="str">
        <f t="shared" si="297"/>
        <v>NAoMe_initial_scarf_731_grp</v>
      </c>
      <c r="BE3148" s="397" t="s">
        <v>862</v>
      </c>
      <c r="BF3148" t="str">
        <f t="shared" si="298"/>
        <v>Mild frailty</v>
      </c>
      <c r="BG3148">
        <f t="shared" si="299"/>
        <v>2</v>
      </c>
      <c r="BH3148" s="398">
        <f t="shared" si="300"/>
        <v>6.0610000044107437E-2</v>
      </c>
      <c r="BO3148" s="33"/>
    </row>
    <row r="3149" spans="1:67">
      <c r="A3149" s="316" t="s">
        <v>27</v>
      </c>
      <c r="B3149" t="s">
        <v>380</v>
      </c>
      <c r="C3149" t="s">
        <v>910</v>
      </c>
      <c r="D3149" t="s">
        <v>314</v>
      </c>
      <c r="E3149" s="316" t="s">
        <v>223</v>
      </c>
      <c r="F3149" s="316" t="s">
        <v>934</v>
      </c>
      <c r="G3149" s="316" t="s">
        <v>429</v>
      </c>
      <c r="H3149" s="316" t="s">
        <v>323</v>
      </c>
      <c r="I3149" s="316" t="s">
        <v>296</v>
      </c>
      <c r="J3149" s="316" t="s">
        <v>299</v>
      </c>
      <c r="K3149" s="36">
        <v>9</v>
      </c>
      <c r="L3149" s="317">
        <v>0.27272999286651611</v>
      </c>
      <c r="M3149" s="317">
        <v>0.30000001192092901</v>
      </c>
      <c r="N3149" s="36">
        <v>79</v>
      </c>
      <c r="O3149" s="317">
        <v>0.2005099952220917</v>
      </c>
      <c r="P3149" s="317">
        <v>0.2140900045633316</v>
      </c>
      <c r="Q3149" s="36">
        <v>1470</v>
      </c>
      <c r="R3149" s="317">
        <v>0.1474100053310394</v>
      </c>
      <c r="S3149" s="317">
        <v>0.1514099985361099</v>
      </c>
      <c r="T3149" t="s">
        <v>380</v>
      </c>
      <c r="BA3149" s="395">
        <v>1</v>
      </c>
      <c r="BB3149" s="396" t="s">
        <v>861</v>
      </c>
      <c r="BC3149" t="str">
        <f t="shared" si="296"/>
        <v>RWW</v>
      </c>
      <c r="BD3149" t="str">
        <f t="shared" si="297"/>
        <v>NAoMe_initial_scarf_731_grp</v>
      </c>
      <c r="BE3149" s="397" t="s">
        <v>862</v>
      </c>
      <c r="BF3149" t="str">
        <f t="shared" si="298"/>
        <v>Moderate frailty</v>
      </c>
      <c r="BG3149">
        <f t="shared" si="299"/>
        <v>9</v>
      </c>
      <c r="BH3149" s="398">
        <f t="shared" si="300"/>
        <v>0.27272999286651611</v>
      </c>
      <c r="BO3149" s="33"/>
    </row>
    <row r="3150" spans="1:67">
      <c r="A3150" s="316" t="s">
        <v>27</v>
      </c>
      <c r="B3150" t="s">
        <v>380</v>
      </c>
      <c r="C3150" t="s">
        <v>910</v>
      </c>
      <c r="D3150" t="s">
        <v>314</v>
      </c>
      <c r="E3150" s="316" t="s">
        <v>223</v>
      </c>
      <c r="F3150" s="316" t="s">
        <v>934</v>
      </c>
      <c r="G3150" s="316" t="s">
        <v>429</v>
      </c>
      <c r="H3150" s="316" t="s">
        <v>323</v>
      </c>
      <c r="I3150" s="316" t="s">
        <v>296</v>
      </c>
      <c r="J3150" s="316" t="s">
        <v>353</v>
      </c>
      <c r="K3150" s="36">
        <v>3</v>
      </c>
      <c r="L3150" s="317">
        <v>9.0910002589225769E-2</v>
      </c>
      <c r="M3150" s="317"/>
      <c r="N3150" s="36">
        <v>25</v>
      </c>
      <c r="O3150" s="317">
        <v>6.3450001180171967E-2</v>
      </c>
      <c r="P3150" s="317"/>
      <c r="Q3150" s="36">
        <v>263</v>
      </c>
      <c r="R3150" s="317">
        <v>2.6370000094175339E-2</v>
      </c>
      <c r="S3150" s="317"/>
      <c r="T3150" t="s">
        <v>380</v>
      </c>
      <c r="BA3150" s="395">
        <v>1</v>
      </c>
      <c r="BB3150" s="396" t="s">
        <v>861</v>
      </c>
      <c r="BC3150" t="str">
        <f t="shared" si="296"/>
        <v>RWW</v>
      </c>
      <c r="BD3150" t="str">
        <f t="shared" si="297"/>
        <v>NAoMe_initial_scarf_731_grp</v>
      </c>
      <c r="BE3150" s="397" t="s">
        <v>862</v>
      </c>
      <c r="BF3150" t="str">
        <f t="shared" si="298"/>
        <v>Not in HESAPC</v>
      </c>
      <c r="BG3150">
        <f t="shared" si="299"/>
        <v>3</v>
      </c>
      <c r="BH3150" s="398">
        <f t="shared" si="300"/>
        <v>9.0910002589225769E-2</v>
      </c>
      <c r="BO3150" s="33"/>
    </row>
    <row r="3151" spans="1:67">
      <c r="A3151" s="316" t="s">
        <v>27</v>
      </c>
      <c r="B3151" t="s">
        <v>380</v>
      </c>
      <c r="C3151" t="s">
        <v>910</v>
      </c>
      <c r="D3151" t="s">
        <v>314</v>
      </c>
      <c r="E3151" s="316" t="s">
        <v>223</v>
      </c>
      <c r="F3151" s="316" t="s">
        <v>934</v>
      </c>
      <c r="G3151" s="316" t="s">
        <v>429</v>
      </c>
      <c r="H3151" s="316" t="s">
        <v>323</v>
      </c>
      <c r="I3151" s="316" t="s">
        <v>296</v>
      </c>
      <c r="J3151" s="316" t="s">
        <v>300</v>
      </c>
      <c r="K3151" s="36">
        <v>6</v>
      </c>
      <c r="L3151" s="317">
        <v>0.18182000517845151</v>
      </c>
      <c r="M3151" s="317">
        <v>0.20000000298023221</v>
      </c>
      <c r="N3151" s="36">
        <v>65</v>
      </c>
      <c r="O3151" s="317">
        <v>0.16496999561786649</v>
      </c>
      <c r="P3151" s="317">
        <v>0.17614999413490301</v>
      </c>
      <c r="Q3151" s="36">
        <v>1219</v>
      </c>
      <c r="R3151" s="317">
        <v>0.1222399994730949</v>
      </c>
      <c r="S3151" s="317">
        <v>0.12555000185966489</v>
      </c>
      <c r="T3151" t="s">
        <v>380</v>
      </c>
      <c r="BA3151" s="395">
        <v>1</v>
      </c>
      <c r="BB3151" s="396" t="s">
        <v>861</v>
      </c>
      <c r="BC3151" t="str">
        <f t="shared" si="296"/>
        <v>RWW</v>
      </c>
      <c r="BD3151" t="str">
        <f t="shared" si="297"/>
        <v>NAoMe_initial_scarf_731_grp</v>
      </c>
      <c r="BE3151" s="397" t="s">
        <v>862</v>
      </c>
      <c r="BF3151" t="str">
        <f t="shared" si="298"/>
        <v>Severe frailty</v>
      </c>
      <c r="BG3151">
        <f t="shared" si="299"/>
        <v>6</v>
      </c>
      <c r="BH3151" s="398">
        <f t="shared" si="300"/>
        <v>0.18182000517845151</v>
      </c>
      <c r="BO3151" s="33"/>
    </row>
    <row r="3152" spans="1:67">
      <c r="A3152" s="316" t="s">
        <v>27</v>
      </c>
      <c r="B3152" t="s">
        <v>380</v>
      </c>
      <c r="C3152" t="s">
        <v>910</v>
      </c>
      <c r="D3152" t="s">
        <v>314</v>
      </c>
      <c r="E3152" s="316" t="s">
        <v>137</v>
      </c>
      <c r="F3152" s="316" t="s">
        <v>138</v>
      </c>
      <c r="G3152" s="316" t="s">
        <v>439</v>
      </c>
      <c r="H3152" s="316" t="s">
        <v>329</v>
      </c>
      <c r="I3152" s="316" t="s">
        <v>310</v>
      </c>
      <c r="J3152" s="316" t="s">
        <v>277</v>
      </c>
      <c r="K3152" s="36">
        <v>0</v>
      </c>
      <c r="L3152" s="317">
        <v>0</v>
      </c>
      <c r="M3152" s="317"/>
      <c r="N3152" s="36">
        <v>2</v>
      </c>
      <c r="O3152" s="317">
        <v>3.789999987930059E-3</v>
      </c>
      <c r="P3152" s="317"/>
      <c r="Q3152" s="36">
        <v>70</v>
      </c>
      <c r="R3152" s="317">
        <v>7.0199999026954174E-3</v>
      </c>
      <c r="S3152" s="317"/>
      <c r="T3152" t="s">
        <v>380</v>
      </c>
      <c r="BA3152" s="395">
        <v>1</v>
      </c>
      <c r="BB3152" s="396" t="s">
        <v>861</v>
      </c>
      <c r="BC3152" t="str">
        <f t="shared" si="296"/>
        <v>RNN</v>
      </c>
      <c r="BD3152" t="str">
        <f t="shared" si="297"/>
        <v>NAoMe_initial_age_decades_80cap</v>
      </c>
      <c r="BE3152" s="397" t="s">
        <v>862</v>
      </c>
      <c r="BF3152" t="str">
        <f t="shared" si="298"/>
        <v>18-29 yrs</v>
      </c>
      <c r="BG3152">
        <f t="shared" si="299"/>
        <v>0</v>
      </c>
      <c r="BH3152" s="398">
        <f t="shared" si="300"/>
        <v>0</v>
      </c>
      <c r="BO3152" s="33"/>
    </row>
    <row r="3153" spans="1:67">
      <c r="A3153" s="316" t="s">
        <v>27</v>
      </c>
      <c r="B3153" t="s">
        <v>380</v>
      </c>
      <c r="C3153" t="s">
        <v>910</v>
      </c>
      <c r="D3153" t="s">
        <v>314</v>
      </c>
      <c r="E3153" s="316" t="s">
        <v>137</v>
      </c>
      <c r="F3153" s="316" t="s">
        <v>138</v>
      </c>
      <c r="G3153" s="316" t="s">
        <v>439</v>
      </c>
      <c r="H3153" s="316" t="s">
        <v>329</v>
      </c>
      <c r="I3153" s="316" t="s">
        <v>310</v>
      </c>
      <c r="J3153" s="316" t="s">
        <v>278</v>
      </c>
      <c r="K3153" s="36">
        <v>0</v>
      </c>
      <c r="L3153" s="317">
        <v>0</v>
      </c>
      <c r="M3153" s="317"/>
      <c r="N3153" s="36">
        <v>18</v>
      </c>
      <c r="O3153" s="317">
        <v>3.4090001136064529E-2</v>
      </c>
      <c r="P3153" s="317"/>
      <c r="Q3153" s="36">
        <v>429</v>
      </c>
      <c r="R3153" s="317">
        <v>4.3019998818635941E-2</v>
      </c>
      <c r="S3153" s="317"/>
      <c r="T3153" t="s">
        <v>380</v>
      </c>
      <c r="BA3153" s="395">
        <v>1</v>
      </c>
      <c r="BB3153" s="396" t="s">
        <v>861</v>
      </c>
      <c r="BC3153" t="str">
        <f t="shared" si="296"/>
        <v>RNN</v>
      </c>
      <c r="BD3153" t="str">
        <f t="shared" si="297"/>
        <v>NAoMe_initial_age_decades_80cap</v>
      </c>
      <c r="BE3153" s="397" t="s">
        <v>862</v>
      </c>
      <c r="BF3153" t="str">
        <f t="shared" si="298"/>
        <v>30-39 yrs</v>
      </c>
      <c r="BG3153">
        <f t="shared" si="299"/>
        <v>0</v>
      </c>
      <c r="BH3153" s="398">
        <f t="shared" si="300"/>
        <v>0</v>
      </c>
      <c r="BO3153" s="33"/>
    </row>
    <row r="3154" spans="1:67">
      <c r="A3154" s="316" t="s">
        <v>27</v>
      </c>
      <c r="B3154" t="s">
        <v>380</v>
      </c>
      <c r="C3154" t="s">
        <v>910</v>
      </c>
      <c r="D3154" t="s">
        <v>314</v>
      </c>
      <c r="E3154" s="316" t="s">
        <v>137</v>
      </c>
      <c r="F3154" s="316" t="s">
        <v>138</v>
      </c>
      <c r="G3154" s="316" t="s">
        <v>439</v>
      </c>
      <c r="H3154" s="316" t="s">
        <v>329</v>
      </c>
      <c r="I3154" s="316" t="s">
        <v>310</v>
      </c>
      <c r="J3154" s="316" t="s">
        <v>279</v>
      </c>
      <c r="K3154" s="36">
        <v>2</v>
      </c>
      <c r="L3154" s="317">
        <v>7.9999998211860657E-2</v>
      </c>
      <c r="M3154" s="317"/>
      <c r="N3154" s="36">
        <v>47</v>
      </c>
      <c r="O3154" s="317">
        <v>8.9019998908042908E-2</v>
      </c>
      <c r="P3154" s="317"/>
      <c r="Q3154" s="36">
        <v>1024</v>
      </c>
      <c r="R3154" s="317">
        <v>0.1026899963617325</v>
      </c>
      <c r="S3154" s="317"/>
      <c r="T3154" t="s">
        <v>380</v>
      </c>
      <c r="BA3154" s="395">
        <v>1</v>
      </c>
      <c r="BB3154" s="396" t="s">
        <v>861</v>
      </c>
      <c r="BC3154" t="str">
        <f t="shared" si="296"/>
        <v>RNN</v>
      </c>
      <c r="BD3154" t="str">
        <f t="shared" si="297"/>
        <v>NAoMe_initial_age_decades_80cap</v>
      </c>
      <c r="BE3154" s="397" t="s">
        <v>862</v>
      </c>
      <c r="BF3154" t="str">
        <f t="shared" si="298"/>
        <v>40-49 yrs</v>
      </c>
      <c r="BG3154">
        <f t="shared" si="299"/>
        <v>2</v>
      </c>
      <c r="BH3154" s="398">
        <f t="shared" si="300"/>
        <v>7.9999998211860657E-2</v>
      </c>
      <c r="BO3154" s="33"/>
    </row>
    <row r="3155" spans="1:67">
      <c r="A3155" s="316" t="s">
        <v>27</v>
      </c>
      <c r="B3155" t="s">
        <v>380</v>
      </c>
      <c r="C3155" t="s">
        <v>910</v>
      </c>
      <c r="D3155" t="s">
        <v>314</v>
      </c>
      <c r="E3155" s="316" t="s">
        <v>137</v>
      </c>
      <c r="F3155" s="316" t="s">
        <v>138</v>
      </c>
      <c r="G3155" s="316" t="s">
        <v>439</v>
      </c>
      <c r="H3155" s="316" t="s">
        <v>329</v>
      </c>
      <c r="I3155" s="316" t="s">
        <v>310</v>
      </c>
      <c r="J3155" s="316" t="s">
        <v>280</v>
      </c>
      <c r="K3155" s="36">
        <v>5</v>
      </c>
      <c r="L3155" s="317">
        <v>0.20000000298023221</v>
      </c>
      <c r="M3155" s="317"/>
      <c r="N3155" s="36">
        <v>90</v>
      </c>
      <c r="O3155" s="317">
        <v>0.17045000195503229</v>
      </c>
      <c r="P3155" s="317"/>
      <c r="Q3155" s="36">
        <v>1733</v>
      </c>
      <c r="R3155" s="317">
        <v>0.17378999292850489</v>
      </c>
      <c r="S3155" s="317"/>
      <c r="T3155" t="s">
        <v>380</v>
      </c>
      <c r="BA3155" s="395">
        <v>1</v>
      </c>
      <c r="BB3155" s="396" t="s">
        <v>861</v>
      </c>
      <c r="BC3155" t="str">
        <f t="shared" si="296"/>
        <v>RNN</v>
      </c>
      <c r="BD3155" t="str">
        <f t="shared" si="297"/>
        <v>NAoMe_initial_age_decades_80cap</v>
      </c>
      <c r="BE3155" s="397" t="s">
        <v>862</v>
      </c>
      <c r="BF3155" t="str">
        <f t="shared" si="298"/>
        <v>50-59 yrs</v>
      </c>
      <c r="BG3155">
        <f t="shared" si="299"/>
        <v>5</v>
      </c>
      <c r="BH3155" s="398">
        <f t="shared" si="300"/>
        <v>0.20000000298023221</v>
      </c>
      <c r="BO3155" s="33"/>
    </row>
    <row r="3156" spans="1:67">
      <c r="A3156" s="316" t="s">
        <v>27</v>
      </c>
      <c r="B3156" t="s">
        <v>380</v>
      </c>
      <c r="C3156" t="s">
        <v>910</v>
      </c>
      <c r="D3156" t="s">
        <v>314</v>
      </c>
      <c r="E3156" s="316" t="s">
        <v>137</v>
      </c>
      <c r="F3156" s="316" t="s">
        <v>138</v>
      </c>
      <c r="G3156" s="316" t="s">
        <v>439</v>
      </c>
      <c r="H3156" s="316" t="s">
        <v>329</v>
      </c>
      <c r="I3156" s="316" t="s">
        <v>310</v>
      </c>
      <c r="J3156" s="316" t="s">
        <v>281</v>
      </c>
      <c r="K3156" s="36">
        <v>2</v>
      </c>
      <c r="L3156" s="317">
        <v>7.9999998211860657E-2</v>
      </c>
      <c r="M3156" s="317"/>
      <c r="N3156" s="36">
        <v>111</v>
      </c>
      <c r="O3156" s="317">
        <v>0.21022999286651611</v>
      </c>
      <c r="P3156" s="317"/>
      <c r="Q3156" s="36">
        <v>1931</v>
      </c>
      <c r="R3156" s="317">
        <v>0.19363999366760251</v>
      </c>
      <c r="S3156" s="317"/>
      <c r="T3156" t="s">
        <v>380</v>
      </c>
      <c r="BA3156" s="395">
        <v>1</v>
      </c>
      <c r="BB3156" s="396" t="s">
        <v>861</v>
      </c>
      <c r="BC3156" t="str">
        <f t="shared" si="296"/>
        <v>RNN</v>
      </c>
      <c r="BD3156" t="str">
        <f t="shared" si="297"/>
        <v>NAoMe_initial_age_decades_80cap</v>
      </c>
      <c r="BE3156" s="397" t="s">
        <v>862</v>
      </c>
      <c r="BF3156" t="str">
        <f t="shared" si="298"/>
        <v>60-69 yrs</v>
      </c>
      <c r="BG3156">
        <f t="shared" si="299"/>
        <v>2</v>
      </c>
      <c r="BH3156" s="398">
        <f t="shared" si="300"/>
        <v>7.9999998211860657E-2</v>
      </c>
      <c r="BO3156" s="33"/>
    </row>
    <row r="3157" spans="1:67">
      <c r="A3157" s="316" t="s">
        <v>27</v>
      </c>
      <c r="B3157" t="s">
        <v>380</v>
      </c>
      <c r="C3157" t="s">
        <v>910</v>
      </c>
      <c r="D3157" t="s">
        <v>314</v>
      </c>
      <c r="E3157" s="316" t="s">
        <v>137</v>
      </c>
      <c r="F3157" s="316" t="s">
        <v>138</v>
      </c>
      <c r="G3157" s="316" t="s">
        <v>439</v>
      </c>
      <c r="H3157" s="316" t="s">
        <v>329</v>
      </c>
      <c r="I3157" s="316" t="s">
        <v>310</v>
      </c>
      <c r="J3157" s="316" t="s">
        <v>282</v>
      </c>
      <c r="K3157" s="36">
        <v>14</v>
      </c>
      <c r="L3157" s="317">
        <v>0.56000000238418579</v>
      </c>
      <c r="M3157" s="317"/>
      <c r="N3157" s="36">
        <v>145</v>
      </c>
      <c r="O3157" s="317">
        <v>0.27461999654769897</v>
      </c>
      <c r="P3157" s="317"/>
      <c r="Q3157" s="36">
        <v>2493</v>
      </c>
      <c r="R3157" s="317">
        <v>0.25</v>
      </c>
      <c r="S3157" s="317"/>
      <c r="T3157" t="s">
        <v>380</v>
      </c>
      <c r="BA3157" s="395">
        <v>1</v>
      </c>
      <c r="BB3157" s="396" t="s">
        <v>861</v>
      </c>
      <c r="BC3157" t="str">
        <f t="shared" si="296"/>
        <v>RNN</v>
      </c>
      <c r="BD3157" t="str">
        <f t="shared" si="297"/>
        <v>NAoMe_initial_age_decades_80cap</v>
      </c>
      <c r="BE3157" s="397" t="s">
        <v>862</v>
      </c>
      <c r="BF3157" t="str">
        <f t="shared" si="298"/>
        <v>70-79 yrs</v>
      </c>
      <c r="BG3157">
        <f t="shared" si="299"/>
        <v>14</v>
      </c>
      <c r="BH3157" s="398">
        <f t="shared" si="300"/>
        <v>0.56000000238418579</v>
      </c>
      <c r="BO3157" s="33"/>
    </row>
    <row r="3158" spans="1:67">
      <c r="A3158" s="316" t="s">
        <v>27</v>
      </c>
      <c r="B3158" t="s">
        <v>380</v>
      </c>
      <c r="C3158" t="s">
        <v>910</v>
      </c>
      <c r="D3158" t="s">
        <v>314</v>
      </c>
      <c r="E3158" s="316" t="s">
        <v>137</v>
      </c>
      <c r="F3158" s="316" t="s">
        <v>138</v>
      </c>
      <c r="G3158" s="316" t="s">
        <v>439</v>
      </c>
      <c r="H3158" s="316" t="s">
        <v>329</v>
      </c>
      <c r="I3158" s="316" t="s">
        <v>310</v>
      </c>
      <c r="J3158" s="316" t="s">
        <v>283</v>
      </c>
      <c r="K3158" s="36">
        <v>2</v>
      </c>
      <c r="L3158" s="317">
        <v>7.9999998211860657E-2</v>
      </c>
      <c r="M3158" s="317"/>
      <c r="N3158" s="36">
        <v>115</v>
      </c>
      <c r="O3158" s="317">
        <v>0.2178000062704086</v>
      </c>
      <c r="P3158" s="317"/>
      <c r="Q3158" s="36">
        <v>2292</v>
      </c>
      <c r="R3158" s="317">
        <v>0.2298399955034256</v>
      </c>
      <c r="S3158" s="317"/>
      <c r="T3158" t="s">
        <v>380</v>
      </c>
      <c r="BA3158" s="395">
        <v>1</v>
      </c>
      <c r="BB3158" s="396" t="s">
        <v>861</v>
      </c>
      <c r="BC3158" t="str">
        <f t="shared" si="296"/>
        <v>RNN</v>
      </c>
      <c r="BD3158" t="str">
        <f t="shared" si="297"/>
        <v>NAoMe_initial_age_decades_80cap</v>
      </c>
      <c r="BE3158" s="397" t="s">
        <v>862</v>
      </c>
      <c r="BF3158" t="str">
        <f t="shared" si="298"/>
        <v>80+ yrs</v>
      </c>
      <c r="BG3158">
        <f t="shared" si="299"/>
        <v>2</v>
      </c>
      <c r="BH3158" s="398">
        <f t="shared" si="300"/>
        <v>7.9999998211860657E-2</v>
      </c>
      <c r="BO3158" s="33"/>
    </row>
    <row r="3159" spans="1:67">
      <c r="A3159" s="316" t="s">
        <v>27</v>
      </c>
      <c r="B3159" t="s">
        <v>380</v>
      </c>
      <c r="C3159" t="s">
        <v>910</v>
      </c>
      <c r="D3159" t="s">
        <v>314</v>
      </c>
      <c r="E3159" s="316" t="s">
        <v>137</v>
      </c>
      <c r="F3159" s="316" t="s">
        <v>138</v>
      </c>
      <c r="G3159" s="316" t="s">
        <v>439</v>
      </c>
      <c r="H3159" s="316" t="s">
        <v>329</v>
      </c>
      <c r="I3159" s="316" t="s">
        <v>341</v>
      </c>
      <c r="J3159" s="316" t="s">
        <v>13</v>
      </c>
      <c r="K3159" s="36">
        <v>16</v>
      </c>
      <c r="L3159" s="317">
        <v>0.63999998569488525</v>
      </c>
      <c r="M3159" s="317">
        <v>0.63999998569488525</v>
      </c>
      <c r="N3159" s="36">
        <v>353</v>
      </c>
      <c r="O3159" s="317">
        <v>0.66856002807617188</v>
      </c>
      <c r="P3159" s="317">
        <v>0.68410998582839966</v>
      </c>
      <c r="Q3159" s="36">
        <v>6753</v>
      </c>
      <c r="R3159" s="317">
        <v>0.67720001935958862</v>
      </c>
      <c r="S3159" s="317">
        <v>0.69554001092910767</v>
      </c>
      <c r="T3159" t="s">
        <v>380</v>
      </c>
      <c r="BA3159" s="395">
        <v>1</v>
      </c>
      <c r="BB3159" s="396" t="s">
        <v>861</v>
      </c>
      <c r="BC3159" t="str">
        <f t="shared" si="296"/>
        <v>RNN</v>
      </c>
      <c r="BD3159" t="str">
        <f t="shared" si="297"/>
        <v>NAoMe_initial_ch_score_2cap</v>
      </c>
      <c r="BE3159" s="397" t="s">
        <v>862</v>
      </c>
      <c r="BF3159" t="str">
        <f t="shared" si="298"/>
        <v>0</v>
      </c>
      <c r="BG3159">
        <f t="shared" si="299"/>
        <v>16</v>
      </c>
      <c r="BH3159" s="398">
        <f t="shared" si="300"/>
        <v>0.63999998569488525</v>
      </c>
      <c r="BO3159" s="33"/>
    </row>
    <row r="3160" spans="1:67">
      <c r="A3160" s="316" t="s">
        <v>27</v>
      </c>
      <c r="B3160" t="s">
        <v>380</v>
      </c>
      <c r="C3160" t="s">
        <v>910</v>
      </c>
      <c r="D3160" t="s">
        <v>314</v>
      </c>
      <c r="E3160" s="316" t="s">
        <v>137</v>
      </c>
      <c r="F3160" s="316" t="s">
        <v>138</v>
      </c>
      <c r="G3160" s="316" t="s">
        <v>439</v>
      </c>
      <c r="H3160" s="316" t="s">
        <v>329</v>
      </c>
      <c r="I3160" s="316" t="s">
        <v>341</v>
      </c>
      <c r="J3160" s="316" t="s">
        <v>14</v>
      </c>
      <c r="K3160" s="36">
        <v>7</v>
      </c>
      <c r="L3160" s="317">
        <v>0.2800000011920929</v>
      </c>
      <c r="M3160" s="317">
        <v>0.2800000011920929</v>
      </c>
      <c r="N3160" s="36">
        <v>90</v>
      </c>
      <c r="O3160" s="317">
        <v>0.17045000195503229</v>
      </c>
      <c r="P3160" s="317">
        <v>0.1744199991226196</v>
      </c>
      <c r="Q3160" s="36">
        <v>1630</v>
      </c>
      <c r="R3160" s="317">
        <v>0.16346000134944921</v>
      </c>
      <c r="S3160" s="317">
        <v>0.16788999736309049</v>
      </c>
      <c r="T3160" t="s">
        <v>380</v>
      </c>
      <c r="BA3160" s="395">
        <v>1</v>
      </c>
      <c r="BB3160" s="396" t="s">
        <v>861</v>
      </c>
      <c r="BC3160" t="str">
        <f t="shared" si="296"/>
        <v>RNN</v>
      </c>
      <c r="BD3160" t="str">
        <f t="shared" si="297"/>
        <v>NAoMe_initial_ch_score_2cap</v>
      </c>
      <c r="BE3160" s="397" t="s">
        <v>862</v>
      </c>
      <c r="BF3160" t="str">
        <f t="shared" si="298"/>
        <v>1</v>
      </c>
      <c r="BG3160">
        <f t="shared" si="299"/>
        <v>7</v>
      </c>
      <c r="BH3160" s="398">
        <f t="shared" si="300"/>
        <v>0.2800000011920929</v>
      </c>
      <c r="BO3160" s="33"/>
    </row>
    <row r="3161" spans="1:67">
      <c r="A3161" s="316" t="s">
        <v>27</v>
      </c>
      <c r="B3161" t="s">
        <v>380</v>
      </c>
      <c r="C3161" t="s">
        <v>910</v>
      </c>
      <c r="D3161" t="s">
        <v>314</v>
      </c>
      <c r="E3161" s="316" t="s">
        <v>137</v>
      </c>
      <c r="F3161" s="316" t="s">
        <v>138</v>
      </c>
      <c r="G3161" s="316" t="s">
        <v>439</v>
      </c>
      <c r="H3161" s="316" t="s">
        <v>329</v>
      </c>
      <c r="I3161" s="316" t="s">
        <v>341</v>
      </c>
      <c r="J3161" s="316" t="s">
        <v>301</v>
      </c>
      <c r="K3161" s="36">
        <v>2</v>
      </c>
      <c r="L3161" s="317">
        <v>7.9999998211860657E-2</v>
      </c>
      <c r="M3161" s="317">
        <v>7.9999998211860657E-2</v>
      </c>
      <c r="N3161" s="36">
        <v>73</v>
      </c>
      <c r="O3161" s="317">
        <v>0.13826000690460211</v>
      </c>
      <c r="P3161" s="317">
        <v>0.14147000014781949</v>
      </c>
      <c r="Q3161" s="36">
        <v>1326</v>
      </c>
      <c r="R3161" s="317">
        <v>0.132970005273819</v>
      </c>
      <c r="S3161" s="317">
        <v>0.13657000660896301</v>
      </c>
      <c r="T3161" t="s">
        <v>380</v>
      </c>
      <c r="BA3161" s="395">
        <v>1</v>
      </c>
      <c r="BB3161" s="396" t="s">
        <v>861</v>
      </c>
      <c r="BC3161" t="str">
        <f t="shared" si="296"/>
        <v>RNN</v>
      </c>
      <c r="BD3161" t="str">
        <f t="shared" si="297"/>
        <v>NAoMe_initial_ch_score_2cap</v>
      </c>
      <c r="BE3161" s="397" t="s">
        <v>862</v>
      </c>
      <c r="BF3161" t="str">
        <f t="shared" si="298"/>
        <v>2+</v>
      </c>
      <c r="BG3161">
        <f t="shared" si="299"/>
        <v>2</v>
      </c>
      <c r="BH3161" s="398">
        <f t="shared" si="300"/>
        <v>7.9999998211860657E-2</v>
      </c>
      <c r="BO3161" s="33"/>
    </row>
    <row r="3162" spans="1:67">
      <c r="A3162" s="316" t="s">
        <v>27</v>
      </c>
      <c r="B3162" t="s">
        <v>380</v>
      </c>
      <c r="C3162" t="s">
        <v>910</v>
      </c>
      <c r="D3162" t="s">
        <v>314</v>
      </c>
      <c r="E3162" s="316" t="s">
        <v>137</v>
      </c>
      <c r="F3162" s="316" t="s">
        <v>138</v>
      </c>
      <c r="G3162" s="316" t="s">
        <v>439</v>
      </c>
      <c r="H3162" s="316" t="s">
        <v>329</v>
      </c>
      <c r="I3162" s="316" t="s">
        <v>341</v>
      </c>
      <c r="J3162" s="316" t="s">
        <v>260</v>
      </c>
      <c r="K3162" s="36">
        <v>0</v>
      </c>
      <c r="L3162" s="317">
        <v>0</v>
      </c>
      <c r="M3162" s="317"/>
      <c r="N3162" s="36">
        <v>12</v>
      </c>
      <c r="O3162" s="317">
        <v>2.273000031709671E-2</v>
      </c>
      <c r="P3162" s="317"/>
      <c r="Q3162" s="36">
        <v>263</v>
      </c>
      <c r="R3162" s="317">
        <v>2.6370000094175339E-2</v>
      </c>
      <c r="S3162" s="317"/>
      <c r="T3162" t="s">
        <v>380</v>
      </c>
      <c r="BA3162" s="395">
        <v>1</v>
      </c>
      <c r="BB3162" s="396" t="s">
        <v>861</v>
      </c>
      <c r="BC3162" t="str">
        <f t="shared" si="296"/>
        <v>RNN</v>
      </c>
      <c r="BD3162" t="str">
        <f t="shared" si="297"/>
        <v>NAoMe_initial_ch_score_2cap</v>
      </c>
      <c r="BE3162" s="397" t="s">
        <v>862</v>
      </c>
      <c r="BF3162" t="str">
        <f t="shared" si="298"/>
        <v>Unknown</v>
      </c>
      <c r="BG3162">
        <f t="shared" si="299"/>
        <v>0</v>
      </c>
      <c r="BH3162" s="398">
        <f t="shared" si="300"/>
        <v>0</v>
      </c>
      <c r="BO3162" s="33"/>
    </row>
    <row r="3163" spans="1:67">
      <c r="A3163" s="316" t="s">
        <v>27</v>
      </c>
      <c r="B3163" t="s">
        <v>380</v>
      </c>
      <c r="C3163" t="s">
        <v>910</v>
      </c>
      <c r="D3163" t="s">
        <v>314</v>
      </c>
      <c r="E3163" s="316" t="s">
        <v>137</v>
      </c>
      <c r="F3163" s="316" t="s">
        <v>138</v>
      </c>
      <c r="G3163" s="316" t="s">
        <v>439</v>
      </c>
      <c r="H3163" s="316" t="s">
        <v>329</v>
      </c>
      <c r="I3163" s="316" t="s">
        <v>309</v>
      </c>
      <c r="J3163" s="316" t="s">
        <v>289</v>
      </c>
      <c r="K3163" s="36">
        <v>13</v>
      </c>
      <c r="L3163" s="317">
        <v>0.51999998092651367</v>
      </c>
      <c r="M3163" s="317"/>
      <c r="N3163" s="36">
        <v>168</v>
      </c>
      <c r="O3163" s="317">
        <v>0.31817999482154852</v>
      </c>
      <c r="P3163" s="317"/>
      <c r="Q3163" s="36">
        <v>3283</v>
      </c>
      <c r="R3163" s="317">
        <v>0.3292199969291687</v>
      </c>
      <c r="S3163" s="317"/>
      <c r="T3163" t="s">
        <v>380</v>
      </c>
      <c r="BA3163" s="395">
        <v>1</v>
      </c>
      <c r="BB3163" s="396" t="s">
        <v>861</v>
      </c>
      <c r="BC3163" t="str">
        <f t="shared" si="296"/>
        <v>RNN</v>
      </c>
      <c r="BD3163" t="str">
        <f t="shared" si="297"/>
        <v>NAoMe_initial_diagnosis_year</v>
      </c>
      <c r="BE3163" s="397" t="s">
        <v>862</v>
      </c>
      <c r="BF3163" t="str">
        <f t="shared" si="298"/>
        <v>2021</v>
      </c>
      <c r="BG3163">
        <f t="shared" si="299"/>
        <v>13</v>
      </c>
      <c r="BH3163" s="398">
        <f t="shared" si="300"/>
        <v>0.51999998092651367</v>
      </c>
      <c r="BO3163" s="33"/>
    </row>
    <row r="3164" spans="1:67">
      <c r="A3164" s="316" t="s">
        <v>27</v>
      </c>
      <c r="B3164" t="s">
        <v>380</v>
      </c>
      <c r="C3164" t="s">
        <v>910</v>
      </c>
      <c r="D3164" t="s">
        <v>314</v>
      </c>
      <c r="E3164" s="316" t="s">
        <v>137</v>
      </c>
      <c r="F3164" s="316" t="s">
        <v>138</v>
      </c>
      <c r="G3164" s="316" t="s">
        <v>439</v>
      </c>
      <c r="H3164" s="316" t="s">
        <v>329</v>
      </c>
      <c r="I3164" s="316" t="s">
        <v>309</v>
      </c>
      <c r="J3164" s="316" t="s">
        <v>816</v>
      </c>
      <c r="K3164" s="36">
        <v>2</v>
      </c>
      <c r="L3164" s="317">
        <v>7.9999998211860657E-2</v>
      </c>
      <c r="M3164" s="317"/>
      <c r="N3164" s="36">
        <v>159</v>
      </c>
      <c r="O3164" s="317">
        <v>0.30114001035690308</v>
      </c>
      <c r="P3164" s="317"/>
      <c r="Q3164" s="36">
        <v>3315</v>
      </c>
      <c r="R3164" s="317">
        <v>0.33243000507354742</v>
      </c>
      <c r="S3164" s="317"/>
      <c r="T3164" t="s">
        <v>380</v>
      </c>
      <c r="BA3164" s="395">
        <v>1</v>
      </c>
      <c r="BB3164" s="396" t="s">
        <v>861</v>
      </c>
      <c r="BC3164" t="str">
        <f t="shared" si="296"/>
        <v>RNN</v>
      </c>
      <c r="BD3164" t="str">
        <f t="shared" si="297"/>
        <v>NAoMe_initial_diagnosis_year</v>
      </c>
      <c r="BE3164" s="397" t="s">
        <v>862</v>
      </c>
      <c r="BF3164" t="str">
        <f t="shared" si="298"/>
        <v>2022</v>
      </c>
      <c r="BG3164">
        <f t="shared" si="299"/>
        <v>2</v>
      </c>
      <c r="BH3164" s="398">
        <f t="shared" si="300"/>
        <v>7.9999998211860657E-2</v>
      </c>
      <c r="BO3164" s="33"/>
    </row>
    <row r="3165" spans="1:67">
      <c r="A3165" s="316" t="s">
        <v>27</v>
      </c>
      <c r="B3165" t="s">
        <v>380</v>
      </c>
      <c r="C3165" t="s">
        <v>910</v>
      </c>
      <c r="D3165" t="s">
        <v>314</v>
      </c>
      <c r="E3165" s="316" t="s">
        <v>137</v>
      </c>
      <c r="F3165" s="316" t="s">
        <v>138</v>
      </c>
      <c r="G3165" s="316" t="s">
        <v>439</v>
      </c>
      <c r="H3165" s="316" t="s">
        <v>329</v>
      </c>
      <c r="I3165" s="316" t="s">
        <v>309</v>
      </c>
      <c r="J3165" s="316" t="s">
        <v>946</v>
      </c>
      <c r="K3165" s="36">
        <v>10</v>
      </c>
      <c r="L3165" s="317">
        <v>0.40000000596046448</v>
      </c>
      <c r="M3165" s="317"/>
      <c r="N3165" s="36">
        <v>201</v>
      </c>
      <c r="O3165" s="317">
        <v>0.38067999482154852</v>
      </c>
      <c r="P3165" s="317"/>
      <c r="Q3165" s="36">
        <v>3374</v>
      </c>
      <c r="R3165" s="317">
        <v>0.33834999799728388</v>
      </c>
      <c r="S3165" s="317"/>
      <c r="T3165" t="s">
        <v>380</v>
      </c>
      <c r="BA3165" s="395">
        <v>1</v>
      </c>
      <c r="BB3165" s="396" t="s">
        <v>861</v>
      </c>
      <c r="BC3165" t="str">
        <f t="shared" si="296"/>
        <v>RNN</v>
      </c>
      <c r="BD3165" t="str">
        <f t="shared" si="297"/>
        <v>NAoMe_initial_diagnosis_year</v>
      </c>
      <c r="BE3165" s="397" t="s">
        <v>862</v>
      </c>
      <c r="BF3165" t="str">
        <f t="shared" si="298"/>
        <v>2023</v>
      </c>
      <c r="BG3165">
        <f t="shared" si="299"/>
        <v>10</v>
      </c>
      <c r="BH3165" s="398">
        <f t="shared" si="300"/>
        <v>0.40000000596046448</v>
      </c>
      <c r="BO3165" s="33"/>
    </row>
    <row r="3166" spans="1:67">
      <c r="A3166" s="316" t="s">
        <v>27</v>
      </c>
      <c r="B3166" t="s">
        <v>380</v>
      </c>
      <c r="C3166" t="s">
        <v>910</v>
      </c>
      <c r="D3166" t="s">
        <v>314</v>
      </c>
      <c r="E3166" s="316" t="s">
        <v>137</v>
      </c>
      <c r="F3166" s="316" t="s">
        <v>138</v>
      </c>
      <c r="G3166" s="316" t="s">
        <v>439</v>
      </c>
      <c r="H3166" s="316" t="s">
        <v>329</v>
      </c>
      <c r="I3166" s="316" t="s">
        <v>331</v>
      </c>
      <c r="J3166" s="316" t="s">
        <v>332</v>
      </c>
      <c r="K3166" s="36">
        <v>2</v>
      </c>
      <c r="L3166" s="317">
        <v>7.9999998211860657E-2</v>
      </c>
      <c r="M3166" s="317">
        <v>0.1666699945926666</v>
      </c>
      <c r="N3166" s="36">
        <v>39</v>
      </c>
      <c r="O3166" s="317">
        <v>7.3859997093677521E-2</v>
      </c>
      <c r="P3166" s="317">
        <v>9.9239997565746307E-2</v>
      </c>
      <c r="Q3166" s="36">
        <v>434</v>
      </c>
      <c r="R3166" s="317">
        <v>4.3519999831914902E-2</v>
      </c>
      <c r="S3166" s="317">
        <v>5.2159998565912247E-2</v>
      </c>
      <c r="T3166" t="s">
        <v>380</v>
      </c>
      <c r="BA3166" s="395">
        <v>1</v>
      </c>
      <c r="BB3166" s="396" t="s">
        <v>861</v>
      </c>
      <c r="BC3166" t="str">
        <f t="shared" si="296"/>
        <v>RNN</v>
      </c>
      <c r="BD3166" t="str">
        <f t="shared" si="297"/>
        <v>NAoMe_initial_disease_group</v>
      </c>
      <c r="BE3166" s="397" t="s">
        <v>862</v>
      </c>
      <c r="BF3166" t="str">
        <f t="shared" si="298"/>
        <v>Advanced M0</v>
      </c>
      <c r="BG3166">
        <f t="shared" si="299"/>
        <v>2</v>
      </c>
      <c r="BH3166" s="398">
        <f t="shared" si="300"/>
        <v>7.9999998211860657E-2</v>
      </c>
      <c r="BO3166" s="33"/>
    </row>
    <row r="3167" spans="1:67">
      <c r="A3167" s="316" t="s">
        <v>27</v>
      </c>
      <c r="B3167" t="s">
        <v>380</v>
      </c>
      <c r="C3167" t="s">
        <v>910</v>
      </c>
      <c r="D3167" t="s">
        <v>314</v>
      </c>
      <c r="E3167" s="316" t="s">
        <v>137</v>
      </c>
      <c r="F3167" s="316" t="s">
        <v>138</v>
      </c>
      <c r="G3167" s="316" t="s">
        <v>439</v>
      </c>
      <c r="H3167" s="316" t="s">
        <v>329</v>
      </c>
      <c r="I3167" s="316" t="s">
        <v>331</v>
      </c>
      <c r="J3167" s="316" t="s">
        <v>333</v>
      </c>
      <c r="K3167" s="36">
        <v>8</v>
      </c>
      <c r="L3167" s="317">
        <v>0.31999999284744263</v>
      </c>
      <c r="M3167" s="317">
        <v>0.66667002439498901</v>
      </c>
      <c r="N3167" s="36">
        <v>263</v>
      </c>
      <c r="O3167" s="317">
        <v>0.49810999631881708</v>
      </c>
      <c r="P3167" s="317">
        <v>0.66921001672744751</v>
      </c>
      <c r="Q3167" s="36">
        <v>6159</v>
      </c>
      <c r="R3167" s="317">
        <v>0.6176300048828125</v>
      </c>
      <c r="S3167" s="317">
        <v>0.74026000499725342</v>
      </c>
      <c r="T3167" t="s">
        <v>380</v>
      </c>
      <c r="BA3167" s="395">
        <v>1</v>
      </c>
      <c r="BB3167" s="396" t="s">
        <v>861</v>
      </c>
      <c r="BC3167" t="str">
        <f t="shared" si="296"/>
        <v>RNN</v>
      </c>
      <c r="BD3167" t="str">
        <f t="shared" si="297"/>
        <v>NAoMe_initial_disease_group</v>
      </c>
      <c r="BE3167" s="397" t="s">
        <v>862</v>
      </c>
      <c r="BF3167" t="str">
        <f t="shared" si="298"/>
        <v>Advanced M1</v>
      </c>
      <c r="BG3167">
        <f t="shared" si="299"/>
        <v>8</v>
      </c>
      <c r="BH3167" s="398">
        <f t="shared" si="300"/>
        <v>0.31999999284744263</v>
      </c>
      <c r="BO3167" s="33"/>
    </row>
    <row r="3168" spans="1:67">
      <c r="A3168" s="316" t="s">
        <v>27</v>
      </c>
      <c r="B3168" t="s">
        <v>380</v>
      </c>
      <c r="C3168" t="s">
        <v>910</v>
      </c>
      <c r="D3168" t="s">
        <v>314</v>
      </c>
      <c r="E3168" s="316" t="s">
        <v>137</v>
      </c>
      <c r="F3168" s="316" t="s">
        <v>138</v>
      </c>
      <c r="G3168" s="316" t="s">
        <v>439</v>
      </c>
      <c r="H3168" s="316" t="s">
        <v>329</v>
      </c>
      <c r="I3168" s="316" t="s">
        <v>331</v>
      </c>
      <c r="J3168" s="316" t="s">
        <v>334</v>
      </c>
      <c r="K3168" s="36">
        <v>0</v>
      </c>
      <c r="L3168" s="317">
        <v>0</v>
      </c>
      <c r="M3168" s="317">
        <v>0</v>
      </c>
      <c r="N3168" s="36">
        <v>2</v>
      </c>
      <c r="O3168" s="317">
        <v>3.789999987930059E-3</v>
      </c>
      <c r="P3168" s="317">
        <v>5.090000107884407E-3</v>
      </c>
      <c r="Q3168" s="36">
        <v>64</v>
      </c>
      <c r="R3168" s="317">
        <v>6.4199999906122676E-3</v>
      </c>
      <c r="S3168" s="317">
        <v>7.689999882131815E-3</v>
      </c>
      <c r="T3168" t="s">
        <v>380</v>
      </c>
      <c r="BA3168" s="395">
        <v>1</v>
      </c>
      <c r="BB3168" s="396" t="s">
        <v>861</v>
      </c>
      <c r="BC3168" t="str">
        <f t="shared" si="296"/>
        <v>RNN</v>
      </c>
      <c r="BD3168" t="str">
        <f t="shared" si="297"/>
        <v>NAoMe_initial_disease_group</v>
      </c>
      <c r="BE3168" s="397" t="s">
        <v>862</v>
      </c>
      <c r="BF3168" t="str">
        <f t="shared" si="298"/>
        <v>DCIS</v>
      </c>
      <c r="BG3168">
        <f t="shared" si="299"/>
        <v>0</v>
      </c>
      <c r="BH3168" s="398">
        <f t="shared" si="300"/>
        <v>0</v>
      </c>
      <c r="BO3168" s="33"/>
    </row>
    <row r="3169" spans="1:67">
      <c r="A3169" s="316" t="s">
        <v>27</v>
      </c>
      <c r="B3169" t="s">
        <v>380</v>
      </c>
      <c r="C3169" t="s">
        <v>910</v>
      </c>
      <c r="D3169" t="s">
        <v>314</v>
      </c>
      <c r="E3169" s="316" t="s">
        <v>137</v>
      </c>
      <c r="F3169" s="316" t="s">
        <v>138</v>
      </c>
      <c r="G3169" s="316" t="s">
        <v>439</v>
      </c>
      <c r="H3169" s="316" t="s">
        <v>329</v>
      </c>
      <c r="I3169" s="316" t="s">
        <v>331</v>
      </c>
      <c r="J3169" s="316" t="s">
        <v>335</v>
      </c>
      <c r="K3169" s="36">
        <v>2</v>
      </c>
      <c r="L3169" s="317">
        <v>7.9999998211860657E-2</v>
      </c>
      <c r="M3169" s="317">
        <v>0.1666699945926666</v>
      </c>
      <c r="N3169" s="36">
        <v>89</v>
      </c>
      <c r="O3169" s="317">
        <v>0.16855999827384949</v>
      </c>
      <c r="P3169" s="317">
        <v>0.22645999491214749</v>
      </c>
      <c r="Q3169" s="36">
        <v>1663</v>
      </c>
      <c r="R3169" s="317">
        <v>0.16676999628543851</v>
      </c>
      <c r="S3169" s="317">
        <v>0.19988000392913821</v>
      </c>
      <c r="T3169" t="s">
        <v>380</v>
      </c>
      <c r="BA3169" s="395">
        <v>1</v>
      </c>
      <c r="BB3169" s="396" t="s">
        <v>861</v>
      </c>
      <c r="BC3169" t="str">
        <f t="shared" si="296"/>
        <v>RNN</v>
      </c>
      <c r="BD3169" t="str">
        <f t="shared" si="297"/>
        <v>NAoMe_initial_disease_group</v>
      </c>
      <c r="BE3169" s="397" t="s">
        <v>862</v>
      </c>
      <c r="BF3169" t="str">
        <f t="shared" si="298"/>
        <v>Early invasive</v>
      </c>
      <c r="BG3169">
        <f t="shared" si="299"/>
        <v>2</v>
      </c>
      <c r="BH3169" s="398">
        <f t="shared" si="300"/>
        <v>7.9999998211860657E-2</v>
      </c>
      <c r="BO3169" s="33"/>
    </row>
    <row r="3170" spans="1:67">
      <c r="A3170" s="316" t="s">
        <v>27</v>
      </c>
      <c r="B3170" t="s">
        <v>380</v>
      </c>
      <c r="C3170" t="s">
        <v>910</v>
      </c>
      <c r="D3170" t="s">
        <v>314</v>
      </c>
      <c r="E3170" s="316" t="s">
        <v>137</v>
      </c>
      <c r="F3170" s="316" t="s">
        <v>138</v>
      </c>
      <c r="G3170" s="316" t="s">
        <v>439</v>
      </c>
      <c r="H3170" s="316" t="s">
        <v>329</v>
      </c>
      <c r="I3170" s="316" t="s">
        <v>331</v>
      </c>
      <c r="J3170" s="316" t="s">
        <v>337</v>
      </c>
      <c r="K3170" s="36">
        <v>13</v>
      </c>
      <c r="L3170" s="317">
        <v>0.51999998092651367</v>
      </c>
      <c r="M3170" s="317"/>
      <c r="N3170" s="36">
        <v>135</v>
      </c>
      <c r="O3170" s="317">
        <v>0.25567999482154852</v>
      </c>
      <c r="P3170" s="317"/>
      <c r="Q3170" s="36">
        <v>1652</v>
      </c>
      <c r="R3170" s="317">
        <v>0.1656599938869476</v>
      </c>
      <c r="S3170" s="317"/>
      <c r="T3170" t="s">
        <v>380</v>
      </c>
      <c r="BA3170" s="395">
        <v>1</v>
      </c>
      <c r="BB3170" s="396" t="s">
        <v>861</v>
      </c>
      <c r="BC3170" t="str">
        <f t="shared" si="296"/>
        <v>RNN</v>
      </c>
      <c r="BD3170" t="str">
        <f t="shared" si="297"/>
        <v>NAoMe_initial_disease_group</v>
      </c>
      <c r="BE3170" s="397" t="s">
        <v>862</v>
      </c>
      <c r="BF3170" t="str">
        <f t="shared" si="298"/>
        <v>Unknown stage</v>
      </c>
      <c r="BG3170">
        <f t="shared" si="299"/>
        <v>13</v>
      </c>
      <c r="BH3170" s="398">
        <f t="shared" si="300"/>
        <v>0.51999998092651367</v>
      </c>
      <c r="BO3170" s="33"/>
    </row>
    <row r="3171" spans="1:67">
      <c r="A3171" s="316" t="s">
        <v>27</v>
      </c>
      <c r="B3171" t="s">
        <v>380</v>
      </c>
      <c r="C3171" t="s">
        <v>910</v>
      </c>
      <c r="D3171" t="s">
        <v>314</v>
      </c>
      <c r="E3171" s="316" t="s">
        <v>137</v>
      </c>
      <c r="F3171" s="316" t="s">
        <v>138</v>
      </c>
      <c r="G3171" s="316" t="s">
        <v>439</v>
      </c>
      <c r="H3171" s="316" t="s">
        <v>329</v>
      </c>
      <c r="I3171" s="316" t="s">
        <v>656</v>
      </c>
      <c r="J3171" s="316" t="s">
        <v>286</v>
      </c>
      <c r="K3171" s="36">
        <v>0</v>
      </c>
      <c r="L3171" s="317">
        <v>0</v>
      </c>
      <c r="M3171" s="317">
        <v>0</v>
      </c>
      <c r="N3171" s="36">
        <v>2</v>
      </c>
      <c r="O3171" s="317">
        <v>3.789999987930059E-3</v>
      </c>
      <c r="P3171" s="317">
        <v>3.9300001226365566E-3</v>
      </c>
      <c r="Q3171" s="36">
        <v>492</v>
      </c>
      <c r="R3171" s="317">
        <v>4.9339998513460159E-2</v>
      </c>
      <c r="S3171" s="317">
        <v>5.1920000463724143E-2</v>
      </c>
      <c r="T3171" t="s">
        <v>380</v>
      </c>
      <c r="BA3171" s="395">
        <v>1</v>
      </c>
      <c r="BB3171" s="396" t="s">
        <v>861</v>
      </c>
      <c r="BC3171" t="str">
        <f t="shared" si="296"/>
        <v>RNN</v>
      </c>
      <c r="BD3171" t="str">
        <f t="shared" si="297"/>
        <v>NAoMe_initial_ethnicity_grp</v>
      </c>
      <c r="BE3171" s="397" t="s">
        <v>862</v>
      </c>
      <c r="BF3171" t="str">
        <f t="shared" si="298"/>
        <v>Asian or Asian British</v>
      </c>
      <c r="BG3171">
        <f t="shared" si="299"/>
        <v>0</v>
      </c>
      <c r="BH3171" s="398">
        <f t="shared" si="300"/>
        <v>0</v>
      </c>
      <c r="BO3171" s="33"/>
    </row>
    <row r="3172" spans="1:67">
      <c r="A3172" s="316" t="s">
        <v>27</v>
      </c>
      <c r="B3172" t="s">
        <v>380</v>
      </c>
      <c r="C3172" t="s">
        <v>910</v>
      </c>
      <c r="D3172" t="s">
        <v>314</v>
      </c>
      <c r="E3172" s="316" t="s">
        <v>137</v>
      </c>
      <c r="F3172" s="316" t="s">
        <v>138</v>
      </c>
      <c r="G3172" s="316" t="s">
        <v>439</v>
      </c>
      <c r="H3172" s="316" t="s">
        <v>329</v>
      </c>
      <c r="I3172" s="316" t="s">
        <v>656</v>
      </c>
      <c r="J3172" s="316" t="s">
        <v>287</v>
      </c>
      <c r="K3172" s="36">
        <v>0</v>
      </c>
      <c r="L3172" s="317">
        <v>0</v>
      </c>
      <c r="M3172" s="317">
        <v>0</v>
      </c>
      <c r="N3172" s="36">
        <v>2</v>
      </c>
      <c r="O3172" s="317">
        <v>3.789999987930059E-3</v>
      </c>
      <c r="P3172" s="317">
        <v>3.9300001226365566E-3</v>
      </c>
      <c r="Q3172" s="36">
        <v>403</v>
      </c>
      <c r="R3172" s="317">
        <v>4.0410000830888748E-2</v>
      </c>
      <c r="S3172" s="317">
        <v>4.2520001530647278E-2</v>
      </c>
      <c r="T3172" t="s">
        <v>380</v>
      </c>
      <c r="BA3172" s="395">
        <v>1</v>
      </c>
      <c r="BB3172" s="396" t="s">
        <v>861</v>
      </c>
      <c r="BC3172" t="str">
        <f t="shared" si="296"/>
        <v>RNN</v>
      </c>
      <c r="BD3172" t="str">
        <f t="shared" si="297"/>
        <v>NAoMe_initial_ethnicity_grp</v>
      </c>
      <c r="BE3172" s="397" t="s">
        <v>862</v>
      </c>
      <c r="BF3172" t="str">
        <f t="shared" si="298"/>
        <v>Black or Black British</v>
      </c>
      <c r="BG3172">
        <f t="shared" si="299"/>
        <v>0</v>
      </c>
      <c r="BH3172" s="398">
        <f t="shared" si="300"/>
        <v>0</v>
      </c>
      <c r="BO3172" s="33"/>
    </row>
    <row r="3173" spans="1:67">
      <c r="A3173" s="316" t="s">
        <v>27</v>
      </c>
      <c r="B3173" t="s">
        <v>380</v>
      </c>
      <c r="C3173" t="s">
        <v>910</v>
      </c>
      <c r="D3173" t="s">
        <v>314</v>
      </c>
      <c r="E3173" s="316" t="s">
        <v>137</v>
      </c>
      <c r="F3173" s="316" t="s">
        <v>138</v>
      </c>
      <c r="G3173" s="316" t="s">
        <v>439</v>
      </c>
      <c r="H3173" s="316" t="s">
        <v>329</v>
      </c>
      <c r="I3173" s="316" t="s">
        <v>656</v>
      </c>
      <c r="J3173" s="316" t="s">
        <v>259</v>
      </c>
      <c r="K3173" s="36">
        <v>0</v>
      </c>
      <c r="L3173" s="317">
        <v>0</v>
      </c>
      <c r="M3173" s="317">
        <v>0</v>
      </c>
      <c r="N3173" s="36">
        <v>2</v>
      </c>
      <c r="O3173" s="317">
        <v>3.789999987930059E-3</v>
      </c>
      <c r="P3173" s="317">
        <v>3.9300001226365566E-3</v>
      </c>
      <c r="Q3173" s="36">
        <v>98</v>
      </c>
      <c r="R3173" s="317">
        <v>9.8299998790025711E-3</v>
      </c>
      <c r="S3173" s="317">
        <v>1.0339999571442601E-2</v>
      </c>
      <c r="T3173" t="s">
        <v>380</v>
      </c>
      <c r="BA3173" s="395">
        <v>1</v>
      </c>
      <c r="BB3173" s="396" t="s">
        <v>861</v>
      </c>
      <c r="BC3173" t="str">
        <f t="shared" si="296"/>
        <v>RNN</v>
      </c>
      <c r="BD3173" t="str">
        <f t="shared" si="297"/>
        <v>NAoMe_initial_ethnicity_grp</v>
      </c>
      <c r="BE3173" s="397" t="s">
        <v>862</v>
      </c>
      <c r="BF3173" t="str">
        <f t="shared" si="298"/>
        <v>Mixed</v>
      </c>
      <c r="BG3173">
        <f t="shared" si="299"/>
        <v>0</v>
      </c>
      <c r="BH3173" s="398">
        <f t="shared" si="300"/>
        <v>0</v>
      </c>
      <c r="BO3173" s="33"/>
    </row>
    <row r="3174" spans="1:67">
      <c r="A3174" s="316" t="s">
        <v>27</v>
      </c>
      <c r="B3174" t="s">
        <v>380</v>
      </c>
      <c r="C3174" t="s">
        <v>910</v>
      </c>
      <c r="D3174" t="s">
        <v>314</v>
      </c>
      <c r="E3174" s="316" t="s">
        <v>137</v>
      </c>
      <c r="F3174" s="316" t="s">
        <v>138</v>
      </c>
      <c r="G3174" s="316" t="s">
        <v>439</v>
      </c>
      <c r="H3174" s="316" t="s">
        <v>329</v>
      </c>
      <c r="I3174" s="316" t="s">
        <v>656</v>
      </c>
      <c r="J3174" s="316" t="s">
        <v>288</v>
      </c>
      <c r="K3174" s="36">
        <v>2</v>
      </c>
      <c r="L3174" s="317">
        <v>7.9999998211860657E-2</v>
      </c>
      <c r="M3174" s="317">
        <v>9.0910002589225769E-2</v>
      </c>
      <c r="N3174" s="36">
        <v>6</v>
      </c>
      <c r="O3174" s="317">
        <v>1.1359999887645239E-2</v>
      </c>
      <c r="P3174" s="317">
        <v>1.1789999902248381E-2</v>
      </c>
      <c r="Q3174" s="36">
        <v>246</v>
      </c>
      <c r="R3174" s="317">
        <v>2.466999925673008E-2</v>
      </c>
      <c r="S3174" s="317">
        <v>2.5960000231862072E-2</v>
      </c>
      <c r="T3174" t="s">
        <v>380</v>
      </c>
      <c r="BA3174" s="395">
        <v>1</v>
      </c>
      <c r="BB3174" s="396" t="s">
        <v>861</v>
      </c>
      <c r="BC3174" t="str">
        <f t="shared" si="296"/>
        <v>RNN</v>
      </c>
      <c r="BD3174" t="str">
        <f t="shared" si="297"/>
        <v>NAoMe_initial_ethnicity_grp</v>
      </c>
      <c r="BE3174" s="397" t="s">
        <v>862</v>
      </c>
      <c r="BF3174" t="str">
        <f t="shared" si="298"/>
        <v>Other Ethnic Group</v>
      </c>
      <c r="BG3174">
        <f t="shared" si="299"/>
        <v>2</v>
      </c>
      <c r="BH3174" s="398">
        <f t="shared" si="300"/>
        <v>7.9999998211860657E-2</v>
      </c>
      <c r="BO3174" s="33"/>
    </row>
    <row r="3175" spans="1:67">
      <c r="A3175" s="316" t="s">
        <v>27</v>
      </c>
      <c r="B3175" t="s">
        <v>380</v>
      </c>
      <c r="C3175" t="s">
        <v>910</v>
      </c>
      <c r="D3175" t="s">
        <v>314</v>
      </c>
      <c r="E3175" s="316" t="s">
        <v>137</v>
      </c>
      <c r="F3175" s="316" t="s">
        <v>138</v>
      </c>
      <c r="G3175" s="316" t="s">
        <v>439</v>
      </c>
      <c r="H3175" s="316" t="s">
        <v>329</v>
      </c>
      <c r="I3175" s="316" t="s">
        <v>656</v>
      </c>
      <c r="J3175" s="316" t="s">
        <v>260</v>
      </c>
      <c r="K3175" s="36">
        <v>3</v>
      </c>
      <c r="L3175" s="317">
        <v>0.119999997317791</v>
      </c>
      <c r="M3175" s="317"/>
      <c r="N3175" s="36">
        <v>19</v>
      </c>
      <c r="O3175" s="317">
        <v>3.5980001091957092E-2</v>
      </c>
      <c r="P3175" s="317"/>
      <c r="Q3175" s="36">
        <v>495</v>
      </c>
      <c r="R3175" s="317">
        <v>4.9639999866485603E-2</v>
      </c>
      <c r="S3175" s="317"/>
      <c r="T3175" t="s">
        <v>380</v>
      </c>
      <c r="BA3175" s="395">
        <v>1</v>
      </c>
      <c r="BB3175" s="396" t="s">
        <v>861</v>
      </c>
      <c r="BC3175" t="str">
        <f t="shared" si="296"/>
        <v>RNN</v>
      </c>
      <c r="BD3175" t="str">
        <f t="shared" si="297"/>
        <v>NAoMe_initial_ethnicity_grp</v>
      </c>
      <c r="BE3175" s="397" t="s">
        <v>862</v>
      </c>
      <c r="BF3175" t="str">
        <f t="shared" si="298"/>
        <v>Unknown</v>
      </c>
      <c r="BG3175">
        <f t="shared" si="299"/>
        <v>3</v>
      </c>
      <c r="BH3175" s="398">
        <f t="shared" si="300"/>
        <v>0.119999997317791</v>
      </c>
      <c r="BO3175" s="33"/>
    </row>
    <row r="3176" spans="1:67">
      <c r="A3176" s="316" t="s">
        <v>27</v>
      </c>
      <c r="B3176" t="s">
        <v>380</v>
      </c>
      <c r="C3176" t="s">
        <v>910</v>
      </c>
      <c r="D3176" t="s">
        <v>314</v>
      </c>
      <c r="E3176" s="316" t="s">
        <v>137</v>
      </c>
      <c r="F3176" s="316" t="s">
        <v>138</v>
      </c>
      <c r="G3176" s="316" t="s">
        <v>439</v>
      </c>
      <c r="H3176" s="316" t="s">
        <v>329</v>
      </c>
      <c r="I3176" s="316" t="s">
        <v>656</v>
      </c>
      <c r="J3176" s="316" t="s">
        <v>258</v>
      </c>
      <c r="K3176" s="36">
        <v>20</v>
      </c>
      <c r="L3176" s="317">
        <v>0.80000001192092896</v>
      </c>
      <c r="M3176" s="317">
        <v>0.90908998250961304</v>
      </c>
      <c r="N3176" s="36">
        <v>497</v>
      </c>
      <c r="O3176" s="317">
        <v>0.94129002094268799</v>
      </c>
      <c r="P3176" s="317">
        <v>0.97641998529434204</v>
      </c>
      <c r="Q3176" s="36">
        <v>8238</v>
      </c>
      <c r="R3176" s="317">
        <v>0.82611000537872314</v>
      </c>
      <c r="S3176" s="317">
        <v>0.86926001310348511</v>
      </c>
      <c r="T3176" t="s">
        <v>380</v>
      </c>
      <c r="BA3176" s="395">
        <v>1</v>
      </c>
      <c r="BB3176" s="396" t="s">
        <v>861</v>
      </c>
      <c r="BC3176" t="str">
        <f t="shared" si="296"/>
        <v>RNN</v>
      </c>
      <c r="BD3176" t="str">
        <f t="shared" si="297"/>
        <v>NAoMe_initial_ethnicity_grp</v>
      </c>
      <c r="BE3176" s="397" t="s">
        <v>862</v>
      </c>
      <c r="BF3176" t="str">
        <f t="shared" si="298"/>
        <v>White</v>
      </c>
      <c r="BG3176">
        <f t="shared" si="299"/>
        <v>20</v>
      </c>
      <c r="BH3176" s="398">
        <f t="shared" si="300"/>
        <v>0.80000001192092896</v>
      </c>
      <c r="BO3176" s="33"/>
    </row>
    <row r="3177" spans="1:67">
      <c r="A3177" s="316" t="s">
        <v>27</v>
      </c>
      <c r="B3177" t="s">
        <v>380</v>
      </c>
      <c r="C3177" t="s">
        <v>910</v>
      </c>
      <c r="D3177" t="s">
        <v>314</v>
      </c>
      <c r="E3177" s="316" t="s">
        <v>137</v>
      </c>
      <c r="F3177" s="316" t="s">
        <v>138</v>
      </c>
      <c r="G3177" s="316" t="s">
        <v>439</v>
      </c>
      <c r="H3177" s="316" t="s">
        <v>329</v>
      </c>
      <c r="I3177" s="316" t="s">
        <v>657</v>
      </c>
      <c r="J3177" s="316" t="s">
        <v>817</v>
      </c>
      <c r="K3177" s="36">
        <v>23</v>
      </c>
      <c r="L3177" s="317">
        <v>0.92000001668930054</v>
      </c>
      <c r="M3177" s="317"/>
      <c r="N3177" s="36">
        <v>501</v>
      </c>
      <c r="O3177" s="317">
        <v>0.94885998964309692</v>
      </c>
      <c r="P3177" s="317"/>
      <c r="Q3177" s="36">
        <v>9359</v>
      </c>
      <c r="R3177" s="317">
        <v>0.93853002786636353</v>
      </c>
      <c r="S3177" s="317"/>
      <c r="T3177" t="s">
        <v>380</v>
      </c>
      <c r="BA3177" s="395">
        <v>1</v>
      </c>
      <c r="BB3177" s="396" t="s">
        <v>861</v>
      </c>
      <c r="BC3177" t="str">
        <f t="shared" si="296"/>
        <v>RNN</v>
      </c>
      <c r="BD3177" t="str">
        <f t="shared" si="297"/>
        <v>NAoMe_initial_final_route</v>
      </c>
      <c r="BE3177" s="397" t="s">
        <v>862</v>
      </c>
      <c r="BF3177" t="str">
        <f t="shared" si="298"/>
        <v>Not screened</v>
      </c>
      <c r="BG3177">
        <f t="shared" si="299"/>
        <v>23</v>
      </c>
      <c r="BH3177" s="398">
        <f t="shared" si="300"/>
        <v>0.92000001668930054</v>
      </c>
      <c r="BO3177" s="33"/>
    </row>
    <row r="3178" spans="1:67">
      <c r="A3178" s="316" t="s">
        <v>27</v>
      </c>
      <c r="B3178" t="s">
        <v>380</v>
      </c>
      <c r="C3178" t="s">
        <v>910</v>
      </c>
      <c r="D3178" t="s">
        <v>314</v>
      </c>
      <c r="E3178" s="316" t="s">
        <v>137</v>
      </c>
      <c r="F3178" s="316" t="s">
        <v>138</v>
      </c>
      <c r="G3178" s="316" t="s">
        <v>439</v>
      </c>
      <c r="H3178" s="316" t="s">
        <v>329</v>
      </c>
      <c r="I3178" s="316" t="s">
        <v>657</v>
      </c>
      <c r="J3178" s="316" t="s">
        <v>352</v>
      </c>
      <c r="K3178" s="36">
        <v>2</v>
      </c>
      <c r="L3178" s="317">
        <v>7.9999998211860657E-2</v>
      </c>
      <c r="M3178" s="317"/>
      <c r="N3178" s="36">
        <v>27</v>
      </c>
      <c r="O3178" s="317">
        <v>5.1139999181032181E-2</v>
      </c>
      <c r="P3178" s="317"/>
      <c r="Q3178" s="36">
        <v>613</v>
      </c>
      <c r="R3178" s="317">
        <v>6.1469998210668557E-2</v>
      </c>
      <c r="S3178" s="317"/>
      <c r="T3178" t="s">
        <v>380</v>
      </c>
      <c r="BA3178" s="395">
        <v>1</v>
      </c>
      <c r="BB3178" s="396" t="s">
        <v>861</v>
      </c>
      <c r="BC3178" t="str">
        <f t="shared" si="296"/>
        <v>RNN</v>
      </c>
      <c r="BD3178" t="str">
        <f t="shared" si="297"/>
        <v>NAoMe_initial_final_route</v>
      </c>
      <c r="BE3178" s="397" t="s">
        <v>862</v>
      </c>
      <c r="BF3178" t="str">
        <f t="shared" si="298"/>
        <v>Screening</v>
      </c>
      <c r="BG3178">
        <f t="shared" si="299"/>
        <v>2</v>
      </c>
      <c r="BH3178" s="398">
        <f t="shared" si="300"/>
        <v>7.9999998211860657E-2</v>
      </c>
      <c r="BO3178" s="33"/>
    </row>
    <row r="3179" spans="1:67">
      <c r="A3179" s="316" t="s">
        <v>27</v>
      </c>
      <c r="B3179" t="s">
        <v>380</v>
      </c>
      <c r="C3179" t="s">
        <v>910</v>
      </c>
      <c r="D3179" t="s">
        <v>314</v>
      </c>
      <c r="E3179" s="316" t="s">
        <v>137</v>
      </c>
      <c r="F3179" s="316" t="s">
        <v>138</v>
      </c>
      <c r="G3179" s="316" t="s">
        <v>439</v>
      </c>
      <c r="H3179" s="316" t="s">
        <v>329</v>
      </c>
      <c r="I3179" s="316" t="s">
        <v>303</v>
      </c>
      <c r="J3179" s="316" t="s">
        <v>308</v>
      </c>
      <c r="K3179" s="36">
        <v>11</v>
      </c>
      <c r="L3179" s="317">
        <v>0.43999999761581421</v>
      </c>
      <c r="M3179" s="317"/>
      <c r="N3179" s="36">
        <v>135</v>
      </c>
      <c r="O3179" s="317">
        <v>0.25567999482154852</v>
      </c>
      <c r="P3179" s="317"/>
      <c r="Q3179" s="36">
        <v>1652</v>
      </c>
      <c r="R3179" s="317">
        <v>0.1656599938869476</v>
      </c>
      <c r="S3179" s="317"/>
      <c r="T3179" t="s">
        <v>380</v>
      </c>
      <c r="BA3179" s="395">
        <v>1</v>
      </c>
      <c r="BB3179" s="396" t="s">
        <v>861</v>
      </c>
      <c r="BC3179" t="str">
        <f t="shared" si="296"/>
        <v>RNN</v>
      </c>
      <c r="BD3179" t="str">
        <f t="shared" si="297"/>
        <v>NAoMe_initial_final_stage_tum</v>
      </c>
      <c r="BE3179" s="397" t="s">
        <v>862</v>
      </c>
      <c r="BF3179" t="str">
        <f t="shared" si="298"/>
        <v>Not staged/Unstated</v>
      </c>
      <c r="BG3179">
        <f t="shared" si="299"/>
        <v>11</v>
      </c>
      <c r="BH3179" s="398">
        <f t="shared" si="300"/>
        <v>0.43999999761581421</v>
      </c>
      <c r="BO3179" s="33"/>
    </row>
    <row r="3180" spans="1:67">
      <c r="A3180" s="316" t="s">
        <v>27</v>
      </c>
      <c r="B3180" t="s">
        <v>380</v>
      </c>
      <c r="C3180" t="s">
        <v>910</v>
      </c>
      <c r="D3180" t="s">
        <v>314</v>
      </c>
      <c r="E3180" s="316" t="s">
        <v>137</v>
      </c>
      <c r="F3180" s="316" t="s">
        <v>138</v>
      </c>
      <c r="G3180" s="316" t="s">
        <v>439</v>
      </c>
      <c r="H3180" s="316" t="s">
        <v>329</v>
      </c>
      <c r="I3180" s="316" t="s">
        <v>303</v>
      </c>
      <c r="J3180" s="316" t="s">
        <v>304</v>
      </c>
      <c r="K3180" s="36">
        <v>0</v>
      </c>
      <c r="L3180" s="317">
        <v>0</v>
      </c>
      <c r="M3180" s="317">
        <v>0</v>
      </c>
      <c r="N3180" s="36">
        <v>2</v>
      </c>
      <c r="O3180" s="317">
        <v>3.789999987930059E-3</v>
      </c>
      <c r="P3180" s="317">
        <v>5.090000107884407E-3</v>
      </c>
      <c r="Q3180" s="36">
        <v>64</v>
      </c>
      <c r="R3180" s="317">
        <v>6.4199999906122676E-3</v>
      </c>
      <c r="S3180" s="317">
        <v>7.689999882131815E-3</v>
      </c>
      <c r="T3180" t="s">
        <v>380</v>
      </c>
      <c r="BA3180" s="395">
        <v>1</v>
      </c>
      <c r="BB3180" s="396" t="s">
        <v>861</v>
      </c>
      <c r="BC3180" t="str">
        <f t="shared" si="296"/>
        <v>RNN</v>
      </c>
      <c r="BD3180" t="str">
        <f t="shared" si="297"/>
        <v>NAoMe_initial_final_stage_tum</v>
      </c>
      <c r="BE3180" s="397" t="s">
        <v>862</v>
      </c>
      <c r="BF3180" t="str">
        <f t="shared" si="298"/>
        <v>Stage 0</v>
      </c>
      <c r="BG3180">
        <f t="shared" si="299"/>
        <v>0</v>
      </c>
      <c r="BH3180" s="398">
        <f t="shared" si="300"/>
        <v>0</v>
      </c>
      <c r="BO3180" s="33"/>
    </row>
    <row r="3181" spans="1:67">
      <c r="A3181" s="316" t="s">
        <v>27</v>
      </c>
      <c r="B3181" t="s">
        <v>380</v>
      </c>
      <c r="C3181" t="s">
        <v>910</v>
      </c>
      <c r="D3181" t="s">
        <v>314</v>
      </c>
      <c r="E3181" s="316" t="s">
        <v>137</v>
      </c>
      <c r="F3181" s="316" t="s">
        <v>138</v>
      </c>
      <c r="G3181" s="316" t="s">
        <v>439</v>
      </c>
      <c r="H3181" s="316" t="s">
        <v>329</v>
      </c>
      <c r="I3181" s="316" t="s">
        <v>303</v>
      </c>
      <c r="J3181" s="316" t="s">
        <v>305</v>
      </c>
      <c r="K3181" s="36">
        <v>2</v>
      </c>
      <c r="L3181" s="317">
        <v>7.9999998211860657E-2</v>
      </c>
      <c r="M3181" s="317">
        <v>0.14285999536514279</v>
      </c>
      <c r="N3181" s="36">
        <v>17</v>
      </c>
      <c r="O3181" s="317">
        <v>3.2200001180171967E-2</v>
      </c>
      <c r="P3181" s="317">
        <v>4.3260000646114349E-2</v>
      </c>
      <c r="Q3181" s="36">
        <v>359</v>
      </c>
      <c r="R3181" s="317">
        <v>3.5999998450279243E-2</v>
      </c>
      <c r="S3181" s="317">
        <v>4.3150000274181373E-2</v>
      </c>
      <c r="T3181" t="s">
        <v>380</v>
      </c>
      <c r="BA3181" s="395">
        <v>1</v>
      </c>
      <c r="BB3181" s="396" t="s">
        <v>861</v>
      </c>
      <c r="BC3181" t="str">
        <f t="shared" si="296"/>
        <v>RNN</v>
      </c>
      <c r="BD3181" t="str">
        <f t="shared" si="297"/>
        <v>NAoMe_initial_final_stage_tum</v>
      </c>
      <c r="BE3181" s="397" t="s">
        <v>862</v>
      </c>
      <c r="BF3181" t="str">
        <f t="shared" si="298"/>
        <v>Stage 1</v>
      </c>
      <c r="BG3181">
        <f t="shared" si="299"/>
        <v>2</v>
      </c>
      <c r="BH3181" s="398">
        <f t="shared" si="300"/>
        <v>7.9999998211860657E-2</v>
      </c>
      <c r="BO3181" s="33"/>
    </row>
    <row r="3182" spans="1:67">
      <c r="A3182" s="316" t="s">
        <v>27</v>
      </c>
      <c r="B3182" t="s">
        <v>380</v>
      </c>
      <c r="C3182" t="s">
        <v>910</v>
      </c>
      <c r="D3182" t="s">
        <v>314</v>
      </c>
      <c r="E3182" s="316" t="s">
        <v>137</v>
      </c>
      <c r="F3182" s="316" t="s">
        <v>138</v>
      </c>
      <c r="G3182" s="316" t="s">
        <v>439</v>
      </c>
      <c r="H3182" s="316" t="s">
        <v>329</v>
      </c>
      <c r="I3182" s="316" t="s">
        <v>303</v>
      </c>
      <c r="J3182" s="316" t="s">
        <v>306</v>
      </c>
      <c r="K3182" s="36">
        <v>2</v>
      </c>
      <c r="L3182" s="317">
        <v>7.9999998211860657E-2</v>
      </c>
      <c r="M3182" s="317">
        <v>0.14285999536514279</v>
      </c>
      <c r="N3182" s="36">
        <v>54</v>
      </c>
      <c r="O3182" s="317">
        <v>0.1022699996829033</v>
      </c>
      <c r="P3182" s="317">
        <v>0.1374000012874603</v>
      </c>
      <c r="Q3182" s="36">
        <v>996</v>
      </c>
      <c r="R3182" s="317">
        <v>9.9880002439022064E-2</v>
      </c>
      <c r="S3182" s="317">
        <v>0.11970999836921691</v>
      </c>
      <c r="T3182" t="s">
        <v>380</v>
      </c>
      <c r="BA3182" s="395">
        <v>1</v>
      </c>
      <c r="BB3182" s="396" t="s">
        <v>861</v>
      </c>
      <c r="BC3182" t="str">
        <f t="shared" si="296"/>
        <v>RNN</v>
      </c>
      <c r="BD3182" t="str">
        <f t="shared" si="297"/>
        <v>NAoMe_initial_final_stage_tum</v>
      </c>
      <c r="BE3182" s="397" t="s">
        <v>862</v>
      </c>
      <c r="BF3182" t="str">
        <f t="shared" si="298"/>
        <v>Stage 2</v>
      </c>
      <c r="BG3182">
        <f t="shared" si="299"/>
        <v>2</v>
      </c>
      <c r="BH3182" s="398">
        <f t="shared" si="300"/>
        <v>7.9999998211860657E-2</v>
      </c>
      <c r="BO3182" s="33"/>
    </row>
    <row r="3183" spans="1:67">
      <c r="A3183" s="316" t="s">
        <v>27</v>
      </c>
      <c r="B3183" t="s">
        <v>380</v>
      </c>
      <c r="C3183" t="s">
        <v>910</v>
      </c>
      <c r="D3183" t="s">
        <v>314</v>
      </c>
      <c r="E3183" s="316" t="s">
        <v>137</v>
      </c>
      <c r="F3183" s="316" t="s">
        <v>138</v>
      </c>
      <c r="G3183" s="316" t="s">
        <v>439</v>
      </c>
      <c r="H3183" s="316" t="s">
        <v>329</v>
      </c>
      <c r="I3183" s="316" t="s">
        <v>303</v>
      </c>
      <c r="J3183" s="316" t="s">
        <v>307</v>
      </c>
      <c r="K3183" s="36">
        <v>2</v>
      </c>
      <c r="L3183" s="317">
        <v>7.9999998211860657E-2</v>
      </c>
      <c r="M3183" s="317">
        <v>0.14285999536514279</v>
      </c>
      <c r="N3183" s="36">
        <v>57</v>
      </c>
      <c r="O3183" s="317">
        <v>0.10795000195503229</v>
      </c>
      <c r="P3183" s="317">
        <v>0.14504000544548029</v>
      </c>
      <c r="Q3183" s="36">
        <v>742</v>
      </c>
      <c r="R3183" s="317">
        <v>7.4409998953342438E-2</v>
      </c>
      <c r="S3183" s="317">
        <v>8.9180000126361847E-2</v>
      </c>
      <c r="T3183" t="s">
        <v>380</v>
      </c>
      <c r="BA3183" s="395">
        <v>1</v>
      </c>
      <c r="BB3183" s="396" t="s">
        <v>861</v>
      </c>
      <c r="BC3183" t="str">
        <f t="shared" si="296"/>
        <v>RNN</v>
      </c>
      <c r="BD3183" t="str">
        <f t="shared" si="297"/>
        <v>NAoMe_initial_final_stage_tum</v>
      </c>
      <c r="BE3183" s="397" t="s">
        <v>862</v>
      </c>
      <c r="BF3183" t="str">
        <f t="shared" si="298"/>
        <v>Stage 3</v>
      </c>
      <c r="BG3183">
        <f t="shared" si="299"/>
        <v>2</v>
      </c>
      <c r="BH3183" s="398">
        <f t="shared" si="300"/>
        <v>7.9999998211860657E-2</v>
      </c>
      <c r="BO3183" s="33"/>
    </row>
    <row r="3184" spans="1:67">
      <c r="A3184" s="316" t="s">
        <v>27</v>
      </c>
      <c r="B3184" t="s">
        <v>380</v>
      </c>
      <c r="C3184" t="s">
        <v>910</v>
      </c>
      <c r="D3184" t="s">
        <v>314</v>
      </c>
      <c r="E3184" s="316" t="s">
        <v>137</v>
      </c>
      <c r="F3184" s="316" t="s">
        <v>138</v>
      </c>
      <c r="G3184" s="316" t="s">
        <v>439</v>
      </c>
      <c r="H3184" s="316" t="s">
        <v>329</v>
      </c>
      <c r="I3184" s="316" t="s">
        <v>303</v>
      </c>
      <c r="J3184" s="316" t="s">
        <v>336</v>
      </c>
      <c r="K3184" s="36">
        <v>8</v>
      </c>
      <c r="L3184" s="317">
        <v>0.31999999284744263</v>
      </c>
      <c r="M3184" s="317">
        <v>0.5714300274848938</v>
      </c>
      <c r="N3184" s="36">
        <v>263</v>
      </c>
      <c r="O3184" s="317">
        <v>0.49810999631881708</v>
      </c>
      <c r="P3184" s="317">
        <v>0.66921001672744751</v>
      </c>
      <c r="Q3184" s="36">
        <v>6159</v>
      </c>
      <c r="R3184" s="317">
        <v>0.6176300048828125</v>
      </c>
      <c r="S3184" s="317">
        <v>0.74026000499725342</v>
      </c>
      <c r="T3184" t="s">
        <v>380</v>
      </c>
      <c r="BA3184" s="395">
        <v>1</v>
      </c>
      <c r="BB3184" s="396" t="s">
        <v>861</v>
      </c>
      <c r="BC3184" t="str">
        <f t="shared" si="296"/>
        <v>RNN</v>
      </c>
      <c r="BD3184" t="str">
        <f t="shared" si="297"/>
        <v>NAoMe_initial_final_stage_tum</v>
      </c>
      <c r="BE3184" s="397" t="s">
        <v>862</v>
      </c>
      <c r="BF3184" t="str">
        <f t="shared" si="298"/>
        <v>Stage 4</v>
      </c>
      <c r="BG3184">
        <f t="shared" si="299"/>
        <v>8</v>
      </c>
      <c r="BH3184" s="398">
        <f t="shared" si="300"/>
        <v>0.31999999284744263</v>
      </c>
      <c r="BO3184" s="33"/>
    </row>
    <row r="3185" spans="1:67">
      <c r="A3185" s="316" t="s">
        <v>27</v>
      </c>
      <c r="B3185" t="s">
        <v>380</v>
      </c>
      <c r="C3185" t="s">
        <v>910</v>
      </c>
      <c r="D3185" t="s">
        <v>314</v>
      </c>
      <c r="E3185" s="316" t="s">
        <v>137</v>
      </c>
      <c r="F3185" s="316" t="s">
        <v>138</v>
      </c>
      <c r="G3185" s="316" t="s">
        <v>439</v>
      </c>
      <c r="H3185" s="316" t="s">
        <v>329</v>
      </c>
      <c r="I3185" s="316" t="s">
        <v>342</v>
      </c>
      <c r="J3185" s="316" t="s">
        <v>343</v>
      </c>
      <c r="K3185" s="36">
        <v>12</v>
      </c>
      <c r="L3185" s="317">
        <v>0.47999998927116388</v>
      </c>
      <c r="M3185" s="317"/>
      <c r="N3185" s="36">
        <v>135</v>
      </c>
      <c r="O3185" s="317">
        <v>0.25567999482154852</v>
      </c>
      <c r="P3185" s="317"/>
      <c r="Q3185" s="36">
        <v>1652</v>
      </c>
      <c r="R3185" s="317">
        <v>0.1656599938869476</v>
      </c>
      <c r="S3185" s="317"/>
      <c r="T3185" t="s">
        <v>380</v>
      </c>
      <c r="BA3185" s="395">
        <v>1</v>
      </c>
      <c r="BB3185" s="396" t="s">
        <v>861</v>
      </c>
      <c r="BC3185" t="str">
        <f t="shared" si="296"/>
        <v>RNN</v>
      </c>
      <c r="BD3185" t="str">
        <f t="shared" si="297"/>
        <v>NAoMe_initial_final_stage_tum_grp</v>
      </c>
      <c r="BE3185" s="397" t="s">
        <v>862</v>
      </c>
      <c r="BF3185" t="str">
        <f t="shared" si="298"/>
        <v>MBC in HESAPC</v>
      </c>
      <c r="BG3185">
        <f t="shared" si="299"/>
        <v>12</v>
      </c>
      <c r="BH3185" s="398">
        <f t="shared" si="300"/>
        <v>0.47999998927116388</v>
      </c>
      <c r="BO3185" s="33"/>
    </row>
    <row r="3186" spans="1:67">
      <c r="A3186" s="316" t="s">
        <v>27</v>
      </c>
      <c r="B3186" t="s">
        <v>380</v>
      </c>
      <c r="C3186" t="s">
        <v>910</v>
      </c>
      <c r="D3186" t="s">
        <v>314</v>
      </c>
      <c r="E3186" s="316" t="s">
        <v>137</v>
      </c>
      <c r="F3186" s="316" t="s">
        <v>138</v>
      </c>
      <c r="G3186" s="316" t="s">
        <v>439</v>
      </c>
      <c r="H3186" s="316" t="s">
        <v>329</v>
      </c>
      <c r="I3186" s="316" t="s">
        <v>342</v>
      </c>
      <c r="J3186" s="316" t="s">
        <v>344</v>
      </c>
      <c r="K3186" s="36">
        <v>5</v>
      </c>
      <c r="L3186" s="317">
        <v>0.20000000298023221</v>
      </c>
      <c r="M3186" s="317">
        <v>0.38462001085281372</v>
      </c>
      <c r="N3186" s="36">
        <v>129</v>
      </c>
      <c r="O3186" s="317">
        <v>0.24432000517845151</v>
      </c>
      <c r="P3186" s="317">
        <v>0.32824000716209412</v>
      </c>
      <c r="Q3186" s="36">
        <v>2161</v>
      </c>
      <c r="R3186" s="317">
        <v>0.2167100012302399</v>
      </c>
      <c r="S3186" s="317">
        <v>0.25973999500274658</v>
      </c>
      <c r="T3186" t="s">
        <v>380</v>
      </c>
      <c r="BA3186" s="395">
        <v>1</v>
      </c>
      <c r="BB3186" s="396" t="s">
        <v>861</v>
      </c>
      <c r="BC3186" t="str">
        <f t="shared" si="296"/>
        <v>RNN</v>
      </c>
      <c r="BD3186" t="str">
        <f t="shared" si="297"/>
        <v>NAoMe_initial_final_stage_tum_grp</v>
      </c>
      <c r="BE3186" s="397" t="s">
        <v>862</v>
      </c>
      <c r="BF3186" t="str">
        <f t="shared" si="298"/>
        <v>Stage 0-3</v>
      </c>
      <c r="BG3186">
        <f t="shared" si="299"/>
        <v>5</v>
      </c>
      <c r="BH3186" s="398">
        <f t="shared" si="300"/>
        <v>0.20000000298023221</v>
      </c>
      <c r="BO3186" s="33"/>
    </row>
    <row r="3187" spans="1:67">
      <c r="A3187" s="316" t="s">
        <v>27</v>
      </c>
      <c r="B3187" t="s">
        <v>380</v>
      </c>
      <c r="C3187" t="s">
        <v>910</v>
      </c>
      <c r="D3187" t="s">
        <v>314</v>
      </c>
      <c r="E3187" s="316" t="s">
        <v>137</v>
      </c>
      <c r="F3187" s="316" t="s">
        <v>138</v>
      </c>
      <c r="G3187" s="316" t="s">
        <v>439</v>
      </c>
      <c r="H3187" s="316" t="s">
        <v>329</v>
      </c>
      <c r="I3187" s="316" t="s">
        <v>342</v>
      </c>
      <c r="J3187" s="316" t="s">
        <v>336</v>
      </c>
      <c r="K3187" s="36">
        <v>8</v>
      </c>
      <c r="L3187" s="317">
        <v>0.31999999284744263</v>
      </c>
      <c r="M3187" s="317">
        <v>0.61537998914718628</v>
      </c>
      <c r="N3187" s="36">
        <v>264</v>
      </c>
      <c r="O3187" s="317">
        <v>0.5</v>
      </c>
      <c r="P3187" s="317">
        <v>0.67176002264022827</v>
      </c>
      <c r="Q3187" s="36">
        <v>6159</v>
      </c>
      <c r="R3187" s="317">
        <v>0.6176300048828125</v>
      </c>
      <c r="S3187" s="317">
        <v>0.74026000499725342</v>
      </c>
      <c r="T3187" t="s">
        <v>380</v>
      </c>
      <c r="BA3187" s="395">
        <v>1</v>
      </c>
      <c r="BB3187" s="396" t="s">
        <v>861</v>
      </c>
      <c r="BC3187" t="str">
        <f t="shared" si="296"/>
        <v>RNN</v>
      </c>
      <c r="BD3187" t="str">
        <f t="shared" si="297"/>
        <v>NAoMe_initial_final_stage_tum_grp</v>
      </c>
      <c r="BE3187" s="397" t="s">
        <v>862</v>
      </c>
      <c r="BF3187" t="str">
        <f t="shared" si="298"/>
        <v>Stage 4</v>
      </c>
      <c r="BG3187">
        <f t="shared" si="299"/>
        <v>8</v>
      </c>
      <c r="BH3187" s="398">
        <f t="shared" si="300"/>
        <v>0.31999999284744263</v>
      </c>
      <c r="BO3187" s="33"/>
    </row>
    <row r="3188" spans="1:67">
      <c r="A3188" s="316" t="s">
        <v>27</v>
      </c>
      <c r="B3188" t="s">
        <v>380</v>
      </c>
      <c r="C3188" t="s">
        <v>910</v>
      </c>
      <c r="D3188" t="s">
        <v>314</v>
      </c>
      <c r="E3188" s="316" t="s">
        <v>137</v>
      </c>
      <c r="F3188" s="316" t="s">
        <v>138</v>
      </c>
      <c r="G3188" s="316" t="s">
        <v>439</v>
      </c>
      <c r="H3188" s="316" t="s">
        <v>329</v>
      </c>
      <c r="I3188" s="316" t="s">
        <v>658</v>
      </c>
      <c r="J3188" s="316" t="s">
        <v>345</v>
      </c>
      <c r="K3188" s="36">
        <v>25</v>
      </c>
      <c r="L3188" s="317">
        <v>1</v>
      </c>
      <c r="M3188" s="317"/>
      <c r="N3188" s="36">
        <v>528</v>
      </c>
      <c r="O3188" s="317">
        <v>1</v>
      </c>
      <c r="P3188" s="317"/>
      <c r="Q3188" s="36">
        <v>9972</v>
      </c>
      <c r="R3188" s="317">
        <v>1</v>
      </c>
      <c r="S3188" s="317"/>
      <c r="T3188" t="s">
        <v>380</v>
      </c>
      <c r="BA3188" s="395">
        <v>1</v>
      </c>
      <c r="BB3188" s="396" t="s">
        <v>861</v>
      </c>
      <c r="BC3188" t="str">
        <f t="shared" si="296"/>
        <v>RNN</v>
      </c>
      <c r="BD3188" t="str">
        <f t="shared" si="297"/>
        <v>NAoMe_initial_final_who_ps</v>
      </c>
      <c r="BE3188" s="397" t="s">
        <v>862</v>
      </c>
      <c r="BF3188" t="str">
        <f t="shared" si="298"/>
        <v>Not recorded</v>
      </c>
      <c r="BG3188">
        <f t="shared" si="299"/>
        <v>25</v>
      </c>
      <c r="BH3188" s="398">
        <f t="shared" si="300"/>
        <v>1</v>
      </c>
      <c r="BO3188" s="33"/>
    </row>
    <row r="3189" spans="1:67">
      <c r="A3189" s="316" t="s">
        <v>27</v>
      </c>
      <c r="B3189" t="s">
        <v>380</v>
      </c>
      <c r="C3189" t="s">
        <v>910</v>
      </c>
      <c r="D3189" t="s">
        <v>314</v>
      </c>
      <c r="E3189" s="316" t="s">
        <v>137</v>
      </c>
      <c r="F3189" s="316" t="s">
        <v>138</v>
      </c>
      <c r="G3189" s="316" t="s">
        <v>439</v>
      </c>
      <c r="H3189" s="316" t="s">
        <v>329</v>
      </c>
      <c r="I3189" s="316" t="s">
        <v>291</v>
      </c>
      <c r="J3189" s="316" t="s">
        <v>313</v>
      </c>
      <c r="K3189" s="36">
        <v>25</v>
      </c>
      <c r="L3189" s="317">
        <v>1</v>
      </c>
      <c r="M3189" s="317"/>
      <c r="N3189" s="36">
        <v>519</v>
      </c>
      <c r="O3189" s="317">
        <v>0.98294997215270996</v>
      </c>
      <c r="P3189" s="317"/>
      <c r="Q3189" s="36">
        <v>9846</v>
      </c>
      <c r="R3189" s="317">
        <v>0.98736000061035156</v>
      </c>
      <c r="S3189" s="317"/>
      <c r="T3189" t="s">
        <v>380</v>
      </c>
      <c r="BA3189" s="395">
        <v>1</v>
      </c>
      <c r="BB3189" s="396" t="s">
        <v>861</v>
      </c>
      <c r="BC3189" t="str">
        <f t="shared" si="296"/>
        <v>RNN</v>
      </c>
      <c r="BD3189" t="str">
        <f t="shared" si="297"/>
        <v>NAoMe_initial_gender</v>
      </c>
      <c r="BE3189" s="397" t="s">
        <v>862</v>
      </c>
      <c r="BF3189" t="str">
        <f t="shared" si="298"/>
        <v>Female</v>
      </c>
      <c r="BG3189">
        <f t="shared" si="299"/>
        <v>25</v>
      </c>
      <c r="BH3189" s="398">
        <f t="shared" si="300"/>
        <v>1</v>
      </c>
      <c r="BO3189" s="33"/>
    </row>
    <row r="3190" spans="1:67">
      <c r="A3190" s="316" t="s">
        <v>27</v>
      </c>
      <c r="B3190" t="s">
        <v>380</v>
      </c>
      <c r="C3190" t="s">
        <v>910</v>
      </c>
      <c r="D3190" t="s">
        <v>314</v>
      </c>
      <c r="E3190" s="316" t="s">
        <v>137</v>
      </c>
      <c r="F3190" s="316" t="s">
        <v>138</v>
      </c>
      <c r="G3190" s="316" t="s">
        <v>439</v>
      </c>
      <c r="H3190" s="316" t="s">
        <v>329</v>
      </c>
      <c r="I3190" s="316" t="s">
        <v>291</v>
      </c>
      <c r="J3190" s="316" t="s">
        <v>293</v>
      </c>
      <c r="K3190" s="36">
        <v>0</v>
      </c>
      <c r="L3190" s="317">
        <v>0</v>
      </c>
      <c r="M3190" s="317"/>
      <c r="N3190" s="36">
        <v>9</v>
      </c>
      <c r="O3190" s="317">
        <v>1.7049999907612801E-2</v>
      </c>
      <c r="P3190" s="317"/>
      <c r="Q3190" s="36">
        <v>126</v>
      </c>
      <c r="R3190" s="317">
        <v>1.264000032097101E-2</v>
      </c>
      <c r="S3190" s="317"/>
      <c r="T3190" t="s">
        <v>380</v>
      </c>
      <c r="BA3190" s="395">
        <v>1</v>
      </c>
      <c r="BB3190" s="396" t="s">
        <v>861</v>
      </c>
      <c r="BC3190" t="str">
        <f t="shared" si="296"/>
        <v>RNN</v>
      </c>
      <c r="BD3190" t="str">
        <f t="shared" si="297"/>
        <v>NAoMe_initial_gender</v>
      </c>
      <c r="BE3190" s="397" t="s">
        <v>862</v>
      </c>
      <c r="BF3190" t="str">
        <f t="shared" si="298"/>
        <v>Male</v>
      </c>
      <c r="BG3190">
        <f t="shared" si="299"/>
        <v>0</v>
      </c>
      <c r="BH3190" s="398">
        <f t="shared" si="300"/>
        <v>0</v>
      </c>
      <c r="BO3190" s="33"/>
    </row>
    <row r="3191" spans="1:67">
      <c r="A3191" s="316" t="s">
        <v>27</v>
      </c>
      <c r="B3191" t="s">
        <v>380</v>
      </c>
      <c r="C3191" t="s">
        <v>910</v>
      </c>
      <c r="D3191" t="s">
        <v>314</v>
      </c>
      <c r="E3191" s="316" t="s">
        <v>137</v>
      </c>
      <c r="F3191" s="316" t="s">
        <v>138</v>
      </c>
      <c r="G3191" s="316" t="s">
        <v>439</v>
      </c>
      <c r="H3191" s="316" t="s">
        <v>329</v>
      </c>
      <c r="I3191" s="316" t="s">
        <v>659</v>
      </c>
      <c r="J3191" s="316" t="s">
        <v>294</v>
      </c>
      <c r="K3191" s="36">
        <v>5</v>
      </c>
      <c r="L3191" s="317">
        <v>0.20000000298023221</v>
      </c>
      <c r="M3191" s="317">
        <v>0.20000000298023221</v>
      </c>
      <c r="N3191" s="36">
        <v>151</v>
      </c>
      <c r="O3191" s="317">
        <v>0.2859799861907959</v>
      </c>
      <c r="P3191" s="317">
        <v>0.2859799861907959</v>
      </c>
      <c r="Q3191" s="36">
        <v>1800</v>
      </c>
      <c r="R3191" s="317">
        <v>0.18050999939441681</v>
      </c>
      <c r="S3191" s="317">
        <v>0.18050999939441681</v>
      </c>
      <c r="T3191" t="s">
        <v>380</v>
      </c>
      <c r="BA3191" s="395">
        <v>1</v>
      </c>
      <c r="BB3191" s="396" t="s">
        <v>861</v>
      </c>
      <c r="BC3191" t="str">
        <f t="shared" si="296"/>
        <v>RNN</v>
      </c>
      <c r="BD3191" t="str">
        <f t="shared" si="297"/>
        <v>NAoMe_initial_imd_2019</v>
      </c>
      <c r="BE3191" s="397" t="s">
        <v>862</v>
      </c>
      <c r="BF3191" t="str">
        <f t="shared" si="298"/>
        <v>1 - most deprived</v>
      </c>
      <c r="BG3191">
        <f t="shared" si="299"/>
        <v>5</v>
      </c>
      <c r="BH3191" s="398">
        <f t="shared" si="300"/>
        <v>0.20000000298023221</v>
      </c>
      <c r="BO3191" s="33"/>
    </row>
    <row r="3192" spans="1:67">
      <c r="A3192" s="316" t="s">
        <v>27</v>
      </c>
      <c r="B3192" t="s">
        <v>380</v>
      </c>
      <c r="C3192" t="s">
        <v>910</v>
      </c>
      <c r="D3192" t="s">
        <v>314</v>
      </c>
      <c r="E3192" s="316" t="s">
        <v>137</v>
      </c>
      <c r="F3192" s="316" t="s">
        <v>138</v>
      </c>
      <c r="G3192" s="316" t="s">
        <v>439</v>
      </c>
      <c r="H3192" s="316" t="s">
        <v>329</v>
      </c>
      <c r="I3192" s="316" t="s">
        <v>659</v>
      </c>
      <c r="J3192" s="316" t="s">
        <v>15</v>
      </c>
      <c r="K3192" s="36">
        <v>10</v>
      </c>
      <c r="L3192" s="317">
        <v>0.40000000596046448</v>
      </c>
      <c r="M3192" s="317">
        <v>0.40000000596046448</v>
      </c>
      <c r="N3192" s="36">
        <v>106</v>
      </c>
      <c r="O3192" s="317">
        <v>0.20076000690460211</v>
      </c>
      <c r="P3192" s="317">
        <v>0.20076000690460211</v>
      </c>
      <c r="Q3192" s="36">
        <v>2036</v>
      </c>
      <c r="R3192" s="317">
        <v>0.20417000353336329</v>
      </c>
      <c r="S3192" s="317">
        <v>0.20417000353336329</v>
      </c>
      <c r="T3192" t="s">
        <v>380</v>
      </c>
      <c r="BA3192" s="395">
        <v>1</v>
      </c>
      <c r="BB3192" s="396" t="s">
        <v>861</v>
      </c>
      <c r="BC3192" t="str">
        <f t="shared" si="296"/>
        <v>RNN</v>
      </c>
      <c r="BD3192" t="str">
        <f t="shared" si="297"/>
        <v>NAoMe_initial_imd_2019</v>
      </c>
      <c r="BE3192" s="397" t="s">
        <v>862</v>
      </c>
      <c r="BF3192" t="str">
        <f t="shared" si="298"/>
        <v>2</v>
      </c>
      <c r="BG3192">
        <f t="shared" si="299"/>
        <v>10</v>
      </c>
      <c r="BH3192" s="398">
        <f t="shared" si="300"/>
        <v>0.40000000596046448</v>
      </c>
      <c r="BO3192" s="33"/>
    </row>
    <row r="3193" spans="1:67">
      <c r="A3193" s="316" t="s">
        <v>27</v>
      </c>
      <c r="B3193" t="s">
        <v>380</v>
      </c>
      <c r="C3193" t="s">
        <v>910</v>
      </c>
      <c r="D3193" t="s">
        <v>314</v>
      </c>
      <c r="E3193" s="316" t="s">
        <v>137</v>
      </c>
      <c r="F3193" s="316" t="s">
        <v>138</v>
      </c>
      <c r="G3193" s="316" t="s">
        <v>439</v>
      </c>
      <c r="H3193" s="316" t="s">
        <v>329</v>
      </c>
      <c r="I3193" s="316" t="s">
        <v>659</v>
      </c>
      <c r="J3193" s="316" t="s">
        <v>16</v>
      </c>
      <c r="K3193" s="36">
        <v>6</v>
      </c>
      <c r="L3193" s="317">
        <v>0.239999994635582</v>
      </c>
      <c r="M3193" s="317">
        <v>0.239999994635582</v>
      </c>
      <c r="N3193" s="36">
        <v>97</v>
      </c>
      <c r="O3193" s="317">
        <v>0.18370999395847321</v>
      </c>
      <c r="P3193" s="317">
        <v>0.18370999395847321</v>
      </c>
      <c r="Q3193" s="36">
        <v>2085</v>
      </c>
      <c r="R3193" s="317">
        <v>0.20908999443054199</v>
      </c>
      <c r="S3193" s="317">
        <v>0.20908999443054199</v>
      </c>
      <c r="T3193" t="s">
        <v>380</v>
      </c>
      <c r="BA3193" s="395">
        <v>1</v>
      </c>
      <c r="BB3193" s="396" t="s">
        <v>861</v>
      </c>
      <c r="BC3193" t="str">
        <f t="shared" si="296"/>
        <v>RNN</v>
      </c>
      <c r="BD3193" t="str">
        <f t="shared" si="297"/>
        <v>NAoMe_initial_imd_2019</v>
      </c>
      <c r="BE3193" s="397" t="s">
        <v>862</v>
      </c>
      <c r="BF3193" t="str">
        <f t="shared" si="298"/>
        <v>3</v>
      </c>
      <c r="BG3193">
        <f t="shared" si="299"/>
        <v>6</v>
      </c>
      <c r="BH3193" s="398">
        <f t="shared" si="300"/>
        <v>0.239999994635582</v>
      </c>
      <c r="BO3193" s="33"/>
    </row>
    <row r="3194" spans="1:67">
      <c r="A3194" s="316" t="s">
        <v>27</v>
      </c>
      <c r="B3194" t="s">
        <v>380</v>
      </c>
      <c r="C3194" t="s">
        <v>910</v>
      </c>
      <c r="D3194" t="s">
        <v>314</v>
      </c>
      <c r="E3194" s="316" t="s">
        <v>137</v>
      </c>
      <c r="F3194" s="316" t="s">
        <v>138</v>
      </c>
      <c r="G3194" s="316" t="s">
        <v>439</v>
      </c>
      <c r="H3194" s="316" t="s">
        <v>329</v>
      </c>
      <c r="I3194" s="316" t="s">
        <v>659</v>
      </c>
      <c r="J3194" s="316" t="s">
        <v>17</v>
      </c>
      <c r="K3194" s="36">
        <v>2</v>
      </c>
      <c r="L3194" s="317">
        <v>7.9999998211860657E-2</v>
      </c>
      <c r="M3194" s="317">
        <v>7.9999998211860657E-2</v>
      </c>
      <c r="N3194" s="36">
        <v>90</v>
      </c>
      <c r="O3194" s="317">
        <v>0.17045000195503229</v>
      </c>
      <c r="P3194" s="317">
        <v>0.17045000195503229</v>
      </c>
      <c r="Q3194" s="36">
        <v>2024</v>
      </c>
      <c r="R3194" s="317">
        <v>0.2029699981212616</v>
      </c>
      <c r="S3194" s="317">
        <v>0.2029699981212616</v>
      </c>
      <c r="T3194" t="s">
        <v>380</v>
      </c>
      <c r="BA3194" s="395">
        <v>1</v>
      </c>
      <c r="BB3194" s="396" t="s">
        <v>861</v>
      </c>
      <c r="BC3194" t="str">
        <f t="shared" si="296"/>
        <v>RNN</v>
      </c>
      <c r="BD3194" t="str">
        <f t="shared" si="297"/>
        <v>NAoMe_initial_imd_2019</v>
      </c>
      <c r="BE3194" s="397" t="s">
        <v>862</v>
      </c>
      <c r="BF3194" t="str">
        <f t="shared" si="298"/>
        <v>4</v>
      </c>
      <c r="BG3194">
        <f t="shared" si="299"/>
        <v>2</v>
      </c>
      <c r="BH3194" s="398">
        <f t="shared" si="300"/>
        <v>7.9999998211860657E-2</v>
      </c>
      <c r="BO3194" s="33"/>
    </row>
    <row r="3195" spans="1:67">
      <c r="A3195" s="316" t="s">
        <v>27</v>
      </c>
      <c r="B3195" t="s">
        <v>380</v>
      </c>
      <c r="C3195" t="s">
        <v>910</v>
      </c>
      <c r="D3195" t="s">
        <v>314</v>
      </c>
      <c r="E3195" s="316" t="s">
        <v>137</v>
      </c>
      <c r="F3195" s="316" t="s">
        <v>138</v>
      </c>
      <c r="G3195" s="316" t="s">
        <v>439</v>
      </c>
      <c r="H3195" s="316" t="s">
        <v>329</v>
      </c>
      <c r="I3195" s="316" t="s">
        <v>659</v>
      </c>
      <c r="J3195" s="316" t="s">
        <v>295</v>
      </c>
      <c r="K3195" s="36">
        <v>2</v>
      </c>
      <c r="L3195" s="317">
        <v>7.9999998211860657E-2</v>
      </c>
      <c r="M3195" s="317">
        <v>7.9999998211860657E-2</v>
      </c>
      <c r="N3195" s="36">
        <v>84</v>
      </c>
      <c r="O3195" s="317">
        <v>0.1590899974107742</v>
      </c>
      <c r="P3195" s="317">
        <v>0.1590899974107742</v>
      </c>
      <c r="Q3195" s="36">
        <v>2027</v>
      </c>
      <c r="R3195" s="317">
        <v>0.2032700031995773</v>
      </c>
      <c r="S3195" s="317">
        <v>0.2032700031995773</v>
      </c>
      <c r="T3195" t="s">
        <v>380</v>
      </c>
      <c r="BA3195" s="395">
        <v>1</v>
      </c>
      <c r="BB3195" s="396" t="s">
        <v>861</v>
      </c>
      <c r="BC3195" t="str">
        <f t="shared" si="296"/>
        <v>RNN</v>
      </c>
      <c r="BD3195" t="str">
        <f t="shared" si="297"/>
        <v>NAoMe_initial_imd_2019</v>
      </c>
      <c r="BE3195" s="397" t="s">
        <v>862</v>
      </c>
      <c r="BF3195" t="str">
        <f t="shared" si="298"/>
        <v>5 - least deprived</v>
      </c>
      <c r="BG3195">
        <f t="shared" si="299"/>
        <v>2</v>
      </c>
      <c r="BH3195" s="398">
        <f t="shared" si="300"/>
        <v>7.9999998211860657E-2</v>
      </c>
      <c r="BO3195" s="33"/>
    </row>
    <row r="3196" spans="1:67">
      <c r="A3196" s="316" t="s">
        <v>27</v>
      </c>
      <c r="B3196" t="s">
        <v>380</v>
      </c>
      <c r="C3196" t="s">
        <v>910</v>
      </c>
      <c r="D3196" t="s">
        <v>314</v>
      </c>
      <c r="E3196" s="316" t="s">
        <v>137</v>
      </c>
      <c r="F3196" s="316" t="s">
        <v>138</v>
      </c>
      <c r="G3196" s="316" t="s">
        <v>439</v>
      </c>
      <c r="H3196" s="316" t="s">
        <v>329</v>
      </c>
      <c r="I3196" s="316" t="s">
        <v>659</v>
      </c>
      <c r="J3196" s="316" t="s">
        <v>260</v>
      </c>
      <c r="K3196" s="36">
        <v>0</v>
      </c>
      <c r="L3196" s="317">
        <v>0</v>
      </c>
      <c r="M3196" s="317"/>
      <c r="N3196" s="36">
        <v>0</v>
      </c>
      <c r="O3196" s="317">
        <v>0</v>
      </c>
      <c r="P3196" s="317"/>
      <c r="Q3196" s="36">
        <v>0</v>
      </c>
      <c r="R3196" s="317">
        <v>0</v>
      </c>
      <c r="S3196" s="317"/>
      <c r="T3196" t="s">
        <v>380</v>
      </c>
      <c r="BA3196" s="395">
        <v>1</v>
      </c>
      <c r="BB3196" s="396" t="s">
        <v>861</v>
      </c>
      <c r="BC3196" t="str">
        <f t="shared" si="296"/>
        <v>RNN</v>
      </c>
      <c r="BD3196" t="str">
        <f t="shared" si="297"/>
        <v>NAoMe_initial_imd_2019</v>
      </c>
      <c r="BE3196" s="397" t="s">
        <v>862</v>
      </c>
      <c r="BF3196" t="str">
        <f t="shared" si="298"/>
        <v>Unknown</v>
      </c>
      <c r="BG3196">
        <f t="shared" si="299"/>
        <v>0</v>
      </c>
      <c r="BH3196" s="398">
        <f t="shared" si="300"/>
        <v>0</v>
      </c>
      <c r="BO3196" s="33"/>
    </row>
    <row r="3197" spans="1:67">
      <c r="A3197" s="316" t="s">
        <v>27</v>
      </c>
      <c r="B3197" t="s">
        <v>380</v>
      </c>
      <c r="C3197" t="s">
        <v>910</v>
      </c>
      <c r="D3197" t="s">
        <v>314</v>
      </c>
      <c r="E3197" s="316" t="s">
        <v>137</v>
      </c>
      <c r="F3197" s="316" t="s">
        <v>138</v>
      </c>
      <c r="G3197" s="316" t="s">
        <v>439</v>
      </c>
      <c r="H3197" s="316" t="s">
        <v>329</v>
      </c>
      <c r="I3197" s="316" t="s">
        <v>296</v>
      </c>
      <c r="J3197" s="316" t="s">
        <v>297</v>
      </c>
      <c r="K3197" s="36">
        <v>14</v>
      </c>
      <c r="L3197" s="317">
        <v>0.56000000238418579</v>
      </c>
      <c r="M3197" s="317">
        <v>0.56000000238418579</v>
      </c>
      <c r="N3197" s="36">
        <v>287</v>
      </c>
      <c r="O3197" s="317">
        <v>0.54356002807617188</v>
      </c>
      <c r="P3197" s="317">
        <v>0.55620002746582031</v>
      </c>
      <c r="Q3197" s="36">
        <v>5528</v>
      </c>
      <c r="R3197" s="317">
        <v>0.55435001850128174</v>
      </c>
      <c r="S3197" s="317">
        <v>0.56936997175216675</v>
      </c>
      <c r="T3197" t="s">
        <v>380</v>
      </c>
      <c r="BA3197" s="395">
        <v>1</v>
      </c>
      <c r="BB3197" s="396" t="s">
        <v>861</v>
      </c>
      <c r="BC3197" t="str">
        <f t="shared" si="296"/>
        <v>RNN</v>
      </c>
      <c r="BD3197" t="str">
        <f t="shared" si="297"/>
        <v>NAoMe_initial_scarf_731_grp</v>
      </c>
      <c r="BE3197" s="397" t="s">
        <v>862</v>
      </c>
      <c r="BF3197" t="str">
        <f t="shared" si="298"/>
        <v>Fit</v>
      </c>
      <c r="BG3197">
        <f t="shared" si="299"/>
        <v>14</v>
      </c>
      <c r="BH3197" s="398">
        <f t="shared" si="300"/>
        <v>0.56000000238418579</v>
      </c>
      <c r="BO3197" s="33"/>
    </row>
    <row r="3198" spans="1:67">
      <c r="A3198" s="316" t="s">
        <v>27</v>
      </c>
      <c r="B3198" t="s">
        <v>380</v>
      </c>
      <c r="C3198" t="s">
        <v>910</v>
      </c>
      <c r="D3198" t="s">
        <v>314</v>
      </c>
      <c r="E3198" s="316" t="s">
        <v>137</v>
      </c>
      <c r="F3198" s="316" t="s">
        <v>138</v>
      </c>
      <c r="G3198" s="316" t="s">
        <v>439</v>
      </c>
      <c r="H3198" s="316" t="s">
        <v>329</v>
      </c>
      <c r="I3198" s="316" t="s">
        <v>296</v>
      </c>
      <c r="J3198" s="316" t="s">
        <v>298</v>
      </c>
      <c r="K3198" s="36">
        <v>7</v>
      </c>
      <c r="L3198" s="317">
        <v>0.2800000011920929</v>
      </c>
      <c r="M3198" s="317">
        <v>0.2800000011920929</v>
      </c>
      <c r="N3198" s="36">
        <v>77</v>
      </c>
      <c r="O3198" s="317">
        <v>0.1458300054073334</v>
      </c>
      <c r="P3198" s="317">
        <v>0.14922000467777249</v>
      </c>
      <c r="Q3198" s="36">
        <v>1492</v>
      </c>
      <c r="R3198" s="317">
        <v>0.149619996547699</v>
      </c>
      <c r="S3198" s="317">
        <v>0.153669998049736</v>
      </c>
      <c r="T3198" t="s">
        <v>380</v>
      </c>
      <c r="BA3198" s="395">
        <v>1</v>
      </c>
      <c r="BB3198" s="396" t="s">
        <v>861</v>
      </c>
      <c r="BC3198" t="str">
        <f t="shared" si="296"/>
        <v>RNN</v>
      </c>
      <c r="BD3198" t="str">
        <f t="shared" si="297"/>
        <v>NAoMe_initial_scarf_731_grp</v>
      </c>
      <c r="BE3198" s="397" t="s">
        <v>862</v>
      </c>
      <c r="BF3198" t="str">
        <f t="shared" si="298"/>
        <v>Mild frailty</v>
      </c>
      <c r="BG3198">
        <f t="shared" si="299"/>
        <v>7</v>
      </c>
      <c r="BH3198" s="398">
        <f t="shared" si="300"/>
        <v>0.2800000011920929</v>
      </c>
      <c r="BO3198" s="33"/>
    </row>
    <row r="3199" spans="1:67">
      <c r="A3199" s="316" t="s">
        <v>27</v>
      </c>
      <c r="B3199" t="s">
        <v>380</v>
      </c>
      <c r="C3199" t="s">
        <v>910</v>
      </c>
      <c r="D3199" t="s">
        <v>314</v>
      </c>
      <c r="E3199" s="316" t="s">
        <v>137</v>
      </c>
      <c r="F3199" s="316" t="s">
        <v>138</v>
      </c>
      <c r="G3199" s="316" t="s">
        <v>439</v>
      </c>
      <c r="H3199" s="316" t="s">
        <v>329</v>
      </c>
      <c r="I3199" s="316" t="s">
        <v>296</v>
      </c>
      <c r="J3199" s="316" t="s">
        <v>299</v>
      </c>
      <c r="K3199" s="36">
        <v>2</v>
      </c>
      <c r="L3199" s="317">
        <v>7.9999998211860657E-2</v>
      </c>
      <c r="M3199" s="317">
        <v>7.9999998211860657E-2</v>
      </c>
      <c r="N3199" s="36">
        <v>89</v>
      </c>
      <c r="O3199" s="317">
        <v>0.16855999827384949</v>
      </c>
      <c r="P3199" s="317">
        <v>0.17248000204563141</v>
      </c>
      <c r="Q3199" s="36">
        <v>1470</v>
      </c>
      <c r="R3199" s="317">
        <v>0.1474100053310394</v>
      </c>
      <c r="S3199" s="317">
        <v>0.1514099985361099</v>
      </c>
      <c r="T3199" t="s">
        <v>380</v>
      </c>
      <c r="BA3199" s="395">
        <v>1</v>
      </c>
      <c r="BB3199" s="396" t="s">
        <v>861</v>
      </c>
      <c r="BC3199" t="str">
        <f t="shared" si="296"/>
        <v>RNN</v>
      </c>
      <c r="BD3199" t="str">
        <f t="shared" si="297"/>
        <v>NAoMe_initial_scarf_731_grp</v>
      </c>
      <c r="BE3199" s="397" t="s">
        <v>862</v>
      </c>
      <c r="BF3199" t="str">
        <f t="shared" si="298"/>
        <v>Moderate frailty</v>
      </c>
      <c r="BG3199">
        <f t="shared" si="299"/>
        <v>2</v>
      </c>
      <c r="BH3199" s="398">
        <f t="shared" si="300"/>
        <v>7.9999998211860657E-2</v>
      </c>
      <c r="BO3199" s="33"/>
    </row>
    <row r="3200" spans="1:67">
      <c r="A3200" s="316" t="s">
        <v>27</v>
      </c>
      <c r="B3200" t="s">
        <v>380</v>
      </c>
      <c r="C3200" t="s">
        <v>910</v>
      </c>
      <c r="D3200" t="s">
        <v>314</v>
      </c>
      <c r="E3200" s="316" t="s">
        <v>137</v>
      </c>
      <c r="F3200" s="316" t="s">
        <v>138</v>
      </c>
      <c r="G3200" s="316" t="s">
        <v>439</v>
      </c>
      <c r="H3200" s="316" t="s">
        <v>329</v>
      </c>
      <c r="I3200" s="316" t="s">
        <v>296</v>
      </c>
      <c r="J3200" s="316" t="s">
        <v>353</v>
      </c>
      <c r="K3200" s="36">
        <v>0</v>
      </c>
      <c r="L3200" s="317">
        <v>0</v>
      </c>
      <c r="M3200" s="317"/>
      <c r="N3200" s="36">
        <v>12</v>
      </c>
      <c r="O3200" s="317">
        <v>2.273000031709671E-2</v>
      </c>
      <c r="P3200" s="317"/>
      <c r="Q3200" s="36">
        <v>263</v>
      </c>
      <c r="R3200" s="317">
        <v>2.6370000094175339E-2</v>
      </c>
      <c r="S3200" s="317"/>
      <c r="T3200" t="s">
        <v>380</v>
      </c>
      <c r="BA3200" s="395">
        <v>1</v>
      </c>
      <c r="BB3200" s="396" t="s">
        <v>861</v>
      </c>
      <c r="BC3200" t="str">
        <f t="shared" si="296"/>
        <v>RNN</v>
      </c>
      <c r="BD3200" t="str">
        <f t="shared" si="297"/>
        <v>NAoMe_initial_scarf_731_grp</v>
      </c>
      <c r="BE3200" s="397" t="s">
        <v>862</v>
      </c>
      <c r="BF3200" t="str">
        <f t="shared" si="298"/>
        <v>Not in HESAPC</v>
      </c>
      <c r="BG3200">
        <f t="shared" si="299"/>
        <v>0</v>
      </c>
      <c r="BH3200" s="398">
        <f t="shared" si="300"/>
        <v>0</v>
      </c>
      <c r="BO3200" s="33"/>
    </row>
    <row r="3201" spans="1:67">
      <c r="A3201" s="316" t="s">
        <v>27</v>
      </c>
      <c r="B3201" t="s">
        <v>380</v>
      </c>
      <c r="C3201" t="s">
        <v>910</v>
      </c>
      <c r="D3201" t="s">
        <v>314</v>
      </c>
      <c r="E3201" s="316" t="s">
        <v>137</v>
      </c>
      <c r="F3201" s="316" t="s">
        <v>138</v>
      </c>
      <c r="G3201" s="316" t="s">
        <v>439</v>
      </c>
      <c r="H3201" s="316" t="s">
        <v>329</v>
      </c>
      <c r="I3201" s="316" t="s">
        <v>296</v>
      </c>
      <c r="J3201" s="316" t="s">
        <v>300</v>
      </c>
      <c r="K3201" s="36">
        <v>2</v>
      </c>
      <c r="L3201" s="317">
        <v>7.9999998211860657E-2</v>
      </c>
      <c r="M3201" s="317">
        <v>7.9999998211860657E-2</v>
      </c>
      <c r="N3201" s="36">
        <v>63</v>
      </c>
      <c r="O3201" s="317">
        <v>0.1193199977278709</v>
      </c>
      <c r="P3201" s="317">
        <v>0.1220899969339371</v>
      </c>
      <c r="Q3201" s="36">
        <v>1219</v>
      </c>
      <c r="R3201" s="317">
        <v>0.1222399994730949</v>
      </c>
      <c r="S3201" s="317">
        <v>0.12555000185966489</v>
      </c>
      <c r="T3201" t="s">
        <v>380</v>
      </c>
      <c r="BA3201" s="395">
        <v>1</v>
      </c>
      <c r="BB3201" s="396" t="s">
        <v>861</v>
      </c>
      <c r="BC3201" t="str">
        <f t="shared" si="296"/>
        <v>RNN</v>
      </c>
      <c r="BD3201" t="str">
        <f t="shared" si="297"/>
        <v>NAoMe_initial_scarf_731_grp</v>
      </c>
      <c r="BE3201" s="397" t="s">
        <v>862</v>
      </c>
      <c r="BF3201" t="str">
        <f t="shared" si="298"/>
        <v>Severe frailty</v>
      </c>
      <c r="BG3201">
        <f t="shared" si="299"/>
        <v>2</v>
      </c>
      <c r="BH3201" s="398">
        <f t="shared" si="300"/>
        <v>7.9999998211860657E-2</v>
      </c>
      <c r="BO3201" s="33"/>
    </row>
    <row r="3202" spans="1:67">
      <c r="A3202" s="316" t="s">
        <v>27</v>
      </c>
      <c r="B3202" t="s">
        <v>380</v>
      </c>
      <c r="C3202" t="s">
        <v>910</v>
      </c>
      <c r="D3202" t="s">
        <v>314</v>
      </c>
      <c r="E3202" s="316" t="s">
        <v>139</v>
      </c>
      <c r="F3202" s="316" t="s">
        <v>140</v>
      </c>
      <c r="G3202" s="316" t="s">
        <v>439</v>
      </c>
      <c r="H3202" s="316" t="s">
        <v>329</v>
      </c>
      <c r="I3202" s="316" t="s">
        <v>310</v>
      </c>
      <c r="J3202" s="316" t="s">
        <v>277</v>
      </c>
      <c r="K3202" s="36">
        <v>0</v>
      </c>
      <c r="L3202" s="317">
        <v>0</v>
      </c>
      <c r="M3202" s="317"/>
      <c r="N3202" s="36">
        <v>2</v>
      </c>
      <c r="O3202" s="317">
        <v>3.789999987930059E-3</v>
      </c>
      <c r="P3202" s="317"/>
      <c r="Q3202" s="36">
        <v>70</v>
      </c>
      <c r="R3202" s="317">
        <v>7.0199999026954174E-3</v>
      </c>
      <c r="S3202" s="317"/>
      <c r="T3202" t="s">
        <v>380</v>
      </c>
      <c r="BA3202" s="395">
        <v>1</v>
      </c>
      <c r="BB3202" s="396" t="s">
        <v>861</v>
      </c>
      <c r="BC3202" t="str">
        <f t="shared" si="296"/>
        <v>RVW</v>
      </c>
      <c r="BD3202" t="str">
        <f t="shared" si="297"/>
        <v>NAoMe_initial_age_decades_80cap</v>
      </c>
      <c r="BE3202" s="397" t="s">
        <v>862</v>
      </c>
      <c r="BF3202" t="str">
        <f t="shared" si="298"/>
        <v>18-29 yrs</v>
      </c>
      <c r="BG3202">
        <f t="shared" si="299"/>
        <v>0</v>
      </c>
      <c r="BH3202" s="398">
        <f t="shared" si="300"/>
        <v>0</v>
      </c>
      <c r="BO3202" s="33"/>
    </row>
    <row r="3203" spans="1:67">
      <c r="A3203" s="316" t="s">
        <v>27</v>
      </c>
      <c r="B3203" t="s">
        <v>380</v>
      </c>
      <c r="C3203" t="s">
        <v>910</v>
      </c>
      <c r="D3203" t="s">
        <v>314</v>
      </c>
      <c r="E3203" s="316" t="s">
        <v>139</v>
      </c>
      <c r="F3203" s="316" t="s">
        <v>140</v>
      </c>
      <c r="G3203" s="316" t="s">
        <v>439</v>
      </c>
      <c r="H3203" s="316" t="s">
        <v>329</v>
      </c>
      <c r="I3203" s="316" t="s">
        <v>310</v>
      </c>
      <c r="J3203" s="316" t="s">
        <v>278</v>
      </c>
      <c r="K3203" s="36">
        <v>2</v>
      </c>
      <c r="L3203" s="317">
        <v>3.7039998918771737E-2</v>
      </c>
      <c r="M3203" s="317"/>
      <c r="N3203" s="36">
        <v>18</v>
      </c>
      <c r="O3203" s="317">
        <v>3.4090001136064529E-2</v>
      </c>
      <c r="P3203" s="317"/>
      <c r="Q3203" s="36">
        <v>429</v>
      </c>
      <c r="R3203" s="317">
        <v>4.3019998818635941E-2</v>
      </c>
      <c r="S3203" s="317"/>
      <c r="T3203" t="s">
        <v>380</v>
      </c>
      <c r="BA3203" s="395">
        <v>1</v>
      </c>
      <c r="BB3203" s="396" t="s">
        <v>861</v>
      </c>
      <c r="BC3203" t="str">
        <f t="shared" ref="BC3203:BC3266" si="301">E3203</f>
        <v>RVW</v>
      </c>
      <c r="BD3203" t="str">
        <f t="shared" ref="BD3203:BD3266" si="302">(LEFT(A3203, LEN(A3203)-7))&amp;"_"&amp;I3203</f>
        <v>NAoMe_initial_age_decades_80cap</v>
      </c>
      <c r="BE3203" s="397" t="s">
        <v>862</v>
      </c>
      <c r="BF3203" t="str">
        <f t="shared" ref="BF3203:BF3266" si="303">J3203</f>
        <v>30-39 yrs</v>
      </c>
      <c r="BG3203">
        <f t="shared" ref="BG3203:BG3266" si="304">K3203</f>
        <v>2</v>
      </c>
      <c r="BH3203" s="398">
        <f t="shared" ref="BH3203:BH3266" si="305">L3203</f>
        <v>3.7039998918771737E-2</v>
      </c>
      <c r="BO3203" s="33"/>
    </row>
    <row r="3204" spans="1:67">
      <c r="A3204" s="316" t="s">
        <v>27</v>
      </c>
      <c r="B3204" t="s">
        <v>380</v>
      </c>
      <c r="C3204" t="s">
        <v>910</v>
      </c>
      <c r="D3204" t="s">
        <v>314</v>
      </c>
      <c r="E3204" s="316" t="s">
        <v>139</v>
      </c>
      <c r="F3204" s="316" t="s">
        <v>140</v>
      </c>
      <c r="G3204" s="316" t="s">
        <v>439</v>
      </c>
      <c r="H3204" s="316" t="s">
        <v>329</v>
      </c>
      <c r="I3204" s="316" t="s">
        <v>310</v>
      </c>
      <c r="J3204" s="316" t="s">
        <v>279</v>
      </c>
      <c r="K3204" s="36">
        <v>2</v>
      </c>
      <c r="L3204" s="317">
        <v>3.7039998918771737E-2</v>
      </c>
      <c r="M3204" s="317"/>
      <c r="N3204" s="36">
        <v>47</v>
      </c>
      <c r="O3204" s="317">
        <v>8.9019998908042908E-2</v>
      </c>
      <c r="P3204" s="317"/>
      <c r="Q3204" s="36">
        <v>1024</v>
      </c>
      <c r="R3204" s="317">
        <v>0.1026899963617325</v>
      </c>
      <c r="S3204" s="317"/>
      <c r="T3204" t="s">
        <v>380</v>
      </c>
      <c r="BA3204" s="395">
        <v>1</v>
      </c>
      <c r="BB3204" s="396" t="s">
        <v>861</v>
      </c>
      <c r="BC3204" t="str">
        <f t="shared" si="301"/>
        <v>RVW</v>
      </c>
      <c r="BD3204" t="str">
        <f t="shared" si="302"/>
        <v>NAoMe_initial_age_decades_80cap</v>
      </c>
      <c r="BE3204" s="397" t="s">
        <v>862</v>
      </c>
      <c r="BF3204" t="str">
        <f t="shared" si="303"/>
        <v>40-49 yrs</v>
      </c>
      <c r="BG3204">
        <f t="shared" si="304"/>
        <v>2</v>
      </c>
      <c r="BH3204" s="398">
        <f t="shared" si="305"/>
        <v>3.7039998918771737E-2</v>
      </c>
      <c r="BO3204" s="33"/>
    </row>
    <row r="3205" spans="1:67">
      <c r="A3205" s="316" t="s">
        <v>27</v>
      </c>
      <c r="B3205" t="s">
        <v>380</v>
      </c>
      <c r="C3205" t="s">
        <v>910</v>
      </c>
      <c r="D3205" t="s">
        <v>314</v>
      </c>
      <c r="E3205" s="316" t="s">
        <v>139</v>
      </c>
      <c r="F3205" s="316" t="s">
        <v>140</v>
      </c>
      <c r="G3205" s="316" t="s">
        <v>439</v>
      </c>
      <c r="H3205" s="316" t="s">
        <v>329</v>
      </c>
      <c r="I3205" s="316" t="s">
        <v>310</v>
      </c>
      <c r="J3205" s="316" t="s">
        <v>280</v>
      </c>
      <c r="K3205" s="36">
        <v>7</v>
      </c>
      <c r="L3205" s="317">
        <v>0.12962999939918521</v>
      </c>
      <c r="M3205" s="317"/>
      <c r="N3205" s="36">
        <v>90</v>
      </c>
      <c r="O3205" s="317">
        <v>0.17045000195503229</v>
      </c>
      <c r="P3205" s="317"/>
      <c r="Q3205" s="36">
        <v>1733</v>
      </c>
      <c r="R3205" s="317">
        <v>0.17378999292850489</v>
      </c>
      <c r="S3205" s="317"/>
      <c r="T3205" t="s">
        <v>380</v>
      </c>
      <c r="BA3205" s="395">
        <v>1</v>
      </c>
      <c r="BB3205" s="396" t="s">
        <v>861</v>
      </c>
      <c r="BC3205" t="str">
        <f t="shared" si="301"/>
        <v>RVW</v>
      </c>
      <c r="BD3205" t="str">
        <f t="shared" si="302"/>
        <v>NAoMe_initial_age_decades_80cap</v>
      </c>
      <c r="BE3205" s="397" t="s">
        <v>862</v>
      </c>
      <c r="BF3205" t="str">
        <f t="shared" si="303"/>
        <v>50-59 yrs</v>
      </c>
      <c r="BG3205">
        <f t="shared" si="304"/>
        <v>7</v>
      </c>
      <c r="BH3205" s="398">
        <f t="shared" si="305"/>
        <v>0.12962999939918521</v>
      </c>
      <c r="BO3205" s="33"/>
    </row>
    <row r="3206" spans="1:67">
      <c r="A3206" s="316" t="s">
        <v>27</v>
      </c>
      <c r="B3206" t="s">
        <v>380</v>
      </c>
      <c r="C3206" t="s">
        <v>910</v>
      </c>
      <c r="D3206" t="s">
        <v>314</v>
      </c>
      <c r="E3206" s="316" t="s">
        <v>139</v>
      </c>
      <c r="F3206" s="316" t="s">
        <v>140</v>
      </c>
      <c r="G3206" s="316" t="s">
        <v>439</v>
      </c>
      <c r="H3206" s="316" t="s">
        <v>329</v>
      </c>
      <c r="I3206" s="316" t="s">
        <v>310</v>
      </c>
      <c r="J3206" s="316" t="s">
        <v>281</v>
      </c>
      <c r="K3206" s="36">
        <v>16</v>
      </c>
      <c r="L3206" s="317">
        <v>0.29629999399185181</v>
      </c>
      <c r="M3206" s="317"/>
      <c r="N3206" s="36">
        <v>111</v>
      </c>
      <c r="O3206" s="317">
        <v>0.21022999286651611</v>
      </c>
      <c r="P3206" s="317"/>
      <c r="Q3206" s="36">
        <v>1931</v>
      </c>
      <c r="R3206" s="317">
        <v>0.19363999366760251</v>
      </c>
      <c r="S3206" s="317"/>
      <c r="T3206" t="s">
        <v>380</v>
      </c>
      <c r="BA3206" s="395">
        <v>1</v>
      </c>
      <c r="BB3206" s="396" t="s">
        <v>861</v>
      </c>
      <c r="BC3206" t="str">
        <f t="shared" si="301"/>
        <v>RVW</v>
      </c>
      <c r="BD3206" t="str">
        <f t="shared" si="302"/>
        <v>NAoMe_initial_age_decades_80cap</v>
      </c>
      <c r="BE3206" s="397" t="s">
        <v>862</v>
      </c>
      <c r="BF3206" t="str">
        <f t="shared" si="303"/>
        <v>60-69 yrs</v>
      </c>
      <c r="BG3206">
        <f t="shared" si="304"/>
        <v>16</v>
      </c>
      <c r="BH3206" s="398">
        <f t="shared" si="305"/>
        <v>0.29629999399185181</v>
      </c>
      <c r="BO3206" s="33"/>
    </row>
    <row r="3207" spans="1:67">
      <c r="A3207" s="316" t="s">
        <v>27</v>
      </c>
      <c r="B3207" t="s">
        <v>380</v>
      </c>
      <c r="C3207" t="s">
        <v>910</v>
      </c>
      <c r="D3207" t="s">
        <v>314</v>
      </c>
      <c r="E3207" s="316" t="s">
        <v>139</v>
      </c>
      <c r="F3207" s="316" t="s">
        <v>140</v>
      </c>
      <c r="G3207" s="316" t="s">
        <v>439</v>
      </c>
      <c r="H3207" s="316" t="s">
        <v>329</v>
      </c>
      <c r="I3207" s="316" t="s">
        <v>310</v>
      </c>
      <c r="J3207" s="316" t="s">
        <v>282</v>
      </c>
      <c r="K3207" s="36">
        <v>14</v>
      </c>
      <c r="L3207" s="317">
        <v>0.25925999879837042</v>
      </c>
      <c r="M3207" s="317"/>
      <c r="N3207" s="36">
        <v>145</v>
      </c>
      <c r="O3207" s="317">
        <v>0.27461999654769897</v>
      </c>
      <c r="P3207" s="317"/>
      <c r="Q3207" s="36">
        <v>2493</v>
      </c>
      <c r="R3207" s="317">
        <v>0.25</v>
      </c>
      <c r="S3207" s="317"/>
      <c r="T3207" t="s">
        <v>380</v>
      </c>
      <c r="BA3207" s="395">
        <v>1</v>
      </c>
      <c r="BB3207" s="396" t="s">
        <v>861</v>
      </c>
      <c r="BC3207" t="str">
        <f t="shared" si="301"/>
        <v>RVW</v>
      </c>
      <c r="BD3207" t="str">
        <f t="shared" si="302"/>
        <v>NAoMe_initial_age_decades_80cap</v>
      </c>
      <c r="BE3207" s="397" t="s">
        <v>862</v>
      </c>
      <c r="BF3207" t="str">
        <f t="shared" si="303"/>
        <v>70-79 yrs</v>
      </c>
      <c r="BG3207">
        <f t="shared" si="304"/>
        <v>14</v>
      </c>
      <c r="BH3207" s="398">
        <f t="shared" si="305"/>
        <v>0.25925999879837042</v>
      </c>
      <c r="BO3207" s="33"/>
    </row>
    <row r="3208" spans="1:67">
      <c r="A3208" s="316" t="s">
        <v>27</v>
      </c>
      <c r="B3208" t="s">
        <v>380</v>
      </c>
      <c r="C3208" t="s">
        <v>910</v>
      </c>
      <c r="D3208" t="s">
        <v>314</v>
      </c>
      <c r="E3208" s="316" t="s">
        <v>139</v>
      </c>
      <c r="F3208" s="316" t="s">
        <v>140</v>
      </c>
      <c r="G3208" s="316" t="s">
        <v>439</v>
      </c>
      <c r="H3208" s="316" t="s">
        <v>329</v>
      </c>
      <c r="I3208" s="316" t="s">
        <v>310</v>
      </c>
      <c r="J3208" s="316" t="s">
        <v>283</v>
      </c>
      <c r="K3208" s="36">
        <v>13</v>
      </c>
      <c r="L3208" s="317">
        <v>0.24074000120162961</v>
      </c>
      <c r="M3208" s="317"/>
      <c r="N3208" s="36">
        <v>115</v>
      </c>
      <c r="O3208" s="317">
        <v>0.2178000062704086</v>
      </c>
      <c r="P3208" s="317"/>
      <c r="Q3208" s="36">
        <v>2292</v>
      </c>
      <c r="R3208" s="317">
        <v>0.2298399955034256</v>
      </c>
      <c r="S3208" s="317"/>
      <c r="T3208" t="s">
        <v>380</v>
      </c>
      <c r="BA3208" s="395">
        <v>1</v>
      </c>
      <c r="BB3208" s="396" t="s">
        <v>861</v>
      </c>
      <c r="BC3208" t="str">
        <f t="shared" si="301"/>
        <v>RVW</v>
      </c>
      <c r="BD3208" t="str">
        <f t="shared" si="302"/>
        <v>NAoMe_initial_age_decades_80cap</v>
      </c>
      <c r="BE3208" s="397" t="s">
        <v>862</v>
      </c>
      <c r="BF3208" t="str">
        <f t="shared" si="303"/>
        <v>80+ yrs</v>
      </c>
      <c r="BG3208">
        <f t="shared" si="304"/>
        <v>13</v>
      </c>
      <c r="BH3208" s="398">
        <f t="shared" si="305"/>
        <v>0.24074000120162961</v>
      </c>
      <c r="BO3208" s="33"/>
    </row>
    <row r="3209" spans="1:67">
      <c r="A3209" s="316" t="s">
        <v>27</v>
      </c>
      <c r="B3209" t="s">
        <v>380</v>
      </c>
      <c r="C3209" t="s">
        <v>910</v>
      </c>
      <c r="D3209" t="s">
        <v>314</v>
      </c>
      <c r="E3209" s="316" t="s">
        <v>139</v>
      </c>
      <c r="F3209" s="316" t="s">
        <v>140</v>
      </c>
      <c r="G3209" s="316" t="s">
        <v>439</v>
      </c>
      <c r="H3209" s="316" t="s">
        <v>329</v>
      </c>
      <c r="I3209" s="316" t="s">
        <v>341</v>
      </c>
      <c r="J3209" s="316" t="s">
        <v>13</v>
      </c>
      <c r="K3209" s="36">
        <v>32</v>
      </c>
      <c r="L3209" s="317">
        <v>0.59258997440338135</v>
      </c>
      <c r="M3209" s="317">
        <v>0.60377001762390137</v>
      </c>
      <c r="N3209" s="36">
        <v>353</v>
      </c>
      <c r="O3209" s="317">
        <v>0.66856002807617188</v>
      </c>
      <c r="P3209" s="317">
        <v>0.68410998582839966</v>
      </c>
      <c r="Q3209" s="36">
        <v>6753</v>
      </c>
      <c r="R3209" s="317">
        <v>0.67720001935958862</v>
      </c>
      <c r="S3209" s="317">
        <v>0.69554001092910767</v>
      </c>
      <c r="T3209" t="s">
        <v>380</v>
      </c>
      <c r="BA3209" s="395">
        <v>1</v>
      </c>
      <c r="BB3209" s="396" t="s">
        <v>861</v>
      </c>
      <c r="BC3209" t="str">
        <f t="shared" si="301"/>
        <v>RVW</v>
      </c>
      <c r="BD3209" t="str">
        <f t="shared" si="302"/>
        <v>NAoMe_initial_ch_score_2cap</v>
      </c>
      <c r="BE3209" s="397" t="s">
        <v>862</v>
      </c>
      <c r="BF3209" t="str">
        <f t="shared" si="303"/>
        <v>0</v>
      </c>
      <c r="BG3209">
        <f t="shared" si="304"/>
        <v>32</v>
      </c>
      <c r="BH3209" s="398">
        <f t="shared" si="305"/>
        <v>0.59258997440338135</v>
      </c>
      <c r="BO3209" s="33"/>
    </row>
    <row r="3210" spans="1:67">
      <c r="A3210" s="316" t="s">
        <v>27</v>
      </c>
      <c r="B3210" t="s">
        <v>380</v>
      </c>
      <c r="C3210" t="s">
        <v>910</v>
      </c>
      <c r="D3210" t="s">
        <v>314</v>
      </c>
      <c r="E3210" s="316" t="s">
        <v>139</v>
      </c>
      <c r="F3210" s="316" t="s">
        <v>140</v>
      </c>
      <c r="G3210" s="316" t="s">
        <v>439</v>
      </c>
      <c r="H3210" s="316" t="s">
        <v>329</v>
      </c>
      <c r="I3210" s="316" t="s">
        <v>341</v>
      </c>
      <c r="J3210" s="316" t="s">
        <v>14</v>
      </c>
      <c r="K3210" s="36">
        <v>11</v>
      </c>
      <c r="L3210" s="317">
        <v>0.20370000600814819</v>
      </c>
      <c r="M3210" s="317">
        <v>0.20755000412464139</v>
      </c>
      <c r="N3210" s="36">
        <v>90</v>
      </c>
      <c r="O3210" s="317">
        <v>0.17045000195503229</v>
      </c>
      <c r="P3210" s="317">
        <v>0.1744199991226196</v>
      </c>
      <c r="Q3210" s="36">
        <v>1630</v>
      </c>
      <c r="R3210" s="317">
        <v>0.16346000134944921</v>
      </c>
      <c r="S3210" s="317">
        <v>0.16788999736309049</v>
      </c>
      <c r="T3210" t="s">
        <v>380</v>
      </c>
      <c r="BA3210" s="395">
        <v>1</v>
      </c>
      <c r="BB3210" s="396" t="s">
        <v>861</v>
      </c>
      <c r="BC3210" t="str">
        <f t="shared" si="301"/>
        <v>RVW</v>
      </c>
      <c r="BD3210" t="str">
        <f t="shared" si="302"/>
        <v>NAoMe_initial_ch_score_2cap</v>
      </c>
      <c r="BE3210" s="397" t="s">
        <v>862</v>
      </c>
      <c r="BF3210" t="str">
        <f t="shared" si="303"/>
        <v>1</v>
      </c>
      <c r="BG3210">
        <f t="shared" si="304"/>
        <v>11</v>
      </c>
      <c r="BH3210" s="398">
        <f t="shared" si="305"/>
        <v>0.20370000600814819</v>
      </c>
      <c r="BO3210" s="33"/>
    </row>
    <row r="3211" spans="1:67">
      <c r="A3211" s="316" t="s">
        <v>27</v>
      </c>
      <c r="B3211" t="s">
        <v>380</v>
      </c>
      <c r="C3211" t="s">
        <v>910</v>
      </c>
      <c r="D3211" t="s">
        <v>314</v>
      </c>
      <c r="E3211" s="316" t="s">
        <v>139</v>
      </c>
      <c r="F3211" s="316" t="s">
        <v>140</v>
      </c>
      <c r="G3211" s="316" t="s">
        <v>439</v>
      </c>
      <c r="H3211" s="316" t="s">
        <v>329</v>
      </c>
      <c r="I3211" s="316" t="s">
        <v>341</v>
      </c>
      <c r="J3211" s="316" t="s">
        <v>301</v>
      </c>
      <c r="K3211" s="36">
        <v>10</v>
      </c>
      <c r="L3211" s="317">
        <v>0.18519000709056849</v>
      </c>
      <c r="M3211" s="317">
        <v>0.18867999315261841</v>
      </c>
      <c r="N3211" s="36">
        <v>73</v>
      </c>
      <c r="O3211" s="317">
        <v>0.13826000690460211</v>
      </c>
      <c r="P3211" s="317">
        <v>0.14147000014781949</v>
      </c>
      <c r="Q3211" s="36">
        <v>1326</v>
      </c>
      <c r="R3211" s="317">
        <v>0.132970005273819</v>
      </c>
      <c r="S3211" s="317">
        <v>0.13657000660896301</v>
      </c>
      <c r="T3211" t="s">
        <v>380</v>
      </c>
      <c r="BA3211" s="395">
        <v>1</v>
      </c>
      <c r="BB3211" s="396" t="s">
        <v>861</v>
      </c>
      <c r="BC3211" t="str">
        <f t="shared" si="301"/>
        <v>RVW</v>
      </c>
      <c r="BD3211" t="str">
        <f t="shared" si="302"/>
        <v>NAoMe_initial_ch_score_2cap</v>
      </c>
      <c r="BE3211" s="397" t="s">
        <v>862</v>
      </c>
      <c r="BF3211" t="str">
        <f t="shared" si="303"/>
        <v>2+</v>
      </c>
      <c r="BG3211">
        <f t="shared" si="304"/>
        <v>10</v>
      </c>
      <c r="BH3211" s="398">
        <f t="shared" si="305"/>
        <v>0.18519000709056849</v>
      </c>
      <c r="BO3211" s="33"/>
    </row>
    <row r="3212" spans="1:67">
      <c r="A3212" s="316" t="s">
        <v>27</v>
      </c>
      <c r="B3212" t="s">
        <v>380</v>
      </c>
      <c r="C3212" t="s">
        <v>910</v>
      </c>
      <c r="D3212" t="s">
        <v>314</v>
      </c>
      <c r="E3212" s="316" t="s">
        <v>139</v>
      </c>
      <c r="F3212" s="316" t="s">
        <v>140</v>
      </c>
      <c r="G3212" s="316" t="s">
        <v>439</v>
      </c>
      <c r="H3212" s="316" t="s">
        <v>329</v>
      </c>
      <c r="I3212" s="316" t="s">
        <v>341</v>
      </c>
      <c r="J3212" s="316" t="s">
        <v>260</v>
      </c>
      <c r="K3212" s="36">
        <v>1</v>
      </c>
      <c r="L3212" s="317">
        <v>1.8519999459385868E-2</v>
      </c>
      <c r="M3212" s="317"/>
      <c r="N3212" s="36">
        <v>12</v>
      </c>
      <c r="O3212" s="317">
        <v>2.273000031709671E-2</v>
      </c>
      <c r="P3212" s="317"/>
      <c r="Q3212" s="36">
        <v>263</v>
      </c>
      <c r="R3212" s="317">
        <v>2.6370000094175339E-2</v>
      </c>
      <c r="S3212" s="317"/>
      <c r="T3212" t="s">
        <v>380</v>
      </c>
      <c r="BA3212" s="395">
        <v>1</v>
      </c>
      <c r="BB3212" s="396" t="s">
        <v>861</v>
      </c>
      <c r="BC3212" t="str">
        <f t="shared" si="301"/>
        <v>RVW</v>
      </c>
      <c r="BD3212" t="str">
        <f t="shared" si="302"/>
        <v>NAoMe_initial_ch_score_2cap</v>
      </c>
      <c r="BE3212" s="397" t="s">
        <v>862</v>
      </c>
      <c r="BF3212" t="str">
        <f t="shared" si="303"/>
        <v>Unknown</v>
      </c>
      <c r="BG3212">
        <f t="shared" si="304"/>
        <v>1</v>
      </c>
      <c r="BH3212" s="398">
        <f t="shared" si="305"/>
        <v>1.8519999459385868E-2</v>
      </c>
      <c r="BO3212" s="33"/>
    </row>
    <row r="3213" spans="1:67">
      <c r="A3213" s="316" t="s">
        <v>27</v>
      </c>
      <c r="B3213" t="s">
        <v>380</v>
      </c>
      <c r="C3213" t="s">
        <v>910</v>
      </c>
      <c r="D3213" t="s">
        <v>314</v>
      </c>
      <c r="E3213" s="316" t="s">
        <v>139</v>
      </c>
      <c r="F3213" s="316" t="s">
        <v>140</v>
      </c>
      <c r="G3213" s="316" t="s">
        <v>439</v>
      </c>
      <c r="H3213" s="316" t="s">
        <v>329</v>
      </c>
      <c r="I3213" s="316" t="s">
        <v>309</v>
      </c>
      <c r="J3213" s="316" t="s">
        <v>289</v>
      </c>
      <c r="K3213" s="36">
        <v>23</v>
      </c>
      <c r="L3213" s="317">
        <v>0.42592999339103699</v>
      </c>
      <c r="M3213" s="317"/>
      <c r="N3213" s="36">
        <v>168</v>
      </c>
      <c r="O3213" s="317">
        <v>0.31817999482154852</v>
      </c>
      <c r="P3213" s="317"/>
      <c r="Q3213" s="36">
        <v>3283</v>
      </c>
      <c r="R3213" s="317">
        <v>0.3292199969291687</v>
      </c>
      <c r="S3213" s="317"/>
      <c r="T3213" t="s">
        <v>380</v>
      </c>
      <c r="BA3213" s="395">
        <v>1</v>
      </c>
      <c r="BB3213" s="396" t="s">
        <v>861</v>
      </c>
      <c r="BC3213" t="str">
        <f t="shared" si="301"/>
        <v>RVW</v>
      </c>
      <c r="BD3213" t="str">
        <f t="shared" si="302"/>
        <v>NAoMe_initial_diagnosis_year</v>
      </c>
      <c r="BE3213" s="397" t="s">
        <v>862</v>
      </c>
      <c r="BF3213" t="str">
        <f t="shared" si="303"/>
        <v>2021</v>
      </c>
      <c r="BG3213">
        <f t="shared" si="304"/>
        <v>23</v>
      </c>
      <c r="BH3213" s="398">
        <f t="shared" si="305"/>
        <v>0.42592999339103699</v>
      </c>
      <c r="BO3213" s="33"/>
    </row>
    <row r="3214" spans="1:67">
      <c r="A3214" s="316" t="s">
        <v>27</v>
      </c>
      <c r="B3214" t="s">
        <v>380</v>
      </c>
      <c r="C3214" t="s">
        <v>910</v>
      </c>
      <c r="D3214" t="s">
        <v>314</v>
      </c>
      <c r="E3214" s="316" t="s">
        <v>139</v>
      </c>
      <c r="F3214" s="316" t="s">
        <v>140</v>
      </c>
      <c r="G3214" s="316" t="s">
        <v>439</v>
      </c>
      <c r="H3214" s="316" t="s">
        <v>329</v>
      </c>
      <c r="I3214" s="316" t="s">
        <v>309</v>
      </c>
      <c r="J3214" s="316" t="s">
        <v>816</v>
      </c>
      <c r="K3214" s="36">
        <v>15</v>
      </c>
      <c r="L3214" s="317">
        <v>0.27777999639511108</v>
      </c>
      <c r="M3214" s="317"/>
      <c r="N3214" s="36">
        <v>159</v>
      </c>
      <c r="O3214" s="317">
        <v>0.30114001035690308</v>
      </c>
      <c r="P3214" s="317"/>
      <c r="Q3214" s="36">
        <v>3315</v>
      </c>
      <c r="R3214" s="317">
        <v>0.33243000507354742</v>
      </c>
      <c r="S3214" s="317"/>
      <c r="T3214" t="s">
        <v>380</v>
      </c>
      <c r="BA3214" s="395">
        <v>1</v>
      </c>
      <c r="BB3214" s="396" t="s">
        <v>861</v>
      </c>
      <c r="BC3214" t="str">
        <f t="shared" si="301"/>
        <v>RVW</v>
      </c>
      <c r="BD3214" t="str">
        <f t="shared" si="302"/>
        <v>NAoMe_initial_diagnosis_year</v>
      </c>
      <c r="BE3214" s="397" t="s">
        <v>862</v>
      </c>
      <c r="BF3214" t="str">
        <f t="shared" si="303"/>
        <v>2022</v>
      </c>
      <c r="BG3214">
        <f t="shared" si="304"/>
        <v>15</v>
      </c>
      <c r="BH3214" s="398">
        <f t="shared" si="305"/>
        <v>0.27777999639511108</v>
      </c>
      <c r="BO3214" s="33"/>
    </row>
    <row r="3215" spans="1:67">
      <c r="A3215" s="316" t="s">
        <v>27</v>
      </c>
      <c r="B3215" t="s">
        <v>380</v>
      </c>
      <c r="C3215" t="s">
        <v>910</v>
      </c>
      <c r="D3215" t="s">
        <v>314</v>
      </c>
      <c r="E3215" s="316" t="s">
        <v>139</v>
      </c>
      <c r="F3215" s="316" t="s">
        <v>140</v>
      </c>
      <c r="G3215" s="316" t="s">
        <v>439</v>
      </c>
      <c r="H3215" s="316" t="s">
        <v>329</v>
      </c>
      <c r="I3215" s="316" t="s">
        <v>309</v>
      </c>
      <c r="J3215" s="316" t="s">
        <v>946</v>
      </c>
      <c r="K3215" s="36">
        <v>16</v>
      </c>
      <c r="L3215" s="317">
        <v>0.29629999399185181</v>
      </c>
      <c r="M3215" s="317"/>
      <c r="N3215" s="36">
        <v>201</v>
      </c>
      <c r="O3215" s="317">
        <v>0.38067999482154852</v>
      </c>
      <c r="P3215" s="317"/>
      <c r="Q3215" s="36">
        <v>3374</v>
      </c>
      <c r="R3215" s="317">
        <v>0.33834999799728388</v>
      </c>
      <c r="S3215" s="317"/>
      <c r="T3215" t="s">
        <v>380</v>
      </c>
      <c r="BA3215" s="395">
        <v>1</v>
      </c>
      <c r="BB3215" s="396" t="s">
        <v>861</v>
      </c>
      <c r="BC3215" t="str">
        <f t="shared" si="301"/>
        <v>RVW</v>
      </c>
      <c r="BD3215" t="str">
        <f t="shared" si="302"/>
        <v>NAoMe_initial_diagnosis_year</v>
      </c>
      <c r="BE3215" s="397" t="s">
        <v>862</v>
      </c>
      <c r="BF3215" t="str">
        <f t="shared" si="303"/>
        <v>2023</v>
      </c>
      <c r="BG3215">
        <f t="shared" si="304"/>
        <v>16</v>
      </c>
      <c r="BH3215" s="398">
        <f t="shared" si="305"/>
        <v>0.29629999399185181</v>
      </c>
      <c r="BO3215" s="33"/>
    </row>
    <row r="3216" spans="1:67">
      <c r="A3216" s="316" t="s">
        <v>27</v>
      </c>
      <c r="B3216" t="s">
        <v>380</v>
      </c>
      <c r="C3216" t="s">
        <v>910</v>
      </c>
      <c r="D3216" t="s">
        <v>314</v>
      </c>
      <c r="E3216" s="316" t="s">
        <v>139</v>
      </c>
      <c r="F3216" s="316" t="s">
        <v>140</v>
      </c>
      <c r="G3216" s="316" t="s">
        <v>439</v>
      </c>
      <c r="H3216" s="316" t="s">
        <v>329</v>
      </c>
      <c r="I3216" s="316" t="s">
        <v>331</v>
      </c>
      <c r="J3216" s="316" t="s">
        <v>332</v>
      </c>
      <c r="K3216" s="36">
        <v>2</v>
      </c>
      <c r="L3216" s="317">
        <v>3.7039998918771737E-2</v>
      </c>
      <c r="M3216" s="317">
        <v>4.4440001249313348E-2</v>
      </c>
      <c r="N3216" s="36">
        <v>39</v>
      </c>
      <c r="O3216" s="317">
        <v>7.3859997093677521E-2</v>
      </c>
      <c r="P3216" s="317">
        <v>9.9239997565746307E-2</v>
      </c>
      <c r="Q3216" s="36">
        <v>434</v>
      </c>
      <c r="R3216" s="317">
        <v>4.3519999831914902E-2</v>
      </c>
      <c r="S3216" s="317">
        <v>5.2159998565912247E-2</v>
      </c>
      <c r="T3216" t="s">
        <v>380</v>
      </c>
      <c r="BA3216" s="395">
        <v>1</v>
      </c>
      <c r="BB3216" s="396" t="s">
        <v>861</v>
      </c>
      <c r="BC3216" t="str">
        <f t="shared" si="301"/>
        <v>RVW</v>
      </c>
      <c r="BD3216" t="str">
        <f t="shared" si="302"/>
        <v>NAoMe_initial_disease_group</v>
      </c>
      <c r="BE3216" s="397" t="s">
        <v>862</v>
      </c>
      <c r="BF3216" t="str">
        <f t="shared" si="303"/>
        <v>Advanced M0</v>
      </c>
      <c r="BG3216">
        <f t="shared" si="304"/>
        <v>2</v>
      </c>
      <c r="BH3216" s="398">
        <f t="shared" si="305"/>
        <v>3.7039998918771737E-2</v>
      </c>
      <c r="BO3216" s="33"/>
    </row>
    <row r="3217" spans="1:67">
      <c r="A3217" s="316" t="s">
        <v>27</v>
      </c>
      <c r="B3217" t="s">
        <v>380</v>
      </c>
      <c r="C3217" t="s">
        <v>910</v>
      </c>
      <c r="D3217" t="s">
        <v>314</v>
      </c>
      <c r="E3217" s="316" t="s">
        <v>139</v>
      </c>
      <c r="F3217" s="316" t="s">
        <v>140</v>
      </c>
      <c r="G3217" s="316" t="s">
        <v>439</v>
      </c>
      <c r="H3217" s="316" t="s">
        <v>329</v>
      </c>
      <c r="I3217" s="316" t="s">
        <v>331</v>
      </c>
      <c r="J3217" s="316" t="s">
        <v>333</v>
      </c>
      <c r="K3217" s="36">
        <v>35</v>
      </c>
      <c r="L3217" s="317">
        <v>0.64815002679824829</v>
      </c>
      <c r="M3217" s="317">
        <v>0.77777999639511108</v>
      </c>
      <c r="N3217" s="36">
        <v>263</v>
      </c>
      <c r="O3217" s="317">
        <v>0.49810999631881708</v>
      </c>
      <c r="P3217" s="317">
        <v>0.66921001672744751</v>
      </c>
      <c r="Q3217" s="36">
        <v>6159</v>
      </c>
      <c r="R3217" s="317">
        <v>0.6176300048828125</v>
      </c>
      <c r="S3217" s="317">
        <v>0.74026000499725342</v>
      </c>
      <c r="T3217" t="s">
        <v>380</v>
      </c>
      <c r="BA3217" s="395">
        <v>1</v>
      </c>
      <c r="BB3217" s="396" t="s">
        <v>861</v>
      </c>
      <c r="BC3217" t="str">
        <f t="shared" si="301"/>
        <v>RVW</v>
      </c>
      <c r="BD3217" t="str">
        <f t="shared" si="302"/>
        <v>NAoMe_initial_disease_group</v>
      </c>
      <c r="BE3217" s="397" t="s">
        <v>862</v>
      </c>
      <c r="BF3217" t="str">
        <f t="shared" si="303"/>
        <v>Advanced M1</v>
      </c>
      <c r="BG3217">
        <f t="shared" si="304"/>
        <v>35</v>
      </c>
      <c r="BH3217" s="398">
        <f t="shared" si="305"/>
        <v>0.64815002679824829</v>
      </c>
      <c r="BO3217" s="33"/>
    </row>
    <row r="3218" spans="1:67">
      <c r="A3218" s="316" t="s">
        <v>27</v>
      </c>
      <c r="B3218" t="s">
        <v>380</v>
      </c>
      <c r="C3218" t="s">
        <v>910</v>
      </c>
      <c r="D3218" t="s">
        <v>314</v>
      </c>
      <c r="E3218" s="316" t="s">
        <v>139</v>
      </c>
      <c r="F3218" s="316" t="s">
        <v>140</v>
      </c>
      <c r="G3218" s="316" t="s">
        <v>439</v>
      </c>
      <c r="H3218" s="316" t="s">
        <v>329</v>
      </c>
      <c r="I3218" s="316" t="s">
        <v>331</v>
      </c>
      <c r="J3218" s="316" t="s">
        <v>334</v>
      </c>
      <c r="K3218" s="36">
        <v>0</v>
      </c>
      <c r="L3218" s="317">
        <v>0</v>
      </c>
      <c r="M3218" s="317">
        <v>0</v>
      </c>
      <c r="N3218" s="36">
        <v>2</v>
      </c>
      <c r="O3218" s="317">
        <v>3.789999987930059E-3</v>
      </c>
      <c r="P3218" s="317">
        <v>5.090000107884407E-3</v>
      </c>
      <c r="Q3218" s="36">
        <v>64</v>
      </c>
      <c r="R3218" s="317">
        <v>6.4199999906122676E-3</v>
      </c>
      <c r="S3218" s="317">
        <v>7.689999882131815E-3</v>
      </c>
      <c r="T3218" t="s">
        <v>380</v>
      </c>
      <c r="BA3218" s="395">
        <v>1</v>
      </c>
      <c r="BB3218" s="396" t="s">
        <v>861</v>
      </c>
      <c r="BC3218" t="str">
        <f t="shared" si="301"/>
        <v>RVW</v>
      </c>
      <c r="BD3218" t="str">
        <f t="shared" si="302"/>
        <v>NAoMe_initial_disease_group</v>
      </c>
      <c r="BE3218" s="397" t="s">
        <v>862</v>
      </c>
      <c r="BF3218" t="str">
        <f t="shared" si="303"/>
        <v>DCIS</v>
      </c>
      <c r="BG3218">
        <f t="shared" si="304"/>
        <v>0</v>
      </c>
      <c r="BH3218" s="398">
        <f t="shared" si="305"/>
        <v>0</v>
      </c>
      <c r="BO3218" s="33"/>
    </row>
    <row r="3219" spans="1:67">
      <c r="A3219" s="316" t="s">
        <v>27</v>
      </c>
      <c r="B3219" t="s">
        <v>380</v>
      </c>
      <c r="C3219" t="s">
        <v>910</v>
      </c>
      <c r="D3219" t="s">
        <v>314</v>
      </c>
      <c r="E3219" s="316" t="s">
        <v>139</v>
      </c>
      <c r="F3219" s="316" t="s">
        <v>140</v>
      </c>
      <c r="G3219" s="316" t="s">
        <v>439</v>
      </c>
      <c r="H3219" s="316" t="s">
        <v>329</v>
      </c>
      <c r="I3219" s="316" t="s">
        <v>331</v>
      </c>
      <c r="J3219" s="316" t="s">
        <v>335</v>
      </c>
      <c r="K3219" s="36">
        <v>8</v>
      </c>
      <c r="L3219" s="317">
        <v>0.1481499969959259</v>
      </c>
      <c r="M3219" s="317">
        <v>0.17778000235557559</v>
      </c>
      <c r="N3219" s="36">
        <v>89</v>
      </c>
      <c r="O3219" s="317">
        <v>0.16855999827384949</v>
      </c>
      <c r="P3219" s="317">
        <v>0.22645999491214749</v>
      </c>
      <c r="Q3219" s="36">
        <v>1663</v>
      </c>
      <c r="R3219" s="317">
        <v>0.16676999628543851</v>
      </c>
      <c r="S3219" s="317">
        <v>0.19988000392913821</v>
      </c>
      <c r="T3219" t="s">
        <v>380</v>
      </c>
      <c r="BA3219" s="395">
        <v>1</v>
      </c>
      <c r="BB3219" s="396" t="s">
        <v>861</v>
      </c>
      <c r="BC3219" t="str">
        <f t="shared" si="301"/>
        <v>RVW</v>
      </c>
      <c r="BD3219" t="str">
        <f t="shared" si="302"/>
        <v>NAoMe_initial_disease_group</v>
      </c>
      <c r="BE3219" s="397" t="s">
        <v>862</v>
      </c>
      <c r="BF3219" t="str">
        <f t="shared" si="303"/>
        <v>Early invasive</v>
      </c>
      <c r="BG3219">
        <f t="shared" si="304"/>
        <v>8</v>
      </c>
      <c r="BH3219" s="398">
        <f t="shared" si="305"/>
        <v>0.1481499969959259</v>
      </c>
      <c r="BO3219" s="33"/>
    </row>
    <row r="3220" spans="1:67">
      <c r="A3220" s="316" t="s">
        <v>27</v>
      </c>
      <c r="B3220" t="s">
        <v>380</v>
      </c>
      <c r="C3220" t="s">
        <v>910</v>
      </c>
      <c r="D3220" t="s">
        <v>314</v>
      </c>
      <c r="E3220" s="316" t="s">
        <v>139</v>
      </c>
      <c r="F3220" s="316" t="s">
        <v>140</v>
      </c>
      <c r="G3220" s="316" t="s">
        <v>439</v>
      </c>
      <c r="H3220" s="316" t="s">
        <v>329</v>
      </c>
      <c r="I3220" s="316" t="s">
        <v>331</v>
      </c>
      <c r="J3220" s="316" t="s">
        <v>337</v>
      </c>
      <c r="K3220" s="36">
        <v>9</v>
      </c>
      <c r="L3220" s="317">
        <v>0.1666699945926666</v>
      </c>
      <c r="M3220" s="317"/>
      <c r="N3220" s="36">
        <v>135</v>
      </c>
      <c r="O3220" s="317">
        <v>0.25567999482154852</v>
      </c>
      <c r="P3220" s="317"/>
      <c r="Q3220" s="36">
        <v>1652</v>
      </c>
      <c r="R3220" s="317">
        <v>0.1656599938869476</v>
      </c>
      <c r="S3220" s="317"/>
      <c r="T3220" t="s">
        <v>380</v>
      </c>
      <c r="BA3220" s="395">
        <v>1</v>
      </c>
      <c r="BB3220" s="396" t="s">
        <v>861</v>
      </c>
      <c r="BC3220" t="str">
        <f t="shared" si="301"/>
        <v>RVW</v>
      </c>
      <c r="BD3220" t="str">
        <f t="shared" si="302"/>
        <v>NAoMe_initial_disease_group</v>
      </c>
      <c r="BE3220" s="397" t="s">
        <v>862</v>
      </c>
      <c r="BF3220" t="str">
        <f t="shared" si="303"/>
        <v>Unknown stage</v>
      </c>
      <c r="BG3220">
        <f t="shared" si="304"/>
        <v>9</v>
      </c>
      <c r="BH3220" s="398">
        <f t="shared" si="305"/>
        <v>0.1666699945926666</v>
      </c>
      <c r="BO3220" s="33"/>
    </row>
    <row r="3221" spans="1:67">
      <c r="A3221" s="316" t="s">
        <v>27</v>
      </c>
      <c r="B3221" t="s">
        <v>380</v>
      </c>
      <c r="C3221" t="s">
        <v>910</v>
      </c>
      <c r="D3221" t="s">
        <v>314</v>
      </c>
      <c r="E3221" s="316" t="s">
        <v>139</v>
      </c>
      <c r="F3221" s="316" t="s">
        <v>140</v>
      </c>
      <c r="G3221" s="316" t="s">
        <v>439</v>
      </c>
      <c r="H3221" s="316" t="s">
        <v>329</v>
      </c>
      <c r="I3221" s="316" t="s">
        <v>656</v>
      </c>
      <c r="J3221" s="316" t="s">
        <v>286</v>
      </c>
      <c r="K3221" s="36">
        <v>0</v>
      </c>
      <c r="L3221" s="317">
        <v>0</v>
      </c>
      <c r="M3221" s="317">
        <v>0</v>
      </c>
      <c r="N3221" s="36">
        <v>2</v>
      </c>
      <c r="O3221" s="317">
        <v>3.789999987930059E-3</v>
      </c>
      <c r="P3221" s="317">
        <v>3.9300001226365566E-3</v>
      </c>
      <c r="Q3221" s="36">
        <v>492</v>
      </c>
      <c r="R3221" s="317">
        <v>4.9339998513460159E-2</v>
      </c>
      <c r="S3221" s="317">
        <v>5.1920000463724143E-2</v>
      </c>
      <c r="T3221" t="s">
        <v>380</v>
      </c>
      <c r="BA3221" s="395">
        <v>1</v>
      </c>
      <c r="BB3221" s="396" t="s">
        <v>861</v>
      </c>
      <c r="BC3221" t="str">
        <f t="shared" si="301"/>
        <v>RVW</v>
      </c>
      <c r="BD3221" t="str">
        <f t="shared" si="302"/>
        <v>NAoMe_initial_ethnicity_grp</v>
      </c>
      <c r="BE3221" s="397" t="s">
        <v>862</v>
      </c>
      <c r="BF3221" t="str">
        <f t="shared" si="303"/>
        <v>Asian or Asian British</v>
      </c>
      <c r="BG3221">
        <f t="shared" si="304"/>
        <v>0</v>
      </c>
      <c r="BH3221" s="398">
        <f t="shared" si="305"/>
        <v>0</v>
      </c>
      <c r="BO3221" s="33"/>
    </row>
    <row r="3222" spans="1:67">
      <c r="A3222" s="316" t="s">
        <v>27</v>
      </c>
      <c r="B3222" t="s">
        <v>380</v>
      </c>
      <c r="C3222" t="s">
        <v>910</v>
      </c>
      <c r="D3222" t="s">
        <v>314</v>
      </c>
      <c r="E3222" s="316" t="s">
        <v>139</v>
      </c>
      <c r="F3222" s="316" t="s">
        <v>140</v>
      </c>
      <c r="G3222" s="316" t="s">
        <v>439</v>
      </c>
      <c r="H3222" s="316" t="s">
        <v>329</v>
      </c>
      <c r="I3222" s="316" t="s">
        <v>656</v>
      </c>
      <c r="J3222" s="316" t="s">
        <v>287</v>
      </c>
      <c r="K3222" s="36">
        <v>2</v>
      </c>
      <c r="L3222" s="317">
        <v>3.7039998918771737E-2</v>
      </c>
      <c r="M3222" s="317">
        <v>3.8460001349449158E-2</v>
      </c>
      <c r="N3222" s="36">
        <v>2</v>
      </c>
      <c r="O3222" s="317">
        <v>3.789999987930059E-3</v>
      </c>
      <c r="P3222" s="317">
        <v>3.9300001226365566E-3</v>
      </c>
      <c r="Q3222" s="36">
        <v>403</v>
      </c>
      <c r="R3222" s="317">
        <v>4.0410000830888748E-2</v>
      </c>
      <c r="S3222" s="317">
        <v>4.2520001530647278E-2</v>
      </c>
      <c r="T3222" t="s">
        <v>380</v>
      </c>
      <c r="BA3222" s="395">
        <v>1</v>
      </c>
      <c r="BB3222" s="396" t="s">
        <v>861</v>
      </c>
      <c r="BC3222" t="str">
        <f t="shared" si="301"/>
        <v>RVW</v>
      </c>
      <c r="BD3222" t="str">
        <f t="shared" si="302"/>
        <v>NAoMe_initial_ethnicity_grp</v>
      </c>
      <c r="BE3222" s="397" t="s">
        <v>862</v>
      </c>
      <c r="BF3222" t="str">
        <f t="shared" si="303"/>
        <v>Black or Black British</v>
      </c>
      <c r="BG3222">
        <f t="shared" si="304"/>
        <v>2</v>
      </c>
      <c r="BH3222" s="398">
        <f t="shared" si="305"/>
        <v>3.7039998918771737E-2</v>
      </c>
      <c r="BO3222" s="33"/>
    </row>
    <row r="3223" spans="1:67">
      <c r="A3223" s="316" t="s">
        <v>27</v>
      </c>
      <c r="B3223" t="s">
        <v>380</v>
      </c>
      <c r="C3223" t="s">
        <v>910</v>
      </c>
      <c r="D3223" t="s">
        <v>314</v>
      </c>
      <c r="E3223" s="316" t="s">
        <v>139</v>
      </c>
      <c r="F3223" s="316" t="s">
        <v>140</v>
      </c>
      <c r="G3223" s="316" t="s">
        <v>439</v>
      </c>
      <c r="H3223" s="316" t="s">
        <v>329</v>
      </c>
      <c r="I3223" s="316" t="s">
        <v>656</v>
      </c>
      <c r="J3223" s="316" t="s">
        <v>259</v>
      </c>
      <c r="K3223" s="36">
        <v>2</v>
      </c>
      <c r="L3223" s="317">
        <v>3.7039998918771737E-2</v>
      </c>
      <c r="M3223" s="317">
        <v>3.8460001349449158E-2</v>
      </c>
      <c r="N3223" s="36">
        <v>2</v>
      </c>
      <c r="O3223" s="317">
        <v>3.789999987930059E-3</v>
      </c>
      <c r="P3223" s="317">
        <v>3.9300001226365566E-3</v>
      </c>
      <c r="Q3223" s="36">
        <v>98</v>
      </c>
      <c r="R3223" s="317">
        <v>9.8299998790025711E-3</v>
      </c>
      <c r="S3223" s="317">
        <v>1.0339999571442601E-2</v>
      </c>
      <c r="T3223" t="s">
        <v>380</v>
      </c>
      <c r="BA3223" s="395">
        <v>1</v>
      </c>
      <c r="BB3223" s="396" t="s">
        <v>861</v>
      </c>
      <c r="BC3223" t="str">
        <f t="shared" si="301"/>
        <v>RVW</v>
      </c>
      <c r="BD3223" t="str">
        <f t="shared" si="302"/>
        <v>NAoMe_initial_ethnicity_grp</v>
      </c>
      <c r="BE3223" s="397" t="s">
        <v>862</v>
      </c>
      <c r="BF3223" t="str">
        <f t="shared" si="303"/>
        <v>Mixed</v>
      </c>
      <c r="BG3223">
        <f t="shared" si="304"/>
        <v>2</v>
      </c>
      <c r="BH3223" s="398">
        <f t="shared" si="305"/>
        <v>3.7039998918771737E-2</v>
      </c>
      <c r="BO3223" s="33"/>
    </row>
    <row r="3224" spans="1:67">
      <c r="A3224" s="316" t="s">
        <v>27</v>
      </c>
      <c r="B3224" t="s">
        <v>380</v>
      </c>
      <c r="C3224" t="s">
        <v>910</v>
      </c>
      <c r="D3224" t="s">
        <v>314</v>
      </c>
      <c r="E3224" s="316" t="s">
        <v>139</v>
      </c>
      <c r="F3224" s="316" t="s">
        <v>140</v>
      </c>
      <c r="G3224" s="316" t="s">
        <v>439</v>
      </c>
      <c r="H3224" s="316" t="s">
        <v>329</v>
      </c>
      <c r="I3224" s="316" t="s">
        <v>656</v>
      </c>
      <c r="J3224" s="316" t="s">
        <v>288</v>
      </c>
      <c r="K3224" s="36">
        <v>0</v>
      </c>
      <c r="L3224" s="317">
        <v>0</v>
      </c>
      <c r="M3224" s="317">
        <v>0</v>
      </c>
      <c r="N3224" s="36">
        <v>6</v>
      </c>
      <c r="O3224" s="317">
        <v>1.1359999887645239E-2</v>
      </c>
      <c r="P3224" s="317">
        <v>1.1789999902248381E-2</v>
      </c>
      <c r="Q3224" s="36">
        <v>246</v>
      </c>
      <c r="R3224" s="317">
        <v>2.466999925673008E-2</v>
      </c>
      <c r="S3224" s="317">
        <v>2.5960000231862072E-2</v>
      </c>
      <c r="T3224" t="s">
        <v>380</v>
      </c>
      <c r="BA3224" s="395">
        <v>1</v>
      </c>
      <c r="BB3224" s="396" t="s">
        <v>861</v>
      </c>
      <c r="BC3224" t="str">
        <f t="shared" si="301"/>
        <v>RVW</v>
      </c>
      <c r="BD3224" t="str">
        <f t="shared" si="302"/>
        <v>NAoMe_initial_ethnicity_grp</v>
      </c>
      <c r="BE3224" s="397" t="s">
        <v>862</v>
      </c>
      <c r="BF3224" t="str">
        <f t="shared" si="303"/>
        <v>Other Ethnic Group</v>
      </c>
      <c r="BG3224">
        <f t="shared" si="304"/>
        <v>0</v>
      </c>
      <c r="BH3224" s="398">
        <f t="shared" si="305"/>
        <v>0</v>
      </c>
      <c r="BO3224" s="33"/>
    </row>
    <row r="3225" spans="1:67">
      <c r="A3225" s="316" t="s">
        <v>27</v>
      </c>
      <c r="B3225" t="s">
        <v>380</v>
      </c>
      <c r="C3225" t="s">
        <v>910</v>
      </c>
      <c r="D3225" t="s">
        <v>314</v>
      </c>
      <c r="E3225" s="316" t="s">
        <v>139</v>
      </c>
      <c r="F3225" s="316" t="s">
        <v>140</v>
      </c>
      <c r="G3225" s="316" t="s">
        <v>439</v>
      </c>
      <c r="H3225" s="316" t="s">
        <v>329</v>
      </c>
      <c r="I3225" s="316" t="s">
        <v>656</v>
      </c>
      <c r="J3225" s="316" t="s">
        <v>260</v>
      </c>
      <c r="K3225" s="36">
        <v>2</v>
      </c>
      <c r="L3225" s="317">
        <v>3.7039998918771737E-2</v>
      </c>
      <c r="M3225" s="317"/>
      <c r="N3225" s="36">
        <v>19</v>
      </c>
      <c r="O3225" s="317">
        <v>3.5980001091957092E-2</v>
      </c>
      <c r="P3225" s="317"/>
      <c r="Q3225" s="36">
        <v>495</v>
      </c>
      <c r="R3225" s="317">
        <v>4.9639999866485603E-2</v>
      </c>
      <c r="S3225" s="317"/>
      <c r="T3225" t="s">
        <v>380</v>
      </c>
      <c r="BA3225" s="395">
        <v>1</v>
      </c>
      <c r="BB3225" s="396" t="s">
        <v>861</v>
      </c>
      <c r="BC3225" t="str">
        <f t="shared" si="301"/>
        <v>RVW</v>
      </c>
      <c r="BD3225" t="str">
        <f t="shared" si="302"/>
        <v>NAoMe_initial_ethnicity_grp</v>
      </c>
      <c r="BE3225" s="397" t="s">
        <v>862</v>
      </c>
      <c r="BF3225" t="str">
        <f t="shared" si="303"/>
        <v>Unknown</v>
      </c>
      <c r="BG3225">
        <f t="shared" si="304"/>
        <v>2</v>
      </c>
      <c r="BH3225" s="398">
        <f t="shared" si="305"/>
        <v>3.7039998918771737E-2</v>
      </c>
      <c r="BO3225" s="33"/>
    </row>
    <row r="3226" spans="1:67">
      <c r="A3226" s="316" t="s">
        <v>27</v>
      </c>
      <c r="B3226" t="s">
        <v>380</v>
      </c>
      <c r="C3226" t="s">
        <v>910</v>
      </c>
      <c r="D3226" t="s">
        <v>314</v>
      </c>
      <c r="E3226" s="316" t="s">
        <v>139</v>
      </c>
      <c r="F3226" s="318" t="s">
        <v>140</v>
      </c>
      <c r="G3226" s="318" t="s">
        <v>439</v>
      </c>
      <c r="H3226" s="318" t="s">
        <v>329</v>
      </c>
      <c r="I3226" s="316" t="s">
        <v>656</v>
      </c>
      <c r="J3226" s="316" t="s">
        <v>258</v>
      </c>
      <c r="K3226" s="36">
        <v>48</v>
      </c>
      <c r="L3226" s="317">
        <v>0.88889002799987793</v>
      </c>
      <c r="M3226" s="317">
        <v>0.92308002710342407</v>
      </c>
      <c r="N3226" s="36">
        <v>497</v>
      </c>
      <c r="O3226" s="317">
        <v>0.94129002094268799</v>
      </c>
      <c r="P3226" s="317">
        <v>0.97641998529434204</v>
      </c>
      <c r="Q3226" s="36">
        <v>8238</v>
      </c>
      <c r="R3226" s="317">
        <v>0.82611000537872314</v>
      </c>
      <c r="S3226" s="317">
        <v>0.86926001310348511</v>
      </c>
      <c r="T3226" t="s">
        <v>380</v>
      </c>
      <c r="BA3226" s="395">
        <v>1</v>
      </c>
      <c r="BB3226" s="396" t="s">
        <v>861</v>
      </c>
      <c r="BC3226" t="str">
        <f t="shared" si="301"/>
        <v>RVW</v>
      </c>
      <c r="BD3226" t="str">
        <f t="shared" si="302"/>
        <v>NAoMe_initial_ethnicity_grp</v>
      </c>
      <c r="BE3226" s="397" t="s">
        <v>862</v>
      </c>
      <c r="BF3226" t="str">
        <f t="shared" si="303"/>
        <v>White</v>
      </c>
      <c r="BG3226">
        <f t="shared" si="304"/>
        <v>48</v>
      </c>
      <c r="BH3226" s="398">
        <f t="shared" si="305"/>
        <v>0.88889002799987793</v>
      </c>
      <c r="BO3226" s="33"/>
    </row>
    <row r="3227" spans="1:67">
      <c r="A3227" s="316" t="s">
        <v>27</v>
      </c>
      <c r="B3227" t="s">
        <v>380</v>
      </c>
      <c r="C3227" t="s">
        <v>910</v>
      </c>
      <c r="D3227" t="s">
        <v>314</v>
      </c>
      <c r="E3227" s="316" t="s">
        <v>139</v>
      </c>
      <c r="F3227" s="316" t="s">
        <v>140</v>
      </c>
      <c r="G3227" s="316" t="s">
        <v>439</v>
      </c>
      <c r="H3227" s="316" t="s">
        <v>329</v>
      </c>
      <c r="I3227" s="316" t="s">
        <v>657</v>
      </c>
      <c r="J3227" s="316" t="s">
        <v>817</v>
      </c>
      <c r="K3227" s="36">
        <v>52</v>
      </c>
      <c r="L3227" s="317">
        <v>0.96296000480651855</v>
      </c>
      <c r="M3227" s="317"/>
      <c r="N3227" s="36">
        <v>501</v>
      </c>
      <c r="O3227" s="317">
        <v>0.94885998964309692</v>
      </c>
      <c r="P3227" s="317"/>
      <c r="Q3227" s="36">
        <v>9359</v>
      </c>
      <c r="R3227" s="317">
        <v>0.93853002786636353</v>
      </c>
      <c r="S3227" s="317"/>
      <c r="T3227" t="s">
        <v>380</v>
      </c>
      <c r="BA3227" s="395">
        <v>1</v>
      </c>
      <c r="BB3227" s="396" t="s">
        <v>861</v>
      </c>
      <c r="BC3227" t="str">
        <f t="shared" si="301"/>
        <v>RVW</v>
      </c>
      <c r="BD3227" t="str">
        <f t="shared" si="302"/>
        <v>NAoMe_initial_final_route</v>
      </c>
      <c r="BE3227" s="397" t="s">
        <v>862</v>
      </c>
      <c r="BF3227" t="str">
        <f t="shared" si="303"/>
        <v>Not screened</v>
      </c>
      <c r="BG3227">
        <f t="shared" si="304"/>
        <v>52</v>
      </c>
      <c r="BH3227" s="398">
        <f t="shared" si="305"/>
        <v>0.96296000480651855</v>
      </c>
      <c r="BO3227" s="33"/>
    </row>
    <row r="3228" spans="1:67">
      <c r="A3228" s="316" t="s">
        <v>27</v>
      </c>
      <c r="B3228" t="s">
        <v>380</v>
      </c>
      <c r="C3228" t="s">
        <v>910</v>
      </c>
      <c r="D3228" t="s">
        <v>314</v>
      </c>
      <c r="E3228" s="316" t="s">
        <v>139</v>
      </c>
      <c r="F3228" s="316" t="s">
        <v>140</v>
      </c>
      <c r="G3228" s="316" t="s">
        <v>439</v>
      </c>
      <c r="H3228" s="316" t="s">
        <v>329</v>
      </c>
      <c r="I3228" s="316" t="s">
        <v>657</v>
      </c>
      <c r="J3228" s="316" t="s">
        <v>352</v>
      </c>
      <c r="K3228" s="36">
        <v>2</v>
      </c>
      <c r="L3228" s="317">
        <v>3.7039998918771737E-2</v>
      </c>
      <c r="M3228" s="317"/>
      <c r="N3228" s="36">
        <v>27</v>
      </c>
      <c r="O3228" s="317">
        <v>5.1139999181032181E-2</v>
      </c>
      <c r="P3228" s="317"/>
      <c r="Q3228" s="36">
        <v>613</v>
      </c>
      <c r="R3228" s="317">
        <v>6.1469998210668557E-2</v>
      </c>
      <c r="S3228" s="317"/>
      <c r="T3228" t="s">
        <v>380</v>
      </c>
      <c r="BA3228" s="395">
        <v>1</v>
      </c>
      <c r="BB3228" s="396" t="s">
        <v>861</v>
      </c>
      <c r="BC3228" t="str">
        <f t="shared" si="301"/>
        <v>RVW</v>
      </c>
      <c r="BD3228" t="str">
        <f t="shared" si="302"/>
        <v>NAoMe_initial_final_route</v>
      </c>
      <c r="BE3228" s="397" t="s">
        <v>862</v>
      </c>
      <c r="BF3228" t="str">
        <f t="shared" si="303"/>
        <v>Screening</v>
      </c>
      <c r="BG3228">
        <f t="shared" si="304"/>
        <v>2</v>
      </c>
      <c r="BH3228" s="398">
        <f t="shared" si="305"/>
        <v>3.7039998918771737E-2</v>
      </c>
      <c r="BO3228" s="33"/>
    </row>
    <row r="3229" spans="1:67">
      <c r="A3229" s="316" t="s">
        <v>27</v>
      </c>
      <c r="B3229" t="s">
        <v>380</v>
      </c>
      <c r="C3229" t="s">
        <v>910</v>
      </c>
      <c r="D3229" t="s">
        <v>314</v>
      </c>
      <c r="E3229" s="316" t="s">
        <v>139</v>
      </c>
      <c r="F3229" s="316" t="s">
        <v>140</v>
      </c>
      <c r="G3229" s="316" t="s">
        <v>439</v>
      </c>
      <c r="H3229" s="316" t="s">
        <v>329</v>
      </c>
      <c r="I3229" s="316" t="s">
        <v>303</v>
      </c>
      <c r="J3229" s="316" t="s">
        <v>308</v>
      </c>
      <c r="K3229" s="36">
        <v>9</v>
      </c>
      <c r="L3229" s="317">
        <v>0.1666699945926666</v>
      </c>
      <c r="M3229" s="317"/>
      <c r="N3229" s="36">
        <v>135</v>
      </c>
      <c r="O3229" s="317">
        <v>0.25567999482154852</v>
      </c>
      <c r="P3229" s="317"/>
      <c r="Q3229" s="36">
        <v>1652</v>
      </c>
      <c r="R3229" s="317">
        <v>0.1656599938869476</v>
      </c>
      <c r="S3229" s="317"/>
      <c r="T3229" t="s">
        <v>380</v>
      </c>
      <c r="BA3229" s="395">
        <v>1</v>
      </c>
      <c r="BB3229" s="396" t="s">
        <v>861</v>
      </c>
      <c r="BC3229" t="str">
        <f t="shared" si="301"/>
        <v>RVW</v>
      </c>
      <c r="BD3229" t="str">
        <f t="shared" si="302"/>
        <v>NAoMe_initial_final_stage_tum</v>
      </c>
      <c r="BE3229" s="397" t="s">
        <v>862</v>
      </c>
      <c r="BF3229" t="str">
        <f t="shared" si="303"/>
        <v>Not staged/Unstated</v>
      </c>
      <c r="BG3229">
        <f t="shared" si="304"/>
        <v>9</v>
      </c>
      <c r="BH3229" s="398">
        <f t="shared" si="305"/>
        <v>0.1666699945926666</v>
      </c>
      <c r="BO3229" s="33"/>
    </row>
    <row r="3230" spans="1:67">
      <c r="A3230" s="316" t="s">
        <v>27</v>
      </c>
      <c r="B3230" t="s">
        <v>380</v>
      </c>
      <c r="C3230" t="s">
        <v>910</v>
      </c>
      <c r="D3230" t="s">
        <v>314</v>
      </c>
      <c r="E3230" s="316" t="s">
        <v>139</v>
      </c>
      <c r="F3230" s="316" t="s">
        <v>140</v>
      </c>
      <c r="G3230" s="316" t="s">
        <v>439</v>
      </c>
      <c r="H3230" s="316" t="s">
        <v>329</v>
      </c>
      <c r="I3230" s="316" t="s">
        <v>303</v>
      </c>
      <c r="J3230" s="316" t="s">
        <v>304</v>
      </c>
      <c r="K3230" s="36">
        <v>0</v>
      </c>
      <c r="L3230" s="317">
        <v>0</v>
      </c>
      <c r="M3230" s="317">
        <v>0</v>
      </c>
      <c r="N3230" s="36">
        <v>2</v>
      </c>
      <c r="O3230" s="317">
        <v>3.789999987930059E-3</v>
      </c>
      <c r="P3230" s="317">
        <v>5.090000107884407E-3</v>
      </c>
      <c r="Q3230" s="36">
        <v>64</v>
      </c>
      <c r="R3230" s="317">
        <v>6.4199999906122676E-3</v>
      </c>
      <c r="S3230" s="317">
        <v>7.689999882131815E-3</v>
      </c>
      <c r="T3230" t="s">
        <v>380</v>
      </c>
      <c r="BA3230" s="395">
        <v>1</v>
      </c>
      <c r="BB3230" s="396" t="s">
        <v>861</v>
      </c>
      <c r="BC3230" t="str">
        <f t="shared" si="301"/>
        <v>RVW</v>
      </c>
      <c r="BD3230" t="str">
        <f t="shared" si="302"/>
        <v>NAoMe_initial_final_stage_tum</v>
      </c>
      <c r="BE3230" s="397" t="s">
        <v>862</v>
      </c>
      <c r="BF3230" t="str">
        <f t="shared" si="303"/>
        <v>Stage 0</v>
      </c>
      <c r="BG3230">
        <f t="shared" si="304"/>
        <v>0</v>
      </c>
      <c r="BH3230" s="398">
        <f t="shared" si="305"/>
        <v>0</v>
      </c>
      <c r="BO3230" s="33"/>
    </row>
    <row r="3231" spans="1:67">
      <c r="A3231" s="316" t="s">
        <v>27</v>
      </c>
      <c r="B3231" t="s">
        <v>380</v>
      </c>
      <c r="C3231" t="s">
        <v>910</v>
      </c>
      <c r="D3231" t="s">
        <v>314</v>
      </c>
      <c r="E3231" s="316" t="s">
        <v>139</v>
      </c>
      <c r="F3231" s="316" t="s">
        <v>140</v>
      </c>
      <c r="G3231" s="316" t="s">
        <v>439</v>
      </c>
      <c r="H3231" s="316" t="s">
        <v>329</v>
      </c>
      <c r="I3231" s="316" t="s">
        <v>303</v>
      </c>
      <c r="J3231" s="316" t="s">
        <v>305</v>
      </c>
      <c r="K3231" s="36">
        <v>2</v>
      </c>
      <c r="L3231" s="317">
        <v>3.7039998918771737E-2</v>
      </c>
      <c r="M3231" s="317">
        <v>4.4440001249313348E-2</v>
      </c>
      <c r="N3231" s="36">
        <v>17</v>
      </c>
      <c r="O3231" s="317">
        <v>3.2200001180171967E-2</v>
      </c>
      <c r="P3231" s="317">
        <v>4.3260000646114349E-2</v>
      </c>
      <c r="Q3231" s="36">
        <v>359</v>
      </c>
      <c r="R3231" s="317">
        <v>3.5999998450279243E-2</v>
      </c>
      <c r="S3231" s="317">
        <v>4.3150000274181373E-2</v>
      </c>
      <c r="T3231" t="s">
        <v>380</v>
      </c>
      <c r="BA3231" s="395">
        <v>1</v>
      </c>
      <c r="BB3231" s="396" t="s">
        <v>861</v>
      </c>
      <c r="BC3231" t="str">
        <f t="shared" si="301"/>
        <v>RVW</v>
      </c>
      <c r="BD3231" t="str">
        <f t="shared" si="302"/>
        <v>NAoMe_initial_final_stage_tum</v>
      </c>
      <c r="BE3231" s="397" t="s">
        <v>862</v>
      </c>
      <c r="BF3231" t="str">
        <f t="shared" si="303"/>
        <v>Stage 1</v>
      </c>
      <c r="BG3231">
        <f t="shared" si="304"/>
        <v>2</v>
      </c>
      <c r="BH3231" s="398">
        <f t="shared" si="305"/>
        <v>3.7039998918771737E-2</v>
      </c>
      <c r="BO3231" s="33"/>
    </row>
    <row r="3232" spans="1:67">
      <c r="A3232" s="316" t="s">
        <v>27</v>
      </c>
      <c r="B3232" t="s">
        <v>380</v>
      </c>
      <c r="C3232" t="s">
        <v>910</v>
      </c>
      <c r="D3232" t="s">
        <v>314</v>
      </c>
      <c r="E3232" s="316" t="s">
        <v>139</v>
      </c>
      <c r="F3232" s="316" t="s">
        <v>140</v>
      </c>
      <c r="G3232" s="316" t="s">
        <v>439</v>
      </c>
      <c r="H3232" s="316" t="s">
        <v>329</v>
      </c>
      <c r="I3232" s="316" t="s">
        <v>303</v>
      </c>
      <c r="J3232" s="316" t="s">
        <v>306</v>
      </c>
      <c r="K3232" s="36">
        <v>5</v>
      </c>
      <c r="L3232" s="317">
        <v>9.2589996755123138E-2</v>
      </c>
      <c r="M3232" s="317">
        <v>0.1111100018024445</v>
      </c>
      <c r="N3232" s="36">
        <v>54</v>
      </c>
      <c r="O3232" s="317">
        <v>0.1022699996829033</v>
      </c>
      <c r="P3232" s="317">
        <v>0.1374000012874603</v>
      </c>
      <c r="Q3232" s="36">
        <v>996</v>
      </c>
      <c r="R3232" s="317">
        <v>9.9880002439022064E-2</v>
      </c>
      <c r="S3232" s="317">
        <v>0.11970999836921691</v>
      </c>
      <c r="T3232" t="s">
        <v>380</v>
      </c>
      <c r="BA3232" s="395">
        <v>1</v>
      </c>
      <c r="BB3232" s="396" t="s">
        <v>861</v>
      </c>
      <c r="BC3232" t="str">
        <f t="shared" si="301"/>
        <v>RVW</v>
      </c>
      <c r="BD3232" t="str">
        <f t="shared" si="302"/>
        <v>NAoMe_initial_final_stage_tum</v>
      </c>
      <c r="BE3232" s="397" t="s">
        <v>862</v>
      </c>
      <c r="BF3232" t="str">
        <f t="shared" si="303"/>
        <v>Stage 2</v>
      </c>
      <c r="BG3232">
        <f t="shared" si="304"/>
        <v>5</v>
      </c>
      <c r="BH3232" s="398">
        <f t="shared" si="305"/>
        <v>9.2589996755123138E-2</v>
      </c>
      <c r="BO3232" s="33"/>
    </row>
    <row r="3233" spans="1:67">
      <c r="A3233" s="316" t="s">
        <v>27</v>
      </c>
      <c r="B3233" t="s">
        <v>380</v>
      </c>
      <c r="C3233" t="s">
        <v>910</v>
      </c>
      <c r="D3233" t="s">
        <v>314</v>
      </c>
      <c r="E3233" s="316" t="s">
        <v>139</v>
      </c>
      <c r="F3233" s="316" t="s">
        <v>140</v>
      </c>
      <c r="G3233" s="316" t="s">
        <v>439</v>
      </c>
      <c r="H3233" s="316" t="s">
        <v>329</v>
      </c>
      <c r="I3233" s="316" t="s">
        <v>303</v>
      </c>
      <c r="J3233" s="316" t="s">
        <v>307</v>
      </c>
      <c r="K3233" s="36">
        <v>2</v>
      </c>
      <c r="L3233" s="317">
        <v>3.7039998918771737E-2</v>
      </c>
      <c r="M3233" s="317">
        <v>4.4440001249313348E-2</v>
      </c>
      <c r="N3233" s="36">
        <v>57</v>
      </c>
      <c r="O3233" s="317">
        <v>0.10795000195503229</v>
      </c>
      <c r="P3233" s="317">
        <v>0.14504000544548029</v>
      </c>
      <c r="Q3233" s="36">
        <v>742</v>
      </c>
      <c r="R3233" s="317">
        <v>7.4409998953342438E-2</v>
      </c>
      <c r="S3233" s="317">
        <v>8.9180000126361847E-2</v>
      </c>
      <c r="T3233" t="s">
        <v>380</v>
      </c>
      <c r="BA3233" s="395">
        <v>1</v>
      </c>
      <c r="BB3233" s="396" t="s">
        <v>861</v>
      </c>
      <c r="BC3233" t="str">
        <f t="shared" si="301"/>
        <v>RVW</v>
      </c>
      <c r="BD3233" t="str">
        <f t="shared" si="302"/>
        <v>NAoMe_initial_final_stage_tum</v>
      </c>
      <c r="BE3233" s="397" t="s">
        <v>862</v>
      </c>
      <c r="BF3233" t="str">
        <f t="shared" si="303"/>
        <v>Stage 3</v>
      </c>
      <c r="BG3233">
        <f t="shared" si="304"/>
        <v>2</v>
      </c>
      <c r="BH3233" s="398">
        <f t="shared" si="305"/>
        <v>3.7039998918771737E-2</v>
      </c>
      <c r="BO3233" s="33"/>
    </row>
    <row r="3234" spans="1:67">
      <c r="A3234" s="316" t="s">
        <v>27</v>
      </c>
      <c r="B3234" t="s">
        <v>380</v>
      </c>
      <c r="C3234" t="s">
        <v>910</v>
      </c>
      <c r="D3234" t="s">
        <v>314</v>
      </c>
      <c r="E3234" s="316" t="s">
        <v>139</v>
      </c>
      <c r="F3234" s="316" t="s">
        <v>140</v>
      </c>
      <c r="G3234" s="316" t="s">
        <v>439</v>
      </c>
      <c r="H3234" s="316" t="s">
        <v>329</v>
      </c>
      <c r="I3234" s="316" t="s">
        <v>303</v>
      </c>
      <c r="J3234" s="316" t="s">
        <v>336</v>
      </c>
      <c r="K3234" s="36">
        <v>36</v>
      </c>
      <c r="L3234" s="317">
        <v>0.66667002439498901</v>
      </c>
      <c r="M3234" s="317">
        <v>0.80000001192092896</v>
      </c>
      <c r="N3234" s="36">
        <v>263</v>
      </c>
      <c r="O3234" s="317">
        <v>0.49810999631881708</v>
      </c>
      <c r="P3234" s="317">
        <v>0.66921001672744751</v>
      </c>
      <c r="Q3234" s="36">
        <v>6159</v>
      </c>
      <c r="R3234" s="317">
        <v>0.6176300048828125</v>
      </c>
      <c r="S3234" s="317">
        <v>0.74026000499725342</v>
      </c>
      <c r="T3234" t="s">
        <v>380</v>
      </c>
      <c r="BA3234" s="395">
        <v>1</v>
      </c>
      <c r="BB3234" s="396" t="s">
        <v>861</v>
      </c>
      <c r="BC3234" t="str">
        <f t="shared" si="301"/>
        <v>RVW</v>
      </c>
      <c r="BD3234" t="str">
        <f t="shared" si="302"/>
        <v>NAoMe_initial_final_stage_tum</v>
      </c>
      <c r="BE3234" s="397" t="s">
        <v>862</v>
      </c>
      <c r="BF3234" t="str">
        <f t="shared" si="303"/>
        <v>Stage 4</v>
      </c>
      <c r="BG3234">
        <f t="shared" si="304"/>
        <v>36</v>
      </c>
      <c r="BH3234" s="398">
        <f t="shared" si="305"/>
        <v>0.66667002439498901</v>
      </c>
      <c r="BO3234" s="33"/>
    </row>
    <row r="3235" spans="1:67">
      <c r="A3235" s="316" t="s">
        <v>27</v>
      </c>
      <c r="B3235" t="s">
        <v>380</v>
      </c>
      <c r="C3235" t="s">
        <v>910</v>
      </c>
      <c r="D3235" t="s">
        <v>314</v>
      </c>
      <c r="E3235" s="316" t="s">
        <v>139</v>
      </c>
      <c r="F3235" s="316" t="s">
        <v>140</v>
      </c>
      <c r="G3235" s="316" t="s">
        <v>439</v>
      </c>
      <c r="H3235" s="316" t="s">
        <v>329</v>
      </c>
      <c r="I3235" s="316" t="s">
        <v>342</v>
      </c>
      <c r="J3235" s="316" t="s">
        <v>343</v>
      </c>
      <c r="K3235" s="36">
        <v>9</v>
      </c>
      <c r="L3235" s="317">
        <v>0.1666699945926666</v>
      </c>
      <c r="M3235" s="317"/>
      <c r="N3235" s="36">
        <v>135</v>
      </c>
      <c r="O3235" s="317">
        <v>0.25567999482154852</v>
      </c>
      <c r="P3235" s="317"/>
      <c r="Q3235" s="36">
        <v>1652</v>
      </c>
      <c r="R3235" s="317">
        <v>0.1656599938869476</v>
      </c>
      <c r="S3235" s="317"/>
      <c r="T3235" t="s">
        <v>380</v>
      </c>
      <c r="BA3235" s="395">
        <v>1</v>
      </c>
      <c r="BB3235" s="396" t="s">
        <v>861</v>
      </c>
      <c r="BC3235" t="str">
        <f t="shared" si="301"/>
        <v>RVW</v>
      </c>
      <c r="BD3235" t="str">
        <f t="shared" si="302"/>
        <v>NAoMe_initial_final_stage_tum_grp</v>
      </c>
      <c r="BE3235" s="397" t="s">
        <v>862</v>
      </c>
      <c r="BF3235" t="str">
        <f t="shared" si="303"/>
        <v>MBC in HESAPC</v>
      </c>
      <c r="BG3235">
        <f t="shared" si="304"/>
        <v>9</v>
      </c>
      <c r="BH3235" s="398">
        <f t="shared" si="305"/>
        <v>0.1666699945926666</v>
      </c>
      <c r="BO3235" s="33"/>
    </row>
    <row r="3236" spans="1:67">
      <c r="A3236" s="316" t="s">
        <v>27</v>
      </c>
      <c r="B3236" t="s">
        <v>380</v>
      </c>
      <c r="C3236" t="s">
        <v>910</v>
      </c>
      <c r="D3236" t="s">
        <v>314</v>
      </c>
      <c r="E3236" s="316" t="s">
        <v>139</v>
      </c>
      <c r="F3236" s="316" t="s">
        <v>140</v>
      </c>
      <c r="G3236" s="316" t="s">
        <v>439</v>
      </c>
      <c r="H3236" s="316" t="s">
        <v>329</v>
      </c>
      <c r="I3236" s="316" t="s">
        <v>342</v>
      </c>
      <c r="J3236" s="316" t="s">
        <v>344</v>
      </c>
      <c r="K3236" s="36">
        <v>9</v>
      </c>
      <c r="L3236" s="317">
        <v>0.1666699945926666</v>
      </c>
      <c r="M3236" s="317">
        <v>0.20000000298023221</v>
      </c>
      <c r="N3236" s="36">
        <v>129</v>
      </c>
      <c r="O3236" s="317">
        <v>0.24432000517845151</v>
      </c>
      <c r="P3236" s="317">
        <v>0.32824000716209412</v>
      </c>
      <c r="Q3236" s="36">
        <v>2161</v>
      </c>
      <c r="R3236" s="317">
        <v>0.2167100012302399</v>
      </c>
      <c r="S3236" s="317">
        <v>0.25973999500274658</v>
      </c>
      <c r="T3236" t="s">
        <v>380</v>
      </c>
      <c r="BA3236" s="395">
        <v>1</v>
      </c>
      <c r="BB3236" s="396" t="s">
        <v>861</v>
      </c>
      <c r="BC3236" t="str">
        <f t="shared" si="301"/>
        <v>RVW</v>
      </c>
      <c r="BD3236" t="str">
        <f t="shared" si="302"/>
        <v>NAoMe_initial_final_stage_tum_grp</v>
      </c>
      <c r="BE3236" s="397" t="s">
        <v>862</v>
      </c>
      <c r="BF3236" t="str">
        <f t="shared" si="303"/>
        <v>Stage 0-3</v>
      </c>
      <c r="BG3236">
        <f t="shared" si="304"/>
        <v>9</v>
      </c>
      <c r="BH3236" s="398">
        <f t="shared" si="305"/>
        <v>0.1666699945926666</v>
      </c>
      <c r="BO3236" s="33"/>
    </row>
    <row r="3237" spans="1:67">
      <c r="A3237" s="316" t="s">
        <v>27</v>
      </c>
      <c r="B3237" t="s">
        <v>380</v>
      </c>
      <c r="C3237" t="s">
        <v>910</v>
      </c>
      <c r="D3237" t="s">
        <v>314</v>
      </c>
      <c r="E3237" s="316" t="s">
        <v>139</v>
      </c>
      <c r="F3237" s="316" t="s">
        <v>140</v>
      </c>
      <c r="G3237" s="316" t="s">
        <v>439</v>
      </c>
      <c r="H3237" s="316" t="s">
        <v>329</v>
      </c>
      <c r="I3237" s="316" t="s">
        <v>342</v>
      </c>
      <c r="J3237" s="316" t="s">
        <v>336</v>
      </c>
      <c r="K3237" s="36">
        <v>36</v>
      </c>
      <c r="L3237" s="317">
        <v>0.66667002439498901</v>
      </c>
      <c r="M3237" s="317">
        <v>0.80000001192092896</v>
      </c>
      <c r="N3237" s="36">
        <v>264</v>
      </c>
      <c r="O3237" s="317">
        <v>0.5</v>
      </c>
      <c r="P3237" s="317">
        <v>0.67176002264022827</v>
      </c>
      <c r="Q3237" s="36">
        <v>6159</v>
      </c>
      <c r="R3237" s="317">
        <v>0.6176300048828125</v>
      </c>
      <c r="S3237" s="317">
        <v>0.74026000499725342</v>
      </c>
      <c r="T3237" t="s">
        <v>380</v>
      </c>
      <c r="BA3237" s="395">
        <v>1</v>
      </c>
      <c r="BB3237" s="396" t="s">
        <v>861</v>
      </c>
      <c r="BC3237" t="str">
        <f t="shared" si="301"/>
        <v>RVW</v>
      </c>
      <c r="BD3237" t="str">
        <f t="shared" si="302"/>
        <v>NAoMe_initial_final_stage_tum_grp</v>
      </c>
      <c r="BE3237" s="397" t="s">
        <v>862</v>
      </c>
      <c r="BF3237" t="str">
        <f t="shared" si="303"/>
        <v>Stage 4</v>
      </c>
      <c r="BG3237">
        <f t="shared" si="304"/>
        <v>36</v>
      </c>
      <c r="BH3237" s="398">
        <f t="shared" si="305"/>
        <v>0.66667002439498901</v>
      </c>
      <c r="BO3237" s="33"/>
    </row>
    <row r="3238" spans="1:67">
      <c r="A3238" s="316" t="s">
        <v>27</v>
      </c>
      <c r="B3238" t="s">
        <v>380</v>
      </c>
      <c r="C3238" t="s">
        <v>910</v>
      </c>
      <c r="D3238" t="s">
        <v>314</v>
      </c>
      <c r="E3238" s="316" t="s">
        <v>139</v>
      </c>
      <c r="F3238" s="316" t="s">
        <v>140</v>
      </c>
      <c r="G3238" s="316" t="s">
        <v>439</v>
      </c>
      <c r="H3238" s="316" t="s">
        <v>329</v>
      </c>
      <c r="I3238" s="316" t="s">
        <v>658</v>
      </c>
      <c r="J3238" s="316" t="s">
        <v>345</v>
      </c>
      <c r="K3238" s="36">
        <v>54</v>
      </c>
      <c r="L3238" s="317">
        <v>1</v>
      </c>
      <c r="M3238" s="317"/>
      <c r="N3238" s="36">
        <v>528</v>
      </c>
      <c r="O3238" s="317">
        <v>1</v>
      </c>
      <c r="P3238" s="317"/>
      <c r="Q3238" s="36">
        <v>9972</v>
      </c>
      <c r="R3238" s="317">
        <v>1</v>
      </c>
      <c r="S3238" s="317"/>
      <c r="T3238" t="s">
        <v>380</v>
      </c>
      <c r="BA3238" s="395">
        <v>1</v>
      </c>
      <c r="BB3238" s="396" t="s">
        <v>861</v>
      </c>
      <c r="BC3238" t="str">
        <f t="shared" si="301"/>
        <v>RVW</v>
      </c>
      <c r="BD3238" t="str">
        <f t="shared" si="302"/>
        <v>NAoMe_initial_final_who_ps</v>
      </c>
      <c r="BE3238" s="397" t="s">
        <v>862</v>
      </c>
      <c r="BF3238" t="str">
        <f t="shared" si="303"/>
        <v>Not recorded</v>
      </c>
      <c r="BG3238">
        <f t="shared" si="304"/>
        <v>54</v>
      </c>
      <c r="BH3238" s="398">
        <f t="shared" si="305"/>
        <v>1</v>
      </c>
      <c r="BO3238" s="33"/>
    </row>
    <row r="3239" spans="1:67">
      <c r="A3239" s="316" t="s">
        <v>27</v>
      </c>
      <c r="B3239" t="s">
        <v>380</v>
      </c>
      <c r="C3239" t="s">
        <v>910</v>
      </c>
      <c r="D3239" t="s">
        <v>314</v>
      </c>
      <c r="E3239" s="316" t="s">
        <v>139</v>
      </c>
      <c r="F3239" s="316" t="s">
        <v>140</v>
      </c>
      <c r="G3239" s="316" t="s">
        <v>439</v>
      </c>
      <c r="H3239" s="316" t="s">
        <v>329</v>
      </c>
      <c r="I3239" s="316" t="s">
        <v>291</v>
      </c>
      <c r="J3239" s="316" t="s">
        <v>313</v>
      </c>
      <c r="K3239" s="36">
        <v>52</v>
      </c>
      <c r="L3239" s="317">
        <v>0.96296000480651855</v>
      </c>
      <c r="M3239" s="317"/>
      <c r="N3239" s="36">
        <v>519</v>
      </c>
      <c r="O3239" s="317">
        <v>0.98294997215270996</v>
      </c>
      <c r="P3239" s="317"/>
      <c r="Q3239" s="36">
        <v>9846</v>
      </c>
      <c r="R3239" s="317">
        <v>0.98736000061035156</v>
      </c>
      <c r="S3239" s="317"/>
      <c r="T3239" t="s">
        <v>380</v>
      </c>
      <c r="BA3239" s="395">
        <v>1</v>
      </c>
      <c r="BB3239" s="396" t="s">
        <v>861</v>
      </c>
      <c r="BC3239" t="str">
        <f t="shared" si="301"/>
        <v>RVW</v>
      </c>
      <c r="BD3239" t="str">
        <f t="shared" si="302"/>
        <v>NAoMe_initial_gender</v>
      </c>
      <c r="BE3239" s="397" t="s">
        <v>862</v>
      </c>
      <c r="BF3239" t="str">
        <f t="shared" si="303"/>
        <v>Female</v>
      </c>
      <c r="BG3239">
        <f t="shared" si="304"/>
        <v>52</v>
      </c>
      <c r="BH3239" s="398">
        <f t="shared" si="305"/>
        <v>0.96296000480651855</v>
      </c>
      <c r="BO3239" s="33"/>
    </row>
    <row r="3240" spans="1:67">
      <c r="A3240" s="316" t="s">
        <v>27</v>
      </c>
      <c r="B3240" t="s">
        <v>380</v>
      </c>
      <c r="C3240" t="s">
        <v>910</v>
      </c>
      <c r="D3240" t="s">
        <v>314</v>
      </c>
      <c r="E3240" s="316" t="s">
        <v>139</v>
      </c>
      <c r="F3240" s="316" t="s">
        <v>140</v>
      </c>
      <c r="G3240" s="316" t="s">
        <v>439</v>
      </c>
      <c r="H3240" s="316" t="s">
        <v>329</v>
      </c>
      <c r="I3240" s="316" t="s">
        <v>291</v>
      </c>
      <c r="J3240" s="316" t="s">
        <v>293</v>
      </c>
      <c r="K3240" s="36">
        <v>2</v>
      </c>
      <c r="L3240" s="317">
        <v>3.7039998918771737E-2</v>
      </c>
      <c r="M3240" s="317"/>
      <c r="N3240" s="36">
        <v>9</v>
      </c>
      <c r="O3240" s="317">
        <v>1.7049999907612801E-2</v>
      </c>
      <c r="P3240" s="317"/>
      <c r="Q3240" s="36">
        <v>126</v>
      </c>
      <c r="R3240" s="317">
        <v>1.264000032097101E-2</v>
      </c>
      <c r="S3240" s="317"/>
      <c r="T3240" t="s">
        <v>380</v>
      </c>
      <c r="BA3240" s="395">
        <v>1</v>
      </c>
      <c r="BB3240" s="396" t="s">
        <v>861</v>
      </c>
      <c r="BC3240" t="str">
        <f t="shared" si="301"/>
        <v>RVW</v>
      </c>
      <c r="BD3240" t="str">
        <f t="shared" si="302"/>
        <v>NAoMe_initial_gender</v>
      </c>
      <c r="BE3240" s="397" t="s">
        <v>862</v>
      </c>
      <c r="BF3240" t="str">
        <f t="shared" si="303"/>
        <v>Male</v>
      </c>
      <c r="BG3240">
        <f t="shared" si="304"/>
        <v>2</v>
      </c>
      <c r="BH3240" s="398">
        <f t="shared" si="305"/>
        <v>3.7039998918771737E-2</v>
      </c>
      <c r="BO3240" s="33"/>
    </row>
    <row r="3241" spans="1:67">
      <c r="A3241" s="316" t="s">
        <v>27</v>
      </c>
      <c r="B3241" t="s">
        <v>380</v>
      </c>
      <c r="C3241" t="s">
        <v>910</v>
      </c>
      <c r="D3241" t="s">
        <v>314</v>
      </c>
      <c r="E3241" s="316" t="s">
        <v>139</v>
      </c>
      <c r="F3241" s="316" t="s">
        <v>140</v>
      </c>
      <c r="G3241" s="316" t="s">
        <v>439</v>
      </c>
      <c r="H3241" s="316" t="s">
        <v>329</v>
      </c>
      <c r="I3241" s="316" t="s">
        <v>659</v>
      </c>
      <c r="J3241" s="316" t="s">
        <v>294</v>
      </c>
      <c r="K3241" s="36">
        <v>19</v>
      </c>
      <c r="L3241" s="317">
        <v>0.3518500030040741</v>
      </c>
      <c r="M3241" s="317">
        <v>0.3518500030040741</v>
      </c>
      <c r="N3241" s="36">
        <v>151</v>
      </c>
      <c r="O3241" s="317">
        <v>0.2859799861907959</v>
      </c>
      <c r="P3241" s="317">
        <v>0.2859799861907959</v>
      </c>
      <c r="Q3241" s="36">
        <v>1800</v>
      </c>
      <c r="R3241" s="317">
        <v>0.18050999939441681</v>
      </c>
      <c r="S3241" s="317">
        <v>0.18050999939441681</v>
      </c>
      <c r="T3241" t="s">
        <v>380</v>
      </c>
      <c r="BA3241" s="395">
        <v>1</v>
      </c>
      <c r="BB3241" s="396" t="s">
        <v>861</v>
      </c>
      <c r="BC3241" t="str">
        <f t="shared" si="301"/>
        <v>RVW</v>
      </c>
      <c r="BD3241" t="str">
        <f t="shared" si="302"/>
        <v>NAoMe_initial_imd_2019</v>
      </c>
      <c r="BE3241" s="397" t="s">
        <v>862</v>
      </c>
      <c r="BF3241" t="str">
        <f t="shared" si="303"/>
        <v>1 - most deprived</v>
      </c>
      <c r="BG3241">
        <f t="shared" si="304"/>
        <v>19</v>
      </c>
      <c r="BH3241" s="398">
        <f t="shared" si="305"/>
        <v>0.3518500030040741</v>
      </c>
      <c r="BO3241" s="33"/>
    </row>
    <row r="3242" spans="1:67">
      <c r="A3242" s="316" t="s">
        <v>27</v>
      </c>
      <c r="B3242" t="s">
        <v>380</v>
      </c>
      <c r="C3242" t="s">
        <v>910</v>
      </c>
      <c r="D3242" t="s">
        <v>314</v>
      </c>
      <c r="E3242" s="316" t="s">
        <v>139</v>
      </c>
      <c r="F3242" s="316" t="s">
        <v>140</v>
      </c>
      <c r="G3242" s="316" t="s">
        <v>439</v>
      </c>
      <c r="H3242" s="316" t="s">
        <v>329</v>
      </c>
      <c r="I3242" s="316" t="s">
        <v>659</v>
      </c>
      <c r="J3242" s="316" t="s">
        <v>15</v>
      </c>
      <c r="K3242" s="36">
        <v>11</v>
      </c>
      <c r="L3242" s="317">
        <v>0.20370000600814819</v>
      </c>
      <c r="M3242" s="317">
        <v>0.20370000600814819</v>
      </c>
      <c r="N3242" s="36">
        <v>106</v>
      </c>
      <c r="O3242" s="317">
        <v>0.20076000690460211</v>
      </c>
      <c r="P3242" s="317">
        <v>0.20076000690460211</v>
      </c>
      <c r="Q3242" s="36">
        <v>2036</v>
      </c>
      <c r="R3242" s="317">
        <v>0.20417000353336329</v>
      </c>
      <c r="S3242" s="317">
        <v>0.20417000353336329</v>
      </c>
      <c r="T3242" t="s">
        <v>380</v>
      </c>
      <c r="BA3242" s="395">
        <v>1</v>
      </c>
      <c r="BB3242" s="396" t="s">
        <v>861</v>
      </c>
      <c r="BC3242" t="str">
        <f t="shared" si="301"/>
        <v>RVW</v>
      </c>
      <c r="BD3242" t="str">
        <f t="shared" si="302"/>
        <v>NAoMe_initial_imd_2019</v>
      </c>
      <c r="BE3242" s="397" t="s">
        <v>862</v>
      </c>
      <c r="BF3242" t="str">
        <f t="shared" si="303"/>
        <v>2</v>
      </c>
      <c r="BG3242">
        <f t="shared" si="304"/>
        <v>11</v>
      </c>
      <c r="BH3242" s="398">
        <f t="shared" si="305"/>
        <v>0.20370000600814819</v>
      </c>
      <c r="BO3242" s="33"/>
    </row>
    <row r="3243" spans="1:67">
      <c r="A3243" s="316" t="s">
        <v>27</v>
      </c>
      <c r="B3243" t="s">
        <v>380</v>
      </c>
      <c r="C3243" t="s">
        <v>910</v>
      </c>
      <c r="D3243" t="s">
        <v>314</v>
      </c>
      <c r="E3243" s="316" t="s">
        <v>139</v>
      </c>
      <c r="F3243" s="316" t="s">
        <v>140</v>
      </c>
      <c r="G3243" s="316" t="s">
        <v>439</v>
      </c>
      <c r="H3243" s="316" t="s">
        <v>329</v>
      </c>
      <c r="I3243" s="316" t="s">
        <v>659</v>
      </c>
      <c r="J3243" s="316" t="s">
        <v>16</v>
      </c>
      <c r="K3243" s="36">
        <v>9</v>
      </c>
      <c r="L3243" s="317">
        <v>0.1666699945926666</v>
      </c>
      <c r="M3243" s="317">
        <v>0.1666699945926666</v>
      </c>
      <c r="N3243" s="36">
        <v>97</v>
      </c>
      <c r="O3243" s="317">
        <v>0.18370999395847321</v>
      </c>
      <c r="P3243" s="317">
        <v>0.18370999395847321</v>
      </c>
      <c r="Q3243" s="36">
        <v>2085</v>
      </c>
      <c r="R3243" s="317">
        <v>0.20908999443054199</v>
      </c>
      <c r="S3243" s="317">
        <v>0.20908999443054199</v>
      </c>
      <c r="T3243" t="s">
        <v>380</v>
      </c>
      <c r="BA3243" s="395">
        <v>1</v>
      </c>
      <c r="BB3243" s="396" t="s">
        <v>861</v>
      </c>
      <c r="BC3243" t="str">
        <f t="shared" si="301"/>
        <v>RVW</v>
      </c>
      <c r="BD3243" t="str">
        <f t="shared" si="302"/>
        <v>NAoMe_initial_imd_2019</v>
      </c>
      <c r="BE3243" s="397" t="s">
        <v>862</v>
      </c>
      <c r="BF3243" t="str">
        <f t="shared" si="303"/>
        <v>3</v>
      </c>
      <c r="BG3243">
        <f t="shared" si="304"/>
        <v>9</v>
      </c>
      <c r="BH3243" s="398">
        <f t="shared" si="305"/>
        <v>0.1666699945926666</v>
      </c>
      <c r="BO3243" s="33"/>
    </row>
    <row r="3244" spans="1:67">
      <c r="A3244" s="316" t="s">
        <v>27</v>
      </c>
      <c r="B3244" t="s">
        <v>380</v>
      </c>
      <c r="C3244" t="s">
        <v>910</v>
      </c>
      <c r="D3244" t="s">
        <v>314</v>
      </c>
      <c r="E3244" s="316" t="s">
        <v>139</v>
      </c>
      <c r="F3244" s="316" t="s">
        <v>140</v>
      </c>
      <c r="G3244" s="316" t="s">
        <v>439</v>
      </c>
      <c r="H3244" s="316" t="s">
        <v>329</v>
      </c>
      <c r="I3244" s="316" t="s">
        <v>659</v>
      </c>
      <c r="J3244" s="316" t="s">
        <v>17</v>
      </c>
      <c r="K3244" s="36">
        <v>7</v>
      </c>
      <c r="L3244" s="317">
        <v>0.12962999939918521</v>
      </c>
      <c r="M3244" s="317">
        <v>0.12962999939918521</v>
      </c>
      <c r="N3244" s="36">
        <v>90</v>
      </c>
      <c r="O3244" s="317">
        <v>0.17045000195503229</v>
      </c>
      <c r="P3244" s="317">
        <v>0.17045000195503229</v>
      </c>
      <c r="Q3244" s="36">
        <v>2024</v>
      </c>
      <c r="R3244" s="317">
        <v>0.2029699981212616</v>
      </c>
      <c r="S3244" s="317">
        <v>0.2029699981212616</v>
      </c>
      <c r="T3244" t="s">
        <v>380</v>
      </c>
      <c r="BA3244" s="395">
        <v>1</v>
      </c>
      <c r="BB3244" s="396" t="s">
        <v>861</v>
      </c>
      <c r="BC3244" t="str">
        <f t="shared" si="301"/>
        <v>RVW</v>
      </c>
      <c r="BD3244" t="str">
        <f t="shared" si="302"/>
        <v>NAoMe_initial_imd_2019</v>
      </c>
      <c r="BE3244" s="397" t="s">
        <v>862</v>
      </c>
      <c r="BF3244" t="str">
        <f t="shared" si="303"/>
        <v>4</v>
      </c>
      <c r="BG3244">
        <f t="shared" si="304"/>
        <v>7</v>
      </c>
      <c r="BH3244" s="398">
        <f t="shared" si="305"/>
        <v>0.12962999939918521</v>
      </c>
      <c r="BO3244" s="33"/>
    </row>
    <row r="3245" spans="1:67">
      <c r="A3245" s="316" t="s">
        <v>27</v>
      </c>
      <c r="B3245" t="s">
        <v>380</v>
      </c>
      <c r="C3245" t="s">
        <v>910</v>
      </c>
      <c r="D3245" t="s">
        <v>314</v>
      </c>
      <c r="E3245" s="316" t="s">
        <v>139</v>
      </c>
      <c r="F3245" s="316" t="s">
        <v>140</v>
      </c>
      <c r="G3245" s="316" t="s">
        <v>439</v>
      </c>
      <c r="H3245" s="316" t="s">
        <v>329</v>
      </c>
      <c r="I3245" s="316" t="s">
        <v>659</v>
      </c>
      <c r="J3245" s="316" t="s">
        <v>295</v>
      </c>
      <c r="K3245" s="36">
        <v>8</v>
      </c>
      <c r="L3245" s="317">
        <v>0.1481499969959259</v>
      </c>
      <c r="M3245" s="317">
        <v>0.1481499969959259</v>
      </c>
      <c r="N3245" s="36">
        <v>84</v>
      </c>
      <c r="O3245" s="317">
        <v>0.1590899974107742</v>
      </c>
      <c r="P3245" s="317">
        <v>0.1590899974107742</v>
      </c>
      <c r="Q3245" s="36">
        <v>2027</v>
      </c>
      <c r="R3245" s="317">
        <v>0.2032700031995773</v>
      </c>
      <c r="S3245" s="317">
        <v>0.2032700031995773</v>
      </c>
      <c r="T3245" t="s">
        <v>380</v>
      </c>
      <c r="BA3245" s="395">
        <v>1</v>
      </c>
      <c r="BB3245" s="396" t="s">
        <v>861</v>
      </c>
      <c r="BC3245" t="str">
        <f t="shared" si="301"/>
        <v>RVW</v>
      </c>
      <c r="BD3245" t="str">
        <f t="shared" si="302"/>
        <v>NAoMe_initial_imd_2019</v>
      </c>
      <c r="BE3245" s="397" t="s">
        <v>862</v>
      </c>
      <c r="BF3245" t="str">
        <f t="shared" si="303"/>
        <v>5 - least deprived</v>
      </c>
      <c r="BG3245">
        <f t="shared" si="304"/>
        <v>8</v>
      </c>
      <c r="BH3245" s="398">
        <f t="shared" si="305"/>
        <v>0.1481499969959259</v>
      </c>
      <c r="BO3245" s="33"/>
    </row>
    <row r="3246" spans="1:67">
      <c r="A3246" s="316" t="s">
        <v>27</v>
      </c>
      <c r="B3246" t="s">
        <v>380</v>
      </c>
      <c r="C3246" t="s">
        <v>910</v>
      </c>
      <c r="D3246" t="s">
        <v>314</v>
      </c>
      <c r="E3246" s="316" t="s">
        <v>139</v>
      </c>
      <c r="F3246" s="316" t="s">
        <v>140</v>
      </c>
      <c r="G3246" s="316" t="s">
        <v>439</v>
      </c>
      <c r="H3246" s="316" t="s">
        <v>329</v>
      </c>
      <c r="I3246" s="316" t="s">
        <v>659</v>
      </c>
      <c r="J3246" s="316" t="s">
        <v>260</v>
      </c>
      <c r="K3246" s="36">
        <v>0</v>
      </c>
      <c r="L3246" s="317">
        <v>0</v>
      </c>
      <c r="M3246" s="317"/>
      <c r="N3246" s="36">
        <v>0</v>
      </c>
      <c r="O3246" s="317">
        <v>0</v>
      </c>
      <c r="P3246" s="317"/>
      <c r="Q3246" s="36">
        <v>0</v>
      </c>
      <c r="R3246" s="317">
        <v>0</v>
      </c>
      <c r="S3246" s="317"/>
      <c r="T3246" t="s">
        <v>380</v>
      </c>
      <c r="BA3246" s="395">
        <v>1</v>
      </c>
      <c r="BB3246" s="396" t="s">
        <v>861</v>
      </c>
      <c r="BC3246" t="str">
        <f t="shared" si="301"/>
        <v>RVW</v>
      </c>
      <c r="BD3246" t="str">
        <f t="shared" si="302"/>
        <v>NAoMe_initial_imd_2019</v>
      </c>
      <c r="BE3246" s="397" t="s">
        <v>862</v>
      </c>
      <c r="BF3246" t="str">
        <f t="shared" si="303"/>
        <v>Unknown</v>
      </c>
      <c r="BG3246">
        <f t="shared" si="304"/>
        <v>0</v>
      </c>
      <c r="BH3246" s="398">
        <f t="shared" si="305"/>
        <v>0</v>
      </c>
      <c r="BO3246" s="33"/>
    </row>
    <row r="3247" spans="1:67">
      <c r="A3247" s="316" t="s">
        <v>27</v>
      </c>
      <c r="B3247" t="s">
        <v>380</v>
      </c>
      <c r="C3247" t="s">
        <v>910</v>
      </c>
      <c r="D3247" t="s">
        <v>314</v>
      </c>
      <c r="E3247" s="316" t="s">
        <v>139</v>
      </c>
      <c r="F3247" s="318" t="s">
        <v>140</v>
      </c>
      <c r="G3247" s="318" t="s">
        <v>439</v>
      </c>
      <c r="H3247" s="318" t="s">
        <v>329</v>
      </c>
      <c r="I3247" s="316" t="s">
        <v>296</v>
      </c>
      <c r="J3247" s="316" t="s">
        <v>297</v>
      </c>
      <c r="K3247" s="36">
        <v>28</v>
      </c>
      <c r="L3247" s="317">
        <v>0.51851999759674072</v>
      </c>
      <c r="M3247" s="317">
        <v>0.52829998731613159</v>
      </c>
      <c r="N3247" s="36">
        <v>287</v>
      </c>
      <c r="O3247" s="317">
        <v>0.54356002807617188</v>
      </c>
      <c r="P3247" s="317">
        <v>0.55620002746582031</v>
      </c>
      <c r="Q3247" s="36">
        <v>5528</v>
      </c>
      <c r="R3247" s="317">
        <v>0.55435001850128174</v>
      </c>
      <c r="S3247" s="317">
        <v>0.56936997175216675</v>
      </c>
      <c r="T3247" t="s">
        <v>380</v>
      </c>
      <c r="BA3247" s="395">
        <v>1</v>
      </c>
      <c r="BB3247" s="396" t="s">
        <v>861</v>
      </c>
      <c r="BC3247" t="str">
        <f t="shared" si="301"/>
        <v>RVW</v>
      </c>
      <c r="BD3247" t="str">
        <f t="shared" si="302"/>
        <v>NAoMe_initial_scarf_731_grp</v>
      </c>
      <c r="BE3247" s="397" t="s">
        <v>862</v>
      </c>
      <c r="BF3247" t="str">
        <f t="shared" si="303"/>
        <v>Fit</v>
      </c>
      <c r="BG3247">
        <f t="shared" si="304"/>
        <v>28</v>
      </c>
      <c r="BH3247" s="398">
        <f t="shared" si="305"/>
        <v>0.51851999759674072</v>
      </c>
      <c r="BO3247" s="33"/>
    </row>
    <row r="3248" spans="1:67">
      <c r="A3248" s="316" t="s">
        <v>27</v>
      </c>
      <c r="B3248" t="s">
        <v>380</v>
      </c>
      <c r="C3248" t="s">
        <v>910</v>
      </c>
      <c r="D3248" t="s">
        <v>314</v>
      </c>
      <c r="E3248" s="316" t="s">
        <v>139</v>
      </c>
      <c r="F3248" s="316" t="s">
        <v>140</v>
      </c>
      <c r="G3248" s="316" t="s">
        <v>439</v>
      </c>
      <c r="H3248" s="316" t="s">
        <v>329</v>
      </c>
      <c r="I3248" s="316" t="s">
        <v>296</v>
      </c>
      <c r="J3248" s="316" t="s">
        <v>298</v>
      </c>
      <c r="K3248" s="36">
        <v>5</v>
      </c>
      <c r="L3248" s="317">
        <v>9.2589996755123138E-2</v>
      </c>
      <c r="M3248" s="317">
        <v>9.4339996576309204E-2</v>
      </c>
      <c r="N3248" s="36">
        <v>77</v>
      </c>
      <c r="O3248" s="317">
        <v>0.1458300054073334</v>
      </c>
      <c r="P3248" s="317">
        <v>0.14922000467777249</v>
      </c>
      <c r="Q3248" s="36">
        <v>1492</v>
      </c>
      <c r="R3248" s="317">
        <v>0.149619996547699</v>
      </c>
      <c r="S3248" s="317">
        <v>0.153669998049736</v>
      </c>
      <c r="T3248" t="s">
        <v>380</v>
      </c>
      <c r="BA3248" s="395">
        <v>1</v>
      </c>
      <c r="BB3248" s="396" t="s">
        <v>861</v>
      </c>
      <c r="BC3248" t="str">
        <f t="shared" si="301"/>
        <v>RVW</v>
      </c>
      <c r="BD3248" t="str">
        <f t="shared" si="302"/>
        <v>NAoMe_initial_scarf_731_grp</v>
      </c>
      <c r="BE3248" s="397" t="s">
        <v>862</v>
      </c>
      <c r="BF3248" t="str">
        <f t="shared" si="303"/>
        <v>Mild frailty</v>
      </c>
      <c r="BG3248">
        <f t="shared" si="304"/>
        <v>5</v>
      </c>
      <c r="BH3248" s="398">
        <f t="shared" si="305"/>
        <v>9.2589996755123138E-2</v>
      </c>
      <c r="BO3248" s="33"/>
    </row>
    <row r="3249" spans="1:67">
      <c r="A3249" s="316" t="s">
        <v>27</v>
      </c>
      <c r="B3249" t="s">
        <v>380</v>
      </c>
      <c r="C3249" t="s">
        <v>910</v>
      </c>
      <c r="D3249" t="s">
        <v>314</v>
      </c>
      <c r="E3249" s="316" t="s">
        <v>139</v>
      </c>
      <c r="F3249" s="316" t="s">
        <v>140</v>
      </c>
      <c r="G3249" s="316" t="s">
        <v>439</v>
      </c>
      <c r="H3249" s="316" t="s">
        <v>329</v>
      </c>
      <c r="I3249" s="316" t="s">
        <v>296</v>
      </c>
      <c r="J3249" s="316" t="s">
        <v>299</v>
      </c>
      <c r="K3249" s="36">
        <v>9</v>
      </c>
      <c r="L3249" s="317">
        <v>0.1666699945926666</v>
      </c>
      <c r="M3249" s="317">
        <v>0.16980999708175659</v>
      </c>
      <c r="N3249" s="36">
        <v>89</v>
      </c>
      <c r="O3249" s="317">
        <v>0.16855999827384949</v>
      </c>
      <c r="P3249" s="317">
        <v>0.17248000204563141</v>
      </c>
      <c r="Q3249" s="36">
        <v>1470</v>
      </c>
      <c r="R3249" s="317">
        <v>0.1474100053310394</v>
      </c>
      <c r="S3249" s="317">
        <v>0.1514099985361099</v>
      </c>
      <c r="T3249" t="s">
        <v>380</v>
      </c>
      <c r="BA3249" s="395">
        <v>1</v>
      </c>
      <c r="BB3249" s="396" t="s">
        <v>861</v>
      </c>
      <c r="BC3249" t="str">
        <f t="shared" si="301"/>
        <v>RVW</v>
      </c>
      <c r="BD3249" t="str">
        <f t="shared" si="302"/>
        <v>NAoMe_initial_scarf_731_grp</v>
      </c>
      <c r="BE3249" s="397" t="s">
        <v>862</v>
      </c>
      <c r="BF3249" t="str">
        <f t="shared" si="303"/>
        <v>Moderate frailty</v>
      </c>
      <c r="BG3249">
        <f t="shared" si="304"/>
        <v>9</v>
      </c>
      <c r="BH3249" s="398">
        <f t="shared" si="305"/>
        <v>0.1666699945926666</v>
      </c>
      <c r="BO3249" s="33"/>
    </row>
    <row r="3250" spans="1:67">
      <c r="A3250" s="316" t="s">
        <v>27</v>
      </c>
      <c r="B3250" t="s">
        <v>380</v>
      </c>
      <c r="C3250" t="s">
        <v>910</v>
      </c>
      <c r="D3250" t="s">
        <v>314</v>
      </c>
      <c r="E3250" s="316" t="s">
        <v>139</v>
      </c>
      <c r="F3250" s="316" t="s">
        <v>140</v>
      </c>
      <c r="G3250" s="316" t="s">
        <v>439</v>
      </c>
      <c r="H3250" s="316" t="s">
        <v>329</v>
      </c>
      <c r="I3250" s="316" t="s">
        <v>296</v>
      </c>
      <c r="J3250" s="316" t="s">
        <v>353</v>
      </c>
      <c r="K3250" s="36">
        <v>1</v>
      </c>
      <c r="L3250" s="317">
        <v>1.8519999459385868E-2</v>
      </c>
      <c r="M3250" s="317"/>
      <c r="N3250" s="36">
        <v>12</v>
      </c>
      <c r="O3250" s="317">
        <v>2.273000031709671E-2</v>
      </c>
      <c r="P3250" s="317"/>
      <c r="Q3250" s="36">
        <v>263</v>
      </c>
      <c r="R3250" s="317">
        <v>2.6370000094175339E-2</v>
      </c>
      <c r="S3250" s="317"/>
      <c r="T3250" t="s">
        <v>380</v>
      </c>
      <c r="BA3250" s="395">
        <v>1</v>
      </c>
      <c r="BB3250" s="396" t="s">
        <v>861</v>
      </c>
      <c r="BC3250" t="str">
        <f t="shared" si="301"/>
        <v>RVW</v>
      </c>
      <c r="BD3250" t="str">
        <f t="shared" si="302"/>
        <v>NAoMe_initial_scarf_731_grp</v>
      </c>
      <c r="BE3250" s="397" t="s">
        <v>862</v>
      </c>
      <c r="BF3250" t="str">
        <f t="shared" si="303"/>
        <v>Not in HESAPC</v>
      </c>
      <c r="BG3250">
        <f t="shared" si="304"/>
        <v>1</v>
      </c>
      <c r="BH3250" s="398">
        <f t="shared" si="305"/>
        <v>1.8519999459385868E-2</v>
      </c>
      <c r="BO3250" s="33"/>
    </row>
    <row r="3251" spans="1:67">
      <c r="A3251" s="316" t="s">
        <v>27</v>
      </c>
      <c r="B3251" t="s">
        <v>380</v>
      </c>
      <c r="C3251" t="s">
        <v>910</v>
      </c>
      <c r="D3251" t="s">
        <v>314</v>
      </c>
      <c r="E3251" s="316" t="s">
        <v>139</v>
      </c>
      <c r="F3251" s="316" t="s">
        <v>140</v>
      </c>
      <c r="G3251" s="316" t="s">
        <v>439</v>
      </c>
      <c r="H3251" s="316" t="s">
        <v>329</v>
      </c>
      <c r="I3251" s="316" t="s">
        <v>296</v>
      </c>
      <c r="J3251" s="316" t="s">
        <v>300</v>
      </c>
      <c r="K3251" s="36">
        <v>11</v>
      </c>
      <c r="L3251" s="317">
        <v>0.20370000600814819</v>
      </c>
      <c r="M3251" s="317">
        <v>0.20755000412464139</v>
      </c>
      <c r="N3251" s="36">
        <v>63</v>
      </c>
      <c r="O3251" s="317">
        <v>0.1193199977278709</v>
      </c>
      <c r="P3251" s="317">
        <v>0.1220899969339371</v>
      </c>
      <c r="Q3251" s="36">
        <v>1219</v>
      </c>
      <c r="R3251" s="317">
        <v>0.1222399994730949</v>
      </c>
      <c r="S3251" s="317">
        <v>0.12555000185966489</v>
      </c>
      <c r="T3251" t="s">
        <v>380</v>
      </c>
      <c r="BA3251" s="395">
        <v>1</v>
      </c>
      <c r="BB3251" s="396" t="s">
        <v>861</v>
      </c>
      <c r="BC3251" t="str">
        <f t="shared" si="301"/>
        <v>RVW</v>
      </c>
      <c r="BD3251" t="str">
        <f t="shared" si="302"/>
        <v>NAoMe_initial_scarf_731_grp</v>
      </c>
      <c r="BE3251" s="397" t="s">
        <v>862</v>
      </c>
      <c r="BF3251" t="str">
        <f t="shared" si="303"/>
        <v>Severe frailty</v>
      </c>
      <c r="BG3251">
        <f t="shared" si="304"/>
        <v>11</v>
      </c>
      <c r="BH3251" s="398">
        <f t="shared" si="305"/>
        <v>0.20370000600814819</v>
      </c>
      <c r="BO3251" s="33"/>
    </row>
    <row r="3252" spans="1:67">
      <c r="A3252" s="316" t="s">
        <v>27</v>
      </c>
      <c r="B3252" t="s">
        <v>380</v>
      </c>
      <c r="C3252" t="s">
        <v>910</v>
      </c>
      <c r="D3252" t="s">
        <v>314</v>
      </c>
      <c r="E3252" s="316" t="s">
        <v>141</v>
      </c>
      <c r="F3252" s="316" t="s">
        <v>142</v>
      </c>
      <c r="G3252" s="316" t="s">
        <v>431</v>
      </c>
      <c r="H3252" s="316" t="s">
        <v>432</v>
      </c>
      <c r="I3252" s="316" t="s">
        <v>310</v>
      </c>
      <c r="J3252" s="316" t="s">
        <v>277</v>
      </c>
      <c r="K3252" s="36">
        <v>2</v>
      </c>
      <c r="L3252" s="317">
        <v>2.1980000659823421E-2</v>
      </c>
      <c r="M3252" s="317"/>
      <c r="N3252" s="36">
        <v>9</v>
      </c>
      <c r="O3252" s="317">
        <v>7.1399998851120472E-3</v>
      </c>
      <c r="P3252" s="317"/>
      <c r="Q3252" s="36">
        <v>70</v>
      </c>
      <c r="R3252" s="317">
        <v>7.0199999026954174E-3</v>
      </c>
      <c r="S3252" s="317"/>
      <c r="T3252" t="s">
        <v>380</v>
      </c>
      <c r="BA3252" s="395">
        <v>1</v>
      </c>
      <c r="BB3252" s="396" t="s">
        <v>861</v>
      </c>
      <c r="BC3252" t="str">
        <f t="shared" si="301"/>
        <v>RGN</v>
      </c>
      <c r="BD3252" t="str">
        <f t="shared" si="302"/>
        <v>NAoMe_initial_age_decades_80cap</v>
      </c>
      <c r="BE3252" s="397" t="s">
        <v>862</v>
      </c>
      <c r="BF3252" t="str">
        <f t="shared" si="303"/>
        <v>18-29 yrs</v>
      </c>
      <c r="BG3252">
        <f t="shared" si="304"/>
        <v>2</v>
      </c>
      <c r="BH3252" s="398">
        <f t="shared" si="305"/>
        <v>2.1980000659823421E-2</v>
      </c>
      <c r="BO3252" s="33"/>
    </row>
    <row r="3253" spans="1:67">
      <c r="A3253" s="316" t="s">
        <v>27</v>
      </c>
      <c r="B3253" t="s">
        <v>380</v>
      </c>
      <c r="C3253" t="s">
        <v>910</v>
      </c>
      <c r="D3253" t="s">
        <v>314</v>
      </c>
      <c r="E3253" s="316" t="s">
        <v>141</v>
      </c>
      <c r="F3253" s="316" t="s">
        <v>142</v>
      </c>
      <c r="G3253" s="316" t="s">
        <v>431</v>
      </c>
      <c r="H3253" s="316" t="s">
        <v>432</v>
      </c>
      <c r="I3253" s="316" t="s">
        <v>310</v>
      </c>
      <c r="J3253" s="316" t="s">
        <v>278</v>
      </c>
      <c r="K3253" s="36">
        <v>2</v>
      </c>
      <c r="L3253" s="317">
        <v>2.1980000659823421E-2</v>
      </c>
      <c r="M3253" s="317"/>
      <c r="N3253" s="36">
        <v>51</v>
      </c>
      <c r="O3253" s="317">
        <v>4.0479999035596848E-2</v>
      </c>
      <c r="P3253" s="317"/>
      <c r="Q3253" s="36">
        <v>429</v>
      </c>
      <c r="R3253" s="317">
        <v>4.3019998818635941E-2</v>
      </c>
      <c r="S3253" s="317"/>
      <c r="T3253" t="s">
        <v>380</v>
      </c>
      <c r="BA3253" s="395">
        <v>1</v>
      </c>
      <c r="BB3253" s="396" t="s">
        <v>861</v>
      </c>
      <c r="BC3253" t="str">
        <f t="shared" si="301"/>
        <v>RGN</v>
      </c>
      <c r="BD3253" t="str">
        <f t="shared" si="302"/>
        <v>NAoMe_initial_age_decades_80cap</v>
      </c>
      <c r="BE3253" s="397" t="s">
        <v>862</v>
      </c>
      <c r="BF3253" t="str">
        <f t="shared" si="303"/>
        <v>30-39 yrs</v>
      </c>
      <c r="BG3253">
        <f t="shared" si="304"/>
        <v>2</v>
      </c>
      <c r="BH3253" s="398">
        <f t="shared" si="305"/>
        <v>2.1980000659823421E-2</v>
      </c>
      <c r="BO3253" s="33"/>
    </row>
    <row r="3254" spans="1:67">
      <c r="A3254" s="316" t="s">
        <v>27</v>
      </c>
      <c r="B3254" t="s">
        <v>380</v>
      </c>
      <c r="C3254" t="s">
        <v>910</v>
      </c>
      <c r="D3254" t="s">
        <v>314</v>
      </c>
      <c r="E3254" s="316" t="s">
        <v>141</v>
      </c>
      <c r="F3254" s="316" t="s">
        <v>142</v>
      </c>
      <c r="G3254" s="316" t="s">
        <v>431</v>
      </c>
      <c r="H3254" s="316" t="s">
        <v>432</v>
      </c>
      <c r="I3254" s="316" t="s">
        <v>310</v>
      </c>
      <c r="J3254" s="316" t="s">
        <v>279</v>
      </c>
      <c r="K3254" s="36">
        <v>9</v>
      </c>
      <c r="L3254" s="317">
        <v>9.8899997770786285E-2</v>
      </c>
      <c r="M3254" s="317"/>
      <c r="N3254" s="36">
        <v>140</v>
      </c>
      <c r="O3254" s="317">
        <v>0.1111100018024445</v>
      </c>
      <c r="P3254" s="317"/>
      <c r="Q3254" s="36">
        <v>1024</v>
      </c>
      <c r="R3254" s="317">
        <v>0.1026899963617325</v>
      </c>
      <c r="S3254" s="317"/>
      <c r="T3254" t="s">
        <v>380</v>
      </c>
      <c r="BA3254" s="395">
        <v>1</v>
      </c>
      <c r="BB3254" s="396" t="s">
        <v>861</v>
      </c>
      <c r="BC3254" t="str">
        <f t="shared" si="301"/>
        <v>RGN</v>
      </c>
      <c r="BD3254" t="str">
        <f t="shared" si="302"/>
        <v>NAoMe_initial_age_decades_80cap</v>
      </c>
      <c r="BE3254" s="397" t="s">
        <v>862</v>
      </c>
      <c r="BF3254" t="str">
        <f t="shared" si="303"/>
        <v>40-49 yrs</v>
      </c>
      <c r="BG3254">
        <f t="shared" si="304"/>
        <v>9</v>
      </c>
      <c r="BH3254" s="398">
        <f t="shared" si="305"/>
        <v>9.8899997770786285E-2</v>
      </c>
      <c r="BO3254" s="33"/>
    </row>
    <row r="3255" spans="1:67">
      <c r="A3255" s="316" t="s">
        <v>27</v>
      </c>
      <c r="B3255" t="s">
        <v>380</v>
      </c>
      <c r="C3255" t="s">
        <v>910</v>
      </c>
      <c r="D3255" t="s">
        <v>314</v>
      </c>
      <c r="E3255" s="316" t="s">
        <v>141</v>
      </c>
      <c r="F3255" s="316" t="s">
        <v>142</v>
      </c>
      <c r="G3255" s="316" t="s">
        <v>431</v>
      </c>
      <c r="H3255" s="316" t="s">
        <v>432</v>
      </c>
      <c r="I3255" s="316" t="s">
        <v>310</v>
      </c>
      <c r="J3255" s="316" t="s">
        <v>280</v>
      </c>
      <c r="K3255" s="36">
        <v>16</v>
      </c>
      <c r="L3255" s="317">
        <v>0.175819993019104</v>
      </c>
      <c r="M3255" s="317"/>
      <c r="N3255" s="36">
        <v>190</v>
      </c>
      <c r="O3255" s="317">
        <v>0.1507900059223175</v>
      </c>
      <c r="P3255" s="317"/>
      <c r="Q3255" s="36">
        <v>1733</v>
      </c>
      <c r="R3255" s="317">
        <v>0.17378999292850489</v>
      </c>
      <c r="S3255" s="317"/>
      <c r="T3255" t="s">
        <v>380</v>
      </c>
      <c r="BA3255" s="395">
        <v>1</v>
      </c>
      <c r="BB3255" s="396" t="s">
        <v>861</v>
      </c>
      <c r="BC3255" t="str">
        <f t="shared" si="301"/>
        <v>RGN</v>
      </c>
      <c r="BD3255" t="str">
        <f t="shared" si="302"/>
        <v>NAoMe_initial_age_decades_80cap</v>
      </c>
      <c r="BE3255" s="397" t="s">
        <v>862</v>
      </c>
      <c r="BF3255" t="str">
        <f t="shared" si="303"/>
        <v>50-59 yrs</v>
      </c>
      <c r="BG3255">
        <f t="shared" si="304"/>
        <v>16</v>
      </c>
      <c r="BH3255" s="398">
        <f t="shared" si="305"/>
        <v>0.175819993019104</v>
      </c>
      <c r="BO3255" s="33"/>
    </row>
    <row r="3256" spans="1:67">
      <c r="A3256" s="316" t="s">
        <v>27</v>
      </c>
      <c r="B3256" t="s">
        <v>380</v>
      </c>
      <c r="C3256" t="s">
        <v>910</v>
      </c>
      <c r="D3256" t="s">
        <v>314</v>
      </c>
      <c r="E3256" s="316" t="s">
        <v>141</v>
      </c>
      <c r="F3256" s="316" t="s">
        <v>142</v>
      </c>
      <c r="G3256" s="316" t="s">
        <v>431</v>
      </c>
      <c r="H3256" s="316" t="s">
        <v>432</v>
      </c>
      <c r="I3256" s="316" t="s">
        <v>310</v>
      </c>
      <c r="J3256" s="316" t="s">
        <v>281</v>
      </c>
      <c r="K3256" s="36">
        <v>21</v>
      </c>
      <c r="L3256" s="317">
        <v>0.23077000677585599</v>
      </c>
      <c r="M3256" s="317"/>
      <c r="N3256" s="36">
        <v>238</v>
      </c>
      <c r="O3256" s="317">
        <v>0.1888899952173233</v>
      </c>
      <c r="P3256" s="317"/>
      <c r="Q3256" s="36">
        <v>1931</v>
      </c>
      <c r="R3256" s="317">
        <v>0.19363999366760251</v>
      </c>
      <c r="S3256" s="317"/>
      <c r="T3256" t="s">
        <v>380</v>
      </c>
      <c r="BA3256" s="395">
        <v>1</v>
      </c>
      <c r="BB3256" s="396" t="s">
        <v>861</v>
      </c>
      <c r="BC3256" t="str">
        <f t="shared" si="301"/>
        <v>RGN</v>
      </c>
      <c r="BD3256" t="str">
        <f t="shared" si="302"/>
        <v>NAoMe_initial_age_decades_80cap</v>
      </c>
      <c r="BE3256" s="397" t="s">
        <v>862</v>
      </c>
      <c r="BF3256" t="str">
        <f t="shared" si="303"/>
        <v>60-69 yrs</v>
      </c>
      <c r="BG3256">
        <f t="shared" si="304"/>
        <v>21</v>
      </c>
      <c r="BH3256" s="398">
        <f t="shared" si="305"/>
        <v>0.23077000677585599</v>
      </c>
      <c r="BO3256" s="33"/>
    </row>
    <row r="3257" spans="1:67">
      <c r="A3257" s="316" t="s">
        <v>27</v>
      </c>
      <c r="B3257" t="s">
        <v>380</v>
      </c>
      <c r="C3257" t="s">
        <v>910</v>
      </c>
      <c r="D3257" t="s">
        <v>314</v>
      </c>
      <c r="E3257" s="316" t="s">
        <v>141</v>
      </c>
      <c r="F3257" s="316" t="s">
        <v>142</v>
      </c>
      <c r="G3257" s="316" t="s">
        <v>431</v>
      </c>
      <c r="H3257" s="316" t="s">
        <v>432</v>
      </c>
      <c r="I3257" s="316" t="s">
        <v>310</v>
      </c>
      <c r="J3257" s="316" t="s">
        <v>282</v>
      </c>
      <c r="K3257" s="36">
        <v>29</v>
      </c>
      <c r="L3257" s="317">
        <v>0.31867998838424683</v>
      </c>
      <c r="M3257" s="317"/>
      <c r="N3257" s="36">
        <v>339</v>
      </c>
      <c r="O3257" s="317">
        <v>0.2690500020980835</v>
      </c>
      <c r="P3257" s="317"/>
      <c r="Q3257" s="36">
        <v>2493</v>
      </c>
      <c r="R3257" s="317">
        <v>0.25</v>
      </c>
      <c r="S3257" s="317"/>
      <c r="T3257" t="s">
        <v>380</v>
      </c>
      <c r="BA3257" s="395">
        <v>1</v>
      </c>
      <c r="BB3257" s="396" t="s">
        <v>861</v>
      </c>
      <c r="BC3257" t="str">
        <f t="shared" si="301"/>
        <v>RGN</v>
      </c>
      <c r="BD3257" t="str">
        <f t="shared" si="302"/>
        <v>NAoMe_initial_age_decades_80cap</v>
      </c>
      <c r="BE3257" s="397" t="s">
        <v>862</v>
      </c>
      <c r="BF3257" t="str">
        <f t="shared" si="303"/>
        <v>70-79 yrs</v>
      </c>
      <c r="BG3257">
        <f t="shared" si="304"/>
        <v>29</v>
      </c>
      <c r="BH3257" s="398">
        <f t="shared" si="305"/>
        <v>0.31867998838424683</v>
      </c>
      <c r="BO3257" s="33"/>
    </row>
    <row r="3258" spans="1:67">
      <c r="A3258" s="316" t="s">
        <v>27</v>
      </c>
      <c r="B3258" t="s">
        <v>380</v>
      </c>
      <c r="C3258" t="s">
        <v>910</v>
      </c>
      <c r="D3258" t="s">
        <v>314</v>
      </c>
      <c r="E3258" s="316" t="s">
        <v>141</v>
      </c>
      <c r="F3258" s="316" t="s">
        <v>142</v>
      </c>
      <c r="G3258" s="316" t="s">
        <v>431</v>
      </c>
      <c r="H3258" s="316" t="s">
        <v>432</v>
      </c>
      <c r="I3258" s="316" t="s">
        <v>310</v>
      </c>
      <c r="J3258" s="316" t="s">
        <v>283</v>
      </c>
      <c r="K3258" s="36">
        <v>12</v>
      </c>
      <c r="L3258" s="317">
        <v>0.13187000155448911</v>
      </c>
      <c r="M3258" s="317"/>
      <c r="N3258" s="36">
        <v>293</v>
      </c>
      <c r="O3258" s="317">
        <v>0.2325399965047836</v>
      </c>
      <c r="P3258" s="317"/>
      <c r="Q3258" s="36">
        <v>2292</v>
      </c>
      <c r="R3258" s="317">
        <v>0.2298399955034256</v>
      </c>
      <c r="S3258" s="317"/>
      <c r="T3258" t="s">
        <v>380</v>
      </c>
      <c r="BA3258" s="395">
        <v>1</v>
      </c>
      <c r="BB3258" s="396" t="s">
        <v>861</v>
      </c>
      <c r="BC3258" t="str">
        <f t="shared" si="301"/>
        <v>RGN</v>
      </c>
      <c r="BD3258" t="str">
        <f t="shared" si="302"/>
        <v>NAoMe_initial_age_decades_80cap</v>
      </c>
      <c r="BE3258" s="397" t="s">
        <v>862</v>
      </c>
      <c r="BF3258" t="str">
        <f t="shared" si="303"/>
        <v>80+ yrs</v>
      </c>
      <c r="BG3258">
        <f t="shared" si="304"/>
        <v>12</v>
      </c>
      <c r="BH3258" s="398">
        <f t="shared" si="305"/>
        <v>0.13187000155448911</v>
      </c>
      <c r="BO3258" s="33"/>
    </row>
    <row r="3259" spans="1:67">
      <c r="A3259" s="316" t="s">
        <v>27</v>
      </c>
      <c r="B3259" t="s">
        <v>380</v>
      </c>
      <c r="C3259" t="s">
        <v>910</v>
      </c>
      <c r="D3259" t="s">
        <v>314</v>
      </c>
      <c r="E3259" s="316" t="s">
        <v>141</v>
      </c>
      <c r="F3259" s="316" t="s">
        <v>142</v>
      </c>
      <c r="G3259" s="316" t="s">
        <v>431</v>
      </c>
      <c r="H3259" s="316" t="s">
        <v>432</v>
      </c>
      <c r="I3259" s="316" t="s">
        <v>341</v>
      </c>
      <c r="J3259" s="316" t="s">
        <v>13</v>
      </c>
      <c r="K3259" s="36">
        <v>58</v>
      </c>
      <c r="L3259" s="317">
        <v>0.63735997676849365</v>
      </c>
      <c r="M3259" s="317">
        <v>0.68234997987747192</v>
      </c>
      <c r="N3259" s="36">
        <v>880</v>
      </c>
      <c r="O3259" s="317">
        <v>0.69840997457504272</v>
      </c>
      <c r="P3259" s="317">
        <v>0.71777999401092529</v>
      </c>
      <c r="Q3259" s="36">
        <v>6753</v>
      </c>
      <c r="R3259" s="317">
        <v>0.67720001935958862</v>
      </c>
      <c r="S3259" s="317">
        <v>0.69554001092910767</v>
      </c>
      <c r="T3259" t="s">
        <v>380</v>
      </c>
      <c r="BA3259" s="395">
        <v>1</v>
      </c>
      <c r="BB3259" s="396" t="s">
        <v>861</v>
      </c>
      <c r="BC3259" t="str">
        <f t="shared" si="301"/>
        <v>RGN</v>
      </c>
      <c r="BD3259" t="str">
        <f t="shared" si="302"/>
        <v>NAoMe_initial_ch_score_2cap</v>
      </c>
      <c r="BE3259" s="397" t="s">
        <v>862</v>
      </c>
      <c r="BF3259" t="str">
        <f t="shared" si="303"/>
        <v>0</v>
      </c>
      <c r="BG3259">
        <f t="shared" si="304"/>
        <v>58</v>
      </c>
      <c r="BH3259" s="398">
        <f t="shared" si="305"/>
        <v>0.63735997676849365</v>
      </c>
      <c r="BO3259" s="33"/>
    </row>
    <row r="3260" spans="1:67">
      <c r="A3260" s="316" t="s">
        <v>27</v>
      </c>
      <c r="B3260" t="s">
        <v>380</v>
      </c>
      <c r="C3260" t="s">
        <v>910</v>
      </c>
      <c r="D3260" t="s">
        <v>314</v>
      </c>
      <c r="E3260" s="316" t="s">
        <v>141</v>
      </c>
      <c r="F3260" s="316" t="s">
        <v>142</v>
      </c>
      <c r="G3260" s="316" t="s">
        <v>431</v>
      </c>
      <c r="H3260" s="316" t="s">
        <v>432</v>
      </c>
      <c r="I3260" s="316" t="s">
        <v>341</v>
      </c>
      <c r="J3260" s="316" t="s">
        <v>14</v>
      </c>
      <c r="K3260" s="36">
        <v>14</v>
      </c>
      <c r="L3260" s="317">
        <v>0.1538500040769577</v>
      </c>
      <c r="M3260" s="317">
        <v>0.16471000015735629</v>
      </c>
      <c r="N3260" s="36">
        <v>186</v>
      </c>
      <c r="O3260" s="317">
        <v>0.1476200073957443</v>
      </c>
      <c r="P3260" s="317">
        <v>0.15171000361442569</v>
      </c>
      <c r="Q3260" s="36">
        <v>1630</v>
      </c>
      <c r="R3260" s="317">
        <v>0.16346000134944921</v>
      </c>
      <c r="S3260" s="317">
        <v>0.16788999736309049</v>
      </c>
      <c r="T3260" t="s">
        <v>380</v>
      </c>
      <c r="BA3260" s="395">
        <v>1</v>
      </c>
      <c r="BB3260" s="396" t="s">
        <v>861</v>
      </c>
      <c r="BC3260" t="str">
        <f t="shared" si="301"/>
        <v>RGN</v>
      </c>
      <c r="BD3260" t="str">
        <f t="shared" si="302"/>
        <v>NAoMe_initial_ch_score_2cap</v>
      </c>
      <c r="BE3260" s="397" t="s">
        <v>862</v>
      </c>
      <c r="BF3260" t="str">
        <f t="shared" si="303"/>
        <v>1</v>
      </c>
      <c r="BG3260">
        <f t="shared" si="304"/>
        <v>14</v>
      </c>
      <c r="BH3260" s="398">
        <f t="shared" si="305"/>
        <v>0.1538500040769577</v>
      </c>
      <c r="BO3260" s="33"/>
    </row>
    <row r="3261" spans="1:67">
      <c r="A3261" s="316" t="s">
        <v>27</v>
      </c>
      <c r="B3261" t="s">
        <v>380</v>
      </c>
      <c r="C3261" t="s">
        <v>910</v>
      </c>
      <c r="D3261" t="s">
        <v>314</v>
      </c>
      <c r="E3261" s="316" t="s">
        <v>141</v>
      </c>
      <c r="F3261" s="316" t="s">
        <v>142</v>
      </c>
      <c r="G3261" s="316" t="s">
        <v>431</v>
      </c>
      <c r="H3261" s="316" t="s">
        <v>432</v>
      </c>
      <c r="I3261" s="316" t="s">
        <v>341</v>
      </c>
      <c r="J3261" s="316" t="s">
        <v>301</v>
      </c>
      <c r="K3261" s="36">
        <v>13</v>
      </c>
      <c r="L3261" s="317">
        <v>0.14285999536514279</v>
      </c>
      <c r="M3261" s="317">
        <v>0.15294000506401059</v>
      </c>
      <c r="N3261" s="36">
        <v>160</v>
      </c>
      <c r="O3261" s="317">
        <v>0.1269800066947937</v>
      </c>
      <c r="P3261" s="317">
        <v>0.13051000237464899</v>
      </c>
      <c r="Q3261" s="36">
        <v>1326</v>
      </c>
      <c r="R3261" s="317">
        <v>0.132970005273819</v>
      </c>
      <c r="S3261" s="317">
        <v>0.13657000660896301</v>
      </c>
      <c r="T3261" t="s">
        <v>380</v>
      </c>
      <c r="BA3261" s="395">
        <v>1</v>
      </c>
      <c r="BB3261" s="396" t="s">
        <v>861</v>
      </c>
      <c r="BC3261" t="str">
        <f t="shared" si="301"/>
        <v>RGN</v>
      </c>
      <c r="BD3261" t="str">
        <f t="shared" si="302"/>
        <v>NAoMe_initial_ch_score_2cap</v>
      </c>
      <c r="BE3261" s="397" t="s">
        <v>862</v>
      </c>
      <c r="BF3261" t="str">
        <f t="shared" si="303"/>
        <v>2+</v>
      </c>
      <c r="BG3261">
        <f t="shared" si="304"/>
        <v>13</v>
      </c>
      <c r="BH3261" s="398">
        <f t="shared" si="305"/>
        <v>0.14285999536514279</v>
      </c>
      <c r="BO3261" s="33"/>
    </row>
    <row r="3262" spans="1:67">
      <c r="A3262" s="316" t="s">
        <v>27</v>
      </c>
      <c r="B3262" t="s">
        <v>380</v>
      </c>
      <c r="C3262" t="s">
        <v>910</v>
      </c>
      <c r="D3262" t="s">
        <v>314</v>
      </c>
      <c r="E3262" s="316" t="s">
        <v>141</v>
      </c>
      <c r="F3262" s="316" t="s">
        <v>142</v>
      </c>
      <c r="G3262" s="316" t="s">
        <v>431</v>
      </c>
      <c r="H3262" s="316" t="s">
        <v>432</v>
      </c>
      <c r="I3262" s="316" t="s">
        <v>341</v>
      </c>
      <c r="J3262" s="316" t="s">
        <v>260</v>
      </c>
      <c r="K3262" s="36">
        <v>6</v>
      </c>
      <c r="L3262" s="317">
        <v>6.5930001437664032E-2</v>
      </c>
      <c r="M3262" s="317"/>
      <c r="N3262" s="36">
        <v>34</v>
      </c>
      <c r="O3262" s="317">
        <v>2.6979999616742131E-2</v>
      </c>
      <c r="P3262" s="317"/>
      <c r="Q3262" s="36">
        <v>263</v>
      </c>
      <c r="R3262" s="317">
        <v>2.6370000094175339E-2</v>
      </c>
      <c r="S3262" s="317"/>
      <c r="T3262" t="s">
        <v>380</v>
      </c>
      <c r="BA3262" s="395">
        <v>1</v>
      </c>
      <c r="BB3262" s="396" t="s">
        <v>861</v>
      </c>
      <c r="BC3262" t="str">
        <f t="shared" si="301"/>
        <v>RGN</v>
      </c>
      <c r="BD3262" t="str">
        <f t="shared" si="302"/>
        <v>NAoMe_initial_ch_score_2cap</v>
      </c>
      <c r="BE3262" s="397" t="s">
        <v>862</v>
      </c>
      <c r="BF3262" t="str">
        <f t="shared" si="303"/>
        <v>Unknown</v>
      </c>
      <c r="BG3262">
        <f t="shared" si="304"/>
        <v>6</v>
      </c>
      <c r="BH3262" s="398">
        <f t="shared" si="305"/>
        <v>6.5930001437664032E-2</v>
      </c>
      <c r="BO3262" s="33"/>
    </row>
    <row r="3263" spans="1:67">
      <c r="A3263" s="316" t="s">
        <v>27</v>
      </c>
      <c r="B3263" t="s">
        <v>380</v>
      </c>
      <c r="C3263" t="s">
        <v>910</v>
      </c>
      <c r="D3263" t="s">
        <v>314</v>
      </c>
      <c r="E3263" s="316" t="s">
        <v>141</v>
      </c>
      <c r="F3263" s="316" t="s">
        <v>142</v>
      </c>
      <c r="G3263" s="316" t="s">
        <v>431</v>
      </c>
      <c r="H3263" s="316" t="s">
        <v>432</v>
      </c>
      <c r="I3263" s="316" t="s">
        <v>309</v>
      </c>
      <c r="J3263" s="316" t="s">
        <v>289</v>
      </c>
      <c r="K3263" s="36">
        <v>36</v>
      </c>
      <c r="L3263" s="317">
        <v>0.39559999108314509</v>
      </c>
      <c r="M3263" s="317"/>
      <c r="N3263" s="36">
        <v>422</v>
      </c>
      <c r="O3263" s="317">
        <v>0.33491998910903931</v>
      </c>
      <c r="P3263" s="317"/>
      <c r="Q3263" s="36">
        <v>3283</v>
      </c>
      <c r="R3263" s="317">
        <v>0.3292199969291687</v>
      </c>
      <c r="S3263" s="317"/>
      <c r="T3263" t="s">
        <v>380</v>
      </c>
      <c r="BA3263" s="395">
        <v>1</v>
      </c>
      <c r="BB3263" s="396" t="s">
        <v>861</v>
      </c>
      <c r="BC3263" t="str">
        <f t="shared" si="301"/>
        <v>RGN</v>
      </c>
      <c r="BD3263" t="str">
        <f t="shared" si="302"/>
        <v>NAoMe_initial_diagnosis_year</v>
      </c>
      <c r="BE3263" s="397" t="s">
        <v>862</v>
      </c>
      <c r="BF3263" t="str">
        <f t="shared" si="303"/>
        <v>2021</v>
      </c>
      <c r="BG3263">
        <f t="shared" si="304"/>
        <v>36</v>
      </c>
      <c r="BH3263" s="398">
        <f t="shared" si="305"/>
        <v>0.39559999108314509</v>
      </c>
      <c r="BO3263" s="33"/>
    </row>
    <row r="3264" spans="1:67">
      <c r="A3264" s="316" t="s">
        <v>27</v>
      </c>
      <c r="B3264" t="s">
        <v>380</v>
      </c>
      <c r="C3264" t="s">
        <v>910</v>
      </c>
      <c r="D3264" t="s">
        <v>314</v>
      </c>
      <c r="E3264" s="316" t="s">
        <v>141</v>
      </c>
      <c r="F3264" s="316" t="s">
        <v>142</v>
      </c>
      <c r="G3264" s="316" t="s">
        <v>431</v>
      </c>
      <c r="H3264" s="316" t="s">
        <v>432</v>
      </c>
      <c r="I3264" s="316" t="s">
        <v>309</v>
      </c>
      <c r="J3264" s="316" t="s">
        <v>816</v>
      </c>
      <c r="K3264" s="36">
        <v>24</v>
      </c>
      <c r="L3264" s="317">
        <v>0.26374000310897833</v>
      </c>
      <c r="M3264" s="317"/>
      <c r="N3264" s="36">
        <v>414</v>
      </c>
      <c r="O3264" s="317">
        <v>0.32857000827789312</v>
      </c>
      <c r="P3264" s="317"/>
      <c r="Q3264" s="36">
        <v>3315</v>
      </c>
      <c r="R3264" s="317">
        <v>0.33243000507354742</v>
      </c>
      <c r="S3264" s="317"/>
      <c r="T3264" t="s">
        <v>380</v>
      </c>
      <c r="BA3264" s="395">
        <v>1</v>
      </c>
      <c r="BB3264" s="396" t="s">
        <v>861</v>
      </c>
      <c r="BC3264" t="str">
        <f t="shared" si="301"/>
        <v>RGN</v>
      </c>
      <c r="BD3264" t="str">
        <f t="shared" si="302"/>
        <v>NAoMe_initial_diagnosis_year</v>
      </c>
      <c r="BE3264" s="397" t="s">
        <v>862</v>
      </c>
      <c r="BF3264" t="str">
        <f t="shared" si="303"/>
        <v>2022</v>
      </c>
      <c r="BG3264">
        <f t="shared" si="304"/>
        <v>24</v>
      </c>
      <c r="BH3264" s="398">
        <f t="shared" si="305"/>
        <v>0.26374000310897833</v>
      </c>
      <c r="BO3264" s="33"/>
    </row>
    <row r="3265" spans="1:67">
      <c r="A3265" s="316" t="s">
        <v>27</v>
      </c>
      <c r="B3265" t="s">
        <v>380</v>
      </c>
      <c r="C3265" t="s">
        <v>910</v>
      </c>
      <c r="D3265" t="s">
        <v>314</v>
      </c>
      <c r="E3265" s="316" t="s">
        <v>141</v>
      </c>
      <c r="F3265" s="316" t="s">
        <v>142</v>
      </c>
      <c r="G3265" s="316" t="s">
        <v>431</v>
      </c>
      <c r="H3265" s="316" t="s">
        <v>432</v>
      </c>
      <c r="I3265" s="316" t="s">
        <v>309</v>
      </c>
      <c r="J3265" s="316" t="s">
        <v>946</v>
      </c>
      <c r="K3265" s="36">
        <v>31</v>
      </c>
      <c r="L3265" s="317">
        <v>0.34066000580787659</v>
      </c>
      <c r="M3265" s="317"/>
      <c r="N3265" s="36">
        <v>424</v>
      </c>
      <c r="O3265" s="317">
        <v>0.33651000261306763</v>
      </c>
      <c r="P3265" s="317"/>
      <c r="Q3265" s="36">
        <v>3374</v>
      </c>
      <c r="R3265" s="317">
        <v>0.33834999799728388</v>
      </c>
      <c r="S3265" s="317"/>
      <c r="T3265" t="s">
        <v>380</v>
      </c>
      <c r="BA3265" s="395">
        <v>1</v>
      </c>
      <c r="BB3265" s="396" t="s">
        <v>861</v>
      </c>
      <c r="BC3265" t="str">
        <f t="shared" si="301"/>
        <v>RGN</v>
      </c>
      <c r="BD3265" t="str">
        <f t="shared" si="302"/>
        <v>NAoMe_initial_diagnosis_year</v>
      </c>
      <c r="BE3265" s="397" t="s">
        <v>862</v>
      </c>
      <c r="BF3265" t="str">
        <f t="shared" si="303"/>
        <v>2023</v>
      </c>
      <c r="BG3265">
        <f t="shared" si="304"/>
        <v>31</v>
      </c>
      <c r="BH3265" s="398">
        <f t="shared" si="305"/>
        <v>0.34066000580787659</v>
      </c>
      <c r="BO3265" s="33"/>
    </row>
    <row r="3266" spans="1:67">
      <c r="A3266" s="316" t="s">
        <v>27</v>
      </c>
      <c r="B3266" t="s">
        <v>380</v>
      </c>
      <c r="C3266" t="s">
        <v>910</v>
      </c>
      <c r="D3266" t="s">
        <v>314</v>
      </c>
      <c r="E3266" s="319" t="s">
        <v>141</v>
      </c>
      <c r="F3266" s="318" t="s">
        <v>142</v>
      </c>
      <c r="G3266" s="318" t="s">
        <v>431</v>
      </c>
      <c r="H3266" s="318" t="s">
        <v>432</v>
      </c>
      <c r="I3266" s="316" t="s">
        <v>331</v>
      </c>
      <c r="J3266" s="316" t="s">
        <v>332</v>
      </c>
      <c r="K3266" s="36">
        <v>6</v>
      </c>
      <c r="L3266" s="317">
        <v>6.5930001437664032E-2</v>
      </c>
      <c r="M3266" s="317">
        <v>7.4069999158382416E-2</v>
      </c>
      <c r="N3266" s="36">
        <v>49</v>
      </c>
      <c r="O3266" s="317">
        <v>3.8890000432729721E-2</v>
      </c>
      <c r="P3266" s="317">
        <v>4.2649999260902398E-2</v>
      </c>
      <c r="Q3266" s="36">
        <v>434</v>
      </c>
      <c r="R3266" s="317">
        <v>4.3519999831914902E-2</v>
      </c>
      <c r="S3266" s="317">
        <v>5.2159998565912247E-2</v>
      </c>
      <c r="T3266" t="s">
        <v>380</v>
      </c>
      <c r="BA3266" s="395">
        <v>1</v>
      </c>
      <c r="BB3266" s="396" t="s">
        <v>861</v>
      </c>
      <c r="BC3266" t="str">
        <f t="shared" si="301"/>
        <v>RGN</v>
      </c>
      <c r="BD3266" t="str">
        <f t="shared" si="302"/>
        <v>NAoMe_initial_disease_group</v>
      </c>
      <c r="BE3266" s="397" t="s">
        <v>862</v>
      </c>
      <c r="BF3266" t="str">
        <f t="shared" si="303"/>
        <v>Advanced M0</v>
      </c>
      <c r="BG3266">
        <f t="shared" si="304"/>
        <v>6</v>
      </c>
      <c r="BH3266" s="398">
        <f t="shared" si="305"/>
        <v>6.5930001437664032E-2</v>
      </c>
      <c r="BO3266" s="33"/>
    </row>
    <row r="3267" spans="1:67">
      <c r="A3267" s="316" t="s">
        <v>27</v>
      </c>
      <c r="B3267" t="s">
        <v>380</v>
      </c>
      <c r="C3267" t="s">
        <v>910</v>
      </c>
      <c r="D3267" t="s">
        <v>314</v>
      </c>
      <c r="E3267" s="316" t="s">
        <v>141</v>
      </c>
      <c r="F3267" s="316" t="s">
        <v>142</v>
      </c>
      <c r="G3267" s="316" t="s">
        <v>431</v>
      </c>
      <c r="H3267" s="316" t="s">
        <v>432</v>
      </c>
      <c r="I3267" s="316" t="s">
        <v>331</v>
      </c>
      <c r="J3267" s="316" t="s">
        <v>333</v>
      </c>
      <c r="K3267" s="36">
        <v>64</v>
      </c>
      <c r="L3267" s="317">
        <v>0.70329999923706055</v>
      </c>
      <c r="M3267" s="317">
        <v>0.79012000560760498</v>
      </c>
      <c r="N3267" s="36">
        <v>877</v>
      </c>
      <c r="O3267" s="317">
        <v>0.69603002071380615</v>
      </c>
      <c r="P3267" s="317">
        <v>0.76327002048492432</v>
      </c>
      <c r="Q3267" s="36">
        <v>6159</v>
      </c>
      <c r="R3267" s="317">
        <v>0.6176300048828125</v>
      </c>
      <c r="S3267" s="317">
        <v>0.74026000499725342</v>
      </c>
      <c r="T3267" t="s">
        <v>380</v>
      </c>
      <c r="BA3267" s="395">
        <v>1</v>
      </c>
      <c r="BB3267" s="396" t="s">
        <v>861</v>
      </c>
      <c r="BC3267" t="str">
        <f t="shared" ref="BC3267:BC3330" si="306">E3267</f>
        <v>RGN</v>
      </c>
      <c r="BD3267" t="str">
        <f t="shared" ref="BD3267:BD3330" si="307">(LEFT(A3267, LEN(A3267)-7))&amp;"_"&amp;I3267</f>
        <v>NAoMe_initial_disease_group</v>
      </c>
      <c r="BE3267" s="397" t="s">
        <v>862</v>
      </c>
      <c r="BF3267" t="str">
        <f t="shared" ref="BF3267:BF3330" si="308">J3267</f>
        <v>Advanced M1</v>
      </c>
      <c r="BG3267">
        <f t="shared" ref="BG3267:BG3330" si="309">K3267</f>
        <v>64</v>
      </c>
      <c r="BH3267" s="398">
        <f t="shared" ref="BH3267:BH3330" si="310">L3267</f>
        <v>0.70329999923706055</v>
      </c>
      <c r="BO3267" s="33"/>
    </row>
    <row r="3268" spans="1:67">
      <c r="A3268" s="316" t="s">
        <v>27</v>
      </c>
      <c r="B3268" t="s">
        <v>380</v>
      </c>
      <c r="C3268" t="s">
        <v>910</v>
      </c>
      <c r="D3268" t="s">
        <v>314</v>
      </c>
      <c r="E3268" s="316" t="s">
        <v>141</v>
      </c>
      <c r="F3268" s="316" t="s">
        <v>142</v>
      </c>
      <c r="G3268" s="316" t="s">
        <v>431</v>
      </c>
      <c r="H3268" s="316" t="s">
        <v>432</v>
      </c>
      <c r="I3268" s="316" t="s">
        <v>331</v>
      </c>
      <c r="J3268" s="316" t="s">
        <v>334</v>
      </c>
      <c r="K3268" s="36">
        <v>0</v>
      </c>
      <c r="L3268" s="317">
        <v>0</v>
      </c>
      <c r="M3268" s="317">
        <v>0</v>
      </c>
      <c r="N3268" s="36">
        <v>6</v>
      </c>
      <c r="O3268" s="317">
        <v>4.7599999234080306E-3</v>
      </c>
      <c r="P3268" s="317">
        <v>5.2200001664459714E-3</v>
      </c>
      <c r="Q3268" s="36">
        <v>64</v>
      </c>
      <c r="R3268" s="317">
        <v>6.4199999906122676E-3</v>
      </c>
      <c r="S3268" s="317">
        <v>7.689999882131815E-3</v>
      </c>
      <c r="T3268" t="s">
        <v>380</v>
      </c>
      <c r="BA3268" s="395">
        <v>1</v>
      </c>
      <c r="BB3268" s="396" t="s">
        <v>861</v>
      </c>
      <c r="BC3268" t="str">
        <f t="shared" si="306"/>
        <v>RGN</v>
      </c>
      <c r="BD3268" t="str">
        <f t="shared" si="307"/>
        <v>NAoMe_initial_disease_group</v>
      </c>
      <c r="BE3268" s="397" t="s">
        <v>862</v>
      </c>
      <c r="BF3268" t="str">
        <f t="shared" si="308"/>
        <v>DCIS</v>
      </c>
      <c r="BG3268">
        <f t="shared" si="309"/>
        <v>0</v>
      </c>
      <c r="BH3268" s="398">
        <f t="shared" si="310"/>
        <v>0</v>
      </c>
      <c r="BO3268" s="33"/>
    </row>
    <row r="3269" spans="1:67">
      <c r="A3269" s="316" t="s">
        <v>27</v>
      </c>
      <c r="B3269" t="s">
        <v>380</v>
      </c>
      <c r="C3269" t="s">
        <v>910</v>
      </c>
      <c r="D3269" t="s">
        <v>314</v>
      </c>
      <c r="E3269" s="316" t="s">
        <v>141</v>
      </c>
      <c r="F3269" s="316" t="s">
        <v>142</v>
      </c>
      <c r="G3269" s="316" t="s">
        <v>431</v>
      </c>
      <c r="H3269" s="316" t="s">
        <v>432</v>
      </c>
      <c r="I3269" s="316" t="s">
        <v>331</v>
      </c>
      <c r="J3269" s="316" t="s">
        <v>335</v>
      </c>
      <c r="K3269" s="36">
        <v>11</v>
      </c>
      <c r="L3269" s="317">
        <v>0.12088000029325489</v>
      </c>
      <c r="M3269" s="317">
        <v>0.1358000040054321</v>
      </c>
      <c r="N3269" s="36">
        <v>217</v>
      </c>
      <c r="O3269" s="317">
        <v>0.17222000658512121</v>
      </c>
      <c r="P3269" s="317">
        <v>0.18885999917984009</v>
      </c>
      <c r="Q3269" s="36">
        <v>1663</v>
      </c>
      <c r="R3269" s="317">
        <v>0.16676999628543851</v>
      </c>
      <c r="S3269" s="317">
        <v>0.19988000392913821</v>
      </c>
      <c r="T3269" t="s">
        <v>380</v>
      </c>
      <c r="BA3269" s="395">
        <v>1</v>
      </c>
      <c r="BB3269" s="396" t="s">
        <v>861</v>
      </c>
      <c r="BC3269" t="str">
        <f t="shared" si="306"/>
        <v>RGN</v>
      </c>
      <c r="BD3269" t="str">
        <f t="shared" si="307"/>
        <v>NAoMe_initial_disease_group</v>
      </c>
      <c r="BE3269" s="397" t="s">
        <v>862</v>
      </c>
      <c r="BF3269" t="str">
        <f t="shared" si="308"/>
        <v>Early invasive</v>
      </c>
      <c r="BG3269">
        <f t="shared" si="309"/>
        <v>11</v>
      </c>
      <c r="BH3269" s="398">
        <f t="shared" si="310"/>
        <v>0.12088000029325489</v>
      </c>
      <c r="BO3269" s="33"/>
    </row>
    <row r="3270" spans="1:67">
      <c r="A3270" s="316" t="s">
        <v>27</v>
      </c>
      <c r="B3270" t="s">
        <v>380</v>
      </c>
      <c r="C3270" t="s">
        <v>910</v>
      </c>
      <c r="D3270" t="s">
        <v>314</v>
      </c>
      <c r="E3270" s="316" t="s">
        <v>141</v>
      </c>
      <c r="F3270" s="316" t="s">
        <v>142</v>
      </c>
      <c r="G3270" s="316" t="s">
        <v>431</v>
      </c>
      <c r="H3270" s="316" t="s">
        <v>432</v>
      </c>
      <c r="I3270" s="316" t="s">
        <v>331</v>
      </c>
      <c r="J3270" s="316" t="s">
        <v>337</v>
      </c>
      <c r="K3270" s="36">
        <v>10</v>
      </c>
      <c r="L3270" s="317">
        <v>0.1098899990320206</v>
      </c>
      <c r="M3270" s="317"/>
      <c r="N3270" s="36">
        <v>111</v>
      </c>
      <c r="O3270" s="317">
        <v>8.8100001215934753E-2</v>
      </c>
      <c r="P3270" s="317"/>
      <c r="Q3270" s="36">
        <v>1652</v>
      </c>
      <c r="R3270" s="317">
        <v>0.1656599938869476</v>
      </c>
      <c r="S3270" s="317"/>
      <c r="T3270" t="s">
        <v>380</v>
      </c>
      <c r="BA3270" s="395">
        <v>1</v>
      </c>
      <c r="BB3270" s="396" t="s">
        <v>861</v>
      </c>
      <c r="BC3270" t="str">
        <f t="shared" si="306"/>
        <v>RGN</v>
      </c>
      <c r="BD3270" t="str">
        <f t="shared" si="307"/>
        <v>NAoMe_initial_disease_group</v>
      </c>
      <c r="BE3270" s="397" t="s">
        <v>862</v>
      </c>
      <c r="BF3270" t="str">
        <f t="shared" si="308"/>
        <v>Unknown stage</v>
      </c>
      <c r="BG3270">
        <f t="shared" si="309"/>
        <v>10</v>
      </c>
      <c r="BH3270" s="398">
        <f t="shared" si="310"/>
        <v>0.1098899990320206</v>
      </c>
      <c r="BO3270" s="33"/>
    </row>
    <row r="3271" spans="1:67">
      <c r="A3271" s="316" t="s">
        <v>27</v>
      </c>
      <c r="B3271" t="s">
        <v>380</v>
      </c>
      <c r="C3271" t="s">
        <v>910</v>
      </c>
      <c r="D3271" t="s">
        <v>314</v>
      </c>
      <c r="E3271" s="316" t="s">
        <v>141</v>
      </c>
      <c r="F3271" s="316" t="s">
        <v>142</v>
      </c>
      <c r="G3271" s="316" t="s">
        <v>431</v>
      </c>
      <c r="H3271" s="316" t="s">
        <v>432</v>
      </c>
      <c r="I3271" s="316" t="s">
        <v>656</v>
      </c>
      <c r="J3271" s="316" t="s">
        <v>286</v>
      </c>
      <c r="K3271" s="36">
        <v>5</v>
      </c>
      <c r="L3271" s="317">
        <v>5.494999885559082E-2</v>
      </c>
      <c r="M3271" s="317">
        <v>5.8139998465776437E-2</v>
      </c>
      <c r="N3271" s="36">
        <v>36</v>
      </c>
      <c r="O3271" s="317">
        <v>2.857000008225441E-2</v>
      </c>
      <c r="P3271" s="317">
        <v>2.9389999806880951E-2</v>
      </c>
      <c r="Q3271" s="36">
        <v>492</v>
      </c>
      <c r="R3271" s="317">
        <v>4.9339998513460159E-2</v>
      </c>
      <c r="S3271" s="317">
        <v>5.1920000463724143E-2</v>
      </c>
      <c r="T3271" t="s">
        <v>380</v>
      </c>
      <c r="BA3271" s="395">
        <v>1</v>
      </c>
      <c r="BB3271" s="396" t="s">
        <v>861</v>
      </c>
      <c r="BC3271" t="str">
        <f t="shared" si="306"/>
        <v>RGN</v>
      </c>
      <c r="BD3271" t="str">
        <f t="shared" si="307"/>
        <v>NAoMe_initial_ethnicity_grp</v>
      </c>
      <c r="BE3271" s="397" t="s">
        <v>862</v>
      </c>
      <c r="BF3271" t="str">
        <f t="shared" si="308"/>
        <v>Asian or Asian British</v>
      </c>
      <c r="BG3271">
        <f t="shared" si="309"/>
        <v>5</v>
      </c>
      <c r="BH3271" s="398">
        <f t="shared" si="310"/>
        <v>5.494999885559082E-2</v>
      </c>
      <c r="BO3271" s="33"/>
    </row>
    <row r="3272" spans="1:67">
      <c r="A3272" s="316" t="s">
        <v>27</v>
      </c>
      <c r="B3272" t="s">
        <v>380</v>
      </c>
      <c r="C3272" t="s">
        <v>910</v>
      </c>
      <c r="D3272" t="s">
        <v>314</v>
      </c>
      <c r="E3272" s="316" t="s">
        <v>141</v>
      </c>
      <c r="F3272" s="316" t="s">
        <v>142</v>
      </c>
      <c r="G3272" s="316" t="s">
        <v>431</v>
      </c>
      <c r="H3272" s="316" t="s">
        <v>432</v>
      </c>
      <c r="I3272" s="316" t="s">
        <v>656</v>
      </c>
      <c r="J3272" s="316" t="s">
        <v>287</v>
      </c>
      <c r="K3272" s="36">
        <v>2</v>
      </c>
      <c r="L3272" s="317">
        <v>2.1980000659823421E-2</v>
      </c>
      <c r="M3272" s="317">
        <v>2.3259999230504039E-2</v>
      </c>
      <c r="N3272" s="36">
        <v>28</v>
      </c>
      <c r="O3272" s="317">
        <v>2.2220000624656681E-2</v>
      </c>
      <c r="P3272" s="317">
        <v>2.285999990999699E-2</v>
      </c>
      <c r="Q3272" s="36">
        <v>403</v>
      </c>
      <c r="R3272" s="317">
        <v>4.0410000830888748E-2</v>
      </c>
      <c r="S3272" s="317">
        <v>4.2520001530647278E-2</v>
      </c>
      <c r="T3272" t="s">
        <v>380</v>
      </c>
      <c r="BA3272" s="395">
        <v>1</v>
      </c>
      <c r="BB3272" s="396" t="s">
        <v>861</v>
      </c>
      <c r="BC3272" t="str">
        <f t="shared" si="306"/>
        <v>RGN</v>
      </c>
      <c r="BD3272" t="str">
        <f t="shared" si="307"/>
        <v>NAoMe_initial_ethnicity_grp</v>
      </c>
      <c r="BE3272" s="397" t="s">
        <v>862</v>
      </c>
      <c r="BF3272" t="str">
        <f t="shared" si="308"/>
        <v>Black or Black British</v>
      </c>
      <c r="BG3272">
        <f t="shared" si="309"/>
        <v>2</v>
      </c>
      <c r="BH3272" s="398">
        <f t="shared" si="310"/>
        <v>2.1980000659823421E-2</v>
      </c>
      <c r="BO3272" s="33"/>
    </row>
    <row r="3273" spans="1:67">
      <c r="A3273" s="316" t="s">
        <v>27</v>
      </c>
      <c r="B3273" t="s">
        <v>380</v>
      </c>
      <c r="C3273" t="s">
        <v>910</v>
      </c>
      <c r="D3273" t="s">
        <v>314</v>
      </c>
      <c r="E3273" s="316" t="s">
        <v>141</v>
      </c>
      <c r="F3273" s="316" t="s">
        <v>142</v>
      </c>
      <c r="G3273" s="316" t="s">
        <v>431</v>
      </c>
      <c r="H3273" s="316" t="s">
        <v>432</v>
      </c>
      <c r="I3273" s="316" t="s">
        <v>656</v>
      </c>
      <c r="J3273" s="316" t="s">
        <v>259</v>
      </c>
      <c r="K3273" s="36">
        <v>0</v>
      </c>
      <c r="L3273" s="317">
        <v>0</v>
      </c>
      <c r="M3273" s="317">
        <v>0</v>
      </c>
      <c r="N3273" s="36">
        <v>12</v>
      </c>
      <c r="O3273" s="317">
        <v>9.5199998468160629E-3</v>
      </c>
      <c r="P3273" s="317">
        <v>9.8000001162290573E-3</v>
      </c>
      <c r="Q3273" s="36">
        <v>98</v>
      </c>
      <c r="R3273" s="317">
        <v>9.8299998790025711E-3</v>
      </c>
      <c r="S3273" s="317">
        <v>1.0339999571442601E-2</v>
      </c>
      <c r="T3273" t="s">
        <v>380</v>
      </c>
      <c r="BA3273" s="395">
        <v>1</v>
      </c>
      <c r="BB3273" s="396" t="s">
        <v>861</v>
      </c>
      <c r="BC3273" t="str">
        <f t="shared" si="306"/>
        <v>RGN</v>
      </c>
      <c r="BD3273" t="str">
        <f t="shared" si="307"/>
        <v>NAoMe_initial_ethnicity_grp</v>
      </c>
      <c r="BE3273" s="397" t="s">
        <v>862</v>
      </c>
      <c r="BF3273" t="str">
        <f t="shared" si="308"/>
        <v>Mixed</v>
      </c>
      <c r="BG3273">
        <f t="shared" si="309"/>
        <v>0</v>
      </c>
      <c r="BH3273" s="398">
        <f t="shared" si="310"/>
        <v>0</v>
      </c>
      <c r="BO3273" s="33"/>
    </row>
    <row r="3274" spans="1:67">
      <c r="A3274" s="316" t="s">
        <v>27</v>
      </c>
      <c r="B3274" t="s">
        <v>380</v>
      </c>
      <c r="C3274" t="s">
        <v>910</v>
      </c>
      <c r="D3274" t="s">
        <v>314</v>
      </c>
      <c r="E3274" s="316" t="s">
        <v>141</v>
      </c>
      <c r="F3274" s="316" t="s">
        <v>142</v>
      </c>
      <c r="G3274" s="316" t="s">
        <v>431</v>
      </c>
      <c r="H3274" s="316" t="s">
        <v>432</v>
      </c>
      <c r="I3274" s="316" t="s">
        <v>656</v>
      </c>
      <c r="J3274" s="316" t="s">
        <v>288</v>
      </c>
      <c r="K3274" s="36">
        <v>0</v>
      </c>
      <c r="L3274" s="317">
        <v>0</v>
      </c>
      <c r="M3274" s="317">
        <v>0</v>
      </c>
      <c r="N3274" s="36">
        <v>20</v>
      </c>
      <c r="O3274" s="317">
        <v>1.5869999304413799E-2</v>
      </c>
      <c r="P3274" s="317">
        <v>1.6330000013113018E-2</v>
      </c>
      <c r="Q3274" s="36">
        <v>246</v>
      </c>
      <c r="R3274" s="317">
        <v>2.466999925673008E-2</v>
      </c>
      <c r="S3274" s="317">
        <v>2.5960000231862072E-2</v>
      </c>
      <c r="T3274" t="s">
        <v>380</v>
      </c>
      <c r="BA3274" s="395">
        <v>1</v>
      </c>
      <c r="BB3274" s="396" t="s">
        <v>861</v>
      </c>
      <c r="BC3274" t="str">
        <f t="shared" si="306"/>
        <v>RGN</v>
      </c>
      <c r="BD3274" t="str">
        <f t="shared" si="307"/>
        <v>NAoMe_initial_ethnicity_grp</v>
      </c>
      <c r="BE3274" s="397" t="s">
        <v>862</v>
      </c>
      <c r="BF3274" t="str">
        <f t="shared" si="308"/>
        <v>Other Ethnic Group</v>
      </c>
      <c r="BG3274">
        <f t="shared" si="309"/>
        <v>0</v>
      </c>
      <c r="BH3274" s="398">
        <f t="shared" si="310"/>
        <v>0</v>
      </c>
      <c r="BO3274" s="33"/>
    </row>
    <row r="3275" spans="1:67">
      <c r="A3275" s="316" t="s">
        <v>27</v>
      </c>
      <c r="B3275" t="s">
        <v>380</v>
      </c>
      <c r="C3275" t="s">
        <v>910</v>
      </c>
      <c r="D3275" t="s">
        <v>314</v>
      </c>
      <c r="E3275" s="316" t="s">
        <v>141</v>
      </c>
      <c r="F3275" s="316" t="s">
        <v>142</v>
      </c>
      <c r="G3275" s="316" t="s">
        <v>431</v>
      </c>
      <c r="H3275" s="316" t="s">
        <v>432</v>
      </c>
      <c r="I3275" s="316" t="s">
        <v>656</v>
      </c>
      <c r="J3275" s="316" t="s">
        <v>260</v>
      </c>
      <c r="K3275" s="36">
        <v>5</v>
      </c>
      <c r="L3275" s="317">
        <v>5.494999885559082E-2</v>
      </c>
      <c r="M3275" s="317"/>
      <c r="N3275" s="36">
        <v>35</v>
      </c>
      <c r="O3275" s="317">
        <v>2.7780000120401379E-2</v>
      </c>
      <c r="P3275" s="317"/>
      <c r="Q3275" s="36">
        <v>495</v>
      </c>
      <c r="R3275" s="317">
        <v>4.9639999866485603E-2</v>
      </c>
      <c r="S3275" s="317"/>
      <c r="T3275" t="s">
        <v>380</v>
      </c>
      <c r="BA3275" s="395">
        <v>1</v>
      </c>
      <c r="BB3275" s="396" t="s">
        <v>861</v>
      </c>
      <c r="BC3275" t="str">
        <f t="shared" si="306"/>
        <v>RGN</v>
      </c>
      <c r="BD3275" t="str">
        <f t="shared" si="307"/>
        <v>NAoMe_initial_ethnicity_grp</v>
      </c>
      <c r="BE3275" s="397" t="s">
        <v>862</v>
      </c>
      <c r="BF3275" t="str">
        <f t="shared" si="308"/>
        <v>Unknown</v>
      </c>
      <c r="BG3275">
        <f t="shared" si="309"/>
        <v>5</v>
      </c>
      <c r="BH3275" s="398">
        <f t="shared" si="310"/>
        <v>5.494999885559082E-2</v>
      </c>
      <c r="BO3275" s="33"/>
    </row>
    <row r="3276" spans="1:67">
      <c r="A3276" s="316" t="s">
        <v>27</v>
      </c>
      <c r="B3276" t="s">
        <v>380</v>
      </c>
      <c r="C3276" t="s">
        <v>910</v>
      </c>
      <c r="D3276" t="s">
        <v>314</v>
      </c>
      <c r="E3276" s="316" t="s">
        <v>141</v>
      </c>
      <c r="F3276" s="316" t="s">
        <v>142</v>
      </c>
      <c r="G3276" s="316" t="s">
        <v>431</v>
      </c>
      <c r="H3276" s="316" t="s">
        <v>432</v>
      </c>
      <c r="I3276" s="316" t="s">
        <v>656</v>
      </c>
      <c r="J3276" s="316" t="s">
        <v>258</v>
      </c>
      <c r="K3276" s="36">
        <v>79</v>
      </c>
      <c r="L3276" s="317">
        <v>0.86813002824783325</v>
      </c>
      <c r="M3276" s="317">
        <v>0.91860002279281616</v>
      </c>
      <c r="N3276" s="36">
        <v>1129</v>
      </c>
      <c r="O3276" s="317">
        <v>0.8960300087928772</v>
      </c>
      <c r="P3276" s="317">
        <v>0.92163002490997314</v>
      </c>
      <c r="Q3276" s="36">
        <v>8238</v>
      </c>
      <c r="R3276" s="317">
        <v>0.82611000537872314</v>
      </c>
      <c r="S3276" s="317">
        <v>0.86926001310348511</v>
      </c>
      <c r="T3276" t="s">
        <v>380</v>
      </c>
      <c r="BA3276" s="395">
        <v>1</v>
      </c>
      <c r="BB3276" s="396" t="s">
        <v>861</v>
      </c>
      <c r="BC3276" t="str">
        <f t="shared" si="306"/>
        <v>RGN</v>
      </c>
      <c r="BD3276" t="str">
        <f t="shared" si="307"/>
        <v>NAoMe_initial_ethnicity_grp</v>
      </c>
      <c r="BE3276" s="397" t="s">
        <v>862</v>
      </c>
      <c r="BF3276" t="str">
        <f t="shared" si="308"/>
        <v>White</v>
      </c>
      <c r="BG3276">
        <f t="shared" si="309"/>
        <v>79</v>
      </c>
      <c r="BH3276" s="398">
        <f t="shared" si="310"/>
        <v>0.86813002824783325</v>
      </c>
      <c r="BO3276" s="33"/>
    </row>
    <row r="3277" spans="1:67">
      <c r="A3277" s="316" t="s">
        <v>27</v>
      </c>
      <c r="B3277" t="s">
        <v>380</v>
      </c>
      <c r="C3277" t="s">
        <v>910</v>
      </c>
      <c r="D3277" t="s">
        <v>314</v>
      </c>
      <c r="E3277" s="316" t="s">
        <v>141</v>
      </c>
      <c r="F3277" s="316" t="s">
        <v>142</v>
      </c>
      <c r="G3277" s="316" t="s">
        <v>431</v>
      </c>
      <c r="H3277" s="316" t="s">
        <v>432</v>
      </c>
      <c r="I3277" s="316" t="s">
        <v>657</v>
      </c>
      <c r="J3277" s="316" t="s">
        <v>817</v>
      </c>
      <c r="K3277" s="36">
        <v>89</v>
      </c>
      <c r="L3277" s="317">
        <v>0.97802001237869263</v>
      </c>
      <c r="M3277" s="317"/>
      <c r="N3277" s="36">
        <v>1182</v>
      </c>
      <c r="O3277" s="317">
        <v>0.93809998035430908</v>
      </c>
      <c r="P3277" s="317"/>
      <c r="Q3277" s="36">
        <v>9359</v>
      </c>
      <c r="R3277" s="317">
        <v>0.93853002786636353</v>
      </c>
      <c r="S3277" s="317"/>
      <c r="T3277" t="s">
        <v>380</v>
      </c>
      <c r="BA3277" s="395">
        <v>1</v>
      </c>
      <c r="BB3277" s="396" t="s">
        <v>861</v>
      </c>
      <c r="BC3277" t="str">
        <f t="shared" si="306"/>
        <v>RGN</v>
      </c>
      <c r="BD3277" t="str">
        <f t="shared" si="307"/>
        <v>NAoMe_initial_final_route</v>
      </c>
      <c r="BE3277" s="397" t="s">
        <v>862</v>
      </c>
      <c r="BF3277" t="str">
        <f t="shared" si="308"/>
        <v>Not screened</v>
      </c>
      <c r="BG3277">
        <f t="shared" si="309"/>
        <v>89</v>
      </c>
      <c r="BH3277" s="398">
        <f t="shared" si="310"/>
        <v>0.97802001237869263</v>
      </c>
      <c r="BO3277" s="33"/>
    </row>
    <row r="3278" spans="1:67">
      <c r="A3278" s="316" t="s">
        <v>27</v>
      </c>
      <c r="B3278" t="s">
        <v>380</v>
      </c>
      <c r="C3278" t="s">
        <v>910</v>
      </c>
      <c r="D3278" t="s">
        <v>314</v>
      </c>
      <c r="E3278" s="316" t="s">
        <v>141</v>
      </c>
      <c r="F3278" s="316" t="s">
        <v>142</v>
      </c>
      <c r="G3278" s="316" t="s">
        <v>431</v>
      </c>
      <c r="H3278" s="316" t="s">
        <v>432</v>
      </c>
      <c r="I3278" s="316" t="s">
        <v>657</v>
      </c>
      <c r="J3278" s="316" t="s">
        <v>352</v>
      </c>
      <c r="K3278" s="36">
        <v>2</v>
      </c>
      <c r="L3278" s="317">
        <v>2.1980000659823421E-2</v>
      </c>
      <c r="M3278" s="317"/>
      <c r="N3278" s="36">
        <v>78</v>
      </c>
      <c r="O3278" s="317">
        <v>6.1900001019239433E-2</v>
      </c>
      <c r="P3278" s="317"/>
      <c r="Q3278" s="36">
        <v>613</v>
      </c>
      <c r="R3278" s="317">
        <v>6.1469998210668557E-2</v>
      </c>
      <c r="S3278" s="317"/>
      <c r="T3278" t="s">
        <v>380</v>
      </c>
      <c r="BA3278" s="395">
        <v>1</v>
      </c>
      <c r="BB3278" s="396" t="s">
        <v>861</v>
      </c>
      <c r="BC3278" t="str">
        <f t="shared" si="306"/>
        <v>RGN</v>
      </c>
      <c r="BD3278" t="str">
        <f t="shared" si="307"/>
        <v>NAoMe_initial_final_route</v>
      </c>
      <c r="BE3278" s="397" t="s">
        <v>862</v>
      </c>
      <c r="BF3278" t="str">
        <f t="shared" si="308"/>
        <v>Screening</v>
      </c>
      <c r="BG3278">
        <f t="shared" si="309"/>
        <v>2</v>
      </c>
      <c r="BH3278" s="398">
        <f t="shared" si="310"/>
        <v>2.1980000659823421E-2</v>
      </c>
      <c r="BO3278" s="33"/>
    </row>
    <row r="3279" spans="1:67">
      <c r="A3279" s="316" t="s">
        <v>27</v>
      </c>
      <c r="B3279" t="s">
        <v>380</v>
      </c>
      <c r="C3279" t="s">
        <v>910</v>
      </c>
      <c r="D3279" t="s">
        <v>314</v>
      </c>
      <c r="E3279" s="316" t="s">
        <v>141</v>
      </c>
      <c r="F3279" s="316" t="s">
        <v>142</v>
      </c>
      <c r="G3279" s="316" t="s">
        <v>431</v>
      </c>
      <c r="H3279" s="316" t="s">
        <v>432</v>
      </c>
      <c r="I3279" s="316" t="s">
        <v>303</v>
      </c>
      <c r="J3279" s="316" t="s">
        <v>308</v>
      </c>
      <c r="K3279" s="36">
        <v>10</v>
      </c>
      <c r="L3279" s="317">
        <v>0.1098899990320206</v>
      </c>
      <c r="M3279" s="317"/>
      <c r="N3279" s="36">
        <v>111</v>
      </c>
      <c r="O3279" s="317">
        <v>8.8100001215934753E-2</v>
      </c>
      <c r="P3279" s="317"/>
      <c r="Q3279" s="36">
        <v>1652</v>
      </c>
      <c r="R3279" s="317">
        <v>0.1656599938869476</v>
      </c>
      <c r="S3279" s="317"/>
      <c r="T3279" t="s">
        <v>380</v>
      </c>
      <c r="BA3279" s="395">
        <v>1</v>
      </c>
      <c r="BB3279" s="396" t="s">
        <v>861</v>
      </c>
      <c r="BC3279" t="str">
        <f t="shared" si="306"/>
        <v>RGN</v>
      </c>
      <c r="BD3279" t="str">
        <f t="shared" si="307"/>
        <v>NAoMe_initial_final_stage_tum</v>
      </c>
      <c r="BE3279" s="397" t="s">
        <v>862</v>
      </c>
      <c r="BF3279" t="str">
        <f t="shared" si="308"/>
        <v>Not staged/Unstated</v>
      </c>
      <c r="BG3279">
        <f t="shared" si="309"/>
        <v>10</v>
      </c>
      <c r="BH3279" s="398">
        <f t="shared" si="310"/>
        <v>0.1098899990320206</v>
      </c>
      <c r="BO3279" s="33"/>
    </row>
    <row r="3280" spans="1:67">
      <c r="A3280" s="316" t="s">
        <v>27</v>
      </c>
      <c r="B3280" t="s">
        <v>380</v>
      </c>
      <c r="C3280" t="s">
        <v>910</v>
      </c>
      <c r="D3280" t="s">
        <v>314</v>
      </c>
      <c r="E3280" s="316" t="s">
        <v>141</v>
      </c>
      <c r="F3280" s="316" t="s">
        <v>142</v>
      </c>
      <c r="G3280" s="316" t="s">
        <v>431</v>
      </c>
      <c r="H3280" s="316" t="s">
        <v>432</v>
      </c>
      <c r="I3280" s="316" t="s">
        <v>303</v>
      </c>
      <c r="J3280" s="316" t="s">
        <v>304</v>
      </c>
      <c r="K3280" s="36">
        <v>0</v>
      </c>
      <c r="L3280" s="317">
        <v>0</v>
      </c>
      <c r="M3280" s="317">
        <v>0</v>
      </c>
      <c r="N3280" s="36">
        <v>6</v>
      </c>
      <c r="O3280" s="317">
        <v>4.7599999234080306E-3</v>
      </c>
      <c r="P3280" s="317">
        <v>5.2200001664459714E-3</v>
      </c>
      <c r="Q3280" s="36">
        <v>64</v>
      </c>
      <c r="R3280" s="317">
        <v>6.4199999906122676E-3</v>
      </c>
      <c r="S3280" s="317">
        <v>7.689999882131815E-3</v>
      </c>
      <c r="T3280" t="s">
        <v>380</v>
      </c>
      <c r="BA3280" s="395">
        <v>1</v>
      </c>
      <c r="BB3280" s="396" t="s">
        <v>861</v>
      </c>
      <c r="BC3280" t="str">
        <f t="shared" si="306"/>
        <v>RGN</v>
      </c>
      <c r="BD3280" t="str">
        <f t="shared" si="307"/>
        <v>NAoMe_initial_final_stage_tum</v>
      </c>
      <c r="BE3280" s="397" t="s">
        <v>862</v>
      </c>
      <c r="BF3280" t="str">
        <f t="shared" si="308"/>
        <v>Stage 0</v>
      </c>
      <c r="BG3280">
        <f t="shared" si="309"/>
        <v>0</v>
      </c>
      <c r="BH3280" s="398">
        <f t="shared" si="310"/>
        <v>0</v>
      </c>
      <c r="BO3280" s="33"/>
    </row>
    <row r="3281" spans="1:67">
      <c r="A3281" s="316" t="s">
        <v>27</v>
      </c>
      <c r="B3281" t="s">
        <v>380</v>
      </c>
      <c r="C3281" t="s">
        <v>910</v>
      </c>
      <c r="D3281" t="s">
        <v>314</v>
      </c>
      <c r="E3281" s="316" t="s">
        <v>141</v>
      </c>
      <c r="F3281" s="316" t="s">
        <v>142</v>
      </c>
      <c r="G3281" s="316" t="s">
        <v>431</v>
      </c>
      <c r="H3281" s="316" t="s">
        <v>432</v>
      </c>
      <c r="I3281" s="316" t="s">
        <v>303</v>
      </c>
      <c r="J3281" s="316" t="s">
        <v>305</v>
      </c>
      <c r="K3281" s="36">
        <v>2</v>
      </c>
      <c r="L3281" s="317">
        <v>2.1980000659823421E-2</v>
      </c>
      <c r="M3281" s="317">
        <v>2.4690000340342522E-2</v>
      </c>
      <c r="N3281" s="36">
        <v>46</v>
      </c>
      <c r="O3281" s="317">
        <v>3.6509998142719269E-2</v>
      </c>
      <c r="P3281" s="317">
        <v>4.0029998868703842E-2</v>
      </c>
      <c r="Q3281" s="36">
        <v>359</v>
      </c>
      <c r="R3281" s="317">
        <v>3.5999998450279243E-2</v>
      </c>
      <c r="S3281" s="317">
        <v>4.3150000274181373E-2</v>
      </c>
      <c r="T3281" t="s">
        <v>380</v>
      </c>
      <c r="BA3281" s="395">
        <v>1</v>
      </c>
      <c r="BB3281" s="396" t="s">
        <v>861</v>
      </c>
      <c r="BC3281" t="str">
        <f t="shared" si="306"/>
        <v>RGN</v>
      </c>
      <c r="BD3281" t="str">
        <f t="shared" si="307"/>
        <v>NAoMe_initial_final_stage_tum</v>
      </c>
      <c r="BE3281" s="397" t="s">
        <v>862</v>
      </c>
      <c r="BF3281" t="str">
        <f t="shared" si="308"/>
        <v>Stage 1</v>
      </c>
      <c r="BG3281">
        <f t="shared" si="309"/>
        <v>2</v>
      </c>
      <c r="BH3281" s="398">
        <f t="shared" si="310"/>
        <v>2.1980000659823421E-2</v>
      </c>
      <c r="BO3281" s="33"/>
    </row>
    <row r="3282" spans="1:67">
      <c r="A3282" s="316" t="s">
        <v>27</v>
      </c>
      <c r="B3282" t="s">
        <v>380</v>
      </c>
      <c r="C3282" t="s">
        <v>910</v>
      </c>
      <c r="D3282" t="s">
        <v>314</v>
      </c>
      <c r="E3282" s="316" t="s">
        <v>141</v>
      </c>
      <c r="F3282" s="316" t="s">
        <v>142</v>
      </c>
      <c r="G3282" s="316" t="s">
        <v>431</v>
      </c>
      <c r="H3282" s="316" t="s">
        <v>432</v>
      </c>
      <c r="I3282" s="316" t="s">
        <v>303</v>
      </c>
      <c r="J3282" s="316" t="s">
        <v>306</v>
      </c>
      <c r="K3282" s="36">
        <v>6</v>
      </c>
      <c r="L3282" s="317">
        <v>6.5930001437664032E-2</v>
      </c>
      <c r="M3282" s="317">
        <v>7.4069999158382416E-2</v>
      </c>
      <c r="N3282" s="36">
        <v>135</v>
      </c>
      <c r="O3282" s="317">
        <v>0.10713999718427659</v>
      </c>
      <c r="P3282" s="317">
        <v>0.1174900010228157</v>
      </c>
      <c r="Q3282" s="36">
        <v>996</v>
      </c>
      <c r="R3282" s="317">
        <v>9.9880002439022064E-2</v>
      </c>
      <c r="S3282" s="317">
        <v>0.11970999836921691</v>
      </c>
      <c r="T3282" t="s">
        <v>380</v>
      </c>
      <c r="BA3282" s="395">
        <v>1</v>
      </c>
      <c r="BB3282" s="396" t="s">
        <v>861</v>
      </c>
      <c r="BC3282" t="str">
        <f t="shared" si="306"/>
        <v>RGN</v>
      </c>
      <c r="BD3282" t="str">
        <f t="shared" si="307"/>
        <v>NAoMe_initial_final_stage_tum</v>
      </c>
      <c r="BE3282" s="397" t="s">
        <v>862</v>
      </c>
      <c r="BF3282" t="str">
        <f t="shared" si="308"/>
        <v>Stage 2</v>
      </c>
      <c r="BG3282">
        <f t="shared" si="309"/>
        <v>6</v>
      </c>
      <c r="BH3282" s="398">
        <f t="shared" si="310"/>
        <v>6.5930001437664032E-2</v>
      </c>
      <c r="BO3282" s="33"/>
    </row>
    <row r="3283" spans="1:67">
      <c r="A3283" s="316" t="s">
        <v>27</v>
      </c>
      <c r="B3283" t="s">
        <v>380</v>
      </c>
      <c r="C3283" t="s">
        <v>910</v>
      </c>
      <c r="D3283" t="s">
        <v>314</v>
      </c>
      <c r="E3283" s="316" t="s">
        <v>141</v>
      </c>
      <c r="F3283" s="316" t="s">
        <v>142</v>
      </c>
      <c r="G3283" s="316" t="s">
        <v>431</v>
      </c>
      <c r="H3283" s="316" t="s">
        <v>432</v>
      </c>
      <c r="I3283" s="316" t="s">
        <v>303</v>
      </c>
      <c r="J3283" s="316" t="s">
        <v>307</v>
      </c>
      <c r="K3283" s="36">
        <v>10</v>
      </c>
      <c r="L3283" s="317">
        <v>0.1098899990320206</v>
      </c>
      <c r="M3283" s="317">
        <v>0.1234600022435188</v>
      </c>
      <c r="N3283" s="36">
        <v>85</v>
      </c>
      <c r="O3283" s="317">
        <v>6.7460000514984131E-2</v>
      </c>
      <c r="P3283" s="317">
        <v>7.3980003595352173E-2</v>
      </c>
      <c r="Q3283" s="36">
        <v>742</v>
      </c>
      <c r="R3283" s="317">
        <v>7.4409998953342438E-2</v>
      </c>
      <c r="S3283" s="317">
        <v>8.9180000126361847E-2</v>
      </c>
      <c r="T3283" t="s">
        <v>380</v>
      </c>
      <c r="BA3283" s="395">
        <v>1</v>
      </c>
      <c r="BB3283" s="396" t="s">
        <v>861</v>
      </c>
      <c r="BC3283" t="str">
        <f t="shared" si="306"/>
        <v>RGN</v>
      </c>
      <c r="BD3283" t="str">
        <f t="shared" si="307"/>
        <v>NAoMe_initial_final_stage_tum</v>
      </c>
      <c r="BE3283" s="397" t="s">
        <v>862</v>
      </c>
      <c r="BF3283" t="str">
        <f t="shared" si="308"/>
        <v>Stage 3</v>
      </c>
      <c r="BG3283">
        <f t="shared" si="309"/>
        <v>10</v>
      </c>
      <c r="BH3283" s="398">
        <f t="shared" si="310"/>
        <v>0.1098899990320206</v>
      </c>
      <c r="BO3283" s="33"/>
    </row>
    <row r="3284" spans="1:67">
      <c r="A3284" s="316" t="s">
        <v>27</v>
      </c>
      <c r="B3284" t="s">
        <v>380</v>
      </c>
      <c r="C3284" t="s">
        <v>910</v>
      </c>
      <c r="D3284" t="s">
        <v>314</v>
      </c>
      <c r="E3284" s="316" t="s">
        <v>141</v>
      </c>
      <c r="F3284" s="316" t="s">
        <v>142</v>
      </c>
      <c r="G3284" s="316" t="s">
        <v>431</v>
      </c>
      <c r="H3284" s="316" t="s">
        <v>432</v>
      </c>
      <c r="I3284" s="316" t="s">
        <v>303</v>
      </c>
      <c r="J3284" s="316" t="s">
        <v>336</v>
      </c>
      <c r="K3284" s="36">
        <v>63</v>
      </c>
      <c r="L3284" s="317">
        <v>0.69230997562408447</v>
      </c>
      <c r="M3284" s="317">
        <v>0.77777999639511108</v>
      </c>
      <c r="N3284" s="36">
        <v>877</v>
      </c>
      <c r="O3284" s="317">
        <v>0.69603002071380615</v>
      </c>
      <c r="P3284" s="317">
        <v>0.76327002048492432</v>
      </c>
      <c r="Q3284" s="36">
        <v>6159</v>
      </c>
      <c r="R3284" s="317">
        <v>0.6176300048828125</v>
      </c>
      <c r="S3284" s="317">
        <v>0.74026000499725342</v>
      </c>
      <c r="T3284" t="s">
        <v>380</v>
      </c>
      <c r="BA3284" s="395">
        <v>1</v>
      </c>
      <c r="BB3284" s="396" t="s">
        <v>861</v>
      </c>
      <c r="BC3284" t="str">
        <f t="shared" si="306"/>
        <v>RGN</v>
      </c>
      <c r="BD3284" t="str">
        <f t="shared" si="307"/>
        <v>NAoMe_initial_final_stage_tum</v>
      </c>
      <c r="BE3284" s="397" t="s">
        <v>862</v>
      </c>
      <c r="BF3284" t="str">
        <f t="shared" si="308"/>
        <v>Stage 4</v>
      </c>
      <c r="BG3284">
        <f t="shared" si="309"/>
        <v>63</v>
      </c>
      <c r="BH3284" s="398">
        <f t="shared" si="310"/>
        <v>0.69230997562408447</v>
      </c>
      <c r="BO3284" s="33"/>
    </row>
    <row r="3285" spans="1:67">
      <c r="A3285" s="316" t="s">
        <v>27</v>
      </c>
      <c r="B3285" t="s">
        <v>380</v>
      </c>
      <c r="C3285" t="s">
        <v>910</v>
      </c>
      <c r="D3285" t="s">
        <v>314</v>
      </c>
      <c r="E3285" s="316" t="s">
        <v>141</v>
      </c>
      <c r="F3285" s="316" t="s">
        <v>142</v>
      </c>
      <c r="G3285" s="316" t="s">
        <v>431</v>
      </c>
      <c r="H3285" s="316" t="s">
        <v>432</v>
      </c>
      <c r="I3285" s="316" t="s">
        <v>342</v>
      </c>
      <c r="J3285" s="316" t="s">
        <v>343</v>
      </c>
      <c r="K3285" s="36">
        <v>10</v>
      </c>
      <c r="L3285" s="317">
        <v>0.1098899990320206</v>
      </c>
      <c r="M3285" s="317"/>
      <c r="N3285" s="36">
        <v>111</v>
      </c>
      <c r="O3285" s="317">
        <v>8.8100001215934753E-2</v>
      </c>
      <c r="P3285" s="317"/>
      <c r="Q3285" s="36">
        <v>1652</v>
      </c>
      <c r="R3285" s="317">
        <v>0.1656599938869476</v>
      </c>
      <c r="S3285" s="317"/>
      <c r="T3285" t="s">
        <v>380</v>
      </c>
      <c r="BA3285" s="395">
        <v>1</v>
      </c>
      <c r="BB3285" s="396" t="s">
        <v>861</v>
      </c>
      <c r="BC3285" t="str">
        <f t="shared" si="306"/>
        <v>RGN</v>
      </c>
      <c r="BD3285" t="str">
        <f t="shared" si="307"/>
        <v>NAoMe_initial_final_stage_tum_grp</v>
      </c>
      <c r="BE3285" s="397" t="s">
        <v>862</v>
      </c>
      <c r="BF3285" t="str">
        <f t="shared" si="308"/>
        <v>MBC in HESAPC</v>
      </c>
      <c r="BG3285">
        <f t="shared" si="309"/>
        <v>10</v>
      </c>
      <c r="BH3285" s="398">
        <f t="shared" si="310"/>
        <v>0.1098899990320206</v>
      </c>
      <c r="BO3285" s="33"/>
    </row>
    <row r="3286" spans="1:67">
      <c r="A3286" s="316" t="s">
        <v>27</v>
      </c>
      <c r="B3286" t="s">
        <v>380</v>
      </c>
      <c r="C3286" t="s">
        <v>910</v>
      </c>
      <c r="D3286" t="s">
        <v>314</v>
      </c>
      <c r="E3286" s="316" t="s">
        <v>141</v>
      </c>
      <c r="F3286" s="316" t="s">
        <v>142</v>
      </c>
      <c r="G3286" s="316" t="s">
        <v>431</v>
      </c>
      <c r="H3286" s="316" t="s">
        <v>432</v>
      </c>
      <c r="I3286" s="316" t="s">
        <v>342</v>
      </c>
      <c r="J3286" s="316" t="s">
        <v>344</v>
      </c>
      <c r="K3286" s="36">
        <v>17</v>
      </c>
      <c r="L3286" s="317">
        <v>0.18681000173091891</v>
      </c>
      <c r="M3286" s="317">
        <v>0.20987999439239499</v>
      </c>
      <c r="N3286" s="36">
        <v>272</v>
      </c>
      <c r="O3286" s="317">
        <v>0.21586999297142029</v>
      </c>
      <c r="P3286" s="317">
        <v>0.23672999441623691</v>
      </c>
      <c r="Q3286" s="36">
        <v>2161</v>
      </c>
      <c r="R3286" s="317">
        <v>0.2167100012302399</v>
      </c>
      <c r="S3286" s="317">
        <v>0.25973999500274658</v>
      </c>
      <c r="T3286" t="s">
        <v>380</v>
      </c>
      <c r="BA3286" s="395">
        <v>1</v>
      </c>
      <c r="BB3286" s="396" t="s">
        <v>861</v>
      </c>
      <c r="BC3286" t="str">
        <f t="shared" si="306"/>
        <v>RGN</v>
      </c>
      <c r="BD3286" t="str">
        <f t="shared" si="307"/>
        <v>NAoMe_initial_final_stage_tum_grp</v>
      </c>
      <c r="BE3286" s="397" t="s">
        <v>862</v>
      </c>
      <c r="BF3286" t="str">
        <f t="shared" si="308"/>
        <v>Stage 0-3</v>
      </c>
      <c r="BG3286">
        <f t="shared" si="309"/>
        <v>17</v>
      </c>
      <c r="BH3286" s="398">
        <f t="shared" si="310"/>
        <v>0.18681000173091891</v>
      </c>
      <c r="BO3286" s="33"/>
    </row>
    <row r="3287" spans="1:67">
      <c r="A3287" s="316" t="s">
        <v>27</v>
      </c>
      <c r="B3287" t="s">
        <v>380</v>
      </c>
      <c r="C3287" t="s">
        <v>910</v>
      </c>
      <c r="D3287" t="s">
        <v>314</v>
      </c>
      <c r="E3287" s="316" t="s">
        <v>141</v>
      </c>
      <c r="F3287" s="316" t="s">
        <v>142</v>
      </c>
      <c r="G3287" s="316" t="s">
        <v>431</v>
      </c>
      <c r="H3287" s="316" t="s">
        <v>432</v>
      </c>
      <c r="I3287" s="316" t="s">
        <v>342</v>
      </c>
      <c r="J3287" s="316" t="s">
        <v>336</v>
      </c>
      <c r="K3287" s="36">
        <v>64</v>
      </c>
      <c r="L3287" s="317">
        <v>0.70329999923706055</v>
      </c>
      <c r="M3287" s="317">
        <v>0.79012000560760498</v>
      </c>
      <c r="N3287" s="36">
        <v>877</v>
      </c>
      <c r="O3287" s="317">
        <v>0.69603002071380615</v>
      </c>
      <c r="P3287" s="317">
        <v>0.76327002048492432</v>
      </c>
      <c r="Q3287" s="36">
        <v>6159</v>
      </c>
      <c r="R3287" s="317">
        <v>0.6176300048828125</v>
      </c>
      <c r="S3287" s="317">
        <v>0.74026000499725342</v>
      </c>
      <c r="T3287" t="s">
        <v>380</v>
      </c>
      <c r="BA3287" s="395">
        <v>1</v>
      </c>
      <c r="BB3287" s="396" t="s">
        <v>861</v>
      </c>
      <c r="BC3287" t="str">
        <f t="shared" si="306"/>
        <v>RGN</v>
      </c>
      <c r="BD3287" t="str">
        <f t="shared" si="307"/>
        <v>NAoMe_initial_final_stage_tum_grp</v>
      </c>
      <c r="BE3287" s="397" t="s">
        <v>862</v>
      </c>
      <c r="BF3287" t="str">
        <f t="shared" si="308"/>
        <v>Stage 4</v>
      </c>
      <c r="BG3287">
        <f t="shared" si="309"/>
        <v>64</v>
      </c>
      <c r="BH3287" s="398">
        <f t="shared" si="310"/>
        <v>0.70329999923706055</v>
      </c>
      <c r="BO3287" s="33"/>
    </row>
    <row r="3288" spans="1:67">
      <c r="A3288" s="316" t="s">
        <v>27</v>
      </c>
      <c r="B3288" t="s">
        <v>380</v>
      </c>
      <c r="C3288" t="s">
        <v>910</v>
      </c>
      <c r="D3288" t="s">
        <v>314</v>
      </c>
      <c r="E3288" s="316" t="s">
        <v>141</v>
      </c>
      <c r="F3288" s="316" t="s">
        <v>142</v>
      </c>
      <c r="G3288" s="316" t="s">
        <v>431</v>
      </c>
      <c r="H3288" s="316" t="s">
        <v>432</v>
      </c>
      <c r="I3288" s="316" t="s">
        <v>658</v>
      </c>
      <c r="J3288" s="316" t="s">
        <v>345</v>
      </c>
      <c r="K3288" s="36">
        <v>91</v>
      </c>
      <c r="L3288" s="317">
        <v>1</v>
      </c>
      <c r="M3288" s="317"/>
      <c r="N3288" s="36">
        <v>1260</v>
      </c>
      <c r="O3288" s="317">
        <v>1</v>
      </c>
      <c r="P3288" s="317"/>
      <c r="Q3288" s="36">
        <v>9972</v>
      </c>
      <c r="R3288" s="317">
        <v>1</v>
      </c>
      <c r="S3288" s="317"/>
      <c r="T3288" t="s">
        <v>380</v>
      </c>
      <c r="BA3288" s="395">
        <v>1</v>
      </c>
      <c r="BB3288" s="396" t="s">
        <v>861</v>
      </c>
      <c r="BC3288" t="str">
        <f t="shared" si="306"/>
        <v>RGN</v>
      </c>
      <c r="BD3288" t="str">
        <f t="shared" si="307"/>
        <v>NAoMe_initial_final_who_ps</v>
      </c>
      <c r="BE3288" s="397" t="s">
        <v>862</v>
      </c>
      <c r="BF3288" t="str">
        <f t="shared" si="308"/>
        <v>Not recorded</v>
      </c>
      <c r="BG3288">
        <f t="shared" si="309"/>
        <v>91</v>
      </c>
      <c r="BH3288" s="398">
        <f t="shared" si="310"/>
        <v>1</v>
      </c>
      <c r="BO3288" s="33"/>
    </row>
    <row r="3289" spans="1:67">
      <c r="A3289" s="316" t="s">
        <v>27</v>
      </c>
      <c r="B3289" t="s">
        <v>380</v>
      </c>
      <c r="C3289" t="s">
        <v>910</v>
      </c>
      <c r="D3289" t="s">
        <v>314</v>
      </c>
      <c r="E3289" s="316" t="s">
        <v>141</v>
      </c>
      <c r="F3289" s="316" t="s">
        <v>142</v>
      </c>
      <c r="G3289" s="316" t="s">
        <v>431</v>
      </c>
      <c r="H3289" s="316" t="s">
        <v>432</v>
      </c>
      <c r="I3289" s="316" t="s">
        <v>291</v>
      </c>
      <c r="J3289" s="316" t="s">
        <v>313</v>
      </c>
      <c r="K3289" s="36">
        <v>85</v>
      </c>
      <c r="L3289" s="317">
        <v>0.93406999111175537</v>
      </c>
      <c r="M3289" s="317"/>
      <c r="N3289" s="36">
        <v>1238</v>
      </c>
      <c r="O3289" s="317">
        <v>0.98254001140594482</v>
      </c>
      <c r="P3289" s="317"/>
      <c r="Q3289" s="36">
        <v>9846</v>
      </c>
      <c r="R3289" s="317">
        <v>0.98736000061035156</v>
      </c>
      <c r="S3289" s="317"/>
      <c r="T3289" t="s">
        <v>380</v>
      </c>
      <c r="BA3289" s="395">
        <v>1</v>
      </c>
      <c r="BB3289" s="396" t="s">
        <v>861</v>
      </c>
      <c r="BC3289" t="str">
        <f t="shared" si="306"/>
        <v>RGN</v>
      </c>
      <c r="BD3289" t="str">
        <f t="shared" si="307"/>
        <v>NAoMe_initial_gender</v>
      </c>
      <c r="BE3289" s="397" t="s">
        <v>862</v>
      </c>
      <c r="BF3289" t="str">
        <f t="shared" si="308"/>
        <v>Female</v>
      </c>
      <c r="BG3289">
        <f t="shared" si="309"/>
        <v>85</v>
      </c>
      <c r="BH3289" s="398">
        <f t="shared" si="310"/>
        <v>0.93406999111175537</v>
      </c>
      <c r="BO3289" s="33"/>
    </row>
    <row r="3290" spans="1:67">
      <c r="A3290" s="316" t="s">
        <v>27</v>
      </c>
      <c r="B3290" t="s">
        <v>380</v>
      </c>
      <c r="C3290" t="s">
        <v>910</v>
      </c>
      <c r="D3290" t="s">
        <v>314</v>
      </c>
      <c r="E3290" s="316" t="s">
        <v>141</v>
      </c>
      <c r="F3290" s="316" t="s">
        <v>142</v>
      </c>
      <c r="G3290" s="316" t="s">
        <v>431</v>
      </c>
      <c r="H3290" s="316" t="s">
        <v>432</v>
      </c>
      <c r="I3290" s="316" t="s">
        <v>291</v>
      </c>
      <c r="J3290" s="316" t="s">
        <v>293</v>
      </c>
      <c r="K3290" s="36">
        <v>6</v>
      </c>
      <c r="L3290" s="317">
        <v>6.5930001437664032E-2</v>
      </c>
      <c r="M3290" s="317"/>
      <c r="N3290" s="36">
        <v>22</v>
      </c>
      <c r="O3290" s="317">
        <v>1.7459999769926071E-2</v>
      </c>
      <c r="P3290" s="317"/>
      <c r="Q3290" s="36">
        <v>126</v>
      </c>
      <c r="R3290" s="317">
        <v>1.264000032097101E-2</v>
      </c>
      <c r="S3290" s="317"/>
      <c r="T3290" t="s">
        <v>380</v>
      </c>
      <c r="BA3290" s="395">
        <v>1</v>
      </c>
      <c r="BB3290" s="396" t="s">
        <v>861</v>
      </c>
      <c r="BC3290" t="str">
        <f t="shared" si="306"/>
        <v>RGN</v>
      </c>
      <c r="BD3290" t="str">
        <f t="shared" si="307"/>
        <v>NAoMe_initial_gender</v>
      </c>
      <c r="BE3290" s="397" t="s">
        <v>862</v>
      </c>
      <c r="BF3290" t="str">
        <f t="shared" si="308"/>
        <v>Male</v>
      </c>
      <c r="BG3290">
        <f t="shared" si="309"/>
        <v>6</v>
      </c>
      <c r="BH3290" s="398">
        <f t="shared" si="310"/>
        <v>6.5930001437664032E-2</v>
      </c>
      <c r="BO3290" s="33"/>
    </row>
    <row r="3291" spans="1:67">
      <c r="A3291" s="316" t="s">
        <v>27</v>
      </c>
      <c r="B3291" t="s">
        <v>380</v>
      </c>
      <c r="C3291" t="s">
        <v>910</v>
      </c>
      <c r="D3291" t="s">
        <v>314</v>
      </c>
      <c r="E3291" s="316" t="s">
        <v>141</v>
      </c>
      <c r="F3291" s="316" t="s">
        <v>142</v>
      </c>
      <c r="G3291" s="316" t="s">
        <v>431</v>
      </c>
      <c r="H3291" s="316" t="s">
        <v>432</v>
      </c>
      <c r="I3291" s="316" t="s">
        <v>659</v>
      </c>
      <c r="J3291" s="316" t="s">
        <v>294</v>
      </c>
      <c r="K3291" s="36">
        <v>9</v>
      </c>
      <c r="L3291" s="317">
        <v>9.8899997770786285E-2</v>
      </c>
      <c r="M3291" s="317">
        <v>9.8899997770786285E-2</v>
      </c>
      <c r="N3291" s="36">
        <v>121</v>
      </c>
      <c r="O3291" s="317">
        <v>9.6029996871948242E-2</v>
      </c>
      <c r="P3291" s="317">
        <v>9.6029996871948242E-2</v>
      </c>
      <c r="Q3291" s="36">
        <v>1800</v>
      </c>
      <c r="R3291" s="317">
        <v>0.18050999939441681</v>
      </c>
      <c r="S3291" s="317">
        <v>0.18050999939441681</v>
      </c>
      <c r="T3291" t="s">
        <v>380</v>
      </c>
      <c r="BA3291" s="395">
        <v>1</v>
      </c>
      <c r="BB3291" s="396" t="s">
        <v>861</v>
      </c>
      <c r="BC3291" t="str">
        <f t="shared" si="306"/>
        <v>RGN</v>
      </c>
      <c r="BD3291" t="str">
        <f t="shared" si="307"/>
        <v>NAoMe_initial_imd_2019</v>
      </c>
      <c r="BE3291" s="397" t="s">
        <v>862</v>
      </c>
      <c r="BF3291" t="str">
        <f t="shared" si="308"/>
        <v>1 - most deprived</v>
      </c>
      <c r="BG3291">
        <f t="shared" si="309"/>
        <v>9</v>
      </c>
      <c r="BH3291" s="398">
        <f t="shared" si="310"/>
        <v>9.8899997770786285E-2</v>
      </c>
      <c r="BO3291" s="33"/>
    </row>
    <row r="3292" spans="1:67">
      <c r="A3292" s="316" t="s">
        <v>27</v>
      </c>
      <c r="B3292" t="s">
        <v>380</v>
      </c>
      <c r="C3292" t="s">
        <v>910</v>
      </c>
      <c r="D3292" t="s">
        <v>314</v>
      </c>
      <c r="E3292" s="316" t="s">
        <v>141</v>
      </c>
      <c r="F3292" s="316" t="s">
        <v>142</v>
      </c>
      <c r="G3292" s="316" t="s">
        <v>431</v>
      </c>
      <c r="H3292" s="316" t="s">
        <v>432</v>
      </c>
      <c r="I3292" s="316" t="s">
        <v>659</v>
      </c>
      <c r="J3292" s="316" t="s">
        <v>15</v>
      </c>
      <c r="K3292" s="36">
        <v>14</v>
      </c>
      <c r="L3292" s="317">
        <v>0.1538500040769577</v>
      </c>
      <c r="M3292" s="317">
        <v>0.1538500040769577</v>
      </c>
      <c r="N3292" s="36">
        <v>249</v>
      </c>
      <c r="O3292" s="317">
        <v>0.19762000441551211</v>
      </c>
      <c r="P3292" s="317">
        <v>0.19762000441551211</v>
      </c>
      <c r="Q3292" s="36">
        <v>2036</v>
      </c>
      <c r="R3292" s="317">
        <v>0.20417000353336329</v>
      </c>
      <c r="S3292" s="317">
        <v>0.20417000353336329</v>
      </c>
      <c r="T3292" t="s">
        <v>380</v>
      </c>
      <c r="BA3292" s="395">
        <v>1</v>
      </c>
      <c r="BB3292" s="396" t="s">
        <v>861</v>
      </c>
      <c r="BC3292" t="str">
        <f t="shared" si="306"/>
        <v>RGN</v>
      </c>
      <c r="BD3292" t="str">
        <f t="shared" si="307"/>
        <v>NAoMe_initial_imd_2019</v>
      </c>
      <c r="BE3292" s="397" t="s">
        <v>862</v>
      </c>
      <c r="BF3292" t="str">
        <f t="shared" si="308"/>
        <v>2</v>
      </c>
      <c r="BG3292">
        <f t="shared" si="309"/>
        <v>14</v>
      </c>
      <c r="BH3292" s="398">
        <f t="shared" si="310"/>
        <v>0.1538500040769577</v>
      </c>
      <c r="BO3292" s="33"/>
    </row>
    <row r="3293" spans="1:67">
      <c r="A3293" s="316" t="s">
        <v>27</v>
      </c>
      <c r="B3293" t="s">
        <v>380</v>
      </c>
      <c r="C3293" t="s">
        <v>910</v>
      </c>
      <c r="D3293" t="s">
        <v>314</v>
      </c>
      <c r="E3293" s="316" t="s">
        <v>141</v>
      </c>
      <c r="F3293" s="316" t="s">
        <v>142</v>
      </c>
      <c r="G3293" s="316" t="s">
        <v>431</v>
      </c>
      <c r="H3293" s="316" t="s">
        <v>432</v>
      </c>
      <c r="I3293" s="316" t="s">
        <v>659</v>
      </c>
      <c r="J3293" s="316" t="s">
        <v>16</v>
      </c>
      <c r="K3293" s="36">
        <v>20</v>
      </c>
      <c r="L3293" s="317">
        <v>0.21977999806404111</v>
      </c>
      <c r="M3293" s="317">
        <v>0.21977999806404111</v>
      </c>
      <c r="N3293" s="36">
        <v>347</v>
      </c>
      <c r="O3293" s="317">
        <v>0.27540001273155212</v>
      </c>
      <c r="P3293" s="317">
        <v>0.27540001273155212</v>
      </c>
      <c r="Q3293" s="36">
        <v>2085</v>
      </c>
      <c r="R3293" s="317">
        <v>0.20908999443054199</v>
      </c>
      <c r="S3293" s="317">
        <v>0.20908999443054199</v>
      </c>
      <c r="T3293" t="s">
        <v>380</v>
      </c>
      <c r="BA3293" s="395">
        <v>1</v>
      </c>
      <c r="BB3293" s="396" t="s">
        <v>861</v>
      </c>
      <c r="BC3293" t="str">
        <f t="shared" si="306"/>
        <v>RGN</v>
      </c>
      <c r="BD3293" t="str">
        <f t="shared" si="307"/>
        <v>NAoMe_initial_imd_2019</v>
      </c>
      <c r="BE3293" s="397" t="s">
        <v>862</v>
      </c>
      <c r="BF3293" t="str">
        <f t="shared" si="308"/>
        <v>3</v>
      </c>
      <c r="BG3293">
        <f t="shared" si="309"/>
        <v>20</v>
      </c>
      <c r="BH3293" s="398">
        <f t="shared" si="310"/>
        <v>0.21977999806404111</v>
      </c>
      <c r="BO3293" s="33"/>
    </row>
    <row r="3294" spans="1:67">
      <c r="A3294" s="316" t="s">
        <v>27</v>
      </c>
      <c r="B3294" t="s">
        <v>380</v>
      </c>
      <c r="C3294" t="s">
        <v>910</v>
      </c>
      <c r="D3294" t="s">
        <v>314</v>
      </c>
      <c r="E3294" s="316" t="s">
        <v>141</v>
      </c>
      <c r="F3294" s="316" t="s">
        <v>142</v>
      </c>
      <c r="G3294" s="316" t="s">
        <v>431</v>
      </c>
      <c r="H3294" s="316" t="s">
        <v>432</v>
      </c>
      <c r="I3294" s="316" t="s">
        <v>659</v>
      </c>
      <c r="J3294" s="316" t="s">
        <v>17</v>
      </c>
      <c r="K3294" s="36">
        <v>22</v>
      </c>
      <c r="L3294" s="317">
        <v>0.2417600005865097</v>
      </c>
      <c r="M3294" s="317">
        <v>0.2417600005865097</v>
      </c>
      <c r="N3294" s="36">
        <v>246</v>
      </c>
      <c r="O3294" s="317">
        <v>0.1952400058507919</v>
      </c>
      <c r="P3294" s="317">
        <v>0.1952400058507919</v>
      </c>
      <c r="Q3294" s="36">
        <v>2024</v>
      </c>
      <c r="R3294" s="317">
        <v>0.2029699981212616</v>
      </c>
      <c r="S3294" s="317">
        <v>0.2029699981212616</v>
      </c>
      <c r="T3294" t="s">
        <v>380</v>
      </c>
      <c r="BA3294" s="395">
        <v>1</v>
      </c>
      <c r="BB3294" s="396" t="s">
        <v>861</v>
      </c>
      <c r="BC3294" t="str">
        <f t="shared" si="306"/>
        <v>RGN</v>
      </c>
      <c r="BD3294" t="str">
        <f t="shared" si="307"/>
        <v>NAoMe_initial_imd_2019</v>
      </c>
      <c r="BE3294" s="397" t="s">
        <v>862</v>
      </c>
      <c r="BF3294" t="str">
        <f t="shared" si="308"/>
        <v>4</v>
      </c>
      <c r="BG3294">
        <f t="shared" si="309"/>
        <v>22</v>
      </c>
      <c r="BH3294" s="398">
        <f t="shared" si="310"/>
        <v>0.2417600005865097</v>
      </c>
      <c r="BO3294" s="33"/>
    </row>
    <row r="3295" spans="1:67">
      <c r="A3295" s="316" t="s">
        <v>27</v>
      </c>
      <c r="B3295" t="s">
        <v>380</v>
      </c>
      <c r="C3295" t="s">
        <v>910</v>
      </c>
      <c r="D3295" t="s">
        <v>314</v>
      </c>
      <c r="E3295" s="316" t="s">
        <v>141</v>
      </c>
      <c r="F3295" s="318" t="s">
        <v>142</v>
      </c>
      <c r="G3295" s="316" t="s">
        <v>431</v>
      </c>
      <c r="H3295" s="316" t="s">
        <v>432</v>
      </c>
      <c r="I3295" s="316" t="s">
        <v>659</v>
      </c>
      <c r="J3295" s="316" t="s">
        <v>295</v>
      </c>
      <c r="K3295" s="36">
        <v>26</v>
      </c>
      <c r="L3295" s="317">
        <v>0.28571000695228582</v>
      </c>
      <c r="M3295" s="317">
        <v>0.28571000695228582</v>
      </c>
      <c r="N3295" s="36">
        <v>297</v>
      </c>
      <c r="O3295" s="317">
        <v>0.23570999503135681</v>
      </c>
      <c r="P3295" s="317">
        <v>0.23570999503135681</v>
      </c>
      <c r="Q3295" s="36">
        <v>2027</v>
      </c>
      <c r="R3295" s="317">
        <v>0.2032700031995773</v>
      </c>
      <c r="S3295" s="317">
        <v>0.2032700031995773</v>
      </c>
      <c r="T3295" t="s">
        <v>380</v>
      </c>
      <c r="BA3295" s="395">
        <v>1</v>
      </c>
      <c r="BB3295" s="396" t="s">
        <v>861</v>
      </c>
      <c r="BC3295" t="str">
        <f t="shared" si="306"/>
        <v>RGN</v>
      </c>
      <c r="BD3295" t="str">
        <f t="shared" si="307"/>
        <v>NAoMe_initial_imd_2019</v>
      </c>
      <c r="BE3295" s="397" t="s">
        <v>862</v>
      </c>
      <c r="BF3295" t="str">
        <f t="shared" si="308"/>
        <v>5 - least deprived</v>
      </c>
      <c r="BG3295">
        <f t="shared" si="309"/>
        <v>26</v>
      </c>
      <c r="BH3295" s="398">
        <f t="shared" si="310"/>
        <v>0.28571000695228582</v>
      </c>
      <c r="BO3295" s="33"/>
    </row>
    <row r="3296" spans="1:67">
      <c r="A3296" s="316" t="s">
        <v>27</v>
      </c>
      <c r="B3296" t="s">
        <v>380</v>
      </c>
      <c r="C3296" t="s">
        <v>910</v>
      </c>
      <c r="D3296" t="s">
        <v>314</v>
      </c>
      <c r="E3296" s="316" t="s">
        <v>141</v>
      </c>
      <c r="F3296" s="316" t="s">
        <v>142</v>
      </c>
      <c r="G3296" s="316" t="s">
        <v>431</v>
      </c>
      <c r="H3296" s="316" t="s">
        <v>432</v>
      </c>
      <c r="I3296" s="316" t="s">
        <v>659</v>
      </c>
      <c r="J3296" s="316" t="s">
        <v>260</v>
      </c>
      <c r="K3296" s="36">
        <v>0</v>
      </c>
      <c r="L3296" s="317">
        <v>0</v>
      </c>
      <c r="M3296" s="317"/>
      <c r="N3296" s="36">
        <v>0</v>
      </c>
      <c r="O3296" s="317">
        <v>0</v>
      </c>
      <c r="P3296" s="317"/>
      <c r="Q3296" s="36">
        <v>0</v>
      </c>
      <c r="R3296" s="317">
        <v>0</v>
      </c>
      <c r="S3296" s="317"/>
      <c r="T3296" t="s">
        <v>380</v>
      </c>
      <c r="BA3296" s="395">
        <v>1</v>
      </c>
      <c r="BB3296" s="396" t="s">
        <v>861</v>
      </c>
      <c r="BC3296" t="str">
        <f t="shared" si="306"/>
        <v>RGN</v>
      </c>
      <c r="BD3296" t="str">
        <f t="shared" si="307"/>
        <v>NAoMe_initial_imd_2019</v>
      </c>
      <c r="BE3296" s="397" t="s">
        <v>862</v>
      </c>
      <c r="BF3296" t="str">
        <f t="shared" si="308"/>
        <v>Unknown</v>
      </c>
      <c r="BG3296">
        <f t="shared" si="309"/>
        <v>0</v>
      </c>
      <c r="BH3296" s="398">
        <f t="shared" si="310"/>
        <v>0</v>
      </c>
      <c r="BO3296" s="33"/>
    </row>
    <row r="3297" spans="1:67">
      <c r="A3297" s="316" t="s">
        <v>27</v>
      </c>
      <c r="B3297" t="s">
        <v>380</v>
      </c>
      <c r="C3297" t="s">
        <v>910</v>
      </c>
      <c r="D3297" t="s">
        <v>314</v>
      </c>
      <c r="E3297" s="316" t="s">
        <v>141</v>
      </c>
      <c r="F3297" s="316" t="s">
        <v>142</v>
      </c>
      <c r="G3297" s="316" t="s">
        <v>431</v>
      </c>
      <c r="H3297" s="316" t="s">
        <v>432</v>
      </c>
      <c r="I3297" s="316" t="s">
        <v>296</v>
      </c>
      <c r="J3297" s="316" t="s">
        <v>297</v>
      </c>
      <c r="K3297" s="36">
        <v>48</v>
      </c>
      <c r="L3297" s="317">
        <v>0.52746999263763428</v>
      </c>
      <c r="M3297" s="317">
        <v>0.56471002101898193</v>
      </c>
      <c r="N3297" s="36">
        <v>712</v>
      </c>
      <c r="O3297" s="317">
        <v>0.56507998704910278</v>
      </c>
      <c r="P3297" s="317">
        <v>0.5807499885559082</v>
      </c>
      <c r="Q3297" s="36">
        <v>5528</v>
      </c>
      <c r="R3297" s="317">
        <v>0.55435001850128174</v>
      </c>
      <c r="S3297" s="317">
        <v>0.56936997175216675</v>
      </c>
      <c r="T3297" t="s">
        <v>380</v>
      </c>
      <c r="BA3297" s="395">
        <v>1</v>
      </c>
      <c r="BB3297" s="396" t="s">
        <v>861</v>
      </c>
      <c r="BC3297" t="str">
        <f t="shared" si="306"/>
        <v>RGN</v>
      </c>
      <c r="BD3297" t="str">
        <f t="shared" si="307"/>
        <v>NAoMe_initial_scarf_731_grp</v>
      </c>
      <c r="BE3297" s="397" t="s">
        <v>862</v>
      </c>
      <c r="BF3297" t="str">
        <f t="shared" si="308"/>
        <v>Fit</v>
      </c>
      <c r="BG3297">
        <f t="shared" si="309"/>
        <v>48</v>
      </c>
      <c r="BH3297" s="398">
        <f t="shared" si="310"/>
        <v>0.52746999263763428</v>
      </c>
      <c r="BO3297" s="33"/>
    </row>
    <row r="3298" spans="1:67">
      <c r="A3298" s="316" t="s">
        <v>27</v>
      </c>
      <c r="B3298" t="s">
        <v>380</v>
      </c>
      <c r="C3298" t="s">
        <v>910</v>
      </c>
      <c r="D3298" t="s">
        <v>314</v>
      </c>
      <c r="E3298" s="316" t="s">
        <v>141</v>
      </c>
      <c r="F3298" s="316" t="s">
        <v>142</v>
      </c>
      <c r="G3298" s="316" t="s">
        <v>431</v>
      </c>
      <c r="H3298" s="316" t="s">
        <v>432</v>
      </c>
      <c r="I3298" s="316" t="s">
        <v>296</v>
      </c>
      <c r="J3298" s="316" t="s">
        <v>298</v>
      </c>
      <c r="K3298" s="36">
        <v>12</v>
      </c>
      <c r="L3298" s="317">
        <v>0.13187000155448911</v>
      </c>
      <c r="M3298" s="317">
        <v>0.14117999374866491</v>
      </c>
      <c r="N3298" s="36">
        <v>189</v>
      </c>
      <c r="O3298" s="317">
        <v>0.15000000596046451</v>
      </c>
      <c r="P3298" s="317">
        <v>0.15415999293327329</v>
      </c>
      <c r="Q3298" s="36">
        <v>1492</v>
      </c>
      <c r="R3298" s="317">
        <v>0.149619996547699</v>
      </c>
      <c r="S3298" s="317">
        <v>0.153669998049736</v>
      </c>
      <c r="T3298" t="s">
        <v>380</v>
      </c>
      <c r="BA3298" s="395">
        <v>1</v>
      </c>
      <c r="BB3298" s="396" t="s">
        <v>861</v>
      </c>
      <c r="BC3298" t="str">
        <f t="shared" si="306"/>
        <v>RGN</v>
      </c>
      <c r="BD3298" t="str">
        <f t="shared" si="307"/>
        <v>NAoMe_initial_scarf_731_grp</v>
      </c>
      <c r="BE3298" s="397" t="s">
        <v>862</v>
      </c>
      <c r="BF3298" t="str">
        <f t="shared" si="308"/>
        <v>Mild frailty</v>
      </c>
      <c r="BG3298">
        <f t="shared" si="309"/>
        <v>12</v>
      </c>
      <c r="BH3298" s="398">
        <f t="shared" si="310"/>
        <v>0.13187000155448911</v>
      </c>
      <c r="BO3298" s="33"/>
    </row>
    <row r="3299" spans="1:67">
      <c r="A3299" s="316" t="s">
        <v>27</v>
      </c>
      <c r="B3299" t="s">
        <v>380</v>
      </c>
      <c r="C3299" t="s">
        <v>910</v>
      </c>
      <c r="D3299" t="s">
        <v>314</v>
      </c>
      <c r="E3299" s="316" t="s">
        <v>141</v>
      </c>
      <c r="F3299" s="316" t="s">
        <v>142</v>
      </c>
      <c r="G3299" s="316" t="s">
        <v>431</v>
      </c>
      <c r="H3299" s="316" t="s">
        <v>432</v>
      </c>
      <c r="I3299" s="316" t="s">
        <v>296</v>
      </c>
      <c r="J3299" s="316" t="s">
        <v>299</v>
      </c>
      <c r="K3299" s="36">
        <v>18</v>
      </c>
      <c r="L3299" s="317">
        <v>0.1977999955415726</v>
      </c>
      <c r="M3299" s="317">
        <v>0.21175999939441681</v>
      </c>
      <c r="N3299" s="36">
        <v>188</v>
      </c>
      <c r="O3299" s="317">
        <v>0.14921000599861151</v>
      </c>
      <c r="P3299" s="317">
        <v>0.1533399969339371</v>
      </c>
      <c r="Q3299" s="36">
        <v>1470</v>
      </c>
      <c r="R3299" s="317">
        <v>0.1474100053310394</v>
      </c>
      <c r="S3299" s="317">
        <v>0.1514099985361099</v>
      </c>
      <c r="T3299" t="s">
        <v>380</v>
      </c>
      <c r="BA3299" s="395">
        <v>1</v>
      </c>
      <c r="BB3299" s="396" t="s">
        <v>861</v>
      </c>
      <c r="BC3299" t="str">
        <f t="shared" si="306"/>
        <v>RGN</v>
      </c>
      <c r="BD3299" t="str">
        <f t="shared" si="307"/>
        <v>NAoMe_initial_scarf_731_grp</v>
      </c>
      <c r="BE3299" s="397" t="s">
        <v>862</v>
      </c>
      <c r="BF3299" t="str">
        <f t="shared" si="308"/>
        <v>Moderate frailty</v>
      </c>
      <c r="BG3299">
        <f t="shared" si="309"/>
        <v>18</v>
      </c>
      <c r="BH3299" s="398">
        <f t="shared" si="310"/>
        <v>0.1977999955415726</v>
      </c>
      <c r="BO3299" s="33"/>
    </row>
    <row r="3300" spans="1:67">
      <c r="A3300" s="316" t="s">
        <v>27</v>
      </c>
      <c r="B3300" t="s">
        <v>380</v>
      </c>
      <c r="C3300" t="s">
        <v>910</v>
      </c>
      <c r="D3300" t="s">
        <v>314</v>
      </c>
      <c r="E3300" s="316" t="s">
        <v>141</v>
      </c>
      <c r="F3300" s="316" t="s">
        <v>142</v>
      </c>
      <c r="G3300" s="316" t="s">
        <v>431</v>
      </c>
      <c r="H3300" s="316" t="s">
        <v>432</v>
      </c>
      <c r="I3300" s="316" t="s">
        <v>296</v>
      </c>
      <c r="J3300" s="316" t="s">
        <v>353</v>
      </c>
      <c r="K3300" s="36">
        <v>6</v>
      </c>
      <c r="L3300" s="317">
        <v>6.5930001437664032E-2</v>
      </c>
      <c r="M3300" s="317"/>
      <c r="N3300" s="36">
        <v>34</v>
      </c>
      <c r="O3300" s="317">
        <v>2.6979999616742131E-2</v>
      </c>
      <c r="P3300" s="317"/>
      <c r="Q3300" s="36">
        <v>263</v>
      </c>
      <c r="R3300" s="317">
        <v>2.6370000094175339E-2</v>
      </c>
      <c r="S3300" s="317"/>
      <c r="T3300" t="s">
        <v>380</v>
      </c>
      <c r="BA3300" s="395">
        <v>1</v>
      </c>
      <c r="BB3300" s="396" t="s">
        <v>861</v>
      </c>
      <c r="BC3300" t="str">
        <f t="shared" si="306"/>
        <v>RGN</v>
      </c>
      <c r="BD3300" t="str">
        <f t="shared" si="307"/>
        <v>NAoMe_initial_scarf_731_grp</v>
      </c>
      <c r="BE3300" s="397" t="s">
        <v>862</v>
      </c>
      <c r="BF3300" t="str">
        <f t="shared" si="308"/>
        <v>Not in HESAPC</v>
      </c>
      <c r="BG3300">
        <f t="shared" si="309"/>
        <v>6</v>
      </c>
      <c r="BH3300" s="398">
        <f t="shared" si="310"/>
        <v>6.5930001437664032E-2</v>
      </c>
      <c r="BO3300" s="33"/>
    </row>
    <row r="3301" spans="1:67">
      <c r="A3301" s="316" t="s">
        <v>27</v>
      </c>
      <c r="B3301" t="s">
        <v>380</v>
      </c>
      <c r="C3301" t="s">
        <v>910</v>
      </c>
      <c r="D3301" t="s">
        <v>314</v>
      </c>
      <c r="E3301" s="316" t="s">
        <v>141</v>
      </c>
      <c r="F3301" s="316" t="s">
        <v>142</v>
      </c>
      <c r="G3301" s="316" t="s">
        <v>431</v>
      </c>
      <c r="H3301" s="316" t="s">
        <v>432</v>
      </c>
      <c r="I3301" s="316" t="s">
        <v>296</v>
      </c>
      <c r="J3301" s="316" t="s">
        <v>300</v>
      </c>
      <c r="K3301" s="36">
        <v>7</v>
      </c>
      <c r="L3301" s="317">
        <v>7.6920002698898315E-2</v>
      </c>
      <c r="M3301" s="317">
        <v>8.2350000739097595E-2</v>
      </c>
      <c r="N3301" s="36">
        <v>137</v>
      </c>
      <c r="O3301" s="317">
        <v>0.1087300032377243</v>
      </c>
      <c r="P3301" s="317">
        <v>0.1117499992251396</v>
      </c>
      <c r="Q3301" s="36">
        <v>1219</v>
      </c>
      <c r="R3301" s="317">
        <v>0.1222399994730949</v>
      </c>
      <c r="S3301" s="317">
        <v>0.12555000185966489</v>
      </c>
      <c r="T3301" t="s">
        <v>380</v>
      </c>
      <c r="BA3301" s="395">
        <v>1</v>
      </c>
      <c r="BB3301" s="396" t="s">
        <v>861</v>
      </c>
      <c r="BC3301" t="str">
        <f t="shared" si="306"/>
        <v>RGN</v>
      </c>
      <c r="BD3301" t="str">
        <f t="shared" si="307"/>
        <v>NAoMe_initial_scarf_731_grp</v>
      </c>
      <c r="BE3301" s="397" t="s">
        <v>862</v>
      </c>
      <c r="BF3301" t="str">
        <f t="shared" si="308"/>
        <v>Severe frailty</v>
      </c>
      <c r="BG3301">
        <f t="shared" si="309"/>
        <v>7</v>
      </c>
      <c r="BH3301" s="398">
        <f t="shared" si="310"/>
        <v>7.6920002698898315E-2</v>
      </c>
      <c r="BO3301" s="33"/>
    </row>
    <row r="3302" spans="1:67">
      <c r="A3302" s="316" t="s">
        <v>27</v>
      </c>
      <c r="B3302" t="s">
        <v>380</v>
      </c>
      <c r="C3302" t="s">
        <v>910</v>
      </c>
      <c r="D3302" t="s">
        <v>314</v>
      </c>
      <c r="E3302" s="316" t="s">
        <v>143</v>
      </c>
      <c r="F3302" s="316" t="s">
        <v>144</v>
      </c>
      <c r="G3302" s="316" t="s">
        <v>430</v>
      </c>
      <c r="H3302" s="316" t="s">
        <v>327</v>
      </c>
      <c r="I3302" s="316" t="s">
        <v>310</v>
      </c>
      <c r="J3302" s="316" t="s">
        <v>277</v>
      </c>
      <c r="K3302" s="36">
        <v>0</v>
      </c>
      <c r="L3302" s="317">
        <v>0</v>
      </c>
      <c r="M3302" s="317"/>
      <c r="N3302" s="36">
        <v>8</v>
      </c>
      <c r="O3302" s="317">
        <v>8.8099995627999306E-3</v>
      </c>
      <c r="P3302" s="317"/>
      <c r="Q3302" s="36">
        <v>70</v>
      </c>
      <c r="R3302" s="317">
        <v>7.0199999026954174E-3</v>
      </c>
      <c r="S3302" s="317"/>
      <c r="T3302" t="s">
        <v>380</v>
      </c>
      <c r="BA3302" s="395">
        <v>1</v>
      </c>
      <c r="BB3302" s="396" t="s">
        <v>861</v>
      </c>
      <c r="BC3302" t="str">
        <f t="shared" si="306"/>
        <v>RNS</v>
      </c>
      <c r="BD3302" t="str">
        <f t="shared" si="307"/>
        <v>NAoMe_initial_age_decades_80cap</v>
      </c>
      <c r="BE3302" s="397" t="s">
        <v>862</v>
      </c>
      <c r="BF3302" t="str">
        <f t="shared" si="308"/>
        <v>18-29 yrs</v>
      </c>
      <c r="BG3302">
        <f t="shared" si="309"/>
        <v>0</v>
      </c>
      <c r="BH3302" s="398">
        <f t="shared" si="310"/>
        <v>0</v>
      </c>
      <c r="BO3302" s="33"/>
    </row>
    <row r="3303" spans="1:67">
      <c r="A3303" s="316" t="s">
        <v>27</v>
      </c>
      <c r="B3303" t="s">
        <v>380</v>
      </c>
      <c r="C3303" t="s">
        <v>910</v>
      </c>
      <c r="D3303" t="s">
        <v>314</v>
      </c>
      <c r="E3303" s="316" t="s">
        <v>143</v>
      </c>
      <c r="F3303" s="316" t="s">
        <v>144</v>
      </c>
      <c r="G3303" s="316" t="s">
        <v>430</v>
      </c>
      <c r="H3303" s="316" t="s">
        <v>327</v>
      </c>
      <c r="I3303" s="316" t="s">
        <v>310</v>
      </c>
      <c r="J3303" s="316" t="s">
        <v>278</v>
      </c>
      <c r="K3303" s="36">
        <v>2</v>
      </c>
      <c r="L3303" s="317">
        <v>2.7400000020861629E-2</v>
      </c>
      <c r="M3303" s="317"/>
      <c r="N3303" s="36">
        <v>29</v>
      </c>
      <c r="O3303" s="317">
        <v>3.1939998269081123E-2</v>
      </c>
      <c r="P3303" s="317"/>
      <c r="Q3303" s="36">
        <v>429</v>
      </c>
      <c r="R3303" s="317">
        <v>4.3019998818635941E-2</v>
      </c>
      <c r="S3303" s="317"/>
      <c r="T3303" t="s">
        <v>380</v>
      </c>
      <c r="BA3303" s="395">
        <v>1</v>
      </c>
      <c r="BB3303" s="396" t="s">
        <v>861</v>
      </c>
      <c r="BC3303" t="str">
        <f t="shared" si="306"/>
        <v>RNS</v>
      </c>
      <c r="BD3303" t="str">
        <f t="shared" si="307"/>
        <v>NAoMe_initial_age_decades_80cap</v>
      </c>
      <c r="BE3303" s="397" t="s">
        <v>862</v>
      </c>
      <c r="BF3303" t="str">
        <f t="shared" si="308"/>
        <v>30-39 yrs</v>
      </c>
      <c r="BG3303">
        <f t="shared" si="309"/>
        <v>2</v>
      </c>
      <c r="BH3303" s="398">
        <f t="shared" si="310"/>
        <v>2.7400000020861629E-2</v>
      </c>
      <c r="BO3303" s="33"/>
    </row>
    <row r="3304" spans="1:67">
      <c r="A3304" s="316" t="s">
        <v>27</v>
      </c>
      <c r="B3304" t="s">
        <v>380</v>
      </c>
      <c r="C3304" t="s">
        <v>910</v>
      </c>
      <c r="D3304" t="s">
        <v>314</v>
      </c>
      <c r="E3304" s="316" t="s">
        <v>143</v>
      </c>
      <c r="F3304" s="316" t="s">
        <v>144</v>
      </c>
      <c r="G3304" s="316" t="s">
        <v>430</v>
      </c>
      <c r="H3304" s="316" t="s">
        <v>327</v>
      </c>
      <c r="I3304" s="316" t="s">
        <v>310</v>
      </c>
      <c r="J3304" s="316" t="s">
        <v>279</v>
      </c>
      <c r="K3304" s="36">
        <v>6</v>
      </c>
      <c r="L3304" s="317">
        <v>8.2189999520778656E-2</v>
      </c>
      <c r="M3304" s="317"/>
      <c r="N3304" s="36">
        <v>78</v>
      </c>
      <c r="O3304" s="317">
        <v>8.5900001227855682E-2</v>
      </c>
      <c r="P3304" s="317"/>
      <c r="Q3304" s="36">
        <v>1024</v>
      </c>
      <c r="R3304" s="317">
        <v>0.1026899963617325</v>
      </c>
      <c r="S3304" s="317"/>
      <c r="T3304" t="s">
        <v>380</v>
      </c>
      <c r="BA3304" s="395">
        <v>1</v>
      </c>
      <c r="BB3304" s="396" t="s">
        <v>861</v>
      </c>
      <c r="BC3304" t="str">
        <f t="shared" si="306"/>
        <v>RNS</v>
      </c>
      <c r="BD3304" t="str">
        <f t="shared" si="307"/>
        <v>NAoMe_initial_age_decades_80cap</v>
      </c>
      <c r="BE3304" s="397" t="s">
        <v>862</v>
      </c>
      <c r="BF3304" t="str">
        <f t="shared" si="308"/>
        <v>40-49 yrs</v>
      </c>
      <c r="BG3304">
        <f t="shared" si="309"/>
        <v>6</v>
      </c>
      <c r="BH3304" s="398">
        <f t="shared" si="310"/>
        <v>8.2189999520778656E-2</v>
      </c>
      <c r="BO3304" s="33"/>
    </row>
    <row r="3305" spans="1:67">
      <c r="A3305" s="316" t="s">
        <v>27</v>
      </c>
      <c r="B3305" t="s">
        <v>380</v>
      </c>
      <c r="C3305" t="s">
        <v>910</v>
      </c>
      <c r="D3305" t="s">
        <v>314</v>
      </c>
      <c r="E3305" s="316" t="s">
        <v>143</v>
      </c>
      <c r="F3305" s="316" t="s">
        <v>144</v>
      </c>
      <c r="G3305" s="316" t="s">
        <v>430</v>
      </c>
      <c r="H3305" s="316" t="s">
        <v>327</v>
      </c>
      <c r="I3305" s="316" t="s">
        <v>310</v>
      </c>
      <c r="J3305" s="316" t="s">
        <v>280</v>
      </c>
      <c r="K3305" s="36">
        <v>17</v>
      </c>
      <c r="L3305" s="317">
        <v>0.23287999629974371</v>
      </c>
      <c r="M3305" s="317"/>
      <c r="N3305" s="36">
        <v>159</v>
      </c>
      <c r="O3305" s="317">
        <v>0.17510999739170069</v>
      </c>
      <c r="P3305" s="317"/>
      <c r="Q3305" s="36">
        <v>1733</v>
      </c>
      <c r="R3305" s="317">
        <v>0.17378999292850489</v>
      </c>
      <c r="S3305" s="317"/>
      <c r="T3305" t="s">
        <v>380</v>
      </c>
      <c r="BA3305" s="395">
        <v>1</v>
      </c>
      <c r="BB3305" s="396" t="s">
        <v>861</v>
      </c>
      <c r="BC3305" t="str">
        <f t="shared" si="306"/>
        <v>RNS</v>
      </c>
      <c r="BD3305" t="str">
        <f t="shared" si="307"/>
        <v>NAoMe_initial_age_decades_80cap</v>
      </c>
      <c r="BE3305" s="397" t="s">
        <v>862</v>
      </c>
      <c r="BF3305" t="str">
        <f t="shared" si="308"/>
        <v>50-59 yrs</v>
      </c>
      <c r="BG3305">
        <f t="shared" si="309"/>
        <v>17</v>
      </c>
      <c r="BH3305" s="398">
        <f t="shared" si="310"/>
        <v>0.23287999629974371</v>
      </c>
      <c r="BO3305" s="33"/>
    </row>
    <row r="3306" spans="1:67">
      <c r="A3306" s="316" t="s">
        <v>27</v>
      </c>
      <c r="B3306" t="s">
        <v>380</v>
      </c>
      <c r="C3306" t="s">
        <v>910</v>
      </c>
      <c r="D3306" t="s">
        <v>314</v>
      </c>
      <c r="E3306" s="316" t="s">
        <v>143</v>
      </c>
      <c r="F3306" s="316" t="s">
        <v>144</v>
      </c>
      <c r="G3306" s="316" t="s">
        <v>430</v>
      </c>
      <c r="H3306" s="316" t="s">
        <v>327</v>
      </c>
      <c r="I3306" s="316" t="s">
        <v>310</v>
      </c>
      <c r="J3306" s="316" t="s">
        <v>281</v>
      </c>
      <c r="K3306" s="36">
        <v>13</v>
      </c>
      <c r="L3306" s="317">
        <v>0.1780800074338913</v>
      </c>
      <c r="M3306" s="317"/>
      <c r="N3306" s="36">
        <v>179</v>
      </c>
      <c r="O3306" s="317">
        <v>0.1971399933099747</v>
      </c>
      <c r="P3306" s="317"/>
      <c r="Q3306" s="36">
        <v>1931</v>
      </c>
      <c r="R3306" s="317">
        <v>0.19363999366760251</v>
      </c>
      <c r="S3306" s="317"/>
      <c r="T3306" t="s">
        <v>380</v>
      </c>
      <c r="BA3306" s="395">
        <v>1</v>
      </c>
      <c r="BB3306" s="396" t="s">
        <v>861</v>
      </c>
      <c r="BC3306" t="str">
        <f t="shared" si="306"/>
        <v>RNS</v>
      </c>
      <c r="BD3306" t="str">
        <f t="shared" si="307"/>
        <v>NAoMe_initial_age_decades_80cap</v>
      </c>
      <c r="BE3306" s="397" t="s">
        <v>862</v>
      </c>
      <c r="BF3306" t="str">
        <f t="shared" si="308"/>
        <v>60-69 yrs</v>
      </c>
      <c r="BG3306">
        <f t="shared" si="309"/>
        <v>13</v>
      </c>
      <c r="BH3306" s="398">
        <f t="shared" si="310"/>
        <v>0.1780800074338913</v>
      </c>
      <c r="BO3306" s="33"/>
    </row>
    <row r="3307" spans="1:67">
      <c r="A3307" s="316" t="s">
        <v>27</v>
      </c>
      <c r="B3307" t="s">
        <v>380</v>
      </c>
      <c r="C3307" t="s">
        <v>910</v>
      </c>
      <c r="D3307" t="s">
        <v>314</v>
      </c>
      <c r="E3307" s="316" t="s">
        <v>143</v>
      </c>
      <c r="F3307" s="316" t="s">
        <v>144</v>
      </c>
      <c r="G3307" s="316" t="s">
        <v>430</v>
      </c>
      <c r="H3307" s="316" t="s">
        <v>327</v>
      </c>
      <c r="I3307" s="316" t="s">
        <v>310</v>
      </c>
      <c r="J3307" s="316" t="s">
        <v>282</v>
      </c>
      <c r="K3307" s="36">
        <v>19</v>
      </c>
      <c r="L3307" s="317">
        <v>0.26026999950408941</v>
      </c>
      <c r="M3307" s="317"/>
      <c r="N3307" s="36">
        <v>238</v>
      </c>
      <c r="O3307" s="317">
        <v>0.26210999488830572</v>
      </c>
      <c r="P3307" s="317"/>
      <c r="Q3307" s="36">
        <v>2493</v>
      </c>
      <c r="R3307" s="317">
        <v>0.25</v>
      </c>
      <c r="S3307" s="317"/>
      <c r="T3307" t="s">
        <v>380</v>
      </c>
      <c r="BA3307" s="395">
        <v>1</v>
      </c>
      <c r="BB3307" s="396" t="s">
        <v>861</v>
      </c>
      <c r="BC3307" t="str">
        <f t="shared" si="306"/>
        <v>RNS</v>
      </c>
      <c r="BD3307" t="str">
        <f t="shared" si="307"/>
        <v>NAoMe_initial_age_decades_80cap</v>
      </c>
      <c r="BE3307" s="397" t="s">
        <v>862</v>
      </c>
      <c r="BF3307" t="str">
        <f t="shared" si="308"/>
        <v>70-79 yrs</v>
      </c>
      <c r="BG3307">
        <f t="shared" si="309"/>
        <v>19</v>
      </c>
      <c r="BH3307" s="398">
        <f t="shared" si="310"/>
        <v>0.26026999950408941</v>
      </c>
      <c r="BO3307" s="33"/>
    </row>
    <row r="3308" spans="1:67">
      <c r="A3308" s="316" t="s">
        <v>27</v>
      </c>
      <c r="B3308" t="s">
        <v>380</v>
      </c>
      <c r="C3308" t="s">
        <v>910</v>
      </c>
      <c r="D3308" t="s">
        <v>314</v>
      </c>
      <c r="E3308" s="316" t="s">
        <v>143</v>
      </c>
      <c r="F3308" s="316" t="s">
        <v>144</v>
      </c>
      <c r="G3308" s="316" t="s">
        <v>430</v>
      </c>
      <c r="H3308" s="316" t="s">
        <v>327</v>
      </c>
      <c r="I3308" s="316" t="s">
        <v>310</v>
      </c>
      <c r="J3308" s="316" t="s">
        <v>283</v>
      </c>
      <c r="K3308" s="36">
        <v>16</v>
      </c>
      <c r="L3308" s="317">
        <v>0.21918000280857089</v>
      </c>
      <c r="M3308" s="317"/>
      <c r="N3308" s="36">
        <v>217</v>
      </c>
      <c r="O3308" s="317">
        <v>0.238989993929863</v>
      </c>
      <c r="P3308" s="317"/>
      <c r="Q3308" s="36">
        <v>2292</v>
      </c>
      <c r="R3308" s="317">
        <v>0.2298399955034256</v>
      </c>
      <c r="S3308" s="317"/>
      <c r="T3308" t="s">
        <v>380</v>
      </c>
      <c r="BA3308" s="395">
        <v>1</v>
      </c>
      <c r="BB3308" s="396" t="s">
        <v>861</v>
      </c>
      <c r="BC3308" t="str">
        <f t="shared" si="306"/>
        <v>RNS</v>
      </c>
      <c r="BD3308" t="str">
        <f t="shared" si="307"/>
        <v>NAoMe_initial_age_decades_80cap</v>
      </c>
      <c r="BE3308" s="397" t="s">
        <v>862</v>
      </c>
      <c r="BF3308" t="str">
        <f t="shared" si="308"/>
        <v>80+ yrs</v>
      </c>
      <c r="BG3308">
        <f t="shared" si="309"/>
        <v>16</v>
      </c>
      <c r="BH3308" s="398">
        <f t="shared" si="310"/>
        <v>0.21918000280857089</v>
      </c>
      <c r="BO3308" s="33"/>
    </row>
    <row r="3309" spans="1:67">
      <c r="A3309" s="316" t="s">
        <v>27</v>
      </c>
      <c r="B3309" t="s">
        <v>380</v>
      </c>
      <c r="C3309" t="s">
        <v>910</v>
      </c>
      <c r="D3309" t="s">
        <v>314</v>
      </c>
      <c r="E3309" s="316" t="s">
        <v>143</v>
      </c>
      <c r="F3309" s="316" t="s">
        <v>144</v>
      </c>
      <c r="G3309" s="316" t="s">
        <v>430</v>
      </c>
      <c r="H3309" s="316" t="s">
        <v>327</v>
      </c>
      <c r="I3309" s="316" t="s">
        <v>341</v>
      </c>
      <c r="J3309" s="316" t="s">
        <v>13</v>
      </c>
      <c r="K3309" s="36">
        <v>45</v>
      </c>
      <c r="L3309" s="317">
        <v>0.61643999814987183</v>
      </c>
      <c r="M3309" s="317">
        <v>0.63380002975463867</v>
      </c>
      <c r="N3309" s="36">
        <v>594</v>
      </c>
      <c r="O3309" s="317">
        <v>0.65419000387191772</v>
      </c>
      <c r="P3309" s="317">
        <v>0.67119002342224121</v>
      </c>
      <c r="Q3309" s="36">
        <v>6753</v>
      </c>
      <c r="R3309" s="317">
        <v>0.67720001935958862</v>
      </c>
      <c r="S3309" s="317">
        <v>0.69554001092910767</v>
      </c>
      <c r="T3309" t="s">
        <v>380</v>
      </c>
      <c r="BA3309" s="395">
        <v>1</v>
      </c>
      <c r="BB3309" s="396" t="s">
        <v>861</v>
      </c>
      <c r="BC3309" t="str">
        <f t="shared" si="306"/>
        <v>RNS</v>
      </c>
      <c r="BD3309" t="str">
        <f t="shared" si="307"/>
        <v>NAoMe_initial_ch_score_2cap</v>
      </c>
      <c r="BE3309" s="397" t="s">
        <v>862</v>
      </c>
      <c r="BF3309" t="str">
        <f t="shared" si="308"/>
        <v>0</v>
      </c>
      <c r="BG3309">
        <f t="shared" si="309"/>
        <v>45</v>
      </c>
      <c r="BH3309" s="398">
        <f t="shared" si="310"/>
        <v>0.61643999814987183</v>
      </c>
      <c r="BO3309" s="33"/>
    </row>
    <row r="3310" spans="1:67">
      <c r="A3310" s="316" t="s">
        <v>27</v>
      </c>
      <c r="B3310" t="s">
        <v>380</v>
      </c>
      <c r="C3310" t="s">
        <v>910</v>
      </c>
      <c r="D3310" t="s">
        <v>314</v>
      </c>
      <c r="E3310" s="316" t="s">
        <v>143</v>
      </c>
      <c r="F3310" s="316" t="s">
        <v>144</v>
      </c>
      <c r="G3310" s="316" t="s">
        <v>430</v>
      </c>
      <c r="H3310" s="316" t="s">
        <v>327</v>
      </c>
      <c r="I3310" s="316" t="s">
        <v>341</v>
      </c>
      <c r="J3310" s="316" t="s">
        <v>14</v>
      </c>
      <c r="K3310" s="36">
        <v>17</v>
      </c>
      <c r="L3310" s="317">
        <v>0.23287999629974371</v>
      </c>
      <c r="M3310" s="317">
        <v>0.23943999409675601</v>
      </c>
      <c r="N3310" s="36">
        <v>152</v>
      </c>
      <c r="O3310" s="317">
        <v>0.16740000247955319</v>
      </c>
      <c r="P3310" s="317">
        <v>0.17174999415874481</v>
      </c>
      <c r="Q3310" s="36">
        <v>1630</v>
      </c>
      <c r="R3310" s="317">
        <v>0.16346000134944921</v>
      </c>
      <c r="S3310" s="317">
        <v>0.16788999736309049</v>
      </c>
      <c r="T3310" t="s">
        <v>380</v>
      </c>
      <c r="BA3310" s="395">
        <v>1</v>
      </c>
      <c r="BB3310" s="396" t="s">
        <v>861</v>
      </c>
      <c r="BC3310" t="str">
        <f t="shared" si="306"/>
        <v>RNS</v>
      </c>
      <c r="BD3310" t="str">
        <f t="shared" si="307"/>
        <v>NAoMe_initial_ch_score_2cap</v>
      </c>
      <c r="BE3310" s="397" t="s">
        <v>862</v>
      </c>
      <c r="BF3310" t="str">
        <f t="shared" si="308"/>
        <v>1</v>
      </c>
      <c r="BG3310">
        <f t="shared" si="309"/>
        <v>17</v>
      </c>
      <c r="BH3310" s="398">
        <f t="shared" si="310"/>
        <v>0.23287999629974371</v>
      </c>
      <c r="BO3310" s="33"/>
    </row>
    <row r="3311" spans="1:67">
      <c r="A3311" s="316" t="s">
        <v>27</v>
      </c>
      <c r="B3311" t="s">
        <v>380</v>
      </c>
      <c r="C3311" t="s">
        <v>910</v>
      </c>
      <c r="D3311" t="s">
        <v>314</v>
      </c>
      <c r="E3311" s="316" t="s">
        <v>143</v>
      </c>
      <c r="F3311" s="316" t="s">
        <v>144</v>
      </c>
      <c r="G3311" s="316" t="s">
        <v>430</v>
      </c>
      <c r="H3311" s="316" t="s">
        <v>327</v>
      </c>
      <c r="I3311" s="316" t="s">
        <v>341</v>
      </c>
      <c r="J3311" s="316" t="s">
        <v>301</v>
      </c>
      <c r="K3311" s="36">
        <v>9</v>
      </c>
      <c r="L3311" s="317">
        <v>0.1232900023460388</v>
      </c>
      <c r="M3311" s="317">
        <v>0.12676000595092771</v>
      </c>
      <c r="N3311" s="36">
        <v>139</v>
      </c>
      <c r="O3311" s="317">
        <v>0.15308000147342679</v>
      </c>
      <c r="P3311" s="317">
        <v>0.1570599973201752</v>
      </c>
      <c r="Q3311" s="36">
        <v>1326</v>
      </c>
      <c r="R3311" s="317">
        <v>0.132970005273819</v>
      </c>
      <c r="S3311" s="317">
        <v>0.13657000660896301</v>
      </c>
      <c r="T3311" t="s">
        <v>380</v>
      </c>
      <c r="BA3311" s="395">
        <v>1</v>
      </c>
      <c r="BB3311" s="396" t="s">
        <v>861</v>
      </c>
      <c r="BC3311" t="str">
        <f t="shared" si="306"/>
        <v>RNS</v>
      </c>
      <c r="BD3311" t="str">
        <f t="shared" si="307"/>
        <v>NAoMe_initial_ch_score_2cap</v>
      </c>
      <c r="BE3311" s="397" t="s">
        <v>862</v>
      </c>
      <c r="BF3311" t="str">
        <f t="shared" si="308"/>
        <v>2+</v>
      </c>
      <c r="BG3311">
        <f t="shared" si="309"/>
        <v>9</v>
      </c>
      <c r="BH3311" s="398">
        <f t="shared" si="310"/>
        <v>0.1232900023460388</v>
      </c>
      <c r="BO3311" s="33"/>
    </row>
    <row r="3312" spans="1:67">
      <c r="A3312" s="316" t="s">
        <v>27</v>
      </c>
      <c r="B3312" t="s">
        <v>380</v>
      </c>
      <c r="C3312" t="s">
        <v>910</v>
      </c>
      <c r="D3312" t="s">
        <v>314</v>
      </c>
      <c r="E3312" s="316" t="s">
        <v>143</v>
      </c>
      <c r="F3312" s="316" t="s">
        <v>144</v>
      </c>
      <c r="G3312" s="316" t="s">
        <v>430</v>
      </c>
      <c r="H3312" s="316" t="s">
        <v>327</v>
      </c>
      <c r="I3312" s="316" t="s">
        <v>341</v>
      </c>
      <c r="J3312" s="316" t="s">
        <v>260</v>
      </c>
      <c r="K3312" s="36">
        <v>2</v>
      </c>
      <c r="L3312" s="317">
        <v>2.7400000020861629E-2</v>
      </c>
      <c r="M3312" s="317"/>
      <c r="N3312" s="36">
        <v>23</v>
      </c>
      <c r="O3312" s="317">
        <v>2.5329999625682831E-2</v>
      </c>
      <c r="P3312" s="317"/>
      <c r="Q3312" s="36">
        <v>263</v>
      </c>
      <c r="R3312" s="317">
        <v>2.6370000094175339E-2</v>
      </c>
      <c r="S3312" s="317"/>
      <c r="T3312" t="s">
        <v>380</v>
      </c>
      <c r="BA3312" s="395">
        <v>1</v>
      </c>
      <c r="BB3312" s="396" t="s">
        <v>861</v>
      </c>
      <c r="BC3312" t="str">
        <f t="shared" si="306"/>
        <v>RNS</v>
      </c>
      <c r="BD3312" t="str">
        <f t="shared" si="307"/>
        <v>NAoMe_initial_ch_score_2cap</v>
      </c>
      <c r="BE3312" s="397" t="s">
        <v>862</v>
      </c>
      <c r="BF3312" t="str">
        <f t="shared" si="308"/>
        <v>Unknown</v>
      </c>
      <c r="BG3312">
        <f t="shared" si="309"/>
        <v>2</v>
      </c>
      <c r="BH3312" s="398">
        <f t="shared" si="310"/>
        <v>2.7400000020861629E-2</v>
      </c>
      <c r="BO3312" s="33"/>
    </row>
    <row r="3313" spans="1:67">
      <c r="A3313" s="316" t="s">
        <v>27</v>
      </c>
      <c r="B3313" t="s">
        <v>380</v>
      </c>
      <c r="C3313" t="s">
        <v>910</v>
      </c>
      <c r="D3313" t="s">
        <v>314</v>
      </c>
      <c r="E3313" s="316" t="s">
        <v>143</v>
      </c>
      <c r="F3313" s="316" t="s">
        <v>144</v>
      </c>
      <c r="G3313" s="316" t="s">
        <v>430</v>
      </c>
      <c r="H3313" s="316" t="s">
        <v>327</v>
      </c>
      <c r="I3313" s="316" t="s">
        <v>309</v>
      </c>
      <c r="J3313" s="316" t="s">
        <v>289</v>
      </c>
      <c r="K3313" s="36">
        <v>22</v>
      </c>
      <c r="L3313" s="317">
        <v>0.30136999487876892</v>
      </c>
      <c r="M3313" s="317"/>
      <c r="N3313" s="36">
        <v>290</v>
      </c>
      <c r="O3313" s="317">
        <v>0.31937998533248901</v>
      </c>
      <c r="P3313" s="317"/>
      <c r="Q3313" s="36">
        <v>3283</v>
      </c>
      <c r="R3313" s="317">
        <v>0.3292199969291687</v>
      </c>
      <c r="S3313" s="317"/>
      <c r="T3313" t="s">
        <v>380</v>
      </c>
      <c r="BA3313" s="395">
        <v>1</v>
      </c>
      <c r="BB3313" s="396" t="s">
        <v>861</v>
      </c>
      <c r="BC3313" t="str">
        <f t="shared" si="306"/>
        <v>RNS</v>
      </c>
      <c r="BD3313" t="str">
        <f t="shared" si="307"/>
        <v>NAoMe_initial_diagnosis_year</v>
      </c>
      <c r="BE3313" s="397" t="s">
        <v>862</v>
      </c>
      <c r="BF3313" t="str">
        <f t="shared" si="308"/>
        <v>2021</v>
      </c>
      <c r="BG3313">
        <f t="shared" si="309"/>
        <v>22</v>
      </c>
      <c r="BH3313" s="398">
        <f t="shared" si="310"/>
        <v>0.30136999487876892</v>
      </c>
      <c r="BO3313" s="33"/>
    </row>
    <row r="3314" spans="1:67">
      <c r="A3314" s="316" t="s">
        <v>27</v>
      </c>
      <c r="B3314" t="s">
        <v>380</v>
      </c>
      <c r="C3314" t="s">
        <v>910</v>
      </c>
      <c r="D3314" t="s">
        <v>314</v>
      </c>
      <c r="E3314" s="316" t="s">
        <v>143</v>
      </c>
      <c r="F3314" s="316" t="s">
        <v>144</v>
      </c>
      <c r="G3314" s="316" t="s">
        <v>430</v>
      </c>
      <c r="H3314" s="316" t="s">
        <v>327</v>
      </c>
      <c r="I3314" s="316" t="s">
        <v>309</v>
      </c>
      <c r="J3314" s="316" t="s">
        <v>816</v>
      </c>
      <c r="K3314" s="36">
        <v>29</v>
      </c>
      <c r="L3314" s="317">
        <v>0.39726001024246221</v>
      </c>
      <c r="M3314" s="317"/>
      <c r="N3314" s="36">
        <v>299</v>
      </c>
      <c r="O3314" s="317">
        <v>0.32929998636245728</v>
      </c>
      <c r="P3314" s="317"/>
      <c r="Q3314" s="36">
        <v>3315</v>
      </c>
      <c r="R3314" s="317">
        <v>0.33243000507354742</v>
      </c>
      <c r="S3314" s="317"/>
      <c r="T3314" t="s">
        <v>380</v>
      </c>
      <c r="BA3314" s="395">
        <v>1</v>
      </c>
      <c r="BB3314" s="396" t="s">
        <v>861</v>
      </c>
      <c r="BC3314" t="str">
        <f t="shared" si="306"/>
        <v>RNS</v>
      </c>
      <c r="BD3314" t="str">
        <f t="shared" si="307"/>
        <v>NAoMe_initial_diagnosis_year</v>
      </c>
      <c r="BE3314" s="397" t="s">
        <v>862</v>
      </c>
      <c r="BF3314" t="str">
        <f t="shared" si="308"/>
        <v>2022</v>
      </c>
      <c r="BG3314">
        <f t="shared" si="309"/>
        <v>29</v>
      </c>
      <c r="BH3314" s="398">
        <f t="shared" si="310"/>
        <v>0.39726001024246221</v>
      </c>
      <c r="BO3314" s="33"/>
    </row>
    <row r="3315" spans="1:67">
      <c r="A3315" s="316" t="s">
        <v>27</v>
      </c>
      <c r="B3315" t="s">
        <v>380</v>
      </c>
      <c r="C3315" t="s">
        <v>910</v>
      </c>
      <c r="D3315" t="s">
        <v>314</v>
      </c>
      <c r="E3315" s="316" t="s">
        <v>143</v>
      </c>
      <c r="F3315" s="316" t="s">
        <v>144</v>
      </c>
      <c r="G3315" s="316" t="s">
        <v>430</v>
      </c>
      <c r="H3315" s="316" t="s">
        <v>327</v>
      </c>
      <c r="I3315" s="316" t="s">
        <v>309</v>
      </c>
      <c r="J3315" s="316" t="s">
        <v>946</v>
      </c>
      <c r="K3315" s="36">
        <v>22</v>
      </c>
      <c r="L3315" s="317">
        <v>0.30136999487876892</v>
      </c>
      <c r="M3315" s="317"/>
      <c r="N3315" s="36">
        <v>319</v>
      </c>
      <c r="O3315" s="317">
        <v>0.35131999850273132</v>
      </c>
      <c r="P3315" s="317"/>
      <c r="Q3315" s="36">
        <v>3374</v>
      </c>
      <c r="R3315" s="317">
        <v>0.33834999799728388</v>
      </c>
      <c r="S3315" s="317"/>
      <c r="T3315" t="s">
        <v>380</v>
      </c>
      <c r="BA3315" s="395">
        <v>1</v>
      </c>
      <c r="BB3315" s="396" t="s">
        <v>861</v>
      </c>
      <c r="BC3315" t="str">
        <f t="shared" si="306"/>
        <v>RNS</v>
      </c>
      <c r="BD3315" t="str">
        <f t="shared" si="307"/>
        <v>NAoMe_initial_diagnosis_year</v>
      </c>
      <c r="BE3315" s="397" t="s">
        <v>862</v>
      </c>
      <c r="BF3315" t="str">
        <f t="shared" si="308"/>
        <v>2023</v>
      </c>
      <c r="BG3315">
        <f t="shared" si="309"/>
        <v>22</v>
      </c>
      <c r="BH3315" s="398">
        <f t="shared" si="310"/>
        <v>0.30136999487876892</v>
      </c>
      <c r="BO3315" s="33"/>
    </row>
    <row r="3316" spans="1:67">
      <c r="A3316" s="316" t="s">
        <v>27</v>
      </c>
      <c r="B3316" t="s">
        <v>380</v>
      </c>
      <c r="C3316" t="s">
        <v>910</v>
      </c>
      <c r="D3316" t="s">
        <v>314</v>
      </c>
      <c r="E3316" s="316" t="s">
        <v>143</v>
      </c>
      <c r="F3316" s="316" t="s">
        <v>144</v>
      </c>
      <c r="G3316" s="316" t="s">
        <v>430</v>
      </c>
      <c r="H3316" s="316" t="s">
        <v>327</v>
      </c>
      <c r="I3316" s="316" t="s">
        <v>331</v>
      </c>
      <c r="J3316" s="316" t="s">
        <v>332</v>
      </c>
      <c r="K3316" s="36">
        <v>2</v>
      </c>
      <c r="L3316" s="317">
        <v>2.7400000020861629E-2</v>
      </c>
      <c r="M3316" s="317">
        <v>3.125E-2</v>
      </c>
      <c r="N3316" s="36">
        <v>37</v>
      </c>
      <c r="O3316" s="317">
        <v>4.075000062584877E-2</v>
      </c>
      <c r="P3316" s="317">
        <v>4.7249998897314072E-2</v>
      </c>
      <c r="Q3316" s="36">
        <v>434</v>
      </c>
      <c r="R3316" s="317">
        <v>4.3519999831914902E-2</v>
      </c>
      <c r="S3316" s="317">
        <v>5.2159998565912247E-2</v>
      </c>
      <c r="T3316" t="s">
        <v>380</v>
      </c>
      <c r="BA3316" s="395">
        <v>1</v>
      </c>
      <c r="BB3316" s="396" t="s">
        <v>861</v>
      </c>
      <c r="BC3316" t="str">
        <f t="shared" si="306"/>
        <v>RNS</v>
      </c>
      <c r="BD3316" t="str">
        <f t="shared" si="307"/>
        <v>NAoMe_initial_disease_group</v>
      </c>
      <c r="BE3316" s="397" t="s">
        <v>862</v>
      </c>
      <c r="BF3316" t="str">
        <f t="shared" si="308"/>
        <v>Advanced M0</v>
      </c>
      <c r="BG3316">
        <f t="shared" si="309"/>
        <v>2</v>
      </c>
      <c r="BH3316" s="398">
        <f t="shared" si="310"/>
        <v>2.7400000020861629E-2</v>
      </c>
      <c r="BO3316" s="33"/>
    </row>
    <row r="3317" spans="1:67">
      <c r="A3317" s="316" t="s">
        <v>27</v>
      </c>
      <c r="B3317" t="s">
        <v>380</v>
      </c>
      <c r="C3317" t="s">
        <v>910</v>
      </c>
      <c r="D3317" t="s">
        <v>314</v>
      </c>
      <c r="E3317" s="316" t="s">
        <v>143</v>
      </c>
      <c r="F3317" s="316" t="s">
        <v>144</v>
      </c>
      <c r="G3317" s="316" t="s">
        <v>430</v>
      </c>
      <c r="H3317" s="316" t="s">
        <v>327</v>
      </c>
      <c r="I3317" s="316" t="s">
        <v>331</v>
      </c>
      <c r="J3317" s="316" t="s">
        <v>333</v>
      </c>
      <c r="K3317" s="36">
        <v>52</v>
      </c>
      <c r="L3317" s="317">
        <v>0.71232998371124268</v>
      </c>
      <c r="M3317" s="317">
        <v>0.8125</v>
      </c>
      <c r="N3317" s="36">
        <v>606</v>
      </c>
      <c r="O3317" s="317">
        <v>0.66740000247955322</v>
      </c>
      <c r="P3317" s="317">
        <v>0.77394998073577881</v>
      </c>
      <c r="Q3317" s="36">
        <v>6159</v>
      </c>
      <c r="R3317" s="317">
        <v>0.6176300048828125</v>
      </c>
      <c r="S3317" s="317">
        <v>0.74026000499725342</v>
      </c>
      <c r="T3317" t="s">
        <v>380</v>
      </c>
      <c r="BA3317" s="395">
        <v>1</v>
      </c>
      <c r="BB3317" s="396" t="s">
        <v>861</v>
      </c>
      <c r="BC3317" t="str">
        <f t="shared" si="306"/>
        <v>RNS</v>
      </c>
      <c r="BD3317" t="str">
        <f t="shared" si="307"/>
        <v>NAoMe_initial_disease_group</v>
      </c>
      <c r="BE3317" s="397" t="s">
        <v>862</v>
      </c>
      <c r="BF3317" t="str">
        <f t="shared" si="308"/>
        <v>Advanced M1</v>
      </c>
      <c r="BG3317">
        <f t="shared" si="309"/>
        <v>52</v>
      </c>
      <c r="BH3317" s="398">
        <f t="shared" si="310"/>
        <v>0.71232998371124268</v>
      </c>
      <c r="BO3317" s="33"/>
    </row>
    <row r="3318" spans="1:67">
      <c r="A3318" s="316" t="s">
        <v>27</v>
      </c>
      <c r="B3318" t="s">
        <v>380</v>
      </c>
      <c r="C3318" t="s">
        <v>910</v>
      </c>
      <c r="D3318" t="s">
        <v>314</v>
      </c>
      <c r="E3318" s="316" t="s">
        <v>143</v>
      </c>
      <c r="F3318" s="316" t="s">
        <v>144</v>
      </c>
      <c r="G3318" s="316" t="s">
        <v>430</v>
      </c>
      <c r="H3318" s="316" t="s">
        <v>327</v>
      </c>
      <c r="I3318" s="316" t="s">
        <v>331</v>
      </c>
      <c r="J3318" s="316" t="s">
        <v>334</v>
      </c>
      <c r="K3318" s="36">
        <v>0</v>
      </c>
      <c r="L3318" s="317">
        <v>0</v>
      </c>
      <c r="M3318" s="317">
        <v>0</v>
      </c>
      <c r="N3318" s="36">
        <v>9</v>
      </c>
      <c r="O3318" s="317">
        <v>9.9099995568394661E-3</v>
      </c>
      <c r="P3318" s="317">
        <v>1.1490000411868101E-2</v>
      </c>
      <c r="Q3318" s="36">
        <v>64</v>
      </c>
      <c r="R3318" s="317">
        <v>6.4199999906122676E-3</v>
      </c>
      <c r="S3318" s="317">
        <v>7.689999882131815E-3</v>
      </c>
      <c r="T3318" t="s">
        <v>380</v>
      </c>
      <c r="BA3318" s="395">
        <v>1</v>
      </c>
      <c r="BB3318" s="396" t="s">
        <v>861</v>
      </c>
      <c r="BC3318" t="str">
        <f t="shared" si="306"/>
        <v>RNS</v>
      </c>
      <c r="BD3318" t="str">
        <f t="shared" si="307"/>
        <v>NAoMe_initial_disease_group</v>
      </c>
      <c r="BE3318" s="397" t="s">
        <v>862</v>
      </c>
      <c r="BF3318" t="str">
        <f t="shared" si="308"/>
        <v>DCIS</v>
      </c>
      <c r="BG3318">
        <f t="shared" si="309"/>
        <v>0</v>
      </c>
      <c r="BH3318" s="398">
        <f t="shared" si="310"/>
        <v>0</v>
      </c>
      <c r="BO3318" s="33"/>
    </row>
    <row r="3319" spans="1:67">
      <c r="A3319" s="316" t="s">
        <v>27</v>
      </c>
      <c r="B3319" t="s">
        <v>380</v>
      </c>
      <c r="C3319" t="s">
        <v>910</v>
      </c>
      <c r="D3319" t="s">
        <v>314</v>
      </c>
      <c r="E3319" s="316" t="s">
        <v>143</v>
      </c>
      <c r="F3319" s="316" t="s">
        <v>144</v>
      </c>
      <c r="G3319" s="316" t="s">
        <v>430</v>
      </c>
      <c r="H3319" s="316" t="s">
        <v>327</v>
      </c>
      <c r="I3319" s="316" t="s">
        <v>331</v>
      </c>
      <c r="J3319" s="316" t="s">
        <v>335</v>
      </c>
      <c r="K3319" s="36">
        <v>10</v>
      </c>
      <c r="L3319" s="317">
        <v>0.13698999583721161</v>
      </c>
      <c r="M3319" s="317">
        <v>0.15625</v>
      </c>
      <c r="N3319" s="36">
        <v>131</v>
      </c>
      <c r="O3319" s="317">
        <v>0.14427000284194949</v>
      </c>
      <c r="P3319" s="317">
        <v>0.16730999946594241</v>
      </c>
      <c r="Q3319" s="36">
        <v>1663</v>
      </c>
      <c r="R3319" s="317">
        <v>0.16676999628543851</v>
      </c>
      <c r="S3319" s="317">
        <v>0.19988000392913821</v>
      </c>
      <c r="T3319" t="s">
        <v>380</v>
      </c>
      <c r="BA3319" s="395">
        <v>1</v>
      </c>
      <c r="BB3319" s="396" t="s">
        <v>861</v>
      </c>
      <c r="BC3319" t="str">
        <f t="shared" si="306"/>
        <v>RNS</v>
      </c>
      <c r="BD3319" t="str">
        <f t="shared" si="307"/>
        <v>NAoMe_initial_disease_group</v>
      </c>
      <c r="BE3319" s="397" t="s">
        <v>862</v>
      </c>
      <c r="BF3319" t="str">
        <f t="shared" si="308"/>
        <v>Early invasive</v>
      </c>
      <c r="BG3319">
        <f t="shared" si="309"/>
        <v>10</v>
      </c>
      <c r="BH3319" s="398">
        <f t="shared" si="310"/>
        <v>0.13698999583721161</v>
      </c>
      <c r="BO3319" s="33"/>
    </row>
    <row r="3320" spans="1:67">
      <c r="A3320" s="316" t="s">
        <v>27</v>
      </c>
      <c r="B3320" t="s">
        <v>380</v>
      </c>
      <c r="C3320" t="s">
        <v>910</v>
      </c>
      <c r="D3320" t="s">
        <v>314</v>
      </c>
      <c r="E3320" s="316" t="s">
        <v>143</v>
      </c>
      <c r="F3320" s="316" t="s">
        <v>144</v>
      </c>
      <c r="G3320" s="316" t="s">
        <v>430</v>
      </c>
      <c r="H3320" s="316" t="s">
        <v>327</v>
      </c>
      <c r="I3320" s="316" t="s">
        <v>331</v>
      </c>
      <c r="J3320" s="316" t="s">
        <v>337</v>
      </c>
      <c r="K3320" s="36">
        <v>9</v>
      </c>
      <c r="L3320" s="317">
        <v>0.1232900023460388</v>
      </c>
      <c r="M3320" s="317"/>
      <c r="N3320" s="36">
        <v>125</v>
      </c>
      <c r="O3320" s="317">
        <v>0.13766999542713171</v>
      </c>
      <c r="P3320" s="317"/>
      <c r="Q3320" s="36">
        <v>1652</v>
      </c>
      <c r="R3320" s="317">
        <v>0.1656599938869476</v>
      </c>
      <c r="S3320" s="317"/>
      <c r="T3320" t="s">
        <v>380</v>
      </c>
      <c r="BA3320" s="395">
        <v>1</v>
      </c>
      <c r="BB3320" s="396" t="s">
        <v>861</v>
      </c>
      <c r="BC3320" t="str">
        <f t="shared" si="306"/>
        <v>RNS</v>
      </c>
      <c r="BD3320" t="str">
        <f t="shared" si="307"/>
        <v>NAoMe_initial_disease_group</v>
      </c>
      <c r="BE3320" s="397" t="s">
        <v>862</v>
      </c>
      <c r="BF3320" t="str">
        <f t="shared" si="308"/>
        <v>Unknown stage</v>
      </c>
      <c r="BG3320">
        <f t="shared" si="309"/>
        <v>9</v>
      </c>
      <c r="BH3320" s="398">
        <f t="shared" si="310"/>
        <v>0.1232900023460388</v>
      </c>
      <c r="BO3320" s="33"/>
    </row>
    <row r="3321" spans="1:67">
      <c r="A3321" s="316" t="s">
        <v>27</v>
      </c>
      <c r="B3321" t="s">
        <v>380</v>
      </c>
      <c r="C3321" t="s">
        <v>910</v>
      </c>
      <c r="D3321" t="s">
        <v>314</v>
      </c>
      <c r="E3321" s="316" t="s">
        <v>143</v>
      </c>
      <c r="F3321" s="316" t="s">
        <v>144</v>
      </c>
      <c r="G3321" s="316" t="s">
        <v>430</v>
      </c>
      <c r="H3321" s="316" t="s">
        <v>327</v>
      </c>
      <c r="I3321" s="316" t="s">
        <v>656</v>
      </c>
      <c r="J3321" s="316" t="s">
        <v>286</v>
      </c>
      <c r="K3321" s="36">
        <v>0</v>
      </c>
      <c r="L3321" s="317">
        <v>0</v>
      </c>
      <c r="M3321" s="317">
        <v>0</v>
      </c>
      <c r="N3321" s="36">
        <v>30</v>
      </c>
      <c r="O3321" s="317">
        <v>3.3039998263120651E-2</v>
      </c>
      <c r="P3321" s="317">
        <v>3.5840000957250602E-2</v>
      </c>
      <c r="Q3321" s="36">
        <v>492</v>
      </c>
      <c r="R3321" s="317">
        <v>4.9339998513460159E-2</v>
      </c>
      <c r="S3321" s="317">
        <v>5.1920000463724143E-2</v>
      </c>
      <c r="T3321" t="s">
        <v>380</v>
      </c>
      <c r="BA3321" s="395">
        <v>1</v>
      </c>
      <c r="BB3321" s="396" t="s">
        <v>861</v>
      </c>
      <c r="BC3321" t="str">
        <f t="shared" si="306"/>
        <v>RNS</v>
      </c>
      <c r="BD3321" t="str">
        <f t="shared" si="307"/>
        <v>NAoMe_initial_ethnicity_grp</v>
      </c>
      <c r="BE3321" s="397" t="s">
        <v>862</v>
      </c>
      <c r="BF3321" t="str">
        <f t="shared" si="308"/>
        <v>Asian or Asian British</v>
      </c>
      <c r="BG3321">
        <f t="shared" si="309"/>
        <v>0</v>
      </c>
      <c r="BH3321" s="398">
        <f t="shared" si="310"/>
        <v>0</v>
      </c>
      <c r="BO3321" s="33"/>
    </row>
    <row r="3322" spans="1:67">
      <c r="A3322" s="316" t="s">
        <v>27</v>
      </c>
      <c r="B3322" t="s">
        <v>380</v>
      </c>
      <c r="C3322" t="s">
        <v>910</v>
      </c>
      <c r="D3322" t="s">
        <v>314</v>
      </c>
      <c r="E3322" s="316" t="s">
        <v>143</v>
      </c>
      <c r="F3322" s="316" t="s">
        <v>144</v>
      </c>
      <c r="G3322" s="316" t="s">
        <v>430</v>
      </c>
      <c r="H3322" s="316" t="s">
        <v>327</v>
      </c>
      <c r="I3322" s="316" t="s">
        <v>656</v>
      </c>
      <c r="J3322" s="316" t="s">
        <v>287</v>
      </c>
      <c r="K3322" s="36">
        <v>2</v>
      </c>
      <c r="L3322" s="317">
        <v>2.7400000020861629E-2</v>
      </c>
      <c r="M3322" s="317">
        <v>2.8990000486373901E-2</v>
      </c>
      <c r="N3322" s="36">
        <v>21</v>
      </c>
      <c r="O3322" s="317">
        <v>2.312999963760376E-2</v>
      </c>
      <c r="P3322" s="317">
        <v>2.5089999660849571E-2</v>
      </c>
      <c r="Q3322" s="36">
        <v>403</v>
      </c>
      <c r="R3322" s="317">
        <v>4.0410000830888748E-2</v>
      </c>
      <c r="S3322" s="317">
        <v>4.2520001530647278E-2</v>
      </c>
      <c r="T3322" t="s">
        <v>380</v>
      </c>
      <c r="BA3322" s="395">
        <v>1</v>
      </c>
      <c r="BB3322" s="396" t="s">
        <v>861</v>
      </c>
      <c r="BC3322" t="str">
        <f t="shared" si="306"/>
        <v>RNS</v>
      </c>
      <c r="BD3322" t="str">
        <f t="shared" si="307"/>
        <v>NAoMe_initial_ethnicity_grp</v>
      </c>
      <c r="BE3322" s="397" t="s">
        <v>862</v>
      </c>
      <c r="BF3322" t="str">
        <f t="shared" si="308"/>
        <v>Black or Black British</v>
      </c>
      <c r="BG3322">
        <f t="shared" si="309"/>
        <v>2</v>
      </c>
      <c r="BH3322" s="398">
        <f t="shared" si="310"/>
        <v>2.7400000020861629E-2</v>
      </c>
      <c r="BO3322" s="33"/>
    </row>
    <row r="3323" spans="1:67">
      <c r="A3323" s="316" t="s">
        <v>27</v>
      </c>
      <c r="B3323" t="s">
        <v>380</v>
      </c>
      <c r="C3323" t="s">
        <v>910</v>
      </c>
      <c r="D3323" t="s">
        <v>314</v>
      </c>
      <c r="E3323" s="316" t="s">
        <v>143</v>
      </c>
      <c r="F3323" s="316" t="s">
        <v>144</v>
      </c>
      <c r="G3323" s="316" t="s">
        <v>430</v>
      </c>
      <c r="H3323" s="316" t="s">
        <v>327</v>
      </c>
      <c r="I3323" s="316" t="s">
        <v>656</v>
      </c>
      <c r="J3323" s="316" t="s">
        <v>259</v>
      </c>
      <c r="K3323" s="36">
        <v>0</v>
      </c>
      <c r="L3323" s="317">
        <v>0</v>
      </c>
      <c r="M3323" s="317">
        <v>0</v>
      </c>
      <c r="N3323" s="36">
        <v>2</v>
      </c>
      <c r="O3323" s="317">
        <v>2.199999988079071E-3</v>
      </c>
      <c r="P3323" s="317">
        <v>2.390000037848949E-3</v>
      </c>
      <c r="Q3323" s="36">
        <v>98</v>
      </c>
      <c r="R3323" s="317">
        <v>9.8299998790025711E-3</v>
      </c>
      <c r="S3323" s="317">
        <v>1.0339999571442601E-2</v>
      </c>
      <c r="T3323" t="s">
        <v>380</v>
      </c>
      <c r="BA3323" s="395">
        <v>1</v>
      </c>
      <c r="BB3323" s="396" t="s">
        <v>861</v>
      </c>
      <c r="BC3323" t="str">
        <f t="shared" si="306"/>
        <v>RNS</v>
      </c>
      <c r="BD3323" t="str">
        <f t="shared" si="307"/>
        <v>NAoMe_initial_ethnicity_grp</v>
      </c>
      <c r="BE3323" s="397" t="s">
        <v>862</v>
      </c>
      <c r="BF3323" t="str">
        <f t="shared" si="308"/>
        <v>Mixed</v>
      </c>
      <c r="BG3323">
        <f t="shared" si="309"/>
        <v>0</v>
      </c>
      <c r="BH3323" s="398">
        <f t="shared" si="310"/>
        <v>0</v>
      </c>
      <c r="BO3323" s="33"/>
    </row>
    <row r="3324" spans="1:67">
      <c r="A3324" s="316" t="s">
        <v>27</v>
      </c>
      <c r="B3324" t="s">
        <v>380</v>
      </c>
      <c r="C3324" t="s">
        <v>910</v>
      </c>
      <c r="D3324" t="s">
        <v>314</v>
      </c>
      <c r="E3324" s="316" t="s">
        <v>143</v>
      </c>
      <c r="F3324" s="316" t="s">
        <v>144</v>
      </c>
      <c r="G3324" s="316" t="s">
        <v>430</v>
      </c>
      <c r="H3324" s="316" t="s">
        <v>327</v>
      </c>
      <c r="I3324" s="316" t="s">
        <v>656</v>
      </c>
      <c r="J3324" s="316" t="s">
        <v>288</v>
      </c>
      <c r="K3324" s="36">
        <v>0</v>
      </c>
      <c r="L3324" s="317">
        <v>0</v>
      </c>
      <c r="M3324" s="317">
        <v>0</v>
      </c>
      <c r="N3324" s="36">
        <v>7</v>
      </c>
      <c r="O3324" s="317">
        <v>7.7100000344216824E-3</v>
      </c>
      <c r="P3324" s="317">
        <v>8.3600003272294998E-3</v>
      </c>
      <c r="Q3324" s="36">
        <v>246</v>
      </c>
      <c r="R3324" s="317">
        <v>2.466999925673008E-2</v>
      </c>
      <c r="S3324" s="317">
        <v>2.5960000231862072E-2</v>
      </c>
      <c r="T3324" t="s">
        <v>380</v>
      </c>
      <c r="BA3324" s="395">
        <v>1</v>
      </c>
      <c r="BB3324" s="396" t="s">
        <v>861</v>
      </c>
      <c r="BC3324" t="str">
        <f t="shared" si="306"/>
        <v>RNS</v>
      </c>
      <c r="BD3324" t="str">
        <f t="shared" si="307"/>
        <v>NAoMe_initial_ethnicity_grp</v>
      </c>
      <c r="BE3324" s="397" t="s">
        <v>862</v>
      </c>
      <c r="BF3324" t="str">
        <f t="shared" si="308"/>
        <v>Other Ethnic Group</v>
      </c>
      <c r="BG3324">
        <f t="shared" si="309"/>
        <v>0</v>
      </c>
      <c r="BH3324" s="398">
        <f t="shared" si="310"/>
        <v>0</v>
      </c>
      <c r="BO3324" s="33"/>
    </row>
    <row r="3325" spans="1:67">
      <c r="A3325" s="316" t="s">
        <v>27</v>
      </c>
      <c r="B3325" t="s">
        <v>380</v>
      </c>
      <c r="C3325" t="s">
        <v>910</v>
      </c>
      <c r="D3325" t="s">
        <v>314</v>
      </c>
      <c r="E3325" s="316" t="s">
        <v>143</v>
      </c>
      <c r="F3325" s="316" t="s">
        <v>144</v>
      </c>
      <c r="G3325" s="316" t="s">
        <v>430</v>
      </c>
      <c r="H3325" s="316" t="s">
        <v>327</v>
      </c>
      <c r="I3325" s="316" t="s">
        <v>656</v>
      </c>
      <c r="J3325" s="316" t="s">
        <v>260</v>
      </c>
      <c r="K3325" s="36">
        <v>4</v>
      </c>
      <c r="L3325" s="317">
        <v>5.479000136256218E-2</v>
      </c>
      <c r="M3325" s="317"/>
      <c r="N3325" s="36">
        <v>71</v>
      </c>
      <c r="O3325" s="317">
        <v>7.8189998865127563E-2</v>
      </c>
      <c r="P3325" s="317"/>
      <c r="Q3325" s="36">
        <v>495</v>
      </c>
      <c r="R3325" s="317">
        <v>4.9639999866485603E-2</v>
      </c>
      <c r="S3325" s="317"/>
      <c r="T3325" t="s">
        <v>380</v>
      </c>
      <c r="BA3325" s="395">
        <v>1</v>
      </c>
      <c r="BB3325" s="396" t="s">
        <v>861</v>
      </c>
      <c r="BC3325" t="str">
        <f t="shared" si="306"/>
        <v>RNS</v>
      </c>
      <c r="BD3325" t="str">
        <f t="shared" si="307"/>
        <v>NAoMe_initial_ethnicity_grp</v>
      </c>
      <c r="BE3325" s="397" t="s">
        <v>862</v>
      </c>
      <c r="BF3325" t="str">
        <f t="shared" si="308"/>
        <v>Unknown</v>
      </c>
      <c r="BG3325">
        <f t="shared" si="309"/>
        <v>4</v>
      </c>
      <c r="BH3325" s="398">
        <f t="shared" si="310"/>
        <v>5.479000136256218E-2</v>
      </c>
      <c r="BO3325" s="33"/>
    </row>
    <row r="3326" spans="1:67">
      <c r="A3326" s="316" t="s">
        <v>27</v>
      </c>
      <c r="B3326" t="s">
        <v>380</v>
      </c>
      <c r="C3326" t="s">
        <v>910</v>
      </c>
      <c r="D3326" t="s">
        <v>314</v>
      </c>
      <c r="E3326" s="316" t="s">
        <v>143</v>
      </c>
      <c r="F3326" s="316" t="s">
        <v>144</v>
      </c>
      <c r="G3326" s="316" t="s">
        <v>430</v>
      </c>
      <c r="H3326" s="316" t="s">
        <v>327</v>
      </c>
      <c r="I3326" s="316" t="s">
        <v>656</v>
      </c>
      <c r="J3326" s="316" t="s">
        <v>258</v>
      </c>
      <c r="K3326" s="36">
        <v>67</v>
      </c>
      <c r="L3326" s="317">
        <v>0.91781002283096313</v>
      </c>
      <c r="M3326" s="317">
        <v>0.97101002931594849</v>
      </c>
      <c r="N3326" s="36">
        <v>777</v>
      </c>
      <c r="O3326" s="317">
        <v>0.85572999715805054</v>
      </c>
      <c r="P3326" s="317">
        <v>0.92831999063491821</v>
      </c>
      <c r="Q3326" s="36">
        <v>8238</v>
      </c>
      <c r="R3326" s="317">
        <v>0.82611000537872314</v>
      </c>
      <c r="S3326" s="317">
        <v>0.86926001310348511</v>
      </c>
      <c r="T3326" t="s">
        <v>380</v>
      </c>
      <c r="BA3326" s="395">
        <v>1</v>
      </c>
      <c r="BB3326" s="396" t="s">
        <v>861</v>
      </c>
      <c r="BC3326" t="str">
        <f t="shared" si="306"/>
        <v>RNS</v>
      </c>
      <c r="BD3326" t="str">
        <f t="shared" si="307"/>
        <v>NAoMe_initial_ethnicity_grp</v>
      </c>
      <c r="BE3326" s="397" t="s">
        <v>862</v>
      </c>
      <c r="BF3326" t="str">
        <f t="shared" si="308"/>
        <v>White</v>
      </c>
      <c r="BG3326">
        <f t="shared" si="309"/>
        <v>67</v>
      </c>
      <c r="BH3326" s="398">
        <f t="shared" si="310"/>
        <v>0.91781002283096313</v>
      </c>
      <c r="BO3326" s="33"/>
    </row>
    <row r="3327" spans="1:67">
      <c r="A3327" s="316" t="s">
        <v>27</v>
      </c>
      <c r="B3327" t="s">
        <v>380</v>
      </c>
      <c r="C3327" t="s">
        <v>910</v>
      </c>
      <c r="D3327" t="s">
        <v>314</v>
      </c>
      <c r="E3327" s="316" t="s">
        <v>143</v>
      </c>
      <c r="F3327" s="316" t="s">
        <v>144</v>
      </c>
      <c r="G3327" s="316" t="s">
        <v>430</v>
      </c>
      <c r="H3327" s="316" t="s">
        <v>327</v>
      </c>
      <c r="I3327" s="316" t="s">
        <v>657</v>
      </c>
      <c r="J3327" s="316" t="s">
        <v>817</v>
      </c>
      <c r="K3327" s="36">
        <v>66</v>
      </c>
      <c r="L3327" s="317">
        <v>0.90411001443862915</v>
      </c>
      <c r="M3327" s="317"/>
      <c r="N3327" s="36">
        <v>822</v>
      </c>
      <c r="O3327" s="317">
        <v>0.90529000759124756</v>
      </c>
      <c r="P3327" s="317"/>
      <c r="Q3327" s="36">
        <v>9359</v>
      </c>
      <c r="R3327" s="317">
        <v>0.93853002786636353</v>
      </c>
      <c r="S3327" s="317"/>
      <c r="T3327" t="s">
        <v>380</v>
      </c>
      <c r="BA3327" s="395">
        <v>1</v>
      </c>
      <c r="BB3327" s="396" t="s">
        <v>861</v>
      </c>
      <c r="BC3327" t="str">
        <f t="shared" si="306"/>
        <v>RNS</v>
      </c>
      <c r="BD3327" t="str">
        <f t="shared" si="307"/>
        <v>NAoMe_initial_final_route</v>
      </c>
      <c r="BE3327" s="397" t="s">
        <v>862</v>
      </c>
      <c r="BF3327" t="str">
        <f t="shared" si="308"/>
        <v>Not screened</v>
      </c>
      <c r="BG3327">
        <f t="shared" si="309"/>
        <v>66</v>
      </c>
      <c r="BH3327" s="398">
        <f t="shared" si="310"/>
        <v>0.90411001443862915</v>
      </c>
      <c r="BO3327" s="33"/>
    </row>
    <row r="3328" spans="1:67">
      <c r="A3328" s="316" t="s">
        <v>27</v>
      </c>
      <c r="B3328" t="s">
        <v>380</v>
      </c>
      <c r="C3328" t="s">
        <v>910</v>
      </c>
      <c r="D3328" t="s">
        <v>314</v>
      </c>
      <c r="E3328" s="316" t="s">
        <v>143</v>
      </c>
      <c r="F3328" s="316" t="s">
        <v>144</v>
      </c>
      <c r="G3328" s="316" t="s">
        <v>430</v>
      </c>
      <c r="H3328" s="316" t="s">
        <v>327</v>
      </c>
      <c r="I3328" s="316" t="s">
        <v>657</v>
      </c>
      <c r="J3328" s="316" t="s">
        <v>352</v>
      </c>
      <c r="K3328" s="36">
        <v>7</v>
      </c>
      <c r="L3328" s="317">
        <v>9.5890000462532043E-2</v>
      </c>
      <c r="M3328" s="317"/>
      <c r="N3328" s="36">
        <v>86</v>
      </c>
      <c r="O3328" s="317">
        <v>9.4709999859333038E-2</v>
      </c>
      <c r="P3328" s="317"/>
      <c r="Q3328" s="36">
        <v>613</v>
      </c>
      <c r="R3328" s="317">
        <v>6.1469998210668557E-2</v>
      </c>
      <c r="S3328" s="317"/>
      <c r="T3328" t="s">
        <v>380</v>
      </c>
      <c r="BA3328" s="395">
        <v>1</v>
      </c>
      <c r="BB3328" s="396" t="s">
        <v>861</v>
      </c>
      <c r="BC3328" t="str">
        <f t="shared" si="306"/>
        <v>RNS</v>
      </c>
      <c r="BD3328" t="str">
        <f t="shared" si="307"/>
        <v>NAoMe_initial_final_route</v>
      </c>
      <c r="BE3328" s="397" t="s">
        <v>862</v>
      </c>
      <c r="BF3328" t="str">
        <f t="shared" si="308"/>
        <v>Screening</v>
      </c>
      <c r="BG3328">
        <f t="shared" si="309"/>
        <v>7</v>
      </c>
      <c r="BH3328" s="398">
        <f t="shared" si="310"/>
        <v>9.5890000462532043E-2</v>
      </c>
      <c r="BO3328" s="33"/>
    </row>
    <row r="3329" spans="1:67">
      <c r="A3329" s="316" t="s">
        <v>27</v>
      </c>
      <c r="B3329" t="s">
        <v>380</v>
      </c>
      <c r="C3329" t="s">
        <v>910</v>
      </c>
      <c r="D3329" t="s">
        <v>314</v>
      </c>
      <c r="E3329" s="316" t="s">
        <v>143</v>
      </c>
      <c r="F3329" s="316" t="s">
        <v>144</v>
      </c>
      <c r="G3329" s="316" t="s">
        <v>430</v>
      </c>
      <c r="H3329" s="316" t="s">
        <v>327</v>
      </c>
      <c r="I3329" s="316" t="s">
        <v>303</v>
      </c>
      <c r="J3329" s="316" t="s">
        <v>308</v>
      </c>
      <c r="K3329" s="36">
        <v>9</v>
      </c>
      <c r="L3329" s="317">
        <v>0.1232900023460388</v>
      </c>
      <c r="M3329" s="317"/>
      <c r="N3329" s="36">
        <v>125</v>
      </c>
      <c r="O3329" s="317">
        <v>0.13766999542713171</v>
      </c>
      <c r="P3329" s="317"/>
      <c r="Q3329" s="36">
        <v>1652</v>
      </c>
      <c r="R3329" s="317">
        <v>0.1656599938869476</v>
      </c>
      <c r="S3329" s="317"/>
      <c r="T3329" t="s">
        <v>380</v>
      </c>
      <c r="BA3329" s="395">
        <v>1</v>
      </c>
      <c r="BB3329" s="396" t="s">
        <v>861</v>
      </c>
      <c r="BC3329" t="str">
        <f t="shared" si="306"/>
        <v>RNS</v>
      </c>
      <c r="BD3329" t="str">
        <f t="shared" si="307"/>
        <v>NAoMe_initial_final_stage_tum</v>
      </c>
      <c r="BE3329" s="397" t="s">
        <v>862</v>
      </c>
      <c r="BF3329" t="str">
        <f t="shared" si="308"/>
        <v>Not staged/Unstated</v>
      </c>
      <c r="BG3329">
        <f t="shared" si="309"/>
        <v>9</v>
      </c>
      <c r="BH3329" s="398">
        <f t="shared" si="310"/>
        <v>0.1232900023460388</v>
      </c>
      <c r="BO3329" s="33"/>
    </row>
    <row r="3330" spans="1:67">
      <c r="A3330" s="316" t="s">
        <v>27</v>
      </c>
      <c r="B3330" t="s">
        <v>380</v>
      </c>
      <c r="C3330" t="s">
        <v>910</v>
      </c>
      <c r="D3330" t="s">
        <v>314</v>
      </c>
      <c r="E3330" s="316" t="s">
        <v>143</v>
      </c>
      <c r="F3330" s="316" t="s">
        <v>144</v>
      </c>
      <c r="G3330" s="316" t="s">
        <v>430</v>
      </c>
      <c r="H3330" s="316" t="s">
        <v>327</v>
      </c>
      <c r="I3330" s="316" t="s">
        <v>303</v>
      </c>
      <c r="J3330" s="316" t="s">
        <v>304</v>
      </c>
      <c r="K3330" s="36">
        <v>0</v>
      </c>
      <c r="L3330" s="317">
        <v>0</v>
      </c>
      <c r="M3330" s="317">
        <v>0</v>
      </c>
      <c r="N3330" s="36">
        <v>9</v>
      </c>
      <c r="O3330" s="317">
        <v>9.9099995568394661E-3</v>
      </c>
      <c r="P3330" s="317">
        <v>1.1490000411868101E-2</v>
      </c>
      <c r="Q3330" s="36">
        <v>64</v>
      </c>
      <c r="R3330" s="317">
        <v>6.4199999906122676E-3</v>
      </c>
      <c r="S3330" s="317">
        <v>7.689999882131815E-3</v>
      </c>
      <c r="T3330" t="s">
        <v>380</v>
      </c>
      <c r="BA3330" s="395">
        <v>1</v>
      </c>
      <c r="BB3330" s="396" t="s">
        <v>861</v>
      </c>
      <c r="BC3330" t="str">
        <f t="shared" si="306"/>
        <v>RNS</v>
      </c>
      <c r="BD3330" t="str">
        <f t="shared" si="307"/>
        <v>NAoMe_initial_final_stage_tum</v>
      </c>
      <c r="BE3330" s="397" t="s">
        <v>862</v>
      </c>
      <c r="BF3330" t="str">
        <f t="shared" si="308"/>
        <v>Stage 0</v>
      </c>
      <c r="BG3330">
        <f t="shared" si="309"/>
        <v>0</v>
      </c>
      <c r="BH3330" s="398">
        <f t="shared" si="310"/>
        <v>0</v>
      </c>
      <c r="BO3330" s="33"/>
    </row>
    <row r="3331" spans="1:67">
      <c r="A3331" s="316" t="s">
        <v>27</v>
      </c>
      <c r="B3331" t="s">
        <v>380</v>
      </c>
      <c r="C3331" t="s">
        <v>910</v>
      </c>
      <c r="D3331" t="s">
        <v>314</v>
      </c>
      <c r="E3331" s="316" t="s">
        <v>143</v>
      </c>
      <c r="F3331" s="316" t="s">
        <v>144</v>
      </c>
      <c r="G3331" s="316" t="s">
        <v>430</v>
      </c>
      <c r="H3331" s="316" t="s">
        <v>327</v>
      </c>
      <c r="I3331" s="316" t="s">
        <v>303</v>
      </c>
      <c r="J3331" s="316" t="s">
        <v>305</v>
      </c>
      <c r="K3331" s="36">
        <v>2</v>
      </c>
      <c r="L3331" s="317">
        <v>2.7400000020861629E-2</v>
      </c>
      <c r="M3331" s="317">
        <v>3.125E-2</v>
      </c>
      <c r="N3331" s="36">
        <v>36</v>
      </c>
      <c r="O3331" s="317">
        <v>3.9650000631809228E-2</v>
      </c>
      <c r="P3331" s="317">
        <v>4.5979999005794532E-2</v>
      </c>
      <c r="Q3331" s="36">
        <v>359</v>
      </c>
      <c r="R3331" s="317">
        <v>3.5999998450279243E-2</v>
      </c>
      <c r="S3331" s="317">
        <v>4.3150000274181373E-2</v>
      </c>
      <c r="T3331" t="s">
        <v>380</v>
      </c>
      <c r="BA3331" s="395">
        <v>1</v>
      </c>
      <c r="BB3331" s="396" t="s">
        <v>861</v>
      </c>
      <c r="BC3331" t="str">
        <f t="shared" ref="BC3331:BC3394" si="311">E3331</f>
        <v>RNS</v>
      </c>
      <c r="BD3331" t="str">
        <f t="shared" ref="BD3331:BD3394" si="312">(LEFT(A3331, LEN(A3331)-7))&amp;"_"&amp;I3331</f>
        <v>NAoMe_initial_final_stage_tum</v>
      </c>
      <c r="BE3331" s="397" t="s">
        <v>862</v>
      </c>
      <c r="BF3331" t="str">
        <f t="shared" ref="BF3331:BF3394" si="313">J3331</f>
        <v>Stage 1</v>
      </c>
      <c r="BG3331">
        <f t="shared" ref="BG3331:BG3394" si="314">K3331</f>
        <v>2</v>
      </c>
      <c r="BH3331" s="398">
        <f t="shared" ref="BH3331:BH3394" si="315">L3331</f>
        <v>2.7400000020861629E-2</v>
      </c>
      <c r="BO3331" s="33"/>
    </row>
    <row r="3332" spans="1:67">
      <c r="A3332" s="316" t="s">
        <v>27</v>
      </c>
      <c r="B3332" t="s">
        <v>380</v>
      </c>
      <c r="C3332" t="s">
        <v>910</v>
      </c>
      <c r="D3332" t="s">
        <v>314</v>
      </c>
      <c r="E3332" s="316" t="s">
        <v>143</v>
      </c>
      <c r="F3332" s="316" t="s">
        <v>144</v>
      </c>
      <c r="G3332" s="316" t="s">
        <v>430</v>
      </c>
      <c r="H3332" s="316" t="s">
        <v>327</v>
      </c>
      <c r="I3332" s="316" t="s">
        <v>303</v>
      </c>
      <c r="J3332" s="316" t="s">
        <v>306</v>
      </c>
      <c r="K3332" s="36">
        <v>7</v>
      </c>
      <c r="L3332" s="317">
        <v>9.5890000462532043E-2</v>
      </c>
      <c r="M3332" s="317">
        <v>0.10937999933958049</v>
      </c>
      <c r="N3332" s="36">
        <v>73</v>
      </c>
      <c r="O3332" s="317">
        <v>8.0399997532367706E-2</v>
      </c>
      <c r="P3332" s="317">
        <v>9.3230001628398895E-2</v>
      </c>
      <c r="Q3332" s="36">
        <v>996</v>
      </c>
      <c r="R3332" s="317">
        <v>9.9880002439022064E-2</v>
      </c>
      <c r="S3332" s="317">
        <v>0.11970999836921691</v>
      </c>
      <c r="T3332" t="s">
        <v>380</v>
      </c>
      <c r="BA3332" s="395">
        <v>1</v>
      </c>
      <c r="BB3332" s="396" t="s">
        <v>861</v>
      </c>
      <c r="BC3332" t="str">
        <f t="shared" si="311"/>
        <v>RNS</v>
      </c>
      <c r="BD3332" t="str">
        <f t="shared" si="312"/>
        <v>NAoMe_initial_final_stage_tum</v>
      </c>
      <c r="BE3332" s="397" t="s">
        <v>862</v>
      </c>
      <c r="BF3332" t="str">
        <f t="shared" si="313"/>
        <v>Stage 2</v>
      </c>
      <c r="BG3332">
        <f t="shared" si="314"/>
        <v>7</v>
      </c>
      <c r="BH3332" s="398">
        <f t="shared" si="315"/>
        <v>9.5890000462532043E-2</v>
      </c>
      <c r="BO3332" s="33"/>
    </row>
    <row r="3333" spans="1:67">
      <c r="A3333" s="316" t="s">
        <v>27</v>
      </c>
      <c r="B3333" t="s">
        <v>380</v>
      </c>
      <c r="C3333" t="s">
        <v>910</v>
      </c>
      <c r="D3333" t="s">
        <v>314</v>
      </c>
      <c r="E3333" s="316" t="s">
        <v>143</v>
      </c>
      <c r="F3333" s="316" t="s">
        <v>144</v>
      </c>
      <c r="G3333" s="316" t="s">
        <v>430</v>
      </c>
      <c r="H3333" s="316" t="s">
        <v>327</v>
      </c>
      <c r="I3333" s="316" t="s">
        <v>303</v>
      </c>
      <c r="J3333" s="316" t="s">
        <v>307</v>
      </c>
      <c r="K3333" s="36">
        <v>2</v>
      </c>
      <c r="L3333" s="317">
        <v>2.7400000020861629E-2</v>
      </c>
      <c r="M3333" s="317">
        <v>3.125E-2</v>
      </c>
      <c r="N3333" s="36">
        <v>59</v>
      </c>
      <c r="O3333" s="317">
        <v>6.4980000257492065E-2</v>
      </c>
      <c r="P3333" s="317">
        <v>7.5350001454353333E-2</v>
      </c>
      <c r="Q3333" s="36">
        <v>742</v>
      </c>
      <c r="R3333" s="317">
        <v>7.4409998953342438E-2</v>
      </c>
      <c r="S3333" s="317">
        <v>8.9180000126361847E-2</v>
      </c>
      <c r="T3333" t="s">
        <v>380</v>
      </c>
      <c r="BA3333" s="395">
        <v>1</v>
      </c>
      <c r="BB3333" s="396" t="s">
        <v>861</v>
      </c>
      <c r="BC3333" t="str">
        <f t="shared" si="311"/>
        <v>RNS</v>
      </c>
      <c r="BD3333" t="str">
        <f t="shared" si="312"/>
        <v>NAoMe_initial_final_stage_tum</v>
      </c>
      <c r="BE3333" s="397" t="s">
        <v>862</v>
      </c>
      <c r="BF3333" t="str">
        <f t="shared" si="313"/>
        <v>Stage 3</v>
      </c>
      <c r="BG3333">
        <f t="shared" si="314"/>
        <v>2</v>
      </c>
      <c r="BH3333" s="398">
        <f t="shared" si="315"/>
        <v>2.7400000020861629E-2</v>
      </c>
      <c r="BO3333" s="33"/>
    </row>
    <row r="3334" spans="1:67">
      <c r="A3334" s="316" t="s">
        <v>27</v>
      </c>
      <c r="B3334" t="s">
        <v>380</v>
      </c>
      <c r="C3334" t="s">
        <v>910</v>
      </c>
      <c r="D3334" t="s">
        <v>314</v>
      </c>
      <c r="E3334" s="316" t="s">
        <v>143</v>
      </c>
      <c r="F3334" s="316" t="s">
        <v>144</v>
      </c>
      <c r="G3334" s="316" t="s">
        <v>430</v>
      </c>
      <c r="H3334" s="316" t="s">
        <v>327</v>
      </c>
      <c r="I3334" s="316" t="s">
        <v>303</v>
      </c>
      <c r="J3334" s="316" t="s">
        <v>336</v>
      </c>
      <c r="K3334" s="36">
        <v>53</v>
      </c>
      <c r="L3334" s="317">
        <v>0.72602999210357666</v>
      </c>
      <c r="M3334" s="317">
        <v>0.82813000679016113</v>
      </c>
      <c r="N3334" s="36">
        <v>606</v>
      </c>
      <c r="O3334" s="317">
        <v>0.66740000247955322</v>
      </c>
      <c r="P3334" s="317">
        <v>0.77394998073577881</v>
      </c>
      <c r="Q3334" s="36">
        <v>6159</v>
      </c>
      <c r="R3334" s="317">
        <v>0.6176300048828125</v>
      </c>
      <c r="S3334" s="317">
        <v>0.74026000499725342</v>
      </c>
      <c r="T3334" t="s">
        <v>380</v>
      </c>
      <c r="BA3334" s="395">
        <v>1</v>
      </c>
      <c r="BB3334" s="396" t="s">
        <v>861</v>
      </c>
      <c r="BC3334" t="str">
        <f t="shared" si="311"/>
        <v>RNS</v>
      </c>
      <c r="BD3334" t="str">
        <f t="shared" si="312"/>
        <v>NAoMe_initial_final_stage_tum</v>
      </c>
      <c r="BE3334" s="397" t="s">
        <v>862</v>
      </c>
      <c r="BF3334" t="str">
        <f t="shared" si="313"/>
        <v>Stage 4</v>
      </c>
      <c r="BG3334">
        <f t="shared" si="314"/>
        <v>53</v>
      </c>
      <c r="BH3334" s="398">
        <f t="shared" si="315"/>
        <v>0.72602999210357666</v>
      </c>
      <c r="BO3334" s="33"/>
    </row>
    <row r="3335" spans="1:67">
      <c r="A3335" s="316" t="s">
        <v>27</v>
      </c>
      <c r="B3335" t="s">
        <v>380</v>
      </c>
      <c r="C3335" t="s">
        <v>910</v>
      </c>
      <c r="D3335" t="s">
        <v>314</v>
      </c>
      <c r="E3335" s="316" t="s">
        <v>143</v>
      </c>
      <c r="F3335" s="316" t="s">
        <v>144</v>
      </c>
      <c r="G3335" s="316" t="s">
        <v>430</v>
      </c>
      <c r="H3335" s="316" t="s">
        <v>327</v>
      </c>
      <c r="I3335" s="316" t="s">
        <v>342</v>
      </c>
      <c r="J3335" s="316" t="s">
        <v>343</v>
      </c>
      <c r="K3335" s="36">
        <v>9</v>
      </c>
      <c r="L3335" s="317">
        <v>0.1232900023460388</v>
      </c>
      <c r="M3335" s="317"/>
      <c r="N3335" s="36">
        <v>125</v>
      </c>
      <c r="O3335" s="317">
        <v>0.13766999542713171</v>
      </c>
      <c r="P3335" s="317"/>
      <c r="Q3335" s="36">
        <v>1652</v>
      </c>
      <c r="R3335" s="317">
        <v>0.1656599938869476</v>
      </c>
      <c r="S3335" s="317"/>
      <c r="T3335" t="s">
        <v>380</v>
      </c>
      <c r="BA3335" s="395">
        <v>1</v>
      </c>
      <c r="BB3335" s="396" t="s">
        <v>861</v>
      </c>
      <c r="BC3335" t="str">
        <f t="shared" si="311"/>
        <v>RNS</v>
      </c>
      <c r="BD3335" t="str">
        <f t="shared" si="312"/>
        <v>NAoMe_initial_final_stage_tum_grp</v>
      </c>
      <c r="BE3335" s="397" t="s">
        <v>862</v>
      </c>
      <c r="BF3335" t="str">
        <f t="shared" si="313"/>
        <v>MBC in HESAPC</v>
      </c>
      <c r="BG3335">
        <f t="shared" si="314"/>
        <v>9</v>
      </c>
      <c r="BH3335" s="398">
        <f t="shared" si="315"/>
        <v>0.1232900023460388</v>
      </c>
      <c r="BO3335" s="33"/>
    </row>
    <row r="3336" spans="1:67">
      <c r="A3336" s="316" t="s">
        <v>27</v>
      </c>
      <c r="B3336" t="s">
        <v>380</v>
      </c>
      <c r="C3336" t="s">
        <v>910</v>
      </c>
      <c r="D3336" t="s">
        <v>314</v>
      </c>
      <c r="E3336" s="316" t="s">
        <v>143</v>
      </c>
      <c r="F3336" s="316" t="s">
        <v>144</v>
      </c>
      <c r="G3336" s="316" t="s">
        <v>430</v>
      </c>
      <c r="H3336" s="316" t="s">
        <v>327</v>
      </c>
      <c r="I3336" s="316" t="s">
        <v>342</v>
      </c>
      <c r="J3336" s="316" t="s">
        <v>344</v>
      </c>
      <c r="K3336" s="36">
        <v>12</v>
      </c>
      <c r="L3336" s="317">
        <v>0.16437999904155731</v>
      </c>
      <c r="M3336" s="317">
        <v>0.1875</v>
      </c>
      <c r="N3336" s="36">
        <v>177</v>
      </c>
      <c r="O3336" s="317">
        <v>0.1949300020933151</v>
      </c>
      <c r="P3336" s="317">
        <v>0.22605000436306</v>
      </c>
      <c r="Q3336" s="36">
        <v>2161</v>
      </c>
      <c r="R3336" s="317">
        <v>0.2167100012302399</v>
      </c>
      <c r="S3336" s="317">
        <v>0.25973999500274658</v>
      </c>
      <c r="T3336" t="s">
        <v>380</v>
      </c>
      <c r="BA3336" s="395">
        <v>1</v>
      </c>
      <c r="BB3336" s="396" t="s">
        <v>861</v>
      </c>
      <c r="BC3336" t="str">
        <f t="shared" si="311"/>
        <v>RNS</v>
      </c>
      <c r="BD3336" t="str">
        <f t="shared" si="312"/>
        <v>NAoMe_initial_final_stage_tum_grp</v>
      </c>
      <c r="BE3336" s="397" t="s">
        <v>862</v>
      </c>
      <c r="BF3336" t="str">
        <f t="shared" si="313"/>
        <v>Stage 0-3</v>
      </c>
      <c r="BG3336">
        <f t="shared" si="314"/>
        <v>12</v>
      </c>
      <c r="BH3336" s="398">
        <f t="shared" si="315"/>
        <v>0.16437999904155731</v>
      </c>
      <c r="BO3336" s="33"/>
    </row>
    <row r="3337" spans="1:67">
      <c r="A3337" s="316" t="s">
        <v>27</v>
      </c>
      <c r="B3337" t="s">
        <v>380</v>
      </c>
      <c r="C3337" t="s">
        <v>910</v>
      </c>
      <c r="D3337" t="s">
        <v>314</v>
      </c>
      <c r="E3337" s="316" t="s">
        <v>143</v>
      </c>
      <c r="F3337" s="316" t="s">
        <v>144</v>
      </c>
      <c r="G3337" s="316" t="s">
        <v>430</v>
      </c>
      <c r="H3337" s="316" t="s">
        <v>327</v>
      </c>
      <c r="I3337" s="316" t="s">
        <v>342</v>
      </c>
      <c r="J3337" s="316" t="s">
        <v>336</v>
      </c>
      <c r="K3337" s="36">
        <v>52</v>
      </c>
      <c r="L3337" s="317">
        <v>0.71232998371124268</v>
      </c>
      <c r="M3337" s="317">
        <v>0.8125</v>
      </c>
      <c r="N3337" s="36">
        <v>606</v>
      </c>
      <c r="O3337" s="317">
        <v>0.66740000247955322</v>
      </c>
      <c r="P3337" s="317">
        <v>0.77394998073577881</v>
      </c>
      <c r="Q3337" s="36">
        <v>6159</v>
      </c>
      <c r="R3337" s="317">
        <v>0.6176300048828125</v>
      </c>
      <c r="S3337" s="317">
        <v>0.74026000499725342</v>
      </c>
      <c r="T3337" t="s">
        <v>380</v>
      </c>
      <c r="BA3337" s="395">
        <v>1</v>
      </c>
      <c r="BB3337" s="396" t="s">
        <v>861</v>
      </c>
      <c r="BC3337" t="str">
        <f t="shared" si="311"/>
        <v>RNS</v>
      </c>
      <c r="BD3337" t="str">
        <f t="shared" si="312"/>
        <v>NAoMe_initial_final_stage_tum_grp</v>
      </c>
      <c r="BE3337" s="397" t="s">
        <v>862</v>
      </c>
      <c r="BF3337" t="str">
        <f t="shared" si="313"/>
        <v>Stage 4</v>
      </c>
      <c r="BG3337">
        <f t="shared" si="314"/>
        <v>52</v>
      </c>
      <c r="BH3337" s="398">
        <f t="shared" si="315"/>
        <v>0.71232998371124268</v>
      </c>
      <c r="BO3337" s="33"/>
    </row>
    <row r="3338" spans="1:67">
      <c r="A3338" s="316" t="s">
        <v>27</v>
      </c>
      <c r="B3338" t="s">
        <v>380</v>
      </c>
      <c r="C3338" t="s">
        <v>910</v>
      </c>
      <c r="D3338" t="s">
        <v>314</v>
      </c>
      <c r="E3338" s="316" t="s">
        <v>143</v>
      </c>
      <c r="F3338" s="316" t="s">
        <v>144</v>
      </c>
      <c r="G3338" s="316" t="s">
        <v>430</v>
      </c>
      <c r="H3338" s="316" t="s">
        <v>327</v>
      </c>
      <c r="I3338" s="316" t="s">
        <v>658</v>
      </c>
      <c r="J3338" s="316" t="s">
        <v>345</v>
      </c>
      <c r="K3338" s="36">
        <v>73</v>
      </c>
      <c r="L3338" s="317">
        <v>1</v>
      </c>
      <c r="M3338" s="317"/>
      <c r="N3338" s="36">
        <v>908</v>
      </c>
      <c r="O3338" s="317">
        <v>1</v>
      </c>
      <c r="P3338" s="317"/>
      <c r="Q3338" s="36">
        <v>9972</v>
      </c>
      <c r="R3338" s="317">
        <v>1</v>
      </c>
      <c r="S3338" s="317"/>
      <c r="T3338" t="s">
        <v>380</v>
      </c>
      <c r="BA3338" s="395">
        <v>1</v>
      </c>
      <c r="BB3338" s="396" t="s">
        <v>861</v>
      </c>
      <c r="BC3338" t="str">
        <f t="shared" si="311"/>
        <v>RNS</v>
      </c>
      <c r="BD3338" t="str">
        <f t="shared" si="312"/>
        <v>NAoMe_initial_final_who_ps</v>
      </c>
      <c r="BE3338" s="397" t="s">
        <v>862</v>
      </c>
      <c r="BF3338" t="str">
        <f t="shared" si="313"/>
        <v>Not recorded</v>
      </c>
      <c r="BG3338">
        <f t="shared" si="314"/>
        <v>73</v>
      </c>
      <c r="BH3338" s="398">
        <f t="shared" si="315"/>
        <v>1</v>
      </c>
      <c r="BO3338" s="33"/>
    </row>
    <row r="3339" spans="1:67">
      <c r="A3339" s="316" t="s">
        <v>27</v>
      </c>
      <c r="B3339" t="s">
        <v>380</v>
      </c>
      <c r="C3339" t="s">
        <v>910</v>
      </c>
      <c r="D3339" t="s">
        <v>314</v>
      </c>
      <c r="E3339" s="316" t="s">
        <v>143</v>
      </c>
      <c r="F3339" s="316" t="s">
        <v>144</v>
      </c>
      <c r="G3339" s="316" t="s">
        <v>430</v>
      </c>
      <c r="H3339" s="316" t="s">
        <v>327</v>
      </c>
      <c r="I3339" s="316" t="s">
        <v>291</v>
      </c>
      <c r="J3339" s="316" t="s">
        <v>313</v>
      </c>
      <c r="K3339" s="36">
        <v>71</v>
      </c>
      <c r="L3339" s="317">
        <v>0.97259998321533203</v>
      </c>
      <c r="M3339" s="317"/>
      <c r="N3339" s="36">
        <v>897</v>
      </c>
      <c r="O3339" s="317">
        <v>0.98789000511169434</v>
      </c>
      <c r="P3339" s="317"/>
      <c r="Q3339" s="36">
        <v>9846</v>
      </c>
      <c r="R3339" s="317">
        <v>0.98736000061035156</v>
      </c>
      <c r="S3339" s="317"/>
      <c r="T3339" t="s">
        <v>380</v>
      </c>
      <c r="BA3339" s="395">
        <v>1</v>
      </c>
      <c r="BB3339" s="396" t="s">
        <v>861</v>
      </c>
      <c r="BC3339" t="str">
        <f t="shared" si="311"/>
        <v>RNS</v>
      </c>
      <c r="BD3339" t="str">
        <f t="shared" si="312"/>
        <v>NAoMe_initial_gender</v>
      </c>
      <c r="BE3339" s="397" t="s">
        <v>862</v>
      </c>
      <c r="BF3339" t="str">
        <f t="shared" si="313"/>
        <v>Female</v>
      </c>
      <c r="BG3339">
        <f t="shared" si="314"/>
        <v>71</v>
      </c>
      <c r="BH3339" s="398">
        <f t="shared" si="315"/>
        <v>0.97259998321533203</v>
      </c>
      <c r="BO3339" s="33"/>
    </row>
    <row r="3340" spans="1:67">
      <c r="A3340" s="316" t="s">
        <v>27</v>
      </c>
      <c r="B3340" t="s">
        <v>380</v>
      </c>
      <c r="C3340" t="s">
        <v>910</v>
      </c>
      <c r="D3340" t="s">
        <v>314</v>
      </c>
      <c r="E3340" s="316" t="s">
        <v>143</v>
      </c>
      <c r="F3340" s="316" t="s">
        <v>144</v>
      </c>
      <c r="G3340" s="316" t="s">
        <v>430</v>
      </c>
      <c r="H3340" s="316" t="s">
        <v>327</v>
      </c>
      <c r="I3340" s="316" t="s">
        <v>291</v>
      </c>
      <c r="J3340" s="316" t="s">
        <v>293</v>
      </c>
      <c r="K3340" s="36">
        <v>2</v>
      </c>
      <c r="L3340" s="317">
        <v>2.7400000020861629E-2</v>
      </c>
      <c r="M3340" s="317"/>
      <c r="N3340" s="36">
        <v>11</v>
      </c>
      <c r="O3340" s="317">
        <v>1.2109999544918541E-2</v>
      </c>
      <c r="P3340" s="317"/>
      <c r="Q3340" s="36">
        <v>126</v>
      </c>
      <c r="R3340" s="317">
        <v>1.264000032097101E-2</v>
      </c>
      <c r="S3340" s="317"/>
      <c r="T3340" t="s">
        <v>380</v>
      </c>
      <c r="BA3340" s="395">
        <v>1</v>
      </c>
      <c r="BB3340" s="396" t="s">
        <v>861</v>
      </c>
      <c r="BC3340" t="str">
        <f t="shared" si="311"/>
        <v>RNS</v>
      </c>
      <c r="BD3340" t="str">
        <f t="shared" si="312"/>
        <v>NAoMe_initial_gender</v>
      </c>
      <c r="BE3340" s="397" t="s">
        <v>862</v>
      </c>
      <c r="BF3340" t="str">
        <f t="shared" si="313"/>
        <v>Male</v>
      </c>
      <c r="BG3340">
        <f t="shared" si="314"/>
        <v>2</v>
      </c>
      <c r="BH3340" s="398">
        <f t="shared" si="315"/>
        <v>2.7400000020861629E-2</v>
      </c>
      <c r="BO3340" s="33"/>
    </row>
    <row r="3341" spans="1:67">
      <c r="A3341" s="316" t="s">
        <v>27</v>
      </c>
      <c r="B3341" t="s">
        <v>380</v>
      </c>
      <c r="C3341" t="s">
        <v>910</v>
      </c>
      <c r="D3341" t="s">
        <v>314</v>
      </c>
      <c r="E3341" s="316" t="s">
        <v>143</v>
      </c>
      <c r="F3341" s="316" t="s">
        <v>144</v>
      </c>
      <c r="G3341" s="316" t="s">
        <v>430</v>
      </c>
      <c r="H3341" s="316" t="s">
        <v>327</v>
      </c>
      <c r="I3341" s="316" t="s">
        <v>659</v>
      </c>
      <c r="J3341" s="316" t="s">
        <v>294</v>
      </c>
      <c r="K3341" s="36">
        <v>9</v>
      </c>
      <c r="L3341" s="317">
        <v>0.1232900023460388</v>
      </c>
      <c r="M3341" s="317">
        <v>0.1232900023460388</v>
      </c>
      <c r="N3341" s="36">
        <v>149</v>
      </c>
      <c r="O3341" s="317">
        <v>0.16410000622272489</v>
      </c>
      <c r="P3341" s="317">
        <v>0.16410000622272489</v>
      </c>
      <c r="Q3341" s="36">
        <v>1800</v>
      </c>
      <c r="R3341" s="317">
        <v>0.18050999939441681</v>
      </c>
      <c r="S3341" s="317">
        <v>0.18050999939441681</v>
      </c>
      <c r="T3341" t="s">
        <v>380</v>
      </c>
      <c r="BA3341" s="395">
        <v>1</v>
      </c>
      <c r="BB3341" s="396" t="s">
        <v>861</v>
      </c>
      <c r="BC3341" t="str">
        <f t="shared" si="311"/>
        <v>RNS</v>
      </c>
      <c r="BD3341" t="str">
        <f t="shared" si="312"/>
        <v>NAoMe_initial_imd_2019</v>
      </c>
      <c r="BE3341" s="397" t="s">
        <v>862</v>
      </c>
      <c r="BF3341" t="str">
        <f t="shared" si="313"/>
        <v>1 - most deprived</v>
      </c>
      <c r="BG3341">
        <f t="shared" si="314"/>
        <v>9</v>
      </c>
      <c r="BH3341" s="398">
        <f t="shared" si="315"/>
        <v>0.1232900023460388</v>
      </c>
      <c r="BO3341" s="33"/>
    </row>
    <row r="3342" spans="1:67">
      <c r="A3342" s="316" t="s">
        <v>27</v>
      </c>
      <c r="B3342" t="s">
        <v>380</v>
      </c>
      <c r="C3342" t="s">
        <v>910</v>
      </c>
      <c r="D3342" t="s">
        <v>314</v>
      </c>
      <c r="E3342" s="316" t="s">
        <v>143</v>
      </c>
      <c r="F3342" s="316" t="s">
        <v>144</v>
      </c>
      <c r="G3342" s="316" t="s">
        <v>430</v>
      </c>
      <c r="H3342" s="316" t="s">
        <v>327</v>
      </c>
      <c r="I3342" s="316" t="s">
        <v>659</v>
      </c>
      <c r="J3342" s="316" t="s">
        <v>15</v>
      </c>
      <c r="K3342" s="36">
        <v>14</v>
      </c>
      <c r="L3342" s="317">
        <v>0.19178000092506409</v>
      </c>
      <c r="M3342" s="317">
        <v>0.19178000092506409</v>
      </c>
      <c r="N3342" s="36">
        <v>186</v>
      </c>
      <c r="O3342" s="317">
        <v>0.20485000312328339</v>
      </c>
      <c r="P3342" s="317">
        <v>0.20485000312328339</v>
      </c>
      <c r="Q3342" s="36">
        <v>2036</v>
      </c>
      <c r="R3342" s="317">
        <v>0.20417000353336329</v>
      </c>
      <c r="S3342" s="317">
        <v>0.20417000353336329</v>
      </c>
      <c r="T3342" t="s">
        <v>380</v>
      </c>
      <c r="BA3342" s="395">
        <v>1</v>
      </c>
      <c r="BB3342" s="396" t="s">
        <v>861</v>
      </c>
      <c r="BC3342" t="str">
        <f t="shared" si="311"/>
        <v>RNS</v>
      </c>
      <c r="BD3342" t="str">
        <f t="shared" si="312"/>
        <v>NAoMe_initial_imd_2019</v>
      </c>
      <c r="BE3342" s="397" t="s">
        <v>862</v>
      </c>
      <c r="BF3342" t="str">
        <f t="shared" si="313"/>
        <v>2</v>
      </c>
      <c r="BG3342">
        <f t="shared" si="314"/>
        <v>14</v>
      </c>
      <c r="BH3342" s="398">
        <f t="shared" si="315"/>
        <v>0.19178000092506409</v>
      </c>
      <c r="BO3342" s="33"/>
    </row>
    <row r="3343" spans="1:67">
      <c r="A3343" s="316" t="s">
        <v>27</v>
      </c>
      <c r="B3343" t="s">
        <v>380</v>
      </c>
      <c r="C3343" t="s">
        <v>910</v>
      </c>
      <c r="D3343" t="s">
        <v>314</v>
      </c>
      <c r="E3343" s="316" t="s">
        <v>143</v>
      </c>
      <c r="F3343" s="316" t="s">
        <v>144</v>
      </c>
      <c r="G3343" s="316" t="s">
        <v>430</v>
      </c>
      <c r="H3343" s="316" t="s">
        <v>327</v>
      </c>
      <c r="I3343" s="316" t="s">
        <v>659</v>
      </c>
      <c r="J3343" s="316" t="s">
        <v>16</v>
      </c>
      <c r="K3343" s="36">
        <v>13</v>
      </c>
      <c r="L3343" s="317">
        <v>0.1780800074338913</v>
      </c>
      <c r="M3343" s="317">
        <v>0.1780800074338913</v>
      </c>
      <c r="N3343" s="36">
        <v>180</v>
      </c>
      <c r="O3343" s="317">
        <v>0.1982399970293045</v>
      </c>
      <c r="P3343" s="317">
        <v>0.1982399970293045</v>
      </c>
      <c r="Q3343" s="36">
        <v>2085</v>
      </c>
      <c r="R3343" s="317">
        <v>0.20908999443054199</v>
      </c>
      <c r="S3343" s="317">
        <v>0.20908999443054199</v>
      </c>
      <c r="T3343" t="s">
        <v>380</v>
      </c>
      <c r="BA3343" s="395">
        <v>1</v>
      </c>
      <c r="BB3343" s="396" t="s">
        <v>861</v>
      </c>
      <c r="BC3343" t="str">
        <f t="shared" si="311"/>
        <v>RNS</v>
      </c>
      <c r="BD3343" t="str">
        <f t="shared" si="312"/>
        <v>NAoMe_initial_imd_2019</v>
      </c>
      <c r="BE3343" s="397" t="s">
        <v>862</v>
      </c>
      <c r="BF3343" t="str">
        <f t="shared" si="313"/>
        <v>3</v>
      </c>
      <c r="BG3343">
        <f t="shared" si="314"/>
        <v>13</v>
      </c>
      <c r="BH3343" s="398">
        <f t="shared" si="315"/>
        <v>0.1780800074338913</v>
      </c>
      <c r="BO3343" s="33"/>
    </row>
    <row r="3344" spans="1:67">
      <c r="A3344" s="316" t="s">
        <v>27</v>
      </c>
      <c r="B3344" t="s">
        <v>380</v>
      </c>
      <c r="C3344" t="s">
        <v>910</v>
      </c>
      <c r="D3344" t="s">
        <v>314</v>
      </c>
      <c r="E3344" s="316" t="s">
        <v>143</v>
      </c>
      <c r="F3344" s="316" t="s">
        <v>144</v>
      </c>
      <c r="G3344" s="316" t="s">
        <v>430</v>
      </c>
      <c r="H3344" s="316" t="s">
        <v>327</v>
      </c>
      <c r="I3344" s="316" t="s">
        <v>659</v>
      </c>
      <c r="J3344" s="316" t="s">
        <v>17</v>
      </c>
      <c r="K3344" s="36">
        <v>21</v>
      </c>
      <c r="L3344" s="317">
        <v>0.28766998648643488</v>
      </c>
      <c r="M3344" s="317">
        <v>0.28766998648643488</v>
      </c>
      <c r="N3344" s="36">
        <v>192</v>
      </c>
      <c r="O3344" s="317">
        <v>0.21144999563694</v>
      </c>
      <c r="P3344" s="317">
        <v>0.21144999563694</v>
      </c>
      <c r="Q3344" s="36">
        <v>2024</v>
      </c>
      <c r="R3344" s="317">
        <v>0.2029699981212616</v>
      </c>
      <c r="S3344" s="317">
        <v>0.2029699981212616</v>
      </c>
      <c r="T3344" t="s">
        <v>380</v>
      </c>
      <c r="BA3344" s="395">
        <v>1</v>
      </c>
      <c r="BB3344" s="396" t="s">
        <v>861</v>
      </c>
      <c r="BC3344" t="str">
        <f t="shared" si="311"/>
        <v>RNS</v>
      </c>
      <c r="BD3344" t="str">
        <f t="shared" si="312"/>
        <v>NAoMe_initial_imd_2019</v>
      </c>
      <c r="BE3344" s="397" t="s">
        <v>862</v>
      </c>
      <c r="BF3344" t="str">
        <f t="shared" si="313"/>
        <v>4</v>
      </c>
      <c r="BG3344">
        <f t="shared" si="314"/>
        <v>21</v>
      </c>
      <c r="BH3344" s="398">
        <f t="shared" si="315"/>
        <v>0.28766998648643488</v>
      </c>
      <c r="BO3344" s="33"/>
    </row>
    <row r="3345" spans="1:67">
      <c r="A3345" s="316" t="s">
        <v>27</v>
      </c>
      <c r="B3345" t="s">
        <v>380</v>
      </c>
      <c r="C3345" t="s">
        <v>910</v>
      </c>
      <c r="D3345" t="s">
        <v>314</v>
      </c>
      <c r="E3345" s="316" t="s">
        <v>143</v>
      </c>
      <c r="F3345" s="316" t="s">
        <v>144</v>
      </c>
      <c r="G3345" s="316" t="s">
        <v>430</v>
      </c>
      <c r="H3345" s="316" t="s">
        <v>327</v>
      </c>
      <c r="I3345" s="316" t="s">
        <v>659</v>
      </c>
      <c r="J3345" s="316" t="s">
        <v>295</v>
      </c>
      <c r="K3345" s="36">
        <v>16</v>
      </c>
      <c r="L3345" s="317">
        <v>0.21918000280857089</v>
      </c>
      <c r="M3345" s="317">
        <v>0.21918000280857089</v>
      </c>
      <c r="N3345" s="36">
        <v>201</v>
      </c>
      <c r="O3345" s="317">
        <v>0.22136999666690829</v>
      </c>
      <c r="P3345" s="317">
        <v>0.22136999666690829</v>
      </c>
      <c r="Q3345" s="36">
        <v>2027</v>
      </c>
      <c r="R3345" s="317">
        <v>0.2032700031995773</v>
      </c>
      <c r="S3345" s="317">
        <v>0.2032700031995773</v>
      </c>
      <c r="T3345" t="s">
        <v>380</v>
      </c>
      <c r="BA3345" s="395">
        <v>1</v>
      </c>
      <c r="BB3345" s="396" t="s">
        <v>861</v>
      </c>
      <c r="BC3345" t="str">
        <f t="shared" si="311"/>
        <v>RNS</v>
      </c>
      <c r="BD3345" t="str">
        <f t="shared" si="312"/>
        <v>NAoMe_initial_imd_2019</v>
      </c>
      <c r="BE3345" s="397" t="s">
        <v>862</v>
      </c>
      <c r="BF3345" t="str">
        <f t="shared" si="313"/>
        <v>5 - least deprived</v>
      </c>
      <c r="BG3345">
        <f t="shared" si="314"/>
        <v>16</v>
      </c>
      <c r="BH3345" s="398">
        <f t="shared" si="315"/>
        <v>0.21918000280857089</v>
      </c>
      <c r="BO3345" s="33"/>
    </row>
    <row r="3346" spans="1:67">
      <c r="A3346" s="316" t="s">
        <v>27</v>
      </c>
      <c r="B3346" t="s">
        <v>380</v>
      </c>
      <c r="C3346" t="s">
        <v>910</v>
      </c>
      <c r="D3346" t="s">
        <v>314</v>
      </c>
      <c r="E3346" s="316" t="s">
        <v>143</v>
      </c>
      <c r="F3346" s="316" t="s">
        <v>144</v>
      </c>
      <c r="G3346" s="316" t="s">
        <v>430</v>
      </c>
      <c r="H3346" s="316" t="s">
        <v>327</v>
      </c>
      <c r="I3346" s="316" t="s">
        <v>659</v>
      </c>
      <c r="J3346" s="316" t="s">
        <v>260</v>
      </c>
      <c r="K3346" s="36">
        <v>0</v>
      </c>
      <c r="L3346" s="317">
        <v>0</v>
      </c>
      <c r="M3346" s="317"/>
      <c r="N3346" s="36">
        <v>0</v>
      </c>
      <c r="O3346" s="317">
        <v>0</v>
      </c>
      <c r="P3346" s="317"/>
      <c r="Q3346" s="36">
        <v>0</v>
      </c>
      <c r="R3346" s="317">
        <v>0</v>
      </c>
      <c r="S3346" s="317"/>
      <c r="T3346" t="s">
        <v>380</v>
      </c>
      <c r="BA3346" s="395">
        <v>1</v>
      </c>
      <c r="BB3346" s="396" t="s">
        <v>861</v>
      </c>
      <c r="BC3346" t="str">
        <f t="shared" si="311"/>
        <v>RNS</v>
      </c>
      <c r="BD3346" t="str">
        <f t="shared" si="312"/>
        <v>NAoMe_initial_imd_2019</v>
      </c>
      <c r="BE3346" s="397" t="s">
        <v>862</v>
      </c>
      <c r="BF3346" t="str">
        <f t="shared" si="313"/>
        <v>Unknown</v>
      </c>
      <c r="BG3346">
        <f t="shared" si="314"/>
        <v>0</v>
      </c>
      <c r="BH3346" s="398">
        <f t="shared" si="315"/>
        <v>0</v>
      </c>
      <c r="BO3346" s="33"/>
    </row>
    <row r="3347" spans="1:67">
      <c r="A3347" s="316" t="s">
        <v>27</v>
      </c>
      <c r="B3347" t="s">
        <v>380</v>
      </c>
      <c r="C3347" t="s">
        <v>910</v>
      </c>
      <c r="D3347" t="s">
        <v>314</v>
      </c>
      <c r="E3347" s="316" t="s">
        <v>143</v>
      </c>
      <c r="F3347" s="316" t="s">
        <v>144</v>
      </c>
      <c r="G3347" s="316" t="s">
        <v>430</v>
      </c>
      <c r="H3347" s="316" t="s">
        <v>327</v>
      </c>
      <c r="I3347" s="316" t="s">
        <v>296</v>
      </c>
      <c r="J3347" s="316" t="s">
        <v>297</v>
      </c>
      <c r="K3347" s="36">
        <v>34</v>
      </c>
      <c r="L3347" s="317">
        <v>0.46575000882148743</v>
      </c>
      <c r="M3347" s="317">
        <v>0.47887000441551208</v>
      </c>
      <c r="N3347" s="36">
        <v>503</v>
      </c>
      <c r="O3347" s="317">
        <v>0.55396002531051636</v>
      </c>
      <c r="P3347" s="317">
        <v>0.56835997104644775</v>
      </c>
      <c r="Q3347" s="36">
        <v>5528</v>
      </c>
      <c r="R3347" s="317">
        <v>0.55435001850128174</v>
      </c>
      <c r="S3347" s="317">
        <v>0.56936997175216675</v>
      </c>
      <c r="T3347" t="s">
        <v>380</v>
      </c>
      <c r="BA3347" s="395">
        <v>1</v>
      </c>
      <c r="BB3347" s="396" t="s">
        <v>861</v>
      </c>
      <c r="BC3347" t="str">
        <f t="shared" si="311"/>
        <v>RNS</v>
      </c>
      <c r="BD3347" t="str">
        <f t="shared" si="312"/>
        <v>NAoMe_initial_scarf_731_grp</v>
      </c>
      <c r="BE3347" s="397" t="s">
        <v>862</v>
      </c>
      <c r="BF3347" t="str">
        <f t="shared" si="313"/>
        <v>Fit</v>
      </c>
      <c r="BG3347">
        <f t="shared" si="314"/>
        <v>34</v>
      </c>
      <c r="BH3347" s="398">
        <f t="shared" si="315"/>
        <v>0.46575000882148743</v>
      </c>
      <c r="BO3347" s="33"/>
    </row>
    <row r="3348" spans="1:67">
      <c r="A3348" s="316" t="s">
        <v>27</v>
      </c>
      <c r="B3348" t="s">
        <v>380</v>
      </c>
      <c r="C3348" t="s">
        <v>910</v>
      </c>
      <c r="D3348" t="s">
        <v>314</v>
      </c>
      <c r="E3348" s="316" t="s">
        <v>143</v>
      </c>
      <c r="F3348" s="316" t="s">
        <v>144</v>
      </c>
      <c r="G3348" s="316" t="s">
        <v>430</v>
      </c>
      <c r="H3348" s="316" t="s">
        <v>327</v>
      </c>
      <c r="I3348" s="316" t="s">
        <v>296</v>
      </c>
      <c r="J3348" s="316" t="s">
        <v>298</v>
      </c>
      <c r="K3348" s="36">
        <v>11</v>
      </c>
      <c r="L3348" s="317">
        <v>0.15068000555038449</v>
      </c>
      <c r="M3348" s="317">
        <v>0.1549299955368042</v>
      </c>
      <c r="N3348" s="36">
        <v>134</v>
      </c>
      <c r="O3348" s="317">
        <v>0.14757999777793879</v>
      </c>
      <c r="P3348" s="317">
        <v>0.1514099985361099</v>
      </c>
      <c r="Q3348" s="36">
        <v>1492</v>
      </c>
      <c r="R3348" s="317">
        <v>0.149619996547699</v>
      </c>
      <c r="S3348" s="317">
        <v>0.153669998049736</v>
      </c>
      <c r="T3348" t="s">
        <v>380</v>
      </c>
      <c r="BA3348" s="395">
        <v>1</v>
      </c>
      <c r="BB3348" s="396" t="s">
        <v>861</v>
      </c>
      <c r="BC3348" t="str">
        <f t="shared" si="311"/>
        <v>RNS</v>
      </c>
      <c r="BD3348" t="str">
        <f t="shared" si="312"/>
        <v>NAoMe_initial_scarf_731_grp</v>
      </c>
      <c r="BE3348" s="397" t="s">
        <v>862</v>
      </c>
      <c r="BF3348" t="str">
        <f t="shared" si="313"/>
        <v>Mild frailty</v>
      </c>
      <c r="BG3348">
        <f t="shared" si="314"/>
        <v>11</v>
      </c>
      <c r="BH3348" s="398">
        <f t="shared" si="315"/>
        <v>0.15068000555038449</v>
      </c>
      <c r="BO3348" s="33"/>
    </row>
    <row r="3349" spans="1:67">
      <c r="A3349" s="316" t="s">
        <v>27</v>
      </c>
      <c r="B3349" t="s">
        <v>380</v>
      </c>
      <c r="C3349" t="s">
        <v>910</v>
      </c>
      <c r="D3349" t="s">
        <v>314</v>
      </c>
      <c r="E3349" s="316" t="s">
        <v>143</v>
      </c>
      <c r="F3349" s="316" t="s">
        <v>144</v>
      </c>
      <c r="G3349" s="316" t="s">
        <v>430</v>
      </c>
      <c r="H3349" s="316" t="s">
        <v>327</v>
      </c>
      <c r="I3349" s="316" t="s">
        <v>296</v>
      </c>
      <c r="J3349" s="316" t="s">
        <v>299</v>
      </c>
      <c r="K3349" s="36">
        <v>12</v>
      </c>
      <c r="L3349" s="317">
        <v>0.16437999904155731</v>
      </c>
      <c r="M3349" s="317">
        <v>0.16900999844074249</v>
      </c>
      <c r="N3349" s="36">
        <v>121</v>
      </c>
      <c r="O3349" s="317">
        <v>0.13325999677181241</v>
      </c>
      <c r="P3349" s="317">
        <v>0.13672000169754031</v>
      </c>
      <c r="Q3349" s="36">
        <v>1470</v>
      </c>
      <c r="R3349" s="317">
        <v>0.1474100053310394</v>
      </c>
      <c r="S3349" s="317">
        <v>0.1514099985361099</v>
      </c>
      <c r="T3349" t="s">
        <v>380</v>
      </c>
      <c r="BA3349" s="395">
        <v>1</v>
      </c>
      <c r="BB3349" s="396" t="s">
        <v>861</v>
      </c>
      <c r="BC3349" t="str">
        <f t="shared" si="311"/>
        <v>RNS</v>
      </c>
      <c r="BD3349" t="str">
        <f t="shared" si="312"/>
        <v>NAoMe_initial_scarf_731_grp</v>
      </c>
      <c r="BE3349" s="397" t="s">
        <v>862</v>
      </c>
      <c r="BF3349" t="str">
        <f t="shared" si="313"/>
        <v>Moderate frailty</v>
      </c>
      <c r="BG3349">
        <f t="shared" si="314"/>
        <v>12</v>
      </c>
      <c r="BH3349" s="398">
        <f t="shared" si="315"/>
        <v>0.16437999904155731</v>
      </c>
      <c r="BO3349" s="33"/>
    </row>
    <row r="3350" spans="1:67">
      <c r="A3350" s="316" t="s">
        <v>27</v>
      </c>
      <c r="B3350" t="s">
        <v>380</v>
      </c>
      <c r="C3350" t="s">
        <v>910</v>
      </c>
      <c r="D3350" t="s">
        <v>314</v>
      </c>
      <c r="E3350" s="316" t="s">
        <v>143</v>
      </c>
      <c r="F3350" s="316" t="s">
        <v>144</v>
      </c>
      <c r="G3350" s="316" t="s">
        <v>430</v>
      </c>
      <c r="H3350" s="316" t="s">
        <v>327</v>
      </c>
      <c r="I3350" s="316" t="s">
        <v>296</v>
      </c>
      <c r="J3350" s="316" t="s">
        <v>353</v>
      </c>
      <c r="K3350" s="36">
        <v>2</v>
      </c>
      <c r="L3350" s="317">
        <v>2.7400000020861629E-2</v>
      </c>
      <c r="M3350" s="317"/>
      <c r="N3350" s="36">
        <v>23</v>
      </c>
      <c r="O3350" s="317">
        <v>2.5329999625682831E-2</v>
      </c>
      <c r="P3350" s="317"/>
      <c r="Q3350" s="36">
        <v>263</v>
      </c>
      <c r="R3350" s="317">
        <v>2.6370000094175339E-2</v>
      </c>
      <c r="S3350" s="317"/>
      <c r="T3350" t="s">
        <v>380</v>
      </c>
      <c r="BA3350" s="395">
        <v>1</v>
      </c>
      <c r="BB3350" s="396" t="s">
        <v>861</v>
      </c>
      <c r="BC3350" t="str">
        <f t="shared" si="311"/>
        <v>RNS</v>
      </c>
      <c r="BD3350" t="str">
        <f t="shared" si="312"/>
        <v>NAoMe_initial_scarf_731_grp</v>
      </c>
      <c r="BE3350" s="397" t="s">
        <v>862</v>
      </c>
      <c r="BF3350" t="str">
        <f t="shared" si="313"/>
        <v>Not in HESAPC</v>
      </c>
      <c r="BG3350">
        <f t="shared" si="314"/>
        <v>2</v>
      </c>
      <c r="BH3350" s="398">
        <f t="shared" si="315"/>
        <v>2.7400000020861629E-2</v>
      </c>
      <c r="BO3350" s="33"/>
    </row>
    <row r="3351" spans="1:67">
      <c r="A3351" s="316" t="s">
        <v>27</v>
      </c>
      <c r="B3351" t="s">
        <v>380</v>
      </c>
      <c r="C3351" t="s">
        <v>910</v>
      </c>
      <c r="D3351" t="s">
        <v>314</v>
      </c>
      <c r="E3351" s="316" t="s">
        <v>143</v>
      </c>
      <c r="F3351" s="316" t="s">
        <v>144</v>
      </c>
      <c r="G3351" s="316" t="s">
        <v>430</v>
      </c>
      <c r="H3351" s="316" t="s">
        <v>327</v>
      </c>
      <c r="I3351" s="316" t="s">
        <v>296</v>
      </c>
      <c r="J3351" s="316" t="s">
        <v>300</v>
      </c>
      <c r="K3351" s="36">
        <v>14</v>
      </c>
      <c r="L3351" s="317">
        <v>0.19178000092506409</v>
      </c>
      <c r="M3351" s="317">
        <v>0.19718000292778021</v>
      </c>
      <c r="N3351" s="36">
        <v>127</v>
      </c>
      <c r="O3351" s="317">
        <v>0.13987000286579129</v>
      </c>
      <c r="P3351" s="317">
        <v>0.14350000023841861</v>
      </c>
      <c r="Q3351" s="36">
        <v>1219</v>
      </c>
      <c r="R3351" s="317">
        <v>0.1222399994730949</v>
      </c>
      <c r="S3351" s="317">
        <v>0.12555000185966489</v>
      </c>
      <c r="T3351" t="s">
        <v>380</v>
      </c>
      <c r="BA3351" s="395">
        <v>1</v>
      </c>
      <c r="BB3351" s="396" t="s">
        <v>861</v>
      </c>
      <c r="BC3351" t="str">
        <f t="shared" si="311"/>
        <v>RNS</v>
      </c>
      <c r="BD3351" t="str">
        <f t="shared" si="312"/>
        <v>NAoMe_initial_scarf_731_grp</v>
      </c>
      <c r="BE3351" s="397" t="s">
        <v>862</v>
      </c>
      <c r="BF3351" t="str">
        <f t="shared" si="313"/>
        <v>Severe frailty</v>
      </c>
      <c r="BG3351">
        <f t="shared" si="314"/>
        <v>14</v>
      </c>
      <c r="BH3351" s="398">
        <f t="shared" si="315"/>
        <v>0.19178000092506409</v>
      </c>
      <c r="BO3351" s="33"/>
    </row>
    <row r="3352" spans="1:67">
      <c r="A3352" s="316" t="s">
        <v>27</v>
      </c>
      <c r="B3352" t="s">
        <v>380</v>
      </c>
      <c r="C3352" t="s">
        <v>910</v>
      </c>
      <c r="D3352" t="s">
        <v>314</v>
      </c>
      <c r="E3352" s="316" t="s">
        <v>814</v>
      </c>
      <c r="F3352" s="316" t="s">
        <v>813</v>
      </c>
      <c r="G3352" s="316" t="s">
        <v>433</v>
      </c>
      <c r="H3352" s="316" t="s">
        <v>315</v>
      </c>
      <c r="I3352" s="316" t="s">
        <v>310</v>
      </c>
      <c r="J3352" s="316" t="s">
        <v>277</v>
      </c>
      <c r="K3352" s="36">
        <v>2</v>
      </c>
      <c r="L3352" s="317">
        <v>2.4100000038743019E-2</v>
      </c>
      <c r="M3352" s="317"/>
      <c r="N3352" s="36">
        <v>2</v>
      </c>
      <c r="O3352" s="317">
        <v>4.980000201612711E-3</v>
      </c>
      <c r="P3352" s="317"/>
      <c r="Q3352" s="36">
        <v>70</v>
      </c>
      <c r="R3352" s="317">
        <v>7.0199999026954174E-3</v>
      </c>
      <c r="S3352" s="317"/>
      <c r="T3352" t="s">
        <v>380</v>
      </c>
      <c r="BA3352" s="395">
        <v>1</v>
      </c>
      <c r="BB3352" s="396" t="s">
        <v>861</v>
      </c>
      <c r="BC3352" t="str">
        <f t="shared" si="311"/>
        <v>RM3</v>
      </c>
      <c r="BD3352" t="str">
        <f t="shared" si="312"/>
        <v>NAoMe_initial_age_decades_80cap</v>
      </c>
      <c r="BE3352" s="397" t="s">
        <v>862</v>
      </c>
      <c r="BF3352" t="str">
        <f t="shared" si="313"/>
        <v>18-29 yrs</v>
      </c>
      <c r="BG3352">
        <f t="shared" si="314"/>
        <v>2</v>
      </c>
      <c r="BH3352" s="398">
        <f t="shared" si="315"/>
        <v>2.4100000038743019E-2</v>
      </c>
      <c r="BO3352" s="33"/>
    </row>
    <row r="3353" spans="1:67">
      <c r="A3353" s="316" t="s">
        <v>27</v>
      </c>
      <c r="B3353" t="s">
        <v>380</v>
      </c>
      <c r="C3353" t="s">
        <v>910</v>
      </c>
      <c r="D3353" t="s">
        <v>314</v>
      </c>
      <c r="E3353" s="316" t="s">
        <v>814</v>
      </c>
      <c r="F3353" s="316" t="s">
        <v>813</v>
      </c>
      <c r="G3353" s="316" t="s">
        <v>433</v>
      </c>
      <c r="H3353" s="316" t="s">
        <v>315</v>
      </c>
      <c r="I3353" s="316" t="s">
        <v>310</v>
      </c>
      <c r="J3353" s="316" t="s">
        <v>278</v>
      </c>
      <c r="K3353" s="36">
        <v>2</v>
      </c>
      <c r="L3353" s="317">
        <v>2.4100000038743019E-2</v>
      </c>
      <c r="M3353" s="317"/>
      <c r="N3353" s="36">
        <v>16</v>
      </c>
      <c r="O3353" s="317">
        <v>3.9799999445676797E-2</v>
      </c>
      <c r="P3353" s="317"/>
      <c r="Q3353" s="36">
        <v>429</v>
      </c>
      <c r="R3353" s="317">
        <v>4.3019998818635941E-2</v>
      </c>
      <c r="S3353" s="317"/>
      <c r="T3353" t="s">
        <v>380</v>
      </c>
      <c r="BA3353" s="395">
        <v>1</v>
      </c>
      <c r="BB3353" s="396" t="s">
        <v>861</v>
      </c>
      <c r="BC3353" t="str">
        <f t="shared" si="311"/>
        <v>RM3</v>
      </c>
      <c r="BD3353" t="str">
        <f t="shared" si="312"/>
        <v>NAoMe_initial_age_decades_80cap</v>
      </c>
      <c r="BE3353" s="397" t="s">
        <v>862</v>
      </c>
      <c r="BF3353" t="str">
        <f t="shared" si="313"/>
        <v>30-39 yrs</v>
      </c>
      <c r="BG3353">
        <f t="shared" si="314"/>
        <v>2</v>
      </c>
      <c r="BH3353" s="398">
        <f t="shared" si="315"/>
        <v>2.4100000038743019E-2</v>
      </c>
      <c r="BO3353" s="33"/>
    </row>
    <row r="3354" spans="1:67">
      <c r="A3354" s="316" t="s">
        <v>27</v>
      </c>
      <c r="B3354" t="s">
        <v>380</v>
      </c>
      <c r="C3354" t="s">
        <v>910</v>
      </c>
      <c r="D3354" t="s">
        <v>314</v>
      </c>
      <c r="E3354" s="316" t="s">
        <v>814</v>
      </c>
      <c r="F3354" s="316" t="s">
        <v>813</v>
      </c>
      <c r="G3354" s="316" t="s">
        <v>433</v>
      </c>
      <c r="H3354" s="316" t="s">
        <v>315</v>
      </c>
      <c r="I3354" s="316" t="s">
        <v>310</v>
      </c>
      <c r="J3354" s="316" t="s">
        <v>279</v>
      </c>
      <c r="K3354" s="36">
        <v>7</v>
      </c>
      <c r="L3354" s="317">
        <v>8.4339998662471771E-2</v>
      </c>
      <c r="M3354" s="317"/>
      <c r="N3354" s="36">
        <v>40</v>
      </c>
      <c r="O3354" s="317">
        <v>9.9500000476837158E-2</v>
      </c>
      <c r="P3354" s="317"/>
      <c r="Q3354" s="36">
        <v>1024</v>
      </c>
      <c r="R3354" s="317">
        <v>0.1026899963617325</v>
      </c>
      <c r="S3354" s="317"/>
      <c r="T3354" t="s">
        <v>380</v>
      </c>
      <c r="BA3354" s="395">
        <v>1</v>
      </c>
      <c r="BB3354" s="396" t="s">
        <v>861</v>
      </c>
      <c r="BC3354" t="str">
        <f t="shared" si="311"/>
        <v>RM3</v>
      </c>
      <c r="BD3354" t="str">
        <f t="shared" si="312"/>
        <v>NAoMe_initial_age_decades_80cap</v>
      </c>
      <c r="BE3354" s="397" t="s">
        <v>862</v>
      </c>
      <c r="BF3354" t="str">
        <f t="shared" si="313"/>
        <v>40-49 yrs</v>
      </c>
      <c r="BG3354">
        <f t="shared" si="314"/>
        <v>7</v>
      </c>
      <c r="BH3354" s="398">
        <f t="shared" si="315"/>
        <v>8.4339998662471771E-2</v>
      </c>
      <c r="BO3354" s="33"/>
    </row>
    <row r="3355" spans="1:67">
      <c r="A3355" s="316" t="s">
        <v>27</v>
      </c>
      <c r="B3355" t="s">
        <v>380</v>
      </c>
      <c r="C3355" t="s">
        <v>910</v>
      </c>
      <c r="D3355" t="s">
        <v>314</v>
      </c>
      <c r="E3355" s="316" t="s">
        <v>814</v>
      </c>
      <c r="F3355" s="316" t="s">
        <v>813</v>
      </c>
      <c r="G3355" s="316" t="s">
        <v>433</v>
      </c>
      <c r="H3355" s="316" t="s">
        <v>315</v>
      </c>
      <c r="I3355" s="316" t="s">
        <v>310</v>
      </c>
      <c r="J3355" s="316" t="s">
        <v>280</v>
      </c>
      <c r="K3355" s="36">
        <v>13</v>
      </c>
      <c r="L3355" s="317">
        <v>0.15662999451160431</v>
      </c>
      <c r="M3355" s="317"/>
      <c r="N3355" s="36">
        <v>79</v>
      </c>
      <c r="O3355" s="317">
        <v>0.19652000069618231</v>
      </c>
      <c r="P3355" s="317"/>
      <c r="Q3355" s="36">
        <v>1733</v>
      </c>
      <c r="R3355" s="317">
        <v>0.17378999292850489</v>
      </c>
      <c r="S3355" s="317"/>
      <c r="T3355" t="s">
        <v>380</v>
      </c>
      <c r="BA3355" s="395">
        <v>1</v>
      </c>
      <c r="BB3355" s="396" t="s">
        <v>861</v>
      </c>
      <c r="BC3355" t="str">
        <f t="shared" si="311"/>
        <v>RM3</v>
      </c>
      <c r="BD3355" t="str">
        <f t="shared" si="312"/>
        <v>NAoMe_initial_age_decades_80cap</v>
      </c>
      <c r="BE3355" s="397" t="s">
        <v>862</v>
      </c>
      <c r="BF3355" t="str">
        <f t="shared" si="313"/>
        <v>50-59 yrs</v>
      </c>
      <c r="BG3355">
        <f t="shared" si="314"/>
        <v>13</v>
      </c>
      <c r="BH3355" s="398">
        <f t="shared" si="315"/>
        <v>0.15662999451160431</v>
      </c>
      <c r="BO3355" s="33"/>
    </row>
    <row r="3356" spans="1:67">
      <c r="A3356" s="316" t="s">
        <v>27</v>
      </c>
      <c r="B3356" t="s">
        <v>380</v>
      </c>
      <c r="C3356" t="s">
        <v>910</v>
      </c>
      <c r="D3356" t="s">
        <v>314</v>
      </c>
      <c r="E3356" s="316" t="s">
        <v>814</v>
      </c>
      <c r="F3356" s="316" t="s">
        <v>813</v>
      </c>
      <c r="G3356" s="316" t="s">
        <v>433</v>
      </c>
      <c r="H3356" s="316" t="s">
        <v>315</v>
      </c>
      <c r="I3356" s="316" t="s">
        <v>310</v>
      </c>
      <c r="J3356" s="316" t="s">
        <v>281</v>
      </c>
      <c r="K3356" s="36">
        <v>16</v>
      </c>
      <c r="L3356" s="317">
        <v>0.19277000427246091</v>
      </c>
      <c r="M3356" s="317"/>
      <c r="N3356" s="36">
        <v>80</v>
      </c>
      <c r="O3356" s="317">
        <v>0.19900000095367429</v>
      </c>
      <c r="P3356" s="317"/>
      <c r="Q3356" s="36">
        <v>1931</v>
      </c>
      <c r="R3356" s="317">
        <v>0.19363999366760251</v>
      </c>
      <c r="S3356" s="317"/>
      <c r="T3356" t="s">
        <v>380</v>
      </c>
      <c r="BA3356" s="395">
        <v>1</v>
      </c>
      <c r="BB3356" s="396" t="s">
        <v>861</v>
      </c>
      <c r="BC3356" t="str">
        <f t="shared" si="311"/>
        <v>RM3</v>
      </c>
      <c r="BD3356" t="str">
        <f t="shared" si="312"/>
        <v>NAoMe_initial_age_decades_80cap</v>
      </c>
      <c r="BE3356" s="397" t="s">
        <v>862</v>
      </c>
      <c r="BF3356" t="str">
        <f t="shared" si="313"/>
        <v>60-69 yrs</v>
      </c>
      <c r="BG3356">
        <f t="shared" si="314"/>
        <v>16</v>
      </c>
      <c r="BH3356" s="398">
        <f t="shared" si="315"/>
        <v>0.19277000427246091</v>
      </c>
      <c r="BO3356" s="33"/>
    </row>
    <row r="3357" spans="1:67">
      <c r="A3357" s="316" t="s">
        <v>27</v>
      </c>
      <c r="B3357" t="s">
        <v>380</v>
      </c>
      <c r="C3357" t="s">
        <v>910</v>
      </c>
      <c r="D3357" t="s">
        <v>314</v>
      </c>
      <c r="E3357" s="316" t="s">
        <v>814</v>
      </c>
      <c r="F3357" s="316" t="s">
        <v>813</v>
      </c>
      <c r="G3357" s="316" t="s">
        <v>433</v>
      </c>
      <c r="H3357" s="316" t="s">
        <v>315</v>
      </c>
      <c r="I3357" s="316" t="s">
        <v>310</v>
      </c>
      <c r="J3357" s="316" t="s">
        <v>282</v>
      </c>
      <c r="K3357" s="36">
        <v>21</v>
      </c>
      <c r="L3357" s="317">
        <v>0.25301000475883478</v>
      </c>
      <c r="M3357" s="317"/>
      <c r="N3357" s="36">
        <v>84</v>
      </c>
      <c r="O3357" s="317">
        <v>0.20895999670028689</v>
      </c>
      <c r="P3357" s="317"/>
      <c r="Q3357" s="36">
        <v>2493</v>
      </c>
      <c r="R3357" s="317">
        <v>0.25</v>
      </c>
      <c r="S3357" s="317"/>
      <c r="T3357" t="s">
        <v>380</v>
      </c>
      <c r="BA3357" s="395">
        <v>1</v>
      </c>
      <c r="BB3357" s="396" t="s">
        <v>861</v>
      </c>
      <c r="BC3357" t="str">
        <f t="shared" si="311"/>
        <v>RM3</v>
      </c>
      <c r="BD3357" t="str">
        <f t="shared" si="312"/>
        <v>NAoMe_initial_age_decades_80cap</v>
      </c>
      <c r="BE3357" s="397" t="s">
        <v>862</v>
      </c>
      <c r="BF3357" t="str">
        <f t="shared" si="313"/>
        <v>70-79 yrs</v>
      </c>
      <c r="BG3357">
        <f t="shared" si="314"/>
        <v>21</v>
      </c>
      <c r="BH3357" s="398">
        <f t="shared" si="315"/>
        <v>0.25301000475883478</v>
      </c>
      <c r="BO3357" s="33"/>
    </row>
    <row r="3358" spans="1:67">
      <c r="A3358" s="316" t="s">
        <v>27</v>
      </c>
      <c r="B3358" t="s">
        <v>380</v>
      </c>
      <c r="C3358" t="s">
        <v>910</v>
      </c>
      <c r="D3358" t="s">
        <v>314</v>
      </c>
      <c r="E3358" s="316" t="s">
        <v>814</v>
      </c>
      <c r="F3358" s="316" t="s">
        <v>813</v>
      </c>
      <c r="G3358" s="316" t="s">
        <v>433</v>
      </c>
      <c r="H3358" s="316" t="s">
        <v>315</v>
      </c>
      <c r="I3358" s="316" t="s">
        <v>310</v>
      </c>
      <c r="J3358" s="316" t="s">
        <v>283</v>
      </c>
      <c r="K3358" s="36">
        <v>22</v>
      </c>
      <c r="L3358" s="317">
        <v>0.26506000757217407</v>
      </c>
      <c r="M3358" s="317"/>
      <c r="N3358" s="36">
        <v>101</v>
      </c>
      <c r="O3358" s="317">
        <v>0.25123998522758478</v>
      </c>
      <c r="P3358" s="317"/>
      <c r="Q3358" s="36">
        <v>2292</v>
      </c>
      <c r="R3358" s="317">
        <v>0.2298399955034256</v>
      </c>
      <c r="S3358" s="317"/>
      <c r="T3358" t="s">
        <v>380</v>
      </c>
      <c r="BA3358" s="395">
        <v>1</v>
      </c>
      <c r="BB3358" s="396" t="s">
        <v>861</v>
      </c>
      <c r="BC3358" t="str">
        <f t="shared" si="311"/>
        <v>RM3</v>
      </c>
      <c r="BD3358" t="str">
        <f t="shared" si="312"/>
        <v>NAoMe_initial_age_decades_80cap</v>
      </c>
      <c r="BE3358" s="397" t="s">
        <v>862</v>
      </c>
      <c r="BF3358" t="str">
        <f t="shared" si="313"/>
        <v>80+ yrs</v>
      </c>
      <c r="BG3358">
        <f t="shared" si="314"/>
        <v>22</v>
      </c>
      <c r="BH3358" s="398">
        <f t="shared" si="315"/>
        <v>0.26506000757217407</v>
      </c>
      <c r="BO3358" s="33"/>
    </row>
    <row r="3359" spans="1:67">
      <c r="A3359" s="316" t="s">
        <v>27</v>
      </c>
      <c r="B3359" t="s">
        <v>380</v>
      </c>
      <c r="C3359" t="s">
        <v>910</v>
      </c>
      <c r="D3359" t="s">
        <v>314</v>
      </c>
      <c r="E3359" s="316" t="s">
        <v>814</v>
      </c>
      <c r="F3359" s="316" t="s">
        <v>813</v>
      </c>
      <c r="G3359" s="316" t="s">
        <v>433</v>
      </c>
      <c r="H3359" s="316" t="s">
        <v>315</v>
      </c>
      <c r="I3359" s="316" t="s">
        <v>341</v>
      </c>
      <c r="J3359" s="316" t="s">
        <v>13</v>
      </c>
      <c r="K3359" s="36">
        <v>50</v>
      </c>
      <c r="L3359" s="317">
        <v>0.60241001844406128</v>
      </c>
      <c r="M3359" s="317">
        <v>0.64103001356124878</v>
      </c>
      <c r="N3359" s="36">
        <v>243</v>
      </c>
      <c r="O3359" s="317">
        <v>0.60448002815246582</v>
      </c>
      <c r="P3359" s="317">
        <v>0.63116997480392456</v>
      </c>
      <c r="Q3359" s="36">
        <v>6753</v>
      </c>
      <c r="R3359" s="317">
        <v>0.67720001935958862</v>
      </c>
      <c r="S3359" s="317">
        <v>0.69554001092910767</v>
      </c>
      <c r="T3359" t="s">
        <v>380</v>
      </c>
      <c r="BA3359" s="395">
        <v>1</v>
      </c>
      <c r="BB3359" s="396" t="s">
        <v>861</v>
      </c>
      <c r="BC3359" t="str">
        <f t="shared" si="311"/>
        <v>RM3</v>
      </c>
      <c r="BD3359" t="str">
        <f t="shared" si="312"/>
        <v>NAoMe_initial_ch_score_2cap</v>
      </c>
      <c r="BE3359" s="397" t="s">
        <v>862</v>
      </c>
      <c r="BF3359" t="str">
        <f t="shared" si="313"/>
        <v>0</v>
      </c>
      <c r="BG3359">
        <f t="shared" si="314"/>
        <v>50</v>
      </c>
      <c r="BH3359" s="398">
        <f t="shared" si="315"/>
        <v>0.60241001844406128</v>
      </c>
      <c r="BO3359" s="33"/>
    </row>
    <row r="3360" spans="1:67">
      <c r="A3360" s="316" t="s">
        <v>27</v>
      </c>
      <c r="B3360" t="s">
        <v>380</v>
      </c>
      <c r="C3360" t="s">
        <v>910</v>
      </c>
      <c r="D3360" t="s">
        <v>314</v>
      </c>
      <c r="E3360" s="316" t="s">
        <v>814</v>
      </c>
      <c r="F3360" s="316" t="s">
        <v>813</v>
      </c>
      <c r="G3360" s="316" t="s">
        <v>433</v>
      </c>
      <c r="H3360" s="316" t="s">
        <v>315</v>
      </c>
      <c r="I3360" s="316" t="s">
        <v>341</v>
      </c>
      <c r="J3360" s="316" t="s">
        <v>14</v>
      </c>
      <c r="K3360" s="36">
        <v>18</v>
      </c>
      <c r="L3360" s="317">
        <v>0.21686999499797821</v>
      </c>
      <c r="M3360" s="317">
        <v>0.23077000677585599</v>
      </c>
      <c r="N3360" s="36">
        <v>80</v>
      </c>
      <c r="O3360" s="317">
        <v>0.19900000095367429</v>
      </c>
      <c r="P3360" s="317">
        <v>0.2077900022268295</v>
      </c>
      <c r="Q3360" s="36">
        <v>1630</v>
      </c>
      <c r="R3360" s="317">
        <v>0.16346000134944921</v>
      </c>
      <c r="S3360" s="317">
        <v>0.16788999736309049</v>
      </c>
      <c r="T3360" t="s">
        <v>380</v>
      </c>
      <c r="BA3360" s="395">
        <v>1</v>
      </c>
      <c r="BB3360" s="396" t="s">
        <v>861</v>
      </c>
      <c r="BC3360" t="str">
        <f t="shared" si="311"/>
        <v>RM3</v>
      </c>
      <c r="BD3360" t="str">
        <f t="shared" si="312"/>
        <v>NAoMe_initial_ch_score_2cap</v>
      </c>
      <c r="BE3360" s="397" t="s">
        <v>862</v>
      </c>
      <c r="BF3360" t="str">
        <f t="shared" si="313"/>
        <v>1</v>
      </c>
      <c r="BG3360">
        <f t="shared" si="314"/>
        <v>18</v>
      </c>
      <c r="BH3360" s="398">
        <f t="shared" si="315"/>
        <v>0.21686999499797821</v>
      </c>
      <c r="BO3360" s="33"/>
    </row>
    <row r="3361" spans="1:67">
      <c r="A3361" s="316" t="s">
        <v>27</v>
      </c>
      <c r="B3361" t="s">
        <v>380</v>
      </c>
      <c r="C3361" t="s">
        <v>910</v>
      </c>
      <c r="D3361" t="s">
        <v>314</v>
      </c>
      <c r="E3361" s="316" t="s">
        <v>814</v>
      </c>
      <c r="F3361" s="316" t="s">
        <v>813</v>
      </c>
      <c r="G3361" s="316" t="s">
        <v>433</v>
      </c>
      <c r="H3361" s="316" t="s">
        <v>315</v>
      </c>
      <c r="I3361" s="316" t="s">
        <v>341</v>
      </c>
      <c r="J3361" s="316" t="s">
        <v>301</v>
      </c>
      <c r="K3361" s="36">
        <v>10</v>
      </c>
      <c r="L3361" s="317">
        <v>0.1204800009727478</v>
      </c>
      <c r="M3361" s="317">
        <v>0.1282099932432175</v>
      </c>
      <c r="N3361" s="36">
        <v>62</v>
      </c>
      <c r="O3361" s="317">
        <v>0.15422999858856201</v>
      </c>
      <c r="P3361" s="317">
        <v>0.1610399931669235</v>
      </c>
      <c r="Q3361" s="36">
        <v>1326</v>
      </c>
      <c r="R3361" s="317">
        <v>0.132970005273819</v>
      </c>
      <c r="S3361" s="317">
        <v>0.13657000660896301</v>
      </c>
      <c r="T3361" t="s">
        <v>380</v>
      </c>
      <c r="BA3361" s="395">
        <v>1</v>
      </c>
      <c r="BB3361" s="396" t="s">
        <v>861</v>
      </c>
      <c r="BC3361" t="str">
        <f t="shared" si="311"/>
        <v>RM3</v>
      </c>
      <c r="BD3361" t="str">
        <f t="shared" si="312"/>
        <v>NAoMe_initial_ch_score_2cap</v>
      </c>
      <c r="BE3361" s="397" t="s">
        <v>862</v>
      </c>
      <c r="BF3361" t="str">
        <f t="shared" si="313"/>
        <v>2+</v>
      </c>
      <c r="BG3361">
        <f t="shared" si="314"/>
        <v>10</v>
      </c>
      <c r="BH3361" s="398">
        <f t="shared" si="315"/>
        <v>0.1204800009727478</v>
      </c>
      <c r="BO3361" s="33"/>
    </row>
    <row r="3362" spans="1:67">
      <c r="A3362" s="316" t="s">
        <v>27</v>
      </c>
      <c r="B3362" t="s">
        <v>380</v>
      </c>
      <c r="C3362" t="s">
        <v>910</v>
      </c>
      <c r="D3362" t="s">
        <v>314</v>
      </c>
      <c r="E3362" s="316" t="s">
        <v>814</v>
      </c>
      <c r="F3362" s="316" t="s">
        <v>813</v>
      </c>
      <c r="G3362" s="316" t="s">
        <v>433</v>
      </c>
      <c r="H3362" s="316" t="s">
        <v>315</v>
      </c>
      <c r="I3362" s="316" t="s">
        <v>341</v>
      </c>
      <c r="J3362" s="316" t="s">
        <v>260</v>
      </c>
      <c r="K3362" s="36">
        <v>5</v>
      </c>
      <c r="L3362" s="317">
        <v>6.0240000486373901E-2</v>
      </c>
      <c r="M3362" s="317"/>
      <c r="N3362" s="36">
        <v>17</v>
      </c>
      <c r="O3362" s="317">
        <v>4.2289998382329941E-2</v>
      </c>
      <c r="P3362" s="317"/>
      <c r="Q3362" s="36">
        <v>263</v>
      </c>
      <c r="R3362" s="317">
        <v>2.6370000094175339E-2</v>
      </c>
      <c r="S3362" s="317"/>
      <c r="T3362" t="s">
        <v>380</v>
      </c>
      <c r="BA3362" s="395">
        <v>1</v>
      </c>
      <c r="BB3362" s="396" t="s">
        <v>861</v>
      </c>
      <c r="BC3362" t="str">
        <f t="shared" si="311"/>
        <v>RM3</v>
      </c>
      <c r="BD3362" t="str">
        <f t="shared" si="312"/>
        <v>NAoMe_initial_ch_score_2cap</v>
      </c>
      <c r="BE3362" s="397" t="s">
        <v>862</v>
      </c>
      <c r="BF3362" t="str">
        <f t="shared" si="313"/>
        <v>Unknown</v>
      </c>
      <c r="BG3362">
        <f t="shared" si="314"/>
        <v>5</v>
      </c>
      <c r="BH3362" s="398">
        <f t="shared" si="315"/>
        <v>6.0240000486373901E-2</v>
      </c>
      <c r="BO3362" s="33"/>
    </row>
    <row r="3363" spans="1:67">
      <c r="A3363" s="316" t="s">
        <v>27</v>
      </c>
      <c r="B3363" t="s">
        <v>380</v>
      </c>
      <c r="C3363" t="s">
        <v>910</v>
      </c>
      <c r="D3363" t="s">
        <v>314</v>
      </c>
      <c r="E3363" s="316" t="s">
        <v>814</v>
      </c>
      <c r="F3363" s="316" t="s">
        <v>813</v>
      </c>
      <c r="G3363" s="316" t="s">
        <v>433</v>
      </c>
      <c r="H3363" s="316" t="s">
        <v>315</v>
      </c>
      <c r="I3363" s="316" t="s">
        <v>309</v>
      </c>
      <c r="J3363" s="316" t="s">
        <v>289</v>
      </c>
      <c r="K3363" s="36">
        <v>22</v>
      </c>
      <c r="L3363" s="317">
        <v>0.26506000757217407</v>
      </c>
      <c r="M3363" s="317"/>
      <c r="N3363" s="36">
        <v>131</v>
      </c>
      <c r="O3363" s="317">
        <v>0.32587000727653498</v>
      </c>
      <c r="P3363" s="317"/>
      <c r="Q3363" s="36">
        <v>3283</v>
      </c>
      <c r="R3363" s="317">
        <v>0.3292199969291687</v>
      </c>
      <c r="S3363" s="317"/>
      <c r="T3363" t="s">
        <v>380</v>
      </c>
      <c r="BA3363" s="395">
        <v>1</v>
      </c>
      <c r="BB3363" s="396" t="s">
        <v>861</v>
      </c>
      <c r="BC3363" t="str">
        <f t="shared" si="311"/>
        <v>RM3</v>
      </c>
      <c r="BD3363" t="str">
        <f t="shared" si="312"/>
        <v>NAoMe_initial_diagnosis_year</v>
      </c>
      <c r="BE3363" s="397" t="s">
        <v>862</v>
      </c>
      <c r="BF3363" t="str">
        <f t="shared" si="313"/>
        <v>2021</v>
      </c>
      <c r="BG3363">
        <f t="shared" si="314"/>
        <v>22</v>
      </c>
      <c r="BH3363" s="398">
        <f t="shared" si="315"/>
        <v>0.26506000757217407</v>
      </c>
      <c r="BO3363" s="33"/>
    </row>
    <row r="3364" spans="1:67">
      <c r="A3364" s="316" t="s">
        <v>27</v>
      </c>
      <c r="B3364" t="s">
        <v>380</v>
      </c>
      <c r="C3364" t="s">
        <v>910</v>
      </c>
      <c r="D3364" t="s">
        <v>314</v>
      </c>
      <c r="E3364" s="316" t="s">
        <v>814</v>
      </c>
      <c r="F3364" s="316" t="s">
        <v>813</v>
      </c>
      <c r="G3364" s="316" t="s">
        <v>433</v>
      </c>
      <c r="H3364" s="316" t="s">
        <v>315</v>
      </c>
      <c r="I3364" s="316" t="s">
        <v>309</v>
      </c>
      <c r="J3364" s="316" t="s">
        <v>816</v>
      </c>
      <c r="K3364" s="36">
        <v>25</v>
      </c>
      <c r="L3364" s="317">
        <v>0.30120000243186951</v>
      </c>
      <c r="M3364" s="317"/>
      <c r="N3364" s="36">
        <v>137</v>
      </c>
      <c r="O3364" s="317">
        <v>0.34079998731613159</v>
      </c>
      <c r="P3364" s="317"/>
      <c r="Q3364" s="36">
        <v>3315</v>
      </c>
      <c r="R3364" s="317">
        <v>0.33243000507354742</v>
      </c>
      <c r="S3364" s="317"/>
      <c r="T3364" t="s">
        <v>380</v>
      </c>
      <c r="BA3364" s="395">
        <v>1</v>
      </c>
      <c r="BB3364" s="396" t="s">
        <v>861</v>
      </c>
      <c r="BC3364" t="str">
        <f t="shared" si="311"/>
        <v>RM3</v>
      </c>
      <c r="BD3364" t="str">
        <f t="shared" si="312"/>
        <v>NAoMe_initial_diagnosis_year</v>
      </c>
      <c r="BE3364" s="397" t="s">
        <v>862</v>
      </c>
      <c r="BF3364" t="str">
        <f t="shared" si="313"/>
        <v>2022</v>
      </c>
      <c r="BG3364">
        <f t="shared" si="314"/>
        <v>25</v>
      </c>
      <c r="BH3364" s="398">
        <f t="shared" si="315"/>
        <v>0.30120000243186951</v>
      </c>
      <c r="BO3364" s="33"/>
    </row>
    <row r="3365" spans="1:67">
      <c r="A3365" s="316" t="s">
        <v>27</v>
      </c>
      <c r="B3365" t="s">
        <v>380</v>
      </c>
      <c r="C3365" t="s">
        <v>910</v>
      </c>
      <c r="D3365" t="s">
        <v>314</v>
      </c>
      <c r="E3365" s="316" t="s">
        <v>814</v>
      </c>
      <c r="F3365" s="316" t="s">
        <v>813</v>
      </c>
      <c r="G3365" s="316" t="s">
        <v>433</v>
      </c>
      <c r="H3365" s="316" t="s">
        <v>315</v>
      </c>
      <c r="I3365" s="316" t="s">
        <v>309</v>
      </c>
      <c r="J3365" s="316" t="s">
        <v>946</v>
      </c>
      <c r="K3365" s="36">
        <v>36</v>
      </c>
      <c r="L3365" s="317">
        <v>0.43373000621795649</v>
      </c>
      <c r="M3365" s="317"/>
      <c r="N3365" s="36">
        <v>134</v>
      </c>
      <c r="O3365" s="317">
        <v>0.33333000540733337</v>
      </c>
      <c r="P3365" s="317"/>
      <c r="Q3365" s="36">
        <v>3374</v>
      </c>
      <c r="R3365" s="317">
        <v>0.33834999799728388</v>
      </c>
      <c r="S3365" s="317"/>
      <c r="T3365" t="s">
        <v>380</v>
      </c>
      <c r="BA3365" s="395">
        <v>1</v>
      </c>
      <c r="BB3365" s="396" t="s">
        <v>861</v>
      </c>
      <c r="BC3365" t="str">
        <f t="shared" si="311"/>
        <v>RM3</v>
      </c>
      <c r="BD3365" t="str">
        <f t="shared" si="312"/>
        <v>NAoMe_initial_diagnosis_year</v>
      </c>
      <c r="BE3365" s="397" t="s">
        <v>862</v>
      </c>
      <c r="BF3365" t="str">
        <f t="shared" si="313"/>
        <v>2023</v>
      </c>
      <c r="BG3365">
        <f t="shared" si="314"/>
        <v>36</v>
      </c>
      <c r="BH3365" s="398">
        <f t="shared" si="315"/>
        <v>0.43373000621795649</v>
      </c>
      <c r="BO3365" s="33"/>
    </row>
    <row r="3366" spans="1:67">
      <c r="A3366" s="316" t="s">
        <v>27</v>
      </c>
      <c r="B3366" t="s">
        <v>380</v>
      </c>
      <c r="C3366" t="s">
        <v>910</v>
      </c>
      <c r="D3366" t="s">
        <v>314</v>
      </c>
      <c r="E3366" s="316" t="s">
        <v>814</v>
      </c>
      <c r="F3366" s="316" t="s">
        <v>813</v>
      </c>
      <c r="G3366" s="316" t="s">
        <v>433</v>
      </c>
      <c r="H3366" s="316" t="s">
        <v>315</v>
      </c>
      <c r="I3366" s="316" t="s">
        <v>331</v>
      </c>
      <c r="J3366" s="316" t="s">
        <v>332</v>
      </c>
      <c r="K3366" s="36">
        <v>2</v>
      </c>
      <c r="L3366" s="317">
        <v>2.4100000038743019E-2</v>
      </c>
      <c r="M3366" s="317">
        <v>3.570999950170517E-2</v>
      </c>
      <c r="N3366" s="36">
        <v>12</v>
      </c>
      <c r="O3366" s="317">
        <v>2.9850000515580181E-2</v>
      </c>
      <c r="P3366" s="317">
        <v>3.6919999867677689E-2</v>
      </c>
      <c r="Q3366" s="36">
        <v>434</v>
      </c>
      <c r="R3366" s="317">
        <v>4.3519999831914902E-2</v>
      </c>
      <c r="S3366" s="317">
        <v>5.2159998565912247E-2</v>
      </c>
      <c r="T3366" t="s">
        <v>380</v>
      </c>
      <c r="BA3366" s="395">
        <v>1</v>
      </c>
      <c r="BB3366" s="396" t="s">
        <v>861</v>
      </c>
      <c r="BC3366" t="str">
        <f t="shared" si="311"/>
        <v>RM3</v>
      </c>
      <c r="BD3366" t="str">
        <f t="shared" si="312"/>
        <v>NAoMe_initial_disease_group</v>
      </c>
      <c r="BE3366" s="397" t="s">
        <v>862</v>
      </c>
      <c r="BF3366" t="str">
        <f t="shared" si="313"/>
        <v>Advanced M0</v>
      </c>
      <c r="BG3366">
        <f t="shared" si="314"/>
        <v>2</v>
      </c>
      <c r="BH3366" s="398">
        <f t="shared" si="315"/>
        <v>2.4100000038743019E-2</v>
      </c>
      <c r="BO3366" s="33"/>
    </row>
    <row r="3367" spans="1:67">
      <c r="A3367" s="316" t="s">
        <v>27</v>
      </c>
      <c r="B3367" t="s">
        <v>380</v>
      </c>
      <c r="C3367" t="s">
        <v>910</v>
      </c>
      <c r="D3367" t="s">
        <v>314</v>
      </c>
      <c r="E3367" s="316" t="s">
        <v>814</v>
      </c>
      <c r="F3367" s="316" t="s">
        <v>813</v>
      </c>
      <c r="G3367" s="316" t="s">
        <v>433</v>
      </c>
      <c r="H3367" s="316" t="s">
        <v>315</v>
      </c>
      <c r="I3367" s="316" t="s">
        <v>331</v>
      </c>
      <c r="J3367" s="316" t="s">
        <v>333</v>
      </c>
      <c r="K3367" s="36">
        <v>49</v>
      </c>
      <c r="L3367" s="317">
        <v>0.59035998582839966</v>
      </c>
      <c r="M3367" s="317">
        <v>0.875</v>
      </c>
      <c r="N3367" s="36">
        <v>257</v>
      </c>
      <c r="O3367" s="317">
        <v>0.63929998874664307</v>
      </c>
      <c r="P3367" s="317">
        <v>0.79076999425888062</v>
      </c>
      <c r="Q3367" s="36">
        <v>6159</v>
      </c>
      <c r="R3367" s="317">
        <v>0.6176300048828125</v>
      </c>
      <c r="S3367" s="317">
        <v>0.74026000499725342</v>
      </c>
      <c r="T3367" t="s">
        <v>380</v>
      </c>
      <c r="BA3367" s="395">
        <v>1</v>
      </c>
      <c r="BB3367" s="396" t="s">
        <v>861</v>
      </c>
      <c r="BC3367" t="str">
        <f t="shared" si="311"/>
        <v>RM3</v>
      </c>
      <c r="BD3367" t="str">
        <f t="shared" si="312"/>
        <v>NAoMe_initial_disease_group</v>
      </c>
      <c r="BE3367" s="397" t="s">
        <v>862</v>
      </c>
      <c r="BF3367" t="str">
        <f t="shared" si="313"/>
        <v>Advanced M1</v>
      </c>
      <c r="BG3367">
        <f t="shared" si="314"/>
        <v>49</v>
      </c>
      <c r="BH3367" s="398">
        <f t="shared" si="315"/>
        <v>0.59035998582839966</v>
      </c>
      <c r="BO3367" s="33"/>
    </row>
    <row r="3368" spans="1:67">
      <c r="A3368" s="316" t="s">
        <v>27</v>
      </c>
      <c r="B3368" t="s">
        <v>380</v>
      </c>
      <c r="C3368" t="s">
        <v>910</v>
      </c>
      <c r="D3368" t="s">
        <v>314</v>
      </c>
      <c r="E3368" s="316" t="s">
        <v>814</v>
      </c>
      <c r="F3368" s="316" t="s">
        <v>813</v>
      </c>
      <c r="G3368" s="316" t="s">
        <v>433</v>
      </c>
      <c r="H3368" s="316" t="s">
        <v>315</v>
      </c>
      <c r="I3368" s="316" t="s">
        <v>331</v>
      </c>
      <c r="J3368" s="316" t="s">
        <v>334</v>
      </c>
      <c r="K3368" s="36">
        <v>0</v>
      </c>
      <c r="L3368" s="317">
        <v>0</v>
      </c>
      <c r="M3368" s="317">
        <v>0</v>
      </c>
      <c r="N3368" s="36">
        <v>2</v>
      </c>
      <c r="O3368" s="317">
        <v>4.980000201612711E-3</v>
      </c>
      <c r="P3368" s="317">
        <v>6.1499997973442078E-3</v>
      </c>
      <c r="Q3368" s="36">
        <v>64</v>
      </c>
      <c r="R3368" s="317">
        <v>6.4199999906122676E-3</v>
      </c>
      <c r="S3368" s="317">
        <v>7.689999882131815E-3</v>
      </c>
      <c r="T3368" t="s">
        <v>380</v>
      </c>
      <c r="BA3368" s="395">
        <v>1</v>
      </c>
      <c r="BB3368" s="396" t="s">
        <v>861</v>
      </c>
      <c r="BC3368" t="str">
        <f t="shared" si="311"/>
        <v>RM3</v>
      </c>
      <c r="BD3368" t="str">
        <f t="shared" si="312"/>
        <v>NAoMe_initial_disease_group</v>
      </c>
      <c r="BE3368" s="397" t="s">
        <v>862</v>
      </c>
      <c r="BF3368" t="str">
        <f t="shared" si="313"/>
        <v>DCIS</v>
      </c>
      <c r="BG3368">
        <f t="shared" si="314"/>
        <v>0</v>
      </c>
      <c r="BH3368" s="398">
        <f t="shared" si="315"/>
        <v>0</v>
      </c>
      <c r="BO3368" s="33"/>
    </row>
    <row r="3369" spans="1:67">
      <c r="A3369" s="316" t="s">
        <v>27</v>
      </c>
      <c r="B3369" t="s">
        <v>380</v>
      </c>
      <c r="C3369" t="s">
        <v>910</v>
      </c>
      <c r="D3369" t="s">
        <v>314</v>
      </c>
      <c r="E3369" s="316" t="s">
        <v>814</v>
      </c>
      <c r="F3369" s="316" t="s">
        <v>813</v>
      </c>
      <c r="G3369" s="316" t="s">
        <v>433</v>
      </c>
      <c r="H3369" s="316" t="s">
        <v>315</v>
      </c>
      <c r="I3369" s="316" t="s">
        <v>331</v>
      </c>
      <c r="J3369" s="316" t="s">
        <v>335</v>
      </c>
      <c r="K3369" s="36">
        <v>5</v>
      </c>
      <c r="L3369" s="317">
        <v>6.0240000486373901E-2</v>
      </c>
      <c r="M3369" s="317">
        <v>8.929000049829483E-2</v>
      </c>
      <c r="N3369" s="36">
        <v>54</v>
      </c>
      <c r="O3369" s="317">
        <v>0.13433000445365911</v>
      </c>
      <c r="P3369" s="317">
        <v>0.16615000367164609</v>
      </c>
      <c r="Q3369" s="36">
        <v>1663</v>
      </c>
      <c r="R3369" s="317">
        <v>0.16676999628543851</v>
      </c>
      <c r="S3369" s="317">
        <v>0.19988000392913821</v>
      </c>
      <c r="T3369" t="s">
        <v>380</v>
      </c>
      <c r="BA3369" s="395">
        <v>1</v>
      </c>
      <c r="BB3369" s="396" t="s">
        <v>861</v>
      </c>
      <c r="BC3369" t="str">
        <f t="shared" si="311"/>
        <v>RM3</v>
      </c>
      <c r="BD3369" t="str">
        <f t="shared" si="312"/>
        <v>NAoMe_initial_disease_group</v>
      </c>
      <c r="BE3369" s="397" t="s">
        <v>862</v>
      </c>
      <c r="BF3369" t="str">
        <f t="shared" si="313"/>
        <v>Early invasive</v>
      </c>
      <c r="BG3369">
        <f t="shared" si="314"/>
        <v>5</v>
      </c>
      <c r="BH3369" s="398">
        <f t="shared" si="315"/>
        <v>6.0240000486373901E-2</v>
      </c>
      <c r="BO3369" s="33"/>
    </row>
    <row r="3370" spans="1:67">
      <c r="A3370" s="316" t="s">
        <v>27</v>
      </c>
      <c r="B3370" t="s">
        <v>380</v>
      </c>
      <c r="C3370" t="s">
        <v>910</v>
      </c>
      <c r="D3370" t="s">
        <v>314</v>
      </c>
      <c r="E3370" s="316" t="s">
        <v>814</v>
      </c>
      <c r="F3370" s="316" t="s">
        <v>813</v>
      </c>
      <c r="G3370" s="316" t="s">
        <v>433</v>
      </c>
      <c r="H3370" s="316" t="s">
        <v>315</v>
      </c>
      <c r="I3370" s="316" t="s">
        <v>331</v>
      </c>
      <c r="J3370" s="316" t="s">
        <v>337</v>
      </c>
      <c r="K3370" s="36">
        <v>27</v>
      </c>
      <c r="L3370" s="317">
        <v>0.32530000805854797</v>
      </c>
      <c r="M3370" s="317"/>
      <c r="N3370" s="36">
        <v>77</v>
      </c>
      <c r="O3370" s="317">
        <v>0.191540002822876</v>
      </c>
      <c r="P3370" s="317"/>
      <c r="Q3370" s="36">
        <v>1652</v>
      </c>
      <c r="R3370" s="317">
        <v>0.1656599938869476</v>
      </c>
      <c r="S3370" s="317"/>
      <c r="T3370" t="s">
        <v>380</v>
      </c>
      <c r="BA3370" s="395">
        <v>1</v>
      </c>
      <c r="BB3370" s="396" t="s">
        <v>861</v>
      </c>
      <c r="BC3370" t="str">
        <f t="shared" si="311"/>
        <v>RM3</v>
      </c>
      <c r="BD3370" t="str">
        <f t="shared" si="312"/>
        <v>NAoMe_initial_disease_group</v>
      </c>
      <c r="BE3370" s="397" t="s">
        <v>862</v>
      </c>
      <c r="BF3370" t="str">
        <f t="shared" si="313"/>
        <v>Unknown stage</v>
      </c>
      <c r="BG3370">
        <f t="shared" si="314"/>
        <v>27</v>
      </c>
      <c r="BH3370" s="398">
        <f t="shared" si="315"/>
        <v>0.32530000805854797</v>
      </c>
      <c r="BO3370" s="33"/>
    </row>
    <row r="3371" spans="1:67">
      <c r="A3371" s="316" t="s">
        <v>27</v>
      </c>
      <c r="B3371" t="s">
        <v>380</v>
      </c>
      <c r="C3371" t="s">
        <v>910</v>
      </c>
      <c r="D3371" t="s">
        <v>314</v>
      </c>
      <c r="E3371" s="316" t="s">
        <v>814</v>
      </c>
      <c r="F3371" s="316" t="s">
        <v>813</v>
      </c>
      <c r="G3371" s="316" t="s">
        <v>433</v>
      </c>
      <c r="H3371" s="316" t="s">
        <v>315</v>
      </c>
      <c r="I3371" s="316" t="s">
        <v>656</v>
      </c>
      <c r="J3371" s="316" t="s">
        <v>286</v>
      </c>
      <c r="K3371" s="36">
        <v>2</v>
      </c>
      <c r="L3371" s="317">
        <v>2.4100000038743019E-2</v>
      </c>
      <c r="M3371" s="317">
        <v>2.4100000038743019E-2</v>
      </c>
      <c r="N3371" s="36">
        <v>15</v>
      </c>
      <c r="O3371" s="317">
        <v>3.7310000509023673E-2</v>
      </c>
      <c r="P3371" s="317">
        <v>3.7780001759529107E-2</v>
      </c>
      <c r="Q3371" s="36">
        <v>492</v>
      </c>
      <c r="R3371" s="317">
        <v>4.9339998513460159E-2</v>
      </c>
      <c r="S3371" s="317">
        <v>5.1920000463724143E-2</v>
      </c>
      <c r="T3371" t="s">
        <v>380</v>
      </c>
      <c r="BA3371" s="395">
        <v>1</v>
      </c>
      <c r="BB3371" s="396" t="s">
        <v>861</v>
      </c>
      <c r="BC3371" t="str">
        <f t="shared" si="311"/>
        <v>RM3</v>
      </c>
      <c r="BD3371" t="str">
        <f t="shared" si="312"/>
        <v>NAoMe_initial_ethnicity_grp</v>
      </c>
      <c r="BE3371" s="397" t="s">
        <v>862</v>
      </c>
      <c r="BF3371" t="str">
        <f t="shared" si="313"/>
        <v>Asian or Asian British</v>
      </c>
      <c r="BG3371">
        <f t="shared" si="314"/>
        <v>2</v>
      </c>
      <c r="BH3371" s="398">
        <f t="shared" si="315"/>
        <v>2.4100000038743019E-2</v>
      </c>
      <c r="BO3371" s="33"/>
    </row>
    <row r="3372" spans="1:67">
      <c r="A3372" s="316" t="s">
        <v>27</v>
      </c>
      <c r="B3372" t="s">
        <v>380</v>
      </c>
      <c r="C3372" t="s">
        <v>910</v>
      </c>
      <c r="D3372" t="s">
        <v>314</v>
      </c>
      <c r="E3372" s="316" t="s">
        <v>814</v>
      </c>
      <c r="F3372" s="316" t="s">
        <v>813</v>
      </c>
      <c r="G3372" s="316" t="s">
        <v>433</v>
      </c>
      <c r="H3372" s="316" t="s">
        <v>315</v>
      </c>
      <c r="I3372" s="316" t="s">
        <v>656</v>
      </c>
      <c r="J3372" s="316" t="s">
        <v>287</v>
      </c>
      <c r="K3372" s="36">
        <v>10</v>
      </c>
      <c r="L3372" s="317">
        <v>0.1204800009727478</v>
      </c>
      <c r="M3372" s="317">
        <v>0.1204800009727478</v>
      </c>
      <c r="N3372" s="36">
        <v>47</v>
      </c>
      <c r="O3372" s="317">
        <v>0.1169200018048286</v>
      </c>
      <c r="P3372" s="317">
        <v>0.1183900013566017</v>
      </c>
      <c r="Q3372" s="36">
        <v>403</v>
      </c>
      <c r="R3372" s="317">
        <v>4.0410000830888748E-2</v>
      </c>
      <c r="S3372" s="317">
        <v>4.2520001530647278E-2</v>
      </c>
      <c r="T3372" t="s">
        <v>380</v>
      </c>
      <c r="BA3372" s="395">
        <v>1</v>
      </c>
      <c r="BB3372" s="396" t="s">
        <v>861</v>
      </c>
      <c r="BC3372" t="str">
        <f t="shared" si="311"/>
        <v>RM3</v>
      </c>
      <c r="BD3372" t="str">
        <f t="shared" si="312"/>
        <v>NAoMe_initial_ethnicity_grp</v>
      </c>
      <c r="BE3372" s="397" t="s">
        <v>862</v>
      </c>
      <c r="BF3372" t="str">
        <f t="shared" si="313"/>
        <v>Black or Black British</v>
      </c>
      <c r="BG3372">
        <f t="shared" si="314"/>
        <v>10</v>
      </c>
      <c r="BH3372" s="398">
        <f t="shared" si="315"/>
        <v>0.1204800009727478</v>
      </c>
      <c r="BO3372" s="33"/>
    </row>
    <row r="3373" spans="1:67">
      <c r="A3373" s="316" t="s">
        <v>27</v>
      </c>
      <c r="B3373" t="s">
        <v>380</v>
      </c>
      <c r="C3373" t="s">
        <v>910</v>
      </c>
      <c r="D3373" t="s">
        <v>314</v>
      </c>
      <c r="E3373" s="316" t="s">
        <v>814</v>
      </c>
      <c r="F3373" s="316" t="s">
        <v>813</v>
      </c>
      <c r="G3373" s="316" t="s">
        <v>433</v>
      </c>
      <c r="H3373" s="316" t="s">
        <v>315</v>
      </c>
      <c r="I3373" s="316" t="s">
        <v>656</v>
      </c>
      <c r="J3373" s="316" t="s">
        <v>259</v>
      </c>
      <c r="K3373" s="36">
        <v>2</v>
      </c>
      <c r="L3373" s="317">
        <v>2.4100000038743019E-2</v>
      </c>
      <c r="M3373" s="317">
        <v>2.4100000038743019E-2</v>
      </c>
      <c r="N3373" s="36">
        <v>7</v>
      </c>
      <c r="O3373" s="317">
        <v>1.7410000786185261E-2</v>
      </c>
      <c r="P3373" s="317">
        <v>1.7629999667406079E-2</v>
      </c>
      <c r="Q3373" s="36">
        <v>98</v>
      </c>
      <c r="R3373" s="317">
        <v>9.8299998790025711E-3</v>
      </c>
      <c r="S3373" s="317">
        <v>1.0339999571442601E-2</v>
      </c>
      <c r="T3373" t="s">
        <v>380</v>
      </c>
      <c r="BA3373" s="395">
        <v>1</v>
      </c>
      <c r="BB3373" s="396" t="s">
        <v>861</v>
      </c>
      <c r="BC3373" t="str">
        <f t="shared" si="311"/>
        <v>RM3</v>
      </c>
      <c r="BD3373" t="str">
        <f t="shared" si="312"/>
        <v>NAoMe_initial_ethnicity_grp</v>
      </c>
      <c r="BE3373" s="397" t="s">
        <v>862</v>
      </c>
      <c r="BF3373" t="str">
        <f t="shared" si="313"/>
        <v>Mixed</v>
      </c>
      <c r="BG3373">
        <f t="shared" si="314"/>
        <v>2</v>
      </c>
      <c r="BH3373" s="398">
        <f t="shared" si="315"/>
        <v>2.4100000038743019E-2</v>
      </c>
      <c r="BO3373" s="33"/>
    </row>
    <row r="3374" spans="1:67">
      <c r="A3374" s="316" t="s">
        <v>27</v>
      </c>
      <c r="B3374" t="s">
        <v>380</v>
      </c>
      <c r="C3374" t="s">
        <v>910</v>
      </c>
      <c r="D3374" t="s">
        <v>314</v>
      </c>
      <c r="E3374" s="316" t="s">
        <v>814</v>
      </c>
      <c r="F3374" s="316" t="s">
        <v>813</v>
      </c>
      <c r="G3374" s="316" t="s">
        <v>433</v>
      </c>
      <c r="H3374" s="316" t="s">
        <v>315</v>
      </c>
      <c r="I3374" s="316" t="s">
        <v>656</v>
      </c>
      <c r="J3374" s="316" t="s">
        <v>288</v>
      </c>
      <c r="K3374" s="36">
        <v>2</v>
      </c>
      <c r="L3374" s="317">
        <v>2.4100000038743019E-2</v>
      </c>
      <c r="M3374" s="317">
        <v>2.4100000038743019E-2</v>
      </c>
      <c r="N3374" s="36">
        <v>8</v>
      </c>
      <c r="O3374" s="317">
        <v>1.9899999722838398E-2</v>
      </c>
      <c r="P3374" s="317">
        <v>2.0150000229477879E-2</v>
      </c>
      <c r="Q3374" s="36">
        <v>246</v>
      </c>
      <c r="R3374" s="317">
        <v>2.466999925673008E-2</v>
      </c>
      <c r="S3374" s="317">
        <v>2.5960000231862072E-2</v>
      </c>
      <c r="T3374" t="s">
        <v>380</v>
      </c>
      <c r="BA3374" s="395">
        <v>1</v>
      </c>
      <c r="BB3374" s="396" t="s">
        <v>861</v>
      </c>
      <c r="BC3374" t="str">
        <f t="shared" si="311"/>
        <v>RM3</v>
      </c>
      <c r="BD3374" t="str">
        <f t="shared" si="312"/>
        <v>NAoMe_initial_ethnicity_grp</v>
      </c>
      <c r="BE3374" s="397" t="s">
        <v>862</v>
      </c>
      <c r="BF3374" t="str">
        <f t="shared" si="313"/>
        <v>Other Ethnic Group</v>
      </c>
      <c r="BG3374">
        <f t="shared" si="314"/>
        <v>2</v>
      </c>
      <c r="BH3374" s="398">
        <f t="shared" si="315"/>
        <v>2.4100000038743019E-2</v>
      </c>
      <c r="BO3374" s="33"/>
    </row>
    <row r="3375" spans="1:67">
      <c r="A3375" s="316" t="s">
        <v>27</v>
      </c>
      <c r="B3375" t="s">
        <v>380</v>
      </c>
      <c r="C3375" t="s">
        <v>910</v>
      </c>
      <c r="D3375" t="s">
        <v>314</v>
      </c>
      <c r="E3375" s="316" t="s">
        <v>814</v>
      </c>
      <c r="F3375" s="316" t="s">
        <v>813</v>
      </c>
      <c r="G3375" s="316" t="s">
        <v>433</v>
      </c>
      <c r="H3375" s="316" t="s">
        <v>315</v>
      </c>
      <c r="I3375" s="316" t="s">
        <v>656</v>
      </c>
      <c r="J3375" s="316" t="s">
        <v>260</v>
      </c>
      <c r="K3375" s="36">
        <v>0</v>
      </c>
      <c r="L3375" s="317">
        <v>0</v>
      </c>
      <c r="M3375" s="317"/>
      <c r="N3375" s="36">
        <v>5</v>
      </c>
      <c r="O3375" s="317">
        <v>1.2439999729394909E-2</v>
      </c>
      <c r="P3375" s="317"/>
      <c r="Q3375" s="36">
        <v>495</v>
      </c>
      <c r="R3375" s="317">
        <v>4.9639999866485603E-2</v>
      </c>
      <c r="S3375" s="317"/>
      <c r="T3375" t="s">
        <v>380</v>
      </c>
      <c r="BA3375" s="395">
        <v>1</v>
      </c>
      <c r="BB3375" s="396" t="s">
        <v>861</v>
      </c>
      <c r="BC3375" t="str">
        <f t="shared" si="311"/>
        <v>RM3</v>
      </c>
      <c r="BD3375" t="str">
        <f t="shared" si="312"/>
        <v>NAoMe_initial_ethnicity_grp</v>
      </c>
      <c r="BE3375" s="397" t="s">
        <v>862</v>
      </c>
      <c r="BF3375" t="str">
        <f t="shared" si="313"/>
        <v>Unknown</v>
      </c>
      <c r="BG3375">
        <f t="shared" si="314"/>
        <v>0</v>
      </c>
      <c r="BH3375" s="398">
        <f t="shared" si="315"/>
        <v>0</v>
      </c>
      <c r="BO3375" s="33"/>
    </row>
    <row r="3376" spans="1:67">
      <c r="A3376" s="316" t="s">
        <v>27</v>
      </c>
      <c r="B3376" t="s">
        <v>380</v>
      </c>
      <c r="C3376" t="s">
        <v>910</v>
      </c>
      <c r="D3376" t="s">
        <v>314</v>
      </c>
      <c r="E3376" s="316" t="s">
        <v>814</v>
      </c>
      <c r="F3376" s="316" t="s">
        <v>813</v>
      </c>
      <c r="G3376" s="316" t="s">
        <v>433</v>
      </c>
      <c r="H3376" s="316" t="s">
        <v>315</v>
      </c>
      <c r="I3376" s="316" t="s">
        <v>656</v>
      </c>
      <c r="J3376" s="316" t="s">
        <v>258</v>
      </c>
      <c r="K3376" s="36">
        <v>67</v>
      </c>
      <c r="L3376" s="317">
        <v>0.80722999572753906</v>
      </c>
      <c r="M3376" s="317">
        <v>0.80722999572753906</v>
      </c>
      <c r="N3376" s="36">
        <v>320</v>
      </c>
      <c r="O3376" s="317">
        <v>0.79601997137069702</v>
      </c>
      <c r="P3376" s="317">
        <v>0.80605000257492065</v>
      </c>
      <c r="Q3376" s="36">
        <v>8238</v>
      </c>
      <c r="R3376" s="317">
        <v>0.82611000537872314</v>
      </c>
      <c r="S3376" s="317">
        <v>0.86926001310348511</v>
      </c>
      <c r="T3376" t="s">
        <v>380</v>
      </c>
      <c r="BA3376" s="395">
        <v>1</v>
      </c>
      <c r="BB3376" s="396" t="s">
        <v>861</v>
      </c>
      <c r="BC3376" t="str">
        <f t="shared" si="311"/>
        <v>RM3</v>
      </c>
      <c r="BD3376" t="str">
        <f t="shared" si="312"/>
        <v>NAoMe_initial_ethnicity_grp</v>
      </c>
      <c r="BE3376" s="397" t="s">
        <v>862</v>
      </c>
      <c r="BF3376" t="str">
        <f t="shared" si="313"/>
        <v>White</v>
      </c>
      <c r="BG3376">
        <f t="shared" si="314"/>
        <v>67</v>
      </c>
      <c r="BH3376" s="398">
        <f t="shared" si="315"/>
        <v>0.80722999572753906</v>
      </c>
      <c r="BO3376" s="33"/>
    </row>
    <row r="3377" spans="1:67">
      <c r="A3377" s="316" t="s">
        <v>27</v>
      </c>
      <c r="B3377" t="s">
        <v>380</v>
      </c>
      <c r="C3377" t="s">
        <v>910</v>
      </c>
      <c r="D3377" t="s">
        <v>314</v>
      </c>
      <c r="E3377" s="316" t="s">
        <v>814</v>
      </c>
      <c r="F3377" s="316" t="s">
        <v>813</v>
      </c>
      <c r="G3377" s="316" t="s">
        <v>433</v>
      </c>
      <c r="H3377" s="316" t="s">
        <v>315</v>
      </c>
      <c r="I3377" s="316" t="s">
        <v>657</v>
      </c>
      <c r="J3377" s="316" t="s">
        <v>817</v>
      </c>
      <c r="K3377" s="36">
        <v>83</v>
      </c>
      <c r="L3377" s="317">
        <v>1</v>
      </c>
      <c r="M3377" s="317"/>
      <c r="N3377" s="36">
        <v>372</v>
      </c>
      <c r="O3377" s="317">
        <v>0.9253699779510498</v>
      </c>
      <c r="P3377" s="317"/>
      <c r="Q3377" s="36">
        <v>9359</v>
      </c>
      <c r="R3377" s="317">
        <v>0.93853002786636353</v>
      </c>
      <c r="S3377" s="317"/>
      <c r="T3377" t="s">
        <v>380</v>
      </c>
      <c r="BA3377" s="395">
        <v>1</v>
      </c>
      <c r="BB3377" s="396" t="s">
        <v>861</v>
      </c>
      <c r="BC3377" t="str">
        <f t="shared" si="311"/>
        <v>RM3</v>
      </c>
      <c r="BD3377" t="str">
        <f t="shared" si="312"/>
        <v>NAoMe_initial_final_route</v>
      </c>
      <c r="BE3377" s="397" t="s">
        <v>862</v>
      </c>
      <c r="BF3377" t="str">
        <f t="shared" si="313"/>
        <v>Not screened</v>
      </c>
      <c r="BG3377">
        <f t="shared" si="314"/>
        <v>83</v>
      </c>
      <c r="BH3377" s="398">
        <f t="shared" si="315"/>
        <v>1</v>
      </c>
      <c r="BO3377" s="33"/>
    </row>
    <row r="3378" spans="1:67">
      <c r="A3378" s="316" t="s">
        <v>27</v>
      </c>
      <c r="B3378" t="s">
        <v>380</v>
      </c>
      <c r="C3378" t="s">
        <v>910</v>
      </c>
      <c r="D3378" t="s">
        <v>314</v>
      </c>
      <c r="E3378" s="316" t="s">
        <v>814</v>
      </c>
      <c r="F3378" s="316" t="s">
        <v>813</v>
      </c>
      <c r="G3378" s="316" t="s">
        <v>433</v>
      </c>
      <c r="H3378" s="316" t="s">
        <v>315</v>
      </c>
      <c r="I3378" s="316" t="s">
        <v>657</v>
      </c>
      <c r="J3378" s="316" t="s">
        <v>352</v>
      </c>
      <c r="K3378" s="36">
        <v>0</v>
      </c>
      <c r="L3378" s="317">
        <v>0</v>
      </c>
      <c r="M3378" s="317"/>
      <c r="N3378" s="36">
        <v>30</v>
      </c>
      <c r="O3378" s="317">
        <v>7.4629999697208405E-2</v>
      </c>
      <c r="P3378" s="317"/>
      <c r="Q3378" s="36">
        <v>613</v>
      </c>
      <c r="R3378" s="317">
        <v>6.1469998210668557E-2</v>
      </c>
      <c r="S3378" s="317"/>
      <c r="T3378" t="s">
        <v>380</v>
      </c>
      <c r="BA3378" s="395">
        <v>1</v>
      </c>
      <c r="BB3378" s="396" t="s">
        <v>861</v>
      </c>
      <c r="BC3378" t="str">
        <f t="shared" si="311"/>
        <v>RM3</v>
      </c>
      <c r="BD3378" t="str">
        <f t="shared" si="312"/>
        <v>NAoMe_initial_final_route</v>
      </c>
      <c r="BE3378" s="397" t="s">
        <v>862</v>
      </c>
      <c r="BF3378" t="str">
        <f t="shared" si="313"/>
        <v>Screening</v>
      </c>
      <c r="BG3378">
        <f t="shared" si="314"/>
        <v>0</v>
      </c>
      <c r="BH3378" s="398">
        <f t="shared" si="315"/>
        <v>0</v>
      </c>
      <c r="BO3378" s="33"/>
    </row>
    <row r="3379" spans="1:67">
      <c r="A3379" s="316" t="s">
        <v>27</v>
      </c>
      <c r="B3379" t="s">
        <v>380</v>
      </c>
      <c r="C3379" t="s">
        <v>910</v>
      </c>
      <c r="D3379" t="s">
        <v>314</v>
      </c>
      <c r="E3379" s="316" t="s">
        <v>814</v>
      </c>
      <c r="F3379" s="316" t="s">
        <v>813</v>
      </c>
      <c r="G3379" s="316" t="s">
        <v>433</v>
      </c>
      <c r="H3379" s="316" t="s">
        <v>315</v>
      </c>
      <c r="I3379" s="316" t="s">
        <v>303</v>
      </c>
      <c r="J3379" s="316" t="s">
        <v>308</v>
      </c>
      <c r="K3379" s="36">
        <v>27</v>
      </c>
      <c r="L3379" s="317">
        <v>0.32530000805854797</v>
      </c>
      <c r="M3379" s="317"/>
      <c r="N3379" s="36">
        <v>77</v>
      </c>
      <c r="O3379" s="317">
        <v>0.191540002822876</v>
      </c>
      <c r="P3379" s="317"/>
      <c r="Q3379" s="36">
        <v>1652</v>
      </c>
      <c r="R3379" s="317">
        <v>0.1656599938869476</v>
      </c>
      <c r="S3379" s="317"/>
      <c r="T3379" t="s">
        <v>380</v>
      </c>
      <c r="BA3379" s="395">
        <v>1</v>
      </c>
      <c r="BB3379" s="396" t="s">
        <v>861</v>
      </c>
      <c r="BC3379" t="str">
        <f t="shared" si="311"/>
        <v>RM3</v>
      </c>
      <c r="BD3379" t="str">
        <f t="shared" si="312"/>
        <v>NAoMe_initial_final_stage_tum</v>
      </c>
      <c r="BE3379" s="397" t="s">
        <v>862</v>
      </c>
      <c r="BF3379" t="str">
        <f t="shared" si="313"/>
        <v>Not staged/Unstated</v>
      </c>
      <c r="BG3379">
        <f t="shared" si="314"/>
        <v>27</v>
      </c>
      <c r="BH3379" s="398">
        <f t="shared" si="315"/>
        <v>0.32530000805854797</v>
      </c>
      <c r="BO3379" s="33"/>
    </row>
    <row r="3380" spans="1:67">
      <c r="A3380" s="316" t="s">
        <v>27</v>
      </c>
      <c r="B3380" t="s">
        <v>380</v>
      </c>
      <c r="C3380" t="s">
        <v>910</v>
      </c>
      <c r="D3380" t="s">
        <v>314</v>
      </c>
      <c r="E3380" s="316" t="s">
        <v>814</v>
      </c>
      <c r="F3380" s="316" t="s">
        <v>813</v>
      </c>
      <c r="G3380" s="316" t="s">
        <v>433</v>
      </c>
      <c r="H3380" s="316" t="s">
        <v>315</v>
      </c>
      <c r="I3380" s="316" t="s">
        <v>303</v>
      </c>
      <c r="J3380" s="316" t="s">
        <v>304</v>
      </c>
      <c r="K3380" s="36">
        <v>0</v>
      </c>
      <c r="L3380" s="317">
        <v>0</v>
      </c>
      <c r="M3380" s="317">
        <v>0</v>
      </c>
      <c r="N3380" s="36">
        <v>2</v>
      </c>
      <c r="O3380" s="317">
        <v>4.980000201612711E-3</v>
      </c>
      <c r="P3380" s="317">
        <v>6.1499997973442078E-3</v>
      </c>
      <c r="Q3380" s="36">
        <v>64</v>
      </c>
      <c r="R3380" s="317">
        <v>6.4199999906122676E-3</v>
      </c>
      <c r="S3380" s="317">
        <v>7.689999882131815E-3</v>
      </c>
      <c r="T3380" t="s">
        <v>380</v>
      </c>
      <c r="BA3380" s="395">
        <v>1</v>
      </c>
      <c r="BB3380" s="396" t="s">
        <v>861</v>
      </c>
      <c r="BC3380" t="str">
        <f t="shared" si="311"/>
        <v>RM3</v>
      </c>
      <c r="BD3380" t="str">
        <f t="shared" si="312"/>
        <v>NAoMe_initial_final_stage_tum</v>
      </c>
      <c r="BE3380" s="397" t="s">
        <v>862</v>
      </c>
      <c r="BF3380" t="str">
        <f t="shared" si="313"/>
        <v>Stage 0</v>
      </c>
      <c r="BG3380">
        <f t="shared" si="314"/>
        <v>0</v>
      </c>
      <c r="BH3380" s="398">
        <f t="shared" si="315"/>
        <v>0</v>
      </c>
      <c r="BO3380" s="33"/>
    </row>
    <row r="3381" spans="1:67">
      <c r="A3381" s="316" t="s">
        <v>27</v>
      </c>
      <c r="B3381" t="s">
        <v>380</v>
      </c>
      <c r="C3381" t="s">
        <v>910</v>
      </c>
      <c r="D3381" t="s">
        <v>314</v>
      </c>
      <c r="E3381" s="316" t="s">
        <v>814</v>
      </c>
      <c r="F3381" s="316" t="s">
        <v>813</v>
      </c>
      <c r="G3381" s="316" t="s">
        <v>433</v>
      </c>
      <c r="H3381" s="316" t="s">
        <v>315</v>
      </c>
      <c r="I3381" s="316" t="s">
        <v>303</v>
      </c>
      <c r="J3381" s="316" t="s">
        <v>305</v>
      </c>
      <c r="K3381" s="36">
        <v>2</v>
      </c>
      <c r="L3381" s="317">
        <v>2.4100000038743019E-2</v>
      </c>
      <c r="M3381" s="317">
        <v>3.570999950170517E-2</v>
      </c>
      <c r="N3381" s="36">
        <v>16</v>
      </c>
      <c r="O3381" s="317">
        <v>3.9799999445676797E-2</v>
      </c>
      <c r="P3381" s="317">
        <v>4.9229998141527183E-2</v>
      </c>
      <c r="Q3381" s="36">
        <v>359</v>
      </c>
      <c r="R3381" s="317">
        <v>3.5999998450279243E-2</v>
      </c>
      <c r="S3381" s="317">
        <v>4.3150000274181373E-2</v>
      </c>
      <c r="T3381" t="s">
        <v>380</v>
      </c>
      <c r="BA3381" s="395">
        <v>1</v>
      </c>
      <c r="BB3381" s="396" t="s">
        <v>861</v>
      </c>
      <c r="BC3381" t="str">
        <f t="shared" si="311"/>
        <v>RM3</v>
      </c>
      <c r="BD3381" t="str">
        <f t="shared" si="312"/>
        <v>NAoMe_initial_final_stage_tum</v>
      </c>
      <c r="BE3381" s="397" t="s">
        <v>862</v>
      </c>
      <c r="BF3381" t="str">
        <f t="shared" si="313"/>
        <v>Stage 1</v>
      </c>
      <c r="BG3381">
        <f t="shared" si="314"/>
        <v>2</v>
      </c>
      <c r="BH3381" s="398">
        <f t="shared" si="315"/>
        <v>2.4100000038743019E-2</v>
      </c>
      <c r="BO3381" s="33"/>
    </row>
    <row r="3382" spans="1:67">
      <c r="A3382" s="316" t="s">
        <v>27</v>
      </c>
      <c r="B3382" t="s">
        <v>380</v>
      </c>
      <c r="C3382" t="s">
        <v>910</v>
      </c>
      <c r="D3382" t="s">
        <v>314</v>
      </c>
      <c r="E3382" s="316" t="s">
        <v>814</v>
      </c>
      <c r="F3382" s="316" t="s">
        <v>813</v>
      </c>
      <c r="G3382" s="316" t="s">
        <v>433</v>
      </c>
      <c r="H3382" s="316" t="s">
        <v>315</v>
      </c>
      <c r="I3382" s="316" t="s">
        <v>303</v>
      </c>
      <c r="J3382" s="316" t="s">
        <v>306</v>
      </c>
      <c r="K3382" s="36">
        <v>2</v>
      </c>
      <c r="L3382" s="317">
        <v>2.4100000038743019E-2</v>
      </c>
      <c r="M3382" s="317">
        <v>3.570999950170517E-2</v>
      </c>
      <c r="N3382" s="36">
        <v>31</v>
      </c>
      <c r="O3382" s="317">
        <v>7.710999995470047E-2</v>
      </c>
      <c r="P3382" s="317">
        <v>9.538000077009201E-2</v>
      </c>
      <c r="Q3382" s="36">
        <v>996</v>
      </c>
      <c r="R3382" s="317">
        <v>9.9880002439022064E-2</v>
      </c>
      <c r="S3382" s="317">
        <v>0.11970999836921691</v>
      </c>
      <c r="T3382" t="s">
        <v>380</v>
      </c>
      <c r="BA3382" s="395">
        <v>1</v>
      </c>
      <c r="BB3382" s="396" t="s">
        <v>861</v>
      </c>
      <c r="BC3382" t="str">
        <f t="shared" si="311"/>
        <v>RM3</v>
      </c>
      <c r="BD3382" t="str">
        <f t="shared" si="312"/>
        <v>NAoMe_initial_final_stage_tum</v>
      </c>
      <c r="BE3382" s="397" t="s">
        <v>862</v>
      </c>
      <c r="BF3382" t="str">
        <f t="shared" si="313"/>
        <v>Stage 2</v>
      </c>
      <c r="BG3382">
        <f t="shared" si="314"/>
        <v>2</v>
      </c>
      <c r="BH3382" s="398">
        <f t="shared" si="315"/>
        <v>2.4100000038743019E-2</v>
      </c>
      <c r="BO3382" s="33"/>
    </row>
    <row r="3383" spans="1:67">
      <c r="A3383" s="316" t="s">
        <v>27</v>
      </c>
      <c r="B3383" t="s">
        <v>380</v>
      </c>
      <c r="C3383" t="s">
        <v>910</v>
      </c>
      <c r="D3383" t="s">
        <v>314</v>
      </c>
      <c r="E3383" s="316" t="s">
        <v>814</v>
      </c>
      <c r="F3383" s="316" t="s">
        <v>813</v>
      </c>
      <c r="G3383" s="316" t="s">
        <v>433</v>
      </c>
      <c r="H3383" s="316" t="s">
        <v>315</v>
      </c>
      <c r="I3383" s="316" t="s">
        <v>303</v>
      </c>
      <c r="J3383" s="316" t="s">
        <v>307</v>
      </c>
      <c r="K3383" s="36">
        <v>2</v>
      </c>
      <c r="L3383" s="317">
        <v>2.4100000038743019E-2</v>
      </c>
      <c r="M3383" s="317">
        <v>3.570999950170517E-2</v>
      </c>
      <c r="N3383" s="36">
        <v>19</v>
      </c>
      <c r="O3383" s="317">
        <v>4.7260001301765442E-2</v>
      </c>
      <c r="P3383" s="317">
        <v>5.8460000902414322E-2</v>
      </c>
      <c r="Q3383" s="36">
        <v>742</v>
      </c>
      <c r="R3383" s="317">
        <v>7.4409998953342438E-2</v>
      </c>
      <c r="S3383" s="317">
        <v>8.9180000126361847E-2</v>
      </c>
      <c r="T3383" t="s">
        <v>380</v>
      </c>
      <c r="BA3383" s="395">
        <v>1</v>
      </c>
      <c r="BB3383" s="396" t="s">
        <v>861</v>
      </c>
      <c r="BC3383" t="str">
        <f t="shared" si="311"/>
        <v>RM3</v>
      </c>
      <c r="BD3383" t="str">
        <f t="shared" si="312"/>
        <v>NAoMe_initial_final_stage_tum</v>
      </c>
      <c r="BE3383" s="397" t="s">
        <v>862</v>
      </c>
      <c r="BF3383" t="str">
        <f t="shared" si="313"/>
        <v>Stage 3</v>
      </c>
      <c r="BG3383">
        <f t="shared" si="314"/>
        <v>2</v>
      </c>
      <c r="BH3383" s="398">
        <f t="shared" si="315"/>
        <v>2.4100000038743019E-2</v>
      </c>
      <c r="BO3383" s="33"/>
    </row>
    <row r="3384" spans="1:67">
      <c r="A3384" s="316" t="s">
        <v>27</v>
      </c>
      <c r="B3384" t="s">
        <v>380</v>
      </c>
      <c r="C3384" t="s">
        <v>910</v>
      </c>
      <c r="D3384" t="s">
        <v>314</v>
      </c>
      <c r="E3384" s="316" t="s">
        <v>814</v>
      </c>
      <c r="F3384" s="316" t="s">
        <v>813</v>
      </c>
      <c r="G3384" s="316" t="s">
        <v>433</v>
      </c>
      <c r="H3384" s="316" t="s">
        <v>315</v>
      </c>
      <c r="I3384" s="316" t="s">
        <v>303</v>
      </c>
      <c r="J3384" s="316" t="s">
        <v>336</v>
      </c>
      <c r="K3384" s="36">
        <v>50</v>
      </c>
      <c r="L3384" s="317">
        <v>0.60241001844406128</v>
      </c>
      <c r="M3384" s="317">
        <v>0.89285999536514282</v>
      </c>
      <c r="N3384" s="36">
        <v>257</v>
      </c>
      <c r="O3384" s="317">
        <v>0.63929998874664307</v>
      </c>
      <c r="P3384" s="317">
        <v>0.79076999425888062</v>
      </c>
      <c r="Q3384" s="36">
        <v>6159</v>
      </c>
      <c r="R3384" s="317">
        <v>0.6176300048828125</v>
      </c>
      <c r="S3384" s="317">
        <v>0.74026000499725342</v>
      </c>
      <c r="T3384" t="s">
        <v>380</v>
      </c>
      <c r="BA3384" s="395">
        <v>1</v>
      </c>
      <c r="BB3384" s="396" t="s">
        <v>861</v>
      </c>
      <c r="BC3384" t="str">
        <f t="shared" si="311"/>
        <v>RM3</v>
      </c>
      <c r="BD3384" t="str">
        <f t="shared" si="312"/>
        <v>NAoMe_initial_final_stage_tum</v>
      </c>
      <c r="BE3384" s="397" t="s">
        <v>862</v>
      </c>
      <c r="BF3384" t="str">
        <f t="shared" si="313"/>
        <v>Stage 4</v>
      </c>
      <c r="BG3384">
        <f t="shared" si="314"/>
        <v>50</v>
      </c>
      <c r="BH3384" s="398">
        <f t="shared" si="315"/>
        <v>0.60241001844406128</v>
      </c>
      <c r="BO3384" s="33"/>
    </row>
    <row r="3385" spans="1:67">
      <c r="A3385" s="316" t="s">
        <v>27</v>
      </c>
      <c r="B3385" t="s">
        <v>380</v>
      </c>
      <c r="C3385" t="s">
        <v>910</v>
      </c>
      <c r="D3385" t="s">
        <v>314</v>
      </c>
      <c r="E3385" s="316" t="s">
        <v>814</v>
      </c>
      <c r="F3385" s="316" t="s">
        <v>813</v>
      </c>
      <c r="G3385" s="316" t="s">
        <v>433</v>
      </c>
      <c r="H3385" s="316" t="s">
        <v>315</v>
      </c>
      <c r="I3385" s="316" t="s">
        <v>342</v>
      </c>
      <c r="J3385" s="316" t="s">
        <v>343</v>
      </c>
      <c r="K3385" s="36">
        <v>27</v>
      </c>
      <c r="L3385" s="317">
        <v>0.32530000805854797</v>
      </c>
      <c r="M3385" s="317"/>
      <c r="N3385" s="36">
        <v>77</v>
      </c>
      <c r="O3385" s="317">
        <v>0.191540002822876</v>
      </c>
      <c r="P3385" s="317"/>
      <c r="Q3385" s="36">
        <v>1652</v>
      </c>
      <c r="R3385" s="317">
        <v>0.1656599938869476</v>
      </c>
      <c r="S3385" s="317"/>
      <c r="T3385" t="s">
        <v>380</v>
      </c>
      <c r="BA3385" s="395">
        <v>1</v>
      </c>
      <c r="BB3385" s="396" t="s">
        <v>861</v>
      </c>
      <c r="BC3385" t="str">
        <f t="shared" si="311"/>
        <v>RM3</v>
      </c>
      <c r="BD3385" t="str">
        <f t="shared" si="312"/>
        <v>NAoMe_initial_final_stage_tum_grp</v>
      </c>
      <c r="BE3385" s="397" t="s">
        <v>862</v>
      </c>
      <c r="BF3385" t="str">
        <f t="shared" si="313"/>
        <v>MBC in HESAPC</v>
      </c>
      <c r="BG3385">
        <f t="shared" si="314"/>
        <v>27</v>
      </c>
      <c r="BH3385" s="398">
        <f t="shared" si="315"/>
        <v>0.32530000805854797</v>
      </c>
      <c r="BO3385" s="33"/>
    </row>
    <row r="3386" spans="1:67">
      <c r="A3386" s="316" t="s">
        <v>27</v>
      </c>
      <c r="B3386" t="s">
        <v>380</v>
      </c>
      <c r="C3386" t="s">
        <v>910</v>
      </c>
      <c r="D3386" t="s">
        <v>314</v>
      </c>
      <c r="E3386" s="316" t="s">
        <v>814</v>
      </c>
      <c r="F3386" s="316" t="s">
        <v>813</v>
      </c>
      <c r="G3386" s="316" t="s">
        <v>433</v>
      </c>
      <c r="H3386" s="316" t="s">
        <v>315</v>
      </c>
      <c r="I3386" s="316" t="s">
        <v>342</v>
      </c>
      <c r="J3386" s="316" t="s">
        <v>344</v>
      </c>
      <c r="K3386" s="36">
        <v>7</v>
      </c>
      <c r="L3386" s="317">
        <v>8.4339998662471771E-2</v>
      </c>
      <c r="M3386" s="317">
        <v>0.125</v>
      </c>
      <c r="N3386" s="36">
        <v>68</v>
      </c>
      <c r="O3386" s="317">
        <v>0.16914999485015869</v>
      </c>
      <c r="P3386" s="317">
        <v>0.20923000574111941</v>
      </c>
      <c r="Q3386" s="36">
        <v>2161</v>
      </c>
      <c r="R3386" s="317">
        <v>0.2167100012302399</v>
      </c>
      <c r="S3386" s="317">
        <v>0.25973999500274658</v>
      </c>
      <c r="T3386" t="s">
        <v>380</v>
      </c>
      <c r="BA3386" s="395">
        <v>1</v>
      </c>
      <c r="BB3386" s="396" t="s">
        <v>861</v>
      </c>
      <c r="BC3386" t="str">
        <f t="shared" si="311"/>
        <v>RM3</v>
      </c>
      <c r="BD3386" t="str">
        <f t="shared" si="312"/>
        <v>NAoMe_initial_final_stage_tum_grp</v>
      </c>
      <c r="BE3386" s="397" t="s">
        <v>862</v>
      </c>
      <c r="BF3386" t="str">
        <f t="shared" si="313"/>
        <v>Stage 0-3</v>
      </c>
      <c r="BG3386">
        <f t="shared" si="314"/>
        <v>7</v>
      </c>
      <c r="BH3386" s="398">
        <f t="shared" si="315"/>
        <v>8.4339998662471771E-2</v>
      </c>
      <c r="BO3386" s="33"/>
    </row>
    <row r="3387" spans="1:67">
      <c r="A3387" s="316" t="s">
        <v>27</v>
      </c>
      <c r="B3387" t="s">
        <v>380</v>
      </c>
      <c r="C3387" t="s">
        <v>910</v>
      </c>
      <c r="D3387" t="s">
        <v>314</v>
      </c>
      <c r="E3387" s="316" t="s">
        <v>814</v>
      </c>
      <c r="F3387" s="316" t="s">
        <v>813</v>
      </c>
      <c r="G3387" s="316" t="s">
        <v>433</v>
      </c>
      <c r="H3387" s="316" t="s">
        <v>315</v>
      </c>
      <c r="I3387" s="316" t="s">
        <v>342</v>
      </c>
      <c r="J3387" s="316" t="s">
        <v>336</v>
      </c>
      <c r="K3387" s="36">
        <v>49</v>
      </c>
      <c r="L3387" s="317">
        <v>0.59035998582839966</v>
      </c>
      <c r="M3387" s="317">
        <v>0.875</v>
      </c>
      <c r="N3387" s="36">
        <v>257</v>
      </c>
      <c r="O3387" s="317">
        <v>0.63929998874664307</v>
      </c>
      <c r="P3387" s="317">
        <v>0.79076999425888062</v>
      </c>
      <c r="Q3387" s="36">
        <v>6159</v>
      </c>
      <c r="R3387" s="317">
        <v>0.6176300048828125</v>
      </c>
      <c r="S3387" s="317">
        <v>0.74026000499725342</v>
      </c>
      <c r="T3387" t="s">
        <v>380</v>
      </c>
      <c r="BA3387" s="395">
        <v>1</v>
      </c>
      <c r="BB3387" s="396" t="s">
        <v>861</v>
      </c>
      <c r="BC3387" t="str">
        <f t="shared" si="311"/>
        <v>RM3</v>
      </c>
      <c r="BD3387" t="str">
        <f t="shared" si="312"/>
        <v>NAoMe_initial_final_stage_tum_grp</v>
      </c>
      <c r="BE3387" s="397" t="s">
        <v>862</v>
      </c>
      <c r="BF3387" t="str">
        <f t="shared" si="313"/>
        <v>Stage 4</v>
      </c>
      <c r="BG3387">
        <f t="shared" si="314"/>
        <v>49</v>
      </c>
      <c r="BH3387" s="398">
        <f t="shared" si="315"/>
        <v>0.59035998582839966</v>
      </c>
      <c r="BO3387" s="33"/>
    </row>
    <row r="3388" spans="1:67">
      <c r="A3388" s="316" t="s">
        <v>27</v>
      </c>
      <c r="B3388" t="s">
        <v>380</v>
      </c>
      <c r="C3388" t="s">
        <v>910</v>
      </c>
      <c r="D3388" t="s">
        <v>314</v>
      </c>
      <c r="E3388" s="316" t="s">
        <v>814</v>
      </c>
      <c r="F3388" s="316" t="s">
        <v>813</v>
      </c>
      <c r="G3388" s="316" t="s">
        <v>433</v>
      </c>
      <c r="H3388" s="316" t="s">
        <v>315</v>
      </c>
      <c r="I3388" s="316" t="s">
        <v>658</v>
      </c>
      <c r="J3388" s="316" t="s">
        <v>345</v>
      </c>
      <c r="K3388" s="36">
        <v>83</v>
      </c>
      <c r="L3388" s="317">
        <v>1</v>
      </c>
      <c r="M3388" s="317"/>
      <c r="N3388" s="36">
        <v>402</v>
      </c>
      <c r="O3388" s="317">
        <v>1</v>
      </c>
      <c r="P3388" s="317"/>
      <c r="Q3388" s="36">
        <v>9972</v>
      </c>
      <c r="R3388" s="317">
        <v>1</v>
      </c>
      <c r="S3388" s="317"/>
      <c r="T3388" t="s">
        <v>380</v>
      </c>
      <c r="BA3388" s="395">
        <v>1</v>
      </c>
      <c r="BB3388" s="396" t="s">
        <v>861</v>
      </c>
      <c r="BC3388" t="str">
        <f t="shared" si="311"/>
        <v>RM3</v>
      </c>
      <c r="BD3388" t="str">
        <f t="shared" si="312"/>
        <v>NAoMe_initial_final_who_ps</v>
      </c>
      <c r="BE3388" s="397" t="s">
        <v>862</v>
      </c>
      <c r="BF3388" t="str">
        <f t="shared" si="313"/>
        <v>Not recorded</v>
      </c>
      <c r="BG3388">
        <f t="shared" si="314"/>
        <v>83</v>
      </c>
      <c r="BH3388" s="398">
        <f t="shared" si="315"/>
        <v>1</v>
      </c>
      <c r="BO3388" s="33"/>
    </row>
    <row r="3389" spans="1:67">
      <c r="A3389" s="316" t="s">
        <v>27</v>
      </c>
      <c r="B3389" t="s">
        <v>380</v>
      </c>
      <c r="C3389" t="s">
        <v>910</v>
      </c>
      <c r="D3389" t="s">
        <v>314</v>
      </c>
      <c r="E3389" s="316" t="s">
        <v>814</v>
      </c>
      <c r="F3389" s="316" t="s">
        <v>813</v>
      </c>
      <c r="G3389" s="316" t="s">
        <v>433</v>
      </c>
      <c r="H3389" s="316" t="s">
        <v>315</v>
      </c>
      <c r="I3389" s="316" t="s">
        <v>291</v>
      </c>
      <c r="J3389" s="316" t="s">
        <v>313</v>
      </c>
      <c r="K3389" s="36">
        <v>83</v>
      </c>
      <c r="L3389" s="317">
        <v>1</v>
      </c>
      <c r="M3389" s="317"/>
      <c r="N3389" s="36">
        <v>400</v>
      </c>
      <c r="O3389" s="317">
        <v>0.99501997232437134</v>
      </c>
      <c r="P3389" s="317"/>
      <c r="Q3389" s="36">
        <v>9846</v>
      </c>
      <c r="R3389" s="317">
        <v>0.98736000061035156</v>
      </c>
      <c r="S3389" s="317"/>
      <c r="T3389" t="s">
        <v>380</v>
      </c>
      <c r="BA3389" s="395">
        <v>1</v>
      </c>
      <c r="BB3389" s="396" t="s">
        <v>861</v>
      </c>
      <c r="BC3389" t="str">
        <f t="shared" si="311"/>
        <v>RM3</v>
      </c>
      <c r="BD3389" t="str">
        <f t="shared" si="312"/>
        <v>NAoMe_initial_gender</v>
      </c>
      <c r="BE3389" s="397" t="s">
        <v>862</v>
      </c>
      <c r="BF3389" t="str">
        <f t="shared" si="313"/>
        <v>Female</v>
      </c>
      <c r="BG3389">
        <f t="shared" si="314"/>
        <v>83</v>
      </c>
      <c r="BH3389" s="398">
        <f t="shared" si="315"/>
        <v>1</v>
      </c>
      <c r="BO3389" s="33"/>
    </row>
    <row r="3390" spans="1:67">
      <c r="A3390" s="316" t="s">
        <v>27</v>
      </c>
      <c r="B3390" t="s">
        <v>380</v>
      </c>
      <c r="C3390" t="s">
        <v>910</v>
      </c>
      <c r="D3390" t="s">
        <v>314</v>
      </c>
      <c r="E3390" s="316" t="s">
        <v>814</v>
      </c>
      <c r="F3390" s="316" t="s">
        <v>813</v>
      </c>
      <c r="G3390" s="316" t="s">
        <v>433</v>
      </c>
      <c r="H3390" s="316" t="s">
        <v>315</v>
      </c>
      <c r="I3390" s="316" t="s">
        <v>291</v>
      </c>
      <c r="J3390" s="316" t="s">
        <v>293</v>
      </c>
      <c r="K3390" s="36">
        <v>0</v>
      </c>
      <c r="L3390" s="317">
        <v>0</v>
      </c>
      <c r="M3390" s="317"/>
      <c r="N3390" s="36">
        <v>2</v>
      </c>
      <c r="O3390" s="317">
        <v>4.980000201612711E-3</v>
      </c>
      <c r="P3390" s="317"/>
      <c r="Q3390" s="36">
        <v>126</v>
      </c>
      <c r="R3390" s="317">
        <v>1.264000032097101E-2</v>
      </c>
      <c r="S3390" s="317"/>
      <c r="T3390" t="s">
        <v>380</v>
      </c>
      <c r="BA3390" s="395">
        <v>1</v>
      </c>
      <c r="BB3390" s="396" t="s">
        <v>861</v>
      </c>
      <c r="BC3390" t="str">
        <f t="shared" si="311"/>
        <v>RM3</v>
      </c>
      <c r="BD3390" t="str">
        <f t="shared" si="312"/>
        <v>NAoMe_initial_gender</v>
      </c>
      <c r="BE3390" s="397" t="s">
        <v>862</v>
      </c>
      <c r="BF3390" t="str">
        <f t="shared" si="313"/>
        <v>Male</v>
      </c>
      <c r="BG3390">
        <f t="shared" si="314"/>
        <v>0</v>
      </c>
      <c r="BH3390" s="398">
        <f t="shared" si="315"/>
        <v>0</v>
      </c>
      <c r="BO3390" s="33"/>
    </row>
    <row r="3391" spans="1:67">
      <c r="A3391" s="316" t="s">
        <v>27</v>
      </c>
      <c r="B3391" t="s">
        <v>380</v>
      </c>
      <c r="C3391" t="s">
        <v>910</v>
      </c>
      <c r="D3391" t="s">
        <v>314</v>
      </c>
      <c r="E3391" s="316" t="s">
        <v>814</v>
      </c>
      <c r="F3391" s="316" t="s">
        <v>813</v>
      </c>
      <c r="G3391" s="316" t="s">
        <v>433</v>
      </c>
      <c r="H3391" s="316" t="s">
        <v>315</v>
      </c>
      <c r="I3391" s="316" t="s">
        <v>659</v>
      </c>
      <c r="J3391" s="316" t="s">
        <v>294</v>
      </c>
      <c r="K3391" s="36">
        <v>37</v>
      </c>
      <c r="L3391" s="317">
        <v>0.44578000903129578</v>
      </c>
      <c r="M3391" s="317">
        <v>0.44578000903129578</v>
      </c>
      <c r="N3391" s="36">
        <v>145</v>
      </c>
      <c r="O3391" s="317">
        <v>0.36070001125335688</v>
      </c>
      <c r="P3391" s="317">
        <v>0.36070001125335688</v>
      </c>
      <c r="Q3391" s="36">
        <v>1800</v>
      </c>
      <c r="R3391" s="317">
        <v>0.18050999939441681</v>
      </c>
      <c r="S3391" s="317">
        <v>0.18050999939441681</v>
      </c>
      <c r="T3391" t="s">
        <v>380</v>
      </c>
      <c r="BA3391" s="395">
        <v>1</v>
      </c>
      <c r="BB3391" s="396" t="s">
        <v>861</v>
      </c>
      <c r="BC3391" t="str">
        <f t="shared" si="311"/>
        <v>RM3</v>
      </c>
      <c r="BD3391" t="str">
        <f t="shared" si="312"/>
        <v>NAoMe_initial_imd_2019</v>
      </c>
      <c r="BE3391" s="397" t="s">
        <v>862</v>
      </c>
      <c r="BF3391" t="str">
        <f t="shared" si="313"/>
        <v>1 - most deprived</v>
      </c>
      <c r="BG3391">
        <f t="shared" si="314"/>
        <v>37</v>
      </c>
      <c r="BH3391" s="398">
        <f t="shared" si="315"/>
        <v>0.44578000903129578</v>
      </c>
      <c r="BO3391" s="33"/>
    </row>
    <row r="3392" spans="1:67">
      <c r="A3392" s="316" t="s">
        <v>27</v>
      </c>
      <c r="B3392" t="s">
        <v>380</v>
      </c>
      <c r="C3392" t="s">
        <v>910</v>
      </c>
      <c r="D3392" t="s">
        <v>314</v>
      </c>
      <c r="E3392" s="316" t="s">
        <v>814</v>
      </c>
      <c r="F3392" s="318" t="s">
        <v>813</v>
      </c>
      <c r="G3392" s="316" t="s">
        <v>433</v>
      </c>
      <c r="H3392" s="316" t="s">
        <v>315</v>
      </c>
      <c r="I3392" s="316" t="s">
        <v>659</v>
      </c>
      <c r="J3392" s="316" t="s">
        <v>15</v>
      </c>
      <c r="K3392" s="36">
        <v>23</v>
      </c>
      <c r="L3392" s="317">
        <v>0.27711001038551331</v>
      </c>
      <c r="M3392" s="317">
        <v>0.27711001038551331</v>
      </c>
      <c r="N3392" s="36">
        <v>81</v>
      </c>
      <c r="O3392" s="317">
        <v>0.20148999989032751</v>
      </c>
      <c r="P3392" s="317">
        <v>0.20148999989032751</v>
      </c>
      <c r="Q3392" s="36">
        <v>2036</v>
      </c>
      <c r="R3392" s="317">
        <v>0.20417000353336329</v>
      </c>
      <c r="S3392" s="317">
        <v>0.20417000353336329</v>
      </c>
      <c r="T3392" t="s">
        <v>380</v>
      </c>
      <c r="BA3392" s="395">
        <v>1</v>
      </c>
      <c r="BB3392" s="396" t="s">
        <v>861</v>
      </c>
      <c r="BC3392" t="str">
        <f t="shared" si="311"/>
        <v>RM3</v>
      </c>
      <c r="BD3392" t="str">
        <f t="shared" si="312"/>
        <v>NAoMe_initial_imd_2019</v>
      </c>
      <c r="BE3392" s="397" t="s">
        <v>862</v>
      </c>
      <c r="BF3392" t="str">
        <f t="shared" si="313"/>
        <v>2</v>
      </c>
      <c r="BG3392">
        <f t="shared" si="314"/>
        <v>23</v>
      </c>
      <c r="BH3392" s="398">
        <f t="shared" si="315"/>
        <v>0.27711001038551331</v>
      </c>
      <c r="BO3392" s="33"/>
    </row>
    <row r="3393" spans="1:67">
      <c r="A3393" s="316" t="s">
        <v>27</v>
      </c>
      <c r="B3393" t="s">
        <v>380</v>
      </c>
      <c r="C3393" t="s">
        <v>910</v>
      </c>
      <c r="D3393" t="s">
        <v>314</v>
      </c>
      <c r="E3393" s="316" t="s">
        <v>814</v>
      </c>
      <c r="F3393" s="316" t="s">
        <v>813</v>
      </c>
      <c r="G3393" s="316" t="s">
        <v>433</v>
      </c>
      <c r="H3393" s="316" t="s">
        <v>315</v>
      </c>
      <c r="I3393" s="316" t="s">
        <v>659</v>
      </c>
      <c r="J3393" s="316" t="s">
        <v>16</v>
      </c>
      <c r="K3393" s="36">
        <v>10</v>
      </c>
      <c r="L3393" s="317">
        <v>0.1204800009727478</v>
      </c>
      <c r="M3393" s="317">
        <v>0.1204800009727478</v>
      </c>
      <c r="N3393" s="36">
        <v>62</v>
      </c>
      <c r="O3393" s="317">
        <v>0.15422999858856201</v>
      </c>
      <c r="P3393" s="317">
        <v>0.15422999858856201</v>
      </c>
      <c r="Q3393" s="36">
        <v>2085</v>
      </c>
      <c r="R3393" s="317">
        <v>0.20908999443054199</v>
      </c>
      <c r="S3393" s="317">
        <v>0.20908999443054199</v>
      </c>
      <c r="T3393" t="s">
        <v>380</v>
      </c>
      <c r="BA3393" s="395">
        <v>1</v>
      </c>
      <c r="BB3393" s="396" t="s">
        <v>861</v>
      </c>
      <c r="BC3393" t="str">
        <f t="shared" si="311"/>
        <v>RM3</v>
      </c>
      <c r="BD3393" t="str">
        <f t="shared" si="312"/>
        <v>NAoMe_initial_imd_2019</v>
      </c>
      <c r="BE3393" s="397" t="s">
        <v>862</v>
      </c>
      <c r="BF3393" t="str">
        <f t="shared" si="313"/>
        <v>3</v>
      </c>
      <c r="BG3393">
        <f t="shared" si="314"/>
        <v>10</v>
      </c>
      <c r="BH3393" s="398">
        <f t="shared" si="315"/>
        <v>0.1204800009727478</v>
      </c>
      <c r="BO3393" s="33"/>
    </row>
    <row r="3394" spans="1:67">
      <c r="A3394" s="316" t="s">
        <v>27</v>
      </c>
      <c r="B3394" t="s">
        <v>380</v>
      </c>
      <c r="C3394" t="s">
        <v>910</v>
      </c>
      <c r="D3394" t="s">
        <v>314</v>
      </c>
      <c r="E3394" s="316" t="s">
        <v>814</v>
      </c>
      <c r="F3394" s="316" t="s">
        <v>813</v>
      </c>
      <c r="G3394" s="316" t="s">
        <v>433</v>
      </c>
      <c r="H3394" s="316" t="s">
        <v>315</v>
      </c>
      <c r="I3394" s="316" t="s">
        <v>659</v>
      </c>
      <c r="J3394" s="316" t="s">
        <v>17</v>
      </c>
      <c r="K3394" s="36">
        <v>11</v>
      </c>
      <c r="L3394" s="317">
        <v>0.13253000378608701</v>
      </c>
      <c r="M3394" s="317">
        <v>0.13253000378608701</v>
      </c>
      <c r="N3394" s="36">
        <v>63</v>
      </c>
      <c r="O3394" s="317">
        <v>0.15671999752521509</v>
      </c>
      <c r="P3394" s="317">
        <v>0.15671999752521509</v>
      </c>
      <c r="Q3394" s="36">
        <v>2024</v>
      </c>
      <c r="R3394" s="317">
        <v>0.2029699981212616</v>
      </c>
      <c r="S3394" s="317">
        <v>0.2029699981212616</v>
      </c>
      <c r="T3394" t="s">
        <v>380</v>
      </c>
      <c r="BA3394" s="395">
        <v>1</v>
      </c>
      <c r="BB3394" s="396" t="s">
        <v>861</v>
      </c>
      <c r="BC3394" t="str">
        <f t="shared" si="311"/>
        <v>RM3</v>
      </c>
      <c r="BD3394" t="str">
        <f t="shared" si="312"/>
        <v>NAoMe_initial_imd_2019</v>
      </c>
      <c r="BE3394" s="397" t="s">
        <v>862</v>
      </c>
      <c r="BF3394" t="str">
        <f t="shared" si="313"/>
        <v>4</v>
      </c>
      <c r="BG3394">
        <f t="shared" si="314"/>
        <v>11</v>
      </c>
      <c r="BH3394" s="398">
        <f t="shared" si="315"/>
        <v>0.13253000378608701</v>
      </c>
      <c r="BO3394" s="33"/>
    </row>
    <row r="3395" spans="1:67">
      <c r="A3395" s="316" t="s">
        <v>27</v>
      </c>
      <c r="B3395" t="s">
        <v>380</v>
      </c>
      <c r="C3395" t="s">
        <v>910</v>
      </c>
      <c r="D3395" t="s">
        <v>314</v>
      </c>
      <c r="E3395" s="316" t="s">
        <v>814</v>
      </c>
      <c r="F3395" s="316" t="s">
        <v>813</v>
      </c>
      <c r="G3395" s="316" t="s">
        <v>433</v>
      </c>
      <c r="H3395" s="316" t="s">
        <v>315</v>
      </c>
      <c r="I3395" s="316" t="s">
        <v>659</v>
      </c>
      <c r="J3395" s="316" t="s">
        <v>295</v>
      </c>
      <c r="K3395" s="36">
        <v>2</v>
      </c>
      <c r="L3395" s="317">
        <v>2.4100000038743019E-2</v>
      </c>
      <c r="M3395" s="317">
        <v>2.4100000038743019E-2</v>
      </c>
      <c r="N3395" s="36">
        <v>51</v>
      </c>
      <c r="O3395" s="317">
        <v>0.12687000632286069</v>
      </c>
      <c r="P3395" s="317">
        <v>0.12687000632286069</v>
      </c>
      <c r="Q3395" s="36">
        <v>2027</v>
      </c>
      <c r="R3395" s="317">
        <v>0.2032700031995773</v>
      </c>
      <c r="S3395" s="317">
        <v>0.2032700031995773</v>
      </c>
      <c r="T3395" t="s">
        <v>380</v>
      </c>
      <c r="BA3395" s="395">
        <v>1</v>
      </c>
      <c r="BB3395" s="396" t="s">
        <v>861</v>
      </c>
      <c r="BC3395" t="str">
        <f t="shared" ref="BC3395:BC3458" si="316">E3395</f>
        <v>RM3</v>
      </c>
      <c r="BD3395" t="str">
        <f t="shared" ref="BD3395:BD3458" si="317">(LEFT(A3395, LEN(A3395)-7))&amp;"_"&amp;I3395</f>
        <v>NAoMe_initial_imd_2019</v>
      </c>
      <c r="BE3395" s="397" t="s">
        <v>862</v>
      </c>
      <c r="BF3395" t="str">
        <f t="shared" ref="BF3395:BF3458" si="318">J3395</f>
        <v>5 - least deprived</v>
      </c>
      <c r="BG3395">
        <f t="shared" ref="BG3395:BG3458" si="319">K3395</f>
        <v>2</v>
      </c>
      <c r="BH3395" s="398">
        <f t="shared" ref="BH3395:BH3458" si="320">L3395</f>
        <v>2.4100000038743019E-2</v>
      </c>
      <c r="BO3395" s="33"/>
    </row>
    <row r="3396" spans="1:67">
      <c r="A3396" s="316" t="s">
        <v>27</v>
      </c>
      <c r="B3396" t="s">
        <v>380</v>
      </c>
      <c r="C3396" t="s">
        <v>910</v>
      </c>
      <c r="D3396" t="s">
        <v>314</v>
      </c>
      <c r="E3396" s="316" t="s">
        <v>814</v>
      </c>
      <c r="F3396" s="316" t="s">
        <v>813</v>
      </c>
      <c r="G3396" s="316" t="s">
        <v>433</v>
      </c>
      <c r="H3396" s="316" t="s">
        <v>315</v>
      </c>
      <c r="I3396" s="316" t="s">
        <v>659</v>
      </c>
      <c r="J3396" s="316" t="s">
        <v>260</v>
      </c>
      <c r="K3396" s="36">
        <v>0</v>
      </c>
      <c r="L3396" s="317">
        <v>0</v>
      </c>
      <c r="M3396" s="317"/>
      <c r="N3396" s="36">
        <v>0</v>
      </c>
      <c r="O3396" s="317">
        <v>0</v>
      </c>
      <c r="P3396" s="317"/>
      <c r="Q3396" s="36">
        <v>0</v>
      </c>
      <c r="R3396" s="317">
        <v>0</v>
      </c>
      <c r="S3396" s="317"/>
      <c r="T3396" t="s">
        <v>380</v>
      </c>
      <c r="BA3396" s="395">
        <v>1</v>
      </c>
      <c r="BB3396" s="396" t="s">
        <v>861</v>
      </c>
      <c r="BC3396" t="str">
        <f t="shared" si="316"/>
        <v>RM3</v>
      </c>
      <c r="BD3396" t="str">
        <f t="shared" si="317"/>
        <v>NAoMe_initial_imd_2019</v>
      </c>
      <c r="BE3396" s="397" t="s">
        <v>862</v>
      </c>
      <c r="BF3396" t="str">
        <f t="shared" si="318"/>
        <v>Unknown</v>
      </c>
      <c r="BG3396">
        <f t="shared" si="319"/>
        <v>0</v>
      </c>
      <c r="BH3396" s="398">
        <f t="shared" si="320"/>
        <v>0</v>
      </c>
      <c r="BO3396" s="33"/>
    </row>
    <row r="3397" spans="1:67">
      <c r="A3397" s="316" t="s">
        <v>27</v>
      </c>
      <c r="B3397" t="s">
        <v>380</v>
      </c>
      <c r="C3397" t="s">
        <v>910</v>
      </c>
      <c r="D3397" t="s">
        <v>314</v>
      </c>
      <c r="E3397" s="316" t="s">
        <v>814</v>
      </c>
      <c r="F3397" s="316" t="s">
        <v>813</v>
      </c>
      <c r="G3397" s="316" t="s">
        <v>433</v>
      </c>
      <c r="H3397" s="316" t="s">
        <v>315</v>
      </c>
      <c r="I3397" s="316" t="s">
        <v>296</v>
      </c>
      <c r="J3397" s="316" t="s">
        <v>297</v>
      </c>
      <c r="K3397" s="36">
        <v>33</v>
      </c>
      <c r="L3397" s="317">
        <v>0.39759001135826111</v>
      </c>
      <c r="M3397" s="317">
        <v>0.42307999730110168</v>
      </c>
      <c r="N3397" s="36">
        <v>182</v>
      </c>
      <c r="O3397" s="317">
        <v>0.45274001359939581</v>
      </c>
      <c r="P3397" s="317">
        <v>0.47273001074790949</v>
      </c>
      <c r="Q3397" s="36">
        <v>5528</v>
      </c>
      <c r="R3397" s="317">
        <v>0.55435001850128174</v>
      </c>
      <c r="S3397" s="317">
        <v>0.56936997175216675</v>
      </c>
      <c r="T3397" t="s">
        <v>380</v>
      </c>
      <c r="BA3397" s="395">
        <v>1</v>
      </c>
      <c r="BB3397" s="396" t="s">
        <v>861</v>
      </c>
      <c r="BC3397" t="str">
        <f t="shared" si="316"/>
        <v>RM3</v>
      </c>
      <c r="BD3397" t="str">
        <f t="shared" si="317"/>
        <v>NAoMe_initial_scarf_731_grp</v>
      </c>
      <c r="BE3397" s="397" t="s">
        <v>862</v>
      </c>
      <c r="BF3397" t="str">
        <f t="shared" si="318"/>
        <v>Fit</v>
      </c>
      <c r="BG3397">
        <f t="shared" si="319"/>
        <v>33</v>
      </c>
      <c r="BH3397" s="398">
        <f t="shared" si="320"/>
        <v>0.39759001135826111</v>
      </c>
      <c r="BO3397" s="33"/>
    </row>
    <row r="3398" spans="1:67">
      <c r="A3398" s="316" t="s">
        <v>27</v>
      </c>
      <c r="B3398" t="s">
        <v>380</v>
      </c>
      <c r="C3398" t="s">
        <v>910</v>
      </c>
      <c r="D3398" t="s">
        <v>314</v>
      </c>
      <c r="E3398" s="316" t="s">
        <v>814</v>
      </c>
      <c r="F3398" s="316" t="s">
        <v>813</v>
      </c>
      <c r="G3398" s="316" t="s">
        <v>433</v>
      </c>
      <c r="H3398" s="316" t="s">
        <v>315</v>
      </c>
      <c r="I3398" s="316" t="s">
        <v>296</v>
      </c>
      <c r="J3398" s="316" t="s">
        <v>298</v>
      </c>
      <c r="K3398" s="36">
        <v>15</v>
      </c>
      <c r="L3398" s="317">
        <v>0.1807200014591217</v>
      </c>
      <c r="M3398" s="317">
        <v>0.19231000542640689</v>
      </c>
      <c r="N3398" s="36">
        <v>71</v>
      </c>
      <c r="O3398" s="317">
        <v>0.1766200065612793</v>
      </c>
      <c r="P3398" s="317">
        <v>0.18442000448703769</v>
      </c>
      <c r="Q3398" s="36">
        <v>1492</v>
      </c>
      <c r="R3398" s="317">
        <v>0.149619996547699</v>
      </c>
      <c r="S3398" s="317">
        <v>0.153669998049736</v>
      </c>
      <c r="T3398" t="s">
        <v>380</v>
      </c>
      <c r="BA3398" s="395">
        <v>1</v>
      </c>
      <c r="BB3398" s="396" t="s">
        <v>861</v>
      </c>
      <c r="BC3398" t="str">
        <f t="shared" si="316"/>
        <v>RM3</v>
      </c>
      <c r="BD3398" t="str">
        <f t="shared" si="317"/>
        <v>NAoMe_initial_scarf_731_grp</v>
      </c>
      <c r="BE3398" s="397" t="s">
        <v>862</v>
      </c>
      <c r="BF3398" t="str">
        <f t="shared" si="318"/>
        <v>Mild frailty</v>
      </c>
      <c r="BG3398">
        <f t="shared" si="319"/>
        <v>15</v>
      </c>
      <c r="BH3398" s="398">
        <f t="shared" si="320"/>
        <v>0.1807200014591217</v>
      </c>
      <c r="BO3398" s="33"/>
    </row>
    <row r="3399" spans="1:67">
      <c r="A3399" s="316" t="s">
        <v>27</v>
      </c>
      <c r="B3399" t="s">
        <v>380</v>
      </c>
      <c r="C3399" t="s">
        <v>910</v>
      </c>
      <c r="D3399" t="s">
        <v>314</v>
      </c>
      <c r="E3399" s="316" t="s">
        <v>814</v>
      </c>
      <c r="F3399" s="316" t="s">
        <v>813</v>
      </c>
      <c r="G3399" s="316" t="s">
        <v>433</v>
      </c>
      <c r="H3399" s="316" t="s">
        <v>315</v>
      </c>
      <c r="I3399" s="316" t="s">
        <v>296</v>
      </c>
      <c r="J3399" s="316" t="s">
        <v>299</v>
      </c>
      <c r="K3399" s="36">
        <v>17</v>
      </c>
      <c r="L3399" s="317">
        <v>0.2048200070858002</v>
      </c>
      <c r="M3399" s="317">
        <v>0.2179500013589859</v>
      </c>
      <c r="N3399" s="36">
        <v>81</v>
      </c>
      <c r="O3399" s="317">
        <v>0.20148999989032751</v>
      </c>
      <c r="P3399" s="317">
        <v>0.21039000153541559</v>
      </c>
      <c r="Q3399" s="36">
        <v>1470</v>
      </c>
      <c r="R3399" s="317">
        <v>0.1474100053310394</v>
      </c>
      <c r="S3399" s="317">
        <v>0.1514099985361099</v>
      </c>
      <c r="T3399" t="s">
        <v>380</v>
      </c>
      <c r="BA3399" s="395">
        <v>1</v>
      </c>
      <c r="BB3399" s="396" t="s">
        <v>861</v>
      </c>
      <c r="BC3399" t="str">
        <f t="shared" si="316"/>
        <v>RM3</v>
      </c>
      <c r="BD3399" t="str">
        <f t="shared" si="317"/>
        <v>NAoMe_initial_scarf_731_grp</v>
      </c>
      <c r="BE3399" s="397" t="s">
        <v>862</v>
      </c>
      <c r="BF3399" t="str">
        <f t="shared" si="318"/>
        <v>Moderate frailty</v>
      </c>
      <c r="BG3399">
        <f t="shared" si="319"/>
        <v>17</v>
      </c>
      <c r="BH3399" s="398">
        <f t="shared" si="320"/>
        <v>0.2048200070858002</v>
      </c>
      <c r="BO3399" s="33"/>
    </row>
    <row r="3400" spans="1:67">
      <c r="A3400" s="316" t="s">
        <v>27</v>
      </c>
      <c r="B3400" t="s">
        <v>380</v>
      </c>
      <c r="C3400" t="s">
        <v>910</v>
      </c>
      <c r="D3400" t="s">
        <v>314</v>
      </c>
      <c r="E3400" s="316" t="s">
        <v>814</v>
      </c>
      <c r="F3400" s="316" t="s">
        <v>813</v>
      </c>
      <c r="G3400" s="316" t="s">
        <v>433</v>
      </c>
      <c r="H3400" s="316" t="s">
        <v>315</v>
      </c>
      <c r="I3400" s="316" t="s">
        <v>296</v>
      </c>
      <c r="J3400" s="316" t="s">
        <v>353</v>
      </c>
      <c r="K3400" s="36">
        <v>5</v>
      </c>
      <c r="L3400" s="317">
        <v>6.0240000486373901E-2</v>
      </c>
      <c r="M3400" s="317"/>
      <c r="N3400" s="36">
        <v>17</v>
      </c>
      <c r="O3400" s="317">
        <v>4.2289998382329941E-2</v>
      </c>
      <c r="P3400" s="317"/>
      <c r="Q3400" s="36">
        <v>263</v>
      </c>
      <c r="R3400" s="317">
        <v>2.6370000094175339E-2</v>
      </c>
      <c r="S3400" s="317"/>
      <c r="T3400" t="s">
        <v>380</v>
      </c>
      <c r="BA3400" s="395">
        <v>1</v>
      </c>
      <c r="BB3400" s="396" t="s">
        <v>861</v>
      </c>
      <c r="BC3400" t="str">
        <f t="shared" si="316"/>
        <v>RM3</v>
      </c>
      <c r="BD3400" t="str">
        <f t="shared" si="317"/>
        <v>NAoMe_initial_scarf_731_grp</v>
      </c>
      <c r="BE3400" s="397" t="s">
        <v>862</v>
      </c>
      <c r="BF3400" t="str">
        <f t="shared" si="318"/>
        <v>Not in HESAPC</v>
      </c>
      <c r="BG3400">
        <f t="shared" si="319"/>
        <v>5</v>
      </c>
      <c r="BH3400" s="398">
        <f t="shared" si="320"/>
        <v>6.0240000486373901E-2</v>
      </c>
      <c r="BO3400" s="33"/>
    </row>
    <row r="3401" spans="1:67">
      <c r="A3401" s="316" t="s">
        <v>27</v>
      </c>
      <c r="B3401" t="s">
        <v>380</v>
      </c>
      <c r="C3401" t="s">
        <v>910</v>
      </c>
      <c r="D3401" t="s">
        <v>314</v>
      </c>
      <c r="E3401" s="316" t="s">
        <v>814</v>
      </c>
      <c r="F3401" s="316" t="s">
        <v>813</v>
      </c>
      <c r="G3401" s="316" t="s">
        <v>433</v>
      </c>
      <c r="H3401" s="316" t="s">
        <v>315</v>
      </c>
      <c r="I3401" s="316" t="s">
        <v>296</v>
      </c>
      <c r="J3401" s="316" t="s">
        <v>300</v>
      </c>
      <c r="K3401" s="36">
        <v>13</v>
      </c>
      <c r="L3401" s="317">
        <v>0.15662999451160431</v>
      </c>
      <c r="M3401" s="317">
        <v>0.1666699945926666</v>
      </c>
      <c r="N3401" s="36">
        <v>51</v>
      </c>
      <c r="O3401" s="317">
        <v>0.12687000632286069</v>
      </c>
      <c r="P3401" s="317">
        <v>0.13246999680995941</v>
      </c>
      <c r="Q3401" s="36">
        <v>1219</v>
      </c>
      <c r="R3401" s="317">
        <v>0.1222399994730949</v>
      </c>
      <c r="S3401" s="317">
        <v>0.12555000185966489</v>
      </c>
      <c r="T3401" t="s">
        <v>380</v>
      </c>
      <c r="BA3401" s="395">
        <v>1</v>
      </c>
      <c r="BB3401" s="396" t="s">
        <v>861</v>
      </c>
      <c r="BC3401" t="str">
        <f t="shared" si="316"/>
        <v>RM3</v>
      </c>
      <c r="BD3401" t="str">
        <f t="shared" si="317"/>
        <v>NAoMe_initial_scarf_731_grp</v>
      </c>
      <c r="BE3401" s="397" t="s">
        <v>862</v>
      </c>
      <c r="BF3401" t="str">
        <f t="shared" si="318"/>
        <v>Severe frailty</v>
      </c>
      <c r="BG3401">
        <f t="shared" si="319"/>
        <v>13</v>
      </c>
      <c r="BH3401" s="398">
        <f t="shared" si="320"/>
        <v>0.15662999451160431</v>
      </c>
      <c r="BO3401" s="33"/>
    </row>
    <row r="3402" spans="1:67">
      <c r="A3402" s="316" t="s">
        <v>27</v>
      </c>
      <c r="B3402" t="s">
        <v>380</v>
      </c>
      <c r="C3402" t="s">
        <v>910</v>
      </c>
      <c r="D3402" t="s">
        <v>314</v>
      </c>
      <c r="E3402" s="316" t="s">
        <v>145</v>
      </c>
      <c r="F3402" s="316" t="s">
        <v>146</v>
      </c>
      <c r="G3402" s="316" t="s">
        <v>434</v>
      </c>
      <c r="H3402" s="316" t="s">
        <v>369</v>
      </c>
      <c r="I3402" s="316" t="s">
        <v>310</v>
      </c>
      <c r="J3402" s="316" t="s">
        <v>277</v>
      </c>
      <c r="K3402" s="36">
        <v>0</v>
      </c>
      <c r="L3402" s="317">
        <v>0</v>
      </c>
      <c r="M3402" s="317"/>
      <c r="N3402" s="36">
        <v>2</v>
      </c>
      <c r="O3402" s="317">
        <v>7.7499998733401299E-3</v>
      </c>
      <c r="P3402" s="317"/>
      <c r="Q3402" s="36">
        <v>70</v>
      </c>
      <c r="R3402" s="317">
        <v>7.0199999026954174E-3</v>
      </c>
      <c r="S3402" s="317"/>
      <c r="T3402" t="s">
        <v>380</v>
      </c>
      <c r="BA3402" s="395">
        <v>1</v>
      </c>
      <c r="BB3402" s="396" t="s">
        <v>861</v>
      </c>
      <c r="BC3402" t="str">
        <f t="shared" si="316"/>
        <v>RJL</v>
      </c>
      <c r="BD3402" t="str">
        <f t="shared" si="317"/>
        <v>NAoMe_initial_age_decades_80cap</v>
      </c>
      <c r="BE3402" s="397" t="s">
        <v>862</v>
      </c>
      <c r="BF3402" t="str">
        <f t="shared" si="318"/>
        <v>18-29 yrs</v>
      </c>
      <c r="BG3402">
        <f t="shared" si="319"/>
        <v>0</v>
      </c>
      <c r="BH3402" s="398">
        <f t="shared" si="320"/>
        <v>0</v>
      </c>
      <c r="BO3402" s="33"/>
    </row>
    <row r="3403" spans="1:67">
      <c r="A3403" s="316" t="s">
        <v>27</v>
      </c>
      <c r="B3403" t="s">
        <v>380</v>
      </c>
      <c r="C3403" t="s">
        <v>910</v>
      </c>
      <c r="D3403" t="s">
        <v>314</v>
      </c>
      <c r="E3403" s="316" t="s">
        <v>145</v>
      </c>
      <c r="F3403" s="316" t="s">
        <v>146</v>
      </c>
      <c r="G3403" s="316" t="s">
        <v>434</v>
      </c>
      <c r="H3403" s="316" t="s">
        <v>369</v>
      </c>
      <c r="I3403" s="316" t="s">
        <v>310</v>
      </c>
      <c r="J3403" s="316" t="s">
        <v>278</v>
      </c>
      <c r="K3403" s="36">
        <v>2</v>
      </c>
      <c r="L3403" s="317">
        <v>3.0770000070333481E-2</v>
      </c>
      <c r="M3403" s="317"/>
      <c r="N3403" s="36">
        <v>15</v>
      </c>
      <c r="O3403" s="317">
        <v>5.8139998465776437E-2</v>
      </c>
      <c r="P3403" s="317"/>
      <c r="Q3403" s="36">
        <v>429</v>
      </c>
      <c r="R3403" s="317">
        <v>4.3019998818635941E-2</v>
      </c>
      <c r="S3403" s="317"/>
      <c r="T3403" t="s">
        <v>380</v>
      </c>
      <c r="BA3403" s="395">
        <v>1</v>
      </c>
      <c r="BB3403" s="396" t="s">
        <v>861</v>
      </c>
      <c r="BC3403" t="str">
        <f t="shared" si="316"/>
        <v>RJL</v>
      </c>
      <c r="BD3403" t="str">
        <f t="shared" si="317"/>
        <v>NAoMe_initial_age_decades_80cap</v>
      </c>
      <c r="BE3403" s="397" t="s">
        <v>862</v>
      </c>
      <c r="BF3403" t="str">
        <f t="shared" si="318"/>
        <v>30-39 yrs</v>
      </c>
      <c r="BG3403">
        <f t="shared" si="319"/>
        <v>2</v>
      </c>
      <c r="BH3403" s="398">
        <f t="shared" si="320"/>
        <v>3.0770000070333481E-2</v>
      </c>
      <c r="BO3403" s="33"/>
    </row>
    <row r="3404" spans="1:67">
      <c r="A3404" s="316" t="s">
        <v>27</v>
      </c>
      <c r="B3404" t="s">
        <v>380</v>
      </c>
      <c r="C3404" t="s">
        <v>910</v>
      </c>
      <c r="D3404" t="s">
        <v>314</v>
      </c>
      <c r="E3404" s="316" t="s">
        <v>145</v>
      </c>
      <c r="F3404" s="316" t="s">
        <v>146</v>
      </c>
      <c r="G3404" s="316" t="s">
        <v>434</v>
      </c>
      <c r="H3404" s="316" t="s">
        <v>369</v>
      </c>
      <c r="I3404" s="316" t="s">
        <v>310</v>
      </c>
      <c r="J3404" s="316" t="s">
        <v>279</v>
      </c>
      <c r="K3404" s="36">
        <v>0</v>
      </c>
      <c r="L3404" s="317">
        <v>0</v>
      </c>
      <c r="M3404" s="317"/>
      <c r="N3404" s="36">
        <v>24</v>
      </c>
      <c r="O3404" s="317">
        <v>9.3019999563694E-2</v>
      </c>
      <c r="P3404" s="317"/>
      <c r="Q3404" s="36">
        <v>1024</v>
      </c>
      <c r="R3404" s="317">
        <v>0.1026899963617325</v>
      </c>
      <c r="S3404" s="317"/>
      <c r="T3404" t="s">
        <v>380</v>
      </c>
      <c r="BA3404" s="395">
        <v>1</v>
      </c>
      <c r="BB3404" s="396" t="s">
        <v>861</v>
      </c>
      <c r="BC3404" t="str">
        <f t="shared" si="316"/>
        <v>RJL</v>
      </c>
      <c r="BD3404" t="str">
        <f t="shared" si="317"/>
        <v>NAoMe_initial_age_decades_80cap</v>
      </c>
      <c r="BE3404" s="397" t="s">
        <v>862</v>
      </c>
      <c r="BF3404" t="str">
        <f t="shared" si="318"/>
        <v>40-49 yrs</v>
      </c>
      <c r="BG3404">
        <f t="shared" si="319"/>
        <v>0</v>
      </c>
      <c r="BH3404" s="398">
        <f t="shared" si="320"/>
        <v>0</v>
      </c>
      <c r="BO3404" s="33"/>
    </row>
    <row r="3405" spans="1:67">
      <c r="A3405" s="316" t="s">
        <v>27</v>
      </c>
      <c r="B3405" t="s">
        <v>380</v>
      </c>
      <c r="C3405" t="s">
        <v>910</v>
      </c>
      <c r="D3405" t="s">
        <v>314</v>
      </c>
      <c r="E3405" s="316" t="s">
        <v>145</v>
      </c>
      <c r="F3405" s="316" t="s">
        <v>146</v>
      </c>
      <c r="G3405" s="316" t="s">
        <v>434</v>
      </c>
      <c r="H3405" s="316" t="s">
        <v>369</v>
      </c>
      <c r="I3405" s="316" t="s">
        <v>310</v>
      </c>
      <c r="J3405" s="316" t="s">
        <v>280</v>
      </c>
      <c r="K3405" s="36">
        <v>10</v>
      </c>
      <c r="L3405" s="317">
        <v>0.1538500040769577</v>
      </c>
      <c r="M3405" s="317"/>
      <c r="N3405" s="36">
        <v>41</v>
      </c>
      <c r="O3405" s="317">
        <v>0.15891000628471369</v>
      </c>
      <c r="P3405" s="317"/>
      <c r="Q3405" s="36">
        <v>1733</v>
      </c>
      <c r="R3405" s="317">
        <v>0.17378999292850489</v>
      </c>
      <c r="S3405" s="317"/>
      <c r="T3405" t="s">
        <v>380</v>
      </c>
      <c r="BA3405" s="395">
        <v>1</v>
      </c>
      <c r="BB3405" s="396" t="s">
        <v>861</v>
      </c>
      <c r="BC3405" t="str">
        <f t="shared" si="316"/>
        <v>RJL</v>
      </c>
      <c r="BD3405" t="str">
        <f t="shared" si="317"/>
        <v>NAoMe_initial_age_decades_80cap</v>
      </c>
      <c r="BE3405" s="397" t="s">
        <v>862</v>
      </c>
      <c r="BF3405" t="str">
        <f t="shared" si="318"/>
        <v>50-59 yrs</v>
      </c>
      <c r="BG3405">
        <f t="shared" si="319"/>
        <v>10</v>
      </c>
      <c r="BH3405" s="398">
        <f t="shared" si="320"/>
        <v>0.1538500040769577</v>
      </c>
      <c r="BO3405" s="33"/>
    </row>
    <row r="3406" spans="1:67">
      <c r="A3406" s="316" t="s">
        <v>27</v>
      </c>
      <c r="B3406" t="s">
        <v>380</v>
      </c>
      <c r="C3406" t="s">
        <v>910</v>
      </c>
      <c r="D3406" t="s">
        <v>314</v>
      </c>
      <c r="E3406" s="316" t="s">
        <v>145</v>
      </c>
      <c r="F3406" s="316" t="s">
        <v>146</v>
      </c>
      <c r="G3406" s="316" t="s">
        <v>434</v>
      </c>
      <c r="H3406" s="316" t="s">
        <v>369</v>
      </c>
      <c r="I3406" s="316" t="s">
        <v>310</v>
      </c>
      <c r="J3406" s="316" t="s">
        <v>281</v>
      </c>
      <c r="K3406" s="36">
        <v>13</v>
      </c>
      <c r="L3406" s="317">
        <v>0.20000000298023221</v>
      </c>
      <c r="M3406" s="317"/>
      <c r="N3406" s="36">
        <v>46</v>
      </c>
      <c r="O3406" s="317">
        <v>0.178289994597435</v>
      </c>
      <c r="P3406" s="317"/>
      <c r="Q3406" s="36">
        <v>1931</v>
      </c>
      <c r="R3406" s="317">
        <v>0.19363999366760251</v>
      </c>
      <c r="S3406" s="317"/>
      <c r="T3406" t="s">
        <v>380</v>
      </c>
      <c r="BA3406" s="395">
        <v>1</v>
      </c>
      <c r="BB3406" s="396" t="s">
        <v>861</v>
      </c>
      <c r="BC3406" t="str">
        <f t="shared" si="316"/>
        <v>RJL</v>
      </c>
      <c r="BD3406" t="str">
        <f t="shared" si="317"/>
        <v>NAoMe_initial_age_decades_80cap</v>
      </c>
      <c r="BE3406" s="397" t="s">
        <v>862</v>
      </c>
      <c r="BF3406" t="str">
        <f t="shared" si="318"/>
        <v>60-69 yrs</v>
      </c>
      <c r="BG3406">
        <f t="shared" si="319"/>
        <v>13</v>
      </c>
      <c r="BH3406" s="398">
        <f t="shared" si="320"/>
        <v>0.20000000298023221</v>
      </c>
      <c r="BO3406" s="33"/>
    </row>
    <row r="3407" spans="1:67">
      <c r="A3407" s="316" t="s">
        <v>27</v>
      </c>
      <c r="B3407" t="s">
        <v>380</v>
      </c>
      <c r="C3407" t="s">
        <v>910</v>
      </c>
      <c r="D3407" t="s">
        <v>314</v>
      </c>
      <c r="E3407" s="316" t="s">
        <v>145</v>
      </c>
      <c r="F3407" s="316" t="s">
        <v>146</v>
      </c>
      <c r="G3407" s="316" t="s">
        <v>434</v>
      </c>
      <c r="H3407" s="316" t="s">
        <v>369</v>
      </c>
      <c r="I3407" s="316" t="s">
        <v>310</v>
      </c>
      <c r="J3407" s="316" t="s">
        <v>282</v>
      </c>
      <c r="K3407" s="36">
        <v>14</v>
      </c>
      <c r="L3407" s="317">
        <v>0.215379998087883</v>
      </c>
      <c r="M3407" s="317"/>
      <c r="N3407" s="36">
        <v>69</v>
      </c>
      <c r="O3407" s="317">
        <v>0.26743999123573298</v>
      </c>
      <c r="P3407" s="317"/>
      <c r="Q3407" s="36">
        <v>2493</v>
      </c>
      <c r="R3407" s="317">
        <v>0.25</v>
      </c>
      <c r="S3407" s="317"/>
      <c r="T3407" t="s">
        <v>380</v>
      </c>
      <c r="BA3407" s="395">
        <v>1</v>
      </c>
      <c r="BB3407" s="396" t="s">
        <v>861</v>
      </c>
      <c r="BC3407" t="str">
        <f t="shared" si="316"/>
        <v>RJL</v>
      </c>
      <c r="BD3407" t="str">
        <f t="shared" si="317"/>
        <v>NAoMe_initial_age_decades_80cap</v>
      </c>
      <c r="BE3407" s="397" t="s">
        <v>862</v>
      </c>
      <c r="BF3407" t="str">
        <f t="shared" si="318"/>
        <v>70-79 yrs</v>
      </c>
      <c r="BG3407">
        <f t="shared" si="319"/>
        <v>14</v>
      </c>
      <c r="BH3407" s="398">
        <f t="shared" si="320"/>
        <v>0.215379998087883</v>
      </c>
      <c r="BO3407" s="33"/>
    </row>
    <row r="3408" spans="1:67">
      <c r="A3408" s="316" t="s">
        <v>27</v>
      </c>
      <c r="B3408" t="s">
        <v>380</v>
      </c>
      <c r="C3408" t="s">
        <v>910</v>
      </c>
      <c r="D3408" t="s">
        <v>314</v>
      </c>
      <c r="E3408" s="316" t="s">
        <v>145</v>
      </c>
      <c r="F3408" s="316" t="s">
        <v>146</v>
      </c>
      <c r="G3408" s="316" t="s">
        <v>434</v>
      </c>
      <c r="H3408" s="316" t="s">
        <v>369</v>
      </c>
      <c r="I3408" s="316" t="s">
        <v>310</v>
      </c>
      <c r="J3408" s="316" t="s">
        <v>283</v>
      </c>
      <c r="K3408" s="36">
        <v>26</v>
      </c>
      <c r="L3408" s="317">
        <v>0.40000000596046448</v>
      </c>
      <c r="M3408" s="317"/>
      <c r="N3408" s="36">
        <v>61</v>
      </c>
      <c r="O3408" s="317">
        <v>0.23643000423908231</v>
      </c>
      <c r="P3408" s="317"/>
      <c r="Q3408" s="36">
        <v>2292</v>
      </c>
      <c r="R3408" s="317">
        <v>0.2298399955034256</v>
      </c>
      <c r="S3408" s="317"/>
      <c r="T3408" t="s">
        <v>380</v>
      </c>
      <c r="BA3408" s="395">
        <v>1</v>
      </c>
      <c r="BB3408" s="396" t="s">
        <v>861</v>
      </c>
      <c r="BC3408" t="str">
        <f t="shared" si="316"/>
        <v>RJL</v>
      </c>
      <c r="BD3408" t="str">
        <f t="shared" si="317"/>
        <v>NAoMe_initial_age_decades_80cap</v>
      </c>
      <c r="BE3408" s="397" t="s">
        <v>862</v>
      </c>
      <c r="BF3408" t="str">
        <f t="shared" si="318"/>
        <v>80+ yrs</v>
      </c>
      <c r="BG3408">
        <f t="shared" si="319"/>
        <v>26</v>
      </c>
      <c r="BH3408" s="398">
        <f t="shared" si="320"/>
        <v>0.40000000596046448</v>
      </c>
      <c r="BO3408" s="33"/>
    </row>
    <row r="3409" spans="1:67">
      <c r="A3409" s="316" t="s">
        <v>27</v>
      </c>
      <c r="B3409" t="s">
        <v>380</v>
      </c>
      <c r="C3409" t="s">
        <v>910</v>
      </c>
      <c r="D3409" t="s">
        <v>314</v>
      </c>
      <c r="E3409" s="316" t="s">
        <v>145</v>
      </c>
      <c r="F3409" s="316" t="s">
        <v>146</v>
      </c>
      <c r="G3409" s="316" t="s">
        <v>434</v>
      </c>
      <c r="H3409" s="316" t="s">
        <v>369</v>
      </c>
      <c r="I3409" s="316" t="s">
        <v>341</v>
      </c>
      <c r="J3409" s="316" t="s">
        <v>13</v>
      </c>
      <c r="K3409" s="36">
        <v>51</v>
      </c>
      <c r="L3409" s="317">
        <v>0.78461998701095581</v>
      </c>
      <c r="M3409" s="317">
        <v>0.82257997989654541</v>
      </c>
      <c r="N3409" s="36">
        <v>192</v>
      </c>
      <c r="O3409" s="317">
        <v>0.74418997764587402</v>
      </c>
      <c r="P3409" s="317">
        <v>0.75888997316360474</v>
      </c>
      <c r="Q3409" s="36">
        <v>6753</v>
      </c>
      <c r="R3409" s="317">
        <v>0.67720001935958862</v>
      </c>
      <c r="S3409" s="317">
        <v>0.69554001092910767</v>
      </c>
      <c r="T3409" t="s">
        <v>380</v>
      </c>
      <c r="BA3409" s="395">
        <v>1</v>
      </c>
      <c r="BB3409" s="396" t="s">
        <v>861</v>
      </c>
      <c r="BC3409" t="str">
        <f t="shared" si="316"/>
        <v>RJL</v>
      </c>
      <c r="BD3409" t="str">
        <f t="shared" si="317"/>
        <v>NAoMe_initial_ch_score_2cap</v>
      </c>
      <c r="BE3409" s="397" t="s">
        <v>862</v>
      </c>
      <c r="BF3409" t="str">
        <f t="shared" si="318"/>
        <v>0</v>
      </c>
      <c r="BG3409">
        <f t="shared" si="319"/>
        <v>51</v>
      </c>
      <c r="BH3409" s="398">
        <f t="shared" si="320"/>
        <v>0.78461998701095581</v>
      </c>
      <c r="BO3409" s="33"/>
    </row>
    <row r="3410" spans="1:67">
      <c r="A3410" s="316" t="s">
        <v>27</v>
      </c>
      <c r="B3410" t="s">
        <v>380</v>
      </c>
      <c r="C3410" t="s">
        <v>910</v>
      </c>
      <c r="D3410" t="s">
        <v>314</v>
      </c>
      <c r="E3410" s="316" t="s">
        <v>145</v>
      </c>
      <c r="F3410" s="316" t="s">
        <v>146</v>
      </c>
      <c r="G3410" s="316" t="s">
        <v>434</v>
      </c>
      <c r="H3410" s="316" t="s">
        <v>369</v>
      </c>
      <c r="I3410" s="316" t="s">
        <v>341</v>
      </c>
      <c r="J3410" s="316" t="s">
        <v>14</v>
      </c>
      <c r="K3410" s="36">
        <v>5</v>
      </c>
      <c r="L3410" s="317">
        <v>7.6920002698898315E-2</v>
      </c>
      <c r="M3410" s="317">
        <v>8.0650001764297485E-2</v>
      </c>
      <c r="N3410" s="36">
        <v>37</v>
      </c>
      <c r="O3410" s="317">
        <v>0.14340999722480771</v>
      </c>
      <c r="P3410" s="317">
        <v>0.146249994635582</v>
      </c>
      <c r="Q3410" s="36">
        <v>1630</v>
      </c>
      <c r="R3410" s="317">
        <v>0.16346000134944921</v>
      </c>
      <c r="S3410" s="317">
        <v>0.16788999736309049</v>
      </c>
      <c r="T3410" t="s">
        <v>380</v>
      </c>
      <c r="BA3410" s="395">
        <v>1</v>
      </c>
      <c r="BB3410" s="396" t="s">
        <v>861</v>
      </c>
      <c r="BC3410" t="str">
        <f t="shared" si="316"/>
        <v>RJL</v>
      </c>
      <c r="BD3410" t="str">
        <f t="shared" si="317"/>
        <v>NAoMe_initial_ch_score_2cap</v>
      </c>
      <c r="BE3410" s="397" t="s">
        <v>862</v>
      </c>
      <c r="BF3410" t="str">
        <f t="shared" si="318"/>
        <v>1</v>
      </c>
      <c r="BG3410">
        <f t="shared" si="319"/>
        <v>5</v>
      </c>
      <c r="BH3410" s="398">
        <f t="shared" si="320"/>
        <v>7.6920002698898315E-2</v>
      </c>
      <c r="BO3410" s="33"/>
    </row>
    <row r="3411" spans="1:67">
      <c r="A3411" s="316" t="s">
        <v>27</v>
      </c>
      <c r="B3411" t="s">
        <v>380</v>
      </c>
      <c r="C3411" t="s">
        <v>910</v>
      </c>
      <c r="D3411" t="s">
        <v>314</v>
      </c>
      <c r="E3411" s="316" t="s">
        <v>145</v>
      </c>
      <c r="F3411" s="316" t="s">
        <v>146</v>
      </c>
      <c r="G3411" s="316" t="s">
        <v>434</v>
      </c>
      <c r="H3411" s="316" t="s">
        <v>369</v>
      </c>
      <c r="I3411" s="316" t="s">
        <v>341</v>
      </c>
      <c r="J3411" s="316" t="s">
        <v>301</v>
      </c>
      <c r="K3411" s="36">
        <v>6</v>
      </c>
      <c r="L3411" s="317">
        <v>9.2309996485710144E-2</v>
      </c>
      <c r="M3411" s="317">
        <v>9.6770003437995911E-2</v>
      </c>
      <c r="N3411" s="36">
        <v>24</v>
      </c>
      <c r="O3411" s="317">
        <v>9.3019999563694E-2</v>
      </c>
      <c r="P3411" s="317">
        <v>9.4860002398490906E-2</v>
      </c>
      <c r="Q3411" s="36">
        <v>1326</v>
      </c>
      <c r="R3411" s="317">
        <v>0.132970005273819</v>
      </c>
      <c r="S3411" s="317">
        <v>0.13657000660896301</v>
      </c>
      <c r="T3411" t="s">
        <v>380</v>
      </c>
      <c r="BA3411" s="395">
        <v>1</v>
      </c>
      <c r="BB3411" s="396" t="s">
        <v>861</v>
      </c>
      <c r="BC3411" t="str">
        <f t="shared" si="316"/>
        <v>RJL</v>
      </c>
      <c r="BD3411" t="str">
        <f t="shared" si="317"/>
        <v>NAoMe_initial_ch_score_2cap</v>
      </c>
      <c r="BE3411" s="397" t="s">
        <v>862</v>
      </c>
      <c r="BF3411" t="str">
        <f t="shared" si="318"/>
        <v>2+</v>
      </c>
      <c r="BG3411">
        <f t="shared" si="319"/>
        <v>6</v>
      </c>
      <c r="BH3411" s="398">
        <f t="shared" si="320"/>
        <v>9.2309996485710144E-2</v>
      </c>
      <c r="BO3411" s="33"/>
    </row>
    <row r="3412" spans="1:67">
      <c r="A3412" s="316" t="s">
        <v>27</v>
      </c>
      <c r="B3412" t="s">
        <v>380</v>
      </c>
      <c r="C3412" t="s">
        <v>910</v>
      </c>
      <c r="D3412" t="s">
        <v>314</v>
      </c>
      <c r="E3412" s="316" t="s">
        <v>145</v>
      </c>
      <c r="F3412" s="316" t="s">
        <v>146</v>
      </c>
      <c r="G3412" s="316" t="s">
        <v>434</v>
      </c>
      <c r="H3412" s="316" t="s">
        <v>369</v>
      </c>
      <c r="I3412" s="316" t="s">
        <v>341</v>
      </c>
      <c r="J3412" s="316" t="s">
        <v>260</v>
      </c>
      <c r="K3412" s="36">
        <v>3</v>
      </c>
      <c r="L3412" s="317">
        <v>4.6149998903274543E-2</v>
      </c>
      <c r="M3412" s="317"/>
      <c r="N3412" s="36">
        <v>5</v>
      </c>
      <c r="O3412" s="317">
        <v>1.9379999488592151E-2</v>
      </c>
      <c r="P3412" s="317"/>
      <c r="Q3412" s="36">
        <v>263</v>
      </c>
      <c r="R3412" s="317">
        <v>2.6370000094175339E-2</v>
      </c>
      <c r="S3412" s="317"/>
      <c r="T3412" t="s">
        <v>380</v>
      </c>
      <c r="BA3412" s="395">
        <v>1</v>
      </c>
      <c r="BB3412" s="396" t="s">
        <v>861</v>
      </c>
      <c r="BC3412" t="str">
        <f t="shared" si="316"/>
        <v>RJL</v>
      </c>
      <c r="BD3412" t="str">
        <f t="shared" si="317"/>
        <v>NAoMe_initial_ch_score_2cap</v>
      </c>
      <c r="BE3412" s="397" t="s">
        <v>862</v>
      </c>
      <c r="BF3412" t="str">
        <f t="shared" si="318"/>
        <v>Unknown</v>
      </c>
      <c r="BG3412">
        <f t="shared" si="319"/>
        <v>3</v>
      </c>
      <c r="BH3412" s="398">
        <f t="shared" si="320"/>
        <v>4.6149998903274543E-2</v>
      </c>
      <c r="BO3412" s="33"/>
    </row>
    <row r="3413" spans="1:67">
      <c r="A3413" s="316" t="s">
        <v>27</v>
      </c>
      <c r="B3413" t="s">
        <v>380</v>
      </c>
      <c r="C3413" t="s">
        <v>910</v>
      </c>
      <c r="D3413" t="s">
        <v>314</v>
      </c>
      <c r="E3413" s="316" t="s">
        <v>145</v>
      </c>
      <c r="F3413" s="316" t="s">
        <v>146</v>
      </c>
      <c r="G3413" s="316" t="s">
        <v>434</v>
      </c>
      <c r="H3413" s="316" t="s">
        <v>369</v>
      </c>
      <c r="I3413" s="316" t="s">
        <v>309</v>
      </c>
      <c r="J3413" s="316" t="s">
        <v>289</v>
      </c>
      <c r="K3413" s="36">
        <v>22</v>
      </c>
      <c r="L3413" s="317">
        <v>0.33845999836921692</v>
      </c>
      <c r="M3413" s="317"/>
      <c r="N3413" s="36">
        <v>84</v>
      </c>
      <c r="O3413" s="317">
        <v>0.32558000087738043</v>
      </c>
      <c r="P3413" s="317"/>
      <c r="Q3413" s="36">
        <v>3283</v>
      </c>
      <c r="R3413" s="317">
        <v>0.3292199969291687</v>
      </c>
      <c r="S3413" s="317"/>
      <c r="T3413" t="s">
        <v>380</v>
      </c>
      <c r="BA3413" s="395">
        <v>1</v>
      </c>
      <c r="BB3413" s="396" t="s">
        <v>861</v>
      </c>
      <c r="BC3413" t="str">
        <f t="shared" si="316"/>
        <v>RJL</v>
      </c>
      <c r="BD3413" t="str">
        <f t="shared" si="317"/>
        <v>NAoMe_initial_diagnosis_year</v>
      </c>
      <c r="BE3413" s="397" t="s">
        <v>862</v>
      </c>
      <c r="BF3413" t="str">
        <f t="shared" si="318"/>
        <v>2021</v>
      </c>
      <c r="BG3413">
        <f t="shared" si="319"/>
        <v>22</v>
      </c>
      <c r="BH3413" s="398">
        <f t="shared" si="320"/>
        <v>0.33845999836921692</v>
      </c>
      <c r="BO3413" s="33"/>
    </row>
    <row r="3414" spans="1:67">
      <c r="A3414" s="316" t="s">
        <v>27</v>
      </c>
      <c r="B3414" t="s">
        <v>380</v>
      </c>
      <c r="C3414" t="s">
        <v>910</v>
      </c>
      <c r="D3414" t="s">
        <v>314</v>
      </c>
      <c r="E3414" s="316" t="s">
        <v>145</v>
      </c>
      <c r="F3414" s="316" t="s">
        <v>146</v>
      </c>
      <c r="G3414" s="316" t="s">
        <v>434</v>
      </c>
      <c r="H3414" s="316" t="s">
        <v>369</v>
      </c>
      <c r="I3414" s="316" t="s">
        <v>309</v>
      </c>
      <c r="J3414" s="316" t="s">
        <v>816</v>
      </c>
      <c r="K3414" s="36">
        <v>23</v>
      </c>
      <c r="L3414" s="317">
        <v>0.35385000705718989</v>
      </c>
      <c r="M3414" s="317"/>
      <c r="N3414" s="36">
        <v>92</v>
      </c>
      <c r="O3414" s="317">
        <v>0.35659000277519232</v>
      </c>
      <c r="P3414" s="317"/>
      <c r="Q3414" s="36">
        <v>3315</v>
      </c>
      <c r="R3414" s="317">
        <v>0.33243000507354742</v>
      </c>
      <c r="S3414" s="317"/>
      <c r="T3414" t="s">
        <v>380</v>
      </c>
      <c r="BA3414" s="395">
        <v>1</v>
      </c>
      <c r="BB3414" s="396" t="s">
        <v>861</v>
      </c>
      <c r="BC3414" t="str">
        <f t="shared" si="316"/>
        <v>RJL</v>
      </c>
      <c r="BD3414" t="str">
        <f t="shared" si="317"/>
        <v>NAoMe_initial_diagnosis_year</v>
      </c>
      <c r="BE3414" s="397" t="s">
        <v>862</v>
      </c>
      <c r="BF3414" t="str">
        <f t="shared" si="318"/>
        <v>2022</v>
      </c>
      <c r="BG3414">
        <f t="shared" si="319"/>
        <v>23</v>
      </c>
      <c r="BH3414" s="398">
        <f t="shared" si="320"/>
        <v>0.35385000705718989</v>
      </c>
      <c r="BO3414" s="33"/>
    </row>
    <row r="3415" spans="1:67">
      <c r="A3415" s="316" t="s">
        <v>27</v>
      </c>
      <c r="B3415" t="s">
        <v>380</v>
      </c>
      <c r="C3415" t="s">
        <v>910</v>
      </c>
      <c r="D3415" t="s">
        <v>314</v>
      </c>
      <c r="E3415" s="316" t="s">
        <v>145</v>
      </c>
      <c r="F3415" s="316" t="s">
        <v>146</v>
      </c>
      <c r="G3415" s="316" t="s">
        <v>434</v>
      </c>
      <c r="H3415" s="316" t="s">
        <v>369</v>
      </c>
      <c r="I3415" s="316" t="s">
        <v>309</v>
      </c>
      <c r="J3415" s="316" t="s">
        <v>946</v>
      </c>
      <c r="K3415" s="36">
        <v>20</v>
      </c>
      <c r="L3415" s="317">
        <v>0.30768999457359308</v>
      </c>
      <c r="M3415" s="317"/>
      <c r="N3415" s="36">
        <v>82</v>
      </c>
      <c r="O3415" s="317">
        <v>0.31782999634742742</v>
      </c>
      <c r="P3415" s="317"/>
      <c r="Q3415" s="36">
        <v>3374</v>
      </c>
      <c r="R3415" s="317">
        <v>0.33834999799728388</v>
      </c>
      <c r="S3415" s="317"/>
      <c r="T3415" t="s">
        <v>380</v>
      </c>
      <c r="BA3415" s="395">
        <v>1</v>
      </c>
      <c r="BB3415" s="396" t="s">
        <v>861</v>
      </c>
      <c r="BC3415" t="str">
        <f t="shared" si="316"/>
        <v>RJL</v>
      </c>
      <c r="BD3415" t="str">
        <f t="shared" si="317"/>
        <v>NAoMe_initial_diagnosis_year</v>
      </c>
      <c r="BE3415" s="397" t="s">
        <v>862</v>
      </c>
      <c r="BF3415" t="str">
        <f t="shared" si="318"/>
        <v>2023</v>
      </c>
      <c r="BG3415">
        <f t="shared" si="319"/>
        <v>20</v>
      </c>
      <c r="BH3415" s="398">
        <f t="shared" si="320"/>
        <v>0.30768999457359308</v>
      </c>
      <c r="BO3415" s="33"/>
    </row>
    <row r="3416" spans="1:67">
      <c r="A3416" s="316" t="s">
        <v>27</v>
      </c>
      <c r="B3416" t="s">
        <v>380</v>
      </c>
      <c r="C3416" t="s">
        <v>910</v>
      </c>
      <c r="D3416" t="s">
        <v>314</v>
      </c>
      <c r="E3416" s="316" t="s">
        <v>145</v>
      </c>
      <c r="F3416" s="316" t="s">
        <v>146</v>
      </c>
      <c r="G3416" s="316" t="s">
        <v>434</v>
      </c>
      <c r="H3416" s="316" t="s">
        <v>369</v>
      </c>
      <c r="I3416" s="316" t="s">
        <v>331</v>
      </c>
      <c r="J3416" s="316" t="s">
        <v>332</v>
      </c>
      <c r="K3416" s="36">
        <v>2</v>
      </c>
      <c r="L3416" s="317">
        <v>3.0770000070333481E-2</v>
      </c>
      <c r="M3416" s="317">
        <v>3.2260000705718987E-2</v>
      </c>
      <c r="N3416" s="36">
        <v>15</v>
      </c>
      <c r="O3416" s="317">
        <v>5.8139998465776437E-2</v>
      </c>
      <c r="P3416" s="317">
        <v>6.6370002925395966E-2</v>
      </c>
      <c r="Q3416" s="36">
        <v>434</v>
      </c>
      <c r="R3416" s="317">
        <v>4.3519999831914902E-2</v>
      </c>
      <c r="S3416" s="317">
        <v>5.2159998565912247E-2</v>
      </c>
      <c r="T3416" t="s">
        <v>380</v>
      </c>
      <c r="BA3416" s="395">
        <v>1</v>
      </c>
      <c r="BB3416" s="396" t="s">
        <v>861</v>
      </c>
      <c r="BC3416" t="str">
        <f t="shared" si="316"/>
        <v>RJL</v>
      </c>
      <c r="BD3416" t="str">
        <f t="shared" si="317"/>
        <v>NAoMe_initial_disease_group</v>
      </c>
      <c r="BE3416" s="397" t="s">
        <v>862</v>
      </c>
      <c r="BF3416" t="str">
        <f t="shared" si="318"/>
        <v>Advanced M0</v>
      </c>
      <c r="BG3416">
        <f t="shared" si="319"/>
        <v>2</v>
      </c>
      <c r="BH3416" s="398">
        <f t="shared" si="320"/>
        <v>3.0770000070333481E-2</v>
      </c>
      <c r="BO3416" s="33"/>
    </row>
    <row r="3417" spans="1:67">
      <c r="A3417" s="316" t="s">
        <v>27</v>
      </c>
      <c r="B3417" t="s">
        <v>380</v>
      </c>
      <c r="C3417" t="s">
        <v>910</v>
      </c>
      <c r="D3417" t="s">
        <v>314</v>
      </c>
      <c r="E3417" s="316" t="s">
        <v>145</v>
      </c>
      <c r="F3417" s="316" t="s">
        <v>146</v>
      </c>
      <c r="G3417" s="316" t="s">
        <v>434</v>
      </c>
      <c r="H3417" s="316" t="s">
        <v>369</v>
      </c>
      <c r="I3417" s="316" t="s">
        <v>331</v>
      </c>
      <c r="J3417" s="316" t="s">
        <v>333</v>
      </c>
      <c r="K3417" s="36">
        <v>50</v>
      </c>
      <c r="L3417" s="317">
        <v>0.76923000812530518</v>
      </c>
      <c r="M3417" s="317">
        <v>0.8064500093460083</v>
      </c>
      <c r="N3417" s="36">
        <v>165</v>
      </c>
      <c r="O3417" s="317">
        <v>0.6395300030708313</v>
      </c>
      <c r="P3417" s="317">
        <v>0.73009002208709717</v>
      </c>
      <c r="Q3417" s="36">
        <v>6159</v>
      </c>
      <c r="R3417" s="317">
        <v>0.6176300048828125</v>
      </c>
      <c r="S3417" s="317">
        <v>0.74026000499725342</v>
      </c>
      <c r="T3417" t="s">
        <v>380</v>
      </c>
      <c r="BA3417" s="395">
        <v>1</v>
      </c>
      <c r="BB3417" s="396" t="s">
        <v>861</v>
      </c>
      <c r="BC3417" t="str">
        <f t="shared" si="316"/>
        <v>RJL</v>
      </c>
      <c r="BD3417" t="str">
        <f t="shared" si="317"/>
        <v>NAoMe_initial_disease_group</v>
      </c>
      <c r="BE3417" s="397" t="s">
        <v>862</v>
      </c>
      <c r="BF3417" t="str">
        <f t="shared" si="318"/>
        <v>Advanced M1</v>
      </c>
      <c r="BG3417">
        <f t="shared" si="319"/>
        <v>50</v>
      </c>
      <c r="BH3417" s="398">
        <f t="shared" si="320"/>
        <v>0.76923000812530518</v>
      </c>
      <c r="BO3417" s="33"/>
    </row>
    <row r="3418" spans="1:67">
      <c r="A3418" s="316" t="s">
        <v>27</v>
      </c>
      <c r="B3418" t="s">
        <v>380</v>
      </c>
      <c r="C3418" t="s">
        <v>910</v>
      </c>
      <c r="D3418" t="s">
        <v>314</v>
      </c>
      <c r="E3418" s="316" t="s">
        <v>145</v>
      </c>
      <c r="F3418" s="316" t="s">
        <v>146</v>
      </c>
      <c r="G3418" s="316" t="s">
        <v>434</v>
      </c>
      <c r="H3418" s="316" t="s">
        <v>369</v>
      </c>
      <c r="I3418" s="316" t="s">
        <v>331</v>
      </c>
      <c r="J3418" s="316" t="s">
        <v>334</v>
      </c>
      <c r="K3418" s="36">
        <v>0</v>
      </c>
      <c r="L3418" s="317">
        <v>0</v>
      </c>
      <c r="M3418" s="317">
        <v>0</v>
      </c>
      <c r="N3418" s="36">
        <v>2</v>
      </c>
      <c r="O3418" s="317">
        <v>7.7499998733401299E-3</v>
      </c>
      <c r="P3418" s="317">
        <v>8.8499998673796654E-3</v>
      </c>
      <c r="Q3418" s="36">
        <v>64</v>
      </c>
      <c r="R3418" s="317">
        <v>6.4199999906122676E-3</v>
      </c>
      <c r="S3418" s="317">
        <v>7.689999882131815E-3</v>
      </c>
      <c r="T3418" t="s">
        <v>380</v>
      </c>
      <c r="BA3418" s="395">
        <v>1</v>
      </c>
      <c r="BB3418" s="396" t="s">
        <v>861</v>
      </c>
      <c r="BC3418" t="str">
        <f t="shared" si="316"/>
        <v>RJL</v>
      </c>
      <c r="BD3418" t="str">
        <f t="shared" si="317"/>
        <v>NAoMe_initial_disease_group</v>
      </c>
      <c r="BE3418" s="397" t="s">
        <v>862</v>
      </c>
      <c r="BF3418" t="str">
        <f t="shared" si="318"/>
        <v>DCIS</v>
      </c>
      <c r="BG3418">
        <f t="shared" si="319"/>
        <v>0</v>
      </c>
      <c r="BH3418" s="398">
        <f t="shared" si="320"/>
        <v>0</v>
      </c>
      <c r="BO3418" s="33"/>
    </row>
    <row r="3419" spans="1:67">
      <c r="A3419" s="316" t="s">
        <v>27</v>
      </c>
      <c r="B3419" t="s">
        <v>380</v>
      </c>
      <c r="C3419" t="s">
        <v>910</v>
      </c>
      <c r="D3419" t="s">
        <v>314</v>
      </c>
      <c r="E3419" s="316" t="s">
        <v>145</v>
      </c>
      <c r="F3419" s="316" t="s">
        <v>146</v>
      </c>
      <c r="G3419" s="316" t="s">
        <v>434</v>
      </c>
      <c r="H3419" s="316" t="s">
        <v>369</v>
      </c>
      <c r="I3419" s="316" t="s">
        <v>331</v>
      </c>
      <c r="J3419" s="316" t="s">
        <v>335</v>
      </c>
      <c r="K3419" s="36">
        <v>10</v>
      </c>
      <c r="L3419" s="317">
        <v>0.1538500040769577</v>
      </c>
      <c r="M3419" s="317">
        <v>0.1612900048494339</v>
      </c>
      <c r="N3419" s="36">
        <v>44</v>
      </c>
      <c r="O3419" s="317">
        <v>0.17054000496864319</v>
      </c>
      <c r="P3419" s="317">
        <v>0.19469000399112699</v>
      </c>
      <c r="Q3419" s="36">
        <v>1663</v>
      </c>
      <c r="R3419" s="317">
        <v>0.16676999628543851</v>
      </c>
      <c r="S3419" s="317">
        <v>0.19988000392913821</v>
      </c>
      <c r="T3419" t="s">
        <v>380</v>
      </c>
      <c r="BA3419" s="395">
        <v>1</v>
      </c>
      <c r="BB3419" s="396" t="s">
        <v>861</v>
      </c>
      <c r="BC3419" t="str">
        <f t="shared" si="316"/>
        <v>RJL</v>
      </c>
      <c r="BD3419" t="str">
        <f t="shared" si="317"/>
        <v>NAoMe_initial_disease_group</v>
      </c>
      <c r="BE3419" s="397" t="s">
        <v>862</v>
      </c>
      <c r="BF3419" t="str">
        <f t="shared" si="318"/>
        <v>Early invasive</v>
      </c>
      <c r="BG3419">
        <f t="shared" si="319"/>
        <v>10</v>
      </c>
      <c r="BH3419" s="398">
        <f t="shared" si="320"/>
        <v>0.1538500040769577</v>
      </c>
      <c r="BO3419" s="33"/>
    </row>
    <row r="3420" spans="1:67">
      <c r="A3420" s="316" t="s">
        <v>27</v>
      </c>
      <c r="B3420" t="s">
        <v>380</v>
      </c>
      <c r="C3420" t="s">
        <v>910</v>
      </c>
      <c r="D3420" t="s">
        <v>314</v>
      </c>
      <c r="E3420" s="316" t="s">
        <v>145</v>
      </c>
      <c r="F3420" s="316" t="s">
        <v>146</v>
      </c>
      <c r="G3420" s="316" t="s">
        <v>434</v>
      </c>
      <c r="H3420" s="316" t="s">
        <v>369</v>
      </c>
      <c r="I3420" s="316" t="s">
        <v>331</v>
      </c>
      <c r="J3420" s="316" t="s">
        <v>337</v>
      </c>
      <c r="K3420" s="36">
        <v>3</v>
      </c>
      <c r="L3420" s="317">
        <v>4.6149998903274543E-2</v>
      </c>
      <c r="M3420" s="317"/>
      <c r="N3420" s="36">
        <v>32</v>
      </c>
      <c r="O3420" s="317">
        <v>0.1240300014615059</v>
      </c>
      <c r="P3420" s="317"/>
      <c r="Q3420" s="36">
        <v>1652</v>
      </c>
      <c r="R3420" s="317">
        <v>0.1656599938869476</v>
      </c>
      <c r="S3420" s="317"/>
      <c r="T3420" t="s">
        <v>380</v>
      </c>
      <c r="BA3420" s="395">
        <v>1</v>
      </c>
      <c r="BB3420" s="396" t="s">
        <v>861</v>
      </c>
      <c r="BC3420" t="str">
        <f t="shared" si="316"/>
        <v>RJL</v>
      </c>
      <c r="BD3420" t="str">
        <f t="shared" si="317"/>
        <v>NAoMe_initial_disease_group</v>
      </c>
      <c r="BE3420" s="397" t="s">
        <v>862</v>
      </c>
      <c r="BF3420" t="str">
        <f t="shared" si="318"/>
        <v>Unknown stage</v>
      </c>
      <c r="BG3420">
        <f t="shared" si="319"/>
        <v>3</v>
      </c>
      <c r="BH3420" s="398">
        <f t="shared" si="320"/>
        <v>4.6149998903274543E-2</v>
      </c>
      <c r="BO3420" s="33"/>
    </row>
    <row r="3421" spans="1:67">
      <c r="A3421" s="316" t="s">
        <v>27</v>
      </c>
      <c r="B3421" t="s">
        <v>380</v>
      </c>
      <c r="C3421" t="s">
        <v>910</v>
      </c>
      <c r="D3421" t="s">
        <v>314</v>
      </c>
      <c r="E3421" s="316" t="s">
        <v>145</v>
      </c>
      <c r="F3421" s="316" t="s">
        <v>146</v>
      </c>
      <c r="G3421" s="316" t="s">
        <v>434</v>
      </c>
      <c r="H3421" s="316" t="s">
        <v>369</v>
      </c>
      <c r="I3421" s="316" t="s">
        <v>656</v>
      </c>
      <c r="J3421" s="316" t="s">
        <v>286</v>
      </c>
      <c r="K3421" s="36">
        <v>0</v>
      </c>
      <c r="L3421" s="317">
        <v>0</v>
      </c>
      <c r="M3421" s="317">
        <v>0</v>
      </c>
      <c r="N3421" s="36">
        <v>2</v>
      </c>
      <c r="O3421" s="317">
        <v>7.7499998733401299E-3</v>
      </c>
      <c r="P3421" s="317">
        <v>8.7700001895427704E-3</v>
      </c>
      <c r="Q3421" s="36">
        <v>492</v>
      </c>
      <c r="R3421" s="317">
        <v>4.9339998513460159E-2</v>
      </c>
      <c r="S3421" s="317">
        <v>5.1920000463724143E-2</v>
      </c>
      <c r="T3421" t="s">
        <v>380</v>
      </c>
      <c r="BA3421" s="395">
        <v>1</v>
      </c>
      <c r="BB3421" s="396" t="s">
        <v>861</v>
      </c>
      <c r="BC3421" t="str">
        <f t="shared" si="316"/>
        <v>RJL</v>
      </c>
      <c r="BD3421" t="str">
        <f t="shared" si="317"/>
        <v>NAoMe_initial_ethnicity_grp</v>
      </c>
      <c r="BE3421" s="397" t="s">
        <v>862</v>
      </c>
      <c r="BF3421" t="str">
        <f t="shared" si="318"/>
        <v>Asian or Asian British</v>
      </c>
      <c r="BG3421">
        <f t="shared" si="319"/>
        <v>0</v>
      </c>
      <c r="BH3421" s="398">
        <f t="shared" si="320"/>
        <v>0</v>
      </c>
      <c r="BO3421" s="33"/>
    </row>
    <row r="3422" spans="1:67">
      <c r="A3422" s="316" t="s">
        <v>27</v>
      </c>
      <c r="B3422" t="s">
        <v>380</v>
      </c>
      <c r="C3422" t="s">
        <v>910</v>
      </c>
      <c r="D3422" t="s">
        <v>314</v>
      </c>
      <c r="E3422" s="316" t="s">
        <v>145</v>
      </c>
      <c r="F3422" s="316" t="s">
        <v>146</v>
      </c>
      <c r="G3422" s="316" t="s">
        <v>434</v>
      </c>
      <c r="H3422" s="316" t="s">
        <v>369</v>
      </c>
      <c r="I3422" s="316" t="s">
        <v>656</v>
      </c>
      <c r="J3422" s="316" t="s">
        <v>287</v>
      </c>
      <c r="K3422" s="36">
        <v>0</v>
      </c>
      <c r="L3422" s="317">
        <v>0</v>
      </c>
      <c r="M3422" s="317">
        <v>0</v>
      </c>
      <c r="N3422" s="36">
        <v>2</v>
      </c>
      <c r="O3422" s="317">
        <v>7.7499998733401299E-3</v>
      </c>
      <c r="P3422" s="317">
        <v>8.7700001895427704E-3</v>
      </c>
      <c r="Q3422" s="36">
        <v>403</v>
      </c>
      <c r="R3422" s="317">
        <v>4.0410000830888748E-2</v>
      </c>
      <c r="S3422" s="317">
        <v>4.2520001530647278E-2</v>
      </c>
      <c r="T3422" t="s">
        <v>380</v>
      </c>
      <c r="BA3422" s="395">
        <v>1</v>
      </c>
      <c r="BB3422" s="396" t="s">
        <v>861</v>
      </c>
      <c r="BC3422" t="str">
        <f t="shared" si="316"/>
        <v>RJL</v>
      </c>
      <c r="BD3422" t="str">
        <f t="shared" si="317"/>
        <v>NAoMe_initial_ethnicity_grp</v>
      </c>
      <c r="BE3422" s="397" t="s">
        <v>862</v>
      </c>
      <c r="BF3422" t="str">
        <f t="shared" si="318"/>
        <v>Black or Black British</v>
      </c>
      <c r="BG3422">
        <f t="shared" si="319"/>
        <v>0</v>
      </c>
      <c r="BH3422" s="398">
        <f t="shared" si="320"/>
        <v>0</v>
      </c>
      <c r="BO3422" s="33"/>
    </row>
    <row r="3423" spans="1:67">
      <c r="A3423" s="316" t="s">
        <v>27</v>
      </c>
      <c r="B3423" t="s">
        <v>380</v>
      </c>
      <c r="C3423" t="s">
        <v>910</v>
      </c>
      <c r="D3423" t="s">
        <v>314</v>
      </c>
      <c r="E3423" s="316" t="s">
        <v>145</v>
      </c>
      <c r="F3423" s="316" t="s">
        <v>146</v>
      </c>
      <c r="G3423" s="316" t="s">
        <v>434</v>
      </c>
      <c r="H3423" s="316" t="s">
        <v>369</v>
      </c>
      <c r="I3423" s="316" t="s">
        <v>656</v>
      </c>
      <c r="J3423" s="316" t="s">
        <v>259</v>
      </c>
      <c r="K3423" s="36">
        <v>0</v>
      </c>
      <c r="L3423" s="317">
        <v>0</v>
      </c>
      <c r="M3423" s="317">
        <v>0</v>
      </c>
      <c r="N3423" s="36">
        <v>0</v>
      </c>
      <c r="O3423" s="317">
        <v>0</v>
      </c>
      <c r="P3423" s="317">
        <v>0</v>
      </c>
      <c r="Q3423" s="36">
        <v>98</v>
      </c>
      <c r="R3423" s="317">
        <v>9.8299998790025711E-3</v>
      </c>
      <c r="S3423" s="317">
        <v>1.0339999571442601E-2</v>
      </c>
      <c r="T3423" t="s">
        <v>380</v>
      </c>
      <c r="BA3423" s="395">
        <v>1</v>
      </c>
      <c r="BB3423" s="396" t="s">
        <v>861</v>
      </c>
      <c r="BC3423" t="str">
        <f t="shared" si="316"/>
        <v>RJL</v>
      </c>
      <c r="BD3423" t="str">
        <f t="shared" si="317"/>
        <v>NAoMe_initial_ethnicity_grp</v>
      </c>
      <c r="BE3423" s="397" t="s">
        <v>862</v>
      </c>
      <c r="BF3423" t="str">
        <f t="shared" si="318"/>
        <v>Mixed</v>
      </c>
      <c r="BG3423">
        <f t="shared" si="319"/>
        <v>0</v>
      </c>
      <c r="BH3423" s="398">
        <f t="shared" si="320"/>
        <v>0</v>
      </c>
      <c r="BO3423" s="33"/>
    </row>
    <row r="3424" spans="1:67">
      <c r="A3424" s="316" t="s">
        <v>27</v>
      </c>
      <c r="B3424" t="s">
        <v>380</v>
      </c>
      <c r="C3424" t="s">
        <v>910</v>
      </c>
      <c r="D3424" t="s">
        <v>314</v>
      </c>
      <c r="E3424" s="316" t="s">
        <v>145</v>
      </c>
      <c r="F3424" s="316" t="s">
        <v>146</v>
      </c>
      <c r="G3424" s="316" t="s">
        <v>434</v>
      </c>
      <c r="H3424" s="316" t="s">
        <v>369</v>
      </c>
      <c r="I3424" s="316" t="s">
        <v>656</v>
      </c>
      <c r="J3424" s="316" t="s">
        <v>288</v>
      </c>
      <c r="K3424" s="36">
        <v>2</v>
      </c>
      <c r="L3424" s="317">
        <v>3.0770000070333481E-2</v>
      </c>
      <c r="M3424" s="317">
        <v>3.0770000070333481E-2</v>
      </c>
      <c r="N3424" s="36">
        <v>6</v>
      </c>
      <c r="O3424" s="317">
        <v>2.3259999230504039E-2</v>
      </c>
      <c r="P3424" s="317">
        <v>2.6319999247789379E-2</v>
      </c>
      <c r="Q3424" s="36">
        <v>246</v>
      </c>
      <c r="R3424" s="317">
        <v>2.466999925673008E-2</v>
      </c>
      <c r="S3424" s="317">
        <v>2.5960000231862072E-2</v>
      </c>
      <c r="T3424" t="s">
        <v>380</v>
      </c>
      <c r="BA3424" s="395">
        <v>1</v>
      </c>
      <c r="BB3424" s="396" t="s">
        <v>861</v>
      </c>
      <c r="BC3424" t="str">
        <f t="shared" si="316"/>
        <v>RJL</v>
      </c>
      <c r="BD3424" t="str">
        <f t="shared" si="317"/>
        <v>NAoMe_initial_ethnicity_grp</v>
      </c>
      <c r="BE3424" s="397" t="s">
        <v>862</v>
      </c>
      <c r="BF3424" t="str">
        <f t="shared" si="318"/>
        <v>Other Ethnic Group</v>
      </c>
      <c r="BG3424">
        <f t="shared" si="319"/>
        <v>2</v>
      </c>
      <c r="BH3424" s="398">
        <f t="shared" si="320"/>
        <v>3.0770000070333481E-2</v>
      </c>
      <c r="BO3424" s="33"/>
    </row>
    <row r="3425" spans="1:67">
      <c r="A3425" s="316" t="s">
        <v>27</v>
      </c>
      <c r="B3425" t="s">
        <v>380</v>
      </c>
      <c r="C3425" t="s">
        <v>910</v>
      </c>
      <c r="D3425" t="s">
        <v>314</v>
      </c>
      <c r="E3425" s="316" t="s">
        <v>145</v>
      </c>
      <c r="F3425" s="316" t="s">
        <v>146</v>
      </c>
      <c r="G3425" s="316" t="s">
        <v>434</v>
      </c>
      <c r="H3425" s="316" t="s">
        <v>369</v>
      </c>
      <c r="I3425" s="316" t="s">
        <v>656</v>
      </c>
      <c r="J3425" s="316" t="s">
        <v>260</v>
      </c>
      <c r="K3425" s="36">
        <v>0</v>
      </c>
      <c r="L3425" s="317">
        <v>0</v>
      </c>
      <c r="M3425" s="317"/>
      <c r="N3425" s="36">
        <v>30</v>
      </c>
      <c r="O3425" s="317">
        <v>0.1162799969315529</v>
      </c>
      <c r="P3425" s="317"/>
      <c r="Q3425" s="36">
        <v>495</v>
      </c>
      <c r="R3425" s="317">
        <v>4.9639999866485603E-2</v>
      </c>
      <c r="S3425" s="317"/>
      <c r="T3425" t="s">
        <v>380</v>
      </c>
      <c r="BA3425" s="395">
        <v>1</v>
      </c>
      <c r="BB3425" s="396" t="s">
        <v>861</v>
      </c>
      <c r="BC3425" t="str">
        <f t="shared" si="316"/>
        <v>RJL</v>
      </c>
      <c r="BD3425" t="str">
        <f t="shared" si="317"/>
        <v>NAoMe_initial_ethnicity_grp</v>
      </c>
      <c r="BE3425" s="397" t="s">
        <v>862</v>
      </c>
      <c r="BF3425" t="str">
        <f t="shared" si="318"/>
        <v>Unknown</v>
      </c>
      <c r="BG3425">
        <f t="shared" si="319"/>
        <v>0</v>
      </c>
      <c r="BH3425" s="398">
        <f t="shared" si="320"/>
        <v>0</v>
      </c>
      <c r="BO3425" s="33"/>
    </row>
    <row r="3426" spans="1:67">
      <c r="A3426" s="316" t="s">
        <v>27</v>
      </c>
      <c r="B3426" t="s">
        <v>380</v>
      </c>
      <c r="C3426" t="s">
        <v>910</v>
      </c>
      <c r="D3426" t="s">
        <v>314</v>
      </c>
      <c r="E3426" s="316" t="s">
        <v>145</v>
      </c>
      <c r="F3426" s="316" t="s">
        <v>146</v>
      </c>
      <c r="G3426" s="316" t="s">
        <v>434</v>
      </c>
      <c r="H3426" s="316" t="s">
        <v>369</v>
      </c>
      <c r="I3426" s="316" t="s">
        <v>656</v>
      </c>
      <c r="J3426" s="316" t="s">
        <v>258</v>
      </c>
      <c r="K3426" s="36">
        <v>63</v>
      </c>
      <c r="L3426" s="317">
        <v>0.96922999620437622</v>
      </c>
      <c r="M3426" s="317">
        <v>0.96922999620437622</v>
      </c>
      <c r="N3426" s="36">
        <v>218</v>
      </c>
      <c r="O3426" s="317">
        <v>0.84495997428894043</v>
      </c>
      <c r="P3426" s="317">
        <v>0.95613998174667358</v>
      </c>
      <c r="Q3426" s="36">
        <v>8238</v>
      </c>
      <c r="R3426" s="317">
        <v>0.82611000537872314</v>
      </c>
      <c r="S3426" s="317">
        <v>0.86926001310348511</v>
      </c>
      <c r="T3426" t="s">
        <v>380</v>
      </c>
      <c r="BA3426" s="395">
        <v>1</v>
      </c>
      <c r="BB3426" s="396" t="s">
        <v>861</v>
      </c>
      <c r="BC3426" t="str">
        <f t="shared" si="316"/>
        <v>RJL</v>
      </c>
      <c r="BD3426" t="str">
        <f t="shared" si="317"/>
        <v>NAoMe_initial_ethnicity_grp</v>
      </c>
      <c r="BE3426" s="397" t="s">
        <v>862</v>
      </c>
      <c r="BF3426" t="str">
        <f t="shared" si="318"/>
        <v>White</v>
      </c>
      <c r="BG3426">
        <f t="shared" si="319"/>
        <v>63</v>
      </c>
      <c r="BH3426" s="398">
        <f t="shared" si="320"/>
        <v>0.96922999620437622</v>
      </c>
      <c r="BO3426" s="33"/>
    </row>
    <row r="3427" spans="1:67">
      <c r="A3427" s="316" t="s">
        <v>27</v>
      </c>
      <c r="B3427" t="s">
        <v>380</v>
      </c>
      <c r="C3427" t="s">
        <v>910</v>
      </c>
      <c r="D3427" t="s">
        <v>314</v>
      </c>
      <c r="E3427" s="316" t="s">
        <v>145</v>
      </c>
      <c r="F3427" s="316" t="s">
        <v>146</v>
      </c>
      <c r="G3427" s="316" t="s">
        <v>434</v>
      </c>
      <c r="H3427" s="316" t="s">
        <v>369</v>
      </c>
      <c r="I3427" s="316" t="s">
        <v>657</v>
      </c>
      <c r="J3427" s="316" t="s">
        <v>817</v>
      </c>
      <c r="K3427" s="36">
        <v>63</v>
      </c>
      <c r="L3427" s="317">
        <v>0.96922999620437622</v>
      </c>
      <c r="M3427" s="317"/>
      <c r="N3427" s="36">
        <v>243</v>
      </c>
      <c r="O3427" s="317">
        <v>0.94186002016067505</v>
      </c>
      <c r="P3427" s="317"/>
      <c r="Q3427" s="36">
        <v>9359</v>
      </c>
      <c r="R3427" s="317">
        <v>0.93853002786636353</v>
      </c>
      <c r="S3427" s="317"/>
      <c r="T3427" t="s">
        <v>380</v>
      </c>
      <c r="BA3427" s="395">
        <v>1</v>
      </c>
      <c r="BB3427" s="396" t="s">
        <v>861</v>
      </c>
      <c r="BC3427" t="str">
        <f t="shared" si="316"/>
        <v>RJL</v>
      </c>
      <c r="BD3427" t="str">
        <f t="shared" si="317"/>
        <v>NAoMe_initial_final_route</v>
      </c>
      <c r="BE3427" s="397" t="s">
        <v>862</v>
      </c>
      <c r="BF3427" t="str">
        <f t="shared" si="318"/>
        <v>Not screened</v>
      </c>
      <c r="BG3427">
        <f t="shared" si="319"/>
        <v>63</v>
      </c>
      <c r="BH3427" s="398">
        <f t="shared" si="320"/>
        <v>0.96922999620437622</v>
      </c>
      <c r="BO3427" s="33"/>
    </row>
    <row r="3428" spans="1:67">
      <c r="A3428" s="316" t="s">
        <v>27</v>
      </c>
      <c r="B3428" t="s">
        <v>380</v>
      </c>
      <c r="C3428" t="s">
        <v>910</v>
      </c>
      <c r="D3428" t="s">
        <v>314</v>
      </c>
      <c r="E3428" s="316" t="s">
        <v>145</v>
      </c>
      <c r="F3428" s="316" t="s">
        <v>146</v>
      </c>
      <c r="G3428" s="316" t="s">
        <v>434</v>
      </c>
      <c r="H3428" s="316" t="s">
        <v>369</v>
      </c>
      <c r="I3428" s="316" t="s">
        <v>657</v>
      </c>
      <c r="J3428" s="316" t="s">
        <v>352</v>
      </c>
      <c r="K3428" s="36">
        <v>2</v>
      </c>
      <c r="L3428" s="317">
        <v>3.0770000070333481E-2</v>
      </c>
      <c r="M3428" s="317"/>
      <c r="N3428" s="36">
        <v>15</v>
      </c>
      <c r="O3428" s="317">
        <v>5.8139998465776437E-2</v>
      </c>
      <c r="P3428" s="317"/>
      <c r="Q3428" s="36">
        <v>613</v>
      </c>
      <c r="R3428" s="317">
        <v>6.1469998210668557E-2</v>
      </c>
      <c r="S3428" s="317"/>
      <c r="T3428" t="s">
        <v>380</v>
      </c>
      <c r="BA3428" s="395">
        <v>1</v>
      </c>
      <c r="BB3428" s="396" t="s">
        <v>861</v>
      </c>
      <c r="BC3428" t="str">
        <f t="shared" si="316"/>
        <v>RJL</v>
      </c>
      <c r="BD3428" t="str">
        <f t="shared" si="317"/>
        <v>NAoMe_initial_final_route</v>
      </c>
      <c r="BE3428" s="397" t="s">
        <v>862</v>
      </c>
      <c r="BF3428" t="str">
        <f t="shared" si="318"/>
        <v>Screening</v>
      </c>
      <c r="BG3428">
        <f t="shared" si="319"/>
        <v>2</v>
      </c>
      <c r="BH3428" s="398">
        <f t="shared" si="320"/>
        <v>3.0770000070333481E-2</v>
      </c>
      <c r="BO3428" s="33"/>
    </row>
    <row r="3429" spans="1:67">
      <c r="A3429" s="316" t="s">
        <v>27</v>
      </c>
      <c r="B3429" t="s">
        <v>380</v>
      </c>
      <c r="C3429" t="s">
        <v>910</v>
      </c>
      <c r="D3429" t="s">
        <v>314</v>
      </c>
      <c r="E3429" s="316" t="s">
        <v>145</v>
      </c>
      <c r="F3429" s="316" t="s">
        <v>146</v>
      </c>
      <c r="G3429" s="316" t="s">
        <v>434</v>
      </c>
      <c r="H3429" s="316" t="s">
        <v>369</v>
      </c>
      <c r="I3429" s="316" t="s">
        <v>303</v>
      </c>
      <c r="J3429" s="316" t="s">
        <v>308</v>
      </c>
      <c r="K3429" s="36">
        <v>3</v>
      </c>
      <c r="L3429" s="317">
        <v>4.6149998903274543E-2</v>
      </c>
      <c r="M3429" s="317"/>
      <c r="N3429" s="36">
        <v>32</v>
      </c>
      <c r="O3429" s="317">
        <v>0.1240300014615059</v>
      </c>
      <c r="P3429" s="317"/>
      <c r="Q3429" s="36">
        <v>1652</v>
      </c>
      <c r="R3429" s="317">
        <v>0.1656599938869476</v>
      </c>
      <c r="S3429" s="317"/>
      <c r="T3429" t="s">
        <v>380</v>
      </c>
      <c r="BA3429" s="395">
        <v>1</v>
      </c>
      <c r="BB3429" s="396" t="s">
        <v>861</v>
      </c>
      <c r="BC3429" t="str">
        <f t="shared" si="316"/>
        <v>RJL</v>
      </c>
      <c r="BD3429" t="str">
        <f t="shared" si="317"/>
        <v>NAoMe_initial_final_stage_tum</v>
      </c>
      <c r="BE3429" s="397" t="s">
        <v>862</v>
      </c>
      <c r="BF3429" t="str">
        <f t="shared" si="318"/>
        <v>Not staged/Unstated</v>
      </c>
      <c r="BG3429">
        <f t="shared" si="319"/>
        <v>3</v>
      </c>
      <c r="BH3429" s="398">
        <f t="shared" si="320"/>
        <v>4.6149998903274543E-2</v>
      </c>
      <c r="BO3429" s="33"/>
    </row>
    <row r="3430" spans="1:67">
      <c r="A3430" s="316" t="s">
        <v>27</v>
      </c>
      <c r="B3430" t="s">
        <v>380</v>
      </c>
      <c r="C3430" t="s">
        <v>910</v>
      </c>
      <c r="D3430" t="s">
        <v>314</v>
      </c>
      <c r="E3430" s="316" t="s">
        <v>145</v>
      </c>
      <c r="F3430" s="316" t="s">
        <v>146</v>
      </c>
      <c r="G3430" s="316" t="s">
        <v>434</v>
      </c>
      <c r="H3430" s="316" t="s">
        <v>369</v>
      </c>
      <c r="I3430" s="316" t="s">
        <v>303</v>
      </c>
      <c r="J3430" s="316" t="s">
        <v>304</v>
      </c>
      <c r="K3430" s="36">
        <v>0</v>
      </c>
      <c r="L3430" s="317">
        <v>0</v>
      </c>
      <c r="M3430" s="317">
        <v>0</v>
      </c>
      <c r="N3430" s="36">
        <v>2</v>
      </c>
      <c r="O3430" s="317">
        <v>7.7499998733401299E-3</v>
      </c>
      <c r="P3430" s="317">
        <v>8.8499998673796654E-3</v>
      </c>
      <c r="Q3430" s="36">
        <v>64</v>
      </c>
      <c r="R3430" s="317">
        <v>6.4199999906122676E-3</v>
      </c>
      <c r="S3430" s="317">
        <v>7.689999882131815E-3</v>
      </c>
      <c r="T3430" t="s">
        <v>380</v>
      </c>
      <c r="BA3430" s="395">
        <v>1</v>
      </c>
      <c r="BB3430" s="396" t="s">
        <v>861</v>
      </c>
      <c r="BC3430" t="str">
        <f t="shared" si="316"/>
        <v>RJL</v>
      </c>
      <c r="BD3430" t="str">
        <f t="shared" si="317"/>
        <v>NAoMe_initial_final_stage_tum</v>
      </c>
      <c r="BE3430" s="397" t="s">
        <v>862</v>
      </c>
      <c r="BF3430" t="str">
        <f t="shared" si="318"/>
        <v>Stage 0</v>
      </c>
      <c r="BG3430">
        <f t="shared" si="319"/>
        <v>0</v>
      </c>
      <c r="BH3430" s="398">
        <f t="shared" si="320"/>
        <v>0</v>
      </c>
      <c r="BO3430" s="33"/>
    </row>
    <row r="3431" spans="1:67">
      <c r="A3431" s="316" t="s">
        <v>27</v>
      </c>
      <c r="B3431" t="s">
        <v>380</v>
      </c>
      <c r="C3431" t="s">
        <v>910</v>
      </c>
      <c r="D3431" t="s">
        <v>314</v>
      </c>
      <c r="E3431" s="316" t="s">
        <v>145</v>
      </c>
      <c r="F3431" s="316" t="s">
        <v>146</v>
      </c>
      <c r="G3431" s="316" t="s">
        <v>434</v>
      </c>
      <c r="H3431" s="316" t="s">
        <v>369</v>
      </c>
      <c r="I3431" s="316" t="s">
        <v>303</v>
      </c>
      <c r="J3431" s="316" t="s">
        <v>305</v>
      </c>
      <c r="K3431" s="36">
        <v>2</v>
      </c>
      <c r="L3431" s="317">
        <v>3.0770000070333481E-2</v>
      </c>
      <c r="M3431" s="317">
        <v>3.2260000705718987E-2</v>
      </c>
      <c r="N3431" s="36">
        <v>10</v>
      </c>
      <c r="O3431" s="317">
        <v>3.8759998977184303E-2</v>
      </c>
      <c r="P3431" s="317">
        <v>4.4250000268220901E-2</v>
      </c>
      <c r="Q3431" s="36">
        <v>359</v>
      </c>
      <c r="R3431" s="317">
        <v>3.5999998450279243E-2</v>
      </c>
      <c r="S3431" s="317">
        <v>4.3150000274181373E-2</v>
      </c>
      <c r="T3431" t="s">
        <v>380</v>
      </c>
      <c r="BA3431" s="395">
        <v>1</v>
      </c>
      <c r="BB3431" s="396" t="s">
        <v>861</v>
      </c>
      <c r="BC3431" t="str">
        <f t="shared" si="316"/>
        <v>RJL</v>
      </c>
      <c r="BD3431" t="str">
        <f t="shared" si="317"/>
        <v>NAoMe_initial_final_stage_tum</v>
      </c>
      <c r="BE3431" s="397" t="s">
        <v>862</v>
      </c>
      <c r="BF3431" t="str">
        <f t="shared" si="318"/>
        <v>Stage 1</v>
      </c>
      <c r="BG3431">
        <f t="shared" si="319"/>
        <v>2</v>
      </c>
      <c r="BH3431" s="398">
        <f t="shared" si="320"/>
        <v>3.0770000070333481E-2</v>
      </c>
      <c r="BO3431" s="33"/>
    </row>
    <row r="3432" spans="1:67">
      <c r="A3432" s="316" t="s">
        <v>27</v>
      </c>
      <c r="B3432" t="s">
        <v>380</v>
      </c>
      <c r="C3432" t="s">
        <v>910</v>
      </c>
      <c r="D3432" t="s">
        <v>314</v>
      </c>
      <c r="E3432" s="316" t="s">
        <v>145</v>
      </c>
      <c r="F3432" s="316" t="s">
        <v>146</v>
      </c>
      <c r="G3432" s="316" t="s">
        <v>434</v>
      </c>
      <c r="H3432" s="316" t="s">
        <v>369</v>
      </c>
      <c r="I3432" s="316" t="s">
        <v>303</v>
      </c>
      <c r="J3432" s="316" t="s">
        <v>306</v>
      </c>
      <c r="K3432" s="36">
        <v>8</v>
      </c>
      <c r="L3432" s="317">
        <v>0.1230800002813339</v>
      </c>
      <c r="M3432" s="317">
        <v>0.1290300041437149</v>
      </c>
      <c r="N3432" s="36">
        <v>25</v>
      </c>
      <c r="O3432" s="317">
        <v>9.6900001168251038E-2</v>
      </c>
      <c r="P3432" s="317">
        <v>0.1106199994683266</v>
      </c>
      <c r="Q3432" s="36">
        <v>996</v>
      </c>
      <c r="R3432" s="317">
        <v>9.9880002439022064E-2</v>
      </c>
      <c r="S3432" s="317">
        <v>0.11970999836921691</v>
      </c>
      <c r="T3432" t="s">
        <v>380</v>
      </c>
      <c r="BA3432" s="395">
        <v>1</v>
      </c>
      <c r="BB3432" s="396" t="s">
        <v>861</v>
      </c>
      <c r="BC3432" t="str">
        <f t="shared" si="316"/>
        <v>RJL</v>
      </c>
      <c r="BD3432" t="str">
        <f t="shared" si="317"/>
        <v>NAoMe_initial_final_stage_tum</v>
      </c>
      <c r="BE3432" s="397" t="s">
        <v>862</v>
      </c>
      <c r="BF3432" t="str">
        <f t="shared" si="318"/>
        <v>Stage 2</v>
      </c>
      <c r="BG3432">
        <f t="shared" si="319"/>
        <v>8</v>
      </c>
      <c r="BH3432" s="398">
        <f t="shared" si="320"/>
        <v>0.1230800002813339</v>
      </c>
      <c r="BO3432" s="33"/>
    </row>
    <row r="3433" spans="1:67">
      <c r="A3433" s="316" t="s">
        <v>27</v>
      </c>
      <c r="B3433" t="s">
        <v>380</v>
      </c>
      <c r="C3433" t="s">
        <v>910</v>
      </c>
      <c r="D3433" t="s">
        <v>314</v>
      </c>
      <c r="E3433" s="316" t="s">
        <v>145</v>
      </c>
      <c r="F3433" s="316" t="s">
        <v>146</v>
      </c>
      <c r="G3433" s="316" t="s">
        <v>434</v>
      </c>
      <c r="H3433" s="316" t="s">
        <v>369</v>
      </c>
      <c r="I3433" s="316" t="s">
        <v>303</v>
      </c>
      <c r="J3433" s="316" t="s">
        <v>307</v>
      </c>
      <c r="K3433" s="36">
        <v>2</v>
      </c>
      <c r="L3433" s="317">
        <v>3.0770000070333481E-2</v>
      </c>
      <c r="M3433" s="317">
        <v>3.2260000705718987E-2</v>
      </c>
      <c r="N3433" s="36">
        <v>24</v>
      </c>
      <c r="O3433" s="317">
        <v>9.3019999563694E-2</v>
      </c>
      <c r="P3433" s="317">
        <v>0.1061900034546852</v>
      </c>
      <c r="Q3433" s="36">
        <v>742</v>
      </c>
      <c r="R3433" s="317">
        <v>7.4409998953342438E-2</v>
      </c>
      <c r="S3433" s="317">
        <v>8.9180000126361847E-2</v>
      </c>
      <c r="T3433" t="s">
        <v>380</v>
      </c>
      <c r="BA3433" s="395">
        <v>1</v>
      </c>
      <c r="BB3433" s="396" t="s">
        <v>861</v>
      </c>
      <c r="BC3433" t="str">
        <f t="shared" si="316"/>
        <v>RJL</v>
      </c>
      <c r="BD3433" t="str">
        <f t="shared" si="317"/>
        <v>NAoMe_initial_final_stage_tum</v>
      </c>
      <c r="BE3433" s="397" t="s">
        <v>862</v>
      </c>
      <c r="BF3433" t="str">
        <f t="shared" si="318"/>
        <v>Stage 3</v>
      </c>
      <c r="BG3433">
        <f t="shared" si="319"/>
        <v>2</v>
      </c>
      <c r="BH3433" s="398">
        <f t="shared" si="320"/>
        <v>3.0770000070333481E-2</v>
      </c>
      <c r="BO3433" s="33"/>
    </row>
    <row r="3434" spans="1:67">
      <c r="A3434" s="316" t="s">
        <v>27</v>
      </c>
      <c r="B3434" t="s">
        <v>380</v>
      </c>
      <c r="C3434" t="s">
        <v>910</v>
      </c>
      <c r="D3434" t="s">
        <v>314</v>
      </c>
      <c r="E3434" s="316" t="s">
        <v>145</v>
      </c>
      <c r="F3434" s="316" t="s">
        <v>146</v>
      </c>
      <c r="G3434" s="316" t="s">
        <v>434</v>
      </c>
      <c r="H3434" s="316" t="s">
        <v>369</v>
      </c>
      <c r="I3434" s="316" t="s">
        <v>303</v>
      </c>
      <c r="J3434" s="316" t="s">
        <v>336</v>
      </c>
      <c r="K3434" s="36">
        <v>50</v>
      </c>
      <c r="L3434" s="317">
        <v>0.76923000812530518</v>
      </c>
      <c r="M3434" s="317">
        <v>0.8064500093460083</v>
      </c>
      <c r="N3434" s="36">
        <v>165</v>
      </c>
      <c r="O3434" s="317">
        <v>0.6395300030708313</v>
      </c>
      <c r="P3434" s="317">
        <v>0.73009002208709717</v>
      </c>
      <c r="Q3434" s="36">
        <v>6159</v>
      </c>
      <c r="R3434" s="317">
        <v>0.6176300048828125</v>
      </c>
      <c r="S3434" s="317">
        <v>0.74026000499725342</v>
      </c>
      <c r="T3434" t="s">
        <v>380</v>
      </c>
      <c r="BA3434" s="395">
        <v>1</v>
      </c>
      <c r="BB3434" s="396" t="s">
        <v>861</v>
      </c>
      <c r="BC3434" t="str">
        <f t="shared" si="316"/>
        <v>RJL</v>
      </c>
      <c r="BD3434" t="str">
        <f t="shared" si="317"/>
        <v>NAoMe_initial_final_stage_tum</v>
      </c>
      <c r="BE3434" s="397" t="s">
        <v>862</v>
      </c>
      <c r="BF3434" t="str">
        <f t="shared" si="318"/>
        <v>Stage 4</v>
      </c>
      <c r="BG3434">
        <f t="shared" si="319"/>
        <v>50</v>
      </c>
      <c r="BH3434" s="398">
        <f t="shared" si="320"/>
        <v>0.76923000812530518</v>
      </c>
      <c r="BO3434" s="33"/>
    </row>
    <row r="3435" spans="1:67">
      <c r="A3435" s="316" t="s">
        <v>27</v>
      </c>
      <c r="B3435" t="s">
        <v>380</v>
      </c>
      <c r="C3435" t="s">
        <v>910</v>
      </c>
      <c r="D3435" t="s">
        <v>314</v>
      </c>
      <c r="E3435" s="316" t="s">
        <v>145</v>
      </c>
      <c r="F3435" s="316" t="s">
        <v>146</v>
      </c>
      <c r="G3435" s="316" t="s">
        <v>434</v>
      </c>
      <c r="H3435" s="316" t="s">
        <v>369</v>
      </c>
      <c r="I3435" s="316" t="s">
        <v>342</v>
      </c>
      <c r="J3435" s="316" t="s">
        <v>343</v>
      </c>
      <c r="K3435" s="36">
        <v>3</v>
      </c>
      <c r="L3435" s="317">
        <v>4.6149998903274543E-2</v>
      </c>
      <c r="M3435" s="317"/>
      <c r="N3435" s="36">
        <v>32</v>
      </c>
      <c r="O3435" s="317">
        <v>0.1240300014615059</v>
      </c>
      <c r="P3435" s="317"/>
      <c r="Q3435" s="36">
        <v>1652</v>
      </c>
      <c r="R3435" s="317">
        <v>0.1656599938869476</v>
      </c>
      <c r="S3435" s="317"/>
      <c r="T3435" t="s">
        <v>380</v>
      </c>
      <c r="BA3435" s="395">
        <v>1</v>
      </c>
      <c r="BB3435" s="396" t="s">
        <v>861</v>
      </c>
      <c r="BC3435" t="str">
        <f t="shared" si="316"/>
        <v>RJL</v>
      </c>
      <c r="BD3435" t="str">
        <f t="shared" si="317"/>
        <v>NAoMe_initial_final_stage_tum_grp</v>
      </c>
      <c r="BE3435" s="397" t="s">
        <v>862</v>
      </c>
      <c r="BF3435" t="str">
        <f t="shared" si="318"/>
        <v>MBC in HESAPC</v>
      </c>
      <c r="BG3435">
        <f t="shared" si="319"/>
        <v>3</v>
      </c>
      <c r="BH3435" s="398">
        <f t="shared" si="320"/>
        <v>4.6149998903274543E-2</v>
      </c>
      <c r="BO3435" s="33"/>
    </row>
    <row r="3436" spans="1:67">
      <c r="A3436" s="316" t="s">
        <v>27</v>
      </c>
      <c r="B3436" t="s">
        <v>380</v>
      </c>
      <c r="C3436" t="s">
        <v>910</v>
      </c>
      <c r="D3436" t="s">
        <v>314</v>
      </c>
      <c r="E3436" s="316" t="s">
        <v>145</v>
      </c>
      <c r="F3436" s="316" t="s">
        <v>146</v>
      </c>
      <c r="G3436" s="316" t="s">
        <v>434</v>
      </c>
      <c r="H3436" s="316" t="s">
        <v>369</v>
      </c>
      <c r="I3436" s="316" t="s">
        <v>342</v>
      </c>
      <c r="J3436" s="316" t="s">
        <v>344</v>
      </c>
      <c r="K3436" s="36">
        <v>12</v>
      </c>
      <c r="L3436" s="317">
        <v>0.18461999297142029</v>
      </c>
      <c r="M3436" s="317">
        <v>0.19355000555515289</v>
      </c>
      <c r="N3436" s="36">
        <v>60</v>
      </c>
      <c r="O3436" s="317">
        <v>0.2325599938631058</v>
      </c>
      <c r="P3436" s="317">
        <v>0.26548999547958368</v>
      </c>
      <c r="Q3436" s="36">
        <v>2161</v>
      </c>
      <c r="R3436" s="317">
        <v>0.2167100012302399</v>
      </c>
      <c r="S3436" s="317">
        <v>0.25973999500274658</v>
      </c>
      <c r="T3436" t="s">
        <v>380</v>
      </c>
      <c r="BA3436" s="395">
        <v>1</v>
      </c>
      <c r="BB3436" s="396" t="s">
        <v>861</v>
      </c>
      <c r="BC3436" t="str">
        <f t="shared" si="316"/>
        <v>RJL</v>
      </c>
      <c r="BD3436" t="str">
        <f t="shared" si="317"/>
        <v>NAoMe_initial_final_stage_tum_grp</v>
      </c>
      <c r="BE3436" s="397" t="s">
        <v>862</v>
      </c>
      <c r="BF3436" t="str">
        <f t="shared" si="318"/>
        <v>Stage 0-3</v>
      </c>
      <c r="BG3436">
        <f t="shared" si="319"/>
        <v>12</v>
      </c>
      <c r="BH3436" s="398">
        <f t="shared" si="320"/>
        <v>0.18461999297142029</v>
      </c>
      <c r="BO3436" s="33"/>
    </row>
    <row r="3437" spans="1:67">
      <c r="A3437" s="316" t="s">
        <v>27</v>
      </c>
      <c r="B3437" t="s">
        <v>380</v>
      </c>
      <c r="C3437" t="s">
        <v>910</v>
      </c>
      <c r="D3437" t="s">
        <v>314</v>
      </c>
      <c r="E3437" s="316" t="s">
        <v>145</v>
      </c>
      <c r="F3437" s="316" t="s">
        <v>146</v>
      </c>
      <c r="G3437" s="316" t="s">
        <v>434</v>
      </c>
      <c r="H3437" s="316" t="s">
        <v>369</v>
      </c>
      <c r="I3437" s="316" t="s">
        <v>342</v>
      </c>
      <c r="J3437" s="316" t="s">
        <v>336</v>
      </c>
      <c r="K3437" s="36">
        <v>50</v>
      </c>
      <c r="L3437" s="317">
        <v>0.76923000812530518</v>
      </c>
      <c r="M3437" s="317">
        <v>0.8064500093460083</v>
      </c>
      <c r="N3437" s="36">
        <v>166</v>
      </c>
      <c r="O3437" s="317">
        <v>0.64341002702713013</v>
      </c>
      <c r="P3437" s="317">
        <v>0.73451000452041626</v>
      </c>
      <c r="Q3437" s="36">
        <v>6159</v>
      </c>
      <c r="R3437" s="317">
        <v>0.6176300048828125</v>
      </c>
      <c r="S3437" s="317">
        <v>0.74026000499725342</v>
      </c>
      <c r="T3437" t="s">
        <v>380</v>
      </c>
      <c r="BA3437" s="395">
        <v>1</v>
      </c>
      <c r="BB3437" s="396" t="s">
        <v>861</v>
      </c>
      <c r="BC3437" t="str">
        <f t="shared" si="316"/>
        <v>RJL</v>
      </c>
      <c r="BD3437" t="str">
        <f t="shared" si="317"/>
        <v>NAoMe_initial_final_stage_tum_grp</v>
      </c>
      <c r="BE3437" s="397" t="s">
        <v>862</v>
      </c>
      <c r="BF3437" t="str">
        <f t="shared" si="318"/>
        <v>Stage 4</v>
      </c>
      <c r="BG3437">
        <f t="shared" si="319"/>
        <v>50</v>
      </c>
      <c r="BH3437" s="398">
        <f t="shared" si="320"/>
        <v>0.76923000812530518</v>
      </c>
      <c r="BO3437" s="33"/>
    </row>
    <row r="3438" spans="1:67">
      <c r="A3438" s="316" t="s">
        <v>27</v>
      </c>
      <c r="B3438" t="s">
        <v>380</v>
      </c>
      <c r="C3438" t="s">
        <v>910</v>
      </c>
      <c r="D3438" t="s">
        <v>314</v>
      </c>
      <c r="E3438" s="316" t="s">
        <v>145</v>
      </c>
      <c r="F3438" s="316" t="s">
        <v>146</v>
      </c>
      <c r="G3438" s="316" t="s">
        <v>434</v>
      </c>
      <c r="H3438" s="316" t="s">
        <v>369</v>
      </c>
      <c r="I3438" s="316" t="s">
        <v>658</v>
      </c>
      <c r="J3438" s="316" t="s">
        <v>345</v>
      </c>
      <c r="K3438" s="36">
        <v>65</v>
      </c>
      <c r="L3438" s="317">
        <v>1</v>
      </c>
      <c r="M3438" s="317"/>
      <c r="N3438" s="36">
        <v>258</v>
      </c>
      <c r="O3438" s="317">
        <v>1</v>
      </c>
      <c r="P3438" s="317"/>
      <c r="Q3438" s="36">
        <v>9972</v>
      </c>
      <c r="R3438" s="317">
        <v>1</v>
      </c>
      <c r="S3438" s="317"/>
      <c r="T3438" t="s">
        <v>380</v>
      </c>
      <c r="BA3438" s="395">
        <v>1</v>
      </c>
      <c r="BB3438" s="396" t="s">
        <v>861</v>
      </c>
      <c r="BC3438" t="str">
        <f t="shared" si="316"/>
        <v>RJL</v>
      </c>
      <c r="BD3438" t="str">
        <f t="shared" si="317"/>
        <v>NAoMe_initial_final_who_ps</v>
      </c>
      <c r="BE3438" s="397" t="s">
        <v>862</v>
      </c>
      <c r="BF3438" t="str">
        <f t="shared" si="318"/>
        <v>Not recorded</v>
      </c>
      <c r="BG3438">
        <f t="shared" si="319"/>
        <v>65</v>
      </c>
      <c r="BH3438" s="398">
        <f t="shared" si="320"/>
        <v>1</v>
      </c>
      <c r="BO3438" s="33"/>
    </row>
    <row r="3439" spans="1:67">
      <c r="A3439" s="316" t="s">
        <v>27</v>
      </c>
      <c r="B3439" t="s">
        <v>380</v>
      </c>
      <c r="C3439" t="s">
        <v>910</v>
      </c>
      <c r="D3439" t="s">
        <v>314</v>
      </c>
      <c r="E3439" s="316" t="s">
        <v>145</v>
      </c>
      <c r="F3439" s="316" t="s">
        <v>146</v>
      </c>
      <c r="G3439" s="316" t="s">
        <v>434</v>
      </c>
      <c r="H3439" s="316" t="s">
        <v>369</v>
      </c>
      <c r="I3439" s="316" t="s">
        <v>291</v>
      </c>
      <c r="J3439" s="316" t="s">
        <v>313</v>
      </c>
      <c r="K3439" s="36">
        <v>63</v>
      </c>
      <c r="L3439" s="317">
        <v>0.96922999620437622</v>
      </c>
      <c r="M3439" s="317"/>
      <c r="N3439" s="36">
        <v>256</v>
      </c>
      <c r="O3439" s="317">
        <v>0.99225002527236938</v>
      </c>
      <c r="P3439" s="317"/>
      <c r="Q3439" s="36">
        <v>9846</v>
      </c>
      <c r="R3439" s="317">
        <v>0.98736000061035156</v>
      </c>
      <c r="S3439" s="317"/>
      <c r="T3439" t="s">
        <v>380</v>
      </c>
      <c r="BA3439" s="395">
        <v>1</v>
      </c>
      <c r="BB3439" s="396" t="s">
        <v>861</v>
      </c>
      <c r="BC3439" t="str">
        <f t="shared" si="316"/>
        <v>RJL</v>
      </c>
      <c r="BD3439" t="str">
        <f t="shared" si="317"/>
        <v>NAoMe_initial_gender</v>
      </c>
      <c r="BE3439" s="397" t="s">
        <v>862</v>
      </c>
      <c r="BF3439" t="str">
        <f t="shared" si="318"/>
        <v>Female</v>
      </c>
      <c r="BG3439">
        <f t="shared" si="319"/>
        <v>63</v>
      </c>
      <c r="BH3439" s="398">
        <f t="shared" si="320"/>
        <v>0.96922999620437622</v>
      </c>
      <c r="BO3439" s="33"/>
    </row>
    <row r="3440" spans="1:67">
      <c r="A3440" s="316" t="s">
        <v>27</v>
      </c>
      <c r="B3440" t="s">
        <v>380</v>
      </c>
      <c r="C3440" t="s">
        <v>910</v>
      </c>
      <c r="D3440" t="s">
        <v>314</v>
      </c>
      <c r="E3440" s="316" t="s">
        <v>145</v>
      </c>
      <c r="F3440" s="316" t="s">
        <v>146</v>
      </c>
      <c r="G3440" s="316" t="s">
        <v>434</v>
      </c>
      <c r="H3440" s="316" t="s">
        <v>369</v>
      </c>
      <c r="I3440" s="316" t="s">
        <v>291</v>
      </c>
      <c r="J3440" s="316" t="s">
        <v>293</v>
      </c>
      <c r="K3440" s="36">
        <v>2</v>
      </c>
      <c r="L3440" s="317">
        <v>3.0770000070333481E-2</v>
      </c>
      <c r="M3440" s="317"/>
      <c r="N3440" s="36">
        <v>2</v>
      </c>
      <c r="O3440" s="317">
        <v>7.7499998733401299E-3</v>
      </c>
      <c r="P3440" s="317"/>
      <c r="Q3440" s="36">
        <v>126</v>
      </c>
      <c r="R3440" s="317">
        <v>1.264000032097101E-2</v>
      </c>
      <c r="S3440" s="317"/>
      <c r="T3440" t="s">
        <v>380</v>
      </c>
      <c r="BA3440" s="395">
        <v>1</v>
      </c>
      <c r="BB3440" s="396" t="s">
        <v>861</v>
      </c>
      <c r="BC3440" t="str">
        <f t="shared" si="316"/>
        <v>RJL</v>
      </c>
      <c r="BD3440" t="str">
        <f t="shared" si="317"/>
        <v>NAoMe_initial_gender</v>
      </c>
      <c r="BE3440" s="397" t="s">
        <v>862</v>
      </c>
      <c r="BF3440" t="str">
        <f t="shared" si="318"/>
        <v>Male</v>
      </c>
      <c r="BG3440">
        <f t="shared" si="319"/>
        <v>2</v>
      </c>
      <c r="BH3440" s="398">
        <f t="shared" si="320"/>
        <v>3.0770000070333481E-2</v>
      </c>
      <c r="BO3440" s="33"/>
    </row>
    <row r="3441" spans="1:67">
      <c r="A3441" s="316" t="s">
        <v>27</v>
      </c>
      <c r="B3441" t="s">
        <v>380</v>
      </c>
      <c r="C3441" t="s">
        <v>910</v>
      </c>
      <c r="D3441" t="s">
        <v>314</v>
      </c>
      <c r="E3441" s="316" t="s">
        <v>145</v>
      </c>
      <c r="F3441" s="316" t="s">
        <v>146</v>
      </c>
      <c r="G3441" s="316" t="s">
        <v>434</v>
      </c>
      <c r="H3441" s="316" t="s">
        <v>369</v>
      </c>
      <c r="I3441" s="316" t="s">
        <v>659</v>
      </c>
      <c r="J3441" s="316" t="s">
        <v>294</v>
      </c>
      <c r="K3441" s="36">
        <v>19</v>
      </c>
      <c r="L3441" s="317">
        <v>0.29230999946594238</v>
      </c>
      <c r="M3441" s="317">
        <v>0.29230999946594238</v>
      </c>
      <c r="N3441" s="36">
        <v>52</v>
      </c>
      <c r="O3441" s="317">
        <v>0.20155000686645511</v>
      </c>
      <c r="P3441" s="317">
        <v>0.20155000686645511</v>
      </c>
      <c r="Q3441" s="36">
        <v>1800</v>
      </c>
      <c r="R3441" s="317">
        <v>0.18050999939441681</v>
      </c>
      <c r="S3441" s="317">
        <v>0.18050999939441681</v>
      </c>
      <c r="T3441" t="s">
        <v>380</v>
      </c>
      <c r="BA3441" s="395">
        <v>1</v>
      </c>
      <c r="BB3441" s="396" t="s">
        <v>861</v>
      </c>
      <c r="BC3441" t="str">
        <f t="shared" si="316"/>
        <v>RJL</v>
      </c>
      <c r="BD3441" t="str">
        <f t="shared" si="317"/>
        <v>NAoMe_initial_imd_2019</v>
      </c>
      <c r="BE3441" s="397" t="s">
        <v>862</v>
      </c>
      <c r="BF3441" t="str">
        <f t="shared" si="318"/>
        <v>1 - most deprived</v>
      </c>
      <c r="BG3441">
        <f t="shared" si="319"/>
        <v>19</v>
      </c>
      <c r="BH3441" s="398">
        <f t="shared" si="320"/>
        <v>0.29230999946594238</v>
      </c>
      <c r="BO3441" s="33"/>
    </row>
    <row r="3442" spans="1:67">
      <c r="A3442" s="316" t="s">
        <v>27</v>
      </c>
      <c r="B3442" t="s">
        <v>380</v>
      </c>
      <c r="C3442" t="s">
        <v>910</v>
      </c>
      <c r="D3442" t="s">
        <v>314</v>
      </c>
      <c r="E3442" s="316" t="s">
        <v>145</v>
      </c>
      <c r="F3442" s="316" t="s">
        <v>146</v>
      </c>
      <c r="G3442" s="316" t="s">
        <v>434</v>
      </c>
      <c r="H3442" s="316" t="s">
        <v>369</v>
      </c>
      <c r="I3442" s="316" t="s">
        <v>659</v>
      </c>
      <c r="J3442" s="316" t="s">
        <v>15</v>
      </c>
      <c r="K3442" s="36">
        <v>11</v>
      </c>
      <c r="L3442" s="317">
        <v>0.16922999918460849</v>
      </c>
      <c r="M3442" s="317">
        <v>0.16922999918460849</v>
      </c>
      <c r="N3442" s="36">
        <v>42</v>
      </c>
      <c r="O3442" s="317">
        <v>0.16279000043869021</v>
      </c>
      <c r="P3442" s="317">
        <v>0.16279000043869021</v>
      </c>
      <c r="Q3442" s="36">
        <v>2036</v>
      </c>
      <c r="R3442" s="317">
        <v>0.20417000353336329</v>
      </c>
      <c r="S3442" s="317">
        <v>0.20417000353336329</v>
      </c>
      <c r="T3442" t="s">
        <v>380</v>
      </c>
      <c r="BA3442" s="395">
        <v>1</v>
      </c>
      <c r="BB3442" s="396" t="s">
        <v>861</v>
      </c>
      <c r="BC3442" t="str">
        <f t="shared" si="316"/>
        <v>RJL</v>
      </c>
      <c r="BD3442" t="str">
        <f t="shared" si="317"/>
        <v>NAoMe_initial_imd_2019</v>
      </c>
      <c r="BE3442" s="397" t="s">
        <v>862</v>
      </c>
      <c r="BF3442" t="str">
        <f t="shared" si="318"/>
        <v>2</v>
      </c>
      <c r="BG3442">
        <f t="shared" si="319"/>
        <v>11</v>
      </c>
      <c r="BH3442" s="398">
        <f t="shared" si="320"/>
        <v>0.16922999918460849</v>
      </c>
      <c r="BO3442" s="33"/>
    </row>
    <row r="3443" spans="1:67">
      <c r="A3443" s="316" t="s">
        <v>27</v>
      </c>
      <c r="B3443" t="s">
        <v>380</v>
      </c>
      <c r="C3443" t="s">
        <v>910</v>
      </c>
      <c r="D3443" t="s">
        <v>314</v>
      </c>
      <c r="E3443" s="316" t="s">
        <v>145</v>
      </c>
      <c r="F3443" s="316" t="s">
        <v>146</v>
      </c>
      <c r="G3443" s="316" t="s">
        <v>434</v>
      </c>
      <c r="H3443" s="316" t="s">
        <v>369</v>
      </c>
      <c r="I3443" s="316" t="s">
        <v>659</v>
      </c>
      <c r="J3443" s="316" t="s">
        <v>16</v>
      </c>
      <c r="K3443" s="36">
        <v>9</v>
      </c>
      <c r="L3443" s="317">
        <v>0.13845999538898471</v>
      </c>
      <c r="M3443" s="317">
        <v>0.13845999538898471</v>
      </c>
      <c r="N3443" s="36">
        <v>42</v>
      </c>
      <c r="O3443" s="317">
        <v>0.16279000043869021</v>
      </c>
      <c r="P3443" s="317">
        <v>0.16279000043869021</v>
      </c>
      <c r="Q3443" s="36">
        <v>2085</v>
      </c>
      <c r="R3443" s="317">
        <v>0.20908999443054199</v>
      </c>
      <c r="S3443" s="317">
        <v>0.20908999443054199</v>
      </c>
      <c r="T3443" t="s">
        <v>380</v>
      </c>
      <c r="BA3443" s="395">
        <v>1</v>
      </c>
      <c r="BB3443" s="396" t="s">
        <v>861</v>
      </c>
      <c r="BC3443" t="str">
        <f t="shared" si="316"/>
        <v>RJL</v>
      </c>
      <c r="BD3443" t="str">
        <f t="shared" si="317"/>
        <v>NAoMe_initial_imd_2019</v>
      </c>
      <c r="BE3443" s="397" t="s">
        <v>862</v>
      </c>
      <c r="BF3443" t="str">
        <f t="shared" si="318"/>
        <v>3</v>
      </c>
      <c r="BG3443">
        <f t="shared" si="319"/>
        <v>9</v>
      </c>
      <c r="BH3443" s="398">
        <f t="shared" si="320"/>
        <v>0.13845999538898471</v>
      </c>
      <c r="BO3443" s="33"/>
    </row>
    <row r="3444" spans="1:67">
      <c r="A3444" s="316" t="s">
        <v>27</v>
      </c>
      <c r="B3444" t="s">
        <v>380</v>
      </c>
      <c r="C3444" t="s">
        <v>910</v>
      </c>
      <c r="D3444" t="s">
        <v>314</v>
      </c>
      <c r="E3444" s="316" t="s">
        <v>145</v>
      </c>
      <c r="F3444" s="316" t="s">
        <v>146</v>
      </c>
      <c r="G3444" s="316" t="s">
        <v>434</v>
      </c>
      <c r="H3444" s="316" t="s">
        <v>369</v>
      </c>
      <c r="I3444" s="316" t="s">
        <v>659</v>
      </c>
      <c r="J3444" s="316" t="s">
        <v>17</v>
      </c>
      <c r="K3444" s="36">
        <v>18</v>
      </c>
      <c r="L3444" s="317">
        <v>0.27691999077796942</v>
      </c>
      <c r="M3444" s="317">
        <v>0.27691999077796942</v>
      </c>
      <c r="N3444" s="36">
        <v>60</v>
      </c>
      <c r="O3444" s="317">
        <v>0.2325599938631058</v>
      </c>
      <c r="P3444" s="317">
        <v>0.2325599938631058</v>
      </c>
      <c r="Q3444" s="36">
        <v>2024</v>
      </c>
      <c r="R3444" s="317">
        <v>0.2029699981212616</v>
      </c>
      <c r="S3444" s="317">
        <v>0.2029699981212616</v>
      </c>
      <c r="T3444" t="s">
        <v>380</v>
      </c>
      <c r="BA3444" s="395">
        <v>1</v>
      </c>
      <c r="BB3444" s="396" t="s">
        <v>861</v>
      </c>
      <c r="BC3444" t="str">
        <f t="shared" si="316"/>
        <v>RJL</v>
      </c>
      <c r="BD3444" t="str">
        <f t="shared" si="317"/>
        <v>NAoMe_initial_imd_2019</v>
      </c>
      <c r="BE3444" s="397" t="s">
        <v>862</v>
      </c>
      <c r="BF3444" t="str">
        <f t="shared" si="318"/>
        <v>4</v>
      </c>
      <c r="BG3444">
        <f t="shared" si="319"/>
        <v>18</v>
      </c>
      <c r="BH3444" s="398">
        <f t="shared" si="320"/>
        <v>0.27691999077796942</v>
      </c>
      <c r="BO3444" s="33"/>
    </row>
    <row r="3445" spans="1:67">
      <c r="A3445" s="316" t="s">
        <v>27</v>
      </c>
      <c r="B3445" t="s">
        <v>380</v>
      </c>
      <c r="C3445" t="s">
        <v>910</v>
      </c>
      <c r="D3445" t="s">
        <v>314</v>
      </c>
      <c r="E3445" s="316" t="s">
        <v>145</v>
      </c>
      <c r="F3445" s="316" t="s">
        <v>146</v>
      </c>
      <c r="G3445" s="316" t="s">
        <v>434</v>
      </c>
      <c r="H3445" s="316" t="s">
        <v>369</v>
      </c>
      <c r="I3445" s="316" t="s">
        <v>659</v>
      </c>
      <c r="J3445" s="316" t="s">
        <v>295</v>
      </c>
      <c r="K3445" s="36">
        <v>8</v>
      </c>
      <c r="L3445" s="317">
        <v>0.1230800002813339</v>
      </c>
      <c r="M3445" s="317">
        <v>0.1230800002813339</v>
      </c>
      <c r="N3445" s="36">
        <v>62</v>
      </c>
      <c r="O3445" s="317">
        <v>0.2403099983930588</v>
      </c>
      <c r="P3445" s="317">
        <v>0.2403099983930588</v>
      </c>
      <c r="Q3445" s="36">
        <v>2027</v>
      </c>
      <c r="R3445" s="317">
        <v>0.2032700031995773</v>
      </c>
      <c r="S3445" s="317">
        <v>0.2032700031995773</v>
      </c>
      <c r="T3445" t="s">
        <v>380</v>
      </c>
      <c r="BA3445" s="395">
        <v>1</v>
      </c>
      <c r="BB3445" s="396" t="s">
        <v>861</v>
      </c>
      <c r="BC3445" t="str">
        <f t="shared" si="316"/>
        <v>RJL</v>
      </c>
      <c r="BD3445" t="str">
        <f t="shared" si="317"/>
        <v>NAoMe_initial_imd_2019</v>
      </c>
      <c r="BE3445" s="397" t="s">
        <v>862</v>
      </c>
      <c r="BF3445" t="str">
        <f t="shared" si="318"/>
        <v>5 - least deprived</v>
      </c>
      <c r="BG3445">
        <f t="shared" si="319"/>
        <v>8</v>
      </c>
      <c r="BH3445" s="398">
        <f t="shared" si="320"/>
        <v>0.1230800002813339</v>
      </c>
      <c r="BO3445" s="33"/>
    </row>
    <row r="3446" spans="1:67">
      <c r="A3446" s="316" t="s">
        <v>27</v>
      </c>
      <c r="B3446" t="s">
        <v>380</v>
      </c>
      <c r="C3446" t="s">
        <v>910</v>
      </c>
      <c r="D3446" t="s">
        <v>314</v>
      </c>
      <c r="E3446" s="316" t="s">
        <v>145</v>
      </c>
      <c r="F3446" s="316" t="s">
        <v>146</v>
      </c>
      <c r="G3446" s="316" t="s">
        <v>434</v>
      </c>
      <c r="H3446" s="316" t="s">
        <v>369</v>
      </c>
      <c r="I3446" s="316" t="s">
        <v>659</v>
      </c>
      <c r="J3446" s="316" t="s">
        <v>260</v>
      </c>
      <c r="K3446" s="36">
        <v>0</v>
      </c>
      <c r="L3446" s="317">
        <v>0</v>
      </c>
      <c r="M3446" s="317"/>
      <c r="N3446" s="36">
        <v>0</v>
      </c>
      <c r="O3446" s="317">
        <v>0</v>
      </c>
      <c r="P3446" s="317"/>
      <c r="Q3446" s="36">
        <v>0</v>
      </c>
      <c r="R3446" s="317">
        <v>0</v>
      </c>
      <c r="S3446" s="317"/>
      <c r="T3446" t="s">
        <v>380</v>
      </c>
      <c r="BA3446" s="395">
        <v>1</v>
      </c>
      <c r="BB3446" s="396" t="s">
        <v>861</v>
      </c>
      <c r="BC3446" t="str">
        <f t="shared" si="316"/>
        <v>RJL</v>
      </c>
      <c r="BD3446" t="str">
        <f t="shared" si="317"/>
        <v>NAoMe_initial_imd_2019</v>
      </c>
      <c r="BE3446" s="397" t="s">
        <v>862</v>
      </c>
      <c r="BF3446" t="str">
        <f t="shared" si="318"/>
        <v>Unknown</v>
      </c>
      <c r="BG3446">
        <f t="shared" si="319"/>
        <v>0</v>
      </c>
      <c r="BH3446" s="398">
        <f t="shared" si="320"/>
        <v>0</v>
      </c>
      <c r="BO3446" s="33"/>
    </row>
    <row r="3447" spans="1:67">
      <c r="A3447" s="316" t="s">
        <v>27</v>
      </c>
      <c r="B3447" t="s">
        <v>380</v>
      </c>
      <c r="C3447" t="s">
        <v>910</v>
      </c>
      <c r="D3447" t="s">
        <v>314</v>
      </c>
      <c r="E3447" s="316" t="s">
        <v>145</v>
      </c>
      <c r="F3447" s="316" t="s">
        <v>146</v>
      </c>
      <c r="G3447" s="316" t="s">
        <v>434</v>
      </c>
      <c r="H3447" s="316" t="s">
        <v>369</v>
      </c>
      <c r="I3447" s="316" t="s">
        <v>296</v>
      </c>
      <c r="J3447" s="316" t="s">
        <v>297</v>
      </c>
      <c r="K3447" s="36">
        <v>43</v>
      </c>
      <c r="L3447" s="317">
        <v>0.66153997182846069</v>
      </c>
      <c r="M3447" s="317">
        <v>0.6935499906539917</v>
      </c>
      <c r="N3447" s="36">
        <v>158</v>
      </c>
      <c r="O3447" s="317">
        <v>0.61239999532699585</v>
      </c>
      <c r="P3447" s="317">
        <v>0.62450999021530151</v>
      </c>
      <c r="Q3447" s="36">
        <v>5528</v>
      </c>
      <c r="R3447" s="317">
        <v>0.55435001850128174</v>
      </c>
      <c r="S3447" s="317">
        <v>0.56936997175216675</v>
      </c>
      <c r="T3447" t="s">
        <v>380</v>
      </c>
      <c r="BA3447" s="395">
        <v>1</v>
      </c>
      <c r="BB3447" s="396" t="s">
        <v>861</v>
      </c>
      <c r="BC3447" t="str">
        <f t="shared" si="316"/>
        <v>RJL</v>
      </c>
      <c r="BD3447" t="str">
        <f t="shared" si="317"/>
        <v>NAoMe_initial_scarf_731_grp</v>
      </c>
      <c r="BE3447" s="397" t="s">
        <v>862</v>
      </c>
      <c r="BF3447" t="str">
        <f t="shared" si="318"/>
        <v>Fit</v>
      </c>
      <c r="BG3447">
        <f t="shared" si="319"/>
        <v>43</v>
      </c>
      <c r="BH3447" s="398">
        <f t="shared" si="320"/>
        <v>0.66153997182846069</v>
      </c>
      <c r="BO3447" s="33"/>
    </row>
    <row r="3448" spans="1:67">
      <c r="A3448" s="316" t="s">
        <v>27</v>
      </c>
      <c r="B3448" t="s">
        <v>380</v>
      </c>
      <c r="C3448" t="s">
        <v>910</v>
      </c>
      <c r="D3448" t="s">
        <v>314</v>
      </c>
      <c r="E3448" s="316" t="s">
        <v>145</v>
      </c>
      <c r="F3448" s="316" t="s">
        <v>146</v>
      </c>
      <c r="G3448" s="316" t="s">
        <v>434</v>
      </c>
      <c r="H3448" s="316" t="s">
        <v>369</v>
      </c>
      <c r="I3448" s="316" t="s">
        <v>296</v>
      </c>
      <c r="J3448" s="316" t="s">
        <v>298</v>
      </c>
      <c r="K3448" s="36">
        <v>5</v>
      </c>
      <c r="L3448" s="317">
        <v>7.6920002698898315E-2</v>
      </c>
      <c r="M3448" s="317">
        <v>8.0650001764297485E-2</v>
      </c>
      <c r="N3448" s="36">
        <v>36</v>
      </c>
      <c r="O3448" s="317">
        <v>0.1395300030708313</v>
      </c>
      <c r="P3448" s="317">
        <v>0.14228999614715579</v>
      </c>
      <c r="Q3448" s="36">
        <v>1492</v>
      </c>
      <c r="R3448" s="317">
        <v>0.149619996547699</v>
      </c>
      <c r="S3448" s="317">
        <v>0.153669998049736</v>
      </c>
      <c r="T3448" t="s">
        <v>380</v>
      </c>
      <c r="BA3448" s="395">
        <v>1</v>
      </c>
      <c r="BB3448" s="396" t="s">
        <v>861</v>
      </c>
      <c r="BC3448" t="str">
        <f t="shared" si="316"/>
        <v>RJL</v>
      </c>
      <c r="BD3448" t="str">
        <f t="shared" si="317"/>
        <v>NAoMe_initial_scarf_731_grp</v>
      </c>
      <c r="BE3448" s="397" t="s">
        <v>862</v>
      </c>
      <c r="BF3448" t="str">
        <f t="shared" si="318"/>
        <v>Mild frailty</v>
      </c>
      <c r="BG3448">
        <f t="shared" si="319"/>
        <v>5</v>
      </c>
      <c r="BH3448" s="398">
        <f t="shared" si="320"/>
        <v>7.6920002698898315E-2</v>
      </c>
      <c r="BO3448" s="33"/>
    </row>
    <row r="3449" spans="1:67">
      <c r="A3449" s="316" t="s">
        <v>27</v>
      </c>
      <c r="B3449" t="s">
        <v>380</v>
      </c>
      <c r="C3449" t="s">
        <v>910</v>
      </c>
      <c r="D3449" t="s">
        <v>314</v>
      </c>
      <c r="E3449" s="316" t="s">
        <v>145</v>
      </c>
      <c r="F3449" s="316" t="s">
        <v>146</v>
      </c>
      <c r="G3449" s="316" t="s">
        <v>434</v>
      </c>
      <c r="H3449" s="316" t="s">
        <v>369</v>
      </c>
      <c r="I3449" s="316" t="s">
        <v>296</v>
      </c>
      <c r="J3449" s="316" t="s">
        <v>299</v>
      </c>
      <c r="K3449" s="36">
        <v>7</v>
      </c>
      <c r="L3449" s="317">
        <v>0.1076899990439415</v>
      </c>
      <c r="M3449" s="317">
        <v>0.1128999963402748</v>
      </c>
      <c r="N3449" s="36">
        <v>31</v>
      </c>
      <c r="O3449" s="317">
        <v>0.1201599985361099</v>
      </c>
      <c r="P3449" s="317">
        <v>0.12252999842166901</v>
      </c>
      <c r="Q3449" s="36">
        <v>1470</v>
      </c>
      <c r="R3449" s="317">
        <v>0.1474100053310394</v>
      </c>
      <c r="S3449" s="317">
        <v>0.1514099985361099</v>
      </c>
      <c r="T3449" t="s">
        <v>380</v>
      </c>
      <c r="BA3449" s="395">
        <v>1</v>
      </c>
      <c r="BB3449" s="396" t="s">
        <v>861</v>
      </c>
      <c r="BC3449" t="str">
        <f t="shared" si="316"/>
        <v>RJL</v>
      </c>
      <c r="BD3449" t="str">
        <f t="shared" si="317"/>
        <v>NAoMe_initial_scarf_731_grp</v>
      </c>
      <c r="BE3449" s="397" t="s">
        <v>862</v>
      </c>
      <c r="BF3449" t="str">
        <f t="shared" si="318"/>
        <v>Moderate frailty</v>
      </c>
      <c r="BG3449">
        <f t="shared" si="319"/>
        <v>7</v>
      </c>
      <c r="BH3449" s="398">
        <f t="shared" si="320"/>
        <v>0.1076899990439415</v>
      </c>
      <c r="BO3449" s="33"/>
    </row>
    <row r="3450" spans="1:67">
      <c r="A3450" s="316" t="s">
        <v>27</v>
      </c>
      <c r="B3450" t="s">
        <v>380</v>
      </c>
      <c r="C3450" t="s">
        <v>910</v>
      </c>
      <c r="D3450" t="s">
        <v>314</v>
      </c>
      <c r="E3450" s="316" t="s">
        <v>145</v>
      </c>
      <c r="F3450" s="316" t="s">
        <v>146</v>
      </c>
      <c r="G3450" s="316" t="s">
        <v>434</v>
      </c>
      <c r="H3450" s="316" t="s">
        <v>369</v>
      </c>
      <c r="I3450" s="316" t="s">
        <v>296</v>
      </c>
      <c r="J3450" s="316" t="s">
        <v>353</v>
      </c>
      <c r="K3450" s="36">
        <v>3</v>
      </c>
      <c r="L3450" s="317">
        <v>4.6149998903274543E-2</v>
      </c>
      <c r="M3450" s="317"/>
      <c r="N3450" s="36">
        <v>5</v>
      </c>
      <c r="O3450" s="317">
        <v>1.9379999488592151E-2</v>
      </c>
      <c r="P3450" s="317"/>
      <c r="Q3450" s="36">
        <v>263</v>
      </c>
      <c r="R3450" s="317">
        <v>2.6370000094175339E-2</v>
      </c>
      <c r="S3450" s="317"/>
      <c r="T3450" t="s">
        <v>380</v>
      </c>
      <c r="BA3450" s="395">
        <v>1</v>
      </c>
      <c r="BB3450" s="396" t="s">
        <v>861</v>
      </c>
      <c r="BC3450" t="str">
        <f t="shared" si="316"/>
        <v>RJL</v>
      </c>
      <c r="BD3450" t="str">
        <f t="shared" si="317"/>
        <v>NAoMe_initial_scarf_731_grp</v>
      </c>
      <c r="BE3450" s="397" t="s">
        <v>862</v>
      </c>
      <c r="BF3450" t="str">
        <f t="shared" si="318"/>
        <v>Not in HESAPC</v>
      </c>
      <c r="BG3450">
        <f t="shared" si="319"/>
        <v>3</v>
      </c>
      <c r="BH3450" s="398">
        <f t="shared" si="320"/>
        <v>4.6149998903274543E-2</v>
      </c>
      <c r="BO3450" s="33"/>
    </row>
    <row r="3451" spans="1:67">
      <c r="A3451" s="316" t="s">
        <v>27</v>
      </c>
      <c r="B3451" t="s">
        <v>380</v>
      </c>
      <c r="C3451" t="s">
        <v>910</v>
      </c>
      <c r="D3451" t="s">
        <v>314</v>
      </c>
      <c r="E3451" s="316" t="s">
        <v>145</v>
      </c>
      <c r="F3451" s="316" t="s">
        <v>146</v>
      </c>
      <c r="G3451" s="316" t="s">
        <v>434</v>
      </c>
      <c r="H3451" s="316" t="s">
        <v>369</v>
      </c>
      <c r="I3451" s="316" t="s">
        <v>296</v>
      </c>
      <c r="J3451" s="316" t="s">
        <v>300</v>
      </c>
      <c r="K3451" s="36">
        <v>7</v>
      </c>
      <c r="L3451" s="317">
        <v>0.1076899990439415</v>
      </c>
      <c r="M3451" s="317">
        <v>0.1128999963402748</v>
      </c>
      <c r="N3451" s="36">
        <v>28</v>
      </c>
      <c r="O3451" s="317">
        <v>0.10852999985218049</v>
      </c>
      <c r="P3451" s="317">
        <v>0.1106700003147125</v>
      </c>
      <c r="Q3451" s="36">
        <v>1219</v>
      </c>
      <c r="R3451" s="317">
        <v>0.1222399994730949</v>
      </c>
      <c r="S3451" s="317">
        <v>0.12555000185966489</v>
      </c>
      <c r="T3451" t="s">
        <v>380</v>
      </c>
      <c r="BA3451" s="395">
        <v>1</v>
      </c>
      <c r="BB3451" s="396" t="s">
        <v>861</v>
      </c>
      <c r="BC3451" t="str">
        <f t="shared" si="316"/>
        <v>RJL</v>
      </c>
      <c r="BD3451" t="str">
        <f t="shared" si="317"/>
        <v>NAoMe_initial_scarf_731_grp</v>
      </c>
      <c r="BE3451" s="397" t="s">
        <v>862</v>
      </c>
      <c r="BF3451" t="str">
        <f t="shared" si="318"/>
        <v>Severe frailty</v>
      </c>
      <c r="BG3451">
        <f t="shared" si="319"/>
        <v>7</v>
      </c>
      <c r="BH3451" s="398">
        <f t="shared" si="320"/>
        <v>0.1076899990439415</v>
      </c>
      <c r="BO3451" s="33"/>
    </row>
    <row r="3452" spans="1:67">
      <c r="A3452" s="316" t="s">
        <v>27</v>
      </c>
      <c r="B3452" t="s">
        <v>380</v>
      </c>
      <c r="C3452" t="s">
        <v>910</v>
      </c>
      <c r="D3452" t="s">
        <v>314</v>
      </c>
      <c r="E3452" s="316" t="s">
        <v>147</v>
      </c>
      <c r="F3452" s="316" t="s">
        <v>148</v>
      </c>
      <c r="G3452" s="316" t="s">
        <v>439</v>
      </c>
      <c r="H3452" s="316" t="s">
        <v>329</v>
      </c>
      <c r="I3452" s="316" t="s">
        <v>310</v>
      </c>
      <c r="J3452" s="316" t="s">
        <v>277</v>
      </c>
      <c r="K3452" s="36">
        <v>0</v>
      </c>
      <c r="L3452" s="317">
        <v>0</v>
      </c>
      <c r="M3452" s="317"/>
      <c r="N3452" s="36">
        <v>2</v>
      </c>
      <c r="O3452" s="317">
        <v>3.789999987930059E-3</v>
      </c>
      <c r="P3452" s="317"/>
      <c r="Q3452" s="36">
        <v>70</v>
      </c>
      <c r="R3452" s="317">
        <v>7.0199999026954174E-3</v>
      </c>
      <c r="S3452" s="317"/>
      <c r="T3452" t="s">
        <v>380</v>
      </c>
      <c r="BA3452" s="395">
        <v>1</v>
      </c>
      <c r="BB3452" s="396" t="s">
        <v>861</v>
      </c>
      <c r="BC3452" t="str">
        <f t="shared" si="316"/>
        <v>RTF</v>
      </c>
      <c r="BD3452" t="str">
        <f t="shared" si="317"/>
        <v>NAoMe_initial_age_decades_80cap</v>
      </c>
      <c r="BE3452" s="397" t="s">
        <v>862</v>
      </c>
      <c r="BF3452" t="str">
        <f t="shared" si="318"/>
        <v>18-29 yrs</v>
      </c>
      <c r="BG3452">
        <f t="shared" si="319"/>
        <v>0</v>
      </c>
      <c r="BH3452" s="398">
        <f t="shared" si="320"/>
        <v>0</v>
      </c>
      <c r="BO3452" s="33"/>
    </row>
    <row r="3453" spans="1:67">
      <c r="A3453" s="316" t="s">
        <v>27</v>
      </c>
      <c r="B3453" t="s">
        <v>380</v>
      </c>
      <c r="C3453" t="s">
        <v>910</v>
      </c>
      <c r="D3453" t="s">
        <v>314</v>
      </c>
      <c r="E3453" s="316" t="s">
        <v>147</v>
      </c>
      <c r="F3453" s="316" t="s">
        <v>148</v>
      </c>
      <c r="G3453" s="316" t="s">
        <v>439</v>
      </c>
      <c r="H3453" s="316" t="s">
        <v>329</v>
      </c>
      <c r="I3453" s="316" t="s">
        <v>310</v>
      </c>
      <c r="J3453" s="316" t="s">
        <v>278</v>
      </c>
      <c r="K3453" s="36">
        <v>0</v>
      </c>
      <c r="L3453" s="317">
        <v>0</v>
      </c>
      <c r="M3453" s="317"/>
      <c r="N3453" s="36">
        <v>18</v>
      </c>
      <c r="O3453" s="317">
        <v>3.4090001136064529E-2</v>
      </c>
      <c r="P3453" s="317"/>
      <c r="Q3453" s="36">
        <v>429</v>
      </c>
      <c r="R3453" s="317">
        <v>4.3019998818635941E-2</v>
      </c>
      <c r="S3453" s="317"/>
      <c r="T3453" t="s">
        <v>380</v>
      </c>
      <c r="BA3453" s="395">
        <v>1</v>
      </c>
      <c r="BB3453" s="396" t="s">
        <v>861</v>
      </c>
      <c r="BC3453" t="str">
        <f t="shared" si="316"/>
        <v>RTF</v>
      </c>
      <c r="BD3453" t="str">
        <f t="shared" si="317"/>
        <v>NAoMe_initial_age_decades_80cap</v>
      </c>
      <c r="BE3453" s="397" t="s">
        <v>862</v>
      </c>
      <c r="BF3453" t="str">
        <f t="shared" si="318"/>
        <v>30-39 yrs</v>
      </c>
      <c r="BG3453">
        <f t="shared" si="319"/>
        <v>0</v>
      </c>
      <c r="BH3453" s="398">
        <f t="shared" si="320"/>
        <v>0</v>
      </c>
      <c r="BO3453" s="33"/>
    </row>
    <row r="3454" spans="1:67">
      <c r="A3454" s="316" t="s">
        <v>27</v>
      </c>
      <c r="B3454" t="s">
        <v>380</v>
      </c>
      <c r="C3454" t="s">
        <v>910</v>
      </c>
      <c r="D3454" t="s">
        <v>314</v>
      </c>
      <c r="E3454" s="316" t="s">
        <v>147</v>
      </c>
      <c r="F3454" s="316" t="s">
        <v>148</v>
      </c>
      <c r="G3454" s="316" t="s">
        <v>439</v>
      </c>
      <c r="H3454" s="316" t="s">
        <v>329</v>
      </c>
      <c r="I3454" s="316" t="s">
        <v>310</v>
      </c>
      <c r="J3454" s="316" t="s">
        <v>279</v>
      </c>
      <c r="K3454" s="36">
        <v>2</v>
      </c>
      <c r="L3454" s="317">
        <v>2.6669999584555629E-2</v>
      </c>
      <c r="M3454" s="317"/>
      <c r="N3454" s="36">
        <v>47</v>
      </c>
      <c r="O3454" s="317">
        <v>8.9019998908042908E-2</v>
      </c>
      <c r="P3454" s="317"/>
      <c r="Q3454" s="36">
        <v>1024</v>
      </c>
      <c r="R3454" s="317">
        <v>0.1026899963617325</v>
      </c>
      <c r="S3454" s="317"/>
      <c r="T3454" t="s">
        <v>380</v>
      </c>
      <c r="BA3454" s="395">
        <v>1</v>
      </c>
      <c r="BB3454" s="396" t="s">
        <v>861</v>
      </c>
      <c r="BC3454" t="str">
        <f t="shared" si="316"/>
        <v>RTF</v>
      </c>
      <c r="BD3454" t="str">
        <f t="shared" si="317"/>
        <v>NAoMe_initial_age_decades_80cap</v>
      </c>
      <c r="BE3454" s="397" t="s">
        <v>862</v>
      </c>
      <c r="BF3454" t="str">
        <f t="shared" si="318"/>
        <v>40-49 yrs</v>
      </c>
      <c r="BG3454">
        <f t="shared" si="319"/>
        <v>2</v>
      </c>
      <c r="BH3454" s="398">
        <f t="shared" si="320"/>
        <v>2.6669999584555629E-2</v>
      </c>
      <c r="BO3454" s="33"/>
    </row>
    <row r="3455" spans="1:67">
      <c r="A3455" s="316" t="s">
        <v>27</v>
      </c>
      <c r="B3455" t="s">
        <v>380</v>
      </c>
      <c r="C3455" t="s">
        <v>910</v>
      </c>
      <c r="D3455" t="s">
        <v>314</v>
      </c>
      <c r="E3455" s="316" t="s">
        <v>147</v>
      </c>
      <c r="F3455" s="316" t="s">
        <v>148</v>
      </c>
      <c r="G3455" s="316" t="s">
        <v>439</v>
      </c>
      <c r="H3455" s="316" t="s">
        <v>329</v>
      </c>
      <c r="I3455" s="316" t="s">
        <v>310</v>
      </c>
      <c r="J3455" s="316" t="s">
        <v>280</v>
      </c>
      <c r="K3455" s="36">
        <v>15</v>
      </c>
      <c r="L3455" s="317">
        <v>0.20000000298023221</v>
      </c>
      <c r="M3455" s="317"/>
      <c r="N3455" s="36">
        <v>90</v>
      </c>
      <c r="O3455" s="317">
        <v>0.17045000195503229</v>
      </c>
      <c r="P3455" s="317"/>
      <c r="Q3455" s="36">
        <v>1733</v>
      </c>
      <c r="R3455" s="317">
        <v>0.17378999292850489</v>
      </c>
      <c r="S3455" s="317"/>
      <c r="T3455" t="s">
        <v>380</v>
      </c>
      <c r="BA3455" s="395">
        <v>1</v>
      </c>
      <c r="BB3455" s="396" t="s">
        <v>861</v>
      </c>
      <c r="BC3455" t="str">
        <f t="shared" si="316"/>
        <v>RTF</v>
      </c>
      <c r="BD3455" t="str">
        <f t="shared" si="317"/>
        <v>NAoMe_initial_age_decades_80cap</v>
      </c>
      <c r="BE3455" s="397" t="s">
        <v>862</v>
      </c>
      <c r="BF3455" t="str">
        <f t="shared" si="318"/>
        <v>50-59 yrs</v>
      </c>
      <c r="BG3455">
        <f t="shared" si="319"/>
        <v>15</v>
      </c>
      <c r="BH3455" s="398">
        <f t="shared" si="320"/>
        <v>0.20000000298023221</v>
      </c>
      <c r="BO3455" s="33"/>
    </row>
    <row r="3456" spans="1:67">
      <c r="A3456" s="316" t="s">
        <v>27</v>
      </c>
      <c r="B3456" t="s">
        <v>380</v>
      </c>
      <c r="C3456" t="s">
        <v>910</v>
      </c>
      <c r="D3456" t="s">
        <v>314</v>
      </c>
      <c r="E3456" s="316" t="s">
        <v>147</v>
      </c>
      <c r="F3456" s="316" t="s">
        <v>148</v>
      </c>
      <c r="G3456" s="316" t="s">
        <v>439</v>
      </c>
      <c r="H3456" s="316" t="s">
        <v>329</v>
      </c>
      <c r="I3456" s="316" t="s">
        <v>310</v>
      </c>
      <c r="J3456" s="316" t="s">
        <v>281</v>
      </c>
      <c r="K3456" s="36">
        <v>16</v>
      </c>
      <c r="L3456" s="317">
        <v>0.21333000063896179</v>
      </c>
      <c r="M3456" s="317"/>
      <c r="N3456" s="36">
        <v>111</v>
      </c>
      <c r="O3456" s="317">
        <v>0.21022999286651611</v>
      </c>
      <c r="P3456" s="317"/>
      <c r="Q3456" s="36">
        <v>1931</v>
      </c>
      <c r="R3456" s="317">
        <v>0.19363999366760251</v>
      </c>
      <c r="S3456" s="317"/>
      <c r="T3456" t="s">
        <v>380</v>
      </c>
      <c r="BA3456" s="395">
        <v>1</v>
      </c>
      <c r="BB3456" s="396" t="s">
        <v>861</v>
      </c>
      <c r="BC3456" t="str">
        <f t="shared" si="316"/>
        <v>RTF</v>
      </c>
      <c r="BD3456" t="str">
        <f t="shared" si="317"/>
        <v>NAoMe_initial_age_decades_80cap</v>
      </c>
      <c r="BE3456" s="397" t="s">
        <v>862</v>
      </c>
      <c r="BF3456" t="str">
        <f t="shared" si="318"/>
        <v>60-69 yrs</v>
      </c>
      <c r="BG3456">
        <f t="shared" si="319"/>
        <v>16</v>
      </c>
      <c r="BH3456" s="398">
        <f t="shared" si="320"/>
        <v>0.21333000063896179</v>
      </c>
      <c r="BO3456" s="33"/>
    </row>
    <row r="3457" spans="1:67">
      <c r="A3457" s="316" t="s">
        <v>27</v>
      </c>
      <c r="B3457" t="s">
        <v>380</v>
      </c>
      <c r="C3457" t="s">
        <v>910</v>
      </c>
      <c r="D3457" t="s">
        <v>314</v>
      </c>
      <c r="E3457" s="316" t="s">
        <v>147</v>
      </c>
      <c r="F3457" s="316" t="s">
        <v>148</v>
      </c>
      <c r="G3457" s="316" t="s">
        <v>439</v>
      </c>
      <c r="H3457" s="316" t="s">
        <v>329</v>
      </c>
      <c r="I3457" s="316" t="s">
        <v>310</v>
      </c>
      <c r="J3457" s="316" t="s">
        <v>282</v>
      </c>
      <c r="K3457" s="36">
        <v>23</v>
      </c>
      <c r="L3457" s="317">
        <v>0.30667001008987432</v>
      </c>
      <c r="M3457" s="317"/>
      <c r="N3457" s="36">
        <v>145</v>
      </c>
      <c r="O3457" s="317">
        <v>0.27461999654769897</v>
      </c>
      <c r="P3457" s="317"/>
      <c r="Q3457" s="36">
        <v>2493</v>
      </c>
      <c r="R3457" s="317">
        <v>0.25</v>
      </c>
      <c r="S3457" s="317"/>
      <c r="T3457" t="s">
        <v>380</v>
      </c>
      <c r="BA3457" s="395">
        <v>1</v>
      </c>
      <c r="BB3457" s="396" t="s">
        <v>861</v>
      </c>
      <c r="BC3457" t="str">
        <f t="shared" si="316"/>
        <v>RTF</v>
      </c>
      <c r="BD3457" t="str">
        <f t="shared" si="317"/>
        <v>NAoMe_initial_age_decades_80cap</v>
      </c>
      <c r="BE3457" s="397" t="s">
        <v>862</v>
      </c>
      <c r="BF3457" t="str">
        <f t="shared" si="318"/>
        <v>70-79 yrs</v>
      </c>
      <c r="BG3457">
        <f t="shared" si="319"/>
        <v>23</v>
      </c>
      <c r="BH3457" s="398">
        <f t="shared" si="320"/>
        <v>0.30667001008987432</v>
      </c>
      <c r="BO3457" s="33"/>
    </row>
    <row r="3458" spans="1:67">
      <c r="A3458" s="316" t="s">
        <v>27</v>
      </c>
      <c r="B3458" t="s">
        <v>380</v>
      </c>
      <c r="C3458" t="s">
        <v>910</v>
      </c>
      <c r="D3458" t="s">
        <v>314</v>
      </c>
      <c r="E3458" s="316" t="s">
        <v>147</v>
      </c>
      <c r="F3458" s="316" t="s">
        <v>148</v>
      </c>
      <c r="G3458" s="316" t="s">
        <v>439</v>
      </c>
      <c r="H3458" s="316" t="s">
        <v>329</v>
      </c>
      <c r="I3458" s="316" t="s">
        <v>310</v>
      </c>
      <c r="J3458" s="316" t="s">
        <v>283</v>
      </c>
      <c r="K3458" s="36">
        <v>19</v>
      </c>
      <c r="L3458" s="317">
        <v>0.25332999229431152</v>
      </c>
      <c r="M3458" s="317"/>
      <c r="N3458" s="36">
        <v>115</v>
      </c>
      <c r="O3458" s="317">
        <v>0.2178000062704086</v>
      </c>
      <c r="P3458" s="317"/>
      <c r="Q3458" s="36">
        <v>2292</v>
      </c>
      <c r="R3458" s="317">
        <v>0.2298399955034256</v>
      </c>
      <c r="S3458" s="317"/>
      <c r="T3458" t="s">
        <v>380</v>
      </c>
      <c r="BA3458" s="395">
        <v>1</v>
      </c>
      <c r="BB3458" s="396" t="s">
        <v>861</v>
      </c>
      <c r="BC3458" t="str">
        <f t="shared" si="316"/>
        <v>RTF</v>
      </c>
      <c r="BD3458" t="str">
        <f t="shared" si="317"/>
        <v>NAoMe_initial_age_decades_80cap</v>
      </c>
      <c r="BE3458" s="397" t="s">
        <v>862</v>
      </c>
      <c r="BF3458" t="str">
        <f t="shared" si="318"/>
        <v>80+ yrs</v>
      </c>
      <c r="BG3458">
        <f t="shared" si="319"/>
        <v>19</v>
      </c>
      <c r="BH3458" s="398">
        <f t="shared" si="320"/>
        <v>0.25332999229431152</v>
      </c>
      <c r="BO3458" s="33"/>
    </row>
    <row r="3459" spans="1:67">
      <c r="A3459" s="316" t="s">
        <v>27</v>
      </c>
      <c r="B3459" t="s">
        <v>380</v>
      </c>
      <c r="C3459" t="s">
        <v>910</v>
      </c>
      <c r="D3459" t="s">
        <v>314</v>
      </c>
      <c r="E3459" s="316" t="s">
        <v>147</v>
      </c>
      <c r="F3459" s="316" t="s">
        <v>148</v>
      </c>
      <c r="G3459" s="316" t="s">
        <v>439</v>
      </c>
      <c r="H3459" s="316" t="s">
        <v>329</v>
      </c>
      <c r="I3459" s="316" t="s">
        <v>341</v>
      </c>
      <c r="J3459" s="316" t="s">
        <v>13</v>
      </c>
      <c r="K3459" s="36">
        <v>51</v>
      </c>
      <c r="L3459" s="317">
        <v>0.68000000715255737</v>
      </c>
      <c r="M3459" s="317">
        <v>0.68918997049331665</v>
      </c>
      <c r="N3459" s="36">
        <v>353</v>
      </c>
      <c r="O3459" s="317">
        <v>0.66856002807617188</v>
      </c>
      <c r="P3459" s="317">
        <v>0.68410998582839966</v>
      </c>
      <c r="Q3459" s="36">
        <v>6753</v>
      </c>
      <c r="R3459" s="317">
        <v>0.67720001935958862</v>
      </c>
      <c r="S3459" s="317">
        <v>0.69554001092910767</v>
      </c>
      <c r="T3459" t="s">
        <v>380</v>
      </c>
      <c r="BA3459" s="395">
        <v>1</v>
      </c>
      <c r="BB3459" s="396" t="s">
        <v>861</v>
      </c>
      <c r="BC3459" t="str">
        <f t="shared" ref="BC3459:BC3522" si="321">E3459</f>
        <v>RTF</v>
      </c>
      <c r="BD3459" t="str">
        <f t="shared" ref="BD3459:BD3522" si="322">(LEFT(A3459, LEN(A3459)-7))&amp;"_"&amp;I3459</f>
        <v>NAoMe_initial_ch_score_2cap</v>
      </c>
      <c r="BE3459" s="397" t="s">
        <v>862</v>
      </c>
      <c r="BF3459" t="str">
        <f t="shared" ref="BF3459:BF3522" si="323">J3459</f>
        <v>0</v>
      </c>
      <c r="BG3459">
        <f t="shared" ref="BG3459:BG3522" si="324">K3459</f>
        <v>51</v>
      </c>
      <c r="BH3459" s="398">
        <f t="shared" ref="BH3459:BH3522" si="325">L3459</f>
        <v>0.68000000715255737</v>
      </c>
      <c r="BO3459" s="33"/>
    </row>
    <row r="3460" spans="1:67">
      <c r="A3460" s="316" t="s">
        <v>27</v>
      </c>
      <c r="B3460" t="s">
        <v>380</v>
      </c>
      <c r="C3460" t="s">
        <v>910</v>
      </c>
      <c r="D3460" t="s">
        <v>314</v>
      </c>
      <c r="E3460" s="316" t="s">
        <v>147</v>
      </c>
      <c r="F3460" s="316" t="s">
        <v>148</v>
      </c>
      <c r="G3460" s="316" t="s">
        <v>439</v>
      </c>
      <c r="H3460" s="316" t="s">
        <v>329</v>
      </c>
      <c r="I3460" s="316" t="s">
        <v>341</v>
      </c>
      <c r="J3460" s="316" t="s">
        <v>14</v>
      </c>
      <c r="K3460" s="36">
        <v>10</v>
      </c>
      <c r="L3460" s="317">
        <v>0.13333000242710111</v>
      </c>
      <c r="M3460" s="317">
        <v>0.1351400017738342</v>
      </c>
      <c r="N3460" s="36">
        <v>90</v>
      </c>
      <c r="O3460" s="317">
        <v>0.17045000195503229</v>
      </c>
      <c r="P3460" s="317">
        <v>0.1744199991226196</v>
      </c>
      <c r="Q3460" s="36">
        <v>1630</v>
      </c>
      <c r="R3460" s="317">
        <v>0.16346000134944921</v>
      </c>
      <c r="S3460" s="317">
        <v>0.16788999736309049</v>
      </c>
      <c r="T3460" t="s">
        <v>380</v>
      </c>
      <c r="BA3460" s="395">
        <v>1</v>
      </c>
      <c r="BB3460" s="396" t="s">
        <v>861</v>
      </c>
      <c r="BC3460" t="str">
        <f t="shared" si="321"/>
        <v>RTF</v>
      </c>
      <c r="BD3460" t="str">
        <f t="shared" si="322"/>
        <v>NAoMe_initial_ch_score_2cap</v>
      </c>
      <c r="BE3460" s="397" t="s">
        <v>862</v>
      </c>
      <c r="BF3460" t="str">
        <f t="shared" si="323"/>
        <v>1</v>
      </c>
      <c r="BG3460">
        <f t="shared" si="324"/>
        <v>10</v>
      </c>
      <c r="BH3460" s="398">
        <f t="shared" si="325"/>
        <v>0.13333000242710111</v>
      </c>
      <c r="BO3460" s="33"/>
    </row>
    <row r="3461" spans="1:67">
      <c r="A3461" s="316" t="s">
        <v>27</v>
      </c>
      <c r="B3461" t="s">
        <v>380</v>
      </c>
      <c r="C3461" t="s">
        <v>910</v>
      </c>
      <c r="D3461" t="s">
        <v>314</v>
      </c>
      <c r="E3461" s="316" t="s">
        <v>147</v>
      </c>
      <c r="F3461" s="316" t="s">
        <v>148</v>
      </c>
      <c r="G3461" s="316" t="s">
        <v>439</v>
      </c>
      <c r="H3461" s="316" t="s">
        <v>329</v>
      </c>
      <c r="I3461" s="316" t="s">
        <v>341</v>
      </c>
      <c r="J3461" s="316" t="s">
        <v>301</v>
      </c>
      <c r="K3461" s="36">
        <v>13</v>
      </c>
      <c r="L3461" s="317">
        <v>0.17332999408245089</v>
      </c>
      <c r="M3461" s="317">
        <v>0.17567999660968781</v>
      </c>
      <c r="N3461" s="36">
        <v>73</v>
      </c>
      <c r="O3461" s="317">
        <v>0.13826000690460211</v>
      </c>
      <c r="P3461" s="317">
        <v>0.14147000014781949</v>
      </c>
      <c r="Q3461" s="36">
        <v>1326</v>
      </c>
      <c r="R3461" s="317">
        <v>0.132970005273819</v>
      </c>
      <c r="S3461" s="317">
        <v>0.13657000660896301</v>
      </c>
      <c r="T3461" t="s">
        <v>380</v>
      </c>
      <c r="BA3461" s="395">
        <v>1</v>
      </c>
      <c r="BB3461" s="396" t="s">
        <v>861</v>
      </c>
      <c r="BC3461" t="str">
        <f t="shared" si="321"/>
        <v>RTF</v>
      </c>
      <c r="BD3461" t="str">
        <f t="shared" si="322"/>
        <v>NAoMe_initial_ch_score_2cap</v>
      </c>
      <c r="BE3461" s="397" t="s">
        <v>862</v>
      </c>
      <c r="BF3461" t="str">
        <f t="shared" si="323"/>
        <v>2+</v>
      </c>
      <c r="BG3461">
        <f t="shared" si="324"/>
        <v>13</v>
      </c>
      <c r="BH3461" s="398">
        <f t="shared" si="325"/>
        <v>0.17332999408245089</v>
      </c>
      <c r="BO3461" s="33"/>
    </row>
    <row r="3462" spans="1:67">
      <c r="A3462" s="316" t="s">
        <v>27</v>
      </c>
      <c r="B3462" t="s">
        <v>380</v>
      </c>
      <c r="C3462" t="s">
        <v>910</v>
      </c>
      <c r="D3462" t="s">
        <v>314</v>
      </c>
      <c r="E3462" s="316" t="s">
        <v>147</v>
      </c>
      <c r="F3462" s="316" t="s">
        <v>148</v>
      </c>
      <c r="G3462" s="316" t="s">
        <v>439</v>
      </c>
      <c r="H3462" s="316" t="s">
        <v>329</v>
      </c>
      <c r="I3462" s="316" t="s">
        <v>341</v>
      </c>
      <c r="J3462" s="316" t="s">
        <v>260</v>
      </c>
      <c r="K3462" s="36">
        <v>1</v>
      </c>
      <c r="L3462" s="317">
        <v>1.3330000452697281E-2</v>
      </c>
      <c r="M3462" s="317"/>
      <c r="N3462" s="36">
        <v>12</v>
      </c>
      <c r="O3462" s="317">
        <v>2.273000031709671E-2</v>
      </c>
      <c r="P3462" s="317"/>
      <c r="Q3462" s="36">
        <v>263</v>
      </c>
      <c r="R3462" s="317">
        <v>2.6370000094175339E-2</v>
      </c>
      <c r="S3462" s="317"/>
      <c r="T3462" t="s">
        <v>380</v>
      </c>
      <c r="BA3462" s="395">
        <v>1</v>
      </c>
      <c r="BB3462" s="396" t="s">
        <v>861</v>
      </c>
      <c r="BC3462" t="str">
        <f t="shared" si="321"/>
        <v>RTF</v>
      </c>
      <c r="BD3462" t="str">
        <f t="shared" si="322"/>
        <v>NAoMe_initial_ch_score_2cap</v>
      </c>
      <c r="BE3462" s="397" t="s">
        <v>862</v>
      </c>
      <c r="BF3462" t="str">
        <f t="shared" si="323"/>
        <v>Unknown</v>
      </c>
      <c r="BG3462">
        <f t="shared" si="324"/>
        <v>1</v>
      </c>
      <c r="BH3462" s="398">
        <f t="shared" si="325"/>
        <v>1.3330000452697281E-2</v>
      </c>
      <c r="BO3462" s="33"/>
    </row>
    <row r="3463" spans="1:67">
      <c r="A3463" s="316" t="s">
        <v>27</v>
      </c>
      <c r="B3463" t="s">
        <v>380</v>
      </c>
      <c r="C3463" t="s">
        <v>910</v>
      </c>
      <c r="D3463" t="s">
        <v>314</v>
      </c>
      <c r="E3463" s="316" t="s">
        <v>147</v>
      </c>
      <c r="F3463" s="316" t="s">
        <v>148</v>
      </c>
      <c r="G3463" s="316" t="s">
        <v>439</v>
      </c>
      <c r="H3463" s="316" t="s">
        <v>329</v>
      </c>
      <c r="I3463" s="316" t="s">
        <v>309</v>
      </c>
      <c r="J3463" s="316" t="s">
        <v>289</v>
      </c>
      <c r="K3463" s="36">
        <v>24</v>
      </c>
      <c r="L3463" s="317">
        <v>0.31999999284744263</v>
      </c>
      <c r="M3463" s="317"/>
      <c r="N3463" s="36">
        <v>168</v>
      </c>
      <c r="O3463" s="317">
        <v>0.31817999482154852</v>
      </c>
      <c r="P3463" s="317"/>
      <c r="Q3463" s="36">
        <v>3283</v>
      </c>
      <c r="R3463" s="317">
        <v>0.3292199969291687</v>
      </c>
      <c r="S3463" s="317"/>
      <c r="T3463" t="s">
        <v>380</v>
      </c>
      <c r="BA3463" s="395">
        <v>1</v>
      </c>
      <c r="BB3463" s="396" t="s">
        <v>861</v>
      </c>
      <c r="BC3463" t="str">
        <f t="shared" si="321"/>
        <v>RTF</v>
      </c>
      <c r="BD3463" t="str">
        <f t="shared" si="322"/>
        <v>NAoMe_initial_diagnosis_year</v>
      </c>
      <c r="BE3463" s="397" t="s">
        <v>862</v>
      </c>
      <c r="BF3463" t="str">
        <f t="shared" si="323"/>
        <v>2021</v>
      </c>
      <c r="BG3463">
        <f t="shared" si="324"/>
        <v>24</v>
      </c>
      <c r="BH3463" s="398">
        <f t="shared" si="325"/>
        <v>0.31999999284744263</v>
      </c>
      <c r="BO3463" s="33"/>
    </row>
    <row r="3464" spans="1:67">
      <c r="A3464" s="316" t="s">
        <v>27</v>
      </c>
      <c r="B3464" t="s">
        <v>380</v>
      </c>
      <c r="C3464" t="s">
        <v>910</v>
      </c>
      <c r="D3464" t="s">
        <v>314</v>
      </c>
      <c r="E3464" s="316" t="s">
        <v>147</v>
      </c>
      <c r="F3464" s="316" t="s">
        <v>148</v>
      </c>
      <c r="G3464" s="316" t="s">
        <v>439</v>
      </c>
      <c r="H3464" s="316" t="s">
        <v>329</v>
      </c>
      <c r="I3464" s="316" t="s">
        <v>309</v>
      </c>
      <c r="J3464" s="316" t="s">
        <v>816</v>
      </c>
      <c r="K3464" s="36">
        <v>30</v>
      </c>
      <c r="L3464" s="317">
        <v>0.40000000596046448</v>
      </c>
      <c r="M3464" s="317"/>
      <c r="N3464" s="36">
        <v>159</v>
      </c>
      <c r="O3464" s="317">
        <v>0.30114001035690308</v>
      </c>
      <c r="P3464" s="317"/>
      <c r="Q3464" s="36">
        <v>3315</v>
      </c>
      <c r="R3464" s="317">
        <v>0.33243000507354742</v>
      </c>
      <c r="S3464" s="317"/>
      <c r="T3464" t="s">
        <v>380</v>
      </c>
      <c r="BA3464" s="395">
        <v>1</v>
      </c>
      <c r="BB3464" s="396" t="s">
        <v>861</v>
      </c>
      <c r="BC3464" t="str">
        <f t="shared" si="321"/>
        <v>RTF</v>
      </c>
      <c r="BD3464" t="str">
        <f t="shared" si="322"/>
        <v>NAoMe_initial_diagnosis_year</v>
      </c>
      <c r="BE3464" s="397" t="s">
        <v>862</v>
      </c>
      <c r="BF3464" t="str">
        <f t="shared" si="323"/>
        <v>2022</v>
      </c>
      <c r="BG3464">
        <f t="shared" si="324"/>
        <v>30</v>
      </c>
      <c r="BH3464" s="398">
        <f t="shared" si="325"/>
        <v>0.40000000596046448</v>
      </c>
      <c r="BO3464" s="33"/>
    </row>
    <row r="3465" spans="1:67">
      <c r="A3465" s="316" t="s">
        <v>27</v>
      </c>
      <c r="B3465" t="s">
        <v>380</v>
      </c>
      <c r="C3465" t="s">
        <v>910</v>
      </c>
      <c r="D3465" t="s">
        <v>314</v>
      </c>
      <c r="E3465" s="316" t="s">
        <v>147</v>
      </c>
      <c r="F3465" s="316" t="s">
        <v>148</v>
      </c>
      <c r="G3465" s="316" t="s">
        <v>439</v>
      </c>
      <c r="H3465" s="316" t="s">
        <v>329</v>
      </c>
      <c r="I3465" s="316" t="s">
        <v>309</v>
      </c>
      <c r="J3465" s="316" t="s">
        <v>946</v>
      </c>
      <c r="K3465" s="36">
        <v>21</v>
      </c>
      <c r="L3465" s="317">
        <v>0.2800000011920929</v>
      </c>
      <c r="M3465" s="317"/>
      <c r="N3465" s="36">
        <v>201</v>
      </c>
      <c r="O3465" s="317">
        <v>0.38067999482154852</v>
      </c>
      <c r="P3465" s="317"/>
      <c r="Q3465" s="36">
        <v>3374</v>
      </c>
      <c r="R3465" s="317">
        <v>0.33834999799728388</v>
      </c>
      <c r="S3465" s="317"/>
      <c r="T3465" t="s">
        <v>380</v>
      </c>
      <c r="BA3465" s="395">
        <v>1</v>
      </c>
      <c r="BB3465" s="396" t="s">
        <v>861</v>
      </c>
      <c r="BC3465" t="str">
        <f t="shared" si="321"/>
        <v>RTF</v>
      </c>
      <c r="BD3465" t="str">
        <f t="shared" si="322"/>
        <v>NAoMe_initial_diagnosis_year</v>
      </c>
      <c r="BE3465" s="397" t="s">
        <v>862</v>
      </c>
      <c r="BF3465" t="str">
        <f t="shared" si="323"/>
        <v>2023</v>
      </c>
      <c r="BG3465">
        <f t="shared" si="324"/>
        <v>21</v>
      </c>
      <c r="BH3465" s="398">
        <f t="shared" si="325"/>
        <v>0.2800000011920929</v>
      </c>
      <c r="BO3465" s="33"/>
    </row>
    <row r="3466" spans="1:67">
      <c r="A3466" s="316" t="s">
        <v>27</v>
      </c>
      <c r="B3466" t="s">
        <v>380</v>
      </c>
      <c r="C3466" t="s">
        <v>910</v>
      </c>
      <c r="D3466" t="s">
        <v>314</v>
      </c>
      <c r="E3466" s="316" t="s">
        <v>147</v>
      </c>
      <c r="F3466" s="316" t="s">
        <v>148</v>
      </c>
      <c r="G3466" s="316" t="s">
        <v>439</v>
      </c>
      <c r="H3466" s="316" t="s">
        <v>329</v>
      </c>
      <c r="I3466" s="316" t="s">
        <v>331</v>
      </c>
      <c r="J3466" s="316" t="s">
        <v>332</v>
      </c>
      <c r="K3466" s="36">
        <v>10</v>
      </c>
      <c r="L3466" s="317">
        <v>0.13333000242710111</v>
      </c>
      <c r="M3466" s="317">
        <v>0.15625</v>
      </c>
      <c r="N3466" s="36">
        <v>39</v>
      </c>
      <c r="O3466" s="317">
        <v>7.3859997093677521E-2</v>
      </c>
      <c r="P3466" s="317">
        <v>9.9239997565746307E-2</v>
      </c>
      <c r="Q3466" s="36">
        <v>434</v>
      </c>
      <c r="R3466" s="317">
        <v>4.3519999831914902E-2</v>
      </c>
      <c r="S3466" s="317">
        <v>5.2159998565912247E-2</v>
      </c>
      <c r="T3466" t="s">
        <v>380</v>
      </c>
      <c r="BA3466" s="395">
        <v>1</v>
      </c>
      <c r="BB3466" s="396" t="s">
        <v>861</v>
      </c>
      <c r="BC3466" t="str">
        <f t="shared" si="321"/>
        <v>RTF</v>
      </c>
      <c r="BD3466" t="str">
        <f t="shared" si="322"/>
        <v>NAoMe_initial_disease_group</v>
      </c>
      <c r="BE3466" s="397" t="s">
        <v>862</v>
      </c>
      <c r="BF3466" t="str">
        <f t="shared" si="323"/>
        <v>Advanced M0</v>
      </c>
      <c r="BG3466">
        <f t="shared" si="324"/>
        <v>10</v>
      </c>
      <c r="BH3466" s="398">
        <f t="shared" si="325"/>
        <v>0.13333000242710111</v>
      </c>
      <c r="BO3466" s="33"/>
    </row>
    <row r="3467" spans="1:67">
      <c r="A3467" s="316" t="s">
        <v>27</v>
      </c>
      <c r="B3467" t="s">
        <v>380</v>
      </c>
      <c r="C3467" t="s">
        <v>910</v>
      </c>
      <c r="D3467" t="s">
        <v>314</v>
      </c>
      <c r="E3467" s="316" t="s">
        <v>147</v>
      </c>
      <c r="F3467" s="316" t="s">
        <v>148</v>
      </c>
      <c r="G3467" s="316" t="s">
        <v>439</v>
      </c>
      <c r="H3467" s="316" t="s">
        <v>329</v>
      </c>
      <c r="I3467" s="316" t="s">
        <v>331</v>
      </c>
      <c r="J3467" s="316" t="s">
        <v>333</v>
      </c>
      <c r="K3467" s="36">
        <v>39</v>
      </c>
      <c r="L3467" s="317">
        <v>0.51999998092651367</v>
      </c>
      <c r="M3467" s="317">
        <v>0.60936999320983887</v>
      </c>
      <c r="N3467" s="36">
        <v>263</v>
      </c>
      <c r="O3467" s="317">
        <v>0.49810999631881708</v>
      </c>
      <c r="P3467" s="317">
        <v>0.66921001672744751</v>
      </c>
      <c r="Q3467" s="36">
        <v>6159</v>
      </c>
      <c r="R3467" s="317">
        <v>0.6176300048828125</v>
      </c>
      <c r="S3467" s="317">
        <v>0.74026000499725342</v>
      </c>
      <c r="T3467" t="s">
        <v>380</v>
      </c>
      <c r="BA3467" s="395">
        <v>1</v>
      </c>
      <c r="BB3467" s="396" t="s">
        <v>861</v>
      </c>
      <c r="BC3467" t="str">
        <f t="shared" si="321"/>
        <v>RTF</v>
      </c>
      <c r="BD3467" t="str">
        <f t="shared" si="322"/>
        <v>NAoMe_initial_disease_group</v>
      </c>
      <c r="BE3467" s="397" t="s">
        <v>862</v>
      </c>
      <c r="BF3467" t="str">
        <f t="shared" si="323"/>
        <v>Advanced M1</v>
      </c>
      <c r="BG3467">
        <f t="shared" si="324"/>
        <v>39</v>
      </c>
      <c r="BH3467" s="398">
        <f t="shared" si="325"/>
        <v>0.51999998092651367</v>
      </c>
      <c r="BO3467" s="33"/>
    </row>
    <row r="3468" spans="1:67">
      <c r="A3468" s="316" t="s">
        <v>27</v>
      </c>
      <c r="B3468" t="s">
        <v>380</v>
      </c>
      <c r="C3468" t="s">
        <v>910</v>
      </c>
      <c r="D3468" t="s">
        <v>314</v>
      </c>
      <c r="E3468" s="316" t="s">
        <v>147</v>
      </c>
      <c r="F3468" s="316" t="s">
        <v>148</v>
      </c>
      <c r="G3468" s="316" t="s">
        <v>439</v>
      </c>
      <c r="H3468" s="316" t="s">
        <v>329</v>
      </c>
      <c r="I3468" s="316" t="s">
        <v>331</v>
      </c>
      <c r="J3468" s="316" t="s">
        <v>334</v>
      </c>
      <c r="K3468" s="36">
        <v>0</v>
      </c>
      <c r="L3468" s="317">
        <v>0</v>
      </c>
      <c r="M3468" s="317">
        <v>0</v>
      </c>
      <c r="N3468" s="36">
        <v>2</v>
      </c>
      <c r="O3468" s="317">
        <v>3.789999987930059E-3</v>
      </c>
      <c r="P3468" s="317">
        <v>5.090000107884407E-3</v>
      </c>
      <c r="Q3468" s="36">
        <v>64</v>
      </c>
      <c r="R3468" s="317">
        <v>6.4199999906122676E-3</v>
      </c>
      <c r="S3468" s="317">
        <v>7.689999882131815E-3</v>
      </c>
      <c r="T3468" t="s">
        <v>380</v>
      </c>
      <c r="BA3468" s="395">
        <v>1</v>
      </c>
      <c r="BB3468" s="396" t="s">
        <v>861</v>
      </c>
      <c r="BC3468" t="str">
        <f t="shared" si="321"/>
        <v>RTF</v>
      </c>
      <c r="BD3468" t="str">
        <f t="shared" si="322"/>
        <v>NAoMe_initial_disease_group</v>
      </c>
      <c r="BE3468" s="397" t="s">
        <v>862</v>
      </c>
      <c r="BF3468" t="str">
        <f t="shared" si="323"/>
        <v>DCIS</v>
      </c>
      <c r="BG3468">
        <f t="shared" si="324"/>
        <v>0</v>
      </c>
      <c r="BH3468" s="398">
        <f t="shared" si="325"/>
        <v>0</v>
      </c>
      <c r="BO3468" s="33"/>
    </row>
    <row r="3469" spans="1:67">
      <c r="A3469" s="316" t="s">
        <v>27</v>
      </c>
      <c r="B3469" t="s">
        <v>380</v>
      </c>
      <c r="C3469" t="s">
        <v>910</v>
      </c>
      <c r="D3469" t="s">
        <v>314</v>
      </c>
      <c r="E3469" s="316" t="s">
        <v>147</v>
      </c>
      <c r="F3469" s="316" t="s">
        <v>148</v>
      </c>
      <c r="G3469" s="316" t="s">
        <v>439</v>
      </c>
      <c r="H3469" s="316" t="s">
        <v>329</v>
      </c>
      <c r="I3469" s="316" t="s">
        <v>331</v>
      </c>
      <c r="J3469" s="316" t="s">
        <v>335</v>
      </c>
      <c r="K3469" s="36">
        <v>15</v>
      </c>
      <c r="L3469" s="317">
        <v>0.20000000298023221</v>
      </c>
      <c r="M3469" s="317">
        <v>0.23436999320983889</v>
      </c>
      <c r="N3469" s="36">
        <v>89</v>
      </c>
      <c r="O3469" s="317">
        <v>0.16855999827384949</v>
      </c>
      <c r="P3469" s="317">
        <v>0.22645999491214749</v>
      </c>
      <c r="Q3469" s="36">
        <v>1663</v>
      </c>
      <c r="R3469" s="317">
        <v>0.16676999628543851</v>
      </c>
      <c r="S3469" s="317">
        <v>0.19988000392913821</v>
      </c>
      <c r="T3469" t="s">
        <v>380</v>
      </c>
      <c r="BA3469" s="395">
        <v>1</v>
      </c>
      <c r="BB3469" s="396" t="s">
        <v>861</v>
      </c>
      <c r="BC3469" t="str">
        <f t="shared" si="321"/>
        <v>RTF</v>
      </c>
      <c r="BD3469" t="str">
        <f t="shared" si="322"/>
        <v>NAoMe_initial_disease_group</v>
      </c>
      <c r="BE3469" s="397" t="s">
        <v>862</v>
      </c>
      <c r="BF3469" t="str">
        <f t="shared" si="323"/>
        <v>Early invasive</v>
      </c>
      <c r="BG3469">
        <f t="shared" si="324"/>
        <v>15</v>
      </c>
      <c r="BH3469" s="398">
        <f t="shared" si="325"/>
        <v>0.20000000298023221</v>
      </c>
      <c r="BO3469" s="33"/>
    </row>
    <row r="3470" spans="1:67">
      <c r="A3470" s="316" t="s">
        <v>27</v>
      </c>
      <c r="B3470" t="s">
        <v>380</v>
      </c>
      <c r="C3470" t="s">
        <v>910</v>
      </c>
      <c r="D3470" t="s">
        <v>314</v>
      </c>
      <c r="E3470" s="316" t="s">
        <v>147</v>
      </c>
      <c r="F3470" s="316" t="s">
        <v>148</v>
      </c>
      <c r="G3470" s="316" t="s">
        <v>439</v>
      </c>
      <c r="H3470" s="316" t="s">
        <v>329</v>
      </c>
      <c r="I3470" s="316" t="s">
        <v>331</v>
      </c>
      <c r="J3470" s="316" t="s">
        <v>337</v>
      </c>
      <c r="K3470" s="36">
        <v>11</v>
      </c>
      <c r="L3470" s="317">
        <v>0.14666999876499179</v>
      </c>
      <c r="M3470" s="317"/>
      <c r="N3470" s="36">
        <v>135</v>
      </c>
      <c r="O3470" s="317">
        <v>0.25567999482154852</v>
      </c>
      <c r="P3470" s="317"/>
      <c r="Q3470" s="36">
        <v>1652</v>
      </c>
      <c r="R3470" s="317">
        <v>0.1656599938869476</v>
      </c>
      <c r="S3470" s="317"/>
      <c r="T3470" t="s">
        <v>380</v>
      </c>
      <c r="BA3470" s="395">
        <v>1</v>
      </c>
      <c r="BB3470" s="396" t="s">
        <v>861</v>
      </c>
      <c r="BC3470" t="str">
        <f t="shared" si="321"/>
        <v>RTF</v>
      </c>
      <c r="BD3470" t="str">
        <f t="shared" si="322"/>
        <v>NAoMe_initial_disease_group</v>
      </c>
      <c r="BE3470" s="397" t="s">
        <v>862</v>
      </c>
      <c r="BF3470" t="str">
        <f t="shared" si="323"/>
        <v>Unknown stage</v>
      </c>
      <c r="BG3470">
        <f t="shared" si="324"/>
        <v>11</v>
      </c>
      <c r="BH3470" s="398">
        <f t="shared" si="325"/>
        <v>0.14666999876499179</v>
      </c>
      <c r="BO3470" s="33"/>
    </row>
    <row r="3471" spans="1:67">
      <c r="A3471" s="316" t="s">
        <v>27</v>
      </c>
      <c r="B3471" t="s">
        <v>380</v>
      </c>
      <c r="C3471" t="s">
        <v>910</v>
      </c>
      <c r="D3471" t="s">
        <v>314</v>
      </c>
      <c r="E3471" s="316" t="s">
        <v>147</v>
      </c>
      <c r="F3471" s="316" t="s">
        <v>148</v>
      </c>
      <c r="G3471" s="316" t="s">
        <v>439</v>
      </c>
      <c r="H3471" s="316" t="s">
        <v>329</v>
      </c>
      <c r="I3471" s="316" t="s">
        <v>656</v>
      </c>
      <c r="J3471" s="316" t="s">
        <v>286</v>
      </c>
      <c r="K3471" s="36">
        <v>0</v>
      </c>
      <c r="L3471" s="317">
        <v>0</v>
      </c>
      <c r="M3471" s="317">
        <v>0</v>
      </c>
      <c r="N3471" s="36">
        <v>2</v>
      </c>
      <c r="O3471" s="317">
        <v>3.789999987930059E-3</v>
      </c>
      <c r="P3471" s="317">
        <v>3.9300001226365566E-3</v>
      </c>
      <c r="Q3471" s="36">
        <v>492</v>
      </c>
      <c r="R3471" s="317">
        <v>4.9339998513460159E-2</v>
      </c>
      <c r="S3471" s="317">
        <v>5.1920000463724143E-2</v>
      </c>
      <c r="T3471" t="s">
        <v>380</v>
      </c>
      <c r="BA3471" s="395">
        <v>1</v>
      </c>
      <c r="BB3471" s="396" t="s">
        <v>861</v>
      </c>
      <c r="BC3471" t="str">
        <f t="shared" si="321"/>
        <v>RTF</v>
      </c>
      <c r="BD3471" t="str">
        <f t="shared" si="322"/>
        <v>NAoMe_initial_ethnicity_grp</v>
      </c>
      <c r="BE3471" s="397" t="s">
        <v>862</v>
      </c>
      <c r="BF3471" t="str">
        <f t="shared" si="323"/>
        <v>Asian or Asian British</v>
      </c>
      <c r="BG3471">
        <f t="shared" si="324"/>
        <v>0</v>
      </c>
      <c r="BH3471" s="398">
        <f t="shared" si="325"/>
        <v>0</v>
      </c>
      <c r="BO3471" s="33"/>
    </row>
    <row r="3472" spans="1:67">
      <c r="A3472" s="316" t="s">
        <v>27</v>
      </c>
      <c r="B3472" t="s">
        <v>380</v>
      </c>
      <c r="C3472" t="s">
        <v>910</v>
      </c>
      <c r="D3472" t="s">
        <v>314</v>
      </c>
      <c r="E3472" s="316" t="s">
        <v>147</v>
      </c>
      <c r="F3472" s="316" t="s">
        <v>148</v>
      </c>
      <c r="G3472" s="316" t="s">
        <v>439</v>
      </c>
      <c r="H3472" s="316" t="s">
        <v>329</v>
      </c>
      <c r="I3472" s="316" t="s">
        <v>656</v>
      </c>
      <c r="J3472" s="316" t="s">
        <v>287</v>
      </c>
      <c r="K3472" s="36">
        <v>0</v>
      </c>
      <c r="L3472" s="317">
        <v>0</v>
      </c>
      <c r="M3472" s="317">
        <v>0</v>
      </c>
      <c r="N3472" s="36">
        <v>2</v>
      </c>
      <c r="O3472" s="317">
        <v>3.789999987930059E-3</v>
      </c>
      <c r="P3472" s="317">
        <v>3.9300001226365566E-3</v>
      </c>
      <c r="Q3472" s="36">
        <v>403</v>
      </c>
      <c r="R3472" s="317">
        <v>4.0410000830888748E-2</v>
      </c>
      <c r="S3472" s="317">
        <v>4.2520001530647278E-2</v>
      </c>
      <c r="T3472" t="s">
        <v>380</v>
      </c>
      <c r="BA3472" s="395">
        <v>1</v>
      </c>
      <c r="BB3472" s="396" t="s">
        <v>861</v>
      </c>
      <c r="BC3472" t="str">
        <f t="shared" si="321"/>
        <v>RTF</v>
      </c>
      <c r="BD3472" t="str">
        <f t="shared" si="322"/>
        <v>NAoMe_initial_ethnicity_grp</v>
      </c>
      <c r="BE3472" s="397" t="s">
        <v>862</v>
      </c>
      <c r="BF3472" t="str">
        <f t="shared" si="323"/>
        <v>Black or Black British</v>
      </c>
      <c r="BG3472">
        <f t="shared" si="324"/>
        <v>0</v>
      </c>
      <c r="BH3472" s="398">
        <f t="shared" si="325"/>
        <v>0</v>
      </c>
      <c r="BO3472" s="33"/>
    </row>
    <row r="3473" spans="1:67">
      <c r="A3473" s="316" t="s">
        <v>27</v>
      </c>
      <c r="B3473" t="s">
        <v>380</v>
      </c>
      <c r="C3473" t="s">
        <v>910</v>
      </c>
      <c r="D3473" t="s">
        <v>314</v>
      </c>
      <c r="E3473" s="316" t="s">
        <v>147</v>
      </c>
      <c r="F3473" s="316" t="s">
        <v>148</v>
      </c>
      <c r="G3473" s="316" t="s">
        <v>439</v>
      </c>
      <c r="H3473" s="316" t="s">
        <v>329</v>
      </c>
      <c r="I3473" s="316" t="s">
        <v>656</v>
      </c>
      <c r="J3473" s="316" t="s">
        <v>259</v>
      </c>
      <c r="K3473" s="36">
        <v>0</v>
      </c>
      <c r="L3473" s="317">
        <v>0</v>
      </c>
      <c r="M3473" s="317">
        <v>0</v>
      </c>
      <c r="N3473" s="36">
        <v>2</v>
      </c>
      <c r="O3473" s="317">
        <v>3.789999987930059E-3</v>
      </c>
      <c r="P3473" s="317">
        <v>3.9300001226365566E-3</v>
      </c>
      <c r="Q3473" s="36">
        <v>98</v>
      </c>
      <c r="R3473" s="317">
        <v>9.8299998790025711E-3</v>
      </c>
      <c r="S3473" s="317">
        <v>1.0339999571442601E-2</v>
      </c>
      <c r="T3473" t="s">
        <v>380</v>
      </c>
      <c r="BA3473" s="395">
        <v>1</v>
      </c>
      <c r="BB3473" s="396" t="s">
        <v>861</v>
      </c>
      <c r="BC3473" t="str">
        <f t="shared" si="321"/>
        <v>RTF</v>
      </c>
      <c r="BD3473" t="str">
        <f t="shared" si="322"/>
        <v>NAoMe_initial_ethnicity_grp</v>
      </c>
      <c r="BE3473" s="397" t="s">
        <v>862</v>
      </c>
      <c r="BF3473" t="str">
        <f t="shared" si="323"/>
        <v>Mixed</v>
      </c>
      <c r="BG3473">
        <f t="shared" si="324"/>
        <v>0</v>
      </c>
      <c r="BH3473" s="398">
        <f t="shared" si="325"/>
        <v>0</v>
      </c>
      <c r="BO3473" s="33"/>
    </row>
    <row r="3474" spans="1:67">
      <c r="A3474" s="316" t="s">
        <v>27</v>
      </c>
      <c r="B3474" t="s">
        <v>380</v>
      </c>
      <c r="C3474" t="s">
        <v>910</v>
      </c>
      <c r="D3474" t="s">
        <v>314</v>
      </c>
      <c r="E3474" s="316" t="s">
        <v>147</v>
      </c>
      <c r="F3474" s="316" t="s">
        <v>148</v>
      </c>
      <c r="G3474" s="316" t="s">
        <v>439</v>
      </c>
      <c r="H3474" s="316" t="s">
        <v>329</v>
      </c>
      <c r="I3474" s="316" t="s">
        <v>656</v>
      </c>
      <c r="J3474" s="316" t="s">
        <v>288</v>
      </c>
      <c r="K3474" s="36">
        <v>0</v>
      </c>
      <c r="L3474" s="317">
        <v>0</v>
      </c>
      <c r="M3474" s="317">
        <v>0</v>
      </c>
      <c r="N3474" s="36">
        <v>6</v>
      </c>
      <c r="O3474" s="317">
        <v>1.1359999887645239E-2</v>
      </c>
      <c r="P3474" s="317">
        <v>1.1789999902248381E-2</v>
      </c>
      <c r="Q3474" s="36">
        <v>246</v>
      </c>
      <c r="R3474" s="317">
        <v>2.466999925673008E-2</v>
      </c>
      <c r="S3474" s="317">
        <v>2.5960000231862072E-2</v>
      </c>
      <c r="T3474" t="s">
        <v>380</v>
      </c>
      <c r="BA3474" s="395">
        <v>1</v>
      </c>
      <c r="BB3474" s="396" t="s">
        <v>861</v>
      </c>
      <c r="BC3474" t="str">
        <f t="shared" si="321"/>
        <v>RTF</v>
      </c>
      <c r="BD3474" t="str">
        <f t="shared" si="322"/>
        <v>NAoMe_initial_ethnicity_grp</v>
      </c>
      <c r="BE3474" s="397" t="s">
        <v>862</v>
      </c>
      <c r="BF3474" t="str">
        <f t="shared" si="323"/>
        <v>Other Ethnic Group</v>
      </c>
      <c r="BG3474">
        <f t="shared" si="324"/>
        <v>0</v>
      </c>
      <c r="BH3474" s="398">
        <f t="shared" si="325"/>
        <v>0</v>
      </c>
      <c r="BO3474" s="33"/>
    </row>
    <row r="3475" spans="1:67">
      <c r="A3475" s="316" t="s">
        <v>27</v>
      </c>
      <c r="B3475" t="s">
        <v>380</v>
      </c>
      <c r="C3475" t="s">
        <v>910</v>
      </c>
      <c r="D3475" t="s">
        <v>314</v>
      </c>
      <c r="E3475" s="316" t="s">
        <v>147</v>
      </c>
      <c r="F3475" s="316" t="s">
        <v>148</v>
      </c>
      <c r="G3475" s="316" t="s">
        <v>439</v>
      </c>
      <c r="H3475" s="316" t="s">
        <v>329</v>
      </c>
      <c r="I3475" s="316" t="s">
        <v>656</v>
      </c>
      <c r="J3475" s="316" t="s">
        <v>260</v>
      </c>
      <c r="K3475" s="36">
        <v>3</v>
      </c>
      <c r="L3475" s="317">
        <v>3.9999999105930328E-2</v>
      </c>
      <c r="M3475" s="317"/>
      <c r="N3475" s="36">
        <v>19</v>
      </c>
      <c r="O3475" s="317">
        <v>3.5980001091957092E-2</v>
      </c>
      <c r="P3475" s="317"/>
      <c r="Q3475" s="36">
        <v>495</v>
      </c>
      <c r="R3475" s="317">
        <v>4.9639999866485603E-2</v>
      </c>
      <c r="S3475" s="317"/>
      <c r="T3475" t="s">
        <v>380</v>
      </c>
      <c r="BA3475" s="395">
        <v>1</v>
      </c>
      <c r="BB3475" s="396" t="s">
        <v>861</v>
      </c>
      <c r="BC3475" t="str">
        <f t="shared" si="321"/>
        <v>RTF</v>
      </c>
      <c r="BD3475" t="str">
        <f t="shared" si="322"/>
        <v>NAoMe_initial_ethnicity_grp</v>
      </c>
      <c r="BE3475" s="397" t="s">
        <v>862</v>
      </c>
      <c r="BF3475" t="str">
        <f t="shared" si="323"/>
        <v>Unknown</v>
      </c>
      <c r="BG3475">
        <f t="shared" si="324"/>
        <v>3</v>
      </c>
      <c r="BH3475" s="398">
        <f t="shared" si="325"/>
        <v>3.9999999105930328E-2</v>
      </c>
      <c r="BO3475" s="33"/>
    </row>
    <row r="3476" spans="1:67">
      <c r="A3476" s="316" t="s">
        <v>27</v>
      </c>
      <c r="B3476" t="s">
        <v>380</v>
      </c>
      <c r="C3476" t="s">
        <v>910</v>
      </c>
      <c r="D3476" t="s">
        <v>314</v>
      </c>
      <c r="E3476" s="316" t="s">
        <v>147</v>
      </c>
      <c r="F3476" s="316" t="s">
        <v>148</v>
      </c>
      <c r="G3476" s="316" t="s">
        <v>439</v>
      </c>
      <c r="H3476" s="316" t="s">
        <v>329</v>
      </c>
      <c r="I3476" s="316" t="s">
        <v>656</v>
      </c>
      <c r="J3476" s="316" t="s">
        <v>258</v>
      </c>
      <c r="K3476" s="36">
        <v>72</v>
      </c>
      <c r="L3476" s="317">
        <v>0.95999997854232788</v>
      </c>
      <c r="M3476" s="317">
        <v>1</v>
      </c>
      <c r="N3476" s="36">
        <v>497</v>
      </c>
      <c r="O3476" s="317">
        <v>0.94129002094268799</v>
      </c>
      <c r="P3476" s="317">
        <v>0.97641998529434204</v>
      </c>
      <c r="Q3476" s="36">
        <v>8238</v>
      </c>
      <c r="R3476" s="317">
        <v>0.82611000537872314</v>
      </c>
      <c r="S3476" s="317">
        <v>0.86926001310348511</v>
      </c>
      <c r="T3476" t="s">
        <v>380</v>
      </c>
      <c r="BA3476" s="395">
        <v>1</v>
      </c>
      <c r="BB3476" s="396" t="s">
        <v>861</v>
      </c>
      <c r="BC3476" t="str">
        <f t="shared" si="321"/>
        <v>RTF</v>
      </c>
      <c r="BD3476" t="str">
        <f t="shared" si="322"/>
        <v>NAoMe_initial_ethnicity_grp</v>
      </c>
      <c r="BE3476" s="397" t="s">
        <v>862</v>
      </c>
      <c r="BF3476" t="str">
        <f t="shared" si="323"/>
        <v>White</v>
      </c>
      <c r="BG3476">
        <f t="shared" si="324"/>
        <v>72</v>
      </c>
      <c r="BH3476" s="398">
        <f t="shared" si="325"/>
        <v>0.95999997854232788</v>
      </c>
      <c r="BO3476" s="33"/>
    </row>
    <row r="3477" spans="1:67">
      <c r="A3477" s="316" t="s">
        <v>27</v>
      </c>
      <c r="B3477" t="s">
        <v>380</v>
      </c>
      <c r="C3477" t="s">
        <v>910</v>
      </c>
      <c r="D3477" t="s">
        <v>314</v>
      </c>
      <c r="E3477" s="316" t="s">
        <v>147</v>
      </c>
      <c r="F3477" s="316" t="s">
        <v>148</v>
      </c>
      <c r="G3477" s="316" t="s">
        <v>439</v>
      </c>
      <c r="H3477" s="316" t="s">
        <v>329</v>
      </c>
      <c r="I3477" s="316" t="s">
        <v>657</v>
      </c>
      <c r="J3477" s="316" t="s">
        <v>817</v>
      </c>
      <c r="K3477" s="36">
        <v>73</v>
      </c>
      <c r="L3477" s="317">
        <v>0.97333002090454102</v>
      </c>
      <c r="M3477" s="317"/>
      <c r="N3477" s="36">
        <v>501</v>
      </c>
      <c r="O3477" s="317">
        <v>0.94885998964309692</v>
      </c>
      <c r="P3477" s="317"/>
      <c r="Q3477" s="36">
        <v>9359</v>
      </c>
      <c r="R3477" s="317">
        <v>0.93853002786636353</v>
      </c>
      <c r="S3477" s="317"/>
      <c r="T3477" t="s">
        <v>380</v>
      </c>
      <c r="BA3477" s="395">
        <v>1</v>
      </c>
      <c r="BB3477" s="396" t="s">
        <v>861</v>
      </c>
      <c r="BC3477" t="str">
        <f t="shared" si="321"/>
        <v>RTF</v>
      </c>
      <c r="BD3477" t="str">
        <f t="shared" si="322"/>
        <v>NAoMe_initial_final_route</v>
      </c>
      <c r="BE3477" s="397" t="s">
        <v>862</v>
      </c>
      <c r="BF3477" t="str">
        <f t="shared" si="323"/>
        <v>Not screened</v>
      </c>
      <c r="BG3477">
        <f t="shared" si="324"/>
        <v>73</v>
      </c>
      <c r="BH3477" s="398">
        <f t="shared" si="325"/>
        <v>0.97333002090454102</v>
      </c>
      <c r="BO3477" s="33"/>
    </row>
    <row r="3478" spans="1:67">
      <c r="A3478" s="316" t="s">
        <v>27</v>
      </c>
      <c r="B3478" t="s">
        <v>380</v>
      </c>
      <c r="C3478" t="s">
        <v>910</v>
      </c>
      <c r="D3478" t="s">
        <v>314</v>
      </c>
      <c r="E3478" s="316" t="s">
        <v>147</v>
      </c>
      <c r="F3478" s="316" t="s">
        <v>148</v>
      </c>
      <c r="G3478" s="316" t="s">
        <v>439</v>
      </c>
      <c r="H3478" s="316" t="s">
        <v>329</v>
      </c>
      <c r="I3478" s="316" t="s">
        <v>657</v>
      </c>
      <c r="J3478" s="316" t="s">
        <v>352</v>
      </c>
      <c r="K3478" s="36">
        <v>2</v>
      </c>
      <c r="L3478" s="317">
        <v>2.6669999584555629E-2</v>
      </c>
      <c r="M3478" s="317"/>
      <c r="N3478" s="36">
        <v>27</v>
      </c>
      <c r="O3478" s="317">
        <v>5.1139999181032181E-2</v>
      </c>
      <c r="P3478" s="317"/>
      <c r="Q3478" s="36">
        <v>613</v>
      </c>
      <c r="R3478" s="317">
        <v>6.1469998210668557E-2</v>
      </c>
      <c r="S3478" s="317"/>
      <c r="T3478" t="s">
        <v>380</v>
      </c>
      <c r="BA3478" s="395">
        <v>1</v>
      </c>
      <c r="BB3478" s="396" t="s">
        <v>861</v>
      </c>
      <c r="BC3478" t="str">
        <f t="shared" si="321"/>
        <v>RTF</v>
      </c>
      <c r="BD3478" t="str">
        <f t="shared" si="322"/>
        <v>NAoMe_initial_final_route</v>
      </c>
      <c r="BE3478" s="397" t="s">
        <v>862</v>
      </c>
      <c r="BF3478" t="str">
        <f t="shared" si="323"/>
        <v>Screening</v>
      </c>
      <c r="BG3478">
        <f t="shared" si="324"/>
        <v>2</v>
      </c>
      <c r="BH3478" s="398">
        <f t="shared" si="325"/>
        <v>2.6669999584555629E-2</v>
      </c>
      <c r="BO3478" s="33"/>
    </row>
    <row r="3479" spans="1:67">
      <c r="A3479" s="316" t="s">
        <v>27</v>
      </c>
      <c r="B3479" t="s">
        <v>380</v>
      </c>
      <c r="C3479" t="s">
        <v>910</v>
      </c>
      <c r="D3479" t="s">
        <v>314</v>
      </c>
      <c r="E3479" s="316" t="s">
        <v>147</v>
      </c>
      <c r="F3479" s="316" t="s">
        <v>148</v>
      </c>
      <c r="G3479" s="316" t="s">
        <v>439</v>
      </c>
      <c r="H3479" s="316" t="s">
        <v>329</v>
      </c>
      <c r="I3479" s="316" t="s">
        <v>303</v>
      </c>
      <c r="J3479" s="316" t="s">
        <v>308</v>
      </c>
      <c r="K3479" s="36">
        <v>11</v>
      </c>
      <c r="L3479" s="317">
        <v>0.14666999876499179</v>
      </c>
      <c r="M3479" s="317"/>
      <c r="N3479" s="36">
        <v>135</v>
      </c>
      <c r="O3479" s="317">
        <v>0.25567999482154852</v>
      </c>
      <c r="P3479" s="317"/>
      <c r="Q3479" s="36">
        <v>1652</v>
      </c>
      <c r="R3479" s="317">
        <v>0.1656599938869476</v>
      </c>
      <c r="S3479" s="317"/>
      <c r="T3479" t="s">
        <v>380</v>
      </c>
      <c r="BA3479" s="395">
        <v>1</v>
      </c>
      <c r="BB3479" s="396" t="s">
        <v>861</v>
      </c>
      <c r="BC3479" t="str">
        <f t="shared" si="321"/>
        <v>RTF</v>
      </c>
      <c r="BD3479" t="str">
        <f t="shared" si="322"/>
        <v>NAoMe_initial_final_stage_tum</v>
      </c>
      <c r="BE3479" s="397" t="s">
        <v>862</v>
      </c>
      <c r="BF3479" t="str">
        <f t="shared" si="323"/>
        <v>Not staged/Unstated</v>
      </c>
      <c r="BG3479">
        <f t="shared" si="324"/>
        <v>11</v>
      </c>
      <c r="BH3479" s="398">
        <f t="shared" si="325"/>
        <v>0.14666999876499179</v>
      </c>
      <c r="BO3479" s="33"/>
    </row>
    <row r="3480" spans="1:67">
      <c r="A3480" s="316" t="s">
        <v>27</v>
      </c>
      <c r="B3480" t="s">
        <v>380</v>
      </c>
      <c r="C3480" t="s">
        <v>910</v>
      </c>
      <c r="D3480" t="s">
        <v>314</v>
      </c>
      <c r="E3480" s="316" t="s">
        <v>147</v>
      </c>
      <c r="F3480" s="316" t="s">
        <v>148</v>
      </c>
      <c r="G3480" s="316" t="s">
        <v>439</v>
      </c>
      <c r="H3480" s="316" t="s">
        <v>329</v>
      </c>
      <c r="I3480" s="316" t="s">
        <v>303</v>
      </c>
      <c r="J3480" s="316" t="s">
        <v>304</v>
      </c>
      <c r="K3480" s="36">
        <v>0</v>
      </c>
      <c r="L3480" s="317">
        <v>0</v>
      </c>
      <c r="M3480" s="317">
        <v>0</v>
      </c>
      <c r="N3480" s="36">
        <v>2</v>
      </c>
      <c r="O3480" s="317">
        <v>3.789999987930059E-3</v>
      </c>
      <c r="P3480" s="317">
        <v>5.090000107884407E-3</v>
      </c>
      <c r="Q3480" s="36">
        <v>64</v>
      </c>
      <c r="R3480" s="317">
        <v>6.4199999906122676E-3</v>
      </c>
      <c r="S3480" s="317">
        <v>7.689999882131815E-3</v>
      </c>
      <c r="T3480" t="s">
        <v>380</v>
      </c>
      <c r="BA3480" s="395">
        <v>1</v>
      </c>
      <c r="BB3480" s="396" t="s">
        <v>861</v>
      </c>
      <c r="BC3480" t="str">
        <f t="shared" si="321"/>
        <v>RTF</v>
      </c>
      <c r="BD3480" t="str">
        <f t="shared" si="322"/>
        <v>NAoMe_initial_final_stage_tum</v>
      </c>
      <c r="BE3480" s="397" t="s">
        <v>862</v>
      </c>
      <c r="BF3480" t="str">
        <f t="shared" si="323"/>
        <v>Stage 0</v>
      </c>
      <c r="BG3480">
        <f t="shared" si="324"/>
        <v>0</v>
      </c>
      <c r="BH3480" s="398">
        <f t="shared" si="325"/>
        <v>0</v>
      </c>
      <c r="BO3480" s="33"/>
    </row>
    <row r="3481" spans="1:67">
      <c r="A3481" s="316" t="s">
        <v>27</v>
      </c>
      <c r="B3481" t="s">
        <v>380</v>
      </c>
      <c r="C3481" t="s">
        <v>910</v>
      </c>
      <c r="D3481" t="s">
        <v>314</v>
      </c>
      <c r="E3481" s="316" t="s">
        <v>147</v>
      </c>
      <c r="F3481" s="316" t="s">
        <v>148</v>
      </c>
      <c r="G3481" s="316" t="s">
        <v>439</v>
      </c>
      <c r="H3481" s="316" t="s">
        <v>329</v>
      </c>
      <c r="I3481" s="316" t="s">
        <v>303</v>
      </c>
      <c r="J3481" s="316" t="s">
        <v>305</v>
      </c>
      <c r="K3481" s="36">
        <v>5</v>
      </c>
      <c r="L3481" s="317">
        <v>6.6670000553131104E-2</v>
      </c>
      <c r="M3481" s="317">
        <v>7.8120000660419464E-2</v>
      </c>
      <c r="N3481" s="36">
        <v>17</v>
      </c>
      <c r="O3481" s="317">
        <v>3.2200001180171967E-2</v>
      </c>
      <c r="P3481" s="317">
        <v>4.3260000646114349E-2</v>
      </c>
      <c r="Q3481" s="36">
        <v>359</v>
      </c>
      <c r="R3481" s="317">
        <v>3.5999998450279243E-2</v>
      </c>
      <c r="S3481" s="317">
        <v>4.3150000274181373E-2</v>
      </c>
      <c r="T3481" t="s">
        <v>380</v>
      </c>
      <c r="BA3481" s="395">
        <v>1</v>
      </c>
      <c r="BB3481" s="396" t="s">
        <v>861</v>
      </c>
      <c r="BC3481" t="str">
        <f t="shared" si="321"/>
        <v>RTF</v>
      </c>
      <c r="BD3481" t="str">
        <f t="shared" si="322"/>
        <v>NAoMe_initial_final_stage_tum</v>
      </c>
      <c r="BE3481" s="397" t="s">
        <v>862</v>
      </c>
      <c r="BF3481" t="str">
        <f t="shared" si="323"/>
        <v>Stage 1</v>
      </c>
      <c r="BG3481">
        <f t="shared" si="324"/>
        <v>5</v>
      </c>
      <c r="BH3481" s="398">
        <f t="shared" si="325"/>
        <v>6.6670000553131104E-2</v>
      </c>
      <c r="BO3481" s="33"/>
    </row>
    <row r="3482" spans="1:67">
      <c r="A3482" s="316" t="s">
        <v>27</v>
      </c>
      <c r="B3482" t="s">
        <v>380</v>
      </c>
      <c r="C3482" t="s">
        <v>910</v>
      </c>
      <c r="D3482" t="s">
        <v>314</v>
      </c>
      <c r="E3482" s="316" t="s">
        <v>147</v>
      </c>
      <c r="F3482" s="316" t="s">
        <v>148</v>
      </c>
      <c r="G3482" s="316" t="s">
        <v>439</v>
      </c>
      <c r="H3482" s="316" t="s">
        <v>329</v>
      </c>
      <c r="I3482" s="316" t="s">
        <v>303</v>
      </c>
      <c r="J3482" s="316" t="s">
        <v>306</v>
      </c>
      <c r="K3482" s="36">
        <v>8</v>
      </c>
      <c r="L3482" s="317">
        <v>0.1066699996590614</v>
      </c>
      <c r="M3482" s="317">
        <v>0.125</v>
      </c>
      <c r="N3482" s="36">
        <v>54</v>
      </c>
      <c r="O3482" s="317">
        <v>0.1022699996829033</v>
      </c>
      <c r="P3482" s="317">
        <v>0.1374000012874603</v>
      </c>
      <c r="Q3482" s="36">
        <v>996</v>
      </c>
      <c r="R3482" s="317">
        <v>9.9880002439022064E-2</v>
      </c>
      <c r="S3482" s="317">
        <v>0.11970999836921691</v>
      </c>
      <c r="T3482" t="s">
        <v>380</v>
      </c>
      <c r="BA3482" s="395">
        <v>1</v>
      </c>
      <c r="BB3482" s="396" t="s">
        <v>861</v>
      </c>
      <c r="BC3482" t="str">
        <f t="shared" si="321"/>
        <v>RTF</v>
      </c>
      <c r="BD3482" t="str">
        <f t="shared" si="322"/>
        <v>NAoMe_initial_final_stage_tum</v>
      </c>
      <c r="BE3482" s="397" t="s">
        <v>862</v>
      </c>
      <c r="BF3482" t="str">
        <f t="shared" si="323"/>
        <v>Stage 2</v>
      </c>
      <c r="BG3482">
        <f t="shared" si="324"/>
        <v>8</v>
      </c>
      <c r="BH3482" s="398">
        <f t="shared" si="325"/>
        <v>0.1066699996590614</v>
      </c>
      <c r="BO3482" s="33"/>
    </row>
    <row r="3483" spans="1:67">
      <c r="A3483" s="316" t="s">
        <v>27</v>
      </c>
      <c r="B3483" t="s">
        <v>380</v>
      </c>
      <c r="C3483" t="s">
        <v>910</v>
      </c>
      <c r="D3483" t="s">
        <v>314</v>
      </c>
      <c r="E3483" s="316" t="s">
        <v>147</v>
      </c>
      <c r="F3483" s="316" t="s">
        <v>148</v>
      </c>
      <c r="G3483" s="316" t="s">
        <v>439</v>
      </c>
      <c r="H3483" s="316" t="s">
        <v>329</v>
      </c>
      <c r="I3483" s="316" t="s">
        <v>303</v>
      </c>
      <c r="J3483" s="316" t="s">
        <v>307</v>
      </c>
      <c r="K3483" s="36">
        <v>12</v>
      </c>
      <c r="L3483" s="317">
        <v>0.15999999642372131</v>
      </c>
      <c r="M3483" s="317">
        <v>0.1875</v>
      </c>
      <c r="N3483" s="36">
        <v>57</v>
      </c>
      <c r="O3483" s="317">
        <v>0.10795000195503229</v>
      </c>
      <c r="P3483" s="317">
        <v>0.14504000544548029</v>
      </c>
      <c r="Q3483" s="36">
        <v>742</v>
      </c>
      <c r="R3483" s="317">
        <v>7.4409998953342438E-2</v>
      </c>
      <c r="S3483" s="317">
        <v>8.9180000126361847E-2</v>
      </c>
      <c r="T3483" t="s">
        <v>380</v>
      </c>
      <c r="BA3483" s="395">
        <v>1</v>
      </c>
      <c r="BB3483" s="396" t="s">
        <v>861</v>
      </c>
      <c r="BC3483" t="str">
        <f t="shared" si="321"/>
        <v>RTF</v>
      </c>
      <c r="BD3483" t="str">
        <f t="shared" si="322"/>
        <v>NAoMe_initial_final_stage_tum</v>
      </c>
      <c r="BE3483" s="397" t="s">
        <v>862</v>
      </c>
      <c r="BF3483" t="str">
        <f t="shared" si="323"/>
        <v>Stage 3</v>
      </c>
      <c r="BG3483">
        <f t="shared" si="324"/>
        <v>12</v>
      </c>
      <c r="BH3483" s="398">
        <f t="shared" si="325"/>
        <v>0.15999999642372131</v>
      </c>
      <c r="BO3483" s="33"/>
    </row>
    <row r="3484" spans="1:67">
      <c r="A3484" s="316" t="s">
        <v>27</v>
      </c>
      <c r="B3484" t="s">
        <v>380</v>
      </c>
      <c r="C3484" t="s">
        <v>910</v>
      </c>
      <c r="D3484" t="s">
        <v>314</v>
      </c>
      <c r="E3484" s="316" t="s">
        <v>147</v>
      </c>
      <c r="F3484" s="316" t="s">
        <v>148</v>
      </c>
      <c r="G3484" s="316" t="s">
        <v>439</v>
      </c>
      <c r="H3484" s="316" t="s">
        <v>329</v>
      </c>
      <c r="I3484" s="316" t="s">
        <v>303</v>
      </c>
      <c r="J3484" s="316" t="s">
        <v>336</v>
      </c>
      <c r="K3484" s="36">
        <v>39</v>
      </c>
      <c r="L3484" s="317">
        <v>0.51999998092651367</v>
      </c>
      <c r="M3484" s="317">
        <v>0.60936999320983887</v>
      </c>
      <c r="N3484" s="36">
        <v>263</v>
      </c>
      <c r="O3484" s="317">
        <v>0.49810999631881708</v>
      </c>
      <c r="P3484" s="317">
        <v>0.66921001672744751</v>
      </c>
      <c r="Q3484" s="36">
        <v>6159</v>
      </c>
      <c r="R3484" s="317">
        <v>0.6176300048828125</v>
      </c>
      <c r="S3484" s="317">
        <v>0.74026000499725342</v>
      </c>
      <c r="T3484" t="s">
        <v>380</v>
      </c>
      <c r="BA3484" s="395">
        <v>1</v>
      </c>
      <c r="BB3484" s="396" t="s">
        <v>861</v>
      </c>
      <c r="BC3484" t="str">
        <f t="shared" si="321"/>
        <v>RTF</v>
      </c>
      <c r="BD3484" t="str">
        <f t="shared" si="322"/>
        <v>NAoMe_initial_final_stage_tum</v>
      </c>
      <c r="BE3484" s="397" t="s">
        <v>862</v>
      </c>
      <c r="BF3484" t="str">
        <f t="shared" si="323"/>
        <v>Stage 4</v>
      </c>
      <c r="BG3484">
        <f t="shared" si="324"/>
        <v>39</v>
      </c>
      <c r="BH3484" s="398">
        <f t="shared" si="325"/>
        <v>0.51999998092651367</v>
      </c>
      <c r="BO3484" s="33"/>
    </row>
    <row r="3485" spans="1:67">
      <c r="A3485" s="316" t="s">
        <v>27</v>
      </c>
      <c r="B3485" t="s">
        <v>380</v>
      </c>
      <c r="C3485" t="s">
        <v>910</v>
      </c>
      <c r="D3485" t="s">
        <v>314</v>
      </c>
      <c r="E3485" s="316" t="s">
        <v>147</v>
      </c>
      <c r="F3485" s="316" t="s">
        <v>148</v>
      </c>
      <c r="G3485" s="316" t="s">
        <v>439</v>
      </c>
      <c r="H3485" s="316" t="s">
        <v>329</v>
      </c>
      <c r="I3485" s="316" t="s">
        <v>342</v>
      </c>
      <c r="J3485" s="316" t="s">
        <v>343</v>
      </c>
      <c r="K3485" s="36">
        <v>11</v>
      </c>
      <c r="L3485" s="317">
        <v>0.14666999876499179</v>
      </c>
      <c r="M3485" s="317"/>
      <c r="N3485" s="36">
        <v>135</v>
      </c>
      <c r="O3485" s="317">
        <v>0.25567999482154852</v>
      </c>
      <c r="P3485" s="317"/>
      <c r="Q3485" s="36">
        <v>1652</v>
      </c>
      <c r="R3485" s="317">
        <v>0.1656599938869476</v>
      </c>
      <c r="S3485" s="317"/>
      <c r="T3485" t="s">
        <v>380</v>
      </c>
      <c r="BA3485" s="395">
        <v>1</v>
      </c>
      <c r="BB3485" s="396" t="s">
        <v>861</v>
      </c>
      <c r="BC3485" t="str">
        <f t="shared" si="321"/>
        <v>RTF</v>
      </c>
      <c r="BD3485" t="str">
        <f t="shared" si="322"/>
        <v>NAoMe_initial_final_stage_tum_grp</v>
      </c>
      <c r="BE3485" s="397" t="s">
        <v>862</v>
      </c>
      <c r="BF3485" t="str">
        <f t="shared" si="323"/>
        <v>MBC in HESAPC</v>
      </c>
      <c r="BG3485">
        <f t="shared" si="324"/>
        <v>11</v>
      </c>
      <c r="BH3485" s="398">
        <f t="shared" si="325"/>
        <v>0.14666999876499179</v>
      </c>
      <c r="BO3485" s="33"/>
    </row>
    <row r="3486" spans="1:67">
      <c r="A3486" s="316" t="s">
        <v>27</v>
      </c>
      <c r="B3486" t="s">
        <v>380</v>
      </c>
      <c r="C3486" t="s">
        <v>910</v>
      </c>
      <c r="D3486" t="s">
        <v>314</v>
      </c>
      <c r="E3486" s="316" t="s">
        <v>147</v>
      </c>
      <c r="F3486" s="316" t="s">
        <v>148</v>
      </c>
      <c r="G3486" s="316" t="s">
        <v>439</v>
      </c>
      <c r="H3486" s="316" t="s">
        <v>329</v>
      </c>
      <c r="I3486" s="316" t="s">
        <v>342</v>
      </c>
      <c r="J3486" s="316" t="s">
        <v>344</v>
      </c>
      <c r="K3486" s="36">
        <v>25</v>
      </c>
      <c r="L3486" s="317">
        <v>0.33333000540733337</v>
      </c>
      <c r="M3486" s="317">
        <v>0.39063000679016108</v>
      </c>
      <c r="N3486" s="36">
        <v>129</v>
      </c>
      <c r="O3486" s="317">
        <v>0.24432000517845151</v>
      </c>
      <c r="P3486" s="317">
        <v>0.32824000716209412</v>
      </c>
      <c r="Q3486" s="36">
        <v>2161</v>
      </c>
      <c r="R3486" s="317">
        <v>0.2167100012302399</v>
      </c>
      <c r="S3486" s="317">
        <v>0.25973999500274658</v>
      </c>
      <c r="T3486" t="s">
        <v>380</v>
      </c>
      <c r="BA3486" s="395">
        <v>1</v>
      </c>
      <c r="BB3486" s="396" t="s">
        <v>861</v>
      </c>
      <c r="BC3486" t="str">
        <f t="shared" si="321"/>
        <v>RTF</v>
      </c>
      <c r="BD3486" t="str">
        <f t="shared" si="322"/>
        <v>NAoMe_initial_final_stage_tum_grp</v>
      </c>
      <c r="BE3486" s="397" t="s">
        <v>862</v>
      </c>
      <c r="BF3486" t="str">
        <f t="shared" si="323"/>
        <v>Stage 0-3</v>
      </c>
      <c r="BG3486">
        <f t="shared" si="324"/>
        <v>25</v>
      </c>
      <c r="BH3486" s="398">
        <f t="shared" si="325"/>
        <v>0.33333000540733337</v>
      </c>
      <c r="BO3486" s="33"/>
    </row>
    <row r="3487" spans="1:67">
      <c r="A3487" s="316" t="s">
        <v>27</v>
      </c>
      <c r="B3487" t="s">
        <v>380</v>
      </c>
      <c r="C3487" t="s">
        <v>910</v>
      </c>
      <c r="D3487" t="s">
        <v>314</v>
      </c>
      <c r="E3487" s="316" t="s">
        <v>147</v>
      </c>
      <c r="F3487" s="316" t="s">
        <v>148</v>
      </c>
      <c r="G3487" s="316" t="s">
        <v>439</v>
      </c>
      <c r="H3487" s="316" t="s">
        <v>329</v>
      </c>
      <c r="I3487" s="316" t="s">
        <v>342</v>
      </c>
      <c r="J3487" s="316" t="s">
        <v>336</v>
      </c>
      <c r="K3487" s="36">
        <v>39</v>
      </c>
      <c r="L3487" s="317">
        <v>0.51999998092651367</v>
      </c>
      <c r="M3487" s="317">
        <v>0.60936999320983887</v>
      </c>
      <c r="N3487" s="36">
        <v>264</v>
      </c>
      <c r="O3487" s="317">
        <v>0.5</v>
      </c>
      <c r="P3487" s="317">
        <v>0.67176002264022827</v>
      </c>
      <c r="Q3487" s="36">
        <v>6159</v>
      </c>
      <c r="R3487" s="317">
        <v>0.6176300048828125</v>
      </c>
      <c r="S3487" s="317">
        <v>0.74026000499725342</v>
      </c>
      <c r="T3487" t="s">
        <v>380</v>
      </c>
      <c r="BA3487" s="395">
        <v>1</v>
      </c>
      <c r="BB3487" s="396" t="s">
        <v>861</v>
      </c>
      <c r="BC3487" t="str">
        <f t="shared" si="321"/>
        <v>RTF</v>
      </c>
      <c r="BD3487" t="str">
        <f t="shared" si="322"/>
        <v>NAoMe_initial_final_stage_tum_grp</v>
      </c>
      <c r="BE3487" s="397" t="s">
        <v>862</v>
      </c>
      <c r="BF3487" t="str">
        <f t="shared" si="323"/>
        <v>Stage 4</v>
      </c>
      <c r="BG3487">
        <f t="shared" si="324"/>
        <v>39</v>
      </c>
      <c r="BH3487" s="398">
        <f t="shared" si="325"/>
        <v>0.51999998092651367</v>
      </c>
      <c r="BO3487" s="33"/>
    </row>
    <row r="3488" spans="1:67">
      <c r="A3488" s="316" t="s">
        <v>27</v>
      </c>
      <c r="B3488" t="s">
        <v>380</v>
      </c>
      <c r="C3488" t="s">
        <v>910</v>
      </c>
      <c r="D3488" t="s">
        <v>314</v>
      </c>
      <c r="E3488" s="316" t="s">
        <v>147</v>
      </c>
      <c r="F3488" s="316" t="s">
        <v>148</v>
      </c>
      <c r="G3488" s="316" t="s">
        <v>439</v>
      </c>
      <c r="H3488" s="316" t="s">
        <v>329</v>
      </c>
      <c r="I3488" s="316" t="s">
        <v>658</v>
      </c>
      <c r="J3488" s="316" t="s">
        <v>345</v>
      </c>
      <c r="K3488" s="36">
        <v>75</v>
      </c>
      <c r="L3488" s="317">
        <v>1</v>
      </c>
      <c r="M3488" s="317"/>
      <c r="N3488" s="36">
        <v>528</v>
      </c>
      <c r="O3488" s="317">
        <v>1</v>
      </c>
      <c r="P3488" s="317"/>
      <c r="Q3488" s="36">
        <v>9972</v>
      </c>
      <c r="R3488" s="317">
        <v>1</v>
      </c>
      <c r="S3488" s="317"/>
      <c r="T3488" t="s">
        <v>380</v>
      </c>
      <c r="BA3488" s="395">
        <v>1</v>
      </c>
      <c r="BB3488" s="396" t="s">
        <v>861</v>
      </c>
      <c r="BC3488" t="str">
        <f t="shared" si="321"/>
        <v>RTF</v>
      </c>
      <c r="BD3488" t="str">
        <f t="shared" si="322"/>
        <v>NAoMe_initial_final_who_ps</v>
      </c>
      <c r="BE3488" s="397" t="s">
        <v>862</v>
      </c>
      <c r="BF3488" t="str">
        <f t="shared" si="323"/>
        <v>Not recorded</v>
      </c>
      <c r="BG3488">
        <f t="shared" si="324"/>
        <v>75</v>
      </c>
      <c r="BH3488" s="398">
        <f t="shared" si="325"/>
        <v>1</v>
      </c>
      <c r="BO3488" s="33"/>
    </row>
    <row r="3489" spans="1:67">
      <c r="A3489" s="316" t="s">
        <v>27</v>
      </c>
      <c r="B3489" t="s">
        <v>380</v>
      </c>
      <c r="C3489" t="s">
        <v>910</v>
      </c>
      <c r="D3489" t="s">
        <v>314</v>
      </c>
      <c r="E3489" s="316" t="s">
        <v>147</v>
      </c>
      <c r="F3489" s="316" t="s">
        <v>148</v>
      </c>
      <c r="G3489" s="316" t="s">
        <v>439</v>
      </c>
      <c r="H3489" s="316" t="s">
        <v>329</v>
      </c>
      <c r="I3489" s="316" t="s">
        <v>291</v>
      </c>
      <c r="J3489" s="316" t="s">
        <v>313</v>
      </c>
      <c r="K3489" s="36">
        <v>75</v>
      </c>
      <c r="L3489" s="317">
        <v>1</v>
      </c>
      <c r="M3489" s="317"/>
      <c r="N3489" s="36">
        <v>519</v>
      </c>
      <c r="O3489" s="317">
        <v>0.98294997215270996</v>
      </c>
      <c r="P3489" s="317"/>
      <c r="Q3489" s="36">
        <v>9846</v>
      </c>
      <c r="R3489" s="317">
        <v>0.98736000061035156</v>
      </c>
      <c r="S3489" s="317"/>
      <c r="T3489" t="s">
        <v>380</v>
      </c>
      <c r="BA3489" s="395">
        <v>1</v>
      </c>
      <c r="BB3489" s="396" t="s">
        <v>861</v>
      </c>
      <c r="BC3489" t="str">
        <f t="shared" si="321"/>
        <v>RTF</v>
      </c>
      <c r="BD3489" t="str">
        <f t="shared" si="322"/>
        <v>NAoMe_initial_gender</v>
      </c>
      <c r="BE3489" s="397" t="s">
        <v>862</v>
      </c>
      <c r="BF3489" t="str">
        <f t="shared" si="323"/>
        <v>Female</v>
      </c>
      <c r="BG3489">
        <f t="shared" si="324"/>
        <v>75</v>
      </c>
      <c r="BH3489" s="398">
        <f t="shared" si="325"/>
        <v>1</v>
      </c>
      <c r="BO3489" s="33"/>
    </row>
    <row r="3490" spans="1:67">
      <c r="A3490" s="316" t="s">
        <v>27</v>
      </c>
      <c r="B3490" t="s">
        <v>380</v>
      </c>
      <c r="C3490" t="s">
        <v>910</v>
      </c>
      <c r="D3490" t="s">
        <v>314</v>
      </c>
      <c r="E3490" s="316" t="s">
        <v>147</v>
      </c>
      <c r="F3490" s="316" t="s">
        <v>148</v>
      </c>
      <c r="G3490" s="316" t="s">
        <v>439</v>
      </c>
      <c r="H3490" s="316" t="s">
        <v>329</v>
      </c>
      <c r="I3490" s="316" t="s">
        <v>291</v>
      </c>
      <c r="J3490" s="316" t="s">
        <v>293</v>
      </c>
      <c r="K3490" s="36">
        <v>0</v>
      </c>
      <c r="L3490" s="317">
        <v>0</v>
      </c>
      <c r="M3490" s="317"/>
      <c r="N3490" s="36">
        <v>9</v>
      </c>
      <c r="O3490" s="317">
        <v>1.7049999907612801E-2</v>
      </c>
      <c r="P3490" s="317"/>
      <c r="Q3490" s="36">
        <v>126</v>
      </c>
      <c r="R3490" s="317">
        <v>1.264000032097101E-2</v>
      </c>
      <c r="S3490" s="317"/>
      <c r="T3490" t="s">
        <v>380</v>
      </c>
      <c r="BA3490" s="395">
        <v>1</v>
      </c>
      <c r="BB3490" s="396" t="s">
        <v>861</v>
      </c>
      <c r="BC3490" t="str">
        <f t="shared" si="321"/>
        <v>RTF</v>
      </c>
      <c r="BD3490" t="str">
        <f t="shared" si="322"/>
        <v>NAoMe_initial_gender</v>
      </c>
      <c r="BE3490" s="397" t="s">
        <v>862</v>
      </c>
      <c r="BF3490" t="str">
        <f t="shared" si="323"/>
        <v>Male</v>
      </c>
      <c r="BG3490">
        <f t="shared" si="324"/>
        <v>0</v>
      </c>
      <c r="BH3490" s="398">
        <f t="shared" si="325"/>
        <v>0</v>
      </c>
      <c r="BO3490" s="33"/>
    </row>
    <row r="3491" spans="1:67">
      <c r="A3491" s="316" t="s">
        <v>27</v>
      </c>
      <c r="B3491" t="s">
        <v>380</v>
      </c>
      <c r="C3491" t="s">
        <v>910</v>
      </c>
      <c r="D3491" t="s">
        <v>314</v>
      </c>
      <c r="E3491" s="316" t="s">
        <v>147</v>
      </c>
      <c r="F3491" s="316" t="s">
        <v>148</v>
      </c>
      <c r="G3491" s="316" t="s">
        <v>439</v>
      </c>
      <c r="H3491" s="316" t="s">
        <v>329</v>
      </c>
      <c r="I3491" s="316" t="s">
        <v>659</v>
      </c>
      <c r="J3491" s="316" t="s">
        <v>294</v>
      </c>
      <c r="K3491" s="36">
        <v>14</v>
      </c>
      <c r="L3491" s="317">
        <v>0.18667000532150271</v>
      </c>
      <c r="M3491" s="317">
        <v>0.18667000532150271</v>
      </c>
      <c r="N3491" s="36">
        <v>151</v>
      </c>
      <c r="O3491" s="317">
        <v>0.2859799861907959</v>
      </c>
      <c r="P3491" s="317">
        <v>0.2859799861907959</v>
      </c>
      <c r="Q3491" s="36">
        <v>1800</v>
      </c>
      <c r="R3491" s="317">
        <v>0.18050999939441681</v>
      </c>
      <c r="S3491" s="317">
        <v>0.18050999939441681</v>
      </c>
      <c r="T3491" t="s">
        <v>380</v>
      </c>
      <c r="BA3491" s="395">
        <v>1</v>
      </c>
      <c r="BB3491" s="396" t="s">
        <v>861</v>
      </c>
      <c r="BC3491" t="str">
        <f t="shared" si="321"/>
        <v>RTF</v>
      </c>
      <c r="BD3491" t="str">
        <f t="shared" si="322"/>
        <v>NAoMe_initial_imd_2019</v>
      </c>
      <c r="BE3491" s="397" t="s">
        <v>862</v>
      </c>
      <c r="BF3491" t="str">
        <f t="shared" si="323"/>
        <v>1 - most deprived</v>
      </c>
      <c r="BG3491">
        <f t="shared" si="324"/>
        <v>14</v>
      </c>
      <c r="BH3491" s="398">
        <f t="shared" si="325"/>
        <v>0.18667000532150271</v>
      </c>
      <c r="BO3491" s="33"/>
    </row>
    <row r="3492" spans="1:67">
      <c r="A3492" s="316" t="s">
        <v>27</v>
      </c>
      <c r="B3492" t="s">
        <v>380</v>
      </c>
      <c r="C3492" t="s">
        <v>910</v>
      </c>
      <c r="D3492" t="s">
        <v>314</v>
      </c>
      <c r="E3492" s="316" t="s">
        <v>147</v>
      </c>
      <c r="F3492" s="316" t="s">
        <v>148</v>
      </c>
      <c r="G3492" s="316" t="s">
        <v>439</v>
      </c>
      <c r="H3492" s="316" t="s">
        <v>329</v>
      </c>
      <c r="I3492" s="316" t="s">
        <v>659</v>
      </c>
      <c r="J3492" s="316" t="s">
        <v>15</v>
      </c>
      <c r="K3492" s="36">
        <v>15</v>
      </c>
      <c r="L3492" s="317">
        <v>0.20000000298023221</v>
      </c>
      <c r="M3492" s="317">
        <v>0.20000000298023221</v>
      </c>
      <c r="N3492" s="36">
        <v>106</v>
      </c>
      <c r="O3492" s="317">
        <v>0.20076000690460211</v>
      </c>
      <c r="P3492" s="317">
        <v>0.20076000690460211</v>
      </c>
      <c r="Q3492" s="36">
        <v>2036</v>
      </c>
      <c r="R3492" s="317">
        <v>0.20417000353336329</v>
      </c>
      <c r="S3492" s="317">
        <v>0.20417000353336329</v>
      </c>
      <c r="T3492" t="s">
        <v>380</v>
      </c>
      <c r="BA3492" s="395">
        <v>1</v>
      </c>
      <c r="BB3492" s="396" t="s">
        <v>861</v>
      </c>
      <c r="BC3492" t="str">
        <f t="shared" si="321"/>
        <v>RTF</v>
      </c>
      <c r="BD3492" t="str">
        <f t="shared" si="322"/>
        <v>NAoMe_initial_imd_2019</v>
      </c>
      <c r="BE3492" s="397" t="s">
        <v>862</v>
      </c>
      <c r="BF3492" t="str">
        <f t="shared" si="323"/>
        <v>2</v>
      </c>
      <c r="BG3492">
        <f t="shared" si="324"/>
        <v>15</v>
      </c>
      <c r="BH3492" s="398">
        <f t="shared" si="325"/>
        <v>0.20000000298023221</v>
      </c>
      <c r="BO3492" s="33"/>
    </row>
    <row r="3493" spans="1:67">
      <c r="A3493" s="316" t="s">
        <v>27</v>
      </c>
      <c r="B3493" t="s">
        <v>380</v>
      </c>
      <c r="C3493" t="s">
        <v>910</v>
      </c>
      <c r="D3493" t="s">
        <v>314</v>
      </c>
      <c r="E3493" s="316" t="s">
        <v>147</v>
      </c>
      <c r="F3493" s="316" t="s">
        <v>148</v>
      </c>
      <c r="G3493" s="316" t="s">
        <v>439</v>
      </c>
      <c r="H3493" s="316" t="s">
        <v>329</v>
      </c>
      <c r="I3493" s="316" t="s">
        <v>659</v>
      </c>
      <c r="J3493" s="316" t="s">
        <v>16</v>
      </c>
      <c r="K3493" s="36">
        <v>17</v>
      </c>
      <c r="L3493" s="317">
        <v>0.22666999697685239</v>
      </c>
      <c r="M3493" s="317">
        <v>0.22666999697685239</v>
      </c>
      <c r="N3493" s="36">
        <v>97</v>
      </c>
      <c r="O3493" s="317">
        <v>0.18370999395847321</v>
      </c>
      <c r="P3493" s="317">
        <v>0.18370999395847321</v>
      </c>
      <c r="Q3493" s="36">
        <v>2085</v>
      </c>
      <c r="R3493" s="317">
        <v>0.20908999443054199</v>
      </c>
      <c r="S3493" s="317">
        <v>0.20908999443054199</v>
      </c>
      <c r="T3493" t="s">
        <v>380</v>
      </c>
      <c r="BA3493" s="395">
        <v>1</v>
      </c>
      <c r="BB3493" s="396" t="s">
        <v>861</v>
      </c>
      <c r="BC3493" t="str">
        <f t="shared" si="321"/>
        <v>RTF</v>
      </c>
      <c r="BD3493" t="str">
        <f t="shared" si="322"/>
        <v>NAoMe_initial_imd_2019</v>
      </c>
      <c r="BE3493" s="397" t="s">
        <v>862</v>
      </c>
      <c r="BF3493" t="str">
        <f t="shared" si="323"/>
        <v>3</v>
      </c>
      <c r="BG3493">
        <f t="shared" si="324"/>
        <v>17</v>
      </c>
      <c r="BH3493" s="398">
        <f t="shared" si="325"/>
        <v>0.22666999697685239</v>
      </c>
      <c r="BO3493" s="33"/>
    </row>
    <row r="3494" spans="1:67">
      <c r="A3494" s="316" t="s">
        <v>27</v>
      </c>
      <c r="B3494" t="s">
        <v>380</v>
      </c>
      <c r="C3494" t="s">
        <v>910</v>
      </c>
      <c r="D3494" t="s">
        <v>314</v>
      </c>
      <c r="E3494" s="316" t="s">
        <v>147</v>
      </c>
      <c r="F3494" s="316" t="s">
        <v>148</v>
      </c>
      <c r="G3494" s="316" t="s">
        <v>439</v>
      </c>
      <c r="H3494" s="316" t="s">
        <v>329</v>
      </c>
      <c r="I3494" s="316" t="s">
        <v>659</v>
      </c>
      <c r="J3494" s="316" t="s">
        <v>17</v>
      </c>
      <c r="K3494" s="36">
        <v>15</v>
      </c>
      <c r="L3494" s="317">
        <v>0.20000000298023221</v>
      </c>
      <c r="M3494" s="317">
        <v>0.20000000298023221</v>
      </c>
      <c r="N3494" s="36">
        <v>90</v>
      </c>
      <c r="O3494" s="317">
        <v>0.17045000195503229</v>
      </c>
      <c r="P3494" s="317">
        <v>0.17045000195503229</v>
      </c>
      <c r="Q3494" s="36">
        <v>2024</v>
      </c>
      <c r="R3494" s="317">
        <v>0.2029699981212616</v>
      </c>
      <c r="S3494" s="317">
        <v>0.2029699981212616</v>
      </c>
      <c r="T3494" t="s">
        <v>380</v>
      </c>
      <c r="BA3494" s="395">
        <v>1</v>
      </c>
      <c r="BB3494" s="396" t="s">
        <v>861</v>
      </c>
      <c r="BC3494" t="str">
        <f t="shared" si="321"/>
        <v>RTF</v>
      </c>
      <c r="BD3494" t="str">
        <f t="shared" si="322"/>
        <v>NAoMe_initial_imd_2019</v>
      </c>
      <c r="BE3494" s="397" t="s">
        <v>862</v>
      </c>
      <c r="BF3494" t="str">
        <f t="shared" si="323"/>
        <v>4</v>
      </c>
      <c r="BG3494">
        <f t="shared" si="324"/>
        <v>15</v>
      </c>
      <c r="BH3494" s="398">
        <f t="shared" si="325"/>
        <v>0.20000000298023221</v>
      </c>
      <c r="BO3494" s="33"/>
    </row>
    <row r="3495" spans="1:67">
      <c r="A3495" s="316" t="s">
        <v>27</v>
      </c>
      <c r="B3495" t="s">
        <v>380</v>
      </c>
      <c r="C3495" t="s">
        <v>910</v>
      </c>
      <c r="D3495" t="s">
        <v>314</v>
      </c>
      <c r="E3495" s="316" t="s">
        <v>147</v>
      </c>
      <c r="F3495" s="316" t="s">
        <v>148</v>
      </c>
      <c r="G3495" s="316" t="s">
        <v>439</v>
      </c>
      <c r="H3495" s="316" t="s">
        <v>329</v>
      </c>
      <c r="I3495" s="316" t="s">
        <v>659</v>
      </c>
      <c r="J3495" s="316" t="s">
        <v>295</v>
      </c>
      <c r="K3495" s="36">
        <v>14</v>
      </c>
      <c r="L3495" s="317">
        <v>0.18667000532150271</v>
      </c>
      <c r="M3495" s="317">
        <v>0.18667000532150271</v>
      </c>
      <c r="N3495" s="36">
        <v>84</v>
      </c>
      <c r="O3495" s="317">
        <v>0.1590899974107742</v>
      </c>
      <c r="P3495" s="317">
        <v>0.1590899974107742</v>
      </c>
      <c r="Q3495" s="36">
        <v>2027</v>
      </c>
      <c r="R3495" s="317">
        <v>0.2032700031995773</v>
      </c>
      <c r="S3495" s="317">
        <v>0.2032700031995773</v>
      </c>
      <c r="T3495" t="s">
        <v>380</v>
      </c>
      <c r="BA3495" s="395">
        <v>1</v>
      </c>
      <c r="BB3495" s="396" t="s">
        <v>861</v>
      </c>
      <c r="BC3495" t="str">
        <f t="shared" si="321"/>
        <v>RTF</v>
      </c>
      <c r="BD3495" t="str">
        <f t="shared" si="322"/>
        <v>NAoMe_initial_imd_2019</v>
      </c>
      <c r="BE3495" s="397" t="s">
        <v>862</v>
      </c>
      <c r="BF3495" t="str">
        <f t="shared" si="323"/>
        <v>5 - least deprived</v>
      </c>
      <c r="BG3495">
        <f t="shared" si="324"/>
        <v>14</v>
      </c>
      <c r="BH3495" s="398">
        <f t="shared" si="325"/>
        <v>0.18667000532150271</v>
      </c>
      <c r="BO3495" s="33"/>
    </row>
    <row r="3496" spans="1:67">
      <c r="A3496" s="316" t="s">
        <v>27</v>
      </c>
      <c r="B3496" t="s">
        <v>380</v>
      </c>
      <c r="C3496" t="s">
        <v>910</v>
      </c>
      <c r="D3496" t="s">
        <v>314</v>
      </c>
      <c r="E3496" s="316" t="s">
        <v>147</v>
      </c>
      <c r="F3496" s="316" t="s">
        <v>148</v>
      </c>
      <c r="G3496" s="316" t="s">
        <v>439</v>
      </c>
      <c r="H3496" s="316" t="s">
        <v>329</v>
      </c>
      <c r="I3496" s="316" t="s">
        <v>659</v>
      </c>
      <c r="J3496" s="316" t="s">
        <v>260</v>
      </c>
      <c r="K3496" s="36">
        <v>0</v>
      </c>
      <c r="L3496" s="317">
        <v>0</v>
      </c>
      <c r="M3496" s="317"/>
      <c r="N3496" s="36">
        <v>0</v>
      </c>
      <c r="O3496" s="317">
        <v>0</v>
      </c>
      <c r="P3496" s="317"/>
      <c r="Q3496" s="36">
        <v>0</v>
      </c>
      <c r="R3496" s="317">
        <v>0</v>
      </c>
      <c r="S3496" s="317"/>
      <c r="T3496" t="s">
        <v>380</v>
      </c>
      <c r="BA3496" s="395">
        <v>1</v>
      </c>
      <c r="BB3496" s="396" t="s">
        <v>861</v>
      </c>
      <c r="BC3496" t="str">
        <f t="shared" si="321"/>
        <v>RTF</v>
      </c>
      <c r="BD3496" t="str">
        <f t="shared" si="322"/>
        <v>NAoMe_initial_imd_2019</v>
      </c>
      <c r="BE3496" s="397" t="s">
        <v>862</v>
      </c>
      <c r="BF3496" t="str">
        <f t="shared" si="323"/>
        <v>Unknown</v>
      </c>
      <c r="BG3496">
        <f t="shared" si="324"/>
        <v>0</v>
      </c>
      <c r="BH3496" s="398">
        <f t="shared" si="325"/>
        <v>0</v>
      </c>
      <c r="BO3496" s="33"/>
    </row>
    <row r="3497" spans="1:67">
      <c r="A3497" s="316" t="s">
        <v>27</v>
      </c>
      <c r="B3497" t="s">
        <v>380</v>
      </c>
      <c r="C3497" t="s">
        <v>910</v>
      </c>
      <c r="D3497" t="s">
        <v>314</v>
      </c>
      <c r="E3497" s="316" t="s">
        <v>147</v>
      </c>
      <c r="F3497" s="316" t="s">
        <v>148</v>
      </c>
      <c r="G3497" s="316" t="s">
        <v>439</v>
      </c>
      <c r="H3497" s="316" t="s">
        <v>329</v>
      </c>
      <c r="I3497" s="316" t="s">
        <v>296</v>
      </c>
      <c r="J3497" s="316" t="s">
        <v>297</v>
      </c>
      <c r="K3497" s="36">
        <v>40</v>
      </c>
      <c r="L3497" s="317">
        <v>0.53333002328872681</v>
      </c>
      <c r="M3497" s="317">
        <v>0.54053997993469238</v>
      </c>
      <c r="N3497" s="36">
        <v>287</v>
      </c>
      <c r="O3497" s="317">
        <v>0.54356002807617188</v>
      </c>
      <c r="P3497" s="317">
        <v>0.55620002746582031</v>
      </c>
      <c r="Q3497" s="36">
        <v>5528</v>
      </c>
      <c r="R3497" s="317">
        <v>0.55435001850128174</v>
      </c>
      <c r="S3497" s="317">
        <v>0.56936997175216675</v>
      </c>
      <c r="T3497" t="s">
        <v>380</v>
      </c>
      <c r="BA3497" s="395">
        <v>1</v>
      </c>
      <c r="BB3497" s="396" t="s">
        <v>861</v>
      </c>
      <c r="BC3497" t="str">
        <f t="shared" si="321"/>
        <v>RTF</v>
      </c>
      <c r="BD3497" t="str">
        <f t="shared" si="322"/>
        <v>NAoMe_initial_scarf_731_grp</v>
      </c>
      <c r="BE3497" s="397" t="s">
        <v>862</v>
      </c>
      <c r="BF3497" t="str">
        <f t="shared" si="323"/>
        <v>Fit</v>
      </c>
      <c r="BG3497">
        <f t="shared" si="324"/>
        <v>40</v>
      </c>
      <c r="BH3497" s="398">
        <f t="shared" si="325"/>
        <v>0.53333002328872681</v>
      </c>
      <c r="BO3497" s="33"/>
    </row>
    <row r="3498" spans="1:67">
      <c r="A3498" s="316" t="s">
        <v>27</v>
      </c>
      <c r="B3498" t="s">
        <v>380</v>
      </c>
      <c r="C3498" t="s">
        <v>910</v>
      </c>
      <c r="D3498" t="s">
        <v>314</v>
      </c>
      <c r="E3498" s="316" t="s">
        <v>147</v>
      </c>
      <c r="F3498" s="316" t="s">
        <v>148</v>
      </c>
      <c r="G3498" s="316" t="s">
        <v>439</v>
      </c>
      <c r="H3498" s="316" t="s">
        <v>329</v>
      </c>
      <c r="I3498" s="316" t="s">
        <v>296</v>
      </c>
      <c r="J3498" s="316" t="s">
        <v>298</v>
      </c>
      <c r="K3498" s="36">
        <v>10</v>
      </c>
      <c r="L3498" s="317">
        <v>0.13333000242710111</v>
      </c>
      <c r="M3498" s="317">
        <v>0.1351400017738342</v>
      </c>
      <c r="N3498" s="36">
        <v>77</v>
      </c>
      <c r="O3498" s="317">
        <v>0.1458300054073334</v>
      </c>
      <c r="P3498" s="317">
        <v>0.14922000467777249</v>
      </c>
      <c r="Q3498" s="36">
        <v>1492</v>
      </c>
      <c r="R3498" s="317">
        <v>0.149619996547699</v>
      </c>
      <c r="S3498" s="317">
        <v>0.153669998049736</v>
      </c>
      <c r="T3498" t="s">
        <v>380</v>
      </c>
      <c r="BA3498" s="395">
        <v>1</v>
      </c>
      <c r="BB3498" s="396" t="s">
        <v>861</v>
      </c>
      <c r="BC3498" t="str">
        <f t="shared" si="321"/>
        <v>RTF</v>
      </c>
      <c r="BD3498" t="str">
        <f t="shared" si="322"/>
        <v>NAoMe_initial_scarf_731_grp</v>
      </c>
      <c r="BE3498" s="397" t="s">
        <v>862</v>
      </c>
      <c r="BF3498" t="str">
        <f t="shared" si="323"/>
        <v>Mild frailty</v>
      </c>
      <c r="BG3498">
        <f t="shared" si="324"/>
        <v>10</v>
      </c>
      <c r="BH3498" s="398">
        <f t="shared" si="325"/>
        <v>0.13333000242710111</v>
      </c>
      <c r="BO3498" s="33"/>
    </row>
    <row r="3499" spans="1:67">
      <c r="A3499" s="316" t="s">
        <v>27</v>
      </c>
      <c r="B3499" t="s">
        <v>380</v>
      </c>
      <c r="C3499" t="s">
        <v>910</v>
      </c>
      <c r="D3499" t="s">
        <v>314</v>
      </c>
      <c r="E3499" s="316" t="s">
        <v>147</v>
      </c>
      <c r="F3499" s="316" t="s">
        <v>148</v>
      </c>
      <c r="G3499" s="316" t="s">
        <v>439</v>
      </c>
      <c r="H3499" s="316" t="s">
        <v>329</v>
      </c>
      <c r="I3499" s="316" t="s">
        <v>296</v>
      </c>
      <c r="J3499" s="316" t="s">
        <v>299</v>
      </c>
      <c r="K3499" s="36">
        <v>9</v>
      </c>
      <c r="L3499" s="317">
        <v>0.119999997317791</v>
      </c>
      <c r="M3499" s="317">
        <v>0.1216199994087219</v>
      </c>
      <c r="N3499" s="36">
        <v>89</v>
      </c>
      <c r="O3499" s="317">
        <v>0.16855999827384949</v>
      </c>
      <c r="P3499" s="317">
        <v>0.17248000204563141</v>
      </c>
      <c r="Q3499" s="36">
        <v>1470</v>
      </c>
      <c r="R3499" s="317">
        <v>0.1474100053310394</v>
      </c>
      <c r="S3499" s="317">
        <v>0.1514099985361099</v>
      </c>
      <c r="T3499" t="s">
        <v>380</v>
      </c>
      <c r="BA3499" s="395">
        <v>1</v>
      </c>
      <c r="BB3499" s="396" t="s">
        <v>861</v>
      </c>
      <c r="BC3499" t="str">
        <f t="shared" si="321"/>
        <v>RTF</v>
      </c>
      <c r="BD3499" t="str">
        <f t="shared" si="322"/>
        <v>NAoMe_initial_scarf_731_grp</v>
      </c>
      <c r="BE3499" s="397" t="s">
        <v>862</v>
      </c>
      <c r="BF3499" t="str">
        <f t="shared" si="323"/>
        <v>Moderate frailty</v>
      </c>
      <c r="BG3499">
        <f t="shared" si="324"/>
        <v>9</v>
      </c>
      <c r="BH3499" s="398">
        <f t="shared" si="325"/>
        <v>0.119999997317791</v>
      </c>
      <c r="BO3499" s="33"/>
    </row>
    <row r="3500" spans="1:67">
      <c r="A3500" s="316" t="s">
        <v>27</v>
      </c>
      <c r="B3500" t="s">
        <v>380</v>
      </c>
      <c r="C3500" t="s">
        <v>910</v>
      </c>
      <c r="D3500" t="s">
        <v>314</v>
      </c>
      <c r="E3500" s="316" t="s">
        <v>147</v>
      </c>
      <c r="F3500" s="316" t="s">
        <v>148</v>
      </c>
      <c r="G3500" s="316" t="s">
        <v>439</v>
      </c>
      <c r="H3500" s="316" t="s">
        <v>329</v>
      </c>
      <c r="I3500" s="316" t="s">
        <v>296</v>
      </c>
      <c r="J3500" s="316" t="s">
        <v>353</v>
      </c>
      <c r="K3500" s="36">
        <v>1</v>
      </c>
      <c r="L3500" s="317">
        <v>1.3330000452697281E-2</v>
      </c>
      <c r="M3500" s="317"/>
      <c r="N3500" s="36">
        <v>12</v>
      </c>
      <c r="O3500" s="317">
        <v>2.273000031709671E-2</v>
      </c>
      <c r="P3500" s="317"/>
      <c r="Q3500" s="36">
        <v>263</v>
      </c>
      <c r="R3500" s="317">
        <v>2.6370000094175339E-2</v>
      </c>
      <c r="S3500" s="317"/>
      <c r="T3500" t="s">
        <v>380</v>
      </c>
      <c r="BA3500" s="395">
        <v>1</v>
      </c>
      <c r="BB3500" s="396" t="s">
        <v>861</v>
      </c>
      <c r="BC3500" t="str">
        <f t="shared" si="321"/>
        <v>RTF</v>
      </c>
      <c r="BD3500" t="str">
        <f t="shared" si="322"/>
        <v>NAoMe_initial_scarf_731_grp</v>
      </c>
      <c r="BE3500" s="397" t="s">
        <v>862</v>
      </c>
      <c r="BF3500" t="str">
        <f t="shared" si="323"/>
        <v>Not in HESAPC</v>
      </c>
      <c r="BG3500">
        <f t="shared" si="324"/>
        <v>1</v>
      </c>
      <c r="BH3500" s="398">
        <f t="shared" si="325"/>
        <v>1.3330000452697281E-2</v>
      </c>
      <c r="BO3500" s="33"/>
    </row>
    <row r="3501" spans="1:67">
      <c r="A3501" s="316" t="s">
        <v>27</v>
      </c>
      <c r="B3501" t="s">
        <v>380</v>
      </c>
      <c r="C3501" t="s">
        <v>910</v>
      </c>
      <c r="D3501" t="s">
        <v>314</v>
      </c>
      <c r="E3501" s="316" t="s">
        <v>147</v>
      </c>
      <c r="F3501" s="316" t="s">
        <v>148</v>
      </c>
      <c r="G3501" s="316" t="s">
        <v>439</v>
      </c>
      <c r="H3501" s="316" t="s">
        <v>329</v>
      </c>
      <c r="I3501" s="316" t="s">
        <v>296</v>
      </c>
      <c r="J3501" s="316" t="s">
        <v>300</v>
      </c>
      <c r="K3501" s="36">
        <v>15</v>
      </c>
      <c r="L3501" s="317">
        <v>0.20000000298023221</v>
      </c>
      <c r="M3501" s="317">
        <v>0.2027000039815903</v>
      </c>
      <c r="N3501" s="36">
        <v>63</v>
      </c>
      <c r="O3501" s="317">
        <v>0.1193199977278709</v>
      </c>
      <c r="P3501" s="317">
        <v>0.1220899969339371</v>
      </c>
      <c r="Q3501" s="36">
        <v>1219</v>
      </c>
      <c r="R3501" s="317">
        <v>0.1222399994730949</v>
      </c>
      <c r="S3501" s="317">
        <v>0.12555000185966489</v>
      </c>
      <c r="T3501" t="s">
        <v>380</v>
      </c>
      <c r="BA3501" s="395">
        <v>1</v>
      </c>
      <c r="BB3501" s="396" t="s">
        <v>861</v>
      </c>
      <c r="BC3501" t="str">
        <f t="shared" si="321"/>
        <v>RTF</v>
      </c>
      <c r="BD3501" t="str">
        <f t="shared" si="322"/>
        <v>NAoMe_initial_scarf_731_grp</v>
      </c>
      <c r="BE3501" s="397" t="s">
        <v>862</v>
      </c>
      <c r="BF3501" t="str">
        <f t="shared" si="323"/>
        <v>Severe frailty</v>
      </c>
      <c r="BG3501">
        <f t="shared" si="324"/>
        <v>15</v>
      </c>
      <c r="BH3501" s="398">
        <f t="shared" si="325"/>
        <v>0.20000000298023221</v>
      </c>
      <c r="BO3501" s="33"/>
    </row>
    <row r="3502" spans="1:67">
      <c r="A3502" s="316" t="s">
        <v>27</v>
      </c>
      <c r="B3502" t="s">
        <v>380</v>
      </c>
      <c r="C3502" t="s">
        <v>910</v>
      </c>
      <c r="D3502" t="s">
        <v>314</v>
      </c>
      <c r="E3502" s="316" t="s">
        <v>149</v>
      </c>
      <c r="F3502" s="316" t="s">
        <v>150</v>
      </c>
      <c r="G3502" s="316" t="s">
        <v>430</v>
      </c>
      <c r="H3502" s="316" t="s">
        <v>327</v>
      </c>
      <c r="I3502" s="316" t="s">
        <v>310</v>
      </c>
      <c r="J3502" s="316" t="s">
        <v>277</v>
      </c>
      <c r="K3502" s="36">
        <v>2</v>
      </c>
      <c r="L3502" s="317">
        <v>1.3890000060200689E-2</v>
      </c>
      <c r="M3502" s="317"/>
      <c r="N3502" s="36">
        <v>8</v>
      </c>
      <c r="O3502" s="317">
        <v>8.8099995627999306E-3</v>
      </c>
      <c r="P3502" s="317"/>
      <c r="Q3502" s="36">
        <v>70</v>
      </c>
      <c r="R3502" s="317">
        <v>7.0199999026954174E-3</v>
      </c>
      <c r="S3502" s="317"/>
      <c r="T3502" t="s">
        <v>380</v>
      </c>
      <c r="BA3502" s="395">
        <v>1</v>
      </c>
      <c r="BB3502" s="396" t="s">
        <v>861</v>
      </c>
      <c r="BC3502" t="str">
        <f t="shared" si="321"/>
        <v>RX1</v>
      </c>
      <c r="BD3502" t="str">
        <f t="shared" si="322"/>
        <v>NAoMe_initial_age_decades_80cap</v>
      </c>
      <c r="BE3502" s="397" t="s">
        <v>862</v>
      </c>
      <c r="BF3502" t="str">
        <f t="shared" si="323"/>
        <v>18-29 yrs</v>
      </c>
      <c r="BG3502">
        <f t="shared" si="324"/>
        <v>2</v>
      </c>
      <c r="BH3502" s="398">
        <f t="shared" si="325"/>
        <v>1.3890000060200689E-2</v>
      </c>
      <c r="BO3502" s="33"/>
    </row>
    <row r="3503" spans="1:67">
      <c r="A3503" s="316" t="s">
        <v>27</v>
      </c>
      <c r="B3503" t="s">
        <v>380</v>
      </c>
      <c r="C3503" t="s">
        <v>910</v>
      </c>
      <c r="D3503" t="s">
        <v>314</v>
      </c>
      <c r="E3503" s="316" t="s">
        <v>149</v>
      </c>
      <c r="F3503" s="316" t="s">
        <v>150</v>
      </c>
      <c r="G3503" s="316" t="s">
        <v>430</v>
      </c>
      <c r="H3503" s="316" t="s">
        <v>327</v>
      </c>
      <c r="I3503" s="316" t="s">
        <v>310</v>
      </c>
      <c r="J3503" s="316" t="s">
        <v>278</v>
      </c>
      <c r="K3503" s="36">
        <v>5</v>
      </c>
      <c r="L3503" s="317">
        <v>3.4719999879598618E-2</v>
      </c>
      <c r="M3503" s="317"/>
      <c r="N3503" s="36">
        <v>29</v>
      </c>
      <c r="O3503" s="317">
        <v>3.1939998269081123E-2</v>
      </c>
      <c r="P3503" s="317"/>
      <c r="Q3503" s="36">
        <v>429</v>
      </c>
      <c r="R3503" s="317">
        <v>4.3019998818635941E-2</v>
      </c>
      <c r="S3503" s="317"/>
      <c r="T3503" t="s">
        <v>380</v>
      </c>
      <c r="BA3503" s="395">
        <v>1</v>
      </c>
      <c r="BB3503" s="396" t="s">
        <v>861</v>
      </c>
      <c r="BC3503" t="str">
        <f t="shared" si="321"/>
        <v>RX1</v>
      </c>
      <c r="BD3503" t="str">
        <f t="shared" si="322"/>
        <v>NAoMe_initial_age_decades_80cap</v>
      </c>
      <c r="BE3503" s="397" t="s">
        <v>862</v>
      </c>
      <c r="BF3503" t="str">
        <f t="shared" si="323"/>
        <v>30-39 yrs</v>
      </c>
      <c r="BG3503">
        <f t="shared" si="324"/>
        <v>5</v>
      </c>
      <c r="BH3503" s="398">
        <f t="shared" si="325"/>
        <v>3.4719999879598618E-2</v>
      </c>
      <c r="BO3503" s="33"/>
    </row>
    <row r="3504" spans="1:67">
      <c r="A3504" s="316" t="s">
        <v>27</v>
      </c>
      <c r="B3504" t="s">
        <v>380</v>
      </c>
      <c r="C3504" t="s">
        <v>910</v>
      </c>
      <c r="D3504" t="s">
        <v>314</v>
      </c>
      <c r="E3504" s="316" t="s">
        <v>149</v>
      </c>
      <c r="F3504" s="316" t="s">
        <v>150</v>
      </c>
      <c r="G3504" s="316" t="s">
        <v>430</v>
      </c>
      <c r="H3504" s="316" t="s">
        <v>327</v>
      </c>
      <c r="I3504" s="316" t="s">
        <v>310</v>
      </c>
      <c r="J3504" s="316" t="s">
        <v>279</v>
      </c>
      <c r="K3504" s="36">
        <v>14</v>
      </c>
      <c r="L3504" s="317">
        <v>9.7220003604888916E-2</v>
      </c>
      <c r="M3504" s="317"/>
      <c r="N3504" s="36">
        <v>78</v>
      </c>
      <c r="O3504" s="317">
        <v>8.5900001227855682E-2</v>
      </c>
      <c r="P3504" s="317"/>
      <c r="Q3504" s="36">
        <v>1024</v>
      </c>
      <c r="R3504" s="317">
        <v>0.1026899963617325</v>
      </c>
      <c r="S3504" s="317"/>
      <c r="T3504" t="s">
        <v>380</v>
      </c>
      <c r="BA3504" s="395">
        <v>1</v>
      </c>
      <c r="BB3504" s="396" t="s">
        <v>861</v>
      </c>
      <c r="BC3504" t="str">
        <f t="shared" si="321"/>
        <v>RX1</v>
      </c>
      <c r="BD3504" t="str">
        <f t="shared" si="322"/>
        <v>NAoMe_initial_age_decades_80cap</v>
      </c>
      <c r="BE3504" s="397" t="s">
        <v>862</v>
      </c>
      <c r="BF3504" t="str">
        <f t="shared" si="323"/>
        <v>40-49 yrs</v>
      </c>
      <c r="BG3504">
        <f t="shared" si="324"/>
        <v>14</v>
      </c>
      <c r="BH3504" s="398">
        <f t="shared" si="325"/>
        <v>9.7220003604888916E-2</v>
      </c>
      <c r="BO3504" s="33"/>
    </row>
    <row r="3505" spans="1:67">
      <c r="A3505" s="316" t="s">
        <v>27</v>
      </c>
      <c r="B3505" t="s">
        <v>380</v>
      </c>
      <c r="C3505" t="s">
        <v>910</v>
      </c>
      <c r="D3505" t="s">
        <v>314</v>
      </c>
      <c r="E3505" s="316" t="s">
        <v>149</v>
      </c>
      <c r="F3505" s="316" t="s">
        <v>150</v>
      </c>
      <c r="G3505" s="316" t="s">
        <v>430</v>
      </c>
      <c r="H3505" s="316" t="s">
        <v>327</v>
      </c>
      <c r="I3505" s="316" t="s">
        <v>310</v>
      </c>
      <c r="J3505" s="316" t="s">
        <v>280</v>
      </c>
      <c r="K3505" s="36">
        <v>15</v>
      </c>
      <c r="L3505" s="317">
        <v>0.1041700020432472</v>
      </c>
      <c r="M3505" s="317"/>
      <c r="N3505" s="36">
        <v>159</v>
      </c>
      <c r="O3505" s="317">
        <v>0.17510999739170069</v>
      </c>
      <c r="P3505" s="317"/>
      <c r="Q3505" s="36">
        <v>1733</v>
      </c>
      <c r="R3505" s="317">
        <v>0.17378999292850489</v>
      </c>
      <c r="S3505" s="317"/>
      <c r="T3505" t="s">
        <v>380</v>
      </c>
      <c r="BA3505" s="395">
        <v>1</v>
      </c>
      <c r="BB3505" s="396" t="s">
        <v>861</v>
      </c>
      <c r="BC3505" t="str">
        <f t="shared" si="321"/>
        <v>RX1</v>
      </c>
      <c r="BD3505" t="str">
        <f t="shared" si="322"/>
        <v>NAoMe_initial_age_decades_80cap</v>
      </c>
      <c r="BE3505" s="397" t="s">
        <v>862</v>
      </c>
      <c r="BF3505" t="str">
        <f t="shared" si="323"/>
        <v>50-59 yrs</v>
      </c>
      <c r="BG3505">
        <f t="shared" si="324"/>
        <v>15</v>
      </c>
      <c r="BH3505" s="398">
        <f t="shared" si="325"/>
        <v>0.1041700020432472</v>
      </c>
      <c r="BO3505" s="33"/>
    </row>
    <row r="3506" spans="1:67">
      <c r="A3506" s="316" t="s">
        <v>27</v>
      </c>
      <c r="B3506" t="s">
        <v>380</v>
      </c>
      <c r="C3506" t="s">
        <v>910</v>
      </c>
      <c r="D3506" t="s">
        <v>314</v>
      </c>
      <c r="E3506" s="316" t="s">
        <v>149</v>
      </c>
      <c r="F3506" s="316" t="s">
        <v>150</v>
      </c>
      <c r="G3506" s="316" t="s">
        <v>430</v>
      </c>
      <c r="H3506" s="316" t="s">
        <v>327</v>
      </c>
      <c r="I3506" s="316" t="s">
        <v>310</v>
      </c>
      <c r="J3506" s="316" t="s">
        <v>281</v>
      </c>
      <c r="K3506" s="36">
        <v>28</v>
      </c>
      <c r="L3506" s="317">
        <v>0.1944400072097778</v>
      </c>
      <c r="M3506" s="317"/>
      <c r="N3506" s="36">
        <v>179</v>
      </c>
      <c r="O3506" s="317">
        <v>0.1971399933099747</v>
      </c>
      <c r="P3506" s="317"/>
      <c r="Q3506" s="36">
        <v>1931</v>
      </c>
      <c r="R3506" s="317">
        <v>0.19363999366760251</v>
      </c>
      <c r="S3506" s="317"/>
      <c r="T3506" t="s">
        <v>380</v>
      </c>
      <c r="BA3506" s="395">
        <v>1</v>
      </c>
      <c r="BB3506" s="396" t="s">
        <v>861</v>
      </c>
      <c r="BC3506" t="str">
        <f t="shared" si="321"/>
        <v>RX1</v>
      </c>
      <c r="BD3506" t="str">
        <f t="shared" si="322"/>
        <v>NAoMe_initial_age_decades_80cap</v>
      </c>
      <c r="BE3506" s="397" t="s">
        <v>862</v>
      </c>
      <c r="BF3506" t="str">
        <f t="shared" si="323"/>
        <v>60-69 yrs</v>
      </c>
      <c r="BG3506">
        <f t="shared" si="324"/>
        <v>28</v>
      </c>
      <c r="BH3506" s="398">
        <f t="shared" si="325"/>
        <v>0.1944400072097778</v>
      </c>
      <c r="BO3506" s="33"/>
    </row>
    <row r="3507" spans="1:67">
      <c r="A3507" s="316" t="s">
        <v>27</v>
      </c>
      <c r="B3507" t="s">
        <v>380</v>
      </c>
      <c r="C3507" t="s">
        <v>910</v>
      </c>
      <c r="D3507" t="s">
        <v>314</v>
      </c>
      <c r="E3507" s="316" t="s">
        <v>149</v>
      </c>
      <c r="F3507" s="316" t="s">
        <v>150</v>
      </c>
      <c r="G3507" s="316" t="s">
        <v>430</v>
      </c>
      <c r="H3507" s="316" t="s">
        <v>327</v>
      </c>
      <c r="I3507" s="316" t="s">
        <v>310</v>
      </c>
      <c r="J3507" s="316" t="s">
        <v>282</v>
      </c>
      <c r="K3507" s="36">
        <v>39</v>
      </c>
      <c r="L3507" s="317">
        <v>0.27083000540733337</v>
      </c>
      <c r="M3507" s="317"/>
      <c r="N3507" s="36">
        <v>238</v>
      </c>
      <c r="O3507" s="317">
        <v>0.26210999488830572</v>
      </c>
      <c r="P3507" s="317"/>
      <c r="Q3507" s="36">
        <v>2493</v>
      </c>
      <c r="R3507" s="317">
        <v>0.25</v>
      </c>
      <c r="S3507" s="317"/>
      <c r="T3507" t="s">
        <v>380</v>
      </c>
      <c r="BA3507" s="395">
        <v>1</v>
      </c>
      <c r="BB3507" s="396" t="s">
        <v>861</v>
      </c>
      <c r="BC3507" t="str">
        <f t="shared" si="321"/>
        <v>RX1</v>
      </c>
      <c r="BD3507" t="str">
        <f t="shared" si="322"/>
        <v>NAoMe_initial_age_decades_80cap</v>
      </c>
      <c r="BE3507" s="397" t="s">
        <v>862</v>
      </c>
      <c r="BF3507" t="str">
        <f t="shared" si="323"/>
        <v>70-79 yrs</v>
      </c>
      <c r="BG3507">
        <f t="shared" si="324"/>
        <v>39</v>
      </c>
      <c r="BH3507" s="398">
        <f t="shared" si="325"/>
        <v>0.27083000540733337</v>
      </c>
      <c r="BO3507" s="33"/>
    </row>
    <row r="3508" spans="1:67">
      <c r="A3508" s="316" t="s">
        <v>27</v>
      </c>
      <c r="B3508" t="s">
        <v>380</v>
      </c>
      <c r="C3508" t="s">
        <v>910</v>
      </c>
      <c r="D3508" t="s">
        <v>314</v>
      </c>
      <c r="E3508" s="316" t="s">
        <v>149</v>
      </c>
      <c r="F3508" s="316" t="s">
        <v>150</v>
      </c>
      <c r="G3508" s="316" t="s">
        <v>430</v>
      </c>
      <c r="H3508" s="316" t="s">
        <v>327</v>
      </c>
      <c r="I3508" s="316" t="s">
        <v>310</v>
      </c>
      <c r="J3508" s="316" t="s">
        <v>283</v>
      </c>
      <c r="K3508" s="36">
        <v>41</v>
      </c>
      <c r="L3508" s="317">
        <v>0.28472000360488892</v>
      </c>
      <c r="M3508" s="317"/>
      <c r="N3508" s="36">
        <v>217</v>
      </c>
      <c r="O3508" s="317">
        <v>0.238989993929863</v>
      </c>
      <c r="P3508" s="317"/>
      <c r="Q3508" s="36">
        <v>2292</v>
      </c>
      <c r="R3508" s="317">
        <v>0.2298399955034256</v>
      </c>
      <c r="S3508" s="317"/>
      <c r="T3508" t="s">
        <v>380</v>
      </c>
      <c r="BA3508" s="395">
        <v>1</v>
      </c>
      <c r="BB3508" s="396" t="s">
        <v>861</v>
      </c>
      <c r="BC3508" t="str">
        <f t="shared" si="321"/>
        <v>RX1</v>
      </c>
      <c r="BD3508" t="str">
        <f t="shared" si="322"/>
        <v>NAoMe_initial_age_decades_80cap</v>
      </c>
      <c r="BE3508" s="397" t="s">
        <v>862</v>
      </c>
      <c r="BF3508" t="str">
        <f t="shared" si="323"/>
        <v>80+ yrs</v>
      </c>
      <c r="BG3508">
        <f t="shared" si="324"/>
        <v>41</v>
      </c>
      <c r="BH3508" s="398">
        <f t="shared" si="325"/>
        <v>0.28472000360488892</v>
      </c>
      <c r="BO3508" s="33"/>
    </row>
    <row r="3509" spans="1:67">
      <c r="A3509" s="316" t="s">
        <v>27</v>
      </c>
      <c r="B3509" t="s">
        <v>380</v>
      </c>
      <c r="C3509" t="s">
        <v>910</v>
      </c>
      <c r="D3509" t="s">
        <v>314</v>
      </c>
      <c r="E3509" s="316" t="s">
        <v>149</v>
      </c>
      <c r="F3509" s="316" t="s">
        <v>150</v>
      </c>
      <c r="G3509" s="316" t="s">
        <v>430</v>
      </c>
      <c r="H3509" s="316" t="s">
        <v>327</v>
      </c>
      <c r="I3509" s="316" t="s">
        <v>341</v>
      </c>
      <c r="J3509" s="316" t="s">
        <v>13</v>
      </c>
      <c r="K3509" s="36">
        <v>88</v>
      </c>
      <c r="L3509" s="317">
        <v>0.61110997200012207</v>
      </c>
      <c r="M3509" s="317">
        <v>0.63309001922607422</v>
      </c>
      <c r="N3509" s="36">
        <v>594</v>
      </c>
      <c r="O3509" s="317">
        <v>0.65419000387191772</v>
      </c>
      <c r="P3509" s="317">
        <v>0.67119002342224121</v>
      </c>
      <c r="Q3509" s="36">
        <v>6753</v>
      </c>
      <c r="R3509" s="317">
        <v>0.67720001935958862</v>
      </c>
      <c r="S3509" s="317">
        <v>0.69554001092910767</v>
      </c>
      <c r="T3509" t="s">
        <v>380</v>
      </c>
      <c r="BA3509" s="395">
        <v>1</v>
      </c>
      <c r="BB3509" s="396" t="s">
        <v>861</v>
      </c>
      <c r="BC3509" t="str">
        <f t="shared" si="321"/>
        <v>RX1</v>
      </c>
      <c r="BD3509" t="str">
        <f t="shared" si="322"/>
        <v>NAoMe_initial_ch_score_2cap</v>
      </c>
      <c r="BE3509" s="397" t="s">
        <v>862</v>
      </c>
      <c r="BF3509" t="str">
        <f t="shared" si="323"/>
        <v>0</v>
      </c>
      <c r="BG3509">
        <f t="shared" si="324"/>
        <v>88</v>
      </c>
      <c r="BH3509" s="398">
        <f t="shared" si="325"/>
        <v>0.61110997200012207</v>
      </c>
      <c r="BO3509" s="33"/>
    </row>
    <row r="3510" spans="1:67">
      <c r="A3510" s="316" t="s">
        <v>27</v>
      </c>
      <c r="B3510" t="s">
        <v>380</v>
      </c>
      <c r="C3510" t="s">
        <v>910</v>
      </c>
      <c r="D3510" t="s">
        <v>314</v>
      </c>
      <c r="E3510" s="316" t="s">
        <v>149</v>
      </c>
      <c r="F3510" s="316" t="s">
        <v>150</v>
      </c>
      <c r="G3510" s="316" t="s">
        <v>430</v>
      </c>
      <c r="H3510" s="316" t="s">
        <v>327</v>
      </c>
      <c r="I3510" s="316" t="s">
        <v>341</v>
      </c>
      <c r="J3510" s="316" t="s">
        <v>14</v>
      </c>
      <c r="K3510" s="36">
        <v>31</v>
      </c>
      <c r="L3510" s="317">
        <v>0.21527999639511111</v>
      </c>
      <c r="M3510" s="317">
        <v>0.22302000224590299</v>
      </c>
      <c r="N3510" s="36">
        <v>152</v>
      </c>
      <c r="O3510" s="317">
        <v>0.16740000247955319</v>
      </c>
      <c r="P3510" s="317">
        <v>0.17174999415874481</v>
      </c>
      <c r="Q3510" s="36">
        <v>1630</v>
      </c>
      <c r="R3510" s="317">
        <v>0.16346000134944921</v>
      </c>
      <c r="S3510" s="317">
        <v>0.16788999736309049</v>
      </c>
      <c r="T3510" t="s">
        <v>380</v>
      </c>
      <c r="BA3510" s="395">
        <v>1</v>
      </c>
      <c r="BB3510" s="396" t="s">
        <v>861</v>
      </c>
      <c r="BC3510" t="str">
        <f t="shared" si="321"/>
        <v>RX1</v>
      </c>
      <c r="BD3510" t="str">
        <f t="shared" si="322"/>
        <v>NAoMe_initial_ch_score_2cap</v>
      </c>
      <c r="BE3510" s="397" t="s">
        <v>862</v>
      </c>
      <c r="BF3510" t="str">
        <f t="shared" si="323"/>
        <v>1</v>
      </c>
      <c r="BG3510">
        <f t="shared" si="324"/>
        <v>31</v>
      </c>
      <c r="BH3510" s="398">
        <f t="shared" si="325"/>
        <v>0.21527999639511111</v>
      </c>
      <c r="BO3510" s="33"/>
    </row>
    <row r="3511" spans="1:67">
      <c r="A3511" s="316" t="s">
        <v>27</v>
      </c>
      <c r="B3511" t="s">
        <v>380</v>
      </c>
      <c r="C3511" t="s">
        <v>910</v>
      </c>
      <c r="D3511" t="s">
        <v>314</v>
      </c>
      <c r="E3511" s="316" t="s">
        <v>149</v>
      </c>
      <c r="F3511" s="316" t="s">
        <v>150</v>
      </c>
      <c r="G3511" s="316" t="s">
        <v>430</v>
      </c>
      <c r="H3511" s="316" t="s">
        <v>327</v>
      </c>
      <c r="I3511" s="316" t="s">
        <v>341</v>
      </c>
      <c r="J3511" s="316" t="s">
        <v>301</v>
      </c>
      <c r="K3511" s="36">
        <v>20</v>
      </c>
      <c r="L3511" s="317">
        <v>0.13888999819755549</v>
      </c>
      <c r="M3511" s="317">
        <v>0.14387999475002289</v>
      </c>
      <c r="N3511" s="36">
        <v>139</v>
      </c>
      <c r="O3511" s="317">
        <v>0.15308000147342679</v>
      </c>
      <c r="P3511" s="317">
        <v>0.1570599973201752</v>
      </c>
      <c r="Q3511" s="36">
        <v>1326</v>
      </c>
      <c r="R3511" s="317">
        <v>0.132970005273819</v>
      </c>
      <c r="S3511" s="317">
        <v>0.13657000660896301</v>
      </c>
      <c r="T3511" t="s">
        <v>380</v>
      </c>
      <c r="BA3511" s="395">
        <v>1</v>
      </c>
      <c r="BB3511" s="396" t="s">
        <v>861</v>
      </c>
      <c r="BC3511" t="str">
        <f t="shared" si="321"/>
        <v>RX1</v>
      </c>
      <c r="BD3511" t="str">
        <f t="shared" si="322"/>
        <v>NAoMe_initial_ch_score_2cap</v>
      </c>
      <c r="BE3511" s="397" t="s">
        <v>862</v>
      </c>
      <c r="BF3511" t="str">
        <f t="shared" si="323"/>
        <v>2+</v>
      </c>
      <c r="BG3511">
        <f t="shared" si="324"/>
        <v>20</v>
      </c>
      <c r="BH3511" s="398">
        <f t="shared" si="325"/>
        <v>0.13888999819755549</v>
      </c>
      <c r="BO3511" s="33"/>
    </row>
    <row r="3512" spans="1:67">
      <c r="A3512" s="316" t="s">
        <v>27</v>
      </c>
      <c r="B3512" t="s">
        <v>380</v>
      </c>
      <c r="C3512" t="s">
        <v>910</v>
      </c>
      <c r="D3512" t="s">
        <v>314</v>
      </c>
      <c r="E3512" s="316" t="s">
        <v>149</v>
      </c>
      <c r="F3512" s="316" t="s">
        <v>150</v>
      </c>
      <c r="G3512" s="316" t="s">
        <v>430</v>
      </c>
      <c r="H3512" s="316" t="s">
        <v>327</v>
      </c>
      <c r="I3512" s="316" t="s">
        <v>341</v>
      </c>
      <c r="J3512" s="316" t="s">
        <v>260</v>
      </c>
      <c r="K3512" s="36">
        <v>5</v>
      </c>
      <c r="L3512" s="317">
        <v>3.4719999879598618E-2</v>
      </c>
      <c r="M3512" s="317"/>
      <c r="N3512" s="36">
        <v>23</v>
      </c>
      <c r="O3512" s="317">
        <v>2.5329999625682831E-2</v>
      </c>
      <c r="P3512" s="317"/>
      <c r="Q3512" s="36">
        <v>263</v>
      </c>
      <c r="R3512" s="317">
        <v>2.6370000094175339E-2</v>
      </c>
      <c r="S3512" s="317"/>
      <c r="T3512" t="s">
        <v>380</v>
      </c>
      <c r="BA3512" s="395">
        <v>1</v>
      </c>
      <c r="BB3512" s="396" t="s">
        <v>861</v>
      </c>
      <c r="BC3512" t="str">
        <f t="shared" si="321"/>
        <v>RX1</v>
      </c>
      <c r="BD3512" t="str">
        <f t="shared" si="322"/>
        <v>NAoMe_initial_ch_score_2cap</v>
      </c>
      <c r="BE3512" s="397" t="s">
        <v>862</v>
      </c>
      <c r="BF3512" t="str">
        <f t="shared" si="323"/>
        <v>Unknown</v>
      </c>
      <c r="BG3512">
        <f t="shared" si="324"/>
        <v>5</v>
      </c>
      <c r="BH3512" s="398">
        <f t="shared" si="325"/>
        <v>3.4719999879598618E-2</v>
      </c>
      <c r="BO3512" s="33"/>
    </row>
    <row r="3513" spans="1:67">
      <c r="A3513" s="316" t="s">
        <v>27</v>
      </c>
      <c r="B3513" t="s">
        <v>380</v>
      </c>
      <c r="C3513" t="s">
        <v>910</v>
      </c>
      <c r="D3513" t="s">
        <v>314</v>
      </c>
      <c r="E3513" s="316" t="s">
        <v>149</v>
      </c>
      <c r="F3513" s="316" t="s">
        <v>150</v>
      </c>
      <c r="G3513" s="316" t="s">
        <v>430</v>
      </c>
      <c r="H3513" s="316" t="s">
        <v>327</v>
      </c>
      <c r="I3513" s="316" t="s">
        <v>309</v>
      </c>
      <c r="J3513" s="316" t="s">
        <v>289</v>
      </c>
      <c r="K3513" s="36">
        <v>47</v>
      </c>
      <c r="L3513" s="317">
        <v>0.32638999819755549</v>
      </c>
      <c r="M3513" s="317"/>
      <c r="N3513" s="36">
        <v>290</v>
      </c>
      <c r="O3513" s="317">
        <v>0.31937998533248901</v>
      </c>
      <c r="P3513" s="317"/>
      <c r="Q3513" s="36">
        <v>3283</v>
      </c>
      <c r="R3513" s="317">
        <v>0.3292199969291687</v>
      </c>
      <c r="S3513" s="317"/>
      <c r="T3513" t="s">
        <v>380</v>
      </c>
      <c r="BA3513" s="395">
        <v>1</v>
      </c>
      <c r="BB3513" s="396" t="s">
        <v>861</v>
      </c>
      <c r="BC3513" t="str">
        <f t="shared" si="321"/>
        <v>RX1</v>
      </c>
      <c r="BD3513" t="str">
        <f t="shared" si="322"/>
        <v>NAoMe_initial_diagnosis_year</v>
      </c>
      <c r="BE3513" s="397" t="s">
        <v>862</v>
      </c>
      <c r="BF3513" t="str">
        <f t="shared" si="323"/>
        <v>2021</v>
      </c>
      <c r="BG3513">
        <f t="shared" si="324"/>
        <v>47</v>
      </c>
      <c r="BH3513" s="398">
        <f t="shared" si="325"/>
        <v>0.32638999819755549</v>
      </c>
      <c r="BO3513" s="33"/>
    </row>
    <row r="3514" spans="1:67">
      <c r="A3514" s="316" t="s">
        <v>27</v>
      </c>
      <c r="B3514" t="s">
        <v>380</v>
      </c>
      <c r="C3514" t="s">
        <v>910</v>
      </c>
      <c r="D3514" t="s">
        <v>314</v>
      </c>
      <c r="E3514" s="316" t="s">
        <v>149</v>
      </c>
      <c r="F3514" s="316" t="s">
        <v>150</v>
      </c>
      <c r="G3514" s="316" t="s">
        <v>430</v>
      </c>
      <c r="H3514" s="316" t="s">
        <v>327</v>
      </c>
      <c r="I3514" s="316" t="s">
        <v>309</v>
      </c>
      <c r="J3514" s="316" t="s">
        <v>816</v>
      </c>
      <c r="K3514" s="36">
        <v>48</v>
      </c>
      <c r="L3514" s="317">
        <v>0.33333000540733337</v>
      </c>
      <c r="M3514" s="317"/>
      <c r="N3514" s="36">
        <v>299</v>
      </c>
      <c r="O3514" s="317">
        <v>0.32929998636245728</v>
      </c>
      <c r="P3514" s="317"/>
      <c r="Q3514" s="36">
        <v>3315</v>
      </c>
      <c r="R3514" s="317">
        <v>0.33243000507354742</v>
      </c>
      <c r="S3514" s="317"/>
      <c r="T3514" t="s">
        <v>380</v>
      </c>
      <c r="BA3514" s="395">
        <v>1</v>
      </c>
      <c r="BB3514" s="396" t="s">
        <v>861</v>
      </c>
      <c r="BC3514" t="str">
        <f t="shared" si="321"/>
        <v>RX1</v>
      </c>
      <c r="BD3514" t="str">
        <f t="shared" si="322"/>
        <v>NAoMe_initial_diagnosis_year</v>
      </c>
      <c r="BE3514" s="397" t="s">
        <v>862</v>
      </c>
      <c r="BF3514" t="str">
        <f t="shared" si="323"/>
        <v>2022</v>
      </c>
      <c r="BG3514">
        <f t="shared" si="324"/>
        <v>48</v>
      </c>
      <c r="BH3514" s="398">
        <f t="shared" si="325"/>
        <v>0.33333000540733337</v>
      </c>
      <c r="BO3514" s="33"/>
    </row>
    <row r="3515" spans="1:67">
      <c r="A3515" s="316" t="s">
        <v>27</v>
      </c>
      <c r="B3515" t="s">
        <v>380</v>
      </c>
      <c r="C3515" t="s">
        <v>910</v>
      </c>
      <c r="D3515" t="s">
        <v>314</v>
      </c>
      <c r="E3515" s="316" t="s">
        <v>149</v>
      </c>
      <c r="F3515" s="316" t="s">
        <v>150</v>
      </c>
      <c r="G3515" s="316" t="s">
        <v>430</v>
      </c>
      <c r="H3515" s="316" t="s">
        <v>327</v>
      </c>
      <c r="I3515" s="316" t="s">
        <v>309</v>
      </c>
      <c r="J3515" s="316" t="s">
        <v>946</v>
      </c>
      <c r="K3515" s="36">
        <v>49</v>
      </c>
      <c r="L3515" s="317">
        <v>0.34027999639511108</v>
      </c>
      <c r="M3515" s="317"/>
      <c r="N3515" s="36">
        <v>319</v>
      </c>
      <c r="O3515" s="317">
        <v>0.35131999850273132</v>
      </c>
      <c r="P3515" s="317"/>
      <c r="Q3515" s="36">
        <v>3374</v>
      </c>
      <c r="R3515" s="317">
        <v>0.33834999799728388</v>
      </c>
      <c r="S3515" s="317"/>
      <c r="T3515" t="s">
        <v>380</v>
      </c>
      <c r="BA3515" s="395">
        <v>1</v>
      </c>
      <c r="BB3515" s="396" t="s">
        <v>861</v>
      </c>
      <c r="BC3515" t="str">
        <f t="shared" si="321"/>
        <v>RX1</v>
      </c>
      <c r="BD3515" t="str">
        <f t="shared" si="322"/>
        <v>NAoMe_initial_diagnosis_year</v>
      </c>
      <c r="BE3515" s="397" t="s">
        <v>862</v>
      </c>
      <c r="BF3515" t="str">
        <f t="shared" si="323"/>
        <v>2023</v>
      </c>
      <c r="BG3515">
        <f t="shared" si="324"/>
        <v>49</v>
      </c>
      <c r="BH3515" s="398">
        <f t="shared" si="325"/>
        <v>0.34027999639511108</v>
      </c>
      <c r="BO3515" s="33"/>
    </row>
    <row r="3516" spans="1:67">
      <c r="A3516" s="316" t="s">
        <v>27</v>
      </c>
      <c r="B3516" t="s">
        <v>380</v>
      </c>
      <c r="C3516" t="s">
        <v>910</v>
      </c>
      <c r="D3516" t="s">
        <v>314</v>
      </c>
      <c r="E3516" s="316" t="s">
        <v>149</v>
      </c>
      <c r="F3516" s="316" t="s">
        <v>150</v>
      </c>
      <c r="G3516" s="316" t="s">
        <v>430</v>
      </c>
      <c r="H3516" s="316" t="s">
        <v>327</v>
      </c>
      <c r="I3516" s="316" t="s">
        <v>331</v>
      </c>
      <c r="J3516" s="316" t="s">
        <v>332</v>
      </c>
      <c r="K3516" s="36">
        <v>5</v>
      </c>
      <c r="L3516" s="317">
        <v>3.4719999879598618E-2</v>
      </c>
      <c r="M3516" s="317">
        <v>3.8759998977184303E-2</v>
      </c>
      <c r="N3516" s="36">
        <v>37</v>
      </c>
      <c r="O3516" s="317">
        <v>4.075000062584877E-2</v>
      </c>
      <c r="P3516" s="317">
        <v>4.7249998897314072E-2</v>
      </c>
      <c r="Q3516" s="36">
        <v>434</v>
      </c>
      <c r="R3516" s="317">
        <v>4.3519999831914902E-2</v>
      </c>
      <c r="S3516" s="317">
        <v>5.2159998565912247E-2</v>
      </c>
      <c r="T3516" t="s">
        <v>380</v>
      </c>
      <c r="BA3516" s="395">
        <v>1</v>
      </c>
      <c r="BB3516" s="396" t="s">
        <v>861</v>
      </c>
      <c r="BC3516" t="str">
        <f t="shared" si="321"/>
        <v>RX1</v>
      </c>
      <c r="BD3516" t="str">
        <f t="shared" si="322"/>
        <v>NAoMe_initial_disease_group</v>
      </c>
      <c r="BE3516" s="397" t="s">
        <v>862</v>
      </c>
      <c r="BF3516" t="str">
        <f t="shared" si="323"/>
        <v>Advanced M0</v>
      </c>
      <c r="BG3516">
        <f t="shared" si="324"/>
        <v>5</v>
      </c>
      <c r="BH3516" s="398">
        <f t="shared" si="325"/>
        <v>3.4719999879598618E-2</v>
      </c>
      <c r="BO3516" s="33"/>
    </row>
    <row r="3517" spans="1:67">
      <c r="A3517" s="316" t="s">
        <v>27</v>
      </c>
      <c r="B3517" t="s">
        <v>380</v>
      </c>
      <c r="C3517" t="s">
        <v>910</v>
      </c>
      <c r="D3517" t="s">
        <v>314</v>
      </c>
      <c r="E3517" s="316" t="s">
        <v>149</v>
      </c>
      <c r="F3517" s="316" t="s">
        <v>150</v>
      </c>
      <c r="G3517" s="316" t="s">
        <v>430</v>
      </c>
      <c r="H3517" s="316" t="s">
        <v>327</v>
      </c>
      <c r="I3517" s="316" t="s">
        <v>331</v>
      </c>
      <c r="J3517" s="316" t="s">
        <v>333</v>
      </c>
      <c r="K3517" s="36">
        <v>96</v>
      </c>
      <c r="L3517" s="317">
        <v>0.66667002439498901</v>
      </c>
      <c r="M3517" s="317">
        <v>0.74418997764587402</v>
      </c>
      <c r="N3517" s="36">
        <v>606</v>
      </c>
      <c r="O3517" s="317">
        <v>0.66740000247955322</v>
      </c>
      <c r="P3517" s="317">
        <v>0.77394998073577881</v>
      </c>
      <c r="Q3517" s="36">
        <v>6159</v>
      </c>
      <c r="R3517" s="317">
        <v>0.6176300048828125</v>
      </c>
      <c r="S3517" s="317">
        <v>0.74026000499725342</v>
      </c>
      <c r="T3517" t="s">
        <v>380</v>
      </c>
      <c r="BA3517" s="395">
        <v>1</v>
      </c>
      <c r="BB3517" s="396" t="s">
        <v>861</v>
      </c>
      <c r="BC3517" t="str">
        <f t="shared" si="321"/>
        <v>RX1</v>
      </c>
      <c r="BD3517" t="str">
        <f t="shared" si="322"/>
        <v>NAoMe_initial_disease_group</v>
      </c>
      <c r="BE3517" s="397" t="s">
        <v>862</v>
      </c>
      <c r="BF3517" t="str">
        <f t="shared" si="323"/>
        <v>Advanced M1</v>
      </c>
      <c r="BG3517">
        <f t="shared" si="324"/>
        <v>96</v>
      </c>
      <c r="BH3517" s="398">
        <f t="shared" si="325"/>
        <v>0.66667002439498901</v>
      </c>
      <c r="BO3517" s="33"/>
    </row>
    <row r="3518" spans="1:67">
      <c r="A3518" s="316" t="s">
        <v>27</v>
      </c>
      <c r="B3518" t="s">
        <v>380</v>
      </c>
      <c r="C3518" t="s">
        <v>910</v>
      </c>
      <c r="D3518" t="s">
        <v>314</v>
      </c>
      <c r="E3518" s="316" t="s">
        <v>149</v>
      </c>
      <c r="F3518" s="316" t="s">
        <v>150</v>
      </c>
      <c r="G3518" s="316" t="s">
        <v>430</v>
      </c>
      <c r="H3518" s="316" t="s">
        <v>327</v>
      </c>
      <c r="I3518" s="316" t="s">
        <v>331</v>
      </c>
      <c r="J3518" s="316" t="s">
        <v>334</v>
      </c>
      <c r="K3518" s="36">
        <v>2</v>
      </c>
      <c r="L3518" s="317">
        <v>1.3890000060200689E-2</v>
      </c>
      <c r="M3518" s="317">
        <v>1.549999974668026E-2</v>
      </c>
      <c r="N3518" s="36">
        <v>9</v>
      </c>
      <c r="O3518" s="317">
        <v>9.9099995568394661E-3</v>
      </c>
      <c r="P3518" s="317">
        <v>1.1490000411868101E-2</v>
      </c>
      <c r="Q3518" s="36">
        <v>64</v>
      </c>
      <c r="R3518" s="317">
        <v>6.4199999906122676E-3</v>
      </c>
      <c r="S3518" s="317">
        <v>7.689999882131815E-3</v>
      </c>
      <c r="T3518" t="s">
        <v>380</v>
      </c>
      <c r="BA3518" s="395">
        <v>1</v>
      </c>
      <c r="BB3518" s="396" t="s">
        <v>861</v>
      </c>
      <c r="BC3518" t="str">
        <f t="shared" si="321"/>
        <v>RX1</v>
      </c>
      <c r="BD3518" t="str">
        <f t="shared" si="322"/>
        <v>NAoMe_initial_disease_group</v>
      </c>
      <c r="BE3518" s="397" t="s">
        <v>862</v>
      </c>
      <c r="BF3518" t="str">
        <f t="shared" si="323"/>
        <v>DCIS</v>
      </c>
      <c r="BG3518">
        <f t="shared" si="324"/>
        <v>2</v>
      </c>
      <c r="BH3518" s="398">
        <f t="shared" si="325"/>
        <v>1.3890000060200689E-2</v>
      </c>
      <c r="BO3518" s="33"/>
    </row>
    <row r="3519" spans="1:67">
      <c r="A3519" s="316" t="s">
        <v>27</v>
      </c>
      <c r="B3519" t="s">
        <v>380</v>
      </c>
      <c r="C3519" t="s">
        <v>910</v>
      </c>
      <c r="D3519" t="s">
        <v>314</v>
      </c>
      <c r="E3519" s="316" t="s">
        <v>149</v>
      </c>
      <c r="F3519" s="316" t="s">
        <v>150</v>
      </c>
      <c r="G3519" s="316" t="s">
        <v>430</v>
      </c>
      <c r="H3519" s="316" t="s">
        <v>327</v>
      </c>
      <c r="I3519" s="316" t="s">
        <v>331</v>
      </c>
      <c r="J3519" s="316" t="s">
        <v>335</v>
      </c>
      <c r="K3519" s="36">
        <v>26</v>
      </c>
      <c r="L3519" s="317">
        <v>0.1805599927902222</v>
      </c>
      <c r="M3519" s="317">
        <v>0.20155000686645511</v>
      </c>
      <c r="N3519" s="36">
        <v>131</v>
      </c>
      <c r="O3519" s="317">
        <v>0.14427000284194949</v>
      </c>
      <c r="P3519" s="317">
        <v>0.16730999946594241</v>
      </c>
      <c r="Q3519" s="36">
        <v>1663</v>
      </c>
      <c r="R3519" s="317">
        <v>0.16676999628543851</v>
      </c>
      <c r="S3519" s="317">
        <v>0.19988000392913821</v>
      </c>
      <c r="T3519" t="s">
        <v>380</v>
      </c>
      <c r="BA3519" s="395">
        <v>1</v>
      </c>
      <c r="BB3519" s="396" t="s">
        <v>861</v>
      </c>
      <c r="BC3519" t="str">
        <f t="shared" si="321"/>
        <v>RX1</v>
      </c>
      <c r="BD3519" t="str">
        <f t="shared" si="322"/>
        <v>NAoMe_initial_disease_group</v>
      </c>
      <c r="BE3519" s="397" t="s">
        <v>862</v>
      </c>
      <c r="BF3519" t="str">
        <f t="shared" si="323"/>
        <v>Early invasive</v>
      </c>
      <c r="BG3519">
        <f t="shared" si="324"/>
        <v>26</v>
      </c>
      <c r="BH3519" s="398">
        <f t="shared" si="325"/>
        <v>0.1805599927902222</v>
      </c>
      <c r="BO3519" s="33"/>
    </row>
    <row r="3520" spans="1:67">
      <c r="A3520" s="316" t="s">
        <v>27</v>
      </c>
      <c r="B3520" t="s">
        <v>380</v>
      </c>
      <c r="C3520" t="s">
        <v>910</v>
      </c>
      <c r="D3520" t="s">
        <v>314</v>
      </c>
      <c r="E3520" s="316" t="s">
        <v>149</v>
      </c>
      <c r="F3520" s="316" t="s">
        <v>150</v>
      </c>
      <c r="G3520" s="316" t="s">
        <v>430</v>
      </c>
      <c r="H3520" s="316" t="s">
        <v>327</v>
      </c>
      <c r="I3520" s="316" t="s">
        <v>331</v>
      </c>
      <c r="J3520" s="316" t="s">
        <v>337</v>
      </c>
      <c r="K3520" s="36">
        <v>15</v>
      </c>
      <c r="L3520" s="317">
        <v>0.1041700020432472</v>
      </c>
      <c r="M3520" s="317"/>
      <c r="N3520" s="36">
        <v>125</v>
      </c>
      <c r="O3520" s="317">
        <v>0.13766999542713171</v>
      </c>
      <c r="P3520" s="317"/>
      <c r="Q3520" s="36">
        <v>1652</v>
      </c>
      <c r="R3520" s="317">
        <v>0.1656599938869476</v>
      </c>
      <c r="S3520" s="317"/>
      <c r="T3520" t="s">
        <v>380</v>
      </c>
      <c r="BA3520" s="395">
        <v>1</v>
      </c>
      <c r="BB3520" s="396" t="s">
        <v>861</v>
      </c>
      <c r="BC3520" t="str">
        <f t="shared" si="321"/>
        <v>RX1</v>
      </c>
      <c r="BD3520" t="str">
        <f t="shared" si="322"/>
        <v>NAoMe_initial_disease_group</v>
      </c>
      <c r="BE3520" s="397" t="s">
        <v>862</v>
      </c>
      <c r="BF3520" t="str">
        <f t="shared" si="323"/>
        <v>Unknown stage</v>
      </c>
      <c r="BG3520">
        <f t="shared" si="324"/>
        <v>15</v>
      </c>
      <c r="BH3520" s="398">
        <f t="shared" si="325"/>
        <v>0.1041700020432472</v>
      </c>
      <c r="BO3520" s="33"/>
    </row>
    <row r="3521" spans="1:67">
      <c r="A3521" s="316" t="s">
        <v>27</v>
      </c>
      <c r="B3521" t="s">
        <v>380</v>
      </c>
      <c r="C3521" t="s">
        <v>910</v>
      </c>
      <c r="D3521" t="s">
        <v>314</v>
      </c>
      <c r="E3521" s="316" t="s">
        <v>149</v>
      </c>
      <c r="F3521" s="316" t="s">
        <v>150</v>
      </c>
      <c r="G3521" s="316" t="s">
        <v>430</v>
      </c>
      <c r="H3521" s="316" t="s">
        <v>327</v>
      </c>
      <c r="I3521" s="316" t="s">
        <v>656</v>
      </c>
      <c r="J3521" s="316" t="s">
        <v>286</v>
      </c>
      <c r="K3521" s="36">
        <v>2</v>
      </c>
      <c r="L3521" s="317">
        <v>1.3890000060200689E-2</v>
      </c>
      <c r="M3521" s="317">
        <v>1.666999980807304E-2</v>
      </c>
      <c r="N3521" s="36">
        <v>30</v>
      </c>
      <c r="O3521" s="317">
        <v>3.3039998263120651E-2</v>
      </c>
      <c r="P3521" s="317">
        <v>3.5840000957250602E-2</v>
      </c>
      <c r="Q3521" s="36">
        <v>492</v>
      </c>
      <c r="R3521" s="317">
        <v>4.9339998513460159E-2</v>
      </c>
      <c r="S3521" s="317">
        <v>5.1920000463724143E-2</v>
      </c>
      <c r="T3521" t="s">
        <v>380</v>
      </c>
      <c r="BA3521" s="395">
        <v>1</v>
      </c>
      <c r="BB3521" s="396" t="s">
        <v>861</v>
      </c>
      <c r="BC3521" t="str">
        <f t="shared" si="321"/>
        <v>RX1</v>
      </c>
      <c r="BD3521" t="str">
        <f t="shared" si="322"/>
        <v>NAoMe_initial_ethnicity_grp</v>
      </c>
      <c r="BE3521" s="397" t="s">
        <v>862</v>
      </c>
      <c r="BF3521" t="str">
        <f t="shared" si="323"/>
        <v>Asian or Asian British</v>
      </c>
      <c r="BG3521">
        <f t="shared" si="324"/>
        <v>2</v>
      </c>
      <c r="BH3521" s="398">
        <f t="shared" si="325"/>
        <v>1.3890000060200689E-2</v>
      </c>
      <c r="BO3521" s="33"/>
    </row>
    <row r="3522" spans="1:67">
      <c r="A3522" s="316" t="s">
        <v>27</v>
      </c>
      <c r="B3522" t="s">
        <v>380</v>
      </c>
      <c r="C3522" t="s">
        <v>910</v>
      </c>
      <c r="D3522" t="s">
        <v>314</v>
      </c>
      <c r="E3522" s="316" t="s">
        <v>149</v>
      </c>
      <c r="F3522" s="316" t="s">
        <v>150</v>
      </c>
      <c r="G3522" s="316" t="s">
        <v>430</v>
      </c>
      <c r="H3522" s="316" t="s">
        <v>327</v>
      </c>
      <c r="I3522" s="316" t="s">
        <v>656</v>
      </c>
      <c r="J3522" s="316" t="s">
        <v>287</v>
      </c>
      <c r="K3522" s="36">
        <v>6</v>
      </c>
      <c r="L3522" s="317">
        <v>4.1669998317956917E-2</v>
      </c>
      <c r="M3522" s="317">
        <v>5.000000074505806E-2</v>
      </c>
      <c r="N3522" s="36">
        <v>21</v>
      </c>
      <c r="O3522" s="317">
        <v>2.312999963760376E-2</v>
      </c>
      <c r="P3522" s="317">
        <v>2.5089999660849571E-2</v>
      </c>
      <c r="Q3522" s="36">
        <v>403</v>
      </c>
      <c r="R3522" s="317">
        <v>4.0410000830888748E-2</v>
      </c>
      <c r="S3522" s="317">
        <v>4.2520001530647278E-2</v>
      </c>
      <c r="T3522" t="s">
        <v>380</v>
      </c>
      <c r="BA3522" s="395">
        <v>1</v>
      </c>
      <c r="BB3522" s="396" t="s">
        <v>861</v>
      </c>
      <c r="BC3522" t="str">
        <f t="shared" si="321"/>
        <v>RX1</v>
      </c>
      <c r="BD3522" t="str">
        <f t="shared" si="322"/>
        <v>NAoMe_initial_ethnicity_grp</v>
      </c>
      <c r="BE3522" s="397" t="s">
        <v>862</v>
      </c>
      <c r="BF3522" t="str">
        <f t="shared" si="323"/>
        <v>Black or Black British</v>
      </c>
      <c r="BG3522">
        <f t="shared" si="324"/>
        <v>6</v>
      </c>
      <c r="BH3522" s="398">
        <f t="shared" si="325"/>
        <v>4.1669998317956917E-2</v>
      </c>
      <c r="BO3522" s="33"/>
    </row>
    <row r="3523" spans="1:67">
      <c r="A3523" s="316" t="s">
        <v>27</v>
      </c>
      <c r="B3523" t="s">
        <v>380</v>
      </c>
      <c r="C3523" t="s">
        <v>910</v>
      </c>
      <c r="D3523" t="s">
        <v>314</v>
      </c>
      <c r="E3523" s="316" t="s">
        <v>149</v>
      </c>
      <c r="F3523" s="316" t="s">
        <v>150</v>
      </c>
      <c r="G3523" s="316" t="s">
        <v>430</v>
      </c>
      <c r="H3523" s="316" t="s">
        <v>327</v>
      </c>
      <c r="I3523" s="316" t="s">
        <v>656</v>
      </c>
      <c r="J3523" s="316" t="s">
        <v>259</v>
      </c>
      <c r="K3523" s="36">
        <v>2</v>
      </c>
      <c r="L3523" s="317">
        <v>1.3890000060200689E-2</v>
      </c>
      <c r="M3523" s="317">
        <v>1.666999980807304E-2</v>
      </c>
      <c r="N3523" s="36">
        <v>2</v>
      </c>
      <c r="O3523" s="317">
        <v>2.199999988079071E-3</v>
      </c>
      <c r="P3523" s="317">
        <v>2.390000037848949E-3</v>
      </c>
      <c r="Q3523" s="36">
        <v>98</v>
      </c>
      <c r="R3523" s="317">
        <v>9.8299998790025711E-3</v>
      </c>
      <c r="S3523" s="317">
        <v>1.0339999571442601E-2</v>
      </c>
      <c r="T3523" t="s">
        <v>380</v>
      </c>
      <c r="BA3523" s="395">
        <v>1</v>
      </c>
      <c r="BB3523" s="396" t="s">
        <v>861</v>
      </c>
      <c r="BC3523" t="str">
        <f t="shared" ref="BC3523:BC3586" si="326">E3523</f>
        <v>RX1</v>
      </c>
      <c r="BD3523" t="str">
        <f t="shared" ref="BD3523:BD3586" si="327">(LEFT(A3523, LEN(A3523)-7))&amp;"_"&amp;I3523</f>
        <v>NAoMe_initial_ethnicity_grp</v>
      </c>
      <c r="BE3523" s="397" t="s">
        <v>862</v>
      </c>
      <c r="BF3523" t="str">
        <f t="shared" ref="BF3523:BF3586" si="328">J3523</f>
        <v>Mixed</v>
      </c>
      <c r="BG3523">
        <f t="shared" ref="BG3523:BG3586" si="329">K3523</f>
        <v>2</v>
      </c>
      <c r="BH3523" s="398">
        <f t="shared" ref="BH3523:BH3586" si="330">L3523</f>
        <v>1.3890000060200689E-2</v>
      </c>
      <c r="BO3523" s="33"/>
    </row>
    <row r="3524" spans="1:67">
      <c r="A3524" s="316" t="s">
        <v>27</v>
      </c>
      <c r="B3524" t="s">
        <v>380</v>
      </c>
      <c r="C3524" t="s">
        <v>910</v>
      </c>
      <c r="D3524" t="s">
        <v>314</v>
      </c>
      <c r="E3524" s="316" t="s">
        <v>149</v>
      </c>
      <c r="F3524" s="316" t="s">
        <v>150</v>
      </c>
      <c r="G3524" s="316" t="s">
        <v>430</v>
      </c>
      <c r="H3524" s="316" t="s">
        <v>327</v>
      </c>
      <c r="I3524" s="316" t="s">
        <v>656</v>
      </c>
      <c r="J3524" s="316" t="s">
        <v>288</v>
      </c>
      <c r="K3524" s="36">
        <v>2</v>
      </c>
      <c r="L3524" s="317">
        <v>1.3890000060200689E-2</v>
      </c>
      <c r="M3524" s="317">
        <v>1.666999980807304E-2</v>
      </c>
      <c r="N3524" s="36">
        <v>7</v>
      </c>
      <c r="O3524" s="317">
        <v>7.7100000344216824E-3</v>
      </c>
      <c r="P3524" s="317">
        <v>8.3600003272294998E-3</v>
      </c>
      <c r="Q3524" s="36">
        <v>246</v>
      </c>
      <c r="R3524" s="317">
        <v>2.466999925673008E-2</v>
      </c>
      <c r="S3524" s="317">
        <v>2.5960000231862072E-2</v>
      </c>
      <c r="T3524" t="s">
        <v>380</v>
      </c>
      <c r="BA3524" s="395">
        <v>1</v>
      </c>
      <c r="BB3524" s="396" t="s">
        <v>861</v>
      </c>
      <c r="BC3524" t="str">
        <f t="shared" si="326"/>
        <v>RX1</v>
      </c>
      <c r="BD3524" t="str">
        <f t="shared" si="327"/>
        <v>NAoMe_initial_ethnicity_grp</v>
      </c>
      <c r="BE3524" s="397" t="s">
        <v>862</v>
      </c>
      <c r="BF3524" t="str">
        <f t="shared" si="328"/>
        <v>Other Ethnic Group</v>
      </c>
      <c r="BG3524">
        <f t="shared" si="329"/>
        <v>2</v>
      </c>
      <c r="BH3524" s="398">
        <f t="shared" si="330"/>
        <v>1.3890000060200689E-2</v>
      </c>
      <c r="BO3524" s="33"/>
    </row>
    <row r="3525" spans="1:67">
      <c r="A3525" s="316" t="s">
        <v>27</v>
      </c>
      <c r="B3525" t="s">
        <v>380</v>
      </c>
      <c r="C3525" t="s">
        <v>910</v>
      </c>
      <c r="D3525" t="s">
        <v>314</v>
      </c>
      <c r="E3525" s="316" t="s">
        <v>149</v>
      </c>
      <c r="F3525" s="316" t="s">
        <v>150</v>
      </c>
      <c r="G3525" s="316" t="s">
        <v>430</v>
      </c>
      <c r="H3525" s="316" t="s">
        <v>327</v>
      </c>
      <c r="I3525" s="316" t="s">
        <v>656</v>
      </c>
      <c r="J3525" s="316" t="s">
        <v>260</v>
      </c>
      <c r="K3525" s="36">
        <v>24</v>
      </c>
      <c r="L3525" s="317">
        <v>0.1666699945926666</v>
      </c>
      <c r="M3525" s="317"/>
      <c r="N3525" s="36">
        <v>71</v>
      </c>
      <c r="O3525" s="317">
        <v>7.8189998865127563E-2</v>
      </c>
      <c r="P3525" s="317"/>
      <c r="Q3525" s="36">
        <v>495</v>
      </c>
      <c r="R3525" s="317">
        <v>4.9639999866485603E-2</v>
      </c>
      <c r="S3525" s="317"/>
      <c r="T3525" t="s">
        <v>380</v>
      </c>
      <c r="BA3525" s="395">
        <v>1</v>
      </c>
      <c r="BB3525" s="396" t="s">
        <v>861</v>
      </c>
      <c r="BC3525" t="str">
        <f t="shared" si="326"/>
        <v>RX1</v>
      </c>
      <c r="BD3525" t="str">
        <f t="shared" si="327"/>
        <v>NAoMe_initial_ethnicity_grp</v>
      </c>
      <c r="BE3525" s="397" t="s">
        <v>862</v>
      </c>
      <c r="BF3525" t="str">
        <f t="shared" si="328"/>
        <v>Unknown</v>
      </c>
      <c r="BG3525">
        <f t="shared" si="329"/>
        <v>24</v>
      </c>
      <c r="BH3525" s="398">
        <f t="shared" si="330"/>
        <v>0.1666699945926666</v>
      </c>
      <c r="BO3525" s="33"/>
    </row>
    <row r="3526" spans="1:67">
      <c r="A3526" s="316" t="s">
        <v>27</v>
      </c>
      <c r="B3526" t="s">
        <v>380</v>
      </c>
      <c r="C3526" t="s">
        <v>910</v>
      </c>
      <c r="D3526" t="s">
        <v>314</v>
      </c>
      <c r="E3526" s="316" t="s">
        <v>149</v>
      </c>
      <c r="F3526" s="316" t="s">
        <v>150</v>
      </c>
      <c r="G3526" s="316" t="s">
        <v>430</v>
      </c>
      <c r="H3526" s="316" t="s">
        <v>327</v>
      </c>
      <c r="I3526" s="316" t="s">
        <v>656</v>
      </c>
      <c r="J3526" s="316" t="s">
        <v>258</v>
      </c>
      <c r="K3526" s="36">
        <v>108</v>
      </c>
      <c r="L3526" s="317">
        <v>0.75</v>
      </c>
      <c r="M3526" s="317">
        <v>0.89999997615814209</v>
      </c>
      <c r="N3526" s="36">
        <v>777</v>
      </c>
      <c r="O3526" s="317">
        <v>0.85572999715805054</v>
      </c>
      <c r="P3526" s="317">
        <v>0.92831999063491821</v>
      </c>
      <c r="Q3526" s="36">
        <v>8238</v>
      </c>
      <c r="R3526" s="317">
        <v>0.82611000537872314</v>
      </c>
      <c r="S3526" s="317">
        <v>0.86926001310348511</v>
      </c>
      <c r="T3526" t="s">
        <v>380</v>
      </c>
      <c r="BA3526" s="395">
        <v>1</v>
      </c>
      <c r="BB3526" s="396" t="s">
        <v>861</v>
      </c>
      <c r="BC3526" t="str">
        <f t="shared" si="326"/>
        <v>RX1</v>
      </c>
      <c r="BD3526" t="str">
        <f t="shared" si="327"/>
        <v>NAoMe_initial_ethnicity_grp</v>
      </c>
      <c r="BE3526" s="397" t="s">
        <v>862</v>
      </c>
      <c r="BF3526" t="str">
        <f t="shared" si="328"/>
        <v>White</v>
      </c>
      <c r="BG3526">
        <f t="shared" si="329"/>
        <v>108</v>
      </c>
      <c r="BH3526" s="398">
        <f t="shared" si="330"/>
        <v>0.75</v>
      </c>
      <c r="BO3526" s="33"/>
    </row>
    <row r="3527" spans="1:67">
      <c r="A3527" s="316" t="s">
        <v>27</v>
      </c>
      <c r="B3527" t="s">
        <v>380</v>
      </c>
      <c r="C3527" t="s">
        <v>910</v>
      </c>
      <c r="D3527" t="s">
        <v>314</v>
      </c>
      <c r="E3527" s="316" t="s">
        <v>149</v>
      </c>
      <c r="F3527" s="316" t="s">
        <v>150</v>
      </c>
      <c r="G3527" s="316" t="s">
        <v>430</v>
      </c>
      <c r="H3527" s="316" t="s">
        <v>327</v>
      </c>
      <c r="I3527" s="316" t="s">
        <v>657</v>
      </c>
      <c r="J3527" s="316" t="s">
        <v>817</v>
      </c>
      <c r="K3527" s="36">
        <v>139</v>
      </c>
      <c r="L3527" s="317">
        <v>0.96527999639511108</v>
      </c>
      <c r="M3527" s="317"/>
      <c r="N3527" s="36">
        <v>822</v>
      </c>
      <c r="O3527" s="317">
        <v>0.90529000759124756</v>
      </c>
      <c r="P3527" s="317"/>
      <c r="Q3527" s="36">
        <v>9359</v>
      </c>
      <c r="R3527" s="317">
        <v>0.93853002786636353</v>
      </c>
      <c r="S3527" s="317"/>
      <c r="T3527" t="s">
        <v>380</v>
      </c>
      <c r="BA3527" s="395">
        <v>1</v>
      </c>
      <c r="BB3527" s="396" t="s">
        <v>861</v>
      </c>
      <c r="BC3527" t="str">
        <f t="shared" si="326"/>
        <v>RX1</v>
      </c>
      <c r="BD3527" t="str">
        <f t="shared" si="327"/>
        <v>NAoMe_initial_final_route</v>
      </c>
      <c r="BE3527" s="397" t="s">
        <v>862</v>
      </c>
      <c r="BF3527" t="str">
        <f t="shared" si="328"/>
        <v>Not screened</v>
      </c>
      <c r="BG3527">
        <f t="shared" si="329"/>
        <v>139</v>
      </c>
      <c r="BH3527" s="398">
        <f t="shared" si="330"/>
        <v>0.96527999639511108</v>
      </c>
      <c r="BO3527" s="33"/>
    </row>
    <row r="3528" spans="1:67">
      <c r="A3528" s="316" t="s">
        <v>27</v>
      </c>
      <c r="B3528" t="s">
        <v>380</v>
      </c>
      <c r="C3528" t="s">
        <v>910</v>
      </c>
      <c r="D3528" t="s">
        <v>314</v>
      </c>
      <c r="E3528" s="316" t="s">
        <v>149</v>
      </c>
      <c r="F3528" s="316" t="s">
        <v>150</v>
      </c>
      <c r="G3528" s="316" t="s">
        <v>430</v>
      </c>
      <c r="H3528" s="316" t="s">
        <v>327</v>
      </c>
      <c r="I3528" s="316" t="s">
        <v>657</v>
      </c>
      <c r="J3528" s="316" t="s">
        <v>352</v>
      </c>
      <c r="K3528" s="36">
        <v>5</v>
      </c>
      <c r="L3528" s="317">
        <v>3.4719999879598618E-2</v>
      </c>
      <c r="M3528" s="317"/>
      <c r="N3528" s="36">
        <v>86</v>
      </c>
      <c r="O3528" s="317">
        <v>9.4709999859333038E-2</v>
      </c>
      <c r="P3528" s="317"/>
      <c r="Q3528" s="36">
        <v>613</v>
      </c>
      <c r="R3528" s="317">
        <v>6.1469998210668557E-2</v>
      </c>
      <c r="S3528" s="317"/>
      <c r="T3528" t="s">
        <v>380</v>
      </c>
      <c r="BA3528" s="395">
        <v>1</v>
      </c>
      <c r="BB3528" s="396" t="s">
        <v>861</v>
      </c>
      <c r="BC3528" t="str">
        <f t="shared" si="326"/>
        <v>RX1</v>
      </c>
      <c r="BD3528" t="str">
        <f t="shared" si="327"/>
        <v>NAoMe_initial_final_route</v>
      </c>
      <c r="BE3528" s="397" t="s">
        <v>862</v>
      </c>
      <c r="BF3528" t="str">
        <f t="shared" si="328"/>
        <v>Screening</v>
      </c>
      <c r="BG3528">
        <f t="shared" si="329"/>
        <v>5</v>
      </c>
      <c r="BH3528" s="398">
        <f t="shared" si="330"/>
        <v>3.4719999879598618E-2</v>
      </c>
      <c r="BO3528" s="33"/>
    </row>
    <row r="3529" spans="1:67">
      <c r="A3529" s="316" t="s">
        <v>27</v>
      </c>
      <c r="B3529" t="s">
        <v>380</v>
      </c>
      <c r="C3529" t="s">
        <v>910</v>
      </c>
      <c r="D3529" t="s">
        <v>314</v>
      </c>
      <c r="E3529" s="316" t="s">
        <v>149</v>
      </c>
      <c r="F3529" s="316" t="s">
        <v>150</v>
      </c>
      <c r="G3529" s="316" t="s">
        <v>430</v>
      </c>
      <c r="H3529" s="316" t="s">
        <v>327</v>
      </c>
      <c r="I3529" s="316" t="s">
        <v>303</v>
      </c>
      <c r="J3529" s="316" t="s">
        <v>308</v>
      </c>
      <c r="K3529" s="36">
        <v>15</v>
      </c>
      <c r="L3529" s="317">
        <v>0.1041700020432472</v>
      </c>
      <c r="M3529" s="317"/>
      <c r="N3529" s="36">
        <v>125</v>
      </c>
      <c r="O3529" s="317">
        <v>0.13766999542713171</v>
      </c>
      <c r="P3529" s="317"/>
      <c r="Q3529" s="36">
        <v>1652</v>
      </c>
      <c r="R3529" s="317">
        <v>0.1656599938869476</v>
      </c>
      <c r="S3529" s="317"/>
      <c r="T3529" t="s">
        <v>380</v>
      </c>
      <c r="BA3529" s="395">
        <v>1</v>
      </c>
      <c r="BB3529" s="396" t="s">
        <v>861</v>
      </c>
      <c r="BC3529" t="str">
        <f t="shared" si="326"/>
        <v>RX1</v>
      </c>
      <c r="BD3529" t="str">
        <f t="shared" si="327"/>
        <v>NAoMe_initial_final_stage_tum</v>
      </c>
      <c r="BE3529" s="397" t="s">
        <v>862</v>
      </c>
      <c r="BF3529" t="str">
        <f t="shared" si="328"/>
        <v>Not staged/Unstated</v>
      </c>
      <c r="BG3529">
        <f t="shared" si="329"/>
        <v>15</v>
      </c>
      <c r="BH3529" s="398">
        <f t="shared" si="330"/>
        <v>0.1041700020432472</v>
      </c>
      <c r="BO3529" s="33"/>
    </row>
    <row r="3530" spans="1:67">
      <c r="A3530" s="316" t="s">
        <v>27</v>
      </c>
      <c r="B3530" t="s">
        <v>380</v>
      </c>
      <c r="C3530" t="s">
        <v>910</v>
      </c>
      <c r="D3530" t="s">
        <v>314</v>
      </c>
      <c r="E3530" s="316" t="s">
        <v>149</v>
      </c>
      <c r="F3530" s="316" t="s">
        <v>150</v>
      </c>
      <c r="G3530" s="316" t="s">
        <v>430</v>
      </c>
      <c r="H3530" s="316" t="s">
        <v>327</v>
      </c>
      <c r="I3530" s="316" t="s">
        <v>303</v>
      </c>
      <c r="J3530" s="316" t="s">
        <v>304</v>
      </c>
      <c r="K3530" s="36">
        <v>2</v>
      </c>
      <c r="L3530" s="317">
        <v>1.3890000060200689E-2</v>
      </c>
      <c r="M3530" s="317">
        <v>1.549999974668026E-2</v>
      </c>
      <c r="N3530" s="36">
        <v>9</v>
      </c>
      <c r="O3530" s="317">
        <v>9.9099995568394661E-3</v>
      </c>
      <c r="P3530" s="317">
        <v>1.1490000411868101E-2</v>
      </c>
      <c r="Q3530" s="36">
        <v>64</v>
      </c>
      <c r="R3530" s="317">
        <v>6.4199999906122676E-3</v>
      </c>
      <c r="S3530" s="317">
        <v>7.689999882131815E-3</v>
      </c>
      <c r="T3530" t="s">
        <v>380</v>
      </c>
      <c r="BA3530" s="395">
        <v>1</v>
      </c>
      <c r="BB3530" s="396" t="s">
        <v>861</v>
      </c>
      <c r="BC3530" t="str">
        <f t="shared" si="326"/>
        <v>RX1</v>
      </c>
      <c r="BD3530" t="str">
        <f t="shared" si="327"/>
        <v>NAoMe_initial_final_stage_tum</v>
      </c>
      <c r="BE3530" s="397" t="s">
        <v>862</v>
      </c>
      <c r="BF3530" t="str">
        <f t="shared" si="328"/>
        <v>Stage 0</v>
      </c>
      <c r="BG3530">
        <f t="shared" si="329"/>
        <v>2</v>
      </c>
      <c r="BH3530" s="398">
        <f t="shared" si="330"/>
        <v>1.3890000060200689E-2</v>
      </c>
      <c r="BO3530" s="33"/>
    </row>
    <row r="3531" spans="1:67">
      <c r="A3531" s="316" t="s">
        <v>27</v>
      </c>
      <c r="B3531" t="s">
        <v>380</v>
      </c>
      <c r="C3531" t="s">
        <v>910</v>
      </c>
      <c r="D3531" t="s">
        <v>314</v>
      </c>
      <c r="E3531" s="316" t="s">
        <v>149</v>
      </c>
      <c r="F3531" s="316" t="s">
        <v>150</v>
      </c>
      <c r="G3531" s="316" t="s">
        <v>430</v>
      </c>
      <c r="H3531" s="316" t="s">
        <v>327</v>
      </c>
      <c r="I3531" s="316" t="s">
        <v>303</v>
      </c>
      <c r="J3531" s="316" t="s">
        <v>305</v>
      </c>
      <c r="K3531" s="36">
        <v>6</v>
      </c>
      <c r="L3531" s="317">
        <v>4.1669998317956917E-2</v>
      </c>
      <c r="M3531" s="317">
        <v>4.6509999781847E-2</v>
      </c>
      <c r="N3531" s="36">
        <v>36</v>
      </c>
      <c r="O3531" s="317">
        <v>3.9650000631809228E-2</v>
      </c>
      <c r="P3531" s="317">
        <v>4.5979999005794532E-2</v>
      </c>
      <c r="Q3531" s="36">
        <v>359</v>
      </c>
      <c r="R3531" s="317">
        <v>3.5999998450279243E-2</v>
      </c>
      <c r="S3531" s="317">
        <v>4.3150000274181373E-2</v>
      </c>
      <c r="T3531" t="s">
        <v>380</v>
      </c>
      <c r="BA3531" s="395">
        <v>1</v>
      </c>
      <c r="BB3531" s="396" t="s">
        <v>861</v>
      </c>
      <c r="BC3531" t="str">
        <f t="shared" si="326"/>
        <v>RX1</v>
      </c>
      <c r="BD3531" t="str">
        <f t="shared" si="327"/>
        <v>NAoMe_initial_final_stage_tum</v>
      </c>
      <c r="BE3531" s="397" t="s">
        <v>862</v>
      </c>
      <c r="BF3531" t="str">
        <f t="shared" si="328"/>
        <v>Stage 1</v>
      </c>
      <c r="BG3531">
        <f t="shared" si="329"/>
        <v>6</v>
      </c>
      <c r="BH3531" s="398">
        <f t="shared" si="330"/>
        <v>4.1669998317956917E-2</v>
      </c>
      <c r="BO3531" s="33"/>
    </row>
    <row r="3532" spans="1:67">
      <c r="A3532" s="316" t="s">
        <v>27</v>
      </c>
      <c r="B3532" t="s">
        <v>380</v>
      </c>
      <c r="C3532" t="s">
        <v>910</v>
      </c>
      <c r="D3532" t="s">
        <v>314</v>
      </c>
      <c r="E3532" s="316" t="s">
        <v>149</v>
      </c>
      <c r="F3532" s="316" t="s">
        <v>150</v>
      </c>
      <c r="G3532" s="316" t="s">
        <v>430</v>
      </c>
      <c r="H3532" s="316" t="s">
        <v>327</v>
      </c>
      <c r="I3532" s="316" t="s">
        <v>303</v>
      </c>
      <c r="J3532" s="316" t="s">
        <v>306</v>
      </c>
      <c r="K3532" s="36">
        <v>16</v>
      </c>
      <c r="L3532" s="317">
        <v>0.1111100018024445</v>
      </c>
      <c r="M3532" s="317">
        <v>0.1240300014615059</v>
      </c>
      <c r="N3532" s="36">
        <v>73</v>
      </c>
      <c r="O3532" s="317">
        <v>8.0399997532367706E-2</v>
      </c>
      <c r="P3532" s="317">
        <v>9.3230001628398895E-2</v>
      </c>
      <c r="Q3532" s="36">
        <v>996</v>
      </c>
      <c r="R3532" s="317">
        <v>9.9880002439022064E-2</v>
      </c>
      <c r="S3532" s="317">
        <v>0.11970999836921691</v>
      </c>
      <c r="T3532" t="s">
        <v>380</v>
      </c>
      <c r="BA3532" s="395">
        <v>1</v>
      </c>
      <c r="BB3532" s="396" t="s">
        <v>861</v>
      </c>
      <c r="BC3532" t="str">
        <f t="shared" si="326"/>
        <v>RX1</v>
      </c>
      <c r="BD3532" t="str">
        <f t="shared" si="327"/>
        <v>NAoMe_initial_final_stage_tum</v>
      </c>
      <c r="BE3532" s="397" t="s">
        <v>862</v>
      </c>
      <c r="BF3532" t="str">
        <f t="shared" si="328"/>
        <v>Stage 2</v>
      </c>
      <c r="BG3532">
        <f t="shared" si="329"/>
        <v>16</v>
      </c>
      <c r="BH3532" s="398">
        <f t="shared" si="330"/>
        <v>0.1111100018024445</v>
      </c>
      <c r="BO3532" s="33"/>
    </row>
    <row r="3533" spans="1:67">
      <c r="A3533" s="316" t="s">
        <v>27</v>
      </c>
      <c r="B3533" t="s">
        <v>380</v>
      </c>
      <c r="C3533" t="s">
        <v>910</v>
      </c>
      <c r="D3533" t="s">
        <v>314</v>
      </c>
      <c r="E3533" s="316" t="s">
        <v>149</v>
      </c>
      <c r="F3533" s="316" t="s">
        <v>150</v>
      </c>
      <c r="G3533" s="316" t="s">
        <v>430</v>
      </c>
      <c r="H3533" s="316" t="s">
        <v>327</v>
      </c>
      <c r="I3533" s="316" t="s">
        <v>303</v>
      </c>
      <c r="J3533" s="316" t="s">
        <v>307</v>
      </c>
      <c r="K3533" s="36">
        <v>9</v>
      </c>
      <c r="L3533" s="317">
        <v>6.25E-2</v>
      </c>
      <c r="M3533" s="317">
        <v>6.9770000874996185E-2</v>
      </c>
      <c r="N3533" s="36">
        <v>59</v>
      </c>
      <c r="O3533" s="317">
        <v>6.4980000257492065E-2</v>
      </c>
      <c r="P3533" s="317">
        <v>7.5350001454353333E-2</v>
      </c>
      <c r="Q3533" s="36">
        <v>742</v>
      </c>
      <c r="R3533" s="317">
        <v>7.4409998953342438E-2</v>
      </c>
      <c r="S3533" s="317">
        <v>8.9180000126361847E-2</v>
      </c>
      <c r="T3533" t="s">
        <v>380</v>
      </c>
      <c r="BA3533" s="395">
        <v>1</v>
      </c>
      <c r="BB3533" s="396" t="s">
        <v>861</v>
      </c>
      <c r="BC3533" t="str">
        <f t="shared" si="326"/>
        <v>RX1</v>
      </c>
      <c r="BD3533" t="str">
        <f t="shared" si="327"/>
        <v>NAoMe_initial_final_stage_tum</v>
      </c>
      <c r="BE3533" s="397" t="s">
        <v>862</v>
      </c>
      <c r="BF3533" t="str">
        <f t="shared" si="328"/>
        <v>Stage 3</v>
      </c>
      <c r="BG3533">
        <f t="shared" si="329"/>
        <v>9</v>
      </c>
      <c r="BH3533" s="398">
        <f t="shared" si="330"/>
        <v>6.25E-2</v>
      </c>
      <c r="BO3533" s="33"/>
    </row>
    <row r="3534" spans="1:67">
      <c r="A3534" s="316" t="s">
        <v>27</v>
      </c>
      <c r="B3534" t="s">
        <v>380</v>
      </c>
      <c r="C3534" t="s">
        <v>910</v>
      </c>
      <c r="D3534" t="s">
        <v>314</v>
      </c>
      <c r="E3534" s="316" t="s">
        <v>149</v>
      </c>
      <c r="F3534" s="316" t="s">
        <v>150</v>
      </c>
      <c r="G3534" s="316" t="s">
        <v>430</v>
      </c>
      <c r="H3534" s="316" t="s">
        <v>327</v>
      </c>
      <c r="I3534" s="316" t="s">
        <v>303</v>
      </c>
      <c r="J3534" s="316" t="s">
        <v>336</v>
      </c>
      <c r="K3534" s="36">
        <v>96</v>
      </c>
      <c r="L3534" s="317">
        <v>0.66667002439498901</v>
      </c>
      <c r="M3534" s="317">
        <v>0.74418997764587402</v>
      </c>
      <c r="N3534" s="36">
        <v>606</v>
      </c>
      <c r="O3534" s="317">
        <v>0.66740000247955322</v>
      </c>
      <c r="P3534" s="317">
        <v>0.77394998073577881</v>
      </c>
      <c r="Q3534" s="36">
        <v>6159</v>
      </c>
      <c r="R3534" s="317">
        <v>0.6176300048828125</v>
      </c>
      <c r="S3534" s="317">
        <v>0.74026000499725342</v>
      </c>
      <c r="T3534" t="s">
        <v>380</v>
      </c>
      <c r="BA3534" s="395">
        <v>1</v>
      </c>
      <c r="BB3534" s="396" t="s">
        <v>861</v>
      </c>
      <c r="BC3534" t="str">
        <f t="shared" si="326"/>
        <v>RX1</v>
      </c>
      <c r="BD3534" t="str">
        <f t="shared" si="327"/>
        <v>NAoMe_initial_final_stage_tum</v>
      </c>
      <c r="BE3534" s="397" t="s">
        <v>862</v>
      </c>
      <c r="BF3534" t="str">
        <f t="shared" si="328"/>
        <v>Stage 4</v>
      </c>
      <c r="BG3534">
        <f t="shared" si="329"/>
        <v>96</v>
      </c>
      <c r="BH3534" s="398">
        <f t="shared" si="330"/>
        <v>0.66667002439498901</v>
      </c>
      <c r="BO3534" s="33"/>
    </row>
    <row r="3535" spans="1:67">
      <c r="A3535" s="316" t="s">
        <v>27</v>
      </c>
      <c r="B3535" t="s">
        <v>380</v>
      </c>
      <c r="C3535" t="s">
        <v>910</v>
      </c>
      <c r="D3535" t="s">
        <v>314</v>
      </c>
      <c r="E3535" s="316" t="s">
        <v>149</v>
      </c>
      <c r="F3535" s="316" t="s">
        <v>150</v>
      </c>
      <c r="G3535" s="316" t="s">
        <v>430</v>
      </c>
      <c r="H3535" s="316" t="s">
        <v>327</v>
      </c>
      <c r="I3535" s="316" t="s">
        <v>342</v>
      </c>
      <c r="J3535" s="316" t="s">
        <v>343</v>
      </c>
      <c r="K3535" s="36">
        <v>15</v>
      </c>
      <c r="L3535" s="317">
        <v>0.1041700020432472</v>
      </c>
      <c r="M3535" s="317"/>
      <c r="N3535" s="36">
        <v>125</v>
      </c>
      <c r="O3535" s="317">
        <v>0.13766999542713171</v>
      </c>
      <c r="P3535" s="317"/>
      <c r="Q3535" s="36">
        <v>1652</v>
      </c>
      <c r="R3535" s="317">
        <v>0.1656599938869476</v>
      </c>
      <c r="S3535" s="317"/>
      <c r="T3535" t="s">
        <v>380</v>
      </c>
      <c r="BA3535" s="395">
        <v>1</v>
      </c>
      <c r="BB3535" s="396" t="s">
        <v>861</v>
      </c>
      <c r="BC3535" t="str">
        <f t="shared" si="326"/>
        <v>RX1</v>
      </c>
      <c r="BD3535" t="str">
        <f t="shared" si="327"/>
        <v>NAoMe_initial_final_stage_tum_grp</v>
      </c>
      <c r="BE3535" s="397" t="s">
        <v>862</v>
      </c>
      <c r="BF3535" t="str">
        <f t="shared" si="328"/>
        <v>MBC in HESAPC</v>
      </c>
      <c r="BG3535">
        <f t="shared" si="329"/>
        <v>15</v>
      </c>
      <c r="BH3535" s="398">
        <f t="shared" si="330"/>
        <v>0.1041700020432472</v>
      </c>
      <c r="BO3535" s="33"/>
    </row>
    <row r="3536" spans="1:67">
      <c r="A3536" s="316" t="s">
        <v>27</v>
      </c>
      <c r="B3536" t="s">
        <v>380</v>
      </c>
      <c r="C3536" t="s">
        <v>910</v>
      </c>
      <c r="D3536" t="s">
        <v>314</v>
      </c>
      <c r="E3536" s="316" t="s">
        <v>149</v>
      </c>
      <c r="F3536" s="316" t="s">
        <v>150</v>
      </c>
      <c r="G3536" s="316" t="s">
        <v>430</v>
      </c>
      <c r="H3536" s="316" t="s">
        <v>327</v>
      </c>
      <c r="I3536" s="316" t="s">
        <v>342</v>
      </c>
      <c r="J3536" s="316" t="s">
        <v>344</v>
      </c>
      <c r="K3536" s="36">
        <v>33</v>
      </c>
      <c r="L3536" s="317">
        <v>0.2291699945926666</v>
      </c>
      <c r="M3536" s="317">
        <v>0.25580999255180359</v>
      </c>
      <c r="N3536" s="36">
        <v>177</v>
      </c>
      <c r="O3536" s="317">
        <v>0.1949300020933151</v>
      </c>
      <c r="P3536" s="317">
        <v>0.22605000436306</v>
      </c>
      <c r="Q3536" s="36">
        <v>2161</v>
      </c>
      <c r="R3536" s="317">
        <v>0.2167100012302399</v>
      </c>
      <c r="S3536" s="317">
        <v>0.25973999500274658</v>
      </c>
      <c r="T3536" t="s">
        <v>380</v>
      </c>
      <c r="BA3536" s="395">
        <v>1</v>
      </c>
      <c r="BB3536" s="396" t="s">
        <v>861</v>
      </c>
      <c r="BC3536" t="str">
        <f t="shared" si="326"/>
        <v>RX1</v>
      </c>
      <c r="BD3536" t="str">
        <f t="shared" si="327"/>
        <v>NAoMe_initial_final_stage_tum_grp</v>
      </c>
      <c r="BE3536" s="397" t="s">
        <v>862</v>
      </c>
      <c r="BF3536" t="str">
        <f t="shared" si="328"/>
        <v>Stage 0-3</v>
      </c>
      <c r="BG3536">
        <f t="shared" si="329"/>
        <v>33</v>
      </c>
      <c r="BH3536" s="398">
        <f t="shared" si="330"/>
        <v>0.2291699945926666</v>
      </c>
      <c r="BO3536" s="33"/>
    </row>
    <row r="3537" spans="1:67">
      <c r="A3537" s="316" t="s">
        <v>27</v>
      </c>
      <c r="B3537" t="s">
        <v>380</v>
      </c>
      <c r="C3537" t="s">
        <v>910</v>
      </c>
      <c r="D3537" t="s">
        <v>314</v>
      </c>
      <c r="E3537" s="316" t="s">
        <v>149</v>
      </c>
      <c r="F3537" s="316" t="s">
        <v>150</v>
      </c>
      <c r="G3537" s="316" t="s">
        <v>430</v>
      </c>
      <c r="H3537" s="316" t="s">
        <v>327</v>
      </c>
      <c r="I3537" s="316" t="s">
        <v>342</v>
      </c>
      <c r="J3537" s="316" t="s">
        <v>336</v>
      </c>
      <c r="K3537" s="36">
        <v>96</v>
      </c>
      <c r="L3537" s="317">
        <v>0.66667002439498901</v>
      </c>
      <c r="M3537" s="317">
        <v>0.74418997764587402</v>
      </c>
      <c r="N3537" s="36">
        <v>606</v>
      </c>
      <c r="O3537" s="317">
        <v>0.66740000247955322</v>
      </c>
      <c r="P3537" s="317">
        <v>0.77394998073577881</v>
      </c>
      <c r="Q3537" s="36">
        <v>6159</v>
      </c>
      <c r="R3537" s="317">
        <v>0.6176300048828125</v>
      </c>
      <c r="S3537" s="317">
        <v>0.74026000499725342</v>
      </c>
      <c r="T3537" t="s">
        <v>380</v>
      </c>
      <c r="BA3537" s="395">
        <v>1</v>
      </c>
      <c r="BB3537" s="396" t="s">
        <v>861</v>
      </c>
      <c r="BC3537" t="str">
        <f t="shared" si="326"/>
        <v>RX1</v>
      </c>
      <c r="BD3537" t="str">
        <f t="shared" si="327"/>
        <v>NAoMe_initial_final_stage_tum_grp</v>
      </c>
      <c r="BE3537" s="397" t="s">
        <v>862</v>
      </c>
      <c r="BF3537" t="str">
        <f t="shared" si="328"/>
        <v>Stage 4</v>
      </c>
      <c r="BG3537">
        <f t="shared" si="329"/>
        <v>96</v>
      </c>
      <c r="BH3537" s="398">
        <f t="shared" si="330"/>
        <v>0.66667002439498901</v>
      </c>
      <c r="BO3537" s="33"/>
    </row>
    <row r="3538" spans="1:67">
      <c r="A3538" s="316" t="s">
        <v>27</v>
      </c>
      <c r="B3538" t="s">
        <v>380</v>
      </c>
      <c r="C3538" t="s">
        <v>910</v>
      </c>
      <c r="D3538" t="s">
        <v>314</v>
      </c>
      <c r="E3538" s="316" t="s">
        <v>149</v>
      </c>
      <c r="F3538" s="316" t="s">
        <v>150</v>
      </c>
      <c r="G3538" s="316" t="s">
        <v>430</v>
      </c>
      <c r="H3538" s="316" t="s">
        <v>327</v>
      </c>
      <c r="I3538" s="316" t="s">
        <v>658</v>
      </c>
      <c r="J3538" s="316" t="s">
        <v>345</v>
      </c>
      <c r="K3538" s="36">
        <v>144</v>
      </c>
      <c r="L3538" s="317">
        <v>1</v>
      </c>
      <c r="M3538" s="317"/>
      <c r="N3538" s="36">
        <v>908</v>
      </c>
      <c r="O3538" s="317">
        <v>1</v>
      </c>
      <c r="P3538" s="317"/>
      <c r="Q3538" s="36">
        <v>9972</v>
      </c>
      <c r="R3538" s="317">
        <v>1</v>
      </c>
      <c r="S3538" s="317"/>
      <c r="T3538" t="s">
        <v>380</v>
      </c>
      <c r="BA3538" s="395">
        <v>1</v>
      </c>
      <c r="BB3538" s="396" t="s">
        <v>861</v>
      </c>
      <c r="BC3538" t="str">
        <f t="shared" si="326"/>
        <v>RX1</v>
      </c>
      <c r="BD3538" t="str">
        <f t="shared" si="327"/>
        <v>NAoMe_initial_final_who_ps</v>
      </c>
      <c r="BE3538" s="397" t="s">
        <v>862</v>
      </c>
      <c r="BF3538" t="str">
        <f t="shared" si="328"/>
        <v>Not recorded</v>
      </c>
      <c r="BG3538">
        <f t="shared" si="329"/>
        <v>144</v>
      </c>
      <c r="BH3538" s="398">
        <f t="shared" si="330"/>
        <v>1</v>
      </c>
      <c r="BO3538" s="33"/>
    </row>
    <row r="3539" spans="1:67">
      <c r="A3539" s="316" t="s">
        <v>27</v>
      </c>
      <c r="B3539" t="s">
        <v>380</v>
      </c>
      <c r="C3539" t="s">
        <v>910</v>
      </c>
      <c r="D3539" t="s">
        <v>314</v>
      </c>
      <c r="E3539" s="316" t="s">
        <v>149</v>
      </c>
      <c r="F3539" s="316" t="s">
        <v>150</v>
      </c>
      <c r="G3539" s="316" t="s">
        <v>430</v>
      </c>
      <c r="H3539" s="316" t="s">
        <v>327</v>
      </c>
      <c r="I3539" s="316" t="s">
        <v>291</v>
      </c>
      <c r="J3539" s="316" t="s">
        <v>313</v>
      </c>
      <c r="K3539" s="36">
        <v>142</v>
      </c>
      <c r="L3539" s="317">
        <v>0.98610997200012207</v>
      </c>
      <c r="M3539" s="317"/>
      <c r="N3539" s="36">
        <v>897</v>
      </c>
      <c r="O3539" s="317">
        <v>0.98789000511169434</v>
      </c>
      <c r="P3539" s="317"/>
      <c r="Q3539" s="36">
        <v>9846</v>
      </c>
      <c r="R3539" s="317">
        <v>0.98736000061035156</v>
      </c>
      <c r="S3539" s="317"/>
      <c r="T3539" t="s">
        <v>380</v>
      </c>
      <c r="BA3539" s="395">
        <v>1</v>
      </c>
      <c r="BB3539" s="396" t="s">
        <v>861</v>
      </c>
      <c r="BC3539" t="str">
        <f t="shared" si="326"/>
        <v>RX1</v>
      </c>
      <c r="BD3539" t="str">
        <f t="shared" si="327"/>
        <v>NAoMe_initial_gender</v>
      </c>
      <c r="BE3539" s="397" t="s">
        <v>862</v>
      </c>
      <c r="BF3539" t="str">
        <f t="shared" si="328"/>
        <v>Female</v>
      </c>
      <c r="BG3539">
        <f t="shared" si="329"/>
        <v>142</v>
      </c>
      <c r="BH3539" s="398">
        <f t="shared" si="330"/>
        <v>0.98610997200012207</v>
      </c>
      <c r="BO3539" s="33"/>
    </row>
    <row r="3540" spans="1:67">
      <c r="A3540" s="316" t="s">
        <v>27</v>
      </c>
      <c r="B3540" t="s">
        <v>380</v>
      </c>
      <c r="C3540" t="s">
        <v>910</v>
      </c>
      <c r="D3540" t="s">
        <v>314</v>
      </c>
      <c r="E3540" s="316" t="s">
        <v>149</v>
      </c>
      <c r="F3540" s="316" t="s">
        <v>150</v>
      </c>
      <c r="G3540" s="316" t="s">
        <v>430</v>
      </c>
      <c r="H3540" s="316" t="s">
        <v>327</v>
      </c>
      <c r="I3540" s="316" t="s">
        <v>291</v>
      </c>
      <c r="J3540" s="316" t="s">
        <v>293</v>
      </c>
      <c r="K3540" s="36">
        <v>2</v>
      </c>
      <c r="L3540" s="317">
        <v>1.3890000060200689E-2</v>
      </c>
      <c r="M3540" s="317"/>
      <c r="N3540" s="36">
        <v>11</v>
      </c>
      <c r="O3540" s="317">
        <v>1.2109999544918541E-2</v>
      </c>
      <c r="P3540" s="317"/>
      <c r="Q3540" s="36">
        <v>126</v>
      </c>
      <c r="R3540" s="317">
        <v>1.264000032097101E-2</v>
      </c>
      <c r="S3540" s="317"/>
      <c r="T3540" t="s">
        <v>380</v>
      </c>
      <c r="BA3540" s="395">
        <v>1</v>
      </c>
      <c r="BB3540" s="396" t="s">
        <v>861</v>
      </c>
      <c r="BC3540" t="str">
        <f t="shared" si="326"/>
        <v>RX1</v>
      </c>
      <c r="BD3540" t="str">
        <f t="shared" si="327"/>
        <v>NAoMe_initial_gender</v>
      </c>
      <c r="BE3540" s="397" t="s">
        <v>862</v>
      </c>
      <c r="BF3540" t="str">
        <f t="shared" si="328"/>
        <v>Male</v>
      </c>
      <c r="BG3540">
        <f t="shared" si="329"/>
        <v>2</v>
      </c>
      <c r="BH3540" s="398">
        <f t="shared" si="330"/>
        <v>1.3890000060200689E-2</v>
      </c>
      <c r="BO3540" s="33"/>
    </row>
    <row r="3541" spans="1:67">
      <c r="A3541" s="316" t="s">
        <v>27</v>
      </c>
      <c r="B3541" t="s">
        <v>380</v>
      </c>
      <c r="C3541" t="s">
        <v>910</v>
      </c>
      <c r="D3541" t="s">
        <v>314</v>
      </c>
      <c r="E3541" s="316" t="s">
        <v>149</v>
      </c>
      <c r="F3541" s="316" t="s">
        <v>150</v>
      </c>
      <c r="G3541" s="316" t="s">
        <v>430</v>
      </c>
      <c r="H3541" s="316" t="s">
        <v>327</v>
      </c>
      <c r="I3541" s="316" t="s">
        <v>659</v>
      </c>
      <c r="J3541" s="316" t="s">
        <v>294</v>
      </c>
      <c r="K3541" s="36">
        <v>23</v>
      </c>
      <c r="L3541" s="317">
        <v>0.15972000360488889</v>
      </c>
      <c r="M3541" s="317">
        <v>0.15972000360488889</v>
      </c>
      <c r="N3541" s="36">
        <v>149</v>
      </c>
      <c r="O3541" s="317">
        <v>0.16410000622272489</v>
      </c>
      <c r="P3541" s="317">
        <v>0.16410000622272489</v>
      </c>
      <c r="Q3541" s="36">
        <v>1800</v>
      </c>
      <c r="R3541" s="317">
        <v>0.18050999939441681</v>
      </c>
      <c r="S3541" s="317">
        <v>0.18050999939441681</v>
      </c>
      <c r="T3541" t="s">
        <v>380</v>
      </c>
      <c r="BA3541" s="395">
        <v>1</v>
      </c>
      <c r="BB3541" s="396" t="s">
        <v>861</v>
      </c>
      <c r="BC3541" t="str">
        <f t="shared" si="326"/>
        <v>RX1</v>
      </c>
      <c r="BD3541" t="str">
        <f t="shared" si="327"/>
        <v>NAoMe_initial_imd_2019</v>
      </c>
      <c r="BE3541" s="397" t="s">
        <v>862</v>
      </c>
      <c r="BF3541" t="str">
        <f t="shared" si="328"/>
        <v>1 - most deprived</v>
      </c>
      <c r="BG3541">
        <f t="shared" si="329"/>
        <v>23</v>
      </c>
      <c r="BH3541" s="398">
        <f t="shared" si="330"/>
        <v>0.15972000360488889</v>
      </c>
      <c r="BO3541" s="33"/>
    </row>
    <row r="3542" spans="1:67">
      <c r="A3542" s="316" t="s">
        <v>27</v>
      </c>
      <c r="B3542" t="s">
        <v>380</v>
      </c>
      <c r="C3542" t="s">
        <v>910</v>
      </c>
      <c r="D3542" t="s">
        <v>314</v>
      </c>
      <c r="E3542" s="316" t="s">
        <v>149</v>
      </c>
      <c r="F3542" s="316" t="s">
        <v>150</v>
      </c>
      <c r="G3542" s="316" t="s">
        <v>430</v>
      </c>
      <c r="H3542" s="316" t="s">
        <v>327</v>
      </c>
      <c r="I3542" s="316" t="s">
        <v>659</v>
      </c>
      <c r="J3542" s="316" t="s">
        <v>15</v>
      </c>
      <c r="K3542" s="36">
        <v>24</v>
      </c>
      <c r="L3542" s="317">
        <v>0.1666699945926666</v>
      </c>
      <c r="M3542" s="317">
        <v>0.1666699945926666</v>
      </c>
      <c r="N3542" s="36">
        <v>186</v>
      </c>
      <c r="O3542" s="317">
        <v>0.20485000312328339</v>
      </c>
      <c r="P3542" s="317">
        <v>0.20485000312328339</v>
      </c>
      <c r="Q3542" s="36">
        <v>2036</v>
      </c>
      <c r="R3542" s="317">
        <v>0.20417000353336329</v>
      </c>
      <c r="S3542" s="317">
        <v>0.20417000353336329</v>
      </c>
      <c r="T3542" t="s">
        <v>380</v>
      </c>
      <c r="BA3542" s="395">
        <v>1</v>
      </c>
      <c r="BB3542" s="396" t="s">
        <v>861</v>
      </c>
      <c r="BC3542" t="str">
        <f t="shared" si="326"/>
        <v>RX1</v>
      </c>
      <c r="BD3542" t="str">
        <f t="shared" si="327"/>
        <v>NAoMe_initial_imd_2019</v>
      </c>
      <c r="BE3542" s="397" t="s">
        <v>862</v>
      </c>
      <c r="BF3542" t="str">
        <f t="shared" si="328"/>
        <v>2</v>
      </c>
      <c r="BG3542">
        <f t="shared" si="329"/>
        <v>24</v>
      </c>
      <c r="BH3542" s="398">
        <f t="shared" si="330"/>
        <v>0.1666699945926666</v>
      </c>
      <c r="BO3542" s="33"/>
    </row>
    <row r="3543" spans="1:67">
      <c r="A3543" s="316" t="s">
        <v>27</v>
      </c>
      <c r="B3543" t="s">
        <v>380</v>
      </c>
      <c r="C3543" t="s">
        <v>910</v>
      </c>
      <c r="D3543" t="s">
        <v>314</v>
      </c>
      <c r="E3543" s="316" t="s">
        <v>149</v>
      </c>
      <c r="F3543" s="316" t="s">
        <v>150</v>
      </c>
      <c r="G3543" s="316" t="s">
        <v>430</v>
      </c>
      <c r="H3543" s="316" t="s">
        <v>327</v>
      </c>
      <c r="I3543" s="316" t="s">
        <v>659</v>
      </c>
      <c r="J3543" s="316" t="s">
        <v>16</v>
      </c>
      <c r="K3543" s="36">
        <v>18</v>
      </c>
      <c r="L3543" s="317">
        <v>0.125</v>
      </c>
      <c r="M3543" s="317">
        <v>0.125</v>
      </c>
      <c r="N3543" s="36">
        <v>180</v>
      </c>
      <c r="O3543" s="317">
        <v>0.1982399970293045</v>
      </c>
      <c r="P3543" s="317">
        <v>0.1982399970293045</v>
      </c>
      <c r="Q3543" s="36">
        <v>2085</v>
      </c>
      <c r="R3543" s="317">
        <v>0.20908999443054199</v>
      </c>
      <c r="S3543" s="317">
        <v>0.20908999443054199</v>
      </c>
      <c r="T3543" t="s">
        <v>380</v>
      </c>
      <c r="BA3543" s="395">
        <v>1</v>
      </c>
      <c r="BB3543" s="396" t="s">
        <v>861</v>
      </c>
      <c r="BC3543" t="str">
        <f t="shared" si="326"/>
        <v>RX1</v>
      </c>
      <c r="BD3543" t="str">
        <f t="shared" si="327"/>
        <v>NAoMe_initial_imd_2019</v>
      </c>
      <c r="BE3543" s="397" t="s">
        <v>862</v>
      </c>
      <c r="BF3543" t="str">
        <f t="shared" si="328"/>
        <v>3</v>
      </c>
      <c r="BG3543">
        <f t="shared" si="329"/>
        <v>18</v>
      </c>
      <c r="BH3543" s="398">
        <f t="shared" si="330"/>
        <v>0.125</v>
      </c>
      <c r="BO3543" s="33"/>
    </row>
    <row r="3544" spans="1:67">
      <c r="A3544" s="316" t="s">
        <v>27</v>
      </c>
      <c r="B3544" t="s">
        <v>380</v>
      </c>
      <c r="C3544" t="s">
        <v>910</v>
      </c>
      <c r="D3544" t="s">
        <v>314</v>
      </c>
      <c r="E3544" s="316" t="s">
        <v>149</v>
      </c>
      <c r="F3544" s="316" t="s">
        <v>150</v>
      </c>
      <c r="G3544" s="316" t="s">
        <v>430</v>
      </c>
      <c r="H3544" s="316" t="s">
        <v>327</v>
      </c>
      <c r="I3544" s="316" t="s">
        <v>659</v>
      </c>
      <c r="J3544" s="316" t="s">
        <v>17</v>
      </c>
      <c r="K3544" s="36">
        <v>29</v>
      </c>
      <c r="L3544" s="317">
        <v>0.20138999819755549</v>
      </c>
      <c r="M3544" s="317">
        <v>0.20138999819755549</v>
      </c>
      <c r="N3544" s="36">
        <v>192</v>
      </c>
      <c r="O3544" s="317">
        <v>0.21144999563694</v>
      </c>
      <c r="P3544" s="317">
        <v>0.21144999563694</v>
      </c>
      <c r="Q3544" s="36">
        <v>2024</v>
      </c>
      <c r="R3544" s="317">
        <v>0.2029699981212616</v>
      </c>
      <c r="S3544" s="317">
        <v>0.2029699981212616</v>
      </c>
      <c r="T3544" t="s">
        <v>380</v>
      </c>
      <c r="BA3544" s="395">
        <v>1</v>
      </c>
      <c r="BB3544" s="396" t="s">
        <v>861</v>
      </c>
      <c r="BC3544" t="str">
        <f t="shared" si="326"/>
        <v>RX1</v>
      </c>
      <c r="BD3544" t="str">
        <f t="shared" si="327"/>
        <v>NAoMe_initial_imd_2019</v>
      </c>
      <c r="BE3544" s="397" t="s">
        <v>862</v>
      </c>
      <c r="BF3544" t="str">
        <f t="shared" si="328"/>
        <v>4</v>
      </c>
      <c r="BG3544">
        <f t="shared" si="329"/>
        <v>29</v>
      </c>
      <c r="BH3544" s="398">
        <f t="shared" si="330"/>
        <v>0.20138999819755549</v>
      </c>
      <c r="BO3544" s="33"/>
    </row>
    <row r="3545" spans="1:67">
      <c r="A3545" s="316" t="s">
        <v>27</v>
      </c>
      <c r="B3545" t="s">
        <v>380</v>
      </c>
      <c r="C3545" t="s">
        <v>910</v>
      </c>
      <c r="D3545" t="s">
        <v>314</v>
      </c>
      <c r="E3545" s="316" t="s">
        <v>149</v>
      </c>
      <c r="F3545" s="316" t="s">
        <v>150</v>
      </c>
      <c r="G3545" s="316" t="s">
        <v>430</v>
      </c>
      <c r="H3545" s="316" t="s">
        <v>327</v>
      </c>
      <c r="I3545" s="316" t="s">
        <v>659</v>
      </c>
      <c r="J3545" s="316" t="s">
        <v>295</v>
      </c>
      <c r="K3545" s="36">
        <v>50</v>
      </c>
      <c r="L3545" s="317">
        <v>0.34722000360488892</v>
      </c>
      <c r="M3545" s="317">
        <v>0.34722000360488892</v>
      </c>
      <c r="N3545" s="36">
        <v>201</v>
      </c>
      <c r="O3545" s="317">
        <v>0.22136999666690829</v>
      </c>
      <c r="P3545" s="317">
        <v>0.22136999666690829</v>
      </c>
      <c r="Q3545" s="36">
        <v>2027</v>
      </c>
      <c r="R3545" s="317">
        <v>0.2032700031995773</v>
      </c>
      <c r="S3545" s="317">
        <v>0.2032700031995773</v>
      </c>
      <c r="T3545" t="s">
        <v>380</v>
      </c>
      <c r="BA3545" s="395">
        <v>1</v>
      </c>
      <c r="BB3545" s="396" t="s">
        <v>861</v>
      </c>
      <c r="BC3545" t="str">
        <f t="shared" si="326"/>
        <v>RX1</v>
      </c>
      <c r="BD3545" t="str">
        <f t="shared" si="327"/>
        <v>NAoMe_initial_imd_2019</v>
      </c>
      <c r="BE3545" s="397" t="s">
        <v>862</v>
      </c>
      <c r="BF3545" t="str">
        <f t="shared" si="328"/>
        <v>5 - least deprived</v>
      </c>
      <c r="BG3545">
        <f t="shared" si="329"/>
        <v>50</v>
      </c>
      <c r="BH3545" s="398">
        <f t="shared" si="330"/>
        <v>0.34722000360488892</v>
      </c>
      <c r="BO3545" s="33"/>
    </row>
    <row r="3546" spans="1:67">
      <c r="A3546" s="316" t="s">
        <v>27</v>
      </c>
      <c r="B3546" t="s">
        <v>380</v>
      </c>
      <c r="C3546" t="s">
        <v>910</v>
      </c>
      <c r="D3546" t="s">
        <v>314</v>
      </c>
      <c r="E3546" s="316" t="s">
        <v>149</v>
      </c>
      <c r="F3546" s="316" t="s">
        <v>150</v>
      </c>
      <c r="G3546" s="316" t="s">
        <v>430</v>
      </c>
      <c r="H3546" s="316" t="s">
        <v>327</v>
      </c>
      <c r="I3546" s="316" t="s">
        <v>659</v>
      </c>
      <c r="J3546" s="316" t="s">
        <v>260</v>
      </c>
      <c r="K3546" s="36">
        <v>0</v>
      </c>
      <c r="L3546" s="317">
        <v>0</v>
      </c>
      <c r="M3546" s="317"/>
      <c r="N3546" s="36">
        <v>0</v>
      </c>
      <c r="O3546" s="317">
        <v>0</v>
      </c>
      <c r="P3546" s="317"/>
      <c r="Q3546" s="36">
        <v>0</v>
      </c>
      <c r="R3546" s="317">
        <v>0</v>
      </c>
      <c r="S3546" s="317"/>
      <c r="T3546" t="s">
        <v>380</v>
      </c>
      <c r="BA3546" s="395">
        <v>1</v>
      </c>
      <c r="BB3546" s="396" t="s">
        <v>861</v>
      </c>
      <c r="BC3546" t="str">
        <f t="shared" si="326"/>
        <v>RX1</v>
      </c>
      <c r="BD3546" t="str">
        <f t="shared" si="327"/>
        <v>NAoMe_initial_imd_2019</v>
      </c>
      <c r="BE3546" s="397" t="s">
        <v>862</v>
      </c>
      <c r="BF3546" t="str">
        <f t="shared" si="328"/>
        <v>Unknown</v>
      </c>
      <c r="BG3546">
        <f t="shared" si="329"/>
        <v>0</v>
      </c>
      <c r="BH3546" s="398">
        <f t="shared" si="330"/>
        <v>0</v>
      </c>
      <c r="BO3546" s="33"/>
    </row>
    <row r="3547" spans="1:67">
      <c r="A3547" s="316" t="s">
        <v>27</v>
      </c>
      <c r="B3547" t="s">
        <v>380</v>
      </c>
      <c r="C3547" t="s">
        <v>910</v>
      </c>
      <c r="D3547" t="s">
        <v>314</v>
      </c>
      <c r="E3547" s="316" t="s">
        <v>149</v>
      </c>
      <c r="F3547" s="316" t="s">
        <v>150</v>
      </c>
      <c r="G3547" s="316" t="s">
        <v>430</v>
      </c>
      <c r="H3547" s="316" t="s">
        <v>327</v>
      </c>
      <c r="I3547" s="316" t="s">
        <v>296</v>
      </c>
      <c r="J3547" s="316" t="s">
        <v>297</v>
      </c>
      <c r="K3547" s="36">
        <v>65</v>
      </c>
      <c r="L3547" s="317">
        <v>0.45138999819755549</v>
      </c>
      <c r="M3547" s="317">
        <v>0.46762999892234802</v>
      </c>
      <c r="N3547" s="36">
        <v>503</v>
      </c>
      <c r="O3547" s="317">
        <v>0.55396002531051636</v>
      </c>
      <c r="P3547" s="317">
        <v>0.56835997104644775</v>
      </c>
      <c r="Q3547" s="36">
        <v>5528</v>
      </c>
      <c r="R3547" s="317">
        <v>0.55435001850128174</v>
      </c>
      <c r="S3547" s="317">
        <v>0.56936997175216675</v>
      </c>
      <c r="T3547" t="s">
        <v>380</v>
      </c>
      <c r="BA3547" s="395">
        <v>1</v>
      </c>
      <c r="BB3547" s="396" t="s">
        <v>861</v>
      </c>
      <c r="BC3547" t="str">
        <f t="shared" si="326"/>
        <v>RX1</v>
      </c>
      <c r="BD3547" t="str">
        <f t="shared" si="327"/>
        <v>NAoMe_initial_scarf_731_grp</v>
      </c>
      <c r="BE3547" s="397" t="s">
        <v>862</v>
      </c>
      <c r="BF3547" t="str">
        <f t="shared" si="328"/>
        <v>Fit</v>
      </c>
      <c r="BG3547">
        <f t="shared" si="329"/>
        <v>65</v>
      </c>
      <c r="BH3547" s="398">
        <f t="shared" si="330"/>
        <v>0.45138999819755549</v>
      </c>
      <c r="BO3547" s="33"/>
    </row>
    <row r="3548" spans="1:67">
      <c r="A3548" s="316" t="s">
        <v>27</v>
      </c>
      <c r="B3548" t="s">
        <v>380</v>
      </c>
      <c r="C3548" t="s">
        <v>910</v>
      </c>
      <c r="D3548" t="s">
        <v>314</v>
      </c>
      <c r="E3548" s="316" t="s">
        <v>149</v>
      </c>
      <c r="F3548" s="316" t="s">
        <v>150</v>
      </c>
      <c r="G3548" s="316" t="s">
        <v>430</v>
      </c>
      <c r="H3548" s="316" t="s">
        <v>327</v>
      </c>
      <c r="I3548" s="316" t="s">
        <v>296</v>
      </c>
      <c r="J3548" s="316" t="s">
        <v>298</v>
      </c>
      <c r="K3548" s="36">
        <v>29</v>
      </c>
      <c r="L3548" s="317">
        <v>0.20138999819755549</v>
      </c>
      <c r="M3548" s="317">
        <v>0.20862999558448789</v>
      </c>
      <c r="N3548" s="36">
        <v>134</v>
      </c>
      <c r="O3548" s="317">
        <v>0.14757999777793879</v>
      </c>
      <c r="P3548" s="317">
        <v>0.1514099985361099</v>
      </c>
      <c r="Q3548" s="36">
        <v>1492</v>
      </c>
      <c r="R3548" s="317">
        <v>0.149619996547699</v>
      </c>
      <c r="S3548" s="317">
        <v>0.153669998049736</v>
      </c>
      <c r="T3548" t="s">
        <v>380</v>
      </c>
      <c r="BA3548" s="395">
        <v>1</v>
      </c>
      <c r="BB3548" s="396" t="s">
        <v>861</v>
      </c>
      <c r="BC3548" t="str">
        <f t="shared" si="326"/>
        <v>RX1</v>
      </c>
      <c r="BD3548" t="str">
        <f t="shared" si="327"/>
        <v>NAoMe_initial_scarf_731_grp</v>
      </c>
      <c r="BE3548" s="397" t="s">
        <v>862</v>
      </c>
      <c r="BF3548" t="str">
        <f t="shared" si="328"/>
        <v>Mild frailty</v>
      </c>
      <c r="BG3548">
        <f t="shared" si="329"/>
        <v>29</v>
      </c>
      <c r="BH3548" s="398">
        <f t="shared" si="330"/>
        <v>0.20138999819755549</v>
      </c>
      <c r="BO3548" s="33"/>
    </row>
    <row r="3549" spans="1:67">
      <c r="A3549" s="316" t="s">
        <v>27</v>
      </c>
      <c r="B3549" t="s">
        <v>380</v>
      </c>
      <c r="C3549" t="s">
        <v>910</v>
      </c>
      <c r="D3549" t="s">
        <v>314</v>
      </c>
      <c r="E3549" s="316" t="s">
        <v>149</v>
      </c>
      <c r="F3549" s="316" t="s">
        <v>150</v>
      </c>
      <c r="G3549" s="316" t="s">
        <v>430</v>
      </c>
      <c r="H3549" s="316" t="s">
        <v>327</v>
      </c>
      <c r="I3549" s="316" t="s">
        <v>296</v>
      </c>
      <c r="J3549" s="316" t="s">
        <v>299</v>
      </c>
      <c r="K3549" s="36">
        <v>24</v>
      </c>
      <c r="L3549" s="317">
        <v>0.1666699945926666</v>
      </c>
      <c r="M3549" s="317">
        <v>0.17265999317169189</v>
      </c>
      <c r="N3549" s="36">
        <v>121</v>
      </c>
      <c r="O3549" s="317">
        <v>0.13325999677181241</v>
      </c>
      <c r="P3549" s="317">
        <v>0.13672000169754031</v>
      </c>
      <c r="Q3549" s="36">
        <v>1470</v>
      </c>
      <c r="R3549" s="317">
        <v>0.1474100053310394</v>
      </c>
      <c r="S3549" s="317">
        <v>0.1514099985361099</v>
      </c>
      <c r="T3549" t="s">
        <v>380</v>
      </c>
      <c r="BA3549" s="395">
        <v>1</v>
      </c>
      <c r="BB3549" s="396" t="s">
        <v>861</v>
      </c>
      <c r="BC3549" t="str">
        <f t="shared" si="326"/>
        <v>RX1</v>
      </c>
      <c r="BD3549" t="str">
        <f t="shared" si="327"/>
        <v>NAoMe_initial_scarf_731_grp</v>
      </c>
      <c r="BE3549" s="397" t="s">
        <v>862</v>
      </c>
      <c r="BF3549" t="str">
        <f t="shared" si="328"/>
        <v>Moderate frailty</v>
      </c>
      <c r="BG3549">
        <f t="shared" si="329"/>
        <v>24</v>
      </c>
      <c r="BH3549" s="398">
        <f t="shared" si="330"/>
        <v>0.1666699945926666</v>
      </c>
      <c r="BO3549" s="33"/>
    </row>
    <row r="3550" spans="1:67">
      <c r="A3550" s="316" t="s">
        <v>27</v>
      </c>
      <c r="B3550" t="s">
        <v>380</v>
      </c>
      <c r="C3550" t="s">
        <v>910</v>
      </c>
      <c r="D3550" t="s">
        <v>314</v>
      </c>
      <c r="E3550" s="316" t="s">
        <v>149</v>
      </c>
      <c r="F3550" s="316" t="s">
        <v>150</v>
      </c>
      <c r="G3550" s="316" t="s">
        <v>430</v>
      </c>
      <c r="H3550" s="316" t="s">
        <v>327</v>
      </c>
      <c r="I3550" s="316" t="s">
        <v>296</v>
      </c>
      <c r="J3550" s="316" t="s">
        <v>353</v>
      </c>
      <c r="K3550" s="36">
        <v>5</v>
      </c>
      <c r="L3550" s="317">
        <v>3.4719999879598618E-2</v>
      </c>
      <c r="M3550" s="317"/>
      <c r="N3550" s="36">
        <v>23</v>
      </c>
      <c r="O3550" s="317">
        <v>2.5329999625682831E-2</v>
      </c>
      <c r="P3550" s="317"/>
      <c r="Q3550" s="36">
        <v>263</v>
      </c>
      <c r="R3550" s="317">
        <v>2.6370000094175339E-2</v>
      </c>
      <c r="S3550" s="317"/>
      <c r="T3550" t="s">
        <v>380</v>
      </c>
      <c r="BA3550" s="395">
        <v>1</v>
      </c>
      <c r="BB3550" s="396" t="s">
        <v>861</v>
      </c>
      <c r="BC3550" t="str">
        <f t="shared" si="326"/>
        <v>RX1</v>
      </c>
      <c r="BD3550" t="str">
        <f t="shared" si="327"/>
        <v>NAoMe_initial_scarf_731_grp</v>
      </c>
      <c r="BE3550" s="397" t="s">
        <v>862</v>
      </c>
      <c r="BF3550" t="str">
        <f t="shared" si="328"/>
        <v>Not in HESAPC</v>
      </c>
      <c r="BG3550">
        <f t="shared" si="329"/>
        <v>5</v>
      </c>
      <c r="BH3550" s="398">
        <f t="shared" si="330"/>
        <v>3.4719999879598618E-2</v>
      </c>
      <c r="BO3550" s="33"/>
    </row>
    <row r="3551" spans="1:67">
      <c r="A3551" s="316" t="s">
        <v>27</v>
      </c>
      <c r="B3551" t="s">
        <v>380</v>
      </c>
      <c r="C3551" t="s">
        <v>910</v>
      </c>
      <c r="D3551" t="s">
        <v>314</v>
      </c>
      <c r="E3551" s="316" t="s">
        <v>149</v>
      </c>
      <c r="F3551" s="316" t="s">
        <v>150</v>
      </c>
      <c r="G3551" s="316" t="s">
        <v>430</v>
      </c>
      <c r="H3551" s="316" t="s">
        <v>327</v>
      </c>
      <c r="I3551" s="316" t="s">
        <v>296</v>
      </c>
      <c r="J3551" s="316" t="s">
        <v>300</v>
      </c>
      <c r="K3551" s="36">
        <v>21</v>
      </c>
      <c r="L3551" s="317">
        <v>0.1458300054073334</v>
      </c>
      <c r="M3551" s="317">
        <v>0.151079997420311</v>
      </c>
      <c r="N3551" s="36">
        <v>127</v>
      </c>
      <c r="O3551" s="317">
        <v>0.13987000286579129</v>
      </c>
      <c r="P3551" s="317">
        <v>0.14350000023841861</v>
      </c>
      <c r="Q3551" s="36">
        <v>1219</v>
      </c>
      <c r="R3551" s="317">
        <v>0.1222399994730949</v>
      </c>
      <c r="S3551" s="317">
        <v>0.12555000185966489</v>
      </c>
      <c r="T3551" t="s">
        <v>380</v>
      </c>
      <c r="BA3551" s="395">
        <v>1</v>
      </c>
      <c r="BB3551" s="396" t="s">
        <v>861</v>
      </c>
      <c r="BC3551" t="str">
        <f t="shared" si="326"/>
        <v>RX1</v>
      </c>
      <c r="BD3551" t="str">
        <f t="shared" si="327"/>
        <v>NAoMe_initial_scarf_731_grp</v>
      </c>
      <c r="BE3551" s="397" t="s">
        <v>862</v>
      </c>
      <c r="BF3551" t="str">
        <f t="shared" si="328"/>
        <v>Severe frailty</v>
      </c>
      <c r="BG3551">
        <f t="shared" si="329"/>
        <v>21</v>
      </c>
      <c r="BH3551" s="398">
        <f t="shared" si="330"/>
        <v>0.1458300054073334</v>
      </c>
      <c r="BO3551" s="33"/>
    </row>
    <row r="3552" spans="1:67">
      <c r="A3552" s="316" t="s">
        <v>27</v>
      </c>
      <c r="B3552" t="s">
        <v>380</v>
      </c>
      <c r="C3552" t="s">
        <v>910</v>
      </c>
      <c r="D3552" t="s">
        <v>314</v>
      </c>
      <c r="E3552" s="316" t="s">
        <v>151</v>
      </c>
      <c r="F3552" s="316" t="s">
        <v>152</v>
      </c>
      <c r="G3552" s="316" t="s">
        <v>445</v>
      </c>
      <c r="H3552" s="316" t="s">
        <v>325</v>
      </c>
      <c r="I3552" s="316" t="s">
        <v>310</v>
      </c>
      <c r="J3552" s="316" t="s">
        <v>277</v>
      </c>
      <c r="K3552" s="36">
        <v>2</v>
      </c>
      <c r="L3552" s="317">
        <v>1.549999974668026E-2</v>
      </c>
      <c r="M3552" s="317"/>
      <c r="N3552" s="36">
        <v>2</v>
      </c>
      <c r="O3552" s="317">
        <v>4.4700000435113907E-3</v>
      </c>
      <c r="P3552" s="317"/>
      <c r="Q3552" s="36">
        <v>70</v>
      </c>
      <c r="R3552" s="317">
        <v>7.0199999026954174E-3</v>
      </c>
      <c r="S3552" s="317"/>
      <c r="T3552" t="s">
        <v>380</v>
      </c>
      <c r="BA3552" s="395">
        <v>1</v>
      </c>
      <c r="BB3552" s="396" t="s">
        <v>861</v>
      </c>
      <c r="BC3552" t="str">
        <f t="shared" si="326"/>
        <v>RTH</v>
      </c>
      <c r="BD3552" t="str">
        <f t="shared" si="327"/>
        <v>NAoMe_initial_age_decades_80cap</v>
      </c>
      <c r="BE3552" s="397" t="s">
        <v>862</v>
      </c>
      <c r="BF3552" t="str">
        <f t="shared" si="328"/>
        <v>18-29 yrs</v>
      </c>
      <c r="BG3552">
        <f t="shared" si="329"/>
        <v>2</v>
      </c>
      <c r="BH3552" s="398">
        <f t="shared" si="330"/>
        <v>1.549999974668026E-2</v>
      </c>
      <c r="BO3552" s="33"/>
    </row>
    <row r="3553" spans="1:67">
      <c r="A3553" s="316" t="s">
        <v>27</v>
      </c>
      <c r="B3553" t="s">
        <v>380</v>
      </c>
      <c r="C3553" t="s">
        <v>910</v>
      </c>
      <c r="D3553" t="s">
        <v>314</v>
      </c>
      <c r="E3553" s="316" t="s">
        <v>151</v>
      </c>
      <c r="F3553" s="316" t="s">
        <v>152</v>
      </c>
      <c r="G3553" s="316" t="s">
        <v>445</v>
      </c>
      <c r="H3553" s="316" t="s">
        <v>325</v>
      </c>
      <c r="I3553" s="316" t="s">
        <v>310</v>
      </c>
      <c r="J3553" s="316" t="s">
        <v>278</v>
      </c>
      <c r="K3553" s="36">
        <v>2</v>
      </c>
      <c r="L3553" s="317">
        <v>1.549999974668026E-2</v>
      </c>
      <c r="M3553" s="317"/>
      <c r="N3553" s="36">
        <v>18</v>
      </c>
      <c r="O3553" s="317">
        <v>4.0270000696182251E-2</v>
      </c>
      <c r="P3553" s="317"/>
      <c r="Q3553" s="36">
        <v>429</v>
      </c>
      <c r="R3553" s="317">
        <v>4.3019998818635941E-2</v>
      </c>
      <c r="S3553" s="317"/>
      <c r="T3553" t="s">
        <v>380</v>
      </c>
      <c r="BA3553" s="395">
        <v>1</v>
      </c>
      <c r="BB3553" s="396" t="s">
        <v>861</v>
      </c>
      <c r="BC3553" t="str">
        <f t="shared" si="326"/>
        <v>RTH</v>
      </c>
      <c r="BD3553" t="str">
        <f t="shared" si="327"/>
        <v>NAoMe_initial_age_decades_80cap</v>
      </c>
      <c r="BE3553" s="397" t="s">
        <v>862</v>
      </c>
      <c r="BF3553" t="str">
        <f t="shared" si="328"/>
        <v>30-39 yrs</v>
      </c>
      <c r="BG3553">
        <f t="shared" si="329"/>
        <v>2</v>
      </c>
      <c r="BH3553" s="398">
        <f t="shared" si="330"/>
        <v>1.549999974668026E-2</v>
      </c>
      <c r="BO3553" s="33"/>
    </row>
    <row r="3554" spans="1:67">
      <c r="A3554" s="316" t="s">
        <v>27</v>
      </c>
      <c r="B3554" t="s">
        <v>380</v>
      </c>
      <c r="C3554" t="s">
        <v>910</v>
      </c>
      <c r="D3554" t="s">
        <v>314</v>
      </c>
      <c r="E3554" s="316" t="s">
        <v>151</v>
      </c>
      <c r="F3554" s="316" t="s">
        <v>152</v>
      </c>
      <c r="G3554" s="316" t="s">
        <v>445</v>
      </c>
      <c r="H3554" s="316" t="s">
        <v>325</v>
      </c>
      <c r="I3554" s="316" t="s">
        <v>310</v>
      </c>
      <c r="J3554" s="316" t="s">
        <v>279</v>
      </c>
      <c r="K3554" s="36">
        <v>22</v>
      </c>
      <c r="L3554" s="317">
        <v>0.17054000496864319</v>
      </c>
      <c r="M3554" s="317"/>
      <c r="N3554" s="36">
        <v>63</v>
      </c>
      <c r="O3554" s="317">
        <v>0.14093999564647669</v>
      </c>
      <c r="P3554" s="317"/>
      <c r="Q3554" s="36">
        <v>1024</v>
      </c>
      <c r="R3554" s="317">
        <v>0.1026899963617325</v>
      </c>
      <c r="S3554" s="317"/>
      <c r="T3554" t="s">
        <v>380</v>
      </c>
      <c r="BA3554" s="395">
        <v>1</v>
      </c>
      <c r="BB3554" s="396" t="s">
        <v>861</v>
      </c>
      <c r="BC3554" t="str">
        <f t="shared" si="326"/>
        <v>RTH</v>
      </c>
      <c r="BD3554" t="str">
        <f t="shared" si="327"/>
        <v>NAoMe_initial_age_decades_80cap</v>
      </c>
      <c r="BE3554" s="397" t="s">
        <v>862</v>
      </c>
      <c r="BF3554" t="str">
        <f t="shared" si="328"/>
        <v>40-49 yrs</v>
      </c>
      <c r="BG3554">
        <f t="shared" si="329"/>
        <v>22</v>
      </c>
      <c r="BH3554" s="398">
        <f t="shared" si="330"/>
        <v>0.17054000496864319</v>
      </c>
      <c r="BO3554" s="33"/>
    </row>
    <row r="3555" spans="1:67">
      <c r="A3555" s="316" t="s">
        <v>27</v>
      </c>
      <c r="B3555" t="s">
        <v>380</v>
      </c>
      <c r="C3555" t="s">
        <v>910</v>
      </c>
      <c r="D3555" t="s">
        <v>314</v>
      </c>
      <c r="E3555" s="316" t="s">
        <v>151</v>
      </c>
      <c r="F3555" s="316" t="s">
        <v>152</v>
      </c>
      <c r="G3555" s="316" t="s">
        <v>445</v>
      </c>
      <c r="H3555" s="316" t="s">
        <v>325</v>
      </c>
      <c r="I3555" s="316" t="s">
        <v>310</v>
      </c>
      <c r="J3555" s="316" t="s">
        <v>280</v>
      </c>
      <c r="K3555" s="36">
        <v>22</v>
      </c>
      <c r="L3555" s="317">
        <v>0.17054000496864319</v>
      </c>
      <c r="M3555" s="317"/>
      <c r="N3555" s="36">
        <v>75</v>
      </c>
      <c r="O3555" s="317">
        <v>0.1677899956703186</v>
      </c>
      <c r="P3555" s="317"/>
      <c r="Q3555" s="36">
        <v>1733</v>
      </c>
      <c r="R3555" s="317">
        <v>0.17378999292850489</v>
      </c>
      <c r="S3555" s="317"/>
      <c r="T3555" t="s">
        <v>380</v>
      </c>
      <c r="BA3555" s="395">
        <v>1</v>
      </c>
      <c r="BB3555" s="396" t="s">
        <v>861</v>
      </c>
      <c r="BC3555" t="str">
        <f t="shared" si="326"/>
        <v>RTH</v>
      </c>
      <c r="BD3555" t="str">
        <f t="shared" si="327"/>
        <v>NAoMe_initial_age_decades_80cap</v>
      </c>
      <c r="BE3555" s="397" t="s">
        <v>862</v>
      </c>
      <c r="BF3555" t="str">
        <f t="shared" si="328"/>
        <v>50-59 yrs</v>
      </c>
      <c r="BG3555">
        <f t="shared" si="329"/>
        <v>22</v>
      </c>
      <c r="BH3555" s="398">
        <f t="shared" si="330"/>
        <v>0.17054000496864319</v>
      </c>
      <c r="BO3555" s="33"/>
    </row>
    <row r="3556" spans="1:67">
      <c r="A3556" s="316" t="s">
        <v>27</v>
      </c>
      <c r="B3556" t="s">
        <v>380</v>
      </c>
      <c r="C3556" t="s">
        <v>910</v>
      </c>
      <c r="D3556" t="s">
        <v>314</v>
      </c>
      <c r="E3556" s="316" t="s">
        <v>151</v>
      </c>
      <c r="F3556" s="316" t="s">
        <v>152</v>
      </c>
      <c r="G3556" s="316" t="s">
        <v>445</v>
      </c>
      <c r="H3556" s="316" t="s">
        <v>325</v>
      </c>
      <c r="I3556" s="316" t="s">
        <v>310</v>
      </c>
      <c r="J3556" s="316" t="s">
        <v>281</v>
      </c>
      <c r="K3556" s="36">
        <v>25</v>
      </c>
      <c r="L3556" s="317">
        <v>0.1938000023365021</v>
      </c>
      <c r="M3556" s="317"/>
      <c r="N3556" s="36">
        <v>88</v>
      </c>
      <c r="O3556" s="317">
        <v>0.19686999917030329</v>
      </c>
      <c r="P3556" s="317"/>
      <c r="Q3556" s="36">
        <v>1931</v>
      </c>
      <c r="R3556" s="317">
        <v>0.19363999366760251</v>
      </c>
      <c r="S3556" s="317"/>
      <c r="T3556" t="s">
        <v>380</v>
      </c>
      <c r="BA3556" s="395">
        <v>1</v>
      </c>
      <c r="BB3556" s="396" t="s">
        <v>861</v>
      </c>
      <c r="BC3556" t="str">
        <f t="shared" si="326"/>
        <v>RTH</v>
      </c>
      <c r="BD3556" t="str">
        <f t="shared" si="327"/>
        <v>NAoMe_initial_age_decades_80cap</v>
      </c>
      <c r="BE3556" s="397" t="s">
        <v>862</v>
      </c>
      <c r="BF3556" t="str">
        <f t="shared" si="328"/>
        <v>60-69 yrs</v>
      </c>
      <c r="BG3556">
        <f t="shared" si="329"/>
        <v>25</v>
      </c>
      <c r="BH3556" s="398">
        <f t="shared" si="330"/>
        <v>0.1938000023365021</v>
      </c>
      <c r="BO3556" s="33"/>
    </row>
    <row r="3557" spans="1:67">
      <c r="A3557" s="316" t="s">
        <v>27</v>
      </c>
      <c r="B3557" t="s">
        <v>380</v>
      </c>
      <c r="C3557" t="s">
        <v>910</v>
      </c>
      <c r="D3557" t="s">
        <v>314</v>
      </c>
      <c r="E3557" s="316" t="s">
        <v>151</v>
      </c>
      <c r="F3557" s="316" t="s">
        <v>152</v>
      </c>
      <c r="G3557" s="316" t="s">
        <v>445</v>
      </c>
      <c r="H3557" s="316" t="s">
        <v>325</v>
      </c>
      <c r="I3557" s="316" t="s">
        <v>310</v>
      </c>
      <c r="J3557" s="316" t="s">
        <v>282</v>
      </c>
      <c r="K3557" s="36">
        <v>31</v>
      </c>
      <c r="L3557" s="317">
        <v>0.2403099983930588</v>
      </c>
      <c r="M3557" s="317"/>
      <c r="N3557" s="36">
        <v>104</v>
      </c>
      <c r="O3557" s="317">
        <v>0.23265999555587771</v>
      </c>
      <c r="P3557" s="317"/>
      <c r="Q3557" s="36">
        <v>2493</v>
      </c>
      <c r="R3557" s="317">
        <v>0.25</v>
      </c>
      <c r="S3557" s="317"/>
      <c r="T3557" t="s">
        <v>380</v>
      </c>
      <c r="BA3557" s="395">
        <v>1</v>
      </c>
      <c r="BB3557" s="396" t="s">
        <v>861</v>
      </c>
      <c r="BC3557" t="str">
        <f t="shared" si="326"/>
        <v>RTH</v>
      </c>
      <c r="BD3557" t="str">
        <f t="shared" si="327"/>
        <v>NAoMe_initial_age_decades_80cap</v>
      </c>
      <c r="BE3557" s="397" t="s">
        <v>862</v>
      </c>
      <c r="BF3557" t="str">
        <f t="shared" si="328"/>
        <v>70-79 yrs</v>
      </c>
      <c r="BG3557">
        <f t="shared" si="329"/>
        <v>31</v>
      </c>
      <c r="BH3557" s="398">
        <f t="shared" si="330"/>
        <v>0.2403099983930588</v>
      </c>
      <c r="BO3557" s="33"/>
    </row>
    <row r="3558" spans="1:67">
      <c r="A3558" s="316" t="s">
        <v>27</v>
      </c>
      <c r="B3558" t="s">
        <v>380</v>
      </c>
      <c r="C3558" t="s">
        <v>910</v>
      </c>
      <c r="D3558" t="s">
        <v>314</v>
      </c>
      <c r="E3558" s="316" t="s">
        <v>151</v>
      </c>
      <c r="F3558" s="316" t="s">
        <v>152</v>
      </c>
      <c r="G3558" s="316" t="s">
        <v>445</v>
      </c>
      <c r="H3558" s="316" t="s">
        <v>325</v>
      </c>
      <c r="I3558" s="316" t="s">
        <v>310</v>
      </c>
      <c r="J3558" s="316" t="s">
        <v>283</v>
      </c>
      <c r="K3558" s="36">
        <v>25</v>
      </c>
      <c r="L3558" s="317">
        <v>0.1938000023365021</v>
      </c>
      <c r="M3558" s="317"/>
      <c r="N3558" s="36">
        <v>97</v>
      </c>
      <c r="O3558" s="317">
        <v>0.21699999272823331</v>
      </c>
      <c r="P3558" s="317"/>
      <c r="Q3558" s="36">
        <v>2292</v>
      </c>
      <c r="R3558" s="317">
        <v>0.2298399955034256</v>
      </c>
      <c r="S3558" s="317"/>
      <c r="T3558" t="s">
        <v>380</v>
      </c>
      <c r="BA3558" s="395">
        <v>1</v>
      </c>
      <c r="BB3558" s="396" t="s">
        <v>861</v>
      </c>
      <c r="BC3558" t="str">
        <f t="shared" si="326"/>
        <v>RTH</v>
      </c>
      <c r="BD3558" t="str">
        <f t="shared" si="327"/>
        <v>NAoMe_initial_age_decades_80cap</v>
      </c>
      <c r="BE3558" s="397" t="s">
        <v>862</v>
      </c>
      <c r="BF3558" t="str">
        <f t="shared" si="328"/>
        <v>80+ yrs</v>
      </c>
      <c r="BG3558">
        <f t="shared" si="329"/>
        <v>25</v>
      </c>
      <c r="BH3558" s="398">
        <f t="shared" si="330"/>
        <v>0.1938000023365021</v>
      </c>
      <c r="BO3558" s="33"/>
    </row>
    <row r="3559" spans="1:67">
      <c r="A3559" s="316" t="s">
        <v>27</v>
      </c>
      <c r="B3559" t="s">
        <v>380</v>
      </c>
      <c r="C3559" t="s">
        <v>910</v>
      </c>
      <c r="D3559" t="s">
        <v>314</v>
      </c>
      <c r="E3559" s="316" t="s">
        <v>151</v>
      </c>
      <c r="F3559" s="316" t="s">
        <v>152</v>
      </c>
      <c r="G3559" s="316" t="s">
        <v>445</v>
      </c>
      <c r="H3559" s="316" t="s">
        <v>325</v>
      </c>
      <c r="I3559" s="316" t="s">
        <v>341</v>
      </c>
      <c r="J3559" s="316" t="s">
        <v>13</v>
      </c>
      <c r="K3559" s="36">
        <v>94</v>
      </c>
      <c r="L3559" s="317">
        <v>0.72868001461029053</v>
      </c>
      <c r="M3559" s="317">
        <v>0.75805997848510742</v>
      </c>
      <c r="N3559" s="36">
        <v>328</v>
      </c>
      <c r="O3559" s="317">
        <v>0.73378002643585205</v>
      </c>
      <c r="P3559" s="317">
        <v>0.7681499719619751</v>
      </c>
      <c r="Q3559" s="36">
        <v>6753</v>
      </c>
      <c r="R3559" s="317">
        <v>0.67720001935958862</v>
      </c>
      <c r="S3559" s="317">
        <v>0.69554001092910767</v>
      </c>
      <c r="T3559" t="s">
        <v>380</v>
      </c>
      <c r="BA3559" s="395">
        <v>1</v>
      </c>
      <c r="BB3559" s="396" t="s">
        <v>861</v>
      </c>
      <c r="BC3559" t="str">
        <f t="shared" si="326"/>
        <v>RTH</v>
      </c>
      <c r="BD3559" t="str">
        <f t="shared" si="327"/>
        <v>NAoMe_initial_ch_score_2cap</v>
      </c>
      <c r="BE3559" s="397" t="s">
        <v>862</v>
      </c>
      <c r="BF3559" t="str">
        <f t="shared" si="328"/>
        <v>0</v>
      </c>
      <c r="BG3559">
        <f t="shared" si="329"/>
        <v>94</v>
      </c>
      <c r="BH3559" s="398">
        <f t="shared" si="330"/>
        <v>0.72868001461029053</v>
      </c>
      <c r="BO3559" s="33"/>
    </row>
    <row r="3560" spans="1:67">
      <c r="A3560" s="316" t="s">
        <v>27</v>
      </c>
      <c r="B3560" t="s">
        <v>380</v>
      </c>
      <c r="C3560" t="s">
        <v>910</v>
      </c>
      <c r="D3560" t="s">
        <v>314</v>
      </c>
      <c r="E3560" s="316" t="s">
        <v>151</v>
      </c>
      <c r="F3560" s="316" t="s">
        <v>152</v>
      </c>
      <c r="G3560" s="316" t="s">
        <v>445</v>
      </c>
      <c r="H3560" s="316" t="s">
        <v>325</v>
      </c>
      <c r="I3560" s="316" t="s">
        <v>341</v>
      </c>
      <c r="J3560" s="316" t="s">
        <v>14</v>
      </c>
      <c r="K3560" s="36">
        <v>21</v>
      </c>
      <c r="L3560" s="317">
        <v>0.16279000043869021</v>
      </c>
      <c r="M3560" s="317">
        <v>0.16934999823570249</v>
      </c>
      <c r="N3560" s="36">
        <v>64</v>
      </c>
      <c r="O3560" s="317">
        <v>0.1431799978017807</v>
      </c>
      <c r="P3560" s="317">
        <v>0.14988000690937039</v>
      </c>
      <c r="Q3560" s="36">
        <v>1630</v>
      </c>
      <c r="R3560" s="317">
        <v>0.16346000134944921</v>
      </c>
      <c r="S3560" s="317">
        <v>0.16788999736309049</v>
      </c>
      <c r="T3560" t="s">
        <v>380</v>
      </c>
      <c r="BA3560" s="395">
        <v>1</v>
      </c>
      <c r="BB3560" s="396" t="s">
        <v>861</v>
      </c>
      <c r="BC3560" t="str">
        <f t="shared" si="326"/>
        <v>RTH</v>
      </c>
      <c r="BD3560" t="str">
        <f t="shared" si="327"/>
        <v>NAoMe_initial_ch_score_2cap</v>
      </c>
      <c r="BE3560" s="397" t="s">
        <v>862</v>
      </c>
      <c r="BF3560" t="str">
        <f t="shared" si="328"/>
        <v>1</v>
      </c>
      <c r="BG3560">
        <f t="shared" si="329"/>
        <v>21</v>
      </c>
      <c r="BH3560" s="398">
        <f t="shared" si="330"/>
        <v>0.16279000043869021</v>
      </c>
      <c r="BO3560" s="33"/>
    </row>
    <row r="3561" spans="1:67">
      <c r="A3561" s="316" t="s">
        <v>27</v>
      </c>
      <c r="B3561" t="s">
        <v>380</v>
      </c>
      <c r="C3561" t="s">
        <v>910</v>
      </c>
      <c r="D3561" t="s">
        <v>314</v>
      </c>
      <c r="E3561" s="316" t="s">
        <v>151</v>
      </c>
      <c r="F3561" s="316" t="s">
        <v>152</v>
      </c>
      <c r="G3561" s="316" t="s">
        <v>445</v>
      </c>
      <c r="H3561" s="316" t="s">
        <v>325</v>
      </c>
      <c r="I3561" s="316" t="s">
        <v>341</v>
      </c>
      <c r="J3561" s="316" t="s">
        <v>301</v>
      </c>
      <c r="K3561" s="36">
        <v>9</v>
      </c>
      <c r="L3561" s="317">
        <v>6.9770000874996185E-2</v>
      </c>
      <c r="M3561" s="317">
        <v>7.2580002248287201E-2</v>
      </c>
      <c r="N3561" s="36">
        <v>35</v>
      </c>
      <c r="O3561" s="317">
        <v>7.8299999237060547E-2</v>
      </c>
      <c r="P3561" s="317">
        <v>8.1969998776912689E-2</v>
      </c>
      <c r="Q3561" s="36">
        <v>1326</v>
      </c>
      <c r="R3561" s="317">
        <v>0.132970005273819</v>
      </c>
      <c r="S3561" s="317">
        <v>0.13657000660896301</v>
      </c>
      <c r="T3561" t="s">
        <v>380</v>
      </c>
      <c r="BA3561" s="395">
        <v>1</v>
      </c>
      <c r="BB3561" s="396" t="s">
        <v>861</v>
      </c>
      <c r="BC3561" t="str">
        <f t="shared" si="326"/>
        <v>RTH</v>
      </c>
      <c r="BD3561" t="str">
        <f t="shared" si="327"/>
        <v>NAoMe_initial_ch_score_2cap</v>
      </c>
      <c r="BE3561" s="397" t="s">
        <v>862</v>
      </c>
      <c r="BF3561" t="str">
        <f t="shared" si="328"/>
        <v>2+</v>
      </c>
      <c r="BG3561">
        <f t="shared" si="329"/>
        <v>9</v>
      </c>
      <c r="BH3561" s="398">
        <f t="shared" si="330"/>
        <v>6.9770000874996185E-2</v>
      </c>
      <c r="BO3561" s="33"/>
    </row>
    <row r="3562" spans="1:67">
      <c r="A3562" s="316" t="s">
        <v>27</v>
      </c>
      <c r="B3562" t="s">
        <v>380</v>
      </c>
      <c r="C3562" t="s">
        <v>910</v>
      </c>
      <c r="D3562" t="s">
        <v>314</v>
      </c>
      <c r="E3562" s="316" t="s">
        <v>151</v>
      </c>
      <c r="F3562" s="316" t="s">
        <v>152</v>
      </c>
      <c r="G3562" s="316" t="s">
        <v>445</v>
      </c>
      <c r="H3562" s="316" t="s">
        <v>325</v>
      </c>
      <c r="I3562" s="316" t="s">
        <v>341</v>
      </c>
      <c r="J3562" s="316" t="s">
        <v>260</v>
      </c>
      <c r="K3562" s="36">
        <v>5</v>
      </c>
      <c r="L3562" s="317">
        <v>3.8759998977184303E-2</v>
      </c>
      <c r="M3562" s="317"/>
      <c r="N3562" s="36">
        <v>20</v>
      </c>
      <c r="O3562" s="317">
        <v>4.4739998877048492E-2</v>
      </c>
      <c r="P3562" s="317"/>
      <c r="Q3562" s="36">
        <v>263</v>
      </c>
      <c r="R3562" s="317">
        <v>2.6370000094175339E-2</v>
      </c>
      <c r="S3562" s="317"/>
      <c r="T3562" t="s">
        <v>380</v>
      </c>
      <c r="BA3562" s="395">
        <v>1</v>
      </c>
      <c r="BB3562" s="396" t="s">
        <v>861</v>
      </c>
      <c r="BC3562" t="str">
        <f t="shared" si="326"/>
        <v>RTH</v>
      </c>
      <c r="BD3562" t="str">
        <f t="shared" si="327"/>
        <v>NAoMe_initial_ch_score_2cap</v>
      </c>
      <c r="BE3562" s="397" t="s">
        <v>862</v>
      </c>
      <c r="BF3562" t="str">
        <f t="shared" si="328"/>
        <v>Unknown</v>
      </c>
      <c r="BG3562">
        <f t="shared" si="329"/>
        <v>5</v>
      </c>
      <c r="BH3562" s="398">
        <f t="shared" si="330"/>
        <v>3.8759998977184303E-2</v>
      </c>
      <c r="BO3562" s="33"/>
    </row>
    <row r="3563" spans="1:67">
      <c r="A3563" s="316" t="s">
        <v>27</v>
      </c>
      <c r="B3563" t="s">
        <v>380</v>
      </c>
      <c r="C3563" t="s">
        <v>910</v>
      </c>
      <c r="D3563" t="s">
        <v>314</v>
      </c>
      <c r="E3563" s="316" t="s">
        <v>151</v>
      </c>
      <c r="F3563" s="316" t="s">
        <v>152</v>
      </c>
      <c r="G3563" s="316" t="s">
        <v>445</v>
      </c>
      <c r="H3563" s="316" t="s">
        <v>325</v>
      </c>
      <c r="I3563" s="316" t="s">
        <v>309</v>
      </c>
      <c r="J3563" s="316" t="s">
        <v>289</v>
      </c>
      <c r="K3563" s="36">
        <v>37</v>
      </c>
      <c r="L3563" s="317">
        <v>0.28681999444961548</v>
      </c>
      <c r="M3563" s="317"/>
      <c r="N3563" s="36">
        <v>148</v>
      </c>
      <c r="O3563" s="317">
        <v>0.3310999870300293</v>
      </c>
      <c r="P3563" s="317"/>
      <c r="Q3563" s="36">
        <v>3283</v>
      </c>
      <c r="R3563" s="317">
        <v>0.3292199969291687</v>
      </c>
      <c r="S3563" s="317"/>
      <c r="T3563" t="s">
        <v>380</v>
      </c>
      <c r="BA3563" s="395">
        <v>1</v>
      </c>
      <c r="BB3563" s="396" t="s">
        <v>861</v>
      </c>
      <c r="BC3563" t="str">
        <f t="shared" si="326"/>
        <v>RTH</v>
      </c>
      <c r="BD3563" t="str">
        <f t="shared" si="327"/>
        <v>NAoMe_initial_diagnosis_year</v>
      </c>
      <c r="BE3563" s="397" t="s">
        <v>862</v>
      </c>
      <c r="BF3563" t="str">
        <f t="shared" si="328"/>
        <v>2021</v>
      </c>
      <c r="BG3563">
        <f t="shared" si="329"/>
        <v>37</v>
      </c>
      <c r="BH3563" s="398">
        <f t="shared" si="330"/>
        <v>0.28681999444961548</v>
      </c>
      <c r="BO3563" s="33"/>
    </row>
    <row r="3564" spans="1:67">
      <c r="A3564" s="316" t="s">
        <v>27</v>
      </c>
      <c r="B3564" t="s">
        <v>380</v>
      </c>
      <c r="C3564" t="s">
        <v>910</v>
      </c>
      <c r="D3564" t="s">
        <v>314</v>
      </c>
      <c r="E3564" s="316" t="s">
        <v>151</v>
      </c>
      <c r="F3564" s="316" t="s">
        <v>152</v>
      </c>
      <c r="G3564" s="316" t="s">
        <v>445</v>
      </c>
      <c r="H3564" s="316" t="s">
        <v>325</v>
      </c>
      <c r="I3564" s="316" t="s">
        <v>309</v>
      </c>
      <c r="J3564" s="316" t="s">
        <v>816</v>
      </c>
      <c r="K3564" s="36">
        <v>44</v>
      </c>
      <c r="L3564" s="317">
        <v>0.34108999371528631</v>
      </c>
      <c r="M3564" s="317"/>
      <c r="N3564" s="36">
        <v>137</v>
      </c>
      <c r="O3564" s="317">
        <v>0.30649000406265259</v>
      </c>
      <c r="P3564" s="317"/>
      <c r="Q3564" s="36">
        <v>3315</v>
      </c>
      <c r="R3564" s="317">
        <v>0.33243000507354742</v>
      </c>
      <c r="S3564" s="317"/>
      <c r="T3564" t="s">
        <v>380</v>
      </c>
      <c r="BA3564" s="395">
        <v>1</v>
      </c>
      <c r="BB3564" s="396" t="s">
        <v>861</v>
      </c>
      <c r="BC3564" t="str">
        <f t="shared" si="326"/>
        <v>RTH</v>
      </c>
      <c r="BD3564" t="str">
        <f t="shared" si="327"/>
        <v>NAoMe_initial_diagnosis_year</v>
      </c>
      <c r="BE3564" s="397" t="s">
        <v>862</v>
      </c>
      <c r="BF3564" t="str">
        <f t="shared" si="328"/>
        <v>2022</v>
      </c>
      <c r="BG3564">
        <f t="shared" si="329"/>
        <v>44</v>
      </c>
      <c r="BH3564" s="398">
        <f t="shared" si="330"/>
        <v>0.34108999371528631</v>
      </c>
      <c r="BO3564" s="33"/>
    </row>
    <row r="3565" spans="1:67">
      <c r="A3565" s="316" t="s">
        <v>27</v>
      </c>
      <c r="B3565" t="s">
        <v>380</v>
      </c>
      <c r="C3565" t="s">
        <v>910</v>
      </c>
      <c r="D3565" t="s">
        <v>314</v>
      </c>
      <c r="E3565" s="316" t="s">
        <v>151</v>
      </c>
      <c r="F3565" s="316" t="s">
        <v>152</v>
      </c>
      <c r="G3565" s="316" t="s">
        <v>445</v>
      </c>
      <c r="H3565" s="316" t="s">
        <v>325</v>
      </c>
      <c r="I3565" s="316" t="s">
        <v>309</v>
      </c>
      <c r="J3565" s="316" t="s">
        <v>946</v>
      </c>
      <c r="K3565" s="36">
        <v>48</v>
      </c>
      <c r="L3565" s="317">
        <v>0.37209001183509832</v>
      </c>
      <c r="M3565" s="317"/>
      <c r="N3565" s="36">
        <v>162</v>
      </c>
      <c r="O3565" s="317">
        <v>0.36241999268531799</v>
      </c>
      <c r="P3565" s="317"/>
      <c r="Q3565" s="36">
        <v>3374</v>
      </c>
      <c r="R3565" s="317">
        <v>0.33834999799728388</v>
      </c>
      <c r="S3565" s="317"/>
      <c r="T3565" t="s">
        <v>380</v>
      </c>
      <c r="BA3565" s="395">
        <v>1</v>
      </c>
      <c r="BB3565" s="396" t="s">
        <v>861</v>
      </c>
      <c r="BC3565" t="str">
        <f t="shared" si="326"/>
        <v>RTH</v>
      </c>
      <c r="BD3565" t="str">
        <f t="shared" si="327"/>
        <v>NAoMe_initial_diagnosis_year</v>
      </c>
      <c r="BE3565" s="397" t="s">
        <v>862</v>
      </c>
      <c r="BF3565" t="str">
        <f t="shared" si="328"/>
        <v>2023</v>
      </c>
      <c r="BG3565">
        <f t="shared" si="329"/>
        <v>48</v>
      </c>
      <c r="BH3565" s="398">
        <f t="shared" si="330"/>
        <v>0.37209001183509832</v>
      </c>
      <c r="BO3565" s="33"/>
    </row>
    <row r="3566" spans="1:67">
      <c r="A3566" s="316" t="s">
        <v>27</v>
      </c>
      <c r="B3566" t="s">
        <v>380</v>
      </c>
      <c r="C3566" t="s">
        <v>910</v>
      </c>
      <c r="D3566" t="s">
        <v>314</v>
      </c>
      <c r="E3566" s="316" t="s">
        <v>151</v>
      </c>
      <c r="F3566" s="316" t="s">
        <v>152</v>
      </c>
      <c r="G3566" s="316" t="s">
        <v>445</v>
      </c>
      <c r="H3566" s="316" t="s">
        <v>325</v>
      </c>
      <c r="I3566" s="316" t="s">
        <v>331</v>
      </c>
      <c r="J3566" s="316" t="s">
        <v>332</v>
      </c>
      <c r="K3566" s="36">
        <v>10</v>
      </c>
      <c r="L3566" s="317">
        <v>7.7519997954368591E-2</v>
      </c>
      <c r="M3566" s="317">
        <v>9.0910002589225769E-2</v>
      </c>
      <c r="N3566" s="36">
        <v>29</v>
      </c>
      <c r="O3566" s="317">
        <v>6.4879998564720154E-2</v>
      </c>
      <c r="P3566" s="317">
        <v>7.5520001351833344E-2</v>
      </c>
      <c r="Q3566" s="36">
        <v>434</v>
      </c>
      <c r="R3566" s="317">
        <v>4.3519999831914902E-2</v>
      </c>
      <c r="S3566" s="317">
        <v>5.2159998565912247E-2</v>
      </c>
      <c r="T3566" t="s">
        <v>380</v>
      </c>
      <c r="BA3566" s="395">
        <v>1</v>
      </c>
      <c r="BB3566" s="396" t="s">
        <v>861</v>
      </c>
      <c r="BC3566" t="str">
        <f t="shared" si="326"/>
        <v>RTH</v>
      </c>
      <c r="BD3566" t="str">
        <f t="shared" si="327"/>
        <v>NAoMe_initial_disease_group</v>
      </c>
      <c r="BE3566" s="397" t="s">
        <v>862</v>
      </c>
      <c r="BF3566" t="str">
        <f t="shared" si="328"/>
        <v>Advanced M0</v>
      </c>
      <c r="BG3566">
        <f t="shared" si="329"/>
        <v>10</v>
      </c>
      <c r="BH3566" s="398">
        <f t="shared" si="330"/>
        <v>7.7519997954368591E-2</v>
      </c>
      <c r="BO3566" s="33"/>
    </row>
    <row r="3567" spans="1:67">
      <c r="A3567" s="316" t="s">
        <v>27</v>
      </c>
      <c r="B3567" t="s">
        <v>380</v>
      </c>
      <c r="C3567" t="s">
        <v>910</v>
      </c>
      <c r="D3567" t="s">
        <v>314</v>
      </c>
      <c r="E3567" s="316" t="s">
        <v>151</v>
      </c>
      <c r="F3567" s="316" t="s">
        <v>152</v>
      </c>
      <c r="G3567" s="316" t="s">
        <v>445</v>
      </c>
      <c r="H3567" s="316" t="s">
        <v>325</v>
      </c>
      <c r="I3567" s="316" t="s">
        <v>331</v>
      </c>
      <c r="J3567" s="316" t="s">
        <v>333</v>
      </c>
      <c r="K3567" s="36">
        <v>73</v>
      </c>
      <c r="L3567" s="317">
        <v>0.56589001417160034</v>
      </c>
      <c r="M3567" s="317">
        <v>0.66364002227783203</v>
      </c>
      <c r="N3567" s="36">
        <v>272</v>
      </c>
      <c r="O3567" s="317">
        <v>0.60850000381469727</v>
      </c>
      <c r="P3567" s="317">
        <v>0.70832997560501099</v>
      </c>
      <c r="Q3567" s="36">
        <v>6159</v>
      </c>
      <c r="R3567" s="317">
        <v>0.6176300048828125</v>
      </c>
      <c r="S3567" s="317">
        <v>0.74026000499725342</v>
      </c>
      <c r="T3567" t="s">
        <v>380</v>
      </c>
      <c r="BA3567" s="395">
        <v>1</v>
      </c>
      <c r="BB3567" s="396" t="s">
        <v>861</v>
      </c>
      <c r="BC3567" t="str">
        <f t="shared" si="326"/>
        <v>RTH</v>
      </c>
      <c r="BD3567" t="str">
        <f t="shared" si="327"/>
        <v>NAoMe_initial_disease_group</v>
      </c>
      <c r="BE3567" s="397" t="s">
        <v>862</v>
      </c>
      <c r="BF3567" t="str">
        <f t="shared" si="328"/>
        <v>Advanced M1</v>
      </c>
      <c r="BG3567">
        <f t="shared" si="329"/>
        <v>73</v>
      </c>
      <c r="BH3567" s="398">
        <f t="shared" si="330"/>
        <v>0.56589001417160034</v>
      </c>
      <c r="BO3567" s="33"/>
    </row>
    <row r="3568" spans="1:67">
      <c r="A3568" s="316" t="s">
        <v>27</v>
      </c>
      <c r="B3568" t="s">
        <v>380</v>
      </c>
      <c r="C3568" t="s">
        <v>910</v>
      </c>
      <c r="D3568" t="s">
        <v>314</v>
      </c>
      <c r="E3568" s="316" t="s">
        <v>151</v>
      </c>
      <c r="F3568" s="316" t="s">
        <v>152</v>
      </c>
      <c r="G3568" s="316" t="s">
        <v>445</v>
      </c>
      <c r="H3568" s="316" t="s">
        <v>325</v>
      </c>
      <c r="I3568" s="316" t="s">
        <v>331</v>
      </c>
      <c r="J3568" s="316" t="s">
        <v>334</v>
      </c>
      <c r="K3568" s="36">
        <v>2</v>
      </c>
      <c r="L3568" s="317">
        <v>1.549999974668026E-2</v>
      </c>
      <c r="M3568" s="317">
        <v>1.817999966442585E-2</v>
      </c>
      <c r="N3568" s="36">
        <v>2</v>
      </c>
      <c r="O3568" s="317">
        <v>4.4700000435113907E-3</v>
      </c>
      <c r="P3568" s="317">
        <v>5.2100000903010368E-3</v>
      </c>
      <c r="Q3568" s="36">
        <v>64</v>
      </c>
      <c r="R3568" s="317">
        <v>6.4199999906122676E-3</v>
      </c>
      <c r="S3568" s="317">
        <v>7.689999882131815E-3</v>
      </c>
      <c r="T3568" t="s">
        <v>380</v>
      </c>
      <c r="BA3568" s="395">
        <v>1</v>
      </c>
      <c r="BB3568" s="396" t="s">
        <v>861</v>
      </c>
      <c r="BC3568" t="str">
        <f t="shared" si="326"/>
        <v>RTH</v>
      </c>
      <c r="BD3568" t="str">
        <f t="shared" si="327"/>
        <v>NAoMe_initial_disease_group</v>
      </c>
      <c r="BE3568" s="397" t="s">
        <v>862</v>
      </c>
      <c r="BF3568" t="str">
        <f t="shared" si="328"/>
        <v>DCIS</v>
      </c>
      <c r="BG3568">
        <f t="shared" si="329"/>
        <v>2</v>
      </c>
      <c r="BH3568" s="398">
        <f t="shared" si="330"/>
        <v>1.549999974668026E-2</v>
      </c>
      <c r="BO3568" s="33"/>
    </row>
    <row r="3569" spans="1:67">
      <c r="A3569" s="316" t="s">
        <v>27</v>
      </c>
      <c r="B3569" t="s">
        <v>380</v>
      </c>
      <c r="C3569" t="s">
        <v>910</v>
      </c>
      <c r="D3569" t="s">
        <v>314</v>
      </c>
      <c r="E3569" s="316" t="s">
        <v>151</v>
      </c>
      <c r="F3569" s="316" t="s">
        <v>152</v>
      </c>
      <c r="G3569" s="316" t="s">
        <v>445</v>
      </c>
      <c r="H3569" s="316" t="s">
        <v>325</v>
      </c>
      <c r="I3569" s="316" t="s">
        <v>331</v>
      </c>
      <c r="J3569" s="316" t="s">
        <v>335</v>
      </c>
      <c r="K3569" s="36">
        <v>25</v>
      </c>
      <c r="L3569" s="317">
        <v>0.1938000023365021</v>
      </c>
      <c r="M3569" s="317">
        <v>0.22727000713348389</v>
      </c>
      <c r="N3569" s="36">
        <v>81</v>
      </c>
      <c r="O3569" s="317">
        <v>0.181209996342659</v>
      </c>
      <c r="P3569" s="317">
        <v>0.21094000339508059</v>
      </c>
      <c r="Q3569" s="36">
        <v>1663</v>
      </c>
      <c r="R3569" s="317">
        <v>0.16676999628543851</v>
      </c>
      <c r="S3569" s="317">
        <v>0.19988000392913821</v>
      </c>
      <c r="T3569" t="s">
        <v>380</v>
      </c>
      <c r="BA3569" s="395">
        <v>1</v>
      </c>
      <c r="BB3569" s="396" t="s">
        <v>861</v>
      </c>
      <c r="BC3569" t="str">
        <f t="shared" si="326"/>
        <v>RTH</v>
      </c>
      <c r="BD3569" t="str">
        <f t="shared" si="327"/>
        <v>NAoMe_initial_disease_group</v>
      </c>
      <c r="BE3569" s="397" t="s">
        <v>862</v>
      </c>
      <c r="BF3569" t="str">
        <f t="shared" si="328"/>
        <v>Early invasive</v>
      </c>
      <c r="BG3569">
        <f t="shared" si="329"/>
        <v>25</v>
      </c>
      <c r="BH3569" s="398">
        <f t="shared" si="330"/>
        <v>0.1938000023365021</v>
      </c>
      <c r="BO3569" s="33"/>
    </row>
    <row r="3570" spans="1:67">
      <c r="A3570" s="316" t="s">
        <v>27</v>
      </c>
      <c r="B3570" t="s">
        <v>380</v>
      </c>
      <c r="C3570" t="s">
        <v>910</v>
      </c>
      <c r="D3570" t="s">
        <v>314</v>
      </c>
      <c r="E3570" s="316" t="s">
        <v>151</v>
      </c>
      <c r="F3570" s="316" t="s">
        <v>152</v>
      </c>
      <c r="G3570" s="316" t="s">
        <v>445</v>
      </c>
      <c r="H3570" s="316" t="s">
        <v>325</v>
      </c>
      <c r="I3570" s="316" t="s">
        <v>331</v>
      </c>
      <c r="J3570" s="316" t="s">
        <v>337</v>
      </c>
      <c r="K3570" s="36">
        <v>19</v>
      </c>
      <c r="L3570" s="317">
        <v>0.1472900062799454</v>
      </c>
      <c r="M3570" s="317"/>
      <c r="N3570" s="36">
        <v>63</v>
      </c>
      <c r="O3570" s="317">
        <v>0.14093999564647669</v>
      </c>
      <c r="P3570" s="317"/>
      <c r="Q3570" s="36">
        <v>1652</v>
      </c>
      <c r="R3570" s="317">
        <v>0.1656599938869476</v>
      </c>
      <c r="S3570" s="317"/>
      <c r="T3570" t="s">
        <v>380</v>
      </c>
      <c r="BA3570" s="395">
        <v>1</v>
      </c>
      <c r="BB3570" s="396" t="s">
        <v>861</v>
      </c>
      <c r="BC3570" t="str">
        <f t="shared" si="326"/>
        <v>RTH</v>
      </c>
      <c r="BD3570" t="str">
        <f t="shared" si="327"/>
        <v>NAoMe_initial_disease_group</v>
      </c>
      <c r="BE3570" s="397" t="s">
        <v>862</v>
      </c>
      <c r="BF3570" t="str">
        <f t="shared" si="328"/>
        <v>Unknown stage</v>
      </c>
      <c r="BG3570">
        <f t="shared" si="329"/>
        <v>19</v>
      </c>
      <c r="BH3570" s="398">
        <f t="shared" si="330"/>
        <v>0.1472900062799454</v>
      </c>
      <c r="BO3570" s="33"/>
    </row>
    <row r="3571" spans="1:67">
      <c r="A3571" s="316" t="s">
        <v>27</v>
      </c>
      <c r="B3571" t="s">
        <v>380</v>
      </c>
      <c r="C3571" t="s">
        <v>910</v>
      </c>
      <c r="D3571" t="s">
        <v>314</v>
      </c>
      <c r="E3571" s="316" t="s">
        <v>151</v>
      </c>
      <c r="F3571" s="316" t="s">
        <v>152</v>
      </c>
      <c r="G3571" s="316" t="s">
        <v>445</v>
      </c>
      <c r="H3571" s="316" t="s">
        <v>325</v>
      </c>
      <c r="I3571" s="316" t="s">
        <v>656</v>
      </c>
      <c r="J3571" s="316" t="s">
        <v>286</v>
      </c>
      <c r="K3571" s="36">
        <v>2</v>
      </c>
      <c r="L3571" s="317">
        <v>1.549999974668026E-2</v>
      </c>
      <c r="M3571" s="317">
        <v>1.8869999796152111E-2</v>
      </c>
      <c r="N3571" s="36">
        <v>23</v>
      </c>
      <c r="O3571" s="317">
        <v>5.1449999213218689E-2</v>
      </c>
      <c r="P3571" s="317">
        <v>5.5959999561309808E-2</v>
      </c>
      <c r="Q3571" s="36">
        <v>492</v>
      </c>
      <c r="R3571" s="317">
        <v>4.9339998513460159E-2</v>
      </c>
      <c r="S3571" s="317">
        <v>5.1920000463724143E-2</v>
      </c>
      <c r="T3571" t="s">
        <v>380</v>
      </c>
      <c r="BA3571" s="395">
        <v>1</v>
      </c>
      <c r="BB3571" s="396" t="s">
        <v>861</v>
      </c>
      <c r="BC3571" t="str">
        <f t="shared" si="326"/>
        <v>RTH</v>
      </c>
      <c r="BD3571" t="str">
        <f t="shared" si="327"/>
        <v>NAoMe_initial_ethnicity_grp</v>
      </c>
      <c r="BE3571" s="397" t="s">
        <v>862</v>
      </c>
      <c r="BF3571" t="str">
        <f t="shared" si="328"/>
        <v>Asian or Asian British</v>
      </c>
      <c r="BG3571">
        <f t="shared" si="329"/>
        <v>2</v>
      </c>
      <c r="BH3571" s="398">
        <f t="shared" si="330"/>
        <v>1.549999974668026E-2</v>
      </c>
      <c r="BO3571" s="33"/>
    </row>
    <row r="3572" spans="1:67">
      <c r="A3572" s="316" t="s">
        <v>27</v>
      </c>
      <c r="B3572" t="s">
        <v>380</v>
      </c>
      <c r="C3572" t="s">
        <v>910</v>
      </c>
      <c r="D3572" t="s">
        <v>314</v>
      </c>
      <c r="E3572" s="316" t="s">
        <v>151</v>
      </c>
      <c r="F3572" s="316" t="s">
        <v>152</v>
      </c>
      <c r="G3572" s="316" t="s">
        <v>445</v>
      </c>
      <c r="H3572" s="316" t="s">
        <v>325</v>
      </c>
      <c r="I3572" s="316" t="s">
        <v>656</v>
      </c>
      <c r="J3572" s="316" t="s">
        <v>287</v>
      </c>
      <c r="K3572" s="36">
        <v>5</v>
      </c>
      <c r="L3572" s="317">
        <v>3.8759998977184303E-2</v>
      </c>
      <c r="M3572" s="317">
        <v>4.7169998288154602E-2</v>
      </c>
      <c r="N3572" s="36">
        <v>11</v>
      </c>
      <c r="O3572" s="317">
        <v>2.4609999731183049E-2</v>
      </c>
      <c r="P3572" s="317">
        <v>2.676000073552132E-2</v>
      </c>
      <c r="Q3572" s="36">
        <v>403</v>
      </c>
      <c r="R3572" s="317">
        <v>4.0410000830888748E-2</v>
      </c>
      <c r="S3572" s="317">
        <v>4.2520001530647278E-2</v>
      </c>
      <c r="T3572" t="s">
        <v>380</v>
      </c>
      <c r="BA3572" s="395">
        <v>1</v>
      </c>
      <c r="BB3572" s="396" t="s">
        <v>861</v>
      </c>
      <c r="BC3572" t="str">
        <f t="shared" si="326"/>
        <v>RTH</v>
      </c>
      <c r="BD3572" t="str">
        <f t="shared" si="327"/>
        <v>NAoMe_initial_ethnicity_grp</v>
      </c>
      <c r="BE3572" s="397" t="s">
        <v>862</v>
      </c>
      <c r="BF3572" t="str">
        <f t="shared" si="328"/>
        <v>Black or Black British</v>
      </c>
      <c r="BG3572">
        <f t="shared" si="329"/>
        <v>5</v>
      </c>
      <c r="BH3572" s="398">
        <f t="shared" si="330"/>
        <v>3.8759998977184303E-2</v>
      </c>
      <c r="BO3572" s="33"/>
    </row>
    <row r="3573" spans="1:67">
      <c r="A3573" s="316" t="s">
        <v>27</v>
      </c>
      <c r="B3573" t="s">
        <v>380</v>
      </c>
      <c r="C3573" t="s">
        <v>910</v>
      </c>
      <c r="D3573" t="s">
        <v>314</v>
      </c>
      <c r="E3573" s="316" t="s">
        <v>151</v>
      </c>
      <c r="F3573" s="316" t="s">
        <v>152</v>
      </c>
      <c r="G3573" s="316" t="s">
        <v>445</v>
      </c>
      <c r="H3573" s="316" t="s">
        <v>325</v>
      </c>
      <c r="I3573" s="316" t="s">
        <v>656</v>
      </c>
      <c r="J3573" s="316" t="s">
        <v>259</v>
      </c>
      <c r="K3573" s="36">
        <v>2</v>
      </c>
      <c r="L3573" s="317">
        <v>1.549999974668026E-2</v>
      </c>
      <c r="M3573" s="317">
        <v>1.8869999796152111E-2</v>
      </c>
      <c r="N3573" s="36">
        <v>2</v>
      </c>
      <c r="O3573" s="317">
        <v>4.4700000435113907E-3</v>
      </c>
      <c r="P3573" s="317">
        <v>4.8699998296797284E-3</v>
      </c>
      <c r="Q3573" s="36">
        <v>98</v>
      </c>
      <c r="R3573" s="317">
        <v>9.8299998790025711E-3</v>
      </c>
      <c r="S3573" s="317">
        <v>1.0339999571442601E-2</v>
      </c>
      <c r="T3573" t="s">
        <v>380</v>
      </c>
      <c r="BA3573" s="395">
        <v>1</v>
      </c>
      <c r="BB3573" s="396" t="s">
        <v>861</v>
      </c>
      <c r="BC3573" t="str">
        <f t="shared" si="326"/>
        <v>RTH</v>
      </c>
      <c r="BD3573" t="str">
        <f t="shared" si="327"/>
        <v>NAoMe_initial_ethnicity_grp</v>
      </c>
      <c r="BE3573" s="397" t="s">
        <v>862</v>
      </c>
      <c r="BF3573" t="str">
        <f t="shared" si="328"/>
        <v>Mixed</v>
      </c>
      <c r="BG3573">
        <f t="shared" si="329"/>
        <v>2</v>
      </c>
      <c r="BH3573" s="398">
        <f t="shared" si="330"/>
        <v>1.549999974668026E-2</v>
      </c>
      <c r="BO3573" s="33"/>
    </row>
    <row r="3574" spans="1:67">
      <c r="A3574" s="316" t="s">
        <v>27</v>
      </c>
      <c r="B3574" t="s">
        <v>380</v>
      </c>
      <c r="C3574" t="s">
        <v>910</v>
      </c>
      <c r="D3574" t="s">
        <v>314</v>
      </c>
      <c r="E3574" s="316" t="s">
        <v>151</v>
      </c>
      <c r="F3574" s="316" t="s">
        <v>152</v>
      </c>
      <c r="G3574" s="316" t="s">
        <v>445</v>
      </c>
      <c r="H3574" s="316" t="s">
        <v>325</v>
      </c>
      <c r="I3574" s="316" t="s">
        <v>656</v>
      </c>
      <c r="J3574" s="316" t="s">
        <v>288</v>
      </c>
      <c r="K3574" s="36">
        <v>2</v>
      </c>
      <c r="L3574" s="317">
        <v>1.549999974668026E-2</v>
      </c>
      <c r="M3574" s="317">
        <v>1.8869999796152111E-2</v>
      </c>
      <c r="N3574" s="36">
        <v>15</v>
      </c>
      <c r="O3574" s="317">
        <v>3.3560000360012048E-2</v>
      </c>
      <c r="P3574" s="317">
        <v>3.6499999463558197E-2</v>
      </c>
      <c r="Q3574" s="36">
        <v>246</v>
      </c>
      <c r="R3574" s="317">
        <v>2.466999925673008E-2</v>
      </c>
      <c r="S3574" s="317">
        <v>2.5960000231862072E-2</v>
      </c>
      <c r="T3574" t="s">
        <v>380</v>
      </c>
      <c r="BA3574" s="395">
        <v>1</v>
      </c>
      <c r="BB3574" s="396" t="s">
        <v>861</v>
      </c>
      <c r="BC3574" t="str">
        <f t="shared" si="326"/>
        <v>RTH</v>
      </c>
      <c r="BD3574" t="str">
        <f t="shared" si="327"/>
        <v>NAoMe_initial_ethnicity_grp</v>
      </c>
      <c r="BE3574" s="397" t="s">
        <v>862</v>
      </c>
      <c r="BF3574" t="str">
        <f t="shared" si="328"/>
        <v>Other Ethnic Group</v>
      </c>
      <c r="BG3574">
        <f t="shared" si="329"/>
        <v>2</v>
      </c>
      <c r="BH3574" s="398">
        <f t="shared" si="330"/>
        <v>1.549999974668026E-2</v>
      </c>
      <c r="BO3574" s="33"/>
    </row>
    <row r="3575" spans="1:67">
      <c r="A3575" s="316" t="s">
        <v>27</v>
      </c>
      <c r="B3575" t="s">
        <v>380</v>
      </c>
      <c r="C3575" t="s">
        <v>910</v>
      </c>
      <c r="D3575" t="s">
        <v>314</v>
      </c>
      <c r="E3575" s="316" t="s">
        <v>151</v>
      </c>
      <c r="F3575" s="316" t="s">
        <v>152</v>
      </c>
      <c r="G3575" s="316" t="s">
        <v>445</v>
      </c>
      <c r="H3575" s="316" t="s">
        <v>325</v>
      </c>
      <c r="I3575" s="316" t="s">
        <v>656</v>
      </c>
      <c r="J3575" s="316" t="s">
        <v>260</v>
      </c>
      <c r="K3575" s="36">
        <v>23</v>
      </c>
      <c r="L3575" s="317">
        <v>0.178289994597435</v>
      </c>
      <c r="M3575" s="317"/>
      <c r="N3575" s="36">
        <v>36</v>
      </c>
      <c r="O3575" s="317">
        <v>8.0540001392364502E-2</v>
      </c>
      <c r="P3575" s="317"/>
      <c r="Q3575" s="36">
        <v>495</v>
      </c>
      <c r="R3575" s="317">
        <v>4.9639999866485603E-2</v>
      </c>
      <c r="S3575" s="317"/>
      <c r="T3575" t="s">
        <v>380</v>
      </c>
      <c r="BA3575" s="395">
        <v>1</v>
      </c>
      <c r="BB3575" s="396" t="s">
        <v>861</v>
      </c>
      <c r="BC3575" t="str">
        <f t="shared" si="326"/>
        <v>RTH</v>
      </c>
      <c r="BD3575" t="str">
        <f t="shared" si="327"/>
        <v>NAoMe_initial_ethnicity_grp</v>
      </c>
      <c r="BE3575" s="397" t="s">
        <v>862</v>
      </c>
      <c r="BF3575" t="str">
        <f t="shared" si="328"/>
        <v>Unknown</v>
      </c>
      <c r="BG3575">
        <f t="shared" si="329"/>
        <v>23</v>
      </c>
      <c r="BH3575" s="398">
        <f t="shared" si="330"/>
        <v>0.178289994597435</v>
      </c>
      <c r="BO3575" s="33"/>
    </row>
    <row r="3576" spans="1:67">
      <c r="A3576" s="316" t="s">
        <v>27</v>
      </c>
      <c r="B3576" t="s">
        <v>380</v>
      </c>
      <c r="C3576" t="s">
        <v>910</v>
      </c>
      <c r="D3576" t="s">
        <v>314</v>
      </c>
      <c r="E3576" s="316" t="s">
        <v>151</v>
      </c>
      <c r="F3576" s="316" t="s">
        <v>152</v>
      </c>
      <c r="G3576" s="316" t="s">
        <v>445</v>
      </c>
      <c r="H3576" s="316" t="s">
        <v>325</v>
      </c>
      <c r="I3576" s="316" t="s">
        <v>656</v>
      </c>
      <c r="J3576" s="316" t="s">
        <v>258</v>
      </c>
      <c r="K3576" s="36">
        <v>95</v>
      </c>
      <c r="L3576" s="317">
        <v>0.73642998933792114</v>
      </c>
      <c r="M3576" s="317">
        <v>0.89622998237609863</v>
      </c>
      <c r="N3576" s="36">
        <v>360</v>
      </c>
      <c r="O3576" s="317">
        <v>0.80536997318267822</v>
      </c>
      <c r="P3576" s="317">
        <v>0.87590998411178589</v>
      </c>
      <c r="Q3576" s="36">
        <v>8238</v>
      </c>
      <c r="R3576" s="317">
        <v>0.82611000537872314</v>
      </c>
      <c r="S3576" s="317">
        <v>0.86926001310348511</v>
      </c>
      <c r="T3576" t="s">
        <v>380</v>
      </c>
      <c r="BA3576" s="395">
        <v>1</v>
      </c>
      <c r="BB3576" s="396" t="s">
        <v>861</v>
      </c>
      <c r="BC3576" t="str">
        <f t="shared" si="326"/>
        <v>RTH</v>
      </c>
      <c r="BD3576" t="str">
        <f t="shared" si="327"/>
        <v>NAoMe_initial_ethnicity_grp</v>
      </c>
      <c r="BE3576" s="397" t="s">
        <v>862</v>
      </c>
      <c r="BF3576" t="str">
        <f t="shared" si="328"/>
        <v>White</v>
      </c>
      <c r="BG3576">
        <f t="shared" si="329"/>
        <v>95</v>
      </c>
      <c r="BH3576" s="398">
        <f t="shared" si="330"/>
        <v>0.73642998933792114</v>
      </c>
      <c r="BO3576" s="33"/>
    </row>
    <row r="3577" spans="1:67">
      <c r="A3577" s="316" t="s">
        <v>27</v>
      </c>
      <c r="B3577" t="s">
        <v>380</v>
      </c>
      <c r="C3577" t="s">
        <v>910</v>
      </c>
      <c r="D3577" t="s">
        <v>314</v>
      </c>
      <c r="E3577" s="316" t="s">
        <v>151</v>
      </c>
      <c r="F3577" s="316" t="s">
        <v>152</v>
      </c>
      <c r="G3577" s="316" t="s">
        <v>445</v>
      </c>
      <c r="H3577" s="316" t="s">
        <v>325</v>
      </c>
      <c r="I3577" s="316" t="s">
        <v>657</v>
      </c>
      <c r="J3577" s="316" t="s">
        <v>817</v>
      </c>
      <c r="K3577" s="36">
        <v>127</v>
      </c>
      <c r="L3577" s="317">
        <v>0.98449999094009399</v>
      </c>
      <c r="M3577" s="317"/>
      <c r="N3577" s="36">
        <v>425</v>
      </c>
      <c r="O3577" s="317">
        <v>0.95077997446060181</v>
      </c>
      <c r="P3577" s="317"/>
      <c r="Q3577" s="36">
        <v>9359</v>
      </c>
      <c r="R3577" s="317">
        <v>0.93853002786636353</v>
      </c>
      <c r="S3577" s="317"/>
      <c r="T3577" t="s">
        <v>380</v>
      </c>
      <c r="BA3577" s="395">
        <v>1</v>
      </c>
      <c r="BB3577" s="396" t="s">
        <v>861</v>
      </c>
      <c r="BC3577" t="str">
        <f t="shared" si="326"/>
        <v>RTH</v>
      </c>
      <c r="BD3577" t="str">
        <f t="shared" si="327"/>
        <v>NAoMe_initial_final_route</v>
      </c>
      <c r="BE3577" s="397" t="s">
        <v>862</v>
      </c>
      <c r="BF3577" t="str">
        <f t="shared" si="328"/>
        <v>Not screened</v>
      </c>
      <c r="BG3577">
        <f t="shared" si="329"/>
        <v>127</v>
      </c>
      <c r="BH3577" s="398">
        <f t="shared" si="330"/>
        <v>0.98449999094009399</v>
      </c>
      <c r="BO3577" s="33"/>
    </row>
    <row r="3578" spans="1:67">
      <c r="A3578" s="316" t="s">
        <v>27</v>
      </c>
      <c r="B3578" t="s">
        <v>380</v>
      </c>
      <c r="C3578" t="s">
        <v>910</v>
      </c>
      <c r="D3578" t="s">
        <v>314</v>
      </c>
      <c r="E3578" s="316" t="s">
        <v>151</v>
      </c>
      <c r="F3578" s="316" t="s">
        <v>152</v>
      </c>
      <c r="G3578" s="316" t="s">
        <v>445</v>
      </c>
      <c r="H3578" s="316" t="s">
        <v>325</v>
      </c>
      <c r="I3578" s="316" t="s">
        <v>657</v>
      </c>
      <c r="J3578" s="316" t="s">
        <v>352</v>
      </c>
      <c r="K3578" s="36">
        <v>2</v>
      </c>
      <c r="L3578" s="317">
        <v>1.549999974668026E-2</v>
      </c>
      <c r="M3578" s="317"/>
      <c r="N3578" s="36">
        <v>22</v>
      </c>
      <c r="O3578" s="317">
        <v>4.9219999462366097E-2</v>
      </c>
      <c r="P3578" s="317"/>
      <c r="Q3578" s="36">
        <v>613</v>
      </c>
      <c r="R3578" s="317">
        <v>6.1469998210668557E-2</v>
      </c>
      <c r="S3578" s="317"/>
      <c r="T3578" t="s">
        <v>380</v>
      </c>
      <c r="BA3578" s="395">
        <v>1</v>
      </c>
      <c r="BB3578" s="396" t="s">
        <v>861</v>
      </c>
      <c r="BC3578" t="str">
        <f t="shared" si="326"/>
        <v>RTH</v>
      </c>
      <c r="BD3578" t="str">
        <f t="shared" si="327"/>
        <v>NAoMe_initial_final_route</v>
      </c>
      <c r="BE3578" s="397" t="s">
        <v>862</v>
      </c>
      <c r="BF3578" t="str">
        <f t="shared" si="328"/>
        <v>Screening</v>
      </c>
      <c r="BG3578">
        <f t="shared" si="329"/>
        <v>2</v>
      </c>
      <c r="BH3578" s="398">
        <f t="shared" si="330"/>
        <v>1.549999974668026E-2</v>
      </c>
      <c r="BO3578" s="33"/>
    </row>
    <row r="3579" spans="1:67">
      <c r="A3579" s="316" t="s">
        <v>27</v>
      </c>
      <c r="B3579" t="s">
        <v>380</v>
      </c>
      <c r="C3579" t="s">
        <v>910</v>
      </c>
      <c r="D3579" t="s">
        <v>314</v>
      </c>
      <c r="E3579" s="316" t="s">
        <v>151</v>
      </c>
      <c r="F3579" s="316" t="s">
        <v>152</v>
      </c>
      <c r="G3579" s="316" t="s">
        <v>445</v>
      </c>
      <c r="H3579" s="316" t="s">
        <v>325</v>
      </c>
      <c r="I3579" s="316" t="s">
        <v>303</v>
      </c>
      <c r="J3579" s="316" t="s">
        <v>308</v>
      </c>
      <c r="K3579" s="36">
        <v>19</v>
      </c>
      <c r="L3579" s="317">
        <v>0.1472900062799454</v>
      </c>
      <c r="M3579" s="317"/>
      <c r="N3579" s="36">
        <v>63</v>
      </c>
      <c r="O3579" s="317">
        <v>0.14093999564647669</v>
      </c>
      <c r="P3579" s="317"/>
      <c r="Q3579" s="36">
        <v>1652</v>
      </c>
      <c r="R3579" s="317">
        <v>0.1656599938869476</v>
      </c>
      <c r="S3579" s="317"/>
      <c r="T3579" t="s">
        <v>380</v>
      </c>
      <c r="BA3579" s="395">
        <v>1</v>
      </c>
      <c r="BB3579" s="396" t="s">
        <v>861</v>
      </c>
      <c r="BC3579" t="str">
        <f t="shared" si="326"/>
        <v>RTH</v>
      </c>
      <c r="BD3579" t="str">
        <f t="shared" si="327"/>
        <v>NAoMe_initial_final_stage_tum</v>
      </c>
      <c r="BE3579" s="397" t="s">
        <v>862</v>
      </c>
      <c r="BF3579" t="str">
        <f t="shared" si="328"/>
        <v>Not staged/Unstated</v>
      </c>
      <c r="BG3579">
        <f t="shared" si="329"/>
        <v>19</v>
      </c>
      <c r="BH3579" s="398">
        <f t="shared" si="330"/>
        <v>0.1472900062799454</v>
      </c>
      <c r="BO3579" s="33"/>
    </row>
    <row r="3580" spans="1:67">
      <c r="A3580" s="316" t="s">
        <v>27</v>
      </c>
      <c r="B3580" t="s">
        <v>380</v>
      </c>
      <c r="C3580" t="s">
        <v>910</v>
      </c>
      <c r="D3580" t="s">
        <v>314</v>
      </c>
      <c r="E3580" s="316" t="s">
        <v>151</v>
      </c>
      <c r="F3580" s="316" t="s">
        <v>152</v>
      </c>
      <c r="G3580" s="316" t="s">
        <v>445</v>
      </c>
      <c r="H3580" s="316" t="s">
        <v>325</v>
      </c>
      <c r="I3580" s="316" t="s">
        <v>303</v>
      </c>
      <c r="J3580" s="316" t="s">
        <v>304</v>
      </c>
      <c r="K3580" s="36">
        <v>2</v>
      </c>
      <c r="L3580" s="317">
        <v>1.549999974668026E-2</v>
      </c>
      <c r="M3580" s="317">
        <v>1.817999966442585E-2</v>
      </c>
      <c r="N3580" s="36">
        <v>2</v>
      </c>
      <c r="O3580" s="317">
        <v>4.4700000435113907E-3</v>
      </c>
      <c r="P3580" s="317">
        <v>5.2100000903010368E-3</v>
      </c>
      <c r="Q3580" s="36">
        <v>64</v>
      </c>
      <c r="R3580" s="317">
        <v>6.4199999906122676E-3</v>
      </c>
      <c r="S3580" s="317">
        <v>7.689999882131815E-3</v>
      </c>
      <c r="T3580" t="s">
        <v>380</v>
      </c>
      <c r="BA3580" s="395">
        <v>1</v>
      </c>
      <c r="BB3580" s="396" t="s">
        <v>861</v>
      </c>
      <c r="BC3580" t="str">
        <f t="shared" si="326"/>
        <v>RTH</v>
      </c>
      <c r="BD3580" t="str">
        <f t="shared" si="327"/>
        <v>NAoMe_initial_final_stage_tum</v>
      </c>
      <c r="BE3580" s="397" t="s">
        <v>862</v>
      </c>
      <c r="BF3580" t="str">
        <f t="shared" si="328"/>
        <v>Stage 0</v>
      </c>
      <c r="BG3580">
        <f t="shared" si="329"/>
        <v>2</v>
      </c>
      <c r="BH3580" s="398">
        <f t="shared" si="330"/>
        <v>1.549999974668026E-2</v>
      </c>
      <c r="BO3580" s="33"/>
    </row>
    <row r="3581" spans="1:67">
      <c r="A3581" s="316" t="s">
        <v>27</v>
      </c>
      <c r="B3581" t="s">
        <v>380</v>
      </c>
      <c r="C3581" t="s">
        <v>910</v>
      </c>
      <c r="D3581" t="s">
        <v>314</v>
      </c>
      <c r="E3581" s="316" t="s">
        <v>151</v>
      </c>
      <c r="F3581" s="316" t="s">
        <v>152</v>
      </c>
      <c r="G3581" s="316" t="s">
        <v>445</v>
      </c>
      <c r="H3581" s="316" t="s">
        <v>325</v>
      </c>
      <c r="I3581" s="316" t="s">
        <v>303</v>
      </c>
      <c r="J3581" s="316" t="s">
        <v>305</v>
      </c>
      <c r="K3581" s="36">
        <v>2</v>
      </c>
      <c r="L3581" s="317">
        <v>1.549999974668026E-2</v>
      </c>
      <c r="M3581" s="317">
        <v>1.817999966442585E-2</v>
      </c>
      <c r="N3581" s="36">
        <v>18</v>
      </c>
      <c r="O3581" s="317">
        <v>4.0270000696182251E-2</v>
      </c>
      <c r="P3581" s="317">
        <v>4.6879999339580543E-2</v>
      </c>
      <c r="Q3581" s="36">
        <v>359</v>
      </c>
      <c r="R3581" s="317">
        <v>3.5999998450279243E-2</v>
      </c>
      <c r="S3581" s="317">
        <v>4.3150000274181373E-2</v>
      </c>
      <c r="T3581" t="s">
        <v>380</v>
      </c>
      <c r="BA3581" s="395">
        <v>1</v>
      </c>
      <c r="BB3581" s="396" t="s">
        <v>861</v>
      </c>
      <c r="BC3581" t="str">
        <f t="shared" si="326"/>
        <v>RTH</v>
      </c>
      <c r="BD3581" t="str">
        <f t="shared" si="327"/>
        <v>NAoMe_initial_final_stage_tum</v>
      </c>
      <c r="BE3581" s="397" t="s">
        <v>862</v>
      </c>
      <c r="BF3581" t="str">
        <f t="shared" si="328"/>
        <v>Stage 1</v>
      </c>
      <c r="BG3581">
        <f t="shared" si="329"/>
        <v>2</v>
      </c>
      <c r="BH3581" s="398">
        <f t="shared" si="330"/>
        <v>1.549999974668026E-2</v>
      </c>
      <c r="BO3581" s="33"/>
    </row>
    <row r="3582" spans="1:67">
      <c r="A3582" s="316" t="s">
        <v>27</v>
      </c>
      <c r="B3582" t="s">
        <v>380</v>
      </c>
      <c r="C3582" t="s">
        <v>910</v>
      </c>
      <c r="D3582" t="s">
        <v>314</v>
      </c>
      <c r="E3582" s="316" t="s">
        <v>151</v>
      </c>
      <c r="F3582" s="316" t="s">
        <v>152</v>
      </c>
      <c r="G3582" s="316" t="s">
        <v>445</v>
      </c>
      <c r="H3582" s="316" t="s">
        <v>325</v>
      </c>
      <c r="I3582" s="316" t="s">
        <v>303</v>
      </c>
      <c r="J3582" s="316" t="s">
        <v>306</v>
      </c>
      <c r="K3582" s="36">
        <v>17</v>
      </c>
      <c r="L3582" s="317">
        <v>0.1317799985408783</v>
      </c>
      <c r="M3582" s="317">
        <v>0.15455000102519989</v>
      </c>
      <c r="N3582" s="36">
        <v>43</v>
      </c>
      <c r="O3582" s="317">
        <v>9.6199996769428253E-2</v>
      </c>
      <c r="P3582" s="317">
        <v>0.1119799986481667</v>
      </c>
      <c r="Q3582" s="36">
        <v>996</v>
      </c>
      <c r="R3582" s="317">
        <v>9.9880002439022064E-2</v>
      </c>
      <c r="S3582" s="317">
        <v>0.11970999836921691</v>
      </c>
      <c r="T3582" t="s">
        <v>380</v>
      </c>
      <c r="BA3582" s="395">
        <v>1</v>
      </c>
      <c r="BB3582" s="396" t="s">
        <v>861</v>
      </c>
      <c r="BC3582" t="str">
        <f t="shared" si="326"/>
        <v>RTH</v>
      </c>
      <c r="BD3582" t="str">
        <f t="shared" si="327"/>
        <v>NAoMe_initial_final_stage_tum</v>
      </c>
      <c r="BE3582" s="397" t="s">
        <v>862</v>
      </c>
      <c r="BF3582" t="str">
        <f t="shared" si="328"/>
        <v>Stage 2</v>
      </c>
      <c r="BG3582">
        <f t="shared" si="329"/>
        <v>17</v>
      </c>
      <c r="BH3582" s="398">
        <f t="shared" si="330"/>
        <v>0.1317799985408783</v>
      </c>
      <c r="BO3582" s="33"/>
    </row>
    <row r="3583" spans="1:67">
      <c r="A3583" s="316" t="s">
        <v>27</v>
      </c>
      <c r="B3583" t="s">
        <v>380</v>
      </c>
      <c r="C3583" t="s">
        <v>910</v>
      </c>
      <c r="D3583" t="s">
        <v>314</v>
      </c>
      <c r="E3583" s="316" t="s">
        <v>151</v>
      </c>
      <c r="F3583" s="316" t="s">
        <v>152</v>
      </c>
      <c r="G3583" s="316" t="s">
        <v>445</v>
      </c>
      <c r="H3583" s="316" t="s">
        <v>325</v>
      </c>
      <c r="I3583" s="316" t="s">
        <v>303</v>
      </c>
      <c r="J3583" s="316" t="s">
        <v>307</v>
      </c>
      <c r="K3583" s="36">
        <v>16</v>
      </c>
      <c r="L3583" s="317">
        <v>0.1240300014615059</v>
      </c>
      <c r="M3583" s="317">
        <v>0.1454499959945679</v>
      </c>
      <c r="N3583" s="36">
        <v>49</v>
      </c>
      <c r="O3583" s="317">
        <v>0.1096199974417686</v>
      </c>
      <c r="P3583" s="317">
        <v>0.12759999930858609</v>
      </c>
      <c r="Q3583" s="36">
        <v>742</v>
      </c>
      <c r="R3583" s="317">
        <v>7.4409998953342438E-2</v>
      </c>
      <c r="S3583" s="317">
        <v>8.9180000126361847E-2</v>
      </c>
      <c r="T3583" t="s">
        <v>380</v>
      </c>
      <c r="BA3583" s="395">
        <v>1</v>
      </c>
      <c r="BB3583" s="396" t="s">
        <v>861</v>
      </c>
      <c r="BC3583" t="str">
        <f t="shared" si="326"/>
        <v>RTH</v>
      </c>
      <c r="BD3583" t="str">
        <f t="shared" si="327"/>
        <v>NAoMe_initial_final_stage_tum</v>
      </c>
      <c r="BE3583" s="397" t="s">
        <v>862</v>
      </c>
      <c r="BF3583" t="str">
        <f t="shared" si="328"/>
        <v>Stage 3</v>
      </c>
      <c r="BG3583">
        <f t="shared" si="329"/>
        <v>16</v>
      </c>
      <c r="BH3583" s="398">
        <f t="shared" si="330"/>
        <v>0.1240300014615059</v>
      </c>
      <c r="BO3583" s="33"/>
    </row>
    <row r="3584" spans="1:67">
      <c r="A3584" s="316" t="s">
        <v>27</v>
      </c>
      <c r="B3584" t="s">
        <v>380</v>
      </c>
      <c r="C3584" t="s">
        <v>910</v>
      </c>
      <c r="D3584" t="s">
        <v>314</v>
      </c>
      <c r="E3584" s="316" t="s">
        <v>151</v>
      </c>
      <c r="F3584" s="316" t="s">
        <v>152</v>
      </c>
      <c r="G3584" s="316" t="s">
        <v>445</v>
      </c>
      <c r="H3584" s="316" t="s">
        <v>325</v>
      </c>
      <c r="I3584" s="316" t="s">
        <v>303</v>
      </c>
      <c r="J3584" s="316" t="s">
        <v>336</v>
      </c>
      <c r="K3584" s="36">
        <v>73</v>
      </c>
      <c r="L3584" s="317">
        <v>0.56589001417160034</v>
      </c>
      <c r="M3584" s="317">
        <v>0.66364002227783203</v>
      </c>
      <c r="N3584" s="36">
        <v>272</v>
      </c>
      <c r="O3584" s="317">
        <v>0.60850000381469727</v>
      </c>
      <c r="P3584" s="317">
        <v>0.70832997560501099</v>
      </c>
      <c r="Q3584" s="36">
        <v>6159</v>
      </c>
      <c r="R3584" s="317">
        <v>0.6176300048828125</v>
      </c>
      <c r="S3584" s="317">
        <v>0.74026000499725342</v>
      </c>
      <c r="T3584" t="s">
        <v>380</v>
      </c>
      <c r="BA3584" s="395">
        <v>1</v>
      </c>
      <c r="BB3584" s="396" t="s">
        <v>861</v>
      </c>
      <c r="BC3584" t="str">
        <f t="shared" si="326"/>
        <v>RTH</v>
      </c>
      <c r="BD3584" t="str">
        <f t="shared" si="327"/>
        <v>NAoMe_initial_final_stage_tum</v>
      </c>
      <c r="BE3584" s="397" t="s">
        <v>862</v>
      </c>
      <c r="BF3584" t="str">
        <f t="shared" si="328"/>
        <v>Stage 4</v>
      </c>
      <c r="BG3584">
        <f t="shared" si="329"/>
        <v>73</v>
      </c>
      <c r="BH3584" s="398">
        <f t="shared" si="330"/>
        <v>0.56589001417160034</v>
      </c>
      <c r="BO3584" s="33"/>
    </row>
    <row r="3585" spans="1:67">
      <c r="A3585" s="316" t="s">
        <v>27</v>
      </c>
      <c r="B3585" t="s">
        <v>380</v>
      </c>
      <c r="C3585" t="s">
        <v>910</v>
      </c>
      <c r="D3585" t="s">
        <v>314</v>
      </c>
      <c r="E3585" s="316" t="s">
        <v>151</v>
      </c>
      <c r="F3585" s="316" t="s">
        <v>152</v>
      </c>
      <c r="G3585" s="316" t="s">
        <v>445</v>
      </c>
      <c r="H3585" s="316" t="s">
        <v>325</v>
      </c>
      <c r="I3585" s="316" t="s">
        <v>342</v>
      </c>
      <c r="J3585" s="316" t="s">
        <v>343</v>
      </c>
      <c r="K3585" s="36">
        <v>19</v>
      </c>
      <c r="L3585" s="317">
        <v>0.1472900062799454</v>
      </c>
      <c r="M3585" s="317"/>
      <c r="N3585" s="36">
        <v>63</v>
      </c>
      <c r="O3585" s="317">
        <v>0.14093999564647669</v>
      </c>
      <c r="P3585" s="317"/>
      <c r="Q3585" s="36">
        <v>1652</v>
      </c>
      <c r="R3585" s="317">
        <v>0.1656599938869476</v>
      </c>
      <c r="S3585" s="317"/>
      <c r="T3585" t="s">
        <v>380</v>
      </c>
      <c r="BA3585" s="395">
        <v>1</v>
      </c>
      <c r="BB3585" s="396" t="s">
        <v>861</v>
      </c>
      <c r="BC3585" t="str">
        <f t="shared" si="326"/>
        <v>RTH</v>
      </c>
      <c r="BD3585" t="str">
        <f t="shared" si="327"/>
        <v>NAoMe_initial_final_stage_tum_grp</v>
      </c>
      <c r="BE3585" s="397" t="s">
        <v>862</v>
      </c>
      <c r="BF3585" t="str">
        <f t="shared" si="328"/>
        <v>MBC in HESAPC</v>
      </c>
      <c r="BG3585">
        <f t="shared" si="329"/>
        <v>19</v>
      </c>
      <c r="BH3585" s="398">
        <f t="shared" si="330"/>
        <v>0.1472900062799454</v>
      </c>
      <c r="BO3585" s="33"/>
    </row>
    <row r="3586" spans="1:67">
      <c r="A3586" s="316" t="s">
        <v>27</v>
      </c>
      <c r="B3586" t="s">
        <v>380</v>
      </c>
      <c r="C3586" t="s">
        <v>910</v>
      </c>
      <c r="D3586" t="s">
        <v>314</v>
      </c>
      <c r="E3586" s="316" t="s">
        <v>151</v>
      </c>
      <c r="F3586" s="316" t="s">
        <v>152</v>
      </c>
      <c r="G3586" s="316" t="s">
        <v>445</v>
      </c>
      <c r="H3586" s="316" t="s">
        <v>325</v>
      </c>
      <c r="I3586" s="316" t="s">
        <v>342</v>
      </c>
      <c r="J3586" s="316" t="s">
        <v>344</v>
      </c>
      <c r="K3586" s="36">
        <v>36</v>
      </c>
      <c r="L3586" s="317">
        <v>0.27906998991966248</v>
      </c>
      <c r="M3586" s="317">
        <v>0.32727000117301941</v>
      </c>
      <c r="N3586" s="36">
        <v>112</v>
      </c>
      <c r="O3586" s="317">
        <v>0.25055998563766479</v>
      </c>
      <c r="P3586" s="317">
        <v>0.29166999459266663</v>
      </c>
      <c r="Q3586" s="36">
        <v>2161</v>
      </c>
      <c r="R3586" s="317">
        <v>0.2167100012302399</v>
      </c>
      <c r="S3586" s="317">
        <v>0.25973999500274658</v>
      </c>
      <c r="T3586" t="s">
        <v>380</v>
      </c>
      <c r="BA3586" s="395">
        <v>1</v>
      </c>
      <c r="BB3586" s="396" t="s">
        <v>861</v>
      </c>
      <c r="BC3586" t="str">
        <f t="shared" si="326"/>
        <v>RTH</v>
      </c>
      <c r="BD3586" t="str">
        <f t="shared" si="327"/>
        <v>NAoMe_initial_final_stage_tum_grp</v>
      </c>
      <c r="BE3586" s="397" t="s">
        <v>862</v>
      </c>
      <c r="BF3586" t="str">
        <f t="shared" si="328"/>
        <v>Stage 0-3</v>
      </c>
      <c r="BG3586">
        <f t="shared" si="329"/>
        <v>36</v>
      </c>
      <c r="BH3586" s="398">
        <f t="shared" si="330"/>
        <v>0.27906998991966248</v>
      </c>
      <c r="BO3586" s="33"/>
    </row>
    <row r="3587" spans="1:67">
      <c r="A3587" s="316" t="s">
        <v>27</v>
      </c>
      <c r="B3587" t="s">
        <v>380</v>
      </c>
      <c r="C3587" t="s">
        <v>910</v>
      </c>
      <c r="D3587" t="s">
        <v>314</v>
      </c>
      <c r="E3587" s="316" t="s">
        <v>151</v>
      </c>
      <c r="F3587" s="316" t="s">
        <v>152</v>
      </c>
      <c r="G3587" s="316" t="s">
        <v>445</v>
      </c>
      <c r="H3587" s="316" t="s">
        <v>325</v>
      </c>
      <c r="I3587" s="316" t="s">
        <v>342</v>
      </c>
      <c r="J3587" s="316" t="s">
        <v>336</v>
      </c>
      <c r="K3587" s="36">
        <v>74</v>
      </c>
      <c r="L3587" s="317">
        <v>0.57363998889923096</v>
      </c>
      <c r="M3587" s="317">
        <v>0.67273002862930298</v>
      </c>
      <c r="N3587" s="36">
        <v>272</v>
      </c>
      <c r="O3587" s="317">
        <v>0.60850000381469727</v>
      </c>
      <c r="P3587" s="317">
        <v>0.70832997560501099</v>
      </c>
      <c r="Q3587" s="36">
        <v>6159</v>
      </c>
      <c r="R3587" s="317">
        <v>0.6176300048828125</v>
      </c>
      <c r="S3587" s="317">
        <v>0.74026000499725342</v>
      </c>
      <c r="T3587" t="s">
        <v>380</v>
      </c>
      <c r="BA3587" s="395">
        <v>1</v>
      </c>
      <c r="BB3587" s="396" t="s">
        <v>861</v>
      </c>
      <c r="BC3587" t="str">
        <f t="shared" ref="BC3587:BC3650" si="331">E3587</f>
        <v>RTH</v>
      </c>
      <c r="BD3587" t="str">
        <f t="shared" ref="BD3587:BD3650" si="332">(LEFT(A3587, LEN(A3587)-7))&amp;"_"&amp;I3587</f>
        <v>NAoMe_initial_final_stage_tum_grp</v>
      </c>
      <c r="BE3587" s="397" t="s">
        <v>862</v>
      </c>
      <c r="BF3587" t="str">
        <f t="shared" ref="BF3587:BF3650" si="333">J3587</f>
        <v>Stage 4</v>
      </c>
      <c r="BG3587">
        <f t="shared" ref="BG3587:BG3650" si="334">K3587</f>
        <v>74</v>
      </c>
      <c r="BH3587" s="398">
        <f t="shared" ref="BH3587:BH3650" si="335">L3587</f>
        <v>0.57363998889923096</v>
      </c>
      <c r="BO3587" s="33"/>
    </row>
    <row r="3588" spans="1:67">
      <c r="A3588" s="316" t="s">
        <v>27</v>
      </c>
      <c r="B3588" t="s">
        <v>380</v>
      </c>
      <c r="C3588" t="s">
        <v>910</v>
      </c>
      <c r="D3588" t="s">
        <v>314</v>
      </c>
      <c r="E3588" s="316" t="s">
        <v>151</v>
      </c>
      <c r="F3588" s="316" t="s">
        <v>152</v>
      </c>
      <c r="G3588" s="316" t="s">
        <v>445</v>
      </c>
      <c r="H3588" s="316" t="s">
        <v>325</v>
      </c>
      <c r="I3588" s="316" t="s">
        <v>658</v>
      </c>
      <c r="J3588" s="316" t="s">
        <v>345</v>
      </c>
      <c r="K3588" s="36">
        <v>129</v>
      </c>
      <c r="L3588" s="317">
        <v>1</v>
      </c>
      <c r="M3588" s="317"/>
      <c r="N3588" s="36">
        <v>447</v>
      </c>
      <c r="O3588" s="317">
        <v>1</v>
      </c>
      <c r="P3588" s="317"/>
      <c r="Q3588" s="36">
        <v>9972</v>
      </c>
      <c r="R3588" s="317">
        <v>1</v>
      </c>
      <c r="S3588" s="317"/>
      <c r="T3588" t="s">
        <v>380</v>
      </c>
      <c r="BA3588" s="395">
        <v>1</v>
      </c>
      <c r="BB3588" s="396" t="s">
        <v>861</v>
      </c>
      <c r="BC3588" t="str">
        <f t="shared" si="331"/>
        <v>RTH</v>
      </c>
      <c r="BD3588" t="str">
        <f t="shared" si="332"/>
        <v>NAoMe_initial_final_who_ps</v>
      </c>
      <c r="BE3588" s="397" t="s">
        <v>862</v>
      </c>
      <c r="BF3588" t="str">
        <f t="shared" si="333"/>
        <v>Not recorded</v>
      </c>
      <c r="BG3588">
        <f t="shared" si="334"/>
        <v>129</v>
      </c>
      <c r="BH3588" s="398">
        <f t="shared" si="335"/>
        <v>1</v>
      </c>
      <c r="BO3588" s="33"/>
    </row>
    <row r="3589" spans="1:67">
      <c r="A3589" s="316" t="s">
        <v>27</v>
      </c>
      <c r="B3589" t="s">
        <v>380</v>
      </c>
      <c r="C3589" t="s">
        <v>910</v>
      </c>
      <c r="D3589" t="s">
        <v>314</v>
      </c>
      <c r="E3589" s="316" t="s">
        <v>151</v>
      </c>
      <c r="F3589" s="316" t="s">
        <v>152</v>
      </c>
      <c r="G3589" s="316" t="s">
        <v>445</v>
      </c>
      <c r="H3589" s="316" t="s">
        <v>325</v>
      </c>
      <c r="I3589" s="316" t="s">
        <v>291</v>
      </c>
      <c r="J3589" s="316" t="s">
        <v>313</v>
      </c>
      <c r="K3589" s="36">
        <v>127</v>
      </c>
      <c r="L3589" s="317">
        <v>0.98449999094009399</v>
      </c>
      <c r="M3589" s="317"/>
      <c r="N3589" s="36">
        <v>445</v>
      </c>
      <c r="O3589" s="317">
        <v>0.99553000926971436</v>
      </c>
      <c r="P3589" s="317"/>
      <c r="Q3589" s="36">
        <v>9846</v>
      </c>
      <c r="R3589" s="317">
        <v>0.98736000061035156</v>
      </c>
      <c r="S3589" s="317"/>
      <c r="T3589" t="s">
        <v>380</v>
      </c>
      <c r="BA3589" s="395">
        <v>1</v>
      </c>
      <c r="BB3589" s="396" t="s">
        <v>861</v>
      </c>
      <c r="BC3589" t="str">
        <f t="shared" si="331"/>
        <v>RTH</v>
      </c>
      <c r="BD3589" t="str">
        <f t="shared" si="332"/>
        <v>NAoMe_initial_gender</v>
      </c>
      <c r="BE3589" s="397" t="s">
        <v>862</v>
      </c>
      <c r="BF3589" t="str">
        <f t="shared" si="333"/>
        <v>Female</v>
      </c>
      <c r="BG3589">
        <f t="shared" si="334"/>
        <v>127</v>
      </c>
      <c r="BH3589" s="398">
        <f t="shared" si="335"/>
        <v>0.98449999094009399</v>
      </c>
      <c r="BO3589" s="33"/>
    </row>
    <row r="3590" spans="1:67">
      <c r="A3590" s="316" t="s">
        <v>27</v>
      </c>
      <c r="B3590" t="s">
        <v>380</v>
      </c>
      <c r="C3590" t="s">
        <v>910</v>
      </c>
      <c r="D3590" t="s">
        <v>314</v>
      </c>
      <c r="E3590" s="316" t="s">
        <v>151</v>
      </c>
      <c r="F3590" s="316" t="s">
        <v>152</v>
      </c>
      <c r="G3590" s="316" t="s">
        <v>445</v>
      </c>
      <c r="H3590" s="316" t="s">
        <v>325</v>
      </c>
      <c r="I3590" s="316" t="s">
        <v>291</v>
      </c>
      <c r="J3590" s="316" t="s">
        <v>293</v>
      </c>
      <c r="K3590" s="36">
        <v>2</v>
      </c>
      <c r="L3590" s="317">
        <v>1.549999974668026E-2</v>
      </c>
      <c r="M3590" s="317"/>
      <c r="N3590" s="36">
        <v>2</v>
      </c>
      <c r="O3590" s="317">
        <v>4.4700000435113907E-3</v>
      </c>
      <c r="P3590" s="317"/>
      <c r="Q3590" s="36">
        <v>126</v>
      </c>
      <c r="R3590" s="317">
        <v>1.264000032097101E-2</v>
      </c>
      <c r="S3590" s="317"/>
      <c r="T3590" t="s">
        <v>380</v>
      </c>
      <c r="BA3590" s="395">
        <v>1</v>
      </c>
      <c r="BB3590" s="396" t="s">
        <v>861</v>
      </c>
      <c r="BC3590" t="str">
        <f t="shared" si="331"/>
        <v>RTH</v>
      </c>
      <c r="BD3590" t="str">
        <f t="shared" si="332"/>
        <v>NAoMe_initial_gender</v>
      </c>
      <c r="BE3590" s="397" t="s">
        <v>862</v>
      </c>
      <c r="BF3590" t="str">
        <f t="shared" si="333"/>
        <v>Male</v>
      </c>
      <c r="BG3590">
        <f t="shared" si="334"/>
        <v>2</v>
      </c>
      <c r="BH3590" s="398">
        <f t="shared" si="335"/>
        <v>1.549999974668026E-2</v>
      </c>
      <c r="BO3590" s="33"/>
    </row>
    <row r="3591" spans="1:67">
      <c r="A3591" s="316" t="s">
        <v>27</v>
      </c>
      <c r="B3591" t="s">
        <v>380</v>
      </c>
      <c r="C3591" t="s">
        <v>910</v>
      </c>
      <c r="D3591" t="s">
        <v>314</v>
      </c>
      <c r="E3591" s="316" t="s">
        <v>151</v>
      </c>
      <c r="F3591" s="316" t="s">
        <v>152</v>
      </c>
      <c r="G3591" s="316" t="s">
        <v>445</v>
      </c>
      <c r="H3591" s="316" t="s">
        <v>325</v>
      </c>
      <c r="I3591" s="316" t="s">
        <v>659</v>
      </c>
      <c r="J3591" s="316" t="s">
        <v>294</v>
      </c>
      <c r="K3591" s="36">
        <v>7</v>
      </c>
      <c r="L3591" s="317">
        <v>5.4260000586509698E-2</v>
      </c>
      <c r="M3591" s="317">
        <v>5.4260000586509698E-2</v>
      </c>
      <c r="N3591" s="36">
        <v>21</v>
      </c>
      <c r="O3591" s="317">
        <v>4.6980001032352448E-2</v>
      </c>
      <c r="P3591" s="317">
        <v>4.6980001032352448E-2</v>
      </c>
      <c r="Q3591" s="36">
        <v>1800</v>
      </c>
      <c r="R3591" s="317">
        <v>0.18050999939441681</v>
      </c>
      <c r="S3591" s="317">
        <v>0.18050999939441681</v>
      </c>
      <c r="T3591" t="s">
        <v>380</v>
      </c>
      <c r="BA3591" s="395">
        <v>1</v>
      </c>
      <c r="BB3591" s="396" t="s">
        <v>861</v>
      </c>
      <c r="BC3591" t="str">
        <f t="shared" si="331"/>
        <v>RTH</v>
      </c>
      <c r="BD3591" t="str">
        <f t="shared" si="332"/>
        <v>NAoMe_initial_imd_2019</v>
      </c>
      <c r="BE3591" s="397" t="s">
        <v>862</v>
      </c>
      <c r="BF3591" t="str">
        <f t="shared" si="333"/>
        <v>1 - most deprived</v>
      </c>
      <c r="BG3591">
        <f t="shared" si="334"/>
        <v>7</v>
      </c>
      <c r="BH3591" s="398">
        <f t="shared" si="335"/>
        <v>5.4260000586509698E-2</v>
      </c>
      <c r="BO3591" s="33"/>
    </row>
    <row r="3592" spans="1:67">
      <c r="A3592" s="316" t="s">
        <v>27</v>
      </c>
      <c r="B3592" t="s">
        <v>380</v>
      </c>
      <c r="C3592" t="s">
        <v>910</v>
      </c>
      <c r="D3592" t="s">
        <v>314</v>
      </c>
      <c r="E3592" s="316" t="s">
        <v>151</v>
      </c>
      <c r="F3592" s="316" t="s">
        <v>152</v>
      </c>
      <c r="G3592" s="316" t="s">
        <v>445</v>
      </c>
      <c r="H3592" s="316" t="s">
        <v>325</v>
      </c>
      <c r="I3592" s="316" t="s">
        <v>659</v>
      </c>
      <c r="J3592" s="316" t="s">
        <v>15</v>
      </c>
      <c r="K3592" s="36">
        <v>8</v>
      </c>
      <c r="L3592" s="317">
        <v>6.2020000070333481E-2</v>
      </c>
      <c r="M3592" s="317">
        <v>6.2020000070333481E-2</v>
      </c>
      <c r="N3592" s="36">
        <v>40</v>
      </c>
      <c r="O3592" s="317">
        <v>8.9489996433258057E-2</v>
      </c>
      <c r="P3592" s="317">
        <v>8.9489996433258057E-2</v>
      </c>
      <c r="Q3592" s="36">
        <v>2036</v>
      </c>
      <c r="R3592" s="317">
        <v>0.20417000353336329</v>
      </c>
      <c r="S3592" s="317">
        <v>0.20417000353336329</v>
      </c>
      <c r="T3592" t="s">
        <v>380</v>
      </c>
      <c r="BA3592" s="395">
        <v>1</v>
      </c>
      <c r="BB3592" s="396" t="s">
        <v>861</v>
      </c>
      <c r="BC3592" t="str">
        <f t="shared" si="331"/>
        <v>RTH</v>
      </c>
      <c r="BD3592" t="str">
        <f t="shared" si="332"/>
        <v>NAoMe_initial_imd_2019</v>
      </c>
      <c r="BE3592" s="397" t="s">
        <v>862</v>
      </c>
      <c r="BF3592" t="str">
        <f t="shared" si="333"/>
        <v>2</v>
      </c>
      <c r="BG3592">
        <f t="shared" si="334"/>
        <v>8</v>
      </c>
      <c r="BH3592" s="398">
        <f t="shared" si="335"/>
        <v>6.2020000070333481E-2</v>
      </c>
      <c r="BO3592" s="33"/>
    </row>
    <row r="3593" spans="1:67">
      <c r="A3593" s="316" t="s">
        <v>27</v>
      </c>
      <c r="B3593" t="s">
        <v>380</v>
      </c>
      <c r="C3593" t="s">
        <v>910</v>
      </c>
      <c r="D3593" t="s">
        <v>314</v>
      </c>
      <c r="E3593" s="316" t="s">
        <v>151</v>
      </c>
      <c r="F3593" s="316" t="s">
        <v>152</v>
      </c>
      <c r="G3593" s="316" t="s">
        <v>445</v>
      </c>
      <c r="H3593" s="316" t="s">
        <v>325</v>
      </c>
      <c r="I3593" s="316" t="s">
        <v>659</v>
      </c>
      <c r="J3593" s="316" t="s">
        <v>16</v>
      </c>
      <c r="K3593" s="36">
        <v>26</v>
      </c>
      <c r="L3593" s="317">
        <v>0.20155000686645511</v>
      </c>
      <c r="M3593" s="317">
        <v>0.20155000686645511</v>
      </c>
      <c r="N3593" s="36">
        <v>70</v>
      </c>
      <c r="O3593" s="317">
        <v>0.15659999847412109</v>
      </c>
      <c r="P3593" s="317">
        <v>0.15659999847412109</v>
      </c>
      <c r="Q3593" s="36">
        <v>2085</v>
      </c>
      <c r="R3593" s="317">
        <v>0.20908999443054199</v>
      </c>
      <c r="S3593" s="317">
        <v>0.20908999443054199</v>
      </c>
      <c r="T3593" t="s">
        <v>380</v>
      </c>
      <c r="BA3593" s="395">
        <v>1</v>
      </c>
      <c r="BB3593" s="396" t="s">
        <v>861</v>
      </c>
      <c r="BC3593" t="str">
        <f t="shared" si="331"/>
        <v>RTH</v>
      </c>
      <c r="BD3593" t="str">
        <f t="shared" si="332"/>
        <v>NAoMe_initial_imd_2019</v>
      </c>
      <c r="BE3593" s="397" t="s">
        <v>862</v>
      </c>
      <c r="BF3593" t="str">
        <f t="shared" si="333"/>
        <v>3</v>
      </c>
      <c r="BG3593">
        <f t="shared" si="334"/>
        <v>26</v>
      </c>
      <c r="BH3593" s="398">
        <f t="shared" si="335"/>
        <v>0.20155000686645511</v>
      </c>
      <c r="BO3593" s="33"/>
    </row>
    <row r="3594" spans="1:67">
      <c r="A3594" s="316" t="s">
        <v>27</v>
      </c>
      <c r="B3594" t="s">
        <v>380</v>
      </c>
      <c r="C3594" t="s">
        <v>910</v>
      </c>
      <c r="D3594" t="s">
        <v>314</v>
      </c>
      <c r="E3594" s="316" t="s">
        <v>151</v>
      </c>
      <c r="F3594" s="316" t="s">
        <v>152</v>
      </c>
      <c r="G3594" s="316" t="s">
        <v>445</v>
      </c>
      <c r="H3594" s="316" t="s">
        <v>325</v>
      </c>
      <c r="I3594" s="316" t="s">
        <v>659</v>
      </c>
      <c r="J3594" s="316" t="s">
        <v>17</v>
      </c>
      <c r="K3594" s="36">
        <v>33</v>
      </c>
      <c r="L3594" s="317">
        <v>0.25580999255180359</v>
      </c>
      <c r="M3594" s="317">
        <v>0.25580999255180359</v>
      </c>
      <c r="N3594" s="36">
        <v>108</v>
      </c>
      <c r="O3594" s="317">
        <v>0.24161000549793241</v>
      </c>
      <c r="P3594" s="317">
        <v>0.24161000549793241</v>
      </c>
      <c r="Q3594" s="36">
        <v>2024</v>
      </c>
      <c r="R3594" s="317">
        <v>0.2029699981212616</v>
      </c>
      <c r="S3594" s="317">
        <v>0.2029699981212616</v>
      </c>
      <c r="T3594" t="s">
        <v>380</v>
      </c>
      <c r="BA3594" s="395">
        <v>1</v>
      </c>
      <c r="BB3594" s="396" t="s">
        <v>861</v>
      </c>
      <c r="BC3594" t="str">
        <f t="shared" si="331"/>
        <v>RTH</v>
      </c>
      <c r="BD3594" t="str">
        <f t="shared" si="332"/>
        <v>NAoMe_initial_imd_2019</v>
      </c>
      <c r="BE3594" s="397" t="s">
        <v>862</v>
      </c>
      <c r="BF3594" t="str">
        <f t="shared" si="333"/>
        <v>4</v>
      </c>
      <c r="BG3594">
        <f t="shared" si="334"/>
        <v>33</v>
      </c>
      <c r="BH3594" s="398">
        <f t="shared" si="335"/>
        <v>0.25580999255180359</v>
      </c>
      <c r="BO3594" s="33"/>
    </row>
    <row r="3595" spans="1:67">
      <c r="A3595" s="316" t="s">
        <v>27</v>
      </c>
      <c r="B3595" t="s">
        <v>380</v>
      </c>
      <c r="C3595" t="s">
        <v>910</v>
      </c>
      <c r="D3595" t="s">
        <v>314</v>
      </c>
      <c r="E3595" s="316" t="s">
        <v>151</v>
      </c>
      <c r="F3595" s="316" t="s">
        <v>152</v>
      </c>
      <c r="G3595" s="316" t="s">
        <v>445</v>
      </c>
      <c r="H3595" s="316" t="s">
        <v>325</v>
      </c>
      <c r="I3595" s="316" t="s">
        <v>659</v>
      </c>
      <c r="J3595" s="316" t="s">
        <v>295</v>
      </c>
      <c r="K3595" s="36">
        <v>55</v>
      </c>
      <c r="L3595" s="317">
        <v>0.42636001110076899</v>
      </c>
      <c r="M3595" s="317">
        <v>0.42636001110076899</v>
      </c>
      <c r="N3595" s="36">
        <v>208</v>
      </c>
      <c r="O3595" s="317">
        <v>0.46531999111175543</v>
      </c>
      <c r="P3595" s="317">
        <v>0.46531999111175543</v>
      </c>
      <c r="Q3595" s="36">
        <v>2027</v>
      </c>
      <c r="R3595" s="317">
        <v>0.2032700031995773</v>
      </c>
      <c r="S3595" s="317">
        <v>0.2032700031995773</v>
      </c>
      <c r="T3595" t="s">
        <v>380</v>
      </c>
      <c r="BA3595" s="395">
        <v>1</v>
      </c>
      <c r="BB3595" s="396" t="s">
        <v>861</v>
      </c>
      <c r="BC3595" t="str">
        <f t="shared" si="331"/>
        <v>RTH</v>
      </c>
      <c r="BD3595" t="str">
        <f t="shared" si="332"/>
        <v>NAoMe_initial_imd_2019</v>
      </c>
      <c r="BE3595" s="397" t="s">
        <v>862</v>
      </c>
      <c r="BF3595" t="str">
        <f t="shared" si="333"/>
        <v>5 - least deprived</v>
      </c>
      <c r="BG3595">
        <f t="shared" si="334"/>
        <v>55</v>
      </c>
      <c r="BH3595" s="398">
        <f t="shared" si="335"/>
        <v>0.42636001110076899</v>
      </c>
      <c r="BO3595" s="33"/>
    </row>
    <row r="3596" spans="1:67">
      <c r="A3596" s="316" t="s">
        <v>27</v>
      </c>
      <c r="B3596" t="s">
        <v>380</v>
      </c>
      <c r="C3596" t="s">
        <v>910</v>
      </c>
      <c r="D3596" t="s">
        <v>314</v>
      </c>
      <c r="E3596" s="316" t="s">
        <v>151</v>
      </c>
      <c r="F3596" s="316" t="s">
        <v>152</v>
      </c>
      <c r="G3596" s="316" t="s">
        <v>445</v>
      </c>
      <c r="H3596" s="316" t="s">
        <v>325</v>
      </c>
      <c r="I3596" s="316" t="s">
        <v>659</v>
      </c>
      <c r="J3596" s="316" t="s">
        <v>260</v>
      </c>
      <c r="K3596" s="36">
        <v>0</v>
      </c>
      <c r="L3596" s="317">
        <v>0</v>
      </c>
      <c r="M3596" s="317"/>
      <c r="N3596" s="36">
        <v>0</v>
      </c>
      <c r="O3596" s="317">
        <v>0</v>
      </c>
      <c r="P3596" s="317"/>
      <c r="Q3596" s="36">
        <v>0</v>
      </c>
      <c r="R3596" s="317">
        <v>0</v>
      </c>
      <c r="S3596" s="317"/>
      <c r="T3596" t="s">
        <v>380</v>
      </c>
      <c r="BA3596" s="395">
        <v>1</v>
      </c>
      <c r="BB3596" s="396" t="s">
        <v>861</v>
      </c>
      <c r="BC3596" t="str">
        <f t="shared" si="331"/>
        <v>RTH</v>
      </c>
      <c r="BD3596" t="str">
        <f t="shared" si="332"/>
        <v>NAoMe_initial_imd_2019</v>
      </c>
      <c r="BE3596" s="397" t="s">
        <v>862</v>
      </c>
      <c r="BF3596" t="str">
        <f t="shared" si="333"/>
        <v>Unknown</v>
      </c>
      <c r="BG3596">
        <f t="shared" si="334"/>
        <v>0</v>
      </c>
      <c r="BH3596" s="398">
        <f t="shared" si="335"/>
        <v>0</v>
      </c>
      <c r="BO3596" s="33"/>
    </row>
    <row r="3597" spans="1:67">
      <c r="A3597" s="316" t="s">
        <v>27</v>
      </c>
      <c r="B3597" t="s">
        <v>380</v>
      </c>
      <c r="C3597" t="s">
        <v>910</v>
      </c>
      <c r="D3597" t="s">
        <v>314</v>
      </c>
      <c r="E3597" s="316" t="s">
        <v>151</v>
      </c>
      <c r="F3597" s="316" t="s">
        <v>152</v>
      </c>
      <c r="G3597" s="316" t="s">
        <v>445</v>
      </c>
      <c r="H3597" s="316" t="s">
        <v>325</v>
      </c>
      <c r="I3597" s="316" t="s">
        <v>296</v>
      </c>
      <c r="J3597" s="316" t="s">
        <v>297</v>
      </c>
      <c r="K3597" s="36">
        <v>71</v>
      </c>
      <c r="L3597" s="317">
        <v>0.55039000511169434</v>
      </c>
      <c r="M3597" s="317">
        <v>0.57257997989654541</v>
      </c>
      <c r="N3597" s="36">
        <v>262</v>
      </c>
      <c r="O3597" s="317">
        <v>0.58613002300262451</v>
      </c>
      <c r="P3597" s="317">
        <v>0.61357998847961426</v>
      </c>
      <c r="Q3597" s="36">
        <v>5528</v>
      </c>
      <c r="R3597" s="317">
        <v>0.55435001850128174</v>
      </c>
      <c r="S3597" s="317">
        <v>0.56936997175216675</v>
      </c>
      <c r="T3597" t="s">
        <v>380</v>
      </c>
      <c r="BA3597" s="395">
        <v>1</v>
      </c>
      <c r="BB3597" s="396" t="s">
        <v>861</v>
      </c>
      <c r="BC3597" t="str">
        <f t="shared" si="331"/>
        <v>RTH</v>
      </c>
      <c r="BD3597" t="str">
        <f t="shared" si="332"/>
        <v>NAoMe_initial_scarf_731_grp</v>
      </c>
      <c r="BE3597" s="397" t="s">
        <v>862</v>
      </c>
      <c r="BF3597" t="str">
        <f t="shared" si="333"/>
        <v>Fit</v>
      </c>
      <c r="BG3597">
        <f t="shared" si="334"/>
        <v>71</v>
      </c>
      <c r="BH3597" s="398">
        <f t="shared" si="335"/>
        <v>0.55039000511169434</v>
      </c>
      <c r="BO3597" s="33"/>
    </row>
    <row r="3598" spans="1:67">
      <c r="A3598" s="316" t="s">
        <v>27</v>
      </c>
      <c r="B3598" t="s">
        <v>380</v>
      </c>
      <c r="C3598" t="s">
        <v>910</v>
      </c>
      <c r="D3598" t="s">
        <v>314</v>
      </c>
      <c r="E3598" s="316" t="s">
        <v>151</v>
      </c>
      <c r="F3598" s="316" t="s">
        <v>152</v>
      </c>
      <c r="G3598" s="316" t="s">
        <v>445</v>
      </c>
      <c r="H3598" s="316" t="s">
        <v>325</v>
      </c>
      <c r="I3598" s="316" t="s">
        <v>296</v>
      </c>
      <c r="J3598" s="316" t="s">
        <v>298</v>
      </c>
      <c r="K3598" s="36">
        <v>30</v>
      </c>
      <c r="L3598" s="317">
        <v>0.2325599938631058</v>
      </c>
      <c r="M3598" s="317">
        <v>0.24194000661373141</v>
      </c>
      <c r="N3598" s="36">
        <v>65</v>
      </c>
      <c r="O3598" s="317">
        <v>0.14541000127792361</v>
      </c>
      <c r="P3598" s="317">
        <v>0.1522199958562851</v>
      </c>
      <c r="Q3598" s="36">
        <v>1492</v>
      </c>
      <c r="R3598" s="317">
        <v>0.149619996547699</v>
      </c>
      <c r="S3598" s="317">
        <v>0.153669998049736</v>
      </c>
      <c r="T3598" t="s">
        <v>380</v>
      </c>
      <c r="BA3598" s="395">
        <v>1</v>
      </c>
      <c r="BB3598" s="396" t="s">
        <v>861</v>
      </c>
      <c r="BC3598" t="str">
        <f t="shared" si="331"/>
        <v>RTH</v>
      </c>
      <c r="BD3598" t="str">
        <f t="shared" si="332"/>
        <v>NAoMe_initial_scarf_731_grp</v>
      </c>
      <c r="BE3598" s="397" t="s">
        <v>862</v>
      </c>
      <c r="BF3598" t="str">
        <f t="shared" si="333"/>
        <v>Mild frailty</v>
      </c>
      <c r="BG3598">
        <f t="shared" si="334"/>
        <v>30</v>
      </c>
      <c r="BH3598" s="398">
        <f t="shared" si="335"/>
        <v>0.2325599938631058</v>
      </c>
      <c r="BO3598" s="33"/>
    </row>
    <row r="3599" spans="1:67">
      <c r="A3599" s="316" t="s">
        <v>27</v>
      </c>
      <c r="B3599" t="s">
        <v>380</v>
      </c>
      <c r="C3599" t="s">
        <v>910</v>
      </c>
      <c r="D3599" t="s">
        <v>314</v>
      </c>
      <c r="E3599" s="316" t="s">
        <v>151</v>
      </c>
      <c r="F3599" s="316" t="s">
        <v>152</v>
      </c>
      <c r="G3599" s="316" t="s">
        <v>445</v>
      </c>
      <c r="H3599" s="316" t="s">
        <v>325</v>
      </c>
      <c r="I3599" s="316" t="s">
        <v>296</v>
      </c>
      <c r="J3599" s="316" t="s">
        <v>299</v>
      </c>
      <c r="K3599" s="36">
        <v>17</v>
      </c>
      <c r="L3599" s="317">
        <v>0.1317799985408783</v>
      </c>
      <c r="M3599" s="317">
        <v>0.13709999620914459</v>
      </c>
      <c r="N3599" s="36">
        <v>63</v>
      </c>
      <c r="O3599" s="317">
        <v>0.14093999564647669</v>
      </c>
      <c r="P3599" s="317">
        <v>0.14754000306129461</v>
      </c>
      <c r="Q3599" s="36">
        <v>1470</v>
      </c>
      <c r="R3599" s="317">
        <v>0.1474100053310394</v>
      </c>
      <c r="S3599" s="317">
        <v>0.1514099985361099</v>
      </c>
      <c r="T3599" t="s">
        <v>380</v>
      </c>
      <c r="BA3599" s="395">
        <v>1</v>
      </c>
      <c r="BB3599" s="396" t="s">
        <v>861</v>
      </c>
      <c r="BC3599" t="str">
        <f t="shared" si="331"/>
        <v>RTH</v>
      </c>
      <c r="BD3599" t="str">
        <f t="shared" si="332"/>
        <v>NAoMe_initial_scarf_731_grp</v>
      </c>
      <c r="BE3599" s="397" t="s">
        <v>862</v>
      </c>
      <c r="BF3599" t="str">
        <f t="shared" si="333"/>
        <v>Moderate frailty</v>
      </c>
      <c r="BG3599">
        <f t="shared" si="334"/>
        <v>17</v>
      </c>
      <c r="BH3599" s="398">
        <f t="shared" si="335"/>
        <v>0.1317799985408783</v>
      </c>
      <c r="BO3599" s="33"/>
    </row>
    <row r="3600" spans="1:67">
      <c r="A3600" s="316" t="s">
        <v>27</v>
      </c>
      <c r="B3600" t="s">
        <v>380</v>
      </c>
      <c r="C3600" t="s">
        <v>910</v>
      </c>
      <c r="D3600" t="s">
        <v>314</v>
      </c>
      <c r="E3600" s="316" t="s">
        <v>151</v>
      </c>
      <c r="F3600" s="316" t="s">
        <v>152</v>
      </c>
      <c r="G3600" s="316" t="s">
        <v>445</v>
      </c>
      <c r="H3600" s="316" t="s">
        <v>325</v>
      </c>
      <c r="I3600" s="316" t="s">
        <v>296</v>
      </c>
      <c r="J3600" s="316" t="s">
        <v>353</v>
      </c>
      <c r="K3600" s="36">
        <v>5</v>
      </c>
      <c r="L3600" s="317">
        <v>3.8759998977184303E-2</v>
      </c>
      <c r="M3600" s="317"/>
      <c r="N3600" s="36">
        <v>20</v>
      </c>
      <c r="O3600" s="317">
        <v>4.4739998877048492E-2</v>
      </c>
      <c r="P3600" s="317"/>
      <c r="Q3600" s="36">
        <v>263</v>
      </c>
      <c r="R3600" s="317">
        <v>2.6370000094175339E-2</v>
      </c>
      <c r="S3600" s="317"/>
      <c r="T3600" t="s">
        <v>380</v>
      </c>
      <c r="BA3600" s="395">
        <v>1</v>
      </c>
      <c r="BB3600" s="396" t="s">
        <v>861</v>
      </c>
      <c r="BC3600" t="str">
        <f t="shared" si="331"/>
        <v>RTH</v>
      </c>
      <c r="BD3600" t="str">
        <f t="shared" si="332"/>
        <v>NAoMe_initial_scarf_731_grp</v>
      </c>
      <c r="BE3600" s="397" t="s">
        <v>862</v>
      </c>
      <c r="BF3600" t="str">
        <f t="shared" si="333"/>
        <v>Not in HESAPC</v>
      </c>
      <c r="BG3600">
        <f t="shared" si="334"/>
        <v>5</v>
      </c>
      <c r="BH3600" s="398">
        <f t="shared" si="335"/>
        <v>3.8759998977184303E-2</v>
      </c>
      <c r="BO3600" s="33"/>
    </row>
    <row r="3601" spans="1:67">
      <c r="A3601" s="316" t="s">
        <v>27</v>
      </c>
      <c r="B3601" t="s">
        <v>380</v>
      </c>
      <c r="C3601" t="s">
        <v>910</v>
      </c>
      <c r="D3601" t="s">
        <v>314</v>
      </c>
      <c r="E3601" s="316" t="s">
        <v>151</v>
      </c>
      <c r="F3601" s="316" t="s">
        <v>152</v>
      </c>
      <c r="G3601" s="316" t="s">
        <v>445</v>
      </c>
      <c r="H3601" s="316" t="s">
        <v>325</v>
      </c>
      <c r="I3601" s="316" t="s">
        <v>296</v>
      </c>
      <c r="J3601" s="316" t="s">
        <v>300</v>
      </c>
      <c r="K3601" s="36">
        <v>6</v>
      </c>
      <c r="L3601" s="317">
        <v>4.6509999781847E-2</v>
      </c>
      <c r="M3601" s="317">
        <v>4.8390001058578491E-2</v>
      </c>
      <c r="N3601" s="36">
        <v>37</v>
      </c>
      <c r="O3601" s="317">
        <v>8.2769997417926788E-2</v>
      </c>
      <c r="P3601" s="317">
        <v>8.6649999022483826E-2</v>
      </c>
      <c r="Q3601" s="36">
        <v>1219</v>
      </c>
      <c r="R3601" s="317">
        <v>0.1222399994730949</v>
      </c>
      <c r="S3601" s="317">
        <v>0.12555000185966489</v>
      </c>
      <c r="T3601" t="s">
        <v>380</v>
      </c>
      <c r="BA3601" s="395">
        <v>1</v>
      </c>
      <c r="BB3601" s="396" t="s">
        <v>861</v>
      </c>
      <c r="BC3601" t="str">
        <f t="shared" si="331"/>
        <v>RTH</v>
      </c>
      <c r="BD3601" t="str">
        <f t="shared" si="332"/>
        <v>NAoMe_initial_scarf_731_grp</v>
      </c>
      <c r="BE3601" s="397" t="s">
        <v>862</v>
      </c>
      <c r="BF3601" t="str">
        <f t="shared" si="333"/>
        <v>Severe frailty</v>
      </c>
      <c r="BG3601">
        <f t="shared" si="334"/>
        <v>6</v>
      </c>
      <c r="BH3601" s="398">
        <f t="shared" si="335"/>
        <v>4.6509999781847E-2</v>
      </c>
      <c r="BO3601" s="33"/>
    </row>
    <row r="3602" spans="1:67">
      <c r="A3602" s="316" t="s">
        <v>27</v>
      </c>
      <c r="B3602" t="s">
        <v>380</v>
      </c>
      <c r="C3602" t="s">
        <v>910</v>
      </c>
      <c r="D3602" t="s">
        <v>314</v>
      </c>
      <c r="E3602" s="316" t="s">
        <v>153</v>
      </c>
      <c r="F3602" s="316" t="s">
        <v>154</v>
      </c>
      <c r="G3602" s="316" t="s">
        <v>446</v>
      </c>
      <c r="H3602" s="316" t="s">
        <v>316</v>
      </c>
      <c r="I3602" s="316" t="s">
        <v>310</v>
      </c>
      <c r="J3602" s="316" t="s">
        <v>277</v>
      </c>
      <c r="K3602" s="36">
        <v>2</v>
      </c>
      <c r="L3602" s="317">
        <v>1.480999961495399E-2</v>
      </c>
      <c r="M3602" s="317"/>
      <c r="N3602" s="36">
        <v>2</v>
      </c>
      <c r="O3602" s="317">
        <v>4.1800001636147499E-3</v>
      </c>
      <c r="P3602" s="317"/>
      <c r="Q3602" s="36">
        <v>70</v>
      </c>
      <c r="R3602" s="317">
        <v>7.0199999026954174E-3</v>
      </c>
      <c r="S3602" s="317"/>
      <c r="T3602" t="s">
        <v>380</v>
      </c>
      <c r="BA3602" s="395">
        <v>1</v>
      </c>
      <c r="BB3602" s="396" t="s">
        <v>861</v>
      </c>
      <c r="BC3602" t="str">
        <f t="shared" si="331"/>
        <v>RHU</v>
      </c>
      <c r="BD3602" t="str">
        <f t="shared" si="332"/>
        <v>NAoMe_initial_age_decades_80cap</v>
      </c>
      <c r="BE3602" s="397" t="s">
        <v>862</v>
      </c>
      <c r="BF3602" t="str">
        <f t="shared" si="333"/>
        <v>18-29 yrs</v>
      </c>
      <c r="BG3602">
        <f t="shared" si="334"/>
        <v>2</v>
      </c>
      <c r="BH3602" s="398">
        <f t="shared" si="335"/>
        <v>1.480999961495399E-2</v>
      </c>
      <c r="BO3602" s="33"/>
    </row>
    <row r="3603" spans="1:67">
      <c r="A3603" s="316" t="s">
        <v>27</v>
      </c>
      <c r="B3603" t="s">
        <v>380</v>
      </c>
      <c r="C3603" t="s">
        <v>910</v>
      </c>
      <c r="D3603" t="s">
        <v>314</v>
      </c>
      <c r="E3603" s="316" t="s">
        <v>153</v>
      </c>
      <c r="F3603" s="316" t="s">
        <v>154</v>
      </c>
      <c r="G3603" s="316" t="s">
        <v>446</v>
      </c>
      <c r="H3603" s="316" t="s">
        <v>316</v>
      </c>
      <c r="I3603" s="316" t="s">
        <v>310</v>
      </c>
      <c r="J3603" s="316" t="s">
        <v>278</v>
      </c>
      <c r="K3603" s="36">
        <v>2</v>
      </c>
      <c r="L3603" s="317">
        <v>1.480999961495399E-2</v>
      </c>
      <c r="M3603" s="317"/>
      <c r="N3603" s="36">
        <v>10</v>
      </c>
      <c r="O3603" s="317">
        <v>2.0880000665783879E-2</v>
      </c>
      <c r="P3603" s="317"/>
      <c r="Q3603" s="36">
        <v>429</v>
      </c>
      <c r="R3603" s="317">
        <v>4.3019998818635941E-2</v>
      </c>
      <c r="S3603" s="317"/>
      <c r="T3603" t="s">
        <v>380</v>
      </c>
      <c r="BA3603" s="395">
        <v>1</v>
      </c>
      <c r="BB3603" s="396" t="s">
        <v>861</v>
      </c>
      <c r="BC3603" t="str">
        <f t="shared" si="331"/>
        <v>RHU</v>
      </c>
      <c r="BD3603" t="str">
        <f t="shared" si="332"/>
        <v>NAoMe_initial_age_decades_80cap</v>
      </c>
      <c r="BE3603" s="397" t="s">
        <v>862</v>
      </c>
      <c r="BF3603" t="str">
        <f t="shared" si="333"/>
        <v>30-39 yrs</v>
      </c>
      <c r="BG3603">
        <f t="shared" si="334"/>
        <v>2</v>
      </c>
      <c r="BH3603" s="398">
        <f t="shared" si="335"/>
        <v>1.480999961495399E-2</v>
      </c>
      <c r="BO3603" s="33"/>
    </row>
    <row r="3604" spans="1:67">
      <c r="A3604" s="316" t="s">
        <v>27</v>
      </c>
      <c r="B3604" t="s">
        <v>380</v>
      </c>
      <c r="C3604" t="s">
        <v>910</v>
      </c>
      <c r="D3604" t="s">
        <v>314</v>
      </c>
      <c r="E3604" s="316" t="s">
        <v>153</v>
      </c>
      <c r="F3604" s="316" t="s">
        <v>154</v>
      </c>
      <c r="G3604" s="316" t="s">
        <v>446</v>
      </c>
      <c r="H3604" s="316" t="s">
        <v>316</v>
      </c>
      <c r="I3604" s="316" t="s">
        <v>310</v>
      </c>
      <c r="J3604" s="316" t="s">
        <v>279</v>
      </c>
      <c r="K3604" s="36">
        <v>10</v>
      </c>
      <c r="L3604" s="317">
        <v>7.4069999158382416E-2</v>
      </c>
      <c r="M3604" s="317"/>
      <c r="N3604" s="36">
        <v>35</v>
      </c>
      <c r="O3604" s="317">
        <v>7.3069997131824493E-2</v>
      </c>
      <c r="P3604" s="317"/>
      <c r="Q3604" s="36">
        <v>1024</v>
      </c>
      <c r="R3604" s="317">
        <v>0.1026899963617325</v>
      </c>
      <c r="S3604" s="317"/>
      <c r="T3604" t="s">
        <v>380</v>
      </c>
      <c r="BA3604" s="395">
        <v>1</v>
      </c>
      <c r="BB3604" s="396" t="s">
        <v>861</v>
      </c>
      <c r="BC3604" t="str">
        <f t="shared" si="331"/>
        <v>RHU</v>
      </c>
      <c r="BD3604" t="str">
        <f t="shared" si="332"/>
        <v>NAoMe_initial_age_decades_80cap</v>
      </c>
      <c r="BE3604" s="397" t="s">
        <v>862</v>
      </c>
      <c r="BF3604" t="str">
        <f t="shared" si="333"/>
        <v>40-49 yrs</v>
      </c>
      <c r="BG3604">
        <f t="shared" si="334"/>
        <v>10</v>
      </c>
      <c r="BH3604" s="398">
        <f t="shared" si="335"/>
        <v>7.4069999158382416E-2</v>
      </c>
      <c r="BO3604" s="33"/>
    </row>
    <row r="3605" spans="1:67">
      <c r="A3605" s="316" t="s">
        <v>27</v>
      </c>
      <c r="B3605" t="s">
        <v>380</v>
      </c>
      <c r="C3605" t="s">
        <v>910</v>
      </c>
      <c r="D3605" t="s">
        <v>314</v>
      </c>
      <c r="E3605" s="316" t="s">
        <v>153</v>
      </c>
      <c r="F3605" s="316" t="s">
        <v>154</v>
      </c>
      <c r="G3605" s="316" t="s">
        <v>446</v>
      </c>
      <c r="H3605" s="316" t="s">
        <v>316</v>
      </c>
      <c r="I3605" s="316" t="s">
        <v>310</v>
      </c>
      <c r="J3605" s="316" t="s">
        <v>280</v>
      </c>
      <c r="K3605" s="36">
        <v>26</v>
      </c>
      <c r="L3605" s="317">
        <v>0.19258999824523931</v>
      </c>
      <c r="M3605" s="317"/>
      <c r="N3605" s="36">
        <v>90</v>
      </c>
      <c r="O3605" s="317">
        <v>0.18788999319076541</v>
      </c>
      <c r="P3605" s="317"/>
      <c r="Q3605" s="36">
        <v>1733</v>
      </c>
      <c r="R3605" s="317">
        <v>0.17378999292850489</v>
      </c>
      <c r="S3605" s="317"/>
      <c r="T3605" t="s">
        <v>380</v>
      </c>
      <c r="BA3605" s="395">
        <v>1</v>
      </c>
      <c r="BB3605" s="396" t="s">
        <v>861</v>
      </c>
      <c r="BC3605" t="str">
        <f t="shared" si="331"/>
        <v>RHU</v>
      </c>
      <c r="BD3605" t="str">
        <f t="shared" si="332"/>
        <v>NAoMe_initial_age_decades_80cap</v>
      </c>
      <c r="BE3605" s="397" t="s">
        <v>862</v>
      </c>
      <c r="BF3605" t="str">
        <f t="shared" si="333"/>
        <v>50-59 yrs</v>
      </c>
      <c r="BG3605">
        <f t="shared" si="334"/>
        <v>26</v>
      </c>
      <c r="BH3605" s="398">
        <f t="shared" si="335"/>
        <v>0.19258999824523931</v>
      </c>
      <c r="BO3605" s="33"/>
    </row>
    <row r="3606" spans="1:67">
      <c r="A3606" s="316" t="s">
        <v>27</v>
      </c>
      <c r="B3606" t="s">
        <v>380</v>
      </c>
      <c r="C3606" t="s">
        <v>910</v>
      </c>
      <c r="D3606" t="s">
        <v>314</v>
      </c>
      <c r="E3606" s="316" t="s">
        <v>153</v>
      </c>
      <c r="F3606" s="316" t="s">
        <v>154</v>
      </c>
      <c r="G3606" s="316" t="s">
        <v>446</v>
      </c>
      <c r="H3606" s="316" t="s">
        <v>316</v>
      </c>
      <c r="I3606" s="316" t="s">
        <v>310</v>
      </c>
      <c r="J3606" s="316" t="s">
        <v>281</v>
      </c>
      <c r="K3606" s="36">
        <v>31</v>
      </c>
      <c r="L3606" s="317">
        <v>0.2296299934387207</v>
      </c>
      <c r="M3606" s="317"/>
      <c r="N3606" s="36">
        <v>104</v>
      </c>
      <c r="O3606" s="317">
        <v>0.21712000668048859</v>
      </c>
      <c r="P3606" s="317"/>
      <c r="Q3606" s="36">
        <v>1931</v>
      </c>
      <c r="R3606" s="317">
        <v>0.19363999366760251</v>
      </c>
      <c r="S3606" s="317"/>
      <c r="T3606" t="s">
        <v>380</v>
      </c>
      <c r="BA3606" s="395">
        <v>1</v>
      </c>
      <c r="BB3606" s="396" t="s">
        <v>861</v>
      </c>
      <c r="BC3606" t="str">
        <f t="shared" si="331"/>
        <v>RHU</v>
      </c>
      <c r="BD3606" t="str">
        <f t="shared" si="332"/>
        <v>NAoMe_initial_age_decades_80cap</v>
      </c>
      <c r="BE3606" s="397" t="s">
        <v>862</v>
      </c>
      <c r="BF3606" t="str">
        <f t="shared" si="333"/>
        <v>60-69 yrs</v>
      </c>
      <c r="BG3606">
        <f t="shared" si="334"/>
        <v>31</v>
      </c>
      <c r="BH3606" s="398">
        <f t="shared" si="335"/>
        <v>0.2296299934387207</v>
      </c>
      <c r="BO3606" s="33"/>
    </row>
    <row r="3607" spans="1:67">
      <c r="A3607" s="316" t="s">
        <v>27</v>
      </c>
      <c r="B3607" t="s">
        <v>380</v>
      </c>
      <c r="C3607" t="s">
        <v>910</v>
      </c>
      <c r="D3607" t="s">
        <v>314</v>
      </c>
      <c r="E3607" s="316" t="s">
        <v>153</v>
      </c>
      <c r="F3607" s="316" t="s">
        <v>154</v>
      </c>
      <c r="G3607" s="316" t="s">
        <v>446</v>
      </c>
      <c r="H3607" s="316" t="s">
        <v>316</v>
      </c>
      <c r="I3607" s="316" t="s">
        <v>310</v>
      </c>
      <c r="J3607" s="316" t="s">
        <v>282</v>
      </c>
      <c r="K3607" s="36">
        <v>33</v>
      </c>
      <c r="L3607" s="317">
        <v>0.24444000422954559</v>
      </c>
      <c r="M3607" s="317"/>
      <c r="N3607" s="36">
        <v>119</v>
      </c>
      <c r="O3607" s="317">
        <v>0.24842999875545499</v>
      </c>
      <c r="P3607" s="317"/>
      <c r="Q3607" s="36">
        <v>2493</v>
      </c>
      <c r="R3607" s="317">
        <v>0.25</v>
      </c>
      <c r="S3607" s="317"/>
      <c r="T3607" t="s">
        <v>380</v>
      </c>
      <c r="BA3607" s="395">
        <v>1</v>
      </c>
      <c r="BB3607" s="396" t="s">
        <v>861</v>
      </c>
      <c r="BC3607" t="str">
        <f t="shared" si="331"/>
        <v>RHU</v>
      </c>
      <c r="BD3607" t="str">
        <f t="shared" si="332"/>
        <v>NAoMe_initial_age_decades_80cap</v>
      </c>
      <c r="BE3607" s="397" t="s">
        <v>862</v>
      </c>
      <c r="BF3607" t="str">
        <f t="shared" si="333"/>
        <v>70-79 yrs</v>
      </c>
      <c r="BG3607">
        <f t="shared" si="334"/>
        <v>33</v>
      </c>
      <c r="BH3607" s="398">
        <f t="shared" si="335"/>
        <v>0.24444000422954559</v>
      </c>
      <c r="BO3607" s="33"/>
    </row>
    <row r="3608" spans="1:67">
      <c r="A3608" s="316" t="s">
        <v>27</v>
      </c>
      <c r="B3608" t="s">
        <v>380</v>
      </c>
      <c r="C3608" t="s">
        <v>910</v>
      </c>
      <c r="D3608" t="s">
        <v>314</v>
      </c>
      <c r="E3608" s="316" t="s">
        <v>153</v>
      </c>
      <c r="F3608" s="316" t="s">
        <v>154</v>
      </c>
      <c r="G3608" s="316" t="s">
        <v>446</v>
      </c>
      <c r="H3608" s="316" t="s">
        <v>316</v>
      </c>
      <c r="I3608" s="316" t="s">
        <v>310</v>
      </c>
      <c r="J3608" s="316" t="s">
        <v>283</v>
      </c>
      <c r="K3608" s="36">
        <v>31</v>
      </c>
      <c r="L3608" s="317">
        <v>0.2296299934387207</v>
      </c>
      <c r="M3608" s="317"/>
      <c r="N3608" s="36">
        <v>119</v>
      </c>
      <c r="O3608" s="317">
        <v>0.24842999875545499</v>
      </c>
      <c r="P3608" s="317"/>
      <c r="Q3608" s="36">
        <v>2292</v>
      </c>
      <c r="R3608" s="317">
        <v>0.2298399955034256</v>
      </c>
      <c r="S3608" s="317"/>
      <c r="T3608" t="s">
        <v>380</v>
      </c>
      <c r="BA3608" s="395">
        <v>1</v>
      </c>
      <c r="BB3608" s="396" t="s">
        <v>861</v>
      </c>
      <c r="BC3608" t="str">
        <f t="shared" si="331"/>
        <v>RHU</v>
      </c>
      <c r="BD3608" t="str">
        <f t="shared" si="332"/>
        <v>NAoMe_initial_age_decades_80cap</v>
      </c>
      <c r="BE3608" s="397" t="s">
        <v>862</v>
      </c>
      <c r="BF3608" t="str">
        <f t="shared" si="333"/>
        <v>80+ yrs</v>
      </c>
      <c r="BG3608">
        <f t="shared" si="334"/>
        <v>31</v>
      </c>
      <c r="BH3608" s="398">
        <f t="shared" si="335"/>
        <v>0.2296299934387207</v>
      </c>
      <c r="BO3608" s="33"/>
    </row>
    <row r="3609" spans="1:67">
      <c r="A3609" s="316" t="s">
        <v>27</v>
      </c>
      <c r="B3609" t="s">
        <v>380</v>
      </c>
      <c r="C3609" t="s">
        <v>910</v>
      </c>
      <c r="D3609" t="s">
        <v>314</v>
      </c>
      <c r="E3609" s="316" t="s">
        <v>153</v>
      </c>
      <c r="F3609" s="316" t="s">
        <v>154</v>
      </c>
      <c r="G3609" s="316" t="s">
        <v>446</v>
      </c>
      <c r="H3609" s="316" t="s">
        <v>316</v>
      </c>
      <c r="I3609" s="316" t="s">
        <v>341</v>
      </c>
      <c r="J3609" s="316" t="s">
        <v>13</v>
      </c>
      <c r="K3609" s="36">
        <v>103</v>
      </c>
      <c r="L3609" s="317">
        <v>0.76296001672744751</v>
      </c>
      <c r="M3609" s="317">
        <v>0.76866000890731812</v>
      </c>
      <c r="N3609" s="36">
        <v>327</v>
      </c>
      <c r="O3609" s="317">
        <v>0.682669997215271</v>
      </c>
      <c r="P3609" s="317">
        <v>0.69427001476287842</v>
      </c>
      <c r="Q3609" s="36">
        <v>6753</v>
      </c>
      <c r="R3609" s="317">
        <v>0.67720001935958862</v>
      </c>
      <c r="S3609" s="317">
        <v>0.69554001092910767</v>
      </c>
      <c r="T3609" t="s">
        <v>380</v>
      </c>
      <c r="BA3609" s="395">
        <v>1</v>
      </c>
      <c r="BB3609" s="396" t="s">
        <v>861</v>
      </c>
      <c r="BC3609" t="str">
        <f t="shared" si="331"/>
        <v>RHU</v>
      </c>
      <c r="BD3609" t="str">
        <f t="shared" si="332"/>
        <v>NAoMe_initial_ch_score_2cap</v>
      </c>
      <c r="BE3609" s="397" t="s">
        <v>862</v>
      </c>
      <c r="BF3609" t="str">
        <f t="shared" si="333"/>
        <v>0</v>
      </c>
      <c r="BG3609">
        <f t="shared" si="334"/>
        <v>103</v>
      </c>
      <c r="BH3609" s="398">
        <f t="shared" si="335"/>
        <v>0.76296001672744751</v>
      </c>
      <c r="BO3609" s="33"/>
    </row>
    <row r="3610" spans="1:67">
      <c r="A3610" s="316" t="s">
        <v>27</v>
      </c>
      <c r="B3610" t="s">
        <v>380</v>
      </c>
      <c r="C3610" t="s">
        <v>910</v>
      </c>
      <c r="D3610" t="s">
        <v>314</v>
      </c>
      <c r="E3610" s="316" t="s">
        <v>153</v>
      </c>
      <c r="F3610" s="316" t="s">
        <v>154</v>
      </c>
      <c r="G3610" s="316" t="s">
        <v>446</v>
      </c>
      <c r="H3610" s="316" t="s">
        <v>316</v>
      </c>
      <c r="I3610" s="316" t="s">
        <v>341</v>
      </c>
      <c r="J3610" s="316" t="s">
        <v>14</v>
      </c>
      <c r="K3610" s="36">
        <v>17</v>
      </c>
      <c r="L3610" s="317">
        <v>0.1259299963712692</v>
      </c>
      <c r="M3610" s="317">
        <v>0.12687000632286069</v>
      </c>
      <c r="N3610" s="36">
        <v>83</v>
      </c>
      <c r="O3610" s="317">
        <v>0.17328000068664551</v>
      </c>
      <c r="P3610" s="317">
        <v>0.17621999979019171</v>
      </c>
      <c r="Q3610" s="36">
        <v>1630</v>
      </c>
      <c r="R3610" s="317">
        <v>0.16346000134944921</v>
      </c>
      <c r="S3610" s="317">
        <v>0.16788999736309049</v>
      </c>
      <c r="T3610" t="s">
        <v>380</v>
      </c>
      <c r="BA3610" s="395">
        <v>1</v>
      </c>
      <c r="BB3610" s="396" t="s">
        <v>861</v>
      </c>
      <c r="BC3610" t="str">
        <f t="shared" si="331"/>
        <v>RHU</v>
      </c>
      <c r="BD3610" t="str">
        <f t="shared" si="332"/>
        <v>NAoMe_initial_ch_score_2cap</v>
      </c>
      <c r="BE3610" s="397" t="s">
        <v>862</v>
      </c>
      <c r="BF3610" t="str">
        <f t="shared" si="333"/>
        <v>1</v>
      </c>
      <c r="BG3610">
        <f t="shared" si="334"/>
        <v>17</v>
      </c>
      <c r="BH3610" s="398">
        <f t="shared" si="335"/>
        <v>0.1259299963712692</v>
      </c>
      <c r="BO3610" s="33"/>
    </row>
    <row r="3611" spans="1:67">
      <c r="A3611" s="316" t="s">
        <v>27</v>
      </c>
      <c r="B3611" t="s">
        <v>380</v>
      </c>
      <c r="C3611" t="s">
        <v>910</v>
      </c>
      <c r="D3611" t="s">
        <v>314</v>
      </c>
      <c r="E3611" s="316" t="s">
        <v>153</v>
      </c>
      <c r="F3611" s="316" t="s">
        <v>154</v>
      </c>
      <c r="G3611" s="316" t="s">
        <v>446</v>
      </c>
      <c r="H3611" s="316" t="s">
        <v>316</v>
      </c>
      <c r="I3611" s="316" t="s">
        <v>341</v>
      </c>
      <c r="J3611" s="316" t="s">
        <v>301</v>
      </c>
      <c r="K3611" s="36">
        <v>14</v>
      </c>
      <c r="L3611" s="317">
        <v>0.1036999970674515</v>
      </c>
      <c r="M3611" s="317">
        <v>0.1044799983501434</v>
      </c>
      <c r="N3611" s="36">
        <v>61</v>
      </c>
      <c r="O3611" s="317">
        <v>0.12735000252723691</v>
      </c>
      <c r="P3611" s="317">
        <v>0.1295100003480911</v>
      </c>
      <c r="Q3611" s="36">
        <v>1326</v>
      </c>
      <c r="R3611" s="317">
        <v>0.132970005273819</v>
      </c>
      <c r="S3611" s="317">
        <v>0.13657000660896301</v>
      </c>
      <c r="T3611" t="s">
        <v>380</v>
      </c>
      <c r="BA3611" s="395">
        <v>1</v>
      </c>
      <c r="BB3611" s="396" t="s">
        <v>861</v>
      </c>
      <c r="BC3611" t="str">
        <f t="shared" si="331"/>
        <v>RHU</v>
      </c>
      <c r="BD3611" t="str">
        <f t="shared" si="332"/>
        <v>NAoMe_initial_ch_score_2cap</v>
      </c>
      <c r="BE3611" s="397" t="s">
        <v>862</v>
      </c>
      <c r="BF3611" t="str">
        <f t="shared" si="333"/>
        <v>2+</v>
      </c>
      <c r="BG3611">
        <f t="shared" si="334"/>
        <v>14</v>
      </c>
      <c r="BH3611" s="398">
        <f t="shared" si="335"/>
        <v>0.1036999970674515</v>
      </c>
      <c r="BO3611" s="33"/>
    </row>
    <row r="3612" spans="1:67">
      <c r="A3612" s="316" t="s">
        <v>27</v>
      </c>
      <c r="B3612" t="s">
        <v>380</v>
      </c>
      <c r="C3612" t="s">
        <v>910</v>
      </c>
      <c r="D3612" t="s">
        <v>314</v>
      </c>
      <c r="E3612" s="316" t="s">
        <v>153</v>
      </c>
      <c r="F3612" s="316" t="s">
        <v>154</v>
      </c>
      <c r="G3612" s="316" t="s">
        <v>446</v>
      </c>
      <c r="H3612" s="316" t="s">
        <v>316</v>
      </c>
      <c r="I3612" s="316" t="s">
        <v>341</v>
      </c>
      <c r="J3612" s="316" t="s">
        <v>260</v>
      </c>
      <c r="K3612" s="36">
        <v>1</v>
      </c>
      <c r="L3612" s="317">
        <v>7.4100000783801079E-3</v>
      </c>
      <c r="M3612" s="317"/>
      <c r="N3612" s="36">
        <v>8</v>
      </c>
      <c r="O3612" s="317">
        <v>1.6699999570846561E-2</v>
      </c>
      <c r="P3612" s="317"/>
      <c r="Q3612" s="36">
        <v>263</v>
      </c>
      <c r="R3612" s="317">
        <v>2.6370000094175339E-2</v>
      </c>
      <c r="S3612" s="317"/>
      <c r="T3612" t="s">
        <v>380</v>
      </c>
      <c r="BA3612" s="395">
        <v>1</v>
      </c>
      <c r="BB3612" s="396" t="s">
        <v>861</v>
      </c>
      <c r="BC3612" t="str">
        <f t="shared" si="331"/>
        <v>RHU</v>
      </c>
      <c r="BD3612" t="str">
        <f t="shared" si="332"/>
        <v>NAoMe_initial_ch_score_2cap</v>
      </c>
      <c r="BE3612" s="397" t="s">
        <v>862</v>
      </c>
      <c r="BF3612" t="str">
        <f t="shared" si="333"/>
        <v>Unknown</v>
      </c>
      <c r="BG3612">
        <f t="shared" si="334"/>
        <v>1</v>
      </c>
      <c r="BH3612" s="398">
        <f t="shared" si="335"/>
        <v>7.4100000783801079E-3</v>
      </c>
      <c r="BO3612" s="33"/>
    </row>
    <row r="3613" spans="1:67">
      <c r="A3613" s="316" t="s">
        <v>27</v>
      </c>
      <c r="B3613" t="s">
        <v>380</v>
      </c>
      <c r="C3613" t="s">
        <v>910</v>
      </c>
      <c r="D3613" t="s">
        <v>314</v>
      </c>
      <c r="E3613" s="316" t="s">
        <v>153</v>
      </c>
      <c r="F3613" s="316" t="s">
        <v>154</v>
      </c>
      <c r="G3613" s="316" t="s">
        <v>446</v>
      </c>
      <c r="H3613" s="316" t="s">
        <v>316</v>
      </c>
      <c r="I3613" s="316" t="s">
        <v>309</v>
      </c>
      <c r="J3613" s="316" t="s">
        <v>289</v>
      </c>
      <c r="K3613" s="36">
        <v>47</v>
      </c>
      <c r="L3613" s="317">
        <v>0.34815001487731928</v>
      </c>
      <c r="M3613" s="317"/>
      <c r="N3613" s="36">
        <v>158</v>
      </c>
      <c r="O3613" s="317">
        <v>0.32984998822212219</v>
      </c>
      <c r="P3613" s="317"/>
      <c r="Q3613" s="36">
        <v>3283</v>
      </c>
      <c r="R3613" s="317">
        <v>0.3292199969291687</v>
      </c>
      <c r="S3613" s="317"/>
      <c r="T3613" t="s">
        <v>380</v>
      </c>
      <c r="BA3613" s="395">
        <v>1</v>
      </c>
      <c r="BB3613" s="396" t="s">
        <v>861</v>
      </c>
      <c r="BC3613" t="str">
        <f t="shared" si="331"/>
        <v>RHU</v>
      </c>
      <c r="BD3613" t="str">
        <f t="shared" si="332"/>
        <v>NAoMe_initial_diagnosis_year</v>
      </c>
      <c r="BE3613" s="397" t="s">
        <v>862</v>
      </c>
      <c r="BF3613" t="str">
        <f t="shared" si="333"/>
        <v>2021</v>
      </c>
      <c r="BG3613">
        <f t="shared" si="334"/>
        <v>47</v>
      </c>
      <c r="BH3613" s="398">
        <f t="shared" si="335"/>
        <v>0.34815001487731928</v>
      </c>
      <c r="BO3613" s="33"/>
    </row>
    <row r="3614" spans="1:67">
      <c r="A3614" s="316" t="s">
        <v>27</v>
      </c>
      <c r="B3614" t="s">
        <v>380</v>
      </c>
      <c r="C3614" t="s">
        <v>910</v>
      </c>
      <c r="D3614" t="s">
        <v>314</v>
      </c>
      <c r="E3614" s="316" t="s">
        <v>153</v>
      </c>
      <c r="F3614" s="316" t="s">
        <v>154</v>
      </c>
      <c r="G3614" s="316" t="s">
        <v>446</v>
      </c>
      <c r="H3614" s="316" t="s">
        <v>316</v>
      </c>
      <c r="I3614" s="316" t="s">
        <v>309</v>
      </c>
      <c r="J3614" s="316" t="s">
        <v>816</v>
      </c>
      <c r="K3614" s="36">
        <v>45</v>
      </c>
      <c r="L3614" s="317">
        <v>0.33333000540733337</v>
      </c>
      <c r="M3614" s="317"/>
      <c r="N3614" s="36">
        <v>156</v>
      </c>
      <c r="O3614" s="317">
        <v>0.32567998766899109</v>
      </c>
      <c r="P3614" s="317"/>
      <c r="Q3614" s="36">
        <v>3315</v>
      </c>
      <c r="R3614" s="317">
        <v>0.33243000507354742</v>
      </c>
      <c r="S3614" s="317"/>
      <c r="T3614" t="s">
        <v>380</v>
      </c>
      <c r="BA3614" s="395">
        <v>1</v>
      </c>
      <c r="BB3614" s="396" t="s">
        <v>861</v>
      </c>
      <c r="BC3614" t="str">
        <f t="shared" si="331"/>
        <v>RHU</v>
      </c>
      <c r="BD3614" t="str">
        <f t="shared" si="332"/>
        <v>NAoMe_initial_diagnosis_year</v>
      </c>
      <c r="BE3614" s="397" t="s">
        <v>862</v>
      </c>
      <c r="BF3614" t="str">
        <f t="shared" si="333"/>
        <v>2022</v>
      </c>
      <c r="BG3614">
        <f t="shared" si="334"/>
        <v>45</v>
      </c>
      <c r="BH3614" s="398">
        <f t="shared" si="335"/>
        <v>0.33333000540733337</v>
      </c>
      <c r="BO3614" s="33"/>
    </row>
    <row r="3615" spans="1:67">
      <c r="A3615" s="316" t="s">
        <v>27</v>
      </c>
      <c r="B3615" t="s">
        <v>380</v>
      </c>
      <c r="C3615" t="s">
        <v>910</v>
      </c>
      <c r="D3615" t="s">
        <v>314</v>
      </c>
      <c r="E3615" s="316" t="s">
        <v>153</v>
      </c>
      <c r="F3615" s="316" t="s">
        <v>154</v>
      </c>
      <c r="G3615" s="316" t="s">
        <v>446</v>
      </c>
      <c r="H3615" s="316" t="s">
        <v>316</v>
      </c>
      <c r="I3615" s="316" t="s">
        <v>309</v>
      </c>
      <c r="J3615" s="316" t="s">
        <v>946</v>
      </c>
      <c r="K3615" s="36">
        <v>43</v>
      </c>
      <c r="L3615" s="317">
        <v>0.31852000951766968</v>
      </c>
      <c r="M3615" s="317"/>
      <c r="N3615" s="36">
        <v>165</v>
      </c>
      <c r="O3615" s="317">
        <v>0.34446999430656428</v>
      </c>
      <c r="P3615" s="317"/>
      <c r="Q3615" s="36">
        <v>3374</v>
      </c>
      <c r="R3615" s="317">
        <v>0.33834999799728388</v>
      </c>
      <c r="S3615" s="317"/>
      <c r="T3615" t="s">
        <v>380</v>
      </c>
      <c r="BA3615" s="395">
        <v>1</v>
      </c>
      <c r="BB3615" s="396" t="s">
        <v>861</v>
      </c>
      <c r="BC3615" t="str">
        <f t="shared" si="331"/>
        <v>RHU</v>
      </c>
      <c r="BD3615" t="str">
        <f t="shared" si="332"/>
        <v>NAoMe_initial_diagnosis_year</v>
      </c>
      <c r="BE3615" s="397" t="s">
        <v>862</v>
      </c>
      <c r="BF3615" t="str">
        <f t="shared" si="333"/>
        <v>2023</v>
      </c>
      <c r="BG3615">
        <f t="shared" si="334"/>
        <v>43</v>
      </c>
      <c r="BH3615" s="398">
        <f t="shared" si="335"/>
        <v>0.31852000951766968</v>
      </c>
      <c r="BO3615" s="33"/>
    </row>
    <row r="3616" spans="1:67">
      <c r="A3616" s="316" t="s">
        <v>27</v>
      </c>
      <c r="B3616" t="s">
        <v>380</v>
      </c>
      <c r="C3616" t="s">
        <v>910</v>
      </c>
      <c r="D3616" t="s">
        <v>314</v>
      </c>
      <c r="E3616" s="316" t="s">
        <v>153</v>
      </c>
      <c r="F3616" s="316" t="s">
        <v>154</v>
      </c>
      <c r="G3616" s="316" t="s">
        <v>446</v>
      </c>
      <c r="H3616" s="316" t="s">
        <v>316</v>
      </c>
      <c r="I3616" s="316" t="s">
        <v>331</v>
      </c>
      <c r="J3616" s="316" t="s">
        <v>332</v>
      </c>
      <c r="K3616" s="36">
        <v>8</v>
      </c>
      <c r="L3616" s="317">
        <v>5.9259999543428421E-2</v>
      </c>
      <c r="M3616" s="317">
        <v>6.4000003039836884E-2</v>
      </c>
      <c r="N3616" s="36">
        <v>20</v>
      </c>
      <c r="O3616" s="317">
        <v>4.1749998927116387E-2</v>
      </c>
      <c r="P3616" s="317">
        <v>4.6509999781847E-2</v>
      </c>
      <c r="Q3616" s="36">
        <v>434</v>
      </c>
      <c r="R3616" s="317">
        <v>4.3519999831914902E-2</v>
      </c>
      <c r="S3616" s="317">
        <v>5.2159998565912247E-2</v>
      </c>
      <c r="T3616" t="s">
        <v>380</v>
      </c>
      <c r="BA3616" s="395">
        <v>1</v>
      </c>
      <c r="BB3616" s="396" t="s">
        <v>861</v>
      </c>
      <c r="BC3616" t="str">
        <f t="shared" si="331"/>
        <v>RHU</v>
      </c>
      <c r="BD3616" t="str">
        <f t="shared" si="332"/>
        <v>NAoMe_initial_disease_group</v>
      </c>
      <c r="BE3616" s="397" t="s">
        <v>862</v>
      </c>
      <c r="BF3616" t="str">
        <f t="shared" si="333"/>
        <v>Advanced M0</v>
      </c>
      <c r="BG3616">
        <f t="shared" si="334"/>
        <v>8</v>
      </c>
      <c r="BH3616" s="398">
        <f t="shared" si="335"/>
        <v>5.9259999543428421E-2</v>
      </c>
      <c r="BO3616" s="33"/>
    </row>
    <row r="3617" spans="1:67">
      <c r="A3617" s="316" t="s">
        <v>27</v>
      </c>
      <c r="B3617" t="s">
        <v>380</v>
      </c>
      <c r="C3617" t="s">
        <v>910</v>
      </c>
      <c r="D3617" t="s">
        <v>314</v>
      </c>
      <c r="E3617" s="316" t="s">
        <v>153</v>
      </c>
      <c r="F3617" s="316" t="s">
        <v>154</v>
      </c>
      <c r="G3617" s="316" t="s">
        <v>446</v>
      </c>
      <c r="H3617" s="316" t="s">
        <v>316</v>
      </c>
      <c r="I3617" s="316" t="s">
        <v>331</v>
      </c>
      <c r="J3617" s="316" t="s">
        <v>333</v>
      </c>
      <c r="K3617" s="36">
        <v>89</v>
      </c>
      <c r="L3617" s="317">
        <v>0.65925997495651245</v>
      </c>
      <c r="M3617" s="317">
        <v>0.71200001239776611</v>
      </c>
      <c r="N3617" s="36">
        <v>309</v>
      </c>
      <c r="O3617" s="317">
        <v>0.64508998394012451</v>
      </c>
      <c r="P3617" s="317">
        <v>0.71859997510910034</v>
      </c>
      <c r="Q3617" s="36">
        <v>6159</v>
      </c>
      <c r="R3617" s="317">
        <v>0.6176300048828125</v>
      </c>
      <c r="S3617" s="317">
        <v>0.74026000499725342</v>
      </c>
      <c r="T3617" t="s">
        <v>380</v>
      </c>
      <c r="BA3617" s="395">
        <v>1</v>
      </c>
      <c r="BB3617" s="396" t="s">
        <v>861</v>
      </c>
      <c r="BC3617" t="str">
        <f t="shared" si="331"/>
        <v>RHU</v>
      </c>
      <c r="BD3617" t="str">
        <f t="shared" si="332"/>
        <v>NAoMe_initial_disease_group</v>
      </c>
      <c r="BE3617" s="397" t="s">
        <v>862</v>
      </c>
      <c r="BF3617" t="str">
        <f t="shared" si="333"/>
        <v>Advanced M1</v>
      </c>
      <c r="BG3617">
        <f t="shared" si="334"/>
        <v>89</v>
      </c>
      <c r="BH3617" s="398">
        <f t="shared" si="335"/>
        <v>0.65925997495651245</v>
      </c>
      <c r="BO3617" s="33"/>
    </row>
    <row r="3618" spans="1:67">
      <c r="A3618" s="316" t="s">
        <v>27</v>
      </c>
      <c r="B3618" t="s">
        <v>380</v>
      </c>
      <c r="C3618" t="s">
        <v>910</v>
      </c>
      <c r="D3618" t="s">
        <v>314</v>
      </c>
      <c r="E3618" s="316" t="s">
        <v>153</v>
      </c>
      <c r="F3618" s="316" t="s">
        <v>154</v>
      </c>
      <c r="G3618" s="316" t="s">
        <v>446</v>
      </c>
      <c r="H3618" s="316" t="s">
        <v>316</v>
      </c>
      <c r="I3618" s="316" t="s">
        <v>331</v>
      </c>
      <c r="J3618" s="316" t="s">
        <v>334</v>
      </c>
      <c r="K3618" s="36">
        <v>0</v>
      </c>
      <c r="L3618" s="317">
        <v>0</v>
      </c>
      <c r="M3618" s="317">
        <v>0</v>
      </c>
      <c r="N3618" s="36">
        <v>2</v>
      </c>
      <c r="O3618" s="317">
        <v>4.1800001636147499E-3</v>
      </c>
      <c r="P3618" s="317">
        <v>4.6500000171363354E-3</v>
      </c>
      <c r="Q3618" s="36">
        <v>64</v>
      </c>
      <c r="R3618" s="317">
        <v>6.4199999906122676E-3</v>
      </c>
      <c r="S3618" s="317">
        <v>7.689999882131815E-3</v>
      </c>
      <c r="T3618" t="s">
        <v>380</v>
      </c>
      <c r="BA3618" s="395">
        <v>1</v>
      </c>
      <c r="BB3618" s="396" t="s">
        <v>861</v>
      </c>
      <c r="BC3618" t="str">
        <f t="shared" si="331"/>
        <v>RHU</v>
      </c>
      <c r="BD3618" t="str">
        <f t="shared" si="332"/>
        <v>NAoMe_initial_disease_group</v>
      </c>
      <c r="BE3618" s="397" t="s">
        <v>862</v>
      </c>
      <c r="BF3618" t="str">
        <f t="shared" si="333"/>
        <v>DCIS</v>
      </c>
      <c r="BG3618">
        <f t="shared" si="334"/>
        <v>0</v>
      </c>
      <c r="BH3618" s="398">
        <f t="shared" si="335"/>
        <v>0</v>
      </c>
      <c r="BO3618" s="33"/>
    </row>
    <row r="3619" spans="1:67">
      <c r="A3619" s="316" t="s">
        <v>27</v>
      </c>
      <c r="B3619" t="s">
        <v>380</v>
      </c>
      <c r="C3619" t="s">
        <v>910</v>
      </c>
      <c r="D3619" t="s">
        <v>314</v>
      </c>
      <c r="E3619" s="316" t="s">
        <v>153</v>
      </c>
      <c r="F3619" s="316" t="s">
        <v>154</v>
      </c>
      <c r="G3619" s="316" t="s">
        <v>446</v>
      </c>
      <c r="H3619" s="316" t="s">
        <v>316</v>
      </c>
      <c r="I3619" s="316" t="s">
        <v>331</v>
      </c>
      <c r="J3619" s="316" t="s">
        <v>335</v>
      </c>
      <c r="K3619" s="36">
        <v>28</v>
      </c>
      <c r="L3619" s="317">
        <v>0.207409992814064</v>
      </c>
      <c r="M3619" s="317">
        <v>0.22400000691413879</v>
      </c>
      <c r="N3619" s="36">
        <v>99</v>
      </c>
      <c r="O3619" s="317">
        <v>0.2066799998283386</v>
      </c>
      <c r="P3619" s="317">
        <v>0.2302300035953522</v>
      </c>
      <c r="Q3619" s="36">
        <v>1663</v>
      </c>
      <c r="R3619" s="317">
        <v>0.16676999628543851</v>
      </c>
      <c r="S3619" s="317">
        <v>0.19988000392913821</v>
      </c>
      <c r="T3619" t="s">
        <v>380</v>
      </c>
      <c r="BA3619" s="395">
        <v>1</v>
      </c>
      <c r="BB3619" s="396" t="s">
        <v>861</v>
      </c>
      <c r="BC3619" t="str">
        <f t="shared" si="331"/>
        <v>RHU</v>
      </c>
      <c r="BD3619" t="str">
        <f t="shared" si="332"/>
        <v>NAoMe_initial_disease_group</v>
      </c>
      <c r="BE3619" s="397" t="s">
        <v>862</v>
      </c>
      <c r="BF3619" t="str">
        <f t="shared" si="333"/>
        <v>Early invasive</v>
      </c>
      <c r="BG3619">
        <f t="shared" si="334"/>
        <v>28</v>
      </c>
      <c r="BH3619" s="398">
        <f t="shared" si="335"/>
        <v>0.207409992814064</v>
      </c>
      <c r="BO3619" s="33"/>
    </row>
    <row r="3620" spans="1:67">
      <c r="A3620" s="316" t="s">
        <v>27</v>
      </c>
      <c r="B3620" t="s">
        <v>380</v>
      </c>
      <c r="C3620" t="s">
        <v>910</v>
      </c>
      <c r="D3620" t="s">
        <v>314</v>
      </c>
      <c r="E3620" s="316" t="s">
        <v>153</v>
      </c>
      <c r="F3620" s="316" t="s">
        <v>154</v>
      </c>
      <c r="G3620" s="316" t="s">
        <v>446</v>
      </c>
      <c r="H3620" s="316" t="s">
        <v>316</v>
      </c>
      <c r="I3620" s="316" t="s">
        <v>331</v>
      </c>
      <c r="J3620" s="316" t="s">
        <v>337</v>
      </c>
      <c r="K3620" s="36">
        <v>10</v>
      </c>
      <c r="L3620" s="317">
        <v>7.4069999158382416E-2</v>
      </c>
      <c r="M3620" s="317"/>
      <c r="N3620" s="36">
        <v>49</v>
      </c>
      <c r="O3620" s="317">
        <v>0.1023000031709671</v>
      </c>
      <c r="P3620" s="317"/>
      <c r="Q3620" s="36">
        <v>1652</v>
      </c>
      <c r="R3620" s="317">
        <v>0.1656599938869476</v>
      </c>
      <c r="S3620" s="317"/>
      <c r="T3620" t="s">
        <v>380</v>
      </c>
      <c r="BA3620" s="395">
        <v>1</v>
      </c>
      <c r="BB3620" s="396" t="s">
        <v>861</v>
      </c>
      <c r="BC3620" t="str">
        <f t="shared" si="331"/>
        <v>RHU</v>
      </c>
      <c r="BD3620" t="str">
        <f t="shared" si="332"/>
        <v>NAoMe_initial_disease_group</v>
      </c>
      <c r="BE3620" s="397" t="s">
        <v>862</v>
      </c>
      <c r="BF3620" t="str">
        <f t="shared" si="333"/>
        <v>Unknown stage</v>
      </c>
      <c r="BG3620">
        <f t="shared" si="334"/>
        <v>10</v>
      </c>
      <c r="BH3620" s="398">
        <f t="shared" si="335"/>
        <v>7.4069999158382416E-2</v>
      </c>
      <c r="BO3620" s="33"/>
    </row>
    <row r="3621" spans="1:67">
      <c r="A3621" s="316" t="s">
        <v>27</v>
      </c>
      <c r="B3621" t="s">
        <v>380</v>
      </c>
      <c r="C3621" t="s">
        <v>910</v>
      </c>
      <c r="D3621" t="s">
        <v>314</v>
      </c>
      <c r="E3621" s="316" t="s">
        <v>153</v>
      </c>
      <c r="F3621" s="316" t="s">
        <v>154</v>
      </c>
      <c r="G3621" s="316" t="s">
        <v>446</v>
      </c>
      <c r="H3621" s="316" t="s">
        <v>316</v>
      </c>
      <c r="I3621" s="316" t="s">
        <v>656</v>
      </c>
      <c r="J3621" s="316" t="s">
        <v>286</v>
      </c>
      <c r="K3621" s="36">
        <v>2</v>
      </c>
      <c r="L3621" s="317">
        <v>1.480999961495399E-2</v>
      </c>
      <c r="M3621" s="317">
        <v>1.625999994575977E-2</v>
      </c>
      <c r="N3621" s="36">
        <v>6</v>
      </c>
      <c r="O3621" s="317">
        <v>1.252999994903803E-2</v>
      </c>
      <c r="P3621" s="317">
        <v>1.4019999653100969E-2</v>
      </c>
      <c r="Q3621" s="36">
        <v>492</v>
      </c>
      <c r="R3621" s="317">
        <v>4.9339998513460159E-2</v>
      </c>
      <c r="S3621" s="317">
        <v>5.1920000463724143E-2</v>
      </c>
      <c r="T3621" t="s">
        <v>380</v>
      </c>
      <c r="BA3621" s="395">
        <v>1</v>
      </c>
      <c r="BB3621" s="396" t="s">
        <v>861</v>
      </c>
      <c r="BC3621" t="str">
        <f t="shared" si="331"/>
        <v>RHU</v>
      </c>
      <c r="BD3621" t="str">
        <f t="shared" si="332"/>
        <v>NAoMe_initial_ethnicity_grp</v>
      </c>
      <c r="BE3621" s="397" t="s">
        <v>862</v>
      </c>
      <c r="BF3621" t="str">
        <f t="shared" si="333"/>
        <v>Asian or Asian British</v>
      </c>
      <c r="BG3621">
        <f t="shared" si="334"/>
        <v>2</v>
      </c>
      <c r="BH3621" s="398">
        <f t="shared" si="335"/>
        <v>1.480999961495399E-2</v>
      </c>
      <c r="BO3621" s="33"/>
    </row>
    <row r="3622" spans="1:67">
      <c r="A3622" s="316" t="s">
        <v>27</v>
      </c>
      <c r="B3622" t="s">
        <v>380</v>
      </c>
      <c r="C3622" t="s">
        <v>910</v>
      </c>
      <c r="D3622" t="s">
        <v>314</v>
      </c>
      <c r="E3622" s="316" t="s">
        <v>153</v>
      </c>
      <c r="F3622" s="316" t="s">
        <v>154</v>
      </c>
      <c r="G3622" s="316" t="s">
        <v>446</v>
      </c>
      <c r="H3622" s="316" t="s">
        <v>316</v>
      </c>
      <c r="I3622" s="316" t="s">
        <v>656</v>
      </c>
      <c r="J3622" s="316" t="s">
        <v>287</v>
      </c>
      <c r="K3622" s="36">
        <v>0</v>
      </c>
      <c r="L3622" s="317">
        <v>0</v>
      </c>
      <c r="M3622" s="317">
        <v>0</v>
      </c>
      <c r="N3622" s="36">
        <v>0</v>
      </c>
      <c r="O3622" s="317">
        <v>0</v>
      </c>
      <c r="P3622" s="317">
        <v>0</v>
      </c>
      <c r="Q3622" s="36">
        <v>403</v>
      </c>
      <c r="R3622" s="317">
        <v>4.0410000830888748E-2</v>
      </c>
      <c r="S3622" s="317">
        <v>4.2520001530647278E-2</v>
      </c>
      <c r="T3622" t="s">
        <v>380</v>
      </c>
      <c r="BA3622" s="395">
        <v>1</v>
      </c>
      <c r="BB3622" s="396" t="s">
        <v>861</v>
      </c>
      <c r="BC3622" t="str">
        <f t="shared" si="331"/>
        <v>RHU</v>
      </c>
      <c r="BD3622" t="str">
        <f t="shared" si="332"/>
        <v>NAoMe_initial_ethnicity_grp</v>
      </c>
      <c r="BE3622" s="397" t="s">
        <v>862</v>
      </c>
      <c r="BF3622" t="str">
        <f t="shared" si="333"/>
        <v>Black or Black British</v>
      </c>
      <c r="BG3622">
        <f t="shared" si="334"/>
        <v>0</v>
      </c>
      <c r="BH3622" s="398">
        <f t="shared" si="335"/>
        <v>0</v>
      </c>
      <c r="BO3622" s="33"/>
    </row>
    <row r="3623" spans="1:67">
      <c r="A3623" s="316" t="s">
        <v>27</v>
      </c>
      <c r="B3623" t="s">
        <v>380</v>
      </c>
      <c r="C3623" t="s">
        <v>910</v>
      </c>
      <c r="D3623" t="s">
        <v>314</v>
      </c>
      <c r="E3623" s="316" t="s">
        <v>153</v>
      </c>
      <c r="F3623" s="316" t="s">
        <v>154</v>
      </c>
      <c r="G3623" s="316" t="s">
        <v>446</v>
      </c>
      <c r="H3623" s="316" t="s">
        <v>316</v>
      </c>
      <c r="I3623" s="316" t="s">
        <v>656</v>
      </c>
      <c r="J3623" s="316" t="s">
        <v>259</v>
      </c>
      <c r="K3623" s="36">
        <v>2</v>
      </c>
      <c r="L3623" s="317">
        <v>1.480999961495399E-2</v>
      </c>
      <c r="M3623" s="317">
        <v>1.625999994575977E-2</v>
      </c>
      <c r="N3623" s="36">
        <v>2</v>
      </c>
      <c r="O3623" s="317">
        <v>4.1800001636147499E-3</v>
      </c>
      <c r="P3623" s="317">
        <v>4.6700001694262028E-3</v>
      </c>
      <c r="Q3623" s="36">
        <v>98</v>
      </c>
      <c r="R3623" s="317">
        <v>9.8299998790025711E-3</v>
      </c>
      <c r="S3623" s="317">
        <v>1.0339999571442601E-2</v>
      </c>
      <c r="T3623" t="s">
        <v>380</v>
      </c>
      <c r="BA3623" s="395">
        <v>1</v>
      </c>
      <c r="BB3623" s="396" t="s">
        <v>861</v>
      </c>
      <c r="BC3623" t="str">
        <f t="shared" si="331"/>
        <v>RHU</v>
      </c>
      <c r="BD3623" t="str">
        <f t="shared" si="332"/>
        <v>NAoMe_initial_ethnicity_grp</v>
      </c>
      <c r="BE3623" s="397" t="s">
        <v>862</v>
      </c>
      <c r="BF3623" t="str">
        <f t="shared" si="333"/>
        <v>Mixed</v>
      </c>
      <c r="BG3623">
        <f t="shared" si="334"/>
        <v>2</v>
      </c>
      <c r="BH3623" s="398">
        <f t="shared" si="335"/>
        <v>1.480999961495399E-2</v>
      </c>
      <c r="BO3623" s="33"/>
    </row>
    <row r="3624" spans="1:67">
      <c r="A3624" s="316" t="s">
        <v>27</v>
      </c>
      <c r="B3624" t="s">
        <v>380</v>
      </c>
      <c r="C3624" t="s">
        <v>910</v>
      </c>
      <c r="D3624" t="s">
        <v>314</v>
      </c>
      <c r="E3624" s="316" t="s">
        <v>153</v>
      </c>
      <c r="F3624" s="316" t="s">
        <v>154</v>
      </c>
      <c r="G3624" s="316" t="s">
        <v>446</v>
      </c>
      <c r="H3624" s="316" t="s">
        <v>316</v>
      </c>
      <c r="I3624" s="316" t="s">
        <v>656</v>
      </c>
      <c r="J3624" s="316" t="s">
        <v>288</v>
      </c>
      <c r="K3624" s="36">
        <v>2</v>
      </c>
      <c r="L3624" s="317">
        <v>1.480999961495399E-2</v>
      </c>
      <c r="M3624" s="317">
        <v>1.625999994575977E-2</v>
      </c>
      <c r="N3624" s="36">
        <v>15</v>
      </c>
      <c r="O3624" s="317">
        <v>3.1319998204708099E-2</v>
      </c>
      <c r="P3624" s="317">
        <v>3.5050000995397568E-2</v>
      </c>
      <c r="Q3624" s="36">
        <v>246</v>
      </c>
      <c r="R3624" s="317">
        <v>2.466999925673008E-2</v>
      </c>
      <c r="S3624" s="317">
        <v>2.5960000231862072E-2</v>
      </c>
      <c r="T3624" t="s">
        <v>380</v>
      </c>
      <c r="BA3624" s="395">
        <v>1</v>
      </c>
      <c r="BB3624" s="396" t="s">
        <v>861</v>
      </c>
      <c r="BC3624" t="str">
        <f t="shared" si="331"/>
        <v>RHU</v>
      </c>
      <c r="BD3624" t="str">
        <f t="shared" si="332"/>
        <v>NAoMe_initial_ethnicity_grp</v>
      </c>
      <c r="BE3624" s="397" t="s">
        <v>862</v>
      </c>
      <c r="BF3624" t="str">
        <f t="shared" si="333"/>
        <v>Other Ethnic Group</v>
      </c>
      <c r="BG3624">
        <f t="shared" si="334"/>
        <v>2</v>
      </c>
      <c r="BH3624" s="398">
        <f t="shared" si="335"/>
        <v>1.480999961495399E-2</v>
      </c>
      <c r="BO3624" s="33"/>
    </row>
    <row r="3625" spans="1:67">
      <c r="A3625" s="316" t="s">
        <v>27</v>
      </c>
      <c r="B3625" t="s">
        <v>380</v>
      </c>
      <c r="C3625" t="s">
        <v>910</v>
      </c>
      <c r="D3625" t="s">
        <v>314</v>
      </c>
      <c r="E3625" s="316" t="s">
        <v>153</v>
      </c>
      <c r="F3625" s="316" t="s">
        <v>154</v>
      </c>
      <c r="G3625" s="316" t="s">
        <v>446</v>
      </c>
      <c r="H3625" s="316" t="s">
        <v>316</v>
      </c>
      <c r="I3625" s="316" t="s">
        <v>656</v>
      </c>
      <c r="J3625" s="316" t="s">
        <v>260</v>
      </c>
      <c r="K3625" s="36">
        <v>12</v>
      </c>
      <c r="L3625" s="317">
        <v>8.8890001177787781E-2</v>
      </c>
      <c r="M3625" s="317"/>
      <c r="N3625" s="36">
        <v>51</v>
      </c>
      <c r="O3625" s="317">
        <v>0.10647000372409821</v>
      </c>
      <c r="P3625" s="317"/>
      <c r="Q3625" s="36">
        <v>495</v>
      </c>
      <c r="R3625" s="317">
        <v>4.9639999866485603E-2</v>
      </c>
      <c r="S3625" s="317"/>
      <c r="T3625" t="s">
        <v>380</v>
      </c>
      <c r="BA3625" s="395">
        <v>1</v>
      </c>
      <c r="BB3625" s="396" t="s">
        <v>861</v>
      </c>
      <c r="BC3625" t="str">
        <f t="shared" si="331"/>
        <v>RHU</v>
      </c>
      <c r="BD3625" t="str">
        <f t="shared" si="332"/>
        <v>NAoMe_initial_ethnicity_grp</v>
      </c>
      <c r="BE3625" s="397" t="s">
        <v>862</v>
      </c>
      <c r="BF3625" t="str">
        <f t="shared" si="333"/>
        <v>Unknown</v>
      </c>
      <c r="BG3625">
        <f t="shared" si="334"/>
        <v>12</v>
      </c>
      <c r="BH3625" s="398">
        <f t="shared" si="335"/>
        <v>8.8890001177787781E-2</v>
      </c>
      <c r="BO3625" s="33"/>
    </row>
    <row r="3626" spans="1:67">
      <c r="A3626" s="316" t="s">
        <v>27</v>
      </c>
      <c r="B3626" t="s">
        <v>380</v>
      </c>
      <c r="C3626" t="s">
        <v>910</v>
      </c>
      <c r="D3626" t="s">
        <v>314</v>
      </c>
      <c r="E3626" s="316" t="s">
        <v>153</v>
      </c>
      <c r="F3626" s="316" t="s">
        <v>154</v>
      </c>
      <c r="G3626" s="316" t="s">
        <v>446</v>
      </c>
      <c r="H3626" s="316" t="s">
        <v>316</v>
      </c>
      <c r="I3626" s="316" t="s">
        <v>656</v>
      </c>
      <c r="J3626" s="316" t="s">
        <v>258</v>
      </c>
      <c r="K3626" s="36">
        <v>117</v>
      </c>
      <c r="L3626" s="317">
        <v>0.86667001247406006</v>
      </c>
      <c r="M3626" s="317">
        <v>0.95121997594833374</v>
      </c>
      <c r="N3626" s="36">
        <v>405</v>
      </c>
      <c r="O3626" s="317">
        <v>0.84551000595092773</v>
      </c>
      <c r="P3626" s="317">
        <v>0.94625997543334961</v>
      </c>
      <c r="Q3626" s="36">
        <v>8238</v>
      </c>
      <c r="R3626" s="317">
        <v>0.82611000537872314</v>
      </c>
      <c r="S3626" s="317">
        <v>0.86926001310348511</v>
      </c>
      <c r="T3626" t="s">
        <v>380</v>
      </c>
      <c r="BA3626" s="395">
        <v>1</v>
      </c>
      <c r="BB3626" s="396" t="s">
        <v>861</v>
      </c>
      <c r="BC3626" t="str">
        <f t="shared" si="331"/>
        <v>RHU</v>
      </c>
      <c r="BD3626" t="str">
        <f t="shared" si="332"/>
        <v>NAoMe_initial_ethnicity_grp</v>
      </c>
      <c r="BE3626" s="397" t="s">
        <v>862</v>
      </c>
      <c r="BF3626" t="str">
        <f t="shared" si="333"/>
        <v>White</v>
      </c>
      <c r="BG3626">
        <f t="shared" si="334"/>
        <v>117</v>
      </c>
      <c r="BH3626" s="398">
        <f t="shared" si="335"/>
        <v>0.86667001247406006</v>
      </c>
      <c r="BO3626" s="33"/>
    </row>
    <row r="3627" spans="1:67">
      <c r="A3627" s="316" t="s">
        <v>27</v>
      </c>
      <c r="B3627" t="s">
        <v>380</v>
      </c>
      <c r="C3627" t="s">
        <v>910</v>
      </c>
      <c r="D3627" t="s">
        <v>314</v>
      </c>
      <c r="E3627" s="316" t="s">
        <v>153</v>
      </c>
      <c r="F3627" s="316" t="s">
        <v>154</v>
      </c>
      <c r="G3627" s="316" t="s">
        <v>446</v>
      </c>
      <c r="H3627" s="316" t="s">
        <v>316</v>
      </c>
      <c r="I3627" s="316" t="s">
        <v>657</v>
      </c>
      <c r="J3627" s="316" t="s">
        <v>817</v>
      </c>
      <c r="K3627" s="36">
        <v>123</v>
      </c>
      <c r="L3627" s="317">
        <v>0.91110998392105103</v>
      </c>
      <c r="M3627" s="317"/>
      <c r="N3627" s="36">
        <v>445</v>
      </c>
      <c r="O3627" s="317">
        <v>0.9290199875831604</v>
      </c>
      <c r="P3627" s="317"/>
      <c r="Q3627" s="36">
        <v>9359</v>
      </c>
      <c r="R3627" s="317">
        <v>0.93853002786636353</v>
      </c>
      <c r="S3627" s="317"/>
      <c r="T3627" t="s">
        <v>380</v>
      </c>
      <c r="BA3627" s="395">
        <v>1</v>
      </c>
      <c r="BB3627" s="396" t="s">
        <v>861</v>
      </c>
      <c r="BC3627" t="str">
        <f t="shared" si="331"/>
        <v>RHU</v>
      </c>
      <c r="BD3627" t="str">
        <f t="shared" si="332"/>
        <v>NAoMe_initial_final_route</v>
      </c>
      <c r="BE3627" s="397" t="s">
        <v>862</v>
      </c>
      <c r="BF3627" t="str">
        <f t="shared" si="333"/>
        <v>Not screened</v>
      </c>
      <c r="BG3627">
        <f t="shared" si="334"/>
        <v>123</v>
      </c>
      <c r="BH3627" s="398">
        <f t="shared" si="335"/>
        <v>0.91110998392105103</v>
      </c>
      <c r="BO3627" s="33"/>
    </row>
    <row r="3628" spans="1:67">
      <c r="A3628" s="316" t="s">
        <v>27</v>
      </c>
      <c r="B3628" t="s">
        <v>380</v>
      </c>
      <c r="C3628" t="s">
        <v>910</v>
      </c>
      <c r="D3628" t="s">
        <v>314</v>
      </c>
      <c r="E3628" s="316" t="s">
        <v>153</v>
      </c>
      <c r="F3628" s="316" t="s">
        <v>154</v>
      </c>
      <c r="G3628" s="316" t="s">
        <v>446</v>
      </c>
      <c r="H3628" s="316" t="s">
        <v>316</v>
      </c>
      <c r="I3628" s="316" t="s">
        <v>657</v>
      </c>
      <c r="J3628" s="316" t="s">
        <v>352</v>
      </c>
      <c r="K3628" s="36">
        <v>12</v>
      </c>
      <c r="L3628" s="317">
        <v>8.8890001177787781E-2</v>
      </c>
      <c r="M3628" s="317"/>
      <c r="N3628" s="36">
        <v>34</v>
      </c>
      <c r="O3628" s="317">
        <v>7.0979997515678406E-2</v>
      </c>
      <c r="P3628" s="317"/>
      <c r="Q3628" s="36">
        <v>613</v>
      </c>
      <c r="R3628" s="317">
        <v>6.1469998210668557E-2</v>
      </c>
      <c r="S3628" s="317"/>
      <c r="T3628" t="s">
        <v>380</v>
      </c>
      <c r="BA3628" s="395">
        <v>1</v>
      </c>
      <c r="BB3628" s="396" t="s">
        <v>861</v>
      </c>
      <c r="BC3628" t="str">
        <f t="shared" si="331"/>
        <v>RHU</v>
      </c>
      <c r="BD3628" t="str">
        <f t="shared" si="332"/>
        <v>NAoMe_initial_final_route</v>
      </c>
      <c r="BE3628" s="397" t="s">
        <v>862</v>
      </c>
      <c r="BF3628" t="str">
        <f t="shared" si="333"/>
        <v>Screening</v>
      </c>
      <c r="BG3628">
        <f t="shared" si="334"/>
        <v>12</v>
      </c>
      <c r="BH3628" s="398">
        <f t="shared" si="335"/>
        <v>8.8890001177787781E-2</v>
      </c>
      <c r="BO3628" s="33"/>
    </row>
    <row r="3629" spans="1:67">
      <c r="A3629" s="316" t="s">
        <v>27</v>
      </c>
      <c r="B3629" t="s">
        <v>380</v>
      </c>
      <c r="C3629" t="s">
        <v>910</v>
      </c>
      <c r="D3629" t="s">
        <v>314</v>
      </c>
      <c r="E3629" s="316" t="s">
        <v>153</v>
      </c>
      <c r="F3629" s="316" t="s">
        <v>154</v>
      </c>
      <c r="G3629" s="316" t="s">
        <v>446</v>
      </c>
      <c r="H3629" s="316" t="s">
        <v>316</v>
      </c>
      <c r="I3629" s="316" t="s">
        <v>303</v>
      </c>
      <c r="J3629" s="316" t="s">
        <v>308</v>
      </c>
      <c r="K3629" s="36">
        <v>10</v>
      </c>
      <c r="L3629" s="317">
        <v>7.4069999158382416E-2</v>
      </c>
      <c r="M3629" s="317"/>
      <c r="N3629" s="36">
        <v>49</v>
      </c>
      <c r="O3629" s="317">
        <v>0.1023000031709671</v>
      </c>
      <c r="P3629" s="317"/>
      <c r="Q3629" s="36">
        <v>1652</v>
      </c>
      <c r="R3629" s="317">
        <v>0.1656599938869476</v>
      </c>
      <c r="S3629" s="317"/>
      <c r="T3629" t="s">
        <v>380</v>
      </c>
      <c r="BA3629" s="395">
        <v>1</v>
      </c>
      <c r="BB3629" s="396" t="s">
        <v>861</v>
      </c>
      <c r="BC3629" t="str">
        <f t="shared" si="331"/>
        <v>RHU</v>
      </c>
      <c r="BD3629" t="str">
        <f t="shared" si="332"/>
        <v>NAoMe_initial_final_stage_tum</v>
      </c>
      <c r="BE3629" s="397" t="s">
        <v>862</v>
      </c>
      <c r="BF3629" t="str">
        <f t="shared" si="333"/>
        <v>Not staged/Unstated</v>
      </c>
      <c r="BG3629">
        <f t="shared" si="334"/>
        <v>10</v>
      </c>
      <c r="BH3629" s="398">
        <f t="shared" si="335"/>
        <v>7.4069999158382416E-2</v>
      </c>
      <c r="BO3629" s="33"/>
    </row>
    <row r="3630" spans="1:67">
      <c r="A3630" s="316" t="s">
        <v>27</v>
      </c>
      <c r="B3630" t="s">
        <v>380</v>
      </c>
      <c r="C3630" t="s">
        <v>910</v>
      </c>
      <c r="D3630" t="s">
        <v>314</v>
      </c>
      <c r="E3630" s="316" t="s">
        <v>153</v>
      </c>
      <c r="F3630" s="316" t="s">
        <v>154</v>
      </c>
      <c r="G3630" s="316" t="s">
        <v>446</v>
      </c>
      <c r="H3630" s="316" t="s">
        <v>316</v>
      </c>
      <c r="I3630" s="316" t="s">
        <v>303</v>
      </c>
      <c r="J3630" s="316" t="s">
        <v>304</v>
      </c>
      <c r="K3630" s="36">
        <v>0</v>
      </c>
      <c r="L3630" s="317">
        <v>0</v>
      </c>
      <c r="M3630" s="317">
        <v>0</v>
      </c>
      <c r="N3630" s="36">
        <v>2</v>
      </c>
      <c r="O3630" s="317">
        <v>4.1800001636147499E-3</v>
      </c>
      <c r="P3630" s="317">
        <v>4.6500000171363354E-3</v>
      </c>
      <c r="Q3630" s="36">
        <v>64</v>
      </c>
      <c r="R3630" s="317">
        <v>6.4199999906122676E-3</v>
      </c>
      <c r="S3630" s="317">
        <v>7.689999882131815E-3</v>
      </c>
      <c r="T3630" t="s">
        <v>380</v>
      </c>
      <c r="BA3630" s="395">
        <v>1</v>
      </c>
      <c r="BB3630" s="396" t="s">
        <v>861</v>
      </c>
      <c r="BC3630" t="str">
        <f t="shared" si="331"/>
        <v>RHU</v>
      </c>
      <c r="BD3630" t="str">
        <f t="shared" si="332"/>
        <v>NAoMe_initial_final_stage_tum</v>
      </c>
      <c r="BE3630" s="397" t="s">
        <v>862</v>
      </c>
      <c r="BF3630" t="str">
        <f t="shared" si="333"/>
        <v>Stage 0</v>
      </c>
      <c r="BG3630">
        <f t="shared" si="334"/>
        <v>0</v>
      </c>
      <c r="BH3630" s="398">
        <f t="shared" si="335"/>
        <v>0</v>
      </c>
      <c r="BO3630" s="33"/>
    </row>
    <row r="3631" spans="1:67">
      <c r="A3631" s="316" t="s">
        <v>27</v>
      </c>
      <c r="B3631" t="s">
        <v>380</v>
      </c>
      <c r="C3631" t="s">
        <v>910</v>
      </c>
      <c r="D3631" t="s">
        <v>314</v>
      </c>
      <c r="E3631" s="316" t="s">
        <v>153</v>
      </c>
      <c r="F3631" s="316" t="s">
        <v>154</v>
      </c>
      <c r="G3631" s="316" t="s">
        <v>446</v>
      </c>
      <c r="H3631" s="316" t="s">
        <v>316</v>
      </c>
      <c r="I3631" s="316" t="s">
        <v>303</v>
      </c>
      <c r="J3631" s="316" t="s">
        <v>305</v>
      </c>
      <c r="K3631" s="36">
        <v>7</v>
      </c>
      <c r="L3631" s="317">
        <v>5.1849998533725739E-2</v>
      </c>
      <c r="M3631" s="317">
        <v>5.6000001728534698E-2</v>
      </c>
      <c r="N3631" s="36">
        <v>16</v>
      </c>
      <c r="O3631" s="317">
        <v>3.3399999141693122E-2</v>
      </c>
      <c r="P3631" s="317">
        <v>3.7209998816251748E-2</v>
      </c>
      <c r="Q3631" s="36">
        <v>359</v>
      </c>
      <c r="R3631" s="317">
        <v>3.5999998450279243E-2</v>
      </c>
      <c r="S3631" s="317">
        <v>4.3150000274181373E-2</v>
      </c>
      <c r="T3631" t="s">
        <v>380</v>
      </c>
      <c r="BA3631" s="395">
        <v>1</v>
      </c>
      <c r="BB3631" s="396" t="s">
        <v>861</v>
      </c>
      <c r="BC3631" t="str">
        <f t="shared" si="331"/>
        <v>RHU</v>
      </c>
      <c r="BD3631" t="str">
        <f t="shared" si="332"/>
        <v>NAoMe_initial_final_stage_tum</v>
      </c>
      <c r="BE3631" s="397" t="s">
        <v>862</v>
      </c>
      <c r="BF3631" t="str">
        <f t="shared" si="333"/>
        <v>Stage 1</v>
      </c>
      <c r="BG3631">
        <f t="shared" si="334"/>
        <v>7</v>
      </c>
      <c r="BH3631" s="398">
        <f t="shared" si="335"/>
        <v>5.1849998533725739E-2</v>
      </c>
      <c r="BO3631" s="33"/>
    </row>
    <row r="3632" spans="1:67">
      <c r="A3632" s="316" t="s">
        <v>27</v>
      </c>
      <c r="B3632" t="s">
        <v>380</v>
      </c>
      <c r="C3632" t="s">
        <v>910</v>
      </c>
      <c r="D3632" t="s">
        <v>314</v>
      </c>
      <c r="E3632" s="316" t="s">
        <v>153</v>
      </c>
      <c r="F3632" s="316" t="s">
        <v>154</v>
      </c>
      <c r="G3632" s="316" t="s">
        <v>446</v>
      </c>
      <c r="H3632" s="316" t="s">
        <v>316</v>
      </c>
      <c r="I3632" s="316" t="s">
        <v>303</v>
      </c>
      <c r="J3632" s="316" t="s">
        <v>306</v>
      </c>
      <c r="K3632" s="36">
        <v>16</v>
      </c>
      <c r="L3632" s="317">
        <v>0.1185199990868568</v>
      </c>
      <c r="M3632" s="317">
        <v>0.12800000607967379</v>
      </c>
      <c r="N3632" s="36">
        <v>68</v>
      </c>
      <c r="O3632" s="317">
        <v>0.14195999503135681</v>
      </c>
      <c r="P3632" s="317">
        <v>0.15814000368118289</v>
      </c>
      <c r="Q3632" s="36">
        <v>996</v>
      </c>
      <c r="R3632" s="317">
        <v>9.9880002439022064E-2</v>
      </c>
      <c r="S3632" s="317">
        <v>0.11970999836921691</v>
      </c>
      <c r="T3632" t="s">
        <v>380</v>
      </c>
      <c r="BA3632" s="395">
        <v>1</v>
      </c>
      <c r="BB3632" s="396" t="s">
        <v>861</v>
      </c>
      <c r="BC3632" t="str">
        <f t="shared" si="331"/>
        <v>RHU</v>
      </c>
      <c r="BD3632" t="str">
        <f t="shared" si="332"/>
        <v>NAoMe_initial_final_stage_tum</v>
      </c>
      <c r="BE3632" s="397" t="s">
        <v>862</v>
      </c>
      <c r="BF3632" t="str">
        <f t="shared" si="333"/>
        <v>Stage 2</v>
      </c>
      <c r="BG3632">
        <f t="shared" si="334"/>
        <v>16</v>
      </c>
      <c r="BH3632" s="398">
        <f t="shared" si="335"/>
        <v>0.1185199990868568</v>
      </c>
      <c r="BO3632" s="33"/>
    </row>
    <row r="3633" spans="1:67">
      <c r="A3633" s="316" t="s">
        <v>27</v>
      </c>
      <c r="B3633" t="s">
        <v>380</v>
      </c>
      <c r="C3633" t="s">
        <v>910</v>
      </c>
      <c r="D3633" t="s">
        <v>314</v>
      </c>
      <c r="E3633" s="316" t="s">
        <v>153</v>
      </c>
      <c r="F3633" s="316" t="s">
        <v>154</v>
      </c>
      <c r="G3633" s="316" t="s">
        <v>446</v>
      </c>
      <c r="H3633" s="316" t="s">
        <v>316</v>
      </c>
      <c r="I3633" s="316" t="s">
        <v>303</v>
      </c>
      <c r="J3633" s="316" t="s">
        <v>307</v>
      </c>
      <c r="K3633" s="36">
        <v>13</v>
      </c>
      <c r="L3633" s="317">
        <v>9.6299998462200165E-2</v>
      </c>
      <c r="M3633" s="317">
        <v>0.1040000021457672</v>
      </c>
      <c r="N3633" s="36">
        <v>35</v>
      </c>
      <c r="O3633" s="317">
        <v>7.3069997131824493E-2</v>
      </c>
      <c r="P3633" s="317">
        <v>8.1399999558925629E-2</v>
      </c>
      <c r="Q3633" s="36">
        <v>742</v>
      </c>
      <c r="R3633" s="317">
        <v>7.4409998953342438E-2</v>
      </c>
      <c r="S3633" s="317">
        <v>8.9180000126361847E-2</v>
      </c>
      <c r="T3633" t="s">
        <v>380</v>
      </c>
      <c r="BA3633" s="395">
        <v>1</v>
      </c>
      <c r="BB3633" s="396" t="s">
        <v>861</v>
      </c>
      <c r="BC3633" t="str">
        <f t="shared" si="331"/>
        <v>RHU</v>
      </c>
      <c r="BD3633" t="str">
        <f t="shared" si="332"/>
        <v>NAoMe_initial_final_stage_tum</v>
      </c>
      <c r="BE3633" s="397" t="s">
        <v>862</v>
      </c>
      <c r="BF3633" t="str">
        <f t="shared" si="333"/>
        <v>Stage 3</v>
      </c>
      <c r="BG3633">
        <f t="shared" si="334"/>
        <v>13</v>
      </c>
      <c r="BH3633" s="398">
        <f t="shared" si="335"/>
        <v>9.6299998462200165E-2</v>
      </c>
      <c r="BO3633" s="33"/>
    </row>
    <row r="3634" spans="1:67">
      <c r="A3634" s="316" t="s">
        <v>27</v>
      </c>
      <c r="B3634" t="s">
        <v>380</v>
      </c>
      <c r="C3634" t="s">
        <v>910</v>
      </c>
      <c r="D3634" t="s">
        <v>314</v>
      </c>
      <c r="E3634" s="316" t="s">
        <v>153</v>
      </c>
      <c r="F3634" s="316" t="s">
        <v>154</v>
      </c>
      <c r="G3634" s="316" t="s">
        <v>446</v>
      </c>
      <c r="H3634" s="316" t="s">
        <v>316</v>
      </c>
      <c r="I3634" s="316" t="s">
        <v>303</v>
      </c>
      <c r="J3634" s="316" t="s">
        <v>336</v>
      </c>
      <c r="K3634" s="36">
        <v>89</v>
      </c>
      <c r="L3634" s="317">
        <v>0.65925997495651245</v>
      </c>
      <c r="M3634" s="317">
        <v>0.71200001239776611</v>
      </c>
      <c r="N3634" s="36">
        <v>309</v>
      </c>
      <c r="O3634" s="317">
        <v>0.64508998394012451</v>
      </c>
      <c r="P3634" s="317">
        <v>0.71859997510910034</v>
      </c>
      <c r="Q3634" s="36">
        <v>6159</v>
      </c>
      <c r="R3634" s="317">
        <v>0.6176300048828125</v>
      </c>
      <c r="S3634" s="317">
        <v>0.74026000499725342</v>
      </c>
      <c r="T3634" t="s">
        <v>380</v>
      </c>
      <c r="BA3634" s="395">
        <v>1</v>
      </c>
      <c r="BB3634" s="396" t="s">
        <v>861</v>
      </c>
      <c r="BC3634" t="str">
        <f t="shared" si="331"/>
        <v>RHU</v>
      </c>
      <c r="BD3634" t="str">
        <f t="shared" si="332"/>
        <v>NAoMe_initial_final_stage_tum</v>
      </c>
      <c r="BE3634" s="397" t="s">
        <v>862</v>
      </c>
      <c r="BF3634" t="str">
        <f t="shared" si="333"/>
        <v>Stage 4</v>
      </c>
      <c r="BG3634">
        <f t="shared" si="334"/>
        <v>89</v>
      </c>
      <c r="BH3634" s="398">
        <f t="shared" si="335"/>
        <v>0.65925997495651245</v>
      </c>
      <c r="BO3634" s="33"/>
    </row>
    <row r="3635" spans="1:67">
      <c r="A3635" s="316" t="s">
        <v>27</v>
      </c>
      <c r="B3635" t="s">
        <v>380</v>
      </c>
      <c r="C3635" t="s">
        <v>910</v>
      </c>
      <c r="D3635" t="s">
        <v>314</v>
      </c>
      <c r="E3635" s="316" t="s">
        <v>153</v>
      </c>
      <c r="F3635" s="316" t="s">
        <v>154</v>
      </c>
      <c r="G3635" s="316" t="s">
        <v>446</v>
      </c>
      <c r="H3635" s="316" t="s">
        <v>316</v>
      </c>
      <c r="I3635" s="316" t="s">
        <v>342</v>
      </c>
      <c r="J3635" s="316" t="s">
        <v>343</v>
      </c>
      <c r="K3635" s="36">
        <v>10</v>
      </c>
      <c r="L3635" s="317">
        <v>7.4069999158382416E-2</v>
      </c>
      <c r="M3635" s="317"/>
      <c r="N3635" s="36">
        <v>49</v>
      </c>
      <c r="O3635" s="317">
        <v>0.1023000031709671</v>
      </c>
      <c r="P3635" s="317"/>
      <c r="Q3635" s="36">
        <v>1652</v>
      </c>
      <c r="R3635" s="317">
        <v>0.1656599938869476</v>
      </c>
      <c r="S3635" s="317"/>
      <c r="T3635" t="s">
        <v>380</v>
      </c>
      <c r="BA3635" s="395">
        <v>1</v>
      </c>
      <c r="BB3635" s="396" t="s">
        <v>861</v>
      </c>
      <c r="BC3635" t="str">
        <f t="shared" si="331"/>
        <v>RHU</v>
      </c>
      <c r="BD3635" t="str">
        <f t="shared" si="332"/>
        <v>NAoMe_initial_final_stage_tum_grp</v>
      </c>
      <c r="BE3635" s="397" t="s">
        <v>862</v>
      </c>
      <c r="BF3635" t="str">
        <f t="shared" si="333"/>
        <v>MBC in HESAPC</v>
      </c>
      <c r="BG3635">
        <f t="shared" si="334"/>
        <v>10</v>
      </c>
      <c r="BH3635" s="398">
        <f t="shared" si="335"/>
        <v>7.4069999158382416E-2</v>
      </c>
      <c r="BO3635" s="33"/>
    </row>
    <row r="3636" spans="1:67">
      <c r="A3636" s="316" t="s">
        <v>27</v>
      </c>
      <c r="B3636" t="s">
        <v>380</v>
      </c>
      <c r="C3636" t="s">
        <v>910</v>
      </c>
      <c r="D3636" t="s">
        <v>314</v>
      </c>
      <c r="E3636" s="316" t="s">
        <v>153</v>
      </c>
      <c r="F3636" s="316" t="s">
        <v>154</v>
      </c>
      <c r="G3636" s="316" t="s">
        <v>446</v>
      </c>
      <c r="H3636" s="316" t="s">
        <v>316</v>
      </c>
      <c r="I3636" s="316" t="s">
        <v>342</v>
      </c>
      <c r="J3636" s="316" t="s">
        <v>344</v>
      </c>
      <c r="K3636" s="36">
        <v>36</v>
      </c>
      <c r="L3636" s="317">
        <v>0.26666998863220209</v>
      </c>
      <c r="M3636" s="317">
        <v>0.28799998760223389</v>
      </c>
      <c r="N3636" s="36">
        <v>121</v>
      </c>
      <c r="O3636" s="317">
        <v>0.25260999798774719</v>
      </c>
      <c r="P3636" s="317">
        <v>0.28139999508857733</v>
      </c>
      <c r="Q3636" s="36">
        <v>2161</v>
      </c>
      <c r="R3636" s="317">
        <v>0.2167100012302399</v>
      </c>
      <c r="S3636" s="317">
        <v>0.25973999500274658</v>
      </c>
      <c r="T3636" t="s">
        <v>380</v>
      </c>
      <c r="BA3636" s="395">
        <v>1</v>
      </c>
      <c r="BB3636" s="396" t="s">
        <v>861</v>
      </c>
      <c r="BC3636" t="str">
        <f t="shared" si="331"/>
        <v>RHU</v>
      </c>
      <c r="BD3636" t="str">
        <f t="shared" si="332"/>
        <v>NAoMe_initial_final_stage_tum_grp</v>
      </c>
      <c r="BE3636" s="397" t="s">
        <v>862</v>
      </c>
      <c r="BF3636" t="str">
        <f t="shared" si="333"/>
        <v>Stage 0-3</v>
      </c>
      <c r="BG3636">
        <f t="shared" si="334"/>
        <v>36</v>
      </c>
      <c r="BH3636" s="398">
        <f t="shared" si="335"/>
        <v>0.26666998863220209</v>
      </c>
      <c r="BO3636" s="33"/>
    </row>
    <row r="3637" spans="1:67">
      <c r="A3637" s="316" t="s">
        <v>27</v>
      </c>
      <c r="B3637" t="s">
        <v>380</v>
      </c>
      <c r="C3637" t="s">
        <v>910</v>
      </c>
      <c r="D3637" t="s">
        <v>314</v>
      </c>
      <c r="E3637" s="316" t="s">
        <v>153</v>
      </c>
      <c r="F3637" s="316" t="s">
        <v>154</v>
      </c>
      <c r="G3637" s="316" t="s">
        <v>446</v>
      </c>
      <c r="H3637" s="316" t="s">
        <v>316</v>
      </c>
      <c r="I3637" s="316" t="s">
        <v>342</v>
      </c>
      <c r="J3637" s="316" t="s">
        <v>336</v>
      </c>
      <c r="K3637" s="36">
        <v>89</v>
      </c>
      <c r="L3637" s="317">
        <v>0.65925997495651245</v>
      </c>
      <c r="M3637" s="317">
        <v>0.71200001239776611</v>
      </c>
      <c r="N3637" s="36">
        <v>309</v>
      </c>
      <c r="O3637" s="317">
        <v>0.64508998394012451</v>
      </c>
      <c r="P3637" s="317">
        <v>0.71859997510910034</v>
      </c>
      <c r="Q3637" s="36">
        <v>6159</v>
      </c>
      <c r="R3637" s="317">
        <v>0.6176300048828125</v>
      </c>
      <c r="S3637" s="317">
        <v>0.74026000499725342</v>
      </c>
      <c r="T3637" t="s">
        <v>380</v>
      </c>
      <c r="BA3637" s="395">
        <v>1</v>
      </c>
      <c r="BB3637" s="396" t="s">
        <v>861</v>
      </c>
      <c r="BC3637" t="str">
        <f t="shared" si="331"/>
        <v>RHU</v>
      </c>
      <c r="BD3637" t="str">
        <f t="shared" si="332"/>
        <v>NAoMe_initial_final_stage_tum_grp</v>
      </c>
      <c r="BE3637" s="397" t="s">
        <v>862</v>
      </c>
      <c r="BF3637" t="str">
        <f t="shared" si="333"/>
        <v>Stage 4</v>
      </c>
      <c r="BG3637">
        <f t="shared" si="334"/>
        <v>89</v>
      </c>
      <c r="BH3637" s="398">
        <f t="shared" si="335"/>
        <v>0.65925997495651245</v>
      </c>
      <c r="BO3637" s="33"/>
    </row>
    <row r="3638" spans="1:67">
      <c r="A3638" s="316" t="s">
        <v>27</v>
      </c>
      <c r="B3638" t="s">
        <v>380</v>
      </c>
      <c r="C3638" t="s">
        <v>910</v>
      </c>
      <c r="D3638" t="s">
        <v>314</v>
      </c>
      <c r="E3638" s="316" t="s">
        <v>153</v>
      </c>
      <c r="F3638" s="316" t="s">
        <v>154</v>
      </c>
      <c r="G3638" s="316" t="s">
        <v>446</v>
      </c>
      <c r="H3638" s="316" t="s">
        <v>316</v>
      </c>
      <c r="I3638" s="316" t="s">
        <v>658</v>
      </c>
      <c r="J3638" s="316" t="s">
        <v>345</v>
      </c>
      <c r="K3638" s="36">
        <v>135</v>
      </c>
      <c r="L3638" s="317">
        <v>1</v>
      </c>
      <c r="M3638" s="317"/>
      <c r="N3638" s="36">
        <v>479</v>
      </c>
      <c r="O3638" s="317">
        <v>1</v>
      </c>
      <c r="P3638" s="317"/>
      <c r="Q3638" s="36">
        <v>9972</v>
      </c>
      <c r="R3638" s="317">
        <v>1</v>
      </c>
      <c r="S3638" s="317"/>
      <c r="T3638" t="s">
        <v>380</v>
      </c>
      <c r="BA3638" s="395">
        <v>1</v>
      </c>
      <c r="BB3638" s="396" t="s">
        <v>861</v>
      </c>
      <c r="BC3638" t="str">
        <f t="shared" si="331"/>
        <v>RHU</v>
      </c>
      <c r="BD3638" t="str">
        <f t="shared" si="332"/>
        <v>NAoMe_initial_final_who_ps</v>
      </c>
      <c r="BE3638" s="397" t="s">
        <v>862</v>
      </c>
      <c r="BF3638" t="str">
        <f t="shared" si="333"/>
        <v>Not recorded</v>
      </c>
      <c r="BG3638">
        <f t="shared" si="334"/>
        <v>135</v>
      </c>
      <c r="BH3638" s="398">
        <f t="shared" si="335"/>
        <v>1</v>
      </c>
      <c r="BO3638" s="33"/>
    </row>
    <row r="3639" spans="1:67">
      <c r="A3639" s="316" t="s">
        <v>27</v>
      </c>
      <c r="B3639" t="s">
        <v>380</v>
      </c>
      <c r="C3639" t="s">
        <v>910</v>
      </c>
      <c r="D3639" t="s">
        <v>314</v>
      </c>
      <c r="E3639" s="316" t="s">
        <v>153</v>
      </c>
      <c r="F3639" s="316" t="s">
        <v>154</v>
      </c>
      <c r="G3639" s="316" t="s">
        <v>446</v>
      </c>
      <c r="H3639" s="316" t="s">
        <v>316</v>
      </c>
      <c r="I3639" s="316" t="s">
        <v>291</v>
      </c>
      <c r="J3639" s="316" t="s">
        <v>313</v>
      </c>
      <c r="K3639" s="36">
        <v>135</v>
      </c>
      <c r="L3639" s="317">
        <v>1</v>
      </c>
      <c r="M3639" s="317"/>
      <c r="N3639" s="36">
        <v>474</v>
      </c>
      <c r="O3639" s="317">
        <v>0.98956000804901123</v>
      </c>
      <c r="P3639" s="317"/>
      <c r="Q3639" s="36">
        <v>9846</v>
      </c>
      <c r="R3639" s="317">
        <v>0.98736000061035156</v>
      </c>
      <c r="S3639" s="317"/>
      <c r="T3639" t="s">
        <v>380</v>
      </c>
      <c r="BA3639" s="395">
        <v>1</v>
      </c>
      <c r="BB3639" s="396" t="s">
        <v>861</v>
      </c>
      <c r="BC3639" t="str">
        <f t="shared" si="331"/>
        <v>RHU</v>
      </c>
      <c r="BD3639" t="str">
        <f t="shared" si="332"/>
        <v>NAoMe_initial_gender</v>
      </c>
      <c r="BE3639" s="397" t="s">
        <v>862</v>
      </c>
      <c r="BF3639" t="str">
        <f t="shared" si="333"/>
        <v>Female</v>
      </c>
      <c r="BG3639">
        <f t="shared" si="334"/>
        <v>135</v>
      </c>
      <c r="BH3639" s="398">
        <f t="shared" si="335"/>
        <v>1</v>
      </c>
      <c r="BO3639" s="33"/>
    </row>
    <row r="3640" spans="1:67">
      <c r="A3640" s="316" t="s">
        <v>27</v>
      </c>
      <c r="B3640" t="s">
        <v>380</v>
      </c>
      <c r="C3640" t="s">
        <v>910</v>
      </c>
      <c r="D3640" t="s">
        <v>314</v>
      </c>
      <c r="E3640" s="316" t="s">
        <v>153</v>
      </c>
      <c r="F3640" s="316" t="s">
        <v>154</v>
      </c>
      <c r="G3640" s="316" t="s">
        <v>446</v>
      </c>
      <c r="H3640" s="316" t="s">
        <v>316</v>
      </c>
      <c r="I3640" s="316" t="s">
        <v>291</v>
      </c>
      <c r="J3640" s="316" t="s">
        <v>293</v>
      </c>
      <c r="K3640" s="36">
        <v>0</v>
      </c>
      <c r="L3640" s="317">
        <v>0</v>
      </c>
      <c r="M3640" s="317"/>
      <c r="N3640" s="36">
        <v>5</v>
      </c>
      <c r="O3640" s="317">
        <v>1.0440000332891939E-2</v>
      </c>
      <c r="P3640" s="317"/>
      <c r="Q3640" s="36">
        <v>126</v>
      </c>
      <c r="R3640" s="317">
        <v>1.264000032097101E-2</v>
      </c>
      <c r="S3640" s="317"/>
      <c r="T3640" t="s">
        <v>380</v>
      </c>
      <c r="BA3640" s="395">
        <v>1</v>
      </c>
      <c r="BB3640" s="396" t="s">
        <v>861</v>
      </c>
      <c r="BC3640" t="str">
        <f t="shared" si="331"/>
        <v>RHU</v>
      </c>
      <c r="BD3640" t="str">
        <f t="shared" si="332"/>
        <v>NAoMe_initial_gender</v>
      </c>
      <c r="BE3640" s="397" t="s">
        <v>862</v>
      </c>
      <c r="BF3640" t="str">
        <f t="shared" si="333"/>
        <v>Male</v>
      </c>
      <c r="BG3640">
        <f t="shared" si="334"/>
        <v>0</v>
      </c>
      <c r="BH3640" s="398">
        <f t="shared" si="335"/>
        <v>0</v>
      </c>
      <c r="BO3640" s="33"/>
    </row>
    <row r="3641" spans="1:67">
      <c r="A3641" s="316" t="s">
        <v>27</v>
      </c>
      <c r="B3641" t="s">
        <v>380</v>
      </c>
      <c r="C3641" t="s">
        <v>910</v>
      </c>
      <c r="D3641" t="s">
        <v>314</v>
      </c>
      <c r="E3641" s="316" t="s">
        <v>153</v>
      </c>
      <c r="F3641" s="316" t="s">
        <v>154</v>
      </c>
      <c r="G3641" s="316" t="s">
        <v>446</v>
      </c>
      <c r="H3641" s="316" t="s">
        <v>316</v>
      </c>
      <c r="I3641" s="316" t="s">
        <v>659</v>
      </c>
      <c r="J3641" s="316" t="s">
        <v>294</v>
      </c>
      <c r="K3641" s="36">
        <v>13</v>
      </c>
      <c r="L3641" s="317">
        <v>9.6299998462200165E-2</v>
      </c>
      <c r="M3641" s="317">
        <v>9.6299998462200165E-2</v>
      </c>
      <c r="N3641" s="36">
        <v>38</v>
      </c>
      <c r="O3641" s="317">
        <v>7.9329997301101685E-2</v>
      </c>
      <c r="P3641" s="317">
        <v>7.9329997301101685E-2</v>
      </c>
      <c r="Q3641" s="36">
        <v>1800</v>
      </c>
      <c r="R3641" s="317">
        <v>0.18050999939441681</v>
      </c>
      <c r="S3641" s="317">
        <v>0.18050999939441681</v>
      </c>
      <c r="T3641" t="s">
        <v>380</v>
      </c>
      <c r="BA3641" s="395">
        <v>1</v>
      </c>
      <c r="BB3641" s="396" t="s">
        <v>861</v>
      </c>
      <c r="BC3641" t="str">
        <f t="shared" si="331"/>
        <v>RHU</v>
      </c>
      <c r="BD3641" t="str">
        <f t="shared" si="332"/>
        <v>NAoMe_initial_imd_2019</v>
      </c>
      <c r="BE3641" s="397" t="s">
        <v>862</v>
      </c>
      <c r="BF3641" t="str">
        <f t="shared" si="333"/>
        <v>1 - most deprived</v>
      </c>
      <c r="BG3641">
        <f t="shared" si="334"/>
        <v>13</v>
      </c>
      <c r="BH3641" s="398">
        <f t="shared" si="335"/>
        <v>9.6299998462200165E-2</v>
      </c>
      <c r="BO3641" s="33"/>
    </row>
    <row r="3642" spans="1:67">
      <c r="A3642" s="316" t="s">
        <v>27</v>
      </c>
      <c r="B3642" t="s">
        <v>380</v>
      </c>
      <c r="C3642" t="s">
        <v>910</v>
      </c>
      <c r="D3642" t="s">
        <v>314</v>
      </c>
      <c r="E3642" s="316" t="s">
        <v>153</v>
      </c>
      <c r="F3642" s="316" t="s">
        <v>154</v>
      </c>
      <c r="G3642" s="316" t="s">
        <v>446</v>
      </c>
      <c r="H3642" s="316" t="s">
        <v>316</v>
      </c>
      <c r="I3642" s="316" t="s">
        <v>659</v>
      </c>
      <c r="J3642" s="316" t="s">
        <v>15</v>
      </c>
      <c r="K3642" s="36">
        <v>25</v>
      </c>
      <c r="L3642" s="317">
        <v>0.18519000709056849</v>
      </c>
      <c r="M3642" s="317">
        <v>0.18519000709056849</v>
      </c>
      <c r="N3642" s="36">
        <v>89</v>
      </c>
      <c r="O3642" s="317">
        <v>0.18580000102519989</v>
      </c>
      <c r="P3642" s="317">
        <v>0.18580000102519989</v>
      </c>
      <c r="Q3642" s="36">
        <v>2036</v>
      </c>
      <c r="R3642" s="317">
        <v>0.20417000353336329</v>
      </c>
      <c r="S3642" s="317">
        <v>0.20417000353336329</v>
      </c>
      <c r="T3642" t="s">
        <v>380</v>
      </c>
      <c r="BA3642" s="395">
        <v>1</v>
      </c>
      <c r="BB3642" s="396" t="s">
        <v>861</v>
      </c>
      <c r="BC3642" t="str">
        <f t="shared" si="331"/>
        <v>RHU</v>
      </c>
      <c r="BD3642" t="str">
        <f t="shared" si="332"/>
        <v>NAoMe_initial_imd_2019</v>
      </c>
      <c r="BE3642" s="397" t="s">
        <v>862</v>
      </c>
      <c r="BF3642" t="str">
        <f t="shared" si="333"/>
        <v>2</v>
      </c>
      <c r="BG3642">
        <f t="shared" si="334"/>
        <v>25</v>
      </c>
      <c r="BH3642" s="398">
        <f t="shared" si="335"/>
        <v>0.18519000709056849</v>
      </c>
      <c r="BO3642" s="33"/>
    </row>
    <row r="3643" spans="1:67">
      <c r="A3643" s="316" t="s">
        <v>27</v>
      </c>
      <c r="B3643" t="s">
        <v>380</v>
      </c>
      <c r="C3643" t="s">
        <v>910</v>
      </c>
      <c r="D3643" t="s">
        <v>314</v>
      </c>
      <c r="E3643" s="316" t="s">
        <v>153</v>
      </c>
      <c r="F3643" s="316" t="s">
        <v>154</v>
      </c>
      <c r="G3643" s="316" t="s">
        <v>446</v>
      </c>
      <c r="H3643" s="316" t="s">
        <v>316</v>
      </c>
      <c r="I3643" s="316" t="s">
        <v>659</v>
      </c>
      <c r="J3643" s="316" t="s">
        <v>16</v>
      </c>
      <c r="K3643" s="36">
        <v>29</v>
      </c>
      <c r="L3643" s="317">
        <v>0.21480999886989591</v>
      </c>
      <c r="M3643" s="317">
        <v>0.21480999886989591</v>
      </c>
      <c r="N3643" s="36">
        <v>100</v>
      </c>
      <c r="O3643" s="317">
        <v>0.20877000689506531</v>
      </c>
      <c r="P3643" s="317">
        <v>0.20877000689506531</v>
      </c>
      <c r="Q3643" s="36">
        <v>2085</v>
      </c>
      <c r="R3643" s="317">
        <v>0.20908999443054199</v>
      </c>
      <c r="S3643" s="317">
        <v>0.20908999443054199</v>
      </c>
      <c r="T3643" t="s">
        <v>380</v>
      </c>
      <c r="BA3643" s="395">
        <v>1</v>
      </c>
      <c r="BB3643" s="396" t="s">
        <v>861</v>
      </c>
      <c r="BC3643" t="str">
        <f t="shared" si="331"/>
        <v>RHU</v>
      </c>
      <c r="BD3643" t="str">
        <f t="shared" si="332"/>
        <v>NAoMe_initial_imd_2019</v>
      </c>
      <c r="BE3643" s="397" t="s">
        <v>862</v>
      </c>
      <c r="BF3643" t="str">
        <f t="shared" si="333"/>
        <v>3</v>
      </c>
      <c r="BG3643">
        <f t="shared" si="334"/>
        <v>29</v>
      </c>
      <c r="BH3643" s="398">
        <f t="shared" si="335"/>
        <v>0.21480999886989591</v>
      </c>
      <c r="BO3643" s="33"/>
    </row>
    <row r="3644" spans="1:67">
      <c r="A3644" s="316" t="s">
        <v>27</v>
      </c>
      <c r="B3644" t="s">
        <v>380</v>
      </c>
      <c r="C3644" t="s">
        <v>910</v>
      </c>
      <c r="D3644" t="s">
        <v>314</v>
      </c>
      <c r="E3644" s="316" t="s">
        <v>153</v>
      </c>
      <c r="F3644" s="316" t="s">
        <v>154</v>
      </c>
      <c r="G3644" s="316" t="s">
        <v>446</v>
      </c>
      <c r="H3644" s="316" t="s">
        <v>316</v>
      </c>
      <c r="I3644" s="316" t="s">
        <v>659</v>
      </c>
      <c r="J3644" s="316" t="s">
        <v>17</v>
      </c>
      <c r="K3644" s="36">
        <v>27</v>
      </c>
      <c r="L3644" s="317">
        <v>0.20000000298023221</v>
      </c>
      <c r="M3644" s="317">
        <v>0.20000000298023221</v>
      </c>
      <c r="N3644" s="36">
        <v>113</v>
      </c>
      <c r="O3644" s="317">
        <v>0.23590999841690061</v>
      </c>
      <c r="P3644" s="317">
        <v>0.23590999841690061</v>
      </c>
      <c r="Q3644" s="36">
        <v>2024</v>
      </c>
      <c r="R3644" s="317">
        <v>0.2029699981212616</v>
      </c>
      <c r="S3644" s="317">
        <v>0.2029699981212616</v>
      </c>
      <c r="T3644" t="s">
        <v>380</v>
      </c>
      <c r="BA3644" s="395">
        <v>1</v>
      </c>
      <c r="BB3644" s="396" t="s">
        <v>861</v>
      </c>
      <c r="BC3644" t="str">
        <f t="shared" si="331"/>
        <v>RHU</v>
      </c>
      <c r="BD3644" t="str">
        <f t="shared" si="332"/>
        <v>NAoMe_initial_imd_2019</v>
      </c>
      <c r="BE3644" s="397" t="s">
        <v>862</v>
      </c>
      <c r="BF3644" t="str">
        <f t="shared" si="333"/>
        <v>4</v>
      </c>
      <c r="BG3644">
        <f t="shared" si="334"/>
        <v>27</v>
      </c>
      <c r="BH3644" s="398">
        <f t="shared" si="335"/>
        <v>0.20000000298023221</v>
      </c>
      <c r="BO3644" s="33"/>
    </row>
    <row r="3645" spans="1:67">
      <c r="A3645" s="316" t="s">
        <v>27</v>
      </c>
      <c r="B3645" t="s">
        <v>380</v>
      </c>
      <c r="C3645" t="s">
        <v>910</v>
      </c>
      <c r="D3645" t="s">
        <v>314</v>
      </c>
      <c r="E3645" s="316" t="s">
        <v>153</v>
      </c>
      <c r="F3645" s="316" t="s">
        <v>154</v>
      </c>
      <c r="G3645" s="316" t="s">
        <v>446</v>
      </c>
      <c r="H3645" s="316" t="s">
        <v>316</v>
      </c>
      <c r="I3645" s="316" t="s">
        <v>659</v>
      </c>
      <c r="J3645" s="316" t="s">
        <v>295</v>
      </c>
      <c r="K3645" s="36">
        <v>41</v>
      </c>
      <c r="L3645" s="317">
        <v>0.30370000004768372</v>
      </c>
      <c r="M3645" s="317">
        <v>0.30370000004768372</v>
      </c>
      <c r="N3645" s="36">
        <v>139</v>
      </c>
      <c r="O3645" s="317">
        <v>0.29019001126289368</v>
      </c>
      <c r="P3645" s="317">
        <v>0.29019001126289368</v>
      </c>
      <c r="Q3645" s="36">
        <v>2027</v>
      </c>
      <c r="R3645" s="317">
        <v>0.2032700031995773</v>
      </c>
      <c r="S3645" s="317">
        <v>0.2032700031995773</v>
      </c>
      <c r="T3645" t="s">
        <v>380</v>
      </c>
      <c r="BA3645" s="395">
        <v>1</v>
      </c>
      <c r="BB3645" s="396" t="s">
        <v>861</v>
      </c>
      <c r="BC3645" t="str">
        <f t="shared" si="331"/>
        <v>RHU</v>
      </c>
      <c r="BD3645" t="str">
        <f t="shared" si="332"/>
        <v>NAoMe_initial_imd_2019</v>
      </c>
      <c r="BE3645" s="397" t="s">
        <v>862</v>
      </c>
      <c r="BF3645" t="str">
        <f t="shared" si="333"/>
        <v>5 - least deprived</v>
      </c>
      <c r="BG3645">
        <f t="shared" si="334"/>
        <v>41</v>
      </c>
      <c r="BH3645" s="398">
        <f t="shared" si="335"/>
        <v>0.30370000004768372</v>
      </c>
      <c r="BO3645" s="33"/>
    </row>
    <row r="3646" spans="1:67">
      <c r="A3646" s="316" t="s">
        <v>27</v>
      </c>
      <c r="B3646" t="s">
        <v>380</v>
      </c>
      <c r="C3646" t="s">
        <v>910</v>
      </c>
      <c r="D3646" t="s">
        <v>314</v>
      </c>
      <c r="E3646" s="316" t="s">
        <v>153</v>
      </c>
      <c r="F3646" s="316" t="s">
        <v>154</v>
      </c>
      <c r="G3646" s="316" t="s">
        <v>446</v>
      </c>
      <c r="H3646" s="316" t="s">
        <v>316</v>
      </c>
      <c r="I3646" s="316" t="s">
        <v>659</v>
      </c>
      <c r="J3646" s="316" t="s">
        <v>260</v>
      </c>
      <c r="K3646" s="36">
        <v>0</v>
      </c>
      <c r="L3646" s="317">
        <v>0</v>
      </c>
      <c r="M3646" s="317"/>
      <c r="N3646" s="36">
        <v>0</v>
      </c>
      <c r="O3646" s="317">
        <v>0</v>
      </c>
      <c r="P3646" s="317"/>
      <c r="Q3646" s="36">
        <v>0</v>
      </c>
      <c r="R3646" s="317">
        <v>0</v>
      </c>
      <c r="S3646" s="317"/>
      <c r="T3646" t="s">
        <v>380</v>
      </c>
      <c r="BA3646" s="395">
        <v>1</v>
      </c>
      <c r="BB3646" s="396" t="s">
        <v>861</v>
      </c>
      <c r="BC3646" t="str">
        <f t="shared" si="331"/>
        <v>RHU</v>
      </c>
      <c r="BD3646" t="str">
        <f t="shared" si="332"/>
        <v>NAoMe_initial_imd_2019</v>
      </c>
      <c r="BE3646" s="397" t="s">
        <v>862</v>
      </c>
      <c r="BF3646" t="str">
        <f t="shared" si="333"/>
        <v>Unknown</v>
      </c>
      <c r="BG3646">
        <f t="shared" si="334"/>
        <v>0</v>
      </c>
      <c r="BH3646" s="398">
        <f t="shared" si="335"/>
        <v>0</v>
      </c>
      <c r="BO3646" s="33"/>
    </row>
    <row r="3647" spans="1:67">
      <c r="A3647" s="316" t="s">
        <v>27</v>
      </c>
      <c r="B3647" t="s">
        <v>380</v>
      </c>
      <c r="C3647" t="s">
        <v>910</v>
      </c>
      <c r="D3647" t="s">
        <v>314</v>
      </c>
      <c r="E3647" s="316" t="s">
        <v>153</v>
      </c>
      <c r="F3647" s="316" t="s">
        <v>154</v>
      </c>
      <c r="G3647" s="316" t="s">
        <v>446</v>
      </c>
      <c r="H3647" s="316" t="s">
        <v>316</v>
      </c>
      <c r="I3647" s="316" t="s">
        <v>296</v>
      </c>
      <c r="J3647" s="316" t="s">
        <v>297</v>
      </c>
      <c r="K3647" s="36">
        <v>88</v>
      </c>
      <c r="L3647" s="317">
        <v>0.65184998512268066</v>
      </c>
      <c r="M3647" s="317">
        <v>0.65671998262405396</v>
      </c>
      <c r="N3647" s="36">
        <v>267</v>
      </c>
      <c r="O3647" s="317">
        <v>0.55741000175476074</v>
      </c>
      <c r="P3647" s="317">
        <v>0.5668799877166748</v>
      </c>
      <c r="Q3647" s="36">
        <v>5528</v>
      </c>
      <c r="R3647" s="317">
        <v>0.55435001850128174</v>
      </c>
      <c r="S3647" s="317">
        <v>0.56936997175216675</v>
      </c>
      <c r="T3647" t="s">
        <v>380</v>
      </c>
      <c r="BA3647" s="395">
        <v>1</v>
      </c>
      <c r="BB3647" s="396" t="s">
        <v>861</v>
      </c>
      <c r="BC3647" t="str">
        <f t="shared" si="331"/>
        <v>RHU</v>
      </c>
      <c r="BD3647" t="str">
        <f t="shared" si="332"/>
        <v>NAoMe_initial_scarf_731_grp</v>
      </c>
      <c r="BE3647" s="397" t="s">
        <v>862</v>
      </c>
      <c r="BF3647" t="str">
        <f t="shared" si="333"/>
        <v>Fit</v>
      </c>
      <c r="BG3647">
        <f t="shared" si="334"/>
        <v>88</v>
      </c>
      <c r="BH3647" s="398">
        <f t="shared" si="335"/>
        <v>0.65184998512268066</v>
      </c>
      <c r="BO3647" s="33"/>
    </row>
    <row r="3648" spans="1:67">
      <c r="A3648" s="316" t="s">
        <v>27</v>
      </c>
      <c r="B3648" t="s">
        <v>380</v>
      </c>
      <c r="C3648" t="s">
        <v>910</v>
      </c>
      <c r="D3648" t="s">
        <v>314</v>
      </c>
      <c r="E3648" s="316" t="s">
        <v>153</v>
      </c>
      <c r="F3648" s="316" t="s">
        <v>154</v>
      </c>
      <c r="G3648" s="316" t="s">
        <v>446</v>
      </c>
      <c r="H3648" s="316" t="s">
        <v>316</v>
      </c>
      <c r="I3648" s="316" t="s">
        <v>296</v>
      </c>
      <c r="J3648" s="316" t="s">
        <v>298</v>
      </c>
      <c r="K3648" s="36">
        <v>15</v>
      </c>
      <c r="L3648" s="317">
        <v>0.1111100018024445</v>
      </c>
      <c r="M3648" s="317">
        <v>0.1119399964809418</v>
      </c>
      <c r="N3648" s="36">
        <v>77</v>
      </c>
      <c r="O3648" s="317">
        <v>0.16075000166893011</v>
      </c>
      <c r="P3648" s="317">
        <v>0.1634799987077713</v>
      </c>
      <c r="Q3648" s="36">
        <v>1492</v>
      </c>
      <c r="R3648" s="317">
        <v>0.149619996547699</v>
      </c>
      <c r="S3648" s="317">
        <v>0.153669998049736</v>
      </c>
      <c r="T3648" t="s">
        <v>380</v>
      </c>
      <c r="BA3648" s="395">
        <v>1</v>
      </c>
      <c r="BB3648" s="396" t="s">
        <v>861</v>
      </c>
      <c r="BC3648" t="str">
        <f t="shared" si="331"/>
        <v>RHU</v>
      </c>
      <c r="BD3648" t="str">
        <f t="shared" si="332"/>
        <v>NAoMe_initial_scarf_731_grp</v>
      </c>
      <c r="BE3648" s="397" t="s">
        <v>862</v>
      </c>
      <c r="BF3648" t="str">
        <f t="shared" si="333"/>
        <v>Mild frailty</v>
      </c>
      <c r="BG3648">
        <f t="shared" si="334"/>
        <v>15</v>
      </c>
      <c r="BH3648" s="398">
        <f t="shared" si="335"/>
        <v>0.1111100018024445</v>
      </c>
      <c r="BO3648" s="33"/>
    </row>
    <row r="3649" spans="1:67">
      <c r="A3649" s="316" t="s">
        <v>27</v>
      </c>
      <c r="B3649" t="s">
        <v>380</v>
      </c>
      <c r="C3649" t="s">
        <v>910</v>
      </c>
      <c r="D3649" t="s">
        <v>314</v>
      </c>
      <c r="E3649" s="316" t="s">
        <v>153</v>
      </c>
      <c r="F3649" s="316" t="s">
        <v>154</v>
      </c>
      <c r="G3649" s="316" t="s">
        <v>446</v>
      </c>
      <c r="H3649" s="316" t="s">
        <v>316</v>
      </c>
      <c r="I3649" s="316" t="s">
        <v>296</v>
      </c>
      <c r="J3649" s="316" t="s">
        <v>299</v>
      </c>
      <c r="K3649" s="36">
        <v>13</v>
      </c>
      <c r="L3649" s="317">
        <v>9.6299998462200165E-2</v>
      </c>
      <c r="M3649" s="317">
        <v>9.7010001540184021E-2</v>
      </c>
      <c r="N3649" s="36">
        <v>73</v>
      </c>
      <c r="O3649" s="317">
        <v>0.1524000018835068</v>
      </c>
      <c r="P3649" s="317">
        <v>0.1549900025129318</v>
      </c>
      <c r="Q3649" s="36">
        <v>1470</v>
      </c>
      <c r="R3649" s="317">
        <v>0.1474100053310394</v>
      </c>
      <c r="S3649" s="317">
        <v>0.1514099985361099</v>
      </c>
      <c r="T3649" t="s">
        <v>380</v>
      </c>
      <c r="BA3649" s="395">
        <v>1</v>
      </c>
      <c r="BB3649" s="396" t="s">
        <v>861</v>
      </c>
      <c r="BC3649" t="str">
        <f t="shared" si="331"/>
        <v>RHU</v>
      </c>
      <c r="BD3649" t="str">
        <f t="shared" si="332"/>
        <v>NAoMe_initial_scarf_731_grp</v>
      </c>
      <c r="BE3649" s="397" t="s">
        <v>862</v>
      </c>
      <c r="BF3649" t="str">
        <f t="shared" si="333"/>
        <v>Moderate frailty</v>
      </c>
      <c r="BG3649">
        <f t="shared" si="334"/>
        <v>13</v>
      </c>
      <c r="BH3649" s="398">
        <f t="shared" si="335"/>
        <v>9.6299998462200165E-2</v>
      </c>
      <c r="BO3649" s="33"/>
    </row>
    <row r="3650" spans="1:67">
      <c r="A3650" s="316" t="s">
        <v>27</v>
      </c>
      <c r="B3650" t="s">
        <v>380</v>
      </c>
      <c r="C3650" t="s">
        <v>910</v>
      </c>
      <c r="D3650" t="s">
        <v>314</v>
      </c>
      <c r="E3650" s="316" t="s">
        <v>153</v>
      </c>
      <c r="F3650" s="316" t="s">
        <v>154</v>
      </c>
      <c r="G3650" s="316" t="s">
        <v>446</v>
      </c>
      <c r="H3650" s="316" t="s">
        <v>316</v>
      </c>
      <c r="I3650" s="316" t="s">
        <v>296</v>
      </c>
      <c r="J3650" s="316" t="s">
        <v>353</v>
      </c>
      <c r="K3650" s="36">
        <v>1</v>
      </c>
      <c r="L3650" s="317">
        <v>7.4100000783801079E-3</v>
      </c>
      <c r="M3650" s="317"/>
      <c r="N3650" s="36">
        <v>8</v>
      </c>
      <c r="O3650" s="317">
        <v>1.6699999570846561E-2</v>
      </c>
      <c r="P3650" s="317"/>
      <c r="Q3650" s="36">
        <v>263</v>
      </c>
      <c r="R3650" s="317">
        <v>2.6370000094175339E-2</v>
      </c>
      <c r="S3650" s="317"/>
      <c r="T3650" t="s">
        <v>380</v>
      </c>
      <c r="BA3650" s="395">
        <v>1</v>
      </c>
      <c r="BB3650" s="396" t="s">
        <v>861</v>
      </c>
      <c r="BC3650" t="str">
        <f t="shared" si="331"/>
        <v>RHU</v>
      </c>
      <c r="BD3650" t="str">
        <f t="shared" si="332"/>
        <v>NAoMe_initial_scarf_731_grp</v>
      </c>
      <c r="BE3650" s="397" t="s">
        <v>862</v>
      </c>
      <c r="BF3650" t="str">
        <f t="shared" si="333"/>
        <v>Not in HESAPC</v>
      </c>
      <c r="BG3650">
        <f t="shared" si="334"/>
        <v>1</v>
      </c>
      <c r="BH3650" s="398">
        <f t="shared" si="335"/>
        <v>7.4100000783801079E-3</v>
      </c>
      <c r="BO3650" s="33"/>
    </row>
    <row r="3651" spans="1:67">
      <c r="A3651" s="316" t="s">
        <v>27</v>
      </c>
      <c r="B3651" t="s">
        <v>380</v>
      </c>
      <c r="C3651" t="s">
        <v>910</v>
      </c>
      <c r="D3651" t="s">
        <v>314</v>
      </c>
      <c r="E3651" s="316" t="s">
        <v>153</v>
      </c>
      <c r="F3651" s="316" t="s">
        <v>154</v>
      </c>
      <c r="G3651" s="316" t="s">
        <v>446</v>
      </c>
      <c r="H3651" s="316" t="s">
        <v>316</v>
      </c>
      <c r="I3651" s="316" t="s">
        <v>296</v>
      </c>
      <c r="J3651" s="316" t="s">
        <v>300</v>
      </c>
      <c r="K3651" s="36">
        <v>18</v>
      </c>
      <c r="L3651" s="317">
        <v>0.13333000242710111</v>
      </c>
      <c r="M3651" s="317">
        <v>0.13433000445365911</v>
      </c>
      <c r="N3651" s="36">
        <v>54</v>
      </c>
      <c r="O3651" s="317">
        <v>0.1127299964427948</v>
      </c>
      <c r="P3651" s="317">
        <v>0.1146500036120415</v>
      </c>
      <c r="Q3651" s="36">
        <v>1219</v>
      </c>
      <c r="R3651" s="317">
        <v>0.1222399994730949</v>
      </c>
      <c r="S3651" s="317">
        <v>0.12555000185966489</v>
      </c>
      <c r="T3651" t="s">
        <v>380</v>
      </c>
      <c r="BA3651" s="395">
        <v>1</v>
      </c>
      <c r="BB3651" s="396" t="s">
        <v>861</v>
      </c>
      <c r="BC3651" t="str">
        <f t="shared" ref="BC3651:BC3714" si="336">E3651</f>
        <v>RHU</v>
      </c>
      <c r="BD3651" t="str">
        <f t="shared" ref="BD3651:BD3714" si="337">(LEFT(A3651, LEN(A3651)-7))&amp;"_"&amp;I3651</f>
        <v>NAoMe_initial_scarf_731_grp</v>
      </c>
      <c r="BE3651" s="397" t="s">
        <v>862</v>
      </c>
      <c r="BF3651" t="str">
        <f t="shared" ref="BF3651:BF3714" si="338">J3651</f>
        <v>Severe frailty</v>
      </c>
      <c r="BG3651">
        <f t="shared" ref="BG3651:BG3714" si="339">K3651</f>
        <v>18</v>
      </c>
      <c r="BH3651" s="398">
        <f t="shared" ref="BH3651:BH3714" si="340">L3651</f>
        <v>0.13333000242710111</v>
      </c>
      <c r="BO3651" s="33"/>
    </row>
    <row r="3652" spans="1:67">
      <c r="A3652" s="316" t="s">
        <v>27</v>
      </c>
      <c r="B3652" t="s">
        <v>380</v>
      </c>
      <c r="C3652" t="s">
        <v>910</v>
      </c>
      <c r="D3652" t="s">
        <v>314</v>
      </c>
      <c r="E3652" s="316" t="s">
        <v>155</v>
      </c>
      <c r="F3652" s="316" t="s">
        <v>156</v>
      </c>
      <c r="G3652" s="316" t="s">
        <v>445</v>
      </c>
      <c r="H3652" s="316" t="s">
        <v>325</v>
      </c>
      <c r="I3652" s="316" t="s">
        <v>310</v>
      </c>
      <c r="J3652" s="316" t="s">
        <v>277</v>
      </c>
      <c r="K3652" s="36">
        <v>0</v>
      </c>
      <c r="L3652" s="317">
        <v>0</v>
      </c>
      <c r="M3652" s="317"/>
      <c r="N3652" s="36">
        <v>2</v>
      </c>
      <c r="O3652" s="317">
        <v>4.4700000435113907E-3</v>
      </c>
      <c r="P3652" s="317"/>
      <c r="Q3652" s="36">
        <v>70</v>
      </c>
      <c r="R3652" s="317">
        <v>7.0199999026954174E-3</v>
      </c>
      <c r="S3652" s="317"/>
      <c r="T3652" t="s">
        <v>380</v>
      </c>
      <c r="BA3652" s="395">
        <v>1</v>
      </c>
      <c r="BB3652" s="396" t="s">
        <v>861</v>
      </c>
      <c r="BC3652" t="str">
        <f t="shared" si="336"/>
        <v>RHW</v>
      </c>
      <c r="BD3652" t="str">
        <f t="shared" si="337"/>
        <v>NAoMe_initial_age_decades_80cap</v>
      </c>
      <c r="BE3652" s="397" t="s">
        <v>862</v>
      </c>
      <c r="BF3652" t="str">
        <f t="shared" si="338"/>
        <v>18-29 yrs</v>
      </c>
      <c r="BG3652">
        <f t="shared" si="339"/>
        <v>0</v>
      </c>
      <c r="BH3652" s="398">
        <f t="shared" si="340"/>
        <v>0</v>
      </c>
      <c r="BO3652" s="33"/>
    </row>
    <row r="3653" spans="1:67">
      <c r="A3653" s="316" t="s">
        <v>27</v>
      </c>
      <c r="B3653" t="s">
        <v>380</v>
      </c>
      <c r="C3653" t="s">
        <v>910</v>
      </c>
      <c r="D3653" t="s">
        <v>314</v>
      </c>
      <c r="E3653" s="316" t="s">
        <v>155</v>
      </c>
      <c r="F3653" s="316" t="s">
        <v>156</v>
      </c>
      <c r="G3653" s="316" t="s">
        <v>445</v>
      </c>
      <c r="H3653" s="316" t="s">
        <v>325</v>
      </c>
      <c r="I3653" s="316" t="s">
        <v>310</v>
      </c>
      <c r="J3653" s="316" t="s">
        <v>278</v>
      </c>
      <c r="K3653" s="36">
        <v>5</v>
      </c>
      <c r="L3653" s="317">
        <v>6.0979999601840973E-2</v>
      </c>
      <c r="M3653" s="317"/>
      <c r="N3653" s="36">
        <v>18</v>
      </c>
      <c r="O3653" s="317">
        <v>4.0270000696182251E-2</v>
      </c>
      <c r="P3653" s="317"/>
      <c r="Q3653" s="36">
        <v>429</v>
      </c>
      <c r="R3653" s="317">
        <v>4.3019998818635941E-2</v>
      </c>
      <c r="S3653" s="317"/>
      <c r="T3653" t="s">
        <v>380</v>
      </c>
      <c r="BA3653" s="395">
        <v>1</v>
      </c>
      <c r="BB3653" s="396" t="s">
        <v>861</v>
      </c>
      <c r="BC3653" t="str">
        <f t="shared" si="336"/>
        <v>RHW</v>
      </c>
      <c r="BD3653" t="str">
        <f t="shared" si="337"/>
        <v>NAoMe_initial_age_decades_80cap</v>
      </c>
      <c r="BE3653" s="397" t="s">
        <v>862</v>
      </c>
      <c r="BF3653" t="str">
        <f t="shared" si="338"/>
        <v>30-39 yrs</v>
      </c>
      <c r="BG3653">
        <f t="shared" si="339"/>
        <v>5</v>
      </c>
      <c r="BH3653" s="398">
        <f t="shared" si="340"/>
        <v>6.0979999601840973E-2</v>
      </c>
      <c r="BO3653" s="33"/>
    </row>
    <row r="3654" spans="1:67">
      <c r="A3654" s="316" t="s">
        <v>27</v>
      </c>
      <c r="B3654" t="s">
        <v>380</v>
      </c>
      <c r="C3654" t="s">
        <v>910</v>
      </c>
      <c r="D3654" t="s">
        <v>314</v>
      </c>
      <c r="E3654" s="316" t="s">
        <v>155</v>
      </c>
      <c r="F3654" s="316" t="s">
        <v>156</v>
      </c>
      <c r="G3654" s="316" t="s">
        <v>445</v>
      </c>
      <c r="H3654" s="316" t="s">
        <v>325</v>
      </c>
      <c r="I3654" s="316" t="s">
        <v>310</v>
      </c>
      <c r="J3654" s="316" t="s">
        <v>279</v>
      </c>
      <c r="K3654" s="36">
        <v>8</v>
      </c>
      <c r="L3654" s="317">
        <v>9.7560003399848938E-2</v>
      </c>
      <c r="M3654" s="317"/>
      <c r="N3654" s="36">
        <v>63</v>
      </c>
      <c r="O3654" s="317">
        <v>0.14093999564647669</v>
      </c>
      <c r="P3654" s="317"/>
      <c r="Q3654" s="36">
        <v>1024</v>
      </c>
      <c r="R3654" s="317">
        <v>0.1026899963617325</v>
      </c>
      <c r="S3654" s="317"/>
      <c r="T3654" t="s">
        <v>380</v>
      </c>
      <c r="BA3654" s="395">
        <v>1</v>
      </c>
      <c r="BB3654" s="396" t="s">
        <v>861</v>
      </c>
      <c r="BC3654" t="str">
        <f t="shared" si="336"/>
        <v>RHW</v>
      </c>
      <c r="BD3654" t="str">
        <f t="shared" si="337"/>
        <v>NAoMe_initial_age_decades_80cap</v>
      </c>
      <c r="BE3654" s="397" t="s">
        <v>862</v>
      </c>
      <c r="BF3654" t="str">
        <f t="shared" si="338"/>
        <v>40-49 yrs</v>
      </c>
      <c r="BG3654">
        <f t="shared" si="339"/>
        <v>8</v>
      </c>
      <c r="BH3654" s="398">
        <f t="shared" si="340"/>
        <v>9.7560003399848938E-2</v>
      </c>
      <c r="BO3654" s="33"/>
    </row>
    <row r="3655" spans="1:67">
      <c r="A3655" s="316" t="s">
        <v>27</v>
      </c>
      <c r="B3655" t="s">
        <v>380</v>
      </c>
      <c r="C3655" t="s">
        <v>910</v>
      </c>
      <c r="D3655" t="s">
        <v>314</v>
      </c>
      <c r="E3655" s="316" t="s">
        <v>155</v>
      </c>
      <c r="F3655" s="316" t="s">
        <v>156</v>
      </c>
      <c r="G3655" s="316" t="s">
        <v>445</v>
      </c>
      <c r="H3655" s="316" t="s">
        <v>325</v>
      </c>
      <c r="I3655" s="316" t="s">
        <v>310</v>
      </c>
      <c r="J3655" s="316" t="s">
        <v>280</v>
      </c>
      <c r="K3655" s="36">
        <v>17</v>
      </c>
      <c r="L3655" s="317">
        <v>0.20732000470161441</v>
      </c>
      <c r="M3655" s="317"/>
      <c r="N3655" s="36">
        <v>75</v>
      </c>
      <c r="O3655" s="317">
        <v>0.1677899956703186</v>
      </c>
      <c r="P3655" s="317"/>
      <c r="Q3655" s="36">
        <v>1733</v>
      </c>
      <c r="R3655" s="317">
        <v>0.17378999292850489</v>
      </c>
      <c r="S3655" s="317"/>
      <c r="T3655" t="s">
        <v>380</v>
      </c>
      <c r="BA3655" s="395">
        <v>1</v>
      </c>
      <c r="BB3655" s="396" t="s">
        <v>861</v>
      </c>
      <c r="BC3655" t="str">
        <f t="shared" si="336"/>
        <v>RHW</v>
      </c>
      <c r="BD3655" t="str">
        <f t="shared" si="337"/>
        <v>NAoMe_initial_age_decades_80cap</v>
      </c>
      <c r="BE3655" s="397" t="s">
        <v>862</v>
      </c>
      <c r="BF3655" t="str">
        <f t="shared" si="338"/>
        <v>50-59 yrs</v>
      </c>
      <c r="BG3655">
        <f t="shared" si="339"/>
        <v>17</v>
      </c>
      <c r="BH3655" s="398">
        <f t="shared" si="340"/>
        <v>0.20732000470161441</v>
      </c>
      <c r="BO3655" s="33"/>
    </row>
    <row r="3656" spans="1:67">
      <c r="A3656" s="316" t="s">
        <v>27</v>
      </c>
      <c r="B3656" t="s">
        <v>380</v>
      </c>
      <c r="C3656" t="s">
        <v>910</v>
      </c>
      <c r="D3656" t="s">
        <v>314</v>
      </c>
      <c r="E3656" s="316" t="s">
        <v>155</v>
      </c>
      <c r="F3656" s="316" t="s">
        <v>156</v>
      </c>
      <c r="G3656" s="316" t="s">
        <v>445</v>
      </c>
      <c r="H3656" s="316" t="s">
        <v>325</v>
      </c>
      <c r="I3656" s="316" t="s">
        <v>310</v>
      </c>
      <c r="J3656" s="316" t="s">
        <v>281</v>
      </c>
      <c r="K3656" s="36">
        <v>15</v>
      </c>
      <c r="L3656" s="317">
        <v>0.18292999267578131</v>
      </c>
      <c r="M3656" s="317"/>
      <c r="N3656" s="36">
        <v>88</v>
      </c>
      <c r="O3656" s="317">
        <v>0.19686999917030329</v>
      </c>
      <c r="P3656" s="317"/>
      <c r="Q3656" s="36">
        <v>1931</v>
      </c>
      <c r="R3656" s="317">
        <v>0.19363999366760251</v>
      </c>
      <c r="S3656" s="317"/>
      <c r="T3656" t="s">
        <v>380</v>
      </c>
      <c r="BA3656" s="395">
        <v>1</v>
      </c>
      <c r="BB3656" s="396" t="s">
        <v>861</v>
      </c>
      <c r="BC3656" t="str">
        <f t="shared" si="336"/>
        <v>RHW</v>
      </c>
      <c r="BD3656" t="str">
        <f t="shared" si="337"/>
        <v>NAoMe_initial_age_decades_80cap</v>
      </c>
      <c r="BE3656" s="397" t="s">
        <v>862</v>
      </c>
      <c r="BF3656" t="str">
        <f t="shared" si="338"/>
        <v>60-69 yrs</v>
      </c>
      <c r="BG3656">
        <f t="shared" si="339"/>
        <v>15</v>
      </c>
      <c r="BH3656" s="398">
        <f t="shared" si="340"/>
        <v>0.18292999267578131</v>
      </c>
      <c r="BO3656" s="33"/>
    </row>
    <row r="3657" spans="1:67">
      <c r="A3657" s="316" t="s">
        <v>27</v>
      </c>
      <c r="B3657" t="s">
        <v>380</v>
      </c>
      <c r="C3657" t="s">
        <v>910</v>
      </c>
      <c r="D3657" t="s">
        <v>314</v>
      </c>
      <c r="E3657" s="316" t="s">
        <v>155</v>
      </c>
      <c r="F3657" s="316" t="s">
        <v>156</v>
      </c>
      <c r="G3657" s="316" t="s">
        <v>445</v>
      </c>
      <c r="H3657" s="316" t="s">
        <v>325</v>
      </c>
      <c r="I3657" s="316" t="s">
        <v>310</v>
      </c>
      <c r="J3657" s="316" t="s">
        <v>282</v>
      </c>
      <c r="K3657" s="36">
        <v>17</v>
      </c>
      <c r="L3657" s="317">
        <v>0.20732000470161441</v>
      </c>
      <c r="M3657" s="317"/>
      <c r="N3657" s="36">
        <v>104</v>
      </c>
      <c r="O3657" s="317">
        <v>0.23265999555587771</v>
      </c>
      <c r="P3657" s="317"/>
      <c r="Q3657" s="36">
        <v>2493</v>
      </c>
      <c r="R3657" s="317">
        <v>0.25</v>
      </c>
      <c r="S3657" s="317"/>
      <c r="T3657" t="s">
        <v>380</v>
      </c>
      <c r="BA3657" s="395">
        <v>1</v>
      </c>
      <c r="BB3657" s="396" t="s">
        <v>861</v>
      </c>
      <c r="BC3657" t="str">
        <f t="shared" si="336"/>
        <v>RHW</v>
      </c>
      <c r="BD3657" t="str">
        <f t="shared" si="337"/>
        <v>NAoMe_initial_age_decades_80cap</v>
      </c>
      <c r="BE3657" s="397" t="s">
        <v>862</v>
      </c>
      <c r="BF3657" t="str">
        <f t="shared" si="338"/>
        <v>70-79 yrs</v>
      </c>
      <c r="BG3657">
        <f t="shared" si="339"/>
        <v>17</v>
      </c>
      <c r="BH3657" s="398">
        <f t="shared" si="340"/>
        <v>0.20732000470161441</v>
      </c>
      <c r="BO3657" s="33"/>
    </row>
    <row r="3658" spans="1:67">
      <c r="A3658" s="316" t="s">
        <v>27</v>
      </c>
      <c r="B3658" t="s">
        <v>380</v>
      </c>
      <c r="C3658" t="s">
        <v>910</v>
      </c>
      <c r="D3658" t="s">
        <v>314</v>
      </c>
      <c r="E3658" s="316" t="s">
        <v>155</v>
      </c>
      <c r="F3658" s="316" t="s">
        <v>156</v>
      </c>
      <c r="G3658" s="316" t="s">
        <v>445</v>
      </c>
      <c r="H3658" s="316" t="s">
        <v>325</v>
      </c>
      <c r="I3658" s="316" t="s">
        <v>310</v>
      </c>
      <c r="J3658" s="316" t="s">
        <v>283</v>
      </c>
      <c r="K3658" s="36">
        <v>20</v>
      </c>
      <c r="L3658" s="317">
        <v>0.24390000104904169</v>
      </c>
      <c r="M3658" s="317"/>
      <c r="N3658" s="36">
        <v>97</v>
      </c>
      <c r="O3658" s="317">
        <v>0.21699999272823331</v>
      </c>
      <c r="P3658" s="317"/>
      <c r="Q3658" s="36">
        <v>2292</v>
      </c>
      <c r="R3658" s="317">
        <v>0.2298399955034256</v>
      </c>
      <c r="S3658" s="317"/>
      <c r="T3658" t="s">
        <v>380</v>
      </c>
      <c r="BA3658" s="395">
        <v>1</v>
      </c>
      <c r="BB3658" s="396" t="s">
        <v>861</v>
      </c>
      <c r="BC3658" t="str">
        <f t="shared" si="336"/>
        <v>RHW</v>
      </c>
      <c r="BD3658" t="str">
        <f t="shared" si="337"/>
        <v>NAoMe_initial_age_decades_80cap</v>
      </c>
      <c r="BE3658" s="397" t="s">
        <v>862</v>
      </c>
      <c r="BF3658" t="str">
        <f t="shared" si="338"/>
        <v>80+ yrs</v>
      </c>
      <c r="BG3658">
        <f t="shared" si="339"/>
        <v>20</v>
      </c>
      <c r="BH3658" s="398">
        <f t="shared" si="340"/>
        <v>0.24390000104904169</v>
      </c>
      <c r="BO3658" s="33"/>
    </row>
    <row r="3659" spans="1:67">
      <c r="A3659" s="316" t="s">
        <v>27</v>
      </c>
      <c r="B3659" t="s">
        <v>380</v>
      </c>
      <c r="C3659" t="s">
        <v>910</v>
      </c>
      <c r="D3659" t="s">
        <v>314</v>
      </c>
      <c r="E3659" s="316" t="s">
        <v>155</v>
      </c>
      <c r="F3659" s="316" t="s">
        <v>156</v>
      </c>
      <c r="G3659" s="316" t="s">
        <v>445</v>
      </c>
      <c r="H3659" s="316" t="s">
        <v>325</v>
      </c>
      <c r="I3659" s="316" t="s">
        <v>341</v>
      </c>
      <c r="J3659" s="316" t="s">
        <v>13</v>
      </c>
      <c r="K3659" s="36">
        <v>61</v>
      </c>
      <c r="L3659" s="317">
        <v>0.74390000104904175</v>
      </c>
      <c r="M3659" s="317">
        <v>0.76249998807907104</v>
      </c>
      <c r="N3659" s="36">
        <v>328</v>
      </c>
      <c r="O3659" s="317">
        <v>0.73378002643585205</v>
      </c>
      <c r="P3659" s="317">
        <v>0.7681499719619751</v>
      </c>
      <c r="Q3659" s="36">
        <v>6753</v>
      </c>
      <c r="R3659" s="317">
        <v>0.67720001935958862</v>
      </c>
      <c r="S3659" s="317">
        <v>0.69554001092910767</v>
      </c>
      <c r="T3659" t="s">
        <v>380</v>
      </c>
      <c r="BA3659" s="395">
        <v>1</v>
      </c>
      <c r="BB3659" s="396" t="s">
        <v>861</v>
      </c>
      <c r="BC3659" t="str">
        <f t="shared" si="336"/>
        <v>RHW</v>
      </c>
      <c r="BD3659" t="str">
        <f t="shared" si="337"/>
        <v>NAoMe_initial_ch_score_2cap</v>
      </c>
      <c r="BE3659" s="397" t="s">
        <v>862</v>
      </c>
      <c r="BF3659" t="str">
        <f t="shared" si="338"/>
        <v>0</v>
      </c>
      <c r="BG3659">
        <f t="shared" si="339"/>
        <v>61</v>
      </c>
      <c r="BH3659" s="398">
        <f t="shared" si="340"/>
        <v>0.74390000104904175</v>
      </c>
      <c r="BO3659" s="33"/>
    </row>
    <row r="3660" spans="1:67">
      <c r="A3660" s="316" t="s">
        <v>27</v>
      </c>
      <c r="B3660" t="s">
        <v>380</v>
      </c>
      <c r="C3660" t="s">
        <v>910</v>
      </c>
      <c r="D3660" t="s">
        <v>314</v>
      </c>
      <c r="E3660" s="316" t="s">
        <v>155</v>
      </c>
      <c r="F3660" s="316" t="s">
        <v>156</v>
      </c>
      <c r="G3660" s="316" t="s">
        <v>445</v>
      </c>
      <c r="H3660" s="316" t="s">
        <v>325</v>
      </c>
      <c r="I3660" s="316" t="s">
        <v>341</v>
      </c>
      <c r="J3660" s="316" t="s">
        <v>14</v>
      </c>
      <c r="K3660" s="36">
        <v>13</v>
      </c>
      <c r="L3660" s="317">
        <v>0.15853999555110929</v>
      </c>
      <c r="M3660" s="317">
        <v>0.16249999403953549</v>
      </c>
      <c r="N3660" s="36">
        <v>64</v>
      </c>
      <c r="O3660" s="317">
        <v>0.1431799978017807</v>
      </c>
      <c r="P3660" s="317">
        <v>0.14988000690937039</v>
      </c>
      <c r="Q3660" s="36">
        <v>1630</v>
      </c>
      <c r="R3660" s="317">
        <v>0.16346000134944921</v>
      </c>
      <c r="S3660" s="317">
        <v>0.16788999736309049</v>
      </c>
      <c r="T3660" t="s">
        <v>380</v>
      </c>
      <c r="BA3660" s="395">
        <v>1</v>
      </c>
      <c r="BB3660" s="396" t="s">
        <v>861</v>
      </c>
      <c r="BC3660" t="str">
        <f t="shared" si="336"/>
        <v>RHW</v>
      </c>
      <c r="BD3660" t="str">
        <f t="shared" si="337"/>
        <v>NAoMe_initial_ch_score_2cap</v>
      </c>
      <c r="BE3660" s="397" t="s">
        <v>862</v>
      </c>
      <c r="BF3660" t="str">
        <f t="shared" si="338"/>
        <v>1</v>
      </c>
      <c r="BG3660">
        <f t="shared" si="339"/>
        <v>13</v>
      </c>
      <c r="BH3660" s="398">
        <f t="shared" si="340"/>
        <v>0.15853999555110929</v>
      </c>
      <c r="BO3660" s="33"/>
    </row>
    <row r="3661" spans="1:67">
      <c r="A3661" s="316" t="s">
        <v>27</v>
      </c>
      <c r="B3661" t="s">
        <v>380</v>
      </c>
      <c r="C3661" t="s">
        <v>910</v>
      </c>
      <c r="D3661" t="s">
        <v>314</v>
      </c>
      <c r="E3661" s="316" t="s">
        <v>155</v>
      </c>
      <c r="F3661" s="316" t="s">
        <v>156</v>
      </c>
      <c r="G3661" s="316" t="s">
        <v>445</v>
      </c>
      <c r="H3661" s="316" t="s">
        <v>325</v>
      </c>
      <c r="I3661" s="316" t="s">
        <v>341</v>
      </c>
      <c r="J3661" s="316" t="s">
        <v>301</v>
      </c>
      <c r="K3661" s="36">
        <v>6</v>
      </c>
      <c r="L3661" s="317">
        <v>7.3169998824596405E-2</v>
      </c>
      <c r="M3661" s="317">
        <v>7.5000002980232239E-2</v>
      </c>
      <c r="N3661" s="36">
        <v>35</v>
      </c>
      <c r="O3661" s="317">
        <v>7.8299999237060547E-2</v>
      </c>
      <c r="P3661" s="317">
        <v>8.1969998776912689E-2</v>
      </c>
      <c r="Q3661" s="36">
        <v>1326</v>
      </c>
      <c r="R3661" s="317">
        <v>0.132970005273819</v>
      </c>
      <c r="S3661" s="317">
        <v>0.13657000660896301</v>
      </c>
      <c r="T3661" t="s">
        <v>380</v>
      </c>
      <c r="BA3661" s="395">
        <v>1</v>
      </c>
      <c r="BB3661" s="396" t="s">
        <v>861</v>
      </c>
      <c r="BC3661" t="str">
        <f t="shared" si="336"/>
        <v>RHW</v>
      </c>
      <c r="BD3661" t="str">
        <f t="shared" si="337"/>
        <v>NAoMe_initial_ch_score_2cap</v>
      </c>
      <c r="BE3661" s="397" t="s">
        <v>862</v>
      </c>
      <c r="BF3661" t="str">
        <f t="shared" si="338"/>
        <v>2+</v>
      </c>
      <c r="BG3661">
        <f t="shared" si="339"/>
        <v>6</v>
      </c>
      <c r="BH3661" s="398">
        <f t="shared" si="340"/>
        <v>7.3169998824596405E-2</v>
      </c>
      <c r="BO3661" s="33"/>
    </row>
    <row r="3662" spans="1:67">
      <c r="A3662" s="316" t="s">
        <v>27</v>
      </c>
      <c r="B3662" t="s">
        <v>380</v>
      </c>
      <c r="C3662" t="s">
        <v>910</v>
      </c>
      <c r="D3662" t="s">
        <v>314</v>
      </c>
      <c r="E3662" s="316" t="s">
        <v>155</v>
      </c>
      <c r="F3662" s="316" t="s">
        <v>156</v>
      </c>
      <c r="G3662" s="316" t="s">
        <v>445</v>
      </c>
      <c r="H3662" s="316" t="s">
        <v>325</v>
      </c>
      <c r="I3662" s="316" t="s">
        <v>341</v>
      </c>
      <c r="J3662" s="316" t="s">
        <v>260</v>
      </c>
      <c r="K3662" s="36">
        <v>2</v>
      </c>
      <c r="L3662" s="317">
        <v>2.4390000849962231E-2</v>
      </c>
      <c r="M3662" s="317"/>
      <c r="N3662" s="36">
        <v>20</v>
      </c>
      <c r="O3662" s="317">
        <v>4.4739998877048492E-2</v>
      </c>
      <c r="P3662" s="317"/>
      <c r="Q3662" s="36">
        <v>263</v>
      </c>
      <c r="R3662" s="317">
        <v>2.6370000094175339E-2</v>
      </c>
      <c r="S3662" s="317"/>
      <c r="T3662" t="s">
        <v>380</v>
      </c>
      <c r="BA3662" s="395">
        <v>1</v>
      </c>
      <c r="BB3662" s="396" t="s">
        <v>861</v>
      </c>
      <c r="BC3662" t="str">
        <f t="shared" si="336"/>
        <v>RHW</v>
      </c>
      <c r="BD3662" t="str">
        <f t="shared" si="337"/>
        <v>NAoMe_initial_ch_score_2cap</v>
      </c>
      <c r="BE3662" s="397" t="s">
        <v>862</v>
      </c>
      <c r="BF3662" t="str">
        <f t="shared" si="338"/>
        <v>Unknown</v>
      </c>
      <c r="BG3662">
        <f t="shared" si="339"/>
        <v>2</v>
      </c>
      <c r="BH3662" s="398">
        <f t="shared" si="340"/>
        <v>2.4390000849962231E-2</v>
      </c>
      <c r="BO3662" s="33"/>
    </row>
    <row r="3663" spans="1:67">
      <c r="A3663" s="316" t="s">
        <v>27</v>
      </c>
      <c r="B3663" t="s">
        <v>380</v>
      </c>
      <c r="C3663" t="s">
        <v>910</v>
      </c>
      <c r="D3663" t="s">
        <v>314</v>
      </c>
      <c r="E3663" s="316" t="s">
        <v>155</v>
      </c>
      <c r="F3663" s="316" t="s">
        <v>156</v>
      </c>
      <c r="G3663" s="316" t="s">
        <v>445</v>
      </c>
      <c r="H3663" s="316" t="s">
        <v>325</v>
      </c>
      <c r="I3663" s="316" t="s">
        <v>309</v>
      </c>
      <c r="J3663" s="316" t="s">
        <v>289</v>
      </c>
      <c r="K3663" s="36">
        <v>23</v>
      </c>
      <c r="L3663" s="317">
        <v>0.28049001097679138</v>
      </c>
      <c r="M3663" s="317"/>
      <c r="N3663" s="36">
        <v>148</v>
      </c>
      <c r="O3663" s="317">
        <v>0.3310999870300293</v>
      </c>
      <c r="P3663" s="317"/>
      <c r="Q3663" s="36">
        <v>3283</v>
      </c>
      <c r="R3663" s="317">
        <v>0.3292199969291687</v>
      </c>
      <c r="S3663" s="317"/>
      <c r="T3663" t="s">
        <v>380</v>
      </c>
      <c r="BA3663" s="395">
        <v>1</v>
      </c>
      <c r="BB3663" s="396" t="s">
        <v>861</v>
      </c>
      <c r="BC3663" t="str">
        <f t="shared" si="336"/>
        <v>RHW</v>
      </c>
      <c r="BD3663" t="str">
        <f t="shared" si="337"/>
        <v>NAoMe_initial_diagnosis_year</v>
      </c>
      <c r="BE3663" s="397" t="s">
        <v>862</v>
      </c>
      <c r="BF3663" t="str">
        <f t="shared" si="338"/>
        <v>2021</v>
      </c>
      <c r="BG3663">
        <f t="shared" si="339"/>
        <v>23</v>
      </c>
      <c r="BH3663" s="398">
        <f t="shared" si="340"/>
        <v>0.28049001097679138</v>
      </c>
      <c r="BO3663" s="33"/>
    </row>
    <row r="3664" spans="1:67">
      <c r="A3664" s="316" t="s">
        <v>27</v>
      </c>
      <c r="B3664" t="s">
        <v>380</v>
      </c>
      <c r="C3664" t="s">
        <v>910</v>
      </c>
      <c r="D3664" t="s">
        <v>314</v>
      </c>
      <c r="E3664" s="316" t="s">
        <v>155</v>
      </c>
      <c r="F3664" s="316" t="s">
        <v>156</v>
      </c>
      <c r="G3664" s="316" t="s">
        <v>445</v>
      </c>
      <c r="H3664" s="316" t="s">
        <v>325</v>
      </c>
      <c r="I3664" s="316" t="s">
        <v>309</v>
      </c>
      <c r="J3664" s="316" t="s">
        <v>816</v>
      </c>
      <c r="K3664" s="36">
        <v>27</v>
      </c>
      <c r="L3664" s="317">
        <v>0.32927000522613531</v>
      </c>
      <c r="M3664" s="317"/>
      <c r="N3664" s="36">
        <v>137</v>
      </c>
      <c r="O3664" s="317">
        <v>0.30649000406265259</v>
      </c>
      <c r="P3664" s="317"/>
      <c r="Q3664" s="36">
        <v>3315</v>
      </c>
      <c r="R3664" s="317">
        <v>0.33243000507354742</v>
      </c>
      <c r="S3664" s="317"/>
      <c r="T3664" t="s">
        <v>380</v>
      </c>
      <c r="BA3664" s="395">
        <v>1</v>
      </c>
      <c r="BB3664" s="396" t="s">
        <v>861</v>
      </c>
      <c r="BC3664" t="str">
        <f t="shared" si="336"/>
        <v>RHW</v>
      </c>
      <c r="BD3664" t="str">
        <f t="shared" si="337"/>
        <v>NAoMe_initial_diagnosis_year</v>
      </c>
      <c r="BE3664" s="397" t="s">
        <v>862</v>
      </c>
      <c r="BF3664" t="str">
        <f t="shared" si="338"/>
        <v>2022</v>
      </c>
      <c r="BG3664">
        <f t="shared" si="339"/>
        <v>27</v>
      </c>
      <c r="BH3664" s="398">
        <f t="shared" si="340"/>
        <v>0.32927000522613531</v>
      </c>
      <c r="BO3664" s="33"/>
    </row>
    <row r="3665" spans="1:67">
      <c r="A3665" s="316" t="s">
        <v>27</v>
      </c>
      <c r="B3665" t="s">
        <v>380</v>
      </c>
      <c r="C3665" t="s">
        <v>910</v>
      </c>
      <c r="D3665" t="s">
        <v>314</v>
      </c>
      <c r="E3665" s="316" t="s">
        <v>155</v>
      </c>
      <c r="F3665" s="316" t="s">
        <v>156</v>
      </c>
      <c r="G3665" s="316" t="s">
        <v>445</v>
      </c>
      <c r="H3665" s="316" t="s">
        <v>325</v>
      </c>
      <c r="I3665" s="316" t="s">
        <v>309</v>
      </c>
      <c r="J3665" s="316" t="s">
        <v>946</v>
      </c>
      <c r="K3665" s="36">
        <v>32</v>
      </c>
      <c r="L3665" s="317">
        <v>0.39024001359939581</v>
      </c>
      <c r="M3665" s="317"/>
      <c r="N3665" s="36">
        <v>162</v>
      </c>
      <c r="O3665" s="317">
        <v>0.36241999268531799</v>
      </c>
      <c r="P3665" s="317"/>
      <c r="Q3665" s="36">
        <v>3374</v>
      </c>
      <c r="R3665" s="317">
        <v>0.33834999799728388</v>
      </c>
      <c r="S3665" s="317"/>
      <c r="T3665" t="s">
        <v>380</v>
      </c>
      <c r="BA3665" s="395">
        <v>1</v>
      </c>
      <c r="BB3665" s="396" t="s">
        <v>861</v>
      </c>
      <c r="BC3665" t="str">
        <f t="shared" si="336"/>
        <v>RHW</v>
      </c>
      <c r="BD3665" t="str">
        <f t="shared" si="337"/>
        <v>NAoMe_initial_diagnosis_year</v>
      </c>
      <c r="BE3665" s="397" t="s">
        <v>862</v>
      </c>
      <c r="BF3665" t="str">
        <f t="shared" si="338"/>
        <v>2023</v>
      </c>
      <c r="BG3665">
        <f t="shared" si="339"/>
        <v>32</v>
      </c>
      <c r="BH3665" s="398">
        <f t="shared" si="340"/>
        <v>0.39024001359939581</v>
      </c>
      <c r="BO3665" s="33"/>
    </row>
    <row r="3666" spans="1:67">
      <c r="A3666" s="316" t="s">
        <v>27</v>
      </c>
      <c r="B3666" t="s">
        <v>380</v>
      </c>
      <c r="C3666" t="s">
        <v>910</v>
      </c>
      <c r="D3666" t="s">
        <v>314</v>
      </c>
      <c r="E3666" s="316" t="s">
        <v>155</v>
      </c>
      <c r="F3666" s="316" t="s">
        <v>156</v>
      </c>
      <c r="G3666" s="316" t="s">
        <v>445</v>
      </c>
      <c r="H3666" s="316" t="s">
        <v>325</v>
      </c>
      <c r="I3666" s="316" t="s">
        <v>331</v>
      </c>
      <c r="J3666" s="316" t="s">
        <v>332</v>
      </c>
      <c r="K3666" s="36">
        <v>7</v>
      </c>
      <c r="L3666" s="317">
        <v>8.5369996726512909E-2</v>
      </c>
      <c r="M3666" s="317">
        <v>9.4590000808238983E-2</v>
      </c>
      <c r="N3666" s="36">
        <v>29</v>
      </c>
      <c r="O3666" s="317">
        <v>6.4879998564720154E-2</v>
      </c>
      <c r="P3666" s="317">
        <v>7.5520001351833344E-2</v>
      </c>
      <c r="Q3666" s="36">
        <v>434</v>
      </c>
      <c r="R3666" s="317">
        <v>4.3519999831914902E-2</v>
      </c>
      <c r="S3666" s="317">
        <v>5.2159998565912247E-2</v>
      </c>
      <c r="T3666" t="s">
        <v>380</v>
      </c>
      <c r="BA3666" s="395">
        <v>1</v>
      </c>
      <c r="BB3666" s="396" t="s">
        <v>861</v>
      </c>
      <c r="BC3666" t="str">
        <f t="shared" si="336"/>
        <v>RHW</v>
      </c>
      <c r="BD3666" t="str">
        <f t="shared" si="337"/>
        <v>NAoMe_initial_disease_group</v>
      </c>
      <c r="BE3666" s="397" t="s">
        <v>862</v>
      </c>
      <c r="BF3666" t="str">
        <f t="shared" si="338"/>
        <v>Advanced M0</v>
      </c>
      <c r="BG3666">
        <f t="shared" si="339"/>
        <v>7</v>
      </c>
      <c r="BH3666" s="398">
        <f t="shared" si="340"/>
        <v>8.5369996726512909E-2</v>
      </c>
      <c r="BO3666" s="33"/>
    </row>
    <row r="3667" spans="1:67">
      <c r="A3667" s="316" t="s">
        <v>27</v>
      </c>
      <c r="B3667" t="s">
        <v>380</v>
      </c>
      <c r="C3667" t="s">
        <v>910</v>
      </c>
      <c r="D3667" t="s">
        <v>314</v>
      </c>
      <c r="E3667" s="316" t="s">
        <v>155</v>
      </c>
      <c r="F3667" s="316" t="s">
        <v>156</v>
      </c>
      <c r="G3667" s="316" t="s">
        <v>445</v>
      </c>
      <c r="H3667" s="316" t="s">
        <v>325</v>
      </c>
      <c r="I3667" s="316" t="s">
        <v>331</v>
      </c>
      <c r="J3667" s="316" t="s">
        <v>333</v>
      </c>
      <c r="K3667" s="36">
        <v>53</v>
      </c>
      <c r="L3667" s="317">
        <v>0.646340012550354</v>
      </c>
      <c r="M3667" s="317">
        <v>0.71622002124786377</v>
      </c>
      <c r="N3667" s="36">
        <v>272</v>
      </c>
      <c r="O3667" s="317">
        <v>0.60850000381469727</v>
      </c>
      <c r="P3667" s="317">
        <v>0.70832997560501099</v>
      </c>
      <c r="Q3667" s="36">
        <v>6159</v>
      </c>
      <c r="R3667" s="317">
        <v>0.6176300048828125</v>
      </c>
      <c r="S3667" s="317">
        <v>0.74026000499725342</v>
      </c>
      <c r="T3667" t="s">
        <v>380</v>
      </c>
      <c r="BA3667" s="395">
        <v>1</v>
      </c>
      <c r="BB3667" s="396" t="s">
        <v>861</v>
      </c>
      <c r="BC3667" t="str">
        <f t="shared" si="336"/>
        <v>RHW</v>
      </c>
      <c r="BD3667" t="str">
        <f t="shared" si="337"/>
        <v>NAoMe_initial_disease_group</v>
      </c>
      <c r="BE3667" s="397" t="s">
        <v>862</v>
      </c>
      <c r="BF3667" t="str">
        <f t="shared" si="338"/>
        <v>Advanced M1</v>
      </c>
      <c r="BG3667">
        <f t="shared" si="339"/>
        <v>53</v>
      </c>
      <c r="BH3667" s="398">
        <f t="shared" si="340"/>
        <v>0.646340012550354</v>
      </c>
      <c r="BO3667" s="33"/>
    </row>
    <row r="3668" spans="1:67">
      <c r="A3668" s="316" t="s">
        <v>27</v>
      </c>
      <c r="B3668" t="s">
        <v>380</v>
      </c>
      <c r="C3668" t="s">
        <v>910</v>
      </c>
      <c r="D3668" t="s">
        <v>314</v>
      </c>
      <c r="E3668" s="316" t="s">
        <v>155</v>
      </c>
      <c r="F3668" s="316" t="s">
        <v>156</v>
      </c>
      <c r="G3668" s="316" t="s">
        <v>445</v>
      </c>
      <c r="H3668" s="316" t="s">
        <v>325</v>
      </c>
      <c r="I3668" s="316" t="s">
        <v>331</v>
      </c>
      <c r="J3668" s="316" t="s">
        <v>334</v>
      </c>
      <c r="K3668" s="36">
        <v>0</v>
      </c>
      <c r="L3668" s="317">
        <v>0</v>
      </c>
      <c r="M3668" s="317">
        <v>0</v>
      </c>
      <c r="N3668" s="36">
        <v>2</v>
      </c>
      <c r="O3668" s="317">
        <v>4.4700000435113907E-3</v>
      </c>
      <c r="P3668" s="317">
        <v>5.2100000903010368E-3</v>
      </c>
      <c r="Q3668" s="36">
        <v>64</v>
      </c>
      <c r="R3668" s="317">
        <v>6.4199999906122676E-3</v>
      </c>
      <c r="S3668" s="317">
        <v>7.689999882131815E-3</v>
      </c>
      <c r="T3668" t="s">
        <v>380</v>
      </c>
      <c r="BA3668" s="395">
        <v>1</v>
      </c>
      <c r="BB3668" s="396" t="s">
        <v>861</v>
      </c>
      <c r="BC3668" t="str">
        <f t="shared" si="336"/>
        <v>RHW</v>
      </c>
      <c r="BD3668" t="str">
        <f t="shared" si="337"/>
        <v>NAoMe_initial_disease_group</v>
      </c>
      <c r="BE3668" s="397" t="s">
        <v>862</v>
      </c>
      <c r="BF3668" t="str">
        <f t="shared" si="338"/>
        <v>DCIS</v>
      </c>
      <c r="BG3668">
        <f t="shared" si="339"/>
        <v>0</v>
      </c>
      <c r="BH3668" s="398">
        <f t="shared" si="340"/>
        <v>0</v>
      </c>
      <c r="BO3668" s="33"/>
    </row>
    <row r="3669" spans="1:67">
      <c r="A3669" s="316" t="s">
        <v>27</v>
      </c>
      <c r="B3669" t="s">
        <v>380</v>
      </c>
      <c r="C3669" t="s">
        <v>910</v>
      </c>
      <c r="D3669" t="s">
        <v>314</v>
      </c>
      <c r="E3669" s="316" t="s">
        <v>155</v>
      </c>
      <c r="F3669" s="316" t="s">
        <v>156</v>
      </c>
      <c r="G3669" s="316" t="s">
        <v>445</v>
      </c>
      <c r="H3669" s="316" t="s">
        <v>325</v>
      </c>
      <c r="I3669" s="316" t="s">
        <v>331</v>
      </c>
      <c r="J3669" s="316" t="s">
        <v>335</v>
      </c>
      <c r="K3669" s="36">
        <v>14</v>
      </c>
      <c r="L3669" s="317">
        <v>0.17072999477386469</v>
      </c>
      <c r="M3669" s="317">
        <v>0.18919000029563901</v>
      </c>
      <c r="N3669" s="36">
        <v>81</v>
      </c>
      <c r="O3669" s="317">
        <v>0.181209996342659</v>
      </c>
      <c r="P3669" s="317">
        <v>0.21094000339508059</v>
      </c>
      <c r="Q3669" s="36">
        <v>1663</v>
      </c>
      <c r="R3669" s="317">
        <v>0.16676999628543851</v>
      </c>
      <c r="S3669" s="317">
        <v>0.19988000392913821</v>
      </c>
      <c r="T3669" t="s">
        <v>380</v>
      </c>
      <c r="BA3669" s="395">
        <v>1</v>
      </c>
      <c r="BB3669" s="396" t="s">
        <v>861</v>
      </c>
      <c r="BC3669" t="str">
        <f t="shared" si="336"/>
        <v>RHW</v>
      </c>
      <c r="BD3669" t="str">
        <f t="shared" si="337"/>
        <v>NAoMe_initial_disease_group</v>
      </c>
      <c r="BE3669" s="397" t="s">
        <v>862</v>
      </c>
      <c r="BF3669" t="str">
        <f t="shared" si="338"/>
        <v>Early invasive</v>
      </c>
      <c r="BG3669">
        <f t="shared" si="339"/>
        <v>14</v>
      </c>
      <c r="BH3669" s="398">
        <f t="shared" si="340"/>
        <v>0.17072999477386469</v>
      </c>
      <c r="BO3669" s="33"/>
    </row>
    <row r="3670" spans="1:67">
      <c r="A3670" s="316" t="s">
        <v>27</v>
      </c>
      <c r="B3670" t="s">
        <v>380</v>
      </c>
      <c r="C3670" t="s">
        <v>910</v>
      </c>
      <c r="D3670" t="s">
        <v>314</v>
      </c>
      <c r="E3670" s="316" t="s">
        <v>155</v>
      </c>
      <c r="F3670" s="316" t="s">
        <v>156</v>
      </c>
      <c r="G3670" s="316" t="s">
        <v>445</v>
      </c>
      <c r="H3670" s="316" t="s">
        <v>325</v>
      </c>
      <c r="I3670" s="316" t="s">
        <v>331</v>
      </c>
      <c r="J3670" s="316" t="s">
        <v>337</v>
      </c>
      <c r="K3670" s="36">
        <v>8</v>
      </c>
      <c r="L3670" s="317">
        <v>9.7560003399848938E-2</v>
      </c>
      <c r="M3670" s="317"/>
      <c r="N3670" s="36">
        <v>63</v>
      </c>
      <c r="O3670" s="317">
        <v>0.14093999564647669</v>
      </c>
      <c r="P3670" s="317"/>
      <c r="Q3670" s="36">
        <v>1652</v>
      </c>
      <c r="R3670" s="317">
        <v>0.1656599938869476</v>
      </c>
      <c r="S3670" s="317"/>
      <c r="T3670" t="s">
        <v>380</v>
      </c>
      <c r="BA3670" s="395">
        <v>1</v>
      </c>
      <c r="BB3670" s="396" t="s">
        <v>861</v>
      </c>
      <c r="BC3670" t="str">
        <f t="shared" si="336"/>
        <v>RHW</v>
      </c>
      <c r="BD3670" t="str">
        <f t="shared" si="337"/>
        <v>NAoMe_initial_disease_group</v>
      </c>
      <c r="BE3670" s="397" t="s">
        <v>862</v>
      </c>
      <c r="BF3670" t="str">
        <f t="shared" si="338"/>
        <v>Unknown stage</v>
      </c>
      <c r="BG3670">
        <f t="shared" si="339"/>
        <v>8</v>
      </c>
      <c r="BH3670" s="398">
        <f t="shared" si="340"/>
        <v>9.7560003399848938E-2</v>
      </c>
      <c r="BO3670" s="33"/>
    </row>
    <row r="3671" spans="1:67">
      <c r="A3671" s="316" t="s">
        <v>27</v>
      </c>
      <c r="B3671" t="s">
        <v>380</v>
      </c>
      <c r="C3671" t="s">
        <v>910</v>
      </c>
      <c r="D3671" t="s">
        <v>314</v>
      </c>
      <c r="E3671" s="316" t="s">
        <v>155</v>
      </c>
      <c r="F3671" s="316" t="s">
        <v>156</v>
      </c>
      <c r="G3671" s="316" t="s">
        <v>445</v>
      </c>
      <c r="H3671" s="316" t="s">
        <v>325</v>
      </c>
      <c r="I3671" s="316" t="s">
        <v>656</v>
      </c>
      <c r="J3671" s="316" t="s">
        <v>286</v>
      </c>
      <c r="K3671" s="36">
        <v>6</v>
      </c>
      <c r="L3671" s="317">
        <v>7.3169998824596405E-2</v>
      </c>
      <c r="M3671" s="317">
        <v>7.5949996709823608E-2</v>
      </c>
      <c r="N3671" s="36">
        <v>23</v>
      </c>
      <c r="O3671" s="317">
        <v>5.1449999213218689E-2</v>
      </c>
      <c r="P3671" s="317">
        <v>5.5959999561309808E-2</v>
      </c>
      <c r="Q3671" s="36">
        <v>492</v>
      </c>
      <c r="R3671" s="317">
        <v>4.9339998513460159E-2</v>
      </c>
      <c r="S3671" s="317">
        <v>5.1920000463724143E-2</v>
      </c>
      <c r="T3671" t="s">
        <v>380</v>
      </c>
      <c r="BA3671" s="395">
        <v>1</v>
      </c>
      <c r="BB3671" s="396" t="s">
        <v>861</v>
      </c>
      <c r="BC3671" t="str">
        <f t="shared" si="336"/>
        <v>RHW</v>
      </c>
      <c r="BD3671" t="str">
        <f t="shared" si="337"/>
        <v>NAoMe_initial_ethnicity_grp</v>
      </c>
      <c r="BE3671" s="397" t="s">
        <v>862</v>
      </c>
      <c r="BF3671" t="str">
        <f t="shared" si="338"/>
        <v>Asian or Asian British</v>
      </c>
      <c r="BG3671">
        <f t="shared" si="339"/>
        <v>6</v>
      </c>
      <c r="BH3671" s="398">
        <f t="shared" si="340"/>
        <v>7.3169998824596405E-2</v>
      </c>
      <c r="BO3671" s="33"/>
    </row>
    <row r="3672" spans="1:67">
      <c r="A3672" s="316" t="s">
        <v>27</v>
      </c>
      <c r="B3672" t="s">
        <v>380</v>
      </c>
      <c r="C3672" t="s">
        <v>910</v>
      </c>
      <c r="D3672" t="s">
        <v>314</v>
      </c>
      <c r="E3672" s="316" t="s">
        <v>155</v>
      </c>
      <c r="F3672" s="316" t="s">
        <v>156</v>
      </c>
      <c r="G3672" s="316" t="s">
        <v>445</v>
      </c>
      <c r="H3672" s="316" t="s">
        <v>325</v>
      </c>
      <c r="I3672" s="316" t="s">
        <v>656</v>
      </c>
      <c r="J3672" s="316" t="s">
        <v>287</v>
      </c>
      <c r="K3672" s="36">
        <v>2</v>
      </c>
      <c r="L3672" s="317">
        <v>2.4390000849962231E-2</v>
      </c>
      <c r="M3672" s="317">
        <v>2.531999908387661E-2</v>
      </c>
      <c r="N3672" s="36">
        <v>11</v>
      </c>
      <c r="O3672" s="317">
        <v>2.4609999731183049E-2</v>
      </c>
      <c r="P3672" s="317">
        <v>2.676000073552132E-2</v>
      </c>
      <c r="Q3672" s="36">
        <v>403</v>
      </c>
      <c r="R3672" s="317">
        <v>4.0410000830888748E-2</v>
      </c>
      <c r="S3672" s="317">
        <v>4.2520001530647278E-2</v>
      </c>
      <c r="T3672" t="s">
        <v>380</v>
      </c>
      <c r="BA3672" s="395">
        <v>1</v>
      </c>
      <c r="BB3672" s="396" t="s">
        <v>861</v>
      </c>
      <c r="BC3672" t="str">
        <f t="shared" si="336"/>
        <v>RHW</v>
      </c>
      <c r="BD3672" t="str">
        <f t="shared" si="337"/>
        <v>NAoMe_initial_ethnicity_grp</v>
      </c>
      <c r="BE3672" s="397" t="s">
        <v>862</v>
      </c>
      <c r="BF3672" t="str">
        <f t="shared" si="338"/>
        <v>Black or Black British</v>
      </c>
      <c r="BG3672">
        <f t="shared" si="339"/>
        <v>2</v>
      </c>
      <c r="BH3672" s="398">
        <f t="shared" si="340"/>
        <v>2.4390000849962231E-2</v>
      </c>
      <c r="BO3672" s="33"/>
    </row>
    <row r="3673" spans="1:67">
      <c r="A3673" s="316" t="s">
        <v>27</v>
      </c>
      <c r="B3673" t="s">
        <v>380</v>
      </c>
      <c r="C3673" t="s">
        <v>910</v>
      </c>
      <c r="D3673" t="s">
        <v>314</v>
      </c>
      <c r="E3673" s="316" t="s">
        <v>155</v>
      </c>
      <c r="F3673" s="316" t="s">
        <v>156</v>
      </c>
      <c r="G3673" s="316" t="s">
        <v>445</v>
      </c>
      <c r="H3673" s="316" t="s">
        <v>325</v>
      </c>
      <c r="I3673" s="316" t="s">
        <v>656</v>
      </c>
      <c r="J3673" s="316" t="s">
        <v>259</v>
      </c>
      <c r="K3673" s="36">
        <v>2</v>
      </c>
      <c r="L3673" s="317">
        <v>2.4390000849962231E-2</v>
      </c>
      <c r="M3673" s="317">
        <v>2.531999908387661E-2</v>
      </c>
      <c r="N3673" s="36">
        <v>2</v>
      </c>
      <c r="O3673" s="317">
        <v>4.4700000435113907E-3</v>
      </c>
      <c r="P3673" s="317">
        <v>4.8699998296797284E-3</v>
      </c>
      <c r="Q3673" s="36">
        <v>98</v>
      </c>
      <c r="R3673" s="317">
        <v>9.8299998790025711E-3</v>
      </c>
      <c r="S3673" s="317">
        <v>1.0339999571442601E-2</v>
      </c>
      <c r="T3673" t="s">
        <v>380</v>
      </c>
      <c r="BA3673" s="395">
        <v>1</v>
      </c>
      <c r="BB3673" s="396" t="s">
        <v>861</v>
      </c>
      <c r="BC3673" t="str">
        <f t="shared" si="336"/>
        <v>RHW</v>
      </c>
      <c r="BD3673" t="str">
        <f t="shared" si="337"/>
        <v>NAoMe_initial_ethnicity_grp</v>
      </c>
      <c r="BE3673" s="397" t="s">
        <v>862</v>
      </c>
      <c r="BF3673" t="str">
        <f t="shared" si="338"/>
        <v>Mixed</v>
      </c>
      <c r="BG3673">
        <f t="shared" si="339"/>
        <v>2</v>
      </c>
      <c r="BH3673" s="398">
        <f t="shared" si="340"/>
        <v>2.4390000849962231E-2</v>
      </c>
      <c r="BO3673" s="33"/>
    </row>
    <row r="3674" spans="1:67">
      <c r="A3674" s="316" t="s">
        <v>27</v>
      </c>
      <c r="B3674" t="s">
        <v>380</v>
      </c>
      <c r="C3674" t="s">
        <v>910</v>
      </c>
      <c r="D3674" t="s">
        <v>314</v>
      </c>
      <c r="E3674" s="316" t="s">
        <v>155</v>
      </c>
      <c r="F3674" s="316" t="s">
        <v>156</v>
      </c>
      <c r="G3674" s="316" t="s">
        <v>445</v>
      </c>
      <c r="H3674" s="316" t="s">
        <v>325</v>
      </c>
      <c r="I3674" s="316" t="s">
        <v>656</v>
      </c>
      <c r="J3674" s="316" t="s">
        <v>288</v>
      </c>
      <c r="K3674" s="36">
        <v>5</v>
      </c>
      <c r="L3674" s="317">
        <v>6.0979999601840973E-2</v>
      </c>
      <c r="M3674" s="317">
        <v>6.3289999961853027E-2</v>
      </c>
      <c r="N3674" s="36">
        <v>15</v>
      </c>
      <c r="O3674" s="317">
        <v>3.3560000360012048E-2</v>
      </c>
      <c r="P3674" s="317">
        <v>3.6499999463558197E-2</v>
      </c>
      <c r="Q3674" s="36">
        <v>246</v>
      </c>
      <c r="R3674" s="317">
        <v>2.466999925673008E-2</v>
      </c>
      <c r="S3674" s="317">
        <v>2.5960000231862072E-2</v>
      </c>
      <c r="T3674" t="s">
        <v>380</v>
      </c>
      <c r="BA3674" s="395">
        <v>1</v>
      </c>
      <c r="BB3674" s="396" t="s">
        <v>861</v>
      </c>
      <c r="BC3674" t="str">
        <f t="shared" si="336"/>
        <v>RHW</v>
      </c>
      <c r="BD3674" t="str">
        <f t="shared" si="337"/>
        <v>NAoMe_initial_ethnicity_grp</v>
      </c>
      <c r="BE3674" s="397" t="s">
        <v>862</v>
      </c>
      <c r="BF3674" t="str">
        <f t="shared" si="338"/>
        <v>Other Ethnic Group</v>
      </c>
      <c r="BG3674">
        <f t="shared" si="339"/>
        <v>5</v>
      </c>
      <c r="BH3674" s="398">
        <f t="shared" si="340"/>
        <v>6.0979999601840973E-2</v>
      </c>
      <c r="BO3674" s="33"/>
    </row>
    <row r="3675" spans="1:67">
      <c r="A3675" s="316" t="s">
        <v>27</v>
      </c>
      <c r="B3675" t="s">
        <v>380</v>
      </c>
      <c r="C3675" t="s">
        <v>910</v>
      </c>
      <c r="D3675" t="s">
        <v>314</v>
      </c>
      <c r="E3675" s="316" t="s">
        <v>155</v>
      </c>
      <c r="F3675" s="316" t="s">
        <v>156</v>
      </c>
      <c r="G3675" s="316" t="s">
        <v>445</v>
      </c>
      <c r="H3675" s="316" t="s">
        <v>325</v>
      </c>
      <c r="I3675" s="316" t="s">
        <v>656</v>
      </c>
      <c r="J3675" s="316" t="s">
        <v>260</v>
      </c>
      <c r="K3675" s="36">
        <v>3</v>
      </c>
      <c r="L3675" s="317">
        <v>3.6589998751878738E-2</v>
      </c>
      <c r="M3675" s="317"/>
      <c r="N3675" s="36">
        <v>36</v>
      </c>
      <c r="O3675" s="317">
        <v>8.0540001392364502E-2</v>
      </c>
      <c r="P3675" s="317"/>
      <c r="Q3675" s="36">
        <v>495</v>
      </c>
      <c r="R3675" s="317">
        <v>4.9639999866485603E-2</v>
      </c>
      <c r="S3675" s="317"/>
      <c r="T3675" t="s">
        <v>380</v>
      </c>
      <c r="BA3675" s="395">
        <v>1</v>
      </c>
      <c r="BB3675" s="396" t="s">
        <v>861</v>
      </c>
      <c r="BC3675" t="str">
        <f t="shared" si="336"/>
        <v>RHW</v>
      </c>
      <c r="BD3675" t="str">
        <f t="shared" si="337"/>
        <v>NAoMe_initial_ethnicity_grp</v>
      </c>
      <c r="BE3675" s="397" t="s">
        <v>862</v>
      </c>
      <c r="BF3675" t="str">
        <f t="shared" si="338"/>
        <v>Unknown</v>
      </c>
      <c r="BG3675">
        <f t="shared" si="339"/>
        <v>3</v>
      </c>
      <c r="BH3675" s="398">
        <f t="shared" si="340"/>
        <v>3.6589998751878738E-2</v>
      </c>
      <c r="BO3675" s="33"/>
    </row>
    <row r="3676" spans="1:67">
      <c r="A3676" s="316" t="s">
        <v>27</v>
      </c>
      <c r="B3676" t="s">
        <v>380</v>
      </c>
      <c r="C3676" t="s">
        <v>910</v>
      </c>
      <c r="D3676" t="s">
        <v>314</v>
      </c>
      <c r="E3676" s="316" t="s">
        <v>155</v>
      </c>
      <c r="F3676" s="316" t="s">
        <v>156</v>
      </c>
      <c r="G3676" s="316" t="s">
        <v>445</v>
      </c>
      <c r="H3676" s="316" t="s">
        <v>325</v>
      </c>
      <c r="I3676" s="316" t="s">
        <v>656</v>
      </c>
      <c r="J3676" s="316" t="s">
        <v>258</v>
      </c>
      <c r="K3676" s="36">
        <v>64</v>
      </c>
      <c r="L3676" s="317">
        <v>0.78048998117446899</v>
      </c>
      <c r="M3676" s="317">
        <v>0.81013000011444092</v>
      </c>
      <c r="N3676" s="36">
        <v>360</v>
      </c>
      <c r="O3676" s="317">
        <v>0.80536997318267822</v>
      </c>
      <c r="P3676" s="317">
        <v>0.87590998411178589</v>
      </c>
      <c r="Q3676" s="36">
        <v>8238</v>
      </c>
      <c r="R3676" s="317">
        <v>0.82611000537872314</v>
      </c>
      <c r="S3676" s="317">
        <v>0.86926001310348511</v>
      </c>
      <c r="T3676" t="s">
        <v>380</v>
      </c>
      <c r="BA3676" s="395">
        <v>1</v>
      </c>
      <c r="BB3676" s="396" t="s">
        <v>861</v>
      </c>
      <c r="BC3676" t="str">
        <f t="shared" si="336"/>
        <v>RHW</v>
      </c>
      <c r="BD3676" t="str">
        <f t="shared" si="337"/>
        <v>NAoMe_initial_ethnicity_grp</v>
      </c>
      <c r="BE3676" s="397" t="s">
        <v>862</v>
      </c>
      <c r="BF3676" t="str">
        <f t="shared" si="338"/>
        <v>White</v>
      </c>
      <c r="BG3676">
        <f t="shared" si="339"/>
        <v>64</v>
      </c>
      <c r="BH3676" s="398">
        <f t="shared" si="340"/>
        <v>0.78048998117446899</v>
      </c>
      <c r="BO3676" s="33"/>
    </row>
    <row r="3677" spans="1:67">
      <c r="A3677" s="316" t="s">
        <v>27</v>
      </c>
      <c r="B3677" t="s">
        <v>380</v>
      </c>
      <c r="C3677" t="s">
        <v>910</v>
      </c>
      <c r="D3677" t="s">
        <v>314</v>
      </c>
      <c r="E3677" s="316" t="s">
        <v>155</v>
      </c>
      <c r="F3677" s="316" t="s">
        <v>156</v>
      </c>
      <c r="G3677" s="316" t="s">
        <v>445</v>
      </c>
      <c r="H3677" s="316" t="s">
        <v>325</v>
      </c>
      <c r="I3677" s="316" t="s">
        <v>657</v>
      </c>
      <c r="J3677" s="316" t="s">
        <v>817</v>
      </c>
      <c r="K3677" s="36">
        <v>76</v>
      </c>
      <c r="L3677" s="317">
        <v>0.926829993724823</v>
      </c>
      <c r="M3677" s="317"/>
      <c r="N3677" s="36">
        <v>425</v>
      </c>
      <c r="O3677" s="317">
        <v>0.95077997446060181</v>
      </c>
      <c r="P3677" s="317"/>
      <c r="Q3677" s="36">
        <v>9359</v>
      </c>
      <c r="R3677" s="317">
        <v>0.93853002786636353</v>
      </c>
      <c r="S3677" s="317"/>
      <c r="T3677" t="s">
        <v>380</v>
      </c>
      <c r="BA3677" s="395">
        <v>1</v>
      </c>
      <c r="BB3677" s="396" t="s">
        <v>861</v>
      </c>
      <c r="BC3677" t="str">
        <f t="shared" si="336"/>
        <v>RHW</v>
      </c>
      <c r="BD3677" t="str">
        <f t="shared" si="337"/>
        <v>NAoMe_initial_final_route</v>
      </c>
      <c r="BE3677" s="397" t="s">
        <v>862</v>
      </c>
      <c r="BF3677" t="str">
        <f t="shared" si="338"/>
        <v>Not screened</v>
      </c>
      <c r="BG3677">
        <f t="shared" si="339"/>
        <v>76</v>
      </c>
      <c r="BH3677" s="398">
        <f t="shared" si="340"/>
        <v>0.926829993724823</v>
      </c>
      <c r="BO3677" s="33"/>
    </row>
    <row r="3678" spans="1:67">
      <c r="A3678" s="316" t="s">
        <v>27</v>
      </c>
      <c r="B3678" t="s">
        <v>380</v>
      </c>
      <c r="C3678" t="s">
        <v>910</v>
      </c>
      <c r="D3678" t="s">
        <v>314</v>
      </c>
      <c r="E3678" s="316" t="s">
        <v>155</v>
      </c>
      <c r="F3678" s="316" t="s">
        <v>156</v>
      </c>
      <c r="G3678" s="316" t="s">
        <v>445</v>
      </c>
      <c r="H3678" s="316" t="s">
        <v>325</v>
      </c>
      <c r="I3678" s="316" t="s">
        <v>657</v>
      </c>
      <c r="J3678" s="316" t="s">
        <v>352</v>
      </c>
      <c r="K3678" s="36">
        <v>6</v>
      </c>
      <c r="L3678" s="317">
        <v>7.3169998824596405E-2</v>
      </c>
      <c r="M3678" s="317"/>
      <c r="N3678" s="36">
        <v>22</v>
      </c>
      <c r="O3678" s="317">
        <v>4.9219999462366097E-2</v>
      </c>
      <c r="P3678" s="317"/>
      <c r="Q3678" s="36">
        <v>613</v>
      </c>
      <c r="R3678" s="317">
        <v>6.1469998210668557E-2</v>
      </c>
      <c r="S3678" s="317"/>
      <c r="T3678" t="s">
        <v>380</v>
      </c>
      <c r="BA3678" s="395">
        <v>1</v>
      </c>
      <c r="BB3678" s="396" t="s">
        <v>861</v>
      </c>
      <c r="BC3678" t="str">
        <f t="shared" si="336"/>
        <v>RHW</v>
      </c>
      <c r="BD3678" t="str">
        <f t="shared" si="337"/>
        <v>NAoMe_initial_final_route</v>
      </c>
      <c r="BE3678" s="397" t="s">
        <v>862</v>
      </c>
      <c r="BF3678" t="str">
        <f t="shared" si="338"/>
        <v>Screening</v>
      </c>
      <c r="BG3678">
        <f t="shared" si="339"/>
        <v>6</v>
      </c>
      <c r="BH3678" s="398">
        <f t="shared" si="340"/>
        <v>7.3169998824596405E-2</v>
      </c>
      <c r="BO3678" s="33"/>
    </row>
    <row r="3679" spans="1:67">
      <c r="A3679" s="316" t="s">
        <v>27</v>
      </c>
      <c r="B3679" t="s">
        <v>380</v>
      </c>
      <c r="C3679" t="s">
        <v>910</v>
      </c>
      <c r="D3679" t="s">
        <v>314</v>
      </c>
      <c r="E3679" s="316" t="s">
        <v>155</v>
      </c>
      <c r="F3679" s="316" t="s">
        <v>156</v>
      </c>
      <c r="G3679" s="316" t="s">
        <v>445</v>
      </c>
      <c r="H3679" s="316" t="s">
        <v>325</v>
      </c>
      <c r="I3679" s="316" t="s">
        <v>303</v>
      </c>
      <c r="J3679" s="316" t="s">
        <v>308</v>
      </c>
      <c r="K3679" s="36">
        <v>8</v>
      </c>
      <c r="L3679" s="317">
        <v>9.7560003399848938E-2</v>
      </c>
      <c r="M3679" s="317"/>
      <c r="N3679" s="36">
        <v>63</v>
      </c>
      <c r="O3679" s="317">
        <v>0.14093999564647669</v>
      </c>
      <c r="P3679" s="317"/>
      <c r="Q3679" s="36">
        <v>1652</v>
      </c>
      <c r="R3679" s="317">
        <v>0.1656599938869476</v>
      </c>
      <c r="S3679" s="317"/>
      <c r="T3679" t="s">
        <v>380</v>
      </c>
      <c r="BA3679" s="395">
        <v>1</v>
      </c>
      <c r="BB3679" s="396" t="s">
        <v>861</v>
      </c>
      <c r="BC3679" t="str">
        <f t="shared" si="336"/>
        <v>RHW</v>
      </c>
      <c r="BD3679" t="str">
        <f t="shared" si="337"/>
        <v>NAoMe_initial_final_stage_tum</v>
      </c>
      <c r="BE3679" s="397" t="s">
        <v>862</v>
      </c>
      <c r="BF3679" t="str">
        <f t="shared" si="338"/>
        <v>Not staged/Unstated</v>
      </c>
      <c r="BG3679">
        <f t="shared" si="339"/>
        <v>8</v>
      </c>
      <c r="BH3679" s="398">
        <f t="shared" si="340"/>
        <v>9.7560003399848938E-2</v>
      </c>
      <c r="BO3679" s="33"/>
    </row>
    <row r="3680" spans="1:67">
      <c r="A3680" s="316" t="s">
        <v>27</v>
      </c>
      <c r="B3680" t="s">
        <v>380</v>
      </c>
      <c r="C3680" t="s">
        <v>910</v>
      </c>
      <c r="D3680" t="s">
        <v>314</v>
      </c>
      <c r="E3680" s="316" t="s">
        <v>155</v>
      </c>
      <c r="F3680" s="316" t="s">
        <v>156</v>
      </c>
      <c r="G3680" s="316" t="s">
        <v>445</v>
      </c>
      <c r="H3680" s="316" t="s">
        <v>325</v>
      </c>
      <c r="I3680" s="316" t="s">
        <v>303</v>
      </c>
      <c r="J3680" s="316" t="s">
        <v>304</v>
      </c>
      <c r="K3680" s="36">
        <v>0</v>
      </c>
      <c r="L3680" s="317">
        <v>0</v>
      </c>
      <c r="M3680" s="317">
        <v>0</v>
      </c>
      <c r="N3680" s="36">
        <v>2</v>
      </c>
      <c r="O3680" s="317">
        <v>4.4700000435113907E-3</v>
      </c>
      <c r="P3680" s="317">
        <v>5.2100000903010368E-3</v>
      </c>
      <c r="Q3680" s="36">
        <v>64</v>
      </c>
      <c r="R3680" s="317">
        <v>6.4199999906122676E-3</v>
      </c>
      <c r="S3680" s="317">
        <v>7.689999882131815E-3</v>
      </c>
      <c r="T3680" t="s">
        <v>380</v>
      </c>
      <c r="BA3680" s="395">
        <v>1</v>
      </c>
      <c r="BB3680" s="396" t="s">
        <v>861</v>
      </c>
      <c r="BC3680" t="str">
        <f t="shared" si="336"/>
        <v>RHW</v>
      </c>
      <c r="BD3680" t="str">
        <f t="shared" si="337"/>
        <v>NAoMe_initial_final_stage_tum</v>
      </c>
      <c r="BE3680" s="397" t="s">
        <v>862</v>
      </c>
      <c r="BF3680" t="str">
        <f t="shared" si="338"/>
        <v>Stage 0</v>
      </c>
      <c r="BG3680">
        <f t="shared" si="339"/>
        <v>0</v>
      </c>
      <c r="BH3680" s="398">
        <f t="shared" si="340"/>
        <v>0</v>
      </c>
      <c r="BO3680" s="33"/>
    </row>
    <row r="3681" spans="1:67">
      <c r="A3681" s="316" t="s">
        <v>27</v>
      </c>
      <c r="B3681" t="s">
        <v>380</v>
      </c>
      <c r="C3681" t="s">
        <v>910</v>
      </c>
      <c r="D3681" t="s">
        <v>314</v>
      </c>
      <c r="E3681" s="316" t="s">
        <v>155</v>
      </c>
      <c r="F3681" s="316" t="s">
        <v>156</v>
      </c>
      <c r="G3681" s="316" t="s">
        <v>445</v>
      </c>
      <c r="H3681" s="316" t="s">
        <v>325</v>
      </c>
      <c r="I3681" s="316" t="s">
        <v>303</v>
      </c>
      <c r="J3681" s="316" t="s">
        <v>305</v>
      </c>
      <c r="K3681" s="36">
        <v>2</v>
      </c>
      <c r="L3681" s="317">
        <v>2.4390000849962231E-2</v>
      </c>
      <c r="M3681" s="317">
        <v>2.703000046312809E-2</v>
      </c>
      <c r="N3681" s="36">
        <v>18</v>
      </c>
      <c r="O3681" s="317">
        <v>4.0270000696182251E-2</v>
      </c>
      <c r="P3681" s="317">
        <v>4.6879999339580543E-2</v>
      </c>
      <c r="Q3681" s="36">
        <v>359</v>
      </c>
      <c r="R3681" s="317">
        <v>3.5999998450279243E-2</v>
      </c>
      <c r="S3681" s="317">
        <v>4.3150000274181373E-2</v>
      </c>
      <c r="T3681" t="s">
        <v>380</v>
      </c>
      <c r="BA3681" s="395">
        <v>1</v>
      </c>
      <c r="BB3681" s="396" t="s">
        <v>861</v>
      </c>
      <c r="BC3681" t="str">
        <f t="shared" si="336"/>
        <v>RHW</v>
      </c>
      <c r="BD3681" t="str">
        <f t="shared" si="337"/>
        <v>NAoMe_initial_final_stage_tum</v>
      </c>
      <c r="BE3681" s="397" t="s">
        <v>862</v>
      </c>
      <c r="BF3681" t="str">
        <f t="shared" si="338"/>
        <v>Stage 1</v>
      </c>
      <c r="BG3681">
        <f t="shared" si="339"/>
        <v>2</v>
      </c>
      <c r="BH3681" s="398">
        <f t="shared" si="340"/>
        <v>2.4390000849962231E-2</v>
      </c>
      <c r="BO3681" s="33"/>
    </row>
    <row r="3682" spans="1:67">
      <c r="A3682" s="316" t="s">
        <v>27</v>
      </c>
      <c r="B3682" t="s">
        <v>380</v>
      </c>
      <c r="C3682" t="s">
        <v>910</v>
      </c>
      <c r="D3682" t="s">
        <v>314</v>
      </c>
      <c r="E3682" s="316" t="s">
        <v>155</v>
      </c>
      <c r="F3682" s="316" t="s">
        <v>156</v>
      </c>
      <c r="G3682" s="316" t="s">
        <v>445</v>
      </c>
      <c r="H3682" s="316" t="s">
        <v>325</v>
      </c>
      <c r="I3682" s="316" t="s">
        <v>303</v>
      </c>
      <c r="J3682" s="316" t="s">
        <v>306</v>
      </c>
      <c r="K3682" s="36">
        <v>8</v>
      </c>
      <c r="L3682" s="317">
        <v>9.7560003399848938E-2</v>
      </c>
      <c r="M3682" s="317">
        <v>0.1081100031733513</v>
      </c>
      <c r="N3682" s="36">
        <v>43</v>
      </c>
      <c r="O3682" s="317">
        <v>9.6199996769428253E-2</v>
      </c>
      <c r="P3682" s="317">
        <v>0.1119799986481667</v>
      </c>
      <c r="Q3682" s="36">
        <v>996</v>
      </c>
      <c r="R3682" s="317">
        <v>9.9880002439022064E-2</v>
      </c>
      <c r="S3682" s="317">
        <v>0.11970999836921691</v>
      </c>
      <c r="T3682" t="s">
        <v>380</v>
      </c>
      <c r="BA3682" s="395">
        <v>1</v>
      </c>
      <c r="BB3682" s="396" t="s">
        <v>861</v>
      </c>
      <c r="BC3682" t="str">
        <f t="shared" si="336"/>
        <v>RHW</v>
      </c>
      <c r="BD3682" t="str">
        <f t="shared" si="337"/>
        <v>NAoMe_initial_final_stage_tum</v>
      </c>
      <c r="BE3682" s="397" t="s">
        <v>862</v>
      </c>
      <c r="BF3682" t="str">
        <f t="shared" si="338"/>
        <v>Stage 2</v>
      </c>
      <c r="BG3682">
        <f t="shared" si="339"/>
        <v>8</v>
      </c>
      <c r="BH3682" s="398">
        <f t="shared" si="340"/>
        <v>9.7560003399848938E-2</v>
      </c>
      <c r="BO3682" s="33"/>
    </row>
    <row r="3683" spans="1:67">
      <c r="A3683" s="316" t="s">
        <v>27</v>
      </c>
      <c r="B3683" t="s">
        <v>380</v>
      </c>
      <c r="C3683" t="s">
        <v>910</v>
      </c>
      <c r="D3683" t="s">
        <v>314</v>
      </c>
      <c r="E3683" s="316" t="s">
        <v>155</v>
      </c>
      <c r="F3683" s="316" t="s">
        <v>156</v>
      </c>
      <c r="G3683" s="316" t="s">
        <v>445</v>
      </c>
      <c r="H3683" s="316" t="s">
        <v>325</v>
      </c>
      <c r="I3683" s="316" t="s">
        <v>303</v>
      </c>
      <c r="J3683" s="316" t="s">
        <v>307</v>
      </c>
      <c r="K3683" s="36">
        <v>9</v>
      </c>
      <c r="L3683" s="317">
        <v>0.1097600013017654</v>
      </c>
      <c r="M3683" s="317">
        <v>0.1216199994087219</v>
      </c>
      <c r="N3683" s="36">
        <v>49</v>
      </c>
      <c r="O3683" s="317">
        <v>0.1096199974417686</v>
      </c>
      <c r="P3683" s="317">
        <v>0.12759999930858609</v>
      </c>
      <c r="Q3683" s="36">
        <v>742</v>
      </c>
      <c r="R3683" s="317">
        <v>7.4409998953342438E-2</v>
      </c>
      <c r="S3683" s="317">
        <v>8.9180000126361847E-2</v>
      </c>
      <c r="T3683" t="s">
        <v>380</v>
      </c>
      <c r="BA3683" s="395">
        <v>1</v>
      </c>
      <c r="BB3683" s="396" t="s">
        <v>861</v>
      </c>
      <c r="BC3683" t="str">
        <f t="shared" si="336"/>
        <v>RHW</v>
      </c>
      <c r="BD3683" t="str">
        <f t="shared" si="337"/>
        <v>NAoMe_initial_final_stage_tum</v>
      </c>
      <c r="BE3683" s="397" t="s">
        <v>862</v>
      </c>
      <c r="BF3683" t="str">
        <f t="shared" si="338"/>
        <v>Stage 3</v>
      </c>
      <c r="BG3683">
        <f t="shared" si="339"/>
        <v>9</v>
      </c>
      <c r="BH3683" s="398">
        <f t="shared" si="340"/>
        <v>0.1097600013017654</v>
      </c>
      <c r="BO3683" s="33"/>
    </row>
    <row r="3684" spans="1:67">
      <c r="A3684" s="316" t="s">
        <v>27</v>
      </c>
      <c r="B3684" t="s">
        <v>380</v>
      </c>
      <c r="C3684" t="s">
        <v>910</v>
      </c>
      <c r="D3684" t="s">
        <v>314</v>
      </c>
      <c r="E3684" s="316" t="s">
        <v>155</v>
      </c>
      <c r="F3684" s="316" t="s">
        <v>156</v>
      </c>
      <c r="G3684" s="316" t="s">
        <v>445</v>
      </c>
      <c r="H3684" s="316" t="s">
        <v>325</v>
      </c>
      <c r="I3684" s="316" t="s">
        <v>303</v>
      </c>
      <c r="J3684" s="316" t="s">
        <v>336</v>
      </c>
      <c r="K3684" s="36">
        <v>55</v>
      </c>
      <c r="L3684" s="317">
        <v>0.67072999477386475</v>
      </c>
      <c r="M3684" s="317">
        <v>0.74323999881744385</v>
      </c>
      <c r="N3684" s="36">
        <v>272</v>
      </c>
      <c r="O3684" s="317">
        <v>0.60850000381469727</v>
      </c>
      <c r="P3684" s="317">
        <v>0.70832997560501099</v>
      </c>
      <c r="Q3684" s="36">
        <v>6159</v>
      </c>
      <c r="R3684" s="317">
        <v>0.6176300048828125</v>
      </c>
      <c r="S3684" s="317">
        <v>0.74026000499725342</v>
      </c>
      <c r="T3684" t="s">
        <v>380</v>
      </c>
      <c r="BA3684" s="395">
        <v>1</v>
      </c>
      <c r="BB3684" s="396" t="s">
        <v>861</v>
      </c>
      <c r="BC3684" t="str">
        <f t="shared" si="336"/>
        <v>RHW</v>
      </c>
      <c r="BD3684" t="str">
        <f t="shared" si="337"/>
        <v>NAoMe_initial_final_stage_tum</v>
      </c>
      <c r="BE3684" s="397" t="s">
        <v>862</v>
      </c>
      <c r="BF3684" t="str">
        <f t="shared" si="338"/>
        <v>Stage 4</v>
      </c>
      <c r="BG3684">
        <f t="shared" si="339"/>
        <v>55</v>
      </c>
      <c r="BH3684" s="398">
        <f t="shared" si="340"/>
        <v>0.67072999477386475</v>
      </c>
      <c r="BO3684" s="33"/>
    </row>
    <row r="3685" spans="1:67">
      <c r="A3685" s="316" t="s">
        <v>27</v>
      </c>
      <c r="B3685" t="s">
        <v>380</v>
      </c>
      <c r="C3685" t="s">
        <v>910</v>
      </c>
      <c r="D3685" t="s">
        <v>314</v>
      </c>
      <c r="E3685" s="316" t="s">
        <v>155</v>
      </c>
      <c r="F3685" s="316" t="s">
        <v>156</v>
      </c>
      <c r="G3685" s="316" t="s">
        <v>445</v>
      </c>
      <c r="H3685" s="316" t="s">
        <v>325</v>
      </c>
      <c r="I3685" s="316" t="s">
        <v>342</v>
      </c>
      <c r="J3685" s="316" t="s">
        <v>343</v>
      </c>
      <c r="K3685" s="36">
        <v>8</v>
      </c>
      <c r="L3685" s="317">
        <v>9.7560003399848938E-2</v>
      </c>
      <c r="M3685" s="317"/>
      <c r="N3685" s="36">
        <v>63</v>
      </c>
      <c r="O3685" s="317">
        <v>0.14093999564647669</v>
      </c>
      <c r="P3685" s="317"/>
      <c r="Q3685" s="36">
        <v>1652</v>
      </c>
      <c r="R3685" s="317">
        <v>0.1656599938869476</v>
      </c>
      <c r="S3685" s="317"/>
      <c r="T3685" t="s">
        <v>380</v>
      </c>
      <c r="BA3685" s="395">
        <v>1</v>
      </c>
      <c r="BB3685" s="396" t="s">
        <v>861</v>
      </c>
      <c r="BC3685" t="str">
        <f t="shared" si="336"/>
        <v>RHW</v>
      </c>
      <c r="BD3685" t="str">
        <f t="shared" si="337"/>
        <v>NAoMe_initial_final_stage_tum_grp</v>
      </c>
      <c r="BE3685" s="397" t="s">
        <v>862</v>
      </c>
      <c r="BF3685" t="str">
        <f t="shared" si="338"/>
        <v>MBC in HESAPC</v>
      </c>
      <c r="BG3685">
        <f t="shared" si="339"/>
        <v>8</v>
      </c>
      <c r="BH3685" s="398">
        <f t="shared" si="340"/>
        <v>9.7560003399848938E-2</v>
      </c>
      <c r="BO3685" s="33"/>
    </row>
    <row r="3686" spans="1:67">
      <c r="A3686" s="316" t="s">
        <v>27</v>
      </c>
      <c r="B3686" t="s">
        <v>380</v>
      </c>
      <c r="C3686" t="s">
        <v>910</v>
      </c>
      <c r="D3686" t="s">
        <v>314</v>
      </c>
      <c r="E3686" s="316" t="s">
        <v>155</v>
      </c>
      <c r="F3686" s="316" t="s">
        <v>156</v>
      </c>
      <c r="G3686" s="316" t="s">
        <v>445</v>
      </c>
      <c r="H3686" s="316" t="s">
        <v>325</v>
      </c>
      <c r="I3686" s="316" t="s">
        <v>342</v>
      </c>
      <c r="J3686" s="316" t="s">
        <v>344</v>
      </c>
      <c r="K3686" s="36">
        <v>21</v>
      </c>
      <c r="L3686" s="317">
        <v>0.25609999895095831</v>
      </c>
      <c r="M3686" s="317">
        <v>0.28378000855445862</v>
      </c>
      <c r="N3686" s="36">
        <v>112</v>
      </c>
      <c r="O3686" s="317">
        <v>0.25055998563766479</v>
      </c>
      <c r="P3686" s="317">
        <v>0.29166999459266663</v>
      </c>
      <c r="Q3686" s="36">
        <v>2161</v>
      </c>
      <c r="R3686" s="317">
        <v>0.2167100012302399</v>
      </c>
      <c r="S3686" s="317">
        <v>0.25973999500274658</v>
      </c>
      <c r="T3686" t="s">
        <v>380</v>
      </c>
      <c r="BA3686" s="395">
        <v>1</v>
      </c>
      <c r="BB3686" s="396" t="s">
        <v>861</v>
      </c>
      <c r="BC3686" t="str">
        <f t="shared" si="336"/>
        <v>RHW</v>
      </c>
      <c r="BD3686" t="str">
        <f t="shared" si="337"/>
        <v>NAoMe_initial_final_stage_tum_grp</v>
      </c>
      <c r="BE3686" s="397" t="s">
        <v>862</v>
      </c>
      <c r="BF3686" t="str">
        <f t="shared" si="338"/>
        <v>Stage 0-3</v>
      </c>
      <c r="BG3686">
        <f t="shared" si="339"/>
        <v>21</v>
      </c>
      <c r="BH3686" s="398">
        <f t="shared" si="340"/>
        <v>0.25609999895095831</v>
      </c>
      <c r="BO3686" s="33"/>
    </row>
    <row r="3687" spans="1:67">
      <c r="A3687" s="316" t="s">
        <v>27</v>
      </c>
      <c r="B3687" t="s">
        <v>380</v>
      </c>
      <c r="C3687" t="s">
        <v>910</v>
      </c>
      <c r="D3687" t="s">
        <v>314</v>
      </c>
      <c r="E3687" s="316" t="s">
        <v>155</v>
      </c>
      <c r="F3687" s="316" t="s">
        <v>156</v>
      </c>
      <c r="G3687" s="316" t="s">
        <v>445</v>
      </c>
      <c r="H3687" s="316" t="s">
        <v>325</v>
      </c>
      <c r="I3687" s="316" t="s">
        <v>342</v>
      </c>
      <c r="J3687" s="316" t="s">
        <v>336</v>
      </c>
      <c r="K3687" s="36">
        <v>53</v>
      </c>
      <c r="L3687" s="317">
        <v>0.646340012550354</v>
      </c>
      <c r="M3687" s="317">
        <v>0.71622002124786377</v>
      </c>
      <c r="N3687" s="36">
        <v>272</v>
      </c>
      <c r="O3687" s="317">
        <v>0.60850000381469727</v>
      </c>
      <c r="P3687" s="317">
        <v>0.70832997560501099</v>
      </c>
      <c r="Q3687" s="36">
        <v>6159</v>
      </c>
      <c r="R3687" s="317">
        <v>0.6176300048828125</v>
      </c>
      <c r="S3687" s="317">
        <v>0.74026000499725342</v>
      </c>
      <c r="T3687" t="s">
        <v>380</v>
      </c>
      <c r="BA3687" s="395">
        <v>1</v>
      </c>
      <c r="BB3687" s="396" t="s">
        <v>861</v>
      </c>
      <c r="BC3687" t="str">
        <f t="shared" si="336"/>
        <v>RHW</v>
      </c>
      <c r="BD3687" t="str">
        <f t="shared" si="337"/>
        <v>NAoMe_initial_final_stage_tum_grp</v>
      </c>
      <c r="BE3687" s="397" t="s">
        <v>862</v>
      </c>
      <c r="BF3687" t="str">
        <f t="shared" si="338"/>
        <v>Stage 4</v>
      </c>
      <c r="BG3687">
        <f t="shared" si="339"/>
        <v>53</v>
      </c>
      <c r="BH3687" s="398">
        <f t="shared" si="340"/>
        <v>0.646340012550354</v>
      </c>
      <c r="BO3687" s="33"/>
    </row>
    <row r="3688" spans="1:67">
      <c r="A3688" s="316" t="s">
        <v>27</v>
      </c>
      <c r="B3688" t="s">
        <v>380</v>
      </c>
      <c r="C3688" t="s">
        <v>910</v>
      </c>
      <c r="D3688" t="s">
        <v>314</v>
      </c>
      <c r="E3688" s="316" t="s">
        <v>155</v>
      </c>
      <c r="F3688" s="316" t="s">
        <v>156</v>
      </c>
      <c r="G3688" s="316" t="s">
        <v>445</v>
      </c>
      <c r="H3688" s="316" t="s">
        <v>325</v>
      </c>
      <c r="I3688" s="316" t="s">
        <v>658</v>
      </c>
      <c r="J3688" s="316" t="s">
        <v>345</v>
      </c>
      <c r="K3688" s="36">
        <v>82</v>
      </c>
      <c r="L3688" s="317">
        <v>1</v>
      </c>
      <c r="M3688" s="317"/>
      <c r="N3688" s="36">
        <v>447</v>
      </c>
      <c r="O3688" s="317">
        <v>1</v>
      </c>
      <c r="P3688" s="317"/>
      <c r="Q3688" s="36">
        <v>9972</v>
      </c>
      <c r="R3688" s="317">
        <v>1</v>
      </c>
      <c r="S3688" s="317"/>
      <c r="T3688" t="s">
        <v>380</v>
      </c>
      <c r="BA3688" s="395">
        <v>1</v>
      </c>
      <c r="BB3688" s="396" t="s">
        <v>861</v>
      </c>
      <c r="BC3688" t="str">
        <f t="shared" si="336"/>
        <v>RHW</v>
      </c>
      <c r="BD3688" t="str">
        <f t="shared" si="337"/>
        <v>NAoMe_initial_final_who_ps</v>
      </c>
      <c r="BE3688" s="397" t="s">
        <v>862</v>
      </c>
      <c r="BF3688" t="str">
        <f t="shared" si="338"/>
        <v>Not recorded</v>
      </c>
      <c r="BG3688">
        <f t="shared" si="339"/>
        <v>82</v>
      </c>
      <c r="BH3688" s="398">
        <f t="shared" si="340"/>
        <v>1</v>
      </c>
      <c r="BO3688" s="33"/>
    </row>
    <row r="3689" spans="1:67">
      <c r="A3689" s="316" t="s">
        <v>27</v>
      </c>
      <c r="B3689" t="s">
        <v>380</v>
      </c>
      <c r="C3689" t="s">
        <v>910</v>
      </c>
      <c r="D3689" t="s">
        <v>314</v>
      </c>
      <c r="E3689" s="316" t="s">
        <v>155</v>
      </c>
      <c r="F3689" s="316" t="s">
        <v>156</v>
      </c>
      <c r="G3689" s="316" t="s">
        <v>445</v>
      </c>
      <c r="H3689" s="316" t="s">
        <v>325</v>
      </c>
      <c r="I3689" s="316" t="s">
        <v>291</v>
      </c>
      <c r="J3689" s="316" t="s">
        <v>313</v>
      </c>
      <c r="K3689" s="36">
        <v>82</v>
      </c>
      <c r="L3689" s="317">
        <v>1</v>
      </c>
      <c r="M3689" s="317"/>
      <c r="N3689" s="36">
        <v>445</v>
      </c>
      <c r="O3689" s="317">
        <v>0.99553000926971436</v>
      </c>
      <c r="P3689" s="317"/>
      <c r="Q3689" s="36">
        <v>9846</v>
      </c>
      <c r="R3689" s="317">
        <v>0.98736000061035156</v>
      </c>
      <c r="S3689" s="317"/>
      <c r="T3689" t="s">
        <v>380</v>
      </c>
      <c r="BA3689" s="395">
        <v>1</v>
      </c>
      <c r="BB3689" s="396" t="s">
        <v>861</v>
      </c>
      <c r="BC3689" t="str">
        <f t="shared" si="336"/>
        <v>RHW</v>
      </c>
      <c r="BD3689" t="str">
        <f t="shared" si="337"/>
        <v>NAoMe_initial_gender</v>
      </c>
      <c r="BE3689" s="397" t="s">
        <v>862</v>
      </c>
      <c r="BF3689" t="str">
        <f t="shared" si="338"/>
        <v>Female</v>
      </c>
      <c r="BG3689">
        <f t="shared" si="339"/>
        <v>82</v>
      </c>
      <c r="BH3689" s="398">
        <f t="shared" si="340"/>
        <v>1</v>
      </c>
      <c r="BO3689" s="33"/>
    </row>
    <row r="3690" spans="1:67">
      <c r="A3690" s="316" t="s">
        <v>27</v>
      </c>
      <c r="B3690" t="s">
        <v>380</v>
      </c>
      <c r="C3690" t="s">
        <v>910</v>
      </c>
      <c r="D3690" t="s">
        <v>314</v>
      </c>
      <c r="E3690" s="316" t="s">
        <v>155</v>
      </c>
      <c r="F3690" s="316" t="s">
        <v>156</v>
      </c>
      <c r="G3690" s="316" t="s">
        <v>445</v>
      </c>
      <c r="H3690" s="316" t="s">
        <v>325</v>
      </c>
      <c r="I3690" s="316" t="s">
        <v>291</v>
      </c>
      <c r="J3690" s="316" t="s">
        <v>293</v>
      </c>
      <c r="K3690" s="36">
        <v>0</v>
      </c>
      <c r="L3690" s="317">
        <v>0</v>
      </c>
      <c r="M3690" s="317"/>
      <c r="N3690" s="36">
        <v>2</v>
      </c>
      <c r="O3690" s="317">
        <v>4.4700000435113907E-3</v>
      </c>
      <c r="P3690" s="317"/>
      <c r="Q3690" s="36">
        <v>126</v>
      </c>
      <c r="R3690" s="317">
        <v>1.264000032097101E-2</v>
      </c>
      <c r="S3690" s="317"/>
      <c r="T3690" t="s">
        <v>380</v>
      </c>
      <c r="BA3690" s="395">
        <v>1</v>
      </c>
      <c r="BB3690" s="396" t="s">
        <v>861</v>
      </c>
      <c r="BC3690" t="str">
        <f t="shared" si="336"/>
        <v>RHW</v>
      </c>
      <c r="BD3690" t="str">
        <f t="shared" si="337"/>
        <v>NAoMe_initial_gender</v>
      </c>
      <c r="BE3690" s="397" t="s">
        <v>862</v>
      </c>
      <c r="BF3690" t="str">
        <f t="shared" si="338"/>
        <v>Male</v>
      </c>
      <c r="BG3690">
        <f t="shared" si="339"/>
        <v>0</v>
      </c>
      <c r="BH3690" s="398">
        <f t="shared" si="340"/>
        <v>0</v>
      </c>
      <c r="BO3690" s="33"/>
    </row>
    <row r="3691" spans="1:67">
      <c r="A3691" s="316" t="s">
        <v>27</v>
      </c>
      <c r="B3691" t="s">
        <v>380</v>
      </c>
      <c r="C3691" t="s">
        <v>910</v>
      </c>
      <c r="D3691" t="s">
        <v>314</v>
      </c>
      <c r="E3691" s="316" t="s">
        <v>155</v>
      </c>
      <c r="F3691" s="316" t="s">
        <v>156</v>
      </c>
      <c r="G3691" s="316" t="s">
        <v>445</v>
      </c>
      <c r="H3691" s="316" t="s">
        <v>325</v>
      </c>
      <c r="I3691" s="316" t="s">
        <v>659</v>
      </c>
      <c r="J3691" s="316" t="s">
        <v>294</v>
      </c>
      <c r="K3691" s="36">
        <v>2</v>
      </c>
      <c r="L3691" s="317">
        <v>2.4390000849962231E-2</v>
      </c>
      <c r="M3691" s="317">
        <v>2.4390000849962231E-2</v>
      </c>
      <c r="N3691" s="36">
        <v>21</v>
      </c>
      <c r="O3691" s="317">
        <v>4.6980001032352448E-2</v>
      </c>
      <c r="P3691" s="317">
        <v>4.6980001032352448E-2</v>
      </c>
      <c r="Q3691" s="36">
        <v>1800</v>
      </c>
      <c r="R3691" s="317">
        <v>0.18050999939441681</v>
      </c>
      <c r="S3691" s="317">
        <v>0.18050999939441681</v>
      </c>
      <c r="T3691" t="s">
        <v>380</v>
      </c>
      <c r="BA3691" s="395">
        <v>1</v>
      </c>
      <c r="BB3691" s="396" t="s">
        <v>861</v>
      </c>
      <c r="BC3691" t="str">
        <f t="shared" si="336"/>
        <v>RHW</v>
      </c>
      <c r="BD3691" t="str">
        <f t="shared" si="337"/>
        <v>NAoMe_initial_imd_2019</v>
      </c>
      <c r="BE3691" s="397" t="s">
        <v>862</v>
      </c>
      <c r="BF3691" t="str">
        <f t="shared" si="338"/>
        <v>1 - most deprived</v>
      </c>
      <c r="BG3691">
        <f t="shared" si="339"/>
        <v>2</v>
      </c>
      <c r="BH3691" s="398">
        <f t="shared" si="340"/>
        <v>2.4390000849962231E-2</v>
      </c>
      <c r="BO3691" s="33"/>
    </row>
    <row r="3692" spans="1:67">
      <c r="A3692" s="316" t="s">
        <v>27</v>
      </c>
      <c r="B3692" t="s">
        <v>380</v>
      </c>
      <c r="C3692" t="s">
        <v>910</v>
      </c>
      <c r="D3692" t="s">
        <v>314</v>
      </c>
      <c r="E3692" s="316" t="s">
        <v>155</v>
      </c>
      <c r="F3692" s="316" t="s">
        <v>156</v>
      </c>
      <c r="G3692" s="316" t="s">
        <v>445</v>
      </c>
      <c r="H3692" s="316" t="s">
        <v>325</v>
      </c>
      <c r="I3692" s="316" t="s">
        <v>659</v>
      </c>
      <c r="J3692" s="316" t="s">
        <v>15</v>
      </c>
      <c r="K3692" s="36">
        <v>2</v>
      </c>
      <c r="L3692" s="317">
        <v>2.4390000849962231E-2</v>
      </c>
      <c r="M3692" s="317">
        <v>2.4390000849962231E-2</v>
      </c>
      <c r="N3692" s="36">
        <v>40</v>
      </c>
      <c r="O3692" s="317">
        <v>8.9489996433258057E-2</v>
      </c>
      <c r="P3692" s="317">
        <v>8.9489996433258057E-2</v>
      </c>
      <c r="Q3692" s="36">
        <v>2036</v>
      </c>
      <c r="R3692" s="317">
        <v>0.20417000353336329</v>
      </c>
      <c r="S3692" s="317">
        <v>0.20417000353336329</v>
      </c>
      <c r="T3692" t="s">
        <v>380</v>
      </c>
      <c r="BA3692" s="395">
        <v>1</v>
      </c>
      <c r="BB3692" s="396" t="s">
        <v>861</v>
      </c>
      <c r="BC3692" t="str">
        <f t="shared" si="336"/>
        <v>RHW</v>
      </c>
      <c r="BD3692" t="str">
        <f t="shared" si="337"/>
        <v>NAoMe_initial_imd_2019</v>
      </c>
      <c r="BE3692" s="397" t="s">
        <v>862</v>
      </c>
      <c r="BF3692" t="str">
        <f t="shared" si="338"/>
        <v>2</v>
      </c>
      <c r="BG3692">
        <f t="shared" si="339"/>
        <v>2</v>
      </c>
      <c r="BH3692" s="398">
        <f t="shared" si="340"/>
        <v>2.4390000849962231E-2</v>
      </c>
      <c r="BO3692" s="33"/>
    </row>
    <row r="3693" spans="1:67">
      <c r="A3693" s="316" t="s">
        <v>27</v>
      </c>
      <c r="B3693" t="s">
        <v>380</v>
      </c>
      <c r="C3693" t="s">
        <v>910</v>
      </c>
      <c r="D3693" t="s">
        <v>314</v>
      </c>
      <c r="E3693" s="316" t="s">
        <v>155</v>
      </c>
      <c r="F3693" s="316" t="s">
        <v>156</v>
      </c>
      <c r="G3693" s="316" t="s">
        <v>445</v>
      </c>
      <c r="H3693" s="316" t="s">
        <v>325</v>
      </c>
      <c r="I3693" s="316" t="s">
        <v>659</v>
      </c>
      <c r="J3693" s="316" t="s">
        <v>16</v>
      </c>
      <c r="K3693" s="36">
        <v>12</v>
      </c>
      <c r="L3693" s="317">
        <v>0.14633999764919281</v>
      </c>
      <c r="M3693" s="317">
        <v>0.14633999764919281</v>
      </c>
      <c r="N3693" s="36">
        <v>70</v>
      </c>
      <c r="O3693" s="317">
        <v>0.15659999847412109</v>
      </c>
      <c r="P3693" s="317">
        <v>0.15659999847412109</v>
      </c>
      <c r="Q3693" s="36">
        <v>2085</v>
      </c>
      <c r="R3693" s="317">
        <v>0.20908999443054199</v>
      </c>
      <c r="S3693" s="317">
        <v>0.20908999443054199</v>
      </c>
      <c r="T3693" t="s">
        <v>380</v>
      </c>
      <c r="BA3693" s="395">
        <v>1</v>
      </c>
      <c r="BB3693" s="396" t="s">
        <v>861</v>
      </c>
      <c r="BC3693" t="str">
        <f t="shared" si="336"/>
        <v>RHW</v>
      </c>
      <c r="BD3693" t="str">
        <f t="shared" si="337"/>
        <v>NAoMe_initial_imd_2019</v>
      </c>
      <c r="BE3693" s="397" t="s">
        <v>862</v>
      </c>
      <c r="BF3693" t="str">
        <f t="shared" si="338"/>
        <v>3</v>
      </c>
      <c r="BG3693">
        <f t="shared" si="339"/>
        <v>12</v>
      </c>
      <c r="BH3693" s="398">
        <f t="shared" si="340"/>
        <v>0.14633999764919281</v>
      </c>
      <c r="BO3693" s="33"/>
    </row>
    <row r="3694" spans="1:67">
      <c r="A3694" s="316" t="s">
        <v>27</v>
      </c>
      <c r="B3694" t="s">
        <v>380</v>
      </c>
      <c r="C3694" t="s">
        <v>910</v>
      </c>
      <c r="D3694" t="s">
        <v>314</v>
      </c>
      <c r="E3694" s="316" t="s">
        <v>155</v>
      </c>
      <c r="F3694" s="316" t="s">
        <v>156</v>
      </c>
      <c r="G3694" s="316" t="s">
        <v>445</v>
      </c>
      <c r="H3694" s="316" t="s">
        <v>325</v>
      </c>
      <c r="I3694" s="316" t="s">
        <v>659</v>
      </c>
      <c r="J3694" s="316" t="s">
        <v>17</v>
      </c>
      <c r="K3694" s="36">
        <v>19</v>
      </c>
      <c r="L3694" s="317">
        <v>0.23171000182628629</v>
      </c>
      <c r="M3694" s="317">
        <v>0.23171000182628629</v>
      </c>
      <c r="N3694" s="36">
        <v>108</v>
      </c>
      <c r="O3694" s="317">
        <v>0.24161000549793241</v>
      </c>
      <c r="P3694" s="317">
        <v>0.24161000549793241</v>
      </c>
      <c r="Q3694" s="36">
        <v>2024</v>
      </c>
      <c r="R3694" s="317">
        <v>0.2029699981212616</v>
      </c>
      <c r="S3694" s="317">
        <v>0.2029699981212616</v>
      </c>
      <c r="T3694" t="s">
        <v>380</v>
      </c>
      <c r="BA3694" s="395">
        <v>1</v>
      </c>
      <c r="BB3694" s="396" t="s">
        <v>861</v>
      </c>
      <c r="BC3694" t="str">
        <f t="shared" si="336"/>
        <v>RHW</v>
      </c>
      <c r="BD3694" t="str">
        <f t="shared" si="337"/>
        <v>NAoMe_initial_imd_2019</v>
      </c>
      <c r="BE3694" s="397" t="s">
        <v>862</v>
      </c>
      <c r="BF3694" t="str">
        <f t="shared" si="338"/>
        <v>4</v>
      </c>
      <c r="BG3694">
        <f t="shared" si="339"/>
        <v>19</v>
      </c>
      <c r="BH3694" s="398">
        <f t="shared" si="340"/>
        <v>0.23171000182628629</v>
      </c>
      <c r="BO3694" s="33"/>
    </row>
    <row r="3695" spans="1:67">
      <c r="A3695" s="316" t="s">
        <v>27</v>
      </c>
      <c r="B3695" t="s">
        <v>380</v>
      </c>
      <c r="C3695" t="s">
        <v>910</v>
      </c>
      <c r="D3695" t="s">
        <v>314</v>
      </c>
      <c r="E3695" s="316" t="s">
        <v>155</v>
      </c>
      <c r="F3695" s="316" t="s">
        <v>156</v>
      </c>
      <c r="G3695" s="316" t="s">
        <v>445</v>
      </c>
      <c r="H3695" s="316" t="s">
        <v>325</v>
      </c>
      <c r="I3695" s="316" t="s">
        <v>659</v>
      </c>
      <c r="J3695" s="316" t="s">
        <v>295</v>
      </c>
      <c r="K3695" s="36">
        <v>47</v>
      </c>
      <c r="L3695" s="317">
        <v>0.573170006275177</v>
      </c>
      <c r="M3695" s="317">
        <v>0.573170006275177</v>
      </c>
      <c r="N3695" s="36">
        <v>208</v>
      </c>
      <c r="O3695" s="317">
        <v>0.46531999111175543</v>
      </c>
      <c r="P3695" s="317">
        <v>0.46531999111175543</v>
      </c>
      <c r="Q3695" s="36">
        <v>2027</v>
      </c>
      <c r="R3695" s="317">
        <v>0.2032700031995773</v>
      </c>
      <c r="S3695" s="317">
        <v>0.2032700031995773</v>
      </c>
      <c r="T3695" t="s">
        <v>380</v>
      </c>
      <c r="BA3695" s="395">
        <v>1</v>
      </c>
      <c r="BB3695" s="396" t="s">
        <v>861</v>
      </c>
      <c r="BC3695" t="str">
        <f t="shared" si="336"/>
        <v>RHW</v>
      </c>
      <c r="BD3695" t="str">
        <f t="shared" si="337"/>
        <v>NAoMe_initial_imd_2019</v>
      </c>
      <c r="BE3695" s="397" t="s">
        <v>862</v>
      </c>
      <c r="BF3695" t="str">
        <f t="shared" si="338"/>
        <v>5 - least deprived</v>
      </c>
      <c r="BG3695">
        <f t="shared" si="339"/>
        <v>47</v>
      </c>
      <c r="BH3695" s="398">
        <f t="shared" si="340"/>
        <v>0.573170006275177</v>
      </c>
      <c r="BO3695" s="33"/>
    </row>
    <row r="3696" spans="1:67">
      <c r="A3696" s="316" t="s">
        <v>27</v>
      </c>
      <c r="B3696" t="s">
        <v>380</v>
      </c>
      <c r="C3696" t="s">
        <v>910</v>
      </c>
      <c r="D3696" t="s">
        <v>314</v>
      </c>
      <c r="E3696" s="316" t="s">
        <v>155</v>
      </c>
      <c r="F3696" s="316" t="s">
        <v>156</v>
      </c>
      <c r="G3696" s="316" t="s">
        <v>445</v>
      </c>
      <c r="H3696" s="316" t="s">
        <v>325</v>
      </c>
      <c r="I3696" s="316" t="s">
        <v>659</v>
      </c>
      <c r="J3696" s="316" t="s">
        <v>260</v>
      </c>
      <c r="K3696" s="36">
        <v>0</v>
      </c>
      <c r="L3696" s="317">
        <v>0</v>
      </c>
      <c r="M3696" s="317"/>
      <c r="N3696" s="36">
        <v>0</v>
      </c>
      <c r="O3696" s="317">
        <v>0</v>
      </c>
      <c r="P3696" s="317"/>
      <c r="Q3696" s="36">
        <v>0</v>
      </c>
      <c r="R3696" s="317">
        <v>0</v>
      </c>
      <c r="S3696" s="317"/>
      <c r="T3696" t="s">
        <v>380</v>
      </c>
      <c r="BA3696" s="395">
        <v>1</v>
      </c>
      <c r="BB3696" s="396" t="s">
        <v>861</v>
      </c>
      <c r="BC3696" t="str">
        <f t="shared" si="336"/>
        <v>RHW</v>
      </c>
      <c r="BD3696" t="str">
        <f t="shared" si="337"/>
        <v>NAoMe_initial_imd_2019</v>
      </c>
      <c r="BE3696" s="397" t="s">
        <v>862</v>
      </c>
      <c r="BF3696" t="str">
        <f t="shared" si="338"/>
        <v>Unknown</v>
      </c>
      <c r="BG3696">
        <f t="shared" si="339"/>
        <v>0</v>
      </c>
      <c r="BH3696" s="398">
        <f t="shared" si="340"/>
        <v>0</v>
      </c>
      <c r="BO3696" s="33"/>
    </row>
    <row r="3697" spans="1:67">
      <c r="A3697" s="316" t="s">
        <v>27</v>
      </c>
      <c r="B3697" t="s">
        <v>380</v>
      </c>
      <c r="C3697" t="s">
        <v>910</v>
      </c>
      <c r="D3697" t="s">
        <v>314</v>
      </c>
      <c r="E3697" s="316" t="s">
        <v>155</v>
      </c>
      <c r="F3697" s="316" t="s">
        <v>156</v>
      </c>
      <c r="G3697" s="316" t="s">
        <v>445</v>
      </c>
      <c r="H3697" s="316" t="s">
        <v>325</v>
      </c>
      <c r="I3697" s="316" t="s">
        <v>296</v>
      </c>
      <c r="J3697" s="316" t="s">
        <v>297</v>
      </c>
      <c r="K3697" s="36">
        <v>46</v>
      </c>
      <c r="L3697" s="317">
        <v>0.56098002195358276</v>
      </c>
      <c r="M3697" s="317">
        <v>0.57499998807907104</v>
      </c>
      <c r="N3697" s="36">
        <v>262</v>
      </c>
      <c r="O3697" s="317">
        <v>0.58613002300262451</v>
      </c>
      <c r="P3697" s="317">
        <v>0.61357998847961426</v>
      </c>
      <c r="Q3697" s="36">
        <v>5528</v>
      </c>
      <c r="R3697" s="317">
        <v>0.55435001850128174</v>
      </c>
      <c r="S3697" s="317">
        <v>0.56936997175216675</v>
      </c>
      <c r="T3697" t="s">
        <v>380</v>
      </c>
      <c r="BA3697" s="395">
        <v>1</v>
      </c>
      <c r="BB3697" s="396" t="s">
        <v>861</v>
      </c>
      <c r="BC3697" t="str">
        <f t="shared" si="336"/>
        <v>RHW</v>
      </c>
      <c r="BD3697" t="str">
        <f t="shared" si="337"/>
        <v>NAoMe_initial_scarf_731_grp</v>
      </c>
      <c r="BE3697" s="397" t="s">
        <v>862</v>
      </c>
      <c r="BF3697" t="str">
        <f t="shared" si="338"/>
        <v>Fit</v>
      </c>
      <c r="BG3697">
        <f t="shared" si="339"/>
        <v>46</v>
      </c>
      <c r="BH3697" s="398">
        <f t="shared" si="340"/>
        <v>0.56098002195358276</v>
      </c>
      <c r="BO3697" s="33"/>
    </row>
    <row r="3698" spans="1:67">
      <c r="A3698" s="316" t="s">
        <v>27</v>
      </c>
      <c r="B3698" t="s">
        <v>380</v>
      </c>
      <c r="C3698" t="s">
        <v>910</v>
      </c>
      <c r="D3698" t="s">
        <v>314</v>
      </c>
      <c r="E3698" s="316" t="s">
        <v>155</v>
      </c>
      <c r="F3698" s="316" t="s">
        <v>156</v>
      </c>
      <c r="G3698" s="316" t="s">
        <v>445</v>
      </c>
      <c r="H3698" s="316" t="s">
        <v>325</v>
      </c>
      <c r="I3698" s="316" t="s">
        <v>296</v>
      </c>
      <c r="J3698" s="316" t="s">
        <v>298</v>
      </c>
      <c r="K3698" s="36">
        <v>13</v>
      </c>
      <c r="L3698" s="317">
        <v>0.15853999555110929</v>
      </c>
      <c r="M3698" s="317">
        <v>0.16249999403953549</v>
      </c>
      <c r="N3698" s="36">
        <v>65</v>
      </c>
      <c r="O3698" s="317">
        <v>0.14541000127792361</v>
      </c>
      <c r="P3698" s="317">
        <v>0.1522199958562851</v>
      </c>
      <c r="Q3698" s="36">
        <v>1492</v>
      </c>
      <c r="R3698" s="317">
        <v>0.149619996547699</v>
      </c>
      <c r="S3698" s="317">
        <v>0.153669998049736</v>
      </c>
      <c r="T3698" t="s">
        <v>380</v>
      </c>
      <c r="BA3698" s="395">
        <v>1</v>
      </c>
      <c r="BB3698" s="396" t="s">
        <v>861</v>
      </c>
      <c r="BC3698" t="str">
        <f t="shared" si="336"/>
        <v>RHW</v>
      </c>
      <c r="BD3698" t="str">
        <f t="shared" si="337"/>
        <v>NAoMe_initial_scarf_731_grp</v>
      </c>
      <c r="BE3698" s="397" t="s">
        <v>862</v>
      </c>
      <c r="BF3698" t="str">
        <f t="shared" si="338"/>
        <v>Mild frailty</v>
      </c>
      <c r="BG3698">
        <f t="shared" si="339"/>
        <v>13</v>
      </c>
      <c r="BH3698" s="398">
        <f t="shared" si="340"/>
        <v>0.15853999555110929</v>
      </c>
      <c r="BO3698" s="33"/>
    </row>
    <row r="3699" spans="1:67">
      <c r="A3699" s="316" t="s">
        <v>27</v>
      </c>
      <c r="B3699" t="s">
        <v>380</v>
      </c>
      <c r="C3699" t="s">
        <v>910</v>
      </c>
      <c r="D3699" t="s">
        <v>314</v>
      </c>
      <c r="E3699" s="316" t="s">
        <v>155</v>
      </c>
      <c r="F3699" s="316" t="s">
        <v>156</v>
      </c>
      <c r="G3699" s="316" t="s">
        <v>445</v>
      </c>
      <c r="H3699" s="316" t="s">
        <v>325</v>
      </c>
      <c r="I3699" s="316" t="s">
        <v>296</v>
      </c>
      <c r="J3699" s="316" t="s">
        <v>299</v>
      </c>
      <c r="K3699" s="36">
        <v>13</v>
      </c>
      <c r="L3699" s="317">
        <v>0.15853999555110929</v>
      </c>
      <c r="M3699" s="317">
        <v>0.16249999403953549</v>
      </c>
      <c r="N3699" s="36">
        <v>63</v>
      </c>
      <c r="O3699" s="317">
        <v>0.14093999564647669</v>
      </c>
      <c r="P3699" s="317">
        <v>0.14754000306129461</v>
      </c>
      <c r="Q3699" s="36">
        <v>1470</v>
      </c>
      <c r="R3699" s="317">
        <v>0.1474100053310394</v>
      </c>
      <c r="S3699" s="317">
        <v>0.1514099985361099</v>
      </c>
      <c r="T3699" t="s">
        <v>380</v>
      </c>
      <c r="BA3699" s="395">
        <v>1</v>
      </c>
      <c r="BB3699" s="396" t="s">
        <v>861</v>
      </c>
      <c r="BC3699" t="str">
        <f t="shared" si="336"/>
        <v>RHW</v>
      </c>
      <c r="BD3699" t="str">
        <f t="shared" si="337"/>
        <v>NAoMe_initial_scarf_731_grp</v>
      </c>
      <c r="BE3699" s="397" t="s">
        <v>862</v>
      </c>
      <c r="BF3699" t="str">
        <f t="shared" si="338"/>
        <v>Moderate frailty</v>
      </c>
      <c r="BG3699">
        <f t="shared" si="339"/>
        <v>13</v>
      </c>
      <c r="BH3699" s="398">
        <f t="shared" si="340"/>
        <v>0.15853999555110929</v>
      </c>
      <c r="BO3699" s="33"/>
    </row>
    <row r="3700" spans="1:67">
      <c r="A3700" s="316" t="s">
        <v>27</v>
      </c>
      <c r="B3700" t="s">
        <v>380</v>
      </c>
      <c r="C3700" t="s">
        <v>910</v>
      </c>
      <c r="D3700" t="s">
        <v>314</v>
      </c>
      <c r="E3700" s="316" t="s">
        <v>155</v>
      </c>
      <c r="F3700" s="316" t="s">
        <v>156</v>
      </c>
      <c r="G3700" s="316" t="s">
        <v>445</v>
      </c>
      <c r="H3700" s="316" t="s">
        <v>325</v>
      </c>
      <c r="I3700" s="316" t="s">
        <v>296</v>
      </c>
      <c r="J3700" s="316" t="s">
        <v>353</v>
      </c>
      <c r="K3700" s="36">
        <v>2</v>
      </c>
      <c r="L3700" s="317">
        <v>2.4390000849962231E-2</v>
      </c>
      <c r="M3700" s="317"/>
      <c r="N3700" s="36">
        <v>20</v>
      </c>
      <c r="O3700" s="317">
        <v>4.4739998877048492E-2</v>
      </c>
      <c r="P3700" s="317"/>
      <c r="Q3700" s="36">
        <v>263</v>
      </c>
      <c r="R3700" s="317">
        <v>2.6370000094175339E-2</v>
      </c>
      <c r="S3700" s="317"/>
      <c r="T3700" t="s">
        <v>380</v>
      </c>
      <c r="BA3700" s="395">
        <v>1</v>
      </c>
      <c r="BB3700" s="396" t="s">
        <v>861</v>
      </c>
      <c r="BC3700" t="str">
        <f t="shared" si="336"/>
        <v>RHW</v>
      </c>
      <c r="BD3700" t="str">
        <f t="shared" si="337"/>
        <v>NAoMe_initial_scarf_731_grp</v>
      </c>
      <c r="BE3700" s="397" t="s">
        <v>862</v>
      </c>
      <c r="BF3700" t="str">
        <f t="shared" si="338"/>
        <v>Not in HESAPC</v>
      </c>
      <c r="BG3700">
        <f t="shared" si="339"/>
        <v>2</v>
      </c>
      <c r="BH3700" s="398">
        <f t="shared" si="340"/>
        <v>2.4390000849962231E-2</v>
      </c>
      <c r="BO3700" s="33"/>
    </row>
    <row r="3701" spans="1:67">
      <c r="A3701" s="316" t="s">
        <v>27</v>
      </c>
      <c r="B3701" t="s">
        <v>380</v>
      </c>
      <c r="C3701" t="s">
        <v>910</v>
      </c>
      <c r="D3701" t="s">
        <v>314</v>
      </c>
      <c r="E3701" s="316" t="s">
        <v>155</v>
      </c>
      <c r="F3701" s="316" t="s">
        <v>156</v>
      </c>
      <c r="G3701" s="316" t="s">
        <v>445</v>
      </c>
      <c r="H3701" s="316" t="s">
        <v>325</v>
      </c>
      <c r="I3701" s="316" t="s">
        <v>296</v>
      </c>
      <c r="J3701" s="316" t="s">
        <v>300</v>
      </c>
      <c r="K3701" s="36">
        <v>8</v>
      </c>
      <c r="L3701" s="317">
        <v>9.7560003399848938E-2</v>
      </c>
      <c r="M3701" s="317">
        <v>0.10000000149011611</v>
      </c>
      <c r="N3701" s="36">
        <v>37</v>
      </c>
      <c r="O3701" s="317">
        <v>8.2769997417926788E-2</v>
      </c>
      <c r="P3701" s="317">
        <v>8.6649999022483826E-2</v>
      </c>
      <c r="Q3701" s="36">
        <v>1219</v>
      </c>
      <c r="R3701" s="317">
        <v>0.1222399994730949</v>
      </c>
      <c r="S3701" s="317">
        <v>0.12555000185966489</v>
      </c>
      <c r="T3701" t="s">
        <v>380</v>
      </c>
      <c r="BA3701" s="395">
        <v>1</v>
      </c>
      <c r="BB3701" s="396" t="s">
        <v>861</v>
      </c>
      <c r="BC3701" t="str">
        <f t="shared" si="336"/>
        <v>RHW</v>
      </c>
      <c r="BD3701" t="str">
        <f t="shared" si="337"/>
        <v>NAoMe_initial_scarf_731_grp</v>
      </c>
      <c r="BE3701" s="397" t="s">
        <v>862</v>
      </c>
      <c r="BF3701" t="str">
        <f t="shared" si="338"/>
        <v>Severe frailty</v>
      </c>
      <c r="BG3701">
        <f t="shared" si="339"/>
        <v>8</v>
      </c>
      <c r="BH3701" s="398">
        <f t="shared" si="340"/>
        <v>9.7560003399848938E-2</v>
      </c>
      <c r="BO3701" s="33"/>
    </row>
    <row r="3702" spans="1:67">
      <c r="A3702" s="316" t="s">
        <v>27</v>
      </c>
      <c r="B3702" t="s">
        <v>380</v>
      </c>
      <c r="C3702" t="s">
        <v>910</v>
      </c>
      <c r="D3702" t="s">
        <v>314</v>
      </c>
      <c r="E3702" s="316" t="s">
        <v>157</v>
      </c>
      <c r="F3702" s="316" t="s">
        <v>158</v>
      </c>
      <c r="G3702" s="316" t="s">
        <v>440</v>
      </c>
      <c r="H3702" s="316" t="s">
        <v>319</v>
      </c>
      <c r="I3702" s="316" t="s">
        <v>310</v>
      </c>
      <c r="J3702" s="316" t="s">
        <v>277</v>
      </c>
      <c r="K3702" s="36">
        <v>2</v>
      </c>
      <c r="L3702" s="317">
        <v>2.2989999502897259E-2</v>
      </c>
      <c r="M3702" s="317"/>
      <c r="N3702" s="36">
        <v>2</v>
      </c>
      <c r="O3702" s="317">
        <v>5.8499998413026333E-3</v>
      </c>
      <c r="P3702" s="317"/>
      <c r="Q3702" s="36">
        <v>70</v>
      </c>
      <c r="R3702" s="317">
        <v>7.0199999026954174E-3</v>
      </c>
      <c r="S3702" s="317"/>
      <c r="T3702" t="s">
        <v>380</v>
      </c>
      <c r="BA3702" s="395">
        <v>1</v>
      </c>
      <c r="BB3702" s="396" t="s">
        <v>861</v>
      </c>
      <c r="BC3702" t="str">
        <f t="shared" si="336"/>
        <v>REF</v>
      </c>
      <c r="BD3702" t="str">
        <f t="shared" si="337"/>
        <v>NAoMe_initial_age_decades_80cap</v>
      </c>
      <c r="BE3702" s="397" t="s">
        <v>862</v>
      </c>
      <c r="BF3702" t="str">
        <f t="shared" si="338"/>
        <v>18-29 yrs</v>
      </c>
      <c r="BG3702">
        <f t="shared" si="339"/>
        <v>2</v>
      </c>
      <c r="BH3702" s="398">
        <f t="shared" si="340"/>
        <v>2.2989999502897259E-2</v>
      </c>
      <c r="BO3702" s="33"/>
    </row>
    <row r="3703" spans="1:67">
      <c r="A3703" s="316" t="s">
        <v>27</v>
      </c>
      <c r="B3703" t="s">
        <v>380</v>
      </c>
      <c r="C3703" t="s">
        <v>910</v>
      </c>
      <c r="D3703" t="s">
        <v>314</v>
      </c>
      <c r="E3703" s="316" t="s">
        <v>157</v>
      </c>
      <c r="F3703" s="316" t="s">
        <v>158</v>
      </c>
      <c r="G3703" s="316" t="s">
        <v>440</v>
      </c>
      <c r="H3703" s="316" t="s">
        <v>319</v>
      </c>
      <c r="I3703" s="316" t="s">
        <v>310</v>
      </c>
      <c r="J3703" s="316" t="s">
        <v>278</v>
      </c>
      <c r="K3703" s="36">
        <v>2</v>
      </c>
      <c r="L3703" s="317">
        <v>2.2989999502897259E-2</v>
      </c>
      <c r="M3703" s="317"/>
      <c r="N3703" s="36">
        <v>13</v>
      </c>
      <c r="O3703" s="317">
        <v>3.8010001182556152E-2</v>
      </c>
      <c r="P3703" s="317"/>
      <c r="Q3703" s="36">
        <v>429</v>
      </c>
      <c r="R3703" s="317">
        <v>4.3019998818635941E-2</v>
      </c>
      <c r="S3703" s="317"/>
      <c r="T3703" t="s">
        <v>380</v>
      </c>
      <c r="BA3703" s="395">
        <v>1</v>
      </c>
      <c r="BB3703" s="396" t="s">
        <v>861</v>
      </c>
      <c r="BC3703" t="str">
        <f t="shared" si="336"/>
        <v>REF</v>
      </c>
      <c r="BD3703" t="str">
        <f t="shared" si="337"/>
        <v>NAoMe_initial_age_decades_80cap</v>
      </c>
      <c r="BE3703" s="397" t="s">
        <v>862</v>
      </c>
      <c r="BF3703" t="str">
        <f t="shared" si="338"/>
        <v>30-39 yrs</v>
      </c>
      <c r="BG3703">
        <f t="shared" si="339"/>
        <v>2</v>
      </c>
      <c r="BH3703" s="398">
        <f t="shared" si="340"/>
        <v>2.2989999502897259E-2</v>
      </c>
      <c r="BO3703" s="33"/>
    </row>
    <row r="3704" spans="1:67">
      <c r="A3704" s="316" t="s">
        <v>27</v>
      </c>
      <c r="B3704" t="s">
        <v>380</v>
      </c>
      <c r="C3704" t="s">
        <v>910</v>
      </c>
      <c r="D3704" t="s">
        <v>314</v>
      </c>
      <c r="E3704" s="316" t="s">
        <v>157</v>
      </c>
      <c r="F3704" s="316" t="s">
        <v>158</v>
      </c>
      <c r="G3704" s="316" t="s">
        <v>440</v>
      </c>
      <c r="H3704" s="316" t="s">
        <v>319</v>
      </c>
      <c r="I3704" s="316" t="s">
        <v>310</v>
      </c>
      <c r="J3704" s="316" t="s">
        <v>279</v>
      </c>
      <c r="K3704" s="36">
        <v>5</v>
      </c>
      <c r="L3704" s="317">
        <v>5.747000128030777E-2</v>
      </c>
      <c r="M3704" s="317"/>
      <c r="N3704" s="36">
        <v>21</v>
      </c>
      <c r="O3704" s="317">
        <v>6.1400000005960458E-2</v>
      </c>
      <c r="P3704" s="317"/>
      <c r="Q3704" s="36">
        <v>1024</v>
      </c>
      <c r="R3704" s="317">
        <v>0.1026899963617325</v>
      </c>
      <c r="S3704" s="317"/>
      <c r="T3704" t="s">
        <v>380</v>
      </c>
      <c r="BA3704" s="395">
        <v>1</v>
      </c>
      <c r="BB3704" s="396" t="s">
        <v>861</v>
      </c>
      <c r="BC3704" t="str">
        <f t="shared" si="336"/>
        <v>REF</v>
      </c>
      <c r="BD3704" t="str">
        <f t="shared" si="337"/>
        <v>NAoMe_initial_age_decades_80cap</v>
      </c>
      <c r="BE3704" s="397" t="s">
        <v>862</v>
      </c>
      <c r="BF3704" t="str">
        <f t="shared" si="338"/>
        <v>40-49 yrs</v>
      </c>
      <c r="BG3704">
        <f t="shared" si="339"/>
        <v>5</v>
      </c>
      <c r="BH3704" s="398">
        <f t="shared" si="340"/>
        <v>5.747000128030777E-2</v>
      </c>
      <c r="BO3704" s="33"/>
    </row>
    <row r="3705" spans="1:67">
      <c r="A3705" s="316" t="s">
        <v>27</v>
      </c>
      <c r="B3705" t="s">
        <v>380</v>
      </c>
      <c r="C3705" t="s">
        <v>910</v>
      </c>
      <c r="D3705" t="s">
        <v>314</v>
      </c>
      <c r="E3705" s="316" t="s">
        <v>157</v>
      </c>
      <c r="F3705" s="316" t="s">
        <v>158</v>
      </c>
      <c r="G3705" s="316" t="s">
        <v>440</v>
      </c>
      <c r="H3705" s="316" t="s">
        <v>319</v>
      </c>
      <c r="I3705" s="316" t="s">
        <v>310</v>
      </c>
      <c r="J3705" s="316" t="s">
        <v>280</v>
      </c>
      <c r="K3705" s="36">
        <v>7</v>
      </c>
      <c r="L3705" s="317">
        <v>8.0459997057914734E-2</v>
      </c>
      <c r="M3705" s="317"/>
      <c r="N3705" s="36">
        <v>44</v>
      </c>
      <c r="O3705" s="317">
        <v>0.1286499947309494</v>
      </c>
      <c r="P3705" s="317"/>
      <c r="Q3705" s="36">
        <v>1733</v>
      </c>
      <c r="R3705" s="317">
        <v>0.17378999292850489</v>
      </c>
      <c r="S3705" s="317"/>
      <c r="T3705" t="s">
        <v>380</v>
      </c>
      <c r="BA3705" s="395">
        <v>1</v>
      </c>
      <c r="BB3705" s="396" t="s">
        <v>861</v>
      </c>
      <c r="BC3705" t="str">
        <f t="shared" si="336"/>
        <v>REF</v>
      </c>
      <c r="BD3705" t="str">
        <f t="shared" si="337"/>
        <v>NAoMe_initial_age_decades_80cap</v>
      </c>
      <c r="BE3705" s="397" t="s">
        <v>862</v>
      </c>
      <c r="BF3705" t="str">
        <f t="shared" si="338"/>
        <v>50-59 yrs</v>
      </c>
      <c r="BG3705">
        <f t="shared" si="339"/>
        <v>7</v>
      </c>
      <c r="BH3705" s="398">
        <f t="shared" si="340"/>
        <v>8.0459997057914734E-2</v>
      </c>
      <c r="BO3705" s="33"/>
    </row>
    <row r="3706" spans="1:67">
      <c r="A3706" s="316" t="s">
        <v>27</v>
      </c>
      <c r="B3706" t="s">
        <v>380</v>
      </c>
      <c r="C3706" t="s">
        <v>910</v>
      </c>
      <c r="D3706" t="s">
        <v>314</v>
      </c>
      <c r="E3706" s="316" t="s">
        <v>157</v>
      </c>
      <c r="F3706" s="316" t="s">
        <v>158</v>
      </c>
      <c r="G3706" s="316" t="s">
        <v>440</v>
      </c>
      <c r="H3706" s="316" t="s">
        <v>319</v>
      </c>
      <c r="I3706" s="316" t="s">
        <v>310</v>
      </c>
      <c r="J3706" s="316" t="s">
        <v>281</v>
      </c>
      <c r="K3706" s="36">
        <v>23</v>
      </c>
      <c r="L3706" s="317">
        <v>0.26436999440193182</v>
      </c>
      <c r="M3706" s="317"/>
      <c r="N3706" s="36">
        <v>64</v>
      </c>
      <c r="O3706" s="317">
        <v>0.18713000416755679</v>
      </c>
      <c r="P3706" s="317"/>
      <c r="Q3706" s="36">
        <v>1931</v>
      </c>
      <c r="R3706" s="317">
        <v>0.19363999366760251</v>
      </c>
      <c r="S3706" s="317"/>
      <c r="T3706" t="s">
        <v>380</v>
      </c>
      <c r="BA3706" s="395">
        <v>1</v>
      </c>
      <c r="BB3706" s="396" t="s">
        <v>861</v>
      </c>
      <c r="BC3706" t="str">
        <f t="shared" si="336"/>
        <v>REF</v>
      </c>
      <c r="BD3706" t="str">
        <f t="shared" si="337"/>
        <v>NAoMe_initial_age_decades_80cap</v>
      </c>
      <c r="BE3706" s="397" t="s">
        <v>862</v>
      </c>
      <c r="BF3706" t="str">
        <f t="shared" si="338"/>
        <v>60-69 yrs</v>
      </c>
      <c r="BG3706">
        <f t="shared" si="339"/>
        <v>23</v>
      </c>
      <c r="BH3706" s="398">
        <f t="shared" si="340"/>
        <v>0.26436999440193182</v>
      </c>
      <c r="BO3706" s="33"/>
    </row>
    <row r="3707" spans="1:67">
      <c r="A3707" s="316" t="s">
        <v>27</v>
      </c>
      <c r="B3707" t="s">
        <v>380</v>
      </c>
      <c r="C3707" t="s">
        <v>910</v>
      </c>
      <c r="D3707" t="s">
        <v>314</v>
      </c>
      <c r="E3707" s="316" t="s">
        <v>157</v>
      </c>
      <c r="F3707" s="316" t="s">
        <v>158</v>
      </c>
      <c r="G3707" s="316" t="s">
        <v>440</v>
      </c>
      <c r="H3707" s="316" t="s">
        <v>319</v>
      </c>
      <c r="I3707" s="316" t="s">
        <v>310</v>
      </c>
      <c r="J3707" s="316" t="s">
        <v>282</v>
      </c>
      <c r="K3707" s="36">
        <v>31</v>
      </c>
      <c r="L3707" s="317">
        <v>0.35631999373435969</v>
      </c>
      <c r="M3707" s="317"/>
      <c r="N3707" s="36">
        <v>105</v>
      </c>
      <c r="O3707" s="317">
        <v>0.30702000856399542</v>
      </c>
      <c r="P3707" s="317"/>
      <c r="Q3707" s="36">
        <v>2493</v>
      </c>
      <c r="R3707" s="317">
        <v>0.25</v>
      </c>
      <c r="S3707" s="317"/>
      <c r="T3707" t="s">
        <v>380</v>
      </c>
      <c r="BA3707" s="395">
        <v>1</v>
      </c>
      <c r="BB3707" s="396" t="s">
        <v>861</v>
      </c>
      <c r="BC3707" t="str">
        <f t="shared" si="336"/>
        <v>REF</v>
      </c>
      <c r="BD3707" t="str">
        <f t="shared" si="337"/>
        <v>NAoMe_initial_age_decades_80cap</v>
      </c>
      <c r="BE3707" s="397" t="s">
        <v>862</v>
      </c>
      <c r="BF3707" t="str">
        <f t="shared" si="338"/>
        <v>70-79 yrs</v>
      </c>
      <c r="BG3707">
        <f t="shared" si="339"/>
        <v>31</v>
      </c>
      <c r="BH3707" s="398">
        <f t="shared" si="340"/>
        <v>0.35631999373435969</v>
      </c>
      <c r="BO3707" s="33"/>
    </row>
    <row r="3708" spans="1:67">
      <c r="A3708" s="316" t="s">
        <v>27</v>
      </c>
      <c r="B3708" t="s">
        <v>380</v>
      </c>
      <c r="C3708" t="s">
        <v>910</v>
      </c>
      <c r="D3708" t="s">
        <v>314</v>
      </c>
      <c r="E3708" s="316" t="s">
        <v>157</v>
      </c>
      <c r="F3708" s="316" t="s">
        <v>158</v>
      </c>
      <c r="G3708" s="316" t="s">
        <v>440</v>
      </c>
      <c r="H3708" s="316" t="s">
        <v>319</v>
      </c>
      <c r="I3708" s="316" t="s">
        <v>310</v>
      </c>
      <c r="J3708" s="316" t="s">
        <v>283</v>
      </c>
      <c r="K3708" s="36">
        <v>17</v>
      </c>
      <c r="L3708" s="317">
        <v>0.1953999996185303</v>
      </c>
      <c r="M3708" s="317"/>
      <c r="N3708" s="36">
        <v>93</v>
      </c>
      <c r="O3708" s="317">
        <v>0.27193000912666321</v>
      </c>
      <c r="P3708" s="317"/>
      <c r="Q3708" s="36">
        <v>2292</v>
      </c>
      <c r="R3708" s="317">
        <v>0.2298399955034256</v>
      </c>
      <c r="S3708" s="317"/>
      <c r="T3708" t="s">
        <v>380</v>
      </c>
      <c r="BA3708" s="395">
        <v>1</v>
      </c>
      <c r="BB3708" s="396" t="s">
        <v>861</v>
      </c>
      <c r="BC3708" t="str">
        <f t="shared" si="336"/>
        <v>REF</v>
      </c>
      <c r="BD3708" t="str">
        <f t="shared" si="337"/>
        <v>NAoMe_initial_age_decades_80cap</v>
      </c>
      <c r="BE3708" s="397" t="s">
        <v>862</v>
      </c>
      <c r="BF3708" t="str">
        <f t="shared" si="338"/>
        <v>80+ yrs</v>
      </c>
      <c r="BG3708">
        <f t="shared" si="339"/>
        <v>17</v>
      </c>
      <c r="BH3708" s="398">
        <f t="shared" si="340"/>
        <v>0.1953999996185303</v>
      </c>
      <c r="BO3708" s="33"/>
    </row>
    <row r="3709" spans="1:67">
      <c r="A3709" s="316" t="s">
        <v>27</v>
      </c>
      <c r="B3709" t="s">
        <v>380</v>
      </c>
      <c r="C3709" t="s">
        <v>910</v>
      </c>
      <c r="D3709" t="s">
        <v>314</v>
      </c>
      <c r="E3709" s="316" t="s">
        <v>157</v>
      </c>
      <c r="F3709" s="316" t="s">
        <v>158</v>
      </c>
      <c r="G3709" s="316" t="s">
        <v>440</v>
      </c>
      <c r="H3709" s="316" t="s">
        <v>319</v>
      </c>
      <c r="I3709" s="316" t="s">
        <v>341</v>
      </c>
      <c r="J3709" s="316" t="s">
        <v>13</v>
      </c>
      <c r="K3709" s="36">
        <v>53</v>
      </c>
      <c r="L3709" s="317">
        <v>0.60920000076293945</v>
      </c>
      <c r="M3709" s="317">
        <v>0.646340012550354</v>
      </c>
      <c r="N3709" s="36">
        <v>225</v>
      </c>
      <c r="O3709" s="317">
        <v>0.65789002180099487</v>
      </c>
      <c r="P3709" s="317">
        <v>0.67567998170852661</v>
      </c>
      <c r="Q3709" s="36">
        <v>6753</v>
      </c>
      <c r="R3709" s="317">
        <v>0.67720001935958862</v>
      </c>
      <c r="S3709" s="317">
        <v>0.69554001092910767</v>
      </c>
      <c r="T3709" t="s">
        <v>380</v>
      </c>
      <c r="BA3709" s="395">
        <v>1</v>
      </c>
      <c r="BB3709" s="396" t="s">
        <v>861</v>
      </c>
      <c r="BC3709" t="str">
        <f t="shared" si="336"/>
        <v>REF</v>
      </c>
      <c r="BD3709" t="str">
        <f t="shared" si="337"/>
        <v>NAoMe_initial_ch_score_2cap</v>
      </c>
      <c r="BE3709" s="397" t="s">
        <v>862</v>
      </c>
      <c r="BF3709" t="str">
        <f t="shared" si="338"/>
        <v>0</v>
      </c>
      <c r="BG3709">
        <f t="shared" si="339"/>
        <v>53</v>
      </c>
      <c r="BH3709" s="398">
        <f t="shared" si="340"/>
        <v>0.60920000076293945</v>
      </c>
      <c r="BO3709" s="33"/>
    </row>
    <row r="3710" spans="1:67">
      <c r="A3710" s="316" t="s">
        <v>27</v>
      </c>
      <c r="B3710" t="s">
        <v>380</v>
      </c>
      <c r="C3710" t="s">
        <v>910</v>
      </c>
      <c r="D3710" t="s">
        <v>314</v>
      </c>
      <c r="E3710" s="316" t="s">
        <v>157</v>
      </c>
      <c r="F3710" s="316" t="s">
        <v>158</v>
      </c>
      <c r="G3710" s="316" t="s">
        <v>440</v>
      </c>
      <c r="H3710" s="316" t="s">
        <v>319</v>
      </c>
      <c r="I3710" s="316" t="s">
        <v>341</v>
      </c>
      <c r="J3710" s="316" t="s">
        <v>14</v>
      </c>
      <c r="K3710" s="36">
        <v>14</v>
      </c>
      <c r="L3710" s="317">
        <v>0.1609199941158295</v>
      </c>
      <c r="M3710" s="317">
        <v>0.17072999477386469</v>
      </c>
      <c r="N3710" s="36">
        <v>59</v>
      </c>
      <c r="O3710" s="317">
        <v>0.1725099980831146</v>
      </c>
      <c r="P3710" s="317">
        <v>0.17718000710010531</v>
      </c>
      <c r="Q3710" s="36">
        <v>1630</v>
      </c>
      <c r="R3710" s="317">
        <v>0.16346000134944921</v>
      </c>
      <c r="S3710" s="317">
        <v>0.16788999736309049</v>
      </c>
      <c r="T3710" t="s">
        <v>380</v>
      </c>
      <c r="BA3710" s="395">
        <v>1</v>
      </c>
      <c r="BB3710" s="396" t="s">
        <v>861</v>
      </c>
      <c r="BC3710" t="str">
        <f t="shared" si="336"/>
        <v>REF</v>
      </c>
      <c r="BD3710" t="str">
        <f t="shared" si="337"/>
        <v>NAoMe_initial_ch_score_2cap</v>
      </c>
      <c r="BE3710" s="397" t="s">
        <v>862</v>
      </c>
      <c r="BF3710" t="str">
        <f t="shared" si="338"/>
        <v>1</v>
      </c>
      <c r="BG3710">
        <f t="shared" si="339"/>
        <v>14</v>
      </c>
      <c r="BH3710" s="398">
        <f t="shared" si="340"/>
        <v>0.1609199941158295</v>
      </c>
      <c r="BO3710" s="33"/>
    </row>
    <row r="3711" spans="1:67">
      <c r="A3711" s="316" t="s">
        <v>27</v>
      </c>
      <c r="B3711" t="s">
        <v>380</v>
      </c>
      <c r="C3711" t="s">
        <v>910</v>
      </c>
      <c r="D3711" t="s">
        <v>314</v>
      </c>
      <c r="E3711" s="316" t="s">
        <v>157</v>
      </c>
      <c r="F3711" s="316" t="s">
        <v>158</v>
      </c>
      <c r="G3711" s="316" t="s">
        <v>440</v>
      </c>
      <c r="H3711" s="316" t="s">
        <v>319</v>
      </c>
      <c r="I3711" s="316" t="s">
        <v>341</v>
      </c>
      <c r="J3711" s="316" t="s">
        <v>301</v>
      </c>
      <c r="K3711" s="36">
        <v>15</v>
      </c>
      <c r="L3711" s="317">
        <v>0.17240999639034271</v>
      </c>
      <c r="M3711" s="317">
        <v>0.18292999267578131</v>
      </c>
      <c r="N3711" s="36">
        <v>49</v>
      </c>
      <c r="O3711" s="317">
        <v>0.14327000081539151</v>
      </c>
      <c r="P3711" s="317">
        <v>0.14714999496936801</v>
      </c>
      <c r="Q3711" s="36">
        <v>1326</v>
      </c>
      <c r="R3711" s="317">
        <v>0.132970005273819</v>
      </c>
      <c r="S3711" s="317">
        <v>0.13657000660896301</v>
      </c>
      <c r="T3711" t="s">
        <v>380</v>
      </c>
      <c r="BA3711" s="395">
        <v>1</v>
      </c>
      <c r="BB3711" s="396" t="s">
        <v>861</v>
      </c>
      <c r="BC3711" t="str">
        <f t="shared" si="336"/>
        <v>REF</v>
      </c>
      <c r="BD3711" t="str">
        <f t="shared" si="337"/>
        <v>NAoMe_initial_ch_score_2cap</v>
      </c>
      <c r="BE3711" s="397" t="s">
        <v>862</v>
      </c>
      <c r="BF3711" t="str">
        <f t="shared" si="338"/>
        <v>2+</v>
      </c>
      <c r="BG3711">
        <f t="shared" si="339"/>
        <v>15</v>
      </c>
      <c r="BH3711" s="398">
        <f t="shared" si="340"/>
        <v>0.17240999639034271</v>
      </c>
      <c r="BO3711" s="33"/>
    </row>
    <row r="3712" spans="1:67">
      <c r="A3712" s="316" t="s">
        <v>27</v>
      </c>
      <c r="B3712" t="s">
        <v>380</v>
      </c>
      <c r="C3712" t="s">
        <v>910</v>
      </c>
      <c r="D3712" t="s">
        <v>314</v>
      </c>
      <c r="E3712" s="316" t="s">
        <v>157</v>
      </c>
      <c r="F3712" s="316" t="s">
        <v>158</v>
      </c>
      <c r="G3712" s="316" t="s">
        <v>440</v>
      </c>
      <c r="H3712" s="316" t="s">
        <v>319</v>
      </c>
      <c r="I3712" s="316" t="s">
        <v>341</v>
      </c>
      <c r="J3712" s="316" t="s">
        <v>260</v>
      </c>
      <c r="K3712" s="36">
        <v>5</v>
      </c>
      <c r="L3712" s="317">
        <v>5.747000128030777E-2</v>
      </c>
      <c r="M3712" s="317"/>
      <c r="N3712" s="36">
        <v>9</v>
      </c>
      <c r="O3712" s="317">
        <v>2.6319999247789379E-2</v>
      </c>
      <c r="P3712" s="317"/>
      <c r="Q3712" s="36">
        <v>263</v>
      </c>
      <c r="R3712" s="317">
        <v>2.6370000094175339E-2</v>
      </c>
      <c r="S3712" s="317"/>
      <c r="T3712" t="s">
        <v>380</v>
      </c>
      <c r="BA3712" s="395">
        <v>1</v>
      </c>
      <c r="BB3712" s="396" t="s">
        <v>861</v>
      </c>
      <c r="BC3712" t="str">
        <f t="shared" si="336"/>
        <v>REF</v>
      </c>
      <c r="BD3712" t="str">
        <f t="shared" si="337"/>
        <v>NAoMe_initial_ch_score_2cap</v>
      </c>
      <c r="BE3712" s="397" t="s">
        <v>862</v>
      </c>
      <c r="BF3712" t="str">
        <f t="shared" si="338"/>
        <v>Unknown</v>
      </c>
      <c r="BG3712">
        <f t="shared" si="339"/>
        <v>5</v>
      </c>
      <c r="BH3712" s="398">
        <f t="shared" si="340"/>
        <v>5.747000128030777E-2</v>
      </c>
      <c r="BO3712" s="33"/>
    </row>
    <row r="3713" spans="1:67">
      <c r="A3713" s="316" t="s">
        <v>27</v>
      </c>
      <c r="B3713" t="s">
        <v>380</v>
      </c>
      <c r="C3713" t="s">
        <v>910</v>
      </c>
      <c r="D3713" t="s">
        <v>314</v>
      </c>
      <c r="E3713" s="316" t="s">
        <v>157</v>
      </c>
      <c r="F3713" s="316" t="s">
        <v>158</v>
      </c>
      <c r="G3713" s="316" t="s">
        <v>440</v>
      </c>
      <c r="H3713" s="316" t="s">
        <v>319</v>
      </c>
      <c r="I3713" s="316" t="s">
        <v>309</v>
      </c>
      <c r="J3713" s="316" t="s">
        <v>289</v>
      </c>
      <c r="K3713" s="36">
        <v>24</v>
      </c>
      <c r="L3713" s="317">
        <v>0.2758600115776062</v>
      </c>
      <c r="M3713" s="317"/>
      <c r="N3713" s="36">
        <v>110</v>
      </c>
      <c r="O3713" s="317">
        <v>0.3216400146484375</v>
      </c>
      <c r="P3713" s="317"/>
      <c r="Q3713" s="36">
        <v>3283</v>
      </c>
      <c r="R3713" s="317">
        <v>0.3292199969291687</v>
      </c>
      <c r="S3713" s="317"/>
      <c r="T3713" t="s">
        <v>380</v>
      </c>
      <c r="BA3713" s="395">
        <v>1</v>
      </c>
      <c r="BB3713" s="396" t="s">
        <v>861</v>
      </c>
      <c r="BC3713" t="str">
        <f t="shared" si="336"/>
        <v>REF</v>
      </c>
      <c r="BD3713" t="str">
        <f t="shared" si="337"/>
        <v>NAoMe_initial_diagnosis_year</v>
      </c>
      <c r="BE3713" s="397" t="s">
        <v>862</v>
      </c>
      <c r="BF3713" t="str">
        <f t="shared" si="338"/>
        <v>2021</v>
      </c>
      <c r="BG3713">
        <f t="shared" si="339"/>
        <v>24</v>
      </c>
      <c r="BH3713" s="398">
        <f t="shared" si="340"/>
        <v>0.2758600115776062</v>
      </c>
      <c r="BO3713" s="33"/>
    </row>
    <row r="3714" spans="1:67">
      <c r="A3714" s="316" t="s">
        <v>27</v>
      </c>
      <c r="B3714" t="s">
        <v>380</v>
      </c>
      <c r="C3714" t="s">
        <v>910</v>
      </c>
      <c r="D3714" t="s">
        <v>314</v>
      </c>
      <c r="E3714" s="316" t="s">
        <v>157</v>
      </c>
      <c r="F3714" s="316" t="s">
        <v>158</v>
      </c>
      <c r="G3714" s="316" t="s">
        <v>440</v>
      </c>
      <c r="H3714" s="316" t="s">
        <v>319</v>
      </c>
      <c r="I3714" s="316" t="s">
        <v>309</v>
      </c>
      <c r="J3714" s="316" t="s">
        <v>816</v>
      </c>
      <c r="K3714" s="36">
        <v>25</v>
      </c>
      <c r="L3714" s="317">
        <v>0.28736001253128052</v>
      </c>
      <c r="M3714" s="317"/>
      <c r="N3714" s="36">
        <v>108</v>
      </c>
      <c r="O3714" s="317">
        <v>0.31578999757766718</v>
      </c>
      <c r="P3714" s="317"/>
      <c r="Q3714" s="36">
        <v>3315</v>
      </c>
      <c r="R3714" s="317">
        <v>0.33243000507354742</v>
      </c>
      <c r="S3714" s="317"/>
      <c r="T3714" t="s">
        <v>380</v>
      </c>
      <c r="BA3714" s="395">
        <v>1</v>
      </c>
      <c r="BB3714" s="396" t="s">
        <v>861</v>
      </c>
      <c r="BC3714" t="str">
        <f t="shared" si="336"/>
        <v>REF</v>
      </c>
      <c r="BD3714" t="str">
        <f t="shared" si="337"/>
        <v>NAoMe_initial_diagnosis_year</v>
      </c>
      <c r="BE3714" s="397" t="s">
        <v>862</v>
      </c>
      <c r="BF3714" t="str">
        <f t="shared" si="338"/>
        <v>2022</v>
      </c>
      <c r="BG3714">
        <f t="shared" si="339"/>
        <v>25</v>
      </c>
      <c r="BH3714" s="398">
        <f t="shared" si="340"/>
        <v>0.28736001253128052</v>
      </c>
      <c r="BO3714" s="33"/>
    </row>
    <row r="3715" spans="1:67">
      <c r="A3715" s="316" t="s">
        <v>27</v>
      </c>
      <c r="B3715" t="s">
        <v>380</v>
      </c>
      <c r="C3715" t="s">
        <v>910</v>
      </c>
      <c r="D3715" t="s">
        <v>314</v>
      </c>
      <c r="E3715" s="316" t="s">
        <v>157</v>
      </c>
      <c r="F3715" s="316" t="s">
        <v>158</v>
      </c>
      <c r="G3715" s="316" t="s">
        <v>440</v>
      </c>
      <c r="H3715" s="316" t="s">
        <v>319</v>
      </c>
      <c r="I3715" s="316" t="s">
        <v>309</v>
      </c>
      <c r="J3715" s="316" t="s">
        <v>946</v>
      </c>
      <c r="K3715" s="36">
        <v>38</v>
      </c>
      <c r="L3715" s="317">
        <v>0.43678000569343572</v>
      </c>
      <c r="M3715" s="317"/>
      <c r="N3715" s="36">
        <v>124</v>
      </c>
      <c r="O3715" s="317">
        <v>0.36256998777389532</v>
      </c>
      <c r="P3715" s="317"/>
      <c r="Q3715" s="36">
        <v>3374</v>
      </c>
      <c r="R3715" s="317">
        <v>0.33834999799728388</v>
      </c>
      <c r="S3715" s="317"/>
      <c r="T3715" t="s">
        <v>380</v>
      </c>
      <c r="BA3715" s="395">
        <v>1</v>
      </c>
      <c r="BB3715" s="396" t="s">
        <v>861</v>
      </c>
      <c r="BC3715" t="str">
        <f t="shared" ref="BC3715:BC3778" si="341">E3715</f>
        <v>REF</v>
      </c>
      <c r="BD3715" t="str">
        <f t="shared" ref="BD3715:BD3778" si="342">(LEFT(A3715, LEN(A3715)-7))&amp;"_"&amp;I3715</f>
        <v>NAoMe_initial_diagnosis_year</v>
      </c>
      <c r="BE3715" s="397" t="s">
        <v>862</v>
      </c>
      <c r="BF3715" t="str">
        <f t="shared" ref="BF3715:BF3778" si="343">J3715</f>
        <v>2023</v>
      </c>
      <c r="BG3715">
        <f t="shared" ref="BG3715:BG3778" si="344">K3715</f>
        <v>38</v>
      </c>
      <c r="BH3715" s="398">
        <f t="shared" ref="BH3715:BH3778" si="345">L3715</f>
        <v>0.43678000569343572</v>
      </c>
      <c r="BO3715" s="33"/>
    </row>
    <row r="3716" spans="1:67">
      <c r="A3716" s="316" t="s">
        <v>27</v>
      </c>
      <c r="B3716" t="s">
        <v>380</v>
      </c>
      <c r="C3716" t="s">
        <v>910</v>
      </c>
      <c r="D3716" t="s">
        <v>314</v>
      </c>
      <c r="E3716" s="316" t="s">
        <v>157</v>
      </c>
      <c r="F3716" s="316" t="s">
        <v>158</v>
      </c>
      <c r="G3716" s="316" t="s">
        <v>440</v>
      </c>
      <c r="H3716" s="316" t="s">
        <v>319</v>
      </c>
      <c r="I3716" s="316" t="s">
        <v>331</v>
      </c>
      <c r="J3716" s="316" t="s">
        <v>332</v>
      </c>
      <c r="K3716" s="36">
        <v>2</v>
      </c>
      <c r="L3716" s="317">
        <v>2.2989999502897259E-2</v>
      </c>
      <c r="M3716" s="317">
        <v>2.5639999657869339E-2</v>
      </c>
      <c r="N3716" s="36">
        <v>18</v>
      </c>
      <c r="O3716" s="317">
        <v>5.2629999816417687E-2</v>
      </c>
      <c r="P3716" s="317">
        <v>6.1640001833438873E-2</v>
      </c>
      <c r="Q3716" s="36">
        <v>434</v>
      </c>
      <c r="R3716" s="317">
        <v>4.3519999831914902E-2</v>
      </c>
      <c r="S3716" s="317">
        <v>5.2159998565912247E-2</v>
      </c>
      <c r="T3716" t="s">
        <v>380</v>
      </c>
      <c r="BA3716" s="395">
        <v>1</v>
      </c>
      <c r="BB3716" s="396" t="s">
        <v>861</v>
      </c>
      <c r="BC3716" t="str">
        <f t="shared" si="341"/>
        <v>REF</v>
      </c>
      <c r="BD3716" t="str">
        <f t="shared" si="342"/>
        <v>NAoMe_initial_disease_group</v>
      </c>
      <c r="BE3716" s="397" t="s">
        <v>862</v>
      </c>
      <c r="BF3716" t="str">
        <f t="shared" si="343"/>
        <v>Advanced M0</v>
      </c>
      <c r="BG3716">
        <f t="shared" si="344"/>
        <v>2</v>
      </c>
      <c r="BH3716" s="398">
        <f t="shared" si="345"/>
        <v>2.2989999502897259E-2</v>
      </c>
      <c r="BO3716" s="33"/>
    </row>
    <row r="3717" spans="1:67">
      <c r="A3717" s="316" t="s">
        <v>27</v>
      </c>
      <c r="B3717" t="s">
        <v>380</v>
      </c>
      <c r="C3717" t="s">
        <v>910</v>
      </c>
      <c r="D3717" t="s">
        <v>314</v>
      </c>
      <c r="E3717" s="316" t="s">
        <v>157</v>
      </c>
      <c r="F3717" s="316" t="s">
        <v>158</v>
      </c>
      <c r="G3717" s="316" t="s">
        <v>440</v>
      </c>
      <c r="H3717" s="316" t="s">
        <v>319</v>
      </c>
      <c r="I3717" s="316" t="s">
        <v>331</v>
      </c>
      <c r="J3717" s="316" t="s">
        <v>333</v>
      </c>
      <c r="K3717" s="36">
        <v>59</v>
      </c>
      <c r="L3717" s="317">
        <v>0.67816001176834106</v>
      </c>
      <c r="M3717" s="317">
        <v>0.75641000270843506</v>
      </c>
      <c r="N3717" s="36">
        <v>204</v>
      </c>
      <c r="O3717" s="317">
        <v>0.59649002552032471</v>
      </c>
      <c r="P3717" s="317">
        <v>0.69862997531890869</v>
      </c>
      <c r="Q3717" s="36">
        <v>6159</v>
      </c>
      <c r="R3717" s="317">
        <v>0.6176300048828125</v>
      </c>
      <c r="S3717" s="317">
        <v>0.74026000499725342</v>
      </c>
      <c r="T3717" t="s">
        <v>380</v>
      </c>
      <c r="BA3717" s="395">
        <v>1</v>
      </c>
      <c r="BB3717" s="396" t="s">
        <v>861</v>
      </c>
      <c r="BC3717" t="str">
        <f t="shared" si="341"/>
        <v>REF</v>
      </c>
      <c r="BD3717" t="str">
        <f t="shared" si="342"/>
        <v>NAoMe_initial_disease_group</v>
      </c>
      <c r="BE3717" s="397" t="s">
        <v>862</v>
      </c>
      <c r="BF3717" t="str">
        <f t="shared" si="343"/>
        <v>Advanced M1</v>
      </c>
      <c r="BG3717">
        <f t="shared" si="344"/>
        <v>59</v>
      </c>
      <c r="BH3717" s="398">
        <f t="shared" si="345"/>
        <v>0.67816001176834106</v>
      </c>
      <c r="BO3717" s="33"/>
    </row>
    <row r="3718" spans="1:67">
      <c r="A3718" s="316" t="s">
        <v>27</v>
      </c>
      <c r="B3718" t="s">
        <v>380</v>
      </c>
      <c r="C3718" t="s">
        <v>910</v>
      </c>
      <c r="D3718" t="s">
        <v>314</v>
      </c>
      <c r="E3718" s="316" t="s">
        <v>157</v>
      </c>
      <c r="F3718" s="316" t="s">
        <v>158</v>
      </c>
      <c r="G3718" s="316" t="s">
        <v>440</v>
      </c>
      <c r="H3718" s="316" t="s">
        <v>319</v>
      </c>
      <c r="I3718" s="316" t="s">
        <v>331</v>
      </c>
      <c r="J3718" s="316" t="s">
        <v>334</v>
      </c>
      <c r="K3718" s="36">
        <v>2</v>
      </c>
      <c r="L3718" s="317">
        <v>2.2989999502897259E-2</v>
      </c>
      <c r="M3718" s="317">
        <v>2.5639999657869339E-2</v>
      </c>
      <c r="N3718" s="36">
        <v>2</v>
      </c>
      <c r="O3718" s="317">
        <v>5.8499998413026333E-3</v>
      </c>
      <c r="P3718" s="317">
        <v>6.8500000052154064E-3</v>
      </c>
      <c r="Q3718" s="36">
        <v>64</v>
      </c>
      <c r="R3718" s="317">
        <v>6.4199999906122676E-3</v>
      </c>
      <c r="S3718" s="317">
        <v>7.689999882131815E-3</v>
      </c>
      <c r="T3718" t="s">
        <v>380</v>
      </c>
      <c r="BA3718" s="395">
        <v>1</v>
      </c>
      <c r="BB3718" s="396" t="s">
        <v>861</v>
      </c>
      <c r="BC3718" t="str">
        <f t="shared" si="341"/>
        <v>REF</v>
      </c>
      <c r="BD3718" t="str">
        <f t="shared" si="342"/>
        <v>NAoMe_initial_disease_group</v>
      </c>
      <c r="BE3718" s="397" t="s">
        <v>862</v>
      </c>
      <c r="BF3718" t="str">
        <f t="shared" si="343"/>
        <v>DCIS</v>
      </c>
      <c r="BG3718">
        <f t="shared" si="344"/>
        <v>2</v>
      </c>
      <c r="BH3718" s="398">
        <f t="shared" si="345"/>
        <v>2.2989999502897259E-2</v>
      </c>
      <c r="BO3718" s="33"/>
    </row>
    <row r="3719" spans="1:67">
      <c r="A3719" s="316" t="s">
        <v>27</v>
      </c>
      <c r="B3719" t="s">
        <v>380</v>
      </c>
      <c r="C3719" t="s">
        <v>910</v>
      </c>
      <c r="D3719" t="s">
        <v>314</v>
      </c>
      <c r="E3719" s="316" t="s">
        <v>157</v>
      </c>
      <c r="F3719" s="316" t="s">
        <v>158</v>
      </c>
      <c r="G3719" s="316" t="s">
        <v>440</v>
      </c>
      <c r="H3719" s="316" t="s">
        <v>319</v>
      </c>
      <c r="I3719" s="316" t="s">
        <v>331</v>
      </c>
      <c r="J3719" s="316" t="s">
        <v>335</v>
      </c>
      <c r="K3719" s="36">
        <v>15</v>
      </c>
      <c r="L3719" s="317">
        <v>0.17240999639034271</v>
      </c>
      <c r="M3719" s="317">
        <v>0.19231000542640689</v>
      </c>
      <c r="N3719" s="36">
        <v>68</v>
      </c>
      <c r="O3719" s="317">
        <v>0.19882999360561371</v>
      </c>
      <c r="P3719" s="317">
        <v>0.23287999629974371</v>
      </c>
      <c r="Q3719" s="36">
        <v>1663</v>
      </c>
      <c r="R3719" s="317">
        <v>0.16676999628543851</v>
      </c>
      <c r="S3719" s="317">
        <v>0.19988000392913821</v>
      </c>
      <c r="T3719" t="s">
        <v>380</v>
      </c>
      <c r="BA3719" s="395">
        <v>1</v>
      </c>
      <c r="BB3719" s="396" t="s">
        <v>861</v>
      </c>
      <c r="BC3719" t="str">
        <f t="shared" si="341"/>
        <v>REF</v>
      </c>
      <c r="BD3719" t="str">
        <f t="shared" si="342"/>
        <v>NAoMe_initial_disease_group</v>
      </c>
      <c r="BE3719" s="397" t="s">
        <v>862</v>
      </c>
      <c r="BF3719" t="str">
        <f t="shared" si="343"/>
        <v>Early invasive</v>
      </c>
      <c r="BG3719">
        <f t="shared" si="344"/>
        <v>15</v>
      </c>
      <c r="BH3719" s="398">
        <f t="shared" si="345"/>
        <v>0.17240999639034271</v>
      </c>
      <c r="BO3719" s="33"/>
    </row>
    <row r="3720" spans="1:67">
      <c r="A3720" s="316" t="s">
        <v>27</v>
      </c>
      <c r="B3720" t="s">
        <v>380</v>
      </c>
      <c r="C3720" t="s">
        <v>910</v>
      </c>
      <c r="D3720" t="s">
        <v>314</v>
      </c>
      <c r="E3720" s="316" t="s">
        <v>157</v>
      </c>
      <c r="F3720" s="316" t="s">
        <v>158</v>
      </c>
      <c r="G3720" s="316" t="s">
        <v>440</v>
      </c>
      <c r="H3720" s="316" t="s">
        <v>319</v>
      </c>
      <c r="I3720" s="316" t="s">
        <v>331</v>
      </c>
      <c r="J3720" s="316" t="s">
        <v>337</v>
      </c>
      <c r="K3720" s="36">
        <v>9</v>
      </c>
      <c r="L3720" s="317">
        <v>0.10345000028610229</v>
      </c>
      <c r="M3720" s="317"/>
      <c r="N3720" s="36">
        <v>50</v>
      </c>
      <c r="O3720" s="317">
        <v>0.14620000123977661</v>
      </c>
      <c r="P3720" s="317"/>
      <c r="Q3720" s="36">
        <v>1652</v>
      </c>
      <c r="R3720" s="317">
        <v>0.1656599938869476</v>
      </c>
      <c r="S3720" s="317"/>
      <c r="T3720" t="s">
        <v>380</v>
      </c>
      <c r="BA3720" s="395">
        <v>1</v>
      </c>
      <c r="BB3720" s="396" t="s">
        <v>861</v>
      </c>
      <c r="BC3720" t="str">
        <f t="shared" si="341"/>
        <v>REF</v>
      </c>
      <c r="BD3720" t="str">
        <f t="shared" si="342"/>
        <v>NAoMe_initial_disease_group</v>
      </c>
      <c r="BE3720" s="397" t="s">
        <v>862</v>
      </c>
      <c r="BF3720" t="str">
        <f t="shared" si="343"/>
        <v>Unknown stage</v>
      </c>
      <c r="BG3720">
        <f t="shared" si="344"/>
        <v>9</v>
      </c>
      <c r="BH3720" s="398">
        <f t="shared" si="345"/>
        <v>0.10345000028610229</v>
      </c>
      <c r="BO3720" s="33"/>
    </row>
    <row r="3721" spans="1:67">
      <c r="A3721" s="316" t="s">
        <v>27</v>
      </c>
      <c r="B3721" t="s">
        <v>380</v>
      </c>
      <c r="C3721" t="s">
        <v>910</v>
      </c>
      <c r="D3721" t="s">
        <v>314</v>
      </c>
      <c r="E3721" s="316" t="s">
        <v>157</v>
      </c>
      <c r="F3721" s="316" t="s">
        <v>158</v>
      </c>
      <c r="G3721" s="316" t="s">
        <v>440</v>
      </c>
      <c r="H3721" s="316" t="s">
        <v>319</v>
      </c>
      <c r="I3721" s="316" t="s">
        <v>656</v>
      </c>
      <c r="J3721" s="316" t="s">
        <v>286</v>
      </c>
      <c r="K3721" s="36">
        <v>0</v>
      </c>
      <c r="L3721" s="317">
        <v>0</v>
      </c>
      <c r="M3721" s="317">
        <v>0</v>
      </c>
      <c r="N3721" s="36">
        <v>0</v>
      </c>
      <c r="O3721" s="317">
        <v>0</v>
      </c>
      <c r="P3721" s="317">
        <v>0</v>
      </c>
      <c r="Q3721" s="36">
        <v>492</v>
      </c>
      <c r="R3721" s="317">
        <v>4.9339998513460159E-2</v>
      </c>
      <c r="S3721" s="317">
        <v>5.1920000463724143E-2</v>
      </c>
      <c r="T3721" t="s">
        <v>380</v>
      </c>
      <c r="BA3721" s="395">
        <v>1</v>
      </c>
      <c r="BB3721" s="396" t="s">
        <v>861</v>
      </c>
      <c r="BC3721" t="str">
        <f t="shared" si="341"/>
        <v>REF</v>
      </c>
      <c r="BD3721" t="str">
        <f t="shared" si="342"/>
        <v>NAoMe_initial_ethnicity_grp</v>
      </c>
      <c r="BE3721" s="397" t="s">
        <v>862</v>
      </c>
      <c r="BF3721" t="str">
        <f t="shared" si="343"/>
        <v>Asian or Asian British</v>
      </c>
      <c r="BG3721">
        <f t="shared" si="344"/>
        <v>0</v>
      </c>
      <c r="BH3721" s="398">
        <f t="shared" si="345"/>
        <v>0</v>
      </c>
      <c r="BO3721" s="33"/>
    </row>
    <row r="3722" spans="1:67">
      <c r="A3722" s="316" t="s">
        <v>27</v>
      </c>
      <c r="B3722" t="s">
        <v>380</v>
      </c>
      <c r="C3722" t="s">
        <v>910</v>
      </c>
      <c r="D3722" t="s">
        <v>314</v>
      </c>
      <c r="E3722" s="316" t="s">
        <v>157</v>
      </c>
      <c r="F3722" s="316" t="s">
        <v>158</v>
      </c>
      <c r="G3722" s="316" t="s">
        <v>440</v>
      </c>
      <c r="H3722" s="316" t="s">
        <v>319</v>
      </c>
      <c r="I3722" s="316" t="s">
        <v>656</v>
      </c>
      <c r="J3722" s="316" t="s">
        <v>287</v>
      </c>
      <c r="K3722" s="36">
        <v>0</v>
      </c>
      <c r="L3722" s="317">
        <v>0</v>
      </c>
      <c r="M3722" s="317">
        <v>0</v>
      </c>
      <c r="N3722" s="36">
        <v>2</v>
      </c>
      <c r="O3722" s="317">
        <v>5.8499998413026333E-3</v>
      </c>
      <c r="P3722" s="317">
        <v>5.9899999760091296E-3</v>
      </c>
      <c r="Q3722" s="36">
        <v>403</v>
      </c>
      <c r="R3722" s="317">
        <v>4.0410000830888748E-2</v>
      </c>
      <c r="S3722" s="317">
        <v>4.2520001530647278E-2</v>
      </c>
      <c r="T3722" t="s">
        <v>380</v>
      </c>
      <c r="BA3722" s="395">
        <v>1</v>
      </c>
      <c r="BB3722" s="396" t="s">
        <v>861</v>
      </c>
      <c r="BC3722" t="str">
        <f t="shared" si="341"/>
        <v>REF</v>
      </c>
      <c r="BD3722" t="str">
        <f t="shared" si="342"/>
        <v>NAoMe_initial_ethnicity_grp</v>
      </c>
      <c r="BE3722" s="397" t="s">
        <v>862</v>
      </c>
      <c r="BF3722" t="str">
        <f t="shared" si="343"/>
        <v>Black or Black British</v>
      </c>
      <c r="BG3722">
        <f t="shared" si="344"/>
        <v>0</v>
      </c>
      <c r="BH3722" s="398">
        <f t="shared" si="345"/>
        <v>0</v>
      </c>
      <c r="BO3722" s="33"/>
    </row>
    <row r="3723" spans="1:67">
      <c r="A3723" s="316" t="s">
        <v>27</v>
      </c>
      <c r="B3723" t="s">
        <v>380</v>
      </c>
      <c r="C3723" t="s">
        <v>910</v>
      </c>
      <c r="D3723" t="s">
        <v>314</v>
      </c>
      <c r="E3723" s="316" t="s">
        <v>157</v>
      </c>
      <c r="F3723" s="316" t="s">
        <v>158</v>
      </c>
      <c r="G3723" s="316" t="s">
        <v>440</v>
      </c>
      <c r="H3723" s="316" t="s">
        <v>319</v>
      </c>
      <c r="I3723" s="316" t="s">
        <v>656</v>
      </c>
      <c r="J3723" s="316" t="s">
        <v>259</v>
      </c>
      <c r="K3723" s="36">
        <v>0</v>
      </c>
      <c r="L3723" s="317">
        <v>0</v>
      </c>
      <c r="M3723" s="317">
        <v>0</v>
      </c>
      <c r="N3723" s="36">
        <v>2</v>
      </c>
      <c r="O3723" s="317">
        <v>5.8499998413026333E-3</v>
      </c>
      <c r="P3723" s="317">
        <v>5.9899999760091296E-3</v>
      </c>
      <c r="Q3723" s="36">
        <v>98</v>
      </c>
      <c r="R3723" s="317">
        <v>9.8299998790025711E-3</v>
      </c>
      <c r="S3723" s="317">
        <v>1.0339999571442601E-2</v>
      </c>
      <c r="T3723" t="s">
        <v>380</v>
      </c>
      <c r="BA3723" s="395">
        <v>1</v>
      </c>
      <c r="BB3723" s="396" t="s">
        <v>861</v>
      </c>
      <c r="BC3723" t="str">
        <f t="shared" si="341"/>
        <v>REF</v>
      </c>
      <c r="BD3723" t="str">
        <f t="shared" si="342"/>
        <v>NAoMe_initial_ethnicity_grp</v>
      </c>
      <c r="BE3723" s="397" t="s">
        <v>862</v>
      </c>
      <c r="BF3723" t="str">
        <f t="shared" si="343"/>
        <v>Mixed</v>
      </c>
      <c r="BG3723">
        <f t="shared" si="344"/>
        <v>0</v>
      </c>
      <c r="BH3723" s="398">
        <f t="shared" si="345"/>
        <v>0</v>
      </c>
      <c r="BO3723" s="33"/>
    </row>
    <row r="3724" spans="1:67">
      <c r="A3724" s="316" t="s">
        <v>27</v>
      </c>
      <c r="B3724" t="s">
        <v>380</v>
      </c>
      <c r="C3724" t="s">
        <v>910</v>
      </c>
      <c r="D3724" t="s">
        <v>314</v>
      </c>
      <c r="E3724" s="316" t="s">
        <v>157</v>
      </c>
      <c r="F3724" s="316" t="s">
        <v>158</v>
      </c>
      <c r="G3724" s="316" t="s">
        <v>440</v>
      </c>
      <c r="H3724" s="316" t="s">
        <v>319</v>
      </c>
      <c r="I3724" s="316" t="s">
        <v>656</v>
      </c>
      <c r="J3724" s="316" t="s">
        <v>288</v>
      </c>
      <c r="K3724" s="36">
        <v>0</v>
      </c>
      <c r="L3724" s="317">
        <v>0</v>
      </c>
      <c r="M3724" s="317">
        <v>0</v>
      </c>
      <c r="N3724" s="36">
        <v>2</v>
      </c>
      <c r="O3724" s="317">
        <v>5.8499998413026333E-3</v>
      </c>
      <c r="P3724" s="317">
        <v>5.9899999760091296E-3</v>
      </c>
      <c r="Q3724" s="36">
        <v>246</v>
      </c>
      <c r="R3724" s="317">
        <v>2.466999925673008E-2</v>
      </c>
      <c r="S3724" s="317">
        <v>2.5960000231862072E-2</v>
      </c>
      <c r="T3724" t="s">
        <v>380</v>
      </c>
      <c r="BA3724" s="395">
        <v>1</v>
      </c>
      <c r="BB3724" s="396" t="s">
        <v>861</v>
      </c>
      <c r="BC3724" t="str">
        <f t="shared" si="341"/>
        <v>REF</v>
      </c>
      <c r="BD3724" t="str">
        <f t="shared" si="342"/>
        <v>NAoMe_initial_ethnicity_grp</v>
      </c>
      <c r="BE3724" s="397" t="s">
        <v>862</v>
      </c>
      <c r="BF3724" t="str">
        <f t="shared" si="343"/>
        <v>Other Ethnic Group</v>
      </c>
      <c r="BG3724">
        <f t="shared" si="344"/>
        <v>0</v>
      </c>
      <c r="BH3724" s="398">
        <f t="shared" si="345"/>
        <v>0</v>
      </c>
      <c r="BO3724" s="33"/>
    </row>
    <row r="3725" spans="1:67">
      <c r="A3725" s="316" t="s">
        <v>27</v>
      </c>
      <c r="B3725" t="s">
        <v>380</v>
      </c>
      <c r="C3725" t="s">
        <v>910</v>
      </c>
      <c r="D3725" t="s">
        <v>314</v>
      </c>
      <c r="E3725" s="316" t="s">
        <v>157</v>
      </c>
      <c r="F3725" s="316" t="s">
        <v>158</v>
      </c>
      <c r="G3725" s="316" t="s">
        <v>440</v>
      </c>
      <c r="H3725" s="316" t="s">
        <v>319</v>
      </c>
      <c r="I3725" s="316" t="s">
        <v>656</v>
      </c>
      <c r="J3725" s="316" t="s">
        <v>260</v>
      </c>
      <c r="K3725" s="36">
        <v>1</v>
      </c>
      <c r="L3725" s="317">
        <v>1.1490000411868101E-2</v>
      </c>
      <c r="M3725" s="317"/>
      <c r="N3725" s="36">
        <v>8</v>
      </c>
      <c r="O3725" s="317">
        <v>2.3390000686049461E-2</v>
      </c>
      <c r="P3725" s="317"/>
      <c r="Q3725" s="36">
        <v>495</v>
      </c>
      <c r="R3725" s="317">
        <v>4.9639999866485603E-2</v>
      </c>
      <c r="S3725" s="317"/>
      <c r="T3725" t="s">
        <v>380</v>
      </c>
      <c r="BA3725" s="395">
        <v>1</v>
      </c>
      <c r="BB3725" s="396" t="s">
        <v>861</v>
      </c>
      <c r="BC3725" t="str">
        <f t="shared" si="341"/>
        <v>REF</v>
      </c>
      <c r="BD3725" t="str">
        <f t="shared" si="342"/>
        <v>NAoMe_initial_ethnicity_grp</v>
      </c>
      <c r="BE3725" s="397" t="s">
        <v>862</v>
      </c>
      <c r="BF3725" t="str">
        <f t="shared" si="343"/>
        <v>Unknown</v>
      </c>
      <c r="BG3725">
        <f t="shared" si="344"/>
        <v>1</v>
      </c>
      <c r="BH3725" s="398">
        <f t="shared" si="345"/>
        <v>1.1490000411868101E-2</v>
      </c>
      <c r="BO3725" s="33"/>
    </row>
    <row r="3726" spans="1:67">
      <c r="A3726" s="316" t="s">
        <v>27</v>
      </c>
      <c r="B3726" t="s">
        <v>380</v>
      </c>
      <c r="C3726" t="s">
        <v>910</v>
      </c>
      <c r="D3726" t="s">
        <v>314</v>
      </c>
      <c r="E3726" s="316" t="s">
        <v>157</v>
      </c>
      <c r="F3726" s="316" t="s">
        <v>158</v>
      </c>
      <c r="G3726" s="316" t="s">
        <v>440</v>
      </c>
      <c r="H3726" s="316" t="s">
        <v>319</v>
      </c>
      <c r="I3726" s="316" t="s">
        <v>656</v>
      </c>
      <c r="J3726" s="316" t="s">
        <v>258</v>
      </c>
      <c r="K3726" s="36">
        <v>86</v>
      </c>
      <c r="L3726" s="317">
        <v>0.98851001262664795</v>
      </c>
      <c r="M3726" s="317">
        <v>1</v>
      </c>
      <c r="N3726" s="36">
        <v>328</v>
      </c>
      <c r="O3726" s="317">
        <v>0.95906001329421997</v>
      </c>
      <c r="P3726" s="317">
        <v>0.98203998804092407</v>
      </c>
      <c r="Q3726" s="36">
        <v>8238</v>
      </c>
      <c r="R3726" s="317">
        <v>0.82611000537872314</v>
      </c>
      <c r="S3726" s="317">
        <v>0.86926001310348511</v>
      </c>
      <c r="T3726" t="s">
        <v>380</v>
      </c>
      <c r="BA3726" s="395">
        <v>1</v>
      </c>
      <c r="BB3726" s="396" t="s">
        <v>861</v>
      </c>
      <c r="BC3726" t="str">
        <f t="shared" si="341"/>
        <v>REF</v>
      </c>
      <c r="BD3726" t="str">
        <f t="shared" si="342"/>
        <v>NAoMe_initial_ethnicity_grp</v>
      </c>
      <c r="BE3726" s="397" t="s">
        <v>862</v>
      </c>
      <c r="BF3726" t="str">
        <f t="shared" si="343"/>
        <v>White</v>
      </c>
      <c r="BG3726">
        <f t="shared" si="344"/>
        <v>86</v>
      </c>
      <c r="BH3726" s="398">
        <f t="shared" si="345"/>
        <v>0.98851001262664795</v>
      </c>
      <c r="BO3726" s="33"/>
    </row>
    <row r="3727" spans="1:67">
      <c r="A3727" s="316" t="s">
        <v>27</v>
      </c>
      <c r="B3727" t="s">
        <v>380</v>
      </c>
      <c r="C3727" t="s">
        <v>910</v>
      </c>
      <c r="D3727" t="s">
        <v>314</v>
      </c>
      <c r="E3727" s="316" t="s">
        <v>157</v>
      </c>
      <c r="F3727" s="316" t="s">
        <v>158</v>
      </c>
      <c r="G3727" s="316" t="s">
        <v>440</v>
      </c>
      <c r="H3727" s="316" t="s">
        <v>319</v>
      </c>
      <c r="I3727" s="316" t="s">
        <v>657</v>
      </c>
      <c r="J3727" s="316" t="s">
        <v>817</v>
      </c>
      <c r="K3727" s="36">
        <v>85</v>
      </c>
      <c r="L3727" s="317">
        <v>0.97701001167297363</v>
      </c>
      <c r="M3727" s="317"/>
      <c r="N3727" s="36">
        <v>324</v>
      </c>
      <c r="O3727" s="317">
        <v>0.94736999273300171</v>
      </c>
      <c r="P3727" s="317"/>
      <c r="Q3727" s="36">
        <v>9359</v>
      </c>
      <c r="R3727" s="317">
        <v>0.93853002786636353</v>
      </c>
      <c r="S3727" s="317"/>
      <c r="T3727" t="s">
        <v>380</v>
      </c>
      <c r="BA3727" s="395">
        <v>1</v>
      </c>
      <c r="BB3727" s="396" t="s">
        <v>861</v>
      </c>
      <c r="BC3727" t="str">
        <f t="shared" si="341"/>
        <v>REF</v>
      </c>
      <c r="BD3727" t="str">
        <f t="shared" si="342"/>
        <v>NAoMe_initial_final_route</v>
      </c>
      <c r="BE3727" s="397" t="s">
        <v>862</v>
      </c>
      <c r="BF3727" t="str">
        <f t="shared" si="343"/>
        <v>Not screened</v>
      </c>
      <c r="BG3727">
        <f t="shared" si="344"/>
        <v>85</v>
      </c>
      <c r="BH3727" s="398">
        <f t="shared" si="345"/>
        <v>0.97701001167297363</v>
      </c>
      <c r="BO3727" s="33"/>
    </row>
    <row r="3728" spans="1:67">
      <c r="A3728" s="316" t="s">
        <v>27</v>
      </c>
      <c r="B3728" t="s">
        <v>380</v>
      </c>
      <c r="C3728" t="s">
        <v>910</v>
      </c>
      <c r="D3728" t="s">
        <v>314</v>
      </c>
      <c r="E3728" s="316" t="s">
        <v>157</v>
      </c>
      <c r="F3728" s="318" t="s">
        <v>158</v>
      </c>
      <c r="G3728" s="318" t="s">
        <v>440</v>
      </c>
      <c r="H3728" s="318" t="s">
        <v>319</v>
      </c>
      <c r="I3728" s="316" t="s">
        <v>657</v>
      </c>
      <c r="J3728" s="316" t="s">
        <v>352</v>
      </c>
      <c r="K3728" s="36">
        <v>2</v>
      </c>
      <c r="L3728" s="317">
        <v>2.2989999502897259E-2</v>
      </c>
      <c r="M3728" s="317"/>
      <c r="N3728" s="36">
        <v>18</v>
      </c>
      <c r="O3728" s="317">
        <v>5.2629999816417687E-2</v>
      </c>
      <c r="P3728" s="317"/>
      <c r="Q3728" s="36">
        <v>613</v>
      </c>
      <c r="R3728" s="317">
        <v>6.1469998210668557E-2</v>
      </c>
      <c r="S3728" s="317"/>
      <c r="T3728" t="s">
        <v>380</v>
      </c>
      <c r="BA3728" s="395">
        <v>1</v>
      </c>
      <c r="BB3728" s="396" t="s">
        <v>861</v>
      </c>
      <c r="BC3728" t="str">
        <f t="shared" si="341"/>
        <v>REF</v>
      </c>
      <c r="BD3728" t="str">
        <f t="shared" si="342"/>
        <v>NAoMe_initial_final_route</v>
      </c>
      <c r="BE3728" s="397" t="s">
        <v>862</v>
      </c>
      <c r="BF3728" t="str">
        <f t="shared" si="343"/>
        <v>Screening</v>
      </c>
      <c r="BG3728">
        <f t="shared" si="344"/>
        <v>2</v>
      </c>
      <c r="BH3728" s="398">
        <f t="shared" si="345"/>
        <v>2.2989999502897259E-2</v>
      </c>
      <c r="BO3728" s="33"/>
    </row>
    <row r="3729" spans="1:67">
      <c r="A3729" s="316" t="s">
        <v>27</v>
      </c>
      <c r="B3729" t="s">
        <v>380</v>
      </c>
      <c r="C3729" t="s">
        <v>910</v>
      </c>
      <c r="D3729" t="s">
        <v>314</v>
      </c>
      <c r="E3729" s="316" t="s">
        <v>157</v>
      </c>
      <c r="F3729" s="316" t="s">
        <v>158</v>
      </c>
      <c r="G3729" s="316" t="s">
        <v>440</v>
      </c>
      <c r="H3729" s="316" t="s">
        <v>319</v>
      </c>
      <c r="I3729" s="316" t="s">
        <v>303</v>
      </c>
      <c r="J3729" s="316" t="s">
        <v>308</v>
      </c>
      <c r="K3729" s="36">
        <v>9</v>
      </c>
      <c r="L3729" s="317">
        <v>0.10345000028610229</v>
      </c>
      <c r="M3729" s="317"/>
      <c r="N3729" s="36">
        <v>50</v>
      </c>
      <c r="O3729" s="317">
        <v>0.14620000123977661</v>
      </c>
      <c r="P3729" s="317"/>
      <c r="Q3729" s="36">
        <v>1652</v>
      </c>
      <c r="R3729" s="317">
        <v>0.1656599938869476</v>
      </c>
      <c r="S3729" s="317"/>
      <c r="T3729" t="s">
        <v>380</v>
      </c>
      <c r="BA3729" s="395">
        <v>1</v>
      </c>
      <c r="BB3729" s="396" t="s">
        <v>861</v>
      </c>
      <c r="BC3729" t="str">
        <f t="shared" si="341"/>
        <v>REF</v>
      </c>
      <c r="BD3729" t="str">
        <f t="shared" si="342"/>
        <v>NAoMe_initial_final_stage_tum</v>
      </c>
      <c r="BE3729" s="397" t="s">
        <v>862</v>
      </c>
      <c r="BF3729" t="str">
        <f t="shared" si="343"/>
        <v>Not staged/Unstated</v>
      </c>
      <c r="BG3729">
        <f t="shared" si="344"/>
        <v>9</v>
      </c>
      <c r="BH3729" s="398">
        <f t="shared" si="345"/>
        <v>0.10345000028610229</v>
      </c>
      <c r="BO3729" s="33"/>
    </row>
    <row r="3730" spans="1:67">
      <c r="A3730" s="316" t="s">
        <v>27</v>
      </c>
      <c r="B3730" t="s">
        <v>380</v>
      </c>
      <c r="C3730" t="s">
        <v>910</v>
      </c>
      <c r="D3730" t="s">
        <v>314</v>
      </c>
      <c r="E3730" s="316" t="s">
        <v>157</v>
      </c>
      <c r="F3730" s="316" t="s">
        <v>158</v>
      </c>
      <c r="G3730" s="316" t="s">
        <v>440</v>
      </c>
      <c r="H3730" s="316" t="s">
        <v>319</v>
      </c>
      <c r="I3730" s="316" t="s">
        <v>303</v>
      </c>
      <c r="J3730" s="316" t="s">
        <v>304</v>
      </c>
      <c r="K3730" s="36">
        <v>2</v>
      </c>
      <c r="L3730" s="317">
        <v>2.2989999502897259E-2</v>
      </c>
      <c r="M3730" s="317">
        <v>2.5639999657869339E-2</v>
      </c>
      <c r="N3730" s="36">
        <v>2</v>
      </c>
      <c r="O3730" s="317">
        <v>5.8499998413026333E-3</v>
      </c>
      <c r="P3730" s="317">
        <v>6.8500000052154064E-3</v>
      </c>
      <c r="Q3730" s="36">
        <v>64</v>
      </c>
      <c r="R3730" s="317">
        <v>6.4199999906122676E-3</v>
      </c>
      <c r="S3730" s="317">
        <v>7.689999882131815E-3</v>
      </c>
      <c r="T3730" t="s">
        <v>380</v>
      </c>
      <c r="BA3730" s="395">
        <v>1</v>
      </c>
      <c r="BB3730" s="396" t="s">
        <v>861</v>
      </c>
      <c r="BC3730" t="str">
        <f t="shared" si="341"/>
        <v>REF</v>
      </c>
      <c r="BD3730" t="str">
        <f t="shared" si="342"/>
        <v>NAoMe_initial_final_stage_tum</v>
      </c>
      <c r="BE3730" s="397" t="s">
        <v>862</v>
      </c>
      <c r="BF3730" t="str">
        <f t="shared" si="343"/>
        <v>Stage 0</v>
      </c>
      <c r="BG3730">
        <f t="shared" si="344"/>
        <v>2</v>
      </c>
      <c r="BH3730" s="398">
        <f t="shared" si="345"/>
        <v>2.2989999502897259E-2</v>
      </c>
      <c r="BO3730" s="33"/>
    </row>
    <row r="3731" spans="1:67">
      <c r="A3731" s="316" t="s">
        <v>27</v>
      </c>
      <c r="B3731" t="s">
        <v>380</v>
      </c>
      <c r="C3731" t="s">
        <v>910</v>
      </c>
      <c r="D3731" t="s">
        <v>314</v>
      </c>
      <c r="E3731" s="316" t="s">
        <v>157</v>
      </c>
      <c r="F3731" s="316" t="s">
        <v>158</v>
      </c>
      <c r="G3731" s="316" t="s">
        <v>440</v>
      </c>
      <c r="H3731" s="316" t="s">
        <v>319</v>
      </c>
      <c r="I3731" s="316" t="s">
        <v>303</v>
      </c>
      <c r="J3731" s="316" t="s">
        <v>305</v>
      </c>
      <c r="K3731" s="36">
        <v>2</v>
      </c>
      <c r="L3731" s="317">
        <v>2.2989999502897259E-2</v>
      </c>
      <c r="M3731" s="317">
        <v>2.5639999657869339E-2</v>
      </c>
      <c r="N3731" s="36">
        <v>13</v>
      </c>
      <c r="O3731" s="317">
        <v>3.8010001182556152E-2</v>
      </c>
      <c r="P3731" s="317">
        <v>4.4520001858472817E-2</v>
      </c>
      <c r="Q3731" s="36">
        <v>359</v>
      </c>
      <c r="R3731" s="317">
        <v>3.5999998450279243E-2</v>
      </c>
      <c r="S3731" s="317">
        <v>4.3150000274181373E-2</v>
      </c>
      <c r="T3731" t="s">
        <v>380</v>
      </c>
      <c r="BA3731" s="395">
        <v>1</v>
      </c>
      <c r="BB3731" s="396" t="s">
        <v>861</v>
      </c>
      <c r="BC3731" t="str">
        <f t="shared" si="341"/>
        <v>REF</v>
      </c>
      <c r="BD3731" t="str">
        <f t="shared" si="342"/>
        <v>NAoMe_initial_final_stage_tum</v>
      </c>
      <c r="BE3731" s="397" t="s">
        <v>862</v>
      </c>
      <c r="BF3731" t="str">
        <f t="shared" si="343"/>
        <v>Stage 1</v>
      </c>
      <c r="BG3731">
        <f t="shared" si="344"/>
        <v>2</v>
      </c>
      <c r="BH3731" s="398">
        <f t="shared" si="345"/>
        <v>2.2989999502897259E-2</v>
      </c>
      <c r="BO3731" s="33"/>
    </row>
    <row r="3732" spans="1:67">
      <c r="A3732" s="316" t="s">
        <v>27</v>
      </c>
      <c r="B3732" t="s">
        <v>380</v>
      </c>
      <c r="C3732" t="s">
        <v>910</v>
      </c>
      <c r="D3732" t="s">
        <v>314</v>
      </c>
      <c r="E3732" s="316" t="s">
        <v>157</v>
      </c>
      <c r="F3732" s="316" t="s">
        <v>158</v>
      </c>
      <c r="G3732" s="316" t="s">
        <v>440</v>
      </c>
      <c r="H3732" s="316" t="s">
        <v>319</v>
      </c>
      <c r="I3732" s="316" t="s">
        <v>303</v>
      </c>
      <c r="J3732" s="316" t="s">
        <v>306</v>
      </c>
      <c r="K3732" s="36">
        <v>12</v>
      </c>
      <c r="L3732" s="317">
        <v>0.1379300057888031</v>
      </c>
      <c r="M3732" s="317">
        <v>0.1538500040769577</v>
      </c>
      <c r="N3732" s="36">
        <v>44</v>
      </c>
      <c r="O3732" s="317">
        <v>0.1286499947309494</v>
      </c>
      <c r="P3732" s="317">
        <v>0.15068000555038449</v>
      </c>
      <c r="Q3732" s="36">
        <v>996</v>
      </c>
      <c r="R3732" s="317">
        <v>9.9880002439022064E-2</v>
      </c>
      <c r="S3732" s="317">
        <v>0.11970999836921691</v>
      </c>
      <c r="T3732" t="s">
        <v>380</v>
      </c>
      <c r="BA3732" s="395">
        <v>1</v>
      </c>
      <c r="BB3732" s="396" t="s">
        <v>861</v>
      </c>
      <c r="BC3732" t="str">
        <f t="shared" si="341"/>
        <v>REF</v>
      </c>
      <c r="BD3732" t="str">
        <f t="shared" si="342"/>
        <v>NAoMe_initial_final_stage_tum</v>
      </c>
      <c r="BE3732" s="397" t="s">
        <v>862</v>
      </c>
      <c r="BF3732" t="str">
        <f t="shared" si="343"/>
        <v>Stage 2</v>
      </c>
      <c r="BG3732">
        <f t="shared" si="344"/>
        <v>12</v>
      </c>
      <c r="BH3732" s="398">
        <f t="shared" si="345"/>
        <v>0.1379300057888031</v>
      </c>
      <c r="BO3732" s="33"/>
    </row>
    <row r="3733" spans="1:67">
      <c r="A3733" s="316" t="s">
        <v>27</v>
      </c>
      <c r="B3733" t="s">
        <v>380</v>
      </c>
      <c r="C3733" t="s">
        <v>910</v>
      </c>
      <c r="D3733" t="s">
        <v>314</v>
      </c>
      <c r="E3733" s="316" t="s">
        <v>157</v>
      </c>
      <c r="F3733" s="316" t="s">
        <v>158</v>
      </c>
      <c r="G3733" s="316" t="s">
        <v>440</v>
      </c>
      <c r="H3733" s="316" t="s">
        <v>319</v>
      </c>
      <c r="I3733" s="316" t="s">
        <v>303</v>
      </c>
      <c r="J3733" s="316" t="s">
        <v>307</v>
      </c>
      <c r="K3733" s="36">
        <v>2</v>
      </c>
      <c r="L3733" s="317">
        <v>2.2989999502897259E-2</v>
      </c>
      <c r="M3733" s="317">
        <v>2.5639999657869339E-2</v>
      </c>
      <c r="N3733" s="36">
        <v>29</v>
      </c>
      <c r="O3733" s="317">
        <v>8.4799997508525848E-2</v>
      </c>
      <c r="P3733" s="317">
        <v>9.9320001900196075E-2</v>
      </c>
      <c r="Q3733" s="36">
        <v>742</v>
      </c>
      <c r="R3733" s="317">
        <v>7.4409998953342438E-2</v>
      </c>
      <c r="S3733" s="317">
        <v>8.9180000126361847E-2</v>
      </c>
      <c r="T3733" t="s">
        <v>380</v>
      </c>
      <c r="BA3733" s="395">
        <v>1</v>
      </c>
      <c r="BB3733" s="396" t="s">
        <v>861</v>
      </c>
      <c r="BC3733" t="str">
        <f t="shared" si="341"/>
        <v>REF</v>
      </c>
      <c r="BD3733" t="str">
        <f t="shared" si="342"/>
        <v>NAoMe_initial_final_stage_tum</v>
      </c>
      <c r="BE3733" s="397" t="s">
        <v>862</v>
      </c>
      <c r="BF3733" t="str">
        <f t="shared" si="343"/>
        <v>Stage 3</v>
      </c>
      <c r="BG3733">
        <f t="shared" si="344"/>
        <v>2</v>
      </c>
      <c r="BH3733" s="398">
        <f t="shared" si="345"/>
        <v>2.2989999502897259E-2</v>
      </c>
      <c r="BO3733" s="33"/>
    </row>
    <row r="3734" spans="1:67">
      <c r="A3734" s="316" t="s">
        <v>27</v>
      </c>
      <c r="B3734" t="s">
        <v>380</v>
      </c>
      <c r="C3734" t="s">
        <v>910</v>
      </c>
      <c r="D3734" t="s">
        <v>314</v>
      </c>
      <c r="E3734" s="316" t="s">
        <v>157</v>
      </c>
      <c r="F3734" s="316" t="s">
        <v>158</v>
      </c>
      <c r="G3734" s="316" t="s">
        <v>440</v>
      </c>
      <c r="H3734" s="316" t="s">
        <v>319</v>
      </c>
      <c r="I3734" s="316" t="s">
        <v>303</v>
      </c>
      <c r="J3734" s="316" t="s">
        <v>336</v>
      </c>
      <c r="K3734" s="36">
        <v>60</v>
      </c>
      <c r="L3734" s="317">
        <v>0.68966001272201538</v>
      </c>
      <c r="M3734" s="317">
        <v>0.76923000812530518</v>
      </c>
      <c r="N3734" s="36">
        <v>204</v>
      </c>
      <c r="O3734" s="317">
        <v>0.59649002552032471</v>
      </c>
      <c r="P3734" s="317">
        <v>0.69862997531890869</v>
      </c>
      <c r="Q3734" s="36">
        <v>6159</v>
      </c>
      <c r="R3734" s="317">
        <v>0.6176300048828125</v>
      </c>
      <c r="S3734" s="317">
        <v>0.74026000499725342</v>
      </c>
      <c r="T3734" t="s">
        <v>380</v>
      </c>
      <c r="BA3734" s="395">
        <v>1</v>
      </c>
      <c r="BB3734" s="396" t="s">
        <v>861</v>
      </c>
      <c r="BC3734" t="str">
        <f t="shared" si="341"/>
        <v>REF</v>
      </c>
      <c r="BD3734" t="str">
        <f t="shared" si="342"/>
        <v>NAoMe_initial_final_stage_tum</v>
      </c>
      <c r="BE3734" s="397" t="s">
        <v>862</v>
      </c>
      <c r="BF3734" t="str">
        <f t="shared" si="343"/>
        <v>Stage 4</v>
      </c>
      <c r="BG3734">
        <f t="shared" si="344"/>
        <v>60</v>
      </c>
      <c r="BH3734" s="398">
        <f t="shared" si="345"/>
        <v>0.68966001272201538</v>
      </c>
      <c r="BO3734" s="33"/>
    </row>
    <row r="3735" spans="1:67">
      <c r="A3735" s="316" t="s">
        <v>27</v>
      </c>
      <c r="B3735" t="s">
        <v>380</v>
      </c>
      <c r="C3735" t="s">
        <v>910</v>
      </c>
      <c r="D3735" t="s">
        <v>314</v>
      </c>
      <c r="E3735" s="316" t="s">
        <v>157</v>
      </c>
      <c r="F3735" s="316" t="s">
        <v>158</v>
      </c>
      <c r="G3735" s="316" t="s">
        <v>440</v>
      </c>
      <c r="H3735" s="316" t="s">
        <v>319</v>
      </c>
      <c r="I3735" s="316" t="s">
        <v>342</v>
      </c>
      <c r="J3735" s="316" t="s">
        <v>343</v>
      </c>
      <c r="K3735" s="36">
        <v>9</v>
      </c>
      <c r="L3735" s="317">
        <v>0.10345000028610229</v>
      </c>
      <c r="M3735" s="317"/>
      <c r="N3735" s="36">
        <v>50</v>
      </c>
      <c r="O3735" s="317">
        <v>0.14620000123977661</v>
      </c>
      <c r="P3735" s="317"/>
      <c r="Q3735" s="36">
        <v>1652</v>
      </c>
      <c r="R3735" s="317">
        <v>0.1656599938869476</v>
      </c>
      <c r="S3735" s="317"/>
      <c r="T3735" t="s">
        <v>380</v>
      </c>
      <c r="BA3735" s="395">
        <v>1</v>
      </c>
      <c r="BB3735" s="396" t="s">
        <v>861</v>
      </c>
      <c r="BC3735" t="str">
        <f t="shared" si="341"/>
        <v>REF</v>
      </c>
      <c r="BD3735" t="str">
        <f t="shared" si="342"/>
        <v>NAoMe_initial_final_stage_tum_grp</v>
      </c>
      <c r="BE3735" s="397" t="s">
        <v>862</v>
      </c>
      <c r="BF3735" t="str">
        <f t="shared" si="343"/>
        <v>MBC in HESAPC</v>
      </c>
      <c r="BG3735">
        <f t="shared" si="344"/>
        <v>9</v>
      </c>
      <c r="BH3735" s="398">
        <f t="shared" si="345"/>
        <v>0.10345000028610229</v>
      </c>
      <c r="BO3735" s="33"/>
    </row>
    <row r="3736" spans="1:67">
      <c r="A3736" s="316" t="s">
        <v>27</v>
      </c>
      <c r="B3736" t="s">
        <v>380</v>
      </c>
      <c r="C3736" t="s">
        <v>910</v>
      </c>
      <c r="D3736" t="s">
        <v>314</v>
      </c>
      <c r="E3736" s="316" t="s">
        <v>157</v>
      </c>
      <c r="F3736" s="316" t="s">
        <v>158</v>
      </c>
      <c r="G3736" s="316" t="s">
        <v>440</v>
      </c>
      <c r="H3736" s="316" t="s">
        <v>319</v>
      </c>
      <c r="I3736" s="316" t="s">
        <v>342</v>
      </c>
      <c r="J3736" s="316" t="s">
        <v>344</v>
      </c>
      <c r="K3736" s="36">
        <v>18</v>
      </c>
      <c r="L3736" s="317">
        <v>0.20690000057220459</v>
      </c>
      <c r="M3736" s="317">
        <v>0.23077000677585599</v>
      </c>
      <c r="N3736" s="36">
        <v>89</v>
      </c>
      <c r="O3736" s="317">
        <v>0.26023000478744512</v>
      </c>
      <c r="P3736" s="317">
        <v>0.30478999018669128</v>
      </c>
      <c r="Q3736" s="36">
        <v>2161</v>
      </c>
      <c r="R3736" s="317">
        <v>0.2167100012302399</v>
      </c>
      <c r="S3736" s="317">
        <v>0.25973999500274658</v>
      </c>
      <c r="T3736" t="s">
        <v>380</v>
      </c>
      <c r="BA3736" s="395">
        <v>1</v>
      </c>
      <c r="BB3736" s="396" t="s">
        <v>861</v>
      </c>
      <c r="BC3736" t="str">
        <f t="shared" si="341"/>
        <v>REF</v>
      </c>
      <c r="BD3736" t="str">
        <f t="shared" si="342"/>
        <v>NAoMe_initial_final_stage_tum_grp</v>
      </c>
      <c r="BE3736" s="397" t="s">
        <v>862</v>
      </c>
      <c r="BF3736" t="str">
        <f t="shared" si="343"/>
        <v>Stage 0-3</v>
      </c>
      <c r="BG3736">
        <f t="shared" si="344"/>
        <v>18</v>
      </c>
      <c r="BH3736" s="398">
        <f t="shared" si="345"/>
        <v>0.20690000057220459</v>
      </c>
      <c r="BO3736" s="33"/>
    </row>
    <row r="3737" spans="1:67">
      <c r="A3737" s="316" t="s">
        <v>27</v>
      </c>
      <c r="B3737" t="s">
        <v>380</v>
      </c>
      <c r="C3737" t="s">
        <v>910</v>
      </c>
      <c r="D3737" t="s">
        <v>314</v>
      </c>
      <c r="E3737" s="316" t="s">
        <v>157</v>
      </c>
      <c r="F3737" s="316" t="s">
        <v>158</v>
      </c>
      <c r="G3737" s="316" t="s">
        <v>440</v>
      </c>
      <c r="H3737" s="316" t="s">
        <v>319</v>
      </c>
      <c r="I3737" s="316" t="s">
        <v>342</v>
      </c>
      <c r="J3737" s="316" t="s">
        <v>336</v>
      </c>
      <c r="K3737" s="36">
        <v>60</v>
      </c>
      <c r="L3737" s="317">
        <v>0.68966001272201538</v>
      </c>
      <c r="M3737" s="317">
        <v>0.76923000812530518</v>
      </c>
      <c r="N3737" s="36">
        <v>203</v>
      </c>
      <c r="O3737" s="317">
        <v>0.59356999397277832</v>
      </c>
      <c r="P3737" s="317">
        <v>0.69520998001098633</v>
      </c>
      <c r="Q3737" s="36">
        <v>6159</v>
      </c>
      <c r="R3737" s="317">
        <v>0.6176300048828125</v>
      </c>
      <c r="S3737" s="317">
        <v>0.74026000499725342</v>
      </c>
      <c r="T3737" t="s">
        <v>380</v>
      </c>
      <c r="BA3737" s="395">
        <v>1</v>
      </c>
      <c r="BB3737" s="396" t="s">
        <v>861</v>
      </c>
      <c r="BC3737" t="str">
        <f t="shared" si="341"/>
        <v>REF</v>
      </c>
      <c r="BD3737" t="str">
        <f t="shared" si="342"/>
        <v>NAoMe_initial_final_stage_tum_grp</v>
      </c>
      <c r="BE3737" s="397" t="s">
        <v>862</v>
      </c>
      <c r="BF3737" t="str">
        <f t="shared" si="343"/>
        <v>Stage 4</v>
      </c>
      <c r="BG3737">
        <f t="shared" si="344"/>
        <v>60</v>
      </c>
      <c r="BH3737" s="398">
        <f t="shared" si="345"/>
        <v>0.68966001272201538</v>
      </c>
      <c r="BO3737" s="33"/>
    </row>
    <row r="3738" spans="1:67">
      <c r="A3738" s="316" t="s">
        <v>27</v>
      </c>
      <c r="B3738" t="s">
        <v>380</v>
      </c>
      <c r="C3738" t="s">
        <v>910</v>
      </c>
      <c r="D3738" t="s">
        <v>314</v>
      </c>
      <c r="E3738" s="316" t="s">
        <v>157</v>
      </c>
      <c r="F3738" s="316" t="s">
        <v>158</v>
      </c>
      <c r="G3738" s="316" t="s">
        <v>440</v>
      </c>
      <c r="H3738" s="316" t="s">
        <v>319</v>
      </c>
      <c r="I3738" s="316" t="s">
        <v>658</v>
      </c>
      <c r="J3738" s="316" t="s">
        <v>345</v>
      </c>
      <c r="K3738" s="36">
        <v>87</v>
      </c>
      <c r="L3738" s="317">
        <v>1</v>
      </c>
      <c r="M3738" s="317"/>
      <c r="N3738" s="36">
        <v>342</v>
      </c>
      <c r="O3738" s="317">
        <v>1</v>
      </c>
      <c r="P3738" s="317"/>
      <c r="Q3738" s="36">
        <v>9972</v>
      </c>
      <c r="R3738" s="317">
        <v>1</v>
      </c>
      <c r="S3738" s="317"/>
      <c r="T3738" t="s">
        <v>380</v>
      </c>
      <c r="BA3738" s="395">
        <v>1</v>
      </c>
      <c r="BB3738" s="396" t="s">
        <v>861</v>
      </c>
      <c r="BC3738" t="str">
        <f t="shared" si="341"/>
        <v>REF</v>
      </c>
      <c r="BD3738" t="str">
        <f t="shared" si="342"/>
        <v>NAoMe_initial_final_who_ps</v>
      </c>
      <c r="BE3738" s="397" t="s">
        <v>862</v>
      </c>
      <c r="BF3738" t="str">
        <f t="shared" si="343"/>
        <v>Not recorded</v>
      </c>
      <c r="BG3738">
        <f t="shared" si="344"/>
        <v>87</v>
      </c>
      <c r="BH3738" s="398">
        <f t="shared" si="345"/>
        <v>1</v>
      </c>
      <c r="BO3738" s="33"/>
    </row>
    <row r="3739" spans="1:67">
      <c r="A3739" s="316" t="s">
        <v>27</v>
      </c>
      <c r="B3739" t="s">
        <v>380</v>
      </c>
      <c r="C3739" t="s">
        <v>910</v>
      </c>
      <c r="D3739" t="s">
        <v>314</v>
      </c>
      <c r="E3739" s="316" t="s">
        <v>157</v>
      </c>
      <c r="F3739" s="318" t="s">
        <v>158</v>
      </c>
      <c r="G3739" s="318" t="s">
        <v>440</v>
      </c>
      <c r="H3739" s="318" t="s">
        <v>319</v>
      </c>
      <c r="I3739" s="316" t="s">
        <v>291</v>
      </c>
      <c r="J3739" s="316" t="s">
        <v>313</v>
      </c>
      <c r="K3739" s="36">
        <v>85</v>
      </c>
      <c r="L3739" s="317">
        <v>0.97701001167297363</v>
      </c>
      <c r="M3739" s="317"/>
      <c r="N3739" s="36">
        <v>340</v>
      </c>
      <c r="O3739" s="317">
        <v>0.99414998292922974</v>
      </c>
      <c r="P3739" s="317"/>
      <c r="Q3739" s="36">
        <v>9846</v>
      </c>
      <c r="R3739" s="317">
        <v>0.98736000061035156</v>
      </c>
      <c r="S3739" s="317"/>
      <c r="T3739" t="s">
        <v>380</v>
      </c>
      <c r="BA3739" s="395">
        <v>1</v>
      </c>
      <c r="BB3739" s="396" t="s">
        <v>861</v>
      </c>
      <c r="BC3739" t="str">
        <f t="shared" si="341"/>
        <v>REF</v>
      </c>
      <c r="BD3739" t="str">
        <f t="shared" si="342"/>
        <v>NAoMe_initial_gender</v>
      </c>
      <c r="BE3739" s="397" t="s">
        <v>862</v>
      </c>
      <c r="BF3739" t="str">
        <f t="shared" si="343"/>
        <v>Female</v>
      </c>
      <c r="BG3739">
        <f t="shared" si="344"/>
        <v>85</v>
      </c>
      <c r="BH3739" s="398">
        <f t="shared" si="345"/>
        <v>0.97701001167297363</v>
      </c>
      <c r="BO3739" s="33"/>
    </row>
    <row r="3740" spans="1:67">
      <c r="A3740" s="316" t="s">
        <v>27</v>
      </c>
      <c r="B3740" t="s">
        <v>380</v>
      </c>
      <c r="C3740" t="s">
        <v>910</v>
      </c>
      <c r="D3740" t="s">
        <v>314</v>
      </c>
      <c r="E3740" s="316" t="s">
        <v>157</v>
      </c>
      <c r="F3740" s="316" t="s">
        <v>158</v>
      </c>
      <c r="G3740" s="316" t="s">
        <v>440</v>
      </c>
      <c r="H3740" s="316" t="s">
        <v>319</v>
      </c>
      <c r="I3740" s="316" t="s">
        <v>291</v>
      </c>
      <c r="J3740" s="316" t="s">
        <v>293</v>
      </c>
      <c r="K3740" s="36">
        <v>2</v>
      </c>
      <c r="L3740" s="317">
        <v>2.2989999502897259E-2</v>
      </c>
      <c r="M3740" s="317"/>
      <c r="N3740" s="36">
        <v>2</v>
      </c>
      <c r="O3740" s="317">
        <v>5.8499998413026333E-3</v>
      </c>
      <c r="P3740" s="317"/>
      <c r="Q3740" s="36">
        <v>126</v>
      </c>
      <c r="R3740" s="317">
        <v>1.264000032097101E-2</v>
      </c>
      <c r="S3740" s="317"/>
      <c r="T3740" t="s">
        <v>380</v>
      </c>
      <c r="BA3740" s="395">
        <v>1</v>
      </c>
      <c r="BB3740" s="396" t="s">
        <v>861</v>
      </c>
      <c r="BC3740" t="str">
        <f t="shared" si="341"/>
        <v>REF</v>
      </c>
      <c r="BD3740" t="str">
        <f t="shared" si="342"/>
        <v>NAoMe_initial_gender</v>
      </c>
      <c r="BE3740" s="397" t="s">
        <v>862</v>
      </c>
      <c r="BF3740" t="str">
        <f t="shared" si="343"/>
        <v>Male</v>
      </c>
      <c r="BG3740">
        <f t="shared" si="344"/>
        <v>2</v>
      </c>
      <c r="BH3740" s="398">
        <f t="shared" si="345"/>
        <v>2.2989999502897259E-2</v>
      </c>
      <c r="BO3740" s="33"/>
    </row>
    <row r="3741" spans="1:67">
      <c r="A3741" s="316" t="s">
        <v>27</v>
      </c>
      <c r="B3741" t="s">
        <v>380</v>
      </c>
      <c r="C3741" t="s">
        <v>910</v>
      </c>
      <c r="D3741" t="s">
        <v>314</v>
      </c>
      <c r="E3741" s="316" t="s">
        <v>157</v>
      </c>
      <c r="F3741" s="316" t="s">
        <v>158</v>
      </c>
      <c r="G3741" s="316" t="s">
        <v>440</v>
      </c>
      <c r="H3741" s="316" t="s">
        <v>319</v>
      </c>
      <c r="I3741" s="316" t="s">
        <v>659</v>
      </c>
      <c r="J3741" s="316" t="s">
        <v>294</v>
      </c>
      <c r="K3741" s="36">
        <v>9</v>
      </c>
      <c r="L3741" s="317">
        <v>0.10345000028610229</v>
      </c>
      <c r="M3741" s="317">
        <v>0.10345000028610229</v>
      </c>
      <c r="N3741" s="36">
        <v>32</v>
      </c>
      <c r="O3741" s="317">
        <v>9.3570001423358917E-2</v>
      </c>
      <c r="P3741" s="317">
        <v>9.3570001423358917E-2</v>
      </c>
      <c r="Q3741" s="36">
        <v>1800</v>
      </c>
      <c r="R3741" s="317">
        <v>0.18050999939441681</v>
      </c>
      <c r="S3741" s="317">
        <v>0.18050999939441681</v>
      </c>
      <c r="T3741" t="s">
        <v>380</v>
      </c>
      <c r="BA3741" s="395">
        <v>1</v>
      </c>
      <c r="BB3741" s="396" t="s">
        <v>861</v>
      </c>
      <c r="BC3741" t="str">
        <f t="shared" si="341"/>
        <v>REF</v>
      </c>
      <c r="BD3741" t="str">
        <f t="shared" si="342"/>
        <v>NAoMe_initial_imd_2019</v>
      </c>
      <c r="BE3741" s="397" t="s">
        <v>862</v>
      </c>
      <c r="BF3741" t="str">
        <f t="shared" si="343"/>
        <v>1 - most deprived</v>
      </c>
      <c r="BG3741">
        <f t="shared" si="344"/>
        <v>9</v>
      </c>
      <c r="BH3741" s="398">
        <f t="shared" si="345"/>
        <v>0.10345000028610229</v>
      </c>
      <c r="BO3741" s="33"/>
    </row>
    <row r="3742" spans="1:67">
      <c r="A3742" s="316" t="s">
        <v>27</v>
      </c>
      <c r="B3742" t="s">
        <v>380</v>
      </c>
      <c r="C3742" t="s">
        <v>910</v>
      </c>
      <c r="D3742" t="s">
        <v>314</v>
      </c>
      <c r="E3742" s="316" t="s">
        <v>157</v>
      </c>
      <c r="F3742" s="316" t="s">
        <v>158</v>
      </c>
      <c r="G3742" s="316" t="s">
        <v>440</v>
      </c>
      <c r="H3742" s="316" t="s">
        <v>319</v>
      </c>
      <c r="I3742" s="316" t="s">
        <v>659</v>
      </c>
      <c r="J3742" s="316" t="s">
        <v>15</v>
      </c>
      <c r="K3742" s="36">
        <v>39</v>
      </c>
      <c r="L3742" s="317">
        <v>0.44828000664710999</v>
      </c>
      <c r="M3742" s="317">
        <v>0.44828000664710999</v>
      </c>
      <c r="N3742" s="36">
        <v>101</v>
      </c>
      <c r="O3742" s="317">
        <v>0.29532000422477722</v>
      </c>
      <c r="P3742" s="317">
        <v>0.29532000422477722</v>
      </c>
      <c r="Q3742" s="36">
        <v>2036</v>
      </c>
      <c r="R3742" s="317">
        <v>0.20417000353336329</v>
      </c>
      <c r="S3742" s="317">
        <v>0.20417000353336329</v>
      </c>
      <c r="T3742" t="s">
        <v>380</v>
      </c>
      <c r="BA3742" s="395">
        <v>1</v>
      </c>
      <c r="BB3742" s="396" t="s">
        <v>861</v>
      </c>
      <c r="BC3742" t="str">
        <f t="shared" si="341"/>
        <v>REF</v>
      </c>
      <c r="BD3742" t="str">
        <f t="shared" si="342"/>
        <v>NAoMe_initial_imd_2019</v>
      </c>
      <c r="BE3742" s="397" t="s">
        <v>862</v>
      </c>
      <c r="BF3742" t="str">
        <f t="shared" si="343"/>
        <v>2</v>
      </c>
      <c r="BG3742">
        <f t="shared" si="344"/>
        <v>39</v>
      </c>
      <c r="BH3742" s="398">
        <f t="shared" si="345"/>
        <v>0.44828000664710999</v>
      </c>
      <c r="BO3742" s="33"/>
    </row>
    <row r="3743" spans="1:67">
      <c r="A3743" s="316" t="s">
        <v>27</v>
      </c>
      <c r="B3743" t="s">
        <v>380</v>
      </c>
      <c r="C3743" t="s">
        <v>910</v>
      </c>
      <c r="D3743" t="s">
        <v>314</v>
      </c>
      <c r="E3743" s="316" t="s">
        <v>157</v>
      </c>
      <c r="F3743" s="316" t="s">
        <v>158</v>
      </c>
      <c r="G3743" s="316" t="s">
        <v>440</v>
      </c>
      <c r="H3743" s="316" t="s">
        <v>319</v>
      </c>
      <c r="I3743" s="316" t="s">
        <v>659</v>
      </c>
      <c r="J3743" s="316" t="s">
        <v>16</v>
      </c>
      <c r="K3743" s="36">
        <v>26</v>
      </c>
      <c r="L3743" s="317">
        <v>0.29884999990463262</v>
      </c>
      <c r="M3743" s="317">
        <v>0.29884999990463262</v>
      </c>
      <c r="N3743" s="36">
        <v>108</v>
      </c>
      <c r="O3743" s="317">
        <v>0.31578999757766718</v>
      </c>
      <c r="P3743" s="317">
        <v>0.31578999757766718</v>
      </c>
      <c r="Q3743" s="36">
        <v>2085</v>
      </c>
      <c r="R3743" s="317">
        <v>0.20908999443054199</v>
      </c>
      <c r="S3743" s="317">
        <v>0.20908999443054199</v>
      </c>
      <c r="T3743" t="s">
        <v>380</v>
      </c>
      <c r="BA3743" s="395">
        <v>1</v>
      </c>
      <c r="BB3743" s="396" t="s">
        <v>861</v>
      </c>
      <c r="BC3743" t="str">
        <f t="shared" si="341"/>
        <v>REF</v>
      </c>
      <c r="BD3743" t="str">
        <f t="shared" si="342"/>
        <v>NAoMe_initial_imd_2019</v>
      </c>
      <c r="BE3743" s="397" t="s">
        <v>862</v>
      </c>
      <c r="BF3743" t="str">
        <f t="shared" si="343"/>
        <v>3</v>
      </c>
      <c r="BG3743">
        <f t="shared" si="344"/>
        <v>26</v>
      </c>
      <c r="BH3743" s="398">
        <f t="shared" si="345"/>
        <v>0.29884999990463262</v>
      </c>
      <c r="BO3743" s="33"/>
    </row>
    <row r="3744" spans="1:67">
      <c r="A3744" s="316" t="s">
        <v>27</v>
      </c>
      <c r="B3744" t="s">
        <v>380</v>
      </c>
      <c r="C3744" t="s">
        <v>910</v>
      </c>
      <c r="D3744" t="s">
        <v>314</v>
      </c>
      <c r="E3744" s="316" t="s">
        <v>157</v>
      </c>
      <c r="F3744" s="316" t="s">
        <v>158</v>
      </c>
      <c r="G3744" s="316" t="s">
        <v>440</v>
      </c>
      <c r="H3744" s="316" t="s">
        <v>319</v>
      </c>
      <c r="I3744" s="316" t="s">
        <v>659</v>
      </c>
      <c r="J3744" s="316" t="s">
        <v>17</v>
      </c>
      <c r="K3744" s="36">
        <v>11</v>
      </c>
      <c r="L3744" s="317">
        <v>0.12644000351428991</v>
      </c>
      <c r="M3744" s="317">
        <v>0.12644000351428991</v>
      </c>
      <c r="N3744" s="36">
        <v>71</v>
      </c>
      <c r="O3744" s="317">
        <v>0.20759999752044681</v>
      </c>
      <c r="P3744" s="317">
        <v>0.20759999752044681</v>
      </c>
      <c r="Q3744" s="36">
        <v>2024</v>
      </c>
      <c r="R3744" s="317">
        <v>0.2029699981212616</v>
      </c>
      <c r="S3744" s="317">
        <v>0.2029699981212616</v>
      </c>
      <c r="T3744" t="s">
        <v>380</v>
      </c>
      <c r="BA3744" s="395">
        <v>1</v>
      </c>
      <c r="BB3744" s="396" t="s">
        <v>861</v>
      </c>
      <c r="BC3744" t="str">
        <f t="shared" si="341"/>
        <v>REF</v>
      </c>
      <c r="BD3744" t="str">
        <f t="shared" si="342"/>
        <v>NAoMe_initial_imd_2019</v>
      </c>
      <c r="BE3744" s="397" t="s">
        <v>862</v>
      </c>
      <c r="BF3744" t="str">
        <f t="shared" si="343"/>
        <v>4</v>
      </c>
      <c r="BG3744">
        <f t="shared" si="344"/>
        <v>11</v>
      </c>
      <c r="BH3744" s="398">
        <f t="shared" si="345"/>
        <v>0.12644000351428991</v>
      </c>
      <c r="BO3744" s="33"/>
    </row>
    <row r="3745" spans="1:67">
      <c r="A3745" s="316" t="s">
        <v>27</v>
      </c>
      <c r="B3745" t="s">
        <v>380</v>
      </c>
      <c r="C3745" t="s">
        <v>910</v>
      </c>
      <c r="D3745" t="s">
        <v>314</v>
      </c>
      <c r="E3745" s="316" t="s">
        <v>157</v>
      </c>
      <c r="F3745" s="316" t="s">
        <v>158</v>
      </c>
      <c r="G3745" s="316" t="s">
        <v>440</v>
      </c>
      <c r="H3745" s="316" t="s">
        <v>319</v>
      </c>
      <c r="I3745" s="316" t="s">
        <v>659</v>
      </c>
      <c r="J3745" s="316" t="s">
        <v>295</v>
      </c>
      <c r="K3745" s="36">
        <v>2</v>
      </c>
      <c r="L3745" s="317">
        <v>2.2989999502897259E-2</v>
      </c>
      <c r="M3745" s="317">
        <v>2.2989999502897259E-2</v>
      </c>
      <c r="N3745" s="36">
        <v>30</v>
      </c>
      <c r="O3745" s="317">
        <v>8.7719999253749847E-2</v>
      </c>
      <c r="P3745" s="317">
        <v>8.7719999253749847E-2</v>
      </c>
      <c r="Q3745" s="36">
        <v>2027</v>
      </c>
      <c r="R3745" s="317">
        <v>0.2032700031995773</v>
      </c>
      <c r="S3745" s="317">
        <v>0.2032700031995773</v>
      </c>
      <c r="T3745" t="s">
        <v>380</v>
      </c>
      <c r="BA3745" s="395">
        <v>1</v>
      </c>
      <c r="BB3745" s="396" t="s">
        <v>861</v>
      </c>
      <c r="BC3745" t="str">
        <f t="shared" si="341"/>
        <v>REF</v>
      </c>
      <c r="BD3745" t="str">
        <f t="shared" si="342"/>
        <v>NAoMe_initial_imd_2019</v>
      </c>
      <c r="BE3745" s="397" t="s">
        <v>862</v>
      </c>
      <c r="BF3745" t="str">
        <f t="shared" si="343"/>
        <v>5 - least deprived</v>
      </c>
      <c r="BG3745">
        <f t="shared" si="344"/>
        <v>2</v>
      </c>
      <c r="BH3745" s="398">
        <f t="shared" si="345"/>
        <v>2.2989999502897259E-2</v>
      </c>
      <c r="BO3745" s="33"/>
    </row>
    <row r="3746" spans="1:67">
      <c r="A3746" s="316" t="s">
        <v>27</v>
      </c>
      <c r="B3746" t="s">
        <v>380</v>
      </c>
      <c r="C3746" t="s">
        <v>910</v>
      </c>
      <c r="D3746" t="s">
        <v>314</v>
      </c>
      <c r="E3746" s="316" t="s">
        <v>157</v>
      </c>
      <c r="F3746" s="316" t="s">
        <v>158</v>
      </c>
      <c r="G3746" s="316" t="s">
        <v>440</v>
      </c>
      <c r="H3746" s="316" t="s">
        <v>319</v>
      </c>
      <c r="I3746" s="316" t="s">
        <v>659</v>
      </c>
      <c r="J3746" s="316" t="s">
        <v>260</v>
      </c>
      <c r="K3746" s="36">
        <v>0</v>
      </c>
      <c r="L3746" s="317">
        <v>0</v>
      </c>
      <c r="M3746" s="317"/>
      <c r="N3746" s="36">
        <v>0</v>
      </c>
      <c r="O3746" s="317">
        <v>0</v>
      </c>
      <c r="P3746" s="317"/>
      <c r="Q3746" s="36">
        <v>0</v>
      </c>
      <c r="R3746" s="317">
        <v>0</v>
      </c>
      <c r="S3746" s="317"/>
      <c r="T3746" t="s">
        <v>380</v>
      </c>
      <c r="BA3746" s="395">
        <v>1</v>
      </c>
      <c r="BB3746" s="396" t="s">
        <v>861</v>
      </c>
      <c r="BC3746" t="str">
        <f t="shared" si="341"/>
        <v>REF</v>
      </c>
      <c r="BD3746" t="str">
        <f t="shared" si="342"/>
        <v>NAoMe_initial_imd_2019</v>
      </c>
      <c r="BE3746" s="397" t="s">
        <v>862</v>
      </c>
      <c r="BF3746" t="str">
        <f t="shared" si="343"/>
        <v>Unknown</v>
      </c>
      <c r="BG3746">
        <f t="shared" si="344"/>
        <v>0</v>
      </c>
      <c r="BH3746" s="398">
        <f t="shared" si="345"/>
        <v>0</v>
      </c>
      <c r="BO3746" s="33"/>
    </row>
    <row r="3747" spans="1:67">
      <c r="A3747" s="316" t="s">
        <v>27</v>
      </c>
      <c r="B3747" t="s">
        <v>380</v>
      </c>
      <c r="C3747" t="s">
        <v>910</v>
      </c>
      <c r="D3747" t="s">
        <v>314</v>
      </c>
      <c r="E3747" s="316" t="s">
        <v>157</v>
      </c>
      <c r="F3747" s="316" t="s">
        <v>158</v>
      </c>
      <c r="G3747" s="316" t="s">
        <v>440</v>
      </c>
      <c r="H3747" s="316" t="s">
        <v>319</v>
      </c>
      <c r="I3747" s="316" t="s">
        <v>296</v>
      </c>
      <c r="J3747" s="316" t="s">
        <v>297</v>
      </c>
      <c r="K3747" s="36">
        <v>49</v>
      </c>
      <c r="L3747" s="317">
        <v>0.56322002410888672</v>
      </c>
      <c r="M3747" s="317">
        <v>0.59755998849868774</v>
      </c>
      <c r="N3747" s="36">
        <v>195</v>
      </c>
      <c r="O3747" s="317">
        <v>0.57017999887466431</v>
      </c>
      <c r="P3747" s="317">
        <v>0.58559000492095947</v>
      </c>
      <c r="Q3747" s="36">
        <v>5528</v>
      </c>
      <c r="R3747" s="317">
        <v>0.55435001850128174</v>
      </c>
      <c r="S3747" s="317">
        <v>0.56936997175216675</v>
      </c>
      <c r="T3747" t="s">
        <v>380</v>
      </c>
      <c r="BA3747" s="395">
        <v>1</v>
      </c>
      <c r="BB3747" s="396" t="s">
        <v>861</v>
      </c>
      <c r="BC3747" t="str">
        <f t="shared" si="341"/>
        <v>REF</v>
      </c>
      <c r="BD3747" t="str">
        <f t="shared" si="342"/>
        <v>NAoMe_initial_scarf_731_grp</v>
      </c>
      <c r="BE3747" s="397" t="s">
        <v>862</v>
      </c>
      <c r="BF3747" t="str">
        <f t="shared" si="343"/>
        <v>Fit</v>
      </c>
      <c r="BG3747">
        <f t="shared" si="344"/>
        <v>49</v>
      </c>
      <c r="BH3747" s="398">
        <f t="shared" si="345"/>
        <v>0.56322002410888672</v>
      </c>
      <c r="BO3747" s="33"/>
    </row>
    <row r="3748" spans="1:67">
      <c r="A3748" s="316" t="s">
        <v>27</v>
      </c>
      <c r="B3748" t="s">
        <v>380</v>
      </c>
      <c r="C3748" t="s">
        <v>910</v>
      </c>
      <c r="D3748" t="s">
        <v>314</v>
      </c>
      <c r="E3748" s="316" t="s">
        <v>157</v>
      </c>
      <c r="F3748" s="316" t="s">
        <v>158</v>
      </c>
      <c r="G3748" s="316" t="s">
        <v>440</v>
      </c>
      <c r="H3748" s="316" t="s">
        <v>319</v>
      </c>
      <c r="I3748" s="316" t="s">
        <v>296</v>
      </c>
      <c r="J3748" s="316" t="s">
        <v>298</v>
      </c>
      <c r="K3748" s="36">
        <v>12</v>
      </c>
      <c r="L3748" s="317">
        <v>0.1379300057888031</v>
      </c>
      <c r="M3748" s="317">
        <v>0.14633999764919281</v>
      </c>
      <c r="N3748" s="36">
        <v>55</v>
      </c>
      <c r="O3748" s="317">
        <v>0.16082000732421881</v>
      </c>
      <c r="P3748" s="317">
        <v>0.16516999900341031</v>
      </c>
      <c r="Q3748" s="36">
        <v>1492</v>
      </c>
      <c r="R3748" s="317">
        <v>0.149619996547699</v>
      </c>
      <c r="S3748" s="317">
        <v>0.153669998049736</v>
      </c>
      <c r="T3748" t="s">
        <v>380</v>
      </c>
      <c r="BA3748" s="395">
        <v>1</v>
      </c>
      <c r="BB3748" s="396" t="s">
        <v>861</v>
      </c>
      <c r="BC3748" t="str">
        <f t="shared" si="341"/>
        <v>REF</v>
      </c>
      <c r="BD3748" t="str">
        <f t="shared" si="342"/>
        <v>NAoMe_initial_scarf_731_grp</v>
      </c>
      <c r="BE3748" s="397" t="s">
        <v>862</v>
      </c>
      <c r="BF3748" t="str">
        <f t="shared" si="343"/>
        <v>Mild frailty</v>
      </c>
      <c r="BG3748">
        <f t="shared" si="344"/>
        <v>12</v>
      </c>
      <c r="BH3748" s="398">
        <f t="shared" si="345"/>
        <v>0.1379300057888031</v>
      </c>
      <c r="BO3748" s="33"/>
    </row>
    <row r="3749" spans="1:67">
      <c r="A3749" s="316" t="s">
        <v>27</v>
      </c>
      <c r="B3749" t="s">
        <v>380</v>
      </c>
      <c r="C3749" t="s">
        <v>910</v>
      </c>
      <c r="D3749" t="s">
        <v>314</v>
      </c>
      <c r="E3749" s="316" t="s">
        <v>157</v>
      </c>
      <c r="F3749" s="316" t="s">
        <v>158</v>
      </c>
      <c r="G3749" s="316" t="s">
        <v>440</v>
      </c>
      <c r="H3749" s="316" t="s">
        <v>319</v>
      </c>
      <c r="I3749" s="316" t="s">
        <v>296</v>
      </c>
      <c r="J3749" s="316" t="s">
        <v>299</v>
      </c>
      <c r="K3749" s="36">
        <v>11</v>
      </c>
      <c r="L3749" s="317">
        <v>0.12644000351428991</v>
      </c>
      <c r="M3749" s="317">
        <v>0.13414999842643741</v>
      </c>
      <c r="N3749" s="36">
        <v>46</v>
      </c>
      <c r="O3749" s="317">
        <v>0.1344999969005585</v>
      </c>
      <c r="P3749" s="317">
        <v>0.1381399929523468</v>
      </c>
      <c r="Q3749" s="36">
        <v>1470</v>
      </c>
      <c r="R3749" s="317">
        <v>0.1474100053310394</v>
      </c>
      <c r="S3749" s="317">
        <v>0.1514099985361099</v>
      </c>
      <c r="T3749" t="s">
        <v>380</v>
      </c>
      <c r="BA3749" s="395">
        <v>1</v>
      </c>
      <c r="BB3749" s="396" t="s">
        <v>861</v>
      </c>
      <c r="BC3749" t="str">
        <f t="shared" si="341"/>
        <v>REF</v>
      </c>
      <c r="BD3749" t="str">
        <f t="shared" si="342"/>
        <v>NAoMe_initial_scarf_731_grp</v>
      </c>
      <c r="BE3749" s="397" t="s">
        <v>862</v>
      </c>
      <c r="BF3749" t="str">
        <f t="shared" si="343"/>
        <v>Moderate frailty</v>
      </c>
      <c r="BG3749">
        <f t="shared" si="344"/>
        <v>11</v>
      </c>
      <c r="BH3749" s="398">
        <f t="shared" si="345"/>
        <v>0.12644000351428991</v>
      </c>
      <c r="BO3749" s="33"/>
    </row>
    <row r="3750" spans="1:67">
      <c r="A3750" s="316" t="s">
        <v>27</v>
      </c>
      <c r="B3750" t="s">
        <v>380</v>
      </c>
      <c r="C3750" t="s">
        <v>910</v>
      </c>
      <c r="D3750" t="s">
        <v>314</v>
      </c>
      <c r="E3750" s="316" t="s">
        <v>157</v>
      </c>
      <c r="F3750" s="318" t="s">
        <v>158</v>
      </c>
      <c r="G3750" s="318" t="s">
        <v>440</v>
      </c>
      <c r="H3750" s="318" t="s">
        <v>319</v>
      </c>
      <c r="I3750" s="316" t="s">
        <v>296</v>
      </c>
      <c r="J3750" s="316" t="s">
        <v>353</v>
      </c>
      <c r="K3750" s="36">
        <v>5</v>
      </c>
      <c r="L3750" s="317">
        <v>5.747000128030777E-2</v>
      </c>
      <c r="M3750" s="317"/>
      <c r="N3750" s="36">
        <v>9</v>
      </c>
      <c r="O3750" s="317">
        <v>2.6319999247789379E-2</v>
      </c>
      <c r="P3750" s="317"/>
      <c r="Q3750" s="36">
        <v>263</v>
      </c>
      <c r="R3750" s="317">
        <v>2.6370000094175339E-2</v>
      </c>
      <c r="S3750" s="317"/>
      <c r="T3750" t="s">
        <v>380</v>
      </c>
      <c r="BA3750" s="395">
        <v>1</v>
      </c>
      <c r="BB3750" s="396" t="s">
        <v>861</v>
      </c>
      <c r="BC3750" t="str">
        <f t="shared" si="341"/>
        <v>REF</v>
      </c>
      <c r="BD3750" t="str">
        <f t="shared" si="342"/>
        <v>NAoMe_initial_scarf_731_grp</v>
      </c>
      <c r="BE3750" s="397" t="s">
        <v>862</v>
      </c>
      <c r="BF3750" t="str">
        <f t="shared" si="343"/>
        <v>Not in HESAPC</v>
      </c>
      <c r="BG3750">
        <f t="shared" si="344"/>
        <v>5</v>
      </c>
      <c r="BH3750" s="398">
        <f t="shared" si="345"/>
        <v>5.747000128030777E-2</v>
      </c>
      <c r="BO3750" s="33"/>
    </row>
    <row r="3751" spans="1:67">
      <c r="A3751" s="316" t="s">
        <v>27</v>
      </c>
      <c r="B3751" t="s">
        <v>380</v>
      </c>
      <c r="C3751" t="s">
        <v>910</v>
      </c>
      <c r="D3751" t="s">
        <v>314</v>
      </c>
      <c r="E3751" s="316" t="s">
        <v>157</v>
      </c>
      <c r="F3751" s="316" t="s">
        <v>158</v>
      </c>
      <c r="G3751" s="316" t="s">
        <v>440</v>
      </c>
      <c r="H3751" s="316" t="s">
        <v>319</v>
      </c>
      <c r="I3751" s="316" t="s">
        <v>296</v>
      </c>
      <c r="J3751" s="316" t="s">
        <v>300</v>
      </c>
      <c r="K3751" s="36">
        <v>10</v>
      </c>
      <c r="L3751" s="317">
        <v>0.1149400025606155</v>
      </c>
      <c r="M3751" s="317">
        <v>0.1219500005245209</v>
      </c>
      <c r="N3751" s="36">
        <v>37</v>
      </c>
      <c r="O3751" s="317">
        <v>0.1081900000572205</v>
      </c>
      <c r="P3751" s="317">
        <v>0.1111100018024445</v>
      </c>
      <c r="Q3751" s="36">
        <v>1219</v>
      </c>
      <c r="R3751" s="317">
        <v>0.1222399994730949</v>
      </c>
      <c r="S3751" s="317">
        <v>0.12555000185966489</v>
      </c>
      <c r="T3751" t="s">
        <v>380</v>
      </c>
      <c r="BA3751" s="395">
        <v>1</v>
      </c>
      <c r="BB3751" s="396" t="s">
        <v>861</v>
      </c>
      <c r="BC3751" t="str">
        <f t="shared" si="341"/>
        <v>REF</v>
      </c>
      <c r="BD3751" t="str">
        <f t="shared" si="342"/>
        <v>NAoMe_initial_scarf_731_grp</v>
      </c>
      <c r="BE3751" s="397" t="s">
        <v>862</v>
      </c>
      <c r="BF3751" t="str">
        <f t="shared" si="343"/>
        <v>Severe frailty</v>
      </c>
      <c r="BG3751">
        <f t="shared" si="344"/>
        <v>10</v>
      </c>
      <c r="BH3751" s="398">
        <f t="shared" si="345"/>
        <v>0.1149400025606155</v>
      </c>
      <c r="BO3751" s="33"/>
    </row>
    <row r="3752" spans="1:67">
      <c r="A3752" s="316" t="s">
        <v>27</v>
      </c>
      <c r="B3752" t="s">
        <v>380</v>
      </c>
      <c r="C3752" t="s">
        <v>910</v>
      </c>
      <c r="D3752" t="s">
        <v>314</v>
      </c>
      <c r="E3752" s="316" t="s">
        <v>159</v>
      </c>
      <c r="F3752" s="316" t="s">
        <v>160</v>
      </c>
      <c r="G3752" s="316" t="s">
        <v>440</v>
      </c>
      <c r="H3752" s="316" t="s">
        <v>319</v>
      </c>
      <c r="I3752" s="316" t="s">
        <v>310</v>
      </c>
      <c r="J3752" s="316" t="s">
        <v>277</v>
      </c>
      <c r="K3752" s="36">
        <v>0</v>
      </c>
      <c r="L3752" s="317">
        <v>0</v>
      </c>
      <c r="M3752" s="317"/>
      <c r="N3752" s="36">
        <v>2</v>
      </c>
      <c r="O3752" s="317">
        <v>5.8499998413026333E-3</v>
      </c>
      <c r="P3752" s="317"/>
      <c r="Q3752" s="36">
        <v>70</v>
      </c>
      <c r="R3752" s="317">
        <v>7.0199999026954174E-3</v>
      </c>
      <c r="S3752" s="317"/>
      <c r="T3752" t="s">
        <v>380</v>
      </c>
      <c r="BA3752" s="395">
        <v>1</v>
      </c>
      <c r="BB3752" s="396" t="s">
        <v>861</v>
      </c>
      <c r="BC3752" t="str">
        <f t="shared" si="341"/>
        <v>RH8</v>
      </c>
      <c r="BD3752" t="str">
        <f t="shared" si="342"/>
        <v>NAoMe_initial_age_decades_80cap</v>
      </c>
      <c r="BE3752" s="397" t="s">
        <v>862</v>
      </c>
      <c r="BF3752" t="str">
        <f t="shared" si="343"/>
        <v>18-29 yrs</v>
      </c>
      <c r="BG3752">
        <f t="shared" si="344"/>
        <v>0</v>
      </c>
      <c r="BH3752" s="398">
        <f t="shared" si="345"/>
        <v>0</v>
      </c>
      <c r="BO3752" s="33"/>
    </row>
    <row r="3753" spans="1:67">
      <c r="A3753" s="316" t="s">
        <v>27</v>
      </c>
      <c r="B3753" t="s">
        <v>380</v>
      </c>
      <c r="C3753" t="s">
        <v>910</v>
      </c>
      <c r="D3753" t="s">
        <v>314</v>
      </c>
      <c r="E3753" s="316" t="s">
        <v>159</v>
      </c>
      <c r="F3753" s="316" t="s">
        <v>160</v>
      </c>
      <c r="G3753" s="316" t="s">
        <v>440</v>
      </c>
      <c r="H3753" s="316" t="s">
        <v>319</v>
      </c>
      <c r="I3753" s="316" t="s">
        <v>310</v>
      </c>
      <c r="J3753" s="316" t="s">
        <v>278</v>
      </c>
      <c r="K3753" s="36">
        <v>5</v>
      </c>
      <c r="L3753" s="317">
        <v>4.1319999843835831E-2</v>
      </c>
      <c r="M3753" s="317"/>
      <c r="N3753" s="36">
        <v>13</v>
      </c>
      <c r="O3753" s="317">
        <v>3.8010001182556152E-2</v>
      </c>
      <c r="P3753" s="317"/>
      <c r="Q3753" s="36">
        <v>429</v>
      </c>
      <c r="R3753" s="317">
        <v>4.3019998818635941E-2</v>
      </c>
      <c r="S3753" s="317"/>
      <c r="T3753" t="s">
        <v>380</v>
      </c>
      <c r="BA3753" s="395">
        <v>1</v>
      </c>
      <c r="BB3753" s="396" t="s">
        <v>861</v>
      </c>
      <c r="BC3753" t="str">
        <f t="shared" si="341"/>
        <v>RH8</v>
      </c>
      <c r="BD3753" t="str">
        <f t="shared" si="342"/>
        <v>NAoMe_initial_age_decades_80cap</v>
      </c>
      <c r="BE3753" s="397" t="s">
        <v>862</v>
      </c>
      <c r="BF3753" t="str">
        <f t="shared" si="343"/>
        <v>30-39 yrs</v>
      </c>
      <c r="BG3753">
        <f t="shared" si="344"/>
        <v>5</v>
      </c>
      <c r="BH3753" s="398">
        <f t="shared" si="345"/>
        <v>4.1319999843835831E-2</v>
      </c>
      <c r="BO3753" s="33"/>
    </row>
    <row r="3754" spans="1:67">
      <c r="A3754" s="316" t="s">
        <v>27</v>
      </c>
      <c r="B3754" t="s">
        <v>380</v>
      </c>
      <c r="C3754" t="s">
        <v>910</v>
      </c>
      <c r="D3754" t="s">
        <v>314</v>
      </c>
      <c r="E3754" s="316" t="s">
        <v>159</v>
      </c>
      <c r="F3754" s="316" t="s">
        <v>160</v>
      </c>
      <c r="G3754" s="316" t="s">
        <v>440</v>
      </c>
      <c r="H3754" s="316" t="s">
        <v>319</v>
      </c>
      <c r="I3754" s="316" t="s">
        <v>310</v>
      </c>
      <c r="J3754" s="316" t="s">
        <v>279</v>
      </c>
      <c r="K3754" s="36">
        <v>9</v>
      </c>
      <c r="L3754" s="317">
        <v>7.4380002915859222E-2</v>
      </c>
      <c r="M3754" s="317"/>
      <c r="N3754" s="36">
        <v>21</v>
      </c>
      <c r="O3754" s="317">
        <v>6.1400000005960458E-2</v>
      </c>
      <c r="P3754" s="317"/>
      <c r="Q3754" s="36">
        <v>1024</v>
      </c>
      <c r="R3754" s="317">
        <v>0.1026899963617325</v>
      </c>
      <c r="S3754" s="317"/>
      <c r="T3754" t="s">
        <v>380</v>
      </c>
      <c r="BA3754" s="395">
        <v>1</v>
      </c>
      <c r="BB3754" s="396" t="s">
        <v>861</v>
      </c>
      <c r="BC3754" t="str">
        <f t="shared" si="341"/>
        <v>RH8</v>
      </c>
      <c r="BD3754" t="str">
        <f t="shared" si="342"/>
        <v>NAoMe_initial_age_decades_80cap</v>
      </c>
      <c r="BE3754" s="397" t="s">
        <v>862</v>
      </c>
      <c r="BF3754" t="str">
        <f t="shared" si="343"/>
        <v>40-49 yrs</v>
      </c>
      <c r="BG3754">
        <f t="shared" si="344"/>
        <v>9</v>
      </c>
      <c r="BH3754" s="398">
        <f t="shared" si="345"/>
        <v>7.4380002915859222E-2</v>
      </c>
      <c r="BO3754" s="33"/>
    </row>
    <row r="3755" spans="1:67">
      <c r="A3755" s="316" t="s">
        <v>27</v>
      </c>
      <c r="B3755" t="s">
        <v>380</v>
      </c>
      <c r="C3755" t="s">
        <v>910</v>
      </c>
      <c r="D3755" t="s">
        <v>314</v>
      </c>
      <c r="E3755" s="316" t="s">
        <v>159</v>
      </c>
      <c r="F3755" s="316" t="s">
        <v>160</v>
      </c>
      <c r="G3755" s="316" t="s">
        <v>440</v>
      </c>
      <c r="H3755" s="316" t="s">
        <v>319</v>
      </c>
      <c r="I3755" s="316" t="s">
        <v>310</v>
      </c>
      <c r="J3755" s="316" t="s">
        <v>280</v>
      </c>
      <c r="K3755" s="36">
        <v>20</v>
      </c>
      <c r="L3755" s="317">
        <v>0.16528999805450439</v>
      </c>
      <c r="M3755" s="317"/>
      <c r="N3755" s="36">
        <v>44</v>
      </c>
      <c r="O3755" s="317">
        <v>0.1286499947309494</v>
      </c>
      <c r="P3755" s="317"/>
      <c r="Q3755" s="36">
        <v>1733</v>
      </c>
      <c r="R3755" s="317">
        <v>0.17378999292850489</v>
      </c>
      <c r="S3755" s="317"/>
      <c r="T3755" t="s">
        <v>380</v>
      </c>
      <c r="BA3755" s="395">
        <v>1</v>
      </c>
      <c r="BB3755" s="396" t="s">
        <v>861</v>
      </c>
      <c r="BC3755" t="str">
        <f t="shared" si="341"/>
        <v>RH8</v>
      </c>
      <c r="BD3755" t="str">
        <f t="shared" si="342"/>
        <v>NAoMe_initial_age_decades_80cap</v>
      </c>
      <c r="BE3755" s="397" t="s">
        <v>862</v>
      </c>
      <c r="BF3755" t="str">
        <f t="shared" si="343"/>
        <v>50-59 yrs</v>
      </c>
      <c r="BG3755">
        <f t="shared" si="344"/>
        <v>20</v>
      </c>
      <c r="BH3755" s="398">
        <f t="shared" si="345"/>
        <v>0.16528999805450439</v>
      </c>
      <c r="BO3755" s="33"/>
    </row>
    <row r="3756" spans="1:67">
      <c r="A3756" s="316" t="s">
        <v>27</v>
      </c>
      <c r="B3756" t="s">
        <v>380</v>
      </c>
      <c r="C3756" t="s">
        <v>910</v>
      </c>
      <c r="D3756" t="s">
        <v>314</v>
      </c>
      <c r="E3756" s="316" t="s">
        <v>159</v>
      </c>
      <c r="F3756" s="316" t="s">
        <v>160</v>
      </c>
      <c r="G3756" s="316" t="s">
        <v>440</v>
      </c>
      <c r="H3756" s="316" t="s">
        <v>319</v>
      </c>
      <c r="I3756" s="316" t="s">
        <v>310</v>
      </c>
      <c r="J3756" s="316" t="s">
        <v>281</v>
      </c>
      <c r="K3756" s="36">
        <v>18</v>
      </c>
      <c r="L3756" s="317">
        <v>0.14876000583171839</v>
      </c>
      <c r="M3756" s="317"/>
      <c r="N3756" s="36">
        <v>64</v>
      </c>
      <c r="O3756" s="317">
        <v>0.18713000416755679</v>
      </c>
      <c r="P3756" s="317"/>
      <c r="Q3756" s="36">
        <v>1931</v>
      </c>
      <c r="R3756" s="317">
        <v>0.19363999366760251</v>
      </c>
      <c r="S3756" s="317"/>
      <c r="T3756" t="s">
        <v>380</v>
      </c>
      <c r="BA3756" s="395">
        <v>1</v>
      </c>
      <c r="BB3756" s="396" t="s">
        <v>861</v>
      </c>
      <c r="BC3756" t="str">
        <f t="shared" si="341"/>
        <v>RH8</v>
      </c>
      <c r="BD3756" t="str">
        <f t="shared" si="342"/>
        <v>NAoMe_initial_age_decades_80cap</v>
      </c>
      <c r="BE3756" s="397" t="s">
        <v>862</v>
      </c>
      <c r="BF3756" t="str">
        <f t="shared" si="343"/>
        <v>60-69 yrs</v>
      </c>
      <c r="BG3756">
        <f t="shared" si="344"/>
        <v>18</v>
      </c>
      <c r="BH3756" s="398">
        <f t="shared" si="345"/>
        <v>0.14876000583171839</v>
      </c>
      <c r="BO3756" s="33"/>
    </row>
    <row r="3757" spans="1:67">
      <c r="A3757" s="316" t="s">
        <v>27</v>
      </c>
      <c r="B3757" t="s">
        <v>380</v>
      </c>
      <c r="C3757" t="s">
        <v>910</v>
      </c>
      <c r="D3757" t="s">
        <v>314</v>
      </c>
      <c r="E3757" s="316" t="s">
        <v>159</v>
      </c>
      <c r="F3757" s="316" t="s">
        <v>160</v>
      </c>
      <c r="G3757" s="316" t="s">
        <v>440</v>
      </c>
      <c r="H3757" s="316" t="s">
        <v>319</v>
      </c>
      <c r="I3757" s="316" t="s">
        <v>310</v>
      </c>
      <c r="J3757" s="316" t="s">
        <v>282</v>
      </c>
      <c r="K3757" s="36">
        <v>34</v>
      </c>
      <c r="L3757" s="317">
        <v>0.28099000453948969</v>
      </c>
      <c r="M3757" s="317"/>
      <c r="N3757" s="36">
        <v>105</v>
      </c>
      <c r="O3757" s="317">
        <v>0.30702000856399542</v>
      </c>
      <c r="P3757" s="317"/>
      <c r="Q3757" s="36">
        <v>2493</v>
      </c>
      <c r="R3757" s="317">
        <v>0.25</v>
      </c>
      <c r="S3757" s="317"/>
      <c r="T3757" t="s">
        <v>380</v>
      </c>
      <c r="BA3757" s="395">
        <v>1</v>
      </c>
      <c r="BB3757" s="396" t="s">
        <v>861</v>
      </c>
      <c r="BC3757" t="str">
        <f t="shared" si="341"/>
        <v>RH8</v>
      </c>
      <c r="BD3757" t="str">
        <f t="shared" si="342"/>
        <v>NAoMe_initial_age_decades_80cap</v>
      </c>
      <c r="BE3757" s="397" t="s">
        <v>862</v>
      </c>
      <c r="BF3757" t="str">
        <f t="shared" si="343"/>
        <v>70-79 yrs</v>
      </c>
      <c r="BG3757">
        <f t="shared" si="344"/>
        <v>34</v>
      </c>
      <c r="BH3757" s="398">
        <f t="shared" si="345"/>
        <v>0.28099000453948969</v>
      </c>
      <c r="BO3757" s="33"/>
    </row>
    <row r="3758" spans="1:67">
      <c r="A3758" s="316" t="s">
        <v>27</v>
      </c>
      <c r="B3758" t="s">
        <v>380</v>
      </c>
      <c r="C3758" t="s">
        <v>910</v>
      </c>
      <c r="D3758" t="s">
        <v>314</v>
      </c>
      <c r="E3758" s="316" t="s">
        <v>159</v>
      </c>
      <c r="F3758" s="316" t="s">
        <v>160</v>
      </c>
      <c r="G3758" s="316" t="s">
        <v>440</v>
      </c>
      <c r="H3758" s="316" t="s">
        <v>319</v>
      </c>
      <c r="I3758" s="316" t="s">
        <v>310</v>
      </c>
      <c r="J3758" s="316" t="s">
        <v>283</v>
      </c>
      <c r="K3758" s="36">
        <v>35</v>
      </c>
      <c r="L3758" s="317">
        <v>0.28925999999046331</v>
      </c>
      <c r="M3758" s="317"/>
      <c r="N3758" s="36">
        <v>93</v>
      </c>
      <c r="O3758" s="317">
        <v>0.27193000912666321</v>
      </c>
      <c r="P3758" s="317"/>
      <c r="Q3758" s="36">
        <v>2292</v>
      </c>
      <c r="R3758" s="317">
        <v>0.2298399955034256</v>
      </c>
      <c r="S3758" s="317"/>
      <c r="T3758" t="s">
        <v>380</v>
      </c>
      <c r="BA3758" s="395">
        <v>1</v>
      </c>
      <c r="BB3758" s="396" t="s">
        <v>861</v>
      </c>
      <c r="BC3758" t="str">
        <f t="shared" si="341"/>
        <v>RH8</v>
      </c>
      <c r="BD3758" t="str">
        <f t="shared" si="342"/>
        <v>NAoMe_initial_age_decades_80cap</v>
      </c>
      <c r="BE3758" s="397" t="s">
        <v>862</v>
      </c>
      <c r="BF3758" t="str">
        <f t="shared" si="343"/>
        <v>80+ yrs</v>
      </c>
      <c r="BG3758">
        <f t="shared" si="344"/>
        <v>35</v>
      </c>
      <c r="BH3758" s="398">
        <f t="shared" si="345"/>
        <v>0.28925999999046331</v>
      </c>
      <c r="BO3758" s="33"/>
    </row>
    <row r="3759" spans="1:67">
      <c r="A3759" s="316" t="s">
        <v>27</v>
      </c>
      <c r="B3759" t="s">
        <v>380</v>
      </c>
      <c r="C3759" t="s">
        <v>910</v>
      </c>
      <c r="D3759" t="s">
        <v>314</v>
      </c>
      <c r="E3759" s="316" t="s">
        <v>159</v>
      </c>
      <c r="F3759" s="316" t="s">
        <v>160</v>
      </c>
      <c r="G3759" s="316" t="s">
        <v>440</v>
      </c>
      <c r="H3759" s="316" t="s">
        <v>319</v>
      </c>
      <c r="I3759" s="316" t="s">
        <v>341</v>
      </c>
      <c r="J3759" s="316" t="s">
        <v>13</v>
      </c>
      <c r="K3759" s="36">
        <v>85</v>
      </c>
      <c r="L3759" s="317">
        <v>0.7024800181388855</v>
      </c>
      <c r="M3759" s="317">
        <v>0.71429002285003662</v>
      </c>
      <c r="N3759" s="36">
        <v>225</v>
      </c>
      <c r="O3759" s="317">
        <v>0.65789002180099487</v>
      </c>
      <c r="P3759" s="317">
        <v>0.67567998170852661</v>
      </c>
      <c r="Q3759" s="36">
        <v>6753</v>
      </c>
      <c r="R3759" s="317">
        <v>0.67720001935958862</v>
      </c>
      <c r="S3759" s="317">
        <v>0.69554001092910767</v>
      </c>
      <c r="T3759" t="s">
        <v>380</v>
      </c>
      <c r="BA3759" s="395">
        <v>1</v>
      </c>
      <c r="BB3759" s="396" t="s">
        <v>861</v>
      </c>
      <c r="BC3759" t="str">
        <f t="shared" si="341"/>
        <v>RH8</v>
      </c>
      <c r="BD3759" t="str">
        <f t="shared" si="342"/>
        <v>NAoMe_initial_ch_score_2cap</v>
      </c>
      <c r="BE3759" s="397" t="s">
        <v>862</v>
      </c>
      <c r="BF3759" t="str">
        <f t="shared" si="343"/>
        <v>0</v>
      </c>
      <c r="BG3759">
        <f t="shared" si="344"/>
        <v>85</v>
      </c>
      <c r="BH3759" s="398">
        <f t="shared" si="345"/>
        <v>0.7024800181388855</v>
      </c>
      <c r="BO3759" s="33"/>
    </row>
    <row r="3760" spans="1:67">
      <c r="A3760" s="316" t="s">
        <v>27</v>
      </c>
      <c r="B3760" t="s">
        <v>380</v>
      </c>
      <c r="C3760" t="s">
        <v>910</v>
      </c>
      <c r="D3760" t="s">
        <v>314</v>
      </c>
      <c r="E3760" s="316" t="s">
        <v>159</v>
      </c>
      <c r="F3760" s="316" t="s">
        <v>160</v>
      </c>
      <c r="G3760" s="316" t="s">
        <v>440</v>
      </c>
      <c r="H3760" s="316" t="s">
        <v>319</v>
      </c>
      <c r="I3760" s="316" t="s">
        <v>341</v>
      </c>
      <c r="J3760" s="316" t="s">
        <v>14</v>
      </c>
      <c r="K3760" s="36">
        <v>17</v>
      </c>
      <c r="L3760" s="317">
        <v>0.14049999415874481</v>
      </c>
      <c r="M3760" s="317">
        <v>0.14285999536514279</v>
      </c>
      <c r="N3760" s="36">
        <v>59</v>
      </c>
      <c r="O3760" s="317">
        <v>0.1725099980831146</v>
      </c>
      <c r="P3760" s="317">
        <v>0.17718000710010531</v>
      </c>
      <c r="Q3760" s="36">
        <v>1630</v>
      </c>
      <c r="R3760" s="317">
        <v>0.16346000134944921</v>
      </c>
      <c r="S3760" s="317">
        <v>0.16788999736309049</v>
      </c>
      <c r="T3760" t="s">
        <v>380</v>
      </c>
      <c r="BA3760" s="395">
        <v>1</v>
      </c>
      <c r="BB3760" s="396" t="s">
        <v>861</v>
      </c>
      <c r="BC3760" t="str">
        <f t="shared" si="341"/>
        <v>RH8</v>
      </c>
      <c r="BD3760" t="str">
        <f t="shared" si="342"/>
        <v>NAoMe_initial_ch_score_2cap</v>
      </c>
      <c r="BE3760" s="397" t="s">
        <v>862</v>
      </c>
      <c r="BF3760" t="str">
        <f t="shared" si="343"/>
        <v>1</v>
      </c>
      <c r="BG3760">
        <f t="shared" si="344"/>
        <v>17</v>
      </c>
      <c r="BH3760" s="398">
        <f t="shared" si="345"/>
        <v>0.14049999415874481</v>
      </c>
      <c r="BO3760" s="33"/>
    </row>
    <row r="3761" spans="1:67">
      <c r="A3761" s="316" t="s">
        <v>27</v>
      </c>
      <c r="B3761" t="s">
        <v>380</v>
      </c>
      <c r="C3761" t="s">
        <v>910</v>
      </c>
      <c r="D3761" t="s">
        <v>314</v>
      </c>
      <c r="E3761" s="316" t="s">
        <v>159</v>
      </c>
      <c r="F3761" s="316" t="s">
        <v>160</v>
      </c>
      <c r="G3761" s="316" t="s">
        <v>440</v>
      </c>
      <c r="H3761" s="316" t="s">
        <v>319</v>
      </c>
      <c r="I3761" s="316" t="s">
        <v>341</v>
      </c>
      <c r="J3761" s="316" t="s">
        <v>301</v>
      </c>
      <c r="K3761" s="36">
        <v>17</v>
      </c>
      <c r="L3761" s="317">
        <v>0.14049999415874481</v>
      </c>
      <c r="M3761" s="317">
        <v>0.14285999536514279</v>
      </c>
      <c r="N3761" s="36">
        <v>49</v>
      </c>
      <c r="O3761" s="317">
        <v>0.14327000081539151</v>
      </c>
      <c r="P3761" s="317">
        <v>0.14714999496936801</v>
      </c>
      <c r="Q3761" s="36">
        <v>1326</v>
      </c>
      <c r="R3761" s="317">
        <v>0.132970005273819</v>
      </c>
      <c r="S3761" s="317">
        <v>0.13657000660896301</v>
      </c>
      <c r="T3761" t="s">
        <v>380</v>
      </c>
      <c r="BA3761" s="395">
        <v>1</v>
      </c>
      <c r="BB3761" s="396" t="s">
        <v>861</v>
      </c>
      <c r="BC3761" t="str">
        <f t="shared" si="341"/>
        <v>RH8</v>
      </c>
      <c r="BD3761" t="str">
        <f t="shared" si="342"/>
        <v>NAoMe_initial_ch_score_2cap</v>
      </c>
      <c r="BE3761" s="397" t="s">
        <v>862</v>
      </c>
      <c r="BF3761" t="str">
        <f t="shared" si="343"/>
        <v>2+</v>
      </c>
      <c r="BG3761">
        <f t="shared" si="344"/>
        <v>17</v>
      </c>
      <c r="BH3761" s="398">
        <f t="shared" si="345"/>
        <v>0.14049999415874481</v>
      </c>
      <c r="BO3761" s="33"/>
    </row>
    <row r="3762" spans="1:67">
      <c r="A3762" s="316" t="s">
        <v>27</v>
      </c>
      <c r="B3762" t="s">
        <v>380</v>
      </c>
      <c r="C3762" t="s">
        <v>910</v>
      </c>
      <c r="D3762" t="s">
        <v>314</v>
      </c>
      <c r="E3762" s="316" t="s">
        <v>159</v>
      </c>
      <c r="F3762" s="316" t="s">
        <v>160</v>
      </c>
      <c r="G3762" s="316" t="s">
        <v>440</v>
      </c>
      <c r="H3762" s="316" t="s">
        <v>319</v>
      </c>
      <c r="I3762" s="316" t="s">
        <v>341</v>
      </c>
      <c r="J3762" s="316" t="s">
        <v>260</v>
      </c>
      <c r="K3762" s="36">
        <v>2</v>
      </c>
      <c r="L3762" s="317">
        <v>1.652999967336655E-2</v>
      </c>
      <c r="M3762" s="317"/>
      <c r="N3762" s="36">
        <v>9</v>
      </c>
      <c r="O3762" s="317">
        <v>2.6319999247789379E-2</v>
      </c>
      <c r="P3762" s="317"/>
      <c r="Q3762" s="36">
        <v>263</v>
      </c>
      <c r="R3762" s="317">
        <v>2.6370000094175339E-2</v>
      </c>
      <c r="S3762" s="317"/>
      <c r="T3762" t="s">
        <v>380</v>
      </c>
      <c r="BA3762" s="395">
        <v>1</v>
      </c>
      <c r="BB3762" s="396" t="s">
        <v>861</v>
      </c>
      <c r="BC3762" t="str">
        <f t="shared" si="341"/>
        <v>RH8</v>
      </c>
      <c r="BD3762" t="str">
        <f t="shared" si="342"/>
        <v>NAoMe_initial_ch_score_2cap</v>
      </c>
      <c r="BE3762" s="397" t="s">
        <v>862</v>
      </c>
      <c r="BF3762" t="str">
        <f t="shared" si="343"/>
        <v>Unknown</v>
      </c>
      <c r="BG3762">
        <f t="shared" si="344"/>
        <v>2</v>
      </c>
      <c r="BH3762" s="398">
        <f t="shared" si="345"/>
        <v>1.652999967336655E-2</v>
      </c>
      <c r="BO3762" s="33"/>
    </row>
    <row r="3763" spans="1:67">
      <c r="A3763" s="316" t="s">
        <v>27</v>
      </c>
      <c r="B3763" t="s">
        <v>380</v>
      </c>
      <c r="C3763" t="s">
        <v>910</v>
      </c>
      <c r="D3763" t="s">
        <v>314</v>
      </c>
      <c r="E3763" s="316" t="s">
        <v>159</v>
      </c>
      <c r="F3763" s="316" t="s">
        <v>160</v>
      </c>
      <c r="G3763" s="316" t="s">
        <v>440</v>
      </c>
      <c r="H3763" s="316" t="s">
        <v>319</v>
      </c>
      <c r="I3763" s="316" t="s">
        <v>309</v>
      </c>
      <c r="J3763" s="316" t="s">
        <v>289</v>
      </c>
      <c r="K3763" s="36">
        <v>38</v>
      </c>
      <c r="L3763" s="317">
        <v>0.31404998898506159</v>
      </c>
      <c r="M3763" s="317"/>
      <c r="N3763" s="36">
        <v>110</v>
      </c>
      <c r="O3763" s="317">
        <v>0.3216400146484375</v>
      </c>
      <c r="P3763" s="317"/>
      <c r="Q3763" s="36">
        <v>3283</v>
      </c>
      <c r="R3763" s="317">
        <v>0.3292199969291687</v>
      </c>
      <c r="S3763" s="317"/>
      <c r="T3763" t="s">
        <v>380</v>
      </c>
      <c r="BA3763" s="395">
        <v>1</v>
      </c>
      <c r="BB3763" s="396" t="s">
        <v>861</v>
      </c>
      <c r="BC3763" t="str">
        <f t="shared" si="341"/>
        <v>RH8</v>
      </c>
      <c r="BD3763" t="str">
        <f t="shared" si="342"/>
        <v>NAoMe_initial_diagnosis_year</v>
      </c>
      <c r="BE3763" s="397" t="s">
        <v>862</v>
      </c>
      <c r="BF3763" t="str">
        <f t="shared" si="343"/>
        <v>2021</v>
      </c>
      <c r="BG3763">
        <f t="shared" si="344"/>
        <v>38</v>
      </c>
      <c r="BH3763" s="398">
        <f t="shared" si="345"/>
        <v>0.31404998898506159</v>
      </c>
      <c r="BO3763" s="33"/>
    </row>
    <row r="3764" spans="1:67">
      <c r="A3764" s="316" t="s">
        <v>27</v>
      </c>
      <c r="B3764" t="s">
        <v>380</v>
      </c>
      <c r="C3764" t="s">
        <v>910</v>
      </c>
      <c r="D3764" t="s">
        <v>314</v>
      </c>
      <c r="E3764" s="316" t="s">
        <v>159</v>
      </c>
      <c r="F3764" s="316" t="s">
        <v>160</v>
      </c>
      <c r="G3764" s="316" t="s">
        <v>440</v>
      </c>
      <c r="H3764" s="316" t="s">
        <v>319</v>
      </c>
      <c r="I3764" s="316" t="s">
        <v>309</v>
      </c>
      <c r="J3764" s="316" t="s">
        <v>816</v>
      </c>
      <c r="K3764" s="36">
        <v>39</v>
      </c>
      <c r="L3764" s="317">
        <v>0.32231000065803528</v>
      </c>
      <c r="M3764" s="317"/>
      <c r="N3764" s="36">
        <v>108</v>
      </c>
      <c r="O3764" s="317">
        <v>0.31578999757766718</v>
      </c>
      <c r="P3764" s="317"/>
      <c r="Q3764" s="36">
        <v>3315</v>
      </c>
      <c r="R3764" s="317">
        <v>0.33243000507354742</v>
      </c>
      <c r="S3764" s="317"/>
      <c r="T3764" t="s">
        <v>380</v>
      </c>
      <c r="BA3764" s="395">
        <v>1</v>
      </c>
      <c r="BB3764" s="396" t="s">
        <v>861</v>
      </c>
      <c r="BC3764" t="str">
        <f t="shared" si="341"/>
        <v>RH8</v>
      </c>
      <c r="BD3764" t="str">
        <f t="shared" si="342"/>
        <v>NAoMe_initial_diagnosis_year</v>
      </c>
      <c r="BE3764" s="397" t="s">
        <v>862</v>
      </c>
      <c r="BF3764" t="str">
        <f t="shared" si="343"/>
        <v>2022</v>
      </c>
      <c r="BG3764">
        <f t="shared" si="344"/>
        <v>39</v>
      </c>
      <c r="BH3764" s="398">
        <f t="shared" si="345"/>
        <v>0.32231000065803528</v>
      </c>
      <c r="BO3764" s="33"/>
    </row>
    <row r="3765" spans="1:67">
      <c r="A3765" s="316" t="s">
        <v>27</v>
      </c>
      <c r="B3765" t="s">
        <v>380</v>
      </c>
      <c r="C3765" t="s">
        <v>910</v>
      </c>
      <c r="D3765" t="s">
        <v>314</v>
      </c>
      <c r="E3765" s="316" t="s">
        <v>159</v>
      </c>
      <c r="F3765" s="316" t="s">
        <v>160</v>
      </c>
      <c r="G3765" s="316" t="s">
        <v>440</v>
      </c>
      <c r="H3765" s="316" t="s">
        <v>319</v>
      </c>
      <c r="I3765" s="316" t="s">
        <v>309</v>
      </c>
      <c r="J3765" s="316" t="s">
        <v>946</v>
      </c>
      <c r="K3765" s="36">
        <v>44</v>
      </c>
      <c r="L3765" s="317">
        <v>0.36364001035690308</v>
      </c>
      <c r="M3765" s="317"/>
      <c r="N3765" s="36">
        <v>124</v>
      </c>
      <c r="O3765" s="317">
        <v>0.36256998777389532</v>
      </c>
      <c r="P3765" s="317"/>
      <c r="Q3765" s="36">
        <v>3374</v>
      </c>
      <c r="R3765" s="317">
        <v>0.33834999799728388</v>
      </c>
      <c r="S3765" s="317"/>
      <c r="T3765" t="s">
        <v>380</v>
      </c>
      <c r="BA3765" s="395">
        <v>1</v>
      </c>
      <c r="BB3765" s="396" t="s">
        <v>861</v>
      </c>
      <c r="BC3765" t="str">
        <f t="shared" si="341"/>
        <v>RH8</v>
      </c>
      <c r="BD3765" t="str">
        <f t="shared" si="342"/>
        <v>NAoMe_initial_diagnosis_year</v>
      </c>
      <c r="BE3765" s="397" t="s">
        <v>862</v>
      </c>
      <c r="BF3765" t="str">
        <f t="shared" si="343"/>
        <v>2023</v>
      </c>
      <c r="BG3765">
        <f t="shared" si="344"/>
        <v>44</v>
      </c>
      <c r="BH3765" s="398">
        <f t="shared" si="345"/>
        <v>0.36364001035690308</v>
      </c>
      <c r="BO3765" s="33"/>
    </row>
    <row r="3766" spans="1:67">
      <c r="A3766" s="316" t="s">
        <v>27</v>
      </c>
      <c r="B3766" t="s">
        <v>380</v>
      </c>
      <c r="C3766" t="s">
        <v>910</v>
      </c>
      <c r="D3766" t="s">
        <v>314</v>
      </c>
      <c r="E3766" s="316" t="s">
        <v>159</v>
      </c>
      <c r="F3766" s="316" t="s">
        <v>160</v>
      </c>
      <c r="G3766" s="316" t="s">
        <v>440</v>
      </c>
      <c r="H3766" s="316" t="s">
        <v>319</v>
      </c>
      <c r="I3766" s="316" t="s">
        <v>331</v>
      </c>
      <c r="J3766" s="316" t="s">
        <v>332</v>
      </c>
      <c r="K3766" s="36">
        <v>5</v>
      </c>
      <c r="L3766" s="317">
        <v>4.1319999843835831E-2</v>
      </c>
      <c r="M3766" s="317">
        <v>5.1550000905990601E-2</v>
      </c>
      <c r="N3766" s="36">
        <v>18</v>
      </c>
      <c r="O3766" s="317">
        <v>5.2629999816417687E-2</v>
      </c>
      <c r="P3766" s="317">
        <v>6.1640001833438873E-2</v>
      </c>
      <c r="Q3766" s="36">
        <v>434</v>
      </c>
      <c r="R3766" s="317">
        <v>4.3519999831914902E-2</v>
      </c>
      <c r="S3766" s="317">
        <v>5.2159998565912247E-2</v>
      </c>
      <c r="T3766" t="s">
        <v>380</v>
      </c>
      <c r="BA3766" s="395">
        <v>1</v>
      </c>
      <c r="BB3766" s="396" t="s">
        <v>861</v>
      </c>
      <c r="BC3766" t="str">
        <f t="shared" si="341"/>
        <v>RH8</v>
      </c>
      <c r="BD3766" t="str">
        <f t="shared" si="342"/>
        <v>NAoMe_initial_disease_group</v>
      </c>
      <c r="BE3766" s="397" t="s">
        <v>862</v>
      </c>
      <c r="BF3766" t="str">
        <f t="shared" si="343"/>
        <v>Advanced M0</v>
      </c>
      <c r="BG3766">
        <f t="shared" si="344"/>
        <v>5</v>
      </c>
      <c r="BH3766" s="398">
        <f t="shared" si="345"/>
        <v>4.1319999843835831E-2</v>
      </c>
      <c r="BO3766" s="33"/>
    </row>
    <row r="3767" spans="1:67">
      <c r="A3767" s="316" t="s">
        <v>27</v>
      </c>
      <c r="B3767" t="s">
        <v>380</v>
      </c>
      <c r="C3767" t="s">
        <v>910</v>
      </c>
      <c r="D3767" t="s">
        <v>314</v>
      </c>
      <c r="E3767" s="316" t="s">
        <v>159</v>
      </c>
      <c r="F3767" s="316" t="s">
        <v>160</v>
      </c>
      <c r="G3767" s="316" t="s">
        <v>440</v>
      </c>
      <c r="H3767" s="316" t="s">
        <v>319</v>
      </c>
      <c r="I3767" s="316" t="s">
        <v>331</v>
      </c>
      <c r="J3767" s="316" t="s">
        <v>333</v>
      </c>
      <c r="K3767" s="36">
        <v>64</v>
      </c>
      <c r="L3767" s="317">
        <v>0.52893000841140747</v>
      </c>
      <c r="M3767" s="317">
        <v>0.65978997945785522</v>
      </c>
      <c r="N3767" s="36">
        <v>204</v>
      </c>
      <c r="O3767" s="317">
        <v>0.59649002552032471</v>
      </c>
      <c r="P3767" s="317">
        <v>0.69862997531890869</v>
      </c>
      <c r="Q3767" s="36">
        <v>6159</v>
      </c>
      <c r="R3767" s="317">
        <v>0.6176300048828125</v>
      </c>
      <c r="S3767" s="317">
        <v>0.74026000499725342</v>
      </c>
      <c r="T3767" t="s">
        <v>380</v>
      </c>
      <c r="BA3767" s="395">
        <v>1</v>
      </c>
      <c r="BB3767" s="396" t="s">
        <v>861</v>
      </c>
      <c r="BC3767" t="str">
        <f t="shared" si="341"/>
        <v>RH8</v>
      </c>
      <c r="BD3767" t="str">
        <f t="shared" si="342"/>
        <v>NAoMe_initial_disease_group</v>
      </c>
      <c r="BE3767" s="397" t="s">
        <v>862</v>
      </c>
      <c r="BF3767" t="str">
        <f t="shared" si="343"/>
        <v>Advanced M1</v>
      </c>
      <c r="BG3767">
        <f t="shared" si="344"/>
        <v>64</v>
      </c>
      <c r="BH3767" s="398">
        <f t="shared" si="345"/>
        <v>0.52893000841140747</v>
      </c>
      <c r="BO3767" s="33"/>
    </row>
    <row r="3768" spans="1:67">
      <c r="A3768" s="316" t="s">
        <v>27</v>
      </c>
      <c r="B3768" t="s">
        <v>380</v>
      </c>
      <c r="C3768" t="s">
        <v>910</v>
      </c>
      <c r="D3768" t="s">
        <v>314</v>
      </c>
      <c r="E3768" s="316" t="s">
        <v>159</v>
      </c>
      <c r="F3768" s="316" t="s">
        <v>160</v>
      </c>
      <c r="G3768" s="316" t="s">
        <v>440</v>
      </c>
      <c r="H3768" s="316" t="s">
        <v>319</v>
      </c>
      <c r="I3768" s="316" t="s">
        <v>331</v>
      </c>
      <c r="J3768" s="316" t="s">
        <v>334</v>
      </c>
      <c r="K3768" s="36">
        <v>0</v>
      </c>
      <c r="L3768" s="317">
        <v>0</v>
      </c>
      <c r="M3768" s="317">
        <v>0</v>
      </c>
      <c r="N3768" s="36">
        <v>2</v>
      </c>
      <c r="O3768" s="317">
        <v>5.8499998413026333E-3</v>
      </c>
      <c r="P3768" s="317">
        <v>6.8500000052154064E-3</v>
      </c>
      <c r="Q3768" s="36">
        <v>64</v>
      </c>
      <c r="R3768" s="317">
        <v>6.4199999906122676E-3</v>
      </c>
      <c r="S3768" s="317">
        <v>7.689999882131815E-3</v>
      </c>
      <c r="T3768" t="s">
        <v>380</v>
      </c>
      <c r="BA3768" s="395">
        <v>1</v>
      </c>
      <c r="BB3768" s="396" t="s">
        <v>861</v>
      </c>
      <c r="BC3768" t="str">
        <f t="shared" si="341"/>
        <v>RH8</v>
      </c>
      <c r="BD3768" t="str">
        <f t="shared" si="342"/>
        <v>NAoMe_initial_disease_group</v>
      </c>
      <c r="BE3768" s="397" t="s">
        <v>862</v>
      </c>
      <c r="BF3768" t="str">
        <f t="shared" si="343"/>
        <v>DCIS</v>
      </c>
      <c r="BG3768">
        <f t="shared" si="344"/>
        <v>0</v>
      </c>
      <c r="BH3768" s="398">
        <f t="shared" si="345"/>
        <v>0</v>
      </c>
      <c r="BO3768" s="33"/>
    </row>
    <row r="3769" spans="1:67">
      <c r="A3769" s="316" t="s">
        <v>27</v>
      </c>
      <c r="B3769" t="s">
        <v>380</v>
      </c>
      <c r="C3769" t="s">
        <v>910</v>
      </c>
      <c r="D3769" t="s">
        <v>314</v>
      </c>
      <c r="E3769" s="316" t="s">
        <v>159</v>
      </c>
      <c r="F3769" s="316" t="s">
        <v>160</v>
      </c>
      <c r="G3769" s="316" t="s">
        <v>440</v>
      </c>
      <c r="H3769" s="316" t="s">
        <v>319</v>
      </c>
      <c r="I3769" s="316" t="s">
        <v>331</v>
      </c>
      <c r="J3769" s="316" t="s">
        <v>335</v>
      </c>
      <c r="K3769" s="36">
        <v>28</v>
      </c>
      <c r="L3769" s="317">
        <v>0.23139999806880951</v>
      </c>
      <c r="M3769" s="317">
        <v>0.28865998983383179</v>
      </c>
      <c r="N3769" s="36">
        <v>68</v>
      </c>
      <c r="O3769" s="317">
        <v>0.19882999360561371</v>
      </c>
      <c r="P3769" s="317">
        <v>0.23287999629974371</v>
      </c>
      <c r="Q3769" s="36">
        <v>1663</v>
      </c>
      <c r="R3769" s="317">
        <v>0.16676999628543851</v>
      </c>
      <c r="S3769" s="317">
        <v>0.19988000392913821</v>
      </c>
      <c r="T3769" t="s">
        <v>380</v>
      </c>
      <c r="BA3769" s="395">
        <v>1</v>
      </c>
      <c r="BB3769" s="396" t="s">
        <v>861</v>
      </c>
      <c r="BC3769" t="str">
        <f t="shared" si="341"/>
        <v>RH8</v>
      </c>
      <c r="BD3769" t="str">
        <f t="shared" si="342"/>
        <v>NAoMe_initial_disease_group</v>
      </c>
      <c r="BE3769" s="397" t="s">
        <v>862</v>
      </c>
      <c r="BF3769" t="str">
        <f t="shared" si="343"/>
        <v>Early invasive</v>
      </c>
      <c r="BG3769">
        <f t="shared" si="344"/>
        <v>28</v>
      </c>
      <c r="BH3769" s="398">
        <f t="shared" si="345"/>
        <v>0.23139999806880951</v>
      </c>
      <c r="BO3769" s="33"/>
    </row>
    <row r="3770" spans="1:67">
      <c r="A3770" s="316" t="s">
        <v>27</v>
      </c>
      <c r="B3770" t="s">
        <v>380</v>
      </c>
      <c r="C3770" t="s">
        <v>910</v>
      </c>
      <c r="D3770" t="s">
        <v>314</v>
      </c>
      <c r="E3770" s="316" t="s">
        <v>159</v>
      </c>
      <c r="F3770" s="316" t="s">
        <v>160</v>
      </c>
      <c r="G3770" s="316" t="s">
        <v>440</v>
      </c>
      <c r="H3770" s="316" t="s">
        <v>319</v>
      </c>
      <c r="I3770" s="316" t="s">
        <v>331</v>
      </c>
      <c r="J3770" s="316" t="s">
        <v>337</v>
      </c>
      <c r="K3770" s="36">
        <v>24</v>
      </c>
      <c r="L3770" s="317">
        <v>0.19834999740123749</v>
      </c>
      <c r="M3770" s="317"/>
      <c r="N3770" s="36">
        <v>50</v>
      </c>
      <c r="O3770" s="317">
        <v>0.14620000123977661</v>
      </c>
      <c r="P3770" s="317"/>
      <c r="Q3770" s="36">
        <v>1652</v>
      </c>
      <c r="R3770" s="317">
        <v>0.1656599938869476</v>
      </c>
      <c r="S3770" s="317"/>
      <c r="T3770" t="s">
        <v>380</v>
      </c>
      <c r="BA3770" s="395">
        <v>1</v>
      </c>
      <c r="BB3770" s="396" t="s">
        <v>861</v>
      </c>
      <c r="BC3770" t="str">
        <f t="shared" si="341"/>
        <v>RH8</v>
      </c>
      <c r="BD3770" t="str">
        <f t="shared" si="342"/>
        <v>NAoMe_initial_disease_group</v>
      </c>
      <c r="BE3770" s="397" t="s">
        <v>862</v>
      </c>
      <c r="BF3770" t="str">
        <f t="shared" si="343"/>
        <v>Unknown stage</v>
      </c>
      <c r="BG3770">
        <f t="shared" si="344"/>
        <v>24</v>
      </c>
      <c r="BH3770" s="398">
        <f t="shared" si="345"/>
        <v>0.19834999740123749</v>
      </c>
      <c r="BO3770" s="33"/>
    </row>
    <row r="3771" spans="1:67">
      <c r="A3771" s="316" t="s">
        <v>27</v>
      </c>
      <c r="B3771" t="s">
        <v>380</v>
      </c>
      <c r="C3771" t="s">
        <v>910</v>
      </c>
      <c r="D3771" t="s">
        <v>314</v>
      </c>
      <c r="E3771" s="316" t="s">
        <v>159</v>
      </c>
      <c r="F3771" s="316" t="s">
        <v>160</v>
      </c>
      <c r="G3771" s="316" t="s">
        <v>440</v>
      </c>
      <c r="H3771" s="316" t="s">
        <v>319</v>
      </c>
      <c r="I3771" s="316" t="s">
        <v>656</v>
      </c>
      <c r="J3771" s="316" t="s">
        <v>286</v>
      </c>
      <c r="K3771" s="36">
        <v>0</v>
      </c>
      <c r="L3771" s="317">
        <v>0</v>
      </c>
      <c r="M3771" s="317">
        <v>0</v>
      </c>
      <c r="N3771" s="36">
        <v>0</v>
      </c>
      <c r="O3771" s="317">
        <v>0</v>
      </c>
      <c r="P3771" s="317">
        <v>0</v>
      </c>
      <c r="Q3771" s="36">
        <v>492</v>
      </c>
      <c r="R3771" s="317">
        <v>4.9339998513460159E-2</v>
      </c>
      <c r="S3771" s="317">
        <v>5.1920000463724143E-2</v>
      </c>
      <c r="T3771" t="s">
        <v>380</v>
      </c>
      <c r="BA3771" s="395">
        <v>1</v>
      </c>
      <c r="BB3771" s="396" t="s">
        <v>861</v>
      </c>
      <c r="BC3771" t="str">
        <f t="shared" si="341"/>
        <v>RH8</v>
      </c>
      <c r="BD3771" t="str">
        <f t="shared" si="342"/>
        <v>NAoMe_initial_ethnicity_grp</v>
      </c>
      <c r="BE3771" s="397" t="s">
        <v>862</v>
      </c>
      <c r="BF3771" t="str">
        <f t="shared" si="343"/>
        <v>Asian or Asian British</v>
      </c>
      <c r="BG3771">
        <f t="shared" si="344"/>
        <v>0</v>
      </c>
      <c r="BH3771" s="398">
        <f t="shared" si="345"/>
        <v>0</v>
      </c>
      <c r="BO3771" s="33"/>
    </row>
    <row r="3772" spans="1:67">
      <c r="A3772" s="316" t="s">
        <v>27</v>
      </c>
      <c r="B3772" t="s">
        <v>380</v>
      </c>
      <c r="C3772" t="s">
        <v>910</v>
      </c>
      <c r="D3772" t="s">
        <v>314</v>
      </c>
      <c r="E3772" s="316" t="s">
        <v>159</v>
      </c>
      <c r="F3772" s="316" t="s">
        <v>160</v>
      </c>
      <c r="G3772" s="316" t="s">
        <v>440</v>
      </c>
      <c r="H3772" s="316" t="s">
        <v>319</v>
      </c>
      <c r="I3772" s="316" t="s">
        <v>656</v>
      </c>
      <c r="J3772" s="316" t="s">
        <v>287</v>
      </c>
      <c r="K3772" s="36">
        <v>0</v>
      </c>
      <c r="L3772" s="317">
        <v>0</v>
      </c>
      <c r="M3772" s="317">
        <v>0</v>
      </c>
      <c r="N3772" s="36">
        <v>2</v>
      </c>
      <c r="O3772" s="317">
        <v>5.8499998413026333E-3</v>
      </c>
      <c r="P3772" s="317">
        <v>5.9899999760091296E-3</v>
      </c>
      <c r="Q3772" s="36">
        <v>403</v>
      </c>
      <c r="R3772" s="317">
        <v>4.0410000830888748E-2</v>
      </c>
      <c r="S3772" s="317">
        <v>4.2520001530647278E-2</v>
      </c>
      <c r="T3772" t="s">
        <v>380</v>
      </c>
      <c r="BA3772" s="395">
        <v>1</v>
      </c>
      <c r="BB3772" s="396" t="s">
        <v>861</v>
      </c>
      <c r="BC3772" t="str">
        <f t="shared" si="341"/>
        <v>RH8</v>
      </c>
      <c r="BD3772" t="str">
        <f t="shared" si="342"/>
        <v>NAoMe_initial_ethnicity_grp</v>
      </c>
      <c r="BE3772" s="397" t="s">
        <v>862</v>
      </c>
      <c r="BF3772" t="str">
        <f t="shared" si="343"/>
        <v>Black or Black British</v>
      </c>
      <c r="BG3772">
        <f t="shared" si="344"/>
        <v>0</v>
      </c>
      <c r="BH3772" s="398">
        <f t="shared" si="345"/>
        <v>0</v>
      </c>
      <c r="BO3772" s="33"/>
    </row>
    <row r="3773" spans="1:67">
      <c r="A3773" s="316" t="s">
        <v>27</v>
      </c>
      <c r="B3773" t="s">
        <v>380</v>
      </c>
      <c r="C3773" t="s">
        <v>910</v>
      </c>
      <c r="D3773" t="s">
        <v>314</v>
      </c>
      <c r="E3773" s="316" t="s">
        <v>159</v>
      </c>
      <c r="F3773" s="316" t="s">
        <v>160</v>
      </c>
      <c r="G3773" s="316" t="s">
        <v>440</v>
      </c>
      <c r="H3773" s="316" t="s">
        <v>319</v>
      </c>
      <c r="I3773" s="316" t="s">
        <v>656</v>
      </c>
      <c r="J3773" s="316" t="s">
        <v>259</v>
      </c>
      <c r="K3773" s="36">
        <v>0</v>
      </c>
      <c r="L3773" s="317">
        <v>0</v>
      </c>
      <c r="M3773" s="317">
        <v>0</v>
      </c>
      <c r="N3773" s="36">
        <v>2</v>
      </c>
      <c r="O3773" s="317">
        <v>5.8499998413026333E-3</v>
      </c>
      <c r="P3773" s="317">
        <v>5.9899999760091296E-3</v>
      </c>
      <c r="Q3773" s="36">
        <v>98</v>
      </c>
      <c r="R3773" s="317">
        <v>9.8299998790025711E-3</v>
      </c>
      <c r="S3773" s="317">
        <v>1.0339999571442601E-2</v>
      </c>
      <c r="T3773" t="s">
        <v>380</v>
      </c>
      <c r="BA3773" s="395">
        <v>1</v>
      </c>
      <c r="BB3773" s="396" t="s">
        <v>861</v>
      </c>
      <c r="BC3773" t="str">
        <f t="shared" si="341"/>
        <v>RH8</v>
      </c>
      <c r="BD3773" t="str">
        <f t="shared" si="342"/>
        <v>NAoMe_initial_ethnicity_grp</v>
      </c>
      <c r="BE3773" s="397" t="s">
        <v>862</v>
      </c>
      <c r="BF3773" t="str">
        <f t="shared" si="343"/>
        <v>Mixed</v>
      </c>
      <c r="BG3773">
        <f t="shared" si="344"/>
        <v>0</v>
      </c>
      <c r="BH3773" s="398">
        <f t="shared" si="345"/>
        <v>0</v>
      </c>
      <c r="BO3773" s="33"/>
    </row>
    <row r="3774" spans="1:67">
      <c r="A3774" s="316" t="s">
        <v>27</v>
      </c>
      <c r="B3774" t="s">
        <v>380</v>
      </c>
      <c r="C3774" t="s">
        <v>910</v>
      </c>
      <c r="D3774" t="s">
        <v>314</v>
      </c>
      <c r="E3774" s="316" t="s">
        <v>159</v>
      </c>
      <c r="F3774" s="316" t="s">
        <v>160</v>
      </c>
      <c r="G3774" s="316" t="s">
        <v>440</v>
      </c>
      <c r="H3774" s="316" t="s">
        <v>319</v>
      </c>
      <c r="I3774" s="316" t="s">
        <v>656</v>
      </c>
      <c r="J3774" s="316" t="s">
        <v>288</v>
      </c>
      <c r="K3774" s="36">
        <v>0</v>
      </c>
      <c r="L3774" s="317">
        <v>0</v>
      </c>
      <c r="M3774" s="317">
        <v>0</v>
      </c>
      <c r="N3774" s="36">
        <v>2</v>
      </c>
      <c r="O3774" s="317">
        <v>5.8499998413026333E-3</v>
      </c>
      <c r="P3774" s="317">
        <v>5.9899999760091296E-3</v>
      </c>
      <c r="Q3774" s="36">
        <v>246</v>
      </c>
      <c r="R3774" s="317">
        <v>2.466999925673008E-2</v>
      </c>
      <c r="S3774" s="317">
        <v>2.5960000231862072E-2</v>
      </c>
      <c r="T3774" t="s">
        <v>380</v>
      </c>
      <c r="BA3774" s="395">
        <v>1</v>
      </c>
      <c r="BB3774" s="396" t="s">
        <v>861</v>
      </c>
      <c r="BC3774" t="str">
        <f t="shared" si="341"/>
        <v>RH8</v>
      </c>
      <c r="BD3774" t="str">
        <f t="shared" si="342"/>
        <v>NAoMe_initial_ethnicity_grp</v>
      </c>
      <c r="BE3774" s="397" t="s">
        <v>862</v>
      </c>
      <c r="BF3774" t="str">
        <f t="shared" si="343"/>
        <v>Other Ethnic Group</v>
      </c>
      <c r="BG3774">
        <f t="shared" si="344"/>
        <v>0</v>
      </c>
      <c r="BH3774" s="398">
        <f t="shared" si="345"/>
        <v>0</v>
      </c>
      <c r="BO3774" s="33"/>
    </row>
    <row r="3775" spans="1:67">
      <c r="A3775" s="316" t="s">
        <v>27</v>
      </c>
      <c r="B3775" t="s">
        <v>380</v>
      </c>
      <c r="C3775" t="s">
        <v>910</v>
      </c>
      <c r="D3775" t="s">
        <v>314</v>
      </c>
      <c r="E3775" s="316" t="s">
        <v>159</v>
      </c>
      <c r="F3775" s="316" t="s">
        <v>160</v>
      </c>
      <c r="G3775" s="316" t="s">
        <v>440</v>
      </c>
      <c r="H3775" s="316" t="s">
        <v>319</v>
      </c>
      <c r="I3775" s="316" t="s">
        <v>656</v>
      </c>
      <c r="J3775" s="316" t="s">
        <v>260</v>
      </c>
      <c r="K3775" s="36">
        <v>2</v>
      </c>
      <c r="L3775" s="317">
        <v>1.652999967336655E-2</v>
      </c>
      <c r="M3775" s="317"/>
      <c r="N3775" s="36">
        <v>8</v>
      </c>
      <c r="O3775" s="317">
        <v>2.3390000686049461E-2</v>
      </c>
      <c r="P3775" s="317"/>
      <c r="Q3775" s="36">
        <v>495</v>
      </c>
      <c r="R3775" s="317">
        <v>4.9639999866485603E-2</v>
      </c>
      <c r="S3775" s="317"/>
      <c r="T3775" t="s">
        <v>380</v>
      </c>
      <c r="BA3775" s="395">
        <v>1</v>
      </c>
      <c r="BB3775" s="396" t="s">
        <v>861</v>
      </c>
      <c r="BC3775" t="str">
        <f t="shared" si="341"/>
        <v>RH8</v>
      </c>
      <c r="BD3775" t="str">
        <f t="shared" si="342"/>
        <v>NAoMe_initial_ethnicity_grp</v>
      </c>
      <c r="BE3775" s="397" t="s">
        <v>862</v>
      </c>
      <c r="BF3775" t="str">
        <f t="shared" si="343"/>
        <v>Unknown</v>
      </c>
      <c r="BG3775">
        <f t="shared" si="344"/>
        <v>2</v>
      </c>
      <c r="BH3775" s="398">
        <f t="shared" si="345"/>
        <v>1.652999967336655E-2</v>
      </c>
      <c r="BO3775" s="33"/>
    </row>
    <row r="3776" spans="1:67">
      <c r="A3776" s="316" t="s">
        <v>27</v>
      </c>
      <c r="B3776" t="s">
        <v>380</v>
      </c>
      <c r="C3776" t="s">
        <v>910</v>
      </c>
      <c r="D3776" t="s">
        <v>314</v>
      </c>
      <c r="E3776" s="316" t="s">
        <v>159</v>
      </c>
      <c r="F3776" s="316" t="s">
        <v>160</v>
      </c>
      <c r="G3776" s="316" t="s">
        <v>440</v>
      </c>
      <c r="H3776" s="316" t="s">
        <v>319</v>
      </c>
      <c r="I3776" s="316" t="s">
        <v>656</v>
      </c>
      <c r="J3776" s="316" t="s">
        <v>258</v>
      </c>
      <c r="K3776" s="36">
        <v>119</v>
      </c>
      <c r="L3776" s="317">
        <v>0.98347002267837524</v>
      </c>
      <c r="M3776" s="317">
        <v>1</v>
      </c>
      <c r="N3776" s="36">
        <v>328</v>
      </c>
      <c r="O3776" s="317">
        <v>0.95906001329421997</v>
      </c>
      <c r="P3776" s="317">
        <v>0.98203998804092407</v>
      </c>
      <c r="Q3776" s="36">
        <v>8238</v>
      </c>
      <c r="R3776" s="317">
        <v>0.82611000537872314</v>
      </c>
      <c r="S3776" s="317">
        <v>0.86926001310348511</v>
      </c>
      <c r="T3776" t="s">
        <v>380</v>
      </c>
      <c r="BA3776" s="395">
        <v>1</v>
      </c>
      <c r="BB3776" s="396" t="s">
        <v>861</v>
      </c>
      <c r="BC3776" t="str">
        <f t="shared" si="341"/>
        <v>RH8</v>
      </c>
      <c r="BD3776" t="str">
        <f t="shared" si="342"/>
        <v>NAoMe_initial_ethnicity_grp</v>
      </c>
      <c r="BE3776" s="397" t="s">
        <v>862</v>
      </c>
      <c r="BF3776" t="str">
        <f t="shared" si="343"/>
        <v>White</v>
      </c>
      <c r="BG3776">
        <f t="shared" si="344"/>
        <v>119</v>
      </c>
      <c r="BH3776" s="398">
        <f t="shared" si="345"/>
        <v>0.98347002267837524</v>
      </c>
      <c r="BO3776" s="33"/>
    </row>
    <row r="3777" spans="1:67">
      <c r="A3777" s="316" t="s">
        <v>27</v>
      </c>
      <c r="B3777" t="s">
        <v>380</v>
      </c>
      <c r="C3777" t="s">
        <v>910</v>
      </c>
      <c r="D3777" t="s">
        <v>314</v>
      </c>
      <c r="E3777" s="316" t="s">
        <v>159</v>
      </c>
      <c r="F3777" s="316" t="s">
        <v>160</v>
      </c>
      <c r="G3777" s="316" t="s">
        <v>440</v>
      </c>
      <c r="H3777" s="316" t="s">
        <v>319</v>
      </c>
      <c r="I3777" s="316" t="s">
        <v>657</v>
      </c>
      <c r="J3777" s="316" t="s">
        <v>817</v>
      </c>
      <c r="K3777" s="36">
        <v>115</v>
      </c>
      <c r="L3777" s="317">
        <v>0.95041000843048096</v>
      </c>
      <c r="M3777" s="317"/>
      <c r="N3777" s="36">
        <v>324</v>
      </c>
      <c r="O3777" s="317">
        <v>0.94736999273300171</v>
      </c>
      <c r="P3777" s="317"/>
      <c r="Q3777" s="36">
        <v>9359</v>
      </c>
      <c r="R3777" s="317">
        <v>0.93853002786636353</v>
      </c>
      <c r="S3777" s="317"/>
      <c r="T3777" t="s">
        <v>380</v>
      </c>
      <c r="BA3777" s="395">
        <v>1</v>
      </c>
      <c r="BB3777" s="396" t="s">
        <v>861</v>
      </c>
      <c r="BC3777" t="str">
        <f t="shared" si="341"/>
        <v>RH8</v>
      </c>
      <c r="BD3777" t="str">
        <f t="shared" si="342"/>
        <v>NAoMe_initial_final_route</v>
      </c>
      <c r="BE3777" s="397" t="s">
        <v>862</v>
      </c>
      <c r="BF3777" t="str">
        <f t="shared" si="343"/>
        <v>Not screened</v>
      </c>
      <c r="BG3777">
        <f t="shared" si="344"/>
        <v>115</v>
      </c>
      <c r="BH3777" s="398">
        <f t="shared" si="345"/>
        <v>0.95041000843048096</v>
      </c>
      <c r="BO3777" s="33"/>
    </row>
    <row r="3778" spans="1:67">
      <c r="A3778" s="316" t="s">
        <v>27</v>
      </c>
      <c r="B3778" t="s">
        <v>380</v>
      </c>
      <c r="C3778" t="s">
        <v>910</v>
      </c>
      <c r="D3778" t="s">
        <v>314</v>
      </c>
      <c r="E3778" s="316" t="s">
        <v>159</v>
      </c>
      <c r="F3778" s="316" t="s">
        <v>160</v>
      </c>
      <c r="G3778" s="316" t="s">
        <v>440</v>
      </c>
      <c r="H3778" s="316" t="s">
        <v>319</v>
      </c>
      <c r="I3778" s="316" t="s">
        <v>657</v>
      </c>
      <c r="J3778" s="316" t="s">
        <v>352</v>
      </c>
      <c r="K3778" s="36">
        <v>6</v>
      </c>
      <c r="L3778" s="317">
        <v>4.958999902009964E-2</v>
      </c>
      <c r="M3778" s="317"/>
      <c r="N3778" s="36">
        <v>18</v>
      </c>
      <c r="O3778" s="317">
        <v>5.2629999816417687E-2</v>
      </c>
      <c r="P3778" s="317"/>
      <c r="Q3778" s="36">
        <v>613</v>
      </c>
      <c r="R3778" s="317">
        <v>6.1469998210668557E-2</v>
      </c>
      <c r="S3778" s="317"/>
      <c r="T3778" t="s">
        <v>380</v>
      </c>
      <c r="BA3778" s="395">
        <v>1</v>
      </c>
      <c r="BB3778" s="396" t="s">
        <v>861</v>
      </c>
      <c r="BC3778" t="str">
        <f t="shared" si="341"/>
        <v>RH8</v>
      </c>
      <c r="BD3778" t="str">
        <f t="shared" si="342"/>
        <v>NAoMe_initial_final_route</v>
      </c>
      <c r="BE3778" s="397" t="s">
        <v>862</v>
      </c>
      <c r="BF3778" t="str">
        <f t="shared" si="343"/>
        <v>Screening</v>
      </c>
      <c r="BG3778">
        <f t="shared" si="344"/>
        <v>6</v>
      </c>
      <c r="BH3778" s="398">
        <f t="shared" si="345"/>
        <v>4.958999902009964E-2</v>
      </c>
      <c r="BO3778" s="33"/>
    </row>
    <row r="3779" spans="1:67">
      <c r="A3779" s="316" t="s">
        <v>27</v>
      </c>
      <c r="B3779" t="s">
        <v>380</v>
      </c>
      <c r="C3779" t="s">
        <v>910</v>
      </c>
      <c r="D3779" t="s">
        <v>314</v>
      </c>
      <c r="E3779" s="316" t="s">
        <v>159</v>
      </c>
      <c r="F3779" s="316" t="s">
        <v>160</v>
      </c>
      <c r="G3779" s="316" t="s">
        <v>440</v>
      </c>
      <c r="H3779" s="316" t="s">
        <v>319</v>
      </c>
      <c r="I3779" s="316" t="s">
        <v>303</v>
      </c>
      <c r="J3779" s="316" t="s">
        <v>308</v>
      </c>
      <c r="K3779" s="36">
        <v>24</v>
      </c>
      <c r="L3779" s="317">
        <v>0.19834999740123749</v>
      </c>
      <c r="M3779" s="317"/>
      <c r="N3779" s="36">
        <v>50</v>
      </c>
      <c r="O3779" s="317">
        <v>0.14620000123977661</v>
      </c>
      <c r="P3779" s="317"/>
      <c r="Q3779" s="36">
        <v>1652</v>
      </c>
      <c r="R3779" s="317">
        <v>0.1656599938869476</v>
      </c>
      <c r="S3779" s="317"/>
      <c r="T3779" t="s">
        <v>380</v>
      </c>
      <c r="BA3779" s="395">
        <v>1</v>
      </c>
      <c r="BB3779" s="396" t="s">
        <v>861</v>
      </c>
      <c r="BC3779" t="str">
        <f t="shared" ref="BC3779:BC3842" si="346">E3779</f>
        <v>RH8</v>
      </c>
      <c r="BD3779" t="str">
        <f t="shared" ref="BD3779:BD3842" si="347">(LEFT(A3779, LEN(A3779)-7))&amp;"_"&amp;I3779</f>
        <v>NAoMe_initial_final_stage_tum</v>
      </c>
      <c r="BE3779" s="397" t="s">
        <v>862</v>
      </c>
      <c r="BF3779" t="str">
        <f t="shared" ref="BF3779:BF3842" si="348">J3779</f>
        <v>Not staged/Unstated</v>
      </c>
      <c r="BG3779">
        <f t="shared" ref="BG3779:BG3842" si="349">K3779</f>
        <v>24</v>
      </c>
      <c r="BH3779" s="398">
        <f t="shared" ref="BH3779:BH3842" si="350">L3779</f>
        <v>0.19834999740123749</v>
      </c>
      <c r="BO3779" s="33"/>
    </row>
    <row r="3780" spans="1:67">
      <c r="A3780" s="316" t="s">
        <v>27</v>
      </c>
      <c r="B3780" t="s">
        <v>380</v>
      </c>
      <c r="C3780" t="s">
        <v>910</v>
      </c>
      <c r="D3780" t="s">
        <v>314</v>
      </c>
      <c r="E3780" s="316" t="s">
        <v>159</v>
      </c>
      <c r="F3780" s="316" t="s">
        <v>160</v>
      </c>
      <c r="G3780" s="316" t="s">
        <v>440</v>
      </c>
      <c r="H3780" s="316" t="s">
        <v>319</v>
      </c>
      <c r="I3780" s="316" t="s">
        <v>303</v>
      </c>
      <c r="J3780" s="316" t="s">
        <v>304</v>
      </c>
      <c r="K3780" s="36">
        <v>0</v>
      </c>
      <c r="L3780" s="317">
        <v>0</v>
      </c>
      <c r="M3780" s="317">
        <v>0</v>
      </c>
      <c r="N3780" s="36">
        <v>2</v>
      </c>
      <c r="O3780" s="317">
        <v>5.8499998413026333E-3</v>
      </c>
      <c r="P3780" s="317">
        <v>6.8500000052154064E-3</v>
      </c>
      <c r="Q3780" s="36">
        <v>64</v>
      </c>
      <c r="R3780" s="317">
        <v>6.4199999906122676E-3</v>
      </c>
      <c r="S3780" s="317">
        <v>7.689999882131815E-3</v>
      </c>
      <c r="T3780" t="s">
        <v>380</v>
      </c>
      <c r="BA3780" s="395">
        <v>1</v>
      </c>
      <c r="BB3780" s="396" t="s">
        <v>861</v>
      </c>
      <c r="BC3780" t="str">
        <f t="shared" si="346"/>
        <v>RH8</v>
      </c>
      <c r="BD3780" t="str">
        <f t="shared" si="347"/>
        <v>NAoMe_initial_final_stage_tum</v>
      </c>
      <c r="BE3780" s="397" t="s">
        <v>862</v>
      </c>
      <c r="BF3780" t="str">
        <f t="shared" si="348"/>
        <v>Stage 0</v>
      </c>
      <c r="BG3780">
        <f t="shared" si="349"/>
        <v>0</v>
      </c>
      <c r="BH3780" s="398">
        <f t="shared" si="350"/>
        <v>0</v>
      </c>
      <c r="BO3780" s="33"/>
    </row>
    <row r="3781" spans="1:67">
      <c r="A3781" s="316" t="s">
        <v>27</v>
      </c>
      <c r="B3781" t="s">
        <v>380</v>
      </c>
      <c r="C3781" t="s">
        <v>910</v>
      </c>
      <c r="D3781" t="s">
        <v>314</v>
      </c>
      <c r="E3781" s="316" t="s">
        <v>159</v>
      </c>
      <c r="F3781" s="316" t="s">
        <v>160</v>
      </c>
      <c r="G3781" s="316" t="s">
        <v>440</v>
      </c>
      <c r="H3781" s="316" t="s">
        <v>319</v>
      </c>
      <c r="I3781" s="316" t="s">
        <v>303</v>
      </c>
      <c r="J3781" s="316" t="s">
        <v>305</v>
      </c>
      <c r="K3781" s="36">
        <v>2</v>
      </c>
      <c r="L3781" s="317">
        <v>1.652999967336655E-2</v>
      </c>
      <c r="M3781" s="317">
        <v>2.0619999617338181E-2</v>
      </c>
      <c r="N3781" s="36">
        <v>13</v>
      </c>
      <c r="O3781" s="317">
        <v>3.8010001182556152E-2</v>
      </c>
      <c r="P3781" s="317">
        <v>4.4520001858472817E-2</v>
      </c>
      <c r="Q3781" s="36">
        <v>359</v>
      </c>
      <c r="R3781" s="317">
        <v>3.5999998450279243E-2</v>
      </c>
      <c r="S3781" s="317">
        <v>4.3150000274181373E-2</v>
      </c>
      <c r="T3781" t="s">
        <v>380</v>
      </c>
      <c r="BA3781" s="395">
        <v>1</v>
      </c>
      <c r="BB3781" s="396" t="s">
        <v>861</v>
      </c>
      <c r="BC3781" t="str">
        <f t="shared" si="346"/>
        <v>RH8</v>
      </c>
      <c r="BD3781" t="str">
        <f t="shared" si="347"/>
        <v>NAoMe_initial_final_stage_tum</v>
      </c>
      <c r="BE3781" s="397" t="s">
        <v>862</v>
      </c>
      <c r="BF3781" t="str">
        <f t="shared" si="348"/>
        <v>Stage 1</v>
      </c>
      <c r="BG3781">
        <f t="shared" si="349"/>
        <v>2</v>
      </c>
      <c r="BH3781" s="398">
        <f t="shared" si="350"/>
        <v>1.652999967336655E-2</v>
      </c>
      <c r="BO3781" s="33"/>
    </row>
    <row r="3782" spans="1:67">
      <c r="A3782" s="316" t="s">
        <v>27</v>
      </c>
      <c r="B3782" t="s">
        <v>380</v>
      </c>
      <c r="C3782" t="s">
        <v>910</v>
      </c>
      <c r="D3782" t="s">
        <v>314</v>
      </c>
      <c r="E3782" s="316" t="s">
        <v>159</v>
      </c>
      <c r="F3782" s="316" t="s">
        <v>160</v>
      </c>
      <c r="G3782" s="316" t="s">
        <v>440</v>
      </c>
      <c r="H3782" s="316" t="s">
        <v>319</v>
      </c>
      <c r="I3782" s="316" t="s">
        <v>303</v>
      </c>
      <c r="J3782" s="316" t="s">
        <v>306</v>
      </c>
      <c r="K3782" s="36">
        <v>19</v>
      </c>
      <c r="L3782" s="317">
        <v>0.15702000260353091</v>
      </c>
      <c r="M3782" s="317">
        <v>0.19587999582290649</v>
      </c>
      <c r="N3782" s="36">
        <v>44</v>
      </c>
      <c r="O3782" s="317">
        <v>0.1286499947309494</v>
      </c>
      <c r="P3782" s="317">
        <v>0.15068000555038449</v>
      </c>
      <c r="Q3782" s="36">
        <v>996</v>
      </c>
      <c r="R3782" s="317">
        <v>9.9880002439022064E-2</v>
      </c>
      <c r="S3782" s="317">
        <v>0.11970999836921691</v>
      </c>
      <c r="T3782" t="s">
        <v>380</v>
      </c>
      <c r="BA3782" s="395">
        <v>1</v>
      </c>
      <c r="BB3782" s="396" t="s">
        <v>861</v>
      </c>
      <c r="BC3782" t="str">
        <f t="shared" si="346"/>
        <v>RH8</v>
      </c>
      <c r="BD3782" t="str">
        <f t="shared" si="347"/>
        <v>NAoMe_initial_final_stage_tum</v>
      </c>
      <c r="BE3782" s="397" t="s">
        <v>862</v>
      </c>
      <c r="BF3782" t="str">
        <f t="shared" si="348"/>
        <v>Stage 2</v>
      </c>
      <c r="BG3782">
        <f t="shared" si="349"/>
        <v>19</v>
      </c>
      <c r="BH3782" s="398">
        <f t="shared" si="350"/>
        <v>0.15702000260353091</v>
      </c>
      <c r="BO3782" s="33"/>
    </row>
    <row r="3783" spans="1:67">
      <c r="A3783" s="316" t="s">
        <v>27</v>
      </c>
      <c r="B3783" t="s">
        <v>380</v>
      </c>
      <c r="C3783" t="s">
        <v>910</v>
      </c>
      <c r="D3783" t="s">
        <v>314</v>
      </c>
      <c r="E3783" s="316" t="s">
        <v>159</v>
      </c>
      <c r="F3783" s="316" t="s">
        <v>160</v>
      </c>
      <c r="G3783" s="316" t="s">
        <v>440</v>
      </c>
      <c r="H3783" s="316" t="s">
        <v>319</v>
      </c>
      <c r="I3783" s="316" t="s">
        <v>303</v>
      </c>
      <c r="J3783" s="316" t="s">
        <v>307</v>
      </c>
      <c r="K3783" s="36">
        <v>11</v>
      </c>
      <c r="L3783" s="317">
        <v>9.0910002589225769E-2</v>
      </c>
      <c r="M3783" s="317">
        <v>0.1133999973535538</v>
      </c>
      <c r="N3783" s="36">
        <v>29</v>
      </c>
      <c r="O3783" s="317">
        <v>8.4799997508525848E-2</v>
      </c>
      <c r="P3783" s="317">
        <v>9.9320001900196075E-2</v>
      </c>
      <c r="Q3783" s="36">
        <v>742</v>
      </c>
      <c r="R3783" s="317">
        <v>7.4409998953342438E-2</v>
      </c>
      <c r="S3783" s="317">
        <v>8.9180000126361847E-2</v>
      </c>
      <c r="T3783" t="s">
        <v>380</v>
      </c>
      <c r="BA3783" s="395">
        <v>1</v>
      </c>
      <c r="BB3783" s="396" t="s">
        <v>861</v>
      </c>
      <c r="BC3783" t="str">
        <f t="shared" si="346"/>
        <v>RH8</v>
      </c>
      <c r="BD3783" t="str">
        <f t="shared" si="347"/>
        <v>NAoMe_initial_final_stage_tum</v>
      </c>
      <c r="BE3783" s="397" t="s">
        <v>862</v>
      </c>
      <c r="BF3783" t="str">
        <f t="shared" si="348"/>
        <v>Stage 3</v>
      </c>
      <c r="BG3783">
        <f t="shared" si="349"/>
        <v>11</v>
      </c>
      <c r="BH3783" s="398">
        <f t="shared" si="350"/>
        <v>9.0910002589225769E-2</v>
      </c>
      <c r="BO3783" s="33"/>
    </row>
    <row r="3784" spans="1:67">
      <c r="A3784" s="316" t="s">
        <v>27</v>
      </c>
      <c r="B3784" t="s">
        <v>380</v>
      </c>
      <c r="C3784" t="s">
        <v>910</v>
      </c>
      <c r="D3784" t="s">
        <v>314</v>
      </c>
      <c r="E3784" s="316" t="s">
        <v>159</v>
      </c>
      <c r="F3784" s="316" t="s">
        <v>160</v>
      </c>
      <c r="G3784" s="316" t="s">
        <v>440</v>
      </c>
      <c r="H3784" s="316" t="s">
        <v>319</v>
      </c>
      <c r="I3784" s="316" t="s">
        <v>303</v>
      </c>
      <c r="J3784" s="316" t="s">
        <v>336</v>
      </c>
      <c r="K3784" s="36">
        <v>65</v>
      </c>
      <c r="L3784" s="317">
        <v>0.5371900200843811</v>
      </c>
      <c r="M3784" s="317">
        <v>0.67009997367858887</v>
      </c>
      <c r="N3784" s="36">
        <v>204</v>
      </c>
      <c r="O3784" s="317">
        <v>0.59649002552032471</v>
      </c>
      <c r="P3784" s="317">
        <v>0.69862997531890869</v>
      </c>
      <c r="Q3784" s="36">
        <v>6159</v>
      </c>
      <c r="R3784" s="317">
        <v>0.6176300048828125</v>
      </c>
      <c r="S3784" s="317">
        <v>0.74026000499725342</v>
      </c>
      <c r="T3784" t="s">
        <v>380</v>
      </c>
      <c r="BA3784" s="395">
        <v>1</v>
      </c>
      <c r="BB3784" s="396" t="s">
        <v>861</v>
      </c>
      <c r="BC3784" t="str">
        <f t="shared" si="346"/>
        <v>RH8</v>
      </c>
      <c r="BD3784" t="str">
        <f t="shared" si="347"/>
        <v>NAoMe_initial_final_stage_tum</v>
      </c>
      <c r="BE3784" s="397" t="s">
        <v>862</v>
      </c>
      <c r="BF3784" t="str">
        <f t="shared" si="348"/>
        <v>Stage 4</v>
      </c>
      <c r="BG3784">
        <f t="shared" si="349"/>
        <v>65</v>
      </c>
      <c r="BH3784" s="398">
        <f t="shared" si="350"/>
        <v>0.5371900200843811</v>
      </c>
      <c r="BO3784" s="33"/>
    </row>
    <row r="3785" spans="1:67">
      <c r="A3785" s="316" t="s">
        <v>27</v>
      </c>
      <c r="B3785" t="s">
        <v>380</v>
      </c>
      <c r="C3785" t="s">
        <v>910</v>
      </c>
      <c r="D3785" t="s">
        <v>314</v>
      </c>
      <c r="E3785" s="316" t="s">
        <v>159</v>
      </c>
      <c r="F3785" s="316" t="s">
        <v>160</v>
      </c>
      <c r="G3785" s="316" t="s">
        <v>440</v>
      </c>
      <c r="H3785" s="316" t="s">
        <v>319</v>
      </c>
      <c r="I3785" s="316" t="s">
        <v>342</v>
      </c>
      <c r="J3785" s="316" t="s">
        <v>343</v>
      </c>
      <c r="K3785" s="36">
        <v>24</v>
      </c>
      <c r="L3785" s="317">
        <v>0.19834999740123749</v>
      </c>
      <c r="M3785" s="317"/>
      <c r="N3785" s="36">
        <v>50</v>
      </c>
      <c r="O3785" s="317">
        <v>0.14620000123977661</v>
      </c>
      <c r="P3785" s="317"/>
      <c r="Q3785" s="36">
        <v>1652</v>
      </c>
      <c r="R3785" s="317">
        <v>0.1656599938869476</v>
      </c>
      <c r="S3785" s="317"/>
      <c r="T3785" t="s">
        <v>380</v>
      </c>
      <c r="BA3785" s="395">
        <v>1</v>
      </c>
      <c r="BB3785" s="396" t="s">
        <v>861</v>
      </c>
      <c r="BC3785" t="str">
        <f t="shared" si="346"/>
        <v>RH8</v>
      </c>
      <c r="BD3785" t="str">
        <f t="shared" si="347"/>
        <v>NAoMe_initial_final_stage_tum_grp</v>
      </c>
      <c r="BE3785" s="397" t="s">
        <v>862</v>
      </c>
      <c r="BF3785" t="str">
        <f t="shared" si="348"/>
        <v>MBC in HESAPC</v>
      </c>
      <c r="BG3785">
        <f t="shared" si="349"/>
        <v>24</v>
      </c>
      <c r="BH3785" s="398">
        <f t="shared" si="350"/>
        <v>0.19834999740123749</v>
      </c>
      <c r="BO3785" s="33"/>
    </row>
    <row r="3786" spans="1:67">
      <c r="A3786" s="316" t="s">
        <v>27</v>
      </c>
      <c r="B3786" t="s">
        <v>380</v>
      </c>
      <c r="C3786" t="s">
        <v>910</v>
      </c>
      <c r="D3786" t="s">
        <v>314</v>
      </c>
      <c r="E3786" s="316" t="s">
        <v>159</v>
      </c>
      <c r="F3786" s="316" t="s">
        <v>160</v>
      </c>
      <c r="G3786" s="316" t="s">
        <v>440</v>
      </c>
      <c r="H3786" s="316" t="s">
        <v>319</v>
      </c>
      <c r="I3786" s="316" t="s">
        <v>342</v>
      </c>
      <c r="J3786" s="316" t="s">
        <v>344</v>
      </c>
      <c r="K3786" s="36">
        <v>33</v>
      </c>
      <c r="L3786" s="317">
        <v>0.27272999286651611</v>
      </c>
      <c r="M3786" s="317">
        <v>0.34020999073982239</v>
      </c>
      <c r="N3786" s="36">
        <v>89</v>
      </c>
      <c r="O3786" s="317">
        <v>0.26023000478744512</v>
      </c>
      <c r="P3786" s="317">
        <v>0.30478999018669128</v>
      </c>
      <c r="Q3786" s="36">
        <v>2161</v>
      </c>
      <c r="R3786" s="317">
        <v>0.2167100012302399</v>
      </c>
      <c r="S3786" s="317">
        <v>0.25973999500274658</v>
      </c>
      <c r="T3786" t="s">
        <v>380</v>
      </c>
      <c r="BA3786" s="395">
        <v>1</v>
      </c>
      <c r="BB3786" s="396" t="s">
        <v>861</v>
      </c>
      <c r="BC3786" t="str">
        <f t="shared" si="346"/>
        <v>RH8</v>
      </c>
      <c r="BD3786" t="str">
        <f t="shared" si="347"/>
        <v>NAoMe_initial_final_stage_tum_grp</v>
      </c>
      <c r="BE3786" s="397" t="s">
        <v>862</v>
      </c>
      <c r="BF3786" t="str">
        <f t="shared" si="348"/>
        <v>Stage 0-3</v>
      </c>
      <c r="BG3786">
        <f t="shared" si="349"/>
        <v>33</v>
      </c>
      <c r="BH3786" s="398">
        <f t="shared" si="350"/>
        <v>0.27272999286651611</v>
      </c>
      <c r="BO3786" s="33"/>
    </row>
    <row r="3787" spans="1:67">
      <c r="A3787" s="316" t="s">
        <v>27</v>
      </c>
      <c r="B3787" t="s">
        <v>380</v>
      </c>
      <c r="C3787" t="s">
        <v>910</v>
      </c>
      <c r="D3787" t="s">
        <v>314</v>
      </c>
      <c r="E3787" s="316" t="s">
        <v>159</v>
      </c>
      <c r="F3787" s="316" t="s">
        <v>160</v>
      </c>
      <c r="G3787" s="316" t="s">
        <v>440</v>
      </c>
      <c r="H3787" s="316" t="s">
        <v>319</v>
      </c>
      <c r="I3787" s="316" t="s">
        <v>342</v>
      </c>
      <c r="J3787" s="316" t="s">
        <v>336</v>
      </c>
      <c r="K3787" s="36">
        <v>64</v>
      </c>
      <c r="L3787" s="317">
        <v>0.52893000841140747</v>
      </c>
      <c r="M3787" s="317">
        <v>0.65978997945785522</v>
      </c>
      <c r="N3787" s="36">
        <v>203</v>
      </c>
      <c r="O3787" s="317">
        <v>0.59356999397277832</v>
      </c>
      <c r="P3787" s="317">
        <v>0.69520998001098633</v>
      </c>
      <c r="Q3787" s="36">
        <v>6159</v>
      </c>
      <c r="R3787" s="317">
        <v>0.6176300048828125</v>
      </c>
      <c r="S3787" s="317">
        <v>0.74026000499725342</v>
      </c>
      <c r="T3787" t="s">
        <v>380</v>
      </c>
      <c r="BA3787" s="395">
        <v>1</v>
      </c>
      <c r="BB3787" s="396" t="s">
        <v>861</v>
      </c>
      <c r="BC3787" t="str">
        <f t="shared" si="346"/>
        <v>RH8</v>
      </c>
      <c r="BD3787" t="str">
        <f t="shared" si="347"/>
        <v>NAoMe_initial_final_stage_tum_grp</v>
      </c>
      <c r="BE3787" s="397" t="s">
        <v>862</v>
      </c>
      <c r="BF3787" t="str">
        <f t="shared" si="348"/>
        <v>Stage 4</v>
      </c>
      <c r="BG3787">
        <f t="shared" si="349"/>
        <v>64</v>
      </c>
      <c r="BH3787" s="398">
        <f t="shared" si="350"/>
        <v>0.52893000841140747</v>
      </c>
      <c r="BO3787" s="33"/>
    </row>
    <row r="3788" spans="1:67">
      <c r="A3788" s="316" t="s">
        <v>27</v>
      </c>
      <c r="B3788" t="s">
        <v>380</v>
      </c>
      <c r="C3788" t="s">
        <v>910</v>
      </c>
      <c r="D3788" t="s">
        <v>314</v>
      </c>
      <c r="E3788" s="316" t="s">
        <v>159</v>
      </c>
      <c r="F3788" s="316" t="s">
        <v>160</v>
      </c>
      <c r="G3788" s="316" t="s">
        <v>440</v>
      </c>
      <c r="H3788" s="316" t="s">
        <v>319</v>
      </c>
      <c r="I3788" s="316" t="s">
        <v>658</v>
      </c>
      <c r="J3788" s="316" t="s">
        <v>345</v>
      </c>
      <c r="K3788" s="36">
        <v>121</v>
      </c>
      <c r="L3788" s="317">
        <v>1</v>
      </c>
      <c r="M3788" s="317"/>
      <c r="N3788" s="36">
        <v>342</v>
      </c>
      <c r="O3788" s="317">
        <v>1</v>
      </c>
      <c r="P3788" s="317"/>
      <c r="Q3788" s="36">
        <v>9972</v>
      </c>
      <c r="R3788" s="317">
        <v>1</v>
      </c>
      <c r="S3788" s="317"/>
      <c r="T3788" t="s">
        <v>380</v>
      </c>
      <c r="BA3788" s="395">
        <v>1</v>
      </c>
      <c r="BB3788" s="396" t="s">
        <v>861</v>
      </c>
      <c r="BC3788" t="str">
        <f t="shared" si="346"/>
        <v>RH8</v>
      </c>
      <c r="BD3788" t="str">
        <f t="shared" si="347"/>
        <v>NAoMe_initial_final_who_ps</v>
      </c>
      <c r="BE3788" s="397" t="s">
        <v>862</v>
      </c>
      <c r="BF3788" t="str">
        <f t="shared" si="348"/>
        <v>Not recorded</v>
      </c>
      <c r="BG3788">
        <f t="shared" si="349"/>
        <v>121</v>
      </c>
      <c r="BH3788" s="398">
        <f t="shared" si="350"/>
        <v>1</v>
      </c>
      <c r="BO3788" s="33"/>
    </row>
    <row r="3789" spans="1:67">
      <c r="A3789" s="316" t="s">
        <v>27</v>
      </c>
      <c r="B3789" t="s">
        <v>380</v>
      </c>
      <c r="C3789" t="s">
        <v>910</v>
      </c>
      <c r="D3789" t="s">
        <v>314</v>
      </c>
      <c r="E3789" s="316" t="s">
        <v>159</v>
      </c>
      <c r="F3789" s="316" t="s">
        <v>160</v>
      </c>
      <c r="G3789" s="316" t="s">
        <v>440</v>
      </c>
      <c r="H3789" s="316" t="s">
        <v>319</v>
      </c>
      <c r="I3789" s="316" t="s">
        <v>291</v>
      </c>
      <c r="J3789" s="316" t="s">
        <v>313</v>
      </c>
      <c r="K3789" s="36">
        <v>121</v>
      </c>
      <c r="L3789" s="317">
        <v>1</v>
      </c>
      <c r="M3789" s="317"/>
      <c r="N3789" s="36">
        <v>340</v>
      </c>
      <c r="O3789" s="317">
        <v>0.99414998292922974</v>
      </c>
      <c r="P3789" s="317"/>
      <c r="Q3789" s="36">
        <v>9846</v>
      </c>
      <c r="R3789" s="317">
        <v>0.98736000061035156</v>
      </c>
      <c r="S3789" s="317"/>
      <c r="T3789" t="s">
        <v>380</v>
      </c>
      <c r="BA3789" s="395">
        <v>1</v>
      </c>
      <c r="BB3789" s="396" t="s">
        <v>861</v>
      </c>
      <c r="BC3789" t="str">
        <f t="shared" si="346"/>
        <v>RH8</v>
      </c>
      <c r="BD3789" t="str">
        <f t="shared" si="347"/>
        <v>NAoMe_initial_gender</v>
      </c>
      <c r="BE3789" s="397" t="s">
        <v>862</v>
      </c>
      <c r="BF3789" t="str">
        <f t="shared" si="348"/>
        <v>Female</v>
      </c>
      <c r="BG3789">
        <f t="shared" si="349"/>
        <v>121</v>
      </c>
      <c r="BH3789" s="398">
        <f t="shared" si="350"/>
        <v>1</v>
      </c>
      <c r="BO3789" s="33"/>
    </row>
    <row r="3790" spans="1:67">
      <c r="A3790" s="316" t="s">
        <v>27</v>
      </c>
      <c r="B3790" t="s">
        <v>380</v>
      </c>
      <c r="C3790" t="s">
        <v>910</v>
      </c>
      <c r="D3790" t="s">
        <v>314</v>
      </c>
      <c r="E3790" s="316" t="s">
        <v>159</v>
      </c>
      <c r="F3790" s="316" t="s">
        <v>160</v>
      </c>
      <c r="G3790" s="316" t="s">
        <v>440</v>
      </c>
      <c r="H3790" s="316" t="s">
        <v>319</v>
      </c>
      <c r="I3790" s="316" t="s">
        <v>291</v>
      </c>
      <c r="J3790" s="316" t="s">
        <v>293</v>
      </c>
      <c r="K3790" s="36">
        <v>0</v>
      </c>
      <c r="L3790" s="317">
        <v>0</v>
      </c>
      <c r="M3790" s="317"/>
      <c r="N3790" s="36">
        <v>2</v>
      </c>
      <c r="O3790" s="317">
        <v>5.8499998413026333E-3</v>
      </c>
      <c r="P3790" s="317"/>
      <c r="Q3790" s="36">
        <v>126</v>
      </c>
      <c r="R3790" s="317">
        <v>1.264000032097101E-2</v>
      </c>
      <c r="S3790" s="317"/>
      <c r="T3790" t="s">
        <v>380</v>
      </c>
      <c r="BA3790" s="395">
        <v>1</v>
      </c>
      <c r="BB3790" s="396" t="s">
        <v>861</v>
      </c>
      <c r="BC3790" t="str">
        <f t="shared" si="346"/>
        <v>RH8</v>
      </c>
      <c r="BD3790" t="str">
        <f t="shared" si="347"/>
        <v>NAoMe_initial_gender</v>
      </c>
      <c r="BE3790" s="397" t="s">
        <v>862</v>
      </c>
      <c r="BF3790" t="str">
        <f t="shared" si="348"/>
        <v>Male</v>
      </c>
      <c r="BG3790">
        <f t="shared" si="349"/>
        <v>0</v>
      </c>
      <c r="BH3790" s="398">
        <f t="shared" si="350"/>
        <v>0</v>
      </c>
      <c r="BO3790" s="33"/>
    </row>
    <row r="3791" spans="1:67">
      <c r="A3791" s="316" t="s">
        <v>27</v>
      </c>
      <c r="B3791" t="s">
        <v>380</v>
      </c>
      <c r="C3791" t="s">
        <v>910</v>
      </c>
      <c r="D3791" t="s">
        <v>314</v>
      </c>
      <c r="E3791" s="316" t="s">
        <v>159</v>
      </c>
      <c r="F3791" s="316" t="s">
        <v>160</v>
      </c>
      <c r="G3791" s="316" t="s">
        <v>440</v>
      </c>
      <c r="H3791" s="316" t="s">
        <v>319</v>
      </c>
      <c r="I3791" s="316" t="s">
        <v>659</v>
      </c>
      <c r="J3791" s="316" t="s">
        <v>294</v>
      </c>
      <c r="K3791" s="36">
        <v>2</v>
      </c>
      <c r="L3791" s="317">
        <v>1.652999967336655E-2</v>
      </c>
      <c r="M3791" s="317">
        <v>1.652999967336655E-2</v>
      </c>
      <c r="N3791" s="36">
        <v>32</v>
      </c>
      <c r="O3791" s="317">
        <v>9.3570001423358917E-2</v>
      </c>
      <c r="P3791" s="317">
        <v>9.3570001423358917E-2</v>
      </c>
      <c r="Q3791" s="36">
        <v>1800</v>
      </c>
      <c r="R3791" s="317">
        <v>0.18050999939441681</v>
      </c>
      <c r="S3791" s="317">
        <v>0.18050999939441681</v>
      </c>
      <c r="T3791" t="s">
        <v>380</v>
      </c>
      <c r="BA3791" s="395">
        <v>1</v>
      </c>
      <c r="BB3791" s="396" t="s">
        <v>861</v>
      </c>
      <c r="BC3791" t="str">
        <f t="shared" si="346"/>
        <v>RH8</v>
      </c>
      <c r="BD3791" t="str">
        <f t="shared" si="347"/>
        <v>NAoMe_initial_imd_2019</v>
      </c>
      <c r="BE3791" s="397" t="s">
        <v>862</v>
      </c>
      <c r="BF3791" t="str">
        <f t="shared" si="348"/>
        <v>1 - most deprived</v>
      </c>
      <c r="BG3791">
        <f t="shared" si="349"/>
        <v>2</v>
      </c>
      <c r="BH3791" s="398">
        <f t="shared" si="350"/>
        <v>1.652999967336655E-2</v>
      </c>
      <c r="BO3791" s="33"/>
    </row>
    <row r="3792" spans="1:67">
      <c r="A3792" s="316" t="s">
        <v>27</v>
      </c>
      <c r="B3792" t="s">
        <v>380</v>
      </c>
      <c r="C3792" t="s">
        <v>910</v>
      </c>
      <c r="D3792" t="s">
        <v>314</v>
      </c>
      <c r="E3792" s="316" t="s">
        <v>159</v>
      </c>
      <c r="F3792" s="316" t="s">
        <v>160</v>
      </c>
      <c r="G3792" s="316" t="s">
        <v>440</v>
      </c>
      <c r="H3792" s="316" t="s">
        <v>319</v>
      </c>
      <c r="I3792" s="316" t="s">
        <v>659</v>
      </c>
      <c r="J3792" s="316" t="s">
        <v>15</v>
      </c>
      <c r="K3792" s="36">
        <v>27</v>
      </c>
      <c r="L3792" s="317">
        <v>0.2231400012969971</v>
      </c>
      <c r="M3792" s="317">
        <v>0.2231400012969971</v>
      </c>
      <c r="N3792" s="36">
        <v>101</v>
      </c>
      <c r="O3792" s="317">
        <v>0.29532000422477722</v>
      </c>
      <c r="P3792" s="317">
        <v>0.29532000422477722</v>
      </c>
      <c r="Q3792" s="36">
        <v>2036</v>
      </c>
      <c r="R3792" s="317">
        <v>0.20417000353336329</v>
      </c>
      <c r="S3792" s="317">
        <v>0.20417000353336329</v>
      </c>
      <c r="T3792" t="s">
        <v>380</v>
      </c>
      <c r="BA3792" s="395">
        <v>1</v>
      </c>
      <c r="BB3792" s="396" t="s">
        <v>861</v>
      </c>
      <c r="BC3792" t="str">
        <f t="shared" si="346"/>
        <v>RH8</v>
      </c>
      <c r="BD3792" t="str">
        <f t="shared" si="347"/>
        <v>NAoMe_initial_imd_2019</v>
      </c>
      <c r="BE3792" s="397" t="s">
        <v>862</v>
      </c>
      <c r="BF3792" t="str">
        <f t="shared" si="348"/>
        <v>2</v>
      </c>
      <c r="BG3792">
        <f t="shared" si="349"/>
        <v>27</v>
      </c>
      <c r="BH3792" s="398">
        <f t="shared" si="350"/>
        <v>0.2231400012969971</v>
      </c>
      <c r="BO3792" s="33"/>
    </row>
    <row r="3793" spans="1:67">
      <c r="A3793" s="316" t="s">
        <v>27</v>
      </c>
      <c r="B3793" t="s">
        <v>380</v>
      </c>
      <c r="C3793" t="s">
        <v>910</v>
      </c>
      <c r="D3793" t="s">
        <v>314</v>
      </c>
      <c r="E3793" s="316" t="s">
        <v>159</v>
      </c>
      <c r="F3793" s="316" t="s">
        <v>160</v>
      </c>
      <c r="G3793" s="316" t="s">
        <v>440</v>
      </c>
      <c r="H3793" s="316" t="s">
        <v>319</v>
      </c>
      <c r="I3793" s="316" t="s">
        <v>659</v>
      </c>
      <c r="J3793" s="316" t="s">
        <v>16</v>
      </c>
      <c r="K3793" s="36">
        <v>40</v>
      </c>
      <c r="L3793" s="317">
        <v>0.33057999610900879</v>
      </c>
      <c r="M3793" s="317">
        <v>0.33057999610900879</v>
      </c>
      <c r="N3793" s="36">
        <v>108</v>
      </c>
      <c r="O3793" s="317">
        <v>0.31578999757766718</v>
      </c>
      <c r="P3793" s="317">
        <v>0.31578999757766718</v>
      </c>
      <c r="Q3793" s="36">
        <v>2085</v>
      </c>
      <c r="R3793" s="317">
        <v>0.20908999443054199</v>
      </c>
      <c r="S3793" s="317">
        <v>0.20908999443054199</v>
      </c>
      <c r="T3793" t="s">
        <v>380</v>
      </c>
      <c r="BA3793" s="395">
        <v>1</v>
      </c>
      <c r="BB3793" s="396" t="s">
        <v>861</v>
      </c>
      <c r="BC3793" t="str">
        <f t="shared" si="346"/>
        <v>RH8</v>
      </c>
      <c r="BD3793" t="str">
        <f t="shared" si="347"/>
        <v>NAoMe_initial_imd_2019</v>
      </c>
      <c r="BE3793" s="397" t="s">
        <v>862</v>
      </c>
      <c r="BF3793" t="str">
        <f t="shared" si="348"/>
        <v>3</v>
      </c>
      <c r="BG3793">
        <f t="shared" si="349"/>
        <v>40</v>
      </c>
      <c r="BH3793" s="398">
        <f t="shared" si="350"/>
        <v>0.33057999610900879</v>
      </c>
      <c r="BO3793" s="33"/>
    </row>
    <row r="3794" spans="1:67">
      <c r="A3794" s="316" t="s">
        <v>27</v>
      </c>
      <c r="B3794" t="s">
        <v>380</v>
      </c>
      <c r="C3794" t="s">
        <v>910</v>
      </c>
      <c r="D3794" t="s">
        <v>314</v>
      </c>
      <c r="E3794" s="316" t="s">
        <v>159</v>
      </c>
      <c r="F3794" s="316" t="s">
        <v>160</v>
      </c>
      <c r="G3794" s="316" t="s">
        <v>440</v>
      </c>
      <c r="H3794" s="316" t="s">
        <v>319</v>
      </c>
      <c r="I3794" s="316" t="s">
        <v>659</v>
      </c>
      <c r="J3794" s="316" t="s">
        <v>17</v>
      </c>
      <c r="K3794" s="36">
        <v>34</v>
      </c>
      <c r="L3794" s="317">
        <v>0.28099000453948969</v>
      </c>
      <c r="M3794" s="317">
        <v>0.28099000453948969</v>
      </c>
      <c r="N3794" s="36">
        <v>71</v>
      </c>
      <c r="O3794" s="317">
        <v>0.20759999752044681</v>
      </c>
      <c r="P3794" s="317">
        <v>0.20759999752044681</v>
      </c>
      <c r="Q3794" s="36">
        <v>2024</v>
      </c>
      <c r="R3794" s="317">
        <v>0.2029699981212616</v>
      </c>
      <c r="S3794" s="317">
        <v>0.2029699981212616</v>
      </c>
      <c r="T3794" t="s">
        <v>380</v>
      </c>
      <c r="BA3794" s="395">
        <v>1</v>
      </c>
      <c r="BB3794" s="396" t="s">
        <v>861</v>
      </c>
      <c r="BC3794" t="str">
        <f t="shared" si="346"/>
        <v>RH8</v>
      </c>
      <c r="BD3794" t="str">
        <f t="shared" si="347"/>
        <v>NAoMe_initial_imd_2019</v>
      </c>
      <c r="BE3794" s="397" t="s">
        <v>862</v>
      </c>
      <c r="BF3794" t="str">
        <f t="shared" si="348"/>
        <v>4</v>
      </c>
      <c r="BG3794">
        <f t="shared" si="349"/>
        <v>34</v>
      </c>
      <c r="BH3794" s="398">
        <f t="shared" si="350"/>
        <v>0.28099000453948969</v>
      </c>
      <c r="BO3794" s="33"/>
    </row>
    <row r="3795" spans="1:67">
      <c r="A3795" s="316" t="s">
        <v>27</v>
      </c>
      <c r="B3795" t="s">
        <v>380</v>
      </c>
      <c r="C3795" t="s">
        <v>910</v>
      </c>
      <c r="D3795" t="s">
        <v>314</v>
      </c>
      <c r="E3795" s="316" t="s">
        <v>159</v>
      </c>
      <c r="F3795" s="316" t="s">
        <v>160</v>
      </c>
      <c r="G3795" s="316" t="s">
        <v>440</v>
      </c>
      <c r="H3795" s="316" t="s">
        <v>319</v>
      </c>
      <c r="I3795" s="316" t="s">
        <v>659</v>
      </c>
      <c r="J3795" s="316" t="s">
        <v>295</v>
      </c>
      <c r="K3795" s="36">
        <v>18</v>
      </c>
      <c r="L3795" s="317">
        <v>0.14876000583171839</v>
      </c>
      <c r="M3795" s="317">
        <v>0.14876000583171839</v>
      </c>
      <c r="N3795" s="36">
        <v>30</v>
      </c>
      <c r="O3795" s="317">
        <v>8.7719999253749847E-2</v>
      </c>
      <c r="P3795" s="317">
        <v>8.7719999253749847E-2</v>
      </c>
      <c r="Q3795" s="36">
        <v>2027</v>
      </c>
      <c r="R3795" s="317">
        <v>0.2032700031995773</v>
      </c>
      <c r="S3795" s="317">
        <v>0.2032700031995773</v>
      </c>
      <c r="T3795" t="s">
        <v>380</v>
      </c>
      <c r="BA3795" s="395">
        <v>1</v>
      </c>
      <c r="BB3795" s="396" t="s">
        <v>861</v>
      </c>
      <c r="BC3795" t="str">
        <f t="shared" si="346"/>
        <v>RH8</v>
      </c>
      <c r="BD3795" t="str">
        <f t="shared" si="347"/>
        <v>NAoMe_initial_imd_2019</v>
      </c>
      <c r="BE3795" s="397" t="s">
        <v>862</v>
      </c>
      <c r="BF3795" t="str">
        <f t="shared" si="348"/>
        <v>5 - least deprived</v>
      </c>
      <c r="BG3795">
        <f t="shared" si="349"/>
        <v>18</v>
      </c>
      <c r="BH3795" s="398">
        <f t="shared" si="350"/>
        <v>0.14876000583171839</v>
      </c>
      <c r="BO3795" s="33"/>
    </row>
    <row r="3796" spans="1:67">
      <c r="A3796" s="316" t="s">
        <v>27</v>
      </c>
      <c r="B3796" t="s">
        <v>380</v>
      </c>
      <c r="C3796" t="s">
        <v>910</v>
      </c>
      <c r="D3796" t="s">
        <v>314</v>
      </c>
      <c r="E3796" s="316" t="s">
        <v>159</v>
      </c>
      <c r="F3796" s="316" t="s">
        <v>160</v>
      </c>
      <c r="G3796" s="316" t="s">
        <v>440</v>
      </c>
      <c r="H3796" s="316" t="s">
        <v>319</v>
      </c>
      <c r="I3796" s="316" t="s">
        <v>659</v>
      </c>
      <c r="J3796" s="316" t="s">
        <v>260</v>
      </c>
      <c r="K3796" s="36">
        <v>0</v>
      </c>
      <c r="L3796" s="317">
        <v>0</v>
      </c>
      <c r="M3796" s="317"/>
      <c r="N3796" s="36">
        <v>0</v>
      </c>
      <c r="O3796" s="317">
        <v>0</v>
      </c>
      <c r="P3796" s="317"/>
      <c r="Q3796" s="36">
        <v>0</v>
      </c>
      <c r="R3796" s="317">
        <v>0</v>
      </c>
      <c r="S3796" s="317"/>
      <c r="T3796" t="s">
        <v>380</v>
      </c>
      <c r="BA3796" s="395">
        <v>1</v>
      </c>
      <c r="BB3796" s="396" t="s">
        <v>861</v>
      </c>
      <c r="BC3796" t="str">
        <f t="shared" si="346"/>
        <v>RH8</v>
      </c>
      <c r="BD3796" t="str">
        <f t="shared" si="347"/>
        <v>NAoMe_initial_imd_2019</v>
      </c>
      <c r="BE3796" s="397" t="s">
        <v>862</v>
      </c>
      <c r="BF3796" t="str">
        <f t="shared" si="348"/>
        <v>Unknown</v>
      </c>
      <c r="BG3796">
        <f t="shared" si="349"/>
        <v>0</v>
      </c>
      <c r="BH3796" s="398">
        <f t="shared" si="350"/>
        <v>0</v>
      </c>
      <c r="BO3796" s="33"/>
    </row>
    <row r="3797" spans="1:67">
      <c r="A3797" s="316" t="s">
        <v>27</v>
      </c>
      <c r="B3797" t="s">
        <v>380</v>
      </c>
      <c r="C3797" t="s">
        <v>910</v>
      </c>
      <c r="D3797" t="s">
        <v>314</v>
      </c>
      <c r="E3797" s="316" t="s">
        <v>159</v>
      </c>
      <c r="F3797" s="316" t="s">
        <v>160</v>
      </c>
      <c r="G3797" s="316" t="s">
        <v>440</v>
      </c>
      <c r="H3797" s="316" t="s">
        <v>319</v>
      </c>
      <c r="I3797" s="316" t="s">
        <v>296</v>
      </c>
      <c r="J3797" s="316" t="s">
        <v>297</v>
      </c>
      <c r="K3797" s="36">
        <v>74</v>
      </c>
      <c r="L3797" s="317">
        <v>0.61157000064849854</v>
      </c>
      <c r="M3797" s="317">
        <v>0.62185001373291016</v>
      </c>
      <c r="N3797" s="36">
        <v>195</v>
      </c>
      <c r="O3797" s="317">
        <v>0.57017999887466431</v>
      </c>
      <c r="P3797" s="317">
        <v>0.58559000492095947</v>
      </c>
      <c r="Q3797" s="36">
        <v>5528</v>
      </c>
      <c r="R3797" s="317">
        <v>0.55435001850128174</v>
      </c>
      <c r="S3797" s="317">
        <v>0.56936997175216675</v>
      </c>
      <c r="T3797" t="s">
        <v>380</v>
      </c>
      <c r="BA3797" s="395">
        <v>1</v>
      </c>
      <c r="BB3797" s="396" t="s">
        <v>861</v>
      </c>
      <c r="BC3797" t="str">
        <f t="shared" si="346"/>
        <v>RH8</v>
      </c>
      <c r="BD3797" t="str">
        <f t="shared" si="347"/>
        <v>NAoMe_initial_scarf_731_grp</v>
      </c>
      <c r="BE3797" s="397" t="s">
        <v>862</v>
      </c>
      <c r="BF3797" t="str">
        <f t="shared" si="348"/>
        <v>Fit</v>
      </c>
      <c r="BG3797">
        <f t="shared" si="349"/>
        <v>74</v>
      </c>
      <c r="BH3797" s="398">
        <f t="shared" si="350"/>
        <v>0.61157000064849854</v>
      </c>
      <c r="BO3797" s="33"/>
    </row>
    <row r="3798" spans="1:67">
      <c r="A3798" s="316" t="s">
        <v>27</v>
      </c>
      <c r="B3798" t="s">
        <v>380</v>
      </c>
      <c r="C3798" t="s">
        <v>910</v>
      </c>
      <c r="D3798" t="s">
        <v>314</v>
      </c>
      <c r="E3798" s="316" t="s">
        <v>159</v>
      </c>
      <c r="F3798" s="316" t="s">
        <v>160</v>
      </c>
      <c r="G3798" s="316" t="s">
        <v>440</v>
      </c>
      <c r="H3798" s="316" t="s">
        <v>319</v>
      </c>
      <c r="I3798" s="316" t="s">
        <v>296</v>
      </c>
      <c r="J3798" s="316" t="s">
        <v>298</v>
      </c>
      <c r="K3798" s="36">
        <v>15</v>
      </c>
      <c r="L3798" s="317">
        <v>0.1239700019359589</v>
      </c>
      <c r="M3798" s="317">
        <v>0.12604999542236331</v>
      </c>
      <c r="N3798" s="36">
        <v>55</v>
      </c>
      <c r="O3798" s="317">
        <v>0.16082000732421881</v>
      </c>
      <c r="P3798" s="317">
        <v>0.16516999900341031</v>
      </c>
      <c r="Q3798" s="36">
        <v>1492</v>
      </c>
      <c r="R3798" s="317">
        <v>0.149619996547699</v>
      </c>
      <c r="S3798" s="317">
        <v>0.153669998049736</v>
      </c>
      <c r="T3798" t="s">
        <v>380</v>
      </c>
      <c r="BA3798" s="395">
        <v>1</v>
      </c>
      <c r="BB3798" s="396" t="s">
        <v>861</v>
      </c>
      <c r="BC3798" t="str">
        <f t="shared" si="346"/>
        <v>RH8</v>
      </c>
      <c r="BD3798" t="str">
        <f t="shared" si="347"/>
        <v>NAoMe_initial_scarf_731_grp</v>
      </c>
      <c r="BE3798" s="397" t="s">
        <v>862</v>
      </c>
      <c r="BF3798" t="str">
        <f t="shared" si="348"/>
        <v>Mild frailty</v>
      </c>
      <c r="BG3798">
        <f t="shared" si="349"/>
        <v>15</v>
      </c>
      <c r="BH3798" s="398">
        <f t="shared" si="350"/>
        <v>0.1239700019359589</v>
      </c>
      <c r="BO3798" s="33"/>
    </row>
    <row r="3799" spans="1:67">
      <c r="A3799" s="316" t="s">
        <v>27</v>
      </c>
      <c r="B3799" t="s">
        <v>380</v>
      </c>
      <c r="C3799" t="s">
        <v>910</v>
      </c>
      <c r="D3799" t="s">
        <v>314</v>
      </c>
      <c r="E3799" s="316" t="s">
        <v>159</v>
      </c>
      <c r="F3799" s="316" t="s">
        <v>160</v>
      </c>
      <c r="G3799" s="316" t="s">
        <v>440</v>
      </c>
      <c r="H3799" s="316" t="s">
        <v>319</v>
      </c>
      <c r="I3799" s="316" t="s">
        <v>296</v>
      </c>
      <c r="J3799" s="316" t="s">
        <v>299</v>
      </c>
      <c r="K3799" s="36">
        <v>16</v>
      </c>
      <c r="L3799" s="317">
        <v>0.1322299987077713</v>
      </c>
      <c r="M3799" s="317">
        <v>0.13445000350475311</v>
      </c>
      <c r="N3799" s="36">
        <v>46</v>
      </c>
      <c r="O3799" s="317">
        <v>0.1344999969005585</v>
      </c>
      <c r="P3799" s="317">
        <v>0.1381399929523468</v>
      </c>
      <c r="Q3799" s="36">
        <v>1470</v>
      </c>
      <c r="R3799" s="317">
        <v>0.1474100053310394</v>
      </c>
      <c r="S3799" s="317">
        <v>0.1514099985361099</v>
      </c>
      <c r="T3799" t="s">
        <v>380</v>
      </c>
      <c r="BA3799" s="395">
        <v>1</v>
      </c>
      <c r="BB3799" s="396" t="s">
        <v>861</v>
      </c>
      <c r="BC3799" t="str">
        <f t="shared" si="346"/>
        <v>RH8</v>
      </c>
      <c r="BD3799" t="str">
        <f t="shared" si="347"/>
        <v>NAoMe_initial_scarf_731_grp</v>
      </c>
      <c r="BE3799" s="397" t="s">
        <v>862</v>
      </c>
      <c r="BF3799" t="str">
        <f t="shared" si="348"/>
        <v>Moderate frailty</v>
      </c>
      <c r="BG3799">
        <f t="shared" si="349"/>
        <v>16</v>
      </c>
      <c r="BH3799" s="398">
        <f t="shared" si="350"/>
        <v>0.1322299987077713</v>
      </c>
      <c r="BO3799" s="33"/>
    </row>
    <row r="3800" spans="1:67">
      <c r="A3800" s="316" t="s">
        <v>27</v>
      </c>
      <c r="B3800" t="s">
        <v>380</v>
      </c>
      <c r="C3800" t="s">
        <v>910</v>
      </c>
      <c r="D3800" t="s">
        <v>314</v>
      </c>
      <c r="E3800" s="316" t="s">
        <v>159</v>
      </c>
      <c r="F3800" s="316" t="s">
        <v>160</v>
      </c>
      <c r="G3800" s="316" t="s">
        <v>440</v>
      </c>
      <c r="H3800" s="316" t="s">
        <v>319</v>
      </c>
      <c r="I3800" s="316" t="s">
        <v>296</v>
      </c>
      <c r="J3800" s="316" t="s">
        <v>353</v>
      </c>
      <c r="K3800" s="36">
        <v>2</v>
      </c>
      <c r="L3800" s="317">
        <v>1.652999967336655E-2</v>
      </c>
      <c r="M3800" s="317"/>
      <c r="N3800" s="36">
        <v>9</v>
      </c>
      <c r="O3800" s="317">
        <v>2.6319999247789379E-2</v>
      </c>
      <c r="P3800" s="317"/>
      <c r="Q3800" s="36">
        <v>263</v>
      </c>
      <c r="R3800" s="317">
        <v>2.6370000094175339E-2</v>
      </c>
      <c r="S3800" s="317"/>
      <c r="T3800" t="s">
        <v>380</v>
      </c>
      <c r="BA3800" s="395">
        <v>1</v>
      </c>
      <c r="BB3800" s="396" t="s">
        <v>861</v>
      </c>
      <c r="BC3800" t="str">
        <f t="shared" si="346"/>
        <v>RH8</v>
      </c>
      <c r="BD3800" t="str">
        <f t="shared" si="347"/>
        <v>NAoMe_initial_scarf_731_grp</v>
      </c>
      <c r="BE3800" s="397" t="s">
        <v>862</v>
      </c>
      <c r="BF3800" t="str">
        <f t="shared" si="348"/>
        <v>Not in HESAPC</v>
      </c>
      <c r="BG3800">
        <f t="shared" si="349"/>
        <v>2</v>
      </c>
      <c r="BH3800" s="398">
        <f t="shared" si="350"/>
        <v>1.652999967336655E-2</v>
      </c>
      <c r="BO3800" s="33"/>
    </row>
    <row r="3801" spans="1:67">
      <c r="A3801" s="316" t="s">
        <v>27</v>
      </c>
      <c r="B3801" t="s">
        <v>380</v>
      </c>
      <c r="C3801" t="s">
        <v>910</v>
      </c>
      <c r="D3801" t="s">
        <v>314</v>
      </c>
      <c r="E3801" s="316" t="s">
        <v>159</v>
      </c>
      <c r="F3801" s="316" t="s">
        <v>160</v>
      </c>
      <c r="G3801" s="316" t="s">
        <v>440</v>
      </c>
      <c r="H3801" s="316" t="s">
        <v>319</v>
      </c>
      <c r="I3801" s="316" t="s">
        <v>296</v>
      </c>
      <c r="J3801" s="316" t="s">
        <v>300</v>
      </c>
      <c r="K3801" s="36">
        <v>14</v>
      </c>
      <c r="L3801" s="317">
        <v>0.1156999990344048</v>
      </c>
      <c r="M3801" s="317">
        <v>0.1176500022411346</v>
      </c>
      <c r="N3801" s="36">
        <v>37</v>
      </c>
      <c r="O3801" s="317">
        <v>0.1081900000572205</v>
      </c>
      <c r="P3801" s="317">
        <v>0.1111100018024445</v>
      </c>
      <c r="Q3801" s="36">
        <v>1219</v>
      </c>
      <c r="R3801" s="317">
        <v>0.1222399994730949</v>
      </c>
      <c r="S3801" s="317">
        <v>0.12555000185966489</v>
      </c>
      <c r="T3801" t="s">
        <v>380</v>
      </c>
      <c r="BA3801" s="395">
        <v>1</v>
      </c>
      <c r="BB3801" s="396" t="s">
        <v>861</v>
      </c>
      <c r="BC3801" t="str">
        <f t="shared" si="346"/>
        <v>RH8</v>
      </c>
      <c r="BD3801" t="str">
        <f t="shared" si="347"/>
        <v>NAoMe_initial_scarf_731_grp</v>
      </c>
      <c r="BE3801" s="397" t="s">
        <v>862</v>
      </c>
      <c r="BF3801" t="str">
        <f t="shared" si="348"/>
        <v>Severe frailty</v>
      </c>
      <c r="BG3801">
        <f t="shared" si="349"/>
        <v>14</v>
      </c>
      <c r="BH3801" s="398">
        <f t="shared" si="350"/>
        <v>0.1156999990344048</v>
      </c>
      <c r="BO3801" s="33"/>
    </row>
    <row r="3802" spans="1:67">
      <c r="A3802" s="316" t="s">
        <v>27</v>
      </c>
      <c r="B3802" t="s">
        <v>380</v>
      </c>
      <c r="C3802" t="s">
        <v>910</v>
      </c>
      <c r="D3802" t="s">
        <v>314</v>
      </c>
      <c r="E3802" s="316" t="s">
        <v>161</v>
      </c>
      <c r="F3802" s="316" t="s">
        <v>162</v>
      </c>
      <c r="G3802" s="316" t="s">
        <v>437</v>
      </c>
      <c r="H3802" s="316" t="s">
        <v>321</v>
      </c>
      <c r="I3802" s="316" t="s">
        <v>310</v>
      </c>
      <c r="J3802" s="316" t="s">
        <v>277</v>
      </c>
      <c r="K3802" s="36">
        <v>5</v>
      </c>
      <c r="L3802" s="317">
        <v>2.525000087916851E-2</v>
      </c>
      <c r="M3802" s="317"/>
      <c r="N3802" s="36">
        <v>6</v>
      </c>
      <c r="O3802" s="317">
        <v>2.0759999752044681E-2</v>
      </c>
      <c r="P3802" s="317"/>
      <c r="Q3802" s="36">
        <v>70</v>
      </c>
      <c r="R3802" s="317">
        <v>7.0199999026954174E-3</v>
      </c>
      <c r="S3802" s="317"/>
      <c r="T3802" t="s">
        <v>380</v>
      </c>
      <c r="BA3802" s="395">
        <v>1</v>
      </c>
      <c r="BB3802" s="396" t="s">
        <v>861</v>
      </c>
      <c r="BC3802" t="str">
        <f t="shared" si="346"/>
        <v>RAL</v>
      </c>
      <c r="BD3802" t="str">
        <f t="shared" si="347"/>
        <v>NAoMe_initial_age_decades_80cap</v>
      </c>
      <c r="BE3802" s="397" t="s">
        <v>862</v>
      </c>
      <c r="BF3802" t="str">
        <f t="shared" si="348"/>
        <v>18-29 yrs</v>
      </c>
      <c r="BG3802">
        <f t="shared" si="349"/>
        <v>5</v>
      </c>
      <c r="BH3802" s="398">
        <f t="shared" si="350"/>
        <v>2.525000087916851E-2</v>
      </c>
      <c r="BO3802" s="33"/>
    </row>
    <row r="3803" spans="1:67">
      <c r="A3803" s="316" t="s">
        <v>27</v>
      </c>
      <c r="B3803" t="s">
        <v>380</v>
      </c>
      <c r="C3803" t="s">
        <v>910</v>
      </c>
      <c r="D3803" t="s">
        <v>314</v>
      </c>
      <c r="E3803" s="316" t="s">
        <v>161</v>
      </c>
      <c r="F3803" s="316" t="s">
        <v>162</v>
      </c>
      <c r="G3803" s="316" t="s">
        <v>437</v>
      </c>
      <c r="H3803" s="316" t="s">
        <v>321</v>
      </c>
      <c r="I3803" s="316" t="s">
        <v>310</v>
      </c>
      <c r="J3803" s="316" t="s">
        <v>278</v>
      </c>
      <c r="K3803" s="36">
        <v>14</v>
      </c>
      <c r="L3803" s="317">
        <v>7.071000337600708E-2</v>
      </c>
      <c r="M3803" s="317"/>
      <c r="N3803" s="36">
        <v>22</v>
      </c>
      <c r="O3803" s="317">
        <v>7.6119996607303619E-2</v>
      </c>
      <c r="P3803" s="317"/>
      <c r="Q3803" s="36">
        <v>429</v>
      </c>
      <c r="R3803" s="317">
        <v>4.3019998818635941E-2</v>
      </c>
      <c r="S3803" s="317"/>
      <c r="T3803" t="s">
        <v>380</v>
      </c>
      <c r="BA3803" s="395">
        <v>1</v>
      </c>
      <c r="BB3803" s="396" t="s">
        <v>861</v>
      </c>
      <c r="BC3803" t="str">
        <f t="shared" si="346"/>
        <v>RAL</v>
      </c>
      <c r="BD3803" t="str">
        <f t="shared" si="347"/>
        <v>NAoMe_initial_age_decades_80cap</v>
      </c>
      <c r="BE3803" s="397" t="s">
        <v>862</v>
      </c>
      <c r="BF3803" t="str">
        <f t="shared" si="348"/>
        <v>30-39 yrs</v>
      </c>
      <c r="BG3803">
        <f t="shared" si="349"/>
        <v>14</v>
      </c>
      <c r="BH3803" s="398">
        <f t="shared" si="350"/>
        <v>7.071000337600708E-2</v>
      </c>
      <c r="BO3803" s="33"/>
    </row>
    <row r="3804" spans="1:67">
      <c r="A3804" s="316" t="s">
        <v>27</v>
      </c>
      <c r="B3804" t="s">
        <v>380</v>
      </c>
      <c r="C3804" t="s">
        <v>910</v>
      </c>
      <c r="D3804" t="s">
        <v>314</v>
      </c>
      <c r="E3804" s="316" t="s">
        <v>161</v>
      </c>
      <c r="F3804" s="316" t="s">
        <v>162</v>
      </c>
      <c r="G3804" s="316" t="s">
        <v>437</v>
      </c>
      <c r="H3804" s="316" t="s">
        <v>321</v>
      </c>
      <c r="I3804" s="316" t="s">
        <v>310</v>
      </c>
      <c r="J3804" s="316" t="s">
        <v>279</v>
      </c>
      <c r="K3804" s="36">
        <v>22</v>
      </c>
      <c r="L3804" s="317">
        <v>0.1111100018024445</v>
      </c>
      <c r="M3804" s="317"/>
      <c r="N3804" s="36">
        <v>33</v>
      </c>
      <c r="O3804" s="317">
        <v>0.1141899973154068</v>
      </c>
      <c r="P3804" s="317"/>
      <c r="Q3804" s="36">
        <v>1024</v>
      </c>
      <c r="R3804" s="317">
        <v>0.1026899963617325</v>
      </c>
      <c r="S3804" s="317"/>
      <c r="T3804" t="s">
        <v>380</v>
      </c>
      <c r="BA3804" s="395">
        <v>1</v>
      </c>
      <c r="BB3804" s="396" t="s">
        <v>861</v>
      </c>
      <c r="BC3804" t="str">
        <f t="shared" si="346"/>
        <v>RAL</v>
      </c>
      <c r="BD3804" t="str">
        <f t="shared" si="347"/>
        <v>NAoMe_initial_age_decades_80cap</v>
      </c>
      <c r="BE3804" s="397" t="s">
        <v>862</v>
      </c>
      <c r="BF3804" t="str">
        <f t="shared" si="348"/>
        <v>40-49 yrs</v>
      </c>
      <c r="BG3804">
        <f t="shared" si="349"/>
        <v>22</v>
      </c>
      <c r="BH3804" s="398">
        <f t="shared" si="350"/>
        <v>0.1111100018024445</v>
      </c>
      <c r="BO3804" s="33"/>
    </row>
    <row r="3805" spans="1:67">
      <c r="A3805" s="316" t="s">
        <v>27</v>
      </c>
      <c r="B3805" t="s">
        <v>380</v>
      </c>
      <c r="C3805" t="s">
        <v>910</v>
      </c>
      <c r="D3805" t="s">
        <v>314</v>
      </c>
      <c r="E3805" s="316" t="s">
        <v>161</v>
      </c>
      <c r="F3805" s="316" t="s">
        <v>162</v>
      </c>
      <c r="G3805" s="316" t="s">
        <v>437</v>
      </c>
      <c r="H3805" s="316" t="s">
        <v>321</v>
      </c>
      <c r="I3805" s="316" t="s">
        <v>310</v>
      </c>
      <c r="J3805" s="316" t="s">
        <v>280</v>
      </c>
      <c r="K3805" s="36">
        <v>35</v>
      </c>
      <c r="L3805" s="317">
        <v>0.1767700016498566</v>
      </c>
      <c r="M3805" s="317"/>
      <c r="N3805" s="36">
        <v>56</v>
      </c>
      <c r="O3805" s="317">
        <v>0.19377000629901889</v>
      </c>
      <c r="P3805" s="317"/>
      <c r="Q3805" s="36">
        <v>1733</v>
      </c>
      <c r="R3805" s="317">
        <v>0.17378999292850489</v>
      </c>
      <c r="S3805" s="317"/>
      <c r="T3805" t="s">
        <v>380</v>
      </c>
      <c r="BA3805" s="395">
        <v>1</v>
      </c>
      <c r="BB3805" s="396" t="s">
        <v>861</v>
      </c>
      <c r="BC3805" t="str">
        <f t="shared" si="346"/>
        <v>RAL</v>
      </c>
      <c r="BD3805" t="str">
        <f t="shared" si="347"/>
        <v>NAoMe_initial_age_decades_80cap</v>
      </c>
      <c r="BE3805" s="397" t="s">
        <v>862</v>
      </c>
      <c r="BF3805" t="str">
        <f t="shared" si="348"/>
        <v>50-59 yrs</v>
      </c>
      <c r="BG3805">
        <f t="shared" si="349"/>
        <v>35</v>
      </c>
      <c r="BH3805" s="398">
        <f t="shared" si="350"/>
        <v>0.1767700016498566</v>
      </c>
      <c r="BO3805" s="33"/>
    </row>
    <row r="3806" spans="1:67">
      <c r="A3806" s="316" t="s">
        <v>27</v>
      </c>
      <c r="B3806" t="s">
        <v>380</v>
      </c>
      <c r="C3806" t="s">
        <v>910</v>
      </c>
      <c r="D3806" t="s">
        <v>314</v>
      </c>
      <c r="E3806" s="316" t="s">
        <v>161</v>
      </c>
      <c r="F3806" s="316" t="s">
        <v>162</v>
      </c>
      <c r="G3806" s="316" t="s">
        <v>437</v>
      </c>
      <c r="H3806" s="316" t="s">
        <v>321</v>
      </c>
      <c r="I3806" s="316" t="s">
        <v>310</v>
      </c>
      <c r="J3806" s="316" t="s">
        <v>281</v>
      </c>
      <c r="K3806" s="36">
        <v>37</v>
      </c>
      <c r="L3806" s="317">
        <v>0.18686999380588529</v>
      </c>
      <c r="M3806" s="317"/>
      <c r="N3806" s="36">
        <v>55</v>
      </c>
      <c r="O3806" s="317">
        <v>0.19031000137329099</v>
      </c>
      <c r="P3806" s="317"/>
      <c r="Q3806" s="36">
        <v>1931</v>
      </c>
      <c r="R3806" s="317">
        <v>0.19363999366760251</v>
      </c>
      <c r="S3806" s="317"/>
      <c r="T3806" t="s">
        <v>380</v>
      </c>
      <c r="BA3806" s="395">
        <v>1</v>
      </c>
      <c r="BB3806" s="396" t="s">
        <v>861</v>
      </c>
      <c r="BC3806" t="str">
        <f t="shared" si="346"/>
        <v>RAL</v>
      </c>
      <c r="BD3806" t="str">
        <f t="shared" si="347"/>
        <v>NAoMe_initial_age_decades_80cap</v>
      </c>
      <c r="BE3806" s="397" t="s">
        <v>862</v>
      </c>
      <c r="BF3806" t="str">
        <f t="shared" si="348"/>
        <v>60-69 yrs</v>
      </c>
      <c r="BG3806">
        <f t="shared" si="349"/>
        <v>37</v>
      </c>
      <c r="BH3806" s="398">
        <f t="shared" si="350"/>
        <v>0.18686999380588529</v>
      </c>
      <c r="BO3806" s="33"/>
    </row>
    <row r="3807" spans="1:67">
      <c r="A3807" s="316" t="s">
        <v>27</v>
      </c>
      <c r="B3807" t="s">
        <v>380</v>
      </c>
      <c r="C3807" t="s">
        <v>910</v>
      </c>
      <c r="D3807" t="s">
        <v>314</v>
      </c>
      <c r="E3807" s="316" t="s">
        <v>161</v>
      </c>
      <c r="F3807" s="316" t="s">
        <v>162</v>
      </c>
      <c r="G3807" s="316" t="s">
        <v>437</v>
      </c>
      <c r="H3807" s="316" t="s">
        <v>321</v>
      </c>
      <c r="I3807" s="316" t="s">
        <v>310</v>
      </c>
      <c r="J3807" s="316" t="s">
        <v>282</v>
      </c>
      <c r="K3807" s="36">
        <v>42</v>
      </c>
      <c r="L3807" s="317">
        <v>0.212119996547699</v>
      </c>
      <c r="M3807" s="317"/>
      <c r="N3807" s="36">
        <v>57</v>
      </c>
      <c r="O3807" s="317">
        <v>0.19722999632358551</v>
      </c>
      <c r="P3807" s="317"/>
      <c r="Q3807" s="36">
        <v>2493</v>
      </c>
      <c r="R3807" s="317">
        <v>0.25</v>
      </c>
      <c r="S3807" s="317"/>
      <c r="T3807" t="s">
        <v>380</v>
      </c>
      <c r="BA3807" s="395">
        <v>1</v>
      </c>
      <c r="BB3807" s="396" t="s">
        <v>861</v>
      </c>
      <c r="BC3807" t="str">
        <f t="shared" si="346"/>
        <v>RAL</v>
      </c>
      <c r="BD3807" t="str">
        <f t="shared" si="347"/>
        <v>NAoMe_initial_age_decades_80cap</v>
      </c>
      <c r="BE3807" s="397" t="s">
        <v>862</v>
      </c>
      <c r="BF3807" t="str">
        <f t="shared" si="348"/>
        <v>70-79 yrs</v>
      </c>
      <c r="BG3807">
        <f t="shared" si="349"/>
        <v>42</v>
      </c>
      <c r="BH3807" s="398">
        <f t="shared" si="350"/>
        <v>0.212119996547699</v>
      </c>
      <c r="BO3807" s="33"/>
    </row>
    <row r="3808" spans="1:67">
      <c r="A3808" s="316" t="s">
        <v>27</v>
      </c>
      <c r="B3808" t="s">
        <v>380</v>
      </c>
      <c r="C3808" t="s">
        <v>910</v>
      </c>
      <c r="D3808" t="s">
        <v>314</v>
      </c>
      <c r="E3808" s="316" t="s">
        <v>161</v>
      </c>
      <c r="F3808" s="316" t="s">
        <v>162</v>
      </c>
      <c r="G3808" s="316" t="s">
        <v>437</v>
      </c>
      <c r="H3808" s="316" t="s">
        <v>321</v>
      </c>
      <c r="I3808" s="316" t="s">
        <v>310</v>
      </c>
      <c r="J3808" s="316" t="s">
        <v>283</v>
      </c>
      <c r="K3808" s="36">
        <v>43</v>
      </c>
      <c r="L3808" s="317">
        <v>0.21717000007629389</v>
      </c>
      <c r="M3808" s="317"/>
      <c r="N3808" s="36">
        <v>60</v>
      </c>
      <c r="O3808" s="317">
        <v>0.20760999619960779</v>
      </c>
      <c r="P3808" s="317"/>
      <c r="Q3808" s="36">
        <v>2292</v>
      </c>
      <c r="R3808" s="317">
        <v>0.2298399955034256</v>
      </c>
      <c r="S3808" s="317"/>
      <c r="T3808" t="s">
        <v>380</v>
      </c>
      <c r="BA3808" s="395">
        <v>1</v>
      </c>
      <c r="BB3808" s="396" t="s">
        <v>861</v>
      </c>
      <c r="BC3808" t="str">
        <f t="shared" si="346"/>
        <v>RAL</v>
      </c>
      <c r="BD3808" t="str">
        <f t="shared" si="347"/>
        <v>NAoMe_initial_age_decades_80cap</v>
      </c>
      <c r="BE3808" s="397" t="s">
        <v>862</v>
      </c>
      <c r="BF3808" t="str">
        <f t="shared" si="348"/>
        <v>80+ yrs</v>
      </c>
      <c r="BG3808">
        <f t="shared" si="349"/>
        <v>43</v>
      </c>
      <c r="BH3808" s="398">
        <f t="shared" si="350"/>
        <v>0.21717000007629389</v>
      </c>
      <c r="BO3808" s="33"/>
    </row>
    <row r="3809" spans="1:67">
      <c r="A3809" s="316" t="s">
        <v>27</v>
      </c>
      <c r="B3809" t="s">
        <v>380</v>
      </c>
      <c r="C3809" t="s">
        <v>910</v>
      </c>
      <c r="D3809" t="s">
        <v>314</v>
      </c>
      <c r="E3809" s="316" t="s">
        <v>161</v>
      </c>
      <c r="F3809" s="316" t="s">
        <v>162</v>
      </c>
      <c r="G3809" s="316" t="s">
        <v>437</v>
      </c>
      <c r="H3809" s="316" t="s">
        <v>321</v>
      </c>
      <c r="I3809" s="316" t="s">
        <v>341</v>
      </c>
      <c r="J3809" s="316" t="s">
        <v>13</v>
      </c>
      <c r="K3809" s="36">
        <v>141</v>
      </c>
      <c r="L3809" s="317">
        <v>0.71211999654769897</v>
      </c>
      <c r="M3809" s="317">
        <v>0.72680002450942993</v>
      </c>
      <c r="N3809" s="36">
        <v>209</v>
      </c>
      <c r="O3809" s="317">
        <v>0.72317999601364136</v>
      </c>
      <c r="P3809" s="317">
        <v>0.73852002620697021</v>
      </c>
      <c r="Q3809" s="36">
        <v>6753</v>
      </c>
      <c r="R3809" s="317">
        <v>0.67720001935958862</v>
      </c>
      <c r="S3809" s="317">
        <v>0.69554001092910767</v>
      </c>
      <c r="T3809" t="s">
        <v>380</v>
      </c>
      <c r="BA3809" s="395">
        <v>1</v>
      </c>
      <c r="BB3809" s="396" t="s">
        <v>861</v>
      </c>
      <c r="BC3809" t="str">
        <f t="shared" si="346"/>
        <v>RAL</v>
      </c>
      <c r="BD3809" t="str">
        <f t="shared" si="347"/>
        <v>NAoMe_initial_ch_score_2cap</v>
      </c>
      <c r="BE3809" s="397" t="s">
        <v>862</v>
      </c>
      <c r="BF3809" t="str">
        <f t="shared" si="348"/>
        <v>0</v>
      </c>
      <c r="BG3809">
        <f t="shared" si="349"/>
        <v>141</v>
      </c>
      <c r="BH3809" s="398">
        <f t="shared" si="350"/>
        <v>0.71211999654769897</v>
      </c>
      <c r="BO3809" s="33"/>
    </row>
    <row r="3810" spans="1:67">
      <c r="A3810" s="316" t="s">
        <v>27</v>
      </c>
      <c r="B3810" t="s">
        <v>380</v>
      </c>
      <c r="C3810" t="s">
        <v>910</v>
      </c>
      <c r="D3810" t="s">
        <v>314</v>
      </c>
      <c r="E3810" s="316" t="s">
        <v>161</v>
      </c>
      <c r="F3810" s="316" t="s">
        <v>162</v>
      </c>
      <c r="G3810" s="316" t="s">
        <v>437</v>
      </c>
      <c r="H3810" s="316" t="s">
        <v>321</v>
      </c>
      <c r="I3810" s="316" t="s">
        <v>341</v>
      </c>
      <c r="J3810" s="316" t="s">
        <v>14</v>
      </c>
      <c r="K3810" s="36">
        <v>33</v>
      </c>
      <c r="L3810" s="317">
        <v>0.1666699945926666</v>
      </c>
      <c r="M3810" s="317">
        <v>0.17010000348091131</v>
      </c>
      <c r="N3810" s="36">
        <v>48</v>
      </c>
      <c r="O3810" s="317">
        <v>0.16608999669551849</v>
      </c>
      <c r="P3810" s="317">
        <v>0.1696099936962128</v>
      </c>
      <c r="Q3810" s="36">
        <v>1630</v>
      </c>
      <c r="R3810" s="317">
        <v>0.16346000134944921</v>
      </c>
      <c r="S3810" s="317">
        <v>0.16788999736309049</v>
      </c>
      <c r="T3810" t="s">
        <v>380</v>
      </c>
      <c r="BA3810" s="395">
        <v>1</v>
      </c>
      <c r="BB3810" s="396" t="s">
        <v>861</v>
      </c>
      <c r="BC3810" t="str">
        <f t="shared" si="346"/>
        <v>RAL</v>
      </c>
      <c r="BD3810" t="str">
        <f t="shared" si="347"/>
        <v>NAoMe_initial_ch_score_2cap</v>
      </c>
      <c r="BE3810" s="397" t="s">
        <v>862</v>
      </c>
      <c r="BF3810" t="str">
        <f t="shared" si="348"/>
        <v>1</v>
      </c>
      <c r="BG3810">
        <f t="shared" si="349"/>
        <v>33</v>
      </c>
      <c r="BH3810" s="398">
        <f t="shared" si="350"/>
        <v>0.1666699945926666</v>
      </c>
      <c r="BO3810" s="33"/>
    </row>
    <row r="3811" spans="1:67">
      <c r="A3811" s="316" t="s">
        <v>27</v>
      </c>
      <c r="B3811" t="s">
        <v>380</v>
      </c>
      <c r="C3811" t="s">
        <v>910</v>
      </c>
      <c r="D3811" t="s">
        <v>314</v>
      </c>
      <c r="E3811" s="316" t="s">
        <v>161</v>
      </c>
      <c r="F3811" s="316" t="s">
        <v>162</v>
      </c>
      <c r="G3811" s="316" t="s">
        <v>437</v>
      </c>
      <c r="H3811" s="316" t="s">
        <v>321</v>
      </c>
      <c r="I3811" s="316" t="s">
        <v>341</v>
      </c>
      <c r="J3811" s="316" t="s">
        <v>301</v>
      </c>
      <c r="K3811" s="36">
        <v>20</v>
      </c>
      <c r="L3811" s="317">
        <v>0.1010100021958351</v>
      </c>
      <c r="M3811" s="317">
        <v>0.1030900031328201</v>
      </c>
      <c r="N3811" s="36">
        <v>26</v>
      </c>
      <c r="O3811" s="317">
        <v>8.9970000088214874E-2</v>
      </c>
      <c r="P3811" s="317">
        <v>9.1870002448558807E-2</v>
      </c>
      <c r="Q3811" s="36">
        <v>1326</v>
      </c>
      <c r="R3811" s="317">
        <v>0.132970005273819</v>
      </c>
      <c r="S3811" s="317">
        <v>0.13657000660896301</v>
      </c>
      <c r="T3811" t="s">
        <v>380</v>
      </c>
      <c r="BA3811" s="395">
        <v>1</v>
      </c>
      <c r="BB3811" s="396" t="s">
        <v>861</v>
      </c>
      <c r="BC3811" t="str">
        <f t="shared" si="346"/>
        <v>RAL</v>
      </c>
      <c r="BD3811" t="str">
        <f t="shared" si="347"/>
        <v>NAoMe_initial_ch_score_2cap</v>
      </c>
      <c r="BE3811" s="397" t="s">
        <v>862</v>
      </c>
      <c r="BF3811" t="str">
        <f t="shared" si="348"/>
        <v>2+</v>
      </c>
      <c r="BG3811">
        <f t="shared" si="349"/>
        <v>20</v>
      </c>
      <c r="BH3811" s="398">
        <f t="shared" si="350"/>
        <v>0.1010100021958351</v>
      </c>
      <c r="BO3811" s="33"/>
    </row>
    <row r="3812" spans="1:67">
      <c r="A3812" s="316" t="s">
        <v>27</v>
      </c>
      <c r="B3812" t="s">
        <v>380</v>
      </c>
      <c r="C3812" t="s">
        <v>910</v>
      </c>
      <c r="D3812" t="s">
        <v>314</v>
      </c>
      <c r="E3812" s="316" t="s">
        <v>161</v>
      </c>
      <c r="F3812" s="316" t="s">
        <v>162</v>
      </c>
      <c r="G3812" s="316" t="s">
        <v>437</v>
      </c>
      <c r="H3812" s="316" t="s">
        <v>321</v>
      </c>
      <c r="I3812" s="316" t="s">
        <v>341</v>
      </c>
      <c r="J3812" s="316" t="s">
        <v>260</v>
      </c>
      <c r="K3812" s="36">
        <v>4</v>
      </c>
      <c r="L3812" s="317">
        <v>2.0199999213218689E-2</v>
      </c>
      <c r="M3812" s="317"/>
      <c r="N3812" s="36">
        <v>6</v>
      </c>
      <c r="O3812" s="317">
        <v>2.0759999752044681E-2</v>
      </c>
      <c r="P3812" s="317"/>
      <c r="Q3812" s="36">
        <v>263</v>
      </c>
      <c r="R3812" s="317">
        <v>2.6370000094175339E-2</v>
      </c>
      <c r="S3812" s="317"/>
      <c r="T3812" t="s">
        <v>380</v>
      </c>
      <c r="BA3812" s="395">
        <v>1</v>
      </c>
      <c r="BB3812" s="396" t="s">
        <v>861</v>
      </c>
      <c r="BC3812" t="str">
        <f t="shared" si="346"/>
        <v>RAL</v>
      </c>
      <c r="BD3812" t="str">
        <f t="shared" si="347"/>
        <v>NAoMe_initial_ch_score_2cap</v>
      </c>
      <c r="BE3812" s="397" t="s">
        <v>862</v>
      </c>
      <c r="BF3812" t="str">
        <f t="shared" si="348"/>
        <v>Unknown</v>
      </c>
      <c r="BG3812">
        <f t="shared" si="349"/>
        <v>4</v>
      </c>
      <c r="BH3812" s="398">
        <f t="shared" si="350"/>
        <v>2.0199999213218689E-2</v>
      </c>
      <c r="BO3812" s="33"/>
    </row>
    <row r="3813" spans="1:67">
      <c r="A3813" s="316" t="s">
        <v>27</v>
      </c>
      <c r="B3813" t="s">
        <v>380</v>
      </c>
      <c r="C3813" t="s">
        <v>910</v>
      </c>
      <c r="D3813" t="s">
        <v>314</v>
      </c>
      <c r="E3813" s="316" t="s">
        <v>161</v>
      </c>
      <c r="F3813" s="316" t="s">
        <v>162</v>
      </c>
      <c r="G3813" s="316" t="s">
        <v>437</v>
      </c>
      <c r="H3813" s="316" t="s">
        <v>321</v>
      </c>
      <c r="I3813" s="316" t="s">
        <v>309</v>
      </c>
      <c r="J3813" s="316" t="s">
        <v>289</v>
      </c>
      <c r="K3813" s="36">
        <v>47</v>
      </c>
      <c r="L3813" s="317">
        <v>0.23736999928951261</v>
      </c>
      <c r="M3813" s="317"/>
      <c r="N3813" s="36">
        <v>76</v>
      </c>
      <c r="O3813" s="317">
        <v>0.26298001408576971</v>
      </c>
      <c r="P3813" s="317"/>
      <c r="Q3813" s="36">
        <v>3283</v>
      </c>
      <c r="R3813" s="317">
        <v>0.3292199969291687</v>
      </c>
      <c r="S3813" s="317"/>
      <c r="T3813" t="s">
        <v>380</v>
      </c>
      <c r="BA3813" s="395">
        <v>1</v>
      </c>
      <c r="BB3813" s="396" t="s">
        <v>861</v>
      </c>
      <c r="BC3813" t="str">
        <f t="shared" si="346"/>
        <v>RAL</v>
      </c>
      <c r="BD3813" t="str">
        <f t="shared" si="347"/>
        <v>NAoMe_initial_diagnosis_year</v>
      </c>
      <c r="BE3813" s="397" t="s">
        <v>862</v>
      </c>
      <c r="BF3813" t="str">
        <f t="shared" si="348"/>
        <v>2021</v>
      </c>
      <c r="BG3813">
        <f t="shared" si="349"/>
        <v>47</v>
      </c>
      <c r="BH3813" s="398">
        <f t="shared" si="350"/>
        <v>0.23736999928951261</v>
      </c>
      <c r="BO3813" s="33"/>
    </row>
    <row r="3814" spans="1:67">
      <c r="A3814" s="316" t="s">
        <v>27</v>
      </c>
      <c r="B3814" t="s">
        <v>380</v>
      </c>
      <c r="C3814" t="s">
        <v>910</v>
      </c>
      <c r="D3814" t="s">
        <v>314</v>
      </c>
      <c r="E3814" s="316" t="s">
        <v>161</v>
      </c>
      <c r="F3814" s="316" t="s">
        <v>162</v>
      </c>
      <c r="G3814" s="316" t="s">
        <v>437</v>
      </c>
      <c r="H3814" s="316" t="s">
        <v>321</v>
      </c>
      <c r="I3814" s="316" t="s">
        <v>309</v>
      </c>
      <c r="J3814" s="316" t="s">
        <v>816</v>
      </c>
      <c r="K3814" s="36">
        <v>65</v>
      </c>
      <c r="L3814" s="317">
        <v>0.3282800018787384</v>
      </c>
      <c r="M3814" s="317"/>
      <c r="N3814" s="36">
        <v>98</v>
      </c>
      <c r="O3814" s="317">
        <v>0.33910000324249268</v>
      </c>
      <c r="P3814" s="317"/>
      <c r="Q3814" s="36">
        <v>3315</v>
      </c>
      <c r="R3814" s="317">
        <v>0.33243000507354742</v>
      </c>
      <c r="S3814" s="317"/>
      <c r="T3814" t="s">
        <v>380</v>
      </c>
      <c r="BA3814" s="395">
        <v>1</v>
      </c>
      <c r="BB3814" s="396" t="s">
        <v>861</v>
      </c>
      <c r="BC3814" t="str">
        <f t="shared" si="346"/>
        <v>RAL</v>
      </c>
      <c r="BD3814" t="str">
        <f t="shared" si="347"/>
        <v>NAoMe_initial_diagnosis_year</v>
      </c>
      <c r="BE3814" s="397" t="s">
        <v>862</v>
      </c>
      <c r="BF3814" t="str">
        <f t="shared" si="348"/>
        <v>2022</v>
      </c>
      <c r="BG3814">
        <f t="shared" si="349"/>
        <v>65</v>
      </c>
      <c r="BH3814" s="398">
        <f t="shared" si="350"/>
        <v>0.3282800018787384</v>
      </c>
      <c r="BO3814" s="33"/>
    </row>
    <row r="3815" spans="1:67">
      <c r="A3815" s="316" t="s">
        <v>27</v>
      </c>
      <c r="B3815" t="s">
        <v>380</v>
      </c>
      <c r="C3815" t="s">
        <v>910</v>
      </c>
      <c r="D3815" t="s">
        <v>314</v>
      </c>
      <c r="E3815" s="316" t="s">
        <v>161</v>
      </c>
      <c r="F3815" s="316" t="s">
        <v>162</v>
      </c>
      <c r="G3815" s="316" t="s">
        <v>437</v>
      </c>
      <c r="H3815" s="316" t="s">
        <v>321</v>
      </c>
      <c r="I3815" s="316" t="s">
        <v>309</v>
      </c>
      <c r="J3815" s="316" t="s">
        <v>946</v>
      </c>
      <c r="K3815" s="36">
        <v>86</v>
      </c>
      <c r="L3815" s="317">
        <v>0.43434000015258789</v>
      </c>
      <c r="M3815" s="317"/>
      <c r="N3815" s="36">
        <v>115</v>
      </c>
      <c r="O3815" s="317">
        <v>0.39792001247406011</v>
      </c>
      <c r="P3815" s="317"/>
      <c r="Q3815" s="36">
        <v>3374</v>
      </c>
      <c r="R3815" s="317">
        <v>0.33834999799728388</v>
      </c>
      <c r="S3815" s="317"/>
      <c r="T3815" t="s">
        <v>380</v>
      </c>
      <c r="BA3815" s="395">
        <v>1</v>
      </c>
      <c r="BB3815" s="396" t="s">
        <v>861</v>
      </c>
      <c r="BC3815" t="str">
        <f t="shared" si="346"/>
        <v>RAL</v>
      </c>
      <c r="BD3815" t="str">
        <f t="shared" si="347"/>
        <v>NAoMe_initial_diagnosis_year</v>
      </c>
      <c r="BE3815" s="397" t="s">
        <v>862</v>
      </c>
      <c r="BF3815" t="str">
        <f t="shared" si="348"/>
        <v>2023</v>
      </c>
      <c r="BG3815">
        <f t="shared" si="349"/>
        <v>86</v>
      </c>
      <c r="BH3815" s="398">
        <f t="shared" si="350"/>
        <v>0.43434000015258789</v>
      </c>
      <c r="BO3815" s="33"/>
    </row>
    <row r="3816" spans="1:67">
      <c r="A3816" s="316" t="s">
        <v>27</v>
      </c>
      <c r="B3816" t="s">
        <v>380</v>
      </c>
      <c r="C3816" t="s">
        <v>910</v>
      </c>
      <c r="D3816" t="s">
        <v>314</v>
      </c>
      <c r="E3816" s="316" t="s">
        <v>161</v>
      </c>
      <c r="F3816" s="316" t="s">
        <v>162</v>
      </c>
      <c r="G3816" s="316" t="s">
        <v>437</v>
      </c>
      <c r="H3816" s="316" t="s">
        <v>321</v>
      </c>
      <c r="I3816" s="316" t="s">
        <v>331</v>
      </c>
      <c r="J3816" s="316" t="s">
        <v>332</v>
      </c>
      <c r="K3816" s="36">
        <v>13</v>
      </c>
      <c r="L3816" s="317">
        <v>6.5659999847412109E-2</v>
      </c>
      <c r="M3816" s="317">
        <v>9.4889998435974121E-2</v>
      </c>
      <c r="N3816" s="36">
        <v>21</v>
      </c>
      <c r="O3816" s="317">
        <v>7.2659999132156372E-2</v>
      </c>
      <c r="P3816" s="317">
        <v>0.1009600013494492</v>
      </c>
      <c r="Q3816" s="36">
        <v>434</v>
      </c>
      <c r="R3816" s="317">
        <v>4.3519999831914902E-2</v>
      </c>
      <c r="S3816" s="317">
        <v>5.2159998565912247E-2</v>
      </c>
      <c r="T3816" t="s">
        <v>380</v>
      </c>
      <c r="BA3816" s="395">
        <v>1</v>
      </c>
      <c r="BB3816" s="396" t="s">
        <v>861</v>
      </c>
      <c r="BC3816" t="str">
        <f t="shared" si="346"/>
        <v>RAL</v>
      </c>
      <c r="BD3816" t="str">
        <f t="shared" si="347"/>
        <v>NAoMe_initial_disease_group</v>
      </c>
      <c r="BE3816" s="397" t="s">
        <v>862</v>
      </c>
      <c r="BF3816" t="str">
        <f t="shared" si="348"/>
        <v>Advanced M0</v>
      </c>
      <c r="BG3816">
        <f t="shared" si="349"/>
        <v>13</v>
      </c>
      <c r="BH3816" s="398">
        <f t="shared" si="350"/>
        <v>6.5659999847412109E-2</v>
      </c>
      <c r="BO3816" s="33"/>
    </row>
    <row r="3817" spans="1:67">
      <c r="A3817" s="316" t="s">
        <v>27</v>
      </c>
      <c r="B3817" t="s">
        <v>380</v>
      </c>
      <c r="C3817" t="s">
        <v>910</v>
      </c>
      <c r="D3817" t="s">
        <v>314</v>
      </c>
      <c r="E3817" s="316" t="s">
        <v>161</v>
      </c>
      <c r="F3817" s="316" t="s">
        <v>162</v>
      </c>
      <c r="G3817" s="316" t="s">
        <v>437</v>
      </c>
      <c r="H3817" s="316" t="s">
        <v>321</v>
      </c>
      <c r="I3817" s="316" t="s">
        <v>331</v>
      </c>
      <c r="J3817" s="316" t="s">
        <v>333</v>
      </c>
      <c r="K3817" s="36">
        <v>95</v>
      </c>
      <c r="L3817" s="317">
        <v>0.47979998588562012</v>
      </c>
      <c r="M3817" s="317">
        <v>0.69343000650405884</v>
      </c>
      <c r="N3817" s="36">
        <v>147</v>
      </c>
      <c r="O3817" s="317">
        <v>0.50865000486373901</v>
      </c>
      <c r="P3817" s="317">
        <v>0.70673000812530518</v>
      </c>
      <c r="Q3817" s="36">
        <v>6159</v>
      </c>
      <c r="R3817" s="317">
        <v>0.6176300048828125</v>
      </c>
      <c r="S3817" s="317">
        <v>0.74026000499725342</v>
      </c>
      <c r="T3817" t="s">
        <v>380</v>
      </c>
      <c r="BA3817" s="395">
        <v>1</v>
      </c>
      <c r="BB3817" s="396" t="s">
        <v>861</v>
      </c>
      <c r="BC3817" t="str">
        <f t="shared" si="346"/>
        <v>RAL</v>
      </c>
      <c r="BD3817" t="str">
        <f t="shared" si="347"/>
        <v>NAoMe_initial_disease_group</v>
      </c>
      <c r="BE3817" s="397" t="s">
        <v>862</v>
      </c>
      <c r="BF3817" t="str">
        <f t="shared" si="348"/>
        <v>Advanced M1</v>
      </c>
      <c r="BG3817">
        <f t="shared" si="349"/>
        <v>95</v>
      </c>
      <c r="BH3817" s="398">
        <f t="shared" si="350"/>
        <v>0.47979998588562012</v>
      </c>
      <c r="BO3817" s="33"/>
    </row>
    <row r="3818" spans="1:67">
      <c r="A3818" s="316" t="s">
        <v>27</v>
      </c>
      <c r="B3818" t="s">
        <v>380</v>
      </c>
      <c r="C3818" t="s">
        <v>910</v>
      </c>
      <c r="D3818" t="s">
        <v>314</v>
      </c>
      <c r="E3818" s="316" t="s">
        <v>161</v>
      </c>
      <c r="F3818" s="316" t="s">
        <v>162</v>
      </c>
      <c r="G3818" s="316" t="s">
        <v>437</v>
      </c>
      <c r="H3818" s="316" t="s">
        <v>321</v>
      </c>
      <c r="I3818" s="316" t="s">
        <v>331</v>
      </c>
      <c r="J3818" s="316" t="s">
        <v>334</v>
      </c>
      <c r="K3818" s="36">
        <v>2</v>
      </c>
      <c r="L3818" s="317">
        <v>1.0099999606609339E-2</v>
      </c>
      <c r="M3818" s="317">
        <v>1.460000034421682E-2</v>
      </c>
      <c r="N3818" s="36">
        <v>2</v>
      </c>
      <c r="O3818" s="317">
        <v>6.920000072568655E-3</v>
      </c>
      <c r="P3818" s="317">
        <v>9.6199996769428253E-3</v>
      </c>
      <c r="Q3818" s="36">
        <v>64</v>
      </c>
      <c r="R3818" s="317">
        <v>6.4199999906122676E-3</v>
      </c>
      <c r="S3818" s="317">
        <v>7.689999882131815E-3</v>
      </c>
      <c r="T3818" t="s">
        <v>380</v>
      </c>
      <c r="BA3818" s="395">
        <v>1</v>
      </c>
      <c r="BB3818" s="396" t="s">
        <v>861</v>
      </c>
      <c r="BC3818" t="str">
        <f t="shared" si="346"/>
        <v>RAL</v>
      </c>
      <c r="BD3818" t="str">
        <f t="shared" si="347"/>
        <v>NAoMe_initial_disease_group</v>
      </c>
      <c r="BE3818" s="397" t="s">
        <v>862</v>
      </c>
      <c r="BF3818" t="str">
        <f t="shared" si="348"/>
        <v>DCIS</v>
      </c>
      <c r="BG3818">
        <f t="shared" si="349"/>
        <v>2</v>
      </c>
      <c r="BH3818" s="398">
        <f t="shared" si="350"/>
        <v>1.0099999606609339E-2</v>
      </c>
      <c r="BO3818" s="33"/>
    </row>
    <row r="3819" spans="1:67">
      <c r="A3819" s="316" t="s">
        <v>27</v>
      </c>
      <c r="B3819" t="s">
        <v>380</v>
      </c>
      <c r="C3819" t="s">
        <v>910</v>
      </c>
      <c r="D3819" t="s">
        <v>314</v>
      </c>
      <c r="E3819" s="316" t="s">
        <v>161</v>
      </c>
      <c r="F3819" s="316" t="s">
        <v>162</v>
      </c>
      <c r="G3819" s="316" t="s">
        <v>437</v>
      </c>
      <c r="H3819" s="316" t="s">
        <v>321</v>
      </c>
      <c r="I3819" s="316" t="s">
        <v>331</v>
      </c>
      <c r="J3819" s="316" t="s">
        <v>335</v>
      </c>
      <c r="K3819" s="36">
        <v>27</v>
      </c>
      <c r="L3819" s="317">
        <v>0.13636000454425809</v>
      </c>
      <c r="M3819" s="317">
        <v>0.19708000123500821</v>
      </c>
      <c r="N3819" s="36">
        <v>38</v>
      </c>
      <c r="O3819" s="317">
        <v>0.1314900070428848</v>
      </c>
      <c r="P3819" s="317">
        <v>0.18268999457359311</v>
      </c>
      <c r="Q3819" s="36">
        <v>1663</v>
      </c>
      <c r="R3819" s="317">
        <v>0.16676999628543851</v>
      </c>
      <c r="S3819" s="317">
        <v>0.19988000392913821</v>
      </c>
      <c r="T3819" t="s">
        <v>380</v>
      </c>
      <c r="BA3819" s="395">
        <v>1</v>
      </c>
      <c r="BB3819" s="396" t="s">
        <v>861</v>
      </c>
      <c r="BC3819" t="str">
        <f t="shared" si="346"/>
        <v>RAL</v>
      </c>
      <c r="BD3819" t="str">
        <f t="shared" si="347"/>
        <v>NAoMe_initial_disease_group</v>
      </c>
      <c r="BE3819" s="397" t="s">
        <v>862</v>
      </c>
      <c r="BF3819" t="str">
        <f t="shared" si="348"/>
        <v>Early invasive</v>
      </c>
      <c r="BG3819">
        <f t="shared" si="349"/>
        <v>27</v>
      </c>
      <c r="BH3819" s="398">
        <f t="shared" si="350"/>
        <v>0.13636000454425809</v>
      </c>
      <c r="BO3819" s="33"/>
    </row>
    <row r="3820" spans="1:67">
      <c r="A3820" s="316" t="s">
        <v>27</v>
      </c>
      <c r="B3820" t="s">
        <v>380</v>
      </c>
      <c r="C3820" t="s">
        <v>910</v>
      </c>
      <c r="D3820" t="s">
        <v>314</v>
      </c>
      <c r="E3820" s="316" t="s">
        <v>161</v>
      </c>
      <c r="F3820" s="316" t="s">
        <v>162</v>
      </c>
      <c r="G3820" s="316" t="s">
        <v>437</v>
      </c>
      <c r="H3820" s="316" t="s">
        <v>321</v>
      </c>
      <c r="I3820" s="316" t="s">
        <v>331</v>
      </c>
      <c r="J3820" s="316" t="s">
        <v>337</v>
      </c>
      <c r="K3820" s="36">
        <v>61</v>
      </c>
      <c r="L3820" s="317">
        <v>0.30807998776435852</v>
      </c>
      <c r="M3820" s="317"/>
      <c r="N3820" s="36">
        <v>81</v>
      </c>
      <c r="O3820" s="317">
        <v>0.28027999401092529</v>
      </c>
      <c r="P3820" s="317"/>
      <c r="Q3820" s="36">
        <v>1652</v>
      </c>
      <c r="R3820" s="317">
        <v>0.1656599938869476</v>
      </c>
      <c r="S3820" s="317"/>
      <c r="T3820" t="s">
        <v>380</v>
      </c>
      <c r="BA3820" s="395">
        <v>1</v>
      </c>
      <c r="BB3820" s="396" t="s">
        <v>861</v>
      </c>
      <c r="BC3820" t="str">
        <f t="shared" si="346"/>
        <v>RAL</v>
      </c>
      <c r="BD3820" t="str">
        <f t="shared" si="347"/>
        <v>NAoMe_initial_disease_group</v>
      </c>
      <c r="BE3820" s="397" t="s">
        <v>862</v>
      </c>
      <c r="BF3820" t="str">
        <f t="shared" si="348"/>
        <v>Unknown stage</v>
      </c>
      <c r="BG3820">
        <f t="shared" si="349"/>
        <v>61</v>
      </c>
      <c r="BH3820" s="398">
        <f t="shared" si="350"/>
        <v>0.30807998776435852</v>
      </c>
      <c r="BO3820" s="33"/>
    </row>
    <row r="3821" spans="1:67">
      <c r="A3821" s="316" t="s">
        <v>27</v>
      </c>
      <c r="B3821" t="s">
        <v>380</v>
      </c>
      <c r="C3821" t="s">
        <v>910</v>
      </c>
      <c r="D3821" t="s">
        <v>314</v>
      </c>
      <c r="E3821" s="316" t="s">
        <v>161</v>
      </c>
      <c r="F3821" s="316" t="s">
        <v>162</v>
      </c>
      <c r="G3821" s="316" t="s">
        <v>437</v>
      </c>
      <c r="H3821" s="316" t="s">
        <v>321</v>
      </c>
      <c r="I3821" s="316" t="s">
        <v>656</v>
      </c>
      <c r="J3821" s="316" t="s">
        <v>286</v>
      </c>
      <c r="K3821" s="36">
        <v>23</v>
      </c>
      <c r="L3821" s="317">
        <v>0.1161599978804588</v>
      </c>
      <c r="M3821" s="317">
        <v>0.12168999761343</v>
      </c>
      <c r="N3821" s="36">
        <v>37</v>
      </c>
      <c r="O3821" s="317">
        <v>0.12803000211715701</v>
      </c>
      <c r="P3821" s="317">
        <v>0.13552999496459961</v>
      </c>
      <c r="Q3821" s="36">
        <v>492</v>
      </c>
      <c r="R3821" s="317">
        <v>4.9339998513460159E-2</v>
      </c>
      <c r="S3821" s="317">
        <v>5.1920000463724143E-2</v>
      </c>
      <c r="T3821" t="s">
        <v>380</v>
      </c>
      <c r="BA3821" s="395">
        <v>1</v>
      </c>
      <c r="BB3821" s="396" t="s">
        <v>861</v>
      </c>
      <c r="BC3821" t="str">
        <f t="shared" si="346"/>
        <v>RAL</v>
      </c>
      <c r="BD3821" t="str">
        <f t="shared" si="347"/>
        <v>NAoMe_initial_ethnicity_grp</v>
      </c>
      <c r="BE3821" s="397" t="s">
        <v>862</v>
      </c>
      <c r="BF3821" t="str">
        <f t="shared" si="348"/>
        <v>Asian or Asian British</v>
      </c>
      <c r="BG3821">
        <f t="shared" si="349"/>
        <v>23</v>
      </c>
      <c r="BH3821" s="398">
        <f t="shared" si="350"/>
        <v>0.1161599978804588</v>
      </c>
      <c r="BO3821" s="33"/>
    </row>
    <row r="3822" spans="1:67">
      <c r="A3822" s="316" t="s">
        <v>27</v>
      </c>
      <c r="B3822" t="s">
        <v>380</v>
      </c>
      <c r="C3822" t="s">
        <v>910</v>
      </c>
      <c r="D3822" t="s">
        <v>314</v>
      </c>
      <c r="E3822" s="316" t="s">
        <v>161</v>
      </c>
      <c r="F3822" s="316" t="s">
        <v>162</v>
      </c>
      <c r="G3822" s="316" t="s">
        <v>437</v>
      </c>
      <c r="H3822" s="316" t="s">
        <v>321</v>
      </c>
      <c r="I3822" s="316" t="s">
        <v>656</v>
      </c>
      <c r="J3822" s="316" t="s">
        <v>287</v>
      </c>
      <c r="K3822" s="36">
        <v>29</v>
      </c>
      <c r="L3822" s="317">
        <v>0.14645999670028689</v>
      </c>
      <c r="M3822" s="317">
        <v>0.15343999862670901</v>
      </c>
      <c r="N3822" s="36">
        <v>37</v>
      </c>
      <c r="O3822" s="317">
        <v>0.12803000211715701</v>
      </c>
      <c r="P3822" s="317">
        <v>0.13552999496459961</v>
      </c>
      <c r="Q3822" s="36">
        <v>403</v>
      </c>
      <c r="R3822" s="317">
        <v>4.0410000830888748E-2</v>
      </c>
      <c r="S3822" s="317">
        <v>4.2520001530647278E-2</v>
      </c>
      <c r="T3822" t="s">
        <v>380</v>
      </c>
      <c r="BA3822" s="395">
        <v>1</v>
      </c>
      <c r="BB3822" s="396" t="s">
        <v>861</v>
      </c>
      <c r="BC3822" t="str">
        <f t="shared" si="346"/>
        <v>RAL</v>
      </c>
      <c r="BD3822" t="str">
        <f t="shared" si="347"/>
        <v>NAoMe_initial_ethnicity_grp</v>
      </c>
      <c r="BE3822" s="397" t="s">
        <v>862</v>
      </c>
      <c r="BF3822" t="str">
        <f t="shared" si="348"/>
        <v>Black or Black British</v>
      </c>
      <c r="BG3822">
        <f t="shared" si="349"/>
        <v>29</v>
      </c>
      <c r="BH3822" s="398">
        <f t="shared" si="350"/>
        <v>0.14645999670028689</v>
      </c>
      <c r="BO3822" s="33"/>
    </row>
    <row r="3823" spans="1:67">
      <c r="A3823" s="316" t="s">
        <v>27</v>
      </c>
      <c r="B3823" t="s">
        <v>380</v>
      </c>
      <c r="C3823" t="s">
        <v>910</v>
      </c>
      <c r="D3823" t="s">
        <v>314</v>
      </c>
      <c r="E3823" s="316" t="s">
        <v>161</v>
      </c>
      <c r="F3823" s="316" t="s">
        <v>162</v>
      </c>
      <c r="G3823" s="316" t="s">
        <v>437</v>
      </c>
      <c r="H3823" s="316" t="s">
        <v>321</v>
      </c>
      <c r="I3823" s="316" t="s">
        <v>656</v>
      </c>
      <c r="J3823" s="316" t="s">
        <v>259</v>
      </c>
      <c r="K3823" s="36">
        <v>5</v>
      </c>
      <c r="L3823" s="317">
        <v>2.525000087916851E-2</v>
      </c>
      <c r="M3823" s="317">
        <v>2.645999938249588E-2</v>
      </c>
      <c r="N3823" s="36">
        <v>6</v>
      </c>
      <c r="O3823" s="317">
        <v>2.0759999752044681E-2</v>
      </c>
      <c r="P3823" s="317">
        <v>2.1980000659823421E-2</v>
      </c>
      <c r="Q3823" s="36">
        <v>98</v>
      </c>
      <c r="R3823" s="317">
        <v>9.8299998790025711E-3</v>
      </c>
      <c r="S3823" s="317">
        <v>1.0339999571442601E-2</v>
      </c>
      <c r="T3823" t="s">
        <v>380</v>
      </c>
      <c r="BA3823" s="395">
        <v>1</v>
      </c>
      <c r="BB3823" s="396" t="s">
        <v>861</v>
      </c>
      <c r="BC3823" t="str">
        <f t="shared" si="346"/>
        <v>RAL</v>
      </c>
      <c r="BD3823" t="str">
        <f t="shared" si="347"/>
        <v>NAoMe_initial_ethnicity_grp</v>
      </c>
      <c r="BE3823" s="397" t="s">
        <v>862</v>
      </c>
      <c r="BF3823" t="str">
        <f t="shared" si="348"/>
        <v>Mixed</v>
      </c>
      <c r="BG3823">
        <f t="shared" si="349"/>
        <v>5</v>
      </c>
      <c r="BH3823" s="398">
        <f t="shared" si="350"/>
        <v>2.525000087916851E-2</v>
      </c>
      <c r="BO3823" s="33"/>
    </row>
    <row r="3824" spans="1:67">
      <c r="A3824" s="316" t="s">
        <v>27</v>
      </c>
      <c r="B3824" t="s">
        <v>380</v>
      </c>
      <c r="C3824" t="s">
        <v>910</v>
      </c>
      <c r="D3824" t="s">
        <v>314</v>
      </c>
      <c r="E3824" s="316" t="s">
        <v>161</v>
      </c>
      <c r="F3824" s="316" t="s">
        <v>162</v>
      </c>
      <c r="G3824" s="316" t="s">
        <v>437</v>
      </c>
      <c r="H3824" s="316" t="s">
        <v>321</v>
      </c>
      <c r="I3824" s="316" t="s">
        <v>656</v>
      </c>
      <c r="J3824" s="316" t="s">
        <v>288</v>
      </c>
      <c r="K3824" s="36">
        <v>15</v>
      </c>
      <c r="L3824" s="317">
        <v>7.5759999454021454E-2</v>
      </c>
      <c r="M3824" s="317">
        <v>7.9369999468326569E-2</v>
      </c>
      <c r="N3824" s="36">
        <v>27</v>
      </c>
      <c r="O3824" s="317">
        <v>9.3429997563362122E-2</v>
      </c>
      <c r="P3824" s="317">
        <v>9.8899997770786285E-2</v>
      </c>
      <c r="Q3824" s="36">
        <v>246</v>
      </c>
      <c r="R3824" s="317">
        <v>2.466999925673008E-2</v>
      </c>
      <c r="S3824" s="317">
        <v>2.5960000231862072E-2</v>
      </c>
      <c r="T3824" t="s">
        <v>380</v>
      </c>
      <c r="BA3824" s="395">
        <v>1</v>
      </c>
      <c r="BB3824" s="396" t="s">
        <v>861</v>
      </c>
      <c r="BC3824" t="str">
        <f t="shared" si="346"/>
        <v>RAL</v>
      </c>
      <c r="BD3824" t="str">
        <f t="shared" si="347"/>
        <v>NAoMe_initial_ethnicity_grp</v>
      </c>
      <c r="BE3824" s="397" t="s">
        <v>862</v>
      </c>
      <c r="BF3824" t="str">
        <f t="shared" si="348"/>
        <v>Other Ethnic Group</v>
      </c>
      <c r="BG3824">
        <f t="shared" si="349"/>
        <v>15</v>
      </c>
      <c r="BH3824" s="398">
        <f t="shared" si="350"/>
        <v>7.5759999454021454E-2</v>
      </c>
      <c r="BO3824" s="33"/>
    </row>
    <row r="3825" spans="1:67">
      <c r="A3825" s="316" t="s">
        <v>27</v>
      </c>
      <c r="B3825" t="s">
        <v>380</v>
      </c>
      <c r="C3825" t="s">
        <v>910</v>
      </c>
      <c r="D3825" t="s">
        <v>314</v>
      </c>
      <c r="E3825" s="316" t="s">
        <v>161</v>
      </c>
      <c r="F3825" s="318" t="s">
        <v>162</v>
      </c>
      <c r="G3825" s="318" t="s">
        <v>437</v>
      </c>
      <c r="H3825" s="318" t="s">
        <v>321</v>
      </c>
      <c r="I3825" s="316" t="s">
        <v>656</v>
      </c>
      <c r="J3825" s="316" t="s">
        <v>260</v>
      </c>
      <c r="K3825" s="36">
        <v>9</v>
      </c>
      <c r="L3825" s="317">
        <v>4.544999822974205E-2</v>
      </c>
      <c r="M3825" s="317"/>
      <c r="N3825" s="36">
        <v>16</v>
      </c>
      <c r="O3825" s="317">
        <v>5.536000058054924E-2</v>
      </c>
      <c r="P3825" s="317"/>
      <c r="Q3825" s="36">
        <v>495</v>
      </c>
      <c r="R3825" s="317">
        <v>4.9639999866485603E-2</v>
      </c>
      <c r="S3825" s="317"/>
      <c r="T3825" t="s">
        <v>380</v>
      </c>
      <c r="BA3825" s="395">
        <v>1</v>
      </c>
      <c r="BB3825" s="396" t="s">
        <v>861</v>
      </c>
      <c r="BC3825" t="str">
        <f t="shared" si="346"/>
        <v>RAL</v>
      </c>
      <c r="BD3825" t="str">
        <f t="shared" si="347"/>
        <v>NAoMe_initial_ethnicity_grp</v>
      </c>
      <c r="BE3825" s="397" t="s">
        <v>862</v>
      </c>
      <c r="BF3825" t="str">
        <f t="shared" si="348"/>
        <v>Unknown</v>
      </c>
      <c r="BG3825">
        <f t="shared" si="349"/>
        <v>9</v>
      </c>
      <c r="BH3825" s="398">
        <f t="shared" si="350"/>
        <v>4.544999822974205E-2</v>
      </c>
      <c r="BO3825" s="33"/>
    </row>
    <row r="3826" spans="1:67">
      <c r="A3826" s="316" t="s">
        <v>27</v>
      </c>
      <c r="B3826" t="s">
        <v>380</v>
      </c>
      <c r="C3826" t="s">
        <v>910</v>
      </c>
      <c r="D3826" t="s">
        <v>314</v>
      </c>
      <c r="E3826" s="316" t="s">
        <v>161</v>
      </c>
      <c r="F3826" s="316" t="s">
        <v>162</v>
      </c>
      <c r="G3826" s="316" t="s">
        <v>437</v>
      </c>
      <c r="H3826" s="316" t="s">
        <v>321</v>
      </c>
      <c r="I3826" s="316" t="s">
        <v>656</v>
      </c>
      <c r="J3826" s="316" t="s">
        <v>258</v>
      </c>
      <c r="K3826" s="36">
        <v>117</v>
      </c>
      <c r="L3826" s="317">
        <v>0.59091001749038696</v>
      </c>
      <c r="M3826" s="317">
        <v>0.61905002593994141</v>
      </c>
      <c r="N3826" s="36">
        <v>166</v>
      </c>
      <c r="O3826" s="317">
        <v>0.5743899941444397</v>
      </c>
      <c r="P3826" s="317">
        <v>0.60806000232696533</v>
      </c>
      <c r="Q3826" s="36">
        <v>8238</v>
      </c>
      <c r="R3826" s="317">
        <v>0.82611000537872314</v>
      </c>
      <c r="S3826" s="317">
        <v>0.86926001310348511</v>
      </c>
      <c r="T3826" t="s">
        <v>380</v>
      </c>
      <c r="BA3826" s="395">
        <v>1</v>
      </c>
      <c r="BB3826" s="396" t="s">
        <v>861</v>
      </c>
      <c r="BC3826" t="str">
        <f t="shared" si="346"/>
        <v>RAL</v>
      </c>
      <c r="BD3826" t="str">
        <f t="shared" si="347"/>
        <v>NAoMe_initial_ethnicity_grp</v>
      </c>
      <c r="BE3826" s="397" t="s">
        <v>862</v>
      </c>
      <c r="BF3826" t="str">
        <f t="shared" si="348"/>
        <v>White</v>
      </c>
      <c r="BG3826">
        <f t="shared" si="349"/>
        <v>117</v>
      </c>
      <c r="BH3826" s="398">
        <f t="shared" si="350"/>
        <v>0.59091001749038696</v>
      </c>
      <c r="BO3826" s="33"/>
    </row>
    <row r="3827" spans="1:67">
      <c r="A3827" s="316" t="s">
        <v>27</v>
      </c>
      <c r="B3827" t="s">
        <v>380</v>
      </c>
      <c r="C3827" t="s">
        <v>910</v>
      </c>
      <c r="D3827" t="s">
        <v>314</v>
      </c>
      <c r="E3827" s="316" t="s">
        <v>161</v>
      </c>
      <c r="F3827" s="316" t="s">
        <v>162</v>
      </c>
      <c r="G3827" s="316" t="s">
        <v>437</v>
      </c>
      <c r="H3827" s="316" t="s">
        <v>321</v>
      </c>
      <c r="I3827" s="316" t="s">
        <v>657</v>
      </c>
      <c r="J3827" s="316" t="s">
        <v>817</v>
      </c>
      <c r="K3827" s="36">
        <v>184</v>
      </c>
      <c r="L3827" s="317">
        <v>0.92928999662399292</v>
      </c>
      <c r="M3827" s="317"/>
      <c r="N3827" s="36">
        <v>269</v>
      </c>
      <c r="O3827" s="317">
        <v>0.93080002069473267</v>
      </c>
      <c r="P3827" s="317"/>
      <c r="Q3827" s="36">
        <v>9359</v>
      </c>
      <c r="R3827" s="317">
        <v>0.93853002786636353</v>
      </c>
      <c r="S3827" s="317"/>
      <c r="T3827" t="s">
        <v>380</v>
      </c>
      <c r="BA3827" s="395">
        <v>1</v>
      </c>
      <c r="BB3827" s="396" t="s">
        <v>861</v>
      </c>
      <c r="BC3827" t="str">
        <f t="shared" si="346"/>
        <v>RAL</v>
      </c>
      <c r="BD3827" t="str">
        <f t="shared" si="347"/>
        <v>NAoMe_initial_final_route</v>
      </c>
      <c r="BE3827" s="397" t="s">
        <v>862</v>
      </c>
      <c r="BF3827" t="str">
        <f t="shared" si="348"/>
        <v>Not screened</v>
      </c>
      <c r="BG3827">
        <f t="shared" si="349"/>
        <v>184</v>
      </c>
      <c r="BH3827" s="398">
        <f t="shared" si="350"/>
        <v>0.92928999662399292</v>
      </c>
      <c r="BO3827" s="33"/>
    </row>
    <row r="3828" spans="1:67">
      <c r="A3828" s="316" t="s">
        <v>27</v>
      </c>
      <c r="B3828" t="s">
        <v>380</v>
      </c>
      <c r="C3828" t="s">
        <v>910</v>
      </c>
      <c r="D3828" t="s">
        <v>314</v>
      </c>
      <c r="E3828" s="316" t="s">
        <v>161</v>
      </c>
      <c r="F3828" s="316" t="s">
        <v>162</v>
      </c>
      <c r="G3828" s="316" t="s">
        <v>437</v>
      </c>
      <c r="H3828" s="316" t="s">
        <v>321</v>
      </c>
      <c r="I3828" s="316" t="s">
        <v>657</v>
      </c>
      <c r="J3828" s="316" t="s">
        <v>352</v>
      </c>
      <c r="K3828" s="36">
        <v>14</v>
      </c>
      <c r="L3828" s="317">
        <v>7.071000337600708E-2</v>
      </c>
      <c r="M3828" s="317"/>
      <c r="N3828" s="36">
        <v>20</v>
      </c>
      <c r="O3828" s="317">
        <v>6.9200001657009125E-2</v>
      </c>
      <c r="P3828" s="317"/>
      <c r="Q3828" s="36">
        <v>613</v>
      </c>
      <c r="R3828" s="317">
        <v>6.1469998210668557E-2</v>
      </c>
      <c r="S3828" s="317"/>
      <c r="T3828" t="s">
        <v>380</v>
      </c>
      <c r="BA3828" s="395">
        <v>1</v>
      </c>
      <c r="BB3828" s="396" t="s">
        <v>861</v>
      </c>
      <c r="BC3828" t="str">
        <f t="shared" si="346"/>
        <v>RAL</v>
      </c>
      <c r="BD3828" t="str">
        <f t="shared" si="347"/>
        <v>NAoMe_initial_final_route</v>
      </c>
      <c r="BE3828" s="397" t="s">
        <v>862</v>
      </c>
      <c r="BF3828" t="str">
        <f t="shared" si="348"/>
        <v>Screening</v>
      </c>
      <c r="BG3828">
        <f t="shared" si="349"/>
        <v>14</v>
      </c>
      <c r="BH3828" s="398">
        <f t="shared" si="350"/>
        <v>7.071000337600708E-2</v>
      </c>
      <c r="BO3828" s="33"/>
    </row>
    <row r="3829" spans="1:67">
      <c r="A3829" s="316" t="s">
        <v>27</v>
      </c>
      <c r="B3829" t="s">
        <v>380</v>
      </c>
      <c r="C3829" t="s">
        <v>910</v>
      </c>
      <c r="D3829" t="s">
        <v>314</v>
      </c>
      <c r="E3829" s="316" t="s">
        <v>161</v>
      </c>
      <c r="F3829" s="318" t="s">
        <v>162</v>
      </c>
      <c r="G3829" s="318" t="s">
        <v>437</v>
      </c>
      <c r="H3829" s="318" t="s">
        <v>321</v>
      </c>
      <c r="I3829" s="316" t="s">
        <v>303</v>
      </c>
      <c r="J3829" s="316" t="s">
        <v>308</v>
      </c>
      <c r="K3829" s="36">
        <v>61</v>
      </c>
      <c r="L3829" s="317">
        <v>0.30807998776435852</v>
      </c>
      <c r="M3829" s="317"/>
      <c r="N3829" s="36">
        <v>81</v>
      </c>
      <c r="O3829" s="317">
        <v>0.28027999401092529</v>
      </c>
      <c r="P3829" s="317"/>
      <c r="Q3829" s="36">
        <v>1652</v>
      </c>
      <c r="R3829" s="317">
        <v>0.1656599938869476</v>
      </c>
      <c r="S3829" s="317"/>
      <c r="T3829" t="s">
        <v>380</v>
      </c>
      <c r="BA3829" s="395">
        <v>1</v>
      </c>
      <c r="BB3829" s="396" t="s">
        <v>861</v>
      </c>
      <c r="BC3829" t="str">
        <f t="shared" si="346"/>
        <v>RAL</v>
      </c>
      <c r="BD3829" t="str">
        <f t="shared" si="347"/>
        <v>NAoMe_initial_final_stage_tum</v>
      </c>
      <c r="BE3829" s="397" t="s">
        <v>862</v>
      </c>
      <c r="BF3829" t="str">
        <f t="shared" si="348"/>
        <v>Not staged/Unstated</v>
      </c>
      <c r="BG3829">
        <f t="shared" si="349"/>
        <v>61</v>
      </c>
      <c r="BH3829" s="398">
        <f t="shared" si="350"/>
        <v>0.30807998776435852</v>
      </c>
      <c r="BO3829" s="33"/>
    </row>
    <row r="3830" spans="1:67">
      <c r="A3830" s="316" t="s">
        <v>27</v>
      </c>
      <c r="B3830" t="s">
        <v>380</v>
      </c>
      <c r="C3830" t="s">
        <v>910</v>
      </c>
      <c r="D3830" t="s">
        <v>314</v>
      </c>
      <c r="E3830" s="316" t="s">
        <v>161</v>
      </c>
      <c r="F3830" s="316" t="s">
        <v>162</v>
      </c>
      <c r="G3830" s="316" t="s">
        <v>437</v>
      </c>
      <c r="H3830" s="316" t="s">
        <v>321</v>
      </c>
      <c r="I3830" s="316" t="s">
        <v>303</v>
      </c>
      <c r="J3830" s="316" t="s">
        <v>304</v>
      </c>
      <c r="K3830" s="36">
        <v>2</v>
      </c>
      <c r="L3830" s="317">
        <v>1.0099999606609339E-2</v>
      </c>
      <c r="M3830" s="317">
        <v>1.460000034421682E-2</v>
      </c>
      <c r="N3830" s="36">
        <v>2</v>
      </c>
      <c r="O3830" s="317">
        <v>6.920000072568655E-3</v>
      </c>
      <c r="P3830" s="317">
        <v>9.6199996769428253E-3</v>
      </c>
      <c r="Q3830" s="36">
        <v>64</v>
      </c>
      <c r="R3830" s="317">
        <v>6.4199999906122676E-3</v>
      </c>
      <c r="S3830" s="317">
        <v>7.689999882131815E-3</v>
      </c>
      <c r="T3830" t="s">
        <v>380</v>
      </c>
      <c r="BA3830" s="395">
        <v>1</v>
      </c>
      <c r="BB3830" s="396" t="s">
        <v>861</v>
      </c>
      <c r="BC3830" t="str">
        <f t="shared" si="346"/>
        <v>RAL</v>
      </c>
      <c r="BD3830" t="str">
        <f t="shared" si="347"/>
        <v>NAoMe_initial_final_stage_tum</v>
      </c>
      <c r="BE3830" s="397" t="s">
        <v>862</v>
      </c>
      <c r="BF3830" t="str">
        <f t="shared" si="348"/>
        <v>Stage 0</v>
      </c>
      <c r="BG3830">
        <f t="shared" si="349"/>
        <v>2</v>
      </c>
      <c r="BH3830" s="398">
        <f t="shared" si="350"/>
        <v>1.0099999606609339E-2</v>
      </c>
      <c r="BO3830" s="33"/>
    </row>
    <row r="3831" spans="1:67">
      <c r="A3831" s="316" t="s">
        <v>27</v>
      </c>
      <c r="B3831" t="s">
        <v>380</v>
      </c>
      <c r="C3831" t="s">
        <v>910</v>
      </c>
      <c r="D3831" t="s">
        <v>314</v>
      </c>
      <c r="E3831" s="316" t="s">
        <v>161</v>
      </c>
      <c r="F3831" s="316" t="s">
        <v>162</v>
      </c>
      <c r="G3831" s="316" t="s">
        <v>437</v>
      </c>
      <c r="H3831" s="316" t="s">
        <v>321</v>
      </c>
      <c r="I3831" s="316" t="s">
        <v>303</v>
      </c>
      <c r="J3831" s="316" t="s">
        <v>305</v>
      </c>
      <c r="K3831" s="36">
        <v>2</v>
      </c>
      <c r="L3831" s="317">
        <v>1.0099999606609339E-2</v>
      </c>
      <c r="M3831" s="317">
        <v>1.460000034421682E-2</v>
      </c>
      <c r="N3831" s="36">
        <v>6</v>
      </c>
      <c r="O3831" s="317">
        <v>2.0759999752044681E-2</v>
      </c>
      <c r="P3831" s="317">
        <v>2.8850000351667401E-2</v>
      </c>
      <c r="Q3831" s="36">
        <v>359</v>
      </c>
      <c r="R3831" s="317">
        <v>3.5999998450279243E-2</v>
      </c>
      <c r="S3831" s="317">
        <v>4.3150000274181373E-2</v>
      </c>
      <c r="T3831" t="s">
        <v>380</v>
      </c>
      <c r="BA3831" s="395">
        <v>1</v>
      </c>
      <c r="BB3831" s="396" t="s">
        <v>861</v>
      </c>
      <c r="BC3831" t="str">
        <f t="shared" si="346"/>
        <v>RAL</v>
      </c>
      <c r="BD3831" t="str">
        <f t="shared" si="347"/>
        <v>NAoMe_initial_final_stage_tum</v>
      </c>
      <c r="BE3831" s="397" t="s">
        <v>862</v>
      </c>
      <c r="BF3831" t="str">
        <f t="shared" si="348"/>
        <v>Stage 1</v>
      </c>
      <c r="BG3831">
        <f t="shared" si="349"/>
        <v>2</v>
      </c>
      <c r="BH3831" s="398">
        <f t="shared" si="350"/>
        <v>1.0099999606609339E-2</v>
      </c>
      <c r="BO3831" s="33"/>
    </row>
    <row r="3832" spans="1:67">
      <c r="A3832" s="316" t="s">
        <v>27</v>
      </c>
      <c r="B3832" t="s">
        <v>380</v>
      </c>
      <c r="C3832" t="s">
        <v>910</v>
      </c>
      <c r="D3832" t="s">
        <v>314</v>
      </c>
      <c r="E3832" s="316" t="s">
        <v>161</v>
      </c>
      <c r="F3832" s="316" t="s">
        <v>162</v>
      </c>
      <c r="G3832" s="316" t="s">
        <v>437</v>
      </c>
      <c r="H3832" s="316" t="s">
        <v>321</v>
      </c>
      <c r="I3832" s="316" t="s">
        <v>303</v>
      </c>
      <c r="J3832" s="316" t="s">
        <v>306</v>
      </c>
      <c r="K3832" s="36">
        <v>16</v>
      </c>
      <c r="L3832" s="317">
        <v>8.0810002982616425E-2</v>
      </c>
      <c r="M3832" s="317">
        <v>0.11678999662399291</v>
      </c>
      <c r="N3832" s="36">
        <v>24</v>
      </c>
      <c r="O3832" s="317">
        <v>8.3039999008178711E-2</v>
      </c>
      <c r="P3832" s="317">
        <v>0.1153799965977669</v>
      </c>
      <c r="Q3832" s="36">
        <v>996</v>
      </c>
      <c r="R3832" s="317">
        <v>9.9880002439022064E-2</v>
      </c>
      <c r="S3832" s="317">
        <v>0.11970999836921691</v>
      </c>
      <c r="T3832" t="s">
        <v>380</v>
      </c>
      <c r="BA3832" s="395">
        <v>1</v>
      </c>
      <c r="BB3832" s="396" t="s">
        <v>861</v>
      </c>
      <c r="BC3832" t="str">
        <f t="shared" si="346"/>
        <v>RAL</v>
      </c>
      <c r="BD3832" t="str">
        <f t="shared" si="347"/>
        <v>NAoMe_initial_final_stage_tum</v>
      </c>
      <c r="BE3832" s="397" t="s">
        <v>862</v>
      </c>
      <c r="BF3832" t="str">
        <f t="shared" si="348"/>
        <v>Stage 2</v>
      </c>
      <c r="BG3832">
        <f t="shared" si="349"/>
        <v>16</v>
      </c>
      <c r="BH3832" s="398">
        <f t="shared" si="350"/>
        <v>8.0810002982616425E-2</v>
      </c>
      <c r="BO3832" s="33"/>
    </row>
    <row r="3833" spans="1:67">
      <c r="A3833" s="316" t="s">
        <v>27</v>
      </c>
      <c r="B3833" t="s">
        <v>380</v>
      </c>
      <c r="C3833" t="s">
        <v>910</v>
      </c>
      <c r="D3833" t="s">
        <v>314</v>
      </c>
      <c r="E3833" s="316" t="s">
        <v>161</v>
      </c>
      <c r="F3833" s="316" t="s">
        <v>162</v>
      </c>
      <c r="G3833" s="316" t="s">
        <v>437</v>
      </c>
      <c r="H3833" s="316" t="s">
        <v>321</v>
      </c>
      <c r="I3833" s="316" t="s">
        <v>303</v>
      </c>
      <c r="J3833" s="316" t="s">
        <v>307</v>
      </c>
      <c r="K3833" s="36">
        <v>21</v>
      </c>
      <c r="L3833" s="317">
        <v>0.1060599982738495</v>
      </c>
      <c r="M3833" s="317">
        <v>0.15328000485897059</v>
      </c>
      <c r="N3833" s="36">
        <v>29</v>
      </c>
      <c r="O3833" s="317">
        <v>0.1003499999642372</v>
      </c>
      <c r="P3833" s="317">
        <v>0.13942000269889829</v>
      </c>
      <c r="Q3833" s="36">
        <v>742</v>
      </c>
      <c r="R3833" s="317">
        <v>7.4409998953342438E-2</v>
      </c>
      <c r="S3833" s="317">
        <v>8.9180000126361847E-2</v>
      </c>
      <c r="T3833" t="s">
        <v>380</v>
      </c>
      <c r="BA3833" s="395">
        <v>1</v>
      </c>
      <c r="BB3833" s="396" t="s">
        <v>861</v>
      </c>
      <c r="BC3833" t="str">
        <f t="shared" si="346"/>
        <v>RAL</v>
      </c>
      <c r="BD3833" t="str">
        <f t="shared" si="347"/>
        <v>NAoMe_initial_final_stage_tum</v>
      </c>
      <c r="BE3833" s="397" t="s">
        <v>862</v>
      </c>
      <c r="BF3833" t="str">
        <f t="shared" si="348"/>
        <v>Stage 3</v>
      </c>
      <c r="BG3833">
        <f t="shared" si="349"/>
        <v>21</v>
      </c>
      <c r="BH3833" s="398">
        <f t="shared" si="350"/>
        <v>0.1060599982738495</v>
      </c>
      <c r="BO3833" s="33"/>
    </row>
    <row r="3834" spans="1:67">
      <c r="A3834" s="316" t="s">
        <v>27</v>
      </c>
      <c r="B3834" t="s">
        <v>380</v>
      </c>
      <c r="C3834" t="s">
        <v>910</v>
      </c>
      <c r="D3834" t="s">
        <v>314</v>
      </c>
      <c r="E3834" s="316" t="s">
        <v>161</v>
      </c>
      <c r="F3834" s="316" t="s">
        <v>162</v>
      </c>
      <c r="G3834" s="316" t="s">
        <v>437</v>
      </c>
      <c r="H3834" s="316" t="s">
        <v>321</v>
      </c>
      <c r="I3834" s="316" t="s">
        <v>303</v>
      </c>
      <c r="J3834" s="316" t="s">
        <v>336</v>
      </c>
      <c r="K3834" s="36">
        <v>96</v>
      </c>
      <c r="L3834" s="317">
        <v>0.48484998941421509</v>
      </c>
      <c r="M3834" s="317">
        <v>0.70073002576828003</v>
      </c>
      <c r="N3834" s="36">
        <v>147</v>
      </c>
      <c r="O3834" s="317">
        <v>0.50865000486373901</v>
      </c>
      <c r="P3834" s="317">
        <v>0.70673000812530518</v>
      </c>
      <c r="Q3834" s="36">
        <v>6159</v>
      </c>
      <c r="R3834" s="317">
        <v>0.6176300048828125</v>
      </c>
      <c r="S3834" s="317">
        <v>0.74026000499725342</v>
      </c>
      <c r="T3834" t="s">
        <v>380</v>
      </c>
      <c r="BA3834" s="395">
        <v>1</v>
      </c>
      <c r="BB3834" s="396" t="s">
        <v>861</v>
      </c>
      <c r="BC3834" t="str">
        <f t="shared" si="346"/>
        <v>RAL</v>
      </c>
      <c r="BD3834" t="str">
        <f t="shared" si="347"/>
        <v>NAoMe_initial_final_stage_tum</v>
      </c>
      <c r="BE3834" s="397" t="s">
        <v>862</v>
      </c>
      <c r="BF3834" t="str">
        <f t="shared" si="348"/>
        <v>Stage 4</v>
      </c>
      <c r="BG3834">
        <f t="shared" si="349"/>
        <v>96</v>
      </c>
      <c r="BH3834" s="398">
        <f t="shared" si="350"/>
        <v>0.48484998941421509</v>
      </c>
      <c r="BO3834" s="33"/>
    </row>
    <row r="3835" spans="1:67">
      <c r="A3835" s="316" t="s">
        <v>27</v>
      </c>
      <c r="B3835" t="s">
        <v>380</v>
      </c>
      <c r="C3835" t="s">
        <v>910</v>
      </c>
      <c r="D3835" t="s">
        <v>314</v>
      </c>
      <c r="E3835" s="316" t="s">
        <v>161</v>
      </c>
      <c r="F3835" s="316" t="s">
        <v>162</v>
      </c>
      <c r="G3835" s="316" t="s">
        <v>437</v>
      </c>
      <c r="H3835" s="316" t="s">
        <v>321</v>
      </c>
      <c r="I3835" s="316" t="s">
        <v>342</v>
      </c>
      <c r="J3835" s="316" t="s">
        <v>343</v>
      </c>
      <c r="K3835" s="36">
        <v>61</v>
      </c>
      <c r="L3835" s="317">
        <v>0.30807998776435852</v>
      </c>
      <c r="M3835" s="317"/>
      <c r="N3835" s="36">
        <v>81</v>
      </c>
      <c r="O3835" s="317">
        <v>0.28027999401092529</v>
      </c>
      <c r="P3835" s="317"/>
      <c r="Q3835" s="36">
        <v>1652</v>
      </c>
      <c r="R3835" s="317">
        <v>0.1656599938869476</v>
      </c>
      <c r="S3835" s="317"/>
      <c r="T3835" t="s">
        <v>380</v>
      </c>
      <c r="BA3835" s="395">
        <v>1</v>
      </c>
      <c r="BB3835" s="396" t="s">
        <v>861</v>
      </c>
      <c r="BC3835" t="str">
        <f t="shared" si="346"/>
        <v>RAL</v>
      </c>
      <c r="BD3835" t="str">
        <f t="shared" si="347"/>
        <v>NAoMe_initial_final_stage_tum_grp</v>
      </c>
      <c r="BE3835" s="397" t="s">
        <v>862</v>
      </c>
      <c r="BF3835" t="str">
        <f t="shared" si="348"/>
        <v>MBC in HESAPC</v>
      </c>
      <c r="BG3835">
        <f t="shared" si="349"/>
        <v>61</v>
      </c>
      <c r="BH3835" s="398">
        <f t="shared" si="350"/>
        <v>0.30807998776435852</v>
      </c>
      <c r="BO3835" s="33"/>
    </row>
    <row r="3836" spans="1:67">
      <c r="A3836" s="316" t="s">
        <v>27</v>
      </c>
      <c r="B3836" t="s">
        <v>380</v>
      </c>
      <c r="C3836" t="s">
        <v>910</v>
      </c>
      <c r="D3836" t="s">
        <v>314</v>
      </c>
      <c r="E3836" s="316" t="s">
        <v>161</v>
      </c>
      <c r="F3836" s="316" t="s">
        <v>162</v>
      </c>
      <c r="G3836" s="316" t="s">
        <v>437</v>
      </c>
      <c r="H3836" s="316" t="s">
        <v>321</v>
      </c>
      <c r="I3836" s="316" t="s">
        <v>342</v>
      </c>
      <c r="J3836" s="316" t="s">
        <v>344</v>
      </c>
      <c r="K3836" s="36">
        <v>42</v>
      </c>
      <c r="L3836" s="317">
        <v>0.212119996547699</v>
      </c>
      <c r="M3836" s="317">
        <v>0.30656999349594122</v>
      </c>
      <c r="N3836" s="36">
        <v>61</v>
      </c>
      <c r="O3836" s="317">
        <v>0.21107000112533569</v>
      </c>
      <c r="P3836" s="317">
        <v>0.29326999187469482</v>
      </c>
      <c r="Q3836" s="36">
        <v>2161</v>
      </c>
      <c r="R3836" s="317">
        <v>0.2167100012302399</v>
      </c>
      <c r="S3836" s="317">
        <v>0.25973999500274658</v>
      </c>
      <c r="T3836" t="s">
        <v>380</v>
      </c>
      <c r="BA3836" s="395">
        <v>1</v>
      </c>
      <c r="BB3836" s="396" t="s">
        <v>861</v>
      </c>
      <c r="BC3836" t="str">
        <f t="shared" si="346"/>
        <v>RAL</v>
      </c>
      <c r="BD3836" t="str">
        <f t="shared" si="347"/>
        <v>NAoMe_initial_final_stage_tum_grp</v>
      </c>
      <c r="BE3836" s="397" t="s">
        <v>862</v>
      </c>
      <c r="BF3836" t="str">
        <f t="shared" si="348"/>
        <v>Stage 0-3</v>
      </c>
      <c r="BG3836">
        <f t="shared" si="349"/>
        <v>42</v>
      </c>
      <c r="BH3836" s="398">
        <f t="shared" si="350"/>
        <v>0.212119996547699</v>
      </c>
      <c r="BO3836" s="33"/>
    </row>
    <row r="3837" spans="1:67">
      <c r="A3837" s="316" t="s">
        <v>27</v>
      </c>
      <c r="B3837" t="s">
        <v>380</v>
      </c>
      <c r="C3837" t="s">
        <v>910</v>
      </c>
      <c r="D3837" t="s">
        <v>314</v>
      </c>
      <c r="E3837" s="316" t="s">
        <v>161</v>
      </c>
      <c r="F3837" s="316" t="s">
        <v>162</v>
      </c>
      <c r="G3837" s="316" t="s">
        <v>437</v>
      </c>
      <c r="H3837" s="316" t="s">
        <v>321</v>
      </c>
      <c r="I3837" s="316" t="s">
        <v>342</v>
      </c>
      <c r="J3837" s="316" t="s">
        <v>336</v>
      </c>
      <c r="K3837" s="36">
        <v>95</v>
      </c>
      <c r="L3837" s="317">
        <v>0.47979998588562012</v>
      </c>
      <c r="M3837" s="317">
        <v>0.69343000650405884</v>
      </c>
      <c r="N3837" s="36">
        <v>147</v>
      </c>
      <c r="O3837" s="317">
        <v>0.50865000486373901</v>
      </c>
      <c r="P3837" s="317">
        <v>0.70673000812530518</v>
      </c>
      <c r="Q3837" s="36">
        <v>6159</v>
      </c>
      <c r="R3837" s="317">
        <v>0.6176300048828125</v>
      </c>
      <c r="S3837" s="317">
        <v>0.74026000499725342</v>
      </c>
      <c r="T3837" t="s">
        <v>380</v>
      </c>
      <c r="BA3837" s="395">
        <v>1</v>
      </c>
      <c r="BB3837" s="396" t="s">
        <v>861</v>
      </c>
      <c r="BC3837" t="str">
        <f t="shared" si="346"/>
        <v>RAL</v>
      </c>
      <c r="BD3837" t="str">
        <f t="shared" si="347"/>
        <v>NAoMe_initial_final_stage_tum_grp</v>
      </c>
      <c r="BE3837" s="397" t="s">
        <v>862</v>
      </c>
      <c r="BF3837" t="str">
        <f t="shared" si="348"/>
        <v>Stage 4</v>
      </c>
      <c r="BG3837">
        <f t="shared" si="349"/>
        <v>95</v>
      </c>
      <c r="BH3837" s="398">
        <f t="shared" si="350"/>
        <v>0.47979998588562012</v>
      </c>
      <c r="BO3837" s="33"/>
    </row>
    <row r="3838" spans="1:67">
      <c r="A3838" s="316" t="s">
        <v>27</v>
      </c>
      <c r="B3838" t="s">
        <v>380</v>
      </c>
      <c r="C3838" t="s">
        <v>910</v>
      </c>
      <c r="D3838" t="s">
        <v>314</v>
      </c>
      <c r="E3838" s="316" t="s">
        <v>161</v>
      </c>
      <c r="F3838" s="316" t="s">
        <v>162</v>
      </c>
      <c r="G3838" s="316" t="s">
        <v>437</v>
      </c>
      <c r="H3838" s="316" t="s">
        <v>321</v>
      </c>
      <c r="I3838" s="316" t="s">
        <v>658</v>
      </c>
      <c r="J3838" s="316" t="s">
        <v>345</v>
      </c>
      <c r="K3838" s="36">
        <v>198</v>
      </c>
      <c r="L3838" s="317">
        <v>1</v>
      </c>
      <c r="M3838" s="317"/>
      <c r="N3838" s="36">
        <v>289</v>
      </c>
      <c r="O3838" s="317">
        <v>1</v>
      </c>
      <c r="P3838" s="317"/>
      <c r="Q3838" s="36">
        <v>9972</v>
      </c>
      <c r="R3838" s="317">
        <v>1</v>
      </c>
      <c r="S3838" s="317"/>
      <c r="T3838" t="s">
        <v>380</v>
      </c>
      <c r="BA3838" s="395">
        <v>1</v>
      </c>
      <c r="BB3838" s="396" t="s">
        <v>861</v>
      </c>
      <c r="BC3838" t="str">
        <f t="shared" si="346"/>
        <v>RAL</v>
      </c>
      <c r="BD3838" t="str">
        <f t="shared" si="347"/>
        <v>NAoMe_initial_final_who_ps</v>
      </c>
      <c r="BE3838" s="397" t="s">
        <v>862</v>
      </c>
      <c r="BF3838" t="str">
        <f t="shared" si="348"/>
        <v>Not recorded</v>
      </c>
      <c r="BG3838">
        <f t="shared" si="349"/>
        <v>198</v>
      </c>
      <c r="BH3838" s="398">
        <f t="shared" si="350"/>
        <v>1</v>
      </c>
      <c r="BO3838" s="33"/>
    </row>
    <row r="3839" spans="1:67">
      <c r="A3839" s="316" t="s">
        <v>27</v>
      </c>
      <c r="B3839" t="s">
        <v>380</v>
      </c>
      <c r="C3839" t="s">
        <v>910</v>
      </c>
      <c r="D3839" t="s">
        <v>314</v>
      </c>
      <c r="E3839" s="316" t="s">
        <v>161</v>
      </c>
      <c r="F3839" s="316" t="s">
        <v>162</v>
      </c>
      <c r="G3839" s="316" t="s">
        <v>437</v>
      </c>
      <c r="H3839" s="316" t="s">
        <v>321</v>
      </c>
      <c r="I3839" s="316" t="s">
        <v>291</v>
      </c>
      <c r="J3839" s="316" t="s">
        <v>313</v>
      </c>
      <c r="K3839" s="36">
        <v>196</v>
      </c>
      <c r="L3839" s="317">
        <v>0.98989999294281006</v>
      </c>
      <c r="M3839" s="317"/>
      <c r="N3839" s="36">
        <v>287</v>
      </c>
      <c r="O3839" s="317">
        <v>0.9930800199508667</v>
      </c>
      <c r="P3839" s="317"/>
      <c r="Q3839" s="36">
        <v>9846</v>
      </c>
      <c r="R3839" s="317">
        <v>0.98736000061035156</v>
      </c>
      <c r="S3839" s="317"/>
      <c r="T3839" t="s">
        <v>380</v>
      </c>
      <c r="BA3839" s="395">
        <v>1</v>
      </c>
      <c r="BB3839" s="396" t="s">
        <v>861</v>
      </c>
      <c r="BC3839" t="str">
        <f t="shared" si="346"/>
        <v>RAL</v>
      </c>
      <c r="BD3839" t="str">
        <f t="shared" si="347"/>
        <v>NAoMe_initial_gender</v>
      </c>
      <c r="BE3839" s="397" t="s">
        <v>862</v>
      </c>
      <c r="BF3839" t="str">
        <f t="shared" si="348"/>
        <v>Female</v>
      </c>
      <c r="BG3839">
        <f t="shared" si="349"/>
        <v>196</v>
      </c>
      <c r="BH3839" s="398">
        <f t="shared" si="350"/>
        <v>0.98989999294281006</v>
      </c>
      <c r="BO3839" s="33"/>
    </row>
    <row r="3840" spans="1:67">
      <c r="A3840" s="316" t="s">
        <v>27</v>
      </c>
      <c r="B3840" t="s">
        <v>380</v>
      </c>
      <c r="C3840" t="s">
        <v>910</v>
      </c>
      <c r="D3840" t="s">
        <v>314</v>
      </c>
      <c r="E3840" s="316" t="s">
        <v>161</v>
      </c>
      <c r="F3840" s="316" t="s">
        <v>162</v>
      </c>
      <c r="G3840" s="316" t="s">
        <v>437</v>
      </c>
      <c r="H3840" s="316" t="s">
        <v>321</v>
      </c>
      <c r="I3840" s="316" t="s">
        <v>291</v>
      </c>
      <c r="J3840" s="316" t="s">
        <v>293</v>
      </c>
      <c r="K3840" s="36">
        <v>2</v>
      </c>
      <c r="L3840" s="317">
        <v>1.0099999606609339E-2</v>
      </c>
      <c r="M3840" s="317"/>
      <c r="N3840" s="36">
        <v>2</v>
      </c>
      <c r="O3840" s="317">
        <v>6.920000072568655E-3</v>
      </c>
      <c r="P3840" s="317"/>
      <c r="Q3840" s="36">
        <v>126</v>
      </c>
      <c r="R3840" s="317">
        <v>1.264000032097101E-2</v>
      </c>
      <c r="S3840" s="317"/>
      <c r="T3840" t="s">
        <v>380</v>
      </c>
      <c r="BA3840" s="395">
        <v>1</v>
      </c>
      <c r="BB3840" s="396" t="s">
        <v>861</v>
      </c>
      <c r="BC3840" t="str">
        <f t="shared" si="346"/>
        <v>RAL</v>
      </c>
      <c r="BD3840" t="str">
        <f t="shared" si="347"/>
        <v>NAoMe_initial_gender</v>
      </c>
      <c r="BE3840" s="397" t="s">
        <v>862</v>
      </c>
      <c r="BF3840" t="str">
        <f t="shared" si="348"/>
        <v>Male</v>
      </c>
      <c r="BG3840">
        <f t="shared" si="349"/>
        <v>2</v>
      </c>
      <c r="BH3840" s="398">
        <f t="shared" si="350"/>
        <v>1.0099999606609339E-2</v>
      </c>
      <c r="BO3840" s="33"/>
    </row>
    <row r="3841" spans="1:67">
      <c r="A3841" s="316" t="s">
        <v>27</v>
      </c>
      <c r="B3841" t="s">
        <v>380</v>
      </c>
      <c r="C3841" t="s">
        <v>910</v>
      </c>
      <c r="D3841" t="s">
        <v>314</v>
      </c>
      <c r="E3841" s="316" t="s">
        <v>161</v>
      </c>
      <c r="F3841" s="316" t="s">
        <v>162</v>
      </c>
      <c r="G3841" s="316" t="s">
        <v>437</v>
      </c>
      <c r="H3841" s="316" t="s">
        <v>321</v>
      </c>
      <c r="I3841" s="316" t="s">
        <v>659</v>
      </c>
      <c r="J3841" s="316" t="s">
        <v>294</v>
      </c>
      <c r="K3841" s="36">
        <v>37</v>
      </c>
      <c r="L3841" s="317">
        <v>0.18686999380588529</v>
      </c>
      <c r="M3841" s="317">
        <v>0.18686999380588529</v>
      </c>
      <c r="N3841" s="36">
        <v>55</v>
      </c>
      <c r="O3841" s="317">
        <v>0.19031000137329099</v>
      </c>
      <c r="P3841" s="317">
        <v>0.19031000137329099</v>
      </c>
      <c r="Q3841" s="36">
        <v>1800</v>
      </c>
      <c r="R3841" s="317">
        <v>0.18050999939441681</v>
      </c>
      <c r="S3841" s="317">
        <v>0.18050999939441681</v>
      </c>
      <c r="T3841" t="s">
        <v>380</v>
      </c>
      <c r="BA3841" s="395">
        <v>1</v>
      </c>
      <c r="BB3841" s="396" t="s">
        <v>861</v>
      </c>
      <c r="BC3841" t="str">
        <f t="shared" si="346"/>
        <v>RAL</v>
      </c>
      <c r="BD3841" t="str">
        <f t="shared" si="347"/>
        <v>NAoMe_initial_imd_2019</v>
      </c>
      <c r="BE3841" s="397" t="s">
        <v>862</v>
      </c>
      <c r="BF3841" t="str">
        <f t="shared" si="348"/>
        <v>1 - most deprived</v>
      </c>
      <c r="BG3841">
        <f t="shared" si="349"/>
        <v>37</v>
      </c>
      <c r="BH3841" s="398">
        <f t="shared" si="350"/>
        <v>0.18686999380588529</v>
      </c>
      <c r="BO3841" s="33"/>
    </row>
    <row r="3842" spans="1:67">
      <c r="A3842" s="316" t="s">
        <v>27</v>
      </c>
      <c r="B3842" t="s">
        <v>380</v>
      </c>
      <c r="C3842" t="s">
        <v>910</v>
      </c>
      <c r="D3842" t="s">
        <v>314</v>
      </c>
      <c r="E3842" s="316" t="s">
        <v>161</v>
      </c>
      <c r="F3842" s="316" t="s">
        <v>162</v>
      </c>
      <c r="G3842" s="316" t="s">
        <v>437</v>
      </c>
      <c r="H3842" s="316" t="s">
        <v>321</v>
      </c>
      <c r="I3842" s="316" t="s">
        <v>659</v>
      </c>
      <c r="J3842" s="316" t="s">
        <v>15</v>
      </c>
      <c r="K3842" s="36">
        <v>49</v>
      </c>
      <c r="L3842" s="317">
        <v>0.2474700063467026</v>
      </c>
      <c r="M3842" s="317">
        <v>0.2474700063467026</v>
      </c>
      <c r="N3842" s="36">
        <v>82</v>
      </c>
      <c r="O3842" s="317">
        <v>0.28374001383781428</v>
      </c>
      <c r="P3842" s="317">
        <v>0.28374001383781428</v>
      </c>
      <c r="Q3842" s="36">
        <v>2036</v>
      </c>
      <c r="R3842" s="317">
        <v>0.20417000353336329</v>
      </c>
      <c r="S3842" s="317">
        <v>0.20417000353336329</v>
      </c>
      <c r="T3842" t="s">
        <v>380</v>
      </c>
      <c r="BA3842" s="395">
        <v>1</v>
      </c>
      <c r="BB3842" s="396" t="s">
        <v>861</v>
      </c>
      <c r="BC3842" t="str">
        <f t="shared" si="346"/>
        <v>RAL</v>
      </c>
      <c r="BD3842" t="str">
        <f t="shared" si="347"/>
        <v>NAoMe_initial_imd_2019</v>
      </c>
      <c r="BE3842" s="397" t="s">
        <v>862</v>
      </c>
      <c r="BF3842" t="str">
        <f t="shared" si="348"/>
        <v>2</v>
      </c>
      <c r="BG3842">
        <f t="shared" si="349"/>
        <v>49</v>
      </c>
      <c r="BH3842" s="398">
        <f t="shared" si="350"/>
        <v>0.2474700063467026</v>
      </c>
      <c r="BO3842" s="33"/>
    </row>
    <row r="3843" spans="1:67">
      <c r="A3843" s="316" t="s">
        <v>27</v>
      </c>
      <c r="B3843" t="s">
        <v>380</v>
      </c>
      <c r="C3843" t="s">
        <v>910</v>
      </c>
      <c r="D3843" t="s">
        <v>314</v>
      </c>
      <c r="E3843" s="316" t="s">
        <v>161</v>
      </c>
      <c r="F3843" s="318" t="s">
        <v>162</v>
      </c>
      <c r="G3843" s="318" t="s">
        <v>437</v>
      </c>
      <c r="H3843" s="318" t="s">
        <v>321</v>
      </c>
      <c r="I3843" s="316" t="s">
        <v>659</v>
      </c>
      <c r="J3843" s="316" t="s">
        <v>16</v>
      </c>
      <c r="K3843" s="36">
        <v>52</v>
      </c>
      <c r="L3843" s="317">
        <v>0.26262998580932623</v>
      </c>
      <c r="M3843" s="317">
        <v>0.26262998580932623</v>
      </c>
      <c r="N3843" s="36">
        <v>77</v>
      </c>
      <c r="O3843" s="317">
        <v>0.2664400041103363</v>
      </c>
      <c r="P3843" s="317">
        <v>0.2664400041103363</v>
      </c>
      <c r="Q3843" s="36">
        <v>2085</v>
      </c>
      <c r="R3843" s="317">
        <v>0.20908999443054199</v>
      </c>
      <c r="S3843" s="317">
        <v>0.20908999443054199</v>
      </c>
      <c r="T3843" t="s">
        <v>380</v>
      </c>
      <c r="BA3843" s="395">
        <v>1</v>
      </c>
      <c r="BB3843" s="396" t="s">
        <v>861</v>
      </c>
      <c r="BC3843" t="str">
        <f t="shared" ref="BC3843:BC3906" si="351">E3843</f>
        <v>RAL</v>
      </c>
      <c r="BD3843" t="str">
        <f t="shared" ref="BD3843:BD3906" si="352">(LEFT(A3843, LEN(A3843)-7))&amp;"_"&amp;I3843</f>
        <v>NAoMe_initial_imd_2019</v>
      </c>
      <c r="BE3843" s="397" t="s">
        <v>862</v>
      </c>
      <c r="BF3843" t="str">
        <f t="shared" ref="BF3843:BF3906" si="353">J3843</f>
        <v>3</v>
      </c>
      <c r="BG3843">
        <f t="shared" ref="BG3843:BG3906" si="354">K3843</f>
        <v>52</v>
      </c>
      <c r="BH3843" s="398">
        <f t="shared" ref="BH3843:BH3906" si="355">L3843</f>
        <v>0.26262998580932623</v>
      </c>
      <c r="BO3843" s="33"/>
    </row>
    <row r="3844" spans="1:67">
      <c r="A3844" s="316" t="s">
        <v>27</v>
      </c>
      <c r="B3844" t="s">
        <v>380</v>
      </c>
      <c r="C3844" t="s">
        <v>910</v>
      </c>
      <c r="D3844" t="s">
        <v>314</v>
      </c>
      <c r="E3844" s="316" t="s">
        <v>161</v>
      </c>
      <c r="F3844" s="316" t="s">
        <v>162</v>
      </c>
      <c r="G3844" s="316" t="s">
        <v>437</v>
      </c>
      <c r="H3844" s="316" t="s">
        <v>321</v>
      </c>
      <c r="I3844" s="316" t="s">
        <v>659</v>
      </c>
      <c r="J3844" s="316" t="s">
        <v>17</v>
      </c>
      <c r="K3844" s="36">
        <v>38</v>
      </c>
      <c r="L3844" s="317">
        <v>0.19191999733448031</v>
      </c>
      <c r="M3844" s="317">
        <v>0.19191999733448031</v>
      </c>
      <c r="N3844" s="36">
        <v>48</v>
      </c>
      <c r="O3844" s="317">
        <v>0.16608999669551849</v>
      </c>
      <c r="P3844" s="317">
        <v>0.16608999669551849</v>
      </c>
      <c r="Q3844" s="36">
        <v>2024</v>
      </c>
      <c r="R3844" s="317">
        <v>0.2029699981212616</v>
      </c>
      <c r="S3844" s="317">
        <v>0.2029699981212616</v>
      </c>
      <c r="T3844" t="s">
        <v>380</v>
      </c>
      <c r="BA3844" s="395">
        <v>1</v>
      </c>
      <c r="BB3844" s="396" t="s">
        <v>861</v>
      </c>
      <c r="BC3844" t="str">
        <f t="shared" si="351"/>
        <v>RAL</v>
      </c>
      <c r="BD3844" t="str">
        <f t="shared" si="352"/>
        <v>NAoMe_initial_imd_2019</v>
      </c>
      <c r="BE3844" s="397" t="s">
        <v>862</v>
      </c>
      <c r="BF3844" t="str">
        <f t="shared" si="353"/>
        <v>4</v>
      </c>
      <c r="BG3844">
        <f t="shared" si="354"/>
        <v>38</v>
      </c>
      <c r="BH3844" s="398">
        <f t="shared" si="355"/>
        <v>0.19191999733448031</v>
      </c>
      <c r="BO3844" s="33"/>
    </row>
    <row r="3845" spans="1:67">
      <c r="A3845" s="316" t="s">
        <v>27</v>
      </c>
      <c r="B3845" t="s">
        <v>380</v>
      </c>
      <c r="C3845" t="s">
        <v>910</v>
      </c>
      <c r="D3845" t="s">
        <v>314</v>
      </c>
      <c r="E3845" s="316" t="s">
        <v>161</v>
      </c>
      <c r="F3845" s="316" t="s">
        <v>162</v>
      </c>
      <c r="G3845" s="316" t="s">
        <v>437</v>
      </c>
      <c r="H3845" s="316" t="s">
        <v>321</v>
      </c>
      <c r="I3845" s="316" t="s">
        <v>659</v>
      </c>
      <c r="J3845" s="316" t="s">
        <v>295</v>
      </c>
      <c r="K3845" s="36">
        <v>22</v>
      </c>
      <c r="L3845" s="317">
        <v>0.1111100018024445</v>
      </c>
      <c r="M3845" s="317">
        <v>0.1111100018024445</v>
      </c>
      <c r="N3845" s="36">
        <v>27</v>
      </c>
      <c r="O3845" s="317">
        <v>9.3429997563362122E-2</v>
      </c>
      <c r="P3845" s="317">
        <v>9.3429997563362122E-2</v>
      </c>
      <c r="Q3845" s="36">
        <v>2027</v>
      </c>
      <c r="R3845" s="317">
        <v>0.2032700031995773</v>
      </c>
      <c r="S3845" s="317">
        <v>0.2032700031995773</v>
      </c>
      <c r="T3845" t="s">
        <v>380</v>
      </c>
      <c r="BA3845" s="395">
        <v>1</v>
      </c>
      <c r="BB3845" s="396" t="s">
        <v>861</v>
      </c>
      <c r="BC3845" t="str">
        <f t="shared" si="351"/>
        <v>RAL</v>
      </c>
      <c r="BD3845" t="str">
        <f t="shared" si="352"/>
        <v>NAoMe_initial_imd_2019</v>
      </c>
      <c r="BE3845" s="397" t="s">
        <v>862</v>
      </c>
      <c r="BF3845" t="str">
        <f t="shared" si="353"/>
        <v>5 - least deprived</v>
      </c>
      <c r="BG3845">
        <f t="shared" si="354"/>
        <v>22</v>
      </c>
      <c r="BH3845" s="398">
        <f t="shared" si="355"/>
        <v>0.1111100018024445</v>
      </c>
      <c r="BO3845" s="33"/>
    </row>
    <row r="3846" spans="1:67">
      <c r="A3846" s="316" t="s">
        <v>27</v>
      </c>
      <c r="B3846" t="s">
        <v>380</v>
      </c>
      <c r="C3846" t="s">
        <v>910</v>
      </c>
      <c r="D3846" t="s">
        <v>314</v>
      </c>
      <c r="E3846" s="316" t="s">
        <v>161</v>
      </c>
      <c r="F3846" s="316" t="s">
        <v>162</v>
      </c>
      <c r="G3846" s="316" t="s">
        <v>437</v>
      </c>
      <c r="H3846" s="316" t="s">
        <v>321</v>
      </c>
      <c r="I3846" s="316" t="s">
        <v>659</v>
      </c>
      <c r="J3846" s="316" t="s">
        <v>260</v>
      </c>
      <c r="K3846" s="36">
        <v>0</v>
      </c>
      <c r="L3846" s="317">
        <v>0</v>
      </c>
      <c r="M3846" s="317"/>
      <c r="N3846" s="36">
        <v>0</v>
      </c>
      <c r="O3846" s="317">
        <v>0</v>
      </c>
      <c r="P3846" s="317"/>
      <c r="Q3846" s="36">
        <v>0</v>
      </c>
      <c r="R3846" s="317">
        <v>0</v>
      </c>
      <c r="S3846" s="317"/>
      <c r="T3846" t="s">
        <v>380</v>
      </c>
      <c r="BA3846" s="395">
        <v>1</v>
      </c>
      <c r="BB3846" s="396" t="s">
        <v>861</v>
      </c>
      <c r="BC3846" t="str">
        <f t="shared" si="351"/>
        <v>RAL</v>
      </c>
      <c r="BD3846" t="str">
        <f t="shared" si="352"/>
        <v>NAoMe_initial_imd_2019</v>
      </c>
      <c r="BE3846" s="397" t="s">
        <v>862</v>
      </c>
      <c r="BF3846" t="str">
        <f t="shared" si="353"/>
        <v>Unknown</v>
      </c>
      <c r="BG3846">
        <f t="shared" si="354"/>
        <v>0</v>
      </c>
      <c r="BH3846" s="398">
        <f t="shared" si="355"/>
        <v>0</v>
      </c>
      <c r="BO3846" s="33"/>
    </row>
    <row r="3847" spans="1:67">
      <c r="A3847" s="316" t="s">
        <v>27</v>
      </c>
      <c r="B3847" t="s">
        <v>380</v>
      </c>
      <c r="C3847" t="s">
        <v>910</v>
      </c>
      <c r="D3847" t="s">
        <v>314</v>
      </c>
      <c r="E3847" s="316" t="s">
        <v>161</v>
      </c>
      <c r="F3847" s="316" t="s">
        <v>162</v>
      </c>
      <c r="G3847" s="316" t="s">
        <v>437</v>
      </c>
      <c r="H3847" s="316" t="s">
        <v>321</v>
      </c>
      <c r="I3847" s="316" t="s">
        <v>296</v>
      </c>
      <c r="J3847" s="316" t="s">
        <v>297</v>
      </c>
      <c r="K3847" s="36">
        <v>112</v>
      </c>
      <c r="L3847" s="317">
        <v>0.56565999984741211</v>
      </c>
      <c r="M3847" s="317">
        <v>0.57731997966766357</v>
      </c>
      <c r="N3847" s="36">
        <v>165</v>
      </c>
      <c r="O3847" s="317">
        <v>0.57093000411987305</v>
      </c>
      <c r="P3847" s="317">
        <v>0.58303999900817871</v>
      </c>
      <c r="Q3847" s="36">
        <v>5528</v>
      </c>
      <c r="R3847" s="317">
        <v>0.55435001850128174</v>
      </c>
      <c r="S3847" s="317">
        <v>0.56936997175216675</v>
      </c>
      <c r="T3847" t="s">
        <v>380</v>
      </c>
      <c r="BA3847" s="395">
        <v>1</v>
      </c>
      <c r="BB3847" s="396" t="s">
        <v>861</v>
      </c>
      <c r="BC3847" t="str">
        <f t="shared" si="351"/>
        <v>RAL</v>
      </c>
      <c r="BD3847" t="str">
        <f t="shared" si="352"/>
        <v>NAoMe_initial_scarf_731_grp</v>
      </c>
      <c r="BE3847" s="397" t="s">
        <v>862</v>
      </c>
      <c r="BF3847" t="str">
        <f t="shared" si="353"/>
        <v>Fit</v>
      </c>
      <c r="BG3847">
        <f t="shared" si="354"/>
        <v>112</v>
      </c>
      <c r="BH3847" s="398">
        <f t="shared" si="355"/>
        <v>0.56565999984741211</v>
      </c>
      <c r="BO3847" s="33"/>
    </row>
    <row r="3848" spans="1:67">
      <c r="A3848" s="316" t="s">
        <v>27</v>
      </c>
      <c r="B3848" t="s">
        <v>380</v>
      </c>
      <c r="C3848" t="s">
        <v>910</v>
      </c>
      <c r="D3848" t="s">
        <v>314</v>
      </c>
      <c r="E3848" s="316" t="s">
        <v>161</v>
      </c>
      <c r="F3848" s="316" t="s">
        <v>162</v>
      </c>
      <c r="G3848" s="316" t="s">
        <v>437</v>
      </c>
      <c r="H3848" s="316" t="s">
        <v>321</v>
      </c>
      <c r="I3848" s="316" t="s">
        <v>296</v>
      </c>
      <c r="J3848" s="316" t="s">
        <v>298</v>
      </c>
      <c r="K3848" s="36">
        <v>35</v>
      </c>
      <c r="L3848" s="317">
        <v>0.1767700016498566</v>
      </c>
      <c r="M3848" s="317">
        <v>0.1804099977016449</v>
      </c>
      <c r="N3848" s="36">
        <v>50</v>
      </c>
      <c r="O3848" s="317">
        <v>0.17301000654697421</v>
      </c>
      <c r="P3848" s="317">
        <v>0.1766799986362457</v>
      </c>
      <c r="Q3848" s="36">
        <v>1492</v>
      </c>
      <c r="R3848" s="317">
        <v>0.149619996547699</v>
      </c>
      <c r="S3848" s="317">
        <v>0.153669998049736</v>
      </c>
      <c r="T3848" t="s">
        <v>380</v>
      </c>
      <c r="BA3848" s="395">
        <v>1</v>
      </c>
      <c r="BB3848" s="396" t="s">
        <v>861</v>
      </c>
      <c r="BC3848" t="str">
        <f t="shared" si="351"/>
        <v>RAL</v>
      </c>
      <c r="BD3848" t="str">
        <f t="shared" si="352"/>
        <v>NAoMe_initial_scarf_731_grp</v>
      </c>
      <c r="BE3848" s="397" t="s">
        <v>862</v>
      </c>
      <c r="BF3848" t="str">
        <f t="shared" si="353"/>
        <v>Mild frailty</v>
      </c>
      <c r="BG3848">
        <f t="shared" si="354"/>
        <v>35</v>
      </c>
      <c r="BH3848" s="398">
        <f t="shared" si="355"/>
        <v>0.1767700016498566</v>
      </c>
      <c r="BO3848" s="33"/>
    </row>
    <row r="3849" spans="1:67">
      <c r="A3849" s="316" t="s">
        <v>27</v>
      </c>
      <c r="B3849" t="s">
        <v>380</v>
      </c>
      <c r="C3849" t="s">
        <v>910</v>
      </c>
      <c r="D3849" t="s">
        <v>314</v>
      </c>
      <c r="E3849" s="316" t="s">
        <v>161</v>
      </c>
      <c r="F3849" s="316" t="s">
        <v>162</v>
      </c>
      <c r="G3849" s="316" t="s">
        <v>437</v>
      </c>
      <c r="H3849" s="316" t="s">
        <v>321</v>
      </c>
      <c r="I3849" s="316" t="s">
        <v>296</v>
      </c>
      <c r="J3849" s="316" t="s">
        <v>299</v>
      </c>
      <c r="K3849" s="36">
        <v>22</v>
      </c>
      <c r="L3849" s="317">
        <v>0.1111100018024445</v>
      </c>
      <c r="M3849" s="317">
        <v>0.1133999973535538</v>
      </c>
      <c r="N3849" s="36">
        <v>36</v>
      </c>
      <c r="O3849" s="317">
        <v>0.1245699971914291</v>
      </c>
      <c r="P3849" s="317">
        <v>0.12721000611782071</v>
      </c>
      <c r="Q3849" s="36">
        <v>1470</v>
      </c>
      <c r="R3849" s="317">
        <v>0.1474100053310394</v>
      </c>
      <c r="S3849" s="317">
        <v>0.1514099985361099</v>
      </c>
      <c r="T3849" t="s">
        <v>380</v>
      </c>
      <c r="BA3849" s="395">
        <v>1</v>
      </c>
      <c r="BB3849" s="396" t="s">
        <v>861</v>
      </c>
      <c r="BC3849" t="str">
        <f t="shared" si="351"/>
        <v>RAL</v>
      </c>
      <c r="BD3849" t="str">
        <f t="shared" si="352"/>
        <v>NAoMe_initial_scarf_731_grp</v>
      </c>
      <c r="BE3849" s="397" t="s">
        <v>862</v>
      </c>
      <c r="BF3849" t="str">
        <f t="shared" si="353"/>
        <v>Moderate frailty</v>
      </c>
      <c r="BG3849">
        <f t="shared" si="354"/>
        <v>22</v>
      </c>
      <c r="BH3849" s="398">
        <f t="shared" si="355"/>
        <v>0.1111100018024445</v>
      </c>
      <c r="BO3849" s="33"/>
    </row>
    <row r="3850" spans="1:67">
      <c r="A3850" s="316" t="s">
        <v>27</v>
      </c>
      <c r="B3850" t="s">
        <v>380</v>
      </c>
      <c r="C3850" t="s">
        <v>910</v>
      </c>
      <c r="D3850" t="s">
        <v>314</v>
      </c>
      <c r="E3850" s="316" t="s">
        <v>161</v>
      </c>
      <c r="F3850" s="316" t="s">
        <v>162</v>
      </c>
      <c r="G3850" s="316" t="s">
        <v>437</v>
      </c>
      <c r="H3850" s="316" t="s">
        <v>321</v>
      </c>
      <c r="I3850" s="316" t="s">
        <v>296</v>
      </c>
      <c r="J3850" s="316" t="s">
        <v>353</v>
      </c>
      <c r="K3850" s="36">
        <v>4</v>
      </c>
      <c r="L3850" s="317">
        <v>2.0199999213218689E-2</v>
      </c>
      <c r="M3850" s="317"/>
      <c r="N3850" s="36">
        <v>6</v>
      </c>
      <c r="O3850" s="317">
        <v>2.0759999752044681E-2</v>
      </c>
      <c r="P3850" s="317"/>
      <c r="Q3850" s="36">
        <v>263</v>
      </c>
      <c r="R3850" s="317">
        <v>2.6370000094175339E-2</v>
      </c>
      <c r="S3850" s="317"/>
      <c r="T3850" t="s">
        <v>380</v>
      </c>
      <c r="BA3850" s="395">
        <v>1</v>
      </c>
      <c r="BB3850" s="396" t="s">
        <v>861</v>
      </c>
      <c r="BC3850" t="str">
        <f t="shared" si="351"/>
        <v>RAL</v>
      </c>
      <c r="BD3850" t="str">
        <f t="shared" si="352"/>
        <v>NAoMe_initial_scarf_731_grp</v>
      </c>
      <c r="BE3850" s="397" t="s">
        <v>862</v>
      </c>
      <c r="BF3850" t="str">
        <f t="shared" si="353"/>
        <v>Not in HESAPC</v>
      </c>
      <c r="BG3850">
        <f t="shared" si="354"/>
        <v>4</v>
      </c>
      <c r="BH3850" s="398">
        <f t="shared" si="355"/>
        <v>2.0199999213218689E-2</v>
      </c>
      <c r="BO3850" s="33"/>
    </row>
    <row r="3851" spans="1:67">
      <c r="A3851" s="316" t="s">
        <v>27</v>
      </c>
      <c r="B3851" t="s">
        <v>380</v>
      </c>
      <c r="C3851" t="s">
        <v>910</v>
      </c>
      <c r="D3851" t="s">
        <v>314</v>
      </c>
      <c r="E3851" s="316" t="s">
        <v>161</v>
      </c>
      <c r="F3851" s="316" t="s">
        <v>162</v>
      </c>
      <c r="G3851" s="316" t="s">
        <v>437</v>
      </c>
      <c r="H3851" s="316" t="s">
        <v>321</v>
      </c>
      <c r="I3851" s="316" t="s">
        <v>296</v>
      </c>
      <c r="J3851" s="316" t="s">
        <v>300</v>
      </c>
      <c r="K3851" s="36">
        <v>25</v>
      </c>
      <c r="L3851" s="317">
        <v>0.1262599974870682</v>
      </c>
      <c r="M3851" s="317">
        <v>0.1288699954748154</v>
      </c>
      <c r="N3851" s="36">
        <v>32</v>
      </c>
      <c r="O3851" s="317">
        <v>0.11072999984025959</v>
      </c>
      <c r="P3851" s="317">
        <v>0.1130700036883354</v>
      </c>
      <c r="Q3851" s="36">
        <v>1219</v>
      </c>
      <c r="R3851" s="317">
        <v>0.1222399994730949</v>
      </c>
      <c r="S3851" s="317">
        <v>0.12555000185966489</v>
      </c>
      <c r="T3851" t="s">
        <v>380</v>
      </c>
      <c r="BA3851" s="395">
        <v>1</v>
      </c>
      <c r="BB3851" s="396" t="s">
        <v>861</v>
      </c>
      <c r="BC3851" t="str">
        <f t="shared" si="351"/>
        <v>RAL</v>
      </c>
      <c r="BD3851" t="str">
        <f t="shared" si="352"/>
        <v>NAoMe_initial_scarf_731_grp</v>
      </c>
      <c r="BE3851" s="397" t="s">
        <v>862</v>
      </c>
      <c r="BF3851" t="str">
        <f t="shared" si="353"/>
        <v>Severe frailty</v>
      </c>
      <c r="BG3851">
        <f t="shared" si="354"/>
        <v>25</v>
      </c>
      <c r="BH3851" s="398">
        <f t="shared" si="355"/>
        <v>0.1262599974870682</v>
      </c>
      <c r="BO3851" s="33"/>
    </row>
    <row r="3852" spans="1:67">
      <c r="A3852" s="316" t="s">
        <v>27</v>
      </c>
      <c r="B3852" t="s">
        <v>380</v>
      </c>
      <c r="C3852" t="s">
        <v>910</v>
      </c>
      <c r="D3852" t="s">
        <v>314</v>
      </c>
      <c r="E3852" s="316" t="s">
        <v>163</v>
      </c>
      <c r="F3852" s="316" t="s">
        <v>920</v>
      </c>
      <c r="G3852" s="316" t="s">
        <v>444</v>
      </c>
      <c r="H3852" s="316" t="s">
        <v>318</v>
      </c>
      <c r="I3852" s="316" t="s">
        <v>310</v>
      </c>
      <c r="J3852" s="316" t="s">
        <v>277</v>
      </c>
      <c r="K3852" s="36">
        <v>0</v>
      </c>
      <c r="L3852" s="317">
        <v>0</v>
      </c>
      <c r="M3852" s="317"/>
      <c r="N3852" s="36">
        <v>0</v>
      </c>
      <c r="O3852" s="317">
        <v>0</v>
      </c>
      <c r="P3852" s="317"/>
      <c r="Q3852" s="36">
        <v>70</v>
      </c>
      <c r="R3852" s="317">
        <v>7.0199999026954174E-3</v>
      </c>
      <c r="S3852" s="317"/>
      <c r="T3852" t="s">
        <v>380</v>
      </c>
      <c r="BA3852" s="395">
        <v>1</v>
      </c>
      <c r="BB3852" s="396" t="s">
        <v>861</v>
      </c>
      <c r="BC3852" t="str">
        <f t="shared" si="351"/>
        <v>RA2</v>
      </c>
      <c r="BD3852" t="str">
        <f t="shared" si="352"/>
        <v>NAoMe_initial_age_decades_80cap</v>
      </c>
      <c r="BE3852" s="397" t="s">
        <v>862</v>
      </c>
      <c r="BF3852" t="str">
        <f t="shared" si="353"/>
        <v>18-29 yrs</v>
      </c>
      <c r="BG3852">
        <f t="shared" si="354"/>
        <v>0</v>
      </c>
      <c r="BH3852" s="398">
        <f t="shared" si="355"/>
        <v>0</v>
      </c>
      <c r="BO3852" s="33"/>
    </row>
    <row r="3853" spans="1:67">
      <c r="A3853" s="316" t="s">
        <v>27</v>
      </c>
      <c r="B3853" t="s">
        <v>380</v>
      </c>
      <c r="C3853" t="s">
        <v>910</v>
      </c>
      <c r="D3853" t="s">
        <v>314</v>
      </c>
      <c r="E3853" s="316" t="s">
        <v>163</v>
      </c>
      <c r="F3853" s="316" t="s">
        <v>920</v>
      </c>
      <c r="G3853" s="316" t="s">
        <v>444</v>
      </c>
      <c r="H3853" s="316" t="s">
        <v>318</v>
      </c>
      <c r="I3853" s="316" t="s">
        <v>310</v>
      </c>
      <c r="J3853" s="316" t="s">
        <v>278</v>
      </c>
      <c r="K3853" s="36">
        <v>2</v>
      </c>
      <c r="L3853" s="317">
        <v>2.4690000340342522E-2</v>
      </c>
      <c r="M3853" s="317"/>
      <c r="N3853" s="36">
        <v>14</v>
      </c>
      <c r="O3853" s="317">
        <v>3.0500000342726711E-2</v>
      </c>
      <c r="P3853" s="317"/>
      <c r="Q3853" s="36">
        <v>429</v>
      </c>
      <c r="R3853" s="317">
        <v>4.3019998818635941E-2</v>
      </c>
      <c r="S3853" s="317"/>
      <c r="T3853" t="s">
        <v>380</v>
      </c>
      <c r="BA3853" s="395">
        <v>1</v>
      </c>
      <c r="BB3853" s="396" t="s">
        <v>861</v>
      </c>
      <c r="BC3853" t="str">
        <f t="shared" si="351"/>
        <v>RA2</v>
      </c>
      <c r="BD3853" t="str">
        <f t="shared" si="352"/>
        <v>NAoMe_initial_age_decades_80cap</v>
      </c>
      <c r="BE3853" s="397" t="s">
        <v>862</v>
      </c>
      <c r="BF3853" t="str">
        <f t="shared" si="353"/>
        <v>30-39 yrs</v>
      </c>
      <c r="BG3853">
        <f t="shared" si="354"/>
        <v>2</v>
      </c>
      <c r="BH3853" s="398">
        <f t="shared" si="355"/>
        <v>2.4690000340342522E-2</v>
      </c>
      <c r="BO3853" s="33"/>
    </row>
    <row r="3854" spans="1:67">
      <c r="A3854" s="316" t="s">
        <v>27</v>
      </c>
      <c r="B3854" t="s">
        <v>380</v>
      </c>
      <c r="C3854" t="s">
        <v>910</v>
      </c>
      <c r="D3854" t="s">
        <v>314</v>
      </c>
      <c r="E3854" s="316" t="s">
        <v>163</v>
      </c>
      <c r="F3854" s="316" t="s">
        <v>920</v>
      </c>
      <c r="G3854" s="316" t="s">
        <v>444</v>
      </c>
      <c r="H3854" s="316" t="s">
        <v>318</v>
      </c>
      <c r="I3854" s="316" t="s">
        <v>310</v>
      </c>
      <c r="J3854" s="316" t="s">
        <v>279</v>
      </c>
      <c r="K3854" s="36">
        <v>2</v>
      </c>
      <c r="L3854" s="317">
        <v>2.4690000340342522E-2</v>
      </c>
      <c r="M3854" s="317"/>
      <c r="N3854" s="36">
        <v>25</v>
      </c>
      <c r="O3854" s="317">
        <v>5.4469998925924301E-2</v>
      </c>
      <c r="P3854" s="317"/>
      <c r="Q3854" s="36">
        <v>1024</v>
      </c>
      <c r="R3854" s="317">
        <v>0.1026899963617325</v>
      </c>
      <c r="S3854" s="317"/>
      <c r="T3854" t="s">
        <v>380</v>
      </c>
      <c r="BA3854" s="395">
        <v>1</v>
      </c>
      <c r="BB3854" s="396" t="s">
        <v>861</v>
      </c>
      <c r="BC3854" t="str">
        <f t="shared" si="351"/>
        <v>RA2</v>
      </c>
      <c r="BD3854" t="str">
        <f t="shared" si="352"/>
        <v>NAoMe_initial_age_decades_80cap</v>
      </c>
      <c r="BE3854" s="397" t="s">
        <v>862</v>
      </c>
      <c r="BF3854" t="str">
        <f t="shared" si="353"/>
        <v>40-49 yrs</v>
      </c>
      <c r="BG3854">
        <f t="shared" si="354"/>
        <v>2</v>
      </c>
      <c r="BH3854" s="398">
        <f t="shared" si="355"/>
        <v>2.4690000340342522E-2</v>
      </c>
      <c r="BO3854" s="33"/>
    </row>
    <row r="3855" spans="1:67">
      <c r="A3855" s="316" t="s">
        <v>27</v>
      </c>
      <c r="B3855" t="s">
        <v>380</v>
      </c>
      <c r="C3855" t="s">
        <v>910</v>
      </c>
      <c r="D3855" t="s">
        <v>314</v>
      </c>
      <c r="E3855" s="316" t="s">
        <v>163</v>
      </c>
      <c r="F3855" s="316" t="s">
        <v>920</v>
      </c>
      <c r="G3855" s="316" t="s">
        <v>444</v>
      </c>
      <c r="H3855" s="316" t="s">
        <v>318</v>
      </c>
      <c r="I3855" s="316" t="s">
        <v>310</v>
      </c>
      <c r="J3855" s="316" t="s">
        <v>280</v>
      </c>
      <c r="K3855" s="36">
        <v>17</v>
      </c>
      <c r="L3855" s="317">
        <v>0.20987999439239499</v>
      </c>
      <c r="M3855" s="317"/>
      <c r="N3855" s="36">
        <v>79</v>
      </c>
      <c r="O3855" s="317">
        <v>0.1721100062131882</v>
      </c>
      <c r="P3855" s="317"/>
      <c r="Q3855" s="36">
        <v>1733</v>
      </c>
      <c r="R3855" s="317">
        <v>0.17378999292850489</v>
      </c>
      <c r="S3855" s="317"/>
      <c r="T3855" t="s">
        <v>380</v>
      </c>
      <c r="BA3855" s="395">
        <v>1</v>
      </c>
      <c r="BB3855" s="396" t="s">
        <v>861</v>
      </c>
      <c r="BC3855" t="str">
        <f t="shared" si="351"/>
        <v>RA2</v>
      </c>
      <c r="BD3855" t="str">
        <f t="shared" si="352"/>
        <v>NAoMe_initial_age_decades_80cap</v>
      </c>
      <c r="BE3855" s="397" t="s">
        <v>862</v>
      </c>
      <c r="BF3855" t="str">
        <f t="shared" si="353"/>
        <v>50-59 yrs</v>
      </c>
      <c r="BG3855">
        <f t="shared" si="354"/>
        <v>17</v>
      </c>
      <c r="BH3855" s="398">
        <f t="shared" si="355"/>
        <v>0.20987999439239499</v>
      </c>
      <c r="BO3855" s="33"/>
    </row>
    <row r="3856" spans="1:67">
      <c r="A3856" s="316" t="s">
        <v>27</v>
      </c>
      <c r="B3856" t="s">
        <v>380</v>
      </c>
      <c r="C3856" t="s">
        <v>910</v>
      </c>
      <c r="D3856" t="s">
        <v>314</v>
      </c>
      <c r="E3856" s="316" t="s">
        <v>163</v>
      </c>
      <c r="F3856" s="316" t="s">
        <v>920</v>
      </c>
      <c r="G3856" s="316" t="s">
        <v>444</v>
      </c>
      <c r="H3856" s="316" t="s">
        <v>318</v>
      </c>
      <c r="I3856" s="316" t="s">
        <v>310</v>
      </c>
      <c r="J3856" s="316" t="s">
        <v>281</v>
      </c>
      <c r="K3856" s="36">
        <v>18</v>
      </c>
      <c r="L3856" s="317">
        <v>0.22222000360488889</v>
      </c>
      <c r="M3856" s="317"/>
      <c r="N3856" s="36">
        <v>95</v>
      </c>
      <c r="O3856" s="317">
        <v>0.20697000622749329</v>
      </c>
      <c r="P3856" s="317"/>
      <c r="Q3856" s="36">
        <v>1931</v>
      </c>
      <c r="R3856" s="317">
        <v>0.19363999366760251</v>
      </c>
      <c r="S3856" s="317"/>
      <c r="T3856" t="s">
        <v>380</v>
      </c>
      <c r="BA3856" s="395">
        <v>1</v>
      </c>
      <c r="BB3856" s="396" t="s">
        <v>861</v>
      </c>
      <c r="BC3856" t="str">
        <f t="shared" si="351"/>
        <v>RA2</v>
      </c>
      <c r="BD3856" t="str">
        <f t="shared" si="352"/>
        <v>NAoMe_initial_age_decades_80cap</v>
      </c>
      <c r="BE3856" s="397" t="s">
        <v>862</v>
      </c>
      <c r="BF3856" t="str">
        <f t="shared" si="353"/>
        <v>60-69 yrs</v>
      </c>
      <c r="BG3856">
        <f t="shared" si="354"/>
        <v>18</v>
      </c>
      <c r="BH3856" s="398">
        <f t="shared" si="355"/>
        <v>0.22222000360488889</v>
      </c>
      <c r="BO3856" s="33"/>
    </row>
    <row r="3857" spans="1:67">
      <c r="A3857" s="316" t="s">
        <v>27</v>
      </c>
      <c r="B3857" t="s">
        <v>380</v>
      </c>
      <c r="C3857" t="s">
        <v>910</v>
      </c>
      <c r="D3857" t="s">
        <v>314</v>
      </c>
      <c r="E3857" s="316" t="s">
        <v>163</v>
      </c>
      <c r="F3857" s="316" t="s">
        <v>920</v>
      </c>
      <c r="G3857" s="316" t="s">
        <v>444</v>
      </c>
      <c r="H3857" s="316" t="s">
        <v>318</v>
      </c>
      <c r="I3857" s="316" t="s">
        <v>310</v>
      </c>
      <c r="J3857" s="316" t="s">
        <v>282</v>
      </c>
      <c r="K3857" s="36">
        <v>17</v>
      </c>
      <c r="L3857" s="317">
        <v>0.20987999439239499</v>
      </c>
      <c r="M3857" s="317"/>
      <c r="N3857" s="36">
        <v>116</v>
      </c>
      <c r="O3857" s="317">
        <v>0.25271999835968018</v>
      </c>
      <c r="P3857" s="317"/>
      <c r="Q3857" s="36">
        <v>2493</v>
      </c>
      <c r="R3857" s="317">
        <v>0.25</v>
      </c>
      <c r="S3857" s="317"/>
      <c r="T3857" t="s">
        <v>380</v>
      </c>
      <c r="BA3857" s="395">
        <v>1</v>
      </c>
      <c r="BB3857" s="396" t="s">
        <v>861</v>
      </c>
      <c r="BC3857" t="str">
        <f t="shared" si="351"/>
        <v>RA2</v>
      </c>
      <c r="BD3857" t="str">
        <f t="shared" si="352"/>
        <v>NAoMe_initial_age_decades_80cap</v>
      </c>
      <c r="BE3857" s="397" t="s">
        <v>862</v>
      </c>
      <c r="BF3857" t="str">
        <f t="shared" si="353"/>
        <v>70-79 yrs</v>
      </c>
      <c r="BG3857">
        <f t="shared" si="354"/>
        <v>17</v>
      </c>
      <c r="BH3857" s="398">
        <f t="shared" si="355"/>
        <v>0.20987999439239499</v>
      </c>
      <c r="BO3857" s="33"/>
    </row>
    <row r="3858" spans="1:67">
      <c r="A3858" s="316" t="s">
        <v>27</v>
      </c>
      <c r="B3858" t="s">
        <v>380</v>
      </c>
      <c r="C3858" t="s">
        <v>910</v>
      </c>
      <c r="D3858" t="s">
        <v>314</v>
      </c>
      <c r="E3858" s="316" t="s">
        <v>163</v>
      </c>
      <c r="F3858" s="316" t="s">
        <v>920</v>
      </c>
      <c r="G3858" s="316" t="s">
        <v>444</v>
      </c>
      <c r="H3858" s="316" t="s">
        <v>318</v>
      </c>
      <c r="I3858" s="316" t="s">
        <v>310</v>
      </c>
      <c r="J3858" s="316" t="s">
        <v>283</v>
      </c>
      <c r="K3858" s="36">
        <v>25</v>
      </c>
      <c r="L3858" s="317">
        <v>0.3086400032043457</v>
      </c>
      <c r="M3858" s="317"/>
      <c r="N3858" s="36">
        <v>130</v>
      </c>
      <c r="O3858" s="317">
        <v>0.28321999311447138</v>
      </c>
      <c r="P3858" s="317"/>
      <c r="Q3858" s="36">
        <v>2292</v>
      </c>
      <c r="R3858" s="317">
        <v>0.2298399955034256</v>
      </c>
      <c r="S3858" s="317"/>
      <c r="T3858" t="s">
        <v>380</v>
      </c>
      <c r="BA3858" s="395">
        <v>1</v>
      </c>
      <c r="BB3858" s="396" t="s">
        <v>861</v>
      </c>
      <c r="BC3858" t="str">
        <f t="shared" si="351"/>
        <v>RA2</v>
      </c>
      <c r="BD3858" t="str">
        <f t="shared" si="352"/>
        <v>NAoMe_initial_age_decades_80cap</v>
      </c>
      <c r="BE3858" s="397" t="s">
        <v>862</v>
      </c>
      <c r="BF3858" t="str">
        <f t="shared" si="353"/>
        <v>80+ yrs</v>
      </c>
      <c r="BG3858">
        <f t="shared" si="354"/>
        <v>25</v>
      </c>
      <c r="BH3858" s="398">
        <f t="shared" si="355"/>
        <v>0.3086400032043457</v>
      </c>
      <c r="BO3858" s="33"/>
    </row>
    <row r="3859" spans="1:67">
      <c r="A3859" s="316" t="s">
        <v>27</v>
      </c>
      <c r="B3859" t="s">
        <v>380</v>
      </c>
      <c r="C3859" t="s">
        <v>910</v>
      </c>
      <c r="D3859" t="s">
        <v>314</v>
      </c>
      <c r="E3859" s="316" t="s">
        <v>163</v>
      </c>
      <c r="F3859" s="316" t="s">
        <v>920</v>
      </c>
      <c r="G3859" s="316" t="s">
        <v>444</v>
      </c>
      <c r="H3859" s="316" t="s">
        <v>318</v>
      </c>
      <c r="I3859" s="316" t="s">
        <v>341</v>
      </c>
      <c r="J3859" s="316" t="s">
        <v>13</v>
      </c>
      <c r="K3859" s="36">
        <v>53</v>
      </c>
      <c r="L3859" s="317">
        <v>0.65432000160217285</v>
      </c>
      <c r="M3859" s="317">
        <v>0.67088997364044189</v>
      </c>
      <c r="N3859" s="36">
        <v>301</v>
      </c>
      <c r="O3859" s="317">
        <v>0.65577000379562378</v>
      </c>
      <c r="P3859" s="317">
        <v>0.6809999942779541</v>
      </c>
      <c r="Q3859" s="36">
        <v>6753</v>
      </c>
      <c r="R3859" s="317">
        <v>0.67720001935958862</v>
      </c>
      <c r="S3859" s="317">
        <v>0.69554001092910767</v>
      </c>
      <c r="T3859" t="s">
        <v>380</v>
      </c>
      <c r="BA3859" s="395">
        <v>1</v>
      </c>
      <c r="BB3859" s="396" t="s">
        <v>861</v>
      </c>
      <c r="BC3859" t="str">
        <f t="shared" si="351"/>
        <v>RA2</v>
      </c>
      <c r="BD3859" t="str">
        <f t="shared" si="352"/>
        <v>NAoMe_initial_ch_score_2cap</v>
      </c>
      <c r="BE3859" s="397" t="s">
        <v>862</v>
      </c>
      <c r="BF3859" t="str">
        <f t="shared" si="353"/>
        <v>0</v>
      </c>
      <c r="BG3859">
        <f t="shared" si="354"/>
        <v>53</v>
      </c>
      <c r="BH3859" s="398">
        <f t="shared" si="355"/>
        <v>0.65432000160217285</v>
      </c>
      <c r="BO3859" s="33"/>
    </row>
    <row r="3860" spans="1:67">
      <c r="A3860" s="316" t="s">
        <v>27</v>
      </c>
      <c r="B3860" t="s">
        <v>380</v>
      </c>
      <c r="C3860" t="s">
        <v>910</v>
      </c>
      <c r="D3860" t="s">
        <v>314</v>
      </c>
      <c r="E3860" s="316" t="s">
        <v>163</v>
      </c>
      <c r="F3860" s="316" t="s">
        <v>920</v>
      </c>
      <c r="G3860" s="316" t="s">
        <v>444</v>
      </c>
      <c r="H3860" s="316" t="s">
        <v>318</v>
      </c>
      <c r="I3860" s="316" t="s">
        <v>341</v>
      </c>
      <c r="J3860" s="316" t="s">
        <v>14</v>
      </c>
      <c r="K3860" s="36">
        <v>11</v>
      </c>
      <c r="L3860" s="317">
        <v>0.1358000040054321</v>
      </c>
      <c r="M3860" s="317">
        <v>0.13923999667167661</v>
      </c>
      <c r="N3860" s="36">
        <v>83</v>
      </c>
      <c r="O3860" s="317">
        <v>0.18083000183105469</v>
      </c>
      <c r="P3860" s="317">
        <v>0.1877799928188324</v>
      </c>
      <c r="Q3860" s="36">
        <v>1630</v>
      </c>
      <c r="R3860" s="317">
        <v>0.16346000134944921</v>
      </c>
      <c r="S3860" s="317">
        <v>0.16788999736309049</v>
      </c>
      <c r="T3860" t="s">
        <v>380</v>
      </c>
      <c r="BA3860" s="395">
        <v>1</v>
      </c>
      <c r="BB3860" s="396" t="s">
        <v>861</v>
      </c>
      <c r="BC3860" t="str">
        <f t="shared" si="351"/>
        <v>RA2</v>
      </c>
      <c r="BD3860" t="str">
        <f t="shared" si="352"/>
        <v>NAoMe_initial_ch_score_2cap</v>
      </c>
      <c r="BE3860" s="397" t="s">
        <v>862</v>
      </c>
      <c r="BF3860" t="str">
        <f t="shared" si="353"/>
        <v>1</v>
      </c>
      <c r="BG3860">
        <f t="shared" si="354"/>
        <v>11</v>
      </c>
      <c r="BH3860" s="398">
        <f t="shared" si="355"/>
        <v>0.1358000040054321</v>
      </c>
      <c r="BO3860" s="33"/>
    </row>
    <row r="3861" spans="1:67">
      <c r="A3861" s="316" t="s">
        <v>27</v>
      </c>
      <c r="B3861" t="s">
        <v>380</v>
      </c>
      <c r="C3861" t="s">
        <v>910</v>
      </c>
      <c r="D3861" t="s">
        <v>314</v>
      </c>
      <c r="E3861" s="316" t="s">
        <v>163</v>
      </c>
      <c r="F3861" s="316" t="s">
        <v>920</v>
      </c>
      <c r="G3861" s="316" t="s">
        <v>444</v>
      </c>
      <c r="H3861" s="316" t="s">
        <v>318</v>
      </c>
      <c r="I3861" s="316" t="s">
        <v>341</v>
      </c>
      <c r="J3861" s="316" t="s">
        <v>301</v>
      </c>
      <c r="K3861" s="36">
        <v>15</v>
      </c>
      <c r="L3861" s="317">
        <v>0.18519000709056849</v>
      </c>
      <c r="M3861" s="317">
        <v>0.18986999988555911</v>
      </c>
      <c r="N3861" s="36">
        <v>58</v>
      </c>
      <c r="O3861" s="317">
        <v>0.12635999917984009</v>
      </c>
      <c r="P3861" s="317">
        <v>0.13121999800205231</v>
      </c>
      <c r="Q3861" s="36">
        <v>1326</v>
      </c>
      <c r="R3861" s="317">
        <v>0.132970005273819</v>
      </c>
      <c r="S3861" s="317">
        <v>0.13657000660896301</v>
      </c>
      <c r="T3861" t="s">
        <v>380</v>
      </c>
      <c r="BA3861" s="395">
        <v>1</v>
      </c>
      <c r="BB3861" s="396" t="s">
        <v>861</v>
      </c>
      <c r="BC3861" t="str">
        <f t="shared" si="351"/>
        <v>RA2</v>
      </c>
      <c r="BD3861" t="str">
        <f t="shared" si="352"/>
        <v>NAoMe_initial_ch_score_2cap</v>
      </c>
      <c r="BE3861" s="397" t="s">
        <v>862</v>
      </c>
      <c r="BF3861" t="str">
        <f t="shared" si="353"/>
        <v>2+</v>
      </c>
      <c r="BG3861">
        <f t="shared" si="354"/>
        <v>15</v>
      </c>
      <c r="BH3861" s="398">
        <f t="shared" si="355"/>
        <v>0.18519000709056849</v>
      </c>
      <c r="BO3861" s="33"/>
    </row>
    <row r="3862" spans="1:67">
      <c r="A3862" s="316" t="s">
        <v>27</v>
      </c>
      <c r="B3862" t="s">
        <v>380</v>
      </c>
      <c r="C3862" t="s">
        <v>910</v>
      </c>
      <c r="D3862" t="s">
        <v>314</v>
      </c>
      <c r="E3862" s="316" t="s">
        <v>163</v>
      </c>
      <c r="F3862" s="316" t="s">
        <v>920</v>
      </c>
      <c r="G3862" s="316" t="s">
        <v>444</v>
      </c>
      <c r="H3862" s="316" t="s">
        <v>318</v>
      </c>
      <c r="I3862" s="316" t="s">
        <v>341</v>
      </c>
      <c r="J3862" s="316" t="s">
        <v>260</v>
      </c>
      <c r="K3862" s="36">
        <v>2</v>
      </c>
      <c r="L3862" s="317">
        <v>2.4690000340342522E-2</v>
      </c>
      <c r="M3862" s="317"/>
      <c r="N3862" s="36">
        <v>17</v>
      </c>
      <c r="O3862" s="317">
        <v>3.7039998918771737E-2</v>
      </c>
      <c r="P3862" s="317"/>
      <c r="Q3862" s="36">
        <v>263</v>
      </c>
      <c r="R3862" s="317">
        <v>2.6370000094175339E-2</v>
      </c>
      <c r="S3862" s="317"/>
      <c r="T3862" t="s">
        <v>380</v>
      </c>
      <c r="BA3862" s="395">
        <v>1</v>
      </c>
      <c r="BB3862" s="396" t="s">
        <v>861</v>
      </c>
      <c r="BC3862" t="str">
        <f t="shared" si="351"/>
        <v>RA2</v>
      </c>
      <c r="BD3862" t="str">
        <f t="shared" si="352"/>
        <v>NAoMe_initial_ch_score_2cap</v>
      </c>
      <c r="BE3862" s="397" t="s">
        <v>862</v>
      </c>
      <c r="BF3862" t="str">
        <f t="shared" si="353"/>
        <v>Unknown</v>
      </c>
      <c r="BG3862">
        <f t="shared" si="354"/>
        <v>2</v>
      </c>
      <c r="BH3862" s="398">
        <f t="shared" si="355"/>
        <v>2.4690000340342522E-2</v>
      </c>
      <c r="BO3862" s="33"/>
    </row>
    <row r="3863" spans="1:67">
      <c r="A3863" s="316" t="s">
        <v>27</v>
      </c>
      <c r="B3863" t="s">
        <v>380</v>
      </c>
      <c r="C3863" t="s">
        <v>910</v>
      </c>
      <c r="D3863" t="s">
        <v>314</v>
      </c>
      <c r="E3863" s="316" t="s">
        <v>163</v>
      </c>
      <c r="F3863" s="316" t="s">
        <v>920</v>
      </c>
      <c r="G3863" s="316" t="s">
        <v>444</v>
      </c>
      <c r="H3863" s="316" t="s">
        <v>318</v>
      </c>
      <c r="I3863" s="316" t="s">
        <v>309</v>
      </c>
      <c r="J3863" s="316" t="s">
        <v>289</v>
      </c>
      <c r="K3863" s="36">
        <v>27</v>
      </c>
      <c r="L3863" s="317">
        <v>0.33333000540733337</v>
      </c>
      <c r="M3863" s="317"/>
      <c r="N3863" s="36">
        <v>160</v>
      </c>
      <c r="O3863" s="317">
        <v>0.348580002784729</v>
      </c>
      <c r="P3863" s="317"/>
      <c r="Q3863" s="36">
        <v>3283</v>
      </c>
      <c r="R3863" s="317">
        <v>0.3292199969291687</v>
      </c>
      <c r="S3863" s="317"/>
      <c r="T3863" t="s">
        <v>380</v>
      </c>
      <c r="BA3863" s="395">
        <v>1</v>
      </c>
      <c r="BB3863" s="396" t="s">
        <v>861</v>
      </c>
      <c r="BC3863" t="str">
        <f t="shared" si="351"/>
        <v>RA2</v>
      </c>
      <c r="BD3863" t="str">
        <f t="shared" si="352"/>
        <v>NAoMe_initial_diagnosis_year</v>
      </c>
      <c r="BE3863" s="397" t="s">
        <v>862</v>
      </c>
      <c r="BF3863" t="str">
        <f t="shared" si="353"/>
        <v>2021</v>
      </c>
      <c r="BG3863">
        <f t="shared" si="354"/>
        <v>27</v>
      </c>
      <c r="BH3863" s="398">
        <f t="shared" si="355"/>
        <v>0.33333000540733337</v>
      </c>
      <c r="BO3863" s="33"/>
    </row>
    <row r="3864" spans="1:67">
      <c r="A3864" s="316" t="s">
        <v>27</v>
      </c>
      <c r="B3864" t="s">
        <v>380</v>
      </c>
      <c r="C3864" t="s">
        <v>910</v>
      </c>
      <c r="D3864" t="s">
        <v>314</v>
      </c>
      <c r="E3864" s="316" t="s">
        <v>163</v>
      </c>
      <c r="F3864" s="316" t="s">
        <v>920</v>
      </c>
      <c r="G3864" s="316" t="s">
        <v>444</v>
      </c>
      <c r="H3864" s="316" t="s">
        <v>318</v>
      </c>
      <c r="I3864" s="316" t="s">
        <v>309</v>
      </c>
      <c r="J3864" s="316" t="s">
        <v>816</v>
      </c>
      <c r="K3864" s="36">
        <v>21</v>
      </c>
      <c r="L3864" s="317">
        <v>0.25925999879837042</v>
      </c>
      <c r="M3864" s="317"/>
      <c r="N3864" s="36">
        <v>151</v>
      </c>
      <c r="O3864" s="317">
        <v>0.32897999882698059</v>
      </c>
      <c r="P3864" s="317"/>
      <c r="Q3864" s="36">
        <v>3315</v>
      </c>
      <c r="R3864" s="317">
        <v>0.33243000507354742</v>
      </c>
      <c r="S3864" s="317"/>
      <c r="T3864" t="s">
        <v>380</v>
      </c>
      <c r="BA3864" s="395">
        <v>1</v>
      </c>
      <c r="BB3864" s="396" t="s">
        <v>861</v>
      </c>
      <c r="BC3864" t="str">
        <f t="shared" si="351"/>
        <v>RA2</v>
      </c>
      <c r="BD3864" t="str">
        <f t="shared" si="352"/>
        <v>NAoMe_initial_diagnosis_year</v>
      </c>
      <c r="BE3864" s="397" t="s">
        <v>862</v>
      </c>
      <c r="BF3864" t="str">
        <f t="shared" si="353"/>
        <v>2022</v>
      </c>
      <c r="BG3864">
        <f t="shared" si="354"/>
        <v>21</v>
      </c>
      <c r="BH3864" s="398">
        <f t="shared" si="355"/>
        <v>0.25925999879837042</v>
      </c>
      <c r="BO3864" s="33"/>
    </row>
    <row r="3865" spans="1:67">
      <c r="A3865" s="316" t="s">
        <v>27</v>
      </c>
      <c r="B3865" t="s">
        <v>380</v>
      </c>
      <c r="C3865" t="s">
        <v>910</v>
      </c>
      <c r="D3865" t="s">
        <v>314</v>
      </c>
      <c r="E3865" s="316" t="s">
        <v>163</v>
      </c>
      <c r="F3865" s="316" t="s">
        <v>920</v>
      </c>
      <c r="G3865" s="316" t="s">
        <v>444</v>
      </c>
      <c r="H3865" s="316" t="s">
        <v>318</v>
      </c>
      <c r="I3865" s="316" t="s">
        <v>309</v>
      </c>
      <c r="J3865" s="316" t="s">
        <v>946</v>
      </c>
      <c r="K3865" s="36">
        <v>33</v>
      </c>
      <c r="L3865" s="317">
        <v>0.40740999579429632</v>
      </c>
      <c r="M3865" s="317"/>
      <c r="N3865" s="36">
        <v>148</v>
      </c>
      <c r="O3865" s="317">
        <v>0.32243999838829041</v>
      </c>
      <c r="P3865" s="317"/>
      <c r="Q3865" s="36">
        <v>3374</v>
      </c>
      <c r="R3865" s="317">
        <v>0.33834999799728388</v>
      </c>
      <c r="S3865" s="317"/>
      <c r="T3865" t="s">
        <v>380</v>
      </c>
      <c r="BA3865" s="395">
        <v>1</v>
      </c>
      <c r="BB3865" s="396" t="s">
        <v>861</v>
      </c>
      <c r="BC3865" t="str">
        <f t="shared" si="351"/>
        <v>RA2</v>
      </c>
      <c r="BD3865" t="str">
        <f t="shared" si="352"/>
        <v>NAoMe_initial_diagnosis_year</v>
      </c>
      <c r="BE3865" s="397" t="s">
        <v>862</v>
      </c>
      <c r="BF3865" t="str">
        <f t="shared" si="353"/>
        <v>2023</v>
      </c>
      <c r="BG3865">
        <f t="shared" si="354"/>
        <v>33</v>
      </c>
      <c r="BH3865" s="398">
        <f t="shared" si="355"/>
        <v>0.40740999579429632</v>
      </c>
      <c r="BO3865" s="33"/>
    </row>
    <row r="3866" spans="1:67">
      <c r="A3866" s="316" t="s">
        <v>27</v>
      </c>
      <c r="B3866" t="s">
        <v>380</v>
      </c>
      <c r="C3866" t="s">
        <v>910</v>
      </c>
      <c r="D3866" t="s">
        <v>314</v>
      </c>
      <c r="E3866" s="316" t="s">
        <v>163</v>
      </c>
      <c r="F3866" s="316" t="s">
        <v>920</v>
      </c>
      <c r="G3866" s="316" t="s">
        <v>444</v>
      </c>
      <c r="H3866" s="316" t="s">
        <v>318</v>
      </c>
      <c r="I3866" s="316" t="s">
        <v>331</v>
      </c>
      <c r="J3866" s="316" t="s">
        <v>332</v>
      </c>
      <c r="K3866" s="36">
        <v>2</v>
      </c>
      <c r="L3866" s="317">
        <v>2.4690000340342522E-2</v>
      </c>
      <c r="M3866" s="317">
        <v>2.9410000890493389E-2</v>
      </c>
      <c r="N3866" s="36">
        <v>11</v>
      </c>
      <c r="O3866" s="317">
        <v>2.3970000445842739E-2</v>
      </c>
      <c r="P3866" s="317">
        <v>3.089999966323376E-2</v>
      </c>
      <c r="Q3866" s="36">
        <v>434</v>
      </c>
      <c r="R3866" s="317">
        <v>4.3519999831914902E-2</v>
      </c>
      <c r="S3866" s="317">
        <v>5.2159998565912247E-2</v>
      </c>
      <c r="T3866" t="s">
        <v>380</v>
      </c>
      <c r="BA3866" s="395">
        <v>1</v>
      </c>
      <c r="BB3866" s="396" t="s">
        <v>861</v>
      </c>
      <c r="BC3866" t="str">
        <f t="shared" si="351"/>
        <v>RA2</v>
      </c>
      <c r="BD3866" t="str">
        <f t="shared" si="352"/>
        <v>NAoMe_initial_disease_group</v>
      </c>
      <c r="BE3866" s="397" t="s">
        <v>862</v>
      </c>
      <c r="BF3866" t="str">
        <f t="shared" si="353"/>
        <v>Advanced M0</v>
      </c>
      <c r="BG3866">
        <f t="shared" si="354"/>
        <v>2</v>
      </c>
      <c r="BH3866" s="398">
        <f t="shared" si="355"/>
        <v>2.4690000340342522E-2</v>
      </c>
      <c r="BO3866" s="33"/>
    </row>
    <row r="3867" spans="1:67">
      <c r="A3867" s="316" t="s">
        <v>27</v>
      </c>
      <c r="B3867" t="s">
        <v>380</v>
      </c>
      <c r="C3867" t="s">
        <v>910</v>
      </c>
      <c r="D3867" t="s">
        <v>314</v>
      </c>
      <c r="E3867" s="316" t="s">
        <v>163</v>
      </c>
      <c r="F3867" s="316" t="s">
        <v>920</v>
      </c>
      <c r="G3867" s="316" t="s">
        <v>444</v>
      </c>
      <c r="H3867" s="316" t="s">
        <v>318</v>
      </c>
      <c r="I3867" s="316" t="s">
        <v>331</v>
      </c>
      <c r="J3867" s="316" t="s">
        <v>333</v>
      </c>
      <c r="K3867" s="36">
        <v>49</v>
      </c>
      <c r="L3867" s="317">
        <v>0.60493999719619751</v>
      </c>
      <c r="M3867" s="317">
        <v>0.72058999538421631</v>
      </c>
      <c r="N3867" s="36">
        <v>279</v>
      </c>
      <c r="O3867" s="317">
        <v>0.60784000158309937</v>
      </c>
      <c r="P3867" s="317">
        <v>0.78371000289916992</v>
      </c>
      <c r="Q3867" s="36">
        <v>6159</v>
      </c>
      <c r="R3867" s="317">
        <v>0.6176300048828125</v>
      </c>
      <c r="S3867" s="317">
        <v>0.74026000499725342</v>
      </c>
      <c r="T3867" t="s">
        <v>380</v>
      </c>
      <c r="BA3867" s="395">
        <v>1</v>
      </c>
      <c r="BB3867" s="396" t="s">
        <v>861</v>
      </c>
      <c r="BC3867" t="str">
        <f t="shared" si="351"/>
        <v>RA2</v>
      </c>
      <c r="BD3867" t="str">
        <f t="shared" si="352"/>
        <v>NAoMe_initial_disease_group</v>
      </c>
      <c r="BE3867" s="397" t="s">
        <v>862</v>
      </c>
      <c r="BF3867" t="str">
        <f t="shared" si="353"/>
        <v>Advanced M1</v>
      </c>
      <c r="BG3867">
        <f t="shared" si="354"/>
        <v>49</v>
      </c>
      <c r="BH3867" s="398">
        <f t="shared" si="355"/>
        <v>0.60493999719619751</v>
      </c>
      <c r="BO3867" s="33"/>
    </row>
    <row r="3868" spans="1:67">
      <c r="A3868" s="316" t="s">
        <v>27</v>
      </c>
      <c r="B3868" t="s">
        <v>380</v>
      </c>
      <c r="C3868" t="s">
        <v>910</v>
      </c>
      <c r="D3868" t="s">
        <v>314</v>
      </c>
      <c r="E3868" s="316" t="s">
        <v>163</v>
      </c>
      <c r="F3868" s="316" t="s">
        <v>920</v>
      </c>
      <c r="G3868" s="316" t="s">
        <v>444</v>
      </c>
      <c r="H3868" s="316" t="s">
        <v>318</v>
      </c>
      <c r="I3868" s="316" t="s">
        <v>331</v>
      </c>
      <c r="J3868" s="316" t="s">
        <v>334</v>
      </c>
      <c r="K3868" s="36">
        <v>2</v>
      </c>
      <c r="L3868" s="317">
        <v>2.4690000340342522E-2</v>
      </c>
      <c r="M3868" s="317">
        <v>2.9410000890493389E-2</v>
      </c>
      <c r="N3868" s="36">
        <v>2</v>
      </c>
      <c r="O3868" s="317">
        <v>4.3600001372396946E-3</v>
      </c>
      <c r="P3868" s="317">
        <v>5.6199999526143074E-3</v>
      </c>
      <c r="Q3868" s="36">
        <v>64</v>
      </c>
      <c r="R3868" s="317">
        <v>6.4199999906122676E-3</v>
      </c>
      <c r="S3868" s="317">
        <v>7.689999882131815E-3</v>
      </c>
      <c r="T3868" t="s">
        <v>380</v>
      </c>
      <c r="BA3868" s="395">
        <v>1</v>
      </c>
      <c r="BB3868" s="396" t="s">
        <v>861</v>
      </c>
      <c r="BC3868" t="str">
        <f t="shared" si="351"/>
        <v>RA2</v>
      </c>
      <c r="BD3868" t="str">
        <f t="shared" si="352"/>
        <v>NAoMe_initial_disease_group</v>
      </c>
      <c r="BE3868" s="397" t="s">
        <v>862</v>
      </c>
      <c r="BF3868" t="str">
        <f t="shared" si="353"/>
        <v>DCIS</v>
      </c>
      <c r="BG3868">
        <f t="shared" si="354"/>
        <v>2</v>
      </c>
      <c r="BH3868" s="398">
        <f t="shared" si="355"/>
        <v>2.4690000340342522E-2</v>
      </c>
      <c r="BO3868" s="33"/>
    </row>
    <row r="3869" spans="1:67">
      <c r="A3869" s="316" t="s">
        <v>27</v>
      </c>
      <c r="B3869" t="s">
        <v>380</v>
      </c>
      <c r="C3869" t="s">
        <v>910</v>
      </c>
      <c r="D3869" t="s">
        <v>314</v>
      </c>
      <c r="E3869" s="316" t="s">
        <v>163</v>
      </c>
      <c r="F3869" s="316" t="s">
        <v>920</v>
      </c>
      <c r="G3869" s="316" t="s">
        <v>444</v>
      </c>
      <c r="H3869" s="316" t="s">
        <v>318</v>
      </c>
      <c r="I3869" s="316" t="s">
        <v>331</v>
      </c>
      <c r="J3869" s="316" t="s">
        <v>335</v>
      </c>
      <c r="K3869" s="36">
        <v>15</v>
      </c>
      <c r="L3869" s="317">
        <v>0.18519000709056849</v>
      </c>
      <c r="M3869" s="317">
        <v>0.22058999538421631</v>
      </c>
      <c r="N3869" s="36">
        <v>64</v>
      </c>
      <c r="O3869" s="317">
        <v>0.13943000137805939</v>
      </c>
      <c r="P3869" s="317">
        <v>0.17978000640869141</v>
      </c>
      <c r="Q3869" s="36">
        <v>1663</v>
      </c>
      <c r="R3869" s="317">
        <v>0.16676999628543851</v>
      </c>
      <c r="S3869" s="317">
        <v>0.19988000392913821</v>
      </c>
      <c r="T3869" t="s">
        <v>380</v>
      </c>
      <c r="BA3869" s="395">
        <v>1</v>
      </c>
      <c r="BB3869" s="396" t="s">
        <v>861</v>
      </c>
      <c r="BC3869" t="str">
        <f t="shared" si="351"/>
        <v>RA2</v>
      </c>
      <c r="BD3869" t="str">
        <f t="shared" si="352"/>
        <v>NAoMe_initial_disease_group</v>
      </c>
      <c r="BE3869" s="397" t="s">
        <v>862</v>
      </c>
      <c r="BF3869" t="str">
        <f t="shared" si="353"/>
        <v>Early invasive</v>
      </c>
      <c r="BG3869">
        <f t="shared" si="354"/>
        <v>15</v>
      </c>
      <c r="BH3869" s="398">
        <f t="shared" si="355"/>
        <v>0.18519000709056849</v>
      </c>
      <c r="BO3869" s="33"/>
    </row>
    <row r="3870" spans="1:67">
      <c r="A3870" s="316" t="s">
        <v>27</v>
      </c>
      <c r="B3870" t="s">
        <v>380</v>
      </c>
      <c r="C3870" t="s">
        <v>910</v>
      </c>
      <c r="D3870" t="s">
        <v>314</v>
      </c>
      <c r="E3870" s="316" t="s">
        <v>163</v>
      </c>
      <c r="F3870" s="316" t="s">
        <v>920</v>
      </c>
      <c r="G3870" s="316" t="s">
        <v>444</v>
      </c>
      <c r="H3870" s="316" t="s">
        <v>318</v>
      </c>
      <c r="I3870" s="316" t="s">
        <v>331</v>
      </c>
      <c r="J3870" s="316" t="s">
        <v>337</v>
      </c>
      <c r="K3870" s="36">
        <v>13</v>
      </c>
      <c r="L3870" s="317">
        <v>0.1604900062084198</v>
      </c>
      <c r="M3870" s="317"/>
      <c r="N3870" s="36">
        <v>103</v>
      </c>
      <c r="O3870" s="317">
        <v>0.22439999878406519</v>
      </c>
      <c r="P3870" s="317"/>
      <c r="Q3870" s="36">
        <v>1652</v>
      </c>
      <c r="R3870" s="317">
        <v>0.1656599938869476</v>
      </c>
      <c r="S3870" s="317"/>
      <c r="T3870" t="s">
        <v>380</v>
      </c>
      <c r="BA3870" s="395">
        <v>1</v>
      </c>
      <c r="BB3870" s="396" t="s">
        <v>861</v>
      </c>
      <c r="BC3870" t="str">
        <f t="shared" si="351"/>
        <v>RA2</v>
      </c>
      <c r="BD3870" t="str">
        <f t="shared" si="352"/>
        <v>NAoMe_initial_disease_group</v>
      </c>
      <c r="BE3870" s="397" t="s">
        <v>862</v>
      </c>
      <c r="BF3870" t="str">
        <f t="shared" si="353"/>
        <v>Unknown stage</v>
      </c>
      <c r="BG3870">
        <f t="shared" si="354"/>
        <v>13</v>
      </c>
      <c r="BH3870" s="398">
        <f t="shared" si="355"/>
        <v>0.1604900062084198</v>
      </c>
      <c r="BO3870" s="33"/>
    </row>
    <row r="3871" spans="1:67">
      <c r="A3871" s="316" t="s">
        <v>27</v>
      </c>
      <c r="B3871" t="s">
        <v>380</v>
      </c>
      <c r="C3871" t="s">
        <v>910</v>
      </c>
      <c r="D3871" t="s">
        <v>314</v>
      </c>
      <c r="E3871" s="316" t="s">
        <v>163</v>
      </c>
      <c r="F3871" s="316" t="s">
        <v>920</v>
      </c>
      <c r="G3871" s="316" t="s">
        <v>444</v>
      </c>
      <c r="H3871" s="316" t="s">
        <v>318</v>
      </c>
      <c r="I3871" s="316" t="s">
        <v>656</v>
      </c>
      <c r="J3871" s="316" t="s">
        <v>286</v>
      </c>
      <c r="K3871" s="36">
        <v>2</v>
      </c>
      <c r="L3871" s="317">
        <v>2.4690000340342522E-2</v>
      </c>
      <c r="M3871" s="317">
        <v>2.5970000773668289E-2</v>
      </c>
      <c r="N3871" s="36">
        <v>7</v>
      </c>
      <c r="O3871" s="317">
        <v>1.525000017136335E-2</v>
      </c>
      <c r="P3871" s="317">
        <v>1.7109999433159832E-2</v>
      </c>
      <c r="Q3871" s="36">
        <v>492</v>
      </c>
      <c r="R3871" s="317">
        <v>4.9339998513460159E-2</v>
      </c>
      <c r="S3871" s="317">
        <v>5.1920000463724143E-2</v>
      </c>
      <c r="T3871" t="s">
        <v>380</v>
      </c>
      <c r="BA3871" s="395">
        <v>1</v>
      </c>
      <c r="BB3871" s="396" t="s">
        <v>861</v>
      </c>
      <c r="BC3871" t="str">
        <f t="shared" si="351"/>
        <v>RA2</v>
      </c>
      <c r="BD3871" t="str">
        <f t="shared" si="352"/>
        <v>NAoMe_initial_ethnicity_grp</v>
      </c>
      <c r="BE3871" s="397" t="s">
        <v>862</v>
      </c>
      <c r="BF3871" t="str">
        <f t="shared" si="353"/>
        <v>Asian or Asian British</v>
      </c>
      <c r="BG3871">
        <f t="shared" si="354"/>
        <v>2</v>
      </c>
      <c r="BH3871" s="398">
        <f t="shared" si="355"/>
        <v>2.4690000340342522E-2</v>
      </c>
      <c r="BO3871" s="33"/>
    </row>
    <row r="3872" spans="1:67">
      <c r="A3872" s="316" t="s">
        <v>27</v>
      </c>
      <c r="B3872" t="s">
        <v>380</v>
      </c>
      <c r="C3872" t="s">
        <v>910</v>
      </c>
      <c r="D3872" t="s">
        <v>314</v>
      </c>
      <c r="E3872" s="316" t="s">
        <v>163</v>
      </c>
      <c r="F3872" s="316" t="s">
        <v>920</v>
      </c>
      <c r="G3872" s="316" t="s">
        <v>444</v>
      </c>
      <c r="H3872" s="316" t="s">
        <v>318</v>
      </c>
      <c r="I3872" s="316" t="s">
        <v>656</v>
      </c>
      <c r="J3872" s="316" t="s">
        <v>287</v>
      </c>
      <c r="K3872" s="36">
        <v>2</v>
      </c>
      <c r="L3872" s="317">
        <v>2.4690000340342522E-2</v>
      </c>
      <c r="M3872" s="317">
        <v>2.5970000773668289E-2</v>
      </c>
      <c r="N3872" s="36">
        <v>2</v>
      </c>
      <c r="O3872" s="317">
        <v>4.3600001372396946E-3</v>
      </c>
      <c r="P3872" s="317">
        <v>4.889999981969595E-3</v>
      </c>
      <c r="Q3872" s="36">
        <v>403</v>
      </c>
      <c r="R3872" s="317">
        <v>4.0410000830888748E-2</v>
      </c>
      <c r="S3872" s="317">
        <v>4.2520001530647278E-2</v>
      </c>
      <c r="T3872" t="s">
        <v>380</v>
      </c>
      <c r="BA3872" s="395">
        <v>1</v>
      </c>
      <c r="BB3872" s="396" t="s">
        <v>861</v>
      </c>
      <c r="BC3872" t="str">
        <f t="shared" si="351"/>
        <v>RA2</v>
      </c>
      <c r="BD3872" t="str">
        <f t="shared" si="352"/>
        <v>NAoMe_initial_ethnicity_grp</v>
      </c>
      <c r="BE3872" s="397" t="s">
        <v>862</v>
      </c>
      <c r="BF3872" t="str">
        <f t="shared" si="353"/>
        <v>Black or Black British</v>
      </c>
      <c r="BG3872">
        <f t="shared" si="354"/>
        <v>2</v>
      </c>
      <c r="BH3872" s="398">
        <f t="shared" si="355"/>
        <v>2.4690000340342522E-2</v>
      </c>
      <c r="BO3872" s="33"/>
    </row>
    <row r="3873" spans="1:67">
      <c r="A3873" s="316" t="s">
        <v>27</v>
      </c>
      <c r="B3873" t="s">
        <v>380</v>
      </c>
      <c r="C3873" t="s">
        <v>910</v>
      </c>
      <c r="D3873" t="s">
        <v>314</v>
      </c>
      <c r="E3873" s="316" t="s">
        <v>163</v>
      </c>
      <c r="F3873" s="316" t="s">
        <v>920</v>
      </c>
      <c r="G3873" s="316" t="s">
        <v>444</v>
      </c>
      <c r="H3873" s="316" t="s">
        <v>318</v>
      </c>
      <c r="I3873" s="316" t="s">
        <v>656</v>
      </c>
      <c r="J3873" s="316" t="s">
        <v>259</v>
      </c>
      <c r="K3873" s="36">
        <v>0</v>
      </c>
      <c r="L3873" s="317">
        <v>0</v>
      </c>
      <c r="M3873" s="317">
        <v>0</v>
      </c>
      <c r="N3873" s="36">
        <v>5</v>
      </c>
      <c r="O3873" s="317">
        <v>1.088999956846237E-2</v>
      </c>
      <c r="P3873" s="317">
        <v>1.2219999916851521E-2</v>
      </c>
      <c r="Q3873" s="36">
        <v>98</v>
      </c>
      <c r="R3873" s="317">
        <v>9.8299998790025711E-3</v>
      </c>
      <c r="S3873" s="317">
        <v>1.0339999571442601E-2</v>
      </c>
      <c r="T3873" t="s">
        <v>380</v>
      </c>
      <c r="BA3873" s="395">
        <v>1</v>
      </c>
      <c r="BB3873" s="396" t="s">
        <v>861</v>
      </c>
      <c r="BC3873" t="str">
        <f t="shared" si="351"/>
        <v>RA2</v>
      </c>
      <c r="BD3873" t="str">
        <f t="shared" si="352"/>
        <v>NAoMe_initial_ethnicity_grp</v>
      </c>
      <c r="BE3873" s="397" t="s">
        <v>862</v>
      </c>
      <c r="BF3873" t="str">
        <f t="shared" si="353"/>
        <v>Mixed</v>
      </c>
      <c r="BG3873">
        <f t="shared" si="354"/>
        <v>0</v>
      </c>
      <c r="BH3873" s="398">
        <f t="shared" si="355"/>
        <v>0</v>
      </c>
      <c r="BO3873" s="33"/>
    </row>
    <row r="3874" spans="1:67">
      <c r="A3874" s="316" t="s">
        <v>27</v>
      </c>
      <c r="B3874" t="s">
        <v>380</v>
      </c>
      <c r="C3874" t="s">
        <v>910</v>
      </c>
      <c r="D3874" t="s">
        <v>314</v>
      </c>
      <c r="E3874" s="316" t="s">
        <v>163</v>
      </c>
      <c r="F3874" s="316" t="s">
        <v>920</v>
      </c>
      <c r="G3874" s="316" t="s">
        <v>444</v>
      </c>
      <c r="H3874" s="316" t="s">
        <v>318</v>
      </c>
      <c r="I3874" s="316" t="s">
        <v>656</v>
      </c>
      <c r="J3874" s="316" t="s">
        <v>288</v>
      </c>
      <c r="K3874" s="36">
        <v>2</v>
      </c>
      <c r="L3874" s="317">
        <v>2.4690000340342522E-2</v>
      </c>
      <c r="M3874" s="317">
        <v>2.5970000773668289E-2</v>
      </c>
      <c r="N3874" s="36">
        <v>2</v>
      </c>
      <c r="O3874" s="317">
        <v>4.3600001372396946E-3</v>
      </c>
      <c r="P3874" s="317">
        <v>4.889999981969595E-3</v>
      </c>
      <c r="Q3874" s="36">
        <v>246</v>
      </c>
      <c r="R3874" s="317">
        <v>2.466999925673008E-2</v>
      </c>
      <c r="S3874" s="317">
        <v>2.5960000231862072E-2</v>
      </c>
      <c r="T3874" t="s">
        <v>380</v>
      </c>
      <c r="BA3874" s="395">
        <v>1</v>
      </c>
      <c r="BB3874" s="396" t="s">
        <v>861</v>
      </c>
      <c r="BC3874" t="str">
        <f t="shared" si="351"/>
        <v>RA2</v>
      </c>
      <c r="BD3874" t="str">
        <f t="shared" si="352"/>
        <v>NAoMe_initial_ethnicity_grp</v>
      </c>
      <c r="BE3874" s="397" t="s">
        <v>862</v>
      </c>
      <c r="BF3874" t="str">
        <f t="shared" si="353"/>
        <v>Other Ethnic Group</v>
      </c>
      <c r="BG3874">
        <f t="shared" si="354"/>
        <v>2</v>
      </c>
      <c r="BH3874" s="398">
        <f t="shared" si="355"/>
        <v>2.4690000340342522E-2</v>
      </c>
      <c r="BO3874" s="33"/>
    </row>
    <row r="3875" spans="1:67">
      <c r="A3875" s="316" t="s">
        <v>27</v>
      </c>
      <c r="B3875" t="s">
        <v>380</v>
      </c>
      <c r="C3875" t="s">
        <v>910</v>
      </c>
      <c r="D3875" t="s">
        <v>314</v>
      </c>
      <c r="E3875" s="316" t="s">
        <v>163</v>
      </c>
      <c r="F3875" s="316" t="s">
        <v>920</v>
      </c>
      <c r="G3875" s="316" t="s">
        <v>444</v>
      </c>
      <c r="H3875" s="316" t="s">
        <v>318</v>
      </c>
      <c r="I3875" s="316" t="s">
        <v>656</v>
      </c>
      <c r="J3875" s="316" t="s">
        <v>260</v>
      </c>
      <c r="K3875" s="36">
        <v>4</v>
      </c>
      <c r="L3875" s="317">
        <v>4.9380000680685043E-2</v>
      </c>
      <c r="M3875" s="317"/>
      <c r="N3875" s="36">
        <v>50</v>
      </c>
      <c r="O3875" s="317">
        <v>0.1089299991726875</v>
      </c>
      <c r="P3875" s="317"/>
      <c r="Q3875" s="36">
        <v>495</v>
      </c>
      <c r="R3875" s="317">
        <v>4.9639999866485603E-2</v>
      </c>
      <c r="S3875" s="317"/>
      <c r="T3875" t="s">
        <v>380</v>
      </c>
      <c r="BA3875" s="395">
        <v>1</v>
      </c>
      <c r="BB3875" s="396" t="s">
        <v>861</v>
      </c>
      <c r="BC3875" t="str">
        <f t="shared" si="351"/>
        <v>RA2</v>
      </c>
      <c r="BD3875" t="str">
        <f t="shared" si="352"/>
        <v>NAoMe_initial_ethnicity_grp</v>
      </c>
      <c r="BE3875" s="397" t="s">
        <v>862</v>
      </c>
      <c r="BF3875" t="str">
        <f t="shared" si="353"/>
        <v>Unknown</v>
      </c>
      <c r="BG3875">
        <f t="shared" si="354"/>
        <v>4</v>
      </c>
      <c r="BH3875" s="398">
        <f t="shared" si="355"/>
        <v>4.9380000680685043E-2</v>
      </c>
      <c r="BO3875" s="33"/>
    </row>
    <row r="3876" spans="1:67">
      <c r="A3876" s="316" t="s">
        <v>27</v>
      </c>
      <c r="B3876" t="s">
        <v>380</v>
      </c>
      <c r="C3876" t="s">
        <v>910</v>
      </c>
      <c r="D3876" t="s">
        <v>314</v>
      </c>
      <c r="E3876" s="316" t="s">
        <v>163</v>
      </c>
      <c r="F3876" s="316" t="s">
        <v>920</v>
      </c>
      <c r="G3876" s="316" t="s">
        <v>444</v>
      </c>
      <c r="H3876" s="316" t="s">
        <v>318</v>
      </c>
      <c r="I3876" s="316" t="s">
        <v>656</v>
      </c>
      <c r="J3876" s="316" t="s">
        <v>258</v>
      </c>
      <c r="K3876" s="36">
        <v>71</v>
      </c>
      <c r="L3876" s="317">
        <v>0.87654000520706177</v>
      </c>
      <c r="M3876" s="317">
        <v>0.92207998037338257</v>
      </c>
      <c r="N3876" s="36">
        <v>393</v>
      </c>
      <c r="O3876" s="317">
        <v>0.85620999336242676</v>
      </c>
      <c r="P3876" s="317">
        <v>0.96087998151779175</v>
      </c>
      <c r="Q3876" s="36">
        <v>8238</v>
      </c>
      <c r="R3876" s="317">
        <v>0.82611000537872314</v>
      </c>
      <c r="S3876" s="317">
        <v>0.86926001310348511</v>
      </c>
      <c r="T3876" t="s">
        <v>380</v>
      </c>
      <c r="BA3876" s="395">
        <v>1</v>
      </c>
      <c r="BB3876" s="396" t="s">
        <v>861</v>
      </c>
      <c r="BC3876" t="str">
        <f t="shared" si="351"/>
        <v>RA2</v>
      </c>
      <c r="BD3876" t="str">
        <f t="shared" si="352"/>
        <v>NAoMe_initial_ethnicity_grp</v>
      </c>
      <c r="BE3876" s="397" t="s">
        <v>862</v>
      </c>
      <c r="BF3876" t="str">
        <f t="shared" si="353"/>
        <v>White</v>
      </c>
      <c r="BG3876">
        <f t="shared" si="354"/>
        <v>71</v>
      </c>
      <c r="BH3876" s="398">
        <f t="shared" si="355"/>
        <v>0.87654000520706177</v>
      </c>
      <c r="BO3876" s="33"/>
    </row>
    <row r="3877" spans="1:67">
      <c r="A3877" s="316" t="s">
        <v>27</v>
      </c>
      <c r="B3877" t="s">
        <v>380</v>
      </c>
      <c r="C3877" t="s">
        <v>910</v>
      </c>
      <c r="D3877" t="s">
        <v>314</v>
      </c>
      <c r="E3877" s="316" t="s">
        <v>163</v>
      </c>
      <c r="F3877" s="316" t="s">
        <v>920</v>
      </c>
      <c r="G3877" s="316" t="s">
        <v>444</v>
      </c>
      <c r="H3877" s="316" t="s">
        <v>318</v>
      </c>
      <c r="I3877" s="316" t="s">
        <v>657</v>
      </c>
      <c r="J3877" s="316" t="s">
        <v>817</v>
      </c>
      <c r="K3877" s="36">
        <v>79</v>
      </c>
      <c r="L3877" s="317">
        <v>0.97531002759933472</v>
      </c>
      <c r="M3877" s="317"/>
      <c r="N3877" s="36">
        <v>437</v>
      </c>
      <c r="O3877" s="317">
        <v>0.95206999778747559</v>
      </c>
      <c r="P3877" s="317"/>
      <c r="Q3877" s="36">
        <v>9359</v>
      </c>
      <c r="R3877" s="317">
        <v>0.93853002786636353</v>
      </c>
      <c r="S3877" s="317"/>
      <c r="T3877" t="s">
        <v>380</v>
      </c>
      <c r="BA3877" s="395">
        <v>1</v>
      </c>
      <c r="BB3877" s="396" t="s">
        <v>861</v>
      </c>
      <c r="BC3877" t="str">
        <f t="shared" si="351"/>
        <v>RA2</v>
      </c>
      <c r="BD3877" t="str">
        <f t="shared" si="352"/>
        <v>NAoMe_initial_final_route</v>
      </c>
      <c r="BE3877" s="397" t="s">
        <v>862</v>
      </c>
      <c r="BF3877" t="str">
        <f t="shared" si="353"/>
        <v>Not screened</v>
      </c>
      <c r="BG3877">
        <f t="shared" si="354"/>
        <v>79</v>
      </c>
      <c r="BH3877" s="398">
        <f t="shared" si="355"/>
        <v>0.97531002759933472</v>
      </c>
      <c r="BO3877" s="33"/>
    </row>
    <row r="3878" spans="1:67">
      <c r="A3878" s="316" t="s">
        <v>27</v>
      </c>
      <c r="B3878" t="s">
        <v>380</v>
      </c>
      <c r="C3878" t="s">
        <v>910</v>
      </c>
      <c r="D3878" t="s">
        <v>314</v>
      </c>
      <c r="E3878" s="316" t="s">
        <v>163</v>
      </c>
      <c r="F3878" s="316" t="s">
        <v>920</v>
      </c>
      <c r="G3878" s="316" t="s">
        <v>444</v>
      </c>
      <c r="H3878" s="316" t="s">
        <v>318</v>
      </c>
      <c r="I3878" s="316" t="s">
        <v>657</v>
      </c>
      <c r="J3878" s="316" t="s">
        <v>352</v>
      </c>
      <c r="K3878" s="36">
        <v>2</v>
      </c>
      <c r="L3878" s="317">
        <v>2.4690000340342522E-2</v>
      </c>
      <c r="M3878" s="317"/>
      <c r="N3878" s="36">
        <v>22</v>
      </c>
      <c r="O3878" s="317">
        <v>4.7929998487234123E-2</v>
      </c>
      <c r="P3878" s="317"/>
      <c r="Q3878" s="36">
        <v>613</v>
      </c>
      <c r="R3878" s="317">
        <v>6.1469998210668557E-2</v>
      </c>
      <c r="S3878" s="317"/>
      <c r="T3878" t="s">
        <v>380</v>
      </c>
      <c r="BA3878" s="395">
        <v>1</v>
      </c>
      <c r="BB3878" s="396" t="s">
        <v>861</v>
      </c>
      <c r="BC3878" t="str">
        <f t="shared" si="351"/>
        <v>RA2</v>
      </c>
      <c r="BD3878" t="str">
        <f t="shared" si="352"/>
        <v>NAoMe_initial_final_route</v>
      </c>
      <c r="BE3878" s="397" t="s">
        <v>862</v>
      </c>
      <c r="BF3878" t="str">
        <f t="shared" si="353"/>
        <v>Screening</v>
      </c>
      <c r="BG3878">
        <f t="shared" si="354"/>
        <v>2</v>
      </c>
      <c r="BH3878" s="398">
        <f t="shared" si="355"/>
        <v>2.4690000340342522E-2</v>
      </c>
      <c r="BO3878" s="33"/>
    </row>
    <row r="3879" spans="1:67">
      <c r="A3879" s="316" t="s">
        <v>27</v>
      </c>
      <c r="B3879" t="s">
        <v>380</v>
      </c>
      <c r="C3879" t="s">
        <v>910</v>
      </c>
      <c r="D3879" t="s">
        <v>314</v>
      </c>
      <c r="E3879" s="316" t="s">
        <v>163</v>
      </c>
      <c r="F3879" s="316" t="s">
        <v>920</v>
      </c>
      <c r="G3879" s="316" t="s">
        <v>444</v>
      </c>
      <c r="H3879" s="316" t="s">
        <v>318</v>
      </c>
      <c r="I3879" s="316" t="s">
        <v>303</v>
      </c>
      <c r="J3879" s="316" t="s">
        <v>308</v>
      </c>
      <c r="K3879" s="36">
        <v>13</v>
      </c>
      <c r="L3879" s="317">
        <v>0.1604900062084198</v>
      </c>
      <c r="M3879" s="317"/>
      <c r="N3879" s="36">
        <v>103</v>
      </c>
      <c r="O3879" s="317">
        <v>0.22439999878406519</v>
      </c>
      <c r="P3879" s="317"/>
      <c r="Q3879" s="36">
        <v>1652</v>
      </c>
      <c r="R3879" s="317">
        <v>0.1656599938869476</v>
      </c>
      <c r="S3879" s="317"/>
      <c r="T3879" t="s">
        <v>380</v>
      </c>
      <c r="BA3879" s="395">
        <v>1</v>
      </c>
      <c r="BB3879" s="396" t="s">
        <v>861</v>
      </c>
      <c r="BC3879" t="str">
        <f t="shared" si="351"/>
        <v>RA2</v>
      </c>
      <c r="BD3879" t="str">
        <f t="shared" si="352"/>
        <v>NAoMe_initial_final_stage_tum</v>
      </c>
      <c r="BE3879" s="397" t="s">
        <v>862</v>
      </c>
      <c r="BF3879" t="str">
        <f t="shared" si="353"/>
        <v>Not staged/Unstated</v>
      </c>
      <c r="BG3879">
        <f t="shared" si="354"/>
        <v>13</v>
      </c>
      <c r="BH3879" s="398">
        <f t="shared" si="355"/>
        <v>0.1604900062084198</v>
      </c>
      <c r="BO3879" s="33"/>
    </row>
    <row r="3880" spans="1:67">
      <c r="A3880" s="316" t="s">
        <v>27</v>
      </c>
      <c r="B3880" t="s">
        <v>380</v>
      </c>
      <c r="C3880" t="s">
        <v>910</v>
      </c>
      <c r="D3880" t="s">
        <v>314</v>
      </c>
      <c r="E3880" s="316" t="s">
        <v>163</v>
      </c>
      <c r="F3880" s="316" t="s">
        <v>920</v>
      </c>
      <c r="G3880" s="316" t="s">
        <v>444</v>
      </c>
      <c r="H3880" s="316" t="s">
        <v>318</v>
      </c>
      <c r="I3880" s="316" t="s">
        <v>303</v>
      </c>
      <c r="J3880" s="316" t="s">
        <v>304</v>
      </c>
      <c r="K3880" s="36">
        <v>2</v>
      </c>
      <c r="L3880" s="317">
        <v>2.4690000340342522E-2</v>
      </c>
      <c r="M3880" s="317">
        <v>2.9410000890493389E-2</v>
      </c>
      <c r="N3880" s="36">
        <v>2</v>
      </c>
      <c r="O3880" s="317">
        <v>4.3600001372396946E-3</v>
      </c>
      <c r="P3880" s="317">
        <v>5.6199999526143074E-3</v>
      </c>
      <c r="Q3880" s="36">
        <v>64</v>
      </c>
      <c r="R3880" s="317">
        <v>6.4199999906122676E-3</v>
      </c>
      <c r="S3880" s="317">
        <v>7.689999882131815E-3</v>
      </c>
      <c r="T3880" t="s">
        <v>380</v>
      </c>
      <c r="BA3880" s="395">
        <v>1</v>
      </c>
      <c r="BB3880" s="396" t="s">
        <v>861</v>
      </c>
      <c r="BC3880" t="str">
        <f t="shared" si="351"/>
        <v>RA2</v>
      </c>
      <c r="BD3880" t="str">
        <f t="shared" si="352"/>
        <v>NAoMe_initial_final_stage_tum</v>
      </c>
      <c r="BE3880" s="397" t="s">
        <v>862</v>
      </c>
      <c r="BF3880" t="str">
        <f t="shared" si="353"/>
        <v>Stage 0</v>
      </c>
      <c r="BG3880">
        <f t="shared" si="354"/>
        <v>2</v>
      </c>
      <c r="BH3880" s="398">
        <f t="shared" si="355"/>
        <v>2.4690000340342522E-2</v>
      </c>
      <c r="BO3880" s="33"/>
    </row>
    <row r="3881" spans="1:67">
      <c r="A3881" s="316" t="s">
        <v>27</v>
      </c>
      <c r="B3881" t="s">
        <v>380</v>
      </c>
      <c r="C3881" t="s">
        <v>910</v>
      </c>
      <c r="D3881" t="s">
        <v>314</v>
      </c>
      <c r="E3881" s="316" t="s">
        <v>163</v>
      </c>
      <c r="F3881" s="316" t="s">
        <v>920</v>
      </c>
      <c r="G3881" s="316" t="s">
        <v>444</v>
      </c>
      <c r="H3881" s="316" t="s">
        <v>318</v>
      </c>
      <c r="I3881" s="316" t="s">
        <v>303</v>
      </c>
      <c r="J3881" s="316" t="s">
        <v>305</v>
      </c>
      <c r="K3881" s="36">
        <v>2</v>
      </c>
      <c r="L3881" s="317">
        <v>2.4690000340342522E-2</v>
      </c>
      <c r="M3881" s="317">
        <v>2.9410000890493389E-2</v>
      </c>
      <c r="N3881" s="36">
        <v>17</v>
      </c>
      <c r="O3881" s="317">
        <v>3.7039998918771737E-2</v>
      </c>
      <c r="P3881" s="317">
        <v>4.7749999910593033E-2</v>
      </c>
      <c r="Q3881" s="36">
        <v>359</v>
      </c>
      <c r="R3881" s="317">
        <v>3.5999998450279243E-2</v>
      </c>
      <c r="S3881" s="317">
        <v>4.3150000274181373E-2</v>
      </c>
      <c r="T3881" t="s">
        <v>380</v>
      </c>
      <c r="BA3881" s="395">
        <v>1</v>
      </c>
      <c r="BB3881" s="396" t="s">
        <v>861</v>
      </c>
      <c r="BC3881" t="str">
        <f t="shared" si="351"/>
        <v>RA2</v>
      </c>
      <c r="BD3881" t="str">
        <f t="shared" si="352"/>
        <v>NAoMe_initial_final_stage_tum</v>
      </c>
      <c r="BE3881" s="397" t="s">
        <v>862</v>
      </c>
      <c r="BF3881" t="str">
        <f t="shared" si="353"/>
        <v>Stage 1</v>
      </c>
      <c r="BG3881">
        <f t="shared" si="354"/>
        <v>2</v>
      </c>
      <c r="BH3881" s="398">
        <f t="shared" si="355"/>
        <v>2.4690000340342522E-2</v>
      </c>
      <c r="BO3881" s="33"/>
    </row>
    <row r="3882" spans="1:67">
      <c r="A3882" s="316" t="s">
        <v>27</v>
      </c>
      <c r="B3882" t="s">
        <v>380</v>
      </c>
      <c r="C3882" t="s">
        <v>910</v>
      </c>
      <c r="D3882" t="s">
        <v>314</v>
      </c>
      <c r="E3882" s="316" t="s">
        <v>163</v>
      </c>
      <c r="F3882" s="318" t="s">
        <v>920</v>
      </c>
      <c r="G3882" s="316" t="s">
        <v>444</v>
      </c>
      <c r="H3882" s="316" t="s">
        <v>318</v>
      </c>
      <c r="I3882" s="316" t="s">
        <v>303</v>
      </c>
      <c r="J3882" s="316" t="s">
        <v>306</v>
      </c>
      <c r="K3882" s="36">
        <v>11</v>
      </c>
      <c r="L3882" s="317">
        <v>0.1358000040054321</v>
      </c>
      <c r="M3882" s="317">
        <v>0.16176000237464899</v>
      </c>
      <c r="N3882" s="36">
        <v>37</v>
      </c>
      <c r="O3882" s="317">
        <v>8.0609999597072601E-2</v>
      </c>
      <c r="P3882" s="317">
        <v>0.1039299964904785</v>
      </c>
      <c r="Q3882" s="36">
        <v>996</v>
      </c>
      <c r="R3882" s="317">
        <v>9.9880002439022064E-2</v>
      </c>
      <c r="S3882" s="317">
        <v>0.11970999836921691</v>
      </c>
      <c r="T3882" t="s">
        <v>380</v>
      </c>
      <c r="BA3882" s="395">
        <v>1</v>
      </c>
      <c r="BB3882" s="396" t="s">
        <v>861</v>
      </c>
      <c r="BC3882" t="str">
        <f t="shared" si="351"/>
        <v>RA2</v>
      </c>
      <c r="BD3882" t="str">
        <f t="shared" si="352"/>
        <v>NAoMe_initial_final_stage_tum</v>
      </c>
      <c r="BE3882" s="397" t="s">
        <v>862</v>
      </c>
      <c r="BF3882" t="str">
        <f t="shared" si="353"/>
        <v>Stage 2</v>
      </c>
      <c r="BG3882">
        <f t="shared" si="354"/>
        <v>11</v>
      </c>
      <c r="BH3882" s="398">
        <f t="shared" si="355"/>
        <v>0.1358000040054321</v>
      </c>
      <c r="BO3882" s="33"/>
    </row>
    <row r="3883" spans="1:67">
      <c r="A3883" s="316" t="s">
        <v>27</v>
      </c>
      <c r="B3883" t="s">
        <v>380</v>
      </c>
      <c r="C3883" t="s">
        <v>910</v>
      </c>
      <c r="D3883" t="s">
        <v>314</v>
      </c>
      <c r="E3883" s="316" t="s">
        <v>163</v>
      </c>
      <c r="F3883" s="316" t="s">
        <v>920</v>
      </c>
      <c r="G3883" s="316" t="s">
        <v>444</v>
      </c>
      <c r="H3883" s="316" t="s">
        <v>318</v>
      </c>
      <c r="I3883" s="316" t="s">
        <v>303</v>
      </c>
      <c r="J3883" s="316" t="s">
        <v>307</v>
      </c>
      <c r="K3883" s="36">
        <v>2</v>
      </c>
      <c r="L3883" s="317">
        <v>2.4690000340342522E-2</v>
      </c>
      <c r="M3883" s="317">
        <v>2.9410000890493389E-2</v>
      </c>
      <c r="N3883" s="36">
        <v>21</v>
      </c>
      <c r="O3883" s="317">
        <v>4.5749999582767487E-2</v>
      </c>
      <c r="P3883" s="317">
        <v>5.8990001678466797E-2</v>
      </c>
      <c r="Q3883" s="36">
        <v>742</v>
      </c>
      <c r="R3883" s="317">
        <v>7.4409998953342438E-2</v>
      </c>
      <c r="S3883" s="317">
        <v>8.9180000126361847E-2</v>
      </c>
      <c r="T3883" t="s">
        <v>380</v>
      </c>
      <c r="BA3883" s="395">
        <v>1</v>
      </c>
      <c r="BB3883" s="396" t="s">
        <v>861</v>
      </c>
      <c r="BC3883" t="str">
        <f t="shared" si="351"/>
        <v>RA2</v>
      </c>
      <c r="BD3883" t="str">
        <f t="shared" si="352"/>
        <v>NAoMe_initial_final_stage_tum</v>
      </c>
      <c r="BE3883" s="397" t="s">
        <v>862</v>
      </c>
      <c r="BF3883" t="str">
        <f t="shared" si="353"/>
        <v>Stage 3</v>
      </c>
      <c r="BG3883">
        <f t="shared" si="354"/>
        <v>2</v>
      </c>
      <c r="BH3883" s="398">
        <f t="shared" si="355"/>
        <v>2.4690000340342522E-2</v>
      </c>
      <c r="BO3883" s="33"/>
    </row>
    <row r="3884" spans="1:67">
      <c r="A3884" s="316" t="s">
        <v>27</v>
      </c>
      <c r="B3884" t="s">
        <v>380</v>
      </c>
      <c r="C3884" t="s">
        <v>910</v>
      </c>
      <c r="D3884" t="s">
        <v>314</v>
      </c>
      <c r="E3884" s="316" t="s">
        <v>163</v>
      </c>
      <c r="F3884" s="316" t="s">
        <v>920</v>
      </c>
      <c r="G3884" s="316" t="s">
        <v>444</v>
      </c>
      <c r="H3884" s="316" t="s">
        <v>318</v>
      </c>
      <c r="I3884" s="316" t="s">
        <v>303</v>
      </c>
      <c r="J3884" s="316" t="s">
        <v>336</v>
      </c>
      <c r="K3884" s="36">
        <v>51</v>
      </c>
      <c r="L3884" s="317">
        <v>0.62963002920150757</v>
      </c>
      <c r="M3884" s="317">
        <v>0.75</v>
      </c>
      <c r="N3884" s="36">
        <v>279</v>
      </c>
      <c r="O3884" s="317">
        <v>0.60784000158309937</v>
      </c>
      <c r="P3884" s="317">
        <v>0.78371000289916992</v>
      </c>
      <c r="Q3884" s="36">
        <v>6159</v>
      </c>
      <c r="R3884" s="317">
        <v>0.6176300048828125</v>
      </c>
      <c r="S3884" s="317">
        <v>0.74026000499725342</v>
      </c>
      <c r="T3884" t="s">
        <v>380</v>
      </c>
      <c r="BA3884" s="395">
        <v>1</v>
      </c>
      <c r="BB3884" s="396" t="s">
        <v>861</v>
      </c>
      <c r="BC3884" t="str">
        <f t="shared" si="351"/>
        <v>RA2</v>
      </c>
      <c r="BD3884" t="str">
        <f t="shared" si="352"/>
        <v>NAoMe_initial_final_stage_tum</v>
      </c>
      <c r="BE3884" s="397" t="s">
        <v>862</v>
      </c>
      <c r="BF3884" t="str">
        <f t="shared" si="353"/>
        <v>Stage 4</v>
      </c>
      <c r="BG3884">
        <f t="shared" si="354"/>
        <v>51</v>
      </c>
      <c r="BH3884" s="398">
        <f t="shared" si="355"/>
        <v>0.62963002920150757</v>
      </c>
      <c r="BO3884" s="33"/>
    </row>
    <row r="3885" spans="1:67">
      <c r="A3885" s="316" t="s">
        <v>27</v>
      </c>
      <c r="B3885" t="s">
        <v>380</v>
      </c>
      <c r="C3885" t="s">
        <v>910</v>
      </c>
      <c r="D3885" t="s">
        <v>314</v>
      </c>
      <c r="E3885" s="316" t="s">
        <v>163</v>
      </c>
      <c r="F3885" s="316" t="s">
        <v>920</v>
      </c>
      <c r="G3885" s="316" t="s">
        <v>444</v>
      </c>
      <c r="H3885" s="316" t="s">
        <v>318</v>
      </c>
      <c r="I3885" s="316" t="s">
        <v>342</v>
      </c>
      <c r="J3885" s="316" t="s">
        <v>343</v>
      </c>
      <c r="K3885" s="36">
        <v>13</v>
      </c>
      <c r="L3885" s="317">
        <v>0.1604900062084198</v>
      </c>
      <c r="M3885" s="317"/>
      <c r="N3885" s="36">
        <v>103</v>
      </c>
      <c r="O3885" s="317">
        <v>0.22439999878406519</v>
      </c>
      <c r="P3885" s="317"/>
      <c r="Q3885" s="36">
        <v>1652</v>
      </c>
      <c r="R3885" s="317">
        <v>0.1656599938869476</v>
      </c>
      <c r="S3885" s="317"/>
      <c r="T3885" t="s">
        <v>380</v>
      </c>
      <c r="BA3885" s="395">
        <v>1</v>
      </c>
      <c r="BB3885" s="396" t="s">
        <v>861</v>
      </c>
      <c r="BC3885" t="str">
        <f t="shared" si="351"/>
        <v>RA2</v>
      </c>
      <c r="BD3885" t="str">
        <f t="shared" si="352"/>
        <v>NAoMe_initial_final_stage_tum_grp</v>
      </c>
      <c r="BE3885" s="397" t="s">
        <v>862</v>
      </c>
      <c r="BF3885" t="str">
        <f t="shared" si="353"/>
        <v>MBC in HESAPC</v>
      </c>
      <c r="BG3885">
        <f t="shared" si="354"/>
        <v>13</v>
      </c>
      <c r="BH3885" s="398">
        <f t="shared" si="355"/>
        <v>0.1604900062084198</v>
      </c>
      <c r="BO3885" s="33"/>
    </row>
    <row r="3886" spans="1:67">
      <c r="A3886" s="316" t="s">
        <v>27</v>
      </c>
      <c r="B3886" t="s">
        <v>380</v>
      </c>
      <c r="C3886" t="s">
        <v>910</v>
      </c>
      <c r="D3886" t="s">
        <v>314</v>
      </c>
      <c r="E3886" s="316" t="s">
        <v>163</v>
      </c>
      <c r="F3886" s="316" t="s">
        <v>920</v>
      </c>
      <c r="G3886" s="316" t="s">
        <v>444</v>
      </c>
      <c r="H3886" s="316" t="s">
        <v>318</v>
      </c>
      <c r="I3886" s="316" t="s">
        <v>342</v>
      </c>
      <c r="J3886" s="316" t="s">
        <v>344</v>
      </c>
      <c r="K3886" s="36">
        <v>17</v>
      </c>
      <c r="L3886" s="317">
        <v>0.20987999439239499</v>
      </c>
      <c r="M3886" s="317">
        <v>0.25</v>
      </c>
      <c r="N3886" s="36">
        <v>78</v>
      </c>
      <c r="O3886" s="317">
        <v>0.16992999613285059</v>
      </c>
      <c r="P3886" s="317">
        <v>0.21909999847412109</v>
      </c>
      <c r="Q3886" s="36">
        <v>2161</v>
      </c>
      <c r="R3886" s="317">
        <v>0.2167100012302399</v>
      </c>
      <c r="S3886" s="317">
        <v>0.25973999500274658</v>
      </c>
      <c r="T3886" t="s">
        <v>380</v>
      </c>
      <c r="BA3886" s="395">
        <v>1</v>
      </c>
      <c r="BB3886" s="396" t="s">
        <v>861</v>
      </c>
      <c r="BC3886" t="str">
        <f t="shared" si="351"/>
        <v>RA2</v>
      </c>
      <c r="BD3886" t="str">
        <f t="shared" si="352"/>
        <v>NAoMe_initial_final_stage_tum_grp</v>
      </c>
      <c r="BE3886" s="397" t="s">
        <v>862</v>
      </c>
      <c r="BF3886" t="str">
        <f t="shared" si="353"/>
        <v>Stage 0-3</v>
      </c>
      <c r="BG3886">
        <f t="shared" si="354"/>
        <v>17</v>
      </c>
      <c r="BH3886" s="398">
        <f t="shared" si="355"/>
        <v>0.20987999439239499</v>
      </c>
      <c r="BO3886" s="33"/>
    </row>
    <row r="3887" spans="1:67">
      <c r="A3887" s="316" t="s">
        <v>27</v>
      </c>
      <c r="B3887" t="s">
        <v>380</v>
      </c>
      <c r="C3887" t="s">
        <v>910</v>
      </c>
      <c r="D3887" t="s">
        <v>314</v>
      </c>
      <c r="E3887" s="316" t="s">
        <v>163</v>
      </c>
      <c r="F3887" s="316" t="s">
        <v>920</v>
      </c>
      <c r="G3887" s="316" t="s">
        <v>444</v>
      </c>
      <c r="H3887" s="316" t="s">
        <v>318</v>
      </c>
      <c r="I3887" s="316" t="s">
        <v>342</v>
      </c>
      <c r="J3887" s="316" t="s">
        <v>336</v>
      </c>
      <c r="K3887" s="36">
        <v>51</v>
      </c>
      <c r="L3887" s="317">
        <v>0.62963002920150757</v>
      </c>
      <c r="M3887" s="317">
        <v>0.75</v>
      </c>
      <c r="N3887" s="36">
        <v>278</v>
      </c>
      <c r="O3887" s="317">
        <v>0.60566002130508423</v>
      </c>
      <c r="P3887" s="317">
        <v>0.78090000152587891</v>
      </c>
      <c r="Q3887" s="36">
        <v>6159</v>
      </c>
      <c r="R3887" s="317">
        <v>0.6176300048828125</v>
      </c>
      <c r="S3887" s="317">
        <v>0.74026000499725342</v>
      </c>
      <c r="T3887" t="s">
        <v>380</v>
      </c>
      <c r="BA3887" s="395">
        <v>1</v>
      </c>
      <c r="BB3887" s="396" t="s">
        <v>861</v>
      </c>
      <c r="BC3887" t="str">
        <f t="shared" si="351"/>
        <v>RA2</v>
      </c>
      <c r="BD3887" t="str">
        <f t="shared" si="352"/>
        <v>NAoMe_initial_final_stage_tum_grp</v>
      </c>
      <c r="BE3887" s="397" t="s">
        <v>862</v>
      </c>
      <c r="BF3887" t="str">
        <f t="shared" si="353"/>
        <v>Stage 4</v>
      </c>
      <c r="BG3887">
        <f t="shared" si="354"/>
        <v>51</v>
      </c>
      <c r="BH3887" s="398">
        <f t="shared" si="355"/>
        <v>0.62963002920150757</v>
      </c>
      <c r="BO3887" s="33"/>
    </row>
    <row r="3888" spans="1:67">
      <c r="A3888" s="316" t="s">
        <v>27</v>
      </c>
      <c r="B3888" t="s">
        <v>380</v>
      </c>
      <c r="C3888" t="s">
        <v>910</v>
      </c>
      <c r="D3888" t="s">
        <v>314</v>
      </c>
      <c r="E3888" s="316" t="s">
        <v>163</v>
      </c>
      <c r="F3888" s="316" t="s">
        <v>920</v>
      </c>
      <c r="G3888" s="316" t="s">
        <v>444</v>
      </c>
      <c r="H3888" s="316" t="s">
        <v>318</v>
      </c>
      <c r="I3888" s="316" t="s">
        <v>658</v>
      </c>
      <c r="J3888" s="316" t="s">
        <v>345</v>
      </c>
      <c r="K3888" s="36">
        <v>81</v>
      </c>
      <c r="L3888" s="317">
        <v>1</v>
      </c>
      <c r="M3888" s="317"/>
      <c r="N3888" s="36">
        <v>459</v>
      </c>
      <c r="O3888" s="317">
        <v>1</v>
      </c>
      <c r="P3888" s="317"/>
      <c r="Q3888" s="36">
        <v>9972</v>
      </c>
      <c r="R3888" s="317">
        <v>1</v>
      </c>
      <c r="S3888" s="317"/>
      <c r="T3888" t="s">
        <v>380</v>
      </c>
      <c r="BA3888" s="395">
        <v>1</v>
      </c>
      <c r="BB3888" s="396" t="s">
        <v>861</v>
      </c>
      <c r="BC3888" t="str">
        <f t="shared" si="351"/>
        <v>RA2</v>
      </c>
      <c r="BD3888" t="str">
        <f t="shared" si="352"/>
        <v>NAoMe_initial_final_who_ps</v>
      </c>
      <c r="BE3888" s="397" t="s">
        <v>862</v>
      </c>
      <c r="BF3888" t="str">
        <f t="shared" si="353"/>
        <v>Not recorded</v>
      </c>
      <c r="BG3888">
        <f t="shared" si="354"/>
        <v>81</v>
      </c>
      <c r="BH3888" s="398">
        <f t="shared" si="355"/>
        <v>1</v>
      </c>
      <c r="BO3888" s="33"/>
    </row>
    <row r="3889" spans="1:67">
      <c r="A3889" s="316" t="s">
        <v>27</v>
      </c>
      <c r="B3889" t="s">
        <v>380</v>
      </c>
      <c r="C3889" t="s">
        <v>910</v>
      </c>
      <c r="D3889" t="s">
        <v>314</v>
      </c>
      <c r="E3889" s="316" t="s">
        <v>163</v>
      </c>
      <c r="F3889" s="316" t="s">
        <v>920</v>
      </c>
      <c r="G3889" s="316" t="s">
        <v>444</v>
      </c>
      <c r="H3889" s="316" t="s">
        <v>318</v>
      </c>
      <c r="I3889" s="316" t="s">
        <v>291</v>
      </c>
      <c r="J3889" s="316" t="s">
        <v>313</v>
      </c>
      <c r="K3889" s="36">
        <v>79</v>
      </c>
      <c r="L3889" s="317">
        <v>0.97531002759933472</v>
      </c>
      <c r="M3889" s="317"/>
      <c r="N3889" s="36">
        <v>457</v>
      </c>
      <c r="O3889" s="317">
        <v>0.99563997983932495</v>
      </c>
      <c r="P3889" s="317"/>
      <c r="Q3889" s="36">
        <v>9846</v>
      </c>
      <c r="R3889" s="317">
        <v>0.98736000061035156</v>
      </c>
      <c r="S3889" s="317"/>
      <c r="T3889" t="s">
        <v>380</v>
      </c>
      <c r="BA3889" s="395">
        <v>1</v>
      </c>
      <c r="BB3889" s="396" t="s">
        <v>861</v>
      </c>
      <c r="BC3889" t="str">
        <f t="shared" si="351"/>
        <v>RA2</v>
      </c>
      <c r="BD3889" t="str">
        <f t="shared" si="352"/>
        <v>NAoMe_initial_gender</v>
      </c>
      <c r="BE3889" s="397" t="s">
        <v>862</v>
      </c>
      <c r="BF3889" t="str">
        <f t="shared" si="353"/>
        <v>Female</v>
      </c>
      <c r="BG3889">
        <f t="shared" si="354"/>
        <v>79</v>
      </c>
      <c r="BH3889" s="398">
        <f t="shared" si="355"/>
        <v>0.97531002759933472</v>
      </c>
      <c r="BO3889" s="33"/>
    </row>
    <row r="3890" spans="1:67">
      <c r="A3890" s="316" t="s">
        <v>27</v>
      </c>
      <c r="B3890" t="s">
        <v>380</v>
      </c>
      <c r="C3890" t="s">
        <v>910</v>
      </c>
      <c r="D3890" t="s">
        <v>314</v>
      </c>
      <c r="E3890" s="316" t="s">
        <v>163</v>
      </c>
      <c r="F3890" s="316" t="s">
        <v>920</v>
      </c>
      <c r="G3890" s="316" t="s">
        <v>444</v>
      </c>
      <c r="H3890" s="316" t="s">
        <v>318</v>
      </c>
      <c r="I3890" s="316" t="s">
        <v>291</v>
      </c>
      <c r="J3890" s="316" t="s">
        <v>293</v>
      </c>
      <c r="K3890" s="36">
        <v>2</v>
      </c>
      <c r="L3890" s="317">
        <v>2.4690000340342522E-2</v>
      </c>
      <c r="M3890" s="317"/>
      <c r="N3890" s="36">
        <v>2</v>
      </c>
      <c r="O3890" s="317">
        <v>4.3600001372396946E-3</v>
      </c>
      <c r="P3890" s="317"/>
      <c r="Q3890" s="36">
        <v>126</v>
      </c>
      <c r="R3890" s="317">
        <v>1.264000032097101E-2</v>
      </c>
      <c r="S3890" s="317"/>
      <c r="T3890" t="s">
        <v>380</v>
      </c>
      <c r="BA3890" s="395">
        <v>1</v>
      </c>
      <c r="BB3890" s="396" t="s">
        <v>861</v>
      </c>
      <c r="BC3890" t="str">
        <f t="shared" si="351"/>
        <v>RA2</v>
      </c>
      <c r="BD3890" t="str">
        <f t="shared" si="352"/>
        <v>NAoMe_initial_gender</v>
      </c>
      <c r="BE3890" s="397" t="s">
        <v>862</v>
      </c>
      <c r="BF3890" t="str">
        <f t="shared" si="353"/>
        <v>Male</v>
      </c>
      <c r="BG3890">
        <f t="shared" si="354"/>
        <v>2</v>
      </c>
      <c r="BH3890" s="398">
        <f t="shared" si="355"/>
        <v>2.4690000340342522E-2</v>
      </c>
      <c r="BO3890" s="33"/>
    </row>
    <row r="3891" spans="1:67">
      <c r="A3891" s="316" t="s">
        <v>27</v>
      </c>
      <c r="B3891" t="s">
        <v>380</v>
      </c>
      <c r="C3891" t="s">
        <v>910</v>
      </c>
      <c r="D3891" t="s">
        <v>314</v>
      </c>
      <c r="E3891" s="316" t="s">
        <v>163</v>
      </c>
      <c r="F3891" s="316" t="s">
        <v>920</v>
      </c>
      <c r="G3891" s="316" t="s">
        <v>444</v>
      </c>
      <c r="H3891" s="316" t="s">
        <v>318</v>
      </c>
      <c r="I3891" s="316" t="s">
        <v>659</v>
      </c>
      <c r="J3891" s="316" t="s">
        <v>294</v>
      </c>
      <c r="K3891" s="36">
        <v>2</v>
      </c>
      <c r="L3891" s="317">
        <v>2.4690000340342522E-2</v>
      </c>
      <c r="M3891" s="317">
        <v>2.4690000340342522E-2</v>
      </c>
      <c r="N3891" s="36">
        <v>18</v>
      </c>
      <c r="O3891" s="317">
        <v>3.9220001548528671E-2</v>
      </c>
      <c r="P3891" s="317">
        <v>3.9220001548528671E-2</v>
      </c>
      <c r="Q3891" s="36">
        <v>1800</v>
      </c>
      <c r="R3891" s="317">
        <v>0.18050999939441681</v>
      </c>
      <c r="S3891" s="317">
        <v>0.18050999939441681</v>
      </c>
      <c r="T3891" t="s">
        <v>380</v>
      </c>
      <c r="BA3891" s="395">
        <v>1</v>
      </c>
      <c r="BB3891" s="396" t="s">
        <v>861</v>
      </c>
      <c r="BC3891" t="str">
        <f t="shared" si="351"/>
        <v>RA2</v>
      </c>
      <c r="BD3891" t="str">
        <f t="shared" si="352"/>
        <v>NAoMe_initial_imd_2019</v>
      </c>
      <c r="BE3891" s="397" t="s">
        <v>862</v>
      </c>
      <c r="BF3891" t="str">
        <f t="shared" si="353"/>
        <v>1 - most deprived</v>
      </c>
      <c r="BG3891">
        <f t="shared" si="354"/>
        <v>2</v>
      </c>
      <c r="BH3891" s="398">
        <f t="shared" si="355"/>
        <v>2.4690000340342522E-2</v>
      </c>
      <c r="BO3891" s="33"/>
    </row>
    <row r="3892" spans="1:67">
      <c r="A3892" s="316" t="s">
        <v>27</v>
      </c>
      <c r="B3892" t="s">
        <v>380</v>
      </c>
      <c r="C3892" t="s">
        <v>910</v>
      </c>
      <c r="D3892" t="s">
        <v>314</v>
      </c>
      <c r="E3892" s="316" t="s">
        <v>163</v>
      </c>
      <c r="F3892" s="316" t="s">
        <v>920</v>
      </c>
      <c r="G3892" s="316" t="s">
        <v>444</v>
      </c>
      <c r="H3892" s="316" t="s">
        <v>318</v>
      </c>
      <c r="I3892" s="316" t="s">
        <v>659</v>
      </c>
      <c r="J3892" s="316" t="s">
        <v>15</v>
      </c>
      <c r="K3892" s="36">
        <v>5</v>
      </c>
      <c r="L3892" s="317">
        <v>6.1730001121759408E-2</v>
      </c>
      <c r="M3892" s="317">
        <v>6.1730001121759408E-2</v>
      </c>
      <c r="N3892" s="36">
        <v>69</v>
      </c>
      <c r="O3892" s="317">
        <v>0.1503300070762634</v>
      </c>
      <c r="P3892" s="317">
        <v>0.1503300070762634</v>
      </c>
      <c r="Q3892" s="36">
        <v>2036</v>
      </c>
      <c r="R3892" s="317">
        <v>0.20417000353336329</v>
      </c>
      <c r="S3892" s="317">
        <v>0.20417000353336329</v>
      </c>
      <c r="T3892" t="s">
        <v>380</v>
      </c>
      <c r="BA3892" s="395">
        <v>1</v>
      </c>
      <c r="BB3892" s="396" t="s">
        <v>861</v>
      </c>
      <c r="BC3892" t="str">
        <f t="shared" si="351"/>
        <v>RA2</v>
      </c>
      <c r="BD3892" t="str">
        <f t="shared" si="352"/>
        <v>NAoMe_initial_imd_2019</v>
      </c>
      <c r="BE3892" s="397" t="s">
        <v>862</v>
      </c>
      <c r="BF3892" t="str">
        <f t="shared" si="353"/>
        <v>2</v>
      </c>
      <c r="BG3892">
        <f t="shared" si="354"/>
        <v>5</v>
      </c>
      <c r="BH3892" s="398">
        <f t="shared" si="355"/>
        <v>6.1730001121759408E-2</v>
      </c>
      <c r="BO3892" s="33"/>
    </row>
    <row r="3893" spans="1:67">
      <c r="A3893" s="316" t="s">
        <v>27</v>
      </c>
      <c r="B3893" t="s">
        <v>380</v>
      </c>
      <c r="C3893" t="s">
        <v>910</v>
      </c>
      <c r="D3893" t="s">
        <v>314</v>
      </c>
      <c r="E3893" s="316" t="s">
        <v>163</v>
      </c>
      <c r="F3893" s="316" t="s">
        <v>920</v>
      </c>
      <c r="G3893" s="316" t="s">
        <v>444</v>
      </c>
      <c r="H3893" s="316" t="s">
        <v>318</v>
      </c>
      <c r="I3893" s="316" t="s">
        <v>659</v>
      </c>
      <c r="J3893" s="316" t="s">
        <v>16</v>
      </c>
      <c r="K3893" s="36">
        <v>11</v>
      </c>
      <c r="L3893" s="317">
        <v>0.1358000040054321</v>
      </c>
      <c r="M3893" s="317">
        <v>0.1358000040054321</v>
      </c>
      <c r="N3893" s="36">
        <v>107</v>
      </c>
      <c r="O3893" s="317">
        <v>0.23311999440193179</v>
      </c>
      <c r="P3893" s="317">
        <v>0.23311999440193179</v>
      </c>
      <c r="Q3893" s="36">
        <v>2085</v>
      </c>
      <c r="R3893" s="317">
        <v>0.20908999443054199</v>
      </c>
      <c r="S3893" s="317">
        <v>0.20908999443054199</v>
      </c>
      <c r="T3893" t="s">
        <v>380</v>
      </c>
      <c r="BA3893" s="395">
        <v>1</v>
      </c>
      <c r="BB3893" s="396" t="s">
        <v>861</v>
      </c>
      <c r="BC3893" t="str">
        <f t="shared" si="351"/>
        <v>RA2</v>
      </c>
      <c r="BD3893" t="str">
        <f t="shared" si="352"/>
        <v>NAoMe_initial_imd_2019</v>
      </c>
      <c r="BE3893" s="397" t="s">
        <v>862</v>
      </c>
      <c r="BF3893" t="str">
        <f t="shared" si="353"/>
        <v>3</v>
      </c>
      <c r="BG3893">
        <f t="shared" si="354"/>
        <v>11</v>
      </c>
      <c r="BH3893" s="398">
        <f t="shared" si="355"/>
        <v>0.1358000040054321</v>
      </c>
      <c r="BO3893" s="33"/>
    </row>
    <row r="3894" spans="1:67">
      <c r="A3894" s="316" t="s">
        <v>27</v>
      </c>
      <c r="B3894" t="s">
        <v>380</v>
      </c>
      <c r="C3894" t="s">
        <v>910</v>
      </c>
      <c r="D3894" t="s">
        <v>314</v>
      </c>
      <c r="E3894" s="316" t="s">
        <v>163</v>
      </c>
      <c r="F3894" s="316" t="s">
        <v>920</v>
      </c>
      <c r="G3894" s="316" t="s">
        <v>444</v>
      </c>
      <c r="H3894" s="316" t="s">
        <v>318</v>
      </c>
      <c r="I3894" s="316" t="s">
        <v>659</v>
      </c>
      <c r="J3894" s="316" t="s">
        <v>17</v>
      </c>
      <c r="K3894" s="36">
        <v>21</v>
      </c>
      <c r="L3894" s="317">
        <v>0.25925999879837042</v>
      </c>
      <c r="M3894" s="317">
        <v>0.25925999879837042</v>
      </c>
      <c r="N3894" s="36">
        <v>117</v>
      </c>
      <c r="O3894" s="317">
        <v>0.2549000084400177</v>
      </c>
      <c r="P3894" s="317">
        <v>0.2549000084400177</v>
      </c>
      <c r="Q3894" s="36">
        <v>2024</v>
      </c>
      <c r="R3894" s="317">
        <v>0.2029699981212616</v>
      </c>
      <c r="S3894" s="317">
        <v>0.2029699981212616</v>
      </c>
      <c r="T3894" t="s">
        <v>380</v>
      </c>
      <c r="BA3894" s="395">
        <v>1</v>
      </c>
      <c r="BB3894" s="396" t="s">
        <v>861</v>
      </c>
      <c r="BC3894" t="str">
        <f t="shared" si="351"/>
        <v>RA2</v>
      </c>
      <c r="BD3894" t="str">
        <f t="shared" si="352"/>
        <v>NAoMe_initial_imd_2019</v>
      </c>
      <c r="BE3894" s="397" t="s">
        <v>862</v>
      </c>
      <c r="BF3894" t="str">
        <f t="shared" si="353"/>
        <v>4</v>
      </c>
      <c r="BG3894">
        <f t="shared" si="354"/>
        <v>21</v>
      </c>
      <c r="BH3894" s="398">
        <f t="shared" si="355"/>
        <v>0.25925999879837042</v>
      </c>
      <c r="BO3894" s="33"/>
    </row>
    <row r="3895" spans="1:67">
      <c r="A3895" s="316" t="s">
        <v>27</v>
      </c>
      <c r="B3895" t="s">
        <v>380</v>
      </c>
      <c r="C3895" t="s">
        <v>910</v>
      </c>
      <c r="D3895" t="s">
        <v>314</v>
      </c>
      <c r="E3895" s="316" t="s">
        <v>163</v>
      </c>
      <c r="F3895" s="316" t="s">
        <v>920</v>
      </c>
      <c r="G3895" s="316" t="s">
        <v>444</v>
      </c>
      <c r="H3895" s="316" t="s">
        <v>318</v>
      </c>
      <c r="I3895" s="316" t="s">
        <v>659</v>
      </c>
      <c r="J3895" s="316" t="s">
        <v>295</v>
      </c>
      <c r="K3895" s="36">
        <v>42</v>
      </c>
      <c r="L3895" s="317">
        <v>0.51851999759674072</v>
      </c>
      <c r="M3895" s="317">
        <v>0.51851999759674072</v>
      </c>
      <c r="N3895" s="36">
        <v>148</v>
      </c>
      <c r="O3895" s="317">
        <v>0.32243999838829041</v>
      </c>
      <c r="P3895" s="317">
        <v>0.32243999838829041</v>
      </c>
      <c r="Q3895" s="36">
        <v>2027</v>
      </c>
      <c r="R3895" s="317">
        <v>0.2032700031995773</v>
      </c>
      <c r="S3895" s="317">
        <v>0.2032700031995773</v>
      </c>
      <c r="T3895" t="s">
        <v>380</v>
      </c>
      <c r="BA3895" s="395">
        <v>1</v>
      </c>
      <c r="BB3895" s="396" t="s">
        <v>861</v>
      </c>
      <c r="BC3895" t="str">
        <f t="shared" si="351"/>
        <v>RA2</v>
      </c>
      <c r="BD3895" t="str">
        <f t="shared" si="352"/>
        <v>NAoMe_initial_imd_2019</v>
      </c>
      <c r="BE3895" s="397" t="s">
        <v>862</v>
      </c>
      <c r="BF3895" t="str">
        <f t="shared" si="353"/>
        <v>5 - least deprived</v>
      </c>
      <c r="BG3895">
        <f t="shared" si="354"/>
        <v>42</v>
      </c>
      <c r="BH3895" s="398">
        <f t="shared" si="355"/>
        <v>0.51851999759674072</v>
      </c>
      <c r="BO3895" s="33"/>
    </row>
    <row r="3896" spans="1:67">
      <c r="A3896" s="316" t="s">
        <v>27</v>
      </c>
      <c r="B3896" t="s">
        <v>380</v>
      </c>
      <c r="C3896" t="s">
        <v>910</v>
      </c>
      <c r="D3896" t="s">
        <v>314</v>
      </c>
      <c r="E3896" s="316" t="s">
        <v>163</v>
      </c>
      <c r="F3896" s="316" t="s">
        <v>920</v>
      </c>
      <c r="G3896" s="316" t="s">
        <v>444</v>
      </c>
      <c r="H3896" s="316" t="s">
        <v>318</v>
      </c>
      <c r="I3896" s="316" t="s">
        <v>659</v>
      </c>
      <c r="J3896" s="316" t="s">
        <v>260</v>
      </c>
      <c r="K3896" s="36">
        <v>0</v>
      </c>
      <c r="L3896" s="317">
        <v>0</v>
      </c>
      <c r="M3896" s="317"/>
      <c r="N3896" s="36">
        <v>0</v>
      </c>
      <c r="O3896" s="317">
        <v>0</v>
      </c>
      <c r="P3896" s="317"/>
      <c r="Q3896" s="36">
        <v>0</v>
      </c>
      <c r="R3896" s="317">
        <v>0</v>
      </c>
      <c r="S3896" s="317"/>
      <c r="T3896" t="s">
        <v>380</v>
      </c>
      <c r="BA3896" s="395">
        <v>1</v>
      </c>
      <c r="BB3896" s="396" t="s">
        <v>861</v>
      </c>
      <c r="BC3896" t="str">
        <f t="shared" si="351"/>
        <v>RA2</v>
      </c>
      <c r="BD3896" t="str">
        <f t="shared" si="352"/>
        <v>NAoMe_initial_imd_2019</v>
      </c>
      <c r="BE3896" s="397" t="s">
        <v>862</v>
      </c>
      <c r="BF3896" t="str">
        <f t="shared" si="353"/>
        <v>Unknown</v>
      </c>
      <c r="BG3896">
        <f t="shared" si="354"/>
        <v>0</v>
      </c>
      <c r="BH3896" s="398">
        <f t="shared" si="355"/>
        <v>0</v>
      </c>
      <c r="BO3896" s="33"/>
    </row>
    <row r="3897" spans="1:67">
      <c r="A3897" s="316" t="s">
        <v>27</v>
      </c>
      <c r="B3897" t="s">
        <v>380</v>
      </c>
      <c r="C3897" t="s">
        <v>910</v>
      </c>
      <c r="D3897" t="s">
        <v>314</v>
      </c>
      <c r="E3897" s="316" t="s">
        <v>163</v>
      </c>
      <c r="F3897" s="316" t="s">
        <v>920</v>
      </c>
      <c r="G3897" s="316" t="s">
        <v>444</v>
      </c>
      <c r="H3897" s="316" t="s">
        <v>318</v>
      </c>
      <c r="I3897" s="316" t="s">
        <v>296</v>
      </c>
      <c r="J3897" s="316" t="s">
        <v>297</v>
      </c>
      <c r="K3897" s="36">
        <v>42</v>
      </c>
      <c r="L3897" s="317">
        <v>0.51851999759674072</v>
      </c>
      <c r="M3897" s="317">
        <v>0.53165000677108765</v>
      </c>
      <c r="N3897" s="36">
        <v>242</v>
      </c>
      <c r="O3897" s="317">
        <v>0.52723002433776855</v>
      </c>
      <c r="P3897" s="317">
        <v>0.54751002788543701</v>
      </c>
      <c r="Q3897" s="36">
        <v>5528</v>
      </c>
      <c r="R3897" s="317">
        <v>0.55435001850128174</v>
      </c>
      <c r="S3897" s="317">
        <v>0.56936997175216675</v>
      </c>
      <c r="T3897" t="s">
        <v>380</v>
      </c>
      <c r="BA3897" s="395">
        <v>1</v>
      </c>
      <c r="BB3897" s="396" t="s">
        <v>861</v>
      </c>
      <c r="BC3897" t="str">
        <f t="shared" si="351"/>
        <v>RA2</v>
      </c>
      <c r="BD3897" t="str">
        <f t="shared" si="352"/>
        <v>NAoMe_initial_scarf_731_grp</v>
      </c>
      <c r="BE3897" s="397" t="s">
        <v>862</v>
      </c>
      <c r="BF3897" t="str">
        <f t="shared" si="353"/>
        <v>Fit</v>
      </c>
      <c r="BG3897">
        <f t="shared" si="354"/>
        <v>42</v>
      </c>
      <c r="BH3897" s="398">
        <f t="shared" si="355"/>
        <v>0.51851999759674072</v>
      </c>
      <c r="BO3897" s="33"/>
    </row>
    <row r="3898" spans="1:67">
      <c r="A3898" s="316" t="s">
        <v>27</v>
      </c>
      <c r="B3898" t="s">
        <v>380</v>
      </c>
      <c r="C3898" t="s">
        <v>910</v>
      </c>
      <c r="D3898" t="s">
        <v>314</v>
      </c>
      <c r="E3898" s="316" t="s">
        <v>163</v>
      </c>
      <c r="F3898" s="316" t="s">
        <v>920</v>
      </c>
      <c r="G3898" s="316" t="s">
        <v>444</v>
      </c>
      <c r="H3898" s="316" t="s">
        <v>318</v>
      </c>
      <c r="I3898" s="316" t="s">
        <v>296</v>
      </c>
      <c r="J3898" s="316" t="s">
        <v>298</v>
      </c>
      <c r="K3898" s="36">
        <v>12</v>
      </c>
      <c r="L3898" s="317">
        <v>0.1481499969959259</v>
      </c>
      <c r="M3898" s="317">
        <v>0.15189999341964719</v>
      </c>
      <c r="N3898" s="36">
        <v>69</v>
      </c>
      <c r="O3898" s="317">
        <v>0.1503300070762634</v>
      </c>
      <c r="P3898" s="317">
        <v>0.1561100035905838</v>
      </c>
      <c r="Q3898" s="36">
        <v>1492</v>
      </c>
      <c r="R3898" s="317">
        <v>0.149619996547699</v>
      </c>
      <c r="S3898" s="317">
        <v>0.153669998049736</v>
      </c>
      <c r="T3898" t="s">
        <v>380</v>
      </c>
      <c r="BA3898" s="395">
        <v>1</v>
      </c>
      <c r="BB3898" s="396" t="s">
        <v>861</v>
      </c>
      <c r="BC3898" t="str">
        <f t="shared" si="351"/>
        <v>RA2</v>
      </c>
      <c r="BD3898" t="str">
        <f t="shared" si="352"/>
        <v>NAoMe_initial_scarf_731_grp</v>
      </c>
      <c r="BE3898" s="397" t="s">
        <v>862</v>
      </c>
      <c r="BF3898" t="str">
        <f t="shared" si="353"/>
        <v>Mild frailty</v>
      </c>
      <c r="BG3898">
        <f t="shared" si="354"/>
        <v>12</v>
      </c>
      <c r="BH3898" s="398">
        <f t="shared" si="355"/>
        <v>0.1481499969959259</v>
      </c>
      <c r="BO3898" s="33"/>
    </row>
    <row r="3899" spans="1:67">
      <c r="A3899" s="316" t="s">
        <v>27</v>
      </c>
      <c r="B3899" t="s">
        <v>380</v>
      </c>
      <c r="C3899" t="s">
        <v>910</v>
      </c>
      <c r="D3899" t="s">
        <v>314</v>
      </c>
      <c r="E3899" s="316" t="s">
        <v>163</v>
      </c>
      <c r="F3899" s="316" t="s">
        <v>920</v>
      </c>
      <c r="G3899" s="316" t="s">
        <v>444</v>
      </c>
      <c r="H3899" s="316" t="s">
        <v>318</v>
      </c>
      <c r="I3899" s="316" t="s">
        <v>296</v>
      </c>
      <c r="J3899" s="316" t="s">
        <v>299</v>
      </c>
      <c r="K3899" s="36">
        <v>14</v>
      </c>
      <c r="L3899" s="317">
        <v>0.1728399991989136</v>
      </c>
      <c r="M3899" s="317">
        <v>0.1772200018167496</v>
      </c>
      <c r="N3899" s="36">
        <v>70</v>
      </c>
      <c r="O3899" s="317">
        <v>0.15251000225543981</v>
      </c>
      <c r="P3899" s="317">
        <v>0.1583700031042099</v>
      </c>
      <c r="Q3899" s="36">
        <v>1470</v>
      </c>
      <c r="R3899" s="317">
        <v>0.1474100053310394</v>
      </c>
      <c r="S3899" s="317">
        <v>0.1514099985361099</v>
      </c>
      <c r="T3899" t="s">
        <v>380</v>
      </c>
      <c r="BA3899" s="395">
        <v>1</v>
      </c>
      <c r="BB3899" s="396" t="s">
        <v>861</v>
      </c>
      <c r="BC3899" t="str">
        <f t="shared" si="351"/>
        <v>RA2</v>
      </c>
      <c r="BD3899" t="str">
        <f t="shared" si="352"/>
        <v>NAoMe_initial_scarf_731_grp</v>
      </c>
      <c r="BE3899" s="397" t="s">
        <v>862</v>
      </c>
      <c r="BF3899" t="str">
        <f t="shared" si="353"/>
        <v>Moderate frailty</v>
      </c>
      <c r="BG3899">
        <f t="shared" si="354"/>
        <v>14</v>
      </c>
      <c r="BH3899" s="398">
        <f t="shared" si="355"/>
        <v>0.1728399991989136</v>
      </c>
      <c r="BO3899" s="33"/>
    </row>
    <row r="3900" spans="1:67">
      <c r="A3900" s="316" t="s">
        <v>27</v>
      </c>
      <c r="B3900" t="s">
        <v>380</v>
      </c>
      <c r="C3900" t="s">
        <v>910</v>
      </c>
      <c r="D3900" t="s">
        <v>314</v>
      </c>
      <c r="E3900" s="316" t="s">
        <v>163</v>
      </c>
      <c r="F3900" s="316" t="s">
        <v>920</v>
      </c>
      <c r="G3900" s="316" t="s">
        <v>444</v>
      </c>
      <c r="H3900" s="316" t="s">
        <v>318</v>
      </c>
      <c r="I3900" s="316" t="s">
        <v>296</v>
      </c>
      <c r="J3900" s="316" t="s">
        <v>353</v>
      </c>
      <c r="K3900" s="36">
        <v>2</v>
      </c>
      <c r="L3900" s="317">
        <v>2.4690000340342522E-2</v>
      </c>
      <c r="M3900" s="317"/>
      <c r="N3900" s="36">
        <v>17</v>
      </c>
      <c r="O3900" s="317">
        <v>3.7039998918771737E-2</v>
      </c>
      <c r="P3900" s="317"/>
      <c r="Q3900" s="36">
        <v>263</v>
      </c>
      <c r="R3900" s="317">
        <v>2.6370000094175339E-2</v>
      </c>
      <c r="S3900" s="317"/>
      <c r="T3900" t="s">
        <v>380</v>
      </c>
      <c r="BA3900" s="395">
        <v>1</v>
      </c>
      <c r="BB3900" s="396" t="s">
        <v>861</v>
      </c>
      <c r="BC3900" t="str">
        <f t="shared" si="351"/>
        <v>RA2</v>
      </c>
      <c r="BD3900" t="str">
        <f t="shared" si="352"/>
        <v>NAoMe_initial_scarf_731_grp</v>
      </c>
      <c r="BE3900" s="397" t="s">
        <v>862</v>
      </c>
      <c r="BF3900" t="str">
        <f t="shared" si="353"/>
        <v>Not in HESAPC</v>
      </c>
      <c r="BG3900">
        <f t="shared" si="354"/>
        <v>2</v>
      </c>
      <c r="BH3900" s="398">
        <f t="shared" si="355"/>
        <v>2.4690000340342522E-2</v>
      </c>
      <c r="BO3900" s="33"/>
    </row>
    <row r="3901" spans="1:67">
      <c r="A3901" s="316" t="s">
        <v>27</v>
      </c>
      <c r="B3901" t="s">
        <v>380</v>
      </c>
      <c r="C3901" t="s">
        <v>910</v>
      </c>
      <c r="D3901" t="s">
        <v>314</v>
      </c>
      <c r="E3901" s="316" t="s">
        <v>163</v>
      </c>
      <c r="F3901" s="316" t="s">
        <v>920</v>
      </c>
      <c r="G3901" s="316" t="s">
        <v>444</v>
      </c>
      <c r="H3901" s="316" t="s">
        <v>318</v>
      </c>
      <c r="I3901" s="316" t="s">
        <v>296</v>
      </c>
      <c r="J3901" s="316" t="s">
        <v>300</v>
      </c>
      <c r="K3901" s="36">
        <v>11</v>
      </c>
      <c r="L3901" s="317">
        <v>0.1358000040054321</v>
      </c>
      <c r="M3901" s="317">
        <v>0.13923999667167661</v>
      </c>
      <c r="N3901" s="36">
        <v>61</v>
      </c>
      <c r="O3901" s="317">
        <v>0.1328999996185303</v>
      </c>
      <c r="P3901" s="317">
        <v>0.1380099952220917</v>
      </c>
      <c r="Q3901" s="36">
        <v>1219</v>
      </c>
      <c r="R3901" s="317">
        <v>0.1222399994730949</v>
      </c>
      <c r="S3901" s="317">
        <v>0.12555000185966489</v>
      </c>
      <c r="T3901" t="s">
        <v>380</v>
      </c>
      <c r="BA3901" s="395">
        <v>1</v>
      </c>
      <c r="BB3901" s="396" t="s">
        <v>861</v>
      </c>
      <c r="BC3901" t="str">
        <f t="shared" si="351"/>
        <v>RA2</v>
      </c>
      <c r="BD3901" t="str">
        <f t="shared" si="352"/>
        <v>NAoMe_initial_scarf_731_grp</v>
      </c>
      <c r="BE3901" s="397" t="s">
        <v>862</v>
      </c>
      <c r="BF3901" t="str">
        <f t="shared" si="353"/>
        <v>Severe frailty</v>
      </c>
      <c r="BG3901">
        <f t="shared" si="354"/>
        <v>11</v>
      </c>
      <c r="BH3901" s="398">
        <f t="shared" si="355"/>
        <v>0.1358000040054321</v>
      </c>
      <c r="BO3901" s="33"/>
    </row>
    <row r="3902" spans="1:67">
      <c r="A3902" s="316" t="s">
        <v>27</v>
      </c>
      <c r="B3902" t="s">
        <v>380</v>
      </c>
      <c r="C3902" t="s">
        <v>910</v>
      </c>
      <c r="D3902" t="s">
        <v>314</v>
      </c>
      <c r="E3902" s="316" t="s">
        <v>165</v>
      </c>
      <c r="F3902" s="316" t="s">
        <v>166</v>
      </c>
      <c r="G3902" s="316" t="s">
        <v>441</v>
      </c>
      <c r="H3902" s="316" t="s">
        <v>370</v>
      </c>
      <c r="I3902" s="316" t="s">
        <v>310</v>
      </c>
      <c r="J3902" s="316" t="s">
        <v>277</v>
      </c>
      <c r="K3902" s="36">
        <v>0</v>
      </c>
      <c r="L3902" s="317">
        <v>0</v>
      </c>
      <c r="M3902" s="317"/>
      <c r="N3902" s="36">
        <v>2</v>
      </c>
      <c r="O3902" s="317">
        <v>4.0000001899898052E-3</v>
      </c>
      <c r="P3902" s="317"/>
      <c r="Q3902" s="36">
        <v>70</v>
      </c>
      <c r="R3902" s="317">
        <v>7.0199999026954174E-3</v>
      </c>
      <c r="S3902" s="317"/>
      <c r="T3902" t="s">
        <v>380</v>
      </c>
      <c r="BA3902" s="395">
        <v>1</v>
      </c>
      <c r="BB3902" s="396" t="s">
        <v>861</v>
      </c>
      <c r="BC3902" t="str">
        <f t="shared" si="351"/>
        <v>RD1</v>
      </c>
      <c r="BD3902" t="str">
        <f t="shared" si="352"/>
        <v>NAoMe_initial_age_decades_80cap</v>
      </c>
      <c r="BE3902" s="397" t="s">
        <v>862</v>
      </c>
      <c r="BF3902" t="str">
        <f t="shared" si="353"/>
        <v>18-29 yrs</v>
      </c>
      <c r="BG3902">
        <f t="shared" si="354"/>
        <v>0</v>
      </c>
      <c r="BH3902" s="398">
        <f t="shared" si="355"/>
        <v>0</v>
      </c>
      <c r="BO3902" s="33"/>
    </row>
    <row r="3903" spans="1:67">
      <c r="A3903" s="316" t="s">
        <v>27</v>
      </c>
      <c r="B3903" t="s">
        <v>380</v>
      </c>
      <c r="C3903" t="s">
        <v>910</v>
      </c>
      <c r="D3903" t="s">
        <v>314</v>
      </c>
      <c r="E3903" s="316" t="s">
        <v>165</v>
      </c>
      <c r="F3903" s="316" t="s">
        <v>166</v>
      </c>
      <c r="G3903" s="316" t="s">
        <v>441</v>
      </c>
      <c r="H3903" s="316" t="s">
        <v>370</v>
      </c>
      <c r="I3903" s="316" t="s">
        <v>310</v>
      </c>
      <c r="J3903" s="316" t="s">
        <v>278</v>
      </c>
      <c r="K3903" s="36">
        <v>2</v>
      </c>
      <c r="L3903" s="317">
        <v>2.817000076174736E-2</v>
      </c>
      <c r="M3903" s="317"/>
      <c r="N3903" s="36">
        <v>13</v>
      </c>
      <c r="O3903" s="317">
        <v>2.60000005364418E-2</v>
      </c>
      <c r="P3903" s="317"/>
      <c r="Q3903" s="36">
        <v>429</v>
      </c>
      <c r="R3903" s="317">
        <v>4.3019998818635941E-2</v>
      </c>
      <c r="S3903" s="317"/>
      <c r="T3903" t="s">
        <v>380</v>
      </c>
      <c r="BA3903" s="395">
        <v>1</v>
      </c>
      <c r="BB3903" s="396" t="s">
        <v>861</v>
      </c>
      <c r="BC3903" t="str">
        <f t="shared" si="351"/>
        <v>RD1</v>
      </c>
      <c r="BD3903" t="str">
        <f t="shared" si="352"/>
        <v>NAoMe_initial_age_decades_80cap</v>
      </c>
      <c r="BE3903" s="397" t="s">
        <v>862</v>
      </c>
      <c r="BF3903" t="str">
        <f t="shared" si="353"/>
        <v>30-39 yrs</v>
      </c>
      <c r="BG3903">
        <f t="shared" si="354"/>
        <v>2</v>
      </c>
      <c r="BH3903" s="398">
        <f t="shared" si="355"/>
        <v>2.817000076174736E-2</v>
      </c>
      <c r="BO3903" s="33"/>
    </row>
    <row r="3904" spans="1:67">
      <c r="A3904" s="316" t="s">
        <v>27</v>
      </c>
      <c r="B3904" t="s">
        <v>380</v>
      </c>
      <c r="C3904" t="s">
        <v>910</v>
      </c>
      <c r="D3904" t="s">
        <v>314</v>
      </c>
      <c r="E3904" s="316" t="s">
        <v>165</v>
      </c>
      <c r="F3904" s="316" t="s">
        <v>166</v>
      </c>
      <c r="G3904" s="316" t="s">
        <v>441</v>
      </c>
      <c r="H3904" s="316" t="s">
        <v>370</v>
      </c>
      <c r="I3904" s="316" t="s">
        <v>310</v>
      </c>
      <c r="J3904" s="316" t="s">
        <v>279</v>
      </c>
      <c r="K3904" s="36">
        <v>2</v>
      </c>
      <c r="L3904" s="317">
        <v>2.817000076174736E-2</v>
      </c>
      <c r="M3904" s="317"/>
      <c r="N3904" s="36">
        <v>42</v>
      </c>
      <c r="O3904" s="317">
        <v>8.3999998867511749E-2</v>
      </c>
      <c r="P3904" s="317"/>
      <c r="Q3904" s="36">
        <v>1024</v>
      </c>
      <c r="R3904" s="317">
        <v>0.1026899963617325</v>
      </c>
      <c r="S3904" s="317"/>
      <c r="T3904" t="s">
        <v>380</v>
      </c>
      <c r="BA3904" s="395">
        <v>1</v>
      </c>
      <c r="BB3904" s="396" t="s">
        <v>861</v>
      </c>
      <c r="BC3904" t="str">
        <f t="shared" si="351"/>
        <v>RD1</v>
      </c>
      <c r="BD3904" t="str">
        <f t="shared" si="352"/>
        <v>NAoMe_initial_age_decades_80cap</v>
      </c>
      <c r="BE3904" s="397" t="s">
        <v>862</v>
      </c>
      <c r="BF3904" t="str">
        <f t="shared" si="353"/>
        <v>40-49 yrs</v>
      </c>
      <c r="BG3904">
        <f t="shared" si="354"/>
        <v>2</v>
      </c>
      <c r="BH3904" s="398">
        <f t="shared" si="355"/>
        <v>2.817000076174736E-2</v>
      </c>
      <c r="BO3904" s="33"/>
    </row>
    <row r="3905" spans="1:67">
      <c r="A3905" s="316" t="s">
        <v>27</v>
      </c>
      <c r="B3905" t="s">
        <v>380</v>
      </c>
      <c r="C3905" t="s">
        <v>910</v>
      </c>
      <c r="D3905" t="s">
        <v>314</v>
      </c>
      <c r="E3905" s="316" t="s">
        <v>165</v>
      </c>
      <c r="F3905" s="316" t="s">
        <v>166</v>
      </c>
      <c r="G3905" s="316" t="s">
        <v>441</v>
      </c>
      <c r="H3905" s="316" t="s">
        <v>370</v>
      </c>
      <c r="I3905" s="316" t="s">
        <v>310</v>
      </c>
      <c r="J3905" s="316" t="s">
        <v>280</v>
      </c>
      <c r="K3905" s="36">
        <v>11</v>
      </c>
      <c r="L3905" s="317">
        <v>0.1549299955368042</v>
      </c>
      <c r="M3905" s="317"/>
      <c r="N3905" s="36">
        <v>87</v>
      </c>
      <c r="O3905" s="317">
        <v>0.17399999499320981</v>
      </c>
      <c r="P3905" s="317"/>
      <c r="Q3905" s="36">
        <v>1733</v>
      </c>
      <c r="R3905" s="317">
        <v>0.17378999292850489</v>
      </c>
      <c r="S3905" s="317"/>
      <c r="T3905" t="s">
        <v>380</v>
      </c>
      <c r="BA3905" s="395">
        <v>1</v>
      </c>
      <c r="BB3905" s="396" t="s">
        <v>861</v>
      </c>
      <c r="BC3905" t="str">
        <f t="shared" si="351"/>
        <v>RD1</v>
      </c>
      <c r="BD3905" t="str">
        <f t="shared" si="352"/>
        <v>NAoMe_initial_age_decades_80cap</v>
      </c>
      <c r="BE3905" s="397" t="s">
        <v>862</v>
      </c>
      <c r="BF3905" t="str">
        <f t="shared" si="353"/>
        <v>50-59 yrs</v>
      </c>
      <c r="BG3905">
        <f t="shared" si="354"/>
        <v>11</v>
      </c>
      <c r="BH3905" s="398">
        <f t="shared" si="355"/>
        <v>0.1549299955368042</v>
      </c>
      <c r="BO3905" s="33"/>
    </row>
    <row r="3906" spans="1:67">
      <c r="A3906" s="316" t="s">
        <v>27</v>
      </c>
      <c r="B3906" t="s">
        <v>380</v>
      </c>
      <c r="C3906" t="s">
        <v>910</v>
      </c>
      <c r="D3906" t="s">
        <v>314</v>
      </c>
      <c r="E3906" s="316" t="s">
        <v>165</v>
      </c>
      <c r="F3906" s="316" t="s">
        <v>166</v>
      </c>
      <c r="G3906" s="316" t="s">
        <v>441</v>
      </c>
      <c r="H3906" s="316" t="s">
        <v>370</v>
      </c>
      <c r="I3906" s="316" t="s">
        <v>310</v>
      </c>
      <c r="J3906" s="316" t="s">
        <v>281</v>
      </c>
      <c r="K3906" s="36">
        <v>13</v>
      </c>
      <c r="L3906" s="317">
        <v>0.18310000002384191</v>
      </c>
      <c r="M3906" s="317"/>
      <c r="N3906" s="36">
        <v>103</v>
      </c>
      <c r="O3906" s="317">
        <v>0.20600000023841861</v>
      </c>
      <c r="P3906" s="317"/>
      <c r="Q3906" s="36">
        <v>1931</v>
      </c>
      <c r="R3906" s="317">
        <v>0.19363999366760251</v>
      </c>
      <c r="S3906" s="317"/>
      <c r="T3906" t="s">
        <v>380</v>
      </c>
      <c r="BA3906" s="395">
        <v>1</v>
      </c>
      <c r="BB3906" s="396" t="s">
        <v>861</v>
      </c>
      <c r="BC3906" t="str">
        <f t="shared" si="351"/>
        <v>RD1</v>
      </c>
      <c r="BD3906" t="str">
        <f t="shared" si="352"/>
        <v>NAoMe_initial_age_decades_80cap</v>
      </c>
      <c r="BE3906" s="397" t="s">
        <v>862</v>
      </c>
      <c r="BF3906" t="str">
        <f t="shared" si="353"/>
        <v>60-69 yrs</v>
      </c>
      <c r="BG3906">
        <f t="shared" si="354"/>
        <v>13</v>
      </c>
      <c r="BH3906" s="398">
        <f t="shared" si="355"/>
        <v>0.18310000002384191</v>
      </c>
      <c r="BO3906" s="33"/>
    </row>
    <row r="3907" spans="1:67">
      <c r="A3907" s="316" t="s">
        <v>27</v>
      </c>
      <c r="B3907" t="s">
        <v>380</v>
      </c>
      <c r="C3907" t="s">
        <v>910</v>
      </c>
      <c r="D3907" t="s">
        <v>314</v>
      </c>
      <c r="E3907" s="316" t="s">
        <v>165</v>
      </c>
      <c r="F3907" s="316" t="s">
        <v>166</v>
      </c>
      <c r="G3907" s="316" t="s">
        <v>441</v>
      </c>
      <c r="H3907" s="316" t="s">
        <v>370</v>
      </c>
      <c r="I3907" s="316" t="s">
        <v>310</v>
      </c>
      <c r="J3907" s="316" t="s">
        <v>282</v>
      </c>
      <c r="K3907" s="36">
        <v>23</v>
      </c>
      <c r="L3907" s="317">
        <v>0.32394000887870789</v>
      </c>
      <c r="M3907" s="317"/>
      <c r="N3907" s="36">
        <v>137</v>
      </c>
      <c r="O3907" s="317">
        <v>0.27399998903274542</v>
      </c>
      <c r="P3907" s="317"/>
      <c r="Q3907" s="36">
        <v>2493</v>
      </c>
      <c r="R3907" s="317">
        <v>0.25</v>
      </c>
      <c r="S3907" s="317"/>
      <c r="T3907" t="s">
        <v>380</v>
      </c>
      <c r="BA3907" s="395">
        <v>1</v>
      </c>
      <c r="BB3907" s="396" t="s">
        <v>861</v>
      </c>
      <c r="BC3907" t="str">
        <f t="shared" ref="BC3907:BC3970" si="356">E3907</f>
        <v>RD1</v>
      </c>
      <c r="BD3907" t="str">
        <f t="shared" ref="BD3907:BD3970" si="357">(LEFT(A3907, LEN(A3907)-7))&amp;"_"&amp;I3907</f>
        <v>NAoMe_initial_age_decades_80cap</v>
      </c>
      <c r="BE3907" s="397" t="s">
        <v>862</v>
      </c>
      <c r="BF3907" t="str">
        <f t="shared" ref="BF3907:BF3970" si="358">J3907</f>
        <v>70-79 yrs</v>
      </c>
      <c r="BG3907">
        <f t="shared" ref="BG3907:BG3970" si="359">K3907</f>
        <v>23</v>
      </c>
      <c r="BH3907" s="398">
        <f t="shared" ref="BH3907:BH3970" si="360">L3907</f>
        <v>0.32394000887870789</v>
      </c>
      <c r="BO3907" s="33"/>
    </row>
    <row r="3908" spans="1:67">
      <c r="A3908" s="316" t="s">
        <v>27</v>
      </c>
      <c r="B3908" t="s">
        <v>380</v>
      </c>
      <c r="C3908" t="s">
        <v>910</v>
      </c>
      <c r="D3908" t="s">
        <v>314</v>
      </c>
      <c r="E3908" s="316" t="s">
        <v>165</v>
      </c>
      <c r="F3908" s="316" t="s">
        <v>166</v>
      </c>
      <c r="G3908" s="316" t="s">
        <v>441</v>
      </c>
      <c r="H3908" s="316" t="s">
        <v>370</v>
      </c>
      <c r="I3908" s="316" t="s">
        <v>310</v>
      </c>
      <c r="J3908" s="316" t="s">
        <v>283</v>
      </c>
      <c r="K3908" s="36">
        <v>20</v>
      </c>
      <c r="L3908" s="317">
        <v>0.28169000148773188</v>
      </c>
      <c r="M3908" s="317"/>
      <c r="N3908" s="36">
        <v>116</v>
      </c>
      <c r="O3908" s="317">
        <v>0.23199999332427981</v>
      </c>
      <c r="P3908" s="317"/>
      <c r="Q3908" s="36">
        <v>2292</v>
      </c>
      <c r="R3908" s="317">
        <v>0.2298399955034256</v>
      </c>
      <c r="S3908" s="317"/>
      <c r="T3908" t="s">
        <v>380</v>
      </c>
      <c r="BA3908" s="395">
        <v>1</v>
      </c>
      <c r="BB3908" s="396" t="s">
        <v>861</v>
      </c>
      <c r="BC3908" t="str">
        <f t="shared" si="356"/>
        <v>RD1</v>
      </c>
      <c r="BD3908" t="str">
        <f t="shared" si="357"/>
        <v>NAoMe_initial_age_decades_80cap</v>
      </c>
      <c r="BE3908" s="397" t="s">
        <v>862</v>
      </c>
      <c r="BF3908" t="str">
        <f t="shared" si="358"/>
        <v>80+ yrs</v>
      </c>
      <c r="BG3908">
        <f t="shared" si="359"/>
        <v>20</v>
      </c>
      <c r="BH3908" s="398">
        <f t="shared" si="360"/>
        <v>0.28169000148773188</v>
      </c>
      <c r="BO3908" s="33"/>
    </row>
    <row r="3909" spans="1:67">
      <c r="A3909" s="316" t="s">
        <v>27</v>
      </c>
      <c r="B3909" t="s">
        <v>380</v>
      </c>
      <c r="C3909" t="s">
        <v>910</v>
      </c>
      <c r="D3909" t="s">
        <v>314</v>
      </c>
      <c r="E3909" s="316" t="s">
        <v>165</v>
      </c>
      <c r="F3909" s="316" t="s">
        <v>166</v>
      </c>
      <c r="G3909" s="316" t="s">
        <v>441</v>
      </c>
      <c r="H3909" s="316" t="s">
        <v>370</v>
      </c>
      <c r="I3909" s="316" t="s">
        <v>341</v>
      </c>
      <c r="J3909" s="316" t="s">
        <v>13</v>
      </c>
      <c r="K3909" s="36">
        <v>44</v>
      </c>
      <c r="L3909" s="317">
        <v>0.6197199821472168</v>
      </c>
      <c r="M3909" s="317">
        <v>0.6197199821472168</v>
      </c>
      <c r="N3909" s="36">
        <v>332</v>
      </c>
      <c r="O3909" s="317">
        <v>0.66399997472763062</v>
      </c>
      <c r="P3909" s="317">
        <v>0.67343002557754517</v>
      </c>
      <c r="Q3909" s="36">
        <v>6753</v>
      </c>
      <c r="R3909" s="317">
        <v>0.67720001935958862</v>
      </c>
      <c r="S3909" s="317">
        <v>0.69554001092910767</v>
      </c>
      <c r="T3909" t="s">
        <v>380</v>
      </c>
      <c r="BA3909" s="395">
        <v>1</v>
      </c>
      <c r="BB3909" s="396" t="s">
        <v>861</v>
      </c>
      <c r="BC3909" t="str">
        <f t="shared" si="356"/>
        <v>RD1</v>
      </c>
      <c r="BD3909" t="str">
        <f t="shared" si="357"/>
        <v>NAoMe_initial_ch_score_2cap</v>
      </c>
      <c r="BE3909" s="397" t="s">
        <v>862</v>
      </c>
      <c r="BF3909" t="str">
        <f t="shared" si="358"/>
        <v>0</v>
      </c>
      <c r="BG3909">
        <f t="shared" si="359"/>
        <v>44</v>
      </c>
      <c r="BH3909" s="398">
        <f t="shared" si="360"/>
        <v>0.6197199821472168</v>
      </c>
      <c r="BO3909" s="33"/>
    </row>
    <row r="3910" spans="1:67">
      <c r="A3910" s="316" t="s">
        <v>27</v>
      </c>
      <c r="B3910" t="s">
        <v>380</v>
      </c>
      <c r="C3910" t="s">
        <v>910</v>
      </c>
      <c r="D3910" t="s">
        <v>314</v>
      </c>
      <c r="E3910" s="316" t="s">
        <v>165</v>
      </c>
      <c r="F3910" s="316" t="s">
        <v>166</v>
      </c>
      <c r="G3910" s="316" t="s">
        <v>441</v>
      </c>
      <c r="H3910" s="316" t="s">
        <v>370</v>
      </c>
      <c r="I3910" s="316" t="s">
        <v>341</v>
      </c>
      <c r="J3910" s="316" t="s">
        <v>14</v>
      </c>
      <c r="K3910" s="36">
        <v>17</v>
      </c>
      <c r="L3910" s="317">
        <v>0.23943999409675601</v>
      </c>
      <c r="M3910" s="317">
        <v>0.23943999409675601</v>
      </c>
      <c r="N3910" s="36">
        <v>96</v>
      </c>
      <c r="O3910" s="317">
        <v>0.19200000166893011</v>
      </c>
      <c r="P3910" s="317">
        <v>0.1947299987077713</v>
      </c>
      <c r="Q3910" s="36">
        <v>1630</v>
      </c>
      <c r="R3910" s="317">
        <v>0.16346000134944921</v>
      </c>
      <c r="S3910" s="317">
        <v>0.16788999736309049</v>
      </c>
      <c r="T3910" t="s">
        <v>380</v>
      </c>
      <c r="BA3910" s="395">
        <v>1</v>
      </c>
      <c r="BB3910" s="396" t="s">
        <v>861</v>
      </c>
      <c r="BC3910" t="str">
        <f t="shared" si="356"/>
        <v>RD1</v>
      </c>
      <c r="BD3910" t="str">
        <f t="shared" si="357"/>
        <v>NAoMe_initial_ch_score_2cap</v>
      </c>
      <c r="BE3910" s="397" t="s">
        <v>862</v>
      </c>
      <c r="BF3910" t="str">
        <f t="shared" si="358"/>
        <v>1</v>
      </c>
      <c r="BG3910">
        <f t="shared" si="359"/>
        <v>17</v>
      </c>
      <c r="BH3910" s="398">
        <f t="shared" si="360"/>
        <v>0.23943999409675601</v>
      </c>
      <c r="BO3910" s="33"/>
    </row>
    <row r="3911" spans="1:67">
      <c r="A3911" s="316" t="s">
        <v>27</v>
      </c>
      <c r="B3911" t="s">
        <v>380</v>
      </c>
      <c r="C3911" t="s">
        <v>910</v>
      </c>
      <c r="D3911" t="s">
        <v>314</v>
      </c>
      <c r="E3911" s="316" t="s">
        <v>165</v>
      </c>
      <c r="F3911" s="316" t="s">
        <v>166</v>
      </c>
      <c r="G3911" s="316" t="s">
        <v>441</v>
      </c>
      <c r="H3911" s="316" t="s">
        <v>370</v>
      </c>
      <c r="I3911" s="316" t="s">
        <v>341</v>
      </c>
      <c r="J3911" s="316" t="s">
        <v>301</v>
      </c>
      <c r="K3911" s="36">
        <v>10</v>
      </c>
      <c r="L3911" s="317">
        <v>0.14084999263286591</v>
      </c>
      <c r="M3911" s="317">
        <v>0.14084999263286591</v>
      </c>
      <c r="N3911" s="36">
        <v>65</v>
      </c>
      <c r="O3911" s="317">
        <v>0.12999999523162839</v>
      </c>
      <c r="P3911" s="317">
        <v>0.13185000419616699</v>
      </c>
      <c r="Q3911" s="36">
        <v>1326</v>
      </c>
      <c r="R3911" s="317">
        <v>0.132970005273819</v>
      </c>
      <c r="S3911" s="317">
        <v>0.13657000660896301</v>
      </c>
      <c r="T3911" t="s">
        <v>380</v>
      </c>
      <c r="BA3911" s="395">
        <v>1</v>
      </c>
      <c r="BB3911" s="396" t="s">
        <v>861</v>
      </c>
      <c r="BC3911" t="str">
        <f t="shared" si="356"/>
        <v>RD1</v>
      </c>
      <c r="BD3911" t="str">
        <f t="shared" si="357"/>
        <v>NAoMe_initial_ch_score_2cap</v>
      </c>
      <c r="BE3911" s="397" t="s">
        <v>862</v>
      </c>
      <c r="BF3911" t="str">
        <f t="shared" si="358"/>
        <v>2+</v>
      </c>
      <c r="BG3911">
        <f t="shared" si="359"/>
        <v>10</v>
      </c>
      <c r="BH3911" s="398">
        <f t="shared" si="360"/>
        <v>0.14084999263286591</v>
      </c>
      <c r="BO3911" s="33"/>
    </row>
    <row r="3912" spans="1:67">
      <c r="A3912" s="316" t="s">
        <v>27</v>
      </c>
      <c r="B3912" t="s">
        <v>380</v>
      </c>
      <c r="C3912" t="s">
        <v>910</v>
      </c>
      <c r="D3912" t="s">
        <v>314</v>
      </c>
      <c r="E3912" s="316" t="s">
        <v>165</v>
      </c>
      <c r="F3912" s="316" t="s">
        <v>166</v>
      </c>
      <c r="G3912" s="316" t="s">
        <v>441</v>
      </c>
      <c r="H3912" s="316" t="s">
        <v>370</v>
      </c>
      <c r="I3912" s="316" t="s">
        <v>341</v>
      </c>
      <c r="J3912" s="316" t="s">
        <v>260</v>
      </c>
      <c r="K3912" s="36">
        <v>0</v>
      </c>
      <c r="L3912" s="317">
        <v>0</v>
      </c>
      <c r="M3912" s="317"/>
      <c r="N3912" s="36">
        <v>7</v>
      </c>
      <c r="O3912" s="317">
        <v>1.4000000432133669E-2</v>
      </c>
      <c r="P3912" s="317"/>
      <c r="Q3912" s="36">
        <v>263</v>
      </c>
      <c r="R3912" s="317">
        <v>2.6370000094175339E-2</v>
      </c>
      <c r="S3912" s="317"/>
      <c r="T3912" t="s">
        <v>380</v>
      </c>
      <c r="BA3912" s="395">
        <v>1</v>
      </c>
      <c r="BB3912" s="396" t="s">
        <v>861</v>
      </c>
      <c r="BC3912" t="str">
        <f t="shared" si="356"/>
        <v>RD1</v>
      </c>
      <c r="BD3912" t="str">
        <f t="shared" si="357"/>
        <v>NAoMe_initial_ch_score_2cap</v>
      </c>
      <c r="BE3912" s="397" t="s">
        <v>862</v>
      </c>
      <c r="BF3912" t="str">
        <f t="shared" si="358"/>
        <v>Unknown</v>
      </c>
      <c r="BG3912">
        <f t="shared" si="359"/>
        <v>0</v>
      </c>
      <c r="BH3912" s="398">
        <f t="shared" si="360"/>
        <v>0</v>
      </c>
      <c r="BO3912" s="33"/>
    </row>
    <row r="3913" spans="1:67">
      <c r="A3913" s="316" t="s">
        <v>27</v>
      </c>
      <c r="B3913" t="s">
        <v>380</v>
      </c>
      <c r="C3913" t="s">
        <v>910</v>
      </c>
      <c r="D3913" t="s">
        <v>314</v>
      </c>
      <c r="E3913" s="316" t="s">
        <v>165</v>
      </c>
      <c r="F3913" s="316" t="s">
        <v>166</v>
      </c>
      <c r="G3913" s="316" t="s">
        <v>441</v>
      </c>
      <c r="H3913" s="316" t="s">
        <v>370</v>
      </c>
      <c r="I3913" s="316" t="s">
        <v>309</v>
      </c>
      <c r="J3913" s="316" t="s">
        <v>289</v>
      </c>
      <c r="K3913" s="36">
        <v>24</v>
      </c>
      <c r="L3913" s="317">
        <v>0.33803001046180731</v>
      </c>
      <c r="M3913" s="317"/>
      <c r="N3913" s="36">
        <v>159</v>
      </c>
      <c r="O3913" s="317">
        <v>0.31799998879432678</v>
      </c>
      <c r="P3913" s="317"/>
      <c r="Q3913" s="36">
        <v>3283</v>
      </c>
      <c r="R3913" s="317">
        <v>0.3292199969291687</v>
      </c>
      <c r="S3913" s="317"/>
      <c r="T3913" t="s">
        <v>380</v>
      </c>
      <c r="BA3913" s="395">
        <v>1</v>
      </c>
      <c r="BB3913" s="396" t="s">
        <v>861</v>
      </c>
      <c r="BC3913" t="str">
        <f t="shared" si="356"/>
        <v>RD1</v>
      </c>
      <c r="BD3913" t="str">
        <f t="shared" si="357"/>
        <v>NAoMe_initial_diagnosis_year</v>
      </c>
      <c r="BE3913" s="397" t="s">
        <v>862</v>
      </c>
      <c r="BF3913" t="str">
        <f t="shared" si="358"/>
        <v>2021</v>
      </c>
      <c r="BG3913">
        <f t="shared" si="359"/>
        <v>24</v>
      </c>
      <c r="BH3913" s="398">
        <f t="shared" si="360"/>
        <v>0.33803001046180731</v>
      </c>
      <c r="BO3913" s="33"/>
    </row>
    <row r="3914" spans="1:67">
      <c r="A3914" s="316" t="s">
        <v>27</v>
      </c>
      <c r="B3914" t="s">
        <v>380</v>
      </c>
      <c r="C3914" t="s">
        <v>910</v>
      </c>
      <c r="D3914" t="s">
        <v>314</v>
      </c>
      <c r="E3914" s="316" t="s">
        <v>165</v>
      </c>
      <c r="F3914" s="316" t="s">
        <v>166</v>
      </c>
      <c r="G3914" s="316" t="s">
        <v>441</v>
      </c>
      <c r="H3914" s="316" t="s">
        <v>370</v>
      </c>
      <c r="I3914" s="316" t="s">
        <v>309</v>
      </c>
      <c r="J3914" s="316" t="s">
        <v>816</v>
      </c>
      <c r="K3914" s="36">
        <v>26</v>
      </c>
      <c r="L3914" s="317">
        <v>0.36620000004768372</v>
      </c>
      <c r="M3914" s="317"/>
      <c r="N3914" s="36">
        <v>162</v>
      </c>
      <c r="O3914" s="317">
        <v>0.32400000095367432</v>
      </c>
      <c r="P3914" s="317"/>
      <c r="Q3914" s="36">
        <v>3315</v>
      </c>
      <c r="R3914" s="317">
        <v>0.33243000507354742</v>
      </c>
      <c r="S3914" s="317"/>
      <c r="T3914" t="s">
        <v>380</v>
      </c>
      <c r="BA3914" s="395">
        <v>1</v>
      </c>
      <c r="BB3914" s="396" t="s">
        <v>861</v>
      </c>
      <c r="BC3914" t="str">
        <f t="shared" si="356"/>
        <v>RD1</v>
      </c>
      <c r="BD3914" t="str">
        <f t="shared" si="357"/>
        <v>NAoMe_initial_diagnosis_year</v>
      </c>
      <c r="BE3914" s="397" t="s">
        <v>862</v>
      </c>
      <c r="BF3914" t="str">
        <f t="shared" si="358"/>
        <v>2022</v>
      </c>
      <c r="BG3914">
        <f t="shared" si="359"/>
        <v>26</v>
      </c>
      <c r="BH3914" s="398">
        <f t="shared" si="360"/>
        <v>0.36620000004768372</v>
      </c>
      <c r="BO3914" s="33"/>
    </row>
    <row r="3915" spans="1:67">
      <c r="A3915" s="316" t="s">
        <v>27</v>
      </c>
      <c r="B3915" t="s">
        <v>380</v>
      </c>
      <c r="C3915" t="s">
        <v>910</v>
      </c>
      <c r="D3915" t="s">
        <v>314</v>
      </c>
      <c r="E3915" s="316" t="s">
        <v>165</v>
      </c>
      <c r="F3915" s="316" t="s">
        <v>166</v>
      </c>
      <c r="G3915" s="316" t="s">
        <v>441</v>
      </c>
      <c r="H3915" s="316" t="s">
        <v>370</v>
      </c>
      <c r="I3915" s="316" t="s">
        <v>309</v>
      </c>
      <c r="J3915" s="316" t="s">
        <v>946</v>
      </c>
      <c r="K3915" s="36">
        <v>21</v>
      </c>
      <c r="L3915" s="317">
        <v>0.29576998949050898</v>
      </c>
      <c r="M3915" s="317"/>
      <c r="N3915" s="36">
        <v>179</v>
      </c>
      <c r="O3915" s="317">
        <v>0.3580000102519989</v>
      </c>
      <c r="P3915" s="317"/>
      <c r="Q3915" s="36">
        <v>3374</v>
      </c>
      <c r="R3915" s="317">
        <v>0.33834999799728388</v>
      </c>
      <c r="S3915" s="317"/>
      <c r="T3915" t="s">
        <v>380</v>
      </c>
      <c r="BA3915" s="395">
        <v>1</v>
      </c>
      <c r="BB3915" s="396" t="s">
        <v>861</v>
      </c>
      <c r="BC3915" t="str">
        <f t="shared" si="356"/>
        <v>RD1</v>
      </c>
      <c r="BD3915" t="str">
        <f t="shared" si="357"/>
        <v>NAoMe_initial_diagnosis_year</v>
      </c>
      <c r="BE3915" s="397" t="s">
        <v>862</v>
      </c>
      <c r="BF3915" t="str">
        <f t="shared" si="358"/>
        <v>2023</v>
      </c>
      <c r="BG3915">
        <f t="shared" si="359"/>
        <v>21</v>
      </c>
      <c r="BH3915" s="398">
        <f t="shared" si="360"/>
        <v>0.29576998949050898</v>
      </c>
      <c r="BO3915" s="33"/>
    </row>
    <row r="3916" spans="1:67">
      <c r="A3916" s="316" t="s">
        <v>27</v>
      </c>
      <c r="B3916" t="s">
        <v>380</v>
      </c>
      <c r="C3916" t="s">
        <v>910</v>
      </c>
      <c r="D3916" t="s">
        <v>314</v>
      </c>
      <c r="E3916" s="316" t="s">
        <v>165</v>
      </c>
      <c r="F3916" s="316" t="s">
        <v>166</v>
      </c>
      <c r="G3916" s="316" t="s">
        <v>441</v>
      </c>
      <c r="H3916" s="316" t="s">
        <v>370</v>
      </c>
      <c r="I3916" s="316" t="s">
        <v>331</v>
      </c>
      <c r="J3916" s="316" t="s">
        <v>332</v>
      </c>
      <c r="K3916" s="36">
        <v>5</v>
      </c>
      <c r="L3916" s="317">
        <v>7.0419996976852417E-2</v>
      </c>
      <c r="M3916" s="317">
        <v>7.9369999468326569E-2</v>
      </c>
      <c r="N3916" s="36">
        <v>22</v>
      </c>
      <c r="O3916" s="317">
        <v>4.3999999761581421E-2</v>
      </c>
      <c r="P3916" s="317">
        <v>5.1640000194311142E-2</v>
      </c>
      <c r="Q3916" s="36">
        <v>434</v>
      </c>
      <c r="R3916" s="317">
        <v>4.3519999831914902E-2</v>
      </c>
      <c r="S3916" s="317">
        <v>5.2159998565912247E-2</v>
      </c>
      <c r="T3916" t="s">
        <v>380</v>
      </c>
      <c r="BA3916" s="395">
        <v>1</v>
      </c>
      <c r="BB3916" s="396" t="s">
        <v>861</v>
      </c>
      <c r="BC3916" t="str">
        <f t="shared" si="356"/>
        <v>RD1</v>
      </c>
      <c r="BD3916" t="str">
        <f t="shared" si="357"/>
        <v>NAoMe_initial_disease_group</v>
      </c>
      <c r="BE3916" s="397" t="s">
        <v>862</v>
      </c>
      <c r="BF3916" t="str">
        <f t="shared" si="358"/>
        <v>Advanced M0</v>
      </c>
      <c r="BG3916">
        <f t="shared" si="359"/>
        <v>5</v>
      </c>
      <c r="BH3916" s="398">
        <f t="shared" si="360"/>
        <v>7.0419996976852417E-2</v>
      </c>
      <c r="BO3916" s="33"/>
    </row>
    <row r="3917" spans="1:67">
      <c r="A3917" s="316" t="s">
        <v>27</v>
      </c>
      <c r="B3917" t="s">
        <v>380</v>
      </c>
      <c r="C3917" t="s">
        <v>910</v>
      </c>
      <c r="D3917" t="s">
        <v>314</v>
      </c>
      <c r="E3917" s="316" t="s">
        <v>165</v>
      </c>
      <c r="F3917" s="316" t="s">
        <v>166</v>
      </c>
      <c r="G3917" s="316" t="s">
        <v>441</v>
      </c>
      <c r="H3917" s="316" t="s">
        <v>370</v>
      </c>
      <c r="I3917" s="316" t="s">
        <v>331</v>
      </c>
      <c r="J3917" s="316" t="s">
        <v>333</v>
      </c>
      <c r="K3917" s="36">
        <v>44</v>
      </c>
      <c r="L3917" s="317">
        <v>0.6197199821472168</v>
      </c>
      <c r="M3917" s="317">
        <v>0.69840997457504272</v>
      </c>
      <c r="N3917" s="36">
        <v>316</v>
      </c>
      <c r="O3917" s="317">
        <v>0.63200002908706665</v>
      </c>
      <c r="P3917" s="317">
        <v>0.74177998304367065</v>
      </c>
      <c r="Q3917" s="36">
        <v>6159</v>
      </c>
      <c r="R3917" s="317">
        <v>0.6176300048828125</v>
      </c>
      <c r="S3917" s="317">
        <v>0.74026000499725342</v>
      </c>
      <c r="T3917" t="s">
        <v>380</v>
      </c>
      <c r="BA3917" s="395">
        <v>1</v>
      </c>
      <c r="BB3917" s="396" t="s">
        <v>861</v>
      </c>
      <c r="BC3917" t="str">
        <f t="shared" si="356"/>
        <v>RD1</v>
      </c>
      <c r="BD3917" t="str">
        <f t="shared" si="357"/>
        <v>NAoMe_initial_disease_group</v>
      </c>
      <c r="BE3917" s="397" t="s">
        <v>862</v>
      </c>
      <c r="BF3917" t="str">
        <f t="shared" si="358"/>
        <v>Advanced M1</v>
      </c>
      <c r="BG3917">
        <f t="shared" si="359"/>
        <v>44</v>
      </c>
      <c r="BH3917" s="398">
        <f t="shared" si="360"/>
        <v>0.6197199821472168</v>
      </c>
      <c r="BO3917" s="33"/>
    </row>
    <row r="3918" spans="1:67">
      <c r="A3918" s="316" t="s">
        <v>27</v>
      </c>
      <c r="B3918" t="s">
        <v>380</v>
      </c>
      <c r="C3918" t="s">
        <v>910</v>
      </c>
      <c r="D3918" t="s">
        <v>314</v>
      </c>
      <c r="E3918" s="316" t="s">
        <v>165</v>
      </c>
      <c r="F3918" s="316" t="s">
        <v>166</v>
      </c>
      <c r="G3918" s="316" t="s">
        <v>441</v>
      </c>
      <c r="H3918" s="316" t="s">
        <v>370</v>
      </c>
      <c r="I3918" s="316" t="s">
        <v>331</v>
      </c>
      <c r="J3918" s="316" t="s">
        <v>334</v>
      </c>
      <c r="K3918" s="36">
        <v>2</v>
      </c>
      <c r="L3918" s="317">
        <v>2.817000076174736E-2</v>
      </c>
      <c r="M3918" s="317">
        <v>3.1750001013278961E-2</v>
      </c>
      <c r="N3918" s="36">
        <v>2</v>
      </c>
      <c r="O3918" s="317">
        <v>4.0000001899898052E-3</v>
      </c>
      <c r="P3918" s="317">
        <v>4.6899998560547829E-3</v>
      </c>
      <c r="Q3918" s="36">
        <v>64</v>
      </c>
      <c r="R3918" s="317">
        <v>6.4199999906122676E-3</v>
      </c>
      <c r="S3918" s="317">
        <v>7.689999882131815E-3</v>
      </c>
      <c r="T3918" t="s">
        <v>380</v>
      </c>
      <c r="BA3918" s="395">
        <v>1</v>
      </c>
      <c r="BB3918" s="396" t="s">
        <v>861</v>
      </c>
      <c r="BC3918" t="str">
        <f t="shared" si="356"/>
        <v>RD1</v>
      </c>
      <c r="BD3918" t="str">
        <f t="shared" si="357"/>
        <v>NAoMe_initial_disease_group</v>
      </c>
      <c r="BE3918" s="397" t="s">
        <v>862</v>
      </c>
      <c r="BF3918" t="str">
        <f t="shared" si="358"/>
        <v>DCIS</v>
      </c>
      <c r="BG3918">
        <f t="shared" si="359"/>
        <v>2</v>
      </c>
      <c r="BH3918" s="398">
        <f t="shared" si="360"/>
        <v>2.817000076174736E-2</v>
      </c>
      <c r="BO3918" s="33"/>
    </row>
    <row r="3919" spans="1:67">
      <c r="A3919" s="316" t="s">
        <v>27</v>
      </c>
      <c r="B3919" t="s">
        <v>380</v>
      </c>
      <c r="C3919" t="s">
        <v>910</v>
      </c>
      <c r="D3919" t="s">
        <v>314</v>
      </c>
      <c r="E3919" s="316" t="s">
        <v>165</v>
      </c>
      <c r="F3919" s="316" t="s">
        <v>166</v>
      </c>
      <c r="G3919" s="316" t="s">
        <v>441</v>
      </c>
      <c r="H3919" s="316" t="s">
        <v>370</v>
      </c>
      <c r="I3919" s="316" t="s">
        <v>331</v>
      </c>
      <c r="J3919" s="316" t="s">
        <v>335</v>
      </c>
      <c r="K3919" s="36">
        <v>12</v>
      </c>
      <c r="L3919" s="317">
        <v>0.16900999844074249</v>
      </c>
      <c r="M3919" s="317">
        <v>0.1904799938201904</v>
      </c>
      <c r="N3919" s="36">
        <v>86</v>
      </c>
      <c r="O3919" s="317">
        <v>0.17200000584125519</v>
      </c>
      <c r="P3919" s="317">
        <v>0.20187999308109281</v>
      </c>
      <c r="Q3919" s="36">
        <v>1663</v>
      </c>
      <c r="R3919" s="317">
        <v>0.16676999628543851</v>
      </c>
      <c r="S3919" s="317">
        <v>0.19988000392913821</v>
      </c>
      <c r="T3919" t="s">
        <v>380</v>
      </c>
      <c r="BA3919" s="395">
        <v>1</v>
      </c>
      <c r="BB3919" s="396" t="s">
        <v>861</v>
      </c>
      <c r="BC3919" t="str">
        <f t="shared" si="356"/>
        <v>RD1</v>
      </c>
      <c r="BD3919" t="str">
        <f t="shared" si="357"/>
        <v>NAoMe_initial_disease_group</v>
      </c>
      <c r="BE3919" s="397" t="s">
        <v>862</v>
      </c>
      <c r="BF3919" t="str">
        <f t="shared" si="358"/>
        <v>Early invasive</v>
      </c>
      <c r="BG3919">
        <f t="shared" si="359"/>
        <v>12</v>
      </c>
      <c r="BH3919" s="398">
        <f t="shared" si="360"/>
        <v>0.16900999844074249</v>
      </c>
      <c r="BO3919" s="33"/>
    </row>
    <row r="3920" spans="1:67">
      <c r="A3920" s="316" t="s">
        <v>27</v>
      </c>
      <c r="B3920" t="s">
        <v>380</v>
      </c>
      <c r="C3920" t="s">
        <v>910</v>
      </c>
      <c r="D3920" t="s">
        <v>314</v>
      </c>
      <c r="E3920" s="316" t="s">
        <v>165</v>
      </c>
      <c r="F3920" s="316" t="s">
        <v>166</v>
      </c>
      <c r="G3920" s="316" t="s">
        <v>441</v>
      </c>
      <c r="H3920" s="316" t="s">
        <v>370</v>
      </c>
      <c r="I3920" s="316" t="s">
        <v>331</v>
      </c>
      <c r="J3920" s="316" t="s">
        <v>337</v>
      </c>
      <c r="K3920" s="36">
        <v>8</v>
      </c>
      <c r="L3920" s="317">
        <v>0.1126800030469894</v>
      </c>
      <c r="M3920" s="317"/>
      <c r="N3920" s="36">
        <v>74</v>
      </c>
      <c r="O3920" s="317">
        <v>0.14800000190734861</v>
      </c>
      <c r="P3920" s="317"/>
      <c r="Q3920" s="36">
        <v>1652</v>
      </c>
      <c r="R3920" s="317">
        <v>0.1656599938869476</v>
      </c>
      <c r="S3920" s="317"/>
      <c r="T3920" t="s">
        <v>380</v>
      </c>
      <c r="BA3920" s="395">
        <v>1</v>
      </c>
      <c r="BB3920" s="396" t="s">
        <v>861</v>
      </c>
      <c r="BC3920" t="str">
        <f t="shared" si="356"/>
        <v>RD1</v>
      </c>
      <c r="BD3920" t="str">
        <f t="shared" si="357"/>
        <v>NAoMe_initial_disease_group</v>
      </c>
      <c r="BE3920" s="397" t="s">
        <v>862</v>
      </c>
      <c r="BF3920" t="str">
        <f t="shared" si="358"/>
        <v>Unknown stage</v>
      </c>
      <c r="BG3920">
        <f t="shared" si="359"/>
        <v>8</v>
      </c>
      <c r="BH3920" s="398">
        <f t="shared" si="360"/>
        <v>0.1126800030469894</v>
      </c>
      <c r="BO3920" s="33"/>
    </row>
    <row r="3921" spans="1:67">
      <c r="A3921" s="316" t="s">
        <v>27</v>
      </c>
      <c r="B3921" t="s">
        <v>380</v>
      </c>
      <c r="C3921" t="s">
        <v>910</v>
      </c>
      <c r="D3921" t="s">
        <v>314</v>
      </c>
      <c r="E3921" s="316" t="s">
        <v>165</v>
      </c>
      <c r="F3921" s="316" t="s">
        <v>166</v>
      </c>
      <c r="G3921" s="316" t="s">
        <v>441</v>
      </c>
      <c r="H3921" s="316" t="s">
        <v>370</v>
      </c>
      <c r="I3921" s="316" t="s">
        <v>656</v>
      </c>
      <c r="J3921" s="316" t="s">
        <v>286</v>
      </c>
      <c r="K3921" s="36">
        <v>0</v>
      </c>
      <c r="L3921" s="317">
        <v>0</v>
      </c>
      <c r="M3921" s="317">
        <v>0</v>
      </c>
      <c r="N3921" s="36">
        <v>2</v>
      </c>
      <c r="O3921" s="317">
        <v>4.0000001899898052E-3</v>
      </c>
      <c r="P3921" s="317">
        <v>4.3299999088048926E-3</v>
      </c>
      <c r="Q3921" s="36">
        <v>492</v>
      </c>
      <c r="R3921" s="317">
        <v>4.9339998513460159E-2</v>
      </c>
      <c r="S3921" s="317">
        <v>5.1920000463724143E-2</v>
      </c>
      <c r="T3921" t="s">
        <v>380</v>
      </c>
      <c r="BA3921" s="395">
        <v>1</v>
      </c>
      <c r="BB3921" s="396" t="s">
        <v>861</v>
      </c>
      <c r="BC3921" t="str">
        <f t="shared" si="356"/>
        <v>RD1</v>
      </c>
      <c r="BD3921" t="str">
        <f t="shared" si="357"/>
        <v>NAoMe_initial_ethnicity_grp</v>
      </c>
      <c r="BE3921" s="397" t="s">
        <v>862</v>
      </c>
      <c r="BF3921" t="str">
        <f t="shared" si="358"/>
        <v>Asian or Asian British</v>
      </c>
      <c r="BG3921">
        <f t="shared" si="359"/>
        <v>0</v>
      </c>
      <c r="BH3921" s="398">
        <f t="shared" si="360"/>
        <v>0</v>
      </c>
      <c r="BO3921" s="33"/>
    </row>
    <row r="3922" spans="1:67">
      <c r="A3922" s="316" t="s">
        <v>27</v>
      </c>
      <c r="B3922" t="s">
        <v>380</v>
      </c>
      <c r="C3922" t="s">
        <v>910</v>
      </c>
      <c r="D3922" t="s">
        <v>314</v>
      </c>
      <c r="E3922" s="316" t="s">
        <v>165</v>
      </c>
      <c r="F3922" s="316" t="s">
        <v>166</v>
      </c>
      <c r="G3922" s="316" t="s">
        <v>441</v>
      </c>
      <c r="H3922" s="316" t="s">
        <v>370</v>
      </c>
      <c r="I3922" s="316" t="s">
        <v>656</v>
      </c>
      <c r="J3922" s="316" t="s">
        <v>287</v>
      </c>
      <c r="K3922" s="36">
        <v>0</v>
      </c>
      <c r="L3922" s="317">
        <v>0</v>
      </c>
      <c r="M3922" s="317">
        <v>0</v>
      </c>
      <c r="N3922" s="36">
        <v>2</v>
      </c>
      <c r="O3922" s="317">
        <v>4.0000001899898052E-3</v>
      </c>
      <c r="P3922" s="317">
        <v>4.3299999088048926E-3</v>
      </c>
      <c r="Q3922" s="36">
        <v>403</v>
      </c>
      <c r="R3922" s="317">
        <v>4.0410000830888748E-2</v>
      </c>
      <c r="S3922" s="317">
        <v>4.2520001530647278E-2</v>
      </c>
      <c r="T3922" t="s">
        <v>380</v>
      </c>
      <c r="BA3922" s="395">
        <v>1</v>
      </c>
      <c r="BB3922" s="396" t="s">
        <v>861</v>
      </c>
      <c r="BC3922" t="str">
        <f t="shared" si="356"/>
        <v>RD1</v>
      </c>
      <c r="BD3922" t="str">
        <f t="shared" si="357"/>
        <v>NAoMe_initial_ethnicity_grp</v>
      </c>
      <c r="BE3922" s="397" t="s">
        <v>862</v>
      </c>
      <c r="BF3922" t="str">
        <f t="shared" si="358"/>
        <v>Black or Black British</v>
      </c>
      <c r="BG3922">
        <f t="shared" si="359"/>
        <v>0</v>
      </c>
      <c r="BH3922" s="398">
        <f t="shared" si="360"/>
        <v>0</v>
      </c>
      <c r="BO3922" s="33"/>
    </row>
    <row r="3923" spans="1:67">
      <c r="A3923" s="316" t="s">
        <v>27</v>
      </c>
      <c r="B3923" t="s">
        <v>380</v>
      </c>
      <c r="C3923" t="s">
        <v>910</v>
      </c>
      <c r="D3923" t="s">
        <v>314</v>
      </c>
      <c r="E3923" s="316" t="s">
        <v>165</v>
      </c>
      <c r="F3923" s="316" t="s">
        <v>166</v>
      </c>
      <c r="G3923" s="316" t="s">
        <v>441</v>
      </c>
      <c r="H3923" s="316" t="s">
        <v>370</v>
      </c>
      <c r="I3923" s="316" t="s">
        <v>656</v>
      </c>
      <c r="J3923" s="316" t="s">
        <v>259</v>
      </c>
      <c r="K3923" s="36">
        <v>0</v>
      </c>
      <c r="L3923" s="317">
        <v>0</v>
      </c>
      <c r="M3923" s="317">
        <v>0</v>
      </c>
      <c r="N3923" s="36">
        <v>2</v>
      </c>
      <c r="O3923" s="317">
        <v>4.0000001899898052E-3</v>
      </c>
      <c r="P3923" s="317">
        <v>4.3299999088048926E-3</v>
      </c>
      <c r="Q3923" s="36">
        <v>98</v>
      </c>
      <c r="R3923" s="317">
        <v>9.8299998790025711E-3</v>
      </c>
      <c r="S3923" s="317">
        <v>1.0339999571442601E-2</v>
      </c>
      <c r="T3923" t="s">
        <v>380</v>
      </c>
      <c r="BA3923" s="395">
        <v>1</v>
      </c>
      <c r="BB3923" s="396" t="s">
        <v>861</v>
      </c>
      <c r="BC3923" t="str">
        <f t="shared" si="356"/>
        <v>RD1</v>
      </c>
      <c r="BD3923" t="str">
        <f t="shared" si="357"/>
        <v>NAoMe_initial_ethnicity_grp</v>
      </c>
      <c r="BE3923" s="397" t="s">
        <v>862</v>
      </c>
      <c r="BF3923" t="str">
        <f t="shared" si="358"/>
        <v>Mixed</v>
      </c>
      <c r="BG3923">
        <f t="shared" si="359"/>
        <v>0</v>
      </c>
      <c r="BH3923" s="398">
        <f t="shared" si="360"/>
        <v>0</v>
      </c>
      <c r="BO3923" s="33"/>
    </row>
    <row r="3924" spans="1:67">
      <c r="A3924" s="316" t="s">
        <v>27</v>
      </c>
      <c r="B3924" t="s">
        <v>380</v>
      </c>
      <c r="C3924" t="s">
        <v>910</v>
      </c>
      <c r="D3924" t="s">
        <v>314</v>
      </c>
      <c r="E3924" s="316" t="s">
        <v>165</v>
      </c>
      <c r="F3924" s="316" t="s">
        <v>166</v>
      </c>
      <c r="G3924" s="316" t="s">
        <v>441</v>
      </c>
      <c r="H3924" s="316" t="s">
        <v>370</v>
      </c>
      <c r="I3924" s="316" t="s">
        <v>656</v>
      </c>
      <c r="J3924" s="316" t="s">
        <v>288</v>
      </c>
      <c r="K3924" s="36">
        <v>0</v>
      </c>
      <c r="L3924" s="317">
        <v>0</v>
      </c>
      <c r="M3924" s="317">
        <v>0</v>
      </c>
      <c r="N3924" s="36">
        <v>6</v>
      </c>
      <c r="O3924" s="317">
        <v>1.200000010430813E-2</v>
      </c>
      <c r="P3924" s="317">
        <v>1.298999972641468E-2</v>
      </c>
      <c r="Q3924" s="36">
        <v>246</v>
      </c>
      <c r="R3924" s="317">
        <v>2.466999925673008E-2</v>
      </c>
      <c r="S3924" s="317">
        <v>2.5960000231862072E-2</v>
      </c>
      <c r="T3924" t="s">
        <v>380</v>
      </c>
      <c r="BA3924" s="395">
        <v>1</v>
      </c>
      <c r="BB3924" s="396" t="s">
        <v>861</v>
      </c>
      <c r="BC3924" t="str">
        <f t="shared" si="356"/>
        <v>RD1</v>
      </c>
      <c r="BD3924" t="str">
        <f t="shared" si="357"/>
        <v>NAoMe_initial_ethnicity_grp</v>
      </c>
      <c r="BE3924" s="397" t="s">
        <v>862</v>
      </c>
      <c r="BF3924" t="str">
        <f t="shared" si="358"/>
        <v>Other Ethnic Group</v>
      </c>
      <c r="BG3924">
        <f t="shared" si="359"/>
        <v>0</v>
      </c>
      <c r="BH3924" s="398">
        <f t="shared" si="360"/>
        <v>0</v>
      </c>
      <c r="BO3924" s="33"/>
    </row>
    <row r="3925" spans="1:67">
      <c r="A3925" s="316" t="s">
        <v>27</v>
      </c>
      <c r="B3925" t="s">
        <v>380</v>
      </c>
      <c r="C3925" t="s">
        <v>910</v>
      </c>
      <c r="D3925" t="s">
        <v>314</v>
      </c>
      <c r="E3925" s="316" t="s">
        <v>165</v>
      </c>
      <c r="F3925" s="316" t="s">
        <v>166</v>
      </c>
      <c r="G3925" s="316" t="s">
        <v>441</v>
      </c>
      <c r="H3925" s="316" t="s">
        <v>370</v>
      </c>
      <c r="I3925" s="316" t="s">
        <v>656</v>
      </c>
      <c r="J3925" s="316" t="s">
        <v>260</v>
      </c>
      <c r="K3925" s="36">
        <v>7</v>
      </c>
      <c r="L3925" s="317">
        <v>9.8590001463890076E-2</v>
      </c>
      <c r="M3925" s="317"/>
      <c r="N3925" s="36">
        <v>38</v>
      </c>
      <c r="O3925" s="317">
        <v>7.5999997556209564E-2</v>
      </c>
      <c r="P3925" s="317"/>
      <c r="Q3925" s="36">
        <v>495</v>
      </c>
      <c r="R3925" s="317">
        <v>4.9639999866485603E-2</v>
      </c>
      <c r="S3925" s="317"/>
      <c r="T3925" t="s">
        <v>380</v>
      </c>
      <c r="BA3925" s="395">
        <v>1</v>
      </c>
      <c r="BB3925" s="396" t="s">
        <v>861</v>
      </c>
      <c r="BC3925" t="str">
        <f t="shared" si="356"/>
        <v>RD1</v>
      </c>
      <c r="BD3925" t="str">
        <f t="shared" si="357"/>
        <v>NAoMe_initial_ethnicity_grp</v>
      </c>
      <c r="BE3925" s="397" t="s">
        <v>862</v>
      </c>
      <c r="BF3925" t="str">
        <f t="shared" si="358"/>
        <v>Unknown</v>
      </c>
      <c r="BG3925">
        <f t="shared" si="359"/>
        <v>7</v>
      </c>
      <c r="BH3925" s="398">
        <f t="shared" si="360"/>
        <v>9.8590001463890076E-2</v>
      </c>
      <c r="BO3925" s="33"/>
    </row>
    <row r="3926" spans="1:67">
      <c r="A3926" s="316" t="s">
        <v>27</v>
      </c>
      <c r="B3926" t="s">
        <v>380</v>
      </c>
      <c r="C3926" t="s">
        <v>910</v>
      </c>
      <c r="D3926" t="s">
        <v>314</v>
      </c>
      <c r="E3926" s="316" t="s">
        <v>165</v>
      </c>
      <c r="F3926" s="316" t="s">
        <v>166</v>
      </c>
      <c r="G3926" s="316" t="s">
        <v>441</v>
      </c>
      <c r="H3926" s="316" t="s">
        <v>370</v>
      </c>
      <c r="I3926" s="316" t="s">
        <v>656</v>
      </c>
      <c r="J3926" s="316" t="s">
        <v>258</v>
      </c>
      <c r="K3926" s="36">
        <v>64</v>
      </c>
      <c r="L3926" s="317">
        <v>0.90140998363494873</v>
      </c>
      <c r="M3926" s="317">
        <v>1</v>
      </c>
      <c r="N3926" s="36">
        <v>450</v>
      </c>
      <c r="O3926" s="317">
        <v>0.89999997615814209</v>
      </c>
      <c r="P3926" s="317">
        <v>0.9740300178527832</v>
      </c>
      <c r="Q3926" s="36">
        <v>8238</v>
      </c>
      <c r="R3926" s="317">
        <v>0.82611000537872314</v>
      </c>
      <c r="S3926" s="317">
        <v>0.86926001310348511</v>
      </c>
      <c r="T3926" t="s">
        <v>380</v>
      </c>
      <c r="BA3926" s="395">
        <v>1</v>
      </c>
      <c r="BB3926" s="396" t="s">
        <v>861</v>
      </c>
      <c r="BC3926" t="str">
        <f t="shared" si="356"/>
        <v>RD1</v>
      </c>
      <c r="BD3926" t="str">
        <f t="shared" si="357"/>
        <v>NAoMe_initial_ethnicity_grp</v>
      </c>
      <c r="BE3926" s="397" t="s">
        <v>862</v>
      </c>
      <c r="BF3926" t="str">
        <f t="shared" si="358"/>
        <v>White</v>
      </c>
      <c r="BG3926">
        <f t="shared" si="359"/>
        <v>64</v>
      </c>
      <c r="BH3926" s="398">
        <f t="shared" si="360"/>
        <v>0.90140998363494873</v>
      </c>
      <c r="BO3926" s="33"/>
    </row>
    <row r="3927" spans="1:67">
      <c r="A3927" s="316" t="s">
        <v>27</v>
      </c>
      <c r="B3927" t="s">
        <v>380</v>
      </c>
      <c r="C3927" t="s">
        <v>910</v>
      </c>
      <c r="D3927" t="s">
        <v>314</v>
      </c>
      <c r="E3927" s="316" t="s">
        <v>165</v>
      </c>
      <c r="F3927" s="316" t="s">
        <v>166</v>
      </c>
      <c r="G3927" s="316" t="s">
        <v>441</v>
      </c>
      <c r="H3927" s="316" t="s">
        <v>370</v>
      </c>
      <c r="I3927" s="316" t="s">
        <v>657</v>
      </c>
      <c r="J3927" s="316" t="s">
        <v>817</v>
      </c>
      <c r="K3927" s="36">
        <v>69</v>
      </c>
      <c r="L3927" s="317">
        <v>0.97183001041412354</v>
      </c>
      <c r="M3927" s="317"/>
      <c r="N3927" s="36">
        <v>477</v>
      </c>
      <c r="O3927" s="317">
        <v>0.95399999618530273</v>
      </c>
      <c r="P3927" s="317"/>
      <c r="Q3927" s="36">
        <v>9359</v>
      </c>
      <c r="R3927" s="317">
        <v>0.93853002786636353</v>
      </c>
      <c r="S3927" s="317"/>
      <c r="T3927" t="s">
        <v>380</v>
      </c>
      <c r="BA3927" s="395">
        <v>1</v>
      </c>
      <c r="BB3927" s="396" t="s">
        <v>861</v>
      </c>
      <c r="BC3927" t="str">
        <f t="shared" si="356"/>
        <v>RD1</v>
      </c>
      <c r="BD3927" t="str">
        <f t="shared" si="357"/>
        <v>NAoMe_initial_final_route</v>
      </c>
      <c r="BE3927" s="397" t="s">
        <v>862</v>
      </c>
      <c r="BF3927" t="str">
        <f t="shared" si="358"/>
        <v>Not screened</v>
      </c>
      <c r="BG3927">
        <f t="shared" si="359"/>
        <v>69</v>
      </c>
      <c r="BH3927" s="398">
        <f t="shared" si="360"/>
        <v>0.97183001041412354</v>
      </c>
      <c r="BO3927" s="33"/>
    </row>
    <row r="3928" spans="1:67">
      <c r="A3928" s="316" t="s">
        <v>27</v>
      </c>
      <c r="B3928" t="s">
        <v>380</v>
      </c>
      <c r="C3928" t="s">
        <v>910</v>
      </c>
      <c r="D3928" t="s">
        <v>314</v>
      </c>
      <c r="E3928" s="316" t="s">
        <v>165</v>
      </c>
      <c r="F3928" s="316" t="s">
        <v>166</v>
      </c>
      <c r="G3928" s="316" t="s">
        <v>441</v>
      </c>
      <c r="H3928" s="316" t="s">
        <v>370</v>
      </c>
      <c r="I3928" s="316" t="s">
        <v>657</v>
      </c>
      <c r="J3928" s="316" t="s">
        <v>352</v>
      </c>
      <c r="K3928" s="36">
        <v>2</v>
      </c>
      <c r="L3928" s="317">
        <v>2.817000076174736E-2</v>
      </c>
      <c r="M3928" s="317"/>
      <c r="N3928" s="36">
        <v>23</v>
      </c>
      <c r="O3928" s="317">
        <v>4.6000000089406967E-2</v>
      </c>
      <c r="P3928" s="317"/>
      <c r="Q3928" s="36">
        <v>613</v>
      </c>
      <c r="R3928" s="317">
        <v>6.1469998210668557E-2</v>
      </c>
      <c r="S3928" s="317"/>
      <c r="T3928" t="s">
        <v>380</v>
      </c>
      <c r="BA3928" s="395">
        <v>1</v>
      </c>
      <c r="BB3928" s="396" t="s">
        <v>861</v>
      </c>
      <c r="BC3928" t="str">
        <f t="shared" si="356"/>
        <v>RD1</v>
      </c>
      <c r="BD3928" t="str">
        <f t="shared" si="357"/>
        <v>NAoMe_initial_final_route</v>
      </c>
      <c r="BE3928" s="397" t="s">
        <v>862</v>
      </c>
      <c r="BF3928" t="str">
        <f t="shared" si="358"/>
        <v>Screening</v>
      </c>
      <c r="BG3928">
        <f t="shared" si="359"/>
        <v>2</v>
      </c>
      <c r="BH3928" s="398">
        <f t="shared" si="360"/>
        <v>2.817000076174736E-2</v>
      </c>
      <c r="BO3928" s="33"/>
    </row>
    <row r="3929" spans="1:67">
      <c r="A3929" s="316" t="s">
        <v>27</v>
      </c>
      <c r="B3929" t="s">
        <v>380</v>
      </c>
      <c r="C3929" t="s">
        <v>910</v>
      </c>
      <c r="D3929" t="s">
        <v>314</v>
      </c>
      <c r="E3929" s="316" t="s">
        <v>165</v>
      </c>
      <c r="F3929" s="316" t="s">
        <v>166</v>
      </c>
      <c r="G3929" s="316" t="s">
        <v>441</v>
      </c>
      <c r="H3929" s="316" t="s">
        <v>370</v>
      </c>
      <c r="I3929" s="316" t="s">
        <v>303</v>
      </c>
      <c r="J3929" s="316" t="s">
        <v>308</v>
      </c>
      <c r="K3929" s="36">
        <v>8</v>
      </c>
      <c r="L3929" s="317">
        <v>0.1126800030469894</v>
      </c>
      <c r="M3929" s="317"/>
      <c r="N3929" s="36">
        <v>74</v>
      </c>
      <c r="O3929" s="317">
        <v>0.14800000190734861</v>
      </c>
      <c r="P3929" s="317"/>
      <c r="Q3929" s="36">
        <v>1652</v>
      </c>
      <c r="R3929" s="317">
        <v>0.1656599938869476</v>
      </c>
      <c r="S3929" s="317"/>
      <c r="T3929" t="s">
        <v>380</v>
      </c>
      <c r="BA3929" s="395">
        <v>1</v>
      </c>
      <c r="BB3929" s="396" t="s">
        <v>861</v>
      </c>
      <c r="BC3929" t="str">
        <f t="shared" si="356"/>
        <v>RD1</v>
      </c>
      <c r="BD3929" t="str">
        <f t="shared" si="357"/>
        <v>NAoMe_initial_final_stage_tum</v>
      </c>
      <c r="BE3929" s="397" t="s">
        <v>862</v>
      </c>
      <c r="BF3929" t="str">
        <f t="shared" si="358"/>
        <v>Not staged/Unstated</v>
      </c>
      <c r="BG3929">
        <f t="shared" si="359"/>
        <v>8</v>
      </c>
      <c r="BH3929" s="398">
        <f t="shared" si="360"/>
        <v>0.1126800030469894</v>
      </c>
      <c r="BO3929" s="33"/>
    </row>
    <row r="3930" spans="1:67">
      <c r="A3930" s="316" t="s">
        <v>27</v>
      </c>
      <c r="B3930" t="s">
        <v>380</v>
      </c>
      <c r="C3930" t="s">
        <v>910</v>
      </c>
      <c r="D3930" t="s">
        <v>314</v>
      </c>
      <c r="E3930" s="316" t="s">
        <v>165</v>
      </c>
      <c r="F3930" s="316" t="s">
        <v>166</v>
      </c>
      <c r="G3930" s="316" t="s">
        <v>441</v>
      </c>
      <c r="H3930" s="316" t="s">
        <v>370</v>
      </c>
      <c r="I3930" s="316" t="s">
        <v>303</v>
      </c>
      <c r="J3930" s="316" t="s">
        <v>304</v>
      </c>
      <c r="K3930" s="36">
        <v>2</v>
      </c>
      <c r="L3930" s="317">
        <v>2.817000076174736E-2</v>
      </c>
      <c r="M3930" s="317">
        <v>3.1750001013278961E-2</v>
      </c>
      <c r="N3930" s="36">
        <v>2</v>
      </c>
      <c r="O3930" s="317">
        <v>4.0000001899898052E-3</v>
      </c>
      <c r="P3930" s="317">
        <v>4.6899998560547829E-3</v>
      </c>
      <c r="Q3930" s="36">
        <v>64</v>
      </c>
      <c r="R3930" s="317">
        <v>6.4199999906122676E-3</v>
      </c>
      <c r="S3930" s="317">
        <v>7.689999882131815E-3</v>
      </c>
      <c r="T3930" t="s">
        <v>380</v>
      </c>
      <c r="BA3930" s="395">
        <v>1</v>
      </c>
      <c r="BB3930" s="396" t="s">
        <v>861</v>
      </c>
      <c r="BC3930" t="str">
        <f t="shared" si="356"/>
        <v>RD1</v>
      </c>
      <c r="BD3930" t="str">
        <f t="shared" si="357"/>
        <v>NAoMe_initial_final_stage_tum</v>
      </c>
      <c r="BE3930" s="397" t="s">
        <v>862</v>
      </c>
      <c r="BF3930" t="str">
        <f t="shared" si="358"/>
        <v>Stage 0</v>
      </c>
      <c r="BG3930">
        <f t="shared" si="359"/>
        <v>2</v>
      </c>
      <c r="BH3930" s="398">
        <f t="shared" si="360"/>
        <v>2.817000076174736E-2</v>
      </c>
      <c r="BO3930" s="33"/>
    </row>
    <row r="3931" spans="1:67">
      <c r="A3931" s="316" t="s">
        <v>27</v>
      </c>
      <c r="B3931" t="s">
        <v>380</v>
      </c>
      <c r="C3931" t="s">
        <v>910</v>
      </c>
      <c r="D3931" t="s">
        <v>314</v>
      </c>
      <c r="E3931" s="316" t="s">
        <v>165</v>
      </c>
      <c r="F3931" s="316" t="s">
        <v>166</v>
      </c>
      <c r="G3931" s="316" t="s">
        <v>441</v>
      </c>
      <c r="H3931" s="316" t="s">
        <v>370</v>
      </c>
      <c r="I3931" s="316" t="s">
        <v>303</v>
      </c>
      <c r="J3931" s="316" t="s">
        <v>305</v>
      </c>
      <c r="K3931" s="36">
        <v>2</v>
      </c>
      <c r="L3931" s="317">
        <v>2.817000076174736E-2</v>
      </c>
      <c r="M3931" s="317">
        <v>3.1750001013278961E-2</v>
      </c>
      <c r="N3931" s="36">
        <v>14</v>
      </c>
      <c r="O3931" s="317">
        <v>2.8000000864267349E-2</v>
      </c>
      <c r="P3931" s="317">
        <v>3.2859999686479568E-2</v>
      </c>
      <c r="Q3931" s="36">
        <v>359</v>
      </c>
      <c r="R3931" s="317">
        <v>3.5999998450279243E-2</v>
      </c>
      <c r="S3931" s="317">
        <v>4.3150000274181373E-2</v>
      </c>
      <c r="T3931" t="s">
        <v>380</v>
      </c>
      <c r="BA3931" s="395">
        <v>1</v>
      </c>
      <c r="BB3931" s="396" t="s">
        <v>861</v>
      </c>
      <c r="BC3931" t="str">
        <f t="shared" si="356"/>
        <v>RD1</v>
      </c>
      <c r="BD3931" t="str">
        <f t="shared" si="357"/>
        <v>NAoMe_initial_final_stage_tum</v>
      </c>
      <c r="BE3931" s="397" t="s">
        <v>862</v>
      </c>
      <c r="BF3931" t="str">
        <f t="shared" si="358"/>
        <v>Stage 1</v>
      </c>
      <c r="BG3931">
        <f t="shared" si="359"/>
        <v>2</v>
      </c>
      <c r="BH3931" s="398">
        <f t="shared" si="360"/>
        <v>2.817000076174736E-2</v>
      </c>
      <c r="BO3931" s="33"/>
    </row>
    <row r="3932" spans="1:67">
      <c r="A3932" s="316" t="s">
        <v>27</v>
      </c>
      <c r="B3932" t="s">
        <v>380</v>
      </c>
      <c r="C3932" t="s">
        <v>910</v>
      </c>
      <c r="D3932" t="s">
        <v>314</v>
      </c>
      <c r="E3932" s="316" t="s">
        <v>165</v>
      </c>
      <c r="F3932" s="316" t="s">
        <v>166</v>
      </c>
      <c r="G3932" s="316" t="s">
        <v>441</v>
      </c>
      <c r="H3932" s="316" t="s">
        <v>370</v>
      </c>
      <c r="I3932" s="316" t="s">
        <v>303</v>
      </c>
      <c r="J3932" s="316" t="s">
        <v>306</v>
      </c>
      <c r="K3932" s="36">
        <v>6</v>
      </c>
      <c r="L3932" s="317">
        <v>8.4509998559951782E-2</v>
      </c>
      <c r="M3932" s="317">
        <v>9.5239996910095215E-2</v>
      </c>
      <c r="N3932" s="36">
        <v>57</v>
      </c>
      <c r="O3932" s="317">
        <v>0.1140000000596046</v>
      </c>
      <c r="P3932" s="317">
        <v>0.13379999995231631</v>
      </c>
      <c r="Q3932" s="36">
        <v>996</v>
      </c>
      <c r="R3932" s="317">
        <v>9.9880002439022064E-2</v>
      </c>
      <c r="S3932" s="317">
        <v>0.11970999836921691</v>
      </c>
      <c r="T3932" t="s">
        <v>380</v>
      </c>
      <c r="BA3932" s="395">
        <v>1</v>
      </c>
      <c r="BB3932" s="396" t="s">
        <v>861</v>
      </c>
      <c r="BC3932" t="str">
        <f t="shared" si="356"/>
        <v>RD1</v>
      </c>
      <c r="BD3932" t="str">
        <f t="shared" si="357"/>
        <v>NAoMe_initial_final_stage_tum</v>
      </c>
      <c r="BE3932" s="397" t="s">
        <v>862</v>
      </c>
      <c r="BF3932" t="str">
        <f t="shared" si="358"/>
        <v>Stage 2</v>
      </c>
      <c r="BG3932">
        <f t="shared" si="359"/>
        <v>6</v>
      </c>
      <c r="BH3932" s="398">
        <f t="shared" si="360"/>
        <v>8.4509998559951782E-2</v>
      </c>
      <c r="BO3932" s="33"/>
    </row>
    <row r="3933" spans="1:67">
      <c r="A3933" s="316" t="s">
        <v>27</v>
      </c>
      <c r="B3933" t="s">
        <v>380</v>
      </c>
      <c r="C3933" t="s">
        <v>910</v>
      </c>
      <c r="D3933" t="s">
        <v>314</v>
      </c>
      <c r="E3933" s="316" t="s">
        <v>165</v>
      </c>
      <c r="F3933" s="316" t="s">
        <v>166</v>
      </c>
      <c r="G3933" s="316" t="s">
        <v>441</v>
      </c>
      <c r="H3933" s="316" t="s">
        <v>370</v>
      </c>
      <c r="I3933" s="316" t="s">
        <v>303</v>
      </c>
      <c r="J3933" s="316" t="s">
        <v>307</v>
      </c>
      <c r="K3933" s="36">
        <v>8</v>
      </c>
      <c r="L3933" s="317">
        <v>0.1126800030469894</v>
      </c>
      <c r="M3933" s="317">
        <v>0.1269800066947937</v>
      </c>
      <c r="N3933" s="36">
        <v>37</v>
      </c>
      <c r="O3933" s="317">
        <v>7.4000000953674316E-2</v>
      </c>
      <c r="P3933" s="317">
        <v>8.6850002408027649E-2</v>
      </c>
      <c r="Q3933" s="36">
        <v>742</v>
      </c>
      <c r="R3933" s="317">
        <v>7.4409998953342438E-2</v>
      </c>
      <c r="S3933" s="317">
        <v>8.9180000126361847E-2</v>
      </c>
      <c r="T3933" t="s">
        <v>380</v>
      </c>
      <c r="BA3933" s="395">
        <v>1</v>
      </c>
      <c r="BB3933" s="396" t="s">
        <v>861</v>
      </c>
      <c r="BC3933" t="str">
        <f t="shared" si="356"/>
        <v>RD1</v>
      </c>
      <c r="BD3933" t="str">
        <f t="shared" si="357"/>
        <v>NAoMe_initial_final_stage_tum</v>
      </c>
      <c r="BE3933" s="397" t="s">
        <v>862</v>
      </c>
      <c r="BF3933" t="str">
        <f t="shared" si="358"/>
        <v>Stage 3</v>
      </c>
      <c r="BG3933">
        <f t="shared" si="359"/>
        <v>8</v>
      </c>
      <c r="BH3933" s="398">
        <f t="shared" si="360"/>
        <v>0.1126800030469894</v>
      </c>
      <c r="BO3933" s="33"/>
    </row>
    <row r="3934" spans="1:67">
      <c r="A3934" s="316" t="s">
        <v>27</v>
      </c>
      <c r="B3934" t="s">
        <v>380</v>
      </c>
      <c r="C3934" t="s">
        <v>910</v>
      </c>
      <c r="D3934" t="s">
        <v>314</v>
      </c>
      <c r="E3934" s="316" t="s">
        <v>165</v>
      </c>
      <c r="F3934" s="316" t="s">
        <v>166</v>
      </c>
      <c r="G3934" s="316" t="s">
        <v>441</v>
      </c>
      <c r="H3934" s="316" t="s">
        <v>370</v>
      </c>
      <c r="I3934" s="316" t="s">
        <v>303</v>
      </c>
      <c r="J3934" s="316" t="s">
        <v>336</v>
      </c>
      <c r="K3934" s="36">
        <v>45</v>
      </c>
      <c r="L3934" s="317">
        <v>0.63380002975463867</v>
      </c>
      <c r="M3934" s="317">
        <v>0.71429002285003662</v>
      </c>
      <c r="N3934" s="36">
        <v>316</v>
      </c>
      <c r="O3934" s="317">
        <v>0.63200002908706665</v>
      </c>
      <c r="P3934" s="317">
        <v>0.74177998304367065</v>
      </c>
      <c r="Q3934" s="36">
        <v>6159</v>
      </c>
      <c r="R3934" s="317">
        <v>0.6176300048828125</v>
      </c>
      <c r="S3934" s="317">
        <v>0.74026000499725342</v>
      </c>
      <c r="T3934" t="s">
        <v>380</v>
      </c>
      <c r="BA3934" s="395">
        <v>1</v>
      </c>
      <c r="BB3934" s="396" t="s">
        <v>861</v>
      </c>
      <c r="BC3934" t="str">
        <f t="shared" si="356"/>
        <v>RD1</v>
      </c>
      <c r="BD3934" t="str">
        <f t="shared" si="357"/>
        <v>NAoMe_initial_final_stage_tum</v>
      </c>
      <c r="BE3934" s="397" t="s">
        <v>862</v>
      </c>
      <c r="BF3934" t="str">
        <f t="shared" si="358"/>
        <v>Stage 4</v>
      </c>
      <c r="BG3934">
        <f t="shared" si="359"/>
        <v>45</v>
      </c>
      <c r="BH3934" s="398">
        <f t="shared" si="360"/>
        <v>0.63380002975463867</v>
      </c>
      <c r="BO3934" s="33"/>
    </row>
    <row r="3935" spans="1:67">
      <c r="A3935" s="316" t="s">
        <v>27</v>
      </c>
      <c r="B3935" t="s">
        <v>380</v>
      </c>
      <c r="C3935" t="s">
        <v>910</v>
      </c>
      <c r="D3935" t="s">
        <v>314</v>
      </c>
      <c r="E3935" s="316" t="s">
        <v>165</v>
      </c>
      <c r="F3935" s="316" t="s">
        <v>166</v>
      </c>
      <c r="G3935" s="316" t="s">
        <v>441</v>
      </c>
      <c r="H3935" s="316" t="s">
        <v>370</v>
      </c>
      <c r="I3935" s="316" t="s">
        <v>342</v>
      </c>
      <c r="J3935" s="316" t="s">
        <v>343</v>
      </c>
      <c r="K3935" s="36">
        <v>8</v>
      </c>
      <c r="L3935" s="317">
        <v>0.1126800030469894</v>
      </c>
      <c r="M3935" s="317"/>
      <c r="N3935" s="36">
        <v>74</v>
      </c>
      <c r="O3935" s="317">
        <v>0.14800000190734861</v>
      </c>
      <c r="P3935" s="317"/>
      <c r="Q3935" s="36">
        <v>1652</v>
      </c>
      <c r="R3935" s="317">
        <v>0.1656599938869476</v>
      </c>
      <c r="S3935" s="317"/>
      <c r="T3935" t="s">
        <v>380</v>
      </c>
      <c r="BA3935" s="395">
        <v>1</v>
      </c>
      <c r="BB3935" s="396" t="s">
        <v>861</v>
      </c>
      <c r="BC3935" t="str">
        <f t="shared" si="356"/>
        <v>RD1</v>
      </c>
      <c r="BD3935" t="str">
        <f t="shared" si="357"/>
        <v>NAoMe_initial_final_stage_tum_grp</v>
      </c>
      <c r="BE3935" s="397" t="s">
        <v>862</v>
      </c>
      <c r="BF3935" t="str">
        <f t="shared" si="358"/>
        <v>MBC in HESAPC</v>
      </c>
      <c r="BG3935">
        <f t="shared" si="359"/>
        <v>8</v>
      </c>
      <c r="BH3935" s="398">
        <f t="shared" si="360"/>
        <v>0.1126800030469894</v>
      </c>
      <c r="BO3935" s="33"/>
    </row>
    <row r="3936" spans="1:67">
      <c r="A3936" s="316" t="s">
        <v>27</v>
      </c>
      <c r="B3936" t="s">
        <v>380</v>
      </c>
      <c r="C3936" t="s">
        <v>910</v>
      </c>
      <c r="D3936" t="s">
        <v>314</v>
      </c>
      <c r="E3936" s="316" t="s">
        <v>165</v>
      </c>
      <c r="F3936" s="316" t="s">
        <v>166</v>
      </c>
      <c r="G3936" s="316" t="s">
        <v>441</v>
      </c>
      <c r="H3936" s="316" t="s">
        <v>370</v>
      </c>
      <c r="I3936" s="316" t="s">
        <v>342</v>
      </c>
      <c r="J3936" s="316" t="s">
        <v>344</v>
      </c>
      <c r="K3936" s="36">
        <v>18</v>
      </c>
      <c r="L3936" s="317">
        <v>0.25352001190185552</v>
      </c>
      <c r="M3936" s="317">
        <v>0.28571000695228582</v>
      </c>
      <c r="N3936" s="36">
        <v>111</v>
      </c>
      <c r="O3936" s="317">
        <v>0.22200000286102289</v>
      </c>
      <c r="P3936" s="317">
        <v>0.26056000590324402</v>
      </c>
      <c r="Q3936" s="36">
        <v>2161</v>
      </c>
      <c r="R3936" s="317">
        <v>0.2167100012302399</v>
      </c>
      <c r="S3936" s="317">
        <v>0.25973999500274658</v>
      </c>
      <c r="T3936" t="s">
        <v>380</v>
      </c>
      <c r="BA3936" s="395">
        <v>1</v>
      </c>
      <c r="BB3936" s="396" t="s">
        <v>861</v>
      </c>
      <c r="BC3936" t="str">
        <f t="shared" si="356"/>
        <v>RD1</v>
      </c>
      <c r="BD3936" t="str">
        <f t="shared" si="357"/>
        <v>NAoMe_initial_final_stage_tum_grp</v>
      </c>
      <c r="BE3936" s="397" t="s">
        <v>862</v>
      </c>
      <c r="BF3936" t="str">
        <f t="shared" si="358"/>
        <v>Stage 0-3</v>
      </c>
      <c r="BG3936">
        <f t="shared" si="359"/>
        <v>18</v>
      </c>
      <c r="BH3936" s="398">
        <f t="shared" si="360"/>
        <v>0.25352001190185552</v>
      </c>
      <c r="BO3936" s="33"/>
    </row>
    <row r="3937" spans="1:67">
      <c r="A3937" s="316" t="s">
        <v>27</v>
      </c>
      <c r="B3937" t="s">
        <v>380</v>
      </c>
      <c r="C3937" t="s">
        <v>910</v>
      </c>
      <c r="D3937" t="s">
        <v>314</v>
      </c>
      <c r="E3937" s="316" t="s">
        <v>165</v>
      </c>
      <c r="F3937" s="316" t="s">
        <v>166</v>
      </c>
      <c r="G3937" s="316" t="s">
        <v>441</v>
      </c>
      <c r="H3937" s="316" t="s">
        <v>370</v>
      </c>
      <c r="I3937" s="316" t="s">
        <v>342</v>
      </c>
      <c r="J3937" s="316" t="s">
        <v>336</v>
      </c>
      <c r="K3937" s="36">
        <v>45</v>
      </c>
      <c r="L3937" s="317">
        <v>0.63380002975463867</v>
      </c>
      <c r="M3937" s="317">
        <v>0.71429002285003662</v>
      </c>
      <c r="N3937" s="36">
        <v>315</v>
      </c>
      <c r="O3937" s="317">
        <v>0.62999999523162842</v>
      </c>
      <c r="P3937" s="317">
        <v>0.73944002389907837</v>
      </c>
      <c r="Q3937" s="36">
        <v>6159</v>
      </c>
      <c r="R3937" s="317">
        <v>0.6176300048828125</v>
      </c>
      <c r="S3937" s="317">
        <v>0.74026000499725342</v>
      </c>
      <c r="T3937" t="s">
        <v>380</v>
      </c>
      <c r="BA3937" s="395">
        <v>1</v>
      </c>
      <c r="BB3937" s="396" t="s">
        <v>861</v>
      </c>
      <c r="BC3937" t="str">
        <f t="shared" si="356"/>
        <v>RD1</v>
      </c>
      <c r="BD3937" t="str">
        <f t="shared" si="357"/>
        <v>NAoMe_initial_final_stage_tum_grp</v>
      </c>
      <c r="BE3937" s="397" t="s">
        <v>862</v>
      </c>
      <c r="BF3937" t="str">
        <f t="shared" si="358"/>
        <v>Stage 4</v>
      </c>
      <c r="BG3937">
        <f t="shared" si="359"/>
        <v>45</v>
      </c>
      <c r="BH3937" s="398">
        <f t="shared" si="360"/>
        <v>0.63380002975463867</v>
      </c>
      <c r="BO3937" s="33"/>
    </row>
    <row r="3938" spans="1:67">
      <c r="A3938" s="316" t="s">
        <v>27</v>
      </c>
      <c r="B3938" t="s">
        <v>380</v>
      </c>
      <c r="C3938" t="s">
        <v>910</v>
      </c>
      <c r="D3938" t="s">
        <v>314</v>
      </c>
      <c r="E3938" s="316" t="s">
        <v>165</v>
      </c>
      <c r="F3938" s="316" t="s">
        <v>166</v>
      </c>
      <c r="G3938" s="316" t="s">
        <v>441</v>
      </c>
      <c r="H3938" s="316" t="s">
        <v>370</v>
      </c>
      <c r="I3938" s="316" t="s">
        <v>658</v>
      </c>
      <c r="J3938" s="316" t="s">
        <v>345</v>
      </c>
      <c r="K3938" s="36">
        <v>71</v>
      </c>
      <c r="L3938" s="317">
        <v>1</v>
      </c>
      <c r="M3938" s="317"/>
      <c r="N3938" s="36">
        <v>500</v>
      </c>
      <c r="O3938" s="317">
        <v>1</v>
      </c>
      <c r="P3938" s="317"/>
      <c r="Q3938" s="36">
        <v>9972</v>
      </c>
      <c r="R3938" s="317">
        <v>1</v>
      </c>
      <c r="S3938" s="317"/>
      <c r="T3938" t="s">
        <v>380</v>
      </c>
      <c r="BA3938" s="395">
        <v>1</v>
      </c>
      <c r="BB3938" s="396" t="s">
        <v>861</v>
      </c>
      <c r="BC3938" t="str">
        <f t="shared" si="356"/>
        <v>RD1</v>
      </c>
      <c r="BD3938" t="str">
        <f t="shared" si="357"/>
        <v>NAoMe_initial_final_who_ps</v>
      </c>
      <c r="BE3938" s="397" t="s">
        <v>862</v>
      </c>
      <c r="BF3938" t="str">
        <f t="shared" si="358"/>
        <v>Not recorded</v>
      </c>
      <c r="BG3938">
        <f t="shared" si="359"/>
        <v>71</v>
      </c>
      <c r="BH3938" s="398">
        <f t="shared" si="360"/>
        <v>1</v>
      </c>
      <c r="BO3938" s="33"/>
    </row>
    <row r="3939" spans="1:67">
      <c r="A3939" s="316" t="s">
        <v>27</v>
      </c>
      <c r="B3939" t="s">
        <v>380</v>
      </c>
      <c r="C3939" t="s">
        <v>910</v>
      </c>
      <c r="D3939" t="s">
        <v>314</v>
      </c>
      <c r="E3939" s="316" t="s">
        <v>165</v>
      </c>
      <c r="F3939" s="316" t="s">
        <v>166</v>
      </c>
      <c r="G3939" s="316" t="s">
        <v>441</v>
      </c>
      <c r="H3939" s="316" t="s">
        <v>370</v>
      </c>
      <c r="I3939" s="316" t="s">
        <v>291</v>
      </c>
      <c r="J3939" s="316" t="s">
        <v>313</v>
      </c>
      <c r="K3939" s="36">
        <v>71</v>
      </c>
      <c r="L3939" s="317">
        <v>1</v>
      </c>
      <c r="M3939" s="317"/>
      <c r="N3939" s="36">
        <v>494</v>
      </c>
      <c r="O3939" s="317">
        <v>0.98799997568130493</v>
      </c>
      <c r="P3939" s="317"/>
      <c r="Q3939" s="36">
        <v>9846</v>
      </c>
      <c r="R3939" s="317">
        <v>0.98736000061035156</v>
      </c>
      <c r="S3939" s="317"/>
      <c r="T3939" t="s">
        <v>380</v>
      </c>
      <c r="BA3939" s="395">
        <v>1</v>
      </c>
      <c r="BB3939" s="396" t="s">
        <v>861</v>
      </c>
      <c r="BC3939" t="str">
        <f t="shared" si="356"/>
        <v>RD1</v>
      </c>
      <c r="BD3939" t="str">
        <f t="shared" si="357"/>
        <v>NAoMe_initial_gender</v>
      </c>
      <c r="BE3939" s="397" t="s">
        <v>862</v>
      </c>
      <c r="BF3939" t="str">
        <f t="shared" si="358"/>
        <v>Female</v>
      </c>
      <c r="BG3939">
        <f t="shared" si="359"/>
        <v>71</v>
      </c>
      <c r="BH3939" s="398">
        <f t="shared" si="360"/>
        <v>1</v>
      </c>
      <c r="BO3939" s="33"/>
    </row>
    <row r="3940" spans="1:67">
      <c r="A3940" s="316" t="s">
        <v>27</v>
      </c>
      <c r="B3940" t="s">
        <v>380</v>
      </c>
      <c r="C3940" t="s">
        <v>910</v>
      </c>
      <c r="D3940" t="s">
        <v>314</v>
      </c>
      <c r="E3940" s="316" t="s">
        <v>165</v>
      </c>
      <c r="F3940" s="316" t="s">
        <v>166</v>
      </c>
      <c r="G3940" s="316" t="s">
        <v>441</v>
      </c>
      <c r="H3940" s="316" t="s">
        <v>370</v>
      </c>
      <c r="I3940" s="316" t="s">
        <v>291</v>
      </c>
      <c r="J3940" s="316" t="s">
        <v>293</v>
      </c>
      <c r="K3940" s="36">
        <v>0</v>
      </c>
      <c r="L3940" s="317">
        <v>0</v>
      </c>
      <c r="M3940" s="317"/>
      <c r="N3940" s="36">
        <v>6</v>
      </c>
      <c r="O3940" s="317">
        <v>1.200000010430813E-2</v>
      </c>
      <c r="P3940" s="317"/>
      <c r="Q3940" s="36">
        <v>126</v>
      </c>
      <c r="R3940" s="317">
        <v>1.264000032097101E-2</v>
      </c>
      <c r="S3940" s="317"/>
      <c r="T3940" t="s">
        <v>380</v>
      </c>
      <c r="BA3940" s="395">
        <v>1</v>
      </c>
      <c r="BB3940" s="396" t="s">
        <v>861</v>
      </c>
      <c r="BC3940" t="str">
        <f t="shared" si="356"/>
        <v>RD1</v>
      </c>
      <c r="BD3940" t="str">
        <f t="shared" si="357"/>
        <v>NAoMe_initial_gender</v>
      </c>
      <c r="BE3940" s="397" t="s">
        <v>862</v>
      </c>
      <c r="BF3940" t="str">
        <f t="shared" si="358"/>
        <v>Male</v>
      </c>
      <c r="BG3940">
        <f t="shared" si="359"/>
        <v>0</v>
      </c>
      <c r="BH3940" s="398">
        <f t="shared" si="360"/>
        <v>0</v>
      </c>
      <c r="BO3940" s="33"/>
    </row>
    <row r="3941" spans="1:67">
      <c r="A3941" s="316" t="s">
        <v>27</v>
      </c>
      <c r="B3941" t="s">
        <v>380</v>
      </c>
      <c r="C3941" t="s">
        <v>910</v>
      </c>
      <c r="D3941" t="s">
        <v>314</v>
      </c>
      <c r="E3941" s="316" t="s">
        <v>165</v>
      </c>
      <c r="F3941" s="316" t="s">
        <v>166</v>
      </c>
      <c r="G3941" s="316" t="s">
        <v>441</v>
      </c>
      <c r="H3941" s="316" t="s">
        <v>370</v>
      </c>
      <c r="I3941" s="316" t="s">
        <v>659</v>
      </c>
      <c r="J3941" s="316" t="s">
        <v>294</v>
      </c>
      <c r="K3941" s="36">
        <v>2</v>
      </c>
      <c r="L3941" s="317">
        <v>2.817000076174736E-2</v>
      </c>
      <c r="M3941" s="317">
        <v>2.817000076174736E-2</v>
      </c>
      <c r="N3941" s="36">
        <v>39</v>
      </c>
      <c r="O3941" s="317">
        <v>7.8000001609325409E-2</v>
      </c>
      <c r="P3941" s="317">
        <v>7.8000001609325409E-2</v>
      </c>
      <c r="Q3941" s="36">
        <v>1800</v>
      </c>
      <c r="R3941" s="317">
        <v>0.18050999939441681</v>
      </c>
      <c r="S3941" s="317">
        <v>0.18050999939441681</v>
      </c>
      <c r="T3941" t="s">
        <v>380</v>
      </c>
      <c r="BA3941" s="395">
        <v>1</v>
      </c>
      <c r="BB3941" s="396" t="s">
        <v>861</v>
      </c>
      <c r="BC3941" t="str">
        <f t="shared" si="356"/>
        <v>RD1</v>
      </c>
      <c r="BD3941" t="str">
        <f t="shared" si="357"/>
        <v>NAoMe_initial_imd_2019</v>
      </c>
      <c r="BE3941" s="397" t="s">
        <v>862</v>
      </c>
      <c r="BF3941" t="str">
        <f t="shared" si="358"/>
        <v>1 - most deprived</v>
      </c>
      <c r="BG3941">
        <f t="shared" si="359"/>
        <v>2</v>
      </c>
      <c r="BH3941" s="398">
        <f t="shared" si="360"/>
        <v>2.817000076174736E-2</v>
      </c>
      <c r="BO3941" s="33"/>
    </row>
    <row r="3942" spans="1:67">
      <c r="A3942" s="316" t="s">
        <v>27</v>
      </c>
      <c r="B3942" t="s">
        <v>380</v>
      </c>
      <c r="C3942" t="s">
        <v>910</v>
      </c>
      <c r="D3942" t="s">
        <v>314</v>
      </c>
      <c r="E3942" s="316" t="s">
        <v>165</v>
      </c>
      <c r="F3942" s="316" t="s">
        <v>166</v>
      </c>
      <c r="G3942" s="316" t="s">
        <v>441</v>
      </c>
      <c r="H3942" s="316" t="s">
        <v>370</v>
      </c>
      <c r="I3942" s="316" t="s">
        <v>659</v>
      </c>
      <c r="J3942" s="316" t="s">
        <v>15</v>
      </c>
      <c r="K3942" s="36">
        <v>6</v>
      </c>
      <c r="L3942" s="317">
        <v>8.4509998559951782E-2</v>
      </c>
      <c r="M3942" s="317">
        <v>8.4509998559951782E-2</v>
      </c>
      <c r="N3942" s="36">
        <v>101</v>
      </c>
      <c r="O3942" s="317">
        <v>0.20200000703334811</v>
      </c>
      <c r="P3942" s="317">
        <v>0.20200000703334811</v>
      </c>
      <c r="Q3942" s="36">
        <v>2036</v>
      </c>
      <c r="R3942" s="317">
        <v>0.20417000353336329</v>
      </c>
      <c r="S3942" s="317">
        <v>0.20417000353336329</v>
      </c>
      <c r="T3942" t="s">
        <v>380</v>
      </c>
      <c r="BA3942" s="395">
        <v>1</v>
      </c>
      <c r="BB3942" s="396" t="s">
        <v>861</v>
      </c>
      <c r="BC3942" t="str">
        <f t="shared" si="356"/>
        <v>RD1</v>
      </c>
      <c r="BD3942" t="str">
        <f t="shared" si="357"/>
        <v>NAoMe_initial_imd_2019</v>
      </c>
      <c r="BE3942" s="397" t="s">
        <v>862</v>
      </c>
      <c r="BF3942" t="str">
        <f t="shared" si="358"/>
        <v>2</v>
      </c>
      <c r="BG3942">
        <f t="shared" si="359"/>
        <v>6</v>
      </c>
      <c r="BH3942" s="398">
        <f t="shared" si="360"/>
        <v>8.4509998559951782E-2</v>
      </c>
      <c r="BO3942" s="33"/>
    </row>
    <row r="3943" spans="1:67">
      <c r="A3943" s="316" t="s">
        <v>27</v>
      </c>
      <c r="B3943" t="s">
        <v>380</v>
      </c>
      <c r="C3943" t="s">
        <v>910</v>
      </c>
      <c r="D3943" t="s">
        <v>314</v>
      </c>
      <c r="E3943" s="316" t="s">
        <v>165</v>
      </c>
      <c r="F3943" s="316" t="s">
        <v>166</v>
      </c>
      <c r="G3943" s="316" t="s">
        <v>441</v>
      </c>
      <c r="H3943" s="316" t="s">
        <v>370</v>
      </c>
      <c r="I3943" s="316" t="s">
        <v>659</v>
      </c>
      <c r="J3943" s="316" t="s">
        <v>16</v>
      </c>
      <c r="K3943" s="36">
        <v>21</v>
      </c>
      <c r="L3943" s="317">
        <v>0.29576998949050898</v>
      </c>
      <c r="M3943" s="317">
        <v>0.29576998949050898</v>
      </c>
      <c r="N3943" s="36">
        <v>123</v>
      </c>
      <c r="O3943" s="317">
        <v>0.2460000067949295</v>
      </c>
      <c r="P3943" s="317">
        <v>0.2460000067949295</v>
      </c>
      <c r="Q3943" s="36">
        <v>2085</v>
      </c>
      <c r="R3943" s="317">
        <v>0.20908999443054199</v>
      </c>
      <c r="S3943" s="317">
        <v>0.20908999443054199</v>
      </c>
      <c r="T3943" t="s">
        <v>380</v>
      </c>
      <c r="BA3943" s="395">
        <v>1</v>
      </c>
      <c r="BB3943" s="396" t="s">
        <v>861</v>
      </c>
      <c r="BC3943" t="str">
        <f t="shared" si="356"/>
        <v>RD1</v>
      </c>
      <c r="BD3943" t="str">
        <f t="shared" si="357"/>
        <v>NAoMe_initial_imd_2019</v>
      </c>
      <c r="BE3943" s="397" t="s">
        <v>862</v>
      </c>
      <c r="BF3943" t="str">
        <f t="shared" si="358"/>
        <v>3</v>
      </c>
      <c r="BG3943">
        <f t="shared" si="359"/>
        <v>21</v>
      </c>
      <c r="BH3943" s="398">
        <f t="shared" si="360"/>
        <v>0.29576998949050898</v>
      </c>
      <c r="BO3943" s="33"/>
    </row>
    <row r="3944" spans="1:67">
      <c r="A3944" s="316" t="s">
        <v>27</v>
      </c>
      <c r="B3944" t="s">
        <v>380</v>
      </c>
      <c r="C3944" t="s">
        <v>910</v>
      </c>
      <c r="D3944" t="s">
        <v>314</v>
      </c>
      <c r="E3944" s="316" t="s">
        <v>165</v>
      </c>
      <c r="F3944" s="316" t="s">
        <v>166</v>
      </c>
      <c r="G3944" s="316" t="s">
        <v>441</v>
      </c>
      <c r="H3944" s="316" t="s">
        <v>370</v>
      </c>
      <c r="I3944" s="316" t="s">
        <v>659</v>
      </c>
      <c r="J3944" s="316" t="s">
        <v>17</v>
      </c>
      <c r="K3944" s="36">
        <v>19</v>
      </c>
      <c r="L3944" s="317">
        <v>0.26761001348495478</v>
      </c>
      <c r="M3944" s="317">
        <v>0.26761001348495478</v>
      </c>
      <c r="N3944" s="36">
        <v>117</v>
      </c>
      <c r="O3944" s="317">
        <v>0.2339999973773956</v>
      </c>
      <c r="P3944" s="317">
        <v>0.2339999973773956</v>
      </c>
      <c r="Q3944" s="36">
        <v>2024</v>
      </c>
      <c r="R3944" s="317">
        <v>0.2029699981212616</v>
      </c>
      <c r="S3944" s="317">
        <v>0.2029699981212616</v>
      </c>
      <c r="T3944" t="s">
        <v>380</v>
      </c>
      <c r="BA3944" s="395">
        <v>1</v>
      </c>
      <c r="BB3944" s="396" t="s">
        <v>861</v>
      </c>
      <c r="BC3944" t="str">
        <f t="shared" si="356"/>
        <v>RD1</v>
      </c>
      <c r="BD3944" t="str">
        <f t="shared" si="357"/>
        <v>NAoMe_initial_imd_2019</v>
      </c>
      <c r="BE3944" s="397" t="s">
        <v>862</v>
      </c>
      <c r="BF3944" t="str">
        <f t="shared" si="358"/>
        <v>4</v>
      </c>
      <c r="BG3944">
        <f t="shared" si="359"/>
        <v>19</v>
      </c>
      <c r="BH3944" s="398">
        <f t="shared" si="360"/>
        <v>0.26761001348495478</v>
      </c>
      <c r="BO3944" s="33"/>
    </row>
    <row r="3945" spans="1:67">
      <c r="A3945" s="316" t="s">
        <v>27</v>
      </c>
      <c r="B3945" t="s">
        <v>380</v>
      </c>
      <c r="C3945" t="s">
        <v>910</v>
      </c>
      <c r="D3945" t="s">
        <v>314</v>
      </c>
      <c r="E3945" s="316" t="s">
        <v>165</v>
      </c>
      <c r="F3945" s="316" t="s">
        <v>166</v>
      </c>
      <c r="G3945" s="316" t="s">
        <v>441</v>
      </c>
      <c r="H3945" s="316" t="s">
        <v>370</v>
      </c>
      <c r="I3945" s="316" t="s">
        <v>659</v>
      </c>
      <c r="J3945" s="316" t="s">
        <v>295</v>
      </c>
      <c r="K3945" s="36">
        <v>23</v>
      </c>
      <c r="L3945" s="317">
        <v>0.32394000887870789</v>
      </c>
      <c r="M3945" s="317">
        <v>0.32394000887870789</v>
      </c>
      <c r="N3945" s="36">
        <v>120</v>
      </c>
      <c r="O3945" s="317">
        <v>0.239999994635582</v>
      </c>
      <c r="P3945" s="317">
        <v>0.239999994635582</v>
      </c>
      <c r="Q3945" s="36">
        <v>2027</v>
      </c>
      <c r="R3945" s="317">
        <v>0.2032700031995773</v>
      </c>
      <c r="S3945" s="317">
        <v>0.2032700031995773</v>
      </c>
      <c r="T3945" t="s">
        <v>380</v>
      </c>
      <c r="BA3945" s="395">
        <v>1</v>
      </c>
      <c r="BB3945" s="396" t="s">
        <v>861</v>
      </c>
      <c r="BC3945" t="str">
        <f t="shared" si="356"/>
        <v>RD1</v>
      </c>
      <c r="BD3945" t="str">
        <f t="shared" si="357"/>
        <v>NAoMe_initial_imd_2019</v>
      </c>
      <c r="BE3945" s="397" t="s">
        <v>862</v>
      </c>
      <c r="BF3945" t="str">
        <f t="shared" si="358"/>
        <v>5 - least deprived</v>
      </c>
      <c r="BG3945">
        <f t="shared" si="359"/>
        <v>23</v>
      </c>
      <c r="BH3945" s="398">
        <f t="shared" si="360"/>
        <v>0.32394000887870789</v>
      </c>
      <c r="BO3945" s="33"/>
    </row>
    <row r="3946" spans="1:67">
      <c r="A3946" s="316" t="s">
        <v>27</v>
      </c>
      <c r="B3946" t="s">
        <v>380</v>
      </c>
      <c r="C3946" t="s">
        <v>910</v>
      </c>
      <c r="D3946" t="s">
        <v>314</v>
      </c>
      <c r="E3946" s="316" t="s">
        <v>165</v>
      </c>
      <c r="F3946" s="316" t="s">
        <v>166</v>
      </c>
      <c r="G3946" s="316" t="s">
        <v>441</v>
      </c>
      <c r="H3946" s="316" t="s">
        <v>370</v>
      </c>
      <c r="I3946" s="316" t="s">
        <v>659</v>
      </c>
      <c r="J3946" s="316" t="s">
        <v>260</v>
      </c>
      <c r="K3946" s="36">
        <v>0</v>
      </c>
      <c r="L3946" s="317">
        <v>0</v>
      </c>
      <c r="M3946" s="317"/>
      <c r="N3946" s="36">
        <v>0</v>
      </c>
      <c r="O3946" s="317">
        <v>0</v>
      </c>
      <c r="P3946" s="317"/>
      <c r="Q3946" s="36">
        <v>0</v>
      </c>
      <c r="R3946" s="317">
        <v>0</v>
      </c>
      <c r="S3946" s="317"/>
      <c r="T3946" t="s">
        <v>380</v>
      </c>
      <c r="BA3946" s="395">
        <v>1</v>
      </c>
      <c r="BB3946" s="396" t="s">
        <v>861</v>
      </c>
      <c r="BC3946" t="str">
        <f t="shared" si="356"/>
        <v>RD1</v>
      </c>
      <c r="BD3946" t="str">
        <f t="shared" si="357"/>
        <v>NAoMe_initial_imd_2019</v>
      </c>
      <c r="BE3946" s="397" t="s">
        <v>862</v>
      </c>
      <c r="BF3946" t="str">
        <f t="shared" si="358"/>
        <v>Unknown</v>
      </c>
      <c r="BG3946">
        <f t="shared" si="359"/>
        <v>0</v>
      </c>
      <c r="BH3946" s="398">
        <f t="shared" si="360"/>
        <v>0</v>
      </c>
      <c r="BO3946" s="33"/>
    </row>
    <row r="3947" spans="1:67">
      <c r="A3947" s="316" t="s">
        <v>27</v>
      </c>
      <c r="B3947" t="s">
        <v>380</v>
      </c>
      <c r="C3947" t="s">
        <v>910</v>
      </c>
      <c r="D3947" t="s">
        <v>314</v>
      </c>
      <c r="E3947" s="316" t="s">
        <v>165</v>
      </c>
      <c r="F3947" s="316" t="s">
        <v>166</v>
      </c>
      <c r="G3947" s="316" t="s">
        <v>441</v>
      </c>
      <c r="H3947" s="316" t="s">
        <v>370</v>
      </c>
      <c r="I3947" s="316" t="s">
        <v>296</v>
      </c>
      <c r="J3947" s="316" t="s">
        <v>297</v>
      </c>
      <c r="K3947" s="36">
        <v>38</v>
      </c>
      <c r="L3947" s="317">
        <v>0.5352100133895874</v>
      </c>
      <c r="M3947" s="317">
        <v>0.5352100133895874</v>
      </c>
      <c r="N3947" s="36">
        <v>286</v>
      </c>
      <c r="O3947" s="317">
        <v>0.57200002670288086</v>
      </c>
      <c r="P3947" s="317">
        <v>0.5801200270652771</v>
      </c>
      <c r="Q3947" s="36">
        <v>5528</v>
      </c>
      <c r="R3947" s="317">
        <v>0.55435001850128174</v>
      </c>
      <c r="S3947" s="317">
        <v>0.56936997175216675</v>
      </c>
      <c r="T3947" t="s">
        <v>380</v>
      </c>
      <c r="BA3947" s="395">
        <v>1</v>
      </c>
      <c r="BB3947" s="396" t="s">
        <v>861</v>
      </c>
      <c r="BC3947" t="str">
        <f t="shared" si="356"/>
        <v>RD1</v>
      </c>
      <c r="BD3947" t="str">
        <f t="shared" si="357"/>
        <v>NAoMe_initial_scarf_731_grp</v>
      </c>
      <c r="BE3947" s="397" t="s">
        <v>862</v>
      </c>
      <c r="BF3947" t="str">
        <f t="shared" si="358"/>
        <v>Fit</v>
      </c>
      <c r="BG3947">
        <f t="shared" si="359"/>
        <v>38</v>
      </c>
      <c r="BH3947" s="398">
        <f t="shared" si="360"/>
        <v>0.5352100133895874</v>
      </c>
      <c r="BO3947" s="33"/>
    </row>
    <row r="3948" spans="1:67">
      <c r="A3948" s="316" t="s">
        <v>27</v>
      </c>
      <c r="B3948" t="s">
        <v>380</v>
      </c>
      <c r="C3948" t="s">
        <v>910</v>
      </c>
      <c r="D3948" t="s">
        <v>314</v>
      </c>
      <c r="E3948" s="316" t="s">
        <v>165</v>
      </c>
      <c r="F3948" s="316" t="s">
        <v>166</v>
      </c>
      <c r="G3948" s="316" t="s">
        <v>441</v>
      </c>
      <c r="H3948" s="316" t="s">
        <v>370</v>
      </c>
      <c r="I3948" s="316" t="s">
        <v>296</v>
      </c>
      <c r="J3948" s="316" t="s">
        <v>298</v>
      </c>
      <c r="K3948" s="36">
        <v>12</v>
      </c>
      <c r="L3948" s="317">
        <v>0.16900999844074249</v>
      </c>
      <c r="M3948" s="317">
        <v>0.16900999844074249</v>
      </c>
      <c r="N3948" s="36">
        <v>77</v>
      </c>
      <c r="O3948" s="317">
        <v>0.153999999165535</v>
      </c>
      <c r="P3948" s="317">
        <v>0.1561899930238724</v>
      </c>
      <c r="Q3948" s="36">
        <v>1492</v>
      </c>
      <c r="R3948" s="317">
        <v>0.149619996547699</v>
      </c>
      <c r="S3948" s="317">
        <v>0.153669998049736</v>
      </c>
      <c r="T3948" t="s">
        <v>380</v>
      </c>
      <c r="BA3948" s="395">
        <v>1</v>
      </c>
      <c r="BB3948" s="396" t="s">
        <v>861</v>
      </c>
      <c r="BC3948" t="str">
        <f t="shared" si="356"/>
        <v>RD1</v>
      </c>
      <c r="BD3948" t="str">
        <f t="shared" si="357"/>
        <v>NAoMe_initial_scarf_731_grp</v>
      </c>
      <c r="BE3948" s="397" t="s">
        <v>862</v>
      </c>
      <c r="BF3948" t="str">
        <f t="shared" si="358"/>
        <v>Mild frailty</v>
      </c>
      <c r="BG3948">
        <f t="shared" si="359"/>
        <v>12</v>
      </c>
      <c r="BH3948" s="398">
        <f t="shared" si="360"/>
        <v>0.16900999844074249</v>
      </c>
      <c r="BO3948" s="33"/>
    </row>
    <row r="3949" spans="1:67">
      <c r="A3949" s="316" t="s">
        <v>27</v>
      </c>
      <c r="B3949" t="s">
        <v>380</v>
      </c>
      <c r="C3949" t="s">
        <v>910</v>
      </c>
      <c r="D3949" t="s">
        <v>314</v>
      </c>
      <c r="E3949" s="316" t="s">
        <v>165</v>
      </c>
      <c r="F3949" s="316" t="s">
        <v>166</v>
      </c>
      <c r="G3949" s="316" t="s">
        <v>441</v>
      </c>
      <c r="H3949" s="316" t="s">
        <v>370</v>
      </c>
      <c r="I3949" s="316" t="s">
        <v>296</v>
      </c>
      <c r="J3949" s="316" t="s">
        <v>299</v>
      </c>
      <c r="K3949" s="36">
        <v>10</v>
      </c>
      <c r="L3949" s="317">
        <v>0.14084999263286591</v>
      </c>
      <c r="M3949" s="317">
        <v>0.14084999263286591</v>
      </c>
      <c r="N3949" s="36">
        <v>73</v>
      </c>
      <c r="O3949" s="317">
        <v>0.14599999785423279</v>
      </c>
      <c r="P3949" s="317">
        <v>0.14806999266147611</v>
      </c>
      <c r="Q3949" s="36">
        <v>1470</v>
      </c>
      <c r="R3949" s="317">
        <v>0.1474100053310394</v>
      </c>
      <c r="S3949" s="317">
        <v>0.1514099985361099</v>
      </c>
      <c r="T3949" t="s">
        <v>380</v>
      </c>
      <c r="BA3949" s="395">
        <v>1</v>
      </c>
      <c r="BB3949" s="396" t="s">
        <v>861</v>
      </c>
      <c r="BC3949" t="str">
        <f t="shared" si="356"/>
        <v>RD1</v>
      </c>
      <c r="BD3949" t="str">
        <f t="shared" si="357"/>
        <v>NAoMe_initial_scarf_731_grp</v>
      </c>
      <c r="BE3949" s="397" t="s">
        <v>862</v>
      </c>
      <c r="BF3949" t="str">
        <f t="shared" si="358"/>
        <v>Moderate frailty</v>
      </c>
      <c r="BG3949">
        <f t="shared" si="359"/>
        <v>10</v>
      </c>
      <c r="BH3949" s="398">
        <f t="shared" si="360"/>
        <v>0.14084999263286591</v>
      </c>
      <c r="BO3949" s="33"/>
    </row>
    <row r="3950" spans="1:67">
      <c r="A3950" s="316" t="s">
        <v>27</v>
      </c>
      <c r="B3950" t="s">
        <v>380</v>
      </c>
      <c r="C3950" t="s">
        <v>910</v>
      </c>
      <c r="D3950" t="s">
        <v>314</v>
      </c>
      <c r="E3950" s="316" t="s">
        <v>165</v>
      </c>
      <c r="F3950" s="316" t="s">
        <v>166</v>
      </c>
      <c r="G3950" s="316" t="s">
        <v>441</v>
      </c>
      <c r="H3950" s="316" t="s">
        <v>370</v>
      </c>
      <c r="I3950" s="316" t="s">
        <v>296</v>
      </c>
      <c r="J3950" s="316" t="s">
        <v>353</v>
      </c>
      <c r="K3950" s="36">
        <v>0</v>
      </c>
      <c r="L3950" s="317">
        <v>0</v>
      </c>
      <c r="M3950" s="317"/>
      <c r="N3950" s="36">
        <v>7</v>
      </c>
      <c r="O3950" s="317">
        <v>1.4000000432133669E-2</v>
      </c>
      <c r="P3950" s="317"/>
      <c r="Q3950" s="36">
        <v>263</v>
      </c>
      <c r="R3950" s="317">
        <v>2.6370000094175339E-2</v>
      </c>
      <c r="S3950" s="317"/>
      <c r="T3950" t="s">
        <v>380</v>
      </c>
      <c r="BA3950" s="395">
        <v>1</v>
      </c>
      <c r="BB3950" s="396" t="s">
        <v>861</v>
      </c>
      <c r="BC3950" t="str">
        <f t="shared" si="356"/>
        <v>RD1</v>
      </c>
      <c r="BD3950" t="str">
        <f t="shared" si="357"/>
        <v>NAoMe_initial_scarf_731_grp</v>
      </c>
      <c r="BE3950" s="397" t="s">
        <v>862</v>
      </c>
      <c r="BF3950" t="str">
        <f t="shared" si="358"/>
        <v>Not in HESAPC</v>
      </c>
      <c r="BG3950">
        <f t="shared" si="359"/>
        <v>0</v>
      </c>
      <c r="BH3950" s="398">
        <f t="shared" si="360"/>
        <v>0</v>
      </c>
      <c r="BO3950" s="33"/>
    </row>
    <row r="3951" spans="1:67">
      <c r="A3951" s="316" t="s">
        <v>27</v>
      </c>
      <c r="B3951" t="s">
        <v>380</v>
      </c>
      <c r="C3951" t="s">
        <v>910</v>
      </c>
      <c r="D3951" t="s">
        <v>314</v>
      </c>
      <c r="E3951" s="316" t="s">
        <v>165</v>
      </c>
      <c r="F3951" s="316" t="s">
        <v>166</v>
      </c>
      <c r="G3951" s="316" t="s">
        <v>441</v>
      </c>
      <c r="H3951" s="316" t="s">
        <v>370</v>
      </c>
      <c r="I3951" s="316" t="s">
        <v>296</v>
      </c>
      <c r="J3951" s="316" t="s">
        <v>300</v>
      </c>
      <c r="K3951" s="36">
        <v>11</v>
      </c>
      <c r="L3951" s="317">
        <v>0.1549299955368042</v>
      </c>
      <c r="M3951" s="317">
        <v>0.1549299955368042</v>
      </c>
      <c r="N3951" s="36">
        <v>57</v>
      </c>
      <c r="O3951" s="317">
        <v>0.1140000000596046</v>
      </c>
      <c r="P3951" s="317">
        <v>0.1156200021505356</v>
      </c>
      <c r="Q3951" s="36">
        <v>1219</v>
      </c>
      <c r="R3951" s="317">
        <v>0.1222399994730949</v>
      </c>
      <c r="S3951" s="317">
        <v>0.12555000185966489</v>
      </c>
      <c r="T3951" t="s">
        <v>380</v>
      </c>
      <c r="BA3951" s="395">
        <v>1</v>
      </c>
      <c r="BB3951" s="396" t="s">
        <v>861</v>
      </c>
      <c r="BC3951" t="str">
        <f t="shared" si="356"/>
        <v>RD1</v>
      </c>
      <c r="BD3951" t="str">
        <f t="shared" si="357"/>
        <v>NAoMe_initial_scarf_731_grp</v>
      </c>
      <c r="BE3951" s="397" t="s">
        <v>862</v>
      </c>
      <c r="BF3951" t="str">
        <f t="shared" si="358"/>
        <v>Severe frailty</v>
      </c>
      <c r="BG3951">
        <f t="shared" si="359"/>
        <v>11</v>
      </c>
      <c r="BH3951" s="398">
        <f t="shared" si="360"/>
        <v>0.1549299955368042</v>
      </c>
      <c r="BO3951" s="33"/>
    </row>
    <row r="3952" spans="1:67">
      <c r="A3952" s="316" t="s">
        <v>27</v>
      </c>
      <c r="B3952" t="s">
        <v>380</v>
      </c>
      <c r="C3952" t="s">
        <v>910</v>
      </c>
      <c r="D3952" t="s">
        <v>314</v>
      </c>
      <c r="E3952" s="316" t="s">
        <v>167</v>
      </c>
      <c r="F3952" s="316" t="s">
        <v>168</v>
      </c>
      <c r="G3952" s="316" t="s">
        <v>441</v>
      </c>
      <c r="H3952" s="316" t="s">
        <v>370</v>
      </c>
      <c r="I3952" s="316" t="s">
        <v>310</v>
      </c>
      <c r="J3952" s="316" t="s">
        <v>277</v>
      </c>
      <c r="K3952" s="36">
        <v>0</v>
      </c>
      <c r="L3952" s="317">
        <v>0</v>
      </c>
      <c r="M3952" s="317"/>
      <c r="N3952" s="36">
        <v>2</v>
      </c>
      <c r="O3952" s="317">
        <v>4.0000001899898052E-3</v>
      </c>
      <c r="P3952" s="317"/>
      <c r="Q3952" s="36">
        <v>70</v>
      </c>
      <c r="R3952" s="317">
        <v>7.0199999026954174E-3</v>
      </c>
      <c r="S3952" s="317"/>
      <c r="T3952" t="s">
        <v>380</v>
      </c>
      <c r="BA3952" s="395">
        <v>1</v>
      </c>
      <c r="BB3952" s="396" t="s">
        <v>861</v>
      </c>
      <c r="BC3952" t="str">
        <f t="shared" si="356"/>
        <v>RNZ</v>
      </c>
      <c r="BD3952" t="str">
        <f t="shared" si="357"/>
        <v>NAoMe_initial_age_decades_80cap</v>
      </c>
      <c r="BE3952" s="397" t="s">
        <v>862</v>
      </c>
      <c r="BF3952" t="str">
        <f t="shared" si="358"/>
        <v>18-29 yrs</v>
      </c>
      <c r="BG3952">
        <f t="shared" si="359"/>
        <v>0</v>
      </c>
      <c r="BH3952" s="398">
        <f t="shared" si="360"/>
        <v>0</v>
      </c>
      <c r="BO3952" s="33"/>
    </row>
    <row r="3953" spans="1:67">
      <c r="A3953" s="316" t="s">
        <v>27</v>
      </c>
      <c r="B3953" t="s">
        <v>380</v>
      </c>
      <c r="C3953" t="s">
        <v>910</v>
      </c>
      <c r="D3953" t="s">
        <v>314</v>
      </c>
      <c r="E3953" s="316" t="s">
        <v>167</v>
      </c>
      <c r="F3953" s="316" t="s">
        <v>168</v>
      </c>
      <c r="G3953" s="316" t="s">
        <v>441</v>
      </c>
      <c r="H3953" s="316" t="s">
        <v>370</v>
      </c>
      <c r="I3953" s="316" t="s">
        <v>310</v>
      </c>
      <c r="J3953" s="316" t="s">
        <v>278</v>
      </c>
      <c r="K3953" s="36">
        <v>2</v>
      </c>
      <c r="L3953" s="317">
        <v>4.081999883055687E-2</v>
      </c>
      <c r="M3953" s="317"/>
      <c r="N3953" s="36">
        <v>13</v>
      </c>
      <c r="O3953" s="317">
        <v>2.60000005364418E-2</v>
      </c>
      <c r="P3953" s="317"/>
      <c r="Q3953" s="36">
        <v>429</v>
      </c>
      <c r="R3953" s="317">
        <v>4.3019998818635941E-2</v>
      </c>
      <c r="S3953" s="317"/>
      <c r="T3953" t="s">
        <v>380</v>
      </c>
      <c r="BA3953" s="395">
        <v>1</v>
      </c>
      <c r="BB3953" s="396" t="s">
        <v>861</v>
      </c>
      <c r="BC3953" t="str">
        <f t="shared" si="356"/>
        <v>RNZ</v>
      </c>
      <c r="BD3953" t="str">
        <f t="shared" si="357"/>
        <v>NAoMe_initial_age_decades_80cap</v>
      </c>
      <c r="BE3953" s="397" t="s">
        <v>862</v>
      </c>
      <c r="BF3953" t="str">
        <f t="shared" si="358"/>
        <v>30-39 yrs</v>
      </c>
      <c r="BG3953">
        <f t="shared" si="359"/>
        <v>2</v>
      </c>
      <c r="BH3953" s="398">
        <f t="shared" si="360"/>
        <v>4.081999883055687E-2</v>
      </c>
      <c r="BO3953" s="33"/>
    </row>
    <row r="3954" spans="1:67">
      <c r="A3954" s="316" t="s">
        <v>27</v>
      </c>
      <c r="B3954" t="s">
        <v>380</v>
      </c>
      <c r="C3954" t="s">
        <v>910</v>
      </c>
      <c r="D3954" t="s">
        <v>314</v>
      </c>
      <c r="E3954" s="316" t="s">
        <v>167</v>
      </c>
      <c r="F3954" s="316" t="s">
        <v>168</v>
      </c>
      <c r="G3954" s="316" t="s">
        <v>441</v>
      </c>
      <c r="H3954" s="316" t="s">
        <v>370</v>
      </c>
      <c r="I3954" s="316" t="s">
        <v>310</v>
      </c>
      <c r="J3954" s="316" t="s">
        <v>279</v>
      </c>
      <c r="K3954" s="36">
        <v>2</v>
      </c>
      <c r="L3954" s="317">
        <v>4.081999883055687E-2</v>
      </c>
      <c r="M3954" s="317"/>
      <c r="N3954" s="36">
        <v>42</v>
      </c>
      <c r="O3954" s="317">
        <v>8.3999998867511749E-2</v>
      </c>
      <c r="P3954" s="317"/>
      <c r="Q3954" s="36">
        <v>1024</v>
      </c>
      <c r="R3954" s="317">
        <v>0.1026899963617325</v>
      </c>
      <c r="S3954" s="317"/>
      <c r="T3954" t="s">
        <v>380</v>
      </c>
      <c r="BA3954" s="395">
        <v>1</v>
      </c>
      <c r="BB3954" s="396" t="s">
        <v>861</v>
      </c>
      <c r="BC3954" t="str">
        <f t="shared" si="356"/>
        <v>RNZ</v>
      </c>
      <c r="BD3954" t="str">
        <f t="shared" si="357"/>
        <v>NAoMe_initial_age_decades_80cap</v>
      </c>
      <c r="BE3954" s="397" t="s">
        <v>862</v>
      </c>
      <c r="BF3954" t="str">
        <f t="shared" si="358"/>
        <v>40-49 yrs</v>
      </c>
      <c r="BG3954">
        <f t="shared" si="359"/>
        <v>2</v>
      </c>
      <c r="BH3954" s="398">
        <f t="shared" si="360"/>
        <v>4.081999883055687E-2</v>
      </c>
      <c r="BO3954" s="33"/>
    </row>
    <row r="3955" spans="1:67">
      <c r="A3955" s="316" t="s">
        <v>27</v>
      </c>
      <c r="B3955" t="s">
        <v>380</v>
      </c>
      <c r="C3955" t="s">
        <v>910</v>
      </c>
      <c r="D3955" t="s">
        <v>314</v>
      </c>
      <c r="E3955" s="316" t="s">
        <v>167</v>
      </c>
      <c r="F3955" s="316" t="s">
        <v>168</v>
      </c>
      <c r="G3955" s="316" t="s">
        <v>441</v>
      </c>
      <c r="H3955" s="316" t="s">
        <v>370</v>
      </c>
      <c r="I3955" s="316" t="s">
        <v>310</v>
      </c>
      <c r="J3955" s="316" t="s">
        <v>280</v>
      </c>
      <c r="K3955" s="36">
        <v>11</v>
      </c>
      <c r="L3955" s="317">
        <v>0.22449000179767609</v>
      </c>
      <c r="M3955" s="317"/>
      <c r="N3955" s="36">
        <v>87</v>
      </c>
      <c r="O3955" s="317">
        <v>0.17399999499320981</v>
      </c>
      <c r="P3955" s="317"/>
      <c r="Q3955" s="36">
        <v>1733</v>
      </c>
      <c r="R3955" s="317">
        <v>0.17378999292850489</v>
      </c>
      <c r="S3955" s="317"/>
      <c r="T3955" t="s">
        <v>380</v>
      </c>
      <c r="BA3955" s="395">
        <v>1</v>
      </c>
      <c r="BB3955" s="396" t="s">
        <v>861</v>
      </c>
      <c r="BC3955" t="str">
        <f t="shared" si="356"/>
        <v>RNZ</v>
      </c>
      <c r="BD3955" t="str">
        <f t="shared" si="357"/>
        <v>NAoMe_initial_age_decades_80cap</v>
      </c>
      <c r="BE3955" s="397" t="s">
        <v>862</v>
      </c>
      <c r="BF3955" t="str">
        <f t="shared" si="358"/>
        <v>50-59 yrs</v>
      </c>
      <c r="BG3955">
        <f t="shared" si="359"/>
        <v>11</v>
      </c>
      <c r="BH3955" s="398">
        <f t="shared" si="360"/>
        <v>0.22449000179767609</v>
      </c>
      <c r="BO3955" s="33"/>
    </row>
    <row r="3956" spans="1:67">
      <c r="A3956" s="316" t="s">
        <v>27</v>
      </c>
      <c r="B3956" t="s">
        <v>380</v>
      </c>
      <c r="C3956" t="s">
        <v>910</v>
      </c>
      <c r="D3956" t="s">
        <v>314</v>
      </c>
      <c r="E3956" s="316" t="s">
        <v>167</v>
      </c>
      <c r="F3956" s="316" t="s">
        <v>168</v>
      </c>
      <c r="G3956" s="316" t="s">
        <v>441</v>
      </c>
      <c r="H3956" s="316" t="s">
        <v>370</v>
      </c>
      <c r="I3956" s="316" t="s">
        <v>310</v>
      </c>
      <c r="J3956" s="316" t="s">
        <v>281</v>
      </c>
      <c r="K3956" s="36">
        <v>16</v>
      </c>
      <c r="L3956" s="317">
        <v>0.32653000950813288</v>
      </c>
      <c r="M3956" s="317"/>
      <c r="N3956" s="36">
        <v>103</v>
      </c>
      <c r="O3956" s="317">
        <v>0.20600000023841861</v>
      </c>
      <c r="P3956" s="317"/>
      <c r="Q3956" s="36">
        <v>1931</v>
      </c>
      <c r="R3956" s="317">
        <v>0.19363999366760251</v>
      </c>
      <c r="S3956" s="317"/>
      <c r="T3956" t="s">
        <v>380</v>
      </c>
      <c r="BA3956" s="395">
        <v>1</v>
      </c>
      <c r="BB3956" s="396" t="s">
        <v>861</v>
      </c>
      <c r="BC3956" t="str">
        <f t="shared" si="356"/>
        <v>RNZ</v>
      </c>
      <c r="BD3956" t="str">
        <f t="shared" si="357"/>
        <v>NAoMe_initial_age_decades_80cap</v>
      </c>
      <c r="BE3956" s="397" t="s">
        <v>862</v>
      </c>
      <c r="BF3956" t="str">
        <f t="shared" si="358"/>
        <v>60-69 yrs</v>
      </c>
      <c r="BG3956">
        <f t="shared" si="359"/>
        <v>16</v>
      </c>
      <c r="BH3956" s="398">
        <f t="shared" si="360"/>
        <v>0.32653000950813288</v>
      </c>
      <c r="BO3956" s="33"/>
    </row>
    <row r="3957" spans="1:67">
      <c r="A3957" s="316" t="s">
        <v>27</v>
      </c>
      <c r="B3957" t="s">
        <v>380</v>
      </c>
      <c r="C3957" t="s">
        <v>910</v>
      </c>
      <c r="D3957" t="s">
        <v>314</v>
      </c>
      <c r="E3957" s="316" t="s">
        <v>167</v>
      </c>
      <c r="F3957" s="316" t="s">
        <v>168</v>
      </c>
      <c r="G3957" s="316" t="s">
        <v>441</v>
      </c>
      <c r="H3957" s="316" t="s">
        <v>370</v>
      </c>
      <c r="I3957" s="316" t="s">
        <v>310</v>
      </c>
      <c r="J3957" s="316" t="s">
        <v>282</v>
      </c>
      <c r="K3957" s="36">
        <v>10</v>
      </c>
      <c r="L3957" s="317">
        <v>0.2040800005197525</v>
      </c>
      <c r="M3957" s="317"/>
      <c r="N3957" s="36">
        <v>137</v>
      </c>
      <c r="O3957" s="317">
        <v>0.27399998903274542</v>
      </c>
      <c r="P3957" s="317"/>
      <c r="Q3957" s="36">
        <v>2493</v>
      </c>
      <c r="R3957" s="317">
        <v>0.25</v>
      </c>
      <c r="S3957" s="317"/>
      <c r="T3957" t="s">
        <v>380</v>
      </c>
      <c r="BA3957" s="395">
        <v>1</v>
      </c>
      <c r="BB3957" s="396" t="s">
        <v>861</v>
      </c>
      <c r="BC3957" t="str">
        <f t="shared" si="356"/>
        <v>RNZ</v>
      </c>
      <c r="BD3957" t="str">
        <f t="shared" si="357"/>
        <v>NAoMe_initial_age_decades_80cap</v>
      </c>
      <c r="BE3957" s="397" t="s">
        <v>862</v>
      </c>
      <c r="BF3957" t="str">
        <f t="shared" si="358"/>
        <v>70-79 yrs</v>
      </c>
      <c r="BG3957">
        <f t="shared" si="359"/>
        <v>10</v>
      </c>
      <c r="BH3957" s="398">
        <f t="shared" si="360"/>
        <v>0.2040800005197525</v>
      </c>
      <c r="BO3957" s="33"/>
    </row>
    <row r="3958" spans="1:67">
      <c r="A3958" s="316" t="s">
        <v>27</v>
      </c>
      <c r="B3958" t="s">
        <v>380</v>
      </c>
      <c r="C3958" t="s">
        <v>910</v>
      </c>
      <c r="D3958" t="s">
        <v>314</v>
      </c>
      <c r="E3958" s="316" t="s">
        <v>167</v>
      </c>
      <c r="F3958" s="316" t="s">
        <v>168</v>
      </c>
      <c r="G3958" s="316" t="s">
        <v>441</v>
      </c>
      <c r="H3958" s="316" t="s">
        <v>370</v>
      </c>
      <c r="I3958" s="316" t="s">
        <v>310</v>
      </c>
      <c r="J3958" s="316" t="s">
        <v>283</v>
      </c>
      <c r="K3958" s="36">
        <v>8</v>
      </c>
      <c r="L3958" s="317">
        <v>0.16326999664306641</v>
      </c>
      <c r="M3958" s="317"/>
      <c r="N3958" s="36">
        <v>116</v>
      </c>
      <c r="O3958" s="317">
        <v>0.23199999332427981</v>
      </c>
      <c r="P3958" s="317"/>
      <c r="Q3958" s="36">
        <v>2292</v>
      </c>
      <c r="R3958" s="317">
        <v>0.2298399955034256</v>
      </c>
      <c r="S3958" s="317"/>
      <c r="T3958" t="s">
        <v>380</v>
      </c>
      <c r="BA3958" s="395">
        <v>1</v>
      </c>
      <c r="BB3958" s="396" t="s">
        <v>861</v>
      </c>
      <c r="BC3958" t="str">
        <f t="shared" si="356"/>
        <v>RNZ</v>
      </c>
      <c r="BD3958" t="str">
        <f t="shared" si="357"/>
        <v>NAoMe_initial_age_decades_80cap</v>
      </c>
      <c r="BE3958" s="397" t="s">
        <v>862</v>
      </c>
      <c r="BF3958" t="str">
        <f t="shared" si="358"/>
        <v>80+ yrs</v>
      </c>
      <c r="BG3958">
        <f t="shared" si="359"/>
        <v>8</v>
      </c>
      <c r="BH3958" s="398">
        <f t="shared" si="360"/>
        <v>0.16326999664306641</v>
      </c>
      <c r="BO3958" s="33"/>
    </row>
    <row r="3959" spans="1:67">
      <c r="A3959" s="316" t="s">
        <v>27</v>
      </c>
      <c r="B3959" t="s">
        <v>380</v>
      </c>
      <c r="C3959" t="s">
        <v>910</v>
      </c>
      <c r="D3959" t="s">
        <v>314</v>
      </c>
      <c r="E3959" s="316" t="s">
        <v>167</v>
      </c>
      <c r="F3959" s="316" t="s">
        <v>168</v>
      </c>
      <c r="G3959" s="316" t="s">
        <v>441</v>
      </c>
      <c r="H3959" s="316" t="s">
        <v>370</v>
      </c>
      <c r="I3959" s="316" t="s">
        <v>341</v>
      </c>
      <c r="J3959" s="316" t="s">
        <v>13</v>
      </c>
      <c r="K3959" s="36">
        <v>30</v>
      </c>
      <c r="L3959" s="317">
        <v>0.6122400164604187</v>
      </c>
      <c r="M3959" s="317">
        <v>0.625</v>
      </c>
      <c r="N3959" s="36">
        <v>332</v>
      </c>
      <c r="O3959" s="317">
        <v>0.66399997472763062</v>
      </c>
      <c r="P3959" s="317">
        <v>0.67343002557754517</v>
      </c>
      <c r="Q3959" s="36">
        <v>6753</v>
      </c>
      <c r="R3959" s="317">
        <v>0.67720001935958862</v>
      </c>
      <c r="S3959" s="317">
        <v>0.69554001092910767</v>
      </c>
      <c r="T3959" t="s">
        <v>380</v>
      </c>
      <c r="BA3959" s="395">
        <v>1</v>
      </c>
      <c r="BB3959" s="396" t="s">
        <v>861</v>
      </c>
      <c r="BC3959" t="str">
        <f t="shared" si="356"/>
        <v>RNZ</v>
      </c>
      <c r="BD3959" t="str">
        <f t="shared" si="357"/>
        <v>NAoMe_initial_ch_score_2cap</v>
      </c>
      <c r="BE3959" s="397" t="s">
        <v>862</v>
      </c>
      <c r="BF3959" t="str">
        <f t="shared" si="358"/>
        <v>0</v>
      </c>
      <c r="BG3959">
        <f t="shared" si="359"/>
        <v>30</v>
      </c>
      <c r="BH3959" s="398">
        <f t="shared" si="360"/>
        <v>0.6122400164604187</v>
      </c>
      <c r="BO3959" s="33"/>
    </row>
    <row r="3960" spans="1:67">
      <c r="A3960" s="316" t="s">
        <v>27</v>
      </c>
      <c r="B3960" t="s">
        <v>380</v>
      </c>
      <c r="C3960" t="s">
        <v>910</v>
      </c>
      <c r="D3960" t="s">
        <v>314</v>
      </c>
      <c r="E3960" s="316" t="s">
        <v>167</v>
      </c>
      <c r="F3960" s="316" t="s">
        <v>168</v>
      </c>
      <c r="G3960" s="316" t="s">
        <v>441</v>
      </c>
      <c r="H3960" s="316" t="s">
        <v>370</v>
      </c>
      <c r="I3960" s="316" t="s">
        <v>341</v>
      </c>
      <c r="J3960" s="316" t="s">
        <v>14</v>
      </c>
      <c r="K3960" s="36">
        <v>9</v>
      </c>
      <c r="L3960" s="317">
        <v>0.18366999924182889</v>
      </c>
      <c r="M3960" s="317">
        <v>0.1875</v>
      </c>
      <c r="N3960" s="36">
        <v>96</v>
      </c>
      <c r="O3960" s="317">
        <v>0.19200000166893011</v>
      </c>
      <c r="P3960" s="317">
        <v>0.1947299987077713</v>
      </c>
      <c r="Q3960" s="36">
        <v>1630</v>
      </c>
      <c r="R3960" s="317">
        <v>0.16346000134944921</v>
      </c>
      <c r="S3960" s="317">
        <v>0.16788999736309049</v>
      </c>
      <c r="T3960" t="s">
        <v>380</v>
      </c>
      <c r="BA3960" s="395">
        <v>1</v>
      </c>
      <c r="BB3960" s="396" t="s">
        <v>861</v>
      </c>
      <c r="BC3960" t="str">
        <f t="shared" si="356"/>
        <v>RNZ</v>
      </c>
      <c r="BD3960" t="str">
        <f t="shared" si="357"/>
        <v>NAoMe_initial_ch_score_2cap</v>
      </c>
      <c r="BE3960" s="397" t="s">
        <v>862</v>
      </c>
      <c r="BF3960" t="str">
        <f t="shared" si="358"/>
        <v>1</v>
      </c>
      <c r="BG3960">
        <f t="shared" si="359"/>
        <v>9</v>
      </c>
      <c r="BH3960" s="398">
        <f t="shared" si="360"/>
        <v>0.18366999924182889</v>
      </c>
      <c r="BO3960" s="33"/>
    </row>
    <row r="3961" spans="1:67">
      <c r="A3961" s="316" t="s">
        <v>27</v>
      </c>
      <c r="B3961" t="s">
        <v>380</v>
      </c>
      <c r="C3961" t="s">
        <v>910</v>
      </c>
      <c r="D3961" t="s">
        <v>314</v>
      </c>
      <c r="E3961" s="316" t="s">
        <v>167</v>
      </c>
      <c r="F3961" s="316" t="s">
        <v>168</v>
      </c>
      <c r="G3961" s="316" t="s">
        <v>441</v>
      </c>
      <c r="H3961" s="316" t="s">
        <v>370</v>
      </c>
      <c r="I3961" s="316" t="s">
        <v>341</v>
      </c>
      <c r="J3961" s="316" t="s">
        <v>301</v>
      </c>
      <c r="K3961" s="36">
        <v>9</v>
      </c>
      <c r="L3961" s="317">
        <v>0.18366999924182889</v>
      </c>
      <c r="M3961" s="317">
        <v>0.1875</v>
      </c>
      <c r="N3961" s="36">
        <v>65</v>
      </c>
      <c r="O3961" s="317">
        <v>0.12999999523162839</v>
      </c>
      <c r="P3961" s="317">
        <v>0.13185000419616699</v>
      </c>
      <c r="Q3961" s="36">
        <v>1326</v>
      </c>
      <c r="R3961" s="317">
        <v>0.132970005273819</v>
      </c>
      <c r="S3961" s="317">
        <v>0.13657000660896301</v>
      </c>
      <c r="T3961" t="s">
        <v>380</v>
      </c>
      <c r="BA3961" s="395">
        <v>1</v>
      </c>
      <c r="BB3961" s="396" t="s">
        <v>861</v>
      </c>
      <c r="BC3961" t="str">
        <f t="shared" si="356"/>
        <v>RNZ</v>
      </c>
      <c r="BD3961" t="str">
        <f t="shared" si="357"/>
        <v>NAoMe_initial_ch_score_2cap</v>
      </c>
      <c r="BE3961" s="397" t="s">
        <v>862</v>
      </c>
      <c r="BF3961" t="str">
        <f t="shared" si="358"/>
        <v>2+</v>
      </c>
      <c r="BG3961">
        <f t="shared" si="359"/>
        <v>9</v>
      </c>
      <c r="BH3961" s="398">
        <f t="shared" si="360"/>
        <v>0.18366999924182889</v>
      </c>
      <c r="BO3961" s="33"/>
    </row>
    <row r="3962" spans="1:67">
      <c r="A3962" s="316" t="s">
        <v>27</v>
      </c>
      <c r="B3962" t="s">
        <v>380</v>
      </c>
      <c r="C3962" t="s">
        <v>910</v>
      </c>
      <c r="D3962" t="s">
        <v>314</v>
      </c>
      <c r="E3962" s="316" t="s">
        <v>167</v>
      </c>
      <c r="F3962" s="316" t="s">
        <v>168</v>
      </c>
      <c r="G3962" s="316" t="s">
        <v>441</v>
      </c>
      <c r="H3962" s="316" t="s">
        <v>370</v>
      </c>
      <c r="I3962" s="316" t="s">
        <v>341</v>
      </c>
      <c r="J3962" s="316" t="s">
        <v>260</v>
      </c>
      <c r="K3962" s="36">
        <v>1</v>
      </c>
      <c r="L3962" s="317">
        <v>2.0409999415278431E-2</v>
      </c>
      <c r="M3962" s="317"/>
      <c r="N3962" s="36">
        <v>7</v>
      </c>
      <c r="O3962" s="317">
        <v>1.4000000432133669E-2</v>
      </c>
      <c r="P3962" s="317"/>
      <c r="Q3962" s="36">
        <v>263</v>
      </c>
      <c r="R3962" s="317">
        <v>2.6370000094175339E-2</v>
      </c>
      <c r="S3962" s="317"/>
      <c r="T3962" t="s">
        <v>380</v>
      </c>
      <c r="BA3962" s="395">
        <v>1</v>
      </c>
      <c r="BB3962" s="396" t="s">
        <v>861</v>
      </c>
      <c r="BC3962" t="str">
        <f t="shared" si="356"/>
        <v>RNZ</v>
      </c>
      <c r="BD3962" t="str">
        <f t="shared" si="357"/>
        <v>NAoMe_initial_ch_score_2cap</v>
      </c>
      <c r="BE3962" s="397" t="s">
        <v>862</v>
      </c>
      <c r="BF3962" t="str">
        <f t="shared" si="358"/>
        <v>Unknown</v>
      </c>
      <c r="BG3962">
        <f t="shared" si="359"/>
        <v>1</v>
      </c>
      <c r="BH3962" s="398">
        <f t="shared" si="360"/>
        <v>2.0409999415278431E-2</v>
      </c>
      <c r="BO3962" s="33"/>
    </row>
    <row r="3963" spans="1:67">
      <c r="A3963" s="316" t="s">
        <v>27</v>
      </c>
      <c r="B3963" t="s">
        <v>380</v>
      </c>
      <c r="C3963" t="s">
        <v>910</v>
      </c>
      <c r="D3963" t="s">
        <v>314</v>
      </c>
      <c r="E3963" s="316" t="s">
        <v>167</v>
      </c>
      <c r="F3963" s="316" t="s">
        <v>168</v>
      </c>
      <c r="G3963" s="316" t="s">
        <v>441</v>
      </c>
      <c r="H3963" s="316" t="s">
        <v>370</v>
      </c>
      <c r="I3963" s="316" t="s">
        <v>309</v>
      </c>
      <c r="J3963" s="316" t="s">
        <v>289</v>
      </c>
      <c r="K3963" s="36">
        <v>16</v>
      </c>
      <c r="L3963" s="317">
        <v>0.32653000950813288</v>
      </c>
      <c r="M3963" s="317"/>
      <c r="N3963" s="36">
        <v>159</v>
      </c>
      <c r="O3963" s="317">
        <v>0.31799998879432678</v>
      </c>
      <c r="P3963" s="317"/>
      <c r="Q3963" s="36">
        <v>3283</v>
      </c>
      <c r="R3963" s="317">
        <v>0.3292199969291687</v>
      </c>
      <c r="S3963" s="317"/>
      <c r="T3963" t="s">
        <v>380</v>
      </c>
      <c r="BA3963" s="395">
        <v>1</v>
      </c>
      <c r="BB3963" s="396" t="s">
        <v>861</v>
      </c>
      <c r="BC3963" t="str">
        <f t="shared" si="356"/>
        <v>RNZ</v>
      </c>
      <c r="BD3963" t="str">
        <f t="shared" si="357"/>
        <v>NAoMe_initial_diagnosis_year</v>
      </c>
      <c r="BE3963" s="397" t="s">
        <v>862</v>
      </c>
      <c r="BF3963" t="str">
        <f t="shared" si="358"/>
        <v>2021</v>
      </c>
      <c r="BG3963">
        <f t="shared" si="359"/>
        <v>16</v>
      </c>
      <c r="BH3963" s="398">
        <f t="shared" si="360"/>
        <v>0.32653000950813288</v>
      </c>
      <c r="BO3963" s="33"/>
    </row>
    <row r="3964" spans="1:67">
      <c r="A3964" s="316" t="s">
        <v>27</v>
      </c>
      <c r="B3964" t="s">
        <v>380</v>
      </c>
      <c r="C3964" t="s">
        <v>910</v>
      </c>
      <c r="D3964" t="s">
        <v>314</v>
      </c>
      <c r="E3964" s="316" t="s">
        <v>167</v>
      </c>
      <c r="F3964" s="316" t="s">
        <v>168</v>
      </c>
      <c r="G3964" s="316" t="s">
        <v>441</v>
      </c>
      <c r="H3964" s="316" t="s">
        <v>370</v>
      </c>
      <c r="I3964" s="316" t="s">
        <v>309</v>
      </c>
      <c r="J3964" s="316" t="s">
        <v>816</v>
      </c>
      <c r="K3964" s="36">
        <v>15</v>
      </c>
      <c r="L3964" s="317">
        <v>0.30612000823020941</v>
      </c>
      <c r="M3964" s="317"/>
      <c r="N3964" s="36">
        <v>162</v>
      </c>
      <c r="O3964" s="317">
        <v>0.32400000095367432</v>
      </c>
      <c r="P3964" s="317"/>
      <c r="Q3964" s="36">
        <v>3315</v>
      </c>
      <c r="R3964" s="317">
        <v>0.33243000507354742</v>
      </c>
      <c r="S3964" s="317"/>
      <c r="T3964" t="s">
        <v>380</v>
      </c>
      <c r="BA3964" s="395">
        <v>1</v>
      </c>
      <c r="BB3964" s="396" t="s">
        <v>861</v>
      </c>
      <c r="BC3964" t="str">
        <f t="shared" si="356"/>
        <v>RNZ</v>
      </c>
      <c r="BD3964" t="str">
        <f t="shared" si="357"/>
        <v>NAoMe_initial_diagnosis_year</v>
      </c>
      <c r="BE3964" s="397" t="s">
        <v>862</v>
      </c>
      <c r="BF3964" t="str">
        <f t="shared" si="358"/>
        <v>2022</v>
      </c>
      <c r="BG3964">
        <f t="shared" si="359"/>
        <v>15</v>
      </c>
      <c r="BH3964" s="398">
        <f t="shared" si="360"/>
        <v>0.30612000823020941</v>
      </c>
      <c r="BO3964" s="33"/>
    </row>
    <row r="3965" spans="1:67">
      <c r="A3965" s="316" t="s">
        <v>27</v>
      </c>
      <c r="B3965" t="s">
        <v>380</v>
      </c>
      <c r="C3965" t="s">
        <v>910</v>
      </c>
      <c r="D3965" t="s">
        <v>314</v>
      </c>
      <c r="E3965" s="316" t="s">
        <v>167</v>
      </c>
      <c r="F3965" s="316" t="s">
        <v>168</v>
      </c>
      <c r="G3965" s="316" t="s">
        <v>441</v>
      </c>
      <c r="H3965" s="316" t="s">
        <v>370</v>
      </c>
      <c r="I3965" s="316" t="s">
        <v>309</v>
      </c>
      <c r="J3965" s="316" t="s">
        <v>946</v>
      </c>
      <c r="K3965" s="36">
        <v>18</v>
      </c>
      <c r="L3965" s="317">
        <v>0.3673500120639801</v>
      </c>
      <c r="M3965" s="317"/>
      <c r="N3965" s="36">
        <v>179</v>
      </c>
      <c r="O3965" s="317">
        <v>0.3580000102519989</v>
      </c>
      <c r="P3965" s="317"/>
      <c r="Q3965" s="36">
        <v>3374</v>
      </c>
      <c r="R3965" s="317">
        <v>0.33834999799728388</v>
      </c>
      <c r="S3965" s="317"/>
      <c r="T3965" t="s">
        <v>380</v>
      </c>
      <c r="BA3965" s="395">
        <v>1</v>
      </c>
      <c r="BB3965" s="396" t="s">
        <v>861</v>
      </c>
      <c r="BC3965" t="str">
        <f t="shared" si="356"/>
        <v>RNZ</v>
      </c>
      <c r="BD3965" t="str">
        <f t="shared" si="357"/>
        <v>NAoMe_initial_diagnosis_year</v>
      </c>
      <c r="BE3965" s="397" t="s">
        <v>862</v>
      </c>
      <c r="BF3965" t="str">
        <f t="shared" si="358"/>
        <v>2023</v>
      </c>
      <c r="BG3965">
        <f t="shared" si="359"/>
        <v>18</v>
      </c>
      <c r="BH3965" s="398">
        <f t="shared" si="360"/>
        <v>0.3673500120639801</v>
      </c>
      <c r="BO3965" s="33"/>
    </row>
    <row r="3966" spans="1:67">
      <c r="A3966" s="316" t="s">
        <v>27</v>
      </c>
      <c r="B3966" t="s">
        <v>380</v>
      </c>
      <c r="C3966" t="s">
        <v>910</v>
      </c>
      <c r="D3966" t="s">
        <v>314</v>
      </c>
      <c r="E3966" s="316" t="s">
        <v>167</v>
      </c>
      <c r="F3966" s="316" t="s">
        <v>168</v>
      </c>
      <c r="G3966" s="316" t="s">
        <v>441</v>
      </c>
      <c r="H3966" s="316" t="s">
        <v>370</v>
      </c>
      <c r="I3966" s="316" t="s">
        <v>331</v>
      </c>
      <c r="J3966" s="316" t="s">
        <v>332</v>
      </c>
      <c r="K3966" s="36">
        <v>2</v>
      </c>
      <c r="L3966" s="317">
        <v>4.081999883055687E-2</v>
      </c>
      <c r="M3966" s="317">
        <v>5.1279999315738678E-2</v>
      </c>
      <c r="N3966" s="36">
        <v>22</v>
      </c>
      <c r="O3966" s="317">
        <v>4.3999999761581421E-2</v>
      </c>
      <c r="P3966" s="317">
        <v>5.1640000194311142E-2</v>
      </c>
      <c r="Q3966" s="36">
        <v>434</v>
      </c>
      <c r="R3966" s="317">
        <v>4.3519999831914902E-2</v>
      </c>
      <c r="S3966" s="317">
        <v>5.2159998565912247E-2</v>
      </c>
      <c r="T3966" t="s">
        <v>380</v>
      </c>
      <c r="BA3966" s="395">
        <v>1</v>
      </c>
      <c r="BB3966" s="396" t="s">
        <v>861</v>
      </c>
      <c r="BC3966" t="str">
        <f t="shared" si="356"/>
        <v>RNZ</v>
      </c>
      <c r="BD3966" t="str">
        <f t="shared" si="357"/>
        <v>NAoMe_initial_disease_group</v>
      </c>
      <c r="BE3966" s="397" t="s">
        <v>862</v>
      </c>
      <c r="BF3966" t="str">
        <f t="shared" si="358"/>
        <v>Advanced M0</v>
      </c>
      <c r="BG3966">
        <f t="shared" si="359"/>
        <v>2</v>
      </c>
      <c r="BH3966" s="398">
        <f t="shared" si="360"/>
        <v>4.081999883055687E-2</v>
      </c>
      <c r="BO3966" s="33"/>
    </row>
    <row r="3967" spans="1:67">
      <c r="A3967" s="316" t="s">
        <v>27</v>
      </c>
      <c r="B3967" t="s">
        <v>380</v>
      </c>
      <c r="C3967" t="s">
        <v>910</v>
      </c>
      <c r="D3967" t="s">
        <v>314</v>
      </c>
      <c r="E3967" s="316" t="s">
        <v>167</v>
      </c>
      <c r="F3967" s="316" t="s">
        <v>168</v>
      </c>
      <c r="G3967" s="316" t="s">
        <v>441</v>
      </c>
      <c r="H3967" s="316" t="s">
        <v>370</v>
      </c>
      <c r="I3967" s="316" t="s">
        <v>331</v>
      </c>
      <c r="J3967" s="316" t="s">
        <v>333</v>
      </c>
      <c r="K3967" s="36">
        <v>27</v>
      </c>
      <c r="L3967" s="317">
        <v>0.55102002620697021</v>
      </c>
      <c r="M3967" s="317">
        <v>0.69230997562408447</v>
      </c>
      <c r="N3967" s="36">
        <v>316</v>
      </c>
      <c r="O3967" s="317">
        <v>0.63200002908706665</v>
      </c>
      <c r="P3967" s="317">
        <v>0.74177998304367065</v>
      </c>
      <c r="Q3967" s="36">
        <v>6159</v>
      </c>
      <c r="R3967" s="317">
        <v>0.6176300048828125</v>
      </c>
      <c r="S3967" s="317">
        <v>0.74026000499725342</v>
      </c>
      <c r="T3967" t="s">
        <v>380</v>
      </c>
      <c r="BA3967" s="395">
        <v>1</v>
      </c>
      <c r="BB3967" s="396" t="s">
        <v>861</v>
      </c>
      <c r="BC3967" t="str">
        <f t="shared" si="356"/>
        <v>RNZ</v>
      </c>
      <c r="BD3967" t="str">
        <f t="shared" si="357"/>
        <v>NAoMe_initial_disease_group</v>
      </c>
      <c r="BE3967" s="397" t="s">
        <v>862</v>
      </c>
      <c r="BF3967" t="str">
        <f t="shared" si="358"/>
        <v>Advanced M1</v>
      </c>
      <c r="BG3967">
        <f t="shared" si="359"/>
        <v>27</v>
      </c>
      <c r="BH3967" s="398">
        <f t="shared" si="360"/>
        <v>0.55102002620697021</v>
      </c>
      <c r="BO3967" s="33"/>
    </row>
    <row r="3968" spans="1:67">
      <c r="A3968" s="316" t="s">
        <v>27</v>
      </c>
      <c r="B3968" t="s">
        <v>380</v>
      </c>
      <c r="C3968" t="s">
        <v>910</v>
      </c>
      <c r="D3968" t="s">
        <v>314</v>
      </c>
      <c r="E3968" s="316" t="s">
        <v>167</v>
      </c>
      <c r="F3968" s="316" t="s">
        <v>168</v>
      </c>
      <c r="G3968" s="316" t="s">
        <v>441</v>
      </c>
      <c r="H3968" s="316" t="s">
        <v>370</v>
      </c>
      <c r="I3968" s="316" t="s">
        <v>331</v>
      </c>
      <c r="J3968" s="316" t="s">
        <v>334</v>
      </c>
      <c r="K3968" s="36">
        <v>0</v>
      </c>
      <c r="L3968" s="317">
        <v>0</v>
      </c>
      <c r="M3968" s="317">
        <v>0</v>
      </c>
      <c r="N3968" s="36">
        <v>2</v>
      </c>
      <c r="O3968" s="317">
        <v>4.0000001899898052E-3</v>
      </c>
      <c r="P3968" s="317">
        <v>4.6899998560547829E-3</v>
      </c>
      <c r="Q3968" s="36">
        <v>64</v>
      </c>
      <c r="R3968" s="317">
        <v>6.4199999906122676E-3</v>
      </c>
      <c r="S3968" s="317">
        <v>7.689999882131815E-3</v>
      </c>
      <c r="T3968" t="s">
        <v>380</v>
      </c>
      <c r="BA3968" s="395">
        <v>1</v>
      </c>
      <c r="BB3968" s="396" t="s">
        <v>861</v>
      </c>
      <c r="BC3968" t="str">
        <f t="shared" si="356"/>
        <v>RNZ</v>
      </c>
      <c r="BD3968" t="str">
        <f t="shared" si="357"/>
        <v>NAoMe_initial_disease_group</v>
      </c>
      <c r="BE3968" s="397" t="s">
        <v>862</v>
      </c>
      <c r="BF3968" t="str">
        <f t="shared" si="358"/>
        <v>DCIS</v>
      </c>
      <c r="BG3968">
        <f t="shared" si="359"/>
        <v>0</v>
      </c>
      <c r="BH3968" s="398">
        <f t="shared" si="360"/>
        <v>0</v>
      </c>
      <c r="BO3968" s="33"/>
    </row>
    <row r="3969" spans="1:67">
      <c r="A3969" s="316" t="s">
        <v>27</v>
      </c>
      <c r="B3969" t="s">
        <v>380</v>
      </c>
      <c r="C3969" t="s">
        <v>910</v>
      </c>
      <c r="D3969" t="s">
        <v>314</v>
      </c>
      <c r="E3969" s="316" t="s">
        <v>167</v>
      </c>
      <c r="F3969" s="316" t="s">
        <v>168</v>
      </c>
      <c r="G3969" s="316" t="s">
        <v>441</v>
      </c>
      <c r="H3969" s="316" t="s">
        <v>370</v>
      </c>
      <c r="I3969" s="316" t="s">
        <v>331</v>
      </c>
      <c r="J3969" s="316" t="s">
        <v>335</v>
      </c>
      <c r="K3969" s="36">
        <v>10</v>
      </c>
      <c r="L3969" s="317">
        <v>0.2040800005197525</v>
      </c>
      <c r="M3969" s="317">
        <v>0.25641000270843511</v>
      </c>
      <c r="N3969" s="36">
        <v>86</v>
      </c>
      <c r="O3969" s="317">
        <v>0.17200000584125519</v>
      </c>
      <c r="P3969" s="317">
        <v>0.20187999308109281</v>
      </c>
      <c r="Q3969" s="36">
        <v>1663</v>
      </c>
      <c r="R3969" s="317">
        <v>0.16676999628543851</v>
      </c>
      <c r="S3969" s="317">
        <v>0.19988000392913821</v>
      </c>
      <c r="T3969" t="s">
        <v>380</v>
      </c>
      <c r="BA3969" s="395">
        <v>1</v>
      </c>
      <c r="BB3969" s="396" t="s">
        <v>861</v>
      </c>
      <c r="BC3969" t="str">
        <f t="shared" si="356"/>
        <v>RNZ</v>
      </c>
      <c r="BD3969" t="str">
        <f t="shared" si="357"/>
        <v>NAoMe_initial_disease_group</v>
      </c>
      <c r="BE3969" s="397" t="s">
        <v>862</v>
      </c>
      <c r="BF3969" t="str">
        <f t="shared" si="358"/>
        <v>Early invasive</v>
      </c>
      <c r="BG3969">
        <f t="shared" si="359"/>
        <v>10</v>
      </c>
      <c r="BH3969" s="398">
        <f t="shared" si="360"/>
        <v>0.2040800005197525</v>
      </c>
      <c r="BO3969" s="33"/>
    </row>
    <row r="3970" spans="1:67">
      <c r="A3970" s="316" t="s">
        <v>27</v>
      </c>
      <c r="B3970" t="s">
        <v>380</v>
      </c>
      <c r="C3970" t="s">
        <v>910</v>
      </c>
      <c r="D3970" t="s">
        <v>314</v>
      </c>
      <c r="E3970" s="316" t="s">
        <v>167</v>
      </c>
      <c r="F3970" s="316" t="s">
        <v>168</v>
      </c>
      <c r="G3970" s="316" t="s">
        <v>441</v>
      </c>
      <c r="H3970" s="316" t="s">
        <v>370</v>
      </c>
      <c r="I3970" s="316" t="s">
        <v>331</v>
      </c>
      <c r="J3970" s="316" t="s">
        <v>337</v>
      </c>
      <c r="K3970" s="36">
        <v>10</v>
      </c>
      <c r="L3970" s="317">
        <v>0.2040800005197525</v>
      </c>
      <c r="M3970" s="317"/>
      <c r="N3970" s="36">
        <v>74</v>
      </c>
      <c r="O3970" s="317">
        <v>0.14800000190734861</v>
      </c>
      <c r="P3970" s="317"/>
      <c r="Q3970" s="36">
        <v>1652</v>
      </c>
      <c r="R3970" s="317">
        <v>0.1656599938869476</v>
      </c>
      <c r="S3970" s="317"/>
      <c r="T3970" t="s">
        <v>380</v>
      </c>
      <c r="BA3970" s="395">
        <v>1</v>
      </c>
      <c r="BB3970" s="396" t="s">
        <v>861</v>
      </c>
      <c r="BC3970" t="str">
        <f t="shared" si="356"/>
        <v>RNZ</v>
      </c>
      <c r="BD3970" t="str">
        <f t="shared" si="357"/>
        <v>NAoMe_initial_disease_group</v>
      </c>
      <c r="BE3970" s="397" t="s">
        <v>862</v>
      </c>
      <c r="BF3970" t="str">
        <f t="shared" si="358"/>
        <v>Unknown stage</v>
      </c>
      <c r="BG3970">
        <f t="shared" si="359"/>
        <v>10</v>
      </c>
      <c r="BH3970" s="398">
        <f t="shared" si="360"/>
        <v>0.2040800005197525</v>
      </c>
      <c r="BO3970" s="33"/>
    </row>
    <row r="3971" spans="1:67">
      <c r="A3971" s="316" t="s">
        <v>27</v>
      </c>
      <c r="B3971" t="s">
        <v>380</v>
      </c>
      <c r="C3971" t="s">
        <v>910</v>
      </c>
      <c r="D3971" t="s">
        <v>314</v>
      </c>
      <c r="E3971" s="316" t="s">
        <v>167</v>
      </c>
      <c r="F3971" s="316" t="s">
        <v>168</v>
      </c>
      <c r="G3971" s="316" t="s">
        <v>441</v>
      </c>
      <c r="H3971" s="316" t="s">
        <v>370</v>
      </c>
      <c r="I3971" s="316" t="s">
        <v>656</v>
      </c>
      <c r="J3971" s="316" t="s">
        <v>286</v>
      </c>
      <c r="K3971" s="36">
        <v>0</v>
      </c>
      <c r="L3971" s="317">
        <v>0</v>
      </c>
      <c r="M3971" s="317">
        <v>0</v>
      </c>
      <c r="N3971" s="36">
        <v>2</v>
      </c>
      <c r="O3971" s="317">
        <v>4.0000001899898052E-3</v>
      </c>
      <c r="P3971" s="317">
        <v>4.3299999088048926E-3</v>
      </c>
      <c r="Q3971" s="36">
        <v>492</v>
      </c>
      <c r="R3971" s="317">
        <v>4.9339998513460159E-2</v>
      </c>
      <c r="S3971" s="317">
        <v>5.1920000463724143E-2</v>
      </c>
      <c r="T3971" t="s">
        <v>380</v>
      </c>
      <c r="BA3971" s="395">
        <v>1</v>
      </c>
      <c r="BB3971" s="396" t="s">
        <v>861</v>
      </c>
      <c r="BC3971" t="str">
        <f t="shared" ref="BC3971:BC4034" si="361">E3971</f>
        <v>RNZ</v>
      </c>
      <c r="BD3971" t="str">
        <f t="shared" ref="BD3971:BD4034" si="362">(LEFT(A3971, LEN(A3971)-7))&amp;"_"&amp;I3971</f>
        <v>NAoMe_initial_ethnicity_grp</v>
      </c>
      <c r="BE3971" s="397" t="s">
        <v>862</v>
      </c>
      <c r="BF3971" t="str">
        <f t="shared" ref="BF3971:BF4034" si="363">J3971</f>
        <v>Asian or Asian British</v>
      </c>
      <c r="BG3971">
        <f t="shared" ref="BG3971:BG4034" si="364">K3971</f>
        <v>0</v>
      </c>
      <c r="BH3971" s="398">
        <f t="shared" ref="BH3971:BH4034" si="365">L3971</f>
        <v>0</v>
      </c>
      <c r="BO3971" s="33"/>
    </row>
    <row r="3972" spans="1:67">
      <c r="A3972" s="316" t="s">
        <v>27</v>
      </c>
      <c r="B3972" t="s">
        <v>380</v>
      </c>
      <c r="C3972" t="s">
        <v>910</v>
      </c>
      <c r="D3972" t="s">
        <v>314</v>
      </c>
      <c r="E3972" s="316" t="s">
        <v>167</v>
      </c>
      <c r="F3972" s="316" t="s">
        <v>168</v>
      </c>
      <c r="G3972" s="316" t="s">
        <v>441</v>
      </c>
      <c r="H3972" s="316" t="s">
        <v>370</v>
      </c>
      <c r="I3972" s="316" t="s">
        <v>656</v>
      </c>
      <c r="J3972" s="316" t="s">
        <v>287</v>
      </c>
      <c r="K3972" s="36">
        <v>2</v>
      </c>
      <c r="L3972" s="317">
        <v>4.081999883055687E-2</v>
      </c>
      <c r="M3972" s="317">
        <v>4.1669998317956917E-2</v>
      </c>
      <c r="N3972" s="36">
        <v>2</v>
      </c>
      <c r="O3972" s="317">
        <v>4.0000001899898052E-3</v>
      </c>
      <c r="P3972" s="317">
        <v>4.3299999088048926E-3</v>
      </c>
      <c r="Q3972" s="36">
        <v>403</v>
      </c>
      <c r="R3972" s="317">
        <v>4.0410000830888748E-2</v>
      </c>
      <c r="S3972" s="317">
        <v>4.2520001530647278E-2</v>
      </c>
      <c r="T3972" t="s">
        <v>380</v>
      </c>
      <c r="BA3972" s="395">
        <v>1</v>
      </c>
      <c r="BB3972" s="396" t="s">
        <v>861</v>
      </c>
      <c r="BC3972" t="str">
        <f t="shared" si="361"/>
        <v>RNZ</v>
      </c>
      <c r="BD3972" t="str">
        <f t="shared" si="362"/>
        <v>NAoMe_initial_ethnicity_grp</v>
      </c>
      <c r="BE3972" s="397" t="s">
        <v>862</v>
      </c>
      <c r="BF3972" t="str">
        <f t="shared" si="363"/>
        <v>Black or Black British</v>
      </c>
      <c r="BG3972">
        <f t="shared" si="364"/>
        <v>2</v>
      </c>
      <c r="BH3972" s="398">
        <f t="shared" si="365"/>
        <v>4.081999883055687E-2</v>
      </c>
      <c r="BO3972" s="33"/>
    </row>
    <row r="3973" spans="1:67">
      <c r="A3973" s="316" t="s">
        <v>27</v>
      </c>
      <c r="B3973" t="s">
        <v>380</v>
      </c>
      <c r="C3973" t="s">
        <v>910</v>
      </c>
      <c r="D3973" t="s">
        <v>314</v>
      </c>
      <c r="E3973" s="316" t="s">
        <v>167</v>
      </c>
      <c r="F3973" s="316" t="s">
        <v>168</v>
      </c>
      <c r="G3973" s="316" t="s">
        <v>441</v>
      </c>
      <c r="H3973" s="316" t="s">
        <v>370</v>
      </c>
      <c r="I3973" s="316" t="s">
        <v>656</v>
      </c>
      <c r="J3973" s="316" t="s">
        <v>259</v>
      </c>
      <c r="K3973" s="36">
        <v>0</v>
      </c>
      <c r="L3973" s="317">
        <v>0</v>
      </c>
      <c r="M3973" s="317">
        <v>0</v>
      </c>
      <c r="N3973" s="36">
        <v>2</v>
      </c>
      <c r="O3973" s="317">
        <v>4.0000001899898052E-3</v>
      </c>
      <c r="P3973" s="317">
        <v>4.3299999088048926E-3</v>
      </c>
      <c r="Q3973" s="36">
        <v>98</v>
      </c>
      <c r="R3973" s="317">
        <v>9.8299998790025711E-3</v>
      </c>
      <c r="S3973" s="317">
        <v>1.0339999571442601E-2</v>
      </c>
      <c r="T3973" t="s">
        <v>380</v>
      </c>
      <c r="BA3973" s="395">
        <v>1</v>
      </c>
      <c r="BB3973" s="396" t="s">
        <v>861</v>
      </c>
      <c r="BC3973" t="str">
        <f t="shared" si="361"/>
        <v>RNZ</v>
      </c>
      <c r="BD3973" t="str">
        <f t="shared" si="362"/>
        <v>NAoMe_initial_ethnicity_grp</v>
      </c>
      <c r="BE3973" s="397" t="s">
        <v>862</v>
      </c>
      <c r="BF3973" t="str">
        <f t="shared" si="363"/>
        <v>Mixed</v>
      </c>
      <c r="BG3973">
        <f t="shared" si="364"/>
        <v>0</v>
      </c>
      <c r="BH3973" s="398">
        <f t="shared" si="365"/>
        <v>0</v>
      </c>
      <c r="BO3973" s="33"/>
    </row>
    <row r="3974" spans="1:67">
      <c r="A3974" s="316" t="s">
        <v>27</v>
      </c>
      <c r="B3974" t="s">
        <v>380</v>
      </c>
      <c r="C3974" t="s">
        <v>910</v>
      </c>
      <c r="D3974" t="s">
        <v>314</v>
      </c>
      <c r="E3974" s="316" t="s">
        <v>167</v>
      </c>
      <c r="F3974" s="316" t="s">
        <v>168</v>
      </c>
      <c r="G3974" s="316" t="s">
        <v>441</v>
      </c>
      <c r="H3974" s="316" t="s">
        <v>370</v>
      </c>
      <c r="I3974" s="316" t="s">
        <v>656</v>
      </c>
      <c r="J3974" s="316" t="s">
        <v>288</v>
      </c>
      <c r="K3974" s="36">
        <v>2</v>
      </c>
      <c r="L3974" s="317">
        <v>4.081999883055687E-2</v>
      </c>
      <c r="M3974" s="317">
        <v>4.1669998317956917E-2</v>
      </c>
      <c r="N3974" s="36">
        <v>6</v>
      </c>
      <c r="O3974" s="317">
        <v>1.200000010430813E-2</v>
      </c>
      <c r="P3974" s="317">
        <v>1.298999972641468E-2</v>
      </c>
      <c r="Q3974" s="36">
        <v>246</v>
      </c>
      <c r="R3974" s="317">
        <v>2.466999925673008E-2</v>
      </c>
      <c r="S3974" s="317">
        <v>2.5960000231862072E-2</v>
      </c>
      <c r="T3974" t="s">
        <v>380</v>
      </c>
      <c r="BA3974" s="395">
        <v>1</v>
      </c>
      <c r="BB3974" s="396" t="s">
        <v>861</v>
      </c>
      <c r="BC3974" t="str">
        <f t="shared" si="361"/>
        <v>RNZ</v>
      </c>
      <c r="BD3974" t="str">
        <f t="shared" si="362"/>
        <v>NAoMe_initial_ethnicity_grp</v>
      </c>
      <c r="BE3974" s="397" t="s">
        <v>862</v>
      </c>
      <c r="BF3974" t="str">
        <f t="shared" si="363"/>
        <v>Other Ethnic Group</v>
      </c>
      <c r="BG3974">
        <f t="shared" si="364"/>
        <v>2</v>
      </c>
      <c r="BH3974" s="398">
        <f t="shared" si="365"/>
        <v>4.081999883055687E-2</v>
      </c>
      <c r="BO3974" s="33"/>
    </row>
    <row r="3975" spans="1:67">
      <c r="A3975" s="316" t="s">
        <v>27</v>
      </c>
      <c r="B3975" t="s">
        <v>380</v>
      </c>
      <c r="C3975" t="s">
        <v>910</v>
      </c>
      <c r="D3975" t="s">
        <v>314</v>
      </c>
      <c r="E3975" s="316" t="s">
        <v>167</v>
      </c>
      <c r="F3975" s="316" t="s">
        <v>168</v>
      </c>
      <c r="G3975" s="316" t="s">
        <v>441</v>
      </c>
      <c r="H3975" s="316" t="s">
        <v>370</v>
      </c>
      <c r="I3975" s="316" t="s">
        <v>656</v>
      </c>
      <c r="J3975" s="316" t="s">
        <v>260</v>
      </c>
      <c r="K3975" s="36">
        <v>1</v>
      </c>
      <c r="L3975" s="317">
        <v>2.0409999415278431E-2</v>
      </c>
      <c r="M3975" s="317"/>
      <c r="N3975" s="36">
        <v>38</v>
      </c>
      <c r="O3975" s="317">
        <v>7.5999997556209564E-2</v>
      </c>
      <c r="P3975" s="317"/>
      <c r="Q3975" s="36">
        <v>495</v>
      </c>
      <c r="R3975" s="317">
        <v>4.9639999866485603E-2</v>
      </c>
      <c r="S3975" s="317"/>
      <c r="T3975" t="s">
        <v>380</v>
      </c>
      <c r="BA3975" s="395">
        <v>1</v>
      </c>
      <c r="BB3975" s="396" t="s">
        <v>861</v>
      </c>
      <c r="BC3975" t="str">
        <f t="shared" si="361"/>
        <v>RNZ</v>
      </c>
      <c r="BD3975" t="str">
        <f t="shared" si="362"/>
        <v>NAoMe_initial_ethnicity_grp</v>
      </c>
      <c r="BE3975" s="397" t="s">
        <v>862</v>
      </c>
      <c r="BF3975" t="str">
        <f t="shared" si="363"/>
        <v>Unknown</v>
      </c>
      <c r="BG3975">
        <f t="shared" si="364"/>
        <v>1</v>
      </c>
      <c r="BH3975" s="398">
        <f t="shared" si="365"/>
        <v>2.0409999415278431E-2</v>
      </c>
      <c r="BO3975" s="33"/>
    </row>
    <row r="3976" spans="1:67">
      <c r="A3976" s="316" t="s">
        <v>27</v>
      </c>
      <c r="B3976" t="s">
        <v>380</v>
      </c>
      <c r="C3976" t="s">
        <v>910</v>
      </c>
      <c r="D3976" t="s">
        <v>314</v>
      </c>
      <c r="E3976" s="316" t="s">
        <v>167</v>
      </c>
      <c r="F3976" s="316" t="s">
        <v>168</v>
      </c>
      <c r="G3976" s="316" t="s">
        <v>441</v>
      </c>
      <c r="H3976" s="316" t="s">
        <v>370</v>
      </c>
      <c r="I3976" s="316" t="s">
        <v>656</v>
      </c>
      <c r="J3976" s="316" t="s">
        <v>258</v>
      </c>
      <c r="K3976" s="36">
        <v>44</v>
      </c>
      <c r="L3976" s="317">
        <v>0.89796000719070435</v>
      </c>
      <c r="M3976" s="317">
        <v>0.91667002439498901</v>
      </c>
      <c r="N3976" s="36">
        <v>450</v>
      </c>
      <c r="O3976" s="317">
        <v>0.89999997615814209</v>
      </c>
      <c r="P3976" s="317">
        <v>0.9740300178527832</v>
      </c>
      <c r="Q3976" s="36">
        <v>8238</v>
      </c>
      <c r="R3976" s="317">
        <v>0.82611000537872314</v>
      </c>
      <c r="S3976" s="317">
        <v>0.86926001310348511</v>
      </c>
      <c r="T3976" t="s">
        <v>380</v>
      </c>
      <c r="BA3976" s="395">
        <v>1</v>
      </c>
      <c r="BB3976" s="396" t="s">
        <v>861</v>
      </c>
      <c r="BC3976" t="str">
        <f t="shared" si="361"/>
        <v>RNZ</v>
      </c>
      <c r="BD3976" t="str">
        <f t="shared" si="362"/>
        <v>NAoMe_initial_ethnicity_grp</v>
      </c>
      <c r="BE3976" s="397" t="s">
        <v>862</v>
      </c>
      <c r="BF3976" t="str">
        <f t="shared" si="363"/>
        <v>White</v>
      </c>
      <c r="BG3976">
        <f t="shared" si="364"/>
        <v>44</v>
      </c>
      <c r="BH3976" s="398">
        <f t="shared" si="365"/>
        <v>0.89796000719070435</v>
      </c>
      <c r="BO3976" s="33"/>
    </row>
    <row r="3977" spans="1:67">
      <c r="A3977" s="316" t="s">
        <v>27</v>
      </c>
      <c r="B3977" t="s">
        <v>380</v>
      </c>
      <c r="C3977" t="s">
        <v>910</v>
      </c>
      <c r="D3977" t="s">
        <v>314</v>
      </c>
      <c r="E3977" s="316" t="s">
        <v>167</v>
      </c>
      <c r="F3977" s="316" t="s">
        <v>168</v>
      </c>
      <c r="G3977" s="316" t="s">
        <v>441</v>
      </c>
      <c r="H3977" s="316" t="s">
        <v>370</v>
      </c>
      <c r="I3977" s="316" t="s">
        <v>657</v>
      </c>
      <c r="J3977" s="316" t="s">
        <v>817</v>
      </c>
      <c r="K3977" s="36">
        <v>47</v>
      </c>
      <c r="L3977" s="317">
        <v>0.95917999744415283</v>
      </c>
      <c r="M3977" s="317"/>
      <c r="N3977" s="36">
        <v>477</v>
      </c>
      <c r="O3977" s="317">
        <v>0.95399999618530273</v>
      </c>
      <c r="P3977" s="317"/>
      <c r="Q3977" s="36">
        <v>9359</v>
      </c>
      <c r="R3977" s="317">
        <v>0.93853002786636353</v>
      </c>
      <c r="S3977" s="317"/>
      <c r="T3977" t="s">
        <v>380</v>
      </c>
      <c r="BA3977" s="395">
        <v>1</v>
      </c>
      <c r="BB3977" s="396" t="s">
        <v>861</v>
      </c>
      <c r="BC3977" t="str">
        <f t="shared" si="361"/>
        <v>RNZ</v>
      </c>
      <c r="BD3977" t="str">
        <f t="shared" si="362"/>
        <v>NAoMe_initial_final_route</v>
      </c>
      <c r="BE3977" s="397" t="s">
        <v>862</v>
      </c>
      <c r="BF3977" t="str">
        <f t="shared" si="363"/>
        <v>Not screened</v>
      </c>
      <c r="BG3977">
        <f t="shared" si="364"/>
        <v>47</v>
      </c>
      <c r="BH3977" s="398">
        <f t="shared" si="365"/>
        <v>0.95917999744415283</v>
      </c>
      <c r="BO3977" s="33"/>
    </row>
    <row r="3978" spans="1:67">
      <c r="A3978" s="316" t="s">
        <v>27</v>
      </c>
      <c r="B3978" t="s">
        <v>380</v>
      </c>
      <c r="C3978" t="s">
        <v>910</v>
      </c>
      <c r="D3978" t="s">
        <v>314</v>
      </c>
      <c r="E3978" s="316" t="s">
        <v>167</v>
      </c>
      <c r="F3978" s="316" t="s">
        <v>168</v>
      </c>
      <c r="G3978" s="316" t="s">
        <v>441</v>
      </c>
      <c r="H3978" s="316" t="s">
        <v>370</v>
      </c>
      <c r="I3978" s="316" t="s">
        <v>657</v>
      </c>
      <c r="J3978" s="316" t="s">
        <v>352</v>
      </c>
      <c r="K3978" s="36">
        <v>2</v>
      </c>
      <c r="L3978" s="317">
        <v>4.081999883055687E-2</v>
      </c>
      <c r="M3978" s="317"/>
      <c r="N3978" s="36">
        <v>23</v>
      </c>
      <c r="O3978" s="317">
        <v>4.6000000089406967E-2</v>
      </c>
      <c r="P3978" s="317"/>
      <c r="Q3978" s="36">
        <v>613</v>
      </c>
      <c r="R3978" s="317">
        <v>6.1469998210668557E-2</v>
      </c>
      <c r="S3978" s="317"/>
      <c r="T3978" t="s">
        <v>380</v>
      </c>
      <c r="BA3978" s="395">
        <v>1</v>
      </c>
      <c r="BB3978" s="396" t="s">
        <v>861</v>
      </c>
      <c r="BC3978" t="str">
        <f t="shared" si="361"/>
        <v>RNZ</v>
      </c>
      <c r="BD3978" t="str">
        <f t="shared" si="362"/>
        <v>NAoMe_initial_final_route</v>
      </c>
      <c r="BE3978" s="397" t="s">
        <v>862</v>
      </c>
      <c r="BF3978" t="str">
        <f t="shared" si="363"/>
        <v>Screening</v>
      </c>
      <c r="BG3978">
        <f t="shared" si="364"/>
        <v>2</v>
      </c>
      <c r="BH3978" s="398">
        <f t="shared" si="365"/>
        <v>4.081999883055687E-2</v>
      </c>
      <c r="BO3978" s="33"/>
    </row>
    <row r="3979" spans="1:67">
      <c r="A3979" s="316" t="s">
        <v>27</v>
      </c>
      <c r="B3979" t="s">
        <v>380</v>
      </c>
      <c r="C3979" t="s">
        <v>910</v>
      </c>
      <c r="D3979" t="s">
        <v>314</v>
      </c>
      <c r="E3979" s="316" t="s">
        <v>167</v>
      </c>
      <c r="F3979" s="316" t="s">
        <v>168</v>
      </c>
      <c r="G3979" s="316" t="s">
        <v>441</v>
      </c>
      <c r="H3979" s="316" t="s">
        <v>370</v>
      </c>
      <c r="I3979" s="316" t="s">
        <v>303</v>
      </c>
      <c r="J3979" s="316" t="s">
        <v>308</v>
      </c>
      <c r="K3979" s="36">
        <v>10</v>
      </c>
      <c r="L3979" s="317">
        <v>0.2040800005197525</v>
      </c>
      <c r="M3979" s="317"/>
      <c r="N3979" s="36">
        <v>74</v>
      </c>
      <c r="O3979" s="317">
        <v>0.14800000190734861</v>
      </c>
      <c r="P3979" s="317"/>
      <c r="Q3979" s="36">
        <v>1652</v>
      </c>
      <c r="R3979" s="317">
        <v>0.1656599938869476</v>
      </c>
      <c r="S3979" s="317"/>
      <c r="T3979" t="s">
        <v>380</v>
      </c>
      <c r="BA3979" s="395">
        <v>1</v>
      </c>
      <c r="BB3979" s="396" t="s">
        <v>861</v>
      </c>
      <c r="BC3979" t="str">
        <f t="shared" si="361"/>
        <v>RNZ</v>
      </c>
      <c r="BD3979" t="str">
        <f t="shared" si="362"/>
        <v>NAoMe_initial_final_stage_tum</v>
      </c>
      <c r="BE3979" s="397" t="s">
        <v>862</v>
      </c>
      <c r="BF3979" t="str">
        <f t="shared" si="363"/>
        <v>Not staged/Unstated</v>
      </c>
      <c r="BG3979">
        <f t="shared" si="364"/>
        <v>10</v>
      </c>
      <c r="BH3979" s="398">
        <f t="shared" si="365"/>
        <v>0.2040800005197525</v>
      </c>
      <c r="BO3979" s="33"/>
    </row>
    <row r="3980" spans="1:67">
      <c r="A3980" s="316" t="s">
        <v>27</v>
      </c>
      <c r="B3980" t="s">
        <v>380</v>
      </c>
      <c r="C3980" t="s">
        <v>910</v>
      </c>
      <c r="D3980" t="s">
        <v>314</v>
      </c>
      <c r="E3980" s="316" t="s">
        <v>167</v>
      </c>
      <c r="F3980" s="316" t="s">
        <v>168</v>
      </c>
      <c r="G3980" s="316" t="s">
        <v>441</v>
      </c>
      <c r="H3980" s="316" t="s">
        <v>370</v>
      </c>
      <c r="I3980" s="316" t="s">
        <v>303</v>
      </c>
      <c r="J3980" s="316" t="s">
        <v>304</v>
      </c>
      <c r="K3980" s="36">
        <v>0</v>
      </c>
      <c r="L3980" s="317">
        <v>0</v>
      </c>
      <c r="M3980" s="317">
        <v>0</v>
      </c>
      <c r="N3980" s="36">
        <v>2</v>
      </c>
      <c r="O3980" s="317">
        <v>4.0000001899898052E-3</v>
      </c>
      <c r="P3980" s="317">
        <v>4.6899998560547829E-3</v>
      </c>
      <c r="Q3980" s="36">
        <v>64</v>
      </c>
      <c r="R3980" s="317">
        <v>6.4199999906122676E-3</v>
      </c>
      <c r="S3980" s="317">
        <v>7.689999882131815E-3</v>
      </c>
      <c r="T3980" t="s">
        <v>380</v>
      </c>
      <c r="BA3980" s="395">
        <v>1</v>
      </c>
      <c r="BB3980" s="396" t="s">
        <v>861</v>
      </c>
      <c r="BC3980" t="str">
        <f t="shared" si="361"/>
        <v>RNZ</v>
      </c>
      <c r="BD3980" t="str">
        <f t="shared" si="362"/>
        <v>NAoMe_initial_final_stage_tum</v>
      </c>
      <c r="BE3980" s="397" t="s">
        <v>862</v>
      </c>
      <c r="BF3980" t="str">
        <f t="shared" si="363"/>
        <v>Stage 0</v>
      </c>
      <c r="BG3980">
        <f t="shared" si="364"/>
        <v>0</v>
      </c>
      <c r="BH3980" s="398">
        <f t="shared" si="365"/>
        <v>0</v>
      </c>
      <c r="BO3980" s="33"/>
    </row>
    <row r="3981" spans="1:67">
      <c r="A3981" s="316" t="s">
        <v>27</v>
      </c>
      <c r="B3981" t="s">
        <v>380</v>
      </c>
      <c r="C3981" t="s">
        <v>910</v>
      </c>
      <c r="D3981" t="s">
        <v>314</v>
      </c>
      <c r="E3981" s="316" t="s">
        <v>167</v>
      </c>
      <c r="F3981" s="316" t="s">
        <v>168</v>
      </c>
      <c r="G3981" s="316" t="s">
        <v>441</v>
      </c>
      <c r="H3981" s="316" t="s">
        <v>370</v>
      </c>
      <c r="I3981" s="316" t="s">
        <v>303</v>
      </c>
      <c r="J3981" s="316" t="s">
        <v>305</v>
      </c>
      <c r="K3981" s="36">
        <v>2</v>
      </c>
      <c r="L3981" s="317">
        <v>4.081999883055687E-2</v>
      </c>
      <c r="M3981" s="317">
        <v>5.1279999315738678E-2</v>
      </c>
      <c r="N3981" s="36">
        <v>14</v>
      </c>
      <c r="O3981" s="317">
        <v>2.8000000864267349E-2</v>
      </c>
      <c r="P3981" s="317">
        <v>3.2859999686479568E-2</v>
      </c>
      <c r="Q3981" s="36">
        <v>359</v>
      </c>
      <c r="R3981" s="317">
        <v>3.5999998450279243E-2</v>
      </c>
      <c r="S3981" s="317">
        <v>4.3150000274181373E-2</v>
      </c>
      <c r="T3981" t="s">
        <v>380</v>
      </c>
      <c r="BA3981" s="395">
        <v>1</v>
      </c>
      <c r="BB3981" s="396" t="s">
        <v>861</v>
      </c>
      <c r="BC3981" t="str">
        <f t="shared" si="361"/>
        <v>RNZ</v>
      </c>
      <c r="BD3981" t="str">
        <f t="shared" si="362"/>
        <v>NAoMe_initial_final_stage_tum</v>
      </c>
      <c r="BE3981" s="397" t="s">
        <v>862</v>
      </c>
      <c r="BF3981" t="str">
        <f t="shared" si="363"/>
        <v>Stage 1</v>
      </c>
      <c r="BG3981">
        <f t="shared" si="364"/>
        <v>2</v>
      </c>
      <c r="BH3981" s="398">
        <f t="shared" si="365"/>
        <v>4.081999883055687E-2</v>
      </c>
      <c r="BO3981" s="33"/>
    </row>
    <row r="3982" spans="1:67">
      <c r="A3982" s="316" t="s">
        <v>27</v>
      </c>
      <c r="B3982" t="s">
        <v>380</v>
      </c>
      <c r="C3982" t="s">
        <v>910</v>
      </c>
      <c r="D3982" t="s">
        <v>314</v>
      </c>
      <c r="E3982" s="316" t="s">
        <v>167</v>
      </c>
      <c r="F3982" s="316" t="s">
        <v>168</v>
      </c>
      <c r="G3982" s="316" t="s">
        <v>441</v>
      </c>
      <c r="H3982" s="316" t="s">
        <v>370</v>
      </c>
      <c r="I3982" s="316" t="s">
        <v>303</v>
      </c>
      <c r="J3982" s="316" t="s">
        <v>306</v>
      </c>
      <c r="K3982" s="36">
        <v>5</v>
      </c>
      <c r="L3982" s="317">
        <v>0.10204000025987631</v>
      </c>
      <c r="M3982" s="317">
        <v>0.1282099932432175</v>
      </c>
      <c r="N3982" s="36">
        <v>57</v>
      </c>
      <c r="O3982" s="317">
        <v>0.1140000000596046</v>
      </c>
      <c r="P3982" s="317">
        <v>0.13379999995231631</v>
      </c>
      <c r="Q3982" s="36">
        <v>996</v>
      </c>
      <c r="R3982" s="317">
        <v>9.9880002439022064E-2</v>
      </c>
      <c r="S3982" s="317">
        <v>0.11970999836921691</v>
      </c>
      <c r="T3982" t="s">
        <v>380</v>
      </c>
      <c r="BA3982" s="395">
        <v>1</v>
      </c>
      <c r="BB3982" s="396" t="s">
        <v>861</v>
      </c>
      <c r="BC3982" t="str">
        <f t="shared" si="361"/>
        <v>RNZ</v>
      </c>
      <c r="BD3982" t="str">
        <f t="shared" si="362"/>
        <v>NAoMe_initial_final_stage_tum</v>
      </c>
      <c r="BE3982" s="397" t="s">
        <v>862</v>
      </c>
      <c r="BF3982" t="str">
        <f t="shared" si="363"/>
        <v>Stage 2</v>
      </c>
      <c r="BG3982">
        <f t="shared" si="364"/>
        <v>5</v>
      </c>
      <c r="BH3982" s="398">
        <f t="shared" si="365"/>
        <v>0.10204000025987631</v>
      </c>
      <c r="BO3982" s="33"/>
    </row>
    <row r="3983" spans="1:67">
      <c r="A3983" s="316" t="s">
        <v>27</v>
      </c>
      <c r="B3983" t="s">
        <v>380</v>
      </c>
      <c r="C3983" t="s">
        <v>910</v>
      </c>
      <c r="D3983" t="s">
        <v>314</v>
      </c>
      <c r="E3983" s="316" t="s">
        <v>167</v>
      </c>
      <c r="F3983" s="316" t="s">
        <v>168</v>
      </c>
      <c r="G3983" s="316" t="s">
        <v>441</v>
      </c>
      <c r="H3983" s="316" t="s">
        <v>370</v>
      </c>
      <c r="I3983" s="316" t="s">
        <v>303</v>
      </c>
      <c r="J3983" s="316" t="s">
        <v>307</v>
      </c>
      <c r="K3983" s="36">
        <v>2</v>
      </c>
      <c r="L3983" s="317">
        <v>4.081999883055687E-2</v>
      </c>
      <c r="M3983" s="317">
        <v>5.1279999315738678E-2</v>
      </c>
      <c r="N3983" s="36">
        <v>37</v>
      </c>
      <c r="O3983" s="317">
        <v>7.4000000953674316E-2</v>
      </c>
      <c r="P3983" s="317">
        <v>8.6850002408027649E-2</v>
      </c>
      <c r="Q3983" s="36">
        <v>742</v>
      </c>
      <c r="R3983" s="317">
        <v>7.4409998953342438E-2</v>
      </c>
      <c r="S3983" s="317">
        <v>8.9180000126361847E-2</v>
      </c>
      <c r="T3983" t="s">
        <v>380</v>
      </c>
      <c r="BA3983" s="395">
        <v>1</v>
      </c>
      <c r="BB3983" s="396" t="s">
        <v>861</v>
      </c>
      <c r="BC3983" t="str">
        <f t="shared" si="361"/>
        <v>RNZ</v>
      </c>
      <c r="BD3983" t="str">
        <f t="shared" si="362"/>
        <v>NAoMe_initial_final_stage_tum</v>
      </c>
      <c r="BE3983" s="397" t="s">
        <v>862</v>
      </c>
      <c r="BF3983" t="str">
        <f t="shared" si="363"/>
        <v>Stage 3</v>
      </c>
      <c r="BG3983">
        <f t="shared" si="364"/>
        <v>2</v>
      </c>
      <c r="BH3983" s="398">
        <f t="shared" si="365"/>
        <v>4.081999883055687E-2</v>
      </c>
      <c r="BO3983" s="33"/>
    </row>
    <row r="3984" spans="1:67">
      <c r="A3984" s="316" t="s">
        <v>27</v>
      </c>
      <c r="B3984" t="s">
        <v>380</v>
      </c>
      <c r="C3984" t="s">
        <v>910</v>
      </c>
      <c r="D3984" t="s">
        <v>314</v>
      </c>
      <c r="E3984" s="316" t="s">
        <v>167</v>
      </c>
      <c r="F3984" s="316" t="s">
        <v>168</v>
      </c>
      <c r="G3984" s="316" t="s">
        <v>441</v>
      </c>
      <c r="H3984" s="316" t="s">
        <v>370</v>
      </c>
      <c r="I3984" s="316" t="s">
        <v>303</v>
      </c>
      <c r="J3984" s="316" t="s">
        <v>336</v>
      </c>
      <c r="K3984" s="36">
        <v>30</v>
      </c>
      <c r="L3984" s="317">
        <v>0.6122400164604187</v>
      </c>
      <c r="M3984" s="317">
        <v>0.76923000812530518</v>
      </c>
      <c r="N3984" s="36">
        <v>316</v>
      </c>
      <c r="O3984" s="317">
        <v>0.63200002908706665</v>
      </c>
      <c r="P3984" s="317">
        <v>0.74177998304367065</v>
      </c>
      <c r="Q3984" s="36">
        <v>6159</v>
      </c>
      <c r="R3984" s="317">
        <v>0.6176300048828125</v>
      </c>
      <c r="S3984" s="317">
        <v>0.74026000499725342</v>
      </c>
      <c r="T3984" t="s">
        <v>380</v>
      </c>
      <c r="BA3984" s="395">
        <v>1</v>
      </c>
      <c r="BB3984" s="396" t="s">
        <v>861</v>
      </c>
      <c r="BC3984" t="str">
        <f t="shared" si="361"/>
        <v>RNZ</v>
      </c>
      <c r="BD3984" t="str">
        <f t="shared" si="362"/>
        <v>NAoMe_initial_final_stage_tum</v>
      </c>
      <c r="BE3984" s="397" t="s">
        <v>862</v>
      </c>
      <c r="BF3984" t="str">
        <f t="shared" si="363"/>
        <v>Stage 4</v>
      </c>
      <c r="BG3984">
        <f t="shared" si="364"/>
        <v>30</v>
      </c>
      <c r="BH3984" s="398">
        <f t="shared" si="365"/>
        <v>0.6122400164604187</v>
      </c>
      <c r="BO3984" s="33"/>
    </row>
    <row r="3985" spans="1:67">
      <c r="A3985" s="316" t="s">
        <v>27</v>
      </c>
      <c r="B3985" t="s">
        <v>380</v>
      </c>
      <c r="C3985" t="s">
        <v>910</v>
      </c>
      <c r="D3985" t="s">
        <v>314</v>
      </c>
      <c r="E3985" s="316" t="s">
        <v>167</v>
      </c>
      <c r="F3985" s="316" t="s">
        <v>168</v>
      </c>
      <c r="G3985" s="316" t="s">
        <v>441</v>
      </c>
      <c r="H3985" s="316" t="s">
        <v>370</v>
      </c>
      <c r="I3985" s="316" t="s">
        <v>342</v>
      </c>
      <c r="J3985" s="316" t="s">
        <v>343</v>
      </c>
      <c r="K3985" s="36">
        <v>10</v>
      </c>
      <c r="L3985" s="317">
        <v>0.2040800005197525</v>
      </c>
      <c r="M3985" s="317"/>
      <c r="N3985" s="36">
        <v>74</v>
      </c>
      <c r="O3985" s="317">
        <v>0.14800000190734861</v>
      </c>
      <c r="P3985" s="317"/>
      <c r="Q3985" s="36">
        <v>1652</v>
      </c>
      <c r="R3985" s="317">
        <v>0.1656599938869476</v>
      </c>
      <c r="S3985" s="317"/>
      <c r="T3985" t="s">
        <v>380</v>
      </c>
      <c r="BA3985" s="395">
        <v>1</v>
      </c>
      <c r="BB3985" s="396" t="s">
        <v>861</v>
      </c>
      <c r="BC3985" t="str">
        <f t="shared" si="361"/>
        <v>RNZ</v>
      </c>
      <c r="BD3985" t="str">
        <f t="shared" si="362"/>
        <v>NAoMe_initial_final_stage_tum_grp</v>
      </c>
      <c r="BE3985" s="397" t="s">
        <v>862</v>
      </c>
      <c r="BF3985" t="str">
        <f t="shared" si="363"/>
        <v>MBC in HESAPC</v>
      </c>
      <c r="BG3985">
        <f t="shared" si="364"/>
        <v>10</v>
      </c>
      <c r="BH3985" s="398">
        <f t="shared" si="365"/>
        <v>0.2040800005197525</v>
      </c>
      <c r="BO3985" s="33"/>
    </row>
    <row r="3986" spans="1:67">
      <c r="A3986" s="316" t="s">
        <v>27</v>
      </c>
      <c r="B3986" t="s">
        <v>380</v>
      </c>
      <c r="C3986" t="s">
        <v>910</v>
      </c>
      <c r="D3986" t="s">
        <v>314</v>
      </c>
      <c r="E3986" s="316" t="s">
        <v>167</v>
      </c>
      <c r="F3986" s="316" t="s">
        <v>168</v>
      </c>
      <c r="G3986" s="316" t="s">
        <v>441</v>
      </c>
      <c r="H3986" s="316" t="s">
        <v>370</v>
      </c>
      <c r="I3986" s="316" t="s">
        <v>342</v>
      </c>
      <c r="J3986" s="316" t="s">
        <v>344</v>
      </c>
      <c r="K3986" s="36">
        <v>11</v>
      </c>
      <c r="L3986" s="317">
        <v>0.22449000179767609</v>
      </c>
      <c r="M3986" s="317">
        <v>0.28205001354217529</v>
      </c>
      <c r="N3986" s="36">
        <v>111</v>
      </c>
      <c r="O3986" s="317">
        <v>0.22200000286102289</v>
      </c>
      <c r="P3986" s="317">
        <v>0.26056000590324402</v>
      </c>
      <c r="Q3986" s="36">
        <v>2161</v>
      </c>
      <c r="R3986" s="317">
        <v>0.2167100012302399</v>
      </c>
      <c r="S3986" s="317">
        <v>0.25973999500274658</v>
      </c>
      <c r="T3986" t="s">
        <v>380</v>
      </c>
      <c r="BA3986" s="395">
        <v>1</v>
      </c>
      <c r="BB3986" s="396" t="s">
        <v>861</v>
      </c>
      <c r="BC3986" t="str">
        <f t="shared" si="361"/>
        <v>RNZ</v>
      </c>
      <c r="BD3986" t="str">
        <f t="shared" si="362"/>
        <v>NAoMe_initial_final_stage_tum_grp</v>
      </c>
      <c r="BE3986" s="397" t="s">
        <v>862</v>
      </c>
      <c r="BF3986" t="str">
        <f t="shared" si="363"/>
        <v>Stage 0-3</v>
      </c>
      <c r="BG3986">
        <f t="shared" si="364"/>
        <v>11</v>
      </c>
      <c r="BH3986" s="398">
        <f t="shared" si="365"/>
        <v>0.22449000179767609</v>
      </c>
      <c r="BO3986" s="33"/>
    </row>
    <row r="3987" spans="1:67">
      <c r="A3987" s="316" t="s">
        <v>27</v>
      </c>
      <c r="B3987" t="s">
        <v>380</v>
      </c>
      <c r="C3987" t="s">
        <v>910</v>
      </c>
      <c r="D3987" t="s">
        <v>314</v>
      </c>
      <c r="E3987" s="316" t="s">
        <v>167</v>
      </c>
      <c r="F3987" s="316" t="s">
        <v>168</v>
      </c>
      <c r="G3987" s="316" t="s">
        <v>441</v>
      </c>
      <c r="H3987" s="316" t="s">
        <v>370</v>
      </c>
      <c r="I3987" s="316" t="s">
        <v>342</v>
      </c>
      <c r="J3987" s="316" t="s">
        <v>336</v>
      </c>
      <c r="K3987" s="36">
        <v>28</v>
      </c>
      <c r="L3987" s="317">
        <v>0.5714300274848938</v>
      </c>
      <c r="M3987" s="317">
        <v>0.71794998645782471</v>
      </c>
      <c r="N3987" s="36">
        <v>315</v>
      </c>
      <c r="O3987" s="317">
        <v>0.62999999523162842</v>
      </c>
      <c r="P3987" s="317">
        <v>0.73944002389907837</v>
      </c>
      <c r="Q3987" s="36">
        <v>6159</v>
      </c>
      <c r="R3987" s="317">
        <v>0.6176300048828125</v>
      </c>
      <c r="S3987" s="317">
        <v>0.74026000499725342</v>
      </c>
      <c r="T3987" t="s">
        <v>380</v>
      </c>
      <c r="BA3987" s="395">
        <v>1</v>
      </c>
      <c r="BB3987" s="396" t="s">
        <v>861</v>
      </c>
      <c r="BC3987" t="str">
        <f t="shared" si="361"/>
        <v>RNZ</v>
      </c>
      <c r="BD3987" t="str">
        <f t="shared" si="362"/>
        <v>NAoMe_initial_final_stage_tum_grp</v>
      </c>
      <c r="BE3987" s="397" t="s">
        <v>862</v>
      </c>
      <c r="BF3987" t="str">
        <f t="shared" si="363"/>
        <v>Stage 4</v>
      </c>
      <c r="BG3987">
        <f t="shared" si="364"/>
        <v>28</v>
      </c>
      <c r="BH3987" s="398">
        <f t="shared" si="365"/>
        <v>0.5714300274848938</v>
      </c>
      <c r="BO3987" s="33"/>
    </row>
    <row r="3988" spans="1:67">
      <c r="A3988" s="316" t="s">
        <v>27</v>
      </c>
      <c r="B3988" t="s">
        <v>380</v>
      </c>
      <c r="C3988" t="s">
        <v>910</v>
      </c>
      <c r="D3988" t="s">
        <v>314</v>
      </c>
      <c r="E3988" s="316" t="s">
        <v>167</v>
      </c>
      <c r="F3988" s="316" t="s">
        <v>168</v>
      </c>
      <c r="G3988" s="316" t="s">
        <v>441</v>
      </c>
      <c r="H3988" s="316" t="s">
        <v>370</v>
      </c>
      <c r="I3988" s="316" t="s">
        <v>658</v>
      </c>
      <c r="J3988" s="316" t="s">
        <v>345</v>
      </c>
      <c r="K3988" s="36">
        <v>49</v>
      </c>
      <c r="L3988" s="317">
        <v>1</v>
      </c>
      <c r="M3988" s="317"/>
      <c r="N3988" s="36">
        <v>500</v>
      </c>
      <c r="O3988" s="317">
        <v>1</v>
      </c>
      <c r="P3988" s="317"/>
      <c r="Q3988" s="36">
        <v>9972</v>
      </c>
      <c r="R3988" s="317">
        <v>1</v>
      </c>
      <c r="S3988" s="317"/>
      <c r="T3988" t="s">
        <v>380</v>
      </c>
      <c r="BA3988" s="395">
        <v>1</v>
      </c>
      <c r="BB3988" s="396" t="s">
        <v>861</v>
      </c>
      <c r="BC3988" t="str">
        <f t="shared" si="361"/>
        <v>RNZ</v>
      </c>
      <c r="BD3988" t="str">
        <f t="shared" si="362"/>
        <v>NAoMe_initial_final_who_ps</v>
      </c>
      <c r="BE3988" s="397" t="s">
        <v>862</v>
      </c>
      <c r="BF3988" t="str">
        <f t="shared" si="363"/>
        <v>Not recorded</v>
      </c>
      <c r="BG3988">
        <f t="shared" si="364"/>
        <v>49</v>
      </c>
      <c r="BH3988" s="398">
        <f t="shared" si="365"/>
        <v>1</v>
      </c>
      <c r="BO3988" s="33"/>
    </row>
    <row r="3989" spans="1:67">
      <c r="A3989" s="316" t="s">
        <v>27</v>
      </c>
      <c r="B3989" t="s">
        <v>380</v>
      </c>
      <c r="C3989" t="s">
        <v>910</v>
      </c>
      <c r="D3989" t="s">
        <v>314</v>
      </c>
      <c r="E3989" s="316" t="s">
        <v>167</v>
      </c>
      <c r="F3989" s="316" t="s">
        <v>168</v>
      </c>
      <c r="G3989" s="316" t="s">
        <v>441</v>
      </c>
      <c r="H3989" s="316" t="s">
        <v>370</v>
      </c>
      <c r="I3989" s="316" t="s">
        <v>291</v>
      </c>
      <c r="J3989" s="316" t="s">
        <v>313</v>
      </c>
      <c r="K3989" s="36">
        <v>47</v>
      </c>
      <c r="L3989" s="317">
        <v>0.95917999744415283</v>
      </c>
      <c r="M3989" s="317"/>
      <c r="N3989" s="36">
        <v>494</v>
      </c>
      <c r="O3989" s="317">
        <v>0.98799997568130493</v>
      </c>
      <c r="P3989" s="317"/>
      <c r="Q3989" s="36">
        <v>9846</v>
      </c>
      <c r="R3989" s="317">
        <v>0.98736000061035156</v>
      </c>
      <c r="S3989" s="317"/>
      <c r="T3989" t="s">
        <v>380</v>
      </c>
      <c r="BA3989" s="395">
        <v>1</v>
      </c>
      <c r="BB3989" s="396" t="s">
        <v>861</v>
      </c>
      <c r="BC3989" t="str">
        <f t="shared" si="361"/>
        <v>RNZ</v>
      </c>
      <c r="BD3989" t="str">
        <f t="shared" si="362"/>
        <v>NAoMe_initial_gender</v>
      </c>
      <c r="BE3989" s="397" t="s">
        <v>862</v>
      </c>
      <c r="BF3989" t="str">
        <f t="shared" si="363"/>
        <v>Female</v>
      </c>
      <c r="BG3989">
        <f t="shared" si="364"/>
        <v>47</v>
      </c>
      <c r="BH3989" s="398">
        <f t="shared" si="365"/>
        <v>0.95917999744415283</v>
      </c>
      <c r="BO3989" s="33"/>
    </row>
    <row r="3990" spans="1:67">
      <c r="A3990" s="316" t="s">
        <v>27</v>
      </c>
      <c r="B3990" t="s">
        <v>380</v>
      </c>
      <c r="C3990" t="s">
        <v>910</v>
      </c>
      <c r="D3990" t="s">
        <v>314</v>
      </c>
      <c r="E3990" s="316" t="s">
        <v>167</v>
      </c>
      <c r="F3990" s="316" t="s">
        <v>168</v>
      </c>
      <c r="G3990" s="316" t="s">
        <v>441</v>
      </c>
      <c r="H3990" s="316" t="s">
        <v>370</v>
      </c>
      <c r="I3990" s="316" t="s">
        <v>291</v>
      </c>
      <c r="J3990" s="316" t="s">
        <v>293</v>
      </c>
      <c r="K3990" s="36">
        <v>2</v>
      </c>
      <c r="L3990" s="317">
        <v>4.081999883055687E-2</v>
      </c>
      <c r="M3990" s="317"/>
      <c r="N3990" s="36">
        <v>6</v>
      </c>
      <c r="O3990" s="317">
        <v>1.200000010430813E-2</v>
      </c>
      <c r="P3990" s="317"/>
      <c r="Q3990" s="36">
        <v>126</v>
      </c>
      <c r="R3990" s="317">
        <v>1.264000032097101E-2</v>
      </c>
      <c r="S3990" s="317"/>
      <c r="T3990" t="s">
        <v>380</v>
      </c>
      <c r="BA3990" s="395">
        <v>1</v>
      </c>
      <c r="BB3990" s="396" t="s">
        <v>861</v>
      </c>
      <c r="BC3990" t="str">
        <f t="shared" si="361"/>
        <v>RNZ</v>
      </c>
      <c r="BD3990" t="str">
        <f t="shared" si="362"/>
        <v>NAoMe_initial_gender</v>
      </c>
      <c r="BE3990" s="397" t="s">
        <v>862</v>
      </c>
      <c r="BF3990" t="str">
        <f t="shared" si="363"/>
        <v>Male</v>
      </c>
      <c r="BG3990">
        <f t="shared" si="364"/>
        <v>2</v>
      </c>
      <c r="BH3990" s="398">
        <f t="shared" si="365"/>
        <v>4.081999883055687E-2</v>
      </c>
      <c r="BO3990" s="33"/>
    </row>
    <row r="3991" spans="1:67">
      <c r="A3991" s="316" t="s">
        <v>27</v>
      </c>
      <c r="B3991" t="s">
        <v>380</v>
      </c>
      <c r="C3991" t="s">
        <v>910</v>
      </c>
      <c r="D3991" t="s">
        <v>314</v>
      </c>
      <c r="E3991" s="316" t="s">
        <v>167</v>
      </c>
      <c r="F3991" s="316" t="s">
        <v>168</v>
      </c>
      <c r="G3991" s="316" t="s">
        <v>441</v>
      </c>
      <c r="H3991" s="316" t="s">
        <v>370</v>
      </c>
      <c r="I3991" s="316" t="s">
        <v>659</v>
      </c>
      <c r="J3991" s="316" t="s">
        <v>294</v>
      </c>
      <c r="K3991" s="36">
        <v>2</v>
      </c>
      <c r="L3991" s="317">
        <v>4.081999883055687E-2</v>
      </c>
      <c r="M3991" s="317">
        <v>4.081999883055687E-2</v>
      </c>
      <c r="N3991" s="36">
        <v>39</v>
      </c>
      <c r="O3991" s="317">
        <v>7.8000001609325409E-2</v>
      </c>
      <c r="P3991" s="317">
        <v>7.8000001609325409E-2</v>
      </c>
      <c r="Q3991" s="36">
        <v>1800</v>
      </c>
      <c r="R3991" s="317">
        <v>0.18050999939441681</v>
      </c>
      <c r="S3991" s="317">
        <v>0.18050999939441681</v>
      </c>
      <c r="T3991" t="s">
        <v>380</v>
      </c>
      <c r="BA3991" s="395">
        <v>1</v>
      </c>
      <c r="BB3991" s="396" t="s">
        <v>861</v>
      </c>
      <c r="BC3991" t="str">
        <f t="shared" si="361"/>
        <v>RNZ</v>
      </c>
      <c r="BD3991" t="str">
        <f t="shared" si="362"/>
        <v>NAoMe_initial_imd_2019</v>
      </c>
      <c r="BE3991" s="397" t="s">
        <v>862</v>
      </c>
      <c r="BF3991" t="str">
        <f t="shared" si="363"/>
        <v>1 - most deprived</v>
      </c>
      <c r="BG3991">
        <f t="shared" si="364"/>
        <v>2</v>
      </c>
      <c r="BH3991" s="398">
        <f t="shared" si="365"/>
        <v>4.081999883055687E-2</v>
      </c>
      <c r="BO3991" s="33"/>
    </row>
    <row r="3992" spans="1:67">
      <c r="A3992" s="316" t="s">
        <v>27</v>
      </c>
      <c r="B3992" t="s">
        <v>380</v>
      </c>
      <c r="C3992" t="s">
        <v>910</v>
      </c>
      <c r="D3992" t="s">
        <v>314</v>
      </c>
      <c r="E3992" s="316" t="s">
        <v>167</v>
      </c>
      <c r="F3992" s="316" t="s">
        <v>168</v>
      </c>
      <c r="G3992" s="316" t="s">
        <v>441</v>
      </c>
      <c r="H3992" s="316" t="s">
        <v>370</v>
      </c>
      <c r="I3992" s="316" t="s">
        <v>659</v>
      </c>
      <c r="J3992" s="316" t="s">
        <v>15</v>
      </c>
      <c r="K3992" s="36">
        <v>7</v>
      </c>
      <c r="L3992" s="317">
        <v>0.14285999536514279</v>
      </c>
      <c r="M3992" s="317">
        <v>0.14285999536514279</v>
      </c>
      <c r="N3992" s="36">
        <v>101</v>
      </c>
      <c r="O3992" s="317">
        <v>0.20200000703334811</v>
      </c>
      <c r="P3992" s="317">
        <v>0.20200000703334811</v>
      </c>
      <c r="Q3992" s="36">
        <v>2036</v>
      </c>
      <c r="R3992" s="317">
        <v>0.20417000353336329</v>
      </c>
      <c r="S3992" s="317">
        <v>0.20417000353336329</v>
      </c>
      <c r="T3992" t="s">
        <v>380</v>
      </c>
      <c r="BA3992" s="395">
        <v>1</v>
      </c>
      <c r="BB3992" s="396" t="s">
        <v>861</v>
      </c>
      <c r="BC3992" t="str">
        <f t="shared" si="361"/>
        <v>RNZ</v>
      </c>
      <c r="BD3992" t="str">
        <f t="shared" si="362"/>
        <v>NAoMe_initial_imd_2019</v>
      </c>
      <c r="BE3992" s="397" t="s">
        <v>862</v>
      </c>
      <c r="BF3992" t="str">
        <f t="shared" si="363"/>
        <v>2</v>
      </c>
      <c r="BG3992">
        <f t="shared" si="364"/>
        <v>7</v>
      </c>
      <c r="BH3992" s="398">
        <f t="shared" si="365"/>
        <v>0.14285999536514279</v>
      </c>
      <c r="BO3992" s="33"/>
    </row>
    <row r="3993" spans="1:67">
      <c r="A3993" s="316" t="s">
        <v>27</v>
      </c>
      <c r="B3993" t="s">
        <v>380</v>
      </c>
      <c r="C3993" t="s">
        <v>910</v>
      </c>
      <c r="D3993" t="s">
        <v>314</v>
      </c>
      <c r="E3993" s="316" t="s">
        <v>167</v>
      </c>
      <c r="F3993" s="316" t="s">
        <v>168</v>
      </c>
      <c r="G3993" s="316" t="s">
        <v>441</v>
      </c>
      <c r="H3993" s="316" t="s">
        <v>370</v>
      </c>
      <c r="I3993" s="316" t="s">
        <v>659</v>
      </c>
      <c r="J3993" s="316" t="s">
        <v>16</v>
      </c>
      <c r="K3993" s="36">
        <v>11</v>
      </c>
      <c r="L3993" s="317">
        <v>0.22449000179767609</v>
      </c>
      <c r="M3993" s="317">
        <v>0.22449000179767609</v>
      </c>
      <c r="N3993" s="36">
        <v>123</v>
      </c>
      <c r="O3993" s="317">
        <v>0.2460000067949295</v>
      </c>
      <c r="P3993" s="317">
        <v>0.2460000067949295</v>
      </c>
      <c r="Q3993" s="36">
        <v>2085</v>
      </c>
      <c r="R3993" s="317">
        <v>0.20908999443054199</v>
      </c>
      <c r="S3993" s="317">
        <v>0.20908999443054199</v>
      </c>
      <c r="T3993" t="s">
        <v>380</v>
      </c>
      <c r="BA3993" s="395">
        <v>1</v>
      </c>
      <c r="BB3993" s="396" t="s">
        <v>861</v>
      </c>
      <c r="BC3993" t="str">
        <f t="shared" si="361"/>
        <v>RNZ</v>
      </c>
      <c r="BD3993" t="str">
        <f t="shared" si="362"/>
        <v>NAoMe_initial_imd_2019</v>
      </c>
      <c r="BE3993" s="397" t="s">
        <v>862</v>
      </c>
      <c r="BF3993" t="str">
        <f t="shared" si="363"/>
        <v>3</v>
      </c>
      <c r="BG3993">
        <f t="shared" si="364"/>
        <v>11</v>
      </c>
      <c r="BH3993" s="398">
        <f t="shared" si="365"/>
        <v>0.22449000179767609</v>
      </c>
      <c r="BO3993" s="33"/>
    </row>
    <row r="3994" spans="1:67">
      <c r="A3994" s="316" t="s">
        <v>27</v>
      </c>
      <c r="B3994" t="s">
        <v>380</v>
      </c>
      <c r="C3994" t="s">
        <v>910</v>
      </c>
      <c r="D3994" t="s">
        <v>314</v>
      </c>
      <c r="E3994" s="316" t="s">
        <v>167</v>
      </c>
      <c r="F3994" s="316" t="s">
        <v>168</v>
      </c>
      <c r="G3994" s="316" t="s">
        <v>441</v>
      </c>
      <c r="H3994" s="316" t="s">
        <v>370</v>
      </c>
      <c r="I3994" s="316" t="s">
        <v>659</v>
      </c>
      <c r="J3994" s="316" t="s">
        <v>17</v>
      </c>
      <c r="K3994" s="36">
        <v>12</v>
      </c>
      <c r="L3994" s="317">
        <v>0.2449000030755997</v>
      </c>
      <c r="M3994" s="317">
        <v>0.2449000030755997</v>
      </c>
      <c r="N3994" s="36">
        <v>117</v>
      </c>
      <c r="O3994" s="317">
        <v>0.2339999973773956</v>
      </c>
      <c r="P3994" s="317">
        <v>0.2339999973773956</v>
      </c>
      <c r="Q3994" s="36">
        <v>2024</v>
      </c>
      <c r="R3994" s="317">
        <v>0.2029699981212616</v>
      </c>
      <c r="S3994" s="317">
        <v>0.2029699981212616</v>
      </c>
      <c r="T3994" t="s">
        <v>380</v>
      </c>
      <c r="BA3994" s="395">
        <v>1</v>
      </c>
      <c r="BB3994" s="396" t="s">
        <v>861</v>
      </c>
      <c r="BC3994" t="str">
        <f t="shared" si="361"/>
        <v>RNZ</v>
      </c>
      <c r="BD3994" t="str">
        <f t="shared" si="362"/>
        <v>NAoMe_initial_imd_2019</v>
      </c>
      <c r="BE3994" s="397" t="s">
        <v>862</v>
      </c>
      <c r="BF3994" t="str">
        <f t="shared" si="363"/>
        <v>4</v>
      </c>
      <c r="BG3994">
        <f t="shared" si="364"/>
        <v>12</v>
      </c>
      <c r="BH3994" s="398">
        <f t="shared" si="365"/>
        <v>0.2449000030755997</v>
      </c>
      <c r="BO3994" s="33"/>
    </row>
    <row r="3995" spans="1:67">
      <c r="A3995" s="316" t="s">
        <v>27</v>
      </c>
      <c r="B3995" t="s">
        <v>380</v>
      </c>
      <c r="C3995" t="s">
        <v>910</v>
      </c>
      <c r="D3995" t="s">
        <v>314</v>
      </c>
      <c r="E3995" s="316" t="s">
        <v>167</v>
      </c>
      <c r="F3995" s="316" t="s">
        <v>168</v>
      </c>
      <c r="G3995" s="316" t="s">
        <v>441</v>
      </c>
      <c r="H3995" s="316" t="s">
        <v>370</v>
      </c>
      <c r="I3995" s="316" t="s">
        <v>659</v>
      </c>
      <c r="J3995" s="316" t="s">
        <v>295</v>
      </c>
      <c r="K3995" s="36">
        <v>17</v>
      </c>
      <c r="L3995" s="317">
        <v>0.34694001078605652</v>
      </c>
      <c r="M3995" s="317">
        <v>0.34694001078605652</v>
      </c>
      <c r="N3995" s="36">
        <v>120</v>
      </c>
      <c r="O3995" s="317">
        <v>0.239999994635582</v>
      </c>
      <c r="P3995" s="317">
        <v>0.239999994635582</v>
      </c>
      <c r="Q3995" s="36">
        <v>2027</v>
      </c>
      <c r="R3995" s="317">
        <v>0.2032700031995773</v>
      </c>
      <c r="S3995" s="317">
        <v>0.2032700031995773</v>
      </c>
      <c r="T3995" t="s">
        <v>380</v>
      </c>
      <c r="BA3995" s="395">
        <v>1</v>
      </c>
      <c r="BB3995" s="396" t="s">
        <v>861</v>
      </c>
      <c r="BC3995" t="str">
        <f t="shared" si="361"/>
        <v>RNZ</v>
      </c>
      <c r="BD3995" t="str">
        <f t="shared" si="362"/>
        <v>NAoMe_initial_imd_2019</v>
      </c>
      <c r="BE3995" s="397" t="s">
        <v>862</v>
      </c>
      <c r="BF3995" t="str">
        <f t="shared" si="363"/>
        <v>5 - least deprived</v>
      </c>
      <c r="BG3995">
        <f t="shared" si="364"/>
        <v>17</v>
      </c>
      <c r="BH3995" s="398">
        <f t="shared" si="365"/>
        <v>0.34694001078605652</v>
      </c>
      <c r="BO3995" s="33"/>
    </row>
    <row r="3996" spans="1:67">
      <c r="A3996" s="316" t="s">
        <v>27</v>
      </c>
      <c r="B3996" t="s">
        <v>380</v>
      </c>
      <c r="C3996" t="s">
        <v>910</v>
      </c>
      <c r="D3996" t="s">
        <v>314</v>
      </c>
      <c r="E3996" s="316" t="s">
        <v>167</v>
      </c>
      <c r="F3996" s="316" t="s">
        <v>168</v>
      </c>
      <c r="G3996" s="316" t="s">
        <v>441</v>
      </c>
      <c r="H3996" s="316" t="s">
        <v>370</v>
      </c>
      <c r="I3996" s="316" t="s">
        <v>659</v>
      </c>
      <c r="J3996" s="316" t="s">
        <v>260</v>
      </c>
      <c r="K3996" s="36">
        <v>0</v>
      </c>
      <c r="L3996" s="317">
        <v>0</v>
      </c>
      <c r="M3996" s="317"/>
      <c r="N3996" s="36">
        <v>0</v>
      </c>
      <c r="O3996" s="317">
        <v>0</v>
      </c>
      <c r="P3996" s="317"/>
      <c r="Q3996" s="36">
        <v>0</v>
      </c>
      <c r="R3996" s="317">
        <v>0</v>
      </c>
      <c r="S3996" s="317"/>
      <c r="T3996" t="s">
        <v>380</v>
      </c>
      <c r="BA3996" s="395">
        <v>1</v>
      </c>
      <c r="BB3996" s="396" t="s">
        <v>861</v>
      </c>
      <c r="BC3996" t="str">
        <f t="shared" si="361"/>
        <v>RNZ</v>
      </c>
      <c r="BD3996" t="str">
        <f t="shared" si="362"/>
        <v>NAoMe_initial_imd_2019</v>
      </c>
      <c r="BE3996" s="397" t="s">
        <v>862</v>
      </c>
      <c r="BF3996" t="str">
        <f t="shared" si="363"/>
        <v>Unknown</v>
      </c>
      <c r="BG3996">
        <f t="shared" si="364"/>
        <v>0</v>
      </c>
      <c r="BH3996" s="398">
        <f t="shared" si="365"/>
        <v>0</v>
      </c>
      <c r="BO3996" s="33"/>
    </row>
    <row r="3997" spans="1:67">
      <c r="A3997" s="316" t="s">
        <v>27</v>
      </c>
      <c r="B3997" t="s">
        <v>380</v>
      </c>
      <c r="C3997" t="s">
        <v>910</v>
      </c>
      <c r="D3997" t="s">
        <v>314</v>
      </c>
      <c r="E3997" s="316" t="s">
        <v>167</v>
      </c>
      <c r="F3997" s="316" t="s">
        <v>168</v>
      </c>
      <c r="G3997" s="316" t="s">
        <v>441</v>
      </c>
      <c r="H3997" s="316" t="s">
        <v>370</v>
      </c>
      <c r="I3997" s="316" t="s">
        <v>296</v>
      </c>
      <c r="J3997" s="316" t="s">
        <v>297</v>
      </c>
      <c r="K3997" s="36">
        <v>27</v>
      </c>
      <c r="L3997" s="317">
        <v>0.55102002620697021</v>
      </c>
      <c r="M3997" s="317">
        <v>0.5625</v>
      </c>
      <c r="N3997" s="36">
        <v>286</v>
      </c>
      <c r="O3997" s="317">
        <v>0.57200002670288086</v>
      </c>
      <c r="P3997" s="317">
        <v>0.5801200270652771</v>
      </c>
      <c r="Q3997" s="36">
        <v>5528</v>
      </c>
      <c r="R3997" s="317">
        <v>0.55435001850128174</v>
      </c>
      <c r="S3997" s="317">
        <v>0.56936997175216675</v>
      </c>
      <c r="T3997" t="s">
        <v>380</v>
      </c>
      <c r="BA3997" s="395">
        <v>1</v>
      </c>
      <c r="BB3997" s="396" t="s">
        <v>861</v>
      </c>
      <c r="BC3997" t="str">
        <f t="shared" si="361"/>
        <v>RNZ</v>
      </c>
      <c r="BD3997" t="str">
        <f t="shared" si="362"/>
        <v>NAoMe_initial_scarf_731_grp</v>
      </c>
      <c r="BE3997" s="397" t="s">
        <v>862</v>
      </c>
      <c r="BF3997" t="str">
        <f t="shared" si="363"/>
        <v>Fit</v>
      </c>
      <c r="BG3997">
        <f t="shared" si="364"/>
        <v>27</v>
      </c>
      <c r="BH3997" s="398">
        <f t="shared" si="365"/>
        <v>0.55102002620697021</v>
      </c>
      <c r="BO3997" s="33"/>
    </row>
    <row r="3998" spans="1:67">
      <c r="A3998" s="316" t="s">
        <v>27</v>
      </c>
      <c r="B3998" t="s">
        <v>380</v>
      </c>
      <c r="C3998" t="s">
        <v>910</v>
      </c>
      <c r="D3998" t="s">
        <v>314</v>
      </c>
      <c r="E3998" s="316" t="s">
        <v>167</v>
      </c>
      <c r="F3998" s="316" t="s">
        <v>168</v>
      </c>
      <c r="G3998" s="316" t="s">
        <v>441</v>
      </c>
      <c r="H3998" s="316" t="s">
        <v>370</v>
      </c>
      <c r="I3998" s="316" t="s">
        <v>296</v>
      </c>
      <c r="J3998" s="316" t="s">
        <v>298</v>
      </c>
      <c r="K3998" s="36">
        <v>6</v>
      </c>
      <c r="L3998" s="317">
        <v>0.12245000153779979</v>
      </c>
      <c r="M3998" s="317">
        <v>0.125</v>
      </c>
      <c r="N3998" s="36">
        <v>77</v>
      </c>
      <c r="O3998" s="317">
        <v>0.153999999165535</v>
      </c>
      <c r="P3998" s="317">
        <v>0.1561899930238724</v>
      </c>
      <c r="Q3998" s="36">
        <v>1492</v>
      </c>
      <c r="R3998" s="317">
        <v>0.149619996547699</v>
      </c>
      <c r="S3998" s="317">
        <v>0.153669998049736</v>
      </c>
      <c r="T3998" t="s">
        <v>380</v>
      </c>
      <c r="BA3998" s="395">
        <v>1</v>
      </c>
      <c r="BB3998" s="396" t="s">
        <v>861</v>
      </c>
      <c r="BC3998" t="str">
        <f t="shared" si="361"/>
        <v>RNZ</v>
      </c>
      <c r="BD3998" t="str">
        <f t="shared" si="362"/>
        <v>NAoMe_initial_scarf_731_grp</v>
      </c>
      <c r="BE3998" s="397" t="s">
        <v>862</v>
      </c>
      <c r="BF3998" t="str">
        <f t="shared" si="363"/>
        <v>Mild frailty</v>
      </c>
      <c r="BG3998">
        <f t="shared" si="364"/>
        <v>6</v>
      </c>
      <c r="BH3998" s="398">
        <f t="shared" si="365"/>
        <v>0.12245000153779979</v>
      </c>
      <c r="BO3998" s="33"/>
    </row>
    <row r="3999" spans="1:67">
      <c r="A3999" s="316" t="s">
        <v>27</v>
      </c>
      <c r="B3999" t="s">
        <v>380</v>
      </c>
      <c r="C3999" t="s">
        <v>910</v>
      </c>
      <c r="D3999" t="s">
        <v>314</v>
      </c>
      <c r="E3999" s="316" t="s">
        <v>167</v>
      </c>
      <c r="F3999" s="316" t="s">
        <v>168</v>
      </c>
      <c r="G3999" s="316" t="s">
        <v>441</v>
      </c>
      <c r="H3999" s="316" t="s">
        <v>370</v>
      </c>
      <c r="I3999" s="316" t="s">
        <v>296</v>
      </c>
      <c r="J3999" s="316" t="s">
        <v>299</v>
      </c>
      <c r="K3999" s="36">
        <v>7</v>
      </c>
      <c r="L3999" s="317">
        <v>0.14285999536514279</v>
      </c>
      <c r="M3999" s="317">
        <v>0.1458300054073334</v>
      </c>
      <c r="N3999" s="36">
        <v>73</v>
      </c>
      <c r="O3999" s="317">
        <v>0.14599999785423279</v>
      </c>
      <c r="P3999" s="317">
        <v>0.14806999266147611</v>
      </c>
      <c r="Q3999" s="36">
        <v>1470</v>
      </c>
      <c r="R3999" s="317">
        <v>0.1474100053310394</v>
      </c>
      <c r="S3999" s="317">
        <v>0.1514099985361099</v>
      </c>
      <c r="T3999" t="s">
        <v>380</v>
      </c>
      <c r="BA3999" s="395">
        <v>1</v>
      </c>
      <c r="BB3999" s="396" t="s">
        <v>861</v>
      </c>
      <c r="BC3999" t="str">
        <f t="shared" si="361"/>
        <v>RNZ</v>
      </c>
      <c r="BD3999" t="str">
        <f t="shared" si="362"/>
        <v>NAoMe_initial_scarf_731_grp</v>
      </c>
      <c r="BE3999" s="397" t="s">
        <v>862</v>
      </c>
      <c r="BF3999" t="str">
        <f t="shared" si="363"/>
        <v>Moderate frailty</v>
      </c>
      <c r="BG3999">
        <f t="shared" si="364"/>
        <v>7</v>
      </c>
      <c r="BH3999" s="398">
        <f t="shared" si="365"/>
        <v>0.14285999536514279</v>
      </c>
      <c r="BO3999" s="33"/>
    </row>
    <row r="4000" spans="1:67">
      <c r="A4000" s="316" t="s">
        <v>27</v>
      </c>
      <c r="B4000" t="s">
        <v>380</v>
      </c>
      <c r="C4000" t="s">
        <v>910</v>
      </c>
      <c r="D4000" t="s">
        <v>314</v>
      </c>
      <c r="E4000" s="316" t="s">
        <v>167</v>
      </c>
      <c r="F4000" s="316" t="s">
        <v>168</v>
      </c>
      <c r="G4000" s="316" t="s">
        <v>441</v>
      </c>
      <c r="H4000" s="316" t="s">
        <v>370</v>
      </c>
      <c r="I4000" s="316" t="s">
        <v>296</v>
      </c>
      <c r="J4000" s="316" t="s">
        <v>353</v>
      </c>
      <c r="K4000" s="36">
        <v>1</v>
      </c>
      <c r="L4000" s="317">
        <v>2.0409999415278431E-2</v>
      </c>
      <c r="M4000" s="317"/>
      <c r="N4000" s="36">
        <v>7</v>
      </c>
      <c r="O4000" s="317">
        <v>1.4000000432133669E-2</v>
      </c>
      <c r="P4000" s="317"/>
      <c r="Q4000" s="36">
        <v>263</v>
      </c>
      <c r="R4000" s="317">
        <v>2.6370000094175339E-2</v>
      </c>
      <c r="S4000" s="317"/>
      <c r="T4000" t="s">
        <v>380</v>
      </c>
      <c r="BA4000" s="395">
        <v>1</v>
      </c>
      <c r="BB4000" s="396" t="s">
        <v>861</v>
      </c>
      <c r="BC4000" t="str">
        <f t="shared" si="361"/>
        <v>RNZ</v>
      </c>
      <c r="BD4000" t="str">
        <f t="shared" si="362"/>
        <v>NAoMe_initial_scarf_731_grp</v>
      </c>
      <c r="BE4000" s="397" t="s">
        <v>862</v>
      </c>
      <c r="BF4000" t="str">
        <f t="shared" si="363"/>
        <v>Not in HESAPC</v>
      </c>
      <c r="BG4000">
        <f t="shared" si="364"/>
        <v>1</v>
      </c>
      <c r="BH4000" s="398">
        <f t="shared" si="365"/>
        <v>2.0409999415278431E-2</v>
      </c>
      <c r="BO4000" s="33"/>
    </row>
    <row r="4001" spans="1:67">
      <c r="A4001" s="316" t="s">
        <v>27</v>
      </c>
      <c r="B4001" t="s">
        <v>380</v>
      </c>
      <c r="C4001" t="s">
        <v>910</v>
      </c>
      <c r="D4001" t="s">
        <v>314</v>
      </c>
      <c r="E4001" s="316" t="s">
        <v>167</v>
      </c>
      <c r="F4001" s="316" t="s">
        <v>168</v>
      </c>
      <c r="G4001" s="316" t="s">
        <v>441</v>
      </c>
      <c r="H4001" s="316" t="s">
        <v>370</v>
      </c>
      <c r="I4001" s="316" t="s">
        <v>296</v>
      </c>
      <c r="J4001" s="316" t="s">
        <v>300</v>
      </c>
      <c r="K4001" s="36">
        <v>8</v>
      </c>
      <c r="L4001" s="317">
        <v>0.16326999664306641</v>
      </c>
      <c r="M4001" s="317">
        <v>0.1666699945926666</v>
      </c>
      <c r="N4001" s="36">
        <v>57</v>
      </c>
      <c r="O4001" s="317">
        <v>0.1140000000596046</v>
      </c>
      <c r="P4001" s="317">
        <v>0.1156200021505356</v>
      </c>
      <c r="Q4001" s="36">
        <v>1219</v>
      </c>
      <c r="R4001" s="317">
        <v>0.1222399994730949</v>
      </c>
      <c r="S4001" s="317">
        <v>0.12555000185966489</v>
      </c>
      <c r="T4001" t="s">
        <v>380</v>
      </c>
      <c r="BA4001" s="395">
        <v>1</v>
      </c>
      <c r="BB4001" s="396" t="s">
        <v>861</v>
      </c>
      <c r="BC4001" t="str">
        <f t="shared" si="361"/>
        <v>RNZ</v>
      </c>
      <c r="BD4001" t="str">
        <f t="shared" si="362"/>
        <v>NAoMe_initial_scarf_731_grp</v>
      </c>
      <c r="BE4001" s="397" t="s">
        <v>862</v>
      </c>
      <c r="BF4001" t="str">
        <f t="shared" si="363"/>
        <v>Severe frailty</v>
      </c>
      <c r="BG4001">
        <f t="shared" si="364"/>
        <v>8</v>
      </c>
      <c r="BH4001" s="398">
        <f t="shared" si="365"/>
        <v>0.16326999664306641</v>
      </c>
      <c r="BO4001" s="33"/>
    </row>
    <row r="4002" spans="1:67">
      <c r="A4002" s="316" t="s">
        <v>27</v>
      </c>
      <c r="B4002" t="s">
        <v>380</v>
      </c>
      <c r="C4002" t="s">
        <v>910</v>
      </c>
      <c r="D4002" t="s">
        <v>314</v>
      </c>
      <c r="E4002" s="316" t="s">
        <v>169</v>
      </c>
      <c r="F4002" s="316" t="s">
        <v>170</v>
      </c>
      <c r="G4002" s="316" t="s">
        <v>448</v>
      </c>
      <c r="H4002" s="316" t="s">
        <v>322</v>
      </c>
      <c r="I4002" s="316" t="s">
        <v>310</v>
      </c>
      <c r="J4002" s="316" t="s">
        <v>277</v>
      </c>
      <c r="K4002" s="36">
        <v>0</v>
      </c>
      <c r="L4002" s="317">
        <v>0</v>
      </c>
      <c r="M4002" s="317"/>
      <c r="N4002" s="36">
        <v>6</v>
      </c>
      <c r="O4002" s="317">
        <v>5.9899999760091296E-3</v>
      </c>
      <c r="P4002" s="317"/>
      <c r="Q4002" s="36">
        <v>70</v>
      </c>
      <c r="R4002" s="317">
        <v>7.0199999026954174E-3</v>
      </c>
      <c r="S4002" s="317"/>
      <c r="T4002" t="s">
        <v>380</v>
      </c>
      <c r="BA4002" s="395">
        <v>1</v>
      </c>
      <c r="BB4002" s="396" t="s">
        <v>861</v>
      </c>
      <c r="BC4002" t="str">
        <f t="shared" si="361"/>
        <v>RXK</v>
      </c>
      <c r="BD4002" t="str">
        <f t="shared" si="362"/>
        <v>NAoMe_initial_age_decades_80cap</v>
      </c>
      <c r="BE4002" s="397" t="s">
        <v>862</v>
      </c>
      <c r="BF4002" t="str">
        <f t="shared" si="363"/>
        <v>18-29 yrs</v>
      </c>
      <c r="BG4002">
        <f t="shared" si="364"/>
        <v>0</v>
      </c>
      <c r="BH4002" s="398">
        <f t="shared" si="365"/>
        <v>0</v>
      </c>
      <c r="BO4002" s="33"/>
    </row>
    <row r="4003" spans="1:67">
      <c r="A4003" s="316" t="s">
        <v>27</v>
      </c>
      <c r="B4003" t="s">
        <v>380</v>
      </c>
      <c r="C4003" t="s">
        <v>910</v>
      </c>
      <c r="D4003" t="s">
        <v>314</v>
      </c>
      <c r="E4003" s="316" t="s">
        <v>169</v>
      </c>
      <c r="F4003" s="316" t="s">
        <v>170</v>
      </c>
      <c r="G4003" s="316" t="s">
        <v>448</v>
      </c>
      <c r="H4003" s="316" t="s">
        <v>322</v>
      </c>
      <c r="I4003" s="316" t="s">
        <v>310</v>
      </c>
      <c r="J4003" s="316" t="s">
        <v>278</v>
      </c>
      <c r="K4003" s="36">
        <v>0</v>
      </c>
      <c r="L4003" s="317">
        <v>0</v>
      </c>
      <c r="M4003" s="317"/>
      <c r="N4003" s="36">
        <v>38</v>
      </c>
      <c r="O4003" s="317">
        <v>3.7919998168945313E-2</v>
      </c>
      <c r="P4003" s="317"/>
      <c r="Q4003" s="36">
        <v>429</v>
      </c>
      <c r="R4003" s="317">
        <v>4.3019998818635941E-2</v>
      </c>
      <c r="S4003" s="317"/>
      <c r="T4003" t="s">
        <v>380</v>
      </c>
      <c r="BA4003" s="395">
        <v>1</v>
      </c>
      <c r="BB4003" s="396" t="s">
        <v>861</v>
      </c>
      <c r="BC4003" t="str">
        <f t="shared" si="361"/>
        <v>RXK</v>
      </c>
      <c r="BD4003" t="str">
        <f t="shared" si="362"/>
        <v>NAoMe_initial_age_decades_80cap</v>
      </c>
      <c r="BE4003" s="397" t="s">
        <v>862</v>
      </c>
      <c r="BF4003" t="str">
        <f t="shared" si="363"/>
        <v>30-39 yrs</v>
      </c>
      <c r="BG4003">
        <f t="shared" si="364"/>
        <v>0</v>
      </c>
      <c r="BH4003" s="398">
        <f t="shared" si="365"/>
        <v>0</v>
      </c>
      <c r="BO4003" s="33"/>
    </row>
    <row r="4004" spans="1:67">
      <c r="A4004" s="316" t="s">
        <v>27</v>
      </c>
      <c r="B4004" t="s">
        <v>380</v>
      </c>
      <c r="C4004" t="s">
        <v>910</v>
      </c>
      <c r="D4004" t="s">
        <v>314</v>
      </c>
      <c r="E4004" s="316" t="s">
        <v>169</v>
      </c>
      <c r="F4004" s="316" t="s">
        <v>170</v>
      </c>
      <c r="G4004" s="316" t="s">
        <v>448</v>
      </c>
      <c r="H4004" s="316" t="s">
        <v>322</v>
      </c>
      <c r="I4004" s="316" t="s">
        <v>310</v>
      </c>
      <c r="J4004" s="316" t="s">
        <v>279</v>
      </c>
      <c r="K4004" s="36">
        <v>2</v>
      </c>
      <c r="L4004" s="317">
        <v>5.5560000240802758E-2</v>
      </c>
      <c r="M4004" s="317"/>
      <c r="N4004" s="36">
        <v>106</v>
      </c>
      <c r="O4004" s="317">
        <v>0.10578999668359761</v>
      </c>
      <c r="P4004" s="317"/>
      <c r="Q4004" s="36">
        <v>1024</v>
      </c>
      <c r="R4004" s="317">
        <v>0.1026899963617325</v>
      </c>
      <c r="S4004" s="317"/>
      <c r="T4004" t="s">
        <v>380</v>
      </c>
      <c r="BA4004" s="395">
        <v>1</v>
      </c>
      <c r="BB4004" s="396" t="s">
        <v>861</v>
      </c>
      <c r="BC4004" t="str">
        <f t="shared" si="361"/>
        <v>RXK</v>
      </c>
      <c r="BD4004" t="str">
        <f t="shared" si="362"/>
        <v>NAoMe_initial_age_decades_80cap</v>
      </c>
      <c r="BE4004" s="397" t="s">
        <v>862</v>
      </c>
      <c r="BF4004" t="str">
        <f t="shared" si="363"/>
        <v>40-49 yrs</v>
      </c>
      <c r="BG4004">
        <f t="shared" si="364"/>
        <v>2</v>
      </c>
      <c r="BH4004" s="398">
        <f t="shared" si="365"/>
        <v>5.5560000240802758E-2</v>
      </c>
      <c r="BO4004" s="33"/>
    </row>
    <row r="4005" spans="1:67">
      <c r="A4005" s="316" t="s">
        <v>27</v>
      </c>
      <c r="B4005" t="s">
        <v>380</v>
      </c>
      <c r="C4005" t="s">
        <v>910</v>
      </c>
      <c r="D4005" t="s">
        <v>314</v>
      </c>
      <c r="E4005" s="316" t="s">
        <v>169</v>
      </c>
      <c r="F4005" s="316" t="s">
        <v>170</v>
      </c>
      <c r="G4005" s="316" t="s">
        <v>448</v>
      </c>
      <c r="H4005" s="316" t="s">
        <v>322</v>
      </c>
      <c r="I4005" s="316" t="s">
        <v>310</v>
      </c>
      <c r="J4005" s="316" t="s">
        <v>280</v>
      </c>
      <c r="K4005" s="36">
        <v>9</v>
      </c>
      <c r="L4005" s="317">
        <v>0.25</v>
      </c>
      <c r="M4005" s="317"/>
      <c r="N4005" s="36">
        <v>183</v>
      </c>
      <c r="O4005" s="317">
        <v>0.18263000249862671</v>
      </c>
      <c r="P4005" s="317"/>
      <c r="Q4005" s="36">
        <v>1733</v>
      </c>
      <c r="R4005" s="317">
        <v>0.17378999292850489</v>
      </c>
      <c r="S4005" s="317"/>
      <c r="T4005" t="s">
        <v>380</v>
      </c>
      <c r="BA4005" s="395">
        <v>1</v>
      </c>
      <c r="BB4005" s="396" t="s">
        <v>861</v>
      </c>
      <c r="BC4005" t="str">
        <f t="shared" si="361"/>
        <v>RXK</v>
      </c>
      <c r="BD4005" t="str">
        <f t="shared" si="362"/>
        <v>NAoMe_initial_age_decades_80cap</v>
      </c>
      <c r="BE4005" s="397" t="s">
        <v>862</v>
      </c>
      <c r="BF4005" t="str">
        <f t="shared" si="363"/>
        <v>50-59 yrs</v>
      </c>
      <c r="BG4005">
        <f t="shared" si="364"/>
        <v>9</v>
      </c>
      <c r="BH4005" s="398">
        <f t="shared" si="365"/>
        <v>0.25</v>
      </c>
      <c r="BO4005" s="33"/>
    </row>
    <row r="4006" spans="1:67">
      <c r="A4006" s="316" t="s">
        <v>27</v>
      </c>
      <c r="B4006" t="s">
        <v>380</v>
      </c>
      <c r="C4006" t="s">
        <v>910</v>
      </c>
      <c r="D4006" t="s">
        <v>314</v>
      </c>
      <c r="E4006" s="316" t="s">
        <v>169</v>
      </c>
      <c r="F4006" s="316" t="s">
        <v>170</v>
      </c>
      <c r="G4006" s="316" t="s">
        <v>448</v>
      </c>
      <c r="H4006" s="316" t="s">
        <v>322</v>
      </c>
      <c r="I4006" s="316" t="s">
        <v>310</v>
      </c>
      <c r="J4006" s="316" t="s">
        <v>281</v>
      </c>
      <c r="K4006" s="36">
        <v>2</v>
      </c>
      <c r="L4006" s="317">
        <v>5.5560000240802758E-2</v>
      </c>
      <c r="M4006" s="317"/>
      <c r="N4006" s="36">
        <v>162</v>
      </c>
      <c r="O4006" s="317">
        <v>0.16167999804019931</v>
      </c>
      <c r="P4006" s="317"/>
      <c r="Q4006" s="36">
        <v>1931</v>
      </c>
      <c r="R4006" s="317">
        <v>0.19363999366760251</v>
      </c>
      <c r="S4006" s="317"/>
      <c r="T4006" t="s">
        <v>380</v>
      </c>
      <c r="BA4006" s="395">
        <v>1</v>
      </c>
      <c r="BB4006" s="396" t="s">
        <v>861</v>
      </c>
      <c r="BC4006" t="str">
        <f t="shared" si="361"/>
        <v>RXK</v>
      </c>
      <c r="BD4006" t="str">
        <f t="shared" si="362"/>
        <v>NAoMe_initial_age_decades_80cap</v>
      </c>
      <c r="BE4006" s="397" t="s">
        <v>862</v>
      </c>
      <c r="BF4006" t="str">
        <f t="shared" si="363"/>
        <v>60-69 yrs</v>
      </c>
      <c r="BG4006">
        <f t="shared" si="364"/>
        <v>2</v>
      </c>
      <c r="BH4006" s="398">
        <f t="shared" si="365"/>
        <v>5.5560000240802758E-2</v>
      </c>
      <c r="BO4006" s="33"/>
    </row>
    <row r="4007" spans="1:67">
      <c r="A4007" s="316" t="s">
        <v>27</v>
      </c>
      <c r="B4007" t="s">
        <v>380</v>
      </c>
      <c r="C4007" t="s">
        <v>910</v>
      </c>
      <c r="D4007" t="s">
        <v>314</v>
      </c>
      <c r="E4007" s="316" t="s">
        <v>169</v>
      </c>
      <c r="F4007" s="316" t="s">
        <v>170</v>
      </c>
      <c r="G4007" s="316" t="s">
        <v>448</v>
      </c>
      <c r="H4007" s="316" t="s">
        <v>322</v>
      </c>
      <c r="I4007" s="316" t="s">
        <v>310</v>
      </c>
      <c r="J4007" s="316" t="s">
        <v>282</v>
      </c>
      <c r="K4007" s="36">
        <v>2</v>
      </c>
      <c r="L4007" s="317">
        <v>5.5560000240802758E-2</v>
      </c>
      <c r="M4007" s="317"/>
      <c r="N4007" s="36">
        <v>259</v>
      </c>
      <c r="O4007" s="317">
        <v>0.2584800124168396</v>
      </c>
      <c r="P4007" s="317"/>
      <c r="Q4007" s="36">
        <v>2493</v>
      </c>
      <c r="R4007" s="317">
        <v>0.25</v>
      </c>
      <c r="S4007" s="317"/>
      <c r="T4007" t="s">
        <v>380</v>
      </c>
      <c r="BA4007" s="395">
        <v>1</v>
      </c>
      <c r="BB4007" s="396" t="s">
        <v>861</v>
      </c>
      <c r="BC4007" t="str">
        <f t="shared" si="361"/>
        <v>RXK</v>
      </c>
      <c r="BD4007" t="str">
        <f t="shared" si="362"/>
        <v>NAoMe_initial_age_decades_80cap</v>
      </c>
      <c r="BE4007" s="397" t="s">
        <v>862</v>
      </c>
      <c r="BF4007" t="str">
        <f t="shared" si="363"/>
        <v>70-79 yrs</v>
      </c>
      <c r="BG4007">
        <f t="shared" si="364"/>
        <v>2</v>
      </c>
      <c r="BH4007" s="398">
        <f t="shared" si="365"/>
        <v>5.5560000240802758E-2</v>
      </c>
      <c r="BO4007" s="33"/>
    </row>
    <row r="4008" spans="1:67">
      <c r="A4008" s="316" t="s">
        <v>27</v>
      </c>
      <c r="B4008" t="s">
        <v>380</v>
      </c>
      <c r="C4008" t="s">
        <v>910</v>
      </c>
      <c r="D4008" t="s">
        <v>314</v>
      </c>
      <c r="E4008" s="316" t="s">
        <v>169</v>
      </c>
      <c r="F4008" s="316" t="s">
        <v>170</v>
      </c>
      <c r="G4008" s="316" t="s">
        <v>448</v>
      </c>
      <c r="H4008" s="316" t="s">
        <v>322</v>
      </c>
      <c r="I4008" s="316" t="s">
        <v>310</v>
      </c>
      <c r="J4008" s="316" t="s">
        <v>283</v>
      </c>
      <c r="K4008" s="36">
        <v>21</v>
      </c>
      <c r="L4008" s="317">
        <v>0.58332997560501099</v>
      </c>
      <c r="M4008" s="317"/>
      <c r="N4008" s="36">
        <v>248</v>
      </c>
      <c r="O4008" s="317">
        <v>0.24750000238418579</v>
      </c>
      <c r="P4008" s="317"/>
      <c r="Q4008" s="36">
        <v>2292</v>
      </c>
      <c r="R4008" s="317">
        <v>0.2298399955034256</v>
      </c>
      <c r="S4008" s="317"/>
      <c r="T4008" t="s">
        <v>380</v>
      </c>
      <c r="BA4008" s="395">
        <v>1</v>
      </c>
      <c r="BB4008" s="396" t="s">
        <v>861</v>
      </c>
      <c r="BC4008" t="str">
        <f t="shared" si="361"/>
        <v>RXK</v>
      </c>
      <c r="BD4008" t="str">
        <f t="shared" si="362"/>
        <v>NAoMe_initial_age_decades_80cap</v>
      </c>
      <c r="BE4008" s="397" t="s">
        <v>862</v>
      </c>
      <c r="BF4008" t="str">
        <f t="shared" si="363"/>
        <v>80+ yrs</v>
      </c>
      <c r="BG4008">
        <f t="shared" si="364"/>
        <v>21</v>
      </c>
      <c r="BH4008" s="398">
        <f t="shared" si="365"/>
        <v>0.58332997560501099</v>
      </c>
      <c r="BO4008" s="33"/>
    </row>
    <row r="4009" spans="1:67">
      <c r="A4009" s="316" t="s">
        <v>27</v>
      </c>
      <c r="B4009" t="s">
        <v>380</v>
      </c>
      <c r="C4009" t="s">
        <v>910</v>
      </c>
      <c r="D4009" t="s">
        <v>314</v>
      </c>
      <c r="E4009" s="316" t="s">
        <v>169</v>
      </c>
      <c r="F4009" s="316" t="s">
        <v>170</v>
      </c>
      <c r="G4009" s="316" t="s">
        <v>448</v>
      </c>
      <c r="H4009" s="316" t="s">
        <v>322</v>
      </c>
      <c r="I4009" s="316" t="s">
        <v>341</v>
      </c>
      <c r="J4009" s="316" t="s">
        <v>13</v>
      </c>
      <c r="K4009" s="36">
        <v>15</v>
      </c>
      <c r="L4009" s="317">
        <v>0.41666999459266663</v>
      </c>
      <c r="M4009" s="317">
        <v>0.42857000231742859</v>
      </c>
      <c r="N4009" s="36">
        <v>639</v>
      </c>
      <c r="O4009" s="317">
        <v>0.63771998882293701</v>
      </c>
      <c r="P4009" s="317">
        <v>0.64938998222351074</v>
      </c>
      <c r="Q4009" s="36">
        <v>6753</v>
      </c>
      <c r="R4009" s="317">
        <v>0.67720001935958862</v>
      </c>
      <c r="S4009" s="317">
        <v>0.69554001092910767</v>
      </c>
      <c r="T4009" t="s">
        <v>380</v>
      </c>
      <c r="BA4009" s="395">
        <v>1</v>
      </c>
      <c r="BB4009" s="396" t="s">
        <v>861</v>
      </c>
      <c r="BC4009" t="str">
        <f t="shared" si="361"/>
        <v>RXK</v>
      </c>
      <c r="BD4009" t="str">
        <f t="shared" si="362"/>
        <v>NAoMe_initial_ch_score_2cap</v>
      </c>
      <c r="BE4009" s="397" t="s">
        <v>862</v>
      </c>
      <c r="BF4009" t="str">
        <f t="shared" si="363"/>
        <v>0</v>
      </c>
      <c r="BG4009">
        <f t="shared" si="364"/>
        <v>15</v>
      </c>
      <c r="BH4009" s="398">
        <f t="shared" si="365"/>
        <v>0.41666999459266663</v>
      </c>
      <c r="BO4009" s="33"/>
    </row>
    <row r="4010" spans="1:67">
      <c r="A4010" s="316" t="s">
        <v>27</v>
      </c>
      <c r="B4010" t="s">
        <v>380</v>
      </c>
      <c r="C4010" t="s">
        <v>910</v>
      </c>
      <c r="D4010" t="s">
        <v>314</v>
      </c>
      <c r="E4010" s="316" t="s">
        <v>169</v>
      </c>
      <c r="F4010" s="316" t="s">
        <v>170</v>
      </c>
      <c r="G4010" s="316" t="s">
        <v>448</v>
      </c>
      <c r="H4010" s="316" t="s">
        <v>322</v>
      </c>
      <c r="I4010" s="316" t="s">
        <v>341</v>
      </c>
      <c r="J4010" s="316" t="s">
        <v>14</v>
      </c>
      <c r="K4010" s="36">
        <v>9</v>
      </c>
      <c r="L4010" s="317">
        <v>0.25</v>
      </c>
      <c r="M4010" s="317">
        <v>0.25714001059532171</v>
      </c>
      <c r="N4010" s="36">
        <v>178</v>
      </c>
      <c r="O4010" s="317">
        <v>0.17764000594615939</v>
      </c>
      <c r="P4010" s="317">
        <v>0.18088999390602109</v>
      </c>
      <c r="Q4010" s="36">
        <v>1630</v>
      </c>
      <c r="R4010" s="317">
        <v>0.16346000134944921</v>
      </c>
      <c r="S4010" s="317">
        <v>0.16788999736309049</v>
      </c>
      <c r="T4010" t="s">
        <v>380</v>
      </c>
      <c r="BA4010" s="395">
        <v>1</v>
      </c>
      <c r="BB4010" s="396" t="s">
        <v>861</v>
      </c>
      <c r="BC4010" t="str">
        <f t="shared" si="361"/>
        <v>RXK</v>
      </c>
      <c r="BD4010" t="str">
        <f t="shared" si="362"/>
        <v>NAoMe_initial_ch_score_2cap</v>
      </c>
      <c r="BE4010" s="397" t="s">
        <v>862</v>
      </c>
      <c r="BF4010" t="str">
        <f t="shared" si="363"/>
        <v>1</v>
      </c>
      <c r="BG4010">
        <f t="shared" si="364"/>
        <v>9</v>
      </c>
      <c r="BH4010" s="398">
        <f t="shared" si="365"/>
        <v>0.25</v>
      </c>
      <c r="BO4010" s="33"/>
    </row>
    <row r="4011" spans="1:67">
      <c r="A4011" s="316" t="s">
        <v>27</v>
      </c>
      <c r="B4011" t="s">
        <v>380</v>
      </c>
      <c r="C4011" t="s">
        <v>910</v>
      </c>
      <c r="D4011" t="s">
        <v>314</v>
      </c>
      <c r="E4011" s="316" t="s">
        <v>169</v>
      </c>
      <c r="F4011" s="316" t="s">
        <v>170</v>
      </c>
      <c r="G4011" s="316" t="s">
        <v>448</v>
      </c>
      <c r="H4011" s="316" t="s">
        <v>322</v>
      </c>
      <c r="I4011" s="316" t="s">
        <v>341</v>
      </c>
      <c r="J4011" s="316" t="s">
        <v>301</v>
      </c>
      <c r="K4011" s="36">
        <v>11</v>
      </c>
      <c r="L4011" s="317">
        <v>0.30555999279022222</v>
      </c>
      <c r="M4011" s="317">
        <v>0.31428998708724981</v>
      </c>
      <c r="N4011" s="36">
        <v>167</v>
      </c>
      <c r="O4011" s="317">
        <v>0.1666699945926666</v>
      </c>
      <c r="P4011" s="317">
        <v>0.16971999406814581</v>
      </c>
      <c r="Q4011" s="36">
        <v>1326</v>
      </c>
      <c r="R4011" s="317">
        <v>0.132970005273819</v>
      </c>
      <c r="S4011" s="317">
        <v>0.13657000660896301</v>
      </c>
      <c r="T4011" t="s">
        <v>380</v>
      </c>
      <c r="BA4011" s="395">
        <v>1</v>
      </c>
      <c r="BB4011" s="396" t="s">
        <v>861</v>
      </c>
      <c r="BC4011" t="str">
        <f t="shared" si="361"/>
        <v>RXK</v>
      </c>
      <c r="BD4011" t="str">
        <f t="shared" si="362"/>
        <v>NAoMe_initial_ch_score_2cap</v>
      </c>
      <c r="BE4011" s="397" t="s">
        <v>862</v>
      </c>
      <c r="BF4011" t="str">
        <f t="shared" si="363"/>
        <v>2+</v>
      </c>
      <c r="BG4011">
        <f t="shared" si="364"/>
        <v>11</v>
      </c>
      <c r="BH4011" s="398">
        <f t="shared" si="365"/>
        <v>0.30555999279022222</v>
      </c>
      <c r="BO4011" s="33"/>
    </row>
    <row r="4012" spans="1:67">
      <c r="A4012" s="316" t="s">
        <v>27</v>
      </c>
      <c r="B4012" t="s">
        <v>380</v>
      </c>
      <c r="C4012" t="s">
        <v>910</v>
      </c>
      <c r="D4012" t="s">
        <v>314</v>
      </c>
      <c r="E4012" s="316" t="s">
        <v>169</v>
      </c>
      <c r="F4012" s="316" t="s">
        <v>170</v>
      </c>
      <c r="G4012" s="316" t="s">
        <v>448</v>
      </c>
      <c r="H4012" s="316" t="s">
        <v>322</v>
      </c>
      <c r="I4012" s="316" t="s">
        <v>341</v>
      </c>
      <c r="J4012" s="316" t="s">
        <v>260</v>
      </c>
      <c r="K4012" s="36">
        <v>1</v>
      </c>
      <c r="L4012" s="317">
        <v>2.7780000120401379E-2</v>
      </c>
      <c r="M4012" s="317"/>
      <c r="N4012" s="36">
        <v>18</v>
      </c>
      <c r="O4012" s="317">
        <v>1.7960000783205029E-2</v>
      </c>
      <c r="P4012" s="317"/>
      <c r="Q4012" s="36">
        <v>263</v>
      </c>
      <c r="R4012" s="317">
        <v>2.6370000094175339E-2</v>
      </c>
      <c r="S4012" s="317"/>
      <c r="T4012" t="s">
        <v>380</v>
      </c>
      <c r="BA4012" s="395">
        <v>1</v>
      </c>
      <c r="BB4012" s="396" t="s">
        <v>861</v>
      </c>
      <c r="BC4012" t="str">
        <f t="shared" si="361"/>
        <v>RXK</v>
      </c>
      <c r="BD4012" t="str">
        <f t="shared" si="362"/>
        <v>NAoMe_initial_ch_score_2cap</v>
      </c>
      <c r="BE4012" s="397" t="s">
        <v>862</v>
      </c>
      <c r="BF4012" t="str">
        <f t="shared" si="363"/>
        <v>Unknown</v>
      </c>
      <c r="BG4012">
        <f t="shared" si="364"/>
        <v>1</v>
      </c>
      <c r="BH4012" s="398">
        <f t="shared" si="365"/>
        <v>2.7780000120401379E-2</v>
      </c>
      <c r="BO4012" s="33"/>
    </row>
    <row r="4013" spans="1:67">
      <c r="A4013" s="316" t="s">
        <v>27</v>
      </c>
      <c r="B4013" t="s">
        <v>380</v>
      </c>
      <c r="C4013" t="s">
        <v>910</v>
      </c>
      <c r="D4013" t="s">
        <v>314</v>
      </c>
      <c r="E4013" s="316" t="s">
        <v>169</v>
      </c>
      <c r="F4013" s="316" t="s">
        <v>170</v>
      </c>
      <c r="G4013" s="316" t="s">
        <v>448</v>
      </c>
      <c r="H4013" s="316" t="s">
        <v>322</v>
      </c>
      <c r="I4013" s="316" t="s">
        <v>309</v>
      </c>
      <c r="J4013" s="316" t="s">
        <v>289</v>
      </c>
      <c r="K4013" s="36">
        <v>13</v>
      </c>
      <c r="L4013" s="317">
        <v>0.36111000180244451</v>
      </c>
      <c r="M4013" s="317"/>
      <c r="N4013" s="36">
        <v>317</v>
      </c>
      <c r="O4013" s="317">
        <v>0.31637001037597662</v>
      </c>
      <c r="P4013" s="317"/>
      <c r="Q4013" s="36">
        <v>3283</v>
      </c>
      <c r="R4013" s="317">
        <v>0.3292199969291687</v>
      </c>
      <c r="S4013" s="317"/>
      <c r="T4013" t="s">
        <v>380</v>
      </c>
      <c r="BA4013" s="395">
        <v>1</v>
      </c>
      <c r="BB4013" s="396" t="s">
        <v>861</v>
      </c>
      <c r="BC4013" t="str">
        <f t="shared" si="361"/>
        <v>RXK</v>
      </c>
      <c r="BD4013" t="str">
        <f t="shared" si="362"/>
        <v>NAoMe_initial_diagnosis_year</v>
      </c>
      <c r="BE4013" s="397" t="s">
        <v>862</v>
      </c>
      <c r="BF4013" t="str">
        <f t="shared" si="363"/>
        <v>2021</v>
      </c>
      <c r="BG4013">
        <f t="shared" si="364"/>
        <v>13</v>
      </c>
      <c r="BH4013" s="398">
        <f t="shared" si="365"/>
        <v>0.36111000180244451</v>
      </c>
      <c r="BO4013" s="33"/>
    </row>
    <row r="4014" spans="1:67">
      <c r="A4014" s="316" t="s">
        <v>27</v>
      </c>
      <c r="B4014" t="s">
        <v>380</v>
      </c>
      <c r="C4014" t="s">
        <v>910</v>
      </c>
      <c r="D4014" t="s">
        <v>314</v>
      </c>
      <c r="E4014" s="316" t="s">
        <v>169</v>
      </c>
      <c r="F4014" s="316" t="s">
        <v>170</v>
      </c>
      <c r="G4014" s="316" t="s">
        <v>448</v>
      </c>
      <c r="H4014" s="316" t="s">
        <v>322</v>
      </c>
      <c r="I4014" s="316" t="s">
        <v>309</v>
      </c>
      <c r="J4014" s="316" t="s">
        <v>816</v>
      </c>
      <c r="K4014" s="36">
        <v>11</v>
      </c>
      <c r="L4014" s="317">
        <v>0.30555999279022222</v>
      </c>
      <c r="M4014" s="317"/>
      <c r="N4014" s="36">
        <v>308</v>
      </c>
      <c r="O4014" s="317">
        <v>0.3073900043964386</v>
      </c>
      <c r="P4014" s="317"/>
      <c r="Q4014" s="36">
        <v>3315</v>
      </c>
      <c r="R4014" s="317">
        <v>0.33243000507354742</v>
      </c>
      <c r="S4014" s="317"/>
      <c r="T4014" t="s">
        <v>380</v>
      </c>
      <c r="BA4014" s="395">
        <v>1</v>
      </c>
      <c r="BB4014" s="396" t="s">
        <v>861</v>
      </c>
      <c r="BC4014" t="str">
        <f t="shared" si="361"/>
        <v>RXK</v>
      </c>
      <c r="BD4014" t="str">
        <f t="shared" si="362"/>
        <v>NAoMe_initial_diagnosis_year</v>
      </c>
      <c r="BE4014" s="397" t="s">
        <v>862</v>
      </c>
      <c r="BF4014" t="str">
        <f t="shared" si="363"/>
        <v>2022</v>
      </c>
      <c r="BG4014">
        <f t="shared" si="364"/>
        <v>11</v>
      </c>
      <c r="BH4014" s="398">
        <f t="shared" si="365"/>
        <v>0.30555999279022222</v>
      </c>
      <c r="BO4014" s="33"/>
    </row>
    <row r="4015" spans="1:67">
      <c r="A4015" s="316" t="s">
        <v>27</v>
      </c>
      <c r="B4015" t="s">
        <v>380</v>
      </c>
      <c r="C4015" t="s">
        <v>910</v>
      </c>
      <c r="D4015" t="s">
        <v>314</v>
      </c>
      <c r="E4015" s="316" t="s">
        <v>169</v>
      </c>
      <c r="F4015" s="316" t="s">
        <v>170</v>
      </c>
      <c r="G4015" s="316" t="s">
        <v>448</v>
      </c>
      <c r="H4015" s="316" t="s">
        <v>322</v>
      </c>
      <c r="I4015" s="316" t="s">
        <v>309</v>
      </c>
      <c r="J4015" s="316" t="s">
        <v>946</v>
      </c>
      <c r="K4015" s="36">
        <v>12</v>
      </c>
      <c r="L4015" s="317">
        <v>0.33333000540733337</v>
      </c>
      <c r="M4015" s="317"/>
      <c r="N4015" s="36">
        <v>377</v>
      </c>
      <c r="O4015" s="317">
        <v>0.3762499988079071</v>
      </c>
      <c r="P4015" s="317"/>
      <c r="Q4015" s="36">
        <v>3374</v>
      </c>
      <c r="R4015" s="317">
        <v>0.33834999799728388</v>
      </c>
      <c r="S4015" s="317"/>
      <c r="T4015" t="s">
        <v>380</v>
      </c>
      <c r="BA4015" s="395">
        <v>1</v>
      </c>
      <c r="BB4015" s="396" t="s">
        <v>861</v>
      </c>
      <c r="BC4015" t="str">
        <f t="shared" si="361"/>
        <v>RXK</v>
      </c>
      <c r="BD4015" t="str">
        <f t="shared" si="362"/>
        <v>NAoMe_initial_diagnosis_year</v>
      </c>
      <c r="BE4015" s="397" t="s">
        <v>862</v>
      </c>
      <c r="BF4015" t="str">
        <f t="shared" si="363"/>
        <v>2023</v>
      </c>
      <c r="BG4015">
        <f t="shared" si="364"/>
        <v>12</v>
      </c>
      <c r="BH4015" s="398">
        <f t="shared" si="365"/>
        <v>0.33333000540733337</v>
      </c>
      <c r="BO4015" s="33"/>
    </row>
    <row r="4016" spans="1:67">
      <c r="A4016" s="316" t="s">
        <v>27</v>
      </c>
      <c r="B4016" t="s">
        <v>380</v>
      </c>
      <c r="C4016" t="s">
        <v>910</v>
      </c>
      <c r="D4016" t="s">
        <v>314</v>
      </c>
      <c r="E4016" s="316" t="s">
        <v>169</v>
      </c>
      <c r="F4016" s="316" t="s">
        <v>170</v>
      </c>
      <c r="G4016" s="316" t="s">
        <v>448</v>
      </c>
      <c r="H4016" s="316" t="s">
        <v>322</v>
      </c>
      <c r="I4016" s="316" t="s">
        <v>331</v>
      </c>
      <c r="J4016" s="316" t="s">
        <v>332</v>
      </c>
      <c r="K4016" s="36">
        <v>2</v>
      </c>
      <c r="L4016" s="317">
        <v>5.5560000240802758E-2</v>
      </c>
      <c r="M4016" s="317">
        <v>6.25E-2</v>
      </c>
      <c r="N4016" s="36">
        <v>51</v>
      </c>
      <c r="O4016" s="317">
        <v>5.090000107884407E-2</v>
      </c>
      <c r="P4016" s="317">
        <v>6.0430001467466347E-2</v>
      </c>
      <c r="Q4016" s="36">
        <v>434</v>
      </c>
      <c r="R4016" s="317">
        <v>4.3519999831914902E-2</v>
      </c>
      <c r="S4016" s="317">
        <v>5.2159998565912247E-2</v>
      </c>
      <c r="T4016" t="s">
        <v>380</v>
      </c>
      <c r="BA4016" s="395">
        <v>1</v>
      </c>
      <c r="BB4016" s="396" t="s">
        <v>861</v>
      </c>
      <c r="BC4016" t="str">
        <f t="shared" si="361"/>
        <v>RXK</v>
      </c>
      <c r="BD4016" t="str">
        <f t="shared" si="362"/>
        <v>NAoMe_initial_disease_group</v>
      </c>
      <c r="BE4016" s="397" t="s">
        <v>862</v>
      </c>
      <c r="BF4016" t="str">
        <f t="shared" si="363"/>
        <v>Advanced M0</v>
      </c>
      <c r="BG4016">
        <f t="shared" si="364"/>
        <v>2</v>
      </c>
      <c r="BH4016" s="398">
        <f t="shared" si="365"/>
        <v>5.5560000240802758E-2</v>
      </c>
      <c r="BO4016" s="33"/>
    </row>
    <row r="4017" spans="1:67">
      <c r="A4017" s="316" t="s">
        <v>27</v>
      </c>
      <c r="B4017" t="s">
        <v>380</v>
      </c>
      <c r="C4017" t="s">
        <v>910</v>
      </c>
      <c r="D4017" t="s">
        <v>314</v>
      </c>
      <c r="E4017" s="316" t="s">
        <v>169</v>
      </c>
      <c r="F4017" s="316" t="s">
        <v>170</v>
      </c>
      <c r="G4017" s="316" t="s">
        <v>448</v>
      </c>
      <c r="H4017" s="316" t="s">
        <v>322</v>
      </c>
      <c r="I4017" s="316" t="s">
        <v>331</v>
      </c>
      <c r="J4017" s="316" t="s">
        <v>333</v>
      </c>
      <c r="K4017" s="36">
        <v>25</v>
      </c>
      <c r="L4017" s="317">
        <v>0.69444000720977783</v>
      </c>
      <c r="M4017" s="317">
        <v>0.78125</v>
      </c>
      <c r="N4017" s="36">
        <v>561</v>
      </c>
      <c r="O4017" s="317">
        <v>0.55988001823425293</v>
      </c>
      <c r="P4017" s="317">
        <v>0.66469001770019531</v>
      </c>
      <c r="Q4017" s="36">
        <v>6159</v>
      </c>
      <c r="R4017" s="317">
        <v>0.6176300048828125</v>
      </c>
      <c r="S4017" s="317">
        <v>0.74026000499725342</v>
      </c>
      <c r="T4017" t="s">
        <v>380</v>
      </c>
      <c r="BA4017" s="395">
        <v>1</v>
      </c>
      <c r="BB4017" s="396" t="s">
        <v>861</v>
      </c>
      <c r="BC4017" t="str">
        <f t="shared" si="361"/>
        <v>RXK</v>
      </c>
      <c r="BD4017" t="str">
        <f t="shared" si="362"/>
        <v>NAoMe_initial_disease_group</v>
      </c>
      <c r="BE4017" s="397" t="s">
        <v>862</v>
      </c>
      <c r="BF4017" t="str">
        <f t="shared" si="363"/>
        <v>Advanced M1</v>
      </c>
      <c r="BG4017">
        <f t="shared" si="364"/>
        <v>25</v>
      </c>
      <c r="BH4017" s="398">
        <f t="shared" si="365"/>
        <v>0.69444000720977783</v>
      </c>
      <c r="BO4017" s="33"/>
    </row>
    <row r="4018" spans="1:67">
      <c r="A4018" s="316" t="s">
        <v>27</v>
      </c>
      <c r="B4018" t="s">
        <v>380</v>
      </c>
      <c r="C4018" t="s">
        <v>910</v>
      </c>
      <c r="D4018" t="s">
        <v>314</v>
      </c>
      <c r="E4018" s="316" t="s">
        <v>169</v>
      </c>
      <c r="F4018" s="316" t="s">
        <v>170</v>
      </c>
      <c r="G4018" s="316" t="s">
        <v>448</v>
      </c>
      <c r="H4018" s="316" t="s">
        <v>322</v>
      </c>
      <c r="I4018" s="316" t="s">
        <v>331</v>
      </c>
      <c r="J4018" s="316" t="s">
        <v>334</v>
      </c>
      <c r="K4018" s="36">
        <v>0</v>
      </c>
      <c r="L4018" s="317">
        <v>0</v>
      </c>
      <c r="M4018" s="317">
        <v>0</v>
      </c>
      <c r="N4018" s="36">
        <v>7</v>
      </c>
      <c r="O4018" s="317">
        <v>6.9900001399219036E-3</v>
      </c>
      <c r="P4018" s="317">
        <v>8.2900002598762512E-3</v>
      </c>
      <c r="Q4018" s="36">
        <v>64</v>
      </c>
      <c r="R4018" s="317">
        <v>6.4199999906122676E-3</v>
      </c>
      <c r="S4018" s="317">
        <v>7.689999882131815E-3</v>
      </c>
      <c r="T4018" t="s">
        <v>380</v>
      </c>
      <c r="BA4018" s="395">
        <v>1</v>
      </c>
      <c r="BB4018" s="396" t="s">
        <v>861</v>
      </c>
      <c r="BC4018" t="str">
        <f t="shared" si="361"/>
        <v>RXK</v>
      </c>
      <c r="BD4018" t="str">
        <f t="shared" si="362"/>
        <v>NAoMe_initial_disease_group</v>
      </c>
      <c r="BE4018" s="397" t="s">
        <v>862</v>
      </c>
      <c r="BF4018" t="str">
        <f t="shared" si="363"/>
        <v>DCIS</v>
      </c>
      <c r="BG4018">
        <f t="shared" si="364"/>
        <v>0</v>
      </c>
      <c r="BH4018" s="398">
        <f t="shared" si="365"/>
        <v>0</v>
      </c>
      <c r="BO4018" s="33"/>
    </row>
    <row r="4019" spans="1:67">
      <c r="A4019" s="316" t="s">
        <v>27</v>
      </c>
      <c r="B4019" t="s">
        <v>380</v>
      </c>
      <c r="C4019" t="s">
        <v>910</v>
      </c>
      <c r="D4019" t="s">
        <v>314</v>
      </c>
      <c r="E4019" s="316" t="s">
        <v>169</v>
      </c>
      <c r="F4019" s="316" t="s">
        <v>170</v>
      </c>
      <c r="G4019" s="316" t="s">
        <v>448</v>
      </c>
      <c r="H4019" s="316" t="s">
        <v>322</v>
      </c>
      <c r="I4019" s="316" t="s">
        <v>331</v>
      </c>
      <c r="J4019" s="316" t="s">
        <v>335</v>
      </c>
      <c r="K4019" s="36">
        <v>5</v>
      </c>
      <c r="L4019" s="317">
        <v>0.13888999819755549</v>
      </c>
      <c r="M4019" s="317">
        <v>0.15625</v>
      </c>
      <c r="N4019" s="36">
        <v>225</v>
      </c>
      <c r="O4019" s="317">
        <v>0.22454999387264249</v>
      </c>
      <c r="P4019" s="317">
        <v>0.26658999919891357</v>
      </c>
      <c r="Q4019" s="36">
        <v>1663</v>
      </c>
      <c r="R4019" s="317">
        <v>0.16676999628543851</v>
      </c>
      <c r="S4019" s="317">
        <v>0.19988000392913821</v>
      </c>
      <c r="T4019" t="s">
        <v>380</v>
      </c>
      <c r="BA4019" s="395">
        <v>1</v>
      </c>
      <c r="BB4019" s="396" t="s">
        <v>861</v>
      </c>
      <c r="BC4019" t="str">
        <f t="shared" si="361"/>
        <v>RXK</v>
      </c>
      <c r="BD4019" t="str">
        <f t="shared" si="362"/>
        <v>NAoMe_initial_disease_group</v>
      </c>
      <c r="BE4019" s="397" t="s">
        <v>862</v>
      </c>
      <c r="BF4019" t="str">
        <f t="shared" si="363"/>
        <v>Early invasive</v>
      </c>
      <c r="BG4019">
        <f t="shared" si="364"/>
        <v>5</v>
      </c>
      <c r="BH4019" s="398">
        <f t="shared" si="365"/>
        <v>0.13888999819755549</v>
      </c>
      <c r="BO4019" s="33"/>
    </row>
    <row r="4020" spans="1:67">
      <c r="A4020" s="316" t="s">
        <v>27</v>
      </c>
      <c r="B4020" t="s">
        <v>380</v>
      </c>
      <c r="C4020" t="s">
        <v>910</v>
      </c>
      <c r="D4020" t="s">
        <v>314</v>
      </c>
      <c r="E4020" s="316" t="s">
        <v>169</v>
      </c>
      <c r="F4020" s="316" t="s">
        <v>170</v>
      </c>
      <c r="G4020" s="316" t="s">
        <v>448</v>
      </c>
      <c r="H4020" s="316" t="s">
        <v>322</v>
      </c>
      <c r="I4020" s="316" t="s">
        <v>331</v>
      </c>
      <c r="J4020" s="316" t="s">
        <v>337</v>
      </c>
      <c r="K4020" s="36">
        <v>4</v>
      </c>
      <c r="L4020" s="317">
        <v>0.1111100018024445</v>
      </c>
      <c r="M4020" s="317"/>
      <c r="N4020" s="36">
        <v>158</v>
      </c>
      <c r="O4020" s="317">
        <v>0.15768000483512881</v>
      </c>
      <c r="P4020" s="317"/>
      <c r="Q4020" s="36">
        <v>1652</v>
      </c>
      <c r="R4020" s="317">
        <v>0.1656599938869476</v>
      </c>
      <c r="S4020" s="317"/>
      <c r="T4020" t="s">
        <v>380</v>
      </c>
      <c r="BA4020" s="395">
        <v>1</v>
      </c>
      <c r="BB4020" s="396" t="s">
        <v>861</v>
      </c>
      <c r="BC4020" t="str">
        <f t="shared" si="361"/>
        <v>RXK</v>
      </c>
      <c r="BD4020" t="str">
        <f t="shared" si="362"/>
        <v>NAoMe_initial_disease_group</v>
      </c>
      <c r="BE4020" s="397" t="s">
        <v>862</v>
      </c>
      <c r="BF4020" t="str">
        <f t="shared" si="363"/>
        <v>Unknown stage</v>
      </c>
      <c r="BG4020">
        <f t="shared" si="364"/>
        <v>4</v>
      </c>
      <c r="BH4020" s="398">
        <f t="shared" si="365"/>
        <v>0.1111100018024445</v>
      </c>
      <c r="BO4020" s="33"/>
    </row>
    <row r="4021" spans="1:67">
      <c r="A4021" s="316" t="s">
        <v>27</v>
      </c>
      <c r="B4021" t="s">
        <v>380</v>
      </c>
      <c r="C4021" t="s">
        <v>910</v>
      </c>
      <c r="D4021" t="s">
        <v>314</v>
      </c>
      <c r="E4021" s="316" t="s">
        <v>169</v>
      </c>
      <c r="F4021" s="316" t="s">
        <v>170</v>
      </c>
      <c r="G4021" s="316" t="s">
        <v>448</v>
      </c>
      <c r="H4021" s="316" t="s">
        <v>322</v>
      </c>
      <c r="I4021" s="316" t="s">
        <v>656</v>
      </c>
      <c r="J4021" s="316" t="s">
        <v>286</v>
      </c>
      <c r="K4021" s="36">
        <v>6</v>
      </c>
      <c r="L4021" s="317">
        <v>0.1666699945926666</v>
      </c>
      <c r="M4021" s="317">
        <v>0.1714300066232681</v>
      </c>
      <c r="N4021" s="36">
        <v>73</v>
      </c>
      <c r="O4021" s="317">
        <v>7.2849996387958527E-2</v>
      </c>
      <c r="P4021" s="317">
        <v>7.5570002198219299E-2</v>
      </c>
      <c r="Q4021" s="36">
        <v>492</v>
      </c>
      <c r="R4021" s="317">
        <v>4.9339998513460159E-2</v>
      </c>
      <c r="S4021" s="317">
        <v>5.1920000463724143E-2</v>
      </c>
      <c r="T4021" t="s">
        <v>380</v>
      </c>
      <c r="BA4021" s="395">
        <v>1</v>
      </c>
      <c r="BB4021" s="396" t="s">
        <v>861</v>
      </c>
      <c r="BC4021" t="str">
        <f t="shared" si="361"/>
        <v>RXK</v>
      </c>
      <c r="BD4021" t="str">
        <f t="shared" si="362"/>
        <v>NAoMe_initial_ethnicity_grp</v>
      </c>
      <c r="BE4021" s="397" t="s">
        <v>862</v>
      </c>
      <c r="BF4021" t="str">
        <f t="shared" si="363"/>
        <v>Asian or Asian British</v>
      </c>
      <c r="BG4021">
        <f t="shared" si="364"/>
        <v>6</v>
      </c>
      <c r="BH4021" s="398">
        <f t="shared" si="365"/>
        <v>0.1666699945926666</v>
      </c>
      <c r="BO4021" s="33"/>
    </row>
    <row r="4022" spans="1:67">
      <c r="A4022" s="316" t="s">
        <v>27</v>
      </c>
      <c r="B4022" t="s">
        <v>380</v>
      </c>
      <c r="C4022" t="s">
        <v>910</v>
      </c>
      <c r="D4022" t="s">
        <v>314</v>
      </c>
      <c r="E4022" s="316" t="s">
        <v>169</v>
      </c>
      <c r="F4022" s="316" t="s">
        <v>170</v>
      </c>
      <c r="G4022" s="316" t="s">
        <v>448</v>
      </c>
      <c r="H4022" s="316" t="s">
        <v>322</v>
      </c>
      <c r="I4022" s="316" t="s">
        <v>656</v>
      </c>
      <c r="J4022" s="316" t="s">
        <v>287</v>
      </c>
      <c r="K4022" s="36">
        <v>2</v>
      </c>
      <c r="L4022" s="317">
        <v>5.5560000240802758E-2</v>
      </c>
      <c r="M4022" s="317">
        <v>5.714000016450882E-2</v>
      </c>
      <c r="N4022" s="36">
        <v>39</v>
      </c>
      <c r="O4022" s="317">
        <v>3.8920000195503228E-2</v>
      </c>
      <c r="P4022" s="317">
        <v>4.0369998663663857E-2</v>
      </c>
      <c r="Q4022" s="36">
        <v>403</v>
      </c>
      <c r="R4022" s="317">
        <v>4.0410000830888748E-2</v>
      </c>
      <c r="S4022" s="317">
        <v>4.2520001530647278E-2</v>
      </c>
      <c r="T4022" t="s">
        <v>380</v>
      </c>
      <c r="BA4022" s="395">
        <v>1</v>
      </c>
      <c r="BB4022" s="396" t="s">
        <v>861</v>
      </c>
      <c r="BC4022" t="str">
        <f t="shared" si="361"/>
        <v>RXK</v>
      </c>
      <c r="BD4022" t="str">
        <f t="shared" si="362"/>
        <v>NAoMe_initial_ethnicity_grp</v>
      </c>
      <c r="BE4022" s="397" t="s">
        <v>862</v>
      </c>
      <c r="BF4022" t="str">
        <f t="shared" si="363"/>
        <v>Black or Black British</v>
      </c>
      <c r="BG4022">
        <f t="shared" si="364"/>
        <v>2</v>
      </c>
      <c r="BH4022" s="398">
        <f t="shared" si="365"/>
        <v>5.5560000240802758E-2</v>
      </c>
      <c r="BO4022" s="33"/>
    </row>
    <row r="4023" spans="1:67">
      <c r="A4023" s="316" t="s">
        <v>27</v>
      </c>
      <c r="B4023" t="s">
        <v>380</v>
      </c>
      <c r="C4023" t="s">
        <v>910</v>
      </c>
      <c r="D4023" t="s">
        <v>314</v>
      </c>
      <c r="E4023" s="316" t="s">
        <v>169</v>
      </c>
      <c r="F4023" s="316" t="s">
        <v>170</v>
      </c>
      <c r="G4023" s="316" t="s">
        <v>448</v>
      </c>
      <c r="H4023" s="316" t="s">
        <v>322</v>
      </c>
      <c r="I4023" s="316" t="s">
        <v>656</v>
      </c>
      <c r="J4023" s="316" t="s">
        <v>259</v>
      </c>
      <c r="K4023" s="36">
        <v>2</v>
      </c>
      <c r="L4023" s="317">
        <v>5.5560000240802758E-2</v>
      </c>
      <c r="M4023" s="317">
        <v>5.714000016450882E-2</v>
      </c>
      <c r="N4023" s="36">
        <v>16</v>
      </c>
      <c r="O4023" s="317">
        <v>1.5969999134540561E-2</v>
      </c>
      <c r="P4023" s="317">
        <v>1.655999943614006E-2</v>
      </c>
      <c r="Q4023" s="36">
        <v>98</v>
      </c>
      <c r="R4023" s="317">
        <v>9.8299998790025711E-3</v>
      </c>
      <c r="S4023" s="317">
        <v>1.0339999571442601E-2</v>
      </c>
      <c r="T4023" t="s">
        <v>380</v>
      </c>
      <c r="BA4023" s="395">
        <v>1</v>
      </c>
      <c r="BB4023" s="396" t="s">
        <v>861</v>
      </c>
      <c r="BC4023" t="str">
        <f t="shared" si="361"/>
        <v>RXK</v>
      </c>
      <c r="BD4023" t="str">
        <f t="shared" si="362"/>
        <v>NAoMe_initial_ethnicity_grp</v>
      </c>
      <c r="BE4023" s="397" t="s">
        <v>862</v>
      </c>
      <c r="BF4023" t="str">
        <f t="shared" si="363"/>
        <v>Mixed</v>
      </c>
      <c r="BG4023">
        <f t="shared" si="364"/>
        <v>2</v>
      </c>
      <c r="BH4023" s="398">
        <f t="shared" si="365"/>
        <v>5.5560000240802758E-2</v>
      </c>
      <c r="BO4023" s="33"/>
    </row>
    <row r="4024" spans="1:67">
      <c r="A4024" s="316" t="s">
        <v>27</v>
      </c>
      <c r="B4024" t="s">
        <v>380</v>
      </c>
      <c r="C4024" t="s">
        <v>910</v>
      </c>
      <c r="D4024" t="s">
        <v>314</v>
      </c>
      <c r="E4024" s="316" t="s">
        <v>169</v>
      </c>
      <c r="F4024" s="316" t="s">
        <v>170</v>
      </c>
      <c r="G4024" s="316" t="s">
        <v>448</v>
      </c>
      <c r="H4024" s="316" t="s">
        <v>322</v>
      </c>
      <c r="I4024" s="316" t="s">
        <v>656</v>
      </c>
      <c r="J4024" s="316" t="s">
        <v>288</v>
      </c>
      <c r="K4024" s="36">
        <v>0</v>
      </c>
      <c r="L4024" s="317">
        <v>0</v>
      </c>
      <c r="M4024" s="317">
        <v>0</v>
      </c>
      <c r="N4024" s="36">
        <v>11</v>
      </c>
      <c r="O4024" s="317">
        <v>1.097999978810549E-2</v>
      </c>
      <c r="P4024" s="317">
        <v>1.138999965041876E-2</v>
      </c>
      <c r="Q4024" s="36">
        <v>246</v>
      </c>
      <c r="R4024" s="317">
        <v>2.466999925673008E-2</v>
      </c>
      <c r="S4024" s="317">
        <v>2.5960000231862072E-2</v>
      </c>
      <c r="T4024" t="s">
        <v>380</v>
      </c>
      <c r="BA4024" s="395">
        <v>1</v>
      </c>
      <c r="BB4024" s="396" t="s">
        <v>861</v>
      </c>
      <c r="BC4024" t="str">
        <f t="shared" si="361"/>
        <v>RXK</v>
      </c>
      <c r="BD4024" t="str">
        <f t="shared" si="362"/>
        <v>NAoMe_initial_ethnicity_grp</v>
      </c>
      <c r="BE4024" s="397" t="s">
        <v>862</v>
      </c>
      <c r="BF4024" t="str">
        <f t="shared" si="363"/>
        <v>Other Ethnic Group</v>
      </c>
      <c r="BG4024">
        <f t="shared" si="364"/>
        <v>0</v>
      </c>
      <c r="BH4024" s="398">
        <f t="shared" si="365"/>
        <v>0</v>
      </c>
      <c r="BO4024" s="33"/>
    </row>
    <row r="4025" spans="1:67">
      <c r="A4025" s="316" t="s">
        <v>27</v>
      </c>
      <c r="B4025" t="s">
        <v>380</v>
      </c>
      <c r="C4025" t="s">
        <v>910</v>
      </c>
      <c r="D4025" t="s">
        <v>314</v>
      </c>
      <c r="E4025" s="316" t="s">
        <v>169</v>
      </c>
      <c r="F4025" s="316" t="s">
        <v>170</v>
      </c>
      <c r="G4025" s="316" t="s">
        <v>448</v>
      </c>
      <c r="H4025" s="316" t="s">
        <v>322</v>
      </c>
      <c r="I4025" s="316" t="s">
        <v>656</v>
      </c>
      <c r="J4025" s="316" t="s">
        <v>260</v>
      </c>
      <c r="K4025" s="36">
        <v>1</v>
      </c>
      <c r="L4025" s="317">
        <v>2.7780000120401379E-2</v>
      </c>
      <c r="M4025" s="317"/>
      <c r="N4025" s="36">
        <v>36</v>
      </c>
      <c r="O4025" s="317">
        <v>3.5930000245571143E-2</v>
      </c>
      <c r="P4025" s="317"/>
      <c r="Q4025" s="36">
        <v>495</v>
      </c>
      <c r="R4025" s="317">
        <v>4.9639999866485603E-2</v>
      </c>
      <c r="S4025" s="317"/>
      <c r="T4025" t="s">
        <v>380</v>
      </c>
      <c r="BA4025" s="395">
        <v>1</v>
      </c>
      <c r="BB4025" s="396" t="s">
        <v>861</v>
      </c>
      <c r="BC4025" t="str">
        <f t="shared" si="361"/>
        <v>RXK</v>
      </c>
      <c r="BD4025" t="str">
        <f t="shared" si="362"/>
        <v>NAoMe_initial_ethnicity_grp</v>
      </c>
      <c r="BE4025" s="397" t="s">
        <v>862</v>
      </c>
      <c r="BF4025" t="str">
        <f t="shared" si="363"/>
        <v>Unknown</v>
      </c>
      <c r="BG4025">
        <f t="shared" si="364"/>
        <v>1</v>
      </c>
      <c r="BH4025" s="398">
        <f t="shared" si="365"/>
        <v>2.7780000120401379E-2</v>
      </c>
      <c r="BO4025" s="33"/>
    </row>
    <row r="4026" spans="1:67">
      <c r="A4026" s="316" t="s">
        <v>27</v>
      </c>
      <c r="B4026" t="s">
        <v>380</v>
      </c>
      <c r="C4026" t="s">
        <v>910</v>
      </c>
      <c r="D4026" t="s">
        <v>314</v>
      </c>
      <c r="E4026" s="316" t="s">
        <v>169</v>
      </c>
      <c r="F4026" s="316" t="s">
        <v>170</v>
      </c>
      <c r="G4026" s="316" t="s">
        <v>448</v>
      </c>
      <c r="H4026" s="316" t="s">
        <v>322</v>
      </c>
      <c r="I4026" s="316" t="s">
        <v>656</v>
      </c>
      <c r="J4026" s="316" t="s">
        <v>258</v>
      </c>
      <c r="K4026" s="36">
        <v>25</v>
      </c>
      <c r="L4026" s="317">
        <v>0.69444000720977783</v>
      </c>
      <c r="M4026" s="317">
        <v>0.71429002285003662</v>
      </c>
      <c r="N4026" s="36">
        <v>827</v>
      </c>
      <c r="O4026" s="317">
        <v>0.82534998655319214</v>
      </c>
      <c r="P4026" s="317">
        <v>0.85610997676849365</v>
      </c>
      <c r="Q4026" s="36">
        <v>8238</v>
      </c>
      <c r="R4026" s="317">
        <v>0.82611000537872314</v>
      </c>
      <c r="S4026" s="317">
        <v>0.86926001310348511</v>
      </c>
      <c r="T4026" t="s">
        <v>380</v>
      </c>
      <c r="BA4026" s="395">
        <v>1</v>
      </c>
      <c r="BB4026" s="396" t="s">
        <v>861</v>
      </c>
      <c r="BC4026" t="str">
        <f t="shared" si="361"/>
        <v>RXK</v>
      </c>
      <c r="BD4026" t="str">
        <f t="shared" si="362"/>
        <v>NAoMe_initial_ethnicity_grp</v>
      </c>
      <c r="BE4026" s="397" t="s">
        <v>862</v>
      </c>
      <c r="BF4026" t="str">
        <f t="shared" si="363"/>
        <v>White</v>
      </c>
      <c r="BG4026">
        <f t="shared" si="364"/>
        <v>25</v>
      </c>
      <c r="BH4026" s="398">
        <f t="shared" si="365"/>
        <v>0.69444000720977783</v>
      </c>
      <c r="BO4026" s="33"/>
    </row>
    <row r="4027" spans="1:67">
      <c r="A4027" s="316" t="s">
        <v>27</v>
      </c>
      <c r="B4027" t="s">
        <v>380</v>
      </c>
      <c r="C4027" t="s">
        <v>910</v>
      </c>
      <c r="D4027" t="s">
        <v>314</v>
      </c>
      <c r="E4027" s="316" t="s">
        <v>169</v>
      </c>
      <c r="F4027" s="316" t="s">
        <v>170</v>
      </c>
      <c r="G4027" s="316" t="s">
        <v>448</v>
      </c>
      <c r="H4027" s="316" t="s">
        <v>322</v>
      </c>
      <c r="I4027" s="316" t="s">
        <v>657</v>
      </c>
      <c r="J4027" s="316" t="s">
        <v>817</v>
      </c>
      <c r="K4027" s="36">
        <v>31</v>
      </c>
      <c r="L4027" s="317">
        <v>0.86110997200012207</v>
      </c>
      <c r="M4027" s="317"/>
      <c r="N4027" s="36">
        <v>952</v>
      </c>
      <c r="O4027" s="317">
        <v>0.95010000467300415</v>
      </c>
      <c r="P4027" s="317"/>
      <c r="Q4027" s="36">
        <v>9359</v>
      </c>
      <c r="R4027" s="317">
        <v>0.93853002786636353</v>
      </c>
      <c r="S4027" s="317"/>
      <c r="T4027" t="s">
        <v>380</v>
      </c>
      <c r="BA4027" s="395">
        <v>1</v>
      </c>
      <c r="BB4027" s="396" t="s">
        <v>861</v>
      </c>
      <c r="BC4027" t="str">
        <f t="shared" si="361"/>
        <v>RXK</v>
      </c>
      <c r="BD4027" t="str">
        <f t="shared" si="362"/>
        <v>NAoMe_initial_final_route</v>
      </c>
      <c r="BE4027" s="397" t="s">
        <v>862</v>
      </c>
      <c r="BF4027" t="str">
        <f t="shared" si="363"/>
        <v>Not screened</v>
      </c>
      <c r="BG4027">
        <f t="shared" si="364"/>
        <v>31</v>
      </c>
      <c r="BH4027" s="398">
        <f t="shared" si="365"/>
        <v>0.86110997200012207</v>
      </c>
      <c r="BO4027" s="33"/>
    </row>
    <row r="4028" spans="1:67">
      <c r="A4028" s="316" t="s">
        <v>27</v>
      </c>
      <c r="B4028" t="s">
        <v>380</v>
      </c>
      <c r="C4028" t="s">
        <v>910</v>
      </c>
      <c r="D4028" t="s">
        <v>314</v>
      </c>
      <c r="E4028" s="316" t="s">
        <v>169</v>
      </c>
      <c r="F4028" s="316" t="s">
        <v>170</v>
      </c>
      <c r="G4028" s="316" t="s">
        <v>448</v>
      </c>
      <c r="H4028" s="316" t="s">
        <v>322</v>
      </c>
      <c r="I4028" s="316" t="s">
        <v>657</v>
      </c>
      <c r="J4028" s="316" t="s">
        <v>352</v>
      </c>
      <c r="K4028" s="36">
        <v>5</v>
      </c>
      <c r="L4028" s="317">
        <v>0.13888999819755549</v>
      </c>
      <c r="M4028" s="317"/>
      <c r="N4028" s="36">
        <v>50</v>
      </c>
      <c r="O4028" s="317">
        <v>4.9899999052286148E-2</v>
      </c>
      <c r="P4028" s="317"/>
      <c r="Q4028" s="36">
        <v>613</v>
      </c>
      <c r="R4028" s="317">
        <v>6.1469998210668557E-2</v>
      </c>
      <c r="S4028" s="317"/>
      <c r="T4028" t="s">
        <v>380</v>
      </c>
      <c r="BA4028" s="395">
        <v>1</v>
      </c>
      <c r="BB4028" s="396" t="s">
        <v>861</v>
      </c>
      <c r="BC4028" t="str">
        <f t="shared" si="361"/>
        <v>RXK</v>
      </c>
      <c r="BD4028" t="str">
        <f t="shared" si="362"/>
        <v>NAoMe_initial_final_route</v>
      </c>
      <c r="BE4028" s="397" t="s">
        <v>862</v>
      </c>
      <c r="BF4028" t="str">
        <f t="shared" si="363"/>
        <v>Screening</v>
      </c>
      <c r="BG4028">
        <f t="shared" si="364"/>
        <v>5</v>
      </c>
      <c r="BH4028" s="398">
        <f t="shared" si="365"/>
        <v>0.13888999819755549</v>
      </c>
      <c r="BO4028" s="33"/>
    </row>
    <row r="4029" spans="1:67">
      <c r="A4029" s="316" t="s">
        <v>27</v>
      </c>
      <c r="B4029" t="s">
        <v>380</v>
      </c>
      <c r="C4029" t="s">
        <v>910</v>
      </c>
      <c r="D4029" t="s">
        <v>314</v>
      </c>
      <c r="E4029" s="316" t="s">
        <v>169</v>
      </c>
      <c r="F4029" s="316" t="s">
        <v>170</v>
      </c>
      <c r="G4029" s="316" t="s">
        <v>448</v>
      </c>
      <c r="H4029" s="316" t="s">
        <v>322</v>
      </c>
      <c r="I4029" s="316" t="s">
        <v>303</v>
      </c>
      <c r="J4029" s="316" t="s">
        <v>308</v>
      </c>
      <c r="K4029" s="36">
        <v>4</v>
      </c>
      <c r="L4029" s="317">
        <v>0.1111100018024445</v>
      </c>
      <c r="M4029" s="317"/>
      <c r="N4029" s="36">
        <v>158</v>
      </c>
      <c r="O4029" s="317">
        <v>0.15768000483512881</v>
      </c>
      <c r="P4029" s="317"/>
      <c r="Q4029" s="36">
        <v>1652</v>
      </c>
      <c r="R4029" s="317">
        <v>0.1656599938869476</v>
      </c>
      <c r="S4029" s="317"/>
      <c r="T4029" t="s">
        <v>380</v>
      </c>
      <c r="BA4029" s="395">
        <v>1</v>
      </c>
      <c r="BB4029" s="396" t="s">
        <v>861</v>
      </c>
      <c r="BC4029" t="str">
        <f t="shared" si="361"/>
        <v>RXK</v>
      </c>
      <c r="BD4029" t="str">
        <f t="shared" si="362"/>
        <v>NAoMe_initial_final_stage_tum</v>
      </c>
      <c r="BE4029" s="397" t="s">
        <v>862</v>
      </c>
      <c r="BF4029" t="str">
        <f t="shared" si="363"/>
        <v>Not staged/Unstated</v>
      </c>
      <c r="BG4029">
        <f t="shared" si="364"/>
        <v>4</v>
      </c>
      <c r="BH4029" s="398">
        <f t="shared" si="365"/>
        <v>0.1111100018024445</v>
      </c>
      <c r="BO4029" s="33"/>
    </row>
    <row r="4030" spans="1:67">
      <c r="A4030" s="316" t="s">
        <v>27</v>
      </c>
      <c r="B4030" t="s">
        <v>380</v>
      </c>
      <c r="C4030" t="s">
        <v>910</v>
      </c>
      <c r="D4030" t="s">
        <v>314</v>
      </c>
      <c r="E4030" s="316" t="s">
        <v>169</v>
      </c>
      <c r="F4030" s="316" t="s">
        <v>170</v>
      </c>
      <c r="G4030" s="316" t="s">
        <v>448</v>
      </c>
      <c r="H4030" s="316" t="s">
        <v>322</v>
      </c>
      <c r="I4030" s="316" t="s">
        <v>303</v>
      </c>
      <c r="J4030" s="316" t="s">
        <v>304</v>
      </c>
      <c r="K4030" s="36">
        <v>0</v>
      </c>
      <c r="L4030" s="317">
        <v>0</v>
      </c>
      <c r="M4030" s="317">
        <v>0</v>
      </c>
      <c r="N4030" s="36">
        <v>7</v>
      </c>
      <c r="O4030" s="317">
        <v>6.9900001399219036E-3</v>
      </c>
      <c r="P4030" s="317">
        <v>8.2900002598762512E-3</v>
      </c>
      <c r="Q4030" s="36">
        <v>64</v>
      </c>
      <c r="R4030" s="317">
        <v>6.4199999906122676E-3</v>
      </c>
      <c r="S4030" s="317">
        <v>7.689999882131815E-3</v>
      </c>
      <c r="T4030" t="s">
        <v>380</v>
      </c>
      <c r="BA4030" s="395">
        <v>1</v>
      </c>
      <c r="BB4030" s="396" t="s">
        <v>861</v>
      </c>
      <c r="BC4030" t="str">
        <f t="shared" si="361"/>
        <v>RXK</v>
      </c>
      <c r="BD4030" t="str">
        <f t="shared" si="362"/>
        <v>NAoMe_initial_final_stage_tum</v>
      </c>
      <c r="BE4030" s="397" t="s">
        <v>862</v>
      </c>
      <c r="BF4030" t="str">
        <f t="shared" si="363"/>
        <v>Stage 0</v>
      </c>
      <c r="BG4030">
        <f t="shared" si="364"/>
        <v>0</v>
      </c>
      <c r="BH4030" s="398">
        <f t="shared" si="365"/>
        <v>0</v>
      </c>
      <c r="BO4030" s="33"/>
    </row>
    <row r="4031" spans="1:67">
      <c r="A4031" s="316" t="s">
        <v>27</v>
      </c>
      <c r="B4031" t="s">
        <v>380</v>
      </c>
      <c r="C4031" t="s">
        <v>910</v>
      </c>
      <c r="D4031" t="s">
        <v>314</v>
      </c>
      <c r="E4031" s="316" t="s">
        <v>169</v>
      </c>
      <c r="F4031" s="316" t="s">
        <v>170</v>
      </c>
      <c r="G4031" s="316" t="s">
        <v>448</v>
      </c>
      <c r="H4031" s="316" t="s">
        <v>322</v>
      </c>
      <c r="I4031" s="316" t="s">
        <v>303</v>
      </c>
      <c r="J4031" s="316" t="s">
        <v>305</v>
      </c>
      <c r="K4031" s="36">
        <v>2</v>
      </c>
      <c r="L4031" s="317">
        <v>5.5560000240802758E-2</v>
      </c>
      <c r="M4031" s="317">
        <v>6.25E-2</v>
      </c>
      <c r="N4031" s="36">
        <v>45</v>
      </c>
      <c r="O4031" s="317">
        <v>4.4909998774528503E-2</v>
      </c>
      <c r="P4031" s="317">
        <v>5.3320001810789108E-2</v>
      </c>
      <c r="Q4031" s="36">
        <v>359</v>
      </c>
      <c r="R4031" s="317">
        <v>3.5999998450279243E-2</v>
      </c>
      <c r="S4031" s="317">
        <v>4.3150000274181373E-2</v>
      </c>
      <c r="T4031" t="s">
        <v>380</v>
      </c>
      <c r="BA4031" s="395">
        <v>1</v>
      </c>
      <c r="BB4031" s="396" t="s">
        <v>861</v>
      </c>
      <c r="BC4031" t="str">
        <f t="shared" si="361"/>
        <v>RXK</v>
      </c>
      <c r="BD4031" t="str">
        <f t="shared" si="362"/>
        <v>NAoMe_initial_final_stage_tum</v>
      </c>
      <c r="BE4031" s="397" t="s">
        <v>862</v>
      </c>
      <c r="BF4031" t="str">
        <f t="shared" si="363"/>
        <v>Stage 1</v>
      </c>
      <c r="BG4031">
        <f t="shared" si="364"/>
        <v>2</v>
      </c>
      <c r="BH4031" s="398">
        <f t="shared" si="365"/>
        <v>5.5560000240802758E-2</v>
      </c>
      <c r="BO4031" s="33"/>
    </row>
    <row r="4032" spans="1:67">
      <c r="A4032" s="316" t="s">
        <v>27</v>
      </c>
      <c r="B4032" t="s">
        <v>380</v>
      </c>
      <c r="C4032" t="s">
        <v>910</v>
      </c>
      <c r="D4032" t="s">
        <v>314</v>
      </c>
      <c r="E4032" s="316" t="s">
        <v>169</v>
      </c>
      <c r="F4032" s="316" t="s">
        <v>170</v>
      </c>
      <c r="G4032" s="316" t="s">
        <v>448</v>
      </c>
      <c r="H4032" s="316" t="s">
        <v>322</v>
      </c>
      <c r="I4032" s="316" t="s">
        <v>303</v>
      </c>
      <c r="J4032" s="316" t="s">
        <v>306</v>
      </c>
      <c r="K4032" s="36">
        <v>2</v>
      </c>
      <c r="L4032" s="317">
        <v>5.5560000240802758E-2</v>
      </c>
      <c r="M4032" s="317">
        <v>6.25E-2</v>
      </c>
      <c r="N4032" s="36">
        <v>142</v>
      </c>
      <c r="O4032" s="317">
        <v>0.1417199969291687</v>
      </c>
      <c r="P4032" s="317">
        <v>0.16824999451637271</v>
      </c>
      <c r="Q4032" s="36">
        <v>996</v>
      </c>
      <c r="R4032" s="317">
        <v>9.9880002439022064E-2</v>
      </c>
      <c r="S4032" s="317">
        <v>0.11970999836921691</v>
      </c>
      <c r="T4032" t="s">
        <v>380</v>
      </c>
      <c r="BA4032" s="395">
        <v>1</v>
      </c>
      <c r="BB4032" s="396" t="s">
        <v>861</v>
      </c>
      <c r="BC4032" t="str">
        <f t="shared" si="361"/>
        <v>RXK</v>
      </c>
      <c r="BD4032" t="str">
        <f t="shared" si="362"/>
        <v>NAoMe_initial_final_stage_tum</v>
      </c>
      <c r="BE4032" s="397" t="s">
        <v>862</v>
      </c>
      <c r="BF4032" t="str">
        <f t="shared" si="363"/>
        <v>Stage 2</v>
      </c>
      <c r="BG4032">
        <f t="shared" si="364"/>
        <v>2</v>
      </c>
      <c r="BH4032" s="398">
        <f t="shared" si="365"/>
        <v>5.5560000240802758E-2</v>
      </c>
      <c r="BO4032" s="33"/>
    </row>
    <row r="4033" spans="1:67">
      <c r="A4033" s="316" t="s">
        <v>27</v>
      </c>
      <c r="B4033" t="s">
        <v>380</v>
      </c>
      <c r="C4033" t="s">
        <v>910</v>
      </c>
      <c r="D4033" t="s">
        <v>314</v>
      </c>
      <c r="E4033" s="316" t="s">
        <v>169</v>
      </c>
      <c r="F4033" s="316" t="s">
        <v>170</v>
      </c>
      <c r="G4033" s="316" t="s">
        <v>448</v>
      </c>
      <c r="H4033" s="316" t="s">
        <v>322</v>
      </c>
      <c r="I4033" s="316" t="s">
        <v>303</v>
      </c>
      <c r="J4033" s="316" t="s">
        <v>307</v>
      </c>
      <c r="K4033" s="36">
        <v>2</v>
      </c>
      <c r="L4033" s="317">
        <v>5.5560000240802758E-2</v>
      </c>
      <c r="M4033" s="317">
        <v>6.25E-2</v>
      </c>
      <c r="N4033" s="36">
        <v>89</v>
      </c>
      <c r="O4033" s="317">
        <v>8.8820002973079681E-2</v>
      </c>
      <c r="P4033" s="317">
        <v>0.1054499968886375</v>
      </c>
      <c r="Q4033" s="36">
        <v>742</v>
      </c>
      <c r="R4033" s="317">
        <v>7.4409998953342438E-2</v>
      </c>
      <c r="S4033" s="317">
        <v>8.9180000126361847E-2</v>
      </c>
      <c r="T4033" t="s">
        <v>380</v>
      </c>
      <c r="BA4033" s="395">
        <v>1</v>
      </c>
      <c r="BB4033" s="396" t="s">
        <v>861</v>
      </c>
      <c r="BC4033" t="str">
        <f t="shared" si="361"/>
        <v>RXK</v>
      </c>
      <c r="BD4033" t="str">
        <f t="shared" si="362"/>
        <v>NAoMe_initial_final_stage_tum</v>
      </c>
      <c r="BE4033" s="397" t="s">
        <v>862</v>
      </c>
      <c r="BF4033" t="str">
        <f t="shared" si="363"/>
        <v>Stage 3</v>
      </c>
      <c r="BG4033">
        <f t="shared" si="364"/>
        <v>2</v>
      </c>
      <c r="BH4033" s="398">
        <f t="shared" si="365"/>
        <v>5.5560000240802758E-2</v>
      </c>
      <c r="BO4033" s="33"/>
    </row>
    <row r="4034" spans="1:67">
      <c r="A4034" s="316" t="s">
        <v>27</v>
      </c>
      <c r="B4034" t="s">
        <v>380</v>
      </c>
      <c r="C4034" t="s">
        <v>910</v>
      </c>
      <c r="D4034" t="s">
        <v>314</v>
      </c>
      <c r="E4034" s="316" t="s">
        <v>169</v>
      </c>
      <c r="F4034" s="316" t="s">
        <v>170</v>
      </c>
      <c r="G4034" s="316" t="s">
        <v>448</v>
      </c>
      <c r="H4034" s="316" t="s">
        <v>322</v>
      </c>
      <c r="I4034" s="316" t="s">
        <v>303</v>
      </c>
      <c r="J4034" s="316" t="s">
        <v>336</v>
      </c>
      <c r="K4034" s="36">
        <v>26</v>
      </c>
      <c r="L4034" s="317">
        <v>0.72222000360488892</v>
      </c>
      <c r="M4034" s="317">
        <v>0.8125</v>
      </c>
      <c r="N4034" s="36">
        <v>561</v>
      </c>
      <c r="O4034" s="317">
        <v>0.55988001823425293</v>
      </c>
      <c r="P4034" s="317">
        <v>0.66469001770019531</v>
      </c>
      <c r="Q4034" s="36">
        <v>6159</v>
      </c>
      <c r="R4034" s="317">
        <v>0.6176300048828125</v>
      </c>
      <c r="S4034" s="317">
        <v>0.74026000499725342</v>
      </c>
      <c r="T4034" t="s">
        <v>380</v>
      </c>
      <c r="BA4034" s="395">
        <v>1</v>
      </c>
      <c r="BB4034" s="396" t="s">
        <v>861</v>
      </c>
      <c r="BC4034" t="str">
        <f t="shared" si="361"/>
        <v>RXK</v>
      </c>
      <c r="BD4034" t="str">
        <f t="shared" si="362"/>
        <v>NAoMe_initial_final_stage_tum</v>
      </c>
      <c r="BE4034" s="397" t="s">
        <v>862</v>
      </c>
      <c r="BF4034" t="str">
        <f t="shared" si="363"/>
        <v>Stage 4</v>
      </c>
      <c r="BG4034">
        <f t="shared" si="364"/>
        <v>26</v>
      </c>
      <c r="BH4034" s="398">
        <f t="shared" si="365"/>
        <v>0.72222000360488892</v>
      </c>
      <c r="BO4034" s="33"/>
    </row>
    <row r="4035" spans="1:67">
      <c r="A4035" s="316" t="s">
        <v>27</v>
      </c>
      <c r="B4035" t="s">
        <v>380</v>
      </c>
      <c r="C4035" t="s">
        <v>910</v>
      </c>
      <c r="D4035" t="s">
        <v>314</v>
      </c>
      <c r="E4035" s="316" t="s">
        <v>169</v>
      </c>
      <c r="F4035" s="316" t="s">
        <v>170</v>
      </c>
      <c r="G4035" s="316" t="s">
        <v>448</v>
      </c>
      <c r="H4035" s="316" t="s">
        <v>322</v>
      </c>
      <c r="I4035" s="316" t="s">
        <v>342</v>
      </c>
      <c r="J4035" s="316" t="s">
        <v>343</v>
      </c>
      <c r="K4035" s="36">
        <v>4</v>
      </c>
      <c r="L4035" s="317">
        <v>0.1111100018024445</v>
      </c>
      <c r="M4035" s="317"/>
      <c r="N4035" s="36">
        <v>158</v>
      </c>
      <c r="O4035" s="317">
        <v>0.15768000483512881</v>
      </c>
      <c r="P4035" s="317"/>
      <c r="Q4035" s="36">
        <v>1652</v>
      </c>
      <c r="R4035" s="317">
        <v>0.1656599938869476</v>
      </c>
      <c r="S4035" s="317"/>
      <c r="T4035" t="s">
        <v>380</v>
      </c>
      <c r="BA4035" s="395">
        <v>1</v>
      </c>
      <c r="BB4035" s="396" t="s">
        <v>861</v>
      </c>
      <c r="BC4035" t="str">
        <f t="shared" ref="BC4035:BC4098" si="366">E4035</f>
        <v>RXK</v>
      </c>
      <c r="BD4035" t="str">
        <f t="shared" ref="BD4035:BD4098" si="367">(LEFT(A4035, LEN(A4035)-7))&amp;"_"&amp;I4035</f>
        <v>NAoMe_initial_final_stage_tum_grp</v>
      </c>
      <c r="BE4035" s="397" t="s">
        <v>862</v>
      </c>
      <c r="BF4035" t="str">
        <f t="shared" ref="BF4035:BF4098" si="368">J4035</f>
        <v>MBC in HESAPC</v>
      </c>
      <c r="BG4035">
        <f t="shared" ref="BG4035:BG4098" si="369">K4035</f>
        <v>4</v>
      </c>
      <c r="BH4035" s="398">
        <f t="shared" ref="BH4035:BH4098" si="370">L4035</f>
        <v>0.1111100018024445</v>
      </c>
      <c r="BO4035" s="33"/>
    </row>
    <row r="4036" spans="1:67">
      <c r="A4036" s="316" t="s">
        <v>27</v>
      </c>
      <c r="B4036" t="s">
        <v>380</v>
      </c>
      <c r="C4036" t="s">
        <v>910</v>
      </c>
      <c r="D4036" t="s">
        <v>314</v>
      </c>
      <c r="E4036" s="316" t="s">
        <v>169</v>
      </c>
      <c r="F4036" s="316" t="s">
        <v>170</v>
      </c>
      <c r="G4036" s="316" t="s">
        <v>448</v>
      </c>
      <c r="H4036" s="316" t="s">
        <v>322</v>
      </c>
      <c r="I4036" s="316" t="s">
        <v>342</v>
      </c>
      <c r="J4036" s="316" t="s">
        <v>344</v>
      </c>
      <c r="K4036" s="36">
        <v>6</v>
      </c>
      <c r="L4036" s="317">
        <v>0.1666699945926666</v>
      </c>
      <c r="M4036" s="317">
        <v>0.1875</v>
      </c>
      <c r="N4036" s="36">
        <v>283</v>
      </c>
      <c r="O4036" s="317">
        <v>0.28244000673294067</v>
      </c>
      <c r="P4036" s="317">
        <v>0.33531001210212708</v>
      </c>
      <c r="Q4036" s="36">
        <v>2161</v>
      </c>
      <c r="R4036" s="317">
        <v>0.2167100012302399</v>
      </c>
      <c r="S4036" s="317">
        <v>0.25973999500274658</v>
      </c>
      <c r="T4036" t="s">
        <v>380</v>
      </c>
      <c r="BA4036" s="395">
        <v>1</v>
      </c>
      <c r="BB4036" s="396" t="s">
        <v>861</v>
      </c>
      <c r="BC4036" t="str">
        <f t="shared" si="366"/>
        <v>RXK</v>
      </c>
      <c r="BD4036" t="str">
        <f t="shared" si="367"/>
        <v>NAoMe_initial_final_stage_tum_grp</v>
      </c>
      <c r="BE4036" s="397" t="s">
        <v>862</v>
      </c>
      <c r="BF4036" t="str">
        <f t="shared" si="368"/>
        <v>Stage 0-3</v>
      </c>
      <c r="BG4036">
        <f t="shared" si="369"/>
        <v>6</v>
      </c>
      <c r="BH4036" s="398">
        <f t="shared" si="370"/>
        <v>0.1666699945926666</v>
      </c>
      <c r="BO4036" s="33"/>
    </row>
    <row r="4037" spans="1:67">
      <c r="A4037" s="316" t="s">
        <v>27</v>
      </c>
      <c r="B4037" t="s">
        <v>380</v>
      </c>
      <c r="C4037" t="s">
        <v>910</v>
      </c>
      <c r="D4037" t="s">
        <v>314</v>
      </c>
      <c r="E4037" s="316" t="s">
        <v>169</v>
      </c>
      <c r="F4037" s="316" t="s">
        <v>170</v>
      </c>
      <c r="G4037" s="316" t="s">
        <v>448</v>
      </c>
      <c r="H4037" s="316" t="s">
        <v>322</v>
      </c>
      <c r="I4037" s="316" t="s">
        <v>342</v>
      </c>
      <c r="J4037" s="316" t="s">
        <v>336</v>
      </c>
      <c r="K4037" s="36">
        <v>26</v>
      </c>
      <c r="L4037" s="317">
        <v>0.72222000360488892</v>
      </c>
      <c r="M4037" s="317">
        <v>0.8125</v>
      </c>
      <c r="N4037" s="36">
        <v>561</v>
      </c>
      <c r="O4037" s="317">
        <v>0.55988001823425293</v>
      </c>
      <c r="P4037" s="317">
        <v>0.66469001770019531</v>
      </c>
      <c r="Q4037" s="36">
        <v>6159</v>
      </c>
      <c r="R4037" s="317">
        <v>0.6176300048828125</v>
      </c>
      <c r="S4037" s="317">
        <v>0.74026000499725342</v>
      </c>
      <c r="T4037" t="s">
        <v>380</v>
      </c>
      <c r="BA4037" s="395">
        <v>1</v>
      </c>
      <c r="BB4037" s="396" t="s">
        <v>861</v>
      </c>
      <c r="BC4037" t="str">
        <f t="shared" si="366"/>
        <v>RXK</v>
      </c>
      <c r="BD4037" t="str">
        <f t="shared" si="367"/>
        <v>NAoMe_initial_final_stage_tum_grp</v>
      </c>
      <c r="BE4037" s="397" t="s">
        <v>862</v>
      </c>
      <c r="BF4037" t="str">
        <f t="shared" si="368"/>
        <v>Stage 4</v>
      </c>
      <c r="BG4037">
        <f t="shared" si="369"/>
        <v>26</v>
      </c>
      <c r="BH4037" s="398">
        <f t="shared" si="370"/>
        <v>0.72222000360488892</v>
      </c>
      <c r="BO4037" s="33"/>
    </row>
    <row r="4038" spans="1:67">
      <c r="A4038" s="316" t="s">
        <v>27</v>
      </c>
      <c r="B4038" t="s">
        <v>380</v>
      </c>
      <c r="C4038" t="s">
        <v>910</v>
      </c>
      <c r="D4038" t="s">
        <v>314</v>
      </c>
      <c r="E4038" s="316" t="s">
        <v>169</v>
      </c>
      <c r="F4038" s="316" t="s">
        <v>170</v>
      </c>
      <c r="G4038" s="316" t="s">
        <v>448</v>
      </c>
      <c r="H4038" s="316" t="s">
        <v>322</v>
      </c>
      <c r="I4038" s="316" t="s">
        <v>658</v>
      </c>
      <c r="J4038" s="316" t="s">
        <v>345</v>
      </c>
      <c r="K4038" s="36">
        <v>36</v>
      </c>
      <c r="L4038" s="317">
        <v>1</v>
      </c>
      <c r="M4038" s="317"/>
      <c r="N4038" s="36">
        <v>1002</v>
      </c>
      <c r="O4038" s="317">
        <v>1</v>
      </c>
      <c r="P4038" s="317"/>
      <c r="Q4038" s="36">
        <v>9972</v>
      </c>
      <c r="R4038" s="317">
        <v>1</v>
      </c>
      <c r="S4038" s="317"/>
      <c r="T4038" t="s">
        <v>380</v>
      </c>
      <c r="BA4038" s="395">
        <v>1</v>
      </c>
      <c r="BB4038" s="396" t="s">
        <v>861</v>
      </c>
      <c r="BC4038" t="str">
        <f t="shared" si="366"/>
        <v>RXK</v>
      </c>
      <c r="BD4038" t="str">
        <f t="shared" si="367"/>
        <v>NAoMe_initial_final_who_ps</v>
      </c>
      <c r="BE4038" s="397" t="s">
        <v>862</v>
      </c>
      <c r="BF4038" t="str">
        <f t="shared" si="368"/>
        <v>Not recorded</v>
      </c>
      <c r="BG4038">
        <f t="shared" si="369"/>
        <v>36</v>
      </c>
      <c r="BH4038" s="398">
        <f t="shared" si="370"/>
        <v>1</v>
      </c>
      <c r="BO4038" s="33"/>
    </row>
    <row r="4039" spans="1:67">
      <c r="A4039" s="316" t="s">
        <v>27</v>
      </c>
      <c r="B4039" t="s">
        <v>380</v>
      </c>
      <c r="C4039" t="s">
        <v>910</v>
      </c>
      <c r="D4039" t="s">
        <v>314</v>
      </c>
      <c r="E4039" s="316" t="s">
        <v>169</v>
      </c>
      <c r="F4039" s="316" t="s">
        <v>170</v>
      </c>
      <c r="G4039" s="316" t="s">
        <v>448</v>
      </c>
      <c r="H4039" s="316" t="s">
        <v>322</v>
      </c>
      <c r="I4039" s="316" t="s">
        <v>291</v>
      </c>
      <c r="J4039" s="316" t="s">
        <v>313</v>
      </c>
      <c r="K4039" s="36">
        <v>36</v>
      </c>
      <c r="L4039" s="317">
        <v>1</v>
      </c>
      <c r="M4039" s="317"/>
      <c r="N4039" s="36">
        <v>991</v>
      </c>
      <c r="O4039" s="317">
        <v>0.98901998996734619</v>
      </c>
      <c r="P4039" s="317"/>
      <c r="Q4039" s="36">
        <v>9846</v>
      </c>
      <c r="R4039" s="317">
        <v>0.98736000061035156</v>
      </c>
      <c r="S4039" s="317"/>
      <c r="T4039" t="s">
        <v>380</v>
      </c>
      <c r="BA4039" s="395">
        <v>1</v>
      </c>
      <c r="BB4039" s="396" t="s">
        <v>861</v>
      </c>
      <c r="BC4039" t="str">
        <f t="shared" si="366"/>
        <v>RXK</v>
      </c>
      <c r="BD4039" t="str">
        <f t="shared" si="367"/>
        <v>NAoMe_initial_gender</v>
      </c>
      <c r="BE4039" s="397" t="s">
        <v>862</v>
      </c>
      <c r="BF4039" t="str">
        <f t="shared" si="368"/>
        <v>Female</v>
      </c>
      <c r="BG4039">
        <f t="shared" si="369"/>
        <v>36</v>
      </c>
      <c r="BH4039" s="398">
        <f t="shared" si="370"/>
        <v>1</v>
      </c>
      <c r="BO4039" s="33"/>
    </row>
    <row r="4040" spans="1:67">
      <c r="A4040" s="316" t="s">
        <v>27</v>
      </c>
      <c r="B4040" t="s">
        <v>380</v>
      </c>
      <c r="C4040" t="s">
        <v>910</v>
      </c>
      <c r="D4040" t="s">
        <v>314</v>
      </c>
      <c r="E4040" s="316" t="s">
        <v>169</v>
      </c>
      <c r="F4040" s="316" t="s">
        <v>170</v>
      </c>
      <c r="G4040" s="316" t="s">
        <v>448</v>
      </c>
      <c r="H4040" s="316" t="s">
        <v>322</v>
      </c>
      <c r="I4040" s="316" t="s">
        <v>291</v>
      </c>
      <c r="J4040" s="316" t="s">
        <v>293</v>
      </c>
      <c r="K4040" s="36">
        <v>0</v>
      </c>
      <c r="L4040" s="317">
        <v>0</v>
      </c>
      <c r="M4040" s="317"/>
      <c r="N4040" s="36">
        <v>11</v>
      </c>
      <c r="O4040" s="317">
        <v>1.097999978810549E-2</v>
      </c>
      <c r="P4040" s="317"/>
      <c r="Q4040" s="36">
        <v>126</v>
      </c>
      <c r="R4040" s="317">
        <v>1.264000032097101E-2</v>
      </c>
      <c r="S4040" s="317"/>
      <c r="T4040" t="s">
        <v>380</v>
      </c>
      <c r="BA4040" s="395">
        <v>1</v>
      </c>
      <c r="BB4040" s="396" t="s">
        <v>861</v>
      </c>
      <c r="BC4040" t="str">
        <f t="shared" si="366"/>
        <v>RXK</v>
      </c>
      <c r="BD4040" t="str">
        <f t="shared" si="367"/>
        <v>NAoMe_initial_gender</v>
      </c>
      <c r="BE4040" s="397" t="s">
        <v>862</v>
      </c>
      <c r="BF4040" t="str">
        <f t="shared" si="368"/>
        <v>Male</v>
      </c>
      <c r="BG4040">
        <f t="shared" si="369"/>
        <v>0</v>
      </c>
      <c r="BH4040" s="398">
        <f t="shared" si="370"/>
        <v>0</v>
      </c>
      <c r="BO4040" s="33"/>
    </row>
    <row r="4041" spans="1:67">
      <c r="A4041" s="316" t="s">
        <v>27</v>
      </c>
      <c r="B4041" t="s">
        <v>380</v>
      </c>
      <c r="C4041" t="s">
        <v>910</v>
      </c>
      <c r="D4041" t="s">
        <v>314</v>
      </c>
      <c r="E4041" s="316" t="s">
        <v>169</v>
      </c>
      <c r="F4041" s="316" t="s">
        <v>170</v>
      </c>
      <c r="G4041" s="316" t="s">
        <v>448</v>
      </c>
      <c r="H4041" s="316" t="s">
        <v>322</v>
      </c>
      <c r="I4041" s="316" t="s">
        <v>659</v>
      </c>
      <c r="J4041" s="316" t="s">
        <v>294</v>
      </c>
      <c r="K4041" s="36">
        <v>20</v>
      </c>
      <c r="L4041" s="317">
        <v>0.55555999279022217</v>
      </c>
      <c r="M4041" s="317">
        <v>0.55555999279022217</v>
      </c>
      <c r="N4041" s="36">
        <v>297</v>
      </c>
      <c r="O4041" s="317">
        <v>0.29640999436378479</v>
      </c>
      <c r="P4041" s="317">
        <v>0.29640999436378479</v>
      </c>
      <c r="Q4041" s="36">
        <v>1800</v>
      </c>
      <c r="R4041" s="317">
        <v>0.18050999939441681</v>
      </c>
      <c r="S4041" s="317">
        <v>0.18050999939441681</v>
      </c>
      <c r="T4041" t="s">
        <v>380</v>
      </c>
      <c r="BA4041" s="395">
        <v>1</v>
      </c>
      <c r="BB4041" s="396" t="s">
        <v>861</v>
      </c>
      <c r="BC4041" t="str">
        <f t="shared" si="366"/>
        <v>RXK</v>
      </c>
      <c r="BD4041" t="str">
        <f t="shared" si="367"/>
        <v>NAoMe_initial_imd_2019</v>
      </c>
      <c r="BE4041" s="397" t="s">
        <v>862</v>
      </c>
      <c r="BF4041" t="str">
        <f t="shared" si="368"/>
        <v>1 - most deprived</v>
      </c>
      <c r="BG4041">
        <f t="shared" si="369"/>
        <v>20</v>
      </c>
      <c r="BH4041" s="398">
        <f t="shared" si="370"/>
        <v>0.55555999279022217</v>
      </c>
      <c r="BO4041" s="33"/>
    </row>
    <row r="4042" spans="1:67">
      <c r="A4042" s="316" t="s">
        <v>27</v>
      </c>
      <c r="B4042" t="s">
        <v>380</v>
      </c>
      <c r="C4042" t="s">
        <v>910</v>
      </c>
      <c r="D4042" t="s">
        <v>314</v>
      </c>
      <c r="E4042" s="316" t="s">
        <v>169</v>
      </c>
      <c r="F4042" s="316" t="s">
        <v>170</v>
      </c>
      <c r="G4042" s="316" t="s">
        <v>448</v>
      </c>
      <c r="H4042" s="316" t="s">
        <v>322</v>
      </c>
      <c r="I4042" s="316" t="s">
        <v>659</v>
      </c>
      <c r="J4042" s="316" t="s">
        <v>15</v>
      </c>
      <c r="K4042" s="36">
        <v>7</v>
      </c>
      <c r="L4042" s="317">
        <v>0.1944400072097778</v>
      </c>
      <c r="M4042" s="317">
        <v>0.1944400072097778</v>
      </c>
      <c r="N4042" s="36">
        <v>177</v>
      </c>
      <c r="O4042" s="317">
        <v>0.17665000259876251</v>
      </c>
      <c r="P4042" s="317">
        <v>0.17665000259876251</v>
      </c>
      <c r="Q4042" s="36">
        <v>2036</v>
      </c>
      <c r="R4042" s="317">
        <v>0.20417000353336329</v>
      </c>
      <c r="S4042" s="317">
        <v>0.20417000353336329</v>
      </c>
      <c r="T4042" t="s">
        <v>380</v>
      </c>
      <c r="BA4042" s="395">
        <v>1</v>
      </c>
      <c r="BB4042" s="396" t="s">
        <v>861</v>
      </c>
      <c r="BC4042" t="str">
        <f t="shared" si="366"/>
        <v>RXK</v>
      </c>
      <c r="BD4042" t="str">
        <f t="shared" si="367"/>
        <v>NAoMe_initial_imd_2019</v>
      </c>
      <c r="BE4042" s="397" t="s">
        <v>862</v>
      </c>
      <c r="BF4042" t="str">
        <f t="shared" si="368"/>
        <v>2</v>
      </c>
      <c r="BG4042">
        <f t="shared" si="369"/>
        <v>7</v>
      </c>
      <c r="BH4042" s="398">
        <f t="shared" si="370"/>
        <v>0.1944400072097778</v>
      </c>
      <c r="BO4042" s="33"/>
    </row>
    <row r="4043" spans="1:67">
      <c r="A4043" s="316" t="s">
        <v>27</v>
      </c>
      <c r="B4043" t="s">
        <v>380</v>
      </c>
      <c r="C4043" t="s">
        <v>910</v>
      </c>
      <c r="D4043" t="s">
        <v>314</v>
      </c>
      <c r="E4043" s="316" t="s">
        <v>169</v>
      </c>
      <c r="F4043" s="316" t="s">
        <v>170</v>
      </c>
      <c r="G4043" s="316" t="s">
        <v>448</v>
      </c>
      <c r="H4043" s="316" t="s">
        <v>322</v>
      </c>
      <c r="I4043" s="316" t="s">
        <v>659</v>
      </c>
      <c r="J4043" s="316" t="s">
        <v>16</v>
      </c>
      <c r="K4043" s="36">
        <v>5</v>
      </c>
      <c r="L4043" s="317">
        <v>0.13888999819755549</v>
      </c>
      <c r="M4043" s="317">
        <v>0.13888999819755549</v>
      </c>
      <c r="N4043" s="36">
        <v>186</v>
      </c>
      <c r="O4043" s="317">
        <v>0.18562999367713931</v>
      </c>
      <c r="P4043" s="317">
        <v>0.18562999367713931</v>
      </c>
      <c r="Q4043" s="36">
        <v>2085</v>
      </c>
      <c r="R4043" s="317">
        <v>0.20908999443054199</v>
      </c>
      <c r="S4043" s="317">
        <v>0.20908999443054199</v>
      </c>
      <c r="T4043" t="s">
        <v>380</v>
      </c>
      <c r="BA4043" s="395">
        <v>1</v>
      </c>
      <c r="BB4043" s="396" t="s">
        <v>861</v>
      </c>
      <c r="BC4043" t="str">
        <f t="shared" si="366"/>
        <v>RXK</v>
      </c>
      <c r="BD4043" t="str">
        <f t="shared" si="367"/>
        <v>NAoMe_initial_imd_2019</v>
      </c>
      <c r="BE4043" s="397" t="s">
        <v>862</v>
      </c>
      <c r="BF4043" t="str">
        <f t="shared" si="368"/>
        <v>3</v>
      </c>
      <c r="BG4043">
        <f t="shared" si="369"/>
        <v>5</v>
      </c>
      <c r="BH4043" s="398">
        <f t="shared" si="370"/>
        <v>0.13888999819755549</v>
      </c>
      <c r="BO4043" s="33"/>
    </row>
    <row r="4044" spans="1:67">
      <c r="A4044" s="316" t="s">
        <v>27</v>
      </c>
      <c r="B4044" t="s">
        <v>380</v>
      </c>
      <c r="C4044" t="s">
        <v>910</v>
      </c>
      <c r="D4044" t="s">
        <v>314</v>
      </c>
      <c r="E4044" s="316" t="s">
        <v>169</v>
      </c>
      <c r="F4044" s="316" t="s">
        <v>170</v>
      </c>
      <c r="G4044" s="316" t="s">
        <v>448</v>
      </c>
      <c r="H4044" s="316" t="s">
        <v>322</v>
      </c>
      <c r="I4044" s="316" t="s">
        <v>659</v>
      </c>
      <c r="J4044" s="316" t="s">
        <v>17</v>
      </c>
      <c r="K4044" s="36">
        <v>2</v>
      </c>
      <c r="L4044" s="317">
        <v>5.5560000240802758E-2</v>
      </c>
      <c r="M4044" s="317">
        <v>5.5560000240802758E-2</v>
      </c>
      <c r="N4044" s="36">
        <v>202</v>
      </c>
      <c r="O4044" s="317">
        <v>0.20160000026226041</v>
      </c>
      <c r="P4044" s="317">
        <v>0.20160000026226041</v>
      </c>
      <c r="Q4044" s="36">
        <v>2024</v>
      </c>
      <c r="R4044" s="317">
        <v>0.2029699981212616</v>
      </c>
      <c r="S4044" s="317">
        <v>0.2029699981212616</v>
      </c>
      <c r="T4044" t="s">
        <v>380</v>
      </c>
      <c r="BA4044" s="395">
        <v>1</v>
      </c>
      <c r="BB4044" s="396" t="s">
        <v>861</v>
      </c>
      <c r="BC4044" t="str">
        <f t="shared" si="366"/>
        <v>RXK</v>
      </c>
      <c r="BD4044" t="str">
        <f t="shared" si="367"/>
        <v>NAoMe_initial_imd_2019</v>
      </c>
      <c r="BE4044" s="397" t="s">
        <v>862</v>
      </c>
      <c r="BF4044" t="str">
        <f t="shared" si="368"/>
        <v>4</v>
      </c>
      <c r="BG4044">
        <f t="shared" si="369"/>
        <v>2</v>
      </c>
      <c r="BH4044" s="398">
        <f t="shared" si="370"/>
        <v>5.5560000240802758E-2</v>
      </c>
      <c r="BO4044" s="33"/>
    </row>
    <row r="4045" spans="1:67">
      <c r="A4045" s="316" t="s">
        <v>27</v>
      </c>
      <c r="B4045" t="s">
        <v>380</v>
      </c>
      <c r="C4045" t="s">
        <v>910</v>
      </c>
      <c r="D4045" t="s">
        <v>314</v>
      </c>
      <c r="E4045" s="316" t="s">
        <v>169</v>
      </c>
      <c r="F4045" s="316" t="s">
        <v>170</v>
      </c>
      <c r="G4045" s="316" t="s">
        <v>448</v>
      </c>
      <c r="H4045" s="316" t="s">
        <v>322</v>
      </c>
      <c r="I4045" s="316" t="s">
        <v>659</v>
      </c>
      <c r="J4045" s="316" t="s">
        <v>295</v>
      </c>
      <c r="K4045" s="36">
        <v>2</v>
      </c>
      <c r="L4045" s="317">
        <v>5.5560000240802758E-2</v>
      </c>
      <c r="M4045" s="317">
        <v>5.5560000240802758E-2</v>
      </c>
      <c r="N4045" s="36">
        <v>140</v>
      </c>
      <c r="O4045" s="317">
        <v>0.13971999287605291</v>
      </c>
      <c r="P4045" s="317">
        <v>0.13971999287605291</v>
      </c>
      <c r="Q4045" s="36">
        <v>2027</v>
      </c>
      <c r="R4045" s="317">
        <v>0.2032700031995773</v>
      </c>
      <c r="S4045" s="317">
        <v>0.2032700031995773</v>
      </c>
      <c r="T4045" t="s">
        <v>380</v>
      </c>
      <c r="BA4045" s="395">
        <v>1</v>
      </c>
      <c r="BB4045" s="396" t="s">
        <v>861</v>
      </c>
      <c r="BC4045" t="str">
        <f t="shared" si="366"/>
        <v>RXK</v>
      </c>
      <c r="BD4045" t="str">
        <f t="shared" si="367"/>
        <v>NAoMe_initial_imd_2019</v>
      </c>
      <c r="BE4045" s="397" t="s">
        <v>862</v>
      </c>
      <c r="BF4045" t="str">
        <f t="shared" si="368"/>
        <v>5 - least deprived</v>
      </c>
      <c r="BG4045">
        <f t="shared" si="369"/>
        <v>2</v>
      </c>
      <c r="BH4045" s="398">
        <f t="shared" si="370"/>
        <v>5.5560000240802758E-2</v>
      </c>
      <c r="BO4045" s="33"/>
    </row>
    <row r="4046" spans="1:67">
      <c r="A4046" s="316" t="s">
        <v>27</v>
      </c>
      <c r="B4046" t="s">
        <v>380</v>
      </c>
      <c r="C4046" t="s">
        <v>910</v>
      </c>
      <c r="D4046" t="s">
        <v>314</v>
      </c>
      <c r="E4046" s="316" t="s">
        <v>169</v>
      </c>
      <c r="F4046" s="316" t="s">
        <v>170</v>
      </c>
      <c r="G4046" s="316" t="s">
        <v>448</v>
      </c>
      <c r="H4046" s="316" t="s">
        <v>322</v>
      </c>
      <c r="I4046" s="316" t="s">
        <v>659</v>
      </c>
      <c r="J4046" s="316" t="s">
        <v>260</v>
      </c>
      <c r="K4046" s="36">
        <v>0</v>
      </c>
      <c r="L4046" s="317">
        <v>0</v>
      </c>
      <c r="M4046" s="317"/>
      <c r="N4046" s="36">
        <v>0</v>
      </c>
      <c r="O4046" s="317">
        <v>0</v>
      </c>
      <c r="P4046" s="317"/>
      <c r="Q4046" s="36">
        <v>0</v>
      </c>
      <c r="R4046" s="317">
        <v>0</v>
      </c>
      <c r="S4046" s="317"/>
      <c r="T4046" t="s">
        <v>380</v>
      </c>
      <c r="BA4046" s="395">
        <v>1</v>
      </c>
      <c r="BB4046" s="396" t="s">
        <v>861</v>
      </c>
      <c r="BC4046" t="str">
        <f t="shared" si="366"/>
        <v>RXK</v>
      </c>
      <c r="BD4046" t="str">
        <f t="shared" si="367"/>
        <v>NAoMe_initial_imd_2019</v>
      </c>
      <c r="BE4046" s="397" t="s">
        <v>862</v>
      </c>
      <c r="BF4046" t="str">
        <f t="shared" si="368"/>
        <v>Unknown</v>
      </c>
      <c r="BG4046">
        <f t="shared" si="369"/>
        <v>0</v>
      </c>
      <c r="BH4046" s="398">
        <f t="shared" si="370"/>
        <v>0</v>
      </c>
      <c r="BO4046" s="33"/>
    </row>
    <row r="4047" spans="1:67">
      <c r="A4047" s="316" t="s">
        <v>27</v>
      </c>
      <c r="B4047" t="s">
        <v>380</v>
      </c>
      <c r="C4047" t="s">
        <v>910</v>
      </c>
      <c r="D4047" t="s">
        <v>314</v>
      </c>
      <c r="E4047" s="316" t="s">
        <v>169</v>
      </c>
      <c r="F4047" s="316" t="s">
        <v>170</v>
      </c>
      <c r="G4047" s="316" t="s">
        <v>448</v>
      </c>
      <c r="H4047" s="316" t="s">
        <v>322</v>
      </c>
      <c r="I4047" s="316" t="s">
        <v>296</v>
      </c>
      <c r="J4047" s="316" t="s">
        <v>297</v>
      </c>
      <c r="K4047" s="36">
        <v>9</v>
      </c>
      <c r="L4047" s="317">
        <v>0.25</v>
      </c>
      <c r="M4047" s="317">
        <v>0.25714001059532171</v>
      </c>
      <c r="N4047" s="36">
        <v>521</v>
      </c>
      <c r="O4047" s="317">
        <v>0.51995998620986938</v>
      </c>
      <c r="P4047" s="317">
        <v>0.52947002649307251</v>
      </c>
      <c r="Q4047" s="36">
        <v>5528</v>
      </c>
      <c r="R4047" s="317">
        <v>0.55435001850128174</v>
      </c>
      <c r="S4047" s="317">
        <v>0.56936997175216675</v>
      </c>
      <c r="T4047" t="s">
        <v>380</v>
      </c>
      <c r="BA4047" s="395">
        <v>1</v>
      </c>
      <c r="BB4047" s="396" t="s">
        <v>861</v>
      </c>
      <c r="BC4047" t="str">
        <f t="shared" si="366"/>
        <v>RXK</v>
      </c>
      <c r="BD4047" t="str">
        <f t="shared" si="367"/>
        <v>NAoMe_initial_scarf_731_grp</v>
      </c>
      <c r="BE4047" s="397" t="s">
        <v>862</v>
      </c>
      <c r="BF4047" t="str">
        <f t="shared" si="368"/>
        <v>Fit</v>
      </c>
      <c r="BG4047">
        <f t="shared" si="369"/>
        <v>9</v>
      </c>
      <c r="BH4047" s="398">
        <f t="shared" si="370"/>
        <v>0.25</v>
      </c>
      <c r="BO4047" s="33"/>
    </row>
    <row r="4048" spans="1:67">
      <c r="A4048" s="316" t="s">
        <v>27</v>
      </c>
      <c r="B4048" t="s">
        <v>380</v>
      </c>
      <c r="C4048" t="s">
        <v>910</v>
      </c>
      <c r="D4048" t="s">
        <v>314</v>
      </c>
      <c r="E4048" s="316" t="s">
        <v>169</v>
      </c>
      <c r="F4048" s="316" t="s">
        <v>170</v>
      </c>
      <c r="G4048" s="316" t="s">
        <v>448</v>
      </c>
      <c r="H4048" s="316" t="s">
        <v>322</v>
      </c>
      <c r="I4048" s="316" t="s">
        <v>296</v>
      </c>
      <c r="J4048" s="316" t="s">
        <v>298</v>
      </c>
      <c r="K4048" s="36">
        <v>8</v>
      </c>
      <c r="L4048" s="317">
        <v>0.22222000360488889</v>
      </c>
      <c r="M4048" s="317">
        <v>0.22856999933719641</v>
      </c>
      <c r="N4048" s="36">
        <v>150</v>
      </c>
      <c r="O4048" s="317">
        <v>0.14970000088214869</v>
      </c>
      <c r="P4048" s="317">
        <v>0.15243999660015109</v>
      </c>
      <c r="Q4048" s="36">
        <v>1492</v>
      </c>
      <c r="R4048" s="317">
        <v>0.149619996547699</v>
      </c>
      <c r="S4048" s="317">
        <v>0.153669998049736</v>
      </c>
      <c r="T4048" t="s">
        <v>380</v>
      </c>
      <c r="BA4048" s="395">
        <v>1</v>
      </c>
      <c r="BB4048" s="396" t="s">
        <v>861</v>
      </c>
      <c r="BC4048" t="str">
        <f t="shared" si="366"/>
        <v>RXK</v>
      </c>
      <c r="BD4048" t="str">
        <f t="shared" si="367"/>
        <v>NAoMe_initial_scarf_731_grp</v>
      </c>
      <c r="BE4048" s="397" t="s">
        <v>862</v>
      </c>
      <c r="BF4048" t="str">
        <f t="shared" si="368"/>
        <v>Mild frailty</v>
      </c>
      <c r="BG4048">
        <f t="shared" si="369"/>
        <v>8</v>
      </c>
      <c r="BH4048" s="398">
        <f t="shared" si="370"/>
        <v>0.22222000360488889</v>
      </c>
      <c r="BO4048" s="33"/>
    </row>
    <row r="4049" spans="1:67">
      <c r="A4049" s="316" t="s">
        <v>27</v>
      </c>
      <c r="B4049" t="s">
        <v>380</v>
      </c>
      <c r="C4049" t="s">
        <v>910</v>
      </c>
      <c r="D4049" t="s">
        <v>314</v>
      </c>
      <c r="E4049" s="316" t="s">
        <v>169</v>
      </c>
      <c r="F4049" s="316" t="s">
        <v>170</v>
      </c>
      <c r="G4049" s="316" t="s">
        <v>448</v>
      </c>
      <c r="H4049" s="316" t="s">
        <v>322</v>
      </c>
      <c r="I4049" s="316" t="s">
        <v>296</v>
      </c>
      <c r="J4049" s="316" t="s">
        <v>299</v>
      </c>
      <c r="K4049" s="36">
        <v>12</v>
      </c>
      <c r="L4049" s="317">
        <v>0.33333000540733337</v>
      </c>
      <c r="M4049" s="317">
        <v>0.34286001324653631</v>
      </c>
      <c r="N4049" s="36">
        <v>168</v>
      </c>
      <c r="O4049" s="317">
        <v>0.1676599979400635</v>
      </c>
      <c r="P4049" s="317">
        <v>0.17072999477386469</v>
      </c>
      <c r="Q4049" s="36">
        <v>1470</v>
      </c>
      <c r="R4049" s="317">
        <v>0.1474100053310394</v>
      </c>
      <c r="S4049" s="317">
        <v>0.1514099985361099</v>
      </c>
      <c r="T4049" t="s">
        <v>380</v>
      </c>
      <c r="BA4049" s="395">
        <v>1</v>
      </c>
      <c r="BB4049" s="396" t="s">
        <v>861</v>
      </c>
      <c r="BC4049" t="str">
        <f t="shared" si="366"/>
        <v>RXK</v>
      </c>
      <c r="BD4049" t="str">
        <f t="shared" si="367"/>
        <v>NAoMe_initial_scarf_731_grp</v>
      </c>
      <c r="BE4049" s="397" t="s">
        <v>862</v>
      </c>
      <c r="BF4049" t="str">
        <f t="shared" si="368"/>
        <v>Moderate frailty</v>
      </c>
      <c r="BG4049">
        <f t="shared" si="369"/>
        <v>12</v>
      </c>
      <c r="BH4049" s="398">
        <f t="shared" si="370"/>
        <v>0.33333000540733337</v>
      </c>
      <c r="BO4049" s="33"/>
    </row>
    <row r="4050" spans="1:67">
      <c r="A4050" s="316" t="s">
        <v>27</v>
      </c>
      <c r="B4050" t="s">
        <v>380</v>
      </c>
      <c r="C4050" t="s">
        <v>910</v>
      </c>
      <c r="D4050" t="s">
        <v>314</v>
      </c>
      <c r="E4050" s="316" t="s">
        <v>169</v>
      </c>
      <c r="F4050" s="316" t="s">
        <v>170</v>
      </c>
      <c r="G4050" s="316" t="s">
        <v>448</v>
      </c>
      <c r="H4050" s="316" t="s">
        <v>322</v>
      </c>
      <c r="I4050" s="316" t="s">
        <v>296</v>
      </c>
      <c r="J4050" s="316" t="s">
        <v>353</v>
      </c>
      <c r="K4050" s="36">
        <v>1</v>
      </c>
      <c r="L4050" s="317">
        <v>2.7780000120401379E-2</v>
      </c>
      <c r="M4050" s="317"/>
      <c r="N4050" s="36">
        <v>18</v>
      </c>
      <c r="O4050" s="317">
        <v>1.7960000783205029E-2</v>
      </c>
      <c r="P4050" s="317"/>
      <c r="Q4050" s="36">
        <v>263</v>
      </c>
      <c r="R4050" s="317">
        <v>2.6370000094175339E-2</v>
      </c>
      <c r="S4050" s="317"/>
      <c r="T4050" t="s">
        <v>380</v>
      </c>
      <c r="BA4050" s="395">
        <v>1</v>
      </c>
      <c r="BB4050" s="396" t="s">
        <v>861</v>
      </c>
      <c r="BC4050" t="str">
        <f t="shared" si="366"/>
        <v>RXK</v>
      </c>
      <c r="BD4050" t="str">
        <f t="shared" si="367"/>
        <v>NAoMe_initial_scarf_731_grp</v>
      </c>
      <c r="BE4050" s="397" t="s">
        <v>862</v>
      </c>
      <c r="BF4050" t="str">
        <f t="shared" si="368"/>
        <v>Not in HESAPC</v>
      </c>
      <c r="BG4050">
        <f t="shared" si="369"/>
        <v>1</v>
      </c>
      <c r="BH4050" s="398">
        <f t="shared" si="370"/>
        <v>2.7780000120401379E-2</v>
      </c>
      <c r="BO4050" s="33"/>
    </row>
    <row r="4051" spans="1:67">
      <c r="A4051" s="316" t="s">
        <v>27</v>
      </c>
      <c r="B4051" t="s">
        <v>380</v>
      </c>
      <c r="C4051" t="s">
        <v>910</v>
      </c>
      <c r="D4051" t="s">
        <v>314</v>
      </c>
      <c r="E4051" s="316" t="s">
        <v>169</v>
      </c>
      <c r="F4051" s="316" t="s">
        <v>170</v>
      </c>
      <c r="G4051" s="316" t="s">
        <v>448</v>
      </c>
      <c r="H4051" s="316" t="s">
        <v>322</v>
      </c>
      <c r="I4051" s="316" t="s">
        <v>296</v>
      </c>
      <c r="J4051" s="316" t="s">
        <v>300</v>
      </c>
      <c r="K4051" s="36">
        <v>6</v>
      </c>
      <c r="L4051" s="317">
        <v>0.1666699945926666</v>
      </c>
      <c r="M4051" s="317">
        <v>0.1714300066232681</v>
      </c>
      <c r="N4051" s="36">
        <v>145</v>
      </c>
      <c r="O4051" s="317">
        <v>0.1447100043296814</v>
      </c>
      <c r="P4051" s="317">
        <v>0.1473599970340729</v>
      </c>
      <c r="Q4051" s="36">
        <v>1219</v>
      </c>
      <c r="R4051" s="317">
        <v>0.1222399994730949</v>
      </c>
      <c r="S4051" s="317">
        <v>0.12555000185966489</v>
      </c>
      <c r="T4051" t="s">
        <v>380</v>
      </c>
      <c r="BA4051" s="395">
        <v>1</v>
      </c>
      <c r="BB4051" s="396" t="s">
        <v>861</v>
      </c>
      <c r="BC4051" t="str">
        <f t="shared" si="366"/>
        <v>RXK</v>
      </c>
      <c r="BD4051" t="str">
        <f t="shared" si="367"/>
        <v>NAoMe_initial_scarf_731_grp</v>
      </c>
      <c r="BE4051" s="397" t="s">
        <v>862</v>
      </c>
      <c r="BF4051" t="str">
        <f t="shared" si="368"/>
        <v>Severe frailty</v>
      </c>
      <c r="BG4051">
        <f t="shared" si="369"/>
        <v>6</v>
      </c>
      <c r="BH4051" s="398">
        <f t="shared" si="370"/>
        <v>0.1666699945926666</v>
      </c>
      <c r="BO4051" s="33"/>
    </row>
    <row r="4052" spans="1:67">
      <c r="A4052" s="316" t="s">
        <v>27</v>
      </c>
      <c r="B4052" t="s">
        <v>380</v>
      </c>
      <c r="C4052" t="s">
        <v>910</v>
      </c>
      <c r="D4052" t="s">
        <v>314</v>
      </c>
      <c r="E4052" s="316" t="s">
        <v>171</v>
      </c>
      <c r="F4052" s="316" t="s">
        <v>172</v>
      </c>
      <c r="G4052" s="316" t="s">
        <v>443</v>
      </c>
      <c r="H4052" s="316" t="s">
        <v>324</v>
      </c>
      <c r="I4052" s="316" t="s">
        <v>310</v>
      </c>
      <c r="J4052" s="316" t="s">
        <v>277</v>
      </c>
      <c r="K4052" s="36">
        <v>2</v>
      </c>
      <c r="L4052" s="317">
        <v>9.7099998965859413E-3</v>
      </c>
      <c r="M4052" s="317"/>
      <c r="N4052" s="36">
        <v>2</v>
      </c>
      <c r="O4052" s="317">
        <v>6.490000057965517E-3</v>
      </c>
      <c r="P4052" s="317"/>
      <c r="Q4052" s="36">
        <v>70</v>
      </c>
      <c r="R4052" s="317">
        <v>7.0199999026954174E-3</v>
      </c>
      <c r="S4052" s="317"/>
      <c r="T4052" t="s">
        <v>380</v>
      </c>
      <c r="BA4052" s="395">
        <v>1</v>
      </c>
      <c r="BB4052" s="396" t="s">
        <v>861</v>
      </c>
      <c r="BC4052" t="str">
        <f t="shared" si="366"/>
        <v>RHQ</v>
      </c>
      <c r="BD4052" t="str">
        <f t="shared" si="367"/>
        <v>NAoMe_initial_age_decades_80cap</v>
      </c>
      <c r="BE4052" s="397" t="s">
        <v>862</v>
      </c>
      <c r="BF4052" t="str">
        <f t="shared" si="368"/>
        <v>18-29 yrs</v>
      </c>
      <c r="BG4052">
        <f t="shared" si="369"/>
        <v>2</v>
      </c>
      <c r="BH4052" s="398">
        <f t="shared" si="370"/>
        <v>9.7099998965859413E-3</v>
      </c>
      <c r="BO4052" s="33"/>
    </row>
    <row r="4053" spans="1:67">
      <c r="A4053" s="316" t="s">
        <v>27</v>
      </c>
      <c r="B4053" t="s">
        <v>380</v>
      </c>
      <c r="C4053" t="s">
        <v>910</v>
      </c>
      <c r="D4053" t="s">
        <v>314</v>
      </c>
      <c r="E4053" s="316" t="s">
        <v>171</v>
      </c>
      <c r="F4053" s="316" t="s">
        <v>172</v>
      </c>
      <c r="G4053" s="316" t="s">
        <v>443</v>
      </c>
      <c r="H4053" s="316" t="s">
        <v>324</v>
      </c>
      <c r="I4053" s="316" t="s">
        <v>310</v>
      </c>
      <c r="J4053" s="316" t="s">
        <v>278</v>
      </c>
      <c r="K4053" s="36">
        <v>10</v>
      </c>
      <c r="L4053" s="317">
        <v>4.853999987244606E-2</v>
      </c>
      <c r="M4053" s="317"/>
      <c r="N4053" s="36">
        <v>10</v>
      </c>
      <c r="O4053" s="317">
        <v>3.2469999045133591E-2</v>
      </c>
      <c r="P4053" s="317"/>
      <c r="Q4053" s="36">
        <v>429</v>
      </c>
      <c r="R4053" s="317">
        <v>4.3019998818635941E-2</v>
      </c>
      <c r="S4053" s="317"/>
      <c r="T4053" t="s">
        <v>380</v>
      </c>
      <c r="BA4053" s="395">
        <v>1</v>
      </c>
      <c r="BB4053" s="396" t="s">
        <v>861</v>
      </c>
      <c r="BC4053" t="str">
        <f t="shared" si="366"/>
        <v>RHQ</v>
      </c>
      <c r="BD4053" t="str">
        <f t="shared" si="367"/>
        <v>NAoMe_initial_age_decades_80cap</v>
      </c>
      <c r="BE4053" s="397" t="s">
        <v>862</v>
      </c>
      <c r="BF4053" t="str">
        <f t="shared" si="368"/>
        <v>30-39 yrs</v>
      </c>
      <c r="BG4053">
        <f t="shared" si="369"/>
        <v>10</v>
      </c>
      <c r="BH4053" s="398">
        <f t="shared" si="370"/>
        <v>4.853999987244606E-2</v>
      </c>
      <c r="BO4053" s="33"/>
    </row>
    <row r="4054" spans="1:67">
      <c r="A4054" s="316" t="s">
        <v>27</v>
      </c>
      <c r="B4054" t="s">
        <v>380</v>
      </c>
      <c r="C4054" t="s">
        <v>910</v>
      </c>
      <c r="D4054" t="s">
        <v>314</v>
      </c>
      <c r="E4054" s="316" t="s">
        <v>171</v>
      </c>
      <c r="F4054" s="316" t="s">
        <v>172</v>
      </c>
      <c r="G4054" s="316" t="s">
        <v>443</v>
      </c>
      <c r="H4054" s="316" t="s">
        <v>324</v>
      </c>
      <c r="I4054" s="316" t="s">
        <v>310</v>
      </c>
      <c r="J4054" s="316" t="s">
        <v>279</v>
      </c>
      <c r="K4054" s="36">
        <v>27</v>
      </c>
      <c r="L4054" s="317">
        <v>0.13107000291347501</v>
      </c>
      <c r="M4054" s="317"/>
      <c r="N4054" s="36">
        <v>29</v>
      </c>
      <c r="O4054" s="317">
        <v>9.4159997999668121E-2</v>
      </c>
      <c r="P4054" s="317"/>
      <c r="Q4054" s="36">
        <v>1024</v>
      </c>
      <c r="R4054" s="317">
        <v>0.1026899963617325</v>
      </c>
      <c r="S4054" s="317"/>
      <c r="T4054" t="s">
        <v>380</v>
      </c>
      <c r="BA4054" s="395">
        <v>1</v>
      </c>
      <c r="BB4054" s="396" t="s">
        <v>861</v>
      </c>
      <c r="BC4054" t="str">
        <f t="shared" si="366"/>
        <v>RHQ</v>
      </c>
      <c r="BD4054" t="str">
        <f t="shared" si="367"/>
        <v>NAoMe_initial_age_decades_80cap</v>
      </c>
      <c r="BE4054" s="397" t="s">
        <v>862</v>
      </c>
      <c r="BF4054" t="str">
        <f t="shared" si="368"/>
        <v>40-49 yrs</v>
      </c>
      <c r="BG4054">
        <f t="shared" si="369"/>
        <v>27</v>
      </c>
      <c r="BH4054" s="398">
        <f t="shared" si="370"/>
        <v>0.13107000291347501</v>
      </c>
      <c r="BO4054" s="33"/>
    </row>
    <row r="4055" spans="1:67">
      <c r="A4055" s="316" t="s">
        <v>27</v>
      </c>
      <c r="B4055" t="s">
        <v>380</v>
      </c>
      <c r="C4055" t="s">
        <v>910</v>
      </c>
      <c r="D4055" t="s">
        <v>314</v>
      </c>
      <c r="E4055" s="316" t="s">
        <v>171</v>
      </c>
      <c r="F4055" s="316" t="s">
        <v>172</v>
      </c>
      <c r="G4055" s="316" t="s">
        <v>443</v>
      </c>
      <c r="H4055" s="316" t="s">
        <v>324</v>
      </c>
      <c r="I4055" s="316" t="s">
        <v>310</v>
      </c>
      <c r="J4055" s="316" t="s">
        <v>280</v>
      </c>
      <c r="K4055" s="36">
        <v>48</v>
      </c>
      <c r="L4055" s="317">
        <v>0.23300999402999881</v>
      </c>
      <c r="M4055" s="317"/>
      <c r="N4055" s="36">
        <v>61</v>
      </c>
      <c r="O4055" s="317">
        <v>0.19805000722408289</v>
      </c>
      <c r="P4055" s="317"/>
      <c r="Q4055" s="36">
        <v>1733</v>
      </c>
      <c r="R4055" s="317">
        <v>0.17378999292850489</v>
      </c>
      <c r="S4055" s="317"/>
      <c r="T4055" t="s">
        <v>380</v>
      </c>
      <c r="BA4055" s="395">
        <v>1</v>
      </c>
      <c r="BB4055" s="396" t="s">
        <v>861</v>
      </c>
      <c r="BC4055" t="str">
        <f t="shared" si="366"/>
        <v>RHQ</v>
      </c>
      <c r="BD4055" t="str">
        <f t="shared" si="367"/>
        <v>NAoMe_initial_age_decades_80cap</v>
      </c>
      <c r="BE4055" s="397" t="s">
        <v>862</v>
      </c>
      <c r="BF4055" t="str">
        <f t="shared" si="368"/>
        <v>50-59 yrs</v>
      </c>
      <c r="BG4055">
        <f t="shared" si="369"/>
        <v>48</v>
      </c>
      <c r="BH4055" s="398">
        <f t="shared" si="370"/>
        <v>0.23300999402999881</v>
      </c>
      <c r="BO4055" s="33"/>
    </row>
    <row r="4056" spans="1:67">
      <c r="A4056" s="316" t="s">
        <v>27</v>
      </c>
      <c r="B4056" t="s">
        <v>380</v>
      </c>
      <c r="C4056" t="s">
        <v>910</v>
      </c>
      <c r="D4056" t="s">
        <v>314</v>
      </c>
      <c r="E4056" s="316" t="s">
        <v>171</v>
      </c>
      <c r="F4056" s="316" t="s">
        <v>172</v>
      </c>
      <c r="G4056" s="316" t="s">
        <v>443</v>
      </c>
      <c r="H4056" s="316" t="s">
        <v>324</v>
      </c>
      <c r="I4056" s="316" t="s">
        <v>310</v>
      </c>
      <c r="J4056" s="316" t="s">
        <v>281</v>
      </c>
      <c r="K4056" s="36">
        <v>31</v>
      </c>
      <c r="L4056" s="317">
        <v>0.1504900008440018</v>
      </c>
      <c r="M4056" s="317"/>
      <c r="N4056" s="36">
        <v>54</v>
      </c>
      <c r="O4056" s="317">
        <v>0.17531999945640561</v>
      </c>
      <c r="P4056" s="317"/>
      <c r="Q4056" s="36">
        <v>1931</v>
      </c>
      <c r="R4056" s="317">
        <v>0.19363999366760251</v>
      </c>
      <c r="S4056" s="317"/>
      <c r="T4056" t="s">
        <v>380</v>
      </c>
      <c r="BA4056" s="395">
        <v>1</v>
      </c>
      <c r="BB4056" s="396" t="s">
        <v>861</v>
      </c>
      <c r="BC4056" t="str">
        <f t="shared" si="366"/>
        <v>RHQ</v>
      </c>
      <c r="BD4056" t="str">
        <f t="shared" si="367"/>
        <v>NAoMe_initial_age_decades_80cap</v>
      </c>
      <c r="BE4056" s="397" t="s">
        <v>862</v>
      </c>
      <c r="BF4056" t="str">
        <f t="shared" si="368"/>
        <v>60-69 yrs</v>
      </c>
      <c r="BG4056">
        <f t="shared" si="369"/>
        <v>31</v>
      </c>
      <c r="BH4056" s="398">
        <f t="shared" si="370"/>
        <v>0.1504900008440018</v>
      </c>
      <c r="BO4056" s="33"/>
    </row>
    <row r="4057" spans="1:67">
      <c r="A4057" s="316" t="s">
        <v>27</v>
      </c>
      <c r="B4057" t="s">
        <v>380</v>
      </c>
      <c r="C4057" t="s">
        <v>910</v>
      </c>
      <c r="D4057" t="s">
        <v>314</v>
      </c>
      <c r="E4057" s="316" t="s">
        <v>171</v>
      </c>
      <c r="F4057" s="316" t="s">
        <v>172</v>
      </c>
      <c r="G4057" s="316" t="s">
        <v>443</v>
      </c>
      <c r="H4057" s="316" t="s">
        <v>324</v>
      </c>
      <c r="I4057" s="316" t="s">
        <v>310</v>
      </c>
      <c r="J4057" s="316" t="s">
        <v>282</v>
      </c>
      <c r="K4057" s="36">
        <v>52</v>
      </c>
      <c r="L4057" s="317">
        <v>0.25242999196052551</v>
      </c>
      <c r="M4057" s="317"/>
      <c r="N4057" s="36">
        <v>82</v>
      </c>
      <c r="O4057" s="317">
        <v>0.26622998714447021</v>
      </c>
      <c r="P4057" s="317"/>
      <c r="Q4057" s="36">
        <v>2493</v>
      </c>
      <c r="R4057" s="317">
        <v>0.25</v>
      </c>
      <c r="S4057" s="317"/>
      <c r="T4057" t="s">
        <v>380</v>
      </c>
      <c r="BA4057" s="395">
        <v>1</v>
      </c>
      <c r="BB4057" s="396" t="s">
        <v>861</v>
      </c>
      <c r="BC4057" t="str">
        <f t="shared" si="366"/>
        <v>RHQ</v>
      </c>
      <c r="BD4057" t="str">
        <f t="shared" si="367"/>
        <v>NAoMe_initial_age_decades_80cap</v>
      </c>
      <c r="BE4057" s="397" t="s">
        <v>862</v>
      </c>
      <c r="BF4057" t="str">
        <f t="shared" si="368"/>
        <v>70-79 yrs</v>
      </c>
      <c r="BG4057">
        <f t="shared" si="369"/>
        <v>52</v>
      </c>
      <c r="BH4057" s="398">
        <f t="shared" si="370"/>
        <v>0.25242999196052551</v>
      </c>
      <c r="BO4057" s="33"/>
    </row>
    <row r="4058" spans="1:67">
      <c r="A4058" s="316" t="s">
        <v>27</v>
      </c>
      <c r="B4058" t="s">
        <v>380</v>
      </c>
      <c r="C4058" t="s">
        <v>910</v>
      </c>
      <c r="D4058" t="s">
        <v>314</v>
      </c>
      <c r="E4058" s="316" t="s">
        <v>171</v>
      </c>
      <c r="F4058" s="318" t="s">
        <v>172</v>
      </c>
      <c r="G4058" s="318" t="s">
        <v>443</v>
      </c>
      <c r="H4058" s="318" t="s">
        <v>324</v>
      </c>
      <c r="I4058" s="316" t="s">
        <v>310</v>
      </c>
      <c r="J4058" s="316" t="s">
        <v>283</v>
      </c>
      <c r="K4058" s="36">
        <v>36</v>
      </c>
      <c r="L4058" s="317">
        <v>0.17475999891757971</v>
      </c>
      <c r="M4058" s="317"/>
      <c r="N4058" s="36">
        <v>70</v>
      </c>
      <c r="O4058" s="317">
        <v>0.22727000713348389</v>
      </c>
      <c r="P4058" s="317"/>
      <c r="Q4058" s="36">
        <v>2292</v>
      </c>
      <c r="R4058" s="317">
        <v>0.2298399955034256</v>
      </c>
      <c r="S4058" s="317"/>
      <c r="T4058" t="s">
        <v>380</v>
      </c>
      <c r="BA4058" s="395">
        <v>1</v>
      </c>
      <c r="BB4058" s="396" t="s">
        <v>861</v>
      </c>
      <c r="BC4058" t="str">
        <f t="shared" si="366"/>
        <v>RHQ</v>
      </c>
      <c r="BD4058" t="str">
        <f t="shared" si="367"/>
        <v>NAoMe_initial_age_decades_80cap</v>
      </c>
      <c r="BE4058" s="397" t="s">
        <v>862</v>
      </c>
      <c r="BF4058" t="str">
        <f t="shared" si="368"/>
        <v>80+ yrs</v>
      </c>
      <c r="BG4058">
        <f t="shared" si="369"/>
        <v>36</v>
      </c>
      <c r="BH4058" s="398">
        <f t="shared" si="370"/>
        <v>0.17475999891757971</v>
      </c>
      <c r="BO4058" s="33"/>
    </row>
    <row r="4059" spans="1:67">
      <c r="A4059" s="316" t="s">
        <v>27</v>
      </c>
      <c r="B4059" t="s">
        <v>380</v>
      </c>
      <c r="C4059" t="s">
        <v>910</v>
      </c>
      <c r="D4059" t="s">
        <v>314</v>
      </c>
      <c r="E4059" s="316" t="s">
        <v>171</v>
      </c>
      <c r="F4059" s="316" t="s">
        <v>172</v>
      </c>
      <c r="G4059" s="316" t="s">
        <v>443</v>
      </c>
      <c r="H4059" s="316" t="s">
        <v>324</v>
      </c>
      <c r="I4059" s="316" t="s">
        <v>341</v>
      </c>
      <c r="J4059" s="316" t="s">
        <v>13</v>
      </c>
      <c r="K4059" s="36">
        <v>154</v>
      </c>
      <c r="L4059" s="317">
        <v>0.7475699782371521</v>
      </c>
      <c r="M4059" s="317">
        <v>0.77386999130249023</v>
      </c>
      <c r="N4059" s="36">
        <v>208</v>
      </c>
      <c r="O4059" s="317">
        <v>0.67532002925872803</v>
      </c>
      <c r="P4059" s="317">
        <v>0.69564998149871826</v>
      </c>
      <c r="Q4059" s="36">
        <v>6753</v>
      </c>
      <c r="R4059" s="317">
        <v>0.67720001935958862</v>
      </c>
      <c r="S4059" s="317">
        <v>0.69554001092910767</v>
      </c>
      <c r="T4059" t="s">
        <v>380</v>
      </c>
      <c r="BA4059" s="395">
        <v>1</v>
      </c>
      <c r="BB4059" s="396" t="s">
        <v>861</v>
      </c>
      <c r="BC4059" t="str">
        <f t="shared" si="366"/>
        <v>RHQ</v>
      </c>
      <c r="BD4059" t="str">
        <f t="shared" si="367"/>
        <v>NAoMe_initial_ch_score_2cap</v>
      </c>
      <c r="BE4059" s="397" t="s">
        <v>862</v>
      </c>
      <c r="BF4059" t="str">
        <f t="shared" si="368"/>
        <v>0</v>
      </c>
      <c r="BG4059">
        <f t="shared" si="369"/>
        <v>154</v>
      </c>
      <c r="BH4059" s="398">
        <f t="shared" si="370"/>
        <v>0.7475699782371521</v>
      </c>
      <c r="BO4059" s="33"/>
    </row>
    <row r="4060" spans="1:67">
      <c r="A4060" s="316" t="s">
        <v>27</v>
      </c>
      <c r="B4060" t="s">
        <v>380</v>
      </c>
      <c r="C4060" t="s">
        <v>910</v>
      </c>
      <c r="D4060" t="s">
        <v>314</v>
      </c>
      <c r="E4060" s="316" t="s">
        <v>171</v>
      </c>
      <c r="F4060" s="316" t="s">
        <v>172</v>
      </c>
      <c r="G4060" s="316" t="s">
        <v>443</v>
      </c>
      <c r="H4060" s="316" t="s">
        <v>324</v>
      </c>
      <c r="I4060" s="316" t="s">
        <v>341</v>
      </c>
      <c r="J4060" s="316" t="s">
        <v>14</v>
      </c>
      <c r="K4060" s="36">
        <v>23</v>
      </c>
      <c r="L4060" s="317">
        <v>0.11164999753236771</v>
      </c>
      <c r="M4060" s="317">
        <v>0.1155799999833107</v>
      </c>
      <c r="N4060" s="36">
        <v>39</v>
      </c>
      <c r="O4060" s="317">
        <v>0.12661999464035029</v>
      </c>
      <c r="P4060" s="317">
        <v>0.13042999804019931</v>
      </c>
      <c r="Q4060" s="36">
        <v>1630</v>
      </c>
      <c r="R4060" s="317">
        <v>0.16346000134944921</v>
      </c>
      <c r="S4060" s="317">
        <v>0.16788999736309049</v>
      </c>
      <c r="T4060" t="s">
        <v>380</v>
      </c>
      <c r="BA4060" s="395">
        <v>1</v>
      </c>
      <c r="BB4060" s="396" t="s">
        <v>861</v>
      </c>
      <c r="BC4060" t="str">
        <f t="shared" si="366"/>
        <v>RHQ</v>
      </c>
      <c r="BD4060" t="str">
        <f t="shared" si="367"/>
        <v>NAoMe_initial_ch_score_2cap</v>
      </c>
      <c r="BE4060" s="397" t="s">
        <v>862</v>
      </c>
      <c r="BF4060" t="str">
        <f t="shared" si="368"/>
        <v>1</v>
      </c>
      <c r="BG4060">
        <f t="shared" si="369"/>
        <v>23</v>
      </c>
      <c r="BH4060" s="398">
        <f t="shared" si="370"/>
        <v>0.11164999753236771</v>
      </c>
      <c r="BO4060" s="33"/>
    </row>
    <row r="4061" spans="1:67">
      <c r="A4061" s="316" t="s">
        <v>27</v>
      </c>
      <c r="B4061" t="s">
        <v>380</v>
      </c>
      <c r="C4061" t="s">
        <v>910</v>
      </c>
      <c r="D4061" t="s">
        <v>314</v>
      </c>
      <c r="E4061" s="316" t="s">
        <v>171</v>
      </c>
      <c r="F4061" s="316" t="s">
        <v>172</v>
      </c>
      <c r="G4061" s="316" t="s">
        <v>443</v>
      </c>
      <c r="H4061" s="316" t="s">
        <v>324</v>
      </c>
      <c r="I4061" s="316" t="s">
        <v>341</v>
      </c>
      <c r="J4061" s="316" t="s">
        <v>301</v>
      </c>
      <c r="K4061" s="36">
        <v>22</v>
      </c>
      <c r="L4061" s="317">
        <v>0.1067999973893166</v>
      </c>
      <c r="M4061" s="317">
        <v>0.1105500012636185</v>
      </c>
      <c r="N4061" s="36">
        <v>52</v>
      </c>
      <c r="O4061" s="317">
        <v>0.16883000731468201</v>
      </c>
      <c r="P4061" s="317">
        <v>0.17391000688076019</v>
      </c>
      <c r="Q4061" s="36">
        <v>1326</v>
      </c>
      <c r="R4061" s="317">
        <v>0.132970005273819</v>
      </c>
      <c r="S4061" s="317">
        <v>0.13657000660896301</v>
      </c>
      <c r="T4061" t="s">
        <v>380</v>
      </c>
      <c r="BA4061" s="395">
        <v>1</v>
      </c>
      <c r="BB4061" s="396" t="s">
        <v>861</v>
      </c>
      <c r="BC4061" t="str">
        <f t="shared" si="366"/>
        <v>RHQ</v>
      </c>
      <c r="BD4061" t="str">
        <f t="shared" si="367"/>
        <v>NAoMe_initial_ch_score_2cap</v>
      </c>
      <c r="BE4061" s="397" t="s">
        <v>862</v>
      </c>
      <c r="BF4061" t="str">
        <f t="shared" si="368"/>
        <v>2+</v>
      </c>
      <c r="BG4061">
        <f t="shared" si="369"/>
        <v>22</v>
      </c>
      <c r="BH4061" s="398">
        <f t="shared" si="370"/>
        <v>0.1067999973893166</v>
      </c>
      <c r="BO4061" s="33"/>
    </row>
    <row r="4062" spans="1:67">
      <c r="A4062" s="316" t="s">
        <v>27</v>
      </c>
      <c r="B4062" t="s">
        <v>380</v>
      </c>
      <c r="C4062" t="s">
        <v>910</v>
      </c>
      <c r="D4062" t="s">
        <v>314</v>
      </c>
      <c r="E4062" s="316" t="s">
        <v>171</v>
      </c>
      <c r="F4062" s="316" t="s">
        <v>172</v>
      </c>
      <c r="G4062" s="316" t="s">
        <v>443</v>
      </c>
      <c r="H4062" s="316" t="s">
        <v>324</v>
      </c>
      <c r="I4062" s="316" t="s">
        <v>341</v>
      </c>
      <c r="J4062" s="316" t="s">
        <v>260</v>
      </c>
      <c r="K4062" s="36">
        <v>7</v>
      </c>
      <c r="L4062" s="317">
        <v>3.3980000764131553E-2</v>
      </c>
      <c r="M4062" s="317"/>
      <c r="N4062" s="36">
        <v>9</v>
      </c>
      <c r="O4062" s="317">
        <v>2.921999990940094E-2</v>
      </c>
      <c r="P4062" s="317"/>
      <c r="Q4062" s="36">
        <v>263</v>
      </c>
      <c r="R4062" s="317">
        <v>2.6370000094175339E-2</v>
      </c>
      <c r="S4062" s="317"/>
      <c r="T4062" t="s">
        <v>380</v>
      </c>
      <c r="BA4062" s="395">
        <v>1</v>
      </c>
      <c r="BB4062" s="396" t="s">
        <v>861</v>
      </c>
      <c r="BC4062" t="str">
        <f t="shared" si="366"/>
        <v>RHQ</v>
      </c>
      <c r="BD4062" t="str">
        <f t="shared" si="367"/>
        <v>NAoMe_initial_ch_score_2cap</v>
      </c>
      <c r="BE4062" s="397" t="s">
        <v>862</v>
      </c>
      <c r="BF4062" t="str">
        <f t="shared" si="368"/>
        <v>Unknown</v>
      </c>
      <c r="BG4062">
        <f t="shared" si="369"/>
        <v>7</v>
      </c>
      <c r="BH4062" s="398">
        <f t="shared" si="370"/>
        <v>3.3980000764131553E-2</v>
      </c>
      <c r="BO4062" s="33"/>
    </row>
    <row r="4063" spans="1:67">
      <c r="A4063" s="316" t="s">
        <v>27</v>
      </c>
      <c r="B4063" t="s">
        <v>380</v>
      </c>
      <c r="C4063" t="s">
        <v>910</v>
      </c>
      <c r="D4063" t="s">
        <v>314</v>
      </c>
      <c r="E4063" s="316" t="s">
        <v>171</v>
      </c>
      <c r="F4063" s="316" t="s">
        <v>172</v>
      </c>
      <c r="G4063" s="316" t="s">
        <v>443</v>
      </c>
      <c r="H4063" s="316" t="s">
        <v>324</v>
      </c>
      <c r="I4063" s="316" t="s">
        <v>309</v>
      </c>
      <c r="J4063" s="316" t="s">
        <v>289</v>
      </c>
      <c r="K4063" s="36">
        <v>79</v>
      </c>
      <c r="L4063" s="317">
        <v>0.38350000977516169</v>
      </c>
      <c r="M4063" s="317"/>
      <c r="N4063" s="36">
        <v>113</v>
      </c>
      <c r="O4063" s="317">
        <v>0.36687999963760382</v>
      </c>
      <c r="P4063" s="317"/>
      <c r="Q4063" s="36">
        <v>3283</v>
      </c>
      <c r="R4063" s="317">
        <v>0.3292199969291687</v>
      </c>
      <c r="S4063" s="317"/>
      <c r="T4063" t="s">
        <v>380</v>
      </c>
      <c r="BA4063" s="395">
        <v>1</v>
      </c>
      <c r="BB4063" s="396" t="s">
        <v>861</v>
      </c>
      <c r="BC4063" t="str">
        <f t="shared" si="366"/>
        <v>RHQ</v>
      </c>
      <c r="BD4063" t="str">
        <f t="shared" si="367"/>
        <v>NAoMe_initial_diagnosis_year</v>
      </c>
      <c r="BE4063" s="397" t="s">
        <v>862</v>
      </c>
      <c r="BF4063" t="str">
        <f t="shared" si="368"/>
        <v>2021</v>
      </c>
      <c r="BG4063">
        <f t="shared" si="369"/>
        <v>79</v>
      </c>
      <c r="BH4063" s="398">
        <f t="shared" si="370"/>
        <v>0.38350000977516169</v>
      </c>
      <c r="BO4063" s="33"/>
    </row>
    <row r="4064" spans="1:67">
      <c r="A4064" s="316" t="s">
        <v>27</v>
      </c>
      <c r="B4064" t="s">
        <v>380</v>
      </c>
      <c r="C4064" t="s">
        <v>910</v>
      </c>
      <c r="D4064" t="s">
        <v>314</v>
      </c>
      <c r="E4064" s="316" t="s">
        <v>171</v>
      </c>
      <c r="F4064" s="316" t="s">
        <v>172</v>
      </c>
      <c r="G4064" s="316" t="s">
        <v>443</v>
      </c>
      <c r="H4064" s="316" t="s">
        <v>324</v>
      </c>
      <c r="I4064" s="316" t="s">
        <v>309</v>
      </c>
      <c r="J4064" s="316" t="s">
        <v>816</v>
      </c>
      <c r="K4064" s="36">
        <v>71</v>
      </c>
      <c r="L4064" s="317">
        <v>0.34466001391410828</v>
      </c>
      <c r="M4064" s="317"/>
      <c r="N4064" s="36">
        <v>105</v>
      </c>
      <c r="O4064" s="317">
        <v>0.34090998768806458</v>
      </c>
      <c r="P4064" s="317"/>
      <c r="Q4064" s="36">
        <v>3315</v>
      </c>
      <c r="R4064" s="317">
        <v>0.33243000507354742</v>
      </c>
      <c r="S4064" s="317"/>
      <c r="T4064" t="s">
        <v>380</v>
      </c>
      <c r="BA4064" s="395">
        <v>1</v>
      </c>
      <c r="BB4064" s="396" t="s">
        <v>861</v>
      </c>
      <c r="BC4064" t="str">
        <f t="shared" si="366"/>
        <v>RHQ</v>
      </c>
      <c r="BD4064" t="str">
        <f t="shared" si="367"/>
        <v>NAoMe_initial_diagnosis_year</v>
      </c>
      <c r="BE4064" s="397" t="s">
        <v>862</v>
      </c>
      <c r="BF4064" t="str">
        <f t="shared" si="368"/>
        <v>2022</v>
      </c>
      <c r="BG4064">
        <f t="shared" si="369"/>
        <v>71</v>
      </c>
      <c r="BH4064" s="398">
        <f t="shared" si="370"/>
        <v>0.34466001391410828</v>
      </c>
      <c r="BO4064" s="33"/>
    </row>
    <row r="4065" spans="1:67">
      <c r="A4065" s="316" t="s">
        <v>27</v>
      </c>
      <c r="B4065" t="s">
        <v>380</v>
      </c>
      <c r="C4065" t="s">
        <v>910</v>
      </c>
      <c r="D4065" t="s">
        <v>314</v>
      </c>
      <c r="E4065" s="316" t="s">
        <v>171</v>
      </c>
      <c r="F4065" s="316" t="s">
        <v>172</v>
      </c>
      <c r="G4065" s="316" t="s">
        <v>443</v>
      </c>
      <c r="H4065" s="316" t="s">
        <v>324</v>
      </c>
      <c r="I4065" s="316" t="s">
        <v>309</v>
      </c>
      <c r="J4065" s="316" t="s">
        <v>946</v>
      </c>
      <c r="K4065" s="36">
        <v>56</v>
      </c>
      <c r="L4065" s="317">
        <v>0.27184000611305242</v>
      </c>
      <c r="M4065" s="317"/>
      <c r="N4065" s="36">
        <v>90</v>
      </c>
      <c r="O4065" s="317">
        <v>0.29221001267433172</v>
      </c>
      <c r="P4065" s="317"/>
      <c r="Q4065" s="36">
        <v>3374</v>
      </c>
      <c r="R4065" s="317">
        <v>0.33834999799728388</v>
      </c>
      <c r="S4065" s="317"/>
      <c r="T4065" t="s">
        <v>380</v>
      </c>
      <c r="BA4065" s="395">
        <v>1</v>
      </c>
      <c r="BB4065" s="396" t="s">
        <v>861</v>
      </c>
      <c r="BC4065" t="str">
        <f t="shared" si="366"/>
        <v>RHQ</v>
      </c>
      <c r="BD4065" t="str">
        <f t="shared" si="367"/>
        <v>NAoMe_initial_diagnosis_year</v>
      </c>
      <c r="BE4065" s="397" t="s">
        <v>862</v>
      </c>
      <c r="BF4065" t="str">
        <f t="shared" si="368"/>
        <v>2023</v>
      </c>
      <c r="BG4065">
        <f t="shared" si="369"/>
        <v>56</v>
      </c>
      <c r="BH4065" s="398">
        <f t="shared" si="370"/>
        <v>0.27184000611305242</v>
      </c>
      <c r="BO4065" s="33"/>
    </row>
    <row r="4066" spans="1:67">
      <c r="A4066" s="316" t="s">
        <v>27</v>
      </c>
      <c r="B4066" t="s">
        <v>380</v>
      </c>
      <c r="C4066" t="s">
        <v>910</v>
      </c>
      <c r="D4066" t="s">
        <v>314</v>
      </c>
      <c r="E4066" s="316" t="s">
        <v>171</v>
      </c>
      <c r="F4066" s="316" t="s">
        <v>172</v>
      </c>
      <c r="G4066" s="316" t="s">
        <v>443</v>
      </c>
      <c r="H4066" s="316" t="s">
        <v>324</v>
      </c>
      <c r="I4066" s="316" t="s">
        <v>331</v>
      </c>
      <c r="J4066" s="316" t="s">
        <v>332</v>
      </c>
      <c r="K4066" s="36">
        <v>6</v>
      </c>
      <c r="L4066" s="317">
        <v>2.9130000621080399E-2</v>
      </c>
      <c r="M4066" s="317">
        <v>3.6139998584985733E-2</v>
      </c>
      <c r="N4066" s="36">
        <v>8</v>
      </c>
      <c r="O4066" s="317">
        <v>2.5970000773668289E-2</v>
      </c>
      <c r="P4066" s="317">
        <v>3.2650001347064972E-2</v>
      </c>
      <c r="Q4066" s="36">
        <v>434</v>
      </c>
      <c r="R4066" s="317">
        <v>4.3519999831914902E-2</v>
      </c>
      <c r="S4066" s="317">
        <v>5.2159998565912247E-2</v>
      </c>
      <c r="T4066" t="s">
        <v>380</v>
      </c>
      <c r="BA4066" s="395">
        <v>1</v>
      </c>
      <c r="BB4066" s="396" t="s">
        <v>861</v>
      </c>
      <c r="BC4066" t="str">
        <f t="shared" si="366"/>
        <v>RHQ</v>
      </c>
      <c r="BD4066" t="str">
        <f t="shared" si="367"/>
        <v>NAoMe_initial_disease_group</v>
      </c>
      <c r="BE4066" s="397" t="s">
        <v>862</v>
      </c>
      <c r="BF4066" t="str">
        <f t="shared" si="368"/>
        <v>Advanced M0</v>
      </c>
      <c r="BG4066">
        <f t="shared" si="369"/>
        <v>6</v>
      </c>
      <c r="BH4066" s="398">
        <f t="shared" si="370"/>
        <v>2.9130000621080399E-2</v>
      </c>
      <c r="BO4066" s="33"/>
    </row>
    <row r="4067" spans="1:67">
      <c r="A4067" s="316" t="s">
        <v>27</v>
      </c>
      <c r="B4067" t="s">
        <v>380</v>
      </c>
      <c r="C4067" t="s">
        <v>910</v>
      </c>
      <c r="D4067" t="s">
        <v>314</v>
      </c>
      <c r="E4067" s="316" t="s">
        <v>171</v>
      </c>
      <c r="F4067" s="316" t="s">
        <v>172</v>
      </c>
      <c r="G4067" s="316" t="s">
        <v>443</v>
      </c>
      <c r="H4067" s="316" t="s">
        <v>324</v>
      </c>
      <c r="I4067" s="316" t="s">
        <v>331</v>
      </c>
      <c r="J4067" s="316" t="s">
        <v>333</v>
      </c>
      <c r="K4067" s="36">
        <v>135</v>
      </c>
      <c r="L4067" s="317">
        <v>0.65534001588821411</v>
      </c>
      <c r="M4067" s="317">
        <v>0.81325000524520874</v>
      </c>
      <c r="N4067" s="36">
        <v>182</v>
      </c>
      <c r="O4067" s="317">
        <v>0.59091001749038696</v>
      </c>
      <c r="P4067" s="317">
        <v>0.74286001920700073</v>
      </c>
      <c r="Q4067" s="36">
        <v>6159</v>
      </c>
      <c r="R4067" s="317">
        <v>0.6176300048828125</v>
      </c>
      <c r="S4067" s="317">
        <v>0.74026000499725342</v>
      </c>
      <c r="T4067" t="s">
        <v>380</v>
      </c>
      <c r="BA4067" s="395">
        <v>1</v>
      </c>
      <c r="BB4067" s="396" t="s">
        <v>861</v>
      </c>
      <c r="BC4067" t="str">
        <f t="shared" si="366"/>
        <v>RHQ</v>
      </c>
      <c r="BD4067" t="str">
        <f t="shared" si="367"/>
        <v>NAoMe_initial_disease_group</v>
      </c>
      <c r="BE4067" s="397" t="s">
        <v>862</v>
      </c>
      <c r="BF4067" t="str">
        <f t="shared" si="368"/>
        <v>Advanced M1</v>
      </c>
      <c r="BG4067">
        <f t="shared" si="369"/>
        <v>135</v>
      </c>
      <c r="BH4067" s="398">
        <f t="shared" si="370"/>
        <v>0.65534001588821411</v>
      </c>
      <c r="BO4067" s="33"/>
    </row>
    <row r="4068" spans="1:67">
      <c r="A4068" s="316" t="s">
        <v>27</v>
      </c>
      <c r="B4068" t="s">
        <v>380</v>
      </c>
      <c r="C4068" t="s">
        <v>910</v>
      </c>
      <c r="D4068" t="s">
        <v>314</v>
      </c>
      <c r="E4068" s="316" t="s">
        <v>171</v>
      </c>
      <c r="F4068" s="316" t="s">
        <v>172</v>
      </c>
      <c r="G4068" s="316" t="s">
        <v>443</v>
      </c>
      <c r="H4068" s="316" t="s">
        <v>324</v>
      </c>
      <c r="I4068" s="316" t="s">
        <v>331</v>
      </c>
      <c r="J4068" s="316" t="s">
        <v>334</v>
      </c>
      <c r="K4068" s="36">
        <v>0</v>
      </c>
      <c r="L4068" s="317">
        <v>0</v>
      </c>
      <c r="M4068" s="317">
        <v>0</v>
      </c>
      <c r="N4068" s="36">
        <v>2</v>
      </c>
      <c r="O4068" s="317">
        <v>6.490000057965517E-3</v>
      </c>
      <c r="P4068" s="317">
        <v>8.1599997356534004E-3</v>
      </c>
      <c r="Q4068" s="36">
        <v>64</v>
      </c>
      <c r="R4068" s="317">
        <v>6.4199999906122676E-3</v>
      </c>
      <c r="S4068" s="317">
        <v>7.689999882131815E-3</v>
      </c>
      <c r="T4068" t="s">
        <v>380</v>
      </c>
      <c r="BA4068" s="395">
        <v>1</v>
      </c>
      <c r="BB4068" s="396" t="s">
        <v>861</v>
      </c>
      <c r="BC4068" t="str">
        <f t="shared" si="366"/>
        <v>RHQ</v>
      </c>
      <c r="BD4068" t="str">
        <f t="shared" si="367"/>
        <v>NAoMe_initial_disease_group</v>
      </c>
      <c r="BE4068" s="397" t="s">
        <v>862</v>
      </c>
      <c r="BF4068" t="str">
        <f t="shared" si="368"/>
        <v>DCIS</v>
      </c>
      <c r="BG4068">
        <f t="shared" si="369"/>
        <v>0</v>
      </c>
      <c r="BH4068" s="398">
        <f t="shared" si="370"/>
        <v>0</v>
      </c>
      <c r="BO4068" s="33"/>
    </row>
    <row r="4069" spans="1:67">
      <c r="A4069" s="316" t="s">
        <v>27</v>
      </c>
      <c r="B4069" t="s">
        <v>380</v>
      </c>
      <c r="C4069" t="s">
        <v>910</v>
      </c>
      <c r="D4069" t="s">
        <v>314</v>
      </c>
      <c r="E4069" s="316" t="s">
        <v>171</v>
      </c>
      <c r="F4069" s="316" t="s">
        <v>172</v>
      </c>
      <c r="G4069" s="316" t="s">
        <v>443</v>
      </c>
      <c r="H4069" s="316" t="s">
        <v>324</v>
      </c>
      <c r="I4069" s="316" t="s">
        <v>331</v>
      </c>
      <c r="J4069" s="316" t="s">
        <v>335</v>
      </c>
      <c r="K4069" s="36">
        <v>25</v>
      </c>
      <c r="L4069" s="317">
        <v>0.1213599964976311</v>
      </c>
      <c r="M4069" s="317">
        <v>0.15060000121593481</v>
      </c>
      <c r="N4069" s="36">
        <v>53</v>
      </c>
      <c r="O4069" s="317">
        <v>0.17207999527454379</v>
      </c>
      <c r="P4069" s="317">
        <v>0.21633000671863559</v>
      </c>
      <c r="Q4069" s="36">
        <v>1663</v>
      </c>
      <c r="R4069" s="317">
        <v>0.16676999628543851</v>
      </c>
      <c r="S4069" s="317">
        <v>0.19988000392913821</v>
      </c>
      <c r="T4069" t="s">
        <v>380</v>
      </c>
      <c r="BA4069" s="395">
        <v>1</v>
      </c>
      <c r="BB4069" s="396" t="s">
        <v>861</v>
      </c>
      <c r="BC4069" t="str">
        <f t="shared" si="366"/>
        <v>RHQ</v>
      </c>
      <c r="BD4069" t="str">
        <f t="shared" si="367"/>
        <v>NAoMe_initial_disease_group</v>
      </c>
      <c r="BE4069" s="397" t="s">
        <v>862</v>
      </c>
      <c r="BF4069" t="str">
        <f t="shared" si="368"/>
        <v>Early invasive</v>
      </c>
      <c r="BG4069">
        <f t="shared" si="369"/>
        <v>25</v>
      </c>
      <c r="BH4069" s="398">
        <f t="shared" si="370"/>
        <v>0.1213599964976311</v>
      </c>
      <c r="BO4069" s="33"/>
    </row>
    <row r="4070" spans="1:67">
      <c r="A4070" s="316" t="s">
        <v>27</v>
      </c>
      <c r="B4070" t="s">
        <v>380</v>
      </c>
      <c r="C4070" t="s">
        <v>910</v>
      </c>
      <c r="D4070" t="s">
        <v>314</v>
      </c>
      <c r="E4070" s="316" t="s">
        <v>171</v>
      </c>
      <c r="F4070" s="316" t="s">
        <v>172</v>
      </c>
      <c r="G4070" s="316" t="s">
        <v>443</v>
      </c>
      <c r="H4070" s="316" t="s">
        <v>324</v>
      </c>
      <c r="I4070" s="316" t="s">
        <v>331</v>
      </c>
      <c r="J4070" s="316" t="s">
        <v>337</v>
      </c>
      <c r="K4070" s="36">
        <v>40</v>
      </c>
      <c r="L4070" s="317">
        <v>0.19416999816894531</v>
      </c>
      <c r="M4070" s="317"/>
      <c r="N4070" s="36">
        <v>63</v>
      </c>
      <c r="O4070" s="317">
        <v>0.20454999804496771</v>
      </c>
      <c r="P4070" s="317"/>
      <c r="Q4070" s="36">
        <v>1652</v>
      </c>
      <c r="R4070" s="317">
        <v>0.1656599938869476</v>
      </c>
      <c r="S4070" s="317"/>
      <c r="T4070" t="s">
        <v>380</v>
      </c>
      <c r="BA4070" s="395">
        <v>1</v>
      </c>
      <c r="BB4070" s="396" t="s">
        <v>861</v>
      </c>
      <c r="BC4070" t="str">
        <f t="shared" si="366"/>
        <v>RHQ</v>
      </c>
      <c r="BD4070" t="str">
        <f t="shared" si="367"/>
        <v>NAoMe_initial_disease_group</v>
      </c>
      <c r="BE4070" s="397" t="s">
        <v>862</v>
      </c>
      <c r="BF4070" t="str">
        <f t="shared" si="368"/>
        <v>Unknown stage</v>
      </c>
      <c r="BG4070">
        <f t="shared" si="369"/>
        <v>40</v>
      </c>
      <c r="BH4070" s="398">
        <f t="shared" si="370"/>
        <v>0.19416999816894531</v>
      </c>
      <c r="BO4070" s="33"/>
    </row>
    <row r="4071" spans="1:67">
      <c r="A4071" s="316" t="s">
        <v>27</v>
      </c>
      <c r="B4071" t="s">
        <v>380</v>
      </c>
      <c r="C4071" t="s">
        <v>910</v>
      </c>
      <c r="D4071" t="s">
        <v>314</v>
      </c>
      <c r="E4071" s="316" t="s">
        <v>171</v>
      </c>
      <c r="F4071" s="316" t="s">
        <v>172</v>
      </c>
      <c r="G4071" s="316" t="s">
        <v>443</v>
      </c>
      <c r="H4071" s="316" t="s">
        <v>324</v>
      </c>
      <c r="I4071" s="316" t="s">
        <v>656</v>
      </c>
      <c r="J4071" s="316" t="s">
        <v>286</v>
      </c>
      <c r="K4071" s="36">
        <v>6</v>
      </c>
      <c r="L4071" s="317">
        <v>2.9130000621080399E-2</v>
      </c>
      <c r="M4071" s="317">
        <v>2.9410000890493389E-2</v>
      </c>
      <c r="N4071" s="36">
        <v>6</v>
      </c>
      <c r="O4071" s="317">
        <v>1.947999931871891E-2</v>
      </c>
      <c r="P4071" s="317">
        <v>1.9869999960064891E-2</v>
      </c>
      <c r="Q4071" s="36">
        <v>492</v>
      </c>
      <c r="R4071" s="317">
        <v>4.9339998513460159E-2</v>
      </c>
      <c r="S4071" s="317">
        <v>5.1920000463724143E-2</v>
      </c>
      <c r="T4071" t="s">
        <v>380</v>
      </c>
      <c r="BA4071" s="395">
        <v>1</v>
      </c>
      <c r="BB4071" s="396" t="s">
        <v>861</v>
      </c>
      <c r="BC4071" t="str">
        <f t="shared" si="366"/>
        <v>RHQ</v>
      </c>
      <c r="BD4071" t="str">
        <f t="shared" si="367"/>
        <v>NAoMe_initial_ethnicity_grp</v>
      </c>
      <c r="BE4071" s="397" t="s">
        <v>862</v>
      </c>
      <c r="BF4071" t="str">
        <f t="shared" si="368"/>
        <v>Asian or Asian British</v>
      </c>
      <c r="BG4071">
        <f t="shared" si="369"/>
        <v>6</v>
      </c>
      <c r="BH4071" s="398">
        <f t="shared" si="370"/>
        <v>2.9130000621080399E-2</v>
      </c>
      <c r="BO4071" s="33"/>
    </row>
    <row r="4072" spans="1:67">
      <c r="A4072" s="316" t="s">
        <v>27</v>
      </c>
      <c r="B4072" t="s">
        <v>380</v>
      </c>
      <c r="C4072" t="s">
        <v>910</v>
      </c>
      <c r="D4072" t="s">
        <v>314</v>
      </c>
      <c r="E4072" s="316" t="s">
        <v>171</v>
      </c>
      <c r="F4072" s="316" t="s">
        <v>172</v>
      </c>
      <c r="G4072" s="316" t="s">
        <v>443</v>
      </c>
      <c r="H4072" s="316" t="s">
        <v>324</v>
      </c>
      <c r="I4072" s="316" t="s">
        <v>656</v>
      </c>
      <c r="J4072" s="316" t="s">
        <v>287</v>
      </c>
      <c r="K4072" s="36">
        <v>7</v>
      </c>
      <c r="L4072" s="317">
        <v>3.3980000764131553E-2</v>
      </c>
      <c r="M4072" s="317">
        <v>3.4309998154640198E-2</v>
      </c>
      <c r="N4072" s="36">
        <v>7</v>
      </c>
      <c r="O4072" s="317">
        <v>2.273000031709671E-2</v>
      </c>
      <c r="P4072" s="317">
        <v>2.3180000483989719E-2</v>
      </c>
      <c r="Q4072" s="36">
        <v>403</v>
      </c>
      <c r="R4072" s="317">
        <v>4.0410000830888748E-2</v>
      </c>
      <c r="S4072" s="317">
        <v>4.2520001530647278E-2</v>
      </c>
      <c r="T4072" t="s">
        <v>380</v>
      </c>
      <c r="BA4072" s="395">
        <v>1</v>
      </c>
      <c r="BB4072" s="396" t="s">
        <v>861</v>
      </c>
      <c r="BC4072" t="str">
        <f t="shared" si="366"/>
        <v>RHQ</v>
      </c>
      <c r="BD4072" t="str">
        <f t="shared" si="367"/>
        <v>NAoMe_initial_ethnicity_grp</v>
      </c>
      <c r="BE4072" s="397" t="s">
        <v>862</v>
      </c>
      <c r="BF4072" t="str">
        <f t="shared" si="368"/>
        <v>Black or Black British</v>
      </c>
      <c r="BG4072">
        <f t="shared" si="369"/>
        <v>7</v>
      </c>
      <c r="BH4072" s="398">
        <f t="shared" si="370"/>
        <v>3.3980000764131553E-2</v>
      </c>
      <c r="BO4072" s="33"/>
    </row>
    <row r="4073" spans="1:67">
      <c r="A4073" s="316" t="s">
        <v>27</v>
      </c>
      <c r="B4073" t="s">
        <v>380</v>
      </c>
      <c r="C4073" t="s">
        <v>910</v>
      </c>
      <c r="D4073" t="s">
        <v>314</v>
      </c>
      <c r="E4073" s="316" t="s">
        <v>171</v>
      </c>
      <c r="F4073" s="316" t="s">
        <v>172</v>
      </c>
      <c r="G4073" s="316" t="s">
        <v>443</v>
      </c>
      <c r="H4073" s="316" t="s">
        <v>324</v>
      </c>
      <c r="I4073" s="316" t="s">
        <v>656</v>
      </c>
      <c r="J4073" s="316" t="s">
        <v>259</v>
      </c>
      <c r="K4073" s="36">
        <v>0</v>
      </c>
      <c r="L4073" s="317">
        <v>0</v>
      </c>
      <c r="M4073" s="317">
        <v>0</v>
      </c>
      <c r="N4073" s="36">
        <v>2</v>
      </c>
      <c r="O4073" s="317">
        <v>6.490000057965517E-3</v>
      </c>
      <c r="P4073" s="317">
        <v>6.6200001165270814E-3</v>
      </c>
      <c r="Q4073" s="36">
        <v>98</v>
      </c>
      <c r="R4073" s="317">
        <v>9.8299998790025711E-3</v>
      </c>
      <c r="S4073" s="317">
        <v>1.0339999571442601E-2</v>
      </c>
      <c r="T4073" t="s">
        <v>380</v>
      </c>
      <c r="BA4073" s="395">
        <v>1</v>
      </c>
      <c r="BB4073" s="396" t="s">
        <v>861</v>
      </c>
      <c r="BC4073" t="str">
        <f t="shared" si="366"/>
        <v>RHQ</v>
      </c>
      <c r="BD4073" t="str">
        <f t="shared" si="367"/>
        <v>NAoMe_initial_ethnicity_grp</v>
      </c>
      <c r="BE4073" s="397" t="s">
        <v>862</v>
      </c>
      <c r="BF4073" t="str">
        <f t="shared" si="368"/>
        <v>Mixed</v>
      </c>
      <c r="BG4073">
        <f t="shared" si="369"/>
        <v>0</v>
      </c>
      <c r="BH4073" s="398">
        <f t="shared" si="370"/>
        <v>0</v>
      </c>
      <c r="BO4073" s="33"/>
    </row>
    <row r="4074" spans="1:67">
      <c r="A4074" s="316" t="s">
        <v>27</v>
      </c>
      <c r="B4074" t="s">
        <v>380</v>
      </c>
      <c r="C4074" t="s">
        <v>910</v>
      </c>
      <c r="D4074" t="s">
        <v>314</v>
      </c>
      <c r="E4074" s="316" t="s">
        <v>171</v>
      </c>
      <c r="F4074" s="316" t="s">
        <v>172</v>
      </c>
      <c r="G4074" s="316" t="s">
        <v>443</v>
      </c>
      <c r="H4074" s="316" t="s">
        <v>324</v>
      </c>
      <c r="I4074" s="316" t="s">
        <v>656</v>
      </c>
      <c r="J4074" s="316" t="s">
        <v>288</v>
      </c>
      <c r="K4074" s="36">
        <v>2</v>
      </c>
      <c r="L4074" s="317">
        <v>9.7099998965859413E-3</v>
      </c>
      <c r="M4074" s="317">
        <v>9.8000001162290573E-3</v>
      </c>
      <c r="N4074" s="36">
        <v>2</v>
      </c>
      <c r="O4074" s="317">
        <v>6.490000057965517E-3</v>
      </c>
      <c r="P4074" s="317">
        <v>6.6200001165270814E-3</v>
      </c>
      <c r="Q4074" s="36">
        <v>246</v>
      </c>
      <c r="R4074" s="317">
        <v>2.466999925673008E-2</v>
      </c>
      <c r="S4074" s="317">
        <v>2.5960000231862072E-2</v>
      </c>
      <c r="T4074" t="s">
        <v>380</v>
      </c>
      <c r="BA4074" s="395">
        <v>1</v>
      </c>
      <c r="BB4074" s="396" t="s">
        <v>861</v>
      </c>
      <c r="BC4074" t="str">
        <f t="shared" si="366"/>
        <v>RHQ</v>
      </c>
      <c r="BD4074" t="str">
        <f t="shared" si="367"/>
        <v>NAoMe_initial_ethnicity_grp</v>
      </c>
      <c r="BE4074" s="397" t="s">
        <v>862</v>
      </c>
      <c r="BF4074" t="str">
        <f t="shared" si="368"/>
        <v>Other Ethnic Group</v>
      </c>
      <c r="BG4074">
        <f t="shared" si="369"/>
        <v>2</v>
      </c>
      <c r="BH4074" s="398">
        <f t="shared" si="370"/>
        <v>9.7099998965859413E-3</v>
      </c>
      <c r="BO4074" s="33"/>
    </row>
    <row r="4075" spans="1:67">
      <c r="A4075" s="316" t="s">
        <v>27</v>
      </c>
      <c r="B4075" t="s">
        <v>380</v>
      </c>
      <c r="C4075" t="s">
        <v>910</v>
      </c>
      <c r="D4075" t="s">
        <v>314</v>
      </c>
      <c r="E4075" s="316" t="s">
        <v>171</v>
      </c>
      <c r="F4075" s="316" t="s">
        <v>172</v>
      </c>
      <c r="G4075" s="316" t="s">
        <v>443</v>
      </c>
      <c r="H4075" s="316" t="s">
        <v>324</v>
      </c>
      <c r="I4075" s="316" t="s">
        <v>656</v>
      </c>
      <c r="J4075" s="316" t="s">
        <v>260</v>
      </c>
      <c r="K4075" s="36">
        <v>2</v>
      </c>
      <c r="L4075" s="317">
        <v>9.7099998965859413E-3</v>
      </c>
      <c r="M4075" s="317"/>
      <c r="N4075" s="36">
        <v>6</v>
      </c>
      <c r="O4075" s="317">
        <v>1.947999931871891E-2</v>
      </c>
      <c r="P4075" s="317"/>
      <c r="Q4075" s="36">
        <v>495</v>
      </c>
      <c r="R4075" s="317">
        <v>4.9639999866485603E-2</v>
      </c>
      <c r="S4075" s="317"/>
      <c r="T4075" t="s">
        <v>380</v>
      </c>
      <c r="BA4075" s="395">
        <v>1</v>
      </c>
      <c r="BB4075" s="396" t="s">
        <v>861</v>
      </c>
      <c r="BC4075" t="str">
        <f t="shared" si="366"/>
        <v>RHQ</v>
      </c>
      <c r="BD4075" t="str">
        <f t="shared" si="367"/>
        <v>NAoMe_initial_ethnicity_grp</v>
      </c>
      <c r="BE4075" s="397" t="s">
        <v>862</v>
      </c>
      <c r="BF4075" t="str">
        <f t="shared" si="368"/>
        <v>Unknown</v>
      </c>
      <c r="BG4075">
        <f t="shared" si="369"/>
        <v>2</v>
      </c>
      <c r="BH4075" s="398">
        <f t="shared" si="370"/>
        <v>9.7099998965859413E-3</v>
      </c>
      <c r="BO4075" s="33"/>
    </row>
    <row r="4076" spans="1:67">
      <c r="A4076" s="316" t="s">
        <v>27</v>
      </c>
      <c r="B4076" t="s">
        <v>380</v>
      </c>
      <c r="C4076" t="s">
        <v>910</v>
      </c>
      <c r="D4076" t="s">
        <v>314</v>
      </c>
      <c r="E4076" s="316" t="s">
        <v>171</v>
      </c>
      <c r="F4076" s="318" t="s">
        <v>172</v>
      </c>
      <c r="G4076" s="318" t="s">
        <v>443</v>
      </c>
      <c r="H4076" s="318" t="s">
        <v>324</v>
      </c>
      <c r="I4076" s="316" t="s">
        <v>656</v>
      </c>
      <c r="J4076" s="316" t="s">
        <v>258</v>
      </c>
      <c r="K4076" s="36">
        <v>189</v>
      </c>
      <c r="L4076" s="317">
        <v>0.9174799919128418</v>
      </c>
      <c r="M4076" s="317">
        <v>0.92646998167037964</v>
      </c>
      <c r="N4076" s="36">
        <v>285</v>
      </c>
      <c r="O4076" s="317">
        <v>0.92532002925872803</v>
      </c>
      <c r="P4076" s="317">
        <v>0.94371002912521362</v>
      </c>
      <c r="Q4076" s="36">
        <v>8238</v>
      </c>
      <c r="R4076" s="317">
        <v>0.82611000537872314</v>
      </c>
      <c r="S4076" s="317">
        <v>0.86926001310348511</v>
      </c>
      <c r="T4076" t="s">
        <v>380</v>
      </c>
      <c r="BA4076" s="395">
        <v>1</v>
      </c>
      <c r="BB4076" s="396" t="s">
        <v>861</v>
      </c>
      <c r="BC4076" t="str">
        <f t="shared" si="366"/>
        <v>RHQ</v>
      </c>
      <c r="BD4076" t="str">
        <f t="shared" si="367"/>
        <v>NAoMe_initial_ethnicity_grp</v>
      </c>
      <c r="BE4076" s="397" t="s">
        <v>862</v>
      </c>
      <c r="BF4076" t="str">
        <f t="shared" si="368"/>
        <v>White</v>
      </c>
      <c r="BG4076">
        <f t="shared" si="369"/>
        <v>189</v>
      </c>
      <c r="BH4076" s="398">
        <f t="shared" si="370"/>
        <v>0.9174799919128418</v>
      </c>
      <c r="BO4076" s="33"/>
    </row>
    <row r="4077" spans="1:67">
      <c r="A4077" s="316" t="s">
        <v>27</v>
      </c>
      <c r="B4077" t="s">
        <v>380</v>
      </c>
      <c r="C4077" t="s">
        <v>910</v>
      </c>
      <c r="D4077" t="s">
        <v>314</v>
      </c>
      <c r="E4077" s="316" t="s">
        <v>171</v>
      </c>
      <c r="F4077" s="316" t="s">
        <v>172</v>
      </c>
      <c r="G4077" s="316" t="s">
        <v>443</v>
      </c>
      <c r="H4077" s="316" t="s">
        <v>324</v>
      </c>
      <c r="I4077" s="316" t="s">
        <v>657</v>
      </c>
      <c r="J4077" s="316" t="s">
        <v>817</v>
      </c>
      <c r="K4077" s="36">
        <v>198</v>
      </c>
      <c r="L4077" s="317">
        <v>0.9611700177192688</v>
      </c>
      <c r="M4077" s="317"/>
      <c r="N4077" s="36">
        <v>294</v>
      </c>
      <c r="O4077" s="317">
        <v>0.95455002784729004</v>
      </c>
      <c r="P4077" s="317"/>
      <c r="Q4077" s="36">
        <v>9359</v>
      </c>
      <c r="R4077" s="317">
        <v>0.93853002786636353</v>
      </c>
      <c r="S4077" s="317"/>
      <c r="T4077" t="s">
        <v>380</v>
      </c>
      <c r="BA4077" s="395">
        <v>1</v>
      </c>
      <c r="BB4077" s="396" t="s">
        <v>861</v>
      </c>
      <c r="BC4077" t="str">
        <f t="shared" si="366"/>
        <v>RHQ</v>
      </c>
      <c r="BD4077" t="str">
        <f t="shared" si="367"/>
        <v>NAoMe_initial_final_route</v>
      </c>
      <c r="BE4077" s="397" t="s">
        <v>862</v>
      </c>
      <c r="BF4077" t="str">
        <f t="shared" si="368"/>
        <v>Not screened</v>
      </c>
      <c r="BG4077">
        <f t="shared" si="369"/>
        <v>198</v>
      </c>
      <c r="BH4077" s="398">
        <f t="shared" si="370"/>
        <v>0.9611700177192688</v>
      </c>
      <c r="BO4077" s="33"/>
    </row>
    <row r="4078" spans="1:67">
      <c r="A4078" s="316" t="s">
        <v>27</v>
      </c>
      <c r="B4078" t="s">
        <v>380</v>
      </c>
      <c r="C4078" t="s">
        <v>910</v>
      </c>
      <c r="D4078" t="s">
        <v>314</v>
      </c>
      <c r="E4078" s="316" t="s">
        <v>171</v>
      </c>
      <c r="F4078" s="316" t="s">
        <v>172</v>
      </c>
      <c r="G4078" s="316" t="s">
        <v>443</v>
      </c>
      <c r="H4078" s="316" t="s">
        <v>324</v>
      </c>
      <c r="I4078" s="316" t="s">
        <v>657</v>
      </c>
      <c r="J4078" s="316" t="s">
        <v>352</v>
      </c>
      <c r="K4078" s="36">
        <v>8</v>
      </c>
      <c r="L4078" s="317">
        <v>3.8830000907182687E-2</v>
      </c>
      <c r="M4078" s="317"/>
      <c r="N4078" s="36">
        <v>14</v>
      </c>
      <c r="O4078" s="317">
        <v>4.544999822974205E-2</v>
      </c>
      <c r="P4078" s="317"/>
      <c r="Q4078" s="36">
        <v>613</v>
      </c>
      <c r="R4078" s="317">
        <v>6.1469998210668557E-2</v>
      </c>
      <c r="S4078" s="317"/>
      <c r="T4078" t="s">
        <v>380</v>
      </c>
      <c r="BA4078" s="395">
        <v>1</v>
      </c>
      <c r="BB4078" s="396" t="s">
        <v>861</v>
      </c>
      <c r="BC4078" t="str">
        <f t="shared" si="366"/>
        <v>RHQ</v>
      </c>
      <c r="BD4078" t="str">
        <f t="shared" si="367"/>
        <v>NAoMe_initial_final_route</v>
      </c>
      <c r="BE4078" s="397" t="s">
        <v>862</v>
      </c>
      <c r="BF4078" t="str">
        <f t="shared" si="368"/>
        <v>Screening</v>
      </c>
      <c r="BG4078">
        <f t="shared" si="369"/>
        <v>8</v>
      </c>
      <c r="BH4078" s="398">
        <f t="shared" si="370"/>
        <v>3.8830000907182687E-2</v>
      </c>
      <c r="BO4078" s="33"/>
    </row>
    <row r="4079" spans="1:67">
      <c r="A4079" s="316" t="s">
        <v>27</v>
      </c>
      <c r="B4079" t="s">
        <v>380</v>
      </c>
      <c r="C4079" t="s">
        <v>910</v>
      </c>
      <c r="D4079" t="s">
        <v>314</v>
      </c>
      <c r="E4079" s="316" t="s">
        <v>171</v>
      </c>
      <c r="F4079" s="318" t="s">
        <v>172</v>
      </c>
      <c r="G4079" s="318" t="s">
        <v>443</v>
      </c>
      <c r="H4079" s="318" t="s">
        <v>324</v>
      </c>
      <c r="I4079" s="316" t="s">
        <v>303</v>
      </c>
      <c r="J4079" s="316" t="s">
        <v>308</v>
      </c>
      <c r="K4079" s="36">
        <v>40</v>
      </c>
      <c r="L4079" s="317">
        <v>0.19416999816894531</v>
      </c>
      <c r="M4079" s="317"/>
      <c r="N4079" s="36">
        <v>63</v>
      </c>
      <c r="O4079" s="317">
        <v>0.20454999804496771</v>
      </c>
      <c r="P4079" s="317"/>
      <c r="Q4079" s="36">
        <v>1652</v>
      </c>
      <c r="R4079" s="317">
        <v>0.1656599938869476</v>
      </c>
      <c r="S4079" s="317"/>
      <c r="T4079" t="s">
        <v>380</v>
      </c>
      <c r="BA4079" s="395">
        <v>1</v>
      </c>
      <c r="BB4079" s="396" t="s">
        <v>861</v>
      </c>
      <c r="BC4079" t="str">
        <f t="shared" si="366"/>
        <v>RHQ</v>
      </c>
      <c r="BD4079" t="str">
        <f t="shared" si="367"/>
        <v>NAoMe_initial_final_stage_tum</v>
      </c>
      <c r="BE4079" s="397" t="s">
        <v>862</v>
      </c>
      <c r="BF4079" t="str">
        <f t="shared" si="368"/>
        <v>Not staged/Unstated</v>
      </c>
      <c r="BG4079">
        <f t="shared" si="369"/>
        <v>40</v>
      </c>
      <c r="BH4079" s="398">
        <f t="shared" si="370"/>
        <v>0.19416999816894531</v>
      </c>
      <c r="BO4079" s="33"/>
    </row>
    <row r="4080" spans="1:67">
      <c r="A4080" s="316" t="s">
        <v>27</v>
      </c>
      <c r="B4080" t="s">
        <v>380</v>
      </c>
      <c r="C4080" t="s">
        <v>910</v>
      </c>
      <c r="D4080" t="s">
        <v>314</v>
      </c>
      <c r="E4080" s="316" t="s">
        <v>171</v>
      </c>
      <c r="F4080" s="316" t="s">
        <v>172</v>
      </c>
      <c r="G4080" s="316" t="s">
        <v>443</v>
      </c>
      <c r="H4080" s="316" t="s">
        <v>324</v>
      </c>
      <c r="I4080" s="316" t="s">
        <v>303</v>
      </c>
      <c r="J4080" s="316" t="s">
        <v>304</v>
      </c>
      <c r="K4080" s="36">
        <v>0</v>
      </c>
      <c r="L4080" s="317">
        <v>0</v>
      </c>
      <c r="M4080" s="317">
        <v>0</v>
      </c>
      <c r="N4080" s="36">
        <v>2</v>
      </c>
      <c r="O4080" s="317">
        <v>6.490000057965517E-3</v>
      </c>
      <c r="P4080" s="317">
        <v>8.1599997356534004E-3</v>
      </c>
      <c r="Q4080" s="36">
        <v>64</v>
      </c>
      <c r="R4080" s="317">
        <v>6.4199999906122676E-3</v>
      </c>
      <c r="S4080" s="317">
        <v>7.689999882131815E-3</v>
      </c>
      <c r="T4080" t="s">
        <v>380</v>
      </c>
      <c r="BA4080" s="395">
        <v>1</v>
      </c>
      <c r="BB4080" s="396" t="s">
        <v>861</v>
      </c>
      <c r="BC4080" t="str">
        <f t="shared" si="366"/>
        <v>RHQ</v>
      </c>
      <c r="BD4080" t="str">
        <f t="shared" si="367"/>
        <v>NAoMe_initial_final_stage_tum</v>
      </c>
      <c r="BE4080" s="397" t="s">
        <v>862</v>
      </c>
      <c r="BF4080" t="str">
        <f t="shared" si="368"/>
        <v>Stage 0</v>
      </c>
      <c r="BG4080">
        <f t="shared" si="369"/>
        <v>0</v>
      </c>
      <c r="BH4080" s="398">
        <f t="shared" si="370"/>
        <v>0</v>
      </c>
      <c r="BO4080" s="33"/>
    </row>
    <row r="4081" spans="1:67">
      <c r="A4081" s="316" t="s">
        <v>27</v>
      </c>
      <c r="B4081" t="s">
        <v>380</v>
      </c>
      <c r="C4081" t="s">
        <v>910</v>
      </c>
      <c r="D4081" t="s">
        <v>314</v>
      </c>
      <c r="E4081" s="316" t="s">
        <v>171</v>
      </c>
      <c r="F4081" s="316" t="s">
        <v>172</v>
      </c>
      <c r="G4081" s="316" t="s">
        <v>443</v>
      </c>
      <c r="H4081" s="316" t="s">
        <v>324</v>
      </c>
      <c r="I4081" s="316" t="s">
        <v>303</v>
      </c>
      <c r="J4081" s="316" t="s">
        <v>305</v>
      </c>
      <c r="K4081" s="36">
        <v>8</v>
      </c>
      <c r="L4081" s="317">
        <v>3.8830000907182687E-2</v>
      </c>
      <c r="M4081" s="317">
        <v>4.8190001398324973E-2</v>
      </c>
      <c r="N4081" s="36">
        <v>18</v>
      </c>
      <c r="O4081" s="317">
        <v>5.843999981880188E-2</v>
      </c>
      <c r="P4081" s="317">
        <v>7.3469996452331543E-2</v>
      </c>
      <c r="Q4081" s="36">
        <v>359</v>
      </c>
      <c r="R4081" s="317">
        <v>3.5999998450279243E-2</v>
      </c>
      <c r="S4081" s="317">
        <v>4.3150000274181373E-2</v>
      </c>
      <c r="T4081" t="s">
        <v>380</v>
      </c>
      <c r="BA4081" s="395">
        <v>1</v>
      </c>
      <c r="BB4081" s="396" t="s">
        <v>861</v>
      </c>
      <c r="BC4081" t="str">
        <f t="shared" si="366"/>
        <v>RHQ</v>
      </c>
      <c r="BD4081" t="str">
        <f t="shared" si="367"/>
        <v>NAoMe_initial_final_stage_tum</v>
      </c>
      <c r="BE4081" s="397" t="s">
        <v>862</v>
      </c>
      <c r="BF4081" t="str">
        <f t="shared" si="368"/>
        <v>Stage 1</v>
      </c>
      <c r="BG4081">
        <f t="shared" si="369"/>
        <v>8</v>
      </c>
      <c r="BH4081" s="398">
        <f t="shared" si="370"/>
        <v>3.8830000907182687E-2</v>
      </c>
      <c r="BO4081" s="33"/>
    </row>
    <row r="4082" spans="1:67">
      <c r="A4082" s="316" t="s">
        <v>27</v>
      </c>
      <c r="B4082" t="s">
        <v>380</v>
      </c>
      <c r="C4082" t="s">
        <v>910</v>
      </c>
      <c r="D4082" t="s">
        <v>314</v>
      </c>
      <c r="E4082" s="316" t="s">
        <v>171</v>
      </c>
      <c r="F4082" s="316" t="s">
        <v>172</v>
      </c>
      <c r="G4082" s="316" t="s">
        <v>443</v>
      </c>
      <c r="H4082" s="316" t="s">
        <v>324</v>
      </c>
      <c r="I4082" s="316" t="s">
        <v>303</v>
      </c>
      <c r="J4082" s="316" t="s">
        <v>306</v>
      </c>
      <c r="K4082" s="36">
        <v>13</v>
      </c>
      <c r="L4082" s="317">
        <v>6.3110001385211945E-2</v>
      </c>
      <c r="M4082" s="317">
        <v>7.8309997916221619E-2</v>
      </c>
      <c r="N4082" s="36">
        <v>29</v>
      </c>
      <c r="O4082" s="317">
        <v>9.4159997999668121E-2</v>
      </c>
      <c r="P4082" s="317">
        <v>0.118369996547699</v>
      </c>
      <c r="Q4082" s="36">
        <v>996</v>
      </c>
      <c r="R4082" s="317">
        <v>9.9880002439022064E-2</v>
      </c>
      <c r="S4082" s="317">
        <v>0.11970999836921691</v>
      </c>
      <c r="T4082" t="s">
        <v>380</v>
      </c>
      <c r="BA4082" s="395">
        <v>1</v>
      </c>
      <c r="BB4082" s="396" t="s">
        <v>861</v>
      </c>
      <c r="BC4082" t="str">
        <f t="shared" si="366"/>
        <v>RHQ</v>
      </c>
      <c r="BD4082" t="str">
        <f t="shared" si="367"/>
        <v>NAoMe_initial_final_stage_tum</v>
      </c>
      <c r="BE4082" s="397" t="s">
        <v>862</v>
      </c>
      <c r="BF4082" t="str">
        <f t="shared" si="368"/>
        <v>Stage 2</v>
      </c>
      <c r="BG4082">
        <f t="shared" si="369"/>
        <v>13</v>
      </c>
      <c r="BH4082" s="398">
        <f t="shared" si="370"/>
        <v>6.3110001385211945E-2</v>
      </c>
      <c r="BO4082" s="33"/>
    </row>
    <row r="4083" spans="1:67">
      <c r="A4083" s="316" t="s">
        <v>27</v>
      </c>
      <c r="B4083" t="s">
        <v>380</v>
      </c>
      <c r="C4083" t="s">
        <v>910</v>
      </c>
      <c r="D4083" t="s">
        <v>314</v>
      </c>
      <c r="E4083" s="316" t="s">
        <v>171</v>
      </c>
      <c r="F4083" s="316" t="s">
        <v>172</v>
      </c>
      <c r="G4083" s="316" t="s">
        <v>443</v>
      </c>
      <c r="H4083" s="316" t="s">
        <v>324</v>
      </c>
      <c r="I4083" s="316" t="s">
        <v>303</v>
      </c>
      <c r="J4083" s="316" t="s">
        <v>307</v>
      </c>
      <c r="K4083" s="36">
        <v>10</v>
      </c>
      <c r="L4083" s="317">
        <v>4.853999987244606E-2</v>
      </c>
      <c r="M4083" s="317">
        <v>6.0240000486373901E-2</v>
      </c>
      <c r="N4083" s="36">
        <v>14</v>
      </c>
      <c r="O4083" s="317">
        <v>4.544999822974205E-2</v>
      </c>
      <c r="P4083" s="317">
        <v>5.714000016450882E-2</v>
      </c>
      <c r="Q4083" s="36">
        <v>742</v>
      </c>
      <c r="R4083" s="317">
        <v>7.4409998953342438E-2</v>
      </c>
      <c r="S4083" s="317">
        <v>8.9180000126361847E-2</v>
      </c>
      <c r="T4083" t="s">
        <v>380</v>
      </c>
      <c r="BA4083" s="395">
        <v>1</v>
      </c>
      <c r="BB4083" s="396" t="s">
        <v>861</v>
      </c>
      <c r="BC4083" t="str">
        <f t="shared" si="366"/>
        <v>RHQ</v>
      </c>
      <c r="BD4083" t="str">
        <f t="shared" si="367"/>
        <v>NAoMe_initial_final_stage_tum</v>
      </c>
      <c r="BE4083" s="397" t="s">
        <v>862</v>
      </c>
      <c r="BF4083" t="str">
        <f t="shared" si="368"/>
        <v>Stage 3</v>
      </c>
      <c r="BG4083">
        <f t="shared" si="369"/>
        <v>10</v>
      </c>
      <c r="BH4083" s="398">
        <f t="shared" si="370"/>
        <v>4.853999987244606E-2</v>
      </c>
      <c r="BO4083" s="33"/>
    </row>
    <row r="4084" spans="1:67">
      <c r="A4084" s="316" t="s">
        <v>27</v>
      </c>
      <c r="B4084" t="s">
        <v>380</v>
      </c>
      <c r="C4084" t="s">
        <v>910</v>
      </c>
      <c r="D4084" t="s">
        <v>314</v>
      </c>
      <c r="E4084" s="316" t="s">
        <v>171</v>
      </c>
      <c r="F4084" s="316" t="s">
        <v>172</v>
      </c>
      <c r="G4084" s="316" t="s">
        <v>443</v>
      </c>
      <c r="H4084" s="316" t="s">
        <v>324</v>
      </c>
      <c r="I4084" s="316" t="s">
        <v>303</v>
      </c>
      <c r="J4084" s="316" t="s">
        <v>336</v>
      </c>
      <c r="K4084" s="36">
        <v>135</v>
      </c>
      <c r="L4084" s="317">
        <v>0.65534001588821411</v>
      </c>
      <c r="M4084" s="317">
        <v>0.81325000524520874</v>
      </c>
      <c r="N4084" s="36">
        <v>182</v>
      </c>
      <c r="O4084" s="317">
        <v>0.59091001749038696</v>
      </c>
      <c r="P4084" s="317">
        <v>0.74286001920700073</v>
      </c>
      <c r="Q4084" s="36">
        <v>6159</v>
      </c>
      <c r="R4084" s="317">
        <v>0.6176300048828125</v>
      </c>
      <c r="S4084" s="317">
        <v>0.74026000499725342</v>
      </c>
      <c r="T4084" t="s">
        <v>380</v>
      </c>
      <c r="BA4084" s="395">
        <v>1</v>
      </c>
      <c r="BB4084" s="396" t="s">
        <v>861</v>
      </c>
      <c r="BC4084" t="str">
        <f t="shared" si="366"/>
        <v>RHQ</v>
      </c>
      <c r="BD4084" t="str">
        <f t="shared" si="367"/>
        <v>NAoMe_initial_final_stage_tum</v>
      </c>
      <c r="BE4084" s="397" t="s">
        <v>862</v>
      </c>
      <c r="BF4084" t="str">
        <f t="shared" si="368"/>
        <v>Stage 4</v>
      </c>
      <c r="BG4084">
        <f t="shared" si="369"/>
        <v>135</v>
      </c>
      <c r="BH4084" s="398">
        <f t="shared" si="370"/>
        <v>0.65534001588821411</v>
      </c>
      <c r="BO4084" s="33"/>
    </row>
    <row r="4085" spans="1:67">
      <c r="A4085" s="316" t="s">
        <v>27</v>
      </c>
      <c r="B4085" t="s">
        <v>380</v>
      </c>
      <c r="C4085" t="s">
        <v>910</v>
      </c>
      <c r="D4085" t="s">
        <v>314</v>
      </c>
      <c r="E4085" s="316" t="s">
        <v>171</v>
      </c>
      <c r="F4085" s="316" t="s">
        <v>172</v>
      </c>
      <c r="G4085" s="316" t="s">
        <v>443</v>
      </c>
      <c r="H4085" s="316" t="s">
        <v>324</v>
      </c>
      <c r="I4085" s="316" t="s">
        <v>342</v>
      </c>
      <c r="J4085" s="316" t="s">
        <v>343</v>
      </c>
      <c r="K4085" s="36">
        <v>40</v>
      </c>
      <c r="L4085" s="317">
        <v>0.19416999816894531</v>
      </c>
      <c r="M4085" s="317"/>
      <c r="N4085" s="36">
        <v>63</v>
      </c>
      <c r="O4085" s="317">
        <v>0.20454999804496771</v>
      </c>
      <c r="P4085" s="317"/>
      <c r="Q4085" s="36">
        <v>1652</v>
      </c>
      <c r="R4085" s="317">
        <v>0.1656599938869476</v>
      </c>
      <c r="S4085" s="317"/>
      <c r="T4085" t="s">
        <v>380</v>
      </c>
      <c r="BA4085" s="395">
        <v>1</v>
      </c>
      <c r="BB4085" s="396" t="s">
        <v>861</v>
      </c>
      <c r="BC4085" t="str">
        <f t="shared" si="366"/>
        <v>RHQ</v>
      </c>
      <c r="BD4085" t="str">
        <f t="shared" si="367"/>
        <v>NAoMe_initial_final_stage_tum_grp</v>
      </c>
      <c r="BE4085" s="397" t="s">
        <v>862</v>
      </c>
      <c r="BF4085" t="str">
        <f t="shared" si="368"/>
        <v>MBC in HESAPC</v>
      </c>
      <c r="BG4085">
        <f t="shared" si="369"/>
        <v>40</v>
      </c>
      <c r="BH4085" s="398">
        <f t="shared" si="370"/>
        <v>0.19416999816894531</v>
      </c>
      <c r="BO4085" s="33"/>
    </row>
    <row r="4086" spans="1:67">
      <c r="A4086" s="316" t="s">
        <v>27</v>
      </c>
      <c r="B4086" t="s">
        <v>380</v>
      </c>
      <c r="C4086" t="s">
        <v>910</v>
      </c>
      <c r="D4086" t="s">
        <v>314</v>
      </c>
      <c r="E4086" s="316" t="s">
        <v>171</v>
      </c>
      <c r="F4086" s="316" t="s">
        <v>172</v>
      </c>
      <c r="G4086" s="316" t="s">
        <v>443</v>
      </c>
      <c r="H4086" s="316" t="s">
        <v>324</v>
      </c>
      <c r="I4086" s="316" t="s">
        <v>342</v>
      </c>
      <c r="J4086" s="316" t="s">
        <v>344</v>
      </c>
      <c r="K4086" s="36">
        <v>31</v>
      </c>
      <c r="L4086" s="317">
        <v>0.1504900008440018</v>
      </c>
      <c r="M4086" s="317">
        <v>0.18674999475479129</v>
      </c>
      <c r="N4086" s="36">
        <v>62</v>
      </c>
      <c r="O4086" s="317">
        <v>0.2012999951839447</v>
      </c>
      <c r="P4086" s="317">
        <v>0.25306001305580139</v>
      </c>
      <c r="Q4086" s="36">
        <v>2161</v>
      </c>
      <c r="R4086" s="317">
        <v>0.2167100012302399</v>
      </c>
      <c r="S4086" s="317">
        <v>0.25973999500274658</v>
      </c>
      <c r="T4086" t="s">
        <v>380</v>
      </c>
      <c r="BA4086" s="395">
        <v>1</v>
      </c>
      <c r="BB4086" s="396" t="s">
        <v>861</v>
      </c>
      <c r="BC4086" t="str">
        <f t="shared" si="366"/>
        <v>RHQ</v>
      </c>
      <c r="BD4086" t="str">
        <f t="shared" si="367"/>
        <v>NAoMe_initial_final_stage_tum_grp</v>
      </c>
      <c r="BE4086" s="397" t="s">
        <v>862</v>
      </c>
      <c r="BF4086" t="str">
        <f t="shared" si="368"/>
        <v>Stage 0-3</v>
      </c>
      <c r="BG4086">
        <f t="shared" si="369"/>
        <v>31</v>
      </c>
      <c r="BH4086" s="398">
        <f t="shared" si="370"/>
        <v>0.1504900008440018</v>
      </c>
      <c r="BO4086" s="33"/>
    </row>
    <row r="4087" spans="1:67">
      <c r="A4087" s="316" t="s">
        <v>27</v>
      </c>
      <c r="B4087" t="s">
        <v>380</v>
      </c>
      <c r="C4087" t="s">
        <v>910</v>
      </c>
      <c r="D4087" t="s">
        <v>314</v>
      </c>
      <c r="E4087" s="316" t="s">
        <v>171</v>
      </c>
      <c r="F4087" s="316" t="s">
        <v>172</v>
      </c>
      <c r="G4087" s="316" t="s">
        <v>443</v>
      </c>
      <c r="H4087" s="316" t="s">
        <v>324</v>
      </c>
      <c r="I4087" s="316" t="s">
        <v>342</v>
      </c>
      <c r="J4087" s="316" t="s">
        <v>336</v>
      </c>
      <c r="K4087" s="36">
        <v>135</v>
      </c>
      <c r="L4087" s="317">
        <v>0.65534001588821411</v>
      </c>
      <c r="M4087" s="317">
        <v>0.81325000524520874</v>
      </c>
      <c r="N4087" s="36">
        <v>183</v>
      </c>
      <c r="O4087" s="317">
        <v>0.59416002035140991</v>
      </c>
      <c r="P4087" s="317">
        <v>0.746940016746521</v>
      </c>
      <c r="Q4087" s="36">
        <v>6159</v>
      </c>
      <c r="R4087" s="317">
        <v>0.6176300048828125</v>
      </c>
      <c r="S4087" s="317">
        <v>0.74026000499725342</v>
      </c>
      <c r="T4087" t="s">
        <v>380</v>
      </c>
      <c r="BA4087" s="395">
        <v>1</v>
      </c>
      <c r="BB4087" s="396" t="s">
        <v>861</v>
      </c>
      <c r="BC4087" t="str">
        <f t="shared" si="366"/>
        <v>RHQ</v>
      </c>
      <c r="BD4087" t="str">
        <f t="shared" si="367"/>
        <v>NAoMe_initial_final_stage_tum_grp</v>
      </c>
      <c r="BE4087" s="397" t="s">
        <v>862</v>
      </c>
      <c r="BF4087" t="str">
        <f t="shared" si="368"/>
        <v>Stage 4</v>
      </c>
      <c r="BG4087">
        <f t="shared" si="369"/>
        <v>135</v>
      </c>
      <c r="BH4087" s="398">
        <f t="shared" si="370"/>
        <v>0.65534001588821411</v>
      </c>
      <c r="BO4087" s="33"/>
    </row>
    <row r="4088" spans="1:67">
      <c r="A4088" s="316" t="s">
        <v>27</v>
      </c>
      <c r="B4088" t="s">
        <v>380</v>
      </c>
      <c r="C4088" t="s">
        <v>910</v>
      </c>
      <c r="D4088" t="s">
        <v>314</v>
      </c>
      <c r="E4088" s="316" t="s">
        <v>171</v>
      </c>
      <c r="F4088" s="316" t="s">
        <v>172</v>
      </c>
      <c r="G4088" s="316" t="s">
        <v>443</v>
      </c>
      <c r="H4088" s="316" t="s">
        <v>324</v>
      </c>
      <c r="I4088" s="316" t="s">
        <v>658</v>
      </c>
      <c r="J4088" s="316" t="s">
        <v>345</v>
      </c>
      <c r="K4088" s="36">
        <v>206</v>
      </c>
      <c r="L4088" s="317">
        <v>1</v>
      </c>
      <c r="M4088" s="317"/>
      <c r="N4088" s="36">
        <v>308</v>
      </c>
      <c r="O4088" s="317">
        <v>1</v>
      </c>
      <c r="P4088" s="317"/>
      <c r="Q4088" s="36">
        <v>9972</v>
      </c>
      <c r="R4088" s="317">
        <v>1</v>
      </c>
      <c r="S4088" s="317"/>
      <c r="T4088" t="s">
        <v>380</v>
      </c>
      <c r="BA4088" s="395">
        <v>1</v>
      </c>
      <c r="BB4088" s="396" t="s">
        <v>861</v>
      </c>
      <c r="BC4088" t="str">
        <f t="shared" si="366"/>
        <v>RHQ</v>
      </c>
      <c r="BD4088" t="str">
        <f t="shared" si="367"/>
        <v>NAoMe_initial_final_who_ps</v>
      </c>
      <c r="BE4088" s="397" t="s">
        <v>862</v>
      </c>
      <c r="BF4088" t="str">
        <f t="shared" si="368"/>
        <v>Not recorded</v>
      </c>
      <c r="BG4088">
        <f t="shared" si="369"/>
        <v>206</v>
      </c>
      <c r="BH4088" s="398">
        <f t="shared" si="370"/>
        <v>1</v>
      </c>
      <c r="BO4088" s="33"/>
    </row>
    <row r="4089" spans="1:67">
      <c r="A4089" s="316" t="s">
        <v>27</v>
      </c>
      <c r="B4089" t="s">
        <v>380</v>
      </c>
      <c r="C4089" t="s">
        <v>910</v>
      </c>
      <c r="D4089" t="s">
        <v>314</v>
      </c>
      <c r="E4089" s="316" t="s">
        <v>171</v>
      </c>
      <c r="F4089" s="316" t="s">
        <v>172</v>
      </c>
      <c r="G4089" s="316" t="s">
        <v>443</v>
      </c>
      <c r="H4089" s="316" t="s">
        <v>324</v>
      </c>
      <c r="I4089" s="316" t="s">
        <v>291</v>
      </c>
      <c r="J4089" s="316" t="s">
        <v>313</v>
      </c>
      <c r="K4089" s="36">
        <v>204</v>
      </c>
      <c r="L4089" s="317">
        <v>0.99028998613357544</v>
      </c>
      <c r="M4089" s="317"/>
      <c r="N4089" s="36">
        <v>302</v>
      </c>
      <c r="O4089" s="317">
        <v>0.98052000999450684</v>
      </c>
      <c r="P4089" s="317"/>
      <c r="Q4089" s="36">
        <v>9846</v>
      </c>
      <c r="R4089" s="317">
        <v>0.98736000061035156</v>
      </c>
      <c r="S4089" s="317"/>
      <c r="T4089" t="s">
        <v>380</v>
      </c>
      <c r="BA4089" s="395">
        <v>1</v>
      </c>
      <c r="BB4089" s="396" t="s">
        <v>861</v>
      </c>
      <c r="BC4089" t="str">
        <f t="shared" si="366"/>
        <v>RHQ</v>
      </c>
      <c r="BD4089" t="str">
        <f t="shared" si="367"/>
        <v>NAoMe_initial_gender</v>
      </c>
      <c r="BE4089" s="397" t="s">
        <v>862</v>
      </c>
      <c r="BF4089" t="str">
        <f t="shared" si="368"/>
        <v>Female</v>
      </c>
      <c r="BG4089">
        <f t="shared" si="369"/>
        <v>204</v>
      </c>
      <c r="BH4089" s="398">
        <f t="shared" si="370"/>
        <v>0.99028998613357544</v>
      </c>
      <c r="BO4089" s="33"/>
    </row>
    <row r="4090" spans="1:67">
      <c r="A4090" s="316" t="s">
        <v>27</v>
      </c>
      <c r="B4090" t="s">
        <v>380</v>
      </c>
      <c r="C4090" t="s">
        <v>910</v>
      </c>
      <c r="D4090" t="s">
        <v>314</v>
      </c>
      <c r="E4090" s="316" t="s">
        <v>171</v>
      </c>
      <c r="F4090" s="316" t="s">
        <v>172</v>
      </c>
      <c r="G4090" s="316" t="s">
        <v>443</v>
      </c>
      <c r="H4090" s="316" t="s">
        <v>324</v>
      </c>
      <c r="I4090" s="316" t="s">
        <v>291</v>
      </c>
      <c r="J4090" s="316" t="s">
        <v>293</v>
      </c>
      <c r="K4090" s="36">
        <v>2</v>
      </c>
      <c r="L4090" s="317">
        <v>9.7099998965859413E-3</v>
      </c>
      <c r="M4090" s="317"/>
      <c r="N4090" s="36">
        <v>6</v>
      </c>
      <c r="O4090" s="317">
        <v>1.947999931871891E-2</v>
      </c>
      <c r="P4090" s="317"/>
      <c r="Q4090" s="36">
        <v>126</v>
      </c>
      <c r="R4090" s="317">
        <v>1.264000032097101E-2</v>
      </c>
      <c r="S4090" s="317"/>
      <c r="T4090" t="s">
        <v>380</v>
      </c>
      <c r="BA4090" s="395">
        <v>1</v>
      </c>
      <c r="BB4090" s="396" t="s">
        <v>861</v>
      </c>
      <c r="BC4090" t="str">
        <f t="shared" si="366"/>
        <v>RHQ</v>
      </c>
      <c r="BD4090" t="str">
        <f t="shared" si="367"/>
        <v>NAoMe_initial_gender</v>
      </c>
      <c r="BE4090" s="397" t="s">
        <v>862</v>
      </c>
      <c r="BF4090" t="str">
        <f t="shared" si="368"/>
        <v>Male</v>
      </c>
      <c r="BG4090">
        <f t="shared" si="369"/>
        <v>2</v>
      </c>
      <c r="BH4090" s="398">
        <f t="shared" si="370"/>
        <v>9.7099998965859413E-3</v>
      </c>
      <c r="BO4090" s="33"/>
    </row>
    <row r="4091" spans="1:67">
      <c r="A4091" s="316" t="s">
        <v>27</v>
      </c>
      <c r="B4091" t="s">
        <v>380</v>
      </c>
      <c r="C4091" t="s">
        <v>910</v>
      </c>
      <c r="D4091" t="s">
        <v>314</v>
      </c>
      <c r="E4091" s="316" t="s">
        <v>171</v>
      </c>
      <c r="F4091" s="316" t="s">
        <v>172</v>
      </c>
      <c r="G4091" s="316" t="s">
        <v>443</v>
      </c>
      <c r="H4091" s="316" t="s">
        <v>324</v>
      </c>
      <c r="I4091" s="316" t="s">
        <v>659</v>
      </c>
      <c r="J4091" s="316" t="s">
        <v>294</v>
      </c>
      <c r="K4091" s="36">
        <v>72</v>
      </c>
      <c r="L4091" s="317">
        <v>0.34951001405715942</v>
      </c>
      <c r="M4091" s="317">
        <v>0.34951001405715942</v>
      </c>
      <c r="N4091" s="36">
        <v>110</v>
      </c>
      <c r="O4091" s="317">
        <v>0.35714000463485718</v>
      </c>
      <c r="P4091" s="317">
        <v>0.35714000463485718</v>
      </c>
      <c r="Q4091" s="36">
        <v>1800</v>
      </c>
      <c r="R4091" s="317">
        <v>0.18050999939441681</v>
      </c>
      <c r="S4091" s="317">
        <v>0.18050999939441681</v>
      </c>
      <c r="T4091" t="s">
        <v>380</v>
      </c>
      <c r="BA4091" s="395">
        <v>1</v>
      </c>
      <c r="BB4091" s="396" t="s">
        <v>861</v>
      </c>
      <c r="BC4091" t="str">
        <f t="shared" si="366"/>
        <v>RHQ</v>
      </c>
      <c r="BD4091" t="str">
        <f t="shared" si="367"/>
        <v>NAoMe_initial_imd_2019</v>
      </c>
      <c r="BE4091" s="397" t="s">
        <v>862</v>
      </c>
      <c r="BF4091" t="str">
        <f t="shared" si="368"/>
        <v>1 - most deprived</v>
      </c>
      <c r="BG4091">
        <f t="shared" si="369"/>
        <v>72</v>
      </c>
      <c r="BH4091" s="398">
        <f t="shared" si="370"/>
        <v>0.34951001405715942</v>
      </c>
      <c r="BO4091" s="33"/>
    </row>
    <row r="4092" spans="1:67">
      <c r="A4092" s="316" t="s">
        <v>27</v>
      </c>
      <c r="B4092" t="s">
        <v>380</v>
      </c>
      <c r="C4092" t="s">
        <v>910</v>
      </c>
      <c r="D4092" t="s">
        <v>314</v>
      </c>
      <c r="E4092" s="316" t="s">
        <v>171</v>
      </c>
      <c r="F4092" s="316" t="s">
        <v>172</v>
      </c>
      <c r="G4092" s="316" t="s">
        <v>443</v>
      </c>
      <c r="H4092" s="316" t="s">
        <v>324</v>
      </c>
      <c r="I4092" s="316" t="s">
        <v>659</v>
      </c>
      <c r="J4092" s="316" t="s">
        <v>15</v>
      </c>
      <c r="K4092" s="36">
        <v>38</v>
      </c>
      <c r="L4092" s="317">
        <v>0.18446999788284299</v>
      </c>
      <c r="M4092" s="317">
        <v>0.18446999788284299</v>
      </c>
      <c r="N4092" s="36">
        <v>62</v>
      </c>
      <c r="O4092" s="317">
        <v>0.2012999951839447</v>
      </c>
      <c r="P4092" s="317">
        <v>0.2012999951839447</v>
      </c>
      <c r="Q4092" s="36">
        <v>2036</v>
      </c>
      <c r="R4092" s="317">
        <v>0.20417000353336329</v>
      </c>
      <c r="S4092" s="317">
        <v>0.20417000353336329</v>
      </c>
      <c r="T4092" t="s">
        <v>380</v>
      </c>
      <c r="BA4092" s="395">
        <v>1</v>
      </c>
      <c r="BB4092" s="396" t="s">
        <v>861</v>
      </c>
      <c r="BC4092" t="str">
        <f t="shared" si="366"/>
        <v>RHQ</v>
      </c>
      <c r="BD4092" t="str">
        <f t="shared" si="367"/>
        <v>NAoMe_initial_imd_2019</v>
      </c>
      <c r="BE4092" s="397" t="s">
        <v>862</v>
      </c>
      <c r="BF4092" t="str">
        <f t="shared" si="368"/>
        <v>2</v>
      </c>
      <c r="BG4092">
        <f t="shared" si="369"/>
        <v>38</v>
      </c>
      <c r="BH4092" s="398">
        <f t="shared" si="370"/>
        <v>0.18446999788284299</v>
      </c>
      <c r="BO4092" s="33"/>
    </row>
    <row r="4093" spans="1:67">
      <c r="A4093" s="316" t="s">
        <v>27</v>
      </c>
      <c r="B4093" t="s">
        <v>380</v>
      </c>
      <c r="C4093" t="s">
        <v>910</v>
      </c>
      <c r="D4093" t="s">
        <v>314</v>
      </c>
      <c r="E4093" s="316" t="s">
        <v>171</v>
      </c>
      <c r="F4093" s="316" t="s">
        <v>172</v>
      </c>
      <c r="G4093" s="316" t="s">
        <v>443</v>
      </c>
      <c r="H4093" s="316" t="s">
        <v>324</v>
      </c>
      <c r="I4093" s="316" t="s">
        <v>659</v>
      </c>
      <c r="J4093" s="316" t="s">
        <v>16</v>
      </c>
      <c r="K4093" s="36">
        <v>39</v>
      </c>
      <c r="L4093" s="317">
        <v>0.18931999802589419</v>
      </c>
      <c r="M4093" s="317">
        <v>0.18931999802589419</v>
      </c>
      <c r="N4093" s="36">
        <v>57</v>
      </c>
      <c r="O4093" s="317">
        <v>0.18505999445915219</v>
      </c>
      <c r="P4093" s="317">
        <v>0.18505999445915219</v>
      </c>
      <c r="Q4093" s="36">
        <v>2085</v>
      </c>
      <c r="R4093" s="317">
        <v>0.20908999443054199</v>
      </c>
      <c r="S4093" s="317">
        <v>0.20908999443054199</v>
      </c>
      <c r="T4093" t="s">
        <v>380</v>
      </c>
      <c r="BA4093" s="395">
        <v>1</v>
      </c>
      <c r="BB4093" s="396" t="s">
        <v>861</v>
      </c>
      <c r="BC4093" t="str">
        <f t="shared" si="366"/>
        <v>RHQ</v>
      </c>
      <c r="BD4093" t="str">
        <f t="shared" si="367"/>
        <v>NAoMe_initial_imd_2019</v>
      </c>
      <c r="BE4093" s="397" t="s">
        <v>862</v>
      </c>
      <c r="BF4093" t="str">
        <f t="shared" si="368"/>
        <v>3</v>
      </c>
      <c r="BG4093">
        <f t="shared" si="369"/>
        <v>39</v>
      </c>
      <c r="BH4093" s="398">
        <f t="shared" si="370"/>
        <v>0.18931999802589419</v>
      </c>
      <c r="BO4093" s="33"/>
    </row>
    <row r="4094" spans="1:67">
      <c r="A4094" s="316" t="s">
        <v>27</v>
      </c>
      <c r="B4094" t="s">
        <v>380</v>
      </c>
      <c r="C4094" t="s">
        <v>910</v>
      </c>
      <c r="D4094" t="s">
        <v>314</v>
      </c>
      <c r="E4094" s="316" t="s">
        <v>171</v>
      </c>
      <c r="F4094" s="316" t="s">
        <v>172</v>
      </c>
      <c r="G4094" s="316" t="s">
        <v>443</v>
      </c>
      <c r="H4094" s="316" t="s">
        <v>324</v>
      </c>
      <c r="I4094" s="316" t="s">
        <v>659</v>
      </c>
      <c r="J4094" s="316" t="s">
        <v>17</v>
      </c>
      <c r="K4094" s="36">
        <v>36</v>
      </c>
      <c r="L4094" s="317">
        <v>0.17475999891757971</v>
      </c>
      <c r="M4094" s="317">
        <v>0.17475999891757971</v>
      </c>
      <c r="N4094" s="36">
        <v>50</v>
      </c>
      <c r="O4094" s="317">
        <v>0.16234000027179721</v>
      </c>
      <c r="P4094" s="317">
        <v>0.16234000027179721</v>
      </c>
      <c r="Q4094" s="36">
        <v>2024</v>
      </c>
      <c r="R4094" s="317">
        <v>0.2029699981212616</v>
      </c>
      <c r="S4094" s="317">
        <v>0.2029699981212616</v>
      </c>
      <c r="T4094" t="s">
        <v>380</v>
      </c>
      <c r="BA4094" s="395">
        <v>1</v>
      </c>
      <c r="BB4094" s="396" t="s">
        <v>861</v>
      </c>
      <c r="BC4094" t="str">
        <f t="shared" si="366"/>
        <v>RHQ</v>
      </c>
      <c r="BD4094" t="str">
        <f t="shared" si="367"/>
        <v>NAoMe_initial_imd_2019</v>
      </c>
      <c r="BE4094" s="397" t="s">
        <v>862</v>
      </c>
      <c r="BF4094" t="str">
        <f t="shared" si="368"/>
        <v>4</v>
      </c>
      <c r="BG4094">
        <f t="shared" si="369"/>
        <v>36</v>
      </c>
      <c r="BH4094" s="398">
        <f t="shared" si="370"/>
        <v>0.17475999891757971</v>
      </c>
      <c r="BO4094" s="33"/>
    </row>
    <row r="4095" spans="1:67">
      <c r="A4095" s="316" t="s">
        <v>27</v>
      </c>
      <c r="B4095" t="s">
        <v>380</v>
      </c>
      <c r="C4095" t="s">
        <v>910</v>
      </c>
      <c r="D4095" t="s">
        <v>314</v>
      </c>
      <c r="E4095" s="316" t="s">
        <v>171</v>
      </c>
      <c r="F4095" s="316" t="s">
        <v>172</v>
      </c>
      <c r="G4095" s="316" t="s">
        <v>443</v>
      </c>
      <c r="H4095" s="316" t="s">
        <v>324</v>
      </c>
      <c r="I4095" s="316" t="s">
        <v>659</v>
      </c>
      <c r="J4095" s="316" t="s">
        <v>295</v>
      </c>
      <c r="K4095" s="36">
        <v>21</v>
      </c>
      <c r="L4095" s="317">
        <v>0.1019399985671043</v>
      </c>
      <c r="M4095" s="317">
        <v>0.1019399985671043</v>
      </c>
      <c r="N4095" s="36">
        <v>29</v>
      </c>
      <c r="O4095" s="317">
        <v>9.4159997999668121E-2</v>
      </c>
      <c r="P4095" s="317">
        <v>9.4159997999668121E-2</v>
      </c>
      <c r="Q4095" s="36">
        <v>2027</v>
      </c>
      <c r="R4095" s="317">
        <v>0.2032700031995773</v>
      </c>
      <c r="S4095" s="317">
        <v>0.2032700031995773</v>
      </c>
      <c r="T4095" t="s">
        <v>380</v>
      </c>
      <c r="BA4095" s="395">
        <v>1</v>
      </c>
      <c r="BB4095" s="396" t="s">
        <v>861</v>
      </c>
      <c r="BC4095" t="str">
        <f t="shared" si="366"/>
        <v>RHQ</v>
      </c>
      <c r="BD4095" t="str">
        <f t="shared" si="367"/>
        <v>NAoMe_initial_imd_2019</v>
      </c>
      <c r="BE4095" s="397" t="s">
        <v>862</v>
      </c>
      <c r="BF4095" t="str">
        <f t="shared" si="368"/>
        <v>5 - least deprived</v>
      </c>
      <c r="BG4095">
        <f t="shared" si="369"/>
        <v>21</v>
      </c>
      <c r="BH4095" s="398">
        <f t="shared" si="370"/>
        <v>0.1019399985671043</v>
      </c>
      <c r="BO4095" s="33"/>
    </row>
    <row r="4096" spans="1:67">
      <c r="A4096" s="316" t="s">
        <v>27</v>
      </c>
      <c r="B4096" t="s">
        <v>380</v>
      </c>
      <c r="C4096" t="s">
        <v>910</v>
      </c>
      <c r="D4096" t="s">
        <v>314</v>
      </c>
      <c r="E4096" s="316" t="s">
        <v>171</v>
      </c>
      <c r="F4096" s="316" t="s">
        <v>172</v>
      </c>
      <c r="G4096" s="316" t="s">
        <v>443</v>
      </c>
      <c r="H4096" s="316" t="s">
        <v>324</v>
      </c>
      <c r="I4096" s="316" t="s">
        <v>659</v>
      </c>
      <c r="J4096" s="316" t="s">
        <v>260</v>
      </c>
      <c r="K4096" s="36">
        <v>0</v>
      </c>
      <c r="L4096" s="317">
        <v>0</v>
      </c>
      <c r="M4096" s="317"/>
      <c r="N4096" s="36">
        <v>0</v>
      </c>
      <c r="O4096" s="317">
        <v>0</v>
      </c>
      <c r="P4096" s="317"/>
      <c r="Q4096" s="36">
        <v>0</v>
      </c>
      <c r="R4096" s="317">
        <v>0</v>
      </c>
      <c r="S4096" s="317"/>
      <c r="T4096" t="s">
        <v>380</v>
      </c>
      <c r="BA4096" s="395">
        <v>1</v>
      </c>
      <c r="BB4096" s="396" t="s">
        <v>861</v>
      </c>
      <c r="BC4096" t="str">
        <f t="shared" si="366"/>
        <v>RHQ</v>
      </c>
      <c r="BD4096" t="str">
        <f t="shared" si="367"/>
        <v>NAoMe_initial_imd_2019</v>
      </c>
      <c r="BE4096" s="397" t="s">
        <v>862</v>
      </c>
      <c r="BF4096" t="str">
        <f t="shared" si="368"/>
        <v>Unknown</v>
      </c>
      <c r="BG4096">
        <f t="shared" si="369"/>
        <v>0</v>
      </c>
      <c r="BH4096" s="398">
        <f t="shared" si="370"/>
        <v>0</v>
      </c>
      <c r="BO4096" s="33"/>
    </row>
    <row r="4097" spans="1:67">
      <c r="A4097" s="316" t="s">
        <v>27</v>
      </c>
      <c r="B4097" t="s">
        <v>380</v>
      </c>
      <c r="C4097" t="s">
        <v>910</v>
      </c>
      <c r="D4097" t="s">
        <v>314</v>
      </c>
      <c r="E4097" s="316" t="s">
        <v>171</v>
      </c>
      <c r="F4097" s="316" t="s">
        <v>172</v>
      </c>
      <c r="G4097" s="316" t="s">
        <v>443</v>
      </c>
      <c r="H4097" s="316" t="s">
        <v>324</v>
      </c>
      <c r="I4097" s="316" t="s">
        <v>296</v>
      </c>
      <c r="J4097" s="316" t="s">
        <v>297</v>
      </c>
      <c r="K4097" s="36">
        <v>125</v>
      </c>
      <c r="L4097" s="317">
        <v>0.60680001974105835</v>
      </c>
      <c r="M4097" s="317">
        <v>0.62813997268676758</v>
      </c>
      <c r="N4097" s="36">
        <v>162</v>
      </c>
      <c r="O4097" s="317">
        <v>0.5259699821472168</v>
      </c>
      <c r="P4097" s="317">
        <v>0.54180997610092163</v>
      </c>
      <c r="Q4097" s="36">
        <v>5528</v>
      </c>
      <c r="R4097" s="317">
        <v>0.55435001850128174</v>
      </c>
      <c r="S4097" s="317">
        <v>0.56936997175216675</v>
      </c>
      <c r="T4097" t="s">
        <v>380</v>
      </c>
      <c r="BA4097" s="395">
        <v>1</v>
      </c>
      <c r="BB4097" s="396" t="s">
        <v>861</v>
      </c>
      <c r="BC4097" t="str">
        <f t="shared" si="366"/>
        <v>RHQ</v>
      </c>
      <c r="BD4097" t="str">
        <f t="shared" si="367"/>
        <v>NAoMe_initial_scarf_731_grp</v>
      </c>
      <c r="BE4097" s="397" t="s">
        <v>862</v>
      </c>
      <c r="BF4097" t="str">
        <f t="shared" si="368"/>
        <v>Fit</v>
      </c>
      <c r="BG4097">
        <f t="shared" si="369"/>
        <v>125</v>
      </c>
      <c r="BH4097" s="398">
        <f t="shared" si="370"/>
        <v>0.60680001974105835</v>
      </c>
      <c r="BO4097" s="33"/>
    </row>
    <row r="4098" spans="1:67">
      <c r="A4098" s="316" t="s">
        <v>27</v>
      </c>
      <c r="B4098" t="s">
        <v>380</v>
      </c>
      <c r="C4098" t="s">
        <v>910</v>
      </c>
      <c r="D4098" t="s">
        <v>314</v>
      </c>
      <c r="E4098" s="316" t="s">
        <v>171</v>
      </c>
      <c r="F4098" s="316" t="s">
        <v>172</v>
      </c>
      <c r="G4098" s="316" t="s">
        <v>443</v>
      </c>
      <c r="H4098" s="316" t="s">
        <v>324</v>
      </c>
      <c r="I4098" s="316" t="s">
        <v>296</v>
      </c>
      <c r="J4098" s="316" t="s">
        <v>298</v>
      </c>
      <c r="K4098" s="36">
        <v>24</v>
      </c>
      <c r="L4098" s="317">
        <v>0.1164999976754189</v>
      </c>
      <c r="M4098" s="317">
        <v>0.1206000000238419</v>
      </c>
      <c r="N4098" s="36">
        <v>39</v>
      </c>
      <c r="O4098" s="317">
        <v>0.12661999464035029</v>
      </c>
      <c r="P4098" s="317">
        <v>0.13042999804019931</v>
      </c>
      <c r="Q4098" s="36">
        <v>1492</v>
      </c>
      <c r="R4098" s="317">
        <v>0.149619996547699</v>
      </c>
      <c r="S4098" s="317">
        <v>0.153669998049736</v>
      </c>
      <c r="T4098" t="s">
        <v>380</v>
      </c>
      <c r="BA4098" s="395">
        <v>1</v>
      </c>
      <c r="BB4098" s="396" t="s">
        <v>861</v>
      </c>
      <c r="BC4098" t="str">
        <f t="shared" si="366"/>
        <v>RHQ</v>
      </c>
      <c r="BD4098" t="str">
        <f t="shared" si="367"/>
        <v>NAoMe_initial_scarf_731_grp</v>
      </c>
      <c r="BE4098" s="397" t="s">
        <v>862</v>
      </c>
      <c r="BF4098" t="str">
        <f t="shared" si="368"/>
        <v>Mild frailty</v>
      </c>
      <c r="BG4098">
        <f t="shared" si="369"/>
        <v>24</v>
      </c>
      <c r="BH4098" s="398">
        <f t="shared" si="370"/>
        <v>0.1164999976754189</v>
      </c>
      <c r="BO4098" s="33"/>
    </row>
    <row r="4099" spans="1:67">
      <c r="A4099" s="316" t="s">
        <v>27</v>
      </c>
      <c r="B4099" t="s">
        <v>380</v>
      </c>
      <c r="C4099" t="s">
        <v>910</v>
      </c>
      <c r="D4099" t="s">
        <v>314</v>
      </c>
      <c r="E4099" s="316" t="s">
        <v>171</v>
      </c>
      <c r="F4099" s="316" t="s">
        <v>172</v>
      </c>
      <c r="G4099" s="316" t="s">
        <v>443</v>
      </c>
      <c r="H4099" s="316" t="s">
        <v>324</v>
      </c>
      <c r="I4099" s="316" t="s">
        <v>296</v>
      </c>
      <c r="J4099" s="316" t="s">
        <v>299</v>
      </c>
      <c r="K4099" s="36">
        <v>31</v>
      </c>
      <c r="L4099" s="317">
        <v>0.1504900008440018</v>
      </c>
      <c r="M4099" s="317">
        <v>0.15578000247478491</v>
      </c>
      <c r="N4099" s="36">
        <v>50</v>
      </c>
      <c r="O4099" s="317">
        <v>0.16234000027179721</v>
      </c>
      <c r="P4099" s="317">
        <v>0.16721999645233149</v>
      </c>
      <c r="Q4099" s="36">
        <v>1470</v>
      </c>
      <c r="R4099" s="317">
        <v>0.1474100053310394</v>
      </c>
      <c r="S4099" s="317">
        <v>0.1514099985361099</v>
      </c>
      <c r="T4099" t="s">
        <v>380</v>
      </c>
      <c r="BA4099" s="395">
        <v>1</v>
      </c>
      <c r="BB4099" s="396" t="s">
        <v>861</v>
      </c>
      <c r="BC4099" t="str">
        <f t="shared" ref="BC4099:BC4162" si="371">E4099</f>
        <v>RHQ</v>
      </c>
      <c r="BD4099" t="str">
        <f t="shared" ref="BD4099:BD4162" si="372">(LEFT(A4099, LEN(A4099)-7))&amp;"_"&amp;I4099</f>
        <v>NAoMe_initial_scarf_731_grp</v>
      </c>
      <c r="BE4099" s="397" t="s">
        <v>862</v>
      </c>
      <c r="BF4099" t="str">
        <f t="shared" ref="BF4099:BF4162" si="373">J4099</f>
        <v>Moderate frailty</v>
      </c>
      <c r="BG4099">
        <f t="shared" ref="BG4099:BG4162" si="374">K4099</f>
        <v>31</v>
      </c>
      <c r="BH4099" s="398">
        <f t="shared" ref="BH4099:BH4162" si="375">L4099</f>
        <v>0.1504900008440018</v>
      </c>
      <c r="BO4099" s="33"/>
    </row>
    <row r="4100" spans="1:67">
      <c r="A4100" s="316" t="s">
        <v>27</v>
      </c>
      <c r="B4100" t="s">
        <v>380</v>
      </c>
      <c r="C4100" t="s">
        <v>910</v>
      </c>
      <c r="D4100" t="s">
        <v>314</v>
      </c>
      <c r="E4100" s="316" t="s">
        <v>171</v>
      </c>
      <c r="F4100" s="316" t="s">
        <v>172</v>
      </c>
      <c r="G4100" s="316" t="s">
        <v>443</v>
      </c>
      <c r="H4100" s="316" t="s">
        <v>324</v>
      </c>
      <c r="I4100" s="316" t="s">
        <v>296</v>
      </c>
      <c r="J4100" s="316" t="s">
        <v>353</v>
      </c>
      <c r="K4100" s="36">
        <v>7</v>
      </c>
      <c r="L4100" s="317">
        <v>3.3980000764131553E-2</v>
      </c>
      <c r="M4100" s="317"/>
      <c r="N4100" s="36">
        <v>9</v>
      </c>
      <c r="O4100" s="317">
        <v>2.921999990940094E-2</v>
      </c>
      <c r="P4100" s="317"/>
      <c r="Q4100" s="36">
        <v>263</v>
      </c>
      <c r="R4100" s="317">
        <v>2.6370000094175339E-2</v>
      </c>
      <c r="S4100" s="317"/>
      <c r="T4100" t="s">
        <v>380</v>
      </c>
      <c r="BA4100" s="395">
        <v>1</v>
      </c>
      <c r="BB4100" s="396" t="s">
        <v>861</v>
      </c>
      <c r="BC4100" t="str">
        <f t="shared" si="371"/>
        <v>RHQ</v>
      </c>
      <c r="BD4100" t="str">
        <f t="shared" si="372"/>
        <v>NAoMe_initial_scarf_731_grp</v>
      </c>
      <c r="BE4100" s="397" t="s">
        <v>862</v>
      </c>
      <c r="BF4100" t="str">
        <f t="shared" si="373"/>
        <v>Not in HESAPC</v>
      </c>
      <c r="BG4100">
        <f t="shared" si="374"/>
        <v>7</v>
      </c>
      <c r="BH4100" s="398">
        <f t="shared" si="375"/>
        <v>3.3980000764131553E-2</v>
      </c>
      <c r="BO4100" s="33"/>
    </row>
    <row r="4101" spans="1:67">
      <c r="A4101" s="316" t="s">
        <v>27</v>
      </c>
      <c r="B4101" t="s">
        <v>380</v>
      </c>
      <c r="C4101" t="s">
        <v>910</v>
      </c>
      <c r="D4101" t="s">
        <v>314</v>
      </c>
      <c r="E4101" s="316" t="s">
        <v>171</v>
      </c>
      <c r="F4101" s="316" t="s">
        <v>172</v>
      </c>
      <c r="G4101" s="316" t="s">
        <v>443</v>
      </c>
      <c r="H4101" s="316" t="s">
        <v>324</v>
      </c>
      <c r="I4101" s="316" t="s">
        <v>296</v>
      </c>
      <c r="J4101" s="316" t="s">
        <v>300</v>
      </c>
      <c r="K4101" s="36">
        <v>19</v>
      </c>
      <c r="L4101" s="317">
        <v>9.2229999601840973E-2</v>
      </c>
      <c r="M4101" s="317">
        <v>9.5480002462863922E-2</v>
      </c>
      <c r="N4101" s="36">
        <v>48</v>
      </c>
      <c r="O4101" s="317">
        <v>0.15583999454975131</v>
      </c>
      <c r="P4101" s="317">
        <v>0.16053999960422519</v>
      </c>
      <c r="Q4101" s="36">
        <v>1219</v>
      </c>
      <c r="R4101" s="317">
        <v>0.1222399994730949</v>
      </c>
      <c r="S4101" s="317">
        <v>0.12555000185966489</v>
      </c>
      <c r="T4101" t="s">
        <v>380</v>
      </c>
      <c r="BA4101" s="395">
        <v>1</v>
      </c>
      <c r="BB4101" s="396" t="s">
        <v>861</v>
      </c>
      <c r="BC4101" t="str">
        <f t="shared" si="371"/>
        <v>RHQ</v>
      </c>
      <c r="BD4101" t="str">
        <f t="shared" si="372"/>
        <v>NAoMe_initial_scarf_731_grp</v>
      </c>
      <c r="BE4101" s="397" t="s">
        <v>862</v>
      </c>
      <c r="BF4101" t="str">
        <f t="shared" si="373"/>
        <v>Severe frailty</v>
      </c>
      <c r="BG4101">
        <f t="shared" si="374"/>
        <v>19</v>
      </c>
      <c r="BH4101" s="398">
        <f t="shared" si="375"/>
        <v>9.2229999601840973E-2</v>
      </c>
      <c r="BO4101" s="33"/>
    </row>
    <row r="4102" spans="1:67">
      <c r="A4102" s="316" t="s">
        <v>27</v>
      </c>
      <c r="B4102" t="s">
        <v>380</v>
      </c>
      <c r="C4102" t="s">
        <v>910</v>
      </c>
      <c r="D4102" t="s">
        <v>314</v>
      </c>
      <c r="E4102" s="316" t="s">
        <v>173</v>
      </c>
      <c r="F4102" s="316" t="s">
        <v>174</v>
      </c>
      <c r="G4102" s="316" t="s">
        <v>430</v>
      </c>
      <c r="H4102" s="316" t="s">
        <v>327</v>
      </c>
      <c r="I4102" s="316" t="s">
        <v>310</v>
      </c>
      <c r="J4102" s="316" t="s">
        <v>277</v>
      </c>
      <c r="K4102" s="36">
        <v>0</v>
      </c>
      <c r="L4102" s="317">
        <v>0</v>
      </c>
      <c r="M4102" s="317"/>
      <c r="N4102" s="36">
        <v>8</v>
      </c>
      <c r="O4102" s="317">
        <v>8.8099995627999306E-3</v>
      </c>
      <c r="P4102" s="317"/>
      <c r="Q4102" s="36">
        <v>70</v>
      </c>
      <c r="R4102" s="317">
        <v>7.0199999026954174E-3</v>
      </c>
      <c r="S4102" s="317"/>
      <c r="T4102" t="s">
        <v>380</v>
      </c>
      <c r="BA4102" s="395">
        <v>1</v>
      </c>
      <c r="BB4102" s="396" t="s">
        <v>861</v>
      </c>
      <c r="BC4102" t="str">
        <f t="shared" si="371"/>
        <v>RK5</v>
      </c>
      <c r="BD4102" t="str">
        <f t="shared" si="372"/>
        <v>NAoMe_initial_age_decades_80cap</v>
      </c>
      <c r="BE4102" s="397" t="s">
        <v>862</v>
      </c>
      <c r="BF4102" t="str">
        <f t="shared" si="373"/>
        <v>18-29 yrs</v>
      </c>
      <c r="BG4102">
        <f t="shared" si="374"/>
        <v>0</v>
      </c>
      <c r="BH4102" s="398">
        <f t="shared" si="375"/>
        <v>0</v>
      </c>
      <c r="BO4102" s="33"/>
    </row>
    <row r="4103" spans="1:67">
      <c r="A4103" s="316" t="s">
        <v>27</v>
      </c>
      <c r="B4103" t="s">
        <v>380</v>
      </c>
      <c r="C4103" t="s">
        <v>910</v>
      </c>
      <c r="D4103" t="s">
        <v>314</v>
      </c>
      <c r="E4103" s="316" t="s">
        <v>173</v>
      </c>
      <c r="F4103" s="316" t="s">
        <v>174</v>
      </c>
      <c r="G4103" s="316" t="s">
        <v>430</v>
      </c>
      <c r="H4103" s="316" t="s">
        <v>327</v>
      </c>
      <c r="I4103" s="316" t="s">
        <v>310</v>
      </c>
      <c r="J4103" s="316" t="s">
        <v>278</v>
      </c>
      <c r="K4103" s="36">
        <v>2</v>
      </c>
      <c r="L4103" s="317">
        <v>4.4440001249313348E-2</v>
      </c>
      <c r="M4103" s="317"/>
      <c r="N4103" s="36">
        <v>29</v>
      </c>
      <c r="O4103" s="317">
        <v>3.1939998269081123E-2</v>
      </c>
      <c r="P4103" s="317"/>
      <c r="Q4103" s="36">
        <v>429</v>
      </c>
      <c r="R4103" s="317">
        <v>4.3019998818635941E-2</v>
      </c>
      <c r="S4103" s="317"/>
      <c r="T4103" t="s">
        <v>380</v>
      </c>
      <c r="BA4103" s="395">
        <v>1</v>
      </c>
      <c r="BB4103" s="396" t="s">
        <v>861</v>
      </c>
      <c r="BC4103" t="str">
        <f t="shared" si="371"/>
        <v>RK5</v>
      </c>
      <c r="BD4103" t="str">
        <f t="shared" si="372"/>
        <v>NAoMe_initial_age_decades_80cap</v>
      </c>
      <c r="BE4103" s="397" t="s">
        <v>862</v>
      </c>
      <c r="BF4103" t="str">
        <f t="shared" si="373"/>
        <v>30-39 yrs</v>
      </c>
      <c r="BG4103">
        <f t="shared" si="374"/>
        <v>2</v>
      </c>
      <c r="BH4103" s="398">
        <f t="shared" si="375"/>
        <v>4.4440001249313348E-2</v>
      </c>
      <c r="BO4103" s="33"/>
    </row>
    <row r="4104" spans="1:67">
      <c r="A4104" s="316" t="s">
        <v>27</v>
      </c>
      <c r="B4104" t="s">
        <v>380</v>
      </c>
      <c r="C4104" t="s">
        <v>910</v>
      </c>
      <c r="D4104" t="s">
        <v>314</v>
      </c>
      <c r="E4104" s="316" t="s">
        <v>173</v>
      </c>
      <c r="F4104" s="316" t="s">
        <v>174</v>
      </c>
      <c r="G4104" s="316" t="s">
        <v>430</v>
      </c>
      <c r="H4104" s="316" t="s">
        <v>327</v>
      </c>
      <c r="I4104" s="316" t="s">
        <v>310</v>
      </c>
      <c r="J4104" s="316" t="s">
        <v>279</v>
      </c>
      <c r="K4104" s="36">
        <v>5</v>
      </c>
      <c r="L4104" s="317">
        <v>0.1111100018024445</v>
      </c>
      <c r="M4104" s="317"/>
      <c r="N4104" s="36">
        <v>78</v>
      </c>
      <c r="O4104" s="317">
        <v>8.5900001227855682E-2</v>
      </c>
      <c r="P4104" s="317"/>
      <c r="Q4104" s="36">
        <v>1024</v>
      </c>
      <c r="R4104" s="317">
        <v>0.1026899963617325</v>
      </c>
      <c r="S4104" s="317"/>
      <c r="T4104" t="s">
        <v>380</v>
      </c>
      <c r="BA4104" s="395">
        <v>1</v>
      </c>
      <c r="BB4104" s="396" t="s">
        <v>861</v>
      </c>
      <c r="BC4104" t="str">
        <f t="shared" si="371"/>
        <v>RK5</v>
      </c>
      <c r="BD4104" t="str">
        <f t="shared" si="372"/>
        <v>NAoMe_initial_age_decades_80cap</v>
      </c>
      <c r="BE4104" s="397" t="s">
        <v>862</v>
      </c>
      <c r="BF4104" t="str">
        <f t="shared" si="373"/>
        <v>40-49 yrs</v>
      </c>
      <c r="BG4104">
        <f t="shared" si="374"/>
        <v>5</v>
      </c>
      <c r="BH4104" s="398">
        <f t="shared" si="375"/>
        <v>0.1111100018024445</v>
      </c>
      <c r="BO4104" s="33"/>
    </row>
    <row r="4105" spans="1:67">
      <c r="A4105" s="316" t="s">
        <v>27</v>
      </c>
      <c r="B4105" t="s">
        <v>380</v>
      </c>
      <c r="C4105" t="s">
        <v>910</v>
      </c>
      <c r="D4105" t="s">
        <v>314</v>
      </c>
      <c r="E4105" s="316" t="s">
        <v>173</v>
      </c>
      <c r="F4105" s="316" t="s">
        <v>174</v>
      </c>
      <c r="G4105" s="316" t="s">
        <v>430</v>
      </c>
      <c r="H4105" s="316" t="s">
        <v>327</v>
      </c>
      <c r="I4105" s="316" t="s">
        <v>310</v>
      </c>
      <c r="J4105" s="316" t="s">
        <v>280</v>
      </c>
      <c r="K4105" s="36">
        <v>5</v>
      </c>
      <c r="L4105" s="317">
        <v>0.1111100018024445</v>
      </c>
      <c r="M4105" s="317"/>
      <c r="N4105" s="36">
        <v>159</v>
      </c>
      <c r="O4105" s="317">
        <v>0.17510999739170069</v>
      </c>
      <c r="P4105" s="317"/>
      <c r="Q4105" s="36">
        <v>1733</v>
      </c>
      <c r="R4105" s="317">
        <v>0.17378999292850489</v>
      </c>
      <c r="S4105" s="317"/>
      <c r="T4105" t="s">
        <v>380</v>
      </c>
      <c r="BA4105" s="395">
        <v>1</v>
      </c>
      <c r="BB4105" s="396" t="s">
        <v>861</v>
      </c>
      <c r="BC4105" t="str">
        <f t="shared" si="371"/>
        <v>RK5</v>
      </c>
      <c r="BD4105" t="str">
        <f t="shared" si="372"/>
        <v>NAoMe_initial_age_decades_80cap</v>
      </c>
      <c r="BE4105" s="397" t="s">
        <v>862</v>
      </c>
      <c r="BF4105" t="str">
        <f t="shared" si="373"/>
        <v>50-59 yrs</v>
      </c>
      <c r="BG4105">
        <f t="shared" si="374"/>
        <v>5</v>
      </c>
      <c r="BH4105" s="398">
        <f t="shared" si="375"/>
        <v>0.1111100018024445</v>
      </c>
      <c r="BO4105" s="33"/>
    </row>
    <row r="4106" spans="1:67">
      <c r="A4106" s="316" t="s">
        <v>27</v>
      </c>
      <c r="B4106" t="s">
        <v>380</v>
      </c>
      <c r="C4106" t="s">
        <v>910</v>
      </c>
      <c r="D4106" t="s">
        <v>314</v>
      </c>
      <c r="E4106" s="316" t="s">
        <v>173</v>
      </c>
      <c r="F4106" s="316" t="s">
        <v>174</v>
      </c>
      <c r="G4106" s="316" t="s">
        <v>430</v>
      </c>
      <c r="H4106" s="316" t="s">
        <v>327</v>
      </c>
      <c r="I4106" s="316" t="s">
        <v>310</v>
      </c>
      <c r="J4106" s="316" t="s">
        <v>281</v>
      </c>
      <c r="K4106" s="36">
        <v>6</v>
      </c>
      <c r="L4106" s="317">
        <v>0.13333000242710111</v>
      </c>
      <c r="M4106" s="317"/>
      <c r="N4106" s="36">
        <v>179</v>
      </c>
      <c r="O4106" s="317">
        <v>0.1971399933099747</v>
      </c>
      <c r="P4106" s="317"/>
      <c r="Q4106" s="36">
        <v>1931</v>
      </c>
      <c r="R4106" s="317">
        <v>0.19363999366760251</v>
      </c>
      <c r="S4106" s="317"/>
      <c r="T4106" t="s">
        <v>380</v>
      </c>
      <c r="BA4106" s="395">
        <v>1</v>
      </c>
      <c r="BB4106" s="396" t="s">
        <v>861</v>
      </c>
      <c r="BC4106" t="str">
        <f t="shared" si="371"/>
        <v>RK5</v>
      </c>
      <c r="BD4106" t="str">
        <f t="shared" si="372"/>
        <v>NAoMe_initial_age_decades_80cap</v>
      </c>
      <c r="BE4106" s="397" t="s">
        <v>862</v>
      </c>
      <c r="BF4106" t="str">
        <f t="shared" si="373"/>
        <v>60-69 yrs</v>
      </c>
      <c r="BG4106">
        <f t="shared" si="374"/>
        <v>6</v>
      </c>
      <c r="BH4106" s="398">
        <f t="shared" si="375"/>
        <v>0.13333000242710111</v>
      </c>
      <c r="BO4106" s="33"/>
    </row>
    <row r="4107" spans="1:67">
      <c r="A4107" s="316" t="s">
        <v>27</v>
      </c>
      <c r="B4107" t="s">
        <v>380</v>
      </c>
      <c r="C4107" t="s">
        <v>910</v>
      </c>
      <c r="D4107" t="s">
        <v>314</v>
      </c>
      <c r="E4107" s="316" t="s">
        <v>173</v>
      </c>
      <c r="F4107" s="316" t="s">
        <v>174</v>
      </c>
      <c r="G4107" s="316" t="s">
        <v>430</v>
      </c>
      <c r="H4107" s="316" t="s">
        <v>327</v>
      </c>
      <c r="I4107" s="316" t="s">
        <v>310</v>
      </c>
      <c r="J4107" s="316" t="s">
        <v>282</v>
      </c>
      <c r="K4107" s="36">
        <v>16</v>
      </c>
      <c r="L4107" s="317">
        <v>0.35556000471115112</v>
      </c>
      <c r="M4107" s="317"/>
      <c r="N4107" s="36">
        <v>238</v>
      </c>
      <c r="O4107" s="317">
        <v>0.26210999488830572</v>
      </c>
      <c r="P4107" s="317"/>
      <c r="Q4107" s="36">
        <v>2493</v>
      </c>
      <c r="R4107" s="317">
        <v>0.25</v>
      </c>
      <c r="S4107" s="317"/>
      <c r="T4107" t="s">
        <v>380</v>
      </c>
      <c r="BA4107" s="395">
        <v>1</v>
      </c>
      <c r="BB4107" s="396" t="s">
        <v>861</v>
      </c>
      <c r="BC4107" t="str">
        <f t="shared" si="371"/>
        <v>RK5</v>
      </c>
      <c r="BD4107" t="str">
        <f t="shared" si="372"/>
        <v>NAoMe_initial_age_decades_80cap</v>
      </c>
      <c r="BE4107" s="397" t="s">
        <v>862</v>
      </c>
      <c r="BF4107" t="str">
        <f t="shared" si="373"/>
        <v>70-79 yrs</v>
      </c>
      <c r="BG4107">
        <f t="shared" si="374"/>
        <v>16</v>
      </c>
      <c r="BH4107" s="398">
        <f t="shared" si="375"/>
        <v>0.35556000471115112</v>
      </c>
      <c r="BO4107" s="33"/>
    </row>
    <row r="4108" spans="1:67">
      <c r="A4108" s="316" t="s">
        <v>27</v>
      </c>
      <c r="B4108" t="s">
        <v>380</v>
      </c>
      <c r="C4108" t="s">
        <v>910</v>
      </c>
      <c r="D4108" t="s">
        <v>314</v>
      </c>
      <c r="E4108" s="316" t="s">
        <v>173</v>
      </c>
      <c r="F4108" s="316" t="s">
        <v>174</v>
      </c>
      <c r="G4108" s="316" t="s">
        <v>430</v>
      </c>
      <c r="H4108" s="316" t="s">
        <v>327</v>
      </c>
      <c r="I4108" s="316" t="s">
        <v>310</v>
      </c>
      <c r="J4108" s="316" t="s">
        <v>283</v>
      </c>
      <c r="K4108" s="36">
        <v>11</v>
      </c>
      <c r="L4108" s="317">
        <v>0.24444000422954559</v>
      </c>
      <c r="M4108" s="317"/>
      <c r="N4108" s="36">
        <v>217</v>
      </c>
      <c r="O4108" s="317">
        <v>0.238989993929863</v>
      </c>
      <c r="P4108" s="317"/>
      <c r="Q4108" s="36">
        <v>2292</v>
      </c>
      <c r="R4108" s="317">
        <v>0.2298399955034256</v>
      </c>
      <c r="S4108" s="317"/>
      <c r="T4108" t="s">
        <v>380</v>
      </c>
      <c r="BA4108" s="395">
        <v>1</v>
      </c>
      <c r="BB4108" s="396" t="s">
        <v>861</v>
      </c>
      <c r="BC4108" t="str">
        <f t="shared" si="371"/>
        <v>RK5</v>
      </c>
      <c r="BD4108" t="str">
        <f t="shared" si="372"/>
        <v>NAoMe_initial_age_decades_80cap</v>
      </c>
      <c r="BE4108" s="397" t="s">
        <v>862</v>
      </c>
      <c r="BF4108" t="str">
        <f t="shared" si="373"/>
        <v>80+ yrs</v>
      </c>
      <c r="BG4108">
        <f t="shared" si="374"/>
        <v>11</v>
      </c>
      <c r="BH4108" s="398">
        <f t="shared" si="375"/>
        <v>0.24444000422954559</v>
      </c>
      <c r="BO4108" s="33"/>
    </row>
    <row r="4109" spans="1:67">
      <c r="A4109" s="316" t="s">
        <v>27</v>
      </c>
      <c r="B4109" t="s">
        <v>380</v>
      </c>
      <c r="C4109" t="s">
        <v>910</v>
      </c>
      <c r="D4109" t="s">
        <v>314</v>
      </c>
      <c r="E4109" s="316" t="s">
        <v>173</v>
      </c>
      <c r="F4109" s="316" t="s">
        <v>174</v>
      </c>
      <c r="G4109" s="316" t="s">
        <v>430</v>
      </c>
      <c r="H4109" s="316" t="s">
        <v>327</v>
      </c>
      <c r="I4109" s="316" t="s">
        <v>341</v>
      </c>
      <c r="J4109" s="316" t="s">
        <v>13</v>
      </c>
      <c r="K4109" s="36">
        <v>20</v>
      </c>
      <c r="L4109" s="317">
        <v>0.44444000720977778</v>
      </c>
      <c r="M4109" s="317">
        <v>0.4761900007724762</v>
      </c>
      <c r="N4109" s="36">
        <v>594</v>
      </c>
      <c r="O4109" s="317">
        <v>0.65419000387191772</v>
      </c>
      <c r="P4109" s="317">
        <v>0.67119002342224121</v>
      </c>
      <c r="Q4109" s="36">
        <v>6753</v>
      </c>
      <c r="R4109" s="317">
        <v>0.67720001935958862</v>
      </c>
      <c r="S4109" s="317">
        <v>0.69554001092910767</v>
      </c>
      <c r="T4109" t="s">
        <v>380</v>
      </c>
      <c r="BA4109" s="395">
        <v>1</v>
      </c>
      <c r="BB4109" s="396" t="s">
        <v>861</v>
      </c>
      <c r="BC4109" t="str">
        <f t="shared" si="371"/>
        <v>RK5</v>
      </c>
      <c r="BD4109" t="str">
        <f t="shared" si="372"/>
        <v>NAoMe_initial_ch_score_2cap</v>
      </c>
      <c r="BE4109" s="397" t="s">
        <v>862</v>
      </c>
      <c r="BF4109" t="str">
        <f t="shared" si="373"/>
        <v>0</v>
      </c>
      <c r="BG4109">
        <f t="shared" si="374"/>
        <v>20</v>
      </c>
      <c r="BH4109" s="398">
        <f t="shared" si="375"/>
        <v>0.44444000720977778</v>
      </c>
      <c r="BO4109" s="33"/>
    </row>
    <row r="4110" spans="1:67">
      <c r="A4110" s="316" t="s">
        <v>27</v>
      </c>
      <c r="B4110" t="s">
        <v>380</v>
      </c>
      <c r="C4110" t="s">
        <v>910</v>
      </c>
      <c r="D4110" t="s">
        <v>314</v>
      </c>
      <c r="E4110" s="316" t="s">
        <v>173</v>
      </c>
      <c r="F4110" s="316" t="s">
        <v>174</v>
      </c>
      <c r="G4110" s="316" t="s">
        <v>430</v>
      </c>
      <c r="H4110" s="316" t="s">
        <v>327</v>
      </c>
      <c r="I4110" s="316" t="s">
        <v>341</v>
      </c>
      <c r="J4110" s="316" t="s">
        <v>14</v>
      </c>
      <c r="K4110" s="36">
        <v>7</v>
      </c>
      <c r="L4110" s="317">
        <v>0.15556000173091891</v>
      </c>
      <c r="M4110" s="317">
        <v>0.1666699945926666</v>
      </c>
      <c r="N4110" s="36">
        <v>152</v>
      </c>
      <c r="O4110" s="317">
        <v>0.16740000247955319</v>
      </c>
      <c r="P4110" s="317">
        <v>0.17174999415874481</v>
      </c>
      <c r="Q4110" s="36">
        <v>1630</v>
      </c>
      <c r="R4110" s="317">
        <v>0.16346000134944921</v>
      </c>
      <c r="S4110" s="317">
        <v>0.16788999736309049</v>
      </c>
      <c r="T4110" t="s">
        <v>380</v>
      </c>
      <c r="BA4110" s="395">
        <v>1</v>
      </c>
      <c r="BB4110" s="396" t="s">
        <v>861</v>
      </c>
      <c r="BC4110" t="str">
        <f t="shared" si="371"/>
        <v>RK5</v>
      </c>
      <c r="BD4110" t="str">
        <f t="shared" si="372"/>
        <v>NAoMe_initial_ch_score_2cap</v>
      </c>
      <c r="BE4110" s="397" t="s">
        <v>862</v>
      </c>
      <c r="BF4110" t="str">
        <f t="shared" si="373"/>
        <v>1</v>
      </c>
      <c r="BG4110">
        <f t="shared" si="374"/>
        <v>7</v>
      </c>
      <c r="BH4110" s="398">
        <f t="shared" si="375"/>
        <v>0.15556000173091891</v>
      </c>
      <c r="BO4110" s="33"/>
    </row>
    <row r="4111" spans="1:67">
      <c r="A4111" s="316" t="s">
        <v>27</v>
      </c>
      <c r="B4111" t="s">
        <v>380</v>
      </c>
      <c r="C4111" t="s">
        <v>910</v>
      </c>
      <c r="D4111" t="s">
        <v>314</v>
      </c>
      <c r="E4111" s="316" t="s">
        <v>173</v>
      </c>
      <c r="F4111" s="316" t="s">
        <v>174</v>
      </c>
      <c r="G4111" s="316" t="s">
        <v>430</v>
      </c>
      <c r="H4111" s="316" t="s">
        <v>327</v>
      </c>
      <c r="I4111" s="316" t="s">
        <v>341</v>
      </c>
      <c r="J4111" s="316" t="s">
        <v>301</v>
      </c>
      <c r="K4111" s="36">
        <v>15</v>
      </c>
      <c r="L4111" s="317">
        <v>0.33333000540733337</v>
      </c>
      <c r="M4111" s="317">
        <v>0.35714000463485718</v>
      </c>
      <c r="N4111" s="36">
        <v>139</v>
      </c>
      <c r="O4111" s="317">
        <v>0.15308000147342679</v>
      </c>
      <c r="P4111" s="317">
        <v>0.1570599973201752</v>
      </c>
      <c r="Q4111" s="36">
        <v>1326</v>
      </c>
      <c r="R4111" s="317">
        <v>0.132970005273819</v>
      </c>
      <c r="S4111" s="317">
        <v>0.13657000660896301</v>
      </c>
      <c r="T4111" t="s">
        <v>380</v>
      </c>
      <c r="BA4111" s="395">
        <v>1</v>
      </c>
      <c r="BB4111" s="396" t="s">
        <v>861</v>
      </c>
      <c r="BC4111" t="str">
        <f t="shared" si="371"/>
        <v>RK5</v>
      </c>
      <c r="BD4111" t="str">
        <f t="shared" si="372"/>
        <v>NAoMe_initial_ch_score_2cap</v>
      </c>
      <c r="BE4111" s="397" t="s">
        <v>862</v>
      </c>
      <c r="BF4111" t="str">
        <f t="shared" si="373"/>
        <v>2+</v>
      </c>
      <c r="BG4111">
        <f t="shared" si="374"/>
        <v>15</v>
      </c>
      <c r="BH4111" s="398">
        <f t="shared" si="375"/>
        <v>0.33333000540733337</v>
      </c>
      <c r="BO4111" s="33"/>
    </row>
    <row r="4112" spans="1:67">
      <c r="A4112" s="316" t="s">
        <v>27</v>
      </c>
      <c r="B4112" t="s">
        <v>380</v>
      </c>
      <c r="C4112" t="s">
        <v>910</v>
      </c>
      <c r="D4112" t="s">
        <v>314</v>
      </c>
      <c r="E4112" s="316" t="s">
        <v>173</v>
      </c>
      <c r="F4112" s="316" t="s">
        <v>174</v>
      </c>
      <c r="G4112" s="316" t="s">
        <v>430</v>
      </c>
      <c r="H4112" s="316" t="s">
        <v>327</v>
      </c>
      <c r="I4112" s="316" t="s">
        <v>341</v>
      </c>
      <c r="J4112" s="316" t="s">
        <v>260</v>
      </c>
      <c r="K4112" s="36">
        <v>3</v>
      </c>
      <c r="L4112" s="317">
        <v>6.6670000553131104E-2</v>
      </c>
      <c r="M4112" s="317"/>
      <c r="N4112" s="36">
        <v>23</v>
      </c>
      <c r="O4112" s="317">
        <v>2.5329999625682831E-2</v>
      </c>
      <c r="P4112" s="317"/>
      <c r="Q4112" s="36">
        <v>263</v>
      </c>
      <c r="R4112" s="317">
        <v>2.6370000094175339E-2</v>
      </c>
      <c r="S4112" s="317"/>
      <c r="T4112" t="s">
        <v>380</v>
      </c>
      <c r="BA4112" s="395">
        <v>1</v>
      </c>
      <c r="BB4112" s="396" t="s">
        <v>861</v>
      </c>
      <c r="BC4112" t="str">
        <f t="shared" si="371"/>
        <v>RK5</v>
      </c>
      <c r="BD4112" t="str">
        <f t="shared" si="372"/>
        <v>NAoMe_initial_ch_score_2cap</v>
      </c>
      <c r="BE4112" s="397" t="s">
        <v>862</v>
      </c>
      <c r="BF4112" t="str">
        <f t="shared" si="373"/>
        <v>Unknown</v>
      </c>
      <c r="BG4112">
        <f t="shared" si="374"/>
        <v>3</v>
      </c>
      <c r="BH4112" s="398">
        <f t="shared" si="375"/>
        <v>6.6670000553131104E-2</v>
      </c>
      <c r="BO4112" s="33"/>
    </row>
    <row r="4113" spans="1:67">
      <c r="A4113" s="316" t="s">
        <v>27</v>
      </c>
      <c r="B4113" t="s">
        <v>380</v>
      </c>
      <c r="C4113" t="s">
        <v>910</v>
      </c>
      <c r="D4113" t="s">
        <v>314</v>
      </c>
      <c r="E4113" s="316" t="s">
        <v>173</v>
      </c>
      <c r="F4113" s="316" t="s">
        <v>174</v>
      </c>
      <c r="G4113" s="316" t="s">
        <v>430</v>
      </c>
      <c r="H4113" s="316" t="s">
        <v>327</v>
      </c>
      <c r="I4113" s="316" t="s">
        <v>309</v>
      </c>
      <c r="J4113" s="316" t="s">
        <v>289</v>
      </c>
      <c r="K4113" s="36">
        <v>14</v>
      </c>
      <c r="L4113" s="317">
        <v>0.3111099898815155</v>
      </c>
      <c r="M4113" s="317"/>
      <c r="N4113" s="36">
        <v>290</v>
      </c>
      <c r="O4113" s="317">
        <v>0.31937998533248901</v>
      </c>
      <c r="P4113" s="317"/>
      <c r="Q4113" s="36">
        <v>3283</v>
      </c>
      <c r="R4113" s="317">
        <v>0.3292199969291687</v>
      </c>
      <c r="S4113" s="317"/>
      <c r="T4113" t="s">
        <v>380</v>
      </c>
      <c r="BA4113" s="395">
        <v>1</v>
      </c>
      <c r="BB4113" s="396" t="s">
        <v>861</v>
      </c>
      <c r="BC4113" t="str">
        <f t="shared" si="371"/>
        <v>RK5</v>
      </c>
      <c r="BD4113" t="str">
        <f t="shared" si="372"/>
        <v>NAoMe_initial_diagnosis_year</v>
      </c>
      <c r="BE4113" s="397" t="s">
        <v>862</v>
      </c>
      <c r="BF4113" t="str">
        <f t="shared" si="373"/>
        <v>2021</v>
      </c>
      <c r="BG4113">
        <f t="shared" si="374"/>
        <v>14</v>
      </c>
      <c r="BH4113" s="398">
        <f t="shared" si="375"/>
        <v>0.3111099898815155</v>
      </c>
      <c r="BO4113" s="33"/>
    </row>
    <row r="4114" spans="1:67">
      <c r="A4114" s="316" t="s">
        <v>27</v>
      </c>
      <c r="B4114" t="s">
        <v>380</v>
      </c>
      <c r="C4114" t="s">
        <v>910</v>
      </c>
      <c r="D4114" t="s">
        <v>314</v>
      </c>
      <c r="E4114" s="316" t="s">
        <v>173</v>
      </c>
      <c r="F4114" s="316" t="s">
        <v>174</v>
      </c>
      <c r="G4114" s="316" t="s">
        <v>430</v>
      </c>
      <c r="H4114" s="316" t="s">
        <v>327</v>
      </c>
      <c r="I4114" s="316" t="s">
        <v>309</v>
      </c>
      <c r="J4114" s="316" t="s">
        <v>816</v>
      </c>
      <c r="K4114" s="36">
        <v>15</v>
      </c>
      <c r="L4114" s="317">
        <v>0.33333000540733337</v>
      </c>
      <c r="M4114" s="317"/>
      <c r="N4114" s="36">
        <v>299</v>
      </c>
      <c r="O4114" s="317">
        <v>0.32929998636245728</v>
      </c>
      <c r="P4114" s="317"/>
      <c r="Q4114" s="36">
        <v>3315</v>
      </c>
      <c r="R4114" s="317">
        <v>0.33243000507354742</v>
      </c>
      <c r="S4114" s="317"/>
      <c r="T4114" t="s">
        <v>380</v>
      </c>
      <c r="BA4114" s="395">
        <v>1</v>
      </c>
      <c r="BB4114" s="396" t="s">
        <v>861</v>
      </c>
      <c r="BC4114" t="str">
        <f t="shared" si="371"/>
        <v>RK5</v>
      </c>
      <c r="BD4114" t="str">
        <f t="shared" si="372"/>
        <v>NAoMe_initial_diagnosis_year</v>
      </c>
      <c r="BE4114" s="397" t="s">
        <v>862</v>
      </c>
      <c r="BF4114" t="str">
        <f t="shared" si="373"/>
        <v>2022</v>
      </c>
      <c r="BG4114">
        <f t="shared" si="374"/>
        <v>15</v>
      </c>
      <c r="BH4114" s="398">
        <f t="shared" si="375"/>
        <v>0.33333000540733337</v>
      </c>
      <c r="BO4114" s="33"/>
    </row>
    <row r="4115" spans="1:67">
      <c r="A4115" s="316" t="s">
        <v>27</v>
      </c>
      <c r="B4115" t="s">
        <v>380</v>
      </c>
      <c r="C4115" t="s">
        <v>910</v>
      </c>
      <c r="D4115" t="s">
        <v>314</v>
      </c>
      <c r="E4115" s="316" t="s">
        <v>173</v>
      </c>
      <c r="F4115" s="316" t="s">
        <v>174</v>
      </c>
      <c r="G4115" s="316" t="s">
        <v>430</v>
      </c>
      <c r="H4115" s="316" t="s">
        <v>327</v>
      </c>
      <c r="I4115" s="316" t="s">
        <v>309</v>
      </c>
      <c r="J4115" s="316" t="s">
        <v>946</v>
      </c>
      <c r="K4115" s="36">
        <v>16</v>
      </c>
      <c r="L4115" s="317">
        <v>0.35556000471115112</v>
      </c>
      <c r="M4115" s="317"/>
      <c r="N4115" s="36">
        <v>319</v>
      </c>
      <c r="O4115" s="317">
        <v>0.35131999850273132</v>
      </c>
      <c r="P4115" s="317"/>
      <c r="Q4115" s="36">
        <v>3374</v>
      </c>
      <c r="R4115" s="317">
        <v>0.33834999799728388</v>
      </c>
      <c r="S4115" s="317"/>
      <c r="T4115" t="s">
        <v>380</v>
      </c>
      <c r="BA4115" s="395">
        <v>1</v>
      </c>
      <c r="BB4115" s="396" t="s">
        <v>861</v>
      </c>
      <c r="BC4115" t="str">
        <f t="shared" si="371"/>
        <v>RK5</v>
      </c>
      <c r="BD4115" t="str">
        <f t="shared" si="372"/>
        <v>NAoMe_initial_diagnosis_year</v>
      </c>
      <c r="BE4115" s="397" t="s">
        <v>862</v>
      </c>
      <c r="BF4115" t="str">
        <f t="shared" si="373"/>
        <v>2023</v>
      </c>
      <c r="BG4115">
        <f t="shared" si="374"/>
        <v>16</v>
      </c>
      <c r="BH4115" s="398">
        <f t="shared" si="375"/>
        <v>0.35556000471115112</v>
      </c>
      <c r="BO4115" s="33"/>
    </row>
    <row r="4116" spans="1:67">
      <c r="A4116" s="316" t="s">
        <v>27</v>
      </c>
      <c r="B4116" t="s">
        <v>380</v>
      </c>
      <c r="C4116" t="s">
        <v>910</v>
      </c>
      <c r="D4116" t="s">
        <v>314</v>
      </c>
      <c r="E4116" s="316" t="s">
        <v>173</v>
      </c>
      <c r="F4116" s="316" t="s">
        <v>174</v>
      </c>
      <c r="G4116" s="316" t="s">
        <v>430</v>
      </c>
      <c r="H4116" s="316" t="s">
        <v>327</v>
      </c>
      <c r="I4116" s="316" t="s">
        <v>331</v>
      </c>
      <c r="J4116" s="316" t="s">
        <v>332</v>
      </c>
      <c r="K4116" s="36">
        <v>2</v>
      </c>
      <c r="L4116" s="317">
        <v>4.4440001249313348E-2</v>
      </c>
      <c r="M4116" s="317">
        <v>5.714000016450882E-2</v>
      </c>
      <c r="N4116" s="36">
        <v>37</v>
      </c>
      <c r="O4116" s="317">
        <v>4.075000062584877E-2</v>
      </c>
      <c r="P4116" s="317">
        <v>4.7249998897314072E-2</v>
      </c>
      <c r="Q4116" s="36">
        <v>434</v>
      </c>
      <c r="R4116" s="317">
        <v>4.3519999831914902E-2</v>
      </c>
      <c r="S4116" s="317">
        <v>5.2159998565912247E-2</v>
      </c>
      <c r="T4116" t="s">
        <v>380</v>
      </c>
      <c r="BA4116" s="395">
        <v>1</v>
      </c>
      <c r="BB4116" s="396" t="s">
        <v>861</v>
      </c>
      <c r="BC4116" t="str">
        <f t="shared" si="371"/>
        <v>RK5</v>
      </c>
      <c r="BD4116" t="str">
        <f t="shared" si="372"/>
        <v>NAoMe_initial_disease_group</v>
      </c>
      <c r="BE4116" s="397" t="s">
        <v>862</v>
      </c>
      <c r="BF4116" t="str">
        <f t="shared" si="373"/>
        <v>Advanced M0</v>
      </c>
      <c r="BG4116">
        <f t="shared" si="374"/>
        <v>2</v>
      </c>
      <c r="BH4116" s="398">
        <f t="shared" si="375"/>
        <v>4.4440001249313348E-2</v>
      </c>
      <c r="BO4116" s="33"/>
    </row>
    <row r="4117" spans="1:67">
      <c r="A4117" s="316" t="s">
        <v>27</v>
      </c>
      <c r="B4117" t="s">
        <v>380</v>
      </c>
      <c r="C4117" t="s">
        <v>910</v>
      </c>
      <c r="D4117" t="s">
        <v>314</v>
      </c>
      <c r="E4117" s="316" t="s">
        <v>173</v>
      </c>
      <c r="F4117" s="316" t="s">
        <v>174</v>
      </c>
      <c r="G4117" s="316" t="s">
        <v>430</v>
      </c>
      <c r="H4117" s="316" t="s">
        <v>327</v>
      </c>
      <c r="I4117" s="316" t="s">
        <v>331</v>
      </c>
      <c r="J4117" s="316" t="s">
        <v>333</v>
      </c>
      <c r="K4117" s="36">
        <v>22</v>
      </c>
      <c r="L4117" s="317">
        <v>0.48888999223709112</v>
      </c>
      <c r="M4117" s="317">
        <v>0.62857002019882202</v>
      </c>
      <c r="N4117" s="36">
        <v>606</v>
      </c>
      <c r="O4117" s="317">
        <v>0.66740000247955322</v>
      </c>
      <c r="P4117" s="317">
        <v>0.77394998073577881</v>
      </c>
      <c r="Q4117" s="36">
        <v>6159</v>
      </c>
      <c r="R4117" s="317">
        <v>0.6176300048828125</v>
      </c>
      <c r="S4117" s="317">
        <v>0.74026000499725342</v>
      </c>
      <c r="T4117" t="s">
        <v>380</v>
      </c>
      <c r="BA4117" s="395">
        <v>1</v>
      </c>
      <c r="BB4117" s="396" t="s">
        <v>861</v>
      </c>
      <c r="BC4117" t="str">
        <f t="shared" si="371"/>
        <v>RK5</v>
      </c>
      <c r="BD4117" t="str">
        <f t="shared" si="372"/>
        <v>NAoMe_initial_disease_group</v>
      </c>
      <c r="BE4117" s="397" t="s">
        <v>862</v>
      </c>
      <c r="BF4117" t="str">
        <f t="shared" si="373"/>
        <v>Advanced M1</v>
      </c>
      <c r="BG4117">
        <f t="shared" si="374"/>
        <v>22</v>
      </c>
      <c r="BH4117" s="398">
        <f t="shared" si="375"/>
        <v>0.48888999223709112</v>
      </c>
      <c r="BO4117" s="33"/>
    </row>
    <row r="4118" spans="1:67">
      <c r="A4118" s="316" t="s">
        <v>27</v>
      </c>
      <c r="B4118" t="s">
        <v>380</v>
      </c>
      <c r="C4118" t="s">
        <v>910</v>
      </c>
      <c r="D4118" t="s">
        <v>314</v>
      </c>
      <c r="E4118" s="316" t="s">
        <v>173</v>
      </c>
      <c r="F4118" s="316" t="s">
        <v>174</v>
      </c>
      <c r="G4118" s="316" t="s">
        <v>430</v>
      </c>
      <c r="H4118" s="316" t="s">
        <v>327</v>
      </c>
      <c r="I4118" s="316" t="s">
        <v>331</v>
      </c>
      <c r="J4118" s="316" t="s">
        <v>334</v>
      </c>
      <c r="K4118" s="36">
        <v>2</v>
      </c>
      <c r="L4118" s="317">
        <v>4.4440001249313348E-2</v>
      </c>
      <c r="M4118" s="317">
        <v>5.714000016450882E-2</v>
      </c>
      <c r="N4118" s="36">
        <v>9</v>
      </c>
      <c r="O4118" s="317">
        <v>9.9099995568394661E-3</v>
      </c>
      <c r="P4118" s="317">
        <v>1.1490000411868101E-2</v>
      </c>
      <c r="Q4118" s="36">
        <v>64</v>
      </c>
      <c r="R4118" s="317">
        <v>6.4199999906122676E-3</v>
      </c>
      <c r="S4118" s="317">
        <v>7.689999882131815E-3</v>
      </c>
      <c r="T4118" t="s">
        <v>380</v>
      </c>
      <c r="BA4118" s="395">
        <v>1</v>
      </c>
      <c r="BB4118" s="396" t="s">
        <v>861</v>
      </c>
      <c r="BC4118" t="str">
        <f t="shared" si="371"/>
        <v>RK5</v>
      </c>
      <c r="BD4118" t="str">
        <f t="shared" si="372"/>
        <v>NAoMe_initial_disease_group</v>
      </c>
      <c r="BE4118" s="397" t="s">
        <v>862</v>
      </c>
      <c r="BF4118" t="str">
        <f t="shared" si="373"/>
        <v>DCIS</v>
      </c>
      <c r="BG4118">
        <f t="shared" si="374"/>
        <v>2</v>
      </c>
      <c r="BH4118" s="398">
        <f t="shared" si="375"/>
        <v>4.4440001249313348E-2</v>
      </c>
      <c r="BO4118" s="33"/>
    </row>
    <row r="4119" spans="1:67">
      <c r="A4119" s="316" t="s">
        <v>27</v>
      </c>
      <c r="B4119" t="s">
        <v>380</v>
      </c>
      <c r="C4119" t="s">
        <v>910</v>
      </c>
      <c r="D4119" t="s">
        <v>314</v>
      </c>
      <c r="E4119" s="316" t="s">
        <v>173</v>
      </c>
      <c r="F4119" s="316" t="s">
        <v>174</v>
      </c>
      <c r="G4119" s="316" t="s">
        <v>430</v>
      </c>
      <c r="H4119" s="316" t="s">
        <v>327</v>
      </c>
      <c r="I4119" s="316" t="s">
        <v>331</v>
      </c>
      <c r="J4119" s="316" t="s">
        <v>335</v>
      </c>
      <c r="K4119" s="36">
        <v>9</v>
      </c>
      <c r="L4119" s="317">
        <v>0.20000000298023221</v>
      </c>
      <c r="M4119" s="317">
        <v>0.25714001059532171</v>
      </c>
      <c r="N4119" s="36">
        <v>131</v>
      </c>
      <c r="O4119" s="317">
        <v>0.14427000284194949</v>
      </c>
      <c r="P4119" s="317">
        <v>0.16730999946594241</v>
      </c>
      <c r="Q4119" s="36">
        <v>1663</v>
      </c>
      <c r="R4119" s="317">
        <v>0.16676999628543851</v>
      </c>
      <c r="S4119" s="317">
        <v>0.19988000392913821</v>
      </c>
      <c r="T4119" t="s">
        <v>380</v>
      </c>
      <c r="BA4119" s="395">
        <v>1</v>
      </c>
      <c r="BB4119" s="396" t="s">
        <v>861</v>
      </c>
      <c r="BC4119" t="str">
        <f t="shared" si="371"/>
        <v>RK5</v>
      </c>
      <c r="BD4119" t="str">
        <f t="shared" si="372"/>
        <v>NAoMe_initial_disease_group</v>
      </c>
      <c r="BE4119" s="397" t="s">
        <v>862</v>
      </c>
      <c r="BF4119" t="str">
        <f t="shared" si="373"/>
        <v>Early invasive</v>
      </c>
      <c r="BG4119">
        <f t="shared" si="374"/>
        <v>9</v>
      </c>
      <c r="BH4119" s="398">
        <f t="shared" si="375"/>
        <v>0.20000000298023221</v>
      </c>
      <c r="BO4119" s="33"/>
    </row>
    <row r="4120" spans="1:67">
      <c r="A4120" s="316" t="s">
        <v>27</v>
      </c>
      <c r="B4120" t="s">
        <v>380</v>
      </c>
      <c r="C4120" t="s">
        <v>910</v>
      </c>
      <c r="D4120" t="s">
        <v>314</v>
      </c>
      <c r="E4120" s="316" t="s">
        <v>173</v>
      </c>
      <c r="F4120" s="316" t="s">
        <v>174</v>
      </c>
      <c r="G4120" s="316" t="s">
        <v>430</v>
      </c>
      <c r="H4120" s="316" t="s">
        <v>327</v>
      </c>
      <c r="I4120" s="316" t="s">
        <v>331</v>
      </c>
      <c r="J4120" s="316" t="s">
        <v>337</v>
      </c>
      <c r="K4120" s="36">
        <v>10</v>
      </c>
      <c r="L4120" s="317">
        <v>0.22222000360488889</v>
      </c>
      <c r="M4120" s="317"/>
      <c r="N4120" s="36">
        <v>125</v>
      </c>
      <c r="O4120" s="317">
        <v>0.13766999542713171</v>
      </c>
      <c r="P4120" s="317"/>
      <c r="Q4120" s="36">
        <v>1652</v>
      </c>
      <c r="R4120" s="317">
        <v>0.1656599938869476</v>
      </c>
      <c r="S4120" s="317"/>
      <c r="T4120" t="s">
        <v>380</v>
      </c>
      <c r="BA4120" s="395">
        <v>1</v>
      </c>
      <c r="BB4120" s="396" t="s">
        <v>861</v>
      </c>
      <c r="BC4120" t="str">
        <f t="shared" si="371"/>
        <v>RK5</v>
      </c>
      <c r="BD4120" t="str">
        <f t="shared" si="372"/>
        <v>NAoMe_initial_disease_group</v>
      </c>
      <c r="BE4120" s="397" t="s">
        <v>862</v>
      </c>
      <c r="BF4120" t="str">
        <f t="shared" si="373"/>
        <v>Unknown stage</v>
      </c>
      <c r="BG4120">
        <f t="shared" si="374"/>
        <v>10</v>
      </c>
      <c r="BH4120" s="398">
        <f t="shared" si="375"/>
        <v>0.22222000360488889</v>
      </c>
      <c r="BO4120" s="33"/>
    </row>
    <row r="4121" spans="1:67">
      <c r="A4121" s="316" t="s">
        <v>27</v>
      </c>
      <c r="B4121" t="s">
        <v>380</v>
      </c>
      <c r="C4121" t="s">
        <v>910</v>
      </c>
      <c r="D4121" t="s">
        <v>314</v>
      </c>
      <c r="E4121" s="316" t="s">
        <v>173</v>
      </c>
      <c r="F4121" s="316" t="s">
        <v>174</v>
      </c>
      <c r="G4121" s="316" t="s">
        <v>430</v>
      </c>
      <c r="H4121" s="316" t="s">
        <v>327</v>
      </c>
      <c r="I4121" s="316" t="s">
        <v>656</v>
      </c>
      <c r="J4121" s="316" t="s">
        <v>286</v>
      </c>
      <c r="K4121" s="36">
        <v>0</v>
      </c>
      <c r="L4121" s="317">
        <v>0</v>
      </c>
      <c r="M4121" s="317">
        <v>0</v>
      </c>
      <c r="N4121" s="36">
        <v>30</v>
      </c>
      <c r="O4121" s="317">
        <v>3.3039998263120651E-2</v>
      </c>
      <c r="P4121" s="317">
        <v>3.5840000957250602E-2</v>
      </c>
      <c r="Q4121" s="36">
        <v>492</v>
      </c>
      <c r="R4121" s="317">
        <v>4.9339998513460159E-2</v>
      </c>
      <c r="S4121" s="317">
        <v>5.1920000463724143E-2</v>
      </c>
      <c r="T4121" t="s">
        <v>380</v>
      </c>
      <c r="BA4121" s="395">
        <v>1</v>
      </c>
      <c r="BB4121" s="396" t="s">
        <v>861</v>
      </c>
      <c r="BC4121" t="str">
        <f t="shared" si="371"/>
        <v>RK5</v>
      </c>
      <c r="BD4121" t="str">
        <f t="shared" si="372"/>
        <v>NAoMe_initial_ethnicity_grp</v>
      </c>
      <c r="BE4121" s="397" t="s">
        <v>862</v>
      </c>
      <c r="BF4121" t="str">
        <f t="shared" si="373"/>
        <v>Asian or Asian British</v>
      </c>
      <c r="BG4121">
        <f t="shared" si="374"/>
        <v>0</v>
      </c>
      <c r="BH4121" s="398">
        <f t="shared" si="375"/>
        <v>0</v>
      </c>
      <c r="BO4121" s="33"/>
    </row>
    <row r="4122" spans="1:67">
      <c r="A4122" s="316" t="s">
        <v>27</v>
      </c>
      <c r="B4122" t="s">
        <v>380</v>
      </c>
      <c r="C4122" t="s">
        <v>910</v>
      </c>
      <c r="D4122" t="s">
        <v>314</v>
      </c>
      <c r="E4122" s="316" t="s">
        <v>173</v>
      </c>
      <c r="F4122" s="316" t="s">
        <v>174</v>
      </c>
      <c r="G4122" s="316" t="s">
        <v>430</v>
      </c>
      <c r="H4122" s="316" t="s">
        <v>327</v>
      </c>
      <c r="I4122" s="316" t="s">
        <v>656</v>
      </c>
      <c r="J4122" s="316" t="s">
        <v>287</v>
      </c>
      <c r="K4122" s="36">
        <v>2</v>
      </c>
      <c r="L4122" s="317">
        <v>4.4440001249313348E-2</v>
      </c>
      <c r="M4122" s="317">
        <v>4.7619998455047607E-2</v>
      </c>
      <c r="N4122" s="36">
        <v>21</v>
      </c>
      <c r="O4122" s="317">
        <v>2.312999963760376E-2</v>
      </c>
      <c r="P4122" s="317">
        <v>2.5089999660849571E-2</v>
      </c>
      <c r="Q4122" s="36">
        <v>403</v>
      </c>
      <c r="R4122" s="317">
        <v>4.0410000830888748E-2</v>
      </c>
      <c r="S4122" s="317">
        <v>4.2520001530647278E-2</v>
      </c>
      <c r="T4122" t="s">
        <v>380</v>
      </c>
      <c r="BA4122" s="395">
        <v>1</v>
      </c>
      <c r="BB4122" s="396" t="s">
        <v>861</v>
      </c>
      <c r="BC4122" t="str">
        <f t="shared" si="371"/>
        <v>RK5</v>
      </c>
      <c r="BD4122" t="str">
        <f t="shared" si="372"/>
        <v>NAoMe_initial_ethnicity_grp</v>
      </c>
      <c r="BE4122" s="397" t="s">
        <v>862</v>
      </c>
      <c r="BF4122" t="str">
        <f t="shared" si="373"/>
        <v>Black or Black British</v>
      </c>
      <c r="BG4122">
        <f t="shared" si="374"/>
        <v>2</v>
      </c>
      <c r="BH4122" s="398">
        <f t="shared" si="375"/>
        <v>4.4440001249313348E-2</v>
      </c>
      <c r="BO4122" s="33"/>
    </row>
    <row r="4123" spans="1:67">
      <c r="A4123" s="316" t="s">
        <v>27</v>
      </c>
      <c r="B4123" t="s">
        <v>380</v>
      </c>
      <c r="C4123" t="s">
        <v>910</v>
      </c>
      <c r="D4123" t="s">
        <v>314</v>
      </c>
      <c r="E4123" s="316" t="s">
        <v>173</v>
      </c>
      <c r="F4123" s="316" t="s">
        <v>174</v>
      </c>
      <c r="G4123" s="316" t="s">
        <v>430</v>
      </c>
      <c r="H4123" s="316" t="s">
        <v>327</v>
      </c>
      <c r="I4123" s="316" t="s">
        <v>656</v>
      </c>
      <c r="J4123" s="316" t="s">
        <v>259</v>
      </c>
      <c r="K4123" s="36">
        <v>0</v>
      </c>
      <c r="L4123" s="317">
        <v>0</v>
      </c>
      <c r="M4123" s="317">
        <v>0</v>
      </c>
      <c r="N4123" s="36">
        <v>2</v>
      </c>
      <c r="O4123" s="317">
        <v>2.199999988079071E-3</v>
      </c>
      <c r="P4123" s="317">
        <v>2.390000037848949E-3</v>
      </c>
      <c r="Q4123" s="36">
        <v>98</v>
      </c>
      <c r="R4123" s="317">
        <v>9.8299998790025711E-3</v>
      </c>
      <c r="S4123" s="317">
        <v>1.0339999571442601E-2</v>
      </c>
      <c r="T4123" t="s">
        <v>380</v>
      </c>
      <c r="BA4123" s="395">
        <v>1</v>
      </c>
      <c r="BB4123" s="396" t="s">
        <v>861</v>
      </c>
      <c r="BC4123" t="str">
        <f t="shared" si="371"/>
        <v>RK5</v>
      </c>
      <c r="BD4123" t="str">
        <f t="shared" si="372"/>
        <v>NAoMe_initial_ethnicity_grp</v>
      </c>
      <c r="BE4123" s="397" t="s">
        <v>862</v>
      </c>
      <c r="BF4123" t="str">
        <f t="shared" si="373"/>
        <v>Mixed</v>
      </c>
      <c r="BG4123">
        <f t="shared" si="374"/>
        <v>0</v>
      </c>
      <c r="BH4123" s="398">
        <f t="shared" si="375"/>
        <v>0</v>
      </c>
      <c r="BO4123" s="33"/>
    </row>
    <row r="4124" spans="1:67">
      <c r="A4124" s="316" t="s">
        <v>27</v>
      </c>
      <c r="B4124" t="s">
        <v>380</v>
      </c>
      <c r="C4124" t="s">
        <v>910</v>
      </c>
      <c r="D4124" t="s">
        <v>314</v>
      </c>
      <c r="E4124" s="316" t="s">
        <v>173</v>
      </c>
      <c r="F4124" s="316" t="s">
        <v>174</v>
      </c>
      <c r="G4124" s="316" t="s">
        <v>430</v>
      </c>
      <c r="H4124" s="316" t="s">
        <v>327</v>
      </c>
      <c r="I4124" s="316" t="s">
        <v>656</v>
      </c>
      <c r="J4124" s="316" t="s">
        <v>288</v>
      </c>
      <c r="K4124" s="36">
        <v>0</v>
      </c>
      <c r="L4124" s="317">
        <v>0</v>
      </c>
      <c r="M4124" s="317">
        <v>0</v>
      </c>
      <c r="N4124" s="36">
        <v>7</v>
      </c>
      <c r="O4124" s="317">
        <v>7.7100000344216824E-3</v>
      </c>
      <c r="P4124" s="317">
        <v>8.3600003272294998E-3</v>
      </c>
      <c r="Q4124" s="36">
        <v>246</v>
      </c>
      <c r="R4124" s="317">
        <v>2.466999925673008E-2</v>
      </c>
      <c r="S4124" s="317">
        <v>2.5960000231862072E-2</v>
      </c>
      <c r="T4124" t="s">
        <v>380</v>
      </c>
      <c r="BA4124" s="395">
        <v>1</v>
      </c>
      <c r="BB4124" s="396" t="s">
        <v>861</v>
      </c>
      <c r="BC4124" t="str">
        <f t="shared" si="371"/>
        <v>RK5</v>
      </c>
      <c r="BD4124" t="str">
        <f t="shared" si="372"/>
        <v>NAoMe_initial_ethnicity_grp</v>
      </c>
      <c r="BE4124" s="397" t="s">
        <v>862</v>
      </c>
      <c r="BF4124" t="str">
        <f t="shared" si="373"/>
        <v>Other Ethnic Group</v>
      </c>
      <c r="BG4124">
        <f t="shared" si="374"/>
        <v>0</v>
      </c>
      <c r="BH4124" s="398">
        <f t="shared" si="375"/>
        <v>0</v>
      </c>
      <c r="BO4124" s="33"/>
    </row>
    <row r="4125" spans="1:67">
      <c r="A4125" s="316" t="s">
        <v>27</v>
      </c>
      <c r="B4125" t="s">
        <v>380</v>
      </c>
      <c r="C4125" t="s">
        <v>910</v>
      </c>
      <c r="D4125" t="s">
        <v>314</v>
      </c>
      <c r="E4125" s="316" t="s">
        <v>173</v>
      </c>
      <c r="F4125" s="316" t="s">
        <v>174</v>
      </c>
      <c r="G4125" s="316" t="s">
        <v>430</v>
      </c>
      <c r="H4125" s="316" t="s">
        <v>327</v>
      </c>
      <c r="I4125" s="316" t="s">
        <v>656</v>
      </c>
      <c r="J4125" s="316" t="s">
        <v>260</v>
      </c>
      <c r="K4125" s="36">
        <v>3</v>
      </c>
      <c r="L4125" s="317">
        <v>6.6670000553131104E-2</v>
      </c>
      <c r="M4125" s="317"/>
      <c r="N4125" s="36">
        <v>71</v>
      </c>
      <c r="O4125" s="317">
        <v>7.8189998865127563E-2</v>
      </c>
      <c r="P4125" s="317"/>
      <c r="Q4125" s="36">
        <v>495</v>
      </c>
      <c r="R4125" s="317">
        <v>4.9639999866485603E-2</v>
      </c>
      <c r="S4125" s="317"/>
      <c r="T4125" t="s">
        <v>380</v>
      </c>
      <c r="BA4125" s="395">
        <v>1</v>
      </c>
      <c r="BB4125" s="396" t="s">
        <v>861</v>
      </c>
      <c r="BC4125" t="str">
        <f t="shared" si="371"/>
        <v>RK5</v>
      </c>
      <c r="BD4125" t="str">
        <f t="shared" si="372"/>
        <v>NAoMe_initial_ethnicity_grp</v>
      </c>
      <c r="BE4125" s="397" t="s">
        <v>862</v>
      </c>
      <c r="BF4125" t="str">
        <f t="shared" si="373"/>
        <v>Unknown</v>
      </c>
      <c r="BG4125">
        <f t="shared" si="374"/>
        <v>3</v>
      </c>
      <c r="BH4125" s="398">
        <f t="shared" si="375"/>
        <v>6.6670000553131104E-2</v>
      </c>
      <c r="BO4125" s="33"/>
    </row>
    <row r="4126" spans="1:67">
      <c r="A4126" s="316" t="s">
        <v>27</v>
      </c>
      <c r="B4126" t="s">
        <v>380</v>
      </c>
      <c r="C4126" t="s">
        <v>910</v>
      </c>
      <c r="D4126" t="s">
        <v>314</v>
      </c>
      <c r="E4126" s="316" t="s">
        <v>173</v>
      </c>
      <c r="F4126" s="316" t="s">
        <v>174</v>
      </c>
      <c r="G4126" s="316" t="s">
        <v>430</v>
      </c>
      <c r="H4126" s="316" t="s">
        <v>327</v>
      </c>
      <c r="I4126" s="316" t="s">
        <v>656</v>
      </c>
      <c r="J4126" s="316" t="s">
        <v>258</v>
      </c>
      <c r="K4126" s="36">
        <v>40</v>
      </c>
      <c r="L4126" s="317">
        <v>0.88889002799987793</v>
      </c>
      <c r="M4126" s="317">
        <v>0.95238000154495239</v>
      </c>
      <c r="N4126" s="36">
        <v>777</v>
      </c>
      <c r="O4126" s="317">
        <v>0.85572999715805054</v>
      </c>
      <c r="P4126" s="317">
        <v>0.92831999063491821</v>
      </c>
      <c r="Q4126" s="36">
        <v>8238</v>
      </c>
      <c r="R4126" s="317">
        <v>0.82611000537872314</v>
      </c>
      <c r="S4126" s="317">
        <v>0.86926001310348511</v>
      </c>
      <c r="T4126" t="s">
        <v>380</v>
      </c>
      <c r="BA4126" s="395">
        <v>1</v>
      </c>
      <c r="BB4126" s="396" t="s">
        <v>861</v>
      </c>
      <c r="BC4126" t="str">
        <f t="shared" si="371"/>
        <v>RK5</v>
      </c>
      <c r="BD4126" t="str">
        <f t="shared" si="372"/>
        <v>NAoMe_initial_ethnicity_grp</v>
      </c>
      <c r="BE4126" s="397" t="s">
        <v>862</v>
      </c>
      <c r="BF4126" t="str">
        <f t="shared" si="373"/>
        <v>White</v>
      </c>
      <c r="BG4126">
        <f t="shared" si="374"/>
        <v>40</v>
      </c>
      <c r="BH4126" s="398">
        <f t="shared" si="375"/>
        <v>0.88889002799987793</v>
      </c>
      <c r="BO4126" s="33"/>
    </row>
    <row r="4127" spans="1:67">
      <c r="A4127" s="316" t="s">
        <v>27</v>
      </c>
      <c r="B4127" t="s">
        <v>380</v>
      </c>
      <c r="C4127" t="s">
        <v>910</v>
      </c>
      <c r="D4127" t="s">
        <v>314</v>
      </c>
      <c r="E4127" s="316" t="s">
        <v>173</v>
      </c>
      <c r="F4127" s="316" t="s">
        <v>174</v>
      </c>
      <c r="G4127" s="316" t="s">
        <v>430</v>
      </c>
      <c r="H4127" s="316" t="s">
        <v>327</v>
      </c>
      <c r="I4127" s="316" t="s">
        <v>657</v>
      </c>
      <c r="J4127" s="316" t="s">
        <v>817</v>
      </c>
      <c r="K4127" s="36">
        <v>43</v>
      </c>
      <c r="L4127" s="317">
        <v>0.95556002855300903</v>
      </c>
      <c r="M4127" s="317"/>
      <c r="N4127" s="36">
        <v>822</v>
      </c>
      <c r="O4127" s="317">
        <v>0.90529000759124756</v>
      </c>
      <c r="P4127" s="317"/>
      <c r="Q4127" s="36">
        <v>9359</v>
      </c>
      <c r="R4127" s="317">
        <v>0.93853002786636353</v>
      </c>
      <c r="S4127" s="317"/>
      <c r="T4127" t="s">
        <v>380</v>
      </c>
      <c r="BA4127" s="395">
        <v>1</v>
      </c>
      <c r="BB4127" s="396" t="s">
        <v>861</v>
      </c>
      <c r="BC4127" t="str">
        <f t="shared" si="371"/>
        <v>RK5</v>
      </c>
      <c r="BD4127" t="str">
        <f t="shared" si="372"/>
        <v>NAoMe_initial_final_route</v>
      </c>
      <c r="BE4127" s="397" t="s">
        <v>862</v>
      </c>
      <c r="BF4127" t="str">
        <f t="shared" si="373"/>
        <v>Not screened</v>
      </c>
      <c r="BG4127">
        <f t="shared" si="374"/>
        <v>43</v>
      </c>
      <c r="BH4127" s="398">
        <f t="shared" si="375"/>
        <v>0.95556002855300903</v>
      </c>
      <c r="BO4127" s="33"/>
    </row>
    <row r="4128" spans="1:67">
      <c r="A4128" s="316" t="s">
        <v>27</v>
      </c>
      <c r="B4128" t="s">
        <v>380</v>
      </c>
      <c r="C4128" t="s">
        <v>910</v>
      </c>
      <c r="D4128" t="s">
        <v>314</v>
      </c>
      <c r="E4128" s="316" t="s">
        <v>173</v>
      </c>
      <c r="F4128" s="316" t="s">
        <v>174</v>
      </c>
      <c r="G4128" s="316" t="s">
        <v>430</v>
      </c>
      <c r="H4128" s="316" t="s">
        <v>327</v>
      </c>
      <c r="I4128" s="316" t="s">
        <v>657</v>
      </c>
      <c r="J4128" s="316" t="s">
        <v>352</v>
      </c>
      <c r="K4128" s="36">
        <v>2</v>
      </c>
      <c r="L4128" s="317">
        <v>4.4440001249313348E-2</v>
      </c>
      <c r="M4128" s="317"/>
      <c r="N4128" s="36">
        <v>86</v>
      </c>
      <c r="O4128" s="317">
        <v>9.4709999859333038E-2</v>
      </c>
      <c r="P4128" s="317"/>
      <c r="Q4128" s="36">
        <v>613</v>
      </c>
      <c r="R4128" s="317">
        <v>6.1469998210668557E-2</v>
      </c>
      <c r="S4128" s="317"/>
      <c r="T4128" t="s">
        <v>380</v>
      </c>
      <c r="BA4128" s="395">
        <v>1</v>
      </c>
      <c r="BB4128" s="396" t="s">
        <v>861</v>
      </c>
      <c r="BC4128" t="str">
        <f t="shared" si="371"/>
        <v>RK5</v>
      </c>
      <c r="BD4128" t="str">
        <f t="shared" si="372"/>
        <v>NAoMe_initial_final_route</v>
      </c>
      <c r="BE4128" s="397" t="s">
        <v>862</v>
      </c>
      <c r="BF4128" t="str">
        <f t="shared" si="373"/>
        <v>Screening</v>
      </c>
      <c r="BG4128">
        <f t="shared" si="374"/>
        <v>2</v>
      </c>
      <c r="BH4128" s="398">
        <f t="shared" si="375"/>
        <v>4.4440001249313348E-2</v>
      </c>
      <c r="BO4128" s="33"/>
    </row>
    <row r="4129" spans="1:67">
      <c r="A4129" s="316" t="s">
        <v>27</v>
      </c>
      <c r="B4129" t="s">
        <v>380</v>
      </c>
      <c r="C4129" t="s">
        <v>910</v>
      </c>
      <c r="D4129" t="s">
        <v>314</v>
      </c>
      <c r="E4129" s="316" t="s">
        <v>173</v>
      </c>
      <c r="F4129" s="316" t="s">
        <v>174</v>
      </c>
      <c r="G4129" s="316" t="s">
        <v>430</v>
      </c>
      <c r="H4129" s="316" t="s">
        <v>327</v>
      </c>
      <c r="I4129" s="316" t="s">
        <v>303</v>
      </c>
      <c r="J4129" s="316" t="s">
        <v>308</v>
      </c>
      <c r="K4129" s="36">
        <v>10</v>
      </c>
      <c r="L4129" s="317">
        <v>0.22222000360488889</v>
      </c>
      <c r="M4129" s="317"/>
      <c r="N4129" s="36">
        <v>125</v>
      </c>
      <c r="O4129" s="317">
        <v>0.13766999542713171</v>
      </c>
      <c r="P4129" s="317"/>
      <c r="Q4129" s="36">
        <v>1652</v>
      </c>
      <c r="R4129" s="317">
        <v>0.1656599938869476</v>
      </c>
      <c r="S4129" s="317"/>
      <c r="T4129" t="s">
        <v>380</v>
      </c>
      <c r="BA4129" s="395">
        <v>1</v>
      </c>
      <c r="BB4129" s="396" t="s">
        <v>861</v>
      </c>
      <c r="BC4129" t="str">
        <f t="shared" si="371"/>
        <v>RK5</v>
      </c>
      <c r="BD4129" t="str">
        <f t="shared" si="372"/>
        <v>NAoMe_initial_final_stage_tum</v>
      </c>
      <c r="BE4129" s="397" t="s">
        <v>862</v>
      </c>
      <c r="BF4129" t="str">
        <f t="shared" si="373"/>
        <v>Not staged/Unstated</v>
      </c>
      <c r="BG4129">
        <f t="shared" si="374"/>
        <v>10</v>
      </c>
      <c r="BH4129" s="398">
        <f t="shared" si="375"/>
        <v>0.22222000360488889</v>
      </c>
      <c r="BO4129" s="33"/>
    </row>
    <row r="4130" spans="1:67">
      <c r="A4130" s="316" t="s">
        <v>27</v>
      </c>
      <c r="B4130" t="s">
        <v>380</v>
      </c>
      <c r="C4130" t="s">
        <v>910</v>
      </c>
      <c r="D4130" t="s">
        <v>314</v>
      </c>
      <c r="E4130" s="316" t="s">
        <v>173</v>
      </c>
      <c r="F4130" s="316" t="s">
        <v>174</v>
      </c>
      <c r="G4130" s="316" t="s">
        <v>430</v>
      </c>
      <c r="H4130" s="316" t="s">
        <v>327</v>
      </c>
      <c r="I4130" s="316" t="s">
        <v>303</v>
      </c>
      <c r="J4130" s="316" t="s">
        <v>304</v>
      </c>
      <c r="K4130" s="36">
        <v>2</v>
      </c>
      <c r="L4130" s="317">
        <v>4.4440001249313348E-2</v>
      </c>
      <c r="M4130" s="317">
        <v>5.714000016450882E-2</v>
      </c>
      <c r="N4130" s="36">
        <v>9</v>
      </c>
      <c r="O4130" s="317">
        <v>9.9099995568394661E-3</v>
      </c>
      <c r="P4130" s="317">
        <v>1.1490000411868101E-2</v>
      </c>
      <c r="Q4130" s="36">
        <v>64</v>
      </c>
      <c r="R4130" s="317">
        <v>6.4199999906122676E-3</v>
      </c>
      <c r="S4130" s="317">
        <v>7.689999882131815E-3</v>
      </c>
      <c r="T4130" t="s">
        <v>380</v>
      </c>
      <c r="BA4130" s="395">
        <v>1</v>
      </c>
      <c r="BB4130" s="396" t="s">
        <v>861</v>
      </c>
      <c r="BC4130" t="str">
        <f t="shared" si="371"/>
        <v>RK5</v>
      </c>
      <c r="BD4130" t="str">
        <f t="shared" si="372"/>
        <v>NAoMe_initial_final_stage_tum</v>
      </c>
      <c r="BE4130" s="397" t="s">
        <v>862</v>
      </c>
      <c r="BF4130" t="str">
        <f t="shared" si="373"/>
        <v>Stage 0</v>
      </c>
      <c r="BG4130">
        <f t="shared" si="374"/>
        <v>2</v>
      </c>
      <c r="BH4130" s="398">
        <f t="shared" si="375"/>
        <v>4.4440001249313348E-2</v>
      </c>
      <c r="BO4130" s="33"/>
    </row>
    <row r="4131" spans="1:67">
      <c r="A4131" s="316" t="s">
        <v>27</v>
      </c>
      <c r="B4131" t="s">
        <v>380</v>
      </c>
      <c r="C4131" t="s">
        <v>910</v>
      </c>
      <c r="D4131" t="s">
        <v>314</v>
      </c>
      <c r="E4131" s="316" t="s">
        <v>173</v>
      </c>
      <c r="F4131" s="316" t="s">
        <v>174</v>
      </c>
      <c r="G4131" s="316" t="s">
        <v>430</v>
      </c>
      <c r="H4131" s="316" t="s">
        <v>327</v>
      </c>
      <c r="I4131" s="316" t="s">
        <v>303</v>
      </c>
      <c r="J4131" s="316" t="s">
        <v>305</v>
      </c>
      <c r="K4131" s="36">
        <v>2</v>
      </c>
      <c r="L4131" s="317">
        <v>4.4440001249313348E-2</v>
      </c>
      <c r="M4131" s="317">
        <v>5.714000016450882E-2</v>
      </c>
      <c r="N4131" s="36">
        <v>36</v>
      </c>
      <c r="O4131" s="317">
        <v>3.9650000631809228E-2</v>
      </c>
      <c r="P4131" s="317">
        <v>4.5979999005794532E-2</v>
      </c>
      <c r="Q4131" s="36">
        <v>359</v>
      </c>
      <c r="R4131" s="317">
        <v>3.5999998450279243E-2</v>
      </c>
      <c r="S4131" s="317">
        <v>4.3150000274181373E-2</v>
      </c>
      <c r="T4131" t="s">
        <v>380</v>
      </c>
      <c r="BA4131" s="395">
        <v>1</v>
      </c>
      <c r="BB4131" s="396" t="s">
        <v>861</v>
      </c>
      <c r="BC4131" t="str">
        <f t="shared" si="371"/>
        <v>RK5</v>
      </c>
      <c r="BD4131" t="str">
        <f t="shared" si="372"/>
        <v>NAoMe_initial_final_stage_tum</v>
      </c>
      <c r="BE4131" s="397" t="s">
        <v>862</v>
      </c>
      <c r="BF4131" t="str">
        <f t="shared" si="373"/>
        <v>Stage 1</v>
      </c>
      <c r="BG4131">
        <f t="shared" si="374"/>
        <v>2</v>
      </c>
      <c r="BH4131" s="398">
        <f t="shared" si="375"/>
        <v>4.4440001249313348E-2</v>
      </c>
      <c r="BO4131" s="33"/>
    </row>
    <row r="4132" spans="1:67">
      <c r="A4132" s="316" t="s">
        <v>27</v>
      </c>
      <c r="B4132" t="s">
        <v>380</v>
      </c>
      <c r="C4132" t="s">
        <v>910</v>
      </c>
      <c r="D4132" t="s">
        <v>314</v>
      </c>
      <c r="E4132" s="316" t="s">
        <v>173</v>
      </c>
      <c r="F4132" s="316" t="s">
        <v>174</v>
      </c>
      <c r="G4132" s="316" t="s">
        <v>430</v>
      </c>
      <c r="H4132" s="316" t="s">
        <v>327</v>
      </c>
      <c r="I4132" s="316" t="s">
        <v>303</v>
      </c>
      <c r="J4132" s="316" t="s">
        <v>306</v>
      </c>
      <c r="K4132" s="36">
        <v>5</v>
      </c>
      <c r="L4132" s="317">
        <v>0.1111100018024445</v>
      </c>
      <c r="M4132" s="317">
        <v>0.14285999536514279</v>
      </c>
      <c r="N4132" s="36">
        <v>73</v>
      </c>
      <c r="O4132" s="317">
        <v>8.0399997532367706E-2</v>
      </c>
      <c r="P4132" s="317">
        <v>9.3230001628398895E-2</v>
      </c>
      <c r="Q4132" s="36">
        <v>996</v>
      </c>
      <c r="R4132" s="317">
        <v>9.9880002439022064E-2</v>
      </c>
      <c r="S4132" s="317">
        <v>0.11970999836921691</v>
      </c>
      <c r="T4132" t="s">
        <v>380</v>
      </c>
      <c r="BA4132" s="395">
        <v>1</v>
      </c>
      <c r="BB4132" s="396" t="s">
        <v>861</v>
      </c>
      <c r="BC4132" t="str">
        <f t="shared" si="371"/>
        <v>RK5</v>
      </c>
      <c r="BD4132" t="str">
        <f t="shared" si="372"/>
        <v>NAoMe_initial_final_stage_tum</v>
      </c>
      <c r="BE4132" s="397" t="s">
        <v>862</v>
      </c>
      <c r="BF4132" t="str">
        <f t="shared" si="373"/>
        <v>Stage 2</v>
      </c>
      <c r="BG4132">
        <f t="shared" si="374"/>
        <v>5</v>
      </c>
      <c r="BH4132" s="398">
        <f t="shared" si="375"/>
        <v>0.1111100018024445</v>
      </c>
      <c r="BO4132" s="33"/>
    </row>
    <row r="4133" spans="1:67">
      <c r="A4133" s="316" t="s">
        <v>27</v>
      </c>
      <c r="B4133" t="s">
        <v>380</v>
      </c>
      <c r="C4133" t="s">
        <v>910</v>
      </c>
      <c r="D4133" t="s">
        <v>314</v>
      </c>
      <c r="E4133" s="316" t="s">
        <v>173</v>
      </c>
      <c r="F4133" s="316" t="s">
        <v>174</v>
      </c>
      <c r="G4133" s="316" t="s">
        <v>430</v>
      </c>
      <c r="H4133" s="316" t="s">
        <v>327</v>
      </c>
      <c r="I4133" s="316" t="s">
        <v>303</v>
      </c>
      <c r="J4133" s="316" t="s">
        <v>307</v>
      </c>
      <c r="K4133" s="36">
        <v>2</v>
      </c>
      <c r="L4133" s="317">
        <v>4.4440001249313348E-2</v>
      </c>
      <c r="M4133" s="317">
        <v>5.714000016450882E-2</v>
      </c>
      <c r="N4133" s="36">
        <v>59</v>
      </c>
      <c r="O4133" s="317">
        <v>6.4980000257492065E-2</v>
      </c>
      <c r="P4133" s="317">
        <v>7.5350001454353333E-2</v>
      </c>
      <c r="Q4133" s="36">
        <v>742</v>
      </c>
      <c r="R4133" s="317">
        <v>7.4409998953342438E-2</v>
      </c>
      <c r="S4133" s="317">
        <v>8.9180000126361847E-2</v>
      </c>
      <c r="T4133" t="s">
        <v>380</v>
      </c>
      <c r="BA4133" s="395">
        <v>1</v>
      </c>
      <c r="BB4133" s="396" t="s">
        <v>861</v>
      </c>
      <c r="BC4133" t="str">
        <f t="shared" si="371"/>
        <v>RK5</v>
      </c>
      <c r="BD4133" t="str">
        <f t="shared" si="372"/>
        <v>NAoMe_initial_final_stage_tum</v>
      </c>
      <c r="BE4133" s="397" t="s">
        <v>862</v>
      </c>
      <c r="BF4133" t="str">
        <f t="shared" si="373"/>
        <v>Stage 3</v>
      </c>
      <c r="BG4133">
        <f t="shared" si="374"/>
        <v>2</v>
      </c>
      <c r="BH4133" s="398">
        <f t="shared" si="375"/>
        <v>4.4440001249313348E-2</v>
      </c>
      <c r="BO4133" s="33"/>
    </row>
    <row r="4134" spans="1:67">
      <c r="A4134" s="316" t="s">
        <v>27</v>
      </c>
      <c r="B4134" t="s">
        <v>380</v>
      </c>
      <c r="C4134" t="s">
        <v>910</v>
      </c>
      <c r="D4134" t="s">
        <v>314</v>
      </c>
      <c r="E4134" s="316" t="s">
        <v>173</v>
      </c>
      <c r="F4134" s="316" t="s">
        <v>174</v>
      </c>
      <c r="G4134" s="316" t="s">
        <v>430</v>
      </c>
      <c r="H4134" s="316" t="s">
        <v>327</v>
      </c>
      <c r="I4134" s="316" t="s">
        <v>303</v>
      </c>
      <c r="J4134" s="316" t="s">
        <v>336</v>
      </c>
      <c r="K4134" s="36">
        <v>24</v>
      </c>
      <c r="L4134" s="317">
        <v>0.53333002328872681</v>
      </c>
      <c r="M4134" s="317">
        <v>0.68571001291275024</v>
      </c>
      <c r="N4134" s="36">
        <v>606</v>
      </c>
      <c r="O4134" s="317">
        <v>0.66740000247955322</v>
      </c>
      <c r="P4134" s="317">
        <v>0.77394998073577881</v>
      </c>
      <c r="Q4134" s="36">
        <v>6159</v>
      </c>
      <c r="R4134" s="317">
        <v>0.6176300048828125</v>
      </c>
      <c r="S4134" s="317">
        <v>0.74026000499725342</v>
      </c>
      <c r="T4134" t="s">
        <v>380</v>
      </c>
      <c r="BA4134" s="395">
        <v>1</v>
      </c>
      <c r="BB4134" s="396" t="s">
        <v>861</v>
      </c>
      <c r="BC4134" t="str">
        <f t="shared" si="371"/>
        <v>RK5</v>
      </c>
      <c r="BD4134" t="str">
        <f t="shared" si="372"/>
        <v>NAoMe_initial_final_stage_tum</v>
      </c>
      <c r="BE4134" s="397" t="s">
        <v>862</v>
      </c>
      <c r="BF4134" t="str">
        <f t="shared" si="373"/>
        <v>Stage 4</v>
      </c>
      <c r="BG4134">
        <f t="shared" si="374"/>
        <v>24</v>
      </c>
      <c r="BH4134" s="398">
        <f t="shared" si="375"/>
        <v>0.53333002328872681</v>
      </c>
      <c r="BO4134" s="33"/>
    </row>
    <row r="4135" spans="1:67">
      <c r="A4135" s="316" t="s">
        <v>27</v>
      </c>
      <c r="B4135" t="s">
        <v>380</v>
      </c>
      <c r="C4135" t="s">
        <v>910</v>
      </c>
      <c r="D4135" t="s">
        <v>314</v>
      </c>
      <c r="E4135" s="316" t="s">
        <v>173</v>
      </c>
      <c r="F4135" s="316" t="s">
        <v>174</v>
      </c>
      <c r="G4135" s="316" t="s">
        <v>430</v>
      </c>
      <c r="H4135" s="316" t="s">
        <v>327</v>
      </c>
      <c r="I4135" s="316" t="s">
        <v>342</v>
      </c>
      <c r="J4135" s="316" t="s">
        <v>343</v>
      </c>
      <c r="K4135" s="36">
        <v>10</v>
      </c>
      <c r="L4135" s="317">
        <v>0.22222000360488889</v>
      </c>
      <c r="M4135" s="317"/>
      <c r="N4135" s="36">
        <v>125</v>
      </c>
      <c r="O4135" s="317">
        <v>0.13766999542713171</v>
      </c>
      <c r="P4135" s="317"/>
      <c r="Q4135" s="36">
        <v>1652</v>
      </c>
      <c r="R4135" s="317">
        <v>0.1656599938869476</v>
      </c>
      <c r="S4135" s="317"/>
      <c r="T4135" t="s">
        <v>380</v>
      </c>
      <c r="BA4135" s="395">
        <v>1</v>
      </c>
      <c r="BB4135" s="396" t="s">
        <v>861</v>
      </c>
      <c r="BC4135" t="str">
        <f t="shared" si="371"/>
        <v>RK5</v>
      </c>
      <c r="BD4135" t="str">
        <f t="shared" si="372"/>
        <v>NAoMe_initial_final_stage_tum_grp</v>
      </c>
      <c r="BE4135" s="397" t="s">
        <v>862</v>
      </c>
      <c r="BF4135" t="str">
        <f t="shared" si="373"/>
        <v>MBC in HESAPC</v>
      </c>
      <c r="BG4135">
        <f t="shared" si="374"/>
        <v>10</v>
      </c>
      <c r="BH4135" s="398">
        <f t="shared" si="375"/>
        <v>0.22222000360488889</v>
      </c>
      <c r="BO4135" s="33"/>
    </row>
    <row r="4136" spans="1:67">
      <c r="A4136" s="316" t="s">
        <v>27</v>
      </c>
      <c r="B4136" t="s">
        <v>380</v>
      </c>
      <c r="C4136" t="s">
        <v>910</v>
      </c>
      <c r="D4136" t="s">
        <v>314</v>
      </c>
      <c r="E4136" s="316" t="s">
        <v>173</v>
      </c>
      <c r="F4136" s="316" t="s">
        <v>174</v>
      </c>
      <c r="G4136" s="316" t="s">
        <v>430</v>
      </c>
      <c r="H4136" s="316" t="s">
        <v>327</v>
      </c>
      <c r="I4136" s="316" t="s">
        <v>342</v>
      </c>
      <c r="J4136" s="316" t="s">
        <v>344</v>
      </c>
      <c r="K4136" s="36">
        <v>12</v>
      </c>
      <c r="L4136" s="317">
        <v>0.26666998863220209</v>
      </c>
      <c r="M4136" s="317">
        <v>0.34286001324653631</v>
      </c>
      <c r="N4136" s="36">
        <v>177</v>
      </c>
      <c r="O4136" s="317">
        <v>0.1949300020933151</v>
      </c>
      <c r="P4136" s="317">
        <v>0.22605000436306</v>
      </c>
      <c r="Q4136" s="36">
        <v>2161</v>
      </c>
      <c r="R4136" s="317">
        <v>0.2167100012302399</v>
      </c>
      <c r="S4136" s="317">
        <v>0.25973999500274658</v>
      </c>
      <c r="T4136" t="s">
        <v>380</v>
      </c>
      <c r="BA4136" s="395">
        <v>1</v>
      </c>
      <c r="BB4136" s="396" t="s">
        <v>861</v>
      </c>
      <c r="BC4136" t="str">
        <f t="shared" si="371"/>
        <v>RK5</v>
      </c>
      <c r="BD4136" t="str">
        <f t="shared" si="372"/>
        <v>NAoMe_initial_final_stage_tum_grp</v>
      </c>
      <c r="BE4136" s="397" t="s">
        <v>862</v>
      </c>
      <c r="BF4136" t="str">
        <f t="shared" si="373"/>
        <v>Stage 0-3</v>
      </c>
      <c r="BG4136">
        <f t="shared" si="374"/>
        <v>12</v>
      </c>
      <c r="BH4136" s="398">
        <f t="shared" si="375"/>
        <v>0.26666998863220209</v>
      </c>
      <c r="BO4136" s="33"/>
    </row>
    <row r="4137" spans="1:67">
      <c r="A4137" s="316" t="s">
        <v>27</v>
      </c>
      <c r="B4137" t="s">
        <v>380</v>
      </c>
      <c r="C4137" t="s">
        <v>910</v>
      </c>
      <c r="D4137" t="s">
        <v>314</v>
      </c>
      <c r="E4137" s="316" t="s">
        <v>173</v>
      </c>
      <c r="F4137" s="316" t="s">
        <v>174</v>
      </c>
      <c r="G4137" s="316" t="s">
        <v>430</v>
      </c>
      <c r="H4137" s="316" t="s">
        <v>327</v>
      </c>
      <c r="I4137" s="316" t="s">
        <v>342</v>
      </c>
      <c r="J4137" s="316" t="s">
        <v>336</v>
      </c>
      <c r="K4137" s="36">
        <v>23</v>
      </c>
      <c r="L4137" s="317">
        <v>0.51111000776290894</v>
      </c>
      <c r="M4137" s="317">
        <v>0.65714001655578613</v>
      </c>
      <c r="N4137" s="36">
        <v>606</v>
      </c>
      <c r="O4137" s="317">
        <v>0.66740000247955322</v>
      </c>
      <c r="P4137" s="317">
        <v>0.77394998073577881</v>
      </c>
      <c r="Q4137" s="36">
        <v>6159</v>
      </c>
      <c r="R4137" s="317">
        <v>0.6176300048828125</v>
      </c>
      <c r="S4137" s="317">
        <v>0.74026000499725342</v>
      </c>
      <c r="T4137" t="s">
        <v>380</v>
      </c>
      <c r="BA4137" s="395">
        <v>1</v>
      </c>
      <c r="BB4137" s="396" t="s">
        <v>861</v>
      </c>
      <c r="BC4137" t="str">
        <f t="shared" si="371"/>
        <v>RK5</v>
      </c>
      <c r="BD4137" t="str">
        <f t="shared" si="372"/>
        <v>NAoMe_initial_final_stage_tum_grp</v>
      </c>
      <c r="BE4137" s="397" t="s">
        <v>862</v>
      </c>
      <c r="BF4137" t="str">
        <f t="shared" si="373"/>
        <v>Stage 4</v>
      </c>
      <c r="BG4137">
        <f t="shared" si="374"/>
        <v>23</v>
      </c>
      <c r="BH4137" s="398">
        <f t="shared" si="375"/>
        <v>0.51111000776290894</v>
      </c>
      <c r="BO4137" s="33"/>
    </row>
    <row r="4138" spans="1:67">
      <c r="A4138" s="316" t="s">
        <v>27</v>
      </c>
      <c r="B4138" t="s">
        <v>380</v>
      </c>
      <c r="C4138" t="s">
        <v>910</v>
      </c>
      <c r="D4138" t="s">
        <v>314</v>
      </c>
      <c r="E4138" s="316" t="s">
        <v>173</v>
      </c>
      <c r="F4138" s="316" t="s">
        <v>174</v>
      </c>
      <c r="G4138" s="316" t="s">
        <v>430</v>
      </c>
      <c r="H4138" s="316" t="s">
        <v>327</v>
      </c>
      <c r="I4138" s="316" t="s">
        <v>658</v>
      </c>
      <c r="J4138" s="316" t="s">
        <v>345</v>
      </c>
      <c r="K4138" s="36">
        <v>45</v>
      </c>
      <c r="L4138" s="317">
        <v>1</v>
      </c>
      <c r="M4138" s="317"/>
      <c r="N4138" s="36">
        <v>908</v>
      </c>
      <c r="O4138" s="317">
        <v>1</v>
      </c>
      <c r="P4138" s="317"/>
      <c r="Q4138" s="36">
        <v>9972</v>
      </c>
      <c r="R4138" s="317">
        <v>1</v>
      </c>
      <c r="S4138" s="317"/>
      <c r="T4138" t="s">
        <v>380</v>
      </c>
      <c r="BA4138" s="395">
        <v>1</v>
      </c>
      <c r="BB4138" s="396" t="s">
        <v>861</v>
      </c>
      <c r="BC4138" t="str">
        <f t="shared" si="371"/>
        <v>RK5</v>
      </c>
      <c r="BD4138" t="str">
        <f t="shared" si="372"/>
        <v>NAoMe_initial_final_who_ps</v>
      </c>
      <c r="BE4138" s="397" t="s">
        <v>862</v>
      </c>
      <c r="BF4138" t="str">
        <f t="shared" si="373"/>
        <v>Not recorded</v>
      </c>
      <c r="BG4138">
        <f t="shared" si="374"/>
        <v>45</v>
      </c>
      <c r="BH4138" s="398">
        <f t="shared" si="375"/>
        <v>1</v>
      </c>
      <c r="BO4138" s="33"/>
    </row>
    <row r="4139" spans="1:67">
      <c r="A4139" s="316" t="s">
        <v>27</v>
      </c>
      <c r="B4139" t="s">
        <v>380</v>
      </c>
      <c r="C4139" t="s">
        <v>910</v>
      </c>
      <c r="D4139" t="s">
        <v>314</v>
      </c>
      <c r="E4139" s="316" t="s">
        <v>173</v>
      </c>
      <c r="F4139" s="316" t="s">
        <v>174</v>
      </c>
      <c r="G4139" s="316" t="s">
        <v>430</v>
      </c>
      <c r="H4139" s="316" t="s">
        <v>327</v>
      </c>
      <c r="I4139" s="316" t="s">
        <v>291</v>
      </c>
      <c r="J4139" s="316" t="s">
        <v>313</v>
      </c>
      <c r="K4139" s="36">
        <v>43</v>
      </c>
      <c r="L4139" s="317">
        <v>0.95556002855300903</v>
      </c>
      <c r="M4139" s="317"/>
      <c r="N4139" s="36">
        <v>897</v>
      </c>
      <c r="O4139" s="317">
        <v>0.98789000511169434</v>
      </c>
      <c r="P4139" s="317"/>
      <c r="Q4139" s="36">
        <v>9846</v>
      </c>
      <c r="R4139" s="317">
        <v>0.98736000061035156</v>
      </c>
      <c r="S4139" s="317"/>
      <c r="T4139" t="s">
        <v>380</v>
      </c>
      <c r="BA4139" s="395">
        <v>1</v>
      </c>
      <c r="BB4139" s="396" t="s">
        <v>861</v>
      </c>
      <c r="BC4139" t="str">
        <f t="shared" si="371"/>
        <v>RK5</v>
      </c>
      <c r="BD4139" t="str">
        <f t="shared" si="372"/>
        <v>NAoMe_initial_gender</v>
      </c>
      <c r="BE4139" s="397" t="s">
        <v>862</v>
      </c>
      <c r="BF4139" t="str">
        <f t="shared" si="373"/>
        <v>Female</v>
      </c>
      <c r="BG4139">
        <f t="shared" si="374"/>
        <v>43</v>
      </c>
      <c r="BH4139" s="398">
        <f t="shared" si="375"/>
        <v>0.95556002855300903</v>
      </c>
      <c r="BO4139" s="33"/>
    </row>
    <row r="4140" spans="1:67">
      <c r="A4140" s="316" t="s">
        <v>27</v>
      </c>
      <c r="B4140" t="s">
        <v>380</v>
      </c>
      <c r="C4140" t="s">
        <v>910</v>
      </c>
      <c r="D4140" t="s">
        <v>314</v>
      </c>
      <c r="E4140" s="316" t="s">
        <v>173</v>
      </c>
      <c r="F4140" s="316" t="s">
        <v>174</v>
      </c>
      <c r="G4140" s="316" t="s">
        <v>430</v>
      </c>
      <c r="H4140" s="316" t="s">
        <v>327</v>
      </c>
      <c r="I4140" s="316" t="s">
        <v>291</v>
      </c>
      <c r="J4140" s="316" t="s">
        <v>293</v>
      </c>
      <c r="K4140" s="36">
        <v>2</v>
      </c>
      <c r="L4140" s="317">
        <v>4.4440001249313348E-2</v>
      </c>
      <c r="M4140" s="317"/>
      <c r="N4140" s="36">
        <v>11</v>
      </c>
      <c r="O4140" s="317">
        <v>1.2109999544918541E-2</v>
      </c>
      <c r="P4140" s="317"/>
      <c r="Q4140" s="36">
        <v>126</v>
      </c>
      <c r="R4140" s="317">
        <v>1.264000032097101E-2</v>
      </c>
      <c r="S4140" s="317"/>
      <c r="T4140" t="s">
        <v>380</v>
      </c>
      <c r="BA4140" s="395">
        <v>1</v>
      </c>
      <c r="BB4140" s="396" t="s">
        <v>861</v>
      </c>
      <c r="BC4140" t="str">
        <f t="shared" si="371"/>
        <v>RK5</v>
      </c>
      <c r="BD4140" t="str">
        <f t="shared" si="372"/>
        <v>NAoMe_initial_gender</v>
      </c>
      <c r="BE4140" s="397" t="s">
        <v>862</v>
      </c>
      <c r="BF4140" t="str">
        <f t="shared" si="373"/>
        <v>Male</v>
      </c>
      <c r="BG4140">
        <f t="shared" si="374"/>
        <v>2</v>
      </c>
      <c r="BH4140" s="398">
        <f t="shared" si="375"/>
        <v>4.4440001249313348E-2</v>
      </c>
      <c r="BO4140" s="33"/>
    </row>
    <row r="4141" spans="1:67">
      <c r="A4141" s="316" t="s">
        <v>27</v>
      </c>
      <c r="B4141" t="s">
        <v>380</v>
      </c>
      <c r="C4141" t="s">
        <v>910</v>
      </c>
      <c r="D4141" t="s">
        <v>314</v>
      </c>
      <c r="E4141" s="316" t="s">
        <v>173</v>
      </c>
      <c r="F4141" s="316" t="s">
        <v>174</v>
      </c>
      <c r="G4141" s="316" t="s">
        <v>430</v>
      </c>
      <c r="H4141" s="316" t="s">
        <v>327</v>
      </c>
      <c r="I4141" s="316" t="s">
        <v>659</v>
      </c>
      <c r="J4141" s="316" t="s">
        <v>294</v>
      </c>
      <c r="K4141" s="36">
        <v>13</v>
      </c>
      <c r="L4141" s="317">
        <v>0.28889000415802002</v>
      </c>
      <c r="M4141" s="317">
        <v>0.28889000415802002</v>
      </c>
      <c r="N4141" s="36">
        <v>149</v>
      </c>
      <c r="O4141" s="317">
        <v>0.16410000622272489</v>
      </c>
      <c r="P4141" s="317">
        <v>0.16410000622272489</v>
      </c>
      <c r="Q4141" s="36">
        <v>1800</v>
      </c>
      <c r="R4141" s="317">
        <v>0.18050999939441681</v>
      </c>
      <c r="S4141" s="317">
        <v>0.18050999939441681</v>
      </c>
      <c r="T4141" t="s">
        <v>380</v>
      </c>
      <c r="BA4141" s="395">
        <v>1</v>
      </c>
      <c r="BB4141" s="396" t="s">
        <v>861</v>
      </c>
      <c r="BC4141" t="str">
        <f t="shared" si="371"/>
        <v>RK5</v>
      </c>
      <c r="BD4141" t="str">
        <f t="shared" si="372"/>
        <v>NAoMe_initial_imd_2019</v>
      </c>
      <c r="BE4141" s="397" t="s">
        <v>862</v>
      </c>
      <c r="BF4141" t="str">
        <f t="shared" si="373"/>
        <v>1 - most deprived</v>
      </c>
      <c r="BG4141">
        <f t="shared" si="374"/>
        <v>13</v>
      </c>
      <c r="BH4141" s="398">
        <f t="shared" si="375"/>
        <v>0.28889000415802002</v>
      </c>
      <c r="BO4141" s="33"/>
    </row>
    <row r="4142" spans="1:67">
      <c r="A4142" s="316" t="s">
        <v>27</v>
      </c>
      <c r="B4142" t="s">
        <v>380</v>
      </c>
      <c r="C4142" t="s">
        <v>910</v>
      </c>
      <c r="D4142" t="s">
        <v>314</v>
      </c>
      <c r="E4142" s="316" t="s">
        <v>173</v>
      </c>
      <c r="F4142" s="316" t="s">
        <v>174</v>
      </c>
      <c r="G4142" s="316" t="s">
        <v>430</v>
      </c>
      <c r="H4142" s="316" t="s">
        <v>327</v>
      </c>
      <c r="I4142" s="316" t="s">
        <v>659</v>
      </c>
      <c r="J4142" s="316" t="s">
        <v>15</v>
      </c>
      <c r="K4142" s="36">
        <v>15</v>
      </c>
      <c r="L4142" s="317">
        <v>0.33333000540733337</v>
      </c>
      <c r="M4142" s="317">
        <v>0.33333000540733337</v>
      </c>
      <c r="N4142" s="36">
        <v>186</v>
      </c>
      <c r="O4142" s="317">
        <v>0.20485000312328339</v>
      </c>
      <c r="P4142" s="317">
        <v>0.20485000312328339</v>
      </c>
      <c r="Q4142" s="36">
        <v>2036</v>
      </c>
      <c r="R4142" s="317">
        <v>0.20417000353336329</v>
      </c>
      <c r="S4142" s="317">
        <v>0.20417000353336329</v>
      </c>
      <c r="T4142" t="s">
        <v>380</v>
      </c>
      <c r="BA4142" s="395">
        <v>1</v>
      </c>
      <c r="BB4142" s="396" t="s">
        <v>861</v>
      </c>
      <c r="BC4142" t="str">
        <f t="shared" si="371"/>
        <v>RK5</v>
      </c>
      <c r="BD4142" t="str">
        <f t="shared" si="372"/>
        <v>NAoMe_initial_imd_2019</v>
      </c>
      <c r="BE4142" s="397" t="s">
        <v>862</v>
      </c>
      <c r="BF4142" t="str">
        <f t="shared" si="373"/>
        <v>2</v>
      </c>
      <c r="BG4142">
        <f t="shared" si="374"/>
        <v>15</v>
      </c>
      <c r="BH4142" s="398">
        <f t="shared" si="375"/>
        <v>0.33333000540733337</v>
      </c>
      <c r="BO4142" s="33"/>
    </row>
    <row r="4143" spans="1:67">
      <c r="A4143" s="316" t="s">
        <v>27</v>
      </c>
      <c r="B4143" t="s">
        <v>380</v>
      </c>
      <c r="C4143" t="s">
        <v>910</v>
      </c>
      <c r="D4143" t="s">
        <v>314</v>
      </c>
      <c r="E4143" s="316" t="s">
        <v>173</v>
      </c>
      <c r="F4143" s="316" t="s">
        <v>174</v>
      </c>
      <c r="G4143" s="316" t="s">
        <v>430</v>
      </c>
      <c r="H4143" s="316" t="s">
        <v>327</v>
      </c>
      <c r="I4143" s="316" t="s">
        <v>659</v>
      </c>
      <c r="J4143" s="316" t="s">
        <v>16</v>
      </c>
      <c r="K4143" s="36">
        <v>10</v>
      </c>
      <c r="L4143" s="317">
        <v>0.22222000360488889</v>
      </c>
      <c r="M4143" s="317">
        <v>0.22222000360488889</v>
      </c>
      <c r="N4143" s="36">
        <v>180</v>
      </c>
      <c r="O4143" s="317">
        <v>0.1982399970293045</v>
      </c>
      <c r="P4143" s="317">
        <v>0.1982399970293045</v>
      </c>
      <c r="Q4143" s="36">
        <v>2085</v>
      </c>
      <c r="R4143" s="317">
        <v>0.20908999443054199</v>
      </c>
      <c r="S4143" s="317">
        <v>0.20908999443054199</v>
      </c>
      <c r="T4143" t="s">
        <v>380</v>
      </c>
      <c r="BA4143" s="395">
        <v>1</v>
      </c>
      <c r="BB4143" s="396" t="s">
        <v>861</v>
      </c>
      <c r="BC4143" t="str">
        <f t="shared" si="371"/>
        <v>RK5</v>
      </c>
      <c r="BD4143" t="str">
        <f t="shared" si="372"/>
        <v>NAoMe_initial_imd_2019</v>
      </c>
      <c r="BE4143" s="397" t="s">
        <v>862</v>
      </c>
      <c r="BF4143" t="str">
        <f t="shared" si="373"/>
        <v>3</v>
      </c>
      <c r="BG4143">
        <f t="shared" si="374"/>
        <v>10</v>
      </c>
      <c r="BH4143" s="398">
        <f t="shared" si="375"/>
        <v>0.22222000360488889</v>
      </c>
      <c r="BO4143" s="33"/>
    </row>
    <row r="4144" spans="1:67">
      <c r="A4144" s="316" t="s">
        <v>27</v>
      </c>
      <c r="B4144" t="s">
        <v>380</v>
      </c>
      <c r="C4144" t="s">
        <v>910</v>
      </c>
      <c r="D4144" t="s">
        <v>314</v>
      </c>
      <c r="E4144" s="316" t="s">
        <v>173</v>
      </c>
      <c r="F4144" s="316" t="s">
        <v>174</v>
      </c>
      <c r="G4144" s="316" t="s">
        <v>430</v>
      </c>
      <c r="H4144" s="316" t="s">
        <v>327</v>
      </c>
      <c r="I4144" s="316" t="s">
        <v>659</v>
      </c>
      <c r="J4144" s="316" t="s">
        <v>17</v>
      </c>
      <c r="K4144" s="36">
        <v>2</v>
      </c>
      <c r="L4144" s="317">
        <v>4.4440001249313348E-2</v>
      </c>
      <c r="M4144" s="317">
        <v>4.4440001249313348E-2</v>
      </c>
      <c r="N4144" s="36">
        <v>192</v>
      </c>
      <c r="O4144" s="317">
        <v>0.21144999563694</v>
      </c>
      <c r="P4144" s="317">
        <v>0.21144999563694</v>
      </c>
      <c r="Q4144" s="36">
        <v>2024</v>
      </c>
      <c r="R4144" s="317">
        <v>0.2029699981212616</v>
      </c>
      <c r="S4144" s="317">
        <v>0.2029699981212616</v>
      </c>
      <c r="T4144" t="s">
        <v>380</v>
      </c>
      <c r="BA4144" s="395">
        <v>1</v>
      </c>
      <c r="BB4144" s="396" t="s">
        <v>861</v>
      </c>
      <c r="BC4144" t="str">
        <f t="shared" si="371"/>
        <v>RK5</v>
      </c>
      <c r="BD4144" t="str">
        <f t="shared" si="372"/>
        <v>NAoMe_initial_imd_2019</v>
      </c>
      <c r="BE4144" s="397" t="s">
        <v>862</v>
      </c>
      <c r="BF4144" t="str">
        <f t="shared" si="373"/>
        <v>4</v>
      </c>
      <c r="BG4144">
        <f t="shared" si="374"/>
        <v>2</v>
      </c>
      <c r="BH4144" s="398">
        <f t="shared" si="375"/>
        <v>4.4440001249313348E-2</v>
      </c>
      <c r="BO4144" s="33"/>
    </row>
    <row r="4145" spans="1:67">
      <c r="A4145" s="316" t="s">
        <v>27</v>
      </c>
      <c r="B4145" t="s">
        <v>380</v>
      </c>
      <c r="C4145" t="s">
        <v>910</v>
      </c>
      <c r="D4145" t="s">
        <v>314</v>
      </c>
      <c r="E4145" s="316" t="s">
        <v>173</v>
      </c>
      <c r="F4145" s="316" t="s">
        <v>174</v>
      </c>
      <c r="G4145" s="316" t="s">
        <v>430</v>
      </c>
      <c r="H4145" s="316" t="s">
        <v>327</v>
      </c>
      <c r="I4145" s="316" t="s">
        <v>659</v>
      </c>
      <c r="J4145" s="316" t="s">
        <v>295</v>
      </c>
      <c r="K4145" s="36">
        <v>5</v>
      </c>
      <c r="L4145" s="317">
        <v>0.1111100018024445</v>
      </c>
      <c r="M4145" s="317">
        <v>0.1111100018024445</v>
      </c>
      <c r="N4145" s="36">
        <v>201</v>
      </c>
      <c r="O4145" s="317">
        <v>0.22136999666690829</v>
      </c>
      <c r="P4145" s="317">
        <v>0.22136999666690829</v>
      </c>
      <c r="Q4145" s="36">
        <v>2027</v>
      </c>
      <c r="R4145" s="317">
        <v>0.2032700031995773</v>
      </c>
      <c r="S4145" s="317">
        <v>0.2032700031995773</v>
      </c>
      <c r="T4145" t="s">
        <v>380</v>
      </c>
      <c r="BA4145" s="395">
        <v>1</v>
      </c>
      <c r="BB4145" s="396" t="s">
        <v>861</v>
      </c>
      <c r="BC4145" t="str">
        <f t="shared" si="371"/>
        <v>RK5</v>
      </c>
      <c r="BD4145" t="str">
        <f t="shared" si="372"/>
        <v>NAoMe_initial_imd_2019</v>
      </c>
      <c r="BE4145" s="397" t="s">
        <v>862</v>
      </c>
      <c r="BF4145" t="str">
        <f t="shared" si="373"/>
        <v>5 - least deprived</v>
      </c>
      <c r="BG4145">
        <f t="shared" si="374"/>
        <v>5</v>
      </c>
      <c r="BH4145" s="398">
        <f t="shared" si="375"/>
        <v>0.1111100018024445</v>
      </c>
      <c r="BO4145" s="33"/>
    </row>
    <row r="4146" spans="1:67">
      <c r="A4146" s="316" t="s">
        <v>27</v>
      </c>
      <c r="B4146" t="s">
        <v>380</v>
      </c>
      <c r="C4146" t="s">
        <v>910</v>
      </c>
      <c r="D4146" t="s">
        <v>314</v>
      </c>
      <c r="E4146" s="316" t="s">
        <v>173</v>
      </c>
      <c r="F4146" s="316" t="s">
        <v>174</v>
      </c>
      <c r="G4146" s="316" t="s">
        <v>430</v>
      </c>
      <c r="H4146" s="316" t="s">
        <v>327</v>
      </c>
      <c r="I4146" s="316" t="s">
        <v>659</v>
      </c>
      <c r="J4146" s="316" t="s">
        <v>260</v>
      </c>
      <c r="K4146" s="36">
        <v>0</v>
      </c>
      <c r="L4146" s="317">
        <v>0</v>
      </c>
      <c r="M4146" s="317"/>
      <c r="N4146" s="36">
        <v>0</v>
      </c>
      <c r="O4146" s="317">
        <v>0</v>
      </c>
      <c r="P4146" s="317"/>
      <c r="Q4146" s="36">
        <v>0</v>
      </c>
      <c r="R4146" s="317">
        <v>0</v>
      </c>
      <c r="S4146" s="317"/>
      <c r="T4146" t="s">
        <v>380</v>
      </c>
      <c r="BA4146" s="395">
        <v>1</v>
      </c>
      <c r="BB4146" s="396" t="s">
        <v>861</v>
      </c>
      <c r="BC4146" t="str">
        <f t="shared" si="371"/>
        <v>RK5</v>
      </c>
      <c r="BD4146" t="str">
        <f t="shared" si="372"/>
        <v>NAoMe_initial_imd_2019</v>
      </c>
      <c r="BE4146" s="397" t="s">
        <v>862</v>
      </c>
      <c r="BF4146" t="str">
        <f t="shared" si="373"/>
        <v>Unknown</v>
      </c>
      <c r="BG4146">
        <f t="shared" si="374"/>
        <v>0</v>
      </c>
      <c r="BH4146" s="398">
        <f t="shared" si="375"/>
        <v>0</v>
      </c>
      <c r="BO4146" s="33"/>
    </row>
    <row r="4147" spans="1:67">
      <c r="A4147" s="316" t="s">
        <v>27</v>
      </c>
      <c r="B4147" t="s">
        <v>380</v>
      </c>
      <c r="C4147" t="s">
        <v>910</v>
      </c>
      <c r="D4147" t="s">
        <v>314</v>
      </c>
      <c r="E4147" s="316" t="s">
        <v>173</v>
      </c>
      <c r="F4147" s="316" t="s">
        <v>174</v>
      </c>
      <c r="G4147" s="316" t="s">
        <v>430</v>
      </c>
      <c r="H4147" s="316" t="s">
        <v>327</v>
      </c>
      <c r="I4147" s="316" t="s">
        <v>296</v>
      </c>
      <c r="J4147" s="316" t="s">
        <v>297</v>
      </c>
      <c r="K4147" s="36">
        <v>14</v>
      </c>
      <c r="L4147" s="317">
        <v>0.3111099898815155</v>
      </c>
      <c r="M4147" s="317">
        <v>0.33333000540733337</v>
      </c>
      <c r="N4147" s="36">
        <v>503</v>
      </c>
      <c r="O4147" s="317">
        <v>0.55396002531051636</v>
      </c>
      <c r="P4147" s="317">
        <v>0.56835997104644775</v>
      </c>
      <c r="Q4147" s="36">
        <v>5528</v>
      </c>
      <c r="R4147" s="317">
        <v>0.55435001850128174</v>
      </c>
      <c r="S4147" s="317">
        <v>0.56936997175216675</v>
      </c>
      <c r="T4147" t="s">
        <v>380</v>
      </c>
      <c r="BA4147" s="395">
        <v>1</v>
      </c>
      <c r="BB4147" s="396" t="s">
        <v>861</v>
      </c>
      <c r="BC4147" t="str">
        <f t="shared" si="371"/>
        <v>RK5</v>
      </c>
      <c r="BD4147" t="str">
        <f t="shared" si="372"/>
        <v>NAoMe_initial_scarf_731_grp</v>
      </c>
      <c r="BE4147" s="397" t="s">
        <v>862</v>
      </c>
      <c r="BF4147" t="str">
        <f t="shared" si="373"/>
        <v>Fit</v>
      </c>
      <c r="BG4147">
        <f t="shared" si="374"/>
        <v>14</v>
      </c>
      <c r="BH4147" s="398">
        <f t="shared" si="375"/>
        <v>0.3111099898815155</v>
      </c>
      <c r="BO4147" s="33"/>
    </row>
    <row r="4148" spans="1:67">
      <c r="A4148" s="316" t="s">
        <v>27</v>
      </c>
      <c r="B4148" t="s">
        <v>380</v>
      </c>
      <c r="C4148" t="s">
        <v>910</v>
      </c>
      <c r="D4148" t="s">
        <v>314</v>
      </c>
      <c r="E4148" s="316" t="s">
        <v>173</v>
      </c>
      <c r="F4148" s="316" t="s">
        <v>174</v>
      </c>
      <c r="G4148" s="316" t="s">
        <v>430</v>
      </c>
      <c r="H4148" s="316" t="s">
        <v>327</v>
      </c>
      <c r="I4148" s="316" t="s">
        <v>296</v>
      </c>
      <c r="J4148" s="316" t="s">
        <v>298</v>
      </c>
      <c r="K4148" s="36">
        <v>11</v>
      </c>
      <c r="L4148" s="317">
        <v>0.24444000422954559</v>
      </c>
      <c r="M4148" s="317">
        <v>0.26190000772476202</v>
      </c>
      <c r="N4148" s="36">
        <v>134</v>
      </c>
      <c r="O4148" s="317">
        <v>0.14757999777793879</v>
      </c>
      <c r="P4148" s="317">
        <v>0.1514099985361099</v>
      </c>
      <c r="Q4148" s="36">
        <v>1492</v>
      </c>
      <c r="R4148" s="317">
        <v>0.149619996547699</v>
      </c>
      <c r="S4148" s="317">
        <v>0.153669998049736</v>
      </c>
      <c r="T4148" t="s">
        <v>380</v>
      </c>
      <c r="BA4148" s="395">
        <v>1</v>
      </c>
      <c r="BB4148" s="396" t="s">
        <v>861</v>
      </c>
      <c r="BC4148" t="str">
        <f t="shared" si="371"/>
        <v>RK5</v>
      </c>
      <c r="BD4148" t="str">
        <f t="shared" si="372"/>
        <v>NAoMe_initial_scarf_731_grp</v>
      </c>
      <c r="BE4148" s="397" t="s">
        <v>862</v>
      </c>
      <c r="BF4148" t="str">
        <f t="shared" si="373"/>
        <v>Mild frailty</v>
      </c>
      <c r="BG4148">
        <f t="shared" si="374"/>
        <v>11</v>
      </c>
      <c r="BH4148" s="398">
        <f t="shared" si="375"/>
        <v>0.24444000422954559</v>
      </c>
      <c r="BO4148" s="33"/>
    </row>
    <row r="4149" spans="1:67">
      <c r="A4149" s="316" t="s">
        <v>27</v>
      </c>
      <c r="B4149" t="s">
        <v>380</v>
      </c>
      <c r="C4149" t="s">
        <v>910</v>
      </c>
      <c r="D4149" t="s">
        <v>314</v>
      </c>
      <c r="E4149" s="316" t="s">
        <v>173</v>
      </c>
      <c r="F4149" s="316" t="s">
        <v>174</v>
      </c>
      <c r="G4149" s="316" t="s">
        <v>430</v>
      </c>
      <c r="H4149" s="316" t="s">
        <v>327</v>
      </c>
      <c r="I4149" s="316" t="s">
        <v>296</v>
      </c>
      <c r="J4149" s="316" t="s">
        <v>299</v>
      </c>
      <c r="K4149" s="36">
        <v>5</v>
      </c>
      <c r="L4149" s="317">
        <v>0.1111100018024445</v>
      </c>
      <c r="M4149" s="317">
        <v>0.1190500035881996</v>
      </c>
      <c r="N4149" s="36">
        <v>121</v>
      </c>
      <c r="O4149" s="317">
        <v>0.13325999677181241</v>
      </c>
      <c r="P4149" s="317">
        <v>0.13672000169754031</v>
      </c>
      <c r="Q4149" s="36">
        <v>1470</v>
      </c>
      <c r="R4149" s="317">
        <v>0.1474100053310394</v>
      </c>
      <c r="S4149" s="317">
        <v>0.1514099985361099</v>
      </c>
      <c r="T4149" t="s">
        <v>380</v>
      </c>
      <c r="BA4149" s="395">
        <v>1</v>
      </c>
      <c r="BB4149" s="396" t="s">
        <v>861</v>
      </c>
      <c r="BC4149" t="str">
        <f t="shared" si="371"/>
        <v>RK5</v>
      </c>
      <c r="BD4149" t="str">
        <f t="shared" si="372"/>
        <v>NAoMe_initial_scarf_731_grp</v>
      </c>
      <c r="BE4149" s="397" t="s">
        <v>862</v>
      </c>
      <c r="BF4149" t="str">
        <f t="shared" si="373"/>
        <v>Moderate frailty</v>
      </c>
      <c r="BG4149">
        <f t="shared" si="374"/>
        <v>5</v>
      </c>
      <c r="BH4149" s="398">
        <f t="shared" si="375"/>
        <v>0.1111100018024445</v>
      </c>
      <c r="BO4149" s="33"/>
    </row>
    <row r="4150" spans="1:67">
      <c r="A4150" s="316" t="s">
        <v>27</v>
      </c>
      <c r="B4150" t="s">
        <v>380</v>
      </c>
      <c r="C4150" t="s">
        <v>910</v>
      </c>
      <c r="D4150" t="s">
        <v>314</v>
      </c>
      <c r="E4150" s="316" t="s">
        <v>173</v>
      </c>
      <c r="F4150" s="316" t="s">
        <v>174</v>
      </c>
      <c r="G4150" s="316" t="s">
        <v>430</v>
      </c>
      <c r="H4150" s="316" t="s">
        <v>327</v>
      </c>
      <c r="I4150" s="316" t="s">
        <v>296</v>
      </c>
      <c r="J4150" s="316" t="s">
        <v>353</v>
      </c>
      <c r="K4150" s="36">
        <v>3</v>
      </c>
      <c r="L4150" s="317">
        <v>6.6670000553131104E-2</v>
      </c>
      <c r="M4150" s="317"/>
      <c r="N4150" s="36">
        <v>23</v>
      </c>
      <c r="O4150" s="317">
        <v>2.5329999625682831E-2</v>
      </c>
      <c r="P4150" s="317"/>
      <c r="Q4150" s="36">
        <v>263</v>
      </c>
      <c r="R4150" s="317">
        <v>2.6370000094175339E-2</v>
      </c>
      <c r="S4150" s="317"/>
      <c r="T4150" t="s">
        <v>380</v>
      </c>
      <c r="BA4150" s="395">
        <v>1</v>
      </c>
      <c r="BB4150" s="396" t="s">
        <v>861</v>
      </c>
      <c r="BC4150" t="str">
        <f t="shared" si="371"/>
        <v>RK5</v>
      </c>
      <c r="BD4150" t="str">
        <f t="shared" si="372"/>
        <v>NAoMe_initial_scarf_731_grp</v>
      </c>
      <c r="BE4150" s="397" t="s">
        <v>862</v>
      </c>
      <c r="BF4150" t="str">
        <f t="shared" si="373"/>
        <v>Not in HESAPC</v>
      </c>
      <c r="BG4150">
        <f t="shared" si="374"/>
        <v>3</v>
      </c>
      <c r="BH4150" s="398">
        <f t="shared" si="375"/>
        <v>6.6670000553131104E-2</v>
      </c>
      <c r="BO4150" s="33"/>
    </row>
    <row r="4151" spans="1:67">
      <c r="A4151" s="316" t="s">
        <v>27</v>
      </c>
      <c r="B4151" t="s">
        <v>380</v>
      </c>
      <c r="C4151" t="s">
        <v>910</v>
      </c>
      <c r="D4151" t="s">
        <v>314</v>
      </c>
      <c r="E4151" s="316" t="s">
        <v>173</v>
      </c>
      <c r="F4151" s="316" t="s">
        <v>174</v>
      </c>
      <c r="G4151" s="316" t="s">
        <v>430</v>
      </c>
      <c r="H4151" s="316" t="s">
        <v>327</v>
      </c>
      <c r="I4151" s="316" t="s">
        <v>296</v>
      </c>
      <c r="J4151" s="316" t="s">
        <v>300</v>
      </c>
      <c r="K4151" s="36">
        <v>12</v>
      </c>
      <c r="L4151" s="317">
        <v>0.26666998863220209</v>
      </c>
      <c r="M4151" s="317">
        <v>0.28571000695228582</v>
      </c>
      <c r="N4151" s="36">
        <v>127</v>
      </c>
      <c r="O4151" s="317">
        <v>0.13987000286579129</v>
      </c>
      <c r="P4151" s="317">
        <v>0.14350000023841861</v>
      </c>
      <c r="Q4151" s="36">
        <v>1219</v>
      </c>
      <c r="R4151" s="317">
        <v>0.1222399994730949</v>
      </c>
      <c r="S4151" s="317">
        <v>0.12555000185966489</v>
      </c>
      <c r="T4151" t="s">
        <v>380</v>
      </c>
      <c r="BA4151" s="395">
        <v>1</v>
      </c>
      <c r="BB4151" s="396" t="s">
        <v>861</v>
      </c>
      <c r="BC4151" t="str">
        <f t="shared" si="371"/>
        <v>RK5</v>
      </c>
      <c r="BD4151" t="str">
        <f t="shared" si="372"/>
        <v>NAoMe_initial_scarf_731_grp</v>
      </c>
      <c r="BE4151" s="397" t="s">
        <v>862</v>
      </c>
      <c r="BF4151" t="str">
        <f t="shared" si="373"/>
        <v>Severe frailty</v>
      </c>
      <c r="BG4151">
        <f t="shared" si="374"/>
        <v>12</v>
      </c>
      <c r="BH4151" s="398">
        <f t="shared" si="375"/>
        <v>0.26666998863220209</v>
      </c>
      <c r="BO4151" s="33"/>
    </row>
    <row r="4152" spans="1:67">
      <c r="A4152" s="316" t="s">
        <v>27</v>
      </c>
      <c r="B4152" t="s">
        <v>380</v>
      </c>
      <c r="C4152" t="s">
        <v>910</v>
      </c>
      <c r="D4152" t="s">
        <v>314</v>
      </c>
      <c r="E4152" s="316" t="s">
        <v>175</v>
      </c>
      <c r="F4152" s="316" t="s">
        <v>176</v>
      </c>
      <c r="G4152" s="316" t="s">
        <v>441</v>
      </c>
      <c r="H4152" s="316" t="s">
        <v>370</v>
      </c>
      <c r="I4152" s="316" t="s">
        <v>310</v>
      </c>
      <c r="J4152" s="316" t="s">
        <v>277</v>
      </c>
      <c r="K4152" s="36">
        <v>2</v>
      </c>
      <c r="L4152" s="317">
        <v>1.6950000077486042E-2</v>
      </c>
      <c r="M4152" s="317"/>
      <c r="N4152" s="36">
        <v>2</v>
      </c>
      <c r="O4152" s="317">
        <v>4.0000001899898052E-3</v>
      </c>
      <c r="P4152" s="317"/>
      <c r="Q4152" s="36">
        <v>70</v>
      </c>
      <c r="R4152" s="317">
        <v>7.0199999026954174E-3</v>
      </c>
      <c r="S4152" s="317"/>
      <c r="T4152" t="s">
        <v>380</v>
      </c>
      <c r="BA4152" s="395">
        <v>1</v>
      </c>
      <c r="BB4152" s="396" t="s">
        <v>861</v>
      </c>
      <c r="BC4152" t="str">
        <f t="shared" si="371"/>
        <v>RH5</v>
      </c>
      <c r="BD4152" t="str">
        <f t="shared" si="372"/>
        <v>NAoMe_initial_age_decades_80cap</v>
      </c>
      <c r="BE4152" s="397" t="s">
        <v>862</v>
      </c>
      <c r="BF4152" t="str">
        <f t="shared" si="373"/>
        <v>18-29 yrs</v>
      </c>
      <c r="BG4152">
        <f t="shared" si="374"/>
        <v>2</v>
      </c>
      <c r="BH4152" s="398">
        <f t="shared" si="375"/>
        <v>1.6950000077486042E-2</v>
      </c>
      <c r="BO4152" s="33"/>
    </row>
    <row r="4153" spans="1:67">
      <c r="A4153" s="316" t="s">
        <v>27</v>
      </c>
      <c r="B4153" t="s">
        <v>380</v>
      </c>
      <c r="C4153" t="s">
        <v>910</v>
      </c>
      <c r="D4153" t="s">
        <v>314</v>
      </c>
      <c r="E4153" s="316" t="s">
        <v>175</v>
      </c>
      <c r="F4153" s="316" t="s">
        <v>176</v>
      </c>
      <c r="G4153" s="316" t="s">
        <v>441</v>
      </c>
      <c r="H4153" s="316" t="s">
        <v>370</v>
      </c>
      <c r="I4153" s="316" t="s">
        <v>310</v>
      </c>
      <c r="J4153" s="316" t="s">
        <v>278</v>
      </c>
      <c r="K4153" s="36">
        <v>2</v>
      </c>
      <c r="L4153" s="317">
        <v>1.6950000077486042E-2</v>
      </c>
      <c r="M4153" s="317"/>
      <c r="N4153" s="36">
        <v>13</v>
      </c>
      <c r="O4153" s="317">
        <v>2.60000005364418E-2</v>
      </c>
      <c r="P4153" s="317"/>
      <c r="Q4153" s="36">
        <v>429</v>
      </c>
      <c r="R4153" s="317">
        <v>4.3019998818635941E-2</v>
      </c>
      <c r="S4153" s="317"/>
      <c r="T4153" t="s">
        <v>380</v>
      </c>
      <c r="BA4153" s="395">
        <v>1</v>
      </c>
      <c r="BB4153" s="396" t="s">
        <v>861</v>
      </c>
      <c r="BC4153" t="str">
        <f t="shared" si="371"/>
        <v>RH5</v>
      </c>
      <c r="BD4153" t="str">
        <f t="shared" si="372"/>
        <v>NAoMe_initial_age_decades_80cap</v>
      </c>
      <c r="BE4153" s="397" t="s">
        <v>862</v>
      </c>
      <c r="BF4153" t="str">
        <f t="shared" si="373"/>
        <v>30-39 yrs</v>
      </c>
      <c r="BG4153">
        <f t="shared" si="374"/>
        <v>2</v>
      </c>
      <c r="BH4153" s="398">
        <f t="shared" si="375"/>
        <v>1.6950000077486042E-2</v>
      </c>
      <c r="BO4153" s="33"/>
    </row>
    <row r="4154" spans="1:67">
      <c r="A4154" s="316" t="s">
        <v>27</v>
      </c>
      <c r="B4154" t="s">
        <v>380</v>
      </c>
      <c r="C4154" t="s">
        <v>910</v>
      </c>
      <c r="D4154" t="s">
        <v>314</v>
      </c>
      <c r="E4154" s="316" t="s">
        <v>175</v>
      </c>
      <c r="F4154" s="316" t="s">
        <v>176</v>
      </c>
      <c r="G4154" s="316" t="s">
        <v>441</v>
      </c>
      <c r="H4154" s="316" t="s">
        <v>370</v>
      </c>
      <c r="I4154" s="316" t="s">
        <v>310</v>
      </c>
      <c r="J4154" s="316" t="s">
        <v>279</v>
      </c>
      <c r="K4154" s="36">
        <v>12</v>
      </c>
      <c r="L4154" s="317">
        <v>0.1016900017857552</v>
      </c>
      <c r="M4154" s="317"/>
      <c r="N4154" s="36">
        <v>42</v>
      </c>
      <c r="O4154" s="317">
        <v>8.3999998867511749E-2</v>
      </c>
      <c r="P4154" s="317"/>
      <c r="Q4154" s="36">
        <v>1024</v>
      </c>
      <c r="R4154" s="317">
        <v>0.1026899963617325</v>
      </c>
      <c r="S4154" s="317"/>
      <c r="T4154" t="s">
        <v>380</v>
      </c>
      <c r="BA4154" s="395">
        <v>1</v>
      </c>
      <c r="BB4154" s="396" t="s">
        <v>861</v>
      </c>
      <c r="BC4154" t="str">
        <f t="shared" si="371"/>
        <v>RH5</v>
      </c>
      <c r="BD4154" t="str">
        <f t="shared" si="372"/>
        <v>NAoMe_initial_age_decades_80cap</v>
      </c>
      <c r="BE4154" s="397" t="s">
        <v>862</v>
      </c>
      <c r="BF4154" t="str">
        <f t="shared" si="373"/>
        <v>40-49 yrs</v>
      </c>
      <c r="BG4154">
        <f t="shared" si="374"/>
        <v>12</v>
      </c>
      <c r="BH4154" s="398">
        <f t="shared" si="375"/>
        <v>0.1016900017857552</v>
      </c>
      <c r="BO4154" s="33"/>
    </row>
    <row r="4155" spans="1:67">
      <c r="A4155" s="316" t="s">
        <v>27</v>
      </c>
      <c r="B4155" t="s">
        <v>380</v>
      </c>
      <c r="C4155" t="s">
        <v>910</v>
      </c>
      <c r="D4155" t="s">
        <v>314</v>
      </c>
      <c r="E4155" s="316" t="s">
        <v>175</v>
      </c>
      <c r="F4155" s="316" t="s">
        <v>176</v>
      </c>
      <c r="G4155" s="316" t="s">
        <v>441</v>
      </c>
      <c r="H4155" s="316" t="s">
        <v>370</v>
      </c>
      <c r="I4155" s="316" t="s">
        <v>310</v>
      </c>
      <c r="J4155" s="316" t="s">
        <v>280</v>
      </c>
      <c r="K4155" s="36">
        <v>11</v>
      </c>
      <c r="L4155" s="317">
        <v>9.3220002949237823E-2</v>
      </c>
      <c r="M4155" s="317"/>
      <c r="N4155" s="36">
        <v>87</v>
      </c>
      <c r="O4155" s="317">
        <v>0.17399999499320981</v>
      </c>
      <c r="P4155" s="317"/>
      <c r="Q4155" s="36">
        <v>1733</v>
      </c>
      <c r="R4155" s="317">
        <v>0.17378999292850489</v>
      </c>
      <c r="S4155" s="317"/>
      <c r="T4155" t="s">
        <v>380</v>
      </c>
      <c r="BA4155" s="395">
        <v>1</v>
      </c>
      <c r="BB4155" s="396" t="s">
        <v>861</v>
      </c>
      <c r="BC4155" t="str">
        <f t="shared" si="371"/>
        <v>RH5</v>
      </c>
      <c r="BD4155" t="str">
        <f t="shared" si="372"/>
        <v>NAoMe_initial_age_decades_80cap</v>
      </c>
      <c r="BE4155" s="397" t="s">
        <v>862</v>
      </c>
      <c r="BF4155" t="str">
        <f t="shared" si="373"/>
        <v>50-59 yrs</v>
      </c>
      <c r="BG4155">
        <f t="shared" si="374"/>
        <v>11</v>
      </c>
      <c r="BH4155" s="398">
        <f t="shared" si="375"/>
        <v>9.3220002949237823E-2</v>
      </c>
      <c r="BO4155" s="33"/>
    </row>
    <row r="4156" spans="1:67">
      <c r="A4156" s="316" t="s">
        <v>27</v>
      </c>
      <c r="B4156" t="s">
        <v>380</v>
      </c>
      <c r="C4156" t="s">
        <v>910</v>
      </c>
      <c r="D4156" t="s">
        <v>314</v>
      </c>
      <c r="E4156" s="316" t="s">
        <v>175</v>
      </c>
      <c r="F4156" s="316" t="s">
        <v>176</v>
      </c>
      <c r="G4156" s="316" t="s">
        <v>441</v>
      </c>
      <c r="H4156" s="316" t="s">
        <v>370</v>
      </c>
      <c r="I4156" s="316" t="s">
        <v>310</v>
      </c>
      <c r="J4156" s="316" t="s">
        <v>281</v>
      </c>
      <c r="K4156" s="36">
        <v>22</v>
      </c>
      <c r="L4156" s="317">
        <v>0.18644000589847559</v>
      </c>
      <c r="M4156" s="317"/>
      <c r="N4156" s="36">
        <v>103</v>
      </c>
      <c r="O4156" s="317">
        <v>0.20600000023841861</v>
      </c>
      <c r="P4156" s="317"/>
      <c r="Q4156" s="36">
        <v>1931</v>
      </c>
      <c r="R4156" s="317">
        <v>0.19363999366760251</v>
      </c>
      <c r="S4156" s="317"/>
      <c r="T4156" t="s">
        <v>380</v>
      </c>
      <c r="BA4156" s="395">
        <v>1</v>
      </c>
      <c r="BB4156" s="396" t="s">
        <v>861</v>
      </c>
      <c r="BC4156" t="str">
        <f t="shared" si="371"/>
        <v>RH5</v>
      </c>
      <c r="BD4156" t="str">
        <f t="shared" si="372"/>
        <v>NAoMe_initial_age_decades_80cap</v>
      </c>
      <c r="BE4156" s="397" t="s">
        <v>862</v>
      </c>
      <c r="BF4156" t="str">
        <f t="shared" si="373"/>
        <v>60-69 yrs</v>
      </c>
      <c r="BG4156">
        <f t="shared" si="374"/>
        <v>22</v>
      </c>
      <c r="BH4156" s="398">
        <f t="shared" si="375"/>
        <v>0.18644000589847559</v>
      </c>
      <c r="BO4156" s="33"/>
    </row>
    <row r="4157" spans="1:67">
      <c r="A4157" s="316" t="s">
        <v>27</v>
      </c>
      <c r="B4157" t="s">
        <v>380</v>
      </c>
      <c r="C4157" t="s">
        <v>910</v>
      </c>
      <c r="D4157" t="s">
        <v>314</v>
      </c>
      <c r="E4157" s="316" t="s">
        <v>175</v>
      </c>
      <c r="F4157" s="316" t="s">
        <v>176</v>
      </c>
      <c r="G4157" s="316" t="s">
        <v>441</v>
      </c>
      <c r="H4157" s="316" t="s">
        <v>370</v>
      </c>
      <c r="I4157" s="316" t="s">
        <v>310</v>
      </c>
      <c r="J4157" s="316" t="s">
        <v>282</v>
      </c>
      <c r="K4157" s="36">
        <v>39</v>
      </c>
      <c r="L4157" s="317">
        <v>0.33050999045372009</v>
      </c>
      <c r="M4157" s="317"/>
      <c r="N4157" s="36">
        <v>137</v>
      </c>
      <c r="O4157" s="317">
        <v>0.27399998903274542</v>
      </c>
      <c r="P4157" s="317"/>
      <c r="Q4157" s="36">
        <v>2493</v>
      </c>
      <c r="R4157" s="317">
        <v>0.25</v>
      </c>
      <c r="S4157" s="317"/>
      <c r="T4157" t="s">
        <v>380</v>
      </c>
      <c r="BA4157" s="395">
        <v>1</v>
      </c>
      <c r="BB4157" s="396" t="s">
        <v>861</v>
      </c>
      <c r="BC4157" t="str">
        <f t="shared" si="371"/>
        <v>RH5</v>
      </c>
      <c r="BD4157" t="str">
        <f t="shared" si="372"/>
        <v>NAoMe_initial_age_decades_80cap</v>
      </c>
      <c r="BE4157" s="397" t="s">
        <v>862</v>
      </c>
      <c r="BF4157" t="str">
        <f t="shared" si="373"/>
        <v>70-79 yrs</v>
      </c>
      <c r="BG4157">
        <f t="shared" si="374"/>
        <v>39</v>
      </c>
      <c r="BH4157" s="398">
        <f t="shared" si="375"/>
        <v>0.33050999045372009</v>
      </c>
      <c r="BO4157" s="33"/>
    </row>
    <row r="4158" spans="1:67">
      <c r="A4158" s="316" t="s">
        <v>27</v>
      </c>
      <c r="B4158" t="s">
        <v>380</v>
      </c>
      <c r="C4158" t="s">
        <v>910</v>
      </c>
      <c r="D4158" t="s">
        <v>314</v>
      </c>
      <c r="E4158" s="316" t="s">
        <v>175</v>
      </c>
      <c r="F4158" s="316" t="s">
        <v>176</v>
      </c>
      <c r="G4158" s="316" t="s">
        <v>441</v>
      </c>
      <c r="H4158" s="316" t="s">
        <v>370</v>
      </c>
      <c r="I4158" s="316" t="s">
        <v>310</v>
      </c>
      <c r="J4158" s="316" t="s">
        <v>283</v>
      </c>
      <c r="K4158" s="36">
        <v>30</v>
      </c>
      <c r="L4158" s="317">
        <v>0.2542400062084198</v>
      </c>
      <c r="M4158" s="317"/>
      <c r="N4158" s="36">
        <v>116</v>
      </c>
      <c r="O4158" s="317">
        <v>0.23199999332427981</v>
      </c>
      <c r="P4158" s="317"/>
      <c r="Q4158" s="36">
        <v>2292</v>
      </c>
      <c r="R4158" s="317">
        <v>0.2298399955034256</v>
      </c>
      <c r="S4158" s="317"/>
      <c r="T4158" t="s">
        <v>380</v>
      </c>
      <c r="BA4158" s="395">
        <v>1</v>
      </c>
      <c r="BB4158" s="396" t="s">
        <v>861</v>
      </c>
      <c r="BC4158" t="str">
        <f t="shared" si="371"/>
        <v>RH5</v>
      </c>
      <c r="BD4158" t="str">
        <f t="shared" si="372"/>
        <v>NAoMe_initial_age_decades_80cap</v>
      </c>
      <c r="BE4158" s="397" t="s">
        <v>862</v>
      </c>
      <c r="BF4158" t="str">
        <f t="shared" si="373"/>
        <v>80+ yrs</v>
      </c>
      <c r="BG4158">
        <f t="shared" si="374"/>
        <v>30</v>
      </c>
      <c r="BH4158" s="398">
        <f t="shared" si="375"/>
        <v>0.2542400062084198</v>
      </c>
      <c r="BO4158" s="33"/>
    </row>
    <row r="4159" spans="1:67">
      <c r="A4159" s="316" t="s">
        <v>27</v>
      </c>
      <c r="B4159" t="s">
        <v>380</v>
      </c>
      <c r="C4159" t="s">
        <v>910</v>
      </c>
      <c r="D4159" t="s">
        <v>314</v>
      </c>
      <c r="E4159" s="316" t="s">
        <v>175</v>
      </c>
      <c r="F4159" s="316" t="s">
        <v>176</v>
      </c>
      <c r="G4159" s="316" t="s">
        <v>441</v>
      </c>
      <c r="H4159" s="316" t="s">
        <v>370</v>
      </c>
      <c r="I4159" s="316" t="s">
        <v>341</v>
      </c>
      <c r="J4159" s="316" t="s">
        <v>13</v>
      </c>
      <c r="K4159" s="36">
        <v>77</v>
      </c>
      <c r="L4159" s="317">
        <v>0.65254002809524536</v>
      </c>
      <c r="M4159" s="317">
        <v>0.66957002878189087</v>
      </c>
      <c r="N4159" s="36">
        <v>332</v>
      </c>
      <c r="O4159" s="317">
        <v>0.66399997472763062</v>
      </c>
      <c r="P4159" s="317">
        <v>0.67343002557754517</v>
      </c>
      <c r="Q4159" s="36">
        <v>6753</v>
      </c>
      <c r="R4159" s="317">
        <v>0.67720001935958862</v>
      </c>
      <c r="S4159" s="317">
        <v>0.69554001092910767</v>
      </c>
      <c r="T4159" t="s">
        <v>380</v>
      </c>
      <c r="BA4159" s="395">
        <v>1</v>
      </c>
      <c r="BB4159" s="396" t="s">
        <v>861</v>
      </c>
      <c r="BC4159" t="str">
        <f t="shared" si="371"/>
        <v>RH5</v>
      </c>
      <c r="BD4159" t="str">
        <f t="shared" si="372"/>
        <v>NAoMe_initial_ch_score_2cap</v>
      </c>
      <c r="BE4159" s="397" t="s">
        <v>862</v>
      </c>
      <c r="BF4159" t="str">
        <f t="shared" si="373"/>
        <v>0</v>
      </c>
      <c r="BG4159">
        <f t="shared" si="374"/>
        <v>77</v>
      </c>
      <c r="BH4159" s="398">
        <f t="shared" si="375"/>
        <v>0.65254002809524536</v>
      </c>
      <c r="BO4159" s="33"/>
    </row>
    <row r="4160" spans="1:67">
      <c r="A4160" s="316" t="s">
        <v>27</v>
      </c>
      <c r="B4160" t="s">
        <v>380</v>
      </c>
      <c r="C4160" t="s">
        <v>910</v>
      </c>
      <c r="D4160" t="s">
        <v>314</v>
      </c>
      <c r="E4160" s="316" t="s">
        <v>175</v>
      </c>
      <c r="F4160" s="316" t="s">
        <v>176</v>
      </c>
      <c r="G4160" s="316" t="s">
        <v>441</v>
      </c>
      <c r="H4160" s="316" t="s">
        <v>370</v>
      </c>
      <c r="I4160" s="316" t="s">
        <v>341</v>
      </c>
      <c r="J4160" s="316" t="s">
        <v>14</v>
      </c>
      <c r="K4160" s="36">
        <v>23</v>
      </c>
      <c r="L4160" s="317">
        <v>0.19492000341415411</v>
      </c>
      <c r="M4160" s="317">
        <v>0.20000000298023221</v>
      </c>
      <c r="N4160" s="36">
        <v>96</v>
      </c>
      <c r="O4160" s="317">
        <v>0.19200000166893011</v>
      </c>
      <c r="P4160" s="317">
        <v>0.1947299987077713</v>
      </c>
      <c r="Q4160" s="36">
        <v>1630</v>
      </c>
      <c r="R4160" s="317">
        <v>0.16346000134944921</v>
      </c>
      <c r="S4160" s="317">
        <v>0.16788999736309049</v>
      </c>
      <c r="T4160" t="s">
        <v>380</v>
      </c>
      <c r="BA4160" s="395">
        <v>1</v>
      </c>
      <c r="BB4160" s="396" t="s">
        <v>861</v>
      </c>
      <c r="BC4160" t="str">
        <f t="shared" si="371"/>
        <v>RH5</v>
      </c>
      <c r="BD4160" t="str">
        <f t="shared" si="372"/>
        <v>NAoMe_initial_ch_score_2cap</v>
      </c>
      <c r="BE4160" s="397" t="s">
        <v>862</v>
      </c>
      <c r="BF4160" t="str">
        <f t="shared" si="373"/>
        <v>1</v>
      </c>
      <c r="BG4160">
        <f t="shared" si="374"/>
        <v>23</v>
      </c>
      <c r="BH4160" s="398">
        <f t="shared" si="375"/>
        <v>0.19492000341415411</v>
      </c>
      <c r="BO4160" s="33"/>
    </row>
    <row r="4161" spans="1:67">
      <c r="A4161" s="316" t="s">
        <v>27</v>
      </c>
      <c r="B4161" t="s">
        <v>380</v>
      </c>
      <c r="C4161" t="s">
        <v>910</v>
      </c>
      <c r="D4161" t="s">
        <v>314</v>
      </c>
      <c r="E4161" s="316" t="s">
        <v>175</v>
      </c>
      <c r="F4161" s="316" t="s">
        <v>176</v>
      </c>
      <c r="G4161" s="316" t="s">
        <v>441</v>
      </c>
      <c r="H4161" s="316" t="s">
        <v>370</v>
      </c>
      <c r="I4161" s="316" t="s">
        <v>341</v>
      </c>
      <c r="J4161" s="316" t="s">
        <v>301</v>
      </c>
      <c r="K4161" s="36">
        <v>15</v>
      </c>
      <c r="L4161" s="317">
        <v>0.1271200031042099</v>
      </c>
      <c r="M4161" s="317">
        <v>0.13042999804019931</v>
      </c>
      <c r="N4161" s="36">
        <v>65</v>
      </c>
      <c r="O4161" s="317">
        <v>0.12999999523162839</v>
      </c>
      <c r="P4161" s="317">
        <v>0.13185000419616699</v>
      </c>
      <c r="Q4161" s="36">
        <v>1326</v>
      </c>
      <c r="R4161" s="317">
        <v>0.132970005273819</v>
      </c>
      <c r="S4161" s="317">
        <v>0.13657000660896301</v>
      </c>
      <c r="T4161" t="s">
        <v>380</v>
      </c>
      <c r="BA4161" s="395">
        <v>1</v>
      </c>
      <c r="BB4161" s="396" t="s">
        <v>861</v>
      </c>
      <c r="BC4161" t="str">
        <f t="shared" si="371"/>
        <v>RH5</v>
      </c>
      <c r="BD4161" t="str">
        <f t="shared" si="372"/>
        <v>NAoMe_initial_ch_score_2cap</v>
      </c>
      <c r="BE4161" s="397" t="s">
        <v>862</v>
      </c>
      <c r="BF4161" t="str">
        <f t="shared" si="373"/>
        <v>2+</v>
      </c>
      <c r="BG4161">
        <f t="shared" si="374"/>
        <v>15</v>
      </c>
      <c r="BH4161" s="398">
        <f t="shared" si="375"/>
        <v>0.1271200031042099</v>
      </c>
      <c r="BO4161" s="33"/>
    </row>
    <row r="4162" spans="1:67">
      <c r="A4162" s="316" t="s">
        <v>27</v>
      </c>
      <c r="B4162" t="s">
        <v>380</v>
      </c>
      <c r="C4162" t="s">
        <v>910</v>
      </c>
      <c r="D4162" t="s">
        <v>314</v>
      </c>
      <c r="E4162" s="316" t="s">
        <v>175</v>
      </c>
      <c r="F4162" s="316" t="s">
        <v>176</v>
      </c>
      <c r="G4162" s="316" t="s">
        <v>441</v>
      </c>
      <c r="H4162" s="316" t="s">
        <v>370</v>
      </c>
      <c r="I4162" s="316" t="s">
        <v>341</v>
      </c>
      <c r="J4162" s="316" t="s">
        <v>260</v>
      </c>
      <c r="K4162" s="36">
        <v>3</v>
      </c>
      <c r="L4162" s="317">
        <v>2.5420000776648521E-2</v>
      </c>
      <c r="M4162" s="317"/>
      <c r="N4162" s="36">
        <v>7</v>
      </c>
      <c r="O4162" s="317">
        <v>1.4000000432133669E-2</v>
      </c>
      <c r="P4162" s="317"/>
      <c r="Q4162" s="36">
        <v>263</v>
      </c>
      <c r="R4162" s="317">
        <v>2.6370000094175339E-2</v>
      </c>
      <c r="S4162" s="317"/>
      <c r="T4162" t="s">
        <v>380</v>
      </c>
      <c r="BA4162" s="395">
        <v>1</v>
      </c>
      <c r="BB4162" s="396" t="s">
        <v>861</v>
      </c>
      <c r="BC4162" t="str">
        <f t="shared" si="371"/>
        <v>RH5</v>
      </c>
      <c r="BD4162" t="str">
        <f t="shared" si="372"/>
        <v>NAoMe_initial_ch_score_2cap</v>
      </c>
      <c r="BE4162" s="397" t="s">
        <v>862</v>
      </c>
      <c r="BF4162" t="str">
        <f t="shared" si="373"/>
        <v>Unknown</v>
      </c>
      <c r="BG4162">
        <f t="shared" si="374"/>
        <v>3</v>
      </c>
      <c r="BH4162" s="398">
        <f t="shared" si="375"/>
        <v>2.5420000776648521E-2</v>
      </c>
      <c r="BO4162" s="33"/>
    </row>
    <row r="4163" spans="1:67">
      <c r="A4163" s="316" t="s">
        <v>27</v>
      </c>
      <c r="B4163" t="s">
        <v>380</v>
      </c>
      <c r="C4163" t="s">
        <v>910</v>
      </c>
      <c r="D4163" t="s">
        <v>314</v>
      </c>
      <c r="E4163" s="316" t="s">
        <v>175</v>
      </c>
      <c r="F4163" s="316" t="s">
        <v>176</v>
      </c>
      <c r="G4163" s="316" t="s">
        <v>441</v>
      </c>
      <c r="H4163" s="316" t="s">
        <v>370</v>
      </c>
      <c r="I4163" s="316" t="s">
        <v>309</v>
      </c>
      <c r="J4163" s="316" t="s">
        <v>289</v>
      </c>
      <c r="K4163" s="36">
        <v>34</v>
      </c>
      <c r="L4163" s="317">
        <v>0.28813999891281128</v>
      </c>
      <c r="M4163" s="317"/>
      <c r="N4163" s="36">
        <v>159</v>
      </c>
      <c r="O4163" s="317">
        <v>0.31799998879432678</v>
      </c>
      <c r="P4163" s="317"/>
      <c r="Q4163" s="36">
        <v>3283</v>
      </c>
      <c r="R4163" s="317">
        <v>0.3292199969291687</v>
      </c>
      <c r="S4163" s="317"/>
      <c r="T4163" t="s">
        <v>380</v>
      </c>
      <c r="BA4163" s="395">
        <v>1</v>
      </c>
      <c r="BB4163" s="396" t="s">
        <v>861</v>
      </c>
      <c r="BC4163" t="str">
        <f t="shared" ref="BC4163:BC4226" si="376">E4163</f>
        <v>RH5</v>
      </c>
      <c r="BD4163" t="str">
        <f t="shared" ref="BD4163:BD4226" si="377">(LEFT(A4163, LEN(A4163)-7))&amp;"_"&amp;I4163</f>
        <v>NAoMe_initial_diagnosis_year</v>
      </c>
      <c r="BE4163" s="397" t="s">
        <v>862</v>
      </c>
      <c r="BF4163" t="str">
        <f t="shared" ref="BF4163:BF4226" si="378">J4163</f>
        <v>2021</v>
      </c>
      <c r="BG4163">
        <f t="shared" ref="BG4163:BG4226" si="379">K4163</f>
        <v>34</v>
      </c>
      <c r="BH4163" s="398">
        <f t="shared" ref="BH4163:BH4226" si="380">L4163</f>
        <v>0.28813999891281128</v>
      </c>
      <c r="BO4163" s="33"/>
    </row>
    <row r="4164" spans="1:67">
      <c r="A4164" s="316" t="s">
        <v>27</v>
      </c>
      <c r="B4164" t="s">
        <v>380</v>
      </c>
      <c r="C4164" t="s">
        <v>910</v>
      </c>
      <c r="D4164" t="s">
        <v>314</v>
      </c>
      <c r="E4164" s="316" t="s">
        <v>175</v>
      </c>
      <c r="F4164" s="316" t="s">
        <v>176</v>
      </c>
      <c r="G4164" s="316" t="s">
        <v>441</v>
      </c>
      <c r="H4164" s="316" t="s">
        <v>370</v>
      </c>
      <c r="I4164" s="316" t="s">
        <v>309</v>
      </c>
      <c r="J4164" s="316" t="s">
        <v>816</v>
      </c>
      <c r="K4164" s="36">
        <v>41</v>
      </c>
      <c r="L4164" s="317">
        <v>0.34746000170707703</v>
      </c>
      <c r="M4164" s="317"/>
      <c r="N4164" s="36">
        <v>162</v>
      </c>
      <c r="O4164" s="317">
        <v>0.32400000095367432</v>
      </c>
      <c r="P4164" s="317"/>
      <c r="Q4164" s="36">
        <v>3315</v>
      </c>
      <c r="R4164" s="317">
        <v>0.33243000507354742</v>
      </c>
      <c r="S4164" s="317"/>
      <c r="T4164" t="s">
        <v>380</v>
      </c>
      <c r="BA4164" s="395">
        <v>1</v>
      </c>
      <c r="BB4164" s="396" t="s">
        <v>861</v>
      </c>
      <c r="BC4164" t="str">
        <f t="shared" si="376"/>
        <v>RH5</v>
      </c>
      <c r="BD4164" t="str">
        <f t="shared" si="377"/>
        <v>NAoMe_initial_diagnosis_year</v>
      </c>
      <c r="BE4164" s="397" t="s">
        <v>862</v>
      </c>
      <c r="BF4164" t="str">
        <f t="shared" si="378"/>
        <v>2022</v>
      </c>
      <c r="BG4164">
        <f t="shared" si="379"/>
        <v>41</v>
      </c>
      <c r="BH4164" s="398">
        <f t="shared" si="380"/>
        <v>0.34746000170707703</v>
      </c>
      <c r="BO4164" s="33"/>
    </row>
    <row r="4165" spans="1:67">
      <c r="A4165" s="316" t="s">
        <v>27</v>
      </c>
      <c r="B4165" t="s">
        <v>380</v>
      </c>
      <c r="C4165" t="s">
        <v>910</v>
      </c>
      <c r="D4165" t="s">
        <v>314</v>
      </c>
      <c r="E4165" s="316" t="s">
        <v>175</v>
      </c>
      <c r="F4165" s="316" t="s">
        <v>176</v>
      </c>
      <c r="G4165" s="316" t="s">
        <v>441</v>
      </c>
      <c r="H4165" s="316" t="s">
        <v>370</v>
      </c>
      <c r="I4165" s="316" t="s">
        <v>309</v>
      </c>
      <c r="J4165" s="316" t="s">
        <v>946</v>
      </c>
      <c r="K4165" s="36">
        <v>43</v>
      </c>
      <c r="L4165" s="317">
        <v>0.36441001296043402</v>
      </c>
      <c r="M4165" s="317"/>
      <c r="N4165" s="36">
        <v>179</v>
      </c>
      <c r="O4165" s="317">
        <v>0.3580000102519989</v>
      </c>
      <c r="P4165" s="317"/>
      <c r="Q4165" s="36">
        <v>3374</v>
      </c>
      <c r="R4165" s="317">
        <v>0.33834999799728388</v>
      </c>
      <c r="S4165" s="317"/>
      <c r="T4165" t="s">
        <v>380</v>
      </c>
      <c r="BA4165" s="395">
        <v>1</v>
      </c>
      <c r="BB4165" s="396" t="s">
        <v>861</v>
      </c>
      <c r="BC4165" t="str">
        <f t="shared" si="376"/>
        <v>RH5</v>
      </c>
      <c r="BD4165" t="str">
        <f t="shared" si="377"/>
        <v>NAoMe_initial_diagnosis_year</v>
      </c>
      <c r="BE4165" s="397" t="s">
        <v>862</v>
      </c>
      <c r="BF4165" t="str">
        <f t="shared" si="378"/>
        <v>2023</v>
      </c>
      <c r="BG4165">
        <f t="shared" si="379"/>
        <v>43</v>
      </c>
      <c r="BH4165" s="398">
        <f t="shared" si="380"/>
        <v>0.36441001296043402</v>
      </c>
      <c r="BO4165" s="33"/>
    </row>
    <row r="4166" spans="1:67">
      <c r="A4166" s="316" t="s">
        <v>27</v>
      </c>
      <c r="B4166" t="s">
        <v>380</v>
      </c>
      <c r="C4166" t="s">
        <v>910</v>
      </c>
      <c r="D4166" t="s">
        <v>314</v>
      </c>
      <c r="E4166" s="316" t="s">
        <v>175</v>
      </c>
      <c r="F4166" s="316" t="s">
        <v>176</v>
      </c>
      <c r="G4166" s="316" t="s">
        <v>441</v>
      </c>
      <c r="H4166" s="316" t="s">
        <v>370</v>
      </c>
      <c r="I4166" s="316" t="s">
        <v>331</v>
      </c>
      <c r="J4166" s="316" t="s">
        <v>332</v>
      </c>
      <c r="K4166" s="36">
        <v>2</v>
      </c>
      <c r="L4166" s="317">
        <v>1.6950000077486042E-2</v>
      </c>
      <c r="M4166" s="317">
        <v>1.8689999356865879E-2</v>
      </c>
      <c r="N4166" s="36">
        <v>22</v>
      </c>
      <c r="O4166" s="317">
        <v>4.3999999761581421E-2</v>
      </c>
      <c r="P4166" s="317">
        <v>5.1640000194311142E-2</v>
      </c>
      <c r="Q4166" s="36">
        <v>434</v>
      </c>
      <c r="R4166" s="317">
        <v>4.3519999831914902E-2</v>
      </c>
      <c r="S4166" s="317">
        <v>5.2159998565912247E-2</v>
      </c>
      <c r="T4166" t="s">
        <v>380</v>
      </c>
      <c r="BA4166" s="395">
        <v>1</v>
      </c>
      <c r="BB4166" s="396" t="s">
        <v>861</v>
      </c>
      <c r="BC4166" t="str">
        <f t="shared" si="376"/>
        <v>RH5</v>
      </c>
      <c r="BD4166" t="str">
        <f t="shared" si="377"/>
        <v>NAoMe_initial_disease_group</v>
      </c>
      <c r="BE4166" s="397" t="s">
        <v>862</v>
      </c>
      <c r="BF4166" t="str">
        <f t="shared" si="378"/>
        <v>Advanced M0</v>
      </c>
      <c r="BG4166">
        <f t="shared" si="379"/>
        <v>2</v>
      </c>
      <c r="BH4166" s="398">
        <f t="shared" si="380"/>
        <v>1.6950000077486042E-2</v>
      </c>
      <c r="BO4166" s="33"/>
    </row>
    <row r="4167" spans="1:67">
      <c r="A4167" s="316" t="s">
        <v>27</v>
      </c>
      <c r="B4167" t="s">
        <v>380</v>
      </c>
      <c r="C4167" t="s">
        <v>910</v>
      </c>
      <c r="D4167" t="s">
        <v>314</v>
      </c>
      <c r="E4167" s="316" t="s">
        <v>175</v>
      </c>
      <c r="F4167" s="316" t="s">
        <v>176</v>
      </c>
      <c r="G4167" s="316" t="s">
        <v>441</v>
      </c>
      <c r="H4167" s="316" t="s">
        <v>370</v>
      </c>
      <c r="I4167" s="316" t="s">
        <v>331</v>
      </c>
      <c r="J4167" s="316" t="s">
        <v>333</v>
      </c>
      <c r="K4167" s="36">
        <v>83</v>
      </c>
      <c r="L4167" s="317">
        <v>0.70339000225067139</v>
      </c>
      <c r="M4167" s="317">
        <v>0.77569997310638428</v>
      </c>
      <c r="N4167" s="36">
        <v>316</v>
      </c>
      <c r="O4167" s="317">
        <v>0.63200002908706665</v>
      </c>
      <c r="P4167" s="317">
        <v>0.74177998304367065</v>
      </c>
      <c r="Q4167" s="36">
        <v>6159</v>
      </c>
      <c r="R4167" s="317">
        <v>0.6176300048828125</v>
      </c>
      <c r="S4167" s="317">
        <v>0.74026000499725342</v>
      </c>
      <c r="T4167" t="s">
        <v>380</v>
      </c>
      <c r="BA4167" s="395">
        <v>1</v>
      </c>
      <c r="BB4167" s="396" t="s">
        <v>861</v>
      </c>
      <c r="BC4167" t="str">
        <f t="shared" si="376"/>
        <v>RH5</v>
      </c>
      <c r="BD4167" t="str">
        <f t="shared" si="377"/>
        <v>NAoMe_initial_disease_group</v>
      </c>
      <c r="BE4167" s="397" t="s">
        <v>862</v>
      </c>
      <c r="BF4167" t="str">
        <f t="shared" si="378"/>
        <v>Advanced M1</v>
      </c>
      <c r="BG4167">
        <f t="shared" si="379"/>
        <v>83</v>
      </c>
      <c r="BH4167" s="398">
        <f t="shared" si="380"/>
        <v>0.70339000225067139</v>
      </c>
      <c r="BO4167" s="33"/>
    </row>
    <row r="4168" spans="1:67">
      <c r="A4168" s="316" t="s">
        <v>27</v>
      </c>
      <c r="B4168" t="s">
        <v>380</v>
      </c>
      <c r="C4168" t="s">
        <v>910</v>
      </c>
      <c r="D4168" t="s">
        <v>314</v>
      </c>
      <c r="E4168" s="316" t="s">
        <v>175</v>
      </c>
      <c r="F4168" s="316" t="s">
        <v>176</v>
      </c>
      <c r="G4168" s="316" t="s">
        <v>441</v>
      </c>
      <c r="H4168" s="316" t="s">
        <v>370</v>
      </c>
      <c r="I4168" s="316" t="s">
        <v>331</v>
      </c>
      <c r="J4168" s="316" t="s">
        <v>334</v>
      </c>
      <c r="K4168" s="36">
        <v>0</v>
      </c>
      <c r="L4168" s="317">
        <v>0</v>
      </c>
      <c r="M4168" s="317">
        <v>0</v>
      </c>
      <c r="N4168" s="36">
        <v>2</v>
      </c>
      <c r="O4168" s="317">
        <v>4.0000001899898052E-3</v>
      </c>
      <c r="P4168" s="317">
        <v>4.6899998560547829E-3</v>
      </c>
      <c r="Q4168" s="36">
        <v>64</v>
      </c>
      <c r="R4168" s="317">
        <v>6.4199999906122676E-3</v>
      </c>
      <c r="S4168" s="317">
        <v>7.689999882131815E-3</v>
      </c>
      <c r="T4168" t="s">
        <v>380</v>
      </c>
      <c r="BA4168" s="395">
        <v>1</v>
      </c>
      <c r="BB4168" s="396" t="s">
        <v>861</v>
      </c>
      <c r="BC4168" t="str">
        <f t="shared" si="376"/>
        <v>RH5</v>
      </c>
      <c r="BD4168" t="str">
        <f t="shared" si="377"/>
        <v>NAoMe_initial_disease_group</v>
      </c>
      <c r="BE4168" s="397" t="s">
        <v>862</v>
      </c>
      <c r="BF4168" t="str">
        <f t="shared" si="378"/>
        <v>DCIS</v>
      </c>
      <c r="BG4168">
        <f t="shared" si="379"/>
        <v>0</v>
      </c>
      <c r="BH4168" s="398">
        <f t="shared" si="380"/>
        <v>0</v>
      </c>
      <c r="BO4168" s="33"/>
    </row>
    <row r="4169" spans="1:67">
      <c r="A4169" s="316" t="s">
        <v>27</v>
      </c>
      <c r="B4169" t="s">
        <v>380</v>
      </c>
      <c r="C4169" t="s">
        <v>910</v>
      </c>
      <c r="D4169" t="s">
        <v>314</v>
      </c>
      <c r="E4169" s="316" t="s">
        <v>175</v>
      </c>
      <c r="F4169" s="316" t="s">
        <v>176</v>
      </c>
      <c r="G4169" s="316" t="s">
        <v>441</v>
      </c>
      <c r="H4169" s="316" t="s">
        <v>370</v>
      </c>
      <c r="I4169" s="316" t="s">
        <v>331</v>
      </c>
      <c r="J4169" s="316" t="s">
        <v>335</v>
      </c>
      <c r="K4169" s="36">
        <v>22</v>
      </c>
      <c r="L4169" s="317">
        <v>0.18644000589847559</v>
      </c>
      <c r="M4169" s="317">
        <v>0.2056100070476532</v>
      </c>
      <c r="N4169" s="36">
        <v>86</v>
      </c>
      <c r="O4169" s="317">
        <v>0.17200000584125519</v>
      </c>
      <c r="P4169" s="317">
        <v>0.20187999308109281</v>
      </c>
      <c r="Q4169" s="36">
        <v>1663</v>
      </c>
      <c r="R4169" s="317">
        <v>0.16676999628543851</v>
      </c>
      <c r="S4169" s="317">
        <v>0.19988000392913821</v>
      </c>
      <c r="T4169" t="s">
        <v>380</v>
      </c>
      <c r="BA4169" s="395">
        <v>1</v>
      </c>
      <c r="BB4169" s="396" t="s">
        <v>861</v>
      </c>
      <c r="BC4169" t="str">
        <f t="shared" si="376"/>
        <v>RH5</v>
      </c>
      <c r="BD4169" t="str">
        <f t="shared" si="377"/>
        <v>NAoMe_initial_disease_group</v>
      </c>
      <c r="BE4169" s="397" t="s">
        <v>862</v>
      </c>
      <c r="BF4169" t="str">
        <f t="shared" si="378"/>
        <v>Early invasive</v>
      </c>
      <c r="BG4169">
        <f t="shared" si="379"/>
        <v>22</v>
      </c>
      <c r="BH4169" s="398">
        <f t="shared" si="380"/>
        <v>0.18644000589847559</v>
      </c>
      <c r="BO4169" s="33"/>
    </row>
    <row r="4170" spans="1:67">
      <c r="A4170" s="316" t="s">
        <v>27</v>
      </c>
      <c r="B4170" t="s">
        <v>380</v>
      </c>
      <c r="C4170" t="s">
        <v>910</v>
      </c>
      <c r="D4170" t="s">
        <v>314</v>
      </c>
      <c r="E4170" s="316" t="s">
        <v>175</v>
      </c>
      <c r="F4170" s="316" t="s">
        <v>176</v>
      </c>
      <c r="G4170" s="316" t="s">
        <v>441</v>
      </c>
      <c r="H4170" s="316" t="s">
        <v>370</v>
      </c>
      <c r="I4170" s="316" t="s">
        <v>331</v>
      </c>
      <c r="J4170" s="316" t="s">
        <v>337</v>
      </c>
      <c r="K4170" s="36">
        <v>11</v>
      </c>
      <c r="L4170" s="317">
        <v>9.3220002949237823E-2</v>
      </c>
      <c r="M4170" s="317"/>
      <c r="N4170" s="36">
        <v>74</v>
      </c>
      <c r="O4170" s="317">
        <v>0.14800000190734861</v>
      </c>
      <c r="P4170" s="317"/>
      <c r="Q4170" s="36">
        <v>1652</v>
      </c>
      <c r="R4170" s="317">
        <v>0.1656599938869476</v>
      </c>
      <c r="S4170" s="317"/>
      <c r="T4170" t="s">
        <v>380</v>
      </c>
      <c r="BA4170" s="395">
        <v>1</v>
      </c>
      <c r="BB4170" s="396" t="s">
        <v>861</v>
      </c>
      <c r="BC4170" t="str">
        <f t="shared" si="376"/>
        <v>RH5</v>
      </c>
      <c r="BD4170" t="str">
        <f t="shared" si="377"/>
        <v>NAoMe_initial_disease_group</v>
      </c>
      <c r="BE4170" s="397" t="s">
        <v>862</v>
      </c>
      <c r="BF4170" t="str">
        <f t="shared" si="378"/>
        <v>Unknown stage</v>
      </c>
      <c r="BG4170">
        <f t="shared" si="379"/>
        <v>11</v>
      </c>
      <c r="BH4170" s="398">
        <f t="shared" si="380"/>
        <v>9.3220002949237823E-2</v>
      </c>
      <c r="BO4170" s="33"/>
    </row>
    <row r="4171" spans="1:67">
      <c r="A4171" s="316" t="s">
        <v>27</v>
      </c>
      <c r="B4171" t="s">
        <v>380</v>
      </c>
      <c r="C4171" t="s">
        <v>910</v>
      </c>
      <c r="D4171" t="s">
        <v>314</v>
      </c>
      <c r="E4171" s="316" t="s">
        <v>175</v>
      </c>
      <c r="F4171" s="316" t="s">
        <v>176</v>
      </c>
      <c r="G4171" s="316" t="s">
        <v>441</v>
      </c>
      <c r="H4171" s="316" t="s">
        <v>370</v>
      </c>
      <c r="I4171" s="316" t="s">
        <v>656</v>
      </c>
      <c r="J4171" s="316" t="s">
        <v>286</v>
      </c>
      <c r="K4171" s="36">
        <v>0</v>
      </c>
      <c r="L4171" s="317">
        <v>0</v>
      </c>
      <c r="M4171" s="317">
        <v>0</v>
      </c>
      <c r="N4171" s="36">
        <v>2</v>
      </c>
      <c r="O4171" s="317">
        <v>4.0000001899898052E-3</v>
      </c>
      <c r="P4171" s="317">
        <v>4.3299999088048926E-3</v>
      </c>
      <c r="Q4171" s="36">
        <v>492</v>
      </c>
      <c r="R4171" s="317">
        <v>4.9339998513460159E-2</v>
      </c>
      <c r="S4171" s="317">
        <v>5.1920000463724143E-2</v>
      </c>
      <c r="T4171" t="s">
        <v>380</v>
      </c>
      <c r="BA4171" s="395">
        <v>1</v>
      </c>
      <c r="BB4171" s="396" t="s">
        <v>861</v>
      </c>
      <c r="BC4171" t="str">
        <f t="shared" si="376"/>
        <v>RH5</v>
      </c>
      <c r="BD4171" t="str">
        <f t="shared" si="377"/>
        <v>NAoMe_initial_ethnicity_grp</v>
      </c>
      <c r="BE4171" s="397" t="s">
        <v>862</v>
      </c>
      <c r="BF4171" t="str">
        <f t="shared" si="378"/>
        <v>Asian or Asian British</v>
      </c>
      <c r="BG4171">
        <f t="shared" si="379"/>
        <v>0</v>
      </c>
      <c r="BH4171" s="398">
        <f t="shared" si="380"/>
        <v>0</v>
      </c>
      <c r="BO4171" s="33"/>
    </row>
    <row r="4172" spans="1:67">
      <c r="A4172" s="316" t="s">
        <v>27</v>
      </c>
      <c r="B4172" t="s">
        <v>380</v>
      </c>
      <c r="C4172" t="s">
        <v>910</v>
      </c>
      <c r="D4172" t="s">
        <v>314</v>
      </c>
      <c r="E4172" s="316" t="s">
        <v>175</v>
      </c>
      <c r="F4172" s="316" t="s">
        <v>176</v>
      </c>
      <c r="G4172" s="316" t="s">
        <v>441</v>
      </c>
      <c r="H4172" s="316" t="s">
        <v>370</v>
      </c>
      <c r="I4172" s="316" t="s">
        <v>656</v>
      </c>
      <c r="J4172" s="316" t="s">
        <v>287</v>
      </c>
      <c r="K4172" s="36">
        <v>0</v>
      </c>
      <c r="L4172" s="317">
        <v>0</v>
      </c>
      <c r="M4172" s="317">
        <v>0</v>
      </c>
      <c r="N4172" s="36">
        <v>2</v>
      </c>
      <c r="O4172" s="317">
        <v>4.0000001899898052E-3</v>
      </c>
      <c r="P4172" s="317">
        <v>4.3299999088048926E-3</v>
      </c>
      <c r="Q4172" s="36">
        <v>403</v>
      </c>
      <c r="R4172" s="317">
        <v>4.0410000830888748E-2</v>
      </c>
      <c r="S4172" s="317">
        <v>4.2520001530647278E-2</v>
      </c>
      <c r="T4172" t="s">
        <v>380</v>
      </c>
      <c r="BA4172" s="395">
        <v>1</v>
      </c>
      <c r="BB4172" s="396" t="s">
        <v>861</v>
      </c>
      <c r="BC4172" t="str">
        <f t="shared" si="376"/>
        <v>RH5</v>
      </c>
      <c r="BD4172" t="str">
        <f t="shared" si="377"/>
        <v>NAoMe_initial_ethnicity_grp</v>
      </c>
      <c r="BE4172" s="397" t="s">
        <v>862</v>
      </c>
      <c r="BF4172" t="str">
        <f t="shared" si="378"/>
        <v>Black or Black British</v>
      </c>
      <c r="BG4172">
        <f t="shared" si="379"/>
        <v>0</v>
      </c>
      <c r="BH4172" s="398">
        <f t="shared" si="380"/>
        <v>0</v>
      </c>
      <c r="BO4172" s="33"/>
    </row>
    <row r="4173" spans="1:67">
      <c r="A4173" s="316" t="s">
        <v>27</v>
      </c>
      <c r="B4173" t="s">
        <v>380</v>
      </c>
      <c r="C4173" t="s">
        <v>910</v>
      </c>
      <c r="D4173" t="s">
        <v>314</v>
      </c>
      <c r="E4173" s="316" t="s">
        <v>175</v>
      </c>
      <c r="F4173" s="316" t="s">
        <v>176</v>
      </c>
      <c r="G4173" s="316" t="s">
        <v>441</v>
      </c>
      <c r="H4173" s="316" t="s">
        <v>370</v>
      </c>
      <c r="I4173" s="316" t="s">
        <v>656</v>
      </c>
      <c r="J4173" s="316" t="s">
        <v>259</v>
      </c>
      <c r="K4173" s="36">
        <v>2</v>
      </c>
      <c r="L4173" s="317">
        <v>1.6950000077486042E-2</v>
      </c>
      <c r="M4173" s="317">
        <v>1.8869999796152111E-2</v>
      </c>
      <c r="N4173" s="36">
        <v>2</v>
      </c>
      <c r="O4173" s="317">
        <v>4.0000001899898052E-3</v>
      </c>
      <c r="P4173" s="317">
        <v>4.3299999088048926E-3</v>
      </c>
      <c r="Q4173" s="36">
        <v>98</v>
      </c>
      <c r="R4173" s="317">
        <v>9.8299998790025711E-3</v>
      </c>
      <c r="S4173" s="317">
        <v>1.0339999571442601E-2</v>
      </c>
      <c r="T4173" t="s">
        <v>380</v>
      </c>
      <c r="BA4173" s="395">
        <v>1</v>
      </c>
      <c r="BB4173" s="396" t="s">
        <v>861</v>
      </c>
      <c r="BC4173" t="str">
        <f t="shared" si="376"/>
        <v>RH5</v>
      </c>
      <c r="BD4173" t="str">
        <f t="shared" si="377"/>
        <v>NAoMe_initial_ethnicity_grp</v>
      </c>
      <c r="BE4173" s="397" t="s">
        <v>862</v>
      </c>
      <c r="BF4173" t="str">
        <f t="shared" si="378"/>
        <v>Mixed</v>
      </c>
      <c r="BG4173">
        <f t="shared" si="379"/>
        <v>2</v>
      </c>
      <c r="BH4173" s="398">
        <f t="shared" si="380"/>
        <v>1.6950000077486042E-2</v>
      </c>
      <c r="BO4173" s="33"/>
    </row>
    <row r="4174" spans="1:67">
      <c r="A4174" s="316" t="s">
        <v>27</v>
      </c>
      <c r="B4174" t="s">
        <v>380</v>
      </c>
      <c r="C4174" t="s">
        <v>910</v>
      </c>
      <c r="D4174" t="s">
        <v>314</v>
      </c>
      <c r="E4174" s="316" t="s">
        <v>175</v>
      </c>
      <c r="F4174" s="316" t="s">
        <v>176</v>
      </c>
      <c r="G4174" s="316" t="s">
        <v>441</v>
      </c>
      <c r="H4174" s="316" t="s">
        <v>370</v>
      </c>
      <c r="I4174" s="316" t="s">
        <v>656</v>
      </c>
      <c r="J4174" s="316" t="s">
        <v>288</v>
      </c>
      <c r="K4174" s="36">
        <v>0</v>
      </c>
      <c r="L4174" s="317">
        <v>0</v>
      </c>
      <c r="M4174" s="317">
        <v>0</v>
      </c>
      <c r="N4174" s="36">
        <v>6</v>
      </c>
      <c r="O4174" s="317">
        <v>1.200000010430813E-2</v>
      </c>
      <c r="P4174" s="317">
        <v>1.298999972641468E-2</v>
      </c>
      <c r="Q4174" s="36">
        <v>246</v>
      </c>
      <c r="R4174" s="317">
        <v>2.466999925673008E-2</v>
      </c>
      <c r="S4174" s="317">
        <v>2.5960000231862072E-2</v>
      </c>
      <c r="T4174" t="s">
        <v>380</v>
      </c>
      <c r="BA4174" s="395">
        <v>1</v>
      </c>
      <c r="BB4174" s="396" t="s">
        <v>861</v>
      </c>
      <c r="BC4174" t="str">
        <f t="shared" si="376"/>
        <v>RH5</v>
      </c>
      <c r="BD4174" t="str">
        <f t="shared" si="377"/>
        <v>NAoMe_initial_ethnicity_grp</v>
      </c>
      <c r="BE4174" s="397" t="s">
        <v>862</v>
      </c>
      <c r="BF4174" t="str">
        <f t="shared" si="378"/>
        <v>Other Ethnic Group</v>
      </c>
      <c r="BG4174">
        <f t="shared" si="379"/>
        <v>0</v>
      </c>
      <c r="BH4174" s="398">
        <f t="shared" si="380"/>
        <v>0</v>
      </c>
      <c r="BO4174" s="33"/>
    </row>
    <row r="4175" spans="1:67">
      <c r="A4175" s="316" t="s">
        <v>27</v>
      </c>
      <c r="B4175" t="s">
        <v>380</v>
      </c>
      <c r="C4175" t="s">
        <v>910</v>
      </c>
      <c r="D4175" t="s">
        <v>314</v>
      </c>
      <c r="E4175" s="316" t="s">
        <v>175</v>
      </c>
      <c r="F4175" s="316" t="s">
        <v>176</v>
      </c>
      <c r="G4175" s="316" t="s">
        <v>441</v>
      </c>
      <c r="H4175" s="316" t="s">
        <v>370</v>
      </c>
      <c r="I4175" s="316" t="s">
        <v>656</v>
      </c>
      <c r="J4175" s="316" t="s">
        <v>260</v>
      </c>
      <c r="K4175" s="36">
        <v>12</v>
      </c>
      <c r="L4175" s="317">
        <v>0.1016900017857552</v>
      </c>
      <c r="M4175" s="317"/>
      <c r="N4175" s="36">
        <v>38</v>
      </c>
      <c r="O4175" s="317">
        <v>7.5999997556209564E-2</v>
      </c>
      <c r="P4175" s="317"/>
      <c r="Q4175" s="36">
        <v>495</v>
      </c>
      <c r="R4175" s="317">
        <v>4.9639999866485603E-2</v>
      </c>
      <c r="S4175" s="317"/>
      <c r="T4175" t="s">
        <v>380</v>
      </c>
      <c r="BA4175" s="395">
        <v>1</v>
      </c>
      <c r="BB4175" s="396" t="s">
        <v>861</v>
      </c>
      <c r="BC4175" t="str">
        <f t="shared" si="376"/>
        <v>RH5</v>
      </c>
      <c r="BD4175" t="str">
        <f t="shared" si="377"/>
        <v>NAoMe_initial_ethnicity_grp</v>
      </c>
      <c r="BE4175" s="397" t="s">
        <v>862</v>
      </c>
      <c r="BF4175" t="str">
        <f t="shared" si="378"/>
        <v>Unknown</v>
      </c>
      <c r="BG4175">
        <f t="shared" si="379"/>
        <v>12</v>
      </c>
      <c r="BH4175" s="398">
        <f t="shared" si="380"/>
        <v>0.1016900017857552</v>
      </c>
      <c r="BO4175" s="33"/>
    </row>
    <row r="4176" spans="1:67">
      <c r="A4176" s="316" t="s">
        <v>27</v>
      </c>
      <c r="B4176" t="s">
        <v>380</v>
      </c>
      <c r="C4176" t="s">
        <v>910</v>
      </c>
      <c r="D4176" t="s">
        <v>314</v>
      </c>
      <c r="E4176" s="316" t="s">
        <v>175</v>
      </c>
      <c r="F4176" s="316" t="s">
        <v>176</v>
      </c>
      <c r="G4176" s="316" t="s">
        <v>441</v>
      </c>
      <c r="H4176" s="316" t="s">
        <v>370</v>
      </c>
      <c r="I4176" s="316" t="s">
        <v>656</v>
      </c>
      <c r="J4176" s="316" t="s">
        <v>258</v>
      </c>
      <c r="K4176" s="36">
        <v>104</v>
      </c>
      <c r="L4176" s="317">
        <v>0.88135999441146851</v>
      </c>
      <c r="M4176" s="317">
        <v>0.98113000392913818</v>
      </c>
      <c r="N4176" s="36">
        <v>450</v>
      </c>
      <c r="O4176" s="317">
        <v>0.89999997615814209</v>
      </c>
      <c r="P4176" s="317">
        <v>0.9740300178527832</v>
      </c>
      <c r="Q4176" s="36">
        <v>8238</v>
      </c>
      <c r="R4176" s="317">
        <v>0.82611000537872314</v>
      </c>
      <c r="S4176" s="317">
        <v>0.86926001310348511</v>
      </c>
      <c r="T4176" t="s">
        <v>380</v>
      </c>
      <c r="BA4176" s="395">
        <v>1</v>
      </c>
      <c r="BB4176" s="396" t="s">
        <v>861</v>
      </c>
      <c r="BC4176" t="str">
        <f t="shared" si="376"/>
        <v>RH5</v>
      </c>
      <c r="BD4176" t="str">
        <f t="shared" si="377"/>
        <v>NAoMe_initial_ethnicity_grp</v>
      </c>
      <c r="BE4176" s="397" t="s">
        <v>862</v>
      </c>
      <c r="BF4176" t="str">
        <f t="shared" si="378"/>
        <v>White</v>
      </c>
      <c r="BG4176">
        <f t="shared" si="379"/>
        <v>104</v>
      </c>
      <c r="BH4176" s="398">
        <f t="shared" si="380"/>
        <v>0.88135999441146851</v>
      </c>
      <c r="BO4176" s="33"/>
    </row>
    <row r="4177" spans="1:67">
      <c r="A4177" s="316" t="s">
        <v>27</v>
      </c>
      <c r="B4177" t="s">
        <v>380</v>
      </c>
      <c r="C4177" t="s">
        <v>910</v>
      </c>
      <c r="D4177" t="s">
        <v>314</v>
      </c>
      <c r="E4177" s="316" t="s">
        <v>175</v>
      </c>
      <c r="F4177" s="316" t="s">
        <v>176</v>
      </c>
      <c r="G4177" s="316" t="s">
        <v>441</v>
      </c>
      <c r="H4177" s="316" t="s">
        <v>370</v>
      </c>
      <c r="I4177" s="316" t="s">
        <v>657</v>
      </c>
      <c r="J4177" s="316" t="s">
        <v>817</v>
      </c>
      <c r="K4177" s="36">
        <v>111</v>
      </c>
      <c r="L4177" s="317">
        <v>0.94068002700805664</v>
      </c>
      <c r="M4177" s="317"/>
      <c r="N4177" s="36">
        <v>477</v>
      </c>
      <c r="O4177" s="317">
        <v>0.95399999618530273</v>
      </c>
      <c r="P4177" s="317"/>
      <c r="Q4177" s="36">
        <v>9359</v>
      </c>
      <c r="R4177" s="317">
        <v>0.93853002786636353</v>
      </c>
      <c r="S4177" s="317"/>
      <c r="T4177" t="s">
        <v>380</v>
      </c>
      <c r="BA4177" s="395">
        <v>1</v>
      </c>
      <c r="BB4177" s="396" t="s">
        <v>861</v>
      </c>
      <c r="BC4177" t="str">
        <f t="shared" si="376"/>
        <v>RH5</v>
      </c>
      <c r="BD4177" t="str">
        <f t="shared" si="377"/>
        <v>NAoMe_initial_final_route</v>
      </c>
      <c r="BE4177" s="397" t="s">
        <v>862</v>
      </c>
      <c r="BF4177" t="str">
        <f t="shared" si="378"/>
        <v>Not screened</v>
      </c>
      <c r="BG4177">
        <f t="shared" si="379"/>
        <v>111</v>
      </c>
      <c r="BH4177" s="398">
        <f t="shared" si="380"/>
        <v>0.94068002700805664</v>
      </c>
      <c r="BO4177" s="33"/>
    </row>
    <row r="4178" spans="1:67">
      <c r="A4178" s="316" t="s">
        <v>27</v>
      </c>
      <c r="B4178" t="s">
        <v>380</v>
      </c>
      <c r="C4178" t="s">
        <v>910</v>
      </c>
      <c r="D4178" t="s">
        <v>314</v>
      </c>
      <c r="E4178" s="316" t="s">
        <v>175</v>
      </c>
      <c r="F4178" s="316" t="s">
        <v>176</v>
      </c>
      <c r="G4178" s="316" t="s">
        <v>441</v>
      </c>
      <c r="H4178" s="316" t="s">
        <v>370</v>
      </c>
      <c r="I4178" s="316" t="s">
        <v>657</v>
      </c>
      <c r="J4178" s="316" t="s">
        <v>352</v>
      </c>
      <c r="K4178" s="36">
        <v>7</v>
      </c>
      <c r="L4178" s="317">
        <v>5.9319999068975449E-2</v>
      </c>
      <c r="M4178" s="317"/>
      <c r="N4178" s="36">
        <v>23</v>
      </c>
      <c r="O4178" s="317">
        <v>4.6000000089406967E-2</v>
      </c>
      <c r="P4178" s="317"/>
      <c r="Q4178" s="36">
        <v>613</v>
      </c>
      <c r="R4178" s="317">
        <v>6.1469998210668557E-2</v>
      </c>
      <c r="S4178" s="317"/>
      <c r="T4178" t="s">
        <v>380</v>
      </c>
      <c r="BA4178" s="395">
        <v>1</v>
      </c>
      <c r="BB4178" s="396" t="s">
        <v>861</v>
      </c>
      <c r="BC4178" t="str">
        <f t="shared" si="376"/>
        <v>RH5</v>
      </c>
      <c r="BD4178" t="str">
        <f t="shared" si="377"/>
        <v>NAoMe_initial_final_route</v>
      </c>
      <c r="BE4178" s="397" t="s">
        <v>862</v>
      </c>
      <c r="BF4178" t="str">
        <f t="shared" si="378"/>
        <v>Screening</v>
      </c>
      <c r="BG4178">
        <f t="shared" si="379"/>
        <v>7</v>
      </c>
      <c r="BH4178" s="398">
        <f t="shared" si="380"/>
        <v>5.9319999068975449E-2</v>
      </c>
      <c r="BO4178" s="33"/>
    </row>
    <row r="4179" spans="1:67">
      <c r="A4179" s="316" t="s">
        <v>27</v>
      </c>
      <c r="B4179" t="s">
        <v>380</v>
      </c>
      <c r="C4179" t="s">
        <v>910</v>
      </c>
      <c r="D4179" t="s">
        <v>314</v>
      </c>
      <c r="E4179" s="316" t="s">
        <v>175</v>
      </c>
      <c r="F4179" s="316" t="s">
        <v>176</v>
      </c>
      <c r="G4179" s="316" t="s">
        <v>441</v>
      </c>
      <c r="H4179" s="316" t="s">
        <v>370</v>
      </c>
      <c r="I4179" s="316" t="s">
        <v>303</v>
      </c>
      <c r="J4179" s="316" t="s">
        <v>308</v>
      </c>
      <c r="K4179" s="36">
        <v>11</v>
      </c>
      <c r="L4179" s="317">
        <v>9.3220002949237823E-2</v>
      </c>
      <c r="M4179" s="317"/>
      <c r="N4179" s="36">
        <v>74</v>
      </c>
      <c r="O4179" s="317">
        <v>0.14800000190734861</v>
      </c>
      <c r="P4179" s="317"/>
      <c r="Q4179" s="36">
        <v>1652</v>
      </c>
      <c r="R4179" s="317">
        <v>0.1656599938869476</v>
      </c>
      <c r="S4179" s="317"/>
      <c r="T4179" t="s">
        <v>380</v>
      </c>
      <c r="BA4179" s="395">
        <v>1</v>
      </c>
      <c r="BB4179" s="396" t="s">
        <v>861</v>
      </c>
      <c r="BC4179" t="str">
        <f t="shared" si="376"/>
        <v>RH5</v>
      </c>
      <c r="BD4179" t="str">
        <f t="shared" si="377"/>
        <v>NAoMe_initial_final_stage_tum</v>
      </c>
      <c r="BE4179" s="397" t="s">
        <v>862</v>
      </c>
      <c r="BF4179" t="str">
        <f t="shared" si="378"/>
        <v>Not staged/Unstated</v>
      </c>
      <c r="BG4179">
        <f t="shared" si="379"/>
        <v>11</v>
      </c>
      <c r="BH4179" s="398">
        <f t="shared" si="380"/>
        <v>9.3220002949237823E-2</v>
      </c>
      <c r="BO4179" s="33"/>
    </row>
    <row r="4180" spans="1:67">
      <c r="A4180" s="316" t="s">
        <v>27</v>
      </c>
      <c r="B4180" t="s">
        <v>380</v>
      </c>
      <c r="C4180" t="s">
        <v>910</v>
      </c>
      <c r="D4180" t="s">
        <v>314</v>
      </c>
      <c r="E4180" s="316" t="s">
        <v>175</v>
      </c>
      <c r="F4180" s="316" t="s">
        <v>176</v>
      </c>
      <c r="G4180" s="316" t="s">
        <v>441</v>
      </c>
      <c r="H4180" s="316" t="s">
        <v>370</v>
      </c>
      <c r="I4180" s="316" t="s">
        <v>303</v>
      </c>
      <c r="J4180" s="316" t="s">
        <v>304</v>
      </c>
      <c r="K4180" s="36">
        <v>0</v>
      </c>
      <c r="L4180" s="317">
        <v>0</v>
      </c>
      <c r="M4180" s="317">
        <v>0</v>
      </c>
      <c r="N4180" s="36">
        <v>2</v>
      </c>
      <c r="O4180" s="317">
        <v>4.0000001899898052E-3</v>
      </c>
      <c r="P4180" s="317">
        <v>4.6899998560547829E-3</v>
      </c>
      <c r="Q4180" s="36">
        <v>64</v>
      </c>
      <c r="R4180" s="317">
        <v>6.4199999906122676E-3</v>
      </c>
      <c r="S4180" s="317">
        <v>7.689999882131815E-3</v>
      </c>
      <c r="T4180" t="s">
        <v>380</v>
      </c>
      <c r="BA4180" s="395">
        <v>1</v>
      </c>
      <c r="BB4180" s="396" t="s">
        <v>861</v>
      </c>
      <c r="BC4180" t="str">
        <f t="shared" si="376"/>
        <v>RH5</v>
      </c>
      <c r="BD4180" t="str">
        <f t="shared" si="377"/>
        <v>NAoMe_initial_final_stage_tum</v>
      </c>
      <c r="BE4180" s="397" t="s">
        <v>862</v>
      </c>
      <c r="BF4180" t="str">
        <f t="shared" si="378"/>
        <v>Stage 0</v>
      </c>
      <c r="BG4180">
        <f t="shared" si="379"/>
        <v>0</v>
      </c>
      <c r="BH4180" s="398">
        <f t="shared" si="380"/>
        <v>0</v>
      </c>
      <c r="BO4180" s="33"/>
    </row>
    <row r="4181" spans="1:67">
      <c r="A4181" s="316" t="s">
        <v>27</v>
      </c>
      <c r="B4181" t="s">
        <v>380</v>
      </c>
      <c r="C4181" t="s">
        <v>910</v>
      </c>
      <c r="D4181" t="s">
        <v>314</v>
      </c>
      <c r="E4181" s="316" t="s">
        <v>175</v>
      </c>
      <c r="F4181" s="316" t="s">
        <v>176</v>
      </c>
      <c r="G4181" s="316" t="s">
        <v>441</v>
      </c>
      <c r="H4181" s="316" t="s">
        <v>370</v>
      </c>
      <c r="I4181" s="316" t="s">
        <v>303</v>
      </c>
      <c r="J4181" s="316" t="s">
        <v>305</v>
      </c>
      <c r="K4181" s="36">
        <v>2</v>
      </c>
      <c r="L4181" s="317">
        <v>1.6950000077486042E-2</v>
      </c>
      <c r="M4181" s="317">
        <v>1.8689999356865879E-2</v>
      </c>
      <c r="N4181" s="36">
        <v>14</v>
      </c>
      <c r="O4181" s="317">
        <v>2.8000000864267349E-2</v>
      </c>
      <c r="P4181" s="317">
        <v>3.2859999686479568E-2</v>
      </c>
      <c r="Q4181" s="36">
        <v>359</v>
      </c>
      <c r="R4181" s="317">
        <v>3.5999998450279243E-2</v>
      </c>
      <c r="S4181" s="317">
        <v>4.3150000274181373E-2</v>
      </c>
      <c r="T4181" t="s">
        <v>380</v>
      </c>
      <c r="BA4181" s="395">
        <v>1</v>
      </c>
      <c r="BB4181" s="396" t="s">
        <v>861</v>
      </c>
      <c r="BC4181" t="str">
        <f t="shared" si="376"/>
        <v>RH5</v>
      </c>
      <c r="BD4181" t="str">
        <f t="shared" si="377"/>
        <v>NAoMe_initial_final_stage_tum</v>
      </c>
      <c r="BE4181" s="397" t="s">
        <v>862</v>
      </c>
      <c r="BF4181" t="str">
        <f t="shared" si="378"/>
        <v>Stage 1</v>
      </c>
      <c r="BG4181">
        <f t="shared" si="379"/>
        <v>2</v>
      </c>
      <c r="BH4181" s="398">
        <f t="shared" si="380"/>
        <v>1.6950000077486042E-2</v>
      </c>
      <c r="BO4181" s="33"/>
    </row>
    <row r="4182" spans="1:67">
      <c r="A4182" s="316" t="s">
        <v>27</v>
      </c>
      <c r="B4182" t="s">
        <v>380</v>
      </c>
      <c r="C4182" t="s">
        <v>910</v>
      </c>
      <c r="D4182" t="s">
        <v>314</v>
      </c>
      <c r="E4182" s="316" t="s">
        <v>175</v>
      </c>
      <c r="F4182" s="316" t="s">
        <v>176</v>
      </c>
      <c r="G4182" s="316" t="s">
        <v>441</v>
      </c>
      <c r="H4182" s="316" t="s">
        <v>370</v>
      </c>
      <c r="I4182" s="316" t="s">
        <v>303</v>
      </c>
      <c r="J4182" s="316" t="s">
        <v>306</v>
      </c>
      <c r="K4182" s="36">
        <v>16</v>
      </c>
      <c r="L4182" s="317">
        <v>0.13559000194072721</v>
      </c>
      <c r="M4182" s="317">
        <v>0.14952999353408811</v>
      </c>
      <c r="N4182" s="36">
        <v>57</v>
      </c>
      <c r="O4182" s="317">
        <v>0.1140000000596046</v>
      </c>
      <c r="P4182" s="317">
        <v>0.13379999995231631</v>
      </c>
      <c r="Q4182" s="36">
        <v>996</v>
      </c>
      <c r="R4182" s="317">
        <v>9.9880002439022064E-2</v>
      </c>
      <c r="S4182" s="317">
        <v>0.11970999836921691</v>
      </c>
      <c r="T4182" t="s">
        <v>380</v>
      </c>
      <c r="BA4182" s="395">
        <v>1</v>
      </c>
      <c r="BB4182" s="396" t="s">
        <v>861</v>
      </c>
      <c r="BC4182" t="str">
        <f t="shared" si="376"/>
        <v>RH5</v>
      </c>
      <c r="BD4182" t="str">
        <f t="shared" si="377"/>
        <v>NAoMe_initial_final_stage_tum</v>
      </c>
      <c r="BE4182" s="397" t="s">
        <v>862</v>
      </c>
      <c r="BF4182" t="str">
        <f t="shared" si="378"/>
        <v>Stage 2</v>
      </c>
      <c r="BG4182">
        <f t="shared" si="379"/>
        <v>16</v>
      </c>
      <c r="BH4182" s="398">
        <f t="shared" si="380"/>
        <v>0.13559000194072721</v>
      </c>
      <c r="BO4182" s="33"/>
    </row>
    <row r="4183" spans="1:67">
      <c r="A4183" s="316" t="s">
        <v>27</v>
      </c>
      <c r="B4183" t="s">
        <v>380</v>
      </c>
      <c r="C4183" t="s">
        <v>910</v>
      </c>
      <c r="D4183" t="s">
        <v>314</v>
      </c>
      <c r="E4183" s="316" t="s">
        <v>175</v>
      </c>
      <c r="F4183" s="316" t="s">
        <v>176</v>
      </c>
      <c r="G4183" s="316" t="s">
        <v>441</v>
      </c>
      <c r="H4183" s="316" t="s">
        <v>370</v>
      </c>
      <c r="I4183" s="316" t="s">
        <v>303</v>
      </c>
      <c r="J4183" s="316" t="s">
        <v>307</v>
      </c>
      <c r="K4183" s="36">
        <v>5</v>
      </c>
      <c r="L4183" s="317">
        <v>4.236999899148941E-2</v>
      </c>
      <c r="M4183" s="317">
        <v>4.6730000525712967E-2</v>
      </c>
      <c r="N4183" s="36">
        <v>37</v>
      </c>
      <c r="O4183" s="317">
        <v>7.4000000953674316E-2</v>
      </c>
      <c r="P4183" s="317">
        <v>8.6850002408027649E-2</v>
      </c>
      <c r="Q4183" s="36">
        <v>742</v>
      </c>
      <c r="R4183" s="317">
        <v>7.4409998953342438E-2</v>
      </c>
      <c r="S4183" s="317">
        <v>8.9180000126361847E-2</v>
      </c>
      <c r="T4183" t="s">
        <v>380</v>
      </c>
      <c r="BA4183" s="395">
        <v>1</v>
      </c>
      <c r="BB4183" s="396" t="s">
        <v>861</v>
      </c>
      <c r="BC4183" t="str">
        <f t="shared" si="376"/>
        <v>RH5</v>
      </c>
      <c r="BD4183" t="str">
        <f t="shared" si="377"/>
        <v>NAoMe_initial_final_stage_tum</v>
      </c>
      <c r="BE4183" s="397" t="s">
        <v>862</v>
      </c>
      <c r="BF4183" t="str">
        <f t="shared" si="378"/>
        <v>Stage 3</v>
      </c>
      <c r="BG4183">
        <f t="shared" si="379"/>
        <v>5</v>
      </c>
      <c r="BH4183" s="398">
        <f t="shared" si="380"/>
        <v>4.236999899148941E-2</v>
      </c>
      <c r="BO4183" s="33"/>
    </row>
    <row r="4184" spans="1:67">
      <c r="A4184" s="316" t="s">
        <v>27</v>
      </c>
      <c r="B4184" t="s">
        <v>380</v>
      </c>
      <c r="C4184" t="s">
        <v>910</v>
      </c>
      <c r="D4184" t="s">
        <v>314</v>
      </c>
      <c r="E4184" s="316" t="s">
        <v>175</v>
      </c>
      <c r="F4184" s="316" t="s">
        <v>176</v>
      </c>
      <c r="G4184" s="316" t="s">
        <v>441</v>
      </c>
      <c r="H4184" s="316" t="s">
        <v>370</v>
      </c>
      <c r="I4184" s="316" t="s">
        <v>303</v>
      </c>
      <c r="J4184" s="316" t="s">
        <v>336</v>
      </c>
      <c r="K4184" s="36">
        <v>84</v>
      </c>
      <c r="L4184" s="317">
        <v>0.71186000108718872</v>
      </c>
      <c r="M4184" s="317">
        <v>0.78504997491836548</v>
      </c>
      <c r="N4184" s="36">
        <v>316</v>
      </c>
      <c r="O4184" s="317">
        <v>0.63200002908706665</v>
      </c>
      <c r="P4184" s="317">
        <v>0.74177998304367065</v>
      </c>
      <c r="Q4184" s="36">
        <v>6159</v>
      </c>
      <c r="R4184" s="317">
        <v>0.6176300048828125</v>
      </c>
      <c r="S4184" s="317">
        <v>0.74026000499725342</v>
      </c>
      <c r="T4184" t="s">
        <v>380</v>
      </c>
      <c r="BA4184" s="395">
        <v>1</v>
      </c>
      <c r="BB4184" s="396" t="s">
        <v>861</v>
      </c>
      <c r="BC4184" t="str">
        <f t="shared" si="376"/>
        <v>RH5</v>
      </c>
      <c r="BD4184" t="str">
        <f t="shared" si="377"/>
        <v>NAoMe_initial_final_stage_tum</v>
      </c>
      <c r="BE4184" s="397" t="s">
        <v>862</v>
      </c>
      <c r="BF4184" t="str">
        <f t="shared" si="378"/>
        <v>Stage 4</v>
      </c>
      <c r="BG4184">
        <f t="shared" si="379"/>
        <v>84</v>
      </c>
      <c r="BH4184" s="398">
        <f t="shared" si="380"/>
        <v>0.71186000108718872</v>
      </c>
      <c r="BO4184" s="33"/>
    </row>
    <row r="4185" spans="1:67">
      <c r="A4185" s="316" t="s">
        <v>27</v>
      </c>
      <c r="B4185" t="s">
        <v>380</v>
      </c>
      <c r="C4185" t="s">
        <v>910</v>
      </c>
      <c r="D4185" t="s">
        <v>314</v>
      </c>
      <c r="E4185" s="316" t="s">
        <v>175</v>
      </c>
      <c r="F4185" s="316" t="s">
        <v>176</v>
      </c>
      <c r="G4185" s="316" t="s">
        <v>441</v>
      </c>
      <c r="H4185" s="316" t="s">
        <v>370</v>
      </c>
      <c r="I4185" s="316" t="s">
        <v>342</v>
      </c>
      <c r="J4185" s="316" t="s">
        <v>343</v>
      </c>
      <c r="K4185" s="36">
        <v>11</v>
      </c>
      <c r="L4185" s="317">
        <v>9.3220002949237823E-2</v>
      </c>
      <c r="M4185" s="317"/>
      <c r="N4185" s="36">
        <v>74</v>
      </c>
      <c r="O4185" s="317">
        <v>0.14800000190734861</v>
      </c>
      <c r="P4185" s="317"/>
      <c r="Q4185" s="36">
        <v>1652</v>
      </c>
      <c r="R4185" s="317">
        <v>0.1656599938869476</v>
      </c>
      <c r="S4185" s="317"/>
      <c r="T4185" t="s">
        <v>380</v>
      </c>
      <c r="BA4185" s="395">
        <v>1</v>
      </c>
      <c r="BB4185" s="396" t="s">
        <v>861</v>
      </c>
      <c r="BC4185" t="str">
        <f t="shared" si="376"/>
        <v>RH5</v>
      </c>
      <c r="BD4185" t="str">
        <f t="shared" si="377"/>
        <v>NAoMe_initial_final_stage_tum_grp</v>
      </c>
      <c r="BE4185" s="397" t="s">
        <v>862</v>
      </c>
      <c r="BF4185" t="str">
        <f t="shared" si="378"/>
        <v>MBC in HESAPC</v>
      </c>
      <c r="BG4185">
        <f t="shared" si="379"/>
        <v>11</v>
      </c>
      <c r="BH4185" s="398">
        <f t="shared" si="380"/>
        <v>9.3220002949237823E-2</v>
      </c>
      <c r="BO4185" s="33"/>
    </row>
    <row r="4186" spans="1:67">
      <c r="A4186" s="316" t="s">
        <v>27</v>
      </c>
      <c r="B4186" t="s">
        <v>380</v>
      </c>
      <c r="C4186" t="s">
        <v>910</v>
      </c>
      <c r="D4186" t="s">
        <v>314</v>
      </c>
      <c r="E4186" s="316" t="s">
        <v>175</v>
      </c>
      <c r="F4186" s="316" t="s">
        <v>176</v>
      </c>
      <c r="G4186" s="316" t="s">
        <v>441</v>
      </c>
      <c r="H4186" s="316" t="s">
        <v>370</v>
      </c>
      <c r="I4186" s="316" t="s">
        <v>342</v>
      </c>
      <c r="J4186" s="316" t="s">
        <v>344</v>
      </c>
      <c r="K4186" s="36">
        <v>24</v>
      </c>
      <c r="L4186" s="317">
        <v>0.20339000225067139</v>
      </c>
      <c r="M4186" s="317">
        <v>0.22429999709129331</v>
      </c>
      <c r="N4186" s="36">
        <v>111</v>
      </c>
      <c r="O4186" s="317">
        <v>0.22200000286102289</v>
      </c>
      <c r="P4186" s="317">
        <v>0.26056000590324402</v>
      </c>
      <c r="Q4186" s="36">
        <v>2161</v>
      </c>
      <c r="R4186" s="317">
        <v>0.2167100012302399</v>
      </c>
      <c r="S4186" s="317">
        <v>0.25973999500274658</v>
      </c>
      <c r="T4186" t="s">
        <v>380</v>
      </c>
      <c r="BA4186" s="395">
        <v>1</v>
      </c>
      <c r="BB4186" s="396" t="s">
        <v>861</v>
      </c>
      <c r="BC4186" t="str">
        <f t="shared" si="376"/>
        <v>RH5</v>
      </c>
      <c r="BD4186" t="str">
        <f t="shared" si="377"/>
        <v>NAoMe_initial_final_stage_tum_grp</v>
      </c>
      <c r="BE4186" s="397" t="s">
        <v>862</v>
      </c>
      <c r="BF4186" t="str">
        <f t="shared" si="378"/>
        <v>Stage 0-3</v>
      </c>
      <c r="BG4186">
        <f t="shared" si="379"/>
        <v>24</v>
      </c>
      <c r="BH4186" s="398">
        <f t="shared" si="380"/>
        <v>0.20339000225067139</v>
      </c>
      <c r="BO4186" s="33"/>
    </row>
    <row r="4187" spans="1:67">
      <c r="A4187" s="316" t="s">
        <v>27</v>
      </c>
      <c r="B4187" t="s">
        <v>380</v>
      </c>
      <c r="C4187" t="s">
        <v>910</v>
      </c>
      <c r="D4187" t="s">
        <v>314</v>
      </c>
      <c r="E4187" s="316" t="s">
        <v>175</v>
      </c>
      <c r="F4187" s="316" t="s">
        <v>176</v>
      </c>
      <c r="G4187" s="316" t="s">
        <v>441</v>
      </c>
      <c r="H4187" s="316" t="s">
        <v>370</v>
      </c>
      <c r="I4187" s="316" t="s">
        <v>342</v>
      </c>
      <c r="J4187" s="316" t="s">
        <v>336</v>
      </c>
      <c r="K4187" s="36">
        <v>83</v>
      </c>
      <c r="L4187" s="317">
        <v>0.70339000225067139</v>
      </c>
      <c r="M4187" s="317">
        <v>0.77569997310638428</v>
      </c>
      <c r="N4187" s="36">
        <v>315</v>
      </c>
      <c r="O4187" s="317">
        <v>0.62999999523162842</v>
      </c>
      <c r="P4187" s="317">
        <v>0.73944002389907837</v>
      </c>
      <c r="Q4187" s="36">
        <v>6159</v>
      </c>
      <c r="R4187" s="317">
        <v>0.6176300048828125</v>
      </c>
      <c r="S4187" s="317">
        <v>0.74026000499725342</v>
      </c>
      <c r="T4187" t="s">
        <v>380</v>
      </c>
      <c r="BA4187" s="395">
        <v>1</v>
      </c>
      <c r="BB4187" s="396" t="s">
        <v>861</v>
      </c>
      <c r="BC4187" t="str">
        <f t="shared" si="376"/>
        <v>RH5</v>
      </c>
      <c r="BD4187" t="str">
        <f t="shared" si="377"/>
        <v>NAoMe_initial_final_stage_tum_grp</v>
      </c>
      <c r="BE4187" s="397" t="s">
        <v>862</v>
      </c>
      <c r="BF4187" t="str">
        <f t="shared" si="378"/>
        <v>Stage 4</v>
      </c>
      <c r="BG4187">
        <f t="shared" si="379"/>
        <v>83</v>
      </c>
      <c r="BH4187" s="398">
        <f t="shared" si="380"/>
        <v>0.70339000225067139</v>
      </c>
      <c r="BO4187" s="33"/>
    </row>
    <row r="4188" spans="1:67">
      <c r="A4188" s="316" t="s">
        <v>27</v>
      </c>
      <c r="B4188" t="s">
        <v>380</v>
      </c>
      <c r="C4188" t="s">
        <v>910</v>
      </c>
      <c r="D4188" t="s">
        <v>314</v>
      </c>
      <c r="E4188" s="316" t="s">
        <v>175</v>
      </c>
      <c r="F4188" s="316" t="s">
        <v>176</v>
      </c>
      <c r="G4188" s="316" t="s">
        <v>441</v>
      </c>
      <c r="H4188" s="316" t="s">
        <v>370</v>
      </c>
      <c r="I4188" s="316" t="s">
        <v>658</v>
      </c>
      <c r="J4188" s="316" t="s">
        <v>345</v>
      </c>
      <c r="K4188" s="36">
        <v>118</v>
      </c>
      <c r="L4188" s="317">
        <v>1</v>
      </c>
      <c r="M4188" s="317"/>
      <c r="N4188" s="36">
        <v>500</v>
      </c>
      <c r="O4188" s="317">
        <v>1</v>
      </c>
      <c r="P4188" s="317"/>
      <c r="Q4188" s="36">
        <v>9972</v>
      </c>
      <c r="R4188" s="317">
        <v>1</v>
      </c>
      <c r="S4188" s="317"/>
      <c r="T4188" t="s">
        <v>380</v>
      </c>
      <c r="BA4188" s="395">
        <v>1</v>
      </c>
      <c r="BB4188" s="396" t="s">
        <v>861</v>
      </c>
      <c r="BC4188" t="str">
        <f t="shared" si="376"/>
        <v>RH5</v>
      </c>
      <c r="BD4188" t="str">
        <f t="shared" si="377"/>
        <v>NAoMe_initial_final_who_ps</v>
      </c>
      <c r="BE4188" s="397" t="s">
        <v>862</v>
      </c>
      <c r="BF4188" t="str">
        <f t="shared" si="378"/>
        <v>Not recorded</v>
      </c>
      <c r="BG4188">
        <f t="shared" si="379"/>
        <v>118</v>
      </c>
      <c r="BH4188" s="398">
        <f t="shared" si="380"/>
        <v>1</v>
      </c>
      <c r="BO4188" s="33"/>
    </row>
    <row r="4189" spans="1:67">
      <c r="A4189" s="316" t="s">
        <v>27</v>
      </c>
      <c r="B4189" t="s">
        <v>380</v>
      </c>
      <c r="C4189" t="s">
        <v>910</v>
      </c>
      <c r="D4189" t="s">
        <v>314</v>
      </c>
      <c r="E4189" s="316" t="s">
        <v>175</v>
      </c>
      <c r="F4189" s="316" t="s">
        <v>176</v>
      </c>
      <c r="G4189" s="316" t="s">
        <v>441</v>
      </c>
      <c r="H4189" s="316" t="s">
        <v>370</v>
      </c>
      <c r="I4189" s="316" t="s">
        <v>291</v>
      </c>
      <c r="J4189" s="316" t="s">
        <v>313</v>
      </c>
      <c r="K4189" s="36">
        <v>118</v>
      </c>
      <c r="L4189" s="317">
        <v>1</v>
      </c>
      <c r="M4189" s="317"/>
      <c r="N4189" s="36">
        <v>494</v>
      </c>
      <c r="O4189" s="317">
        <v>0.98799997568130493</v>
      </c>
      <c r="P4189" s="317"/>
      <c r="Q4189" s="36">
        <v>9846</v>
      </c>
      <c r="R4189" s="317">
        <v>0.98736000061035156</v>
      </c>
      <c r="S4189" s="317"/>
      <c r="T4189" t="s">
        <v>380</v>
      </c>
      <c r="BA4189" s="395">
        <v>1</v>
      </c>
      <c r="BB4189" s="396" t="s">
        <v>861</v>
      </c>
      <c r="BC4189" t="str">
        <f t="shared" si="376"/>
        <v>RH5</v>
      </c>
      <c r="BD4189" t="str">
        <f t="shared" si="377"/>
        <v>NAoMe_initial_gender</v>
      </c>
      <c r="BE4189" s="397" t="s">
        <v>862</v>
      </c>
      <c r="BF4189" t="str">
        <f t="shared" si="378"/>
        <v>Female</v>
      </c>
      <c r="BG4189">
        <f t="shared" si="379"/>
        <v>118</v>
      </c>
      <c r="BH4189" s="398">
        <f t="shared" si="380"/>
        <v>1</v>
      </c>
      <c r="BO4189" s="33"/>
    </row>
    <row r="4190" spans="1:67">
      <c r="A4190" s="316" t="s">
        <v>27</v>
      </c>
      <c r="B4190" t="s">
        <v>380</v>
      </c>
      <c r="C4190" t="s">
        <v>910</v>
      </c>
      <c r="D4190" t="s">
        <v>314</v>
      </c>
      <c r="E4190" s="316" t="s">
        <v>175</v>
      </c>
      <c r="F4190" s="316" t="s">
        <v>176</v>
      </c>
      <c r="G4190" s="316" t="s">
        <v>441</v>
      </c>
      <c r="H4190" s="316" t="s">
        <v>370</v>
      </c>
      <c r="I4190" s="316" t="s">
        <v>291</v>
      </c>
      <c r="J4190" s="316" t="s">
        <v>293</v>
      </c>
      <c r="K4190" s="36">
        <v>0</v>
      </c>
      <c r="L4190" s="317">
        <v>0</v>
      </c>
      <c r="M4190" s="317"/>
      <c r="N4190" s="36">
        <v>6</v>
      </c>
      <c r="O4190" s="317">
        <v>1.200000010430813E-2</v>
      </c>
      <c r="P4190" s="317"/>
      <c r="Q4190" s="36">
        <v>126</v>
      </c>
      <c r="R4190" s="317">
        <v>1.264000032097101E-2</v>
      </c>
      <c r="S4190" s="317"/>
      <c r="T4190" t="s">
        <v>380</v>
      </c>
      <c r="BA4190" s="395">
        <v>1</v>
      </c>
      <c r="BB4190" s="396" t="s">
        <v>861</v>
      </c>
      <c r="BC4190" t="str">
        <f t="shared" si="376"/>
        <v>RH5</v>
      </c>
      <c r="BD4190" t="str">
        <f t="shared" si="377"/>
        <v>NAoMe_initial_gender</v>
      </c>
      <c r="BE4190" s="397" t="s">
        <v>862</v>
      </c>
      <c r="BF4190" t="str">
        <f t="shared" si="378"/>
        <v>Male</v>
      </c>
      <c r="BG4190">
        <f t="shared" si="379"/>
        <v>0</v>
      </c>
      <c r="BH4190" s="398">
        <f t="shared" si="380"/>
        <v>0</v>
      </c>
      <c r="BO4190" s="33"/>
    </row>
    <row r="4191" spans="1:67">
      <c r="A4191" s="316" t="s">
        <v>27</v>
      </c>
      <c r="B4191" t="s">
        <v>380</v>
      </c>
      <c r="C4191" t="s">
        <v>910</v>
      </c>
      <c r="D4191" t="s">
        <v>314</v>
      </c>
      <c r="E4191" s="316" t="s">
        <v>175</v>
      </c>
      <c r="F4191" s="316" t="s">
        <v>176</v>
      </c>
      <c r="G4191" s="316" t="s">
        <v>441</v>
      </c>
      <c r="H4191" s="316" t="s">
        <v>370</v>
      </c>
      <c r="I4191" s="316" t="s">
        <v>659</v>
      </c>
      <c r="J4191" s="316" t="s">
        <v>294</v>
      </c>
      <c r="K4191" s="36">
        <v>11</v>
      </c>
      <c r="L4191" s="317">
        <v>9.3220002949237823E-2</v>
      </c>
      <c r="M4191" s="317">
        <v>9.3220002949237823E-2</v>
      </c>
      <c r="N4191" s="36">
        <v>39</v>
      </c>
      <c r="O4191" s="317">
        <v>7.8000001609325409E-2</v>
      </c>
      <c r="P4191" s="317">
        <v>7.8000001609325409E-2</v>
      </c>
      <c r="Q4191" s="36">
        <v>1800</v>
      </c>
      <c r="R4191" s="317">
        <v>0.18050999939441681</v>
      </c>
      <c r="S4191" s="317">
        <v>0.18050999939441681</v>
      </c>
      <c r="T4191" t="s">
        <v>380</v>
      </c>
      <c r="BA4191" s="395">
        <v>1</v>
      </c>
      <c r="BB4191" s="396" t="s">
        <v>861</v>
      </c>
      <c r="BC4191" t="str">
        <f t="shared" si="376"/>
        <v>RH5</v>
      </c>
      <c r="BD4191" t="str">
        <f t="shared" si="377"/>
        <v>NAoMe_initial_imd_2019</v>
      </c>
      <c r="BE4191" s="397" t="s">
        <v>862</v>
      </c>
      <c r="BF4191" t="str">
        <f t="shared" si="378"/>
        <v>1 - most deprived</v>
      </c>
      <c r="BG4191">
        <f t="shared" si="379"/>
        <v>11</v>
      </c>
      <c r="BH4191" s="398">
        <f t="shared" si="380"/>
        <v>9.3220002949237823E-2</v>
      </c>
      <c r="BO4191" s="33"/>
    </row>
    <row r="4192" spans="1:67">
      <c r="A4192" s="316" t="s">
        <v>27</v>
      </c>
      <c r="B4192" t="s">
        <v>380</v>
      </c>
      <c r="C4192" t="s">
        <v>910</v>
      </c>
      <c r="D4192" t="s">
        <v>314</v>
      </c>
      <c r="E4192" s="316" t="s">
        <v>175</v>
      </c>
      <c r="F4192" s="316" t="s">
        <v>176</v>
      </c>
      <c r="G4192" s="316" t="s">
        <v>441</v>
      </c>
      <c r="H4192" s="316" t="s">
        <v>370</v>
      </c>
      <c r="I4192" s="316" t="s">
        <v>659</v>
      </c>
      <c r="J4192" s="316" t="s">
        <v>15</v>
      </c>
      <c r="K4192" s="36">
        <v>27</v>
      </c>
      <c r="L4192" s="317">
        <v>0.22880999743938449</v>
      </c>
      <c r="M4192" s="317">
        <v>0.22880999743938449</v>
      </c>
      <c r="N4192" s="36">
        <v>101</v>
      </c>
      <c r="O4192" s="317">
        <v>0.20200000703334811</v>
      </c>
      <c r="P4192" s="317">
        <v>0.20200000703334811</v>
      </c>
      <c r="Q4192" s="36">
        <v>2036</v>
      </c>
      <c r="R4192" s="317">
        <v>0.20417000353336329</v>
      </c>
      <c r="S4192" s="317">
        <v>0.20417000353336329</v>
      </c>
      <c r="T4192" t="s">
        <v>380</v>
      </c>
      <c r="BA4192" s="395">
        <v>1</v>
      </c>
      <c r="BB4192" s="396" t="s">
        <v>861</v>
      </c>
      <c r="BC4192" t="str">
        <f t="shared" si="376"/>
        <v>RH5</v>
      </c>
      <c r="BD4192" t="str">
        <f t="shared" si="377"/>
        <v>NAoMe_initial_imd_2019</v>
      </c>
      <c r="BE4192" s="397" t="s">
        <v>862</v>
      </c>
      <c r="BF4192" t="str">
        <f t="shared" si="378"/>
        <v>2</v>
      </c>
      <c r="BG4192">
        <f t="shared" si="379"/>
        <v>27</v>
      </c>
      <c r="BH4192" s="398">
        <f t="shared" si="380"/>
        <v>0.22880999743938449</v>
      </c>
      <c r="BO4192" s="33"/>
    </row>
    <row r="4193" spans="1:67">
      <c r="A4193" s="316" t="s">
        <v>27</v>
      </c>
      <c r="B4193" t="s">
        <v>380</v>
      </c>
      <c r="C4193" t="s">
        <v>910</v>
      </c>
      <c r="D4193" t="s">
        <v>314</v>
      </c>
      <c r="E4193" s="316" t="s">
        <v>175</v>
      </c>
      <c r="F4193" s="316" t="s">
        <v>176</v>
      </c>
      <c r="G4193" s="316" t="s">
        <v>441</v>
      </c>
      <c r="H4193" s="316" t="s">
        <v>370</v>
      </c>
      <c r="I4193" s="316" t="s">
        <v>659</v>
      </c>
      <c r="J4193" s="316" t="s">
        <v>16</v>
      </c>
      <c r="K4193" s="36">
        <v>46</v>
      </c>
      <c r="L4193" s="317">
        <v>0.38982999324798578</v>
      </c>
      <c r="M4193" s="317">
        <v>0.38982999324798578</v>
      </c>
      <c r="N4193" s="36">
        <v>123</v>
      </c>
      <c r="O4193" s="317">
        <v>0.2460000067949295</v>
      </c>
      <c r="P4193" s="317">
        <v>0.2460000067949295</v>
      </c>
      <c r="Q4193" s="36">
        <v>2085</v>
      </c>
      <c r="R4193" s="317">
        <v>0.20908999443054199</v>
      </c>
      <c r="S4193" s="317">
        <v>0.20908999443054199</v>
      </c>
      <c r="T4193" t="s">
        <v>380</v>
      </c>
      <c r="BA4193" s="395">
        <v>1</v>
      </c>
      <c r="BB4193" s="396" t="s">
        <v>861</v>
      </c>
      <c r="BC4193" t="str">
        <f t="shared" si="376"/>
        <v>RH5</v>
      </c>
      <c r="BD4193" t="str">
        <f t="shared" si="377"/>
        <v>NAoMe_initial_imd_2019</v>
      </c>
      <c r="BE4193" s="397" t="s">
        <v>862</v>
      </c>
      <c r="BF4193" t="str">
        <f t="shared" si="378"/>
        <v>3</v>
      </c>
      <c r="BG4193">
        <f t="shared" si="379"/>
        <v>46</v>
      </c>
      <c r="BH4193" s="398">
        <f t="shared" si="380"/>
        <v>0.38982999324798578</v>
      </c>
      <c r="BO4193" s="33"/>
    </row>
    <row r="4194" spans="1:67">
      <c r="A4194" s="316" t="s">
        <v>27</v>
      </c>
      <c r="B4194" t="s">
        <v>380</v>
      </c>
      <c r="C4194" t="s">
        <v>910</v>
      </c>
      <c r="D4194" t="s">
        <v>314</v>
      </c>
      <c r="E4194" s="316" t="s">
        <v>175</v>
      </c>
      <c r="F4194" s="316" t="s">
        <v>176</v>
      </c>
      <c r="G4194" s="316" t="s">
        <v>441</v>
      </c>
      <c r="H4194" s="316" t="s">
        <v>370</v>
      </c>
      <c r="I4194" s="316" t="s">
        <v>659</v>
      </c>
      <c r="J4194" s="316" t="s">
        <v>17</v>
      </c>
      <c r="K4194" s="36">
        <v>24</v>
      </c>
      <c r="L4194" s="317">
        <v>0.20339000225067139</v>
      </c>
      <c r="M4194" s="317">
        <v>0.20339000225067139</v>
      </c>
      <c r="N4194" s="36">
        <v>117</v>
      </c>
      <c r="O4194" s="317">
        <v>0.2339999973773956</v>
      </c>
      <c r="P4194" s="317">
        <v>0.2339999973773956</v>
      </c>
      <c r="Q4194" s="36">
        <v>2024</v>
      </c>
      <c r="R4194" s="317">
        <v>0.2029699981212616</v>
      </c>
      <c r="S4194" s="317">
        <v>0.2029699981212616</v>
      </c>
      <c r="T4194" t="s">
        <v>380</v>
      </c>
      <c r="BA4194" s="395">
        <v>1</v>
      </c>
      <c r="BB4194" s="396" t="s">
        <v>861</v>
      </c>
      <c r="BC4194" t="str">
        <f t="shared" si="376"/>
        <v>RH5</v>
      </c>
      <c r="BD4194" t="str">
        <f t="shared" si="377"/>
        <v>NAoMe_initial_imd_2019</v>
      </c>
      <c r="BE4194" s="397" t="s">
        <v>862</v>
      </c>
      <c r="BF4194" t="str">
        <f t="shared" si="378"/>
        <v>4</v>
      </c>
      <c r="BG4194">
        <f t="shared" si="379"/>
        <v>24</v>
      </c>
      <c r="BH4194" s="398">
        <f t="shared" si="380"/>
        <v>0.20339000225067139</v>
      </c>
      <c r="BO4194" s="33"/>
    </row>
    <row r="4195" spans="1:67">
      <c r="A4195" s="316" t="s">
        <v>27</v>
      </c>
      <c r="B4195" t="s">
        <v>380</v>
      </c>
      <c r="C4195" t="s">
        <v>910</v>
      </c>
      <c r="D4195" t="s">
        <v>314</v>
      </c>
      <c r="E4195" s="316" t="s">
        <v>175</v>
      </c>
      <c r="F4195" s="316" t="s">
        <v>176</v>
      </c>
      <c r="G4195" s="316" t="s">
        <v>441</v>
      </c>
      <c r="H4195" s="316" t="s">
        <v>370</v>
      </c>
      <c r="I4195" s="316" t="s">
        <v>659</v>
      </c>
      <c r="J4195" s="316" t="s">
        <v>295</v>
      </c>
      <c r="K4195" s="36">
        <v>10</v>
      </c>
      <c r="L4195" s="317">
        <v>8.4749996662139893E-2</v>
      </c>
      <c r="M4195" s="317">
        <v>8.4749996662139893E-2</v>
      </c>
      <c r="N4195" s="36">
        <v>120</v>
      </c>
      <c r="O4195" s="317">
        <v>0.239999994635582</v>
      </c>
      <c r="P4195" s="317">
        <v>0.239999994635582</v>
      </c>
      <c r="Q4195" s="36">
        <v>2027</v>
      </c>
      <c r="R4195" s="317">
        <v>0.2032700031995773</v>
      </c>
      <c r="S4195" s="317">
        <v>0.2032700031995773</v>
      </c>
      <c r="T4195" t="s">
        <v>380</v>
      </c>
      <c r="BA4195" s="395">
        <v>1</v>
      </c>
      <c r="BB4195" s="396" t="s">
        <v>861</v>
      </c>
      <c r="BC4195" t="str">
        <f t="shared" si="376"/>
        <v>RH5</v>
      </c>
      <c r="BD4195" t="str">
        <f t="shared" si="377"/>
        <v>NAoMe_initial_imd_2019</v>
      </c>
      <c r="BE4195" s="397" t="s">
        <v>862</v>
      </c>
      <c r="BF4195" t="str">
        <f t="shared" si="378"/>
        <v>5 - least deprived</v>
      </c>
      <c r="BG4195">
        <f t="shared" si="379"/>
        <v>10</v>
      </c>
      <c r="BH4195" s="398">
        <f t="shared" si="380"/>
        <v>8.4749996662139893E-2</v>
      </c>
      <c r="BO4195" s="33"/>
    </row>
    <row r="4196" spans="1:67">
      <c r="A4196" s="316" t="s">
        <v>27</v>
      </c>
      <c r="B4196" t="s">
        <v>380</v>
      </c>
      <c r="C4196" t="s">
        <v>910</v>
      </c>
      <c r="D4196" t="s">
        <v>314</v>
      </c>
      <c r="E4196" s="316" t="s">
        <v>175</v>
      </c>
      <c r="F4196" s="316" t="s">
        <v>176</v>
      </c>
      <c r="G4196" s="316" t="s">
        <v>441</v>
      </c>
      <c r="H4196" s="316" t="s">
        <v>370</v>
      </c>
      <c r="I4196" s="316" t="s">
        <v>659</v>
      </c>
      <c r="J4196" s="316" t="s">
        <v>260</v>
      </c>
      <c r="K4196" s="36">
        <v>0</v>
      </c>
      <c r="L4196" s="317">
        <v>0</v>
      </c>
      <c r="M4196" s="317"/>
      <c r="N4196" s="36">
        <v>0</v>
      </c>
      <c r="O4196" s="317">
        <v>0</v>
      </c>
      <c r="P4196" s="317"/>
      <c r="Q4196" s="36">
        <v>0</v>
      </c>
      <c r="R4196" s="317">
        <v>0</v>
      </c>
      <c r="S4196" s="317"/>
      <c r="T4196" t="s">
        <v>380</v>
      </c>
      <c r="BA4196" s="395">
        <v>1</v>
      </c>
      <c r="BB4196" s="396" t="s">
        <v>861</v>
      </c>
      <c r="BC4196" t="str">
        <f t="shared" si="376"/>
        <v>RH5</v>
      </c>
      <c r="BD4196" t="str">
        <f t="shared" si="377"/>
        <v>NAoMe_initial_imd_2019</v>
      </c>
      <c r="BE4196" s="397" t="s">
        <v>862</v>
      </c>
      <c r="BF4196" t="str">
        <f t="shared" si="378"/>
        <v>Unknown</v>
      </c>
      <c r="BG4196">
        <f t="shared" si="379"/>
        <v>0</v>
      </c>
      <c r="BH4196" s="398">
        <f t="shared" si="380"/>
        <v>0</v>
      </c>
      <c r="BO4196" s="33"/>
    </row>
    <row r="4197" spans="1:67">
      <c r="A4197" s="316" t="s">
        <v>27</v>
      </c>
      <c r="B4197" t="s">
        <v>380</v>
      </c>
      <c r="C4197" t="s">
        <v>910</v>
      </c>
      <c r="D4197" t="s">
        <v>314</v>
      </c>
      <c r="E4197" s="316" t="s">
        <v>175</v>
      </c>
      <c r="F4197" s="316" t="s">
        <v>176</v>
      </c>
      <c r="G4197" s="316" t="s">
        <v>441</v>
      </c>
      <c r="H4197" s="316" t="s">
        <v>370</v>
      </c>
      <c r="I4197" s="316" t="s">
        <v>296</v>
      </c>
      <c r="J4197" s="316" t="s">
        <v>297</v>
      </c>
      <c r="K4197" s="36">
        <v>67</v>
      </c>
      <c r="L4197" s="317">
        <v>0.56779998540878296</v>
      </c>
      <c r="M4197" s="317">
        <v>0.58261001110076904</v>
      </c>
      <c r="N4197" s="36">
        <v>286</v>
      </c>
      <c r="O4197" s="317">
        <v>0.57200002670288086</v>
      </c>
      <c r="P4197" s="317">
        <v>0.5801200270652771</v>
      </c>
      <c r="Q4197" s="36">
        <v>5528</v>
      </c>
      <c r="R4197" s="317">
        <v>0.55435001850128174</v>
      </c>
      <c r="S4197" s="317">
        <v>0.56936997175216675</v>
      </c>
      <c r="T4197" t="s">
        <v>380</v>
      </c>
      <c r="BA4197" s="395">
        <v>1</v>
      </c>
      <c r="BB4197" s="396" t="s">
        <v>861</v>
      </c>
      <c r="BC4197" t="str">
        <f t="shared" si="376"/>
        <v>RH5</v>
      </c>
      <c r="BD4197" t="str">
        <f t="shared" si="377"/>
        <v>NAoMe_initial_scarf_731_grp</v>
      </c>
      <c r="BE4197" s="397" t="s">
        <v>862</v>
      </c>
      <c r="BF4197" t="str">
        <f t="shared" si="378"/>
        <v>Fit</v>
      </c>
      <c r="BG4197">
        <f t="shared" si="379"/>
        <v>67</v>
      </c>
      <c r="BH4197" s="398">
        <f t="shared" si="380"/>
        <v>0.56779998540878296</v>
      </c>
      <c r="BO4197" s="33"/>
    </row>
    <row r="4198" spans="1:67">
      <c r="A4198" s="316" t="s">
        <v>27</v>
      </c>
      <c r="B4198" t="s">
        <v>380</v>
      </c>
      <c r="C4198" t="s">
        <v>910</v>
      </c>
      <c r="D4198" t="s">
        <v>314</v>
      </c>
      <c r="E4198" s="316" t="s">
        <v>175</v>
      </c>
      <c r="F4198" s="316" t="s">
        <v>176</v>
      </c>
      <c r="G4198" s="316" t="s">
        <v>441</v>
      </c>
      <c r="H4198" s="316" t="s">
        <v>370</v>
      </c>
      <c r="I4198" s="316" t="s">
        <v>296</v>
      </c>
      <c r="J4198" s="316" t="s">
        <v>298</v>
      </c>
      <c r="K4198" s="36">
        <v>20</v>
      </c>
      <c r="L4198" s="317">
        <v>0.16948999464511871</v>
      </c>
      <c r="M4198" s="317">
        <v>0.17391000688076019</v>
      </c>
      <c r="N4198" s="36">
        <v>77</v>
      </c>
      <c r="O4198" s="317">
        <v>0.153999999165535</v>
      </c>
      <c r="P4198" s="317">
        <v>0.1561899930238724</v>
      </c>
      <c r="Q4198" s="36">
        <v>1492</v>
      </c>
      <c r="R4198" s="317">
        <v>0.149619996547699</v>
      </c>
      <c r="S4198" s="317">
        <v>0.153669998049736</v>
      </c>
      <c r="T4198" t="s">
        <v>380</v>
      </c>
      <c r="BA4198" s="395">
        <v>1</v>
      </c>
      <c r="BB4198" s="396" t="s">
        <v>861</v>
      </c>
      <c r="BC4198" t="str">
        <f t="shared" si="376"/>
        <v>RH5</v>
      </c>
      <c r="BD4198" t="str">
        <f t="shared" si="377"/>
        <v>NAoMe_initial_scarf_731_grp</v>
      </c>
      <c r="BE4198" s="397" t="s">
        <v>862</v>
      </c>
      <c r="BF4198" t="str">
        <f t="shared" si="378"/>
        <v>Mild frailty</v>
      </c>
      <c r="BG4198">
        <f t="shared" si="379"/>
        <v>20</v>
      </c>
      <c r="BH4198" s="398">
        <f t="shared" si="380"/>
        <v>0.16948999464511871</v>
      </c>
      <c r="BO4198" s="33"/>
    </row>
    <row r="4199" spans="1:67">
      <c r="A4199" s="316" t="s">
        <v>27</v>
      </c>
      <c r="B4199" t="s">
        <v>380</v>
      </c>
      <c r="C4199" t="s">
        <v>910</v>
      </c>
      <c r="D4199" t="s">
        <v>314</v>
      </c>
      <c r="E4199" s="316" t="s">
        <v>175</v>
      </c>
      <c r="F4199" s="316" t="s">
        <v>176</v>
      </c>
      <c r="G4199" s="316" t="s">
        <v>441</v>
      </c>
      <c r="H4199" s="316" t="s">
        <v>370</v>
      </c>
      <c r="I4199" s="316" t="s">
        <v>296</v>
      </c>
      <c r="J4199" s="316" t="s">
        <v>299</v>
      </c>
      <c r="K4199" s="36">
        <v>16</v>
      </c>
      <c r="L4199" s="317">
        <v>0.13559000194072721</v>
      </c>
      <c r="M4199" s="317">
        <v>0.13912999629974371</v>
      </c>
      <c r="N4199" s="36">
        <v>73</v>
      </c>
      <c r="O4199" s="317">
        <v>0.14599999785423279</v>
      </c>
      <c r="P4199" s="317">
        <v>0.14806999266147611</v>
      </c>
      <c r="Q4199" s="36">
        <v>1470</v>
      </c>
      <c r="R4199" s="317">
        <v>0.1474100053310394</v>
      </c>
      <c r="S4199" s="317">
        <v>0.1514099985361099</v>
      </c>
      <c r="T4199" t="s">
        <v>380</v>
      </c>
      <c r="BA4199" s="395">
        <v>1</v>
      </c>
      <c r="BB4199" s="396" t="s">
        <v>861</v>
      </c>
      <c r="BC4199" t="str">
        <f t="shared" si="376"/>
        <v>RH5</v>
      </c>
      <c r="BD4199" t="str">
        <f t="shared" si="377"/>
        <v>NAoMe_initial_scarf_731_grp</v>
      </c>
      <c r="BE4199" s="397" t="s">
        <v>862</v>
      </c>
      <c r="BF4199" t="str">
        <f t="shared" si="378"/>
        <v>Moderate frailty</v>
      </c>
      <c r="BG4199">
        <f t="shared" si="379"/>
        <v>16</v>
      </c>
      <c r="BH4199" s="398">
        <f t="shared" si="380"/>
        <v>0.13559000194072721</v>
      </c>
      <c r="BO4199" s="33"/>
    </row>
    <row r="4200" spans="1:67">
      <c r="A4200" s="316" t="s">
        <v>27</v>
      </c>
      <c r="B4200" t="s">
        <v>380</v>
      </c>
      <c r="C4200" t="s">
        <v>910</v>
      </c>
      <c r="D4200" t="s">
        <v>314</v>
      </c>
      <c r="E4200" s="316" t="s">
        <v>175</v>
      </c>
      <c r="F4200" s="316" t="s">
        <v>176</v>
      </c>
      <c r="G4200" s="316" t="s">
        <v>441</v>
      </c>
      <c r="H4200" s="316" t="s">
        <v>370</v>
      </c>
      <c r="I4200" s="316" t="s">
        <v>296</v>
      </c>
      <c r="J4200" s="316" t="s">
        <v>353</v>
      </c>
      <c r="K4200" s="36">
        <v>3</v>
      </c>
      <c r="L4200" s="317">
        <v>2.5420000776648521E-2</v>
      </c>
      <c r="M4200" s="317"/>
      <c r="N4200" s="36">
        <v>7</v>
      </c>
      <c r="O4200" s="317">
        <v>1.4000000432133669E-2</v>
      </c>
      <c r="P4200" s="317"/>
      <c r="Q4200" s="36">
        <v>263</v>
      </c>
      <c r="R4200" s="317">
        <v>2.6370000094175339E-2</v>
      </c>
      <c r="S4200" s="317"/>
      <c r="T4200" t="s">
        <v>380</v>
      </c>
      <c r="BA4200" s="395">
        <v>1</v>
      </c>
      <c r="BB4200" s="396" t="s">
        <v>861</v>
      </c>
      <c r="BC4200" t="str">
        <f t="shared" si="376"/>
        <v>RH5</v>
      </c>
      <c r="BD4200" t="str">
        <f t="shared" si="377"/>
        <v>NAoMe_initial_scarf_731_grp</v>
      </c>
      <c r="BE4200" s="397" t="s">
        <v>862</v>
      </c>
      <c r="BF4200" t="str">
        <f t="shared" si="378"/>
        <v>Not in HESAPC</v>
      </c>
      <c r="BG4200">
        <f t="shared" si="379"/>
        <v>3</v>
      </c>
      <c r="BH4200" s="398">
        <f t="shared" si="380"/>
        <v>2.5420000776648521E-2</v>
      </c>
      <c r="BO4200" s="33"/>
    </row>
    <row r="4201" spans="1:67">
      <c r="A4201" s="316" t="s">
        <v>27</v>
      </c>
      <c r="B4201" t="s">
        <v>380</v>
      </c>
      <c r="C4201" t="s">
        <v>910</v>
      </c>
      <c r="D4201" t="s">
        <v>314</v>
      </c>
      <c r="E4201" s="316" t="s">
        <v>175</v>
      </c>
      <c r="F4201" s="316" t="s">
        <v>176</v>
      </c>
      <c r="G4201" s="316" t="s">
        <v>441</v>
      </c>
      <c r="H4201" s="316" t="s">
        <v>370</v>
      </c>
      <c r="I4201" s="316" t="s">
        <v>296</v>
      </c>
      <c r="J4201" s="316" t="s">
        <v>300</v>
      </c>
      <c r="K4201" s="36">
        <v>12</v>
      </c>
      <c r="L4201" s="317">
        <v>0.1016900017857552</v>
      </c>
      <c r="M4201" s="317">
        <v>0.10435000061988831</v>
      </c>
      <c r="N4201" s="36">
        <v>57</v>
      </c>
      <c r="O4201" s="317">
        <v>0.1140000000596046</v>
      </c>
      <c r="P4201" s="317">
        <v>0.1156200021505356</v>
      </c>
      <c r="Q4201" s="36">
        <v>1219</v>
      </c>
      <c r="R4201" s="317">
        <v>0.1222399994730949</v>
      </c>
      <c r="S4201" s="317">
        <v>0.12555000185966489</v>
      </c>
      <c r="T4201" t="s">
        <v>380</v>
      </c>
      <c r="BA4201" s="395">
        <v>1</v>
      </c>
      <c r="BB4201" s="396" t="s">
        <v>861</v>
      </c>
      <c r="BC4201" t="str">
        <f t="shared" si="376"/>
        <v>RH5</v>
      </c>
      <c r="BD4201" t="str">
        <f t="shared" si="377"/>
        <v>NAoMe_initial_scarf_731_grp</v>
      </c>
      <c r="BE4201" s="397" t="s">
        <v>862</v>
      </c>
      <c r="BF4201" t="str">
        <f t="shared" si="378"/>
        <v>Severe frailty</v>
      </c>
      <c r="BG4201">
        <f t="shared" si="379"/>
        <v>12</v>
      </c>
      <c r="BH4201" s="398">
        <f t="shared" si="380"/>
        <v>0.1016900017857552</v>
      </c>
      <c r="BO4201" s="33"/>
    </row>
    <row r="4202" spans="1:67">
      <c r="A4202" s="316" t="s">
        <v>27</v>
      </c>
      <c r="B4202" t="s">
        <v>380</v>
      </c>
      <c r="C4202" t="s">
        <v>910</v>
      </c>
      <c r="D4202" t="s">
        <v>314</v>
      </c>
      <c r="E4202" s="316" t="s">
        <v>177</v>
      </c>
      <c r="F4202" s="316" t="s">
        <v>178</v>
      </c>
      <c r="G4202" s="316" t="s">
        <v>439</v>
      </c>
      <c r="H4202" s="316" t="s">
        <v>329</v>
      </c>
      <c r="I4202" s="316" t="s">
        <v>310</v>
      </c>
      <c r="J4202" s="316" t="s">
        <v>277</v>
      </c>
      <c r="K4202" s="36">
        <v>0</v>
      </c>
      <c r="L4202" s="317">
        <v>0</v>
      </c>
      <c r="M4202" s="317"/>
      <c r="N4202" s="36">
        <v>2</v>
      </c>
      <c r="O4202" s="317">
        <v>3.789999987930059E-3</v>
      </c>
      <c r="P4202" s="317"/>
      <c r="Q4202" s="36">
        <v>70</v>
      </c>
      <c r="R4202" s="317">
        <v>7.0199999026954174E-3</v>
      </c>
      <c r="S4202" s="317"/>
      <c r="T4202" t="s">
        <v>380</v>
      </c>
      <c r="BA4202" s="395">
        <v>1</v>
      </c>
      <c r="BB4202" s="396" t="s">
        <v>861</v>
      </c>
      <c r="BC4202" t="str">
        <f t="shared" si="376"/>
        <v>RTR</v>
      </c>
      <c r="BD4202" t="str">
        <f t="shared" si="377"/>
        <v>NAoMe_initial_age_decades_80cap</v>
      </c>
      <c r="BE4202" s="397" t="s">
        <v>862</v>
      </c>
      <c r="BF4202" t="str">
        <f t="shared" si="378"/>
        <v>18-29 yrs</v>
      </c>
      <c r="BG4202">
        <f t="shared" si="379"/>
        <v>0</v>
      </c>
      <c r="BH4202" s="398">
        <f t="shared" si="380"/>
        <v>0</v>
      </c>
      <c r="BO4202" s="33"/>
    </row>
    <row r="4203" spans="1:67">
      <c r="A4203" s="316" t="s">
        <v>27</v>
      </c>
      <c r="B4203" t="s">
        <v>380</v>
      </c>
      <c r="C4203" t="s">
        <v>910</v>
      </c>
      <c r="D4203" t="s">
        <v>314</v>
      </c>
      <c r="E4203" s="316" t="s">
        <v>177</v>
      </c>
      <c r="F4203" s="316" t="s">
        <v>178</v>
      </c>
      <c r="G4203" s="316" t="s">
        <v>439</v>
      </c>
      <c r="H4203" s="316" t="s">
        <v>329</v>
      </c>
      <c r="I4203" s="316" t="s">
        <v>310</v>
      </c>
      <c r="J4203" s="316" t="s">
        <v>278</v>
      </c>
      <c r="K4203" s="36">
        <v>2</v>
      </c>
      <c r="L4203" s="317">
        <v>2.0199999213218689E-2</v>
      </c>
      <c r="M4203" s="317"/>
      <c r="N4203" s="36">
        <v>18</v>
      </c>
      <c r="O4203" s="317">
        <v>3.4090001136064529E-2</v>
      </c>
      <c r="P4203" s="317"/>
      <c r="Q4203" s="36">
        <v>429</v>
      </c>
      <c r="R4203" s="317">
        <v>4.3019998818635941E-2</v>
      </c>
      <c r="S4203" s="317"/>
      <c r="T4203" t="s">
        <v>380</v>
      </c>
      <c r="BA4203" s="395">
        <v>1</v>
      </c>
      <c r="BB4203" s="396" t="s">
        <v>861</v>
      </c>
      <c r="BC4203" t="str">
        <f t="shared" si="376"/>
        <v>RTR</v>
      </c>
      <c r="BD4203" t="str">
        <f t="shared" si="377"/>
        <v>NAoMe_initial_age_decades_80cap</v>
      </c>
      <c r="BE4203" s="397" t="s">
        <v>862</v>
      </c>
      <c r="BF4203" t="str">
        <f t="shared" si="378"/>
        <v>30-39 yrs</v>
      </c>
      <c r="BG4203">
        <f t="shared" si="379"/>
        <v>2</v>
      </c>
      <c r="BH4203" s="398">
        <f t="shared" si="380"/>
        <v>2.0199999213218689E-2</v>
      </c>
      <c r="BO4203" s="33"/>
    </row>
    <row r="4204" spans="1:67">
      <c r="A4204" s="316" t="s">
        <v>27</v>
      </c>
      <c r="B4204" t="s">
        <v>380</v>
      </c>
      <c r="C4204" t="s">
        <v>910</v>
      </c>
      <c r="D4204" t="s">
        <v>314</v>
      </c>
      <c r="E4204" s="316" t="s">
        <v>177</v>
      </c>
      <c r="F4204" s="316" t="s">
        <v>178</v>
      </c>
      <c r="G4204" s="316" t="s">
        <v>439</v>
      </c>
      <c r="H4204" s="316" t="s">
        <v>329</v>
      </c>
      <c r="I4204" s="316" t="s">
        <v>310</v>
      </c>
      <c r="J4204" s="316" t="s">
        <v>279</v>
      </c>
      <c r="K4204" s="36">
        <v>11</v>
      </c>
      <c r="L4204" s="317">
        <v>0.1111100018024445</v>
      </c>
      <c r="M4204" s="317"/>
      <c r="N4204" s="36">
        <v>47</v>
      </c>
      <c r="O4204" s="317">
        <v>8.9019998908042908E-2</v>
      </c>
      <c r="P4204" s="317"/>
      <c r="Q4204" s="36">
        <v>1024</v>
      </c>
      <c r="R4204" s="317">
        <v>0.1026899963617325</v>
      </c>
      <c r="S4204" s="317"/>
      <c r="T4204" t="s">
        <v>380</v>
      </c>
      <c r="BA4204" s="395">
        <v>1</v>
      </c>
      <c r="BB4204" s="396" t="s">
        <v>861</v>
      </c>
      <c r="BC4204" t="str">
        <f t="shared" si="376"/>
        <v>RTR</v>
      </c>
      <c r="BD4204" t="str">
        <f t="shared" si="377"/>
        <v>NAoMe_initial_age_decades_80cap</v>
      </c>
      <c r="BE4204" s="397" t="s">
        <v>862</v>
      </c>
      <c r="BF4204" t="str">
        <f t="shared" si="378"/>
        <v>40-49 yrs</v>
      </c>
      <c r="BG4204">
        <f t="shared" si="379"/>
        <v>11</v>
      </c>
      <c r="BH4204" s="398">
        <f t="shared" si="380"/>
        <v>0.1111100018024445</v>
      </c>
      <c r="BO4204" s="33"/>
    </row>
    <row r="4205" spans="1:67">
      <c r="A4205" s="316" t="s">
        <v>27</v>
      </c>
      <c r="B4205" t="s">
        <v>380</v>
      </c>
      <c r="C4205" t="s">
        <v>910</v>
      </c>
      <c r="D4205" t="s">
        <v>314</v>
      </c>
      <c r="E4205" s="316" t="s">
        <v>177</v>
      </c>
      <c r="F4205" s="316" t="s">
        <v>178</v>
      </c>
      <c r="G4205" s="316" t="s">
        <v>439</v>
      </c>
      <c r="H4205" s="316" t="s">
        <v>329</v>
      </c>
      <c r="I4205" s="316" t="s">
        <v>310</v>
      </c>
      <c r="J4205" s="316" t="s">
        <v>280</v>
      </c>
      <c r="K4205" s="36">
        <v>27</v>
      </c>
      <c r="L4205" s="317">
        <v>0.27272999286651611</v>
      </c>
      <c r="M4205" s="317"/>
      <c r="N4205" s="36">
        <v>90</v>
      </c>
      <c r="O4205" s="317">
        <v>0.17045000195503229</v>
      </c>
      <c r="P4205" s="317"/>
      <c r="Q4205" s="36">
        <v>1733</v>
      </c>
      <c r="R4205" s="317">
        <v>0.17378999292850489</v>
      </c>
      <c r="S4205" s="317"/>
      <c r="T4205" t="s">
        <v>380</v>
      </c>
      <c r="BA4205" s="395">
        <v>1</v>
      </c>
      <c r="BB4205" s="396" t="s">
        <v>861</v>
      </c>
      <c r="BC4205" t="str">
        <f t="shared" si="376"/>
        <v>RTR</v>
      </c>
      <c r="BD4205" t="str">
        <f t="shared" si="377"/>
        <v>NAoMe_initial_age_decades_80cap</v>
      </c>
      <c r="BE4205" s="397" t="s">
        <v>862</v>
      </c>
      <c r="BF4205" t="str">
        <f t="shared" si="378"/>
        <v>50-59 yrs</v>
      </c>
      <c r="BG4205">
        <f t="shared" si="379"/>
        <v>27</v>
      </c>
      <c r="BH4205" s="398">
        <f t="shared" si="380"/>
        <v>0.27272999286651611</v>
      </c>
      <c r="BO4205" s="33"/>
    </row>
    <row r="4206" spans="1:67">
      <c r="A4206" s="316" t="s">
        <v>27</v>
      </c>
      <c r="B4206" t="s">
        <v>380</v>
      </c>
      <c r="C4206" t="s">
        <v>910</v>
      </c>
      <c r="D4206" t="s">
        <v>314</v>
      </c>
      <c r="E4206" s="316" t="s">
        <v>177</v>
      </c>
      <c r="F4206" s="316" t="s">
        <v>178</v>
      </c>
      <c r="G4206" s="316" t="s">
        <v>439</v>
      </c>
      <c r="H4206" s="316" t="s">
        <v>329</v>
      </c>
      <c r="I4206" s="316" t="s">
        <v>310</v>
      </c>
      <c r="J4206" s="316" t="s">
        <v>281</v>
      </c>
      <c r="K4206" s="36">
        <v>25</v>
      </c>
      <c r="L4206" s="317">
        <v>0.25253000855445862</v>
      </c>
      <c r="M4206" s="317"/>
      <c r="N4206" s="36">
        <v>111</v>
      </c>
      <c r="O4206" s="317">
        <v>0.21022999286651611</v>
      </c>
      <c r="P4206" s="317"/>
      <c r="Q4206" s="36">
        <v>1931</v>
      </c>
      <c r="R4206" s="317">
        <v>0.19363999366760251</v>
      </c>
      <c r="S4206" s="317"/>
      <c r="T4206" t="s">
        <v>380</v>
      </c>
      <c r="BA4206" s="395">
        <v>1</v>
      </c>
      <c r="BB4206" s="396" t="s">
        <v>861</v>
      </c>
      <c r="BC4206" t="str">
        <f t="shared" si="376"/>
        <v>RTR</v>
      </c>
      <c r="BD4206" t="str">
        <f t="shared" si="377"/>
        <v>NAoMe_initial_age_decades_80cap</v>
      </c>
      <c r="BE4206" s="397" t="s">
        <v>862</v>
      </c>
      <c r="BF4206" t="str">
        <f t="shared" si="378"/>
        <v>60-69 yrs</v>
      </c>
      <c r="BG4206">
        <f t="shared" si="379"/>
        <v>25</v>
      </c>
      <c r="BH4206" s="398">
        <f t="shared" si="380"/>
        <v>0.25253000855445862</v>
      </c>
      <c r="BO4206" s="33"/>
    </row>
    <row r="4207" spans="1:67">
      <c r="A4207" s="316" t="s">
        <v>27</v>
      </c>
      <c r="B4207" t="s">
        <v>380</v>
      </c>
      <c r="C4207" t="s">
        <v>910</v>
      </c>
      <c r="D4207" t="s">
        <v>314</v>
      </c>
      <c r="E4207" s="316" t="s">
        <v>177</v>
      </c>
      <c r="F4207" s="316" t="s">
        <v>178</v>
      </c>
      <c r="G4207" s="316" t="s">
        <v>439</v>
      </c>
      <c r="H4207" s="316" t="s">
        <v>329</v>
      </c>
      <c r="I4207" s="316" t="s">
        <v>310</v>
      </c>
      <c r="J4207" s="316" t="s">
        <v>282</v>
      </c>
      <c r="K4207" s="36">
        <v>16</v>
      </c>
      <c r="L4207" s="317">
        <v>0.16162000596523279</v>
      </c>
      <c r="M4207" s="317"/>
      <c r="N4207" s="36">
        <v>145</v>
      </c>
      <c r="O4207" s="317">
        <v>0.27461999654769897</v>
      </c>
      <c r="P4207" s="317"/>
      <c r="Q4207" s="36">
        <v>2493</v>
      </c>
      <c r="R4207" s="317">
        <v>0.25</v>
      </c>
      <c r="S4207" s="317"/>
      <c r="T4207" t="s">
        <v>380</v>
      </c>
      <c r="BA4207" s="395">
        <v>1</v>
      </c>
      <c r="BB4207" s="396" t="s">
        <v>861</v>
      </c>
      <c r="BC4207" t="str">
        <f t="shared" si="376"/>
        <v>RTR</v>
      </c>
      <c r="BD4207" t="str">
        <f t="shared" si="377"/>
        <v>NAoMe_initial_age_decades_80cap</v>
      </c>
      <c r="BE4207" s="397" t="s">
        <v>862</v>
      </c>
      <c r="BF4207" t="str">
        <f t="shared" si="378"/>
        <v>70-79 yrs</v>
      </c>
      <c r="BG4207">
        <f t="shared" si="379"/>
        <v>16</v>
      </c>
      <c r="BH4207" s="398">
        <f t="shared" si="380"/>
        <v>0.16162000596523279</v>
      </c>
      <c r="BO4207" s="33"/>
    </row>
    <row r="4208" spans="1:67">
      <c r="A4208" s="316" t="s">
        <v>27</v>
      </c>
      <c r="B4208" t="s">
        <v>380</v>
      </c>
      <c r="C4208" t="s">
        <v>910</v>
      </c>
      <c r="D4208" t="s">
        <v>314</v>
      </c>
      <c r="E4208" s="316" t="s">
        <v>177</v>
      </c>
      <c r="F4208" s="316" t="s">
        <v>178</v>
      </c>
      <c r="G4208" s="316" t="s">
        <v>439</v>
      </c>
      <c r="H4208" s="316" t="s">
        <v>329</v>
      </c>
      <c r="I4208" s="316" t="s">
        <v>310</v>
      </c>
      <c r="J4208" s="316" t="s">
        <v>283</v>
      </c>
      <c r="K4208" s="36">
        <v>18</v>
      </c>
      <c r="L4208" s="317">
        <v>0.18182000517845151</v>
      </c>
      <c r="M4208" s="317"/>
      <c r="N4208" s="36">
        <v>115</v>
      </c>
      <c r="O4208" s="317">
        <v>0.2178000062704086</v>
      </c>
      <c r="P4208" s="317"/>
      <c r="Q4208" s="36">
        <v>2292</v>
      </c>
      <c r="R4208" s="317">
        <v>0.2298399955034256</v>
      </c>
      <c r="S4208" s="317"/>
      <c r="T4208" t="s">
        <v>380</v>
      </c>
      <c r="BA4208" s="395">
        <v>1</v>
      </c>
      <c r="BB4208" s="396" t="s">
        <v>861</v>
      </c>
      <c r="BC4208" t="str">
        <f t="shared" si="376"/>
        <v>RTR</v>
      </c>
      <c r="BD4208" t="str">
        <f t="shared" si="377"/>
        <v>NAoMe_initial_age_decades_80cap</v>
      </c>
      <c r="BE4208" s="397" t="s">
        <v>862</v>
      </c>
      <c r="BF4208" t="str">
        <f t="shared" si="378"/>
        <v>80+ yrs</v>
      </c>
      <c r="BG4208">
        <f t="shared" si="379"/>
        <v>18</v>
      </c>
      <c r="BH4208" s="398">
        <f t="shared" si="380"/>
        <v>0.18182000517845151</v>
      </c>
      <c r="BO4208" s="33"/>
    </row>
    <row r="4209" spans="1:67">
      <c r="A4209" s="316" t="s">
        <v>27</v>
      </c>
      <c r="B4209" t="s">
        <v>380</v>
      </c>
      <c r="C4209" t="s">
        <v>910</v>
      </c>
      <c r="D4209" t="s">
        <v>314</v>
      </c>
      <c r="E4209" s="316" t="s">
        <v>177</v>
      </c>
      <c r="F4209" s="316" t="s">
        <v>178</v>
      </c>
      <c r="G4209" s="316" t="s">
        <v>439</v>
      </c>
      <c r="H4209" s="316" t="s">
        <v>329</v>
      </c>
      <c r="I4209" s="316" t="s">
        <v>341</v>
      </c>
      <c r="J4209" s="316" t="s">
        <v>13</v>
      </c>
      <c r="K4209" s="36">
        <v>69</v>
      </c>
      <c r="L4209" s="317">
        <v>0.69696998596191406</v>
      </c>
      <c r="M4209" s="317">
        <v>0.7340400218963623</v>
      </c>
      <c r="N4209" s="36">
        <v>353</v>
      </c>
      <c r="O4209" s="317">
        <v>0.66856002807617188</v>
      </c>
      <c r="P4209" s="317">
        <v>0.68410998582839966</v>
      </c>
      <c r="Q4209" s="36">
        <v>6753</v>
      </c>
      <c r="R4209" s="317">
        <v>0.67720001935958862</v>
      </c>
      <c r="S4209" s="317">
        <v>0.69554001092910767</v>
      </c>
      <c r="T4209" t="s">
        <v>380</v>
      </c>
      <c r="BA4209" s="395">
        <v>1</v>
      </c>
      <c r="BB4209" s="396" t="s">
        <v>861</v>
      </c>
      <c r="BC4209" t="str">
        <f t="shared" si="376"/>
        <v>RTR</v>
      </c>
      <c r="BD4209" t="str">
        <f t="shared" si="377"/>
        <v>NAoMe_initial_ch_score_2cap</v>
      </c>
      <c r="BE4209" s="397" t="s">
        <v>862</v>
      </c>
      <c r="BF4209" t="str">
        <f t="shared" si="378"/>
        <v>0</v>
      </c>
      <c r="BG4209">
        <f t="shared" si="379"/>
        <v>69</v>
      </c>
      <c r="BH4209" s="398">
        <f t="shared" si="380"/>
        <v>0.69696998596191406</v>
      </c>
      <c r="BO4209" s="33"/>
    </row>
    <row r="4210" spans="1:67">
      <c r="A4210" s="316" t="s">
        <v>27</v>
      </c>
      <c r="B4210" t="s">
        <v>380</v>
      </c>
      <c r="C4210" t="s">
        <v>910</v>
      </c>
      <c r="D4210" t="s">
        <v>314</v>
      </c>
      <c r="E4210" s="316" t="s">
        <v>177</v>
      </c>
      <c r="F4210" s="316" t="s">
        <v>178</v>
      </c>
      <c r="G4210" s="316" t="s">
        <v>439</v>
      </c>
      <c r="H4210" s="316" t="s">
        <v>329</v>
      </c>
      <c r="I4210" s="316" t="s">
        <v>341</v>
      </c>
      <c r="J4210" s="316" t="s">
        <v>14</v>
      </c>
      <c r="K4210" s="36">
        <v>14</v>
      </c>
      <c r="L4210" s="317">
        <v>0.14140999317169189</v>
      </c>
      <c r="M4210" s="317">
        <v>0.1489399969577789</v>
      </c>
      <c r="N4210" s="36">
        <v>90</v>
      </c>
      <c r="O4210" s="317">
        <v>0.17045000195503229</v>
      </c>
      <c r="P4210" s="317">
        <v>0.1744199991226196</v>
      </c>
      <c r="Q4210" s="36">
        <v>1630</v>
      </c>
      <c r="R4210" s="317">
        <v>0.16346000134944921</v>
      </c>
      <c r="S4210" s="317">
        <v>0.16788999736309049</v>
      </c>
      <c r="T4210" t="s">
        <v>380</v>
      </c>
      <c r="BA4210" s="395">
        <v>1</v>
      </c>
      <c r="BB4210" s="396" t="s">
        <v>861</v>
      </c>
      <c r="BC4210" t="str">
        <f t="shared" si="376"/>
        <v>RTR</v>
      </c>
      <c r="BD4210" t="str">
        <f t="shared" si="377"/>
        <v>NAoMe_initial_ch_score_2cap</v>
      </c>
      <c r="BE4210" s="397" t="s">
        <v>862</v>
      </c>
      <c r="BF4210" t="str">
        <f t="shared" si="378"/>
        <v>1</v>
      </c>
      <c r="BG4210">
        <f t="shared" si="379"/>
        <v>14</v>
      </c>
      <c r="BH4210" s="398">
        <f t="shared" si="380"/>
        <v>0.14140999317169189</v>
      </c>
      <c r="BO4210" s="33"/>
    </row>
    <row r="4211" spans="1:67">
      <c r="A4211" s="316" t="s">
        <v>27</v>
      </c>
      <c r="B4211" t="s">
        <v>380</v>
      </c>
      <c r="C4211" t="s">
        <v>910</v>
      </c>
      <c r="D4211" t="s">
        <v>314</v>
      </c>
      <c r="E4211" s="316" t="s">
        <v>177</v>
      </c>
      <c r="F4211" s="316" t="s">
        <v>178</v>
      </c>
      <c r="G4211" s="316" t="s">
        <v>439</v>
      </c>
      <c r="H4211" s="316" t="s">
        <v>329</v>
      </c>
      <c r="I4211" s="316" t="s">
        <v>341</v>
      </c>
      <c r="J4211" s="316" t="s">
        <v>301</v>
      </c>
      <c r="K4211" s="36">
        <v>11</v>
      </c>
      <c r="L4211" s="317">
        <v>0.1111100018024445</v>
      </c>
      <c r="M4211" s="317">
        <v>0.1170200034976006</v>
      </c>
      <c r="N4211" s="36">
        <v>73</v>
      </c>
      <c r="O4211" s="317">
        <v>0.13826000690460211</v>
      </c>
      <c r="P4211" s="317">
        <v>0.14147000014781949</v>
      </c>
      <c r="Q4211" s="36">
        <v>1326</v>
      </c>
      <c r="R4211" s="317">
        <v>0.132970005273819</v>
      </c>
      <c r="S4211" s="317">
        <v>0.13657000660896301</v>
      </c>
      <c r="T4211" t="s">
        <v>380</v>
      </c>
      <c r="BA4211" s="395">
        <v>1</v>
      </c>
      <c r="BB4211" s="396" t="s">
        <v>861</v>
      </c>
      <c r="BC4211" t="str">
        <f t="shared" si="376"/>
        <v>RTR</v>
      </c>
      <c r="BD4211" t="str">
        <f t="shared" si="377"/>
        <v>NAoMe_initial_ch_score_2cap</v>
      </c>
      <c r="BE4211" s="397" t="s">
        <v>862</v>
      </c>
      <c r="BF4211" t="str">
        <f t="shared" si="378"/>
        <v>2+</v>
      </c>
      <c r="BG4211">
        <f t="shared" si="379"/>
        <v>11</v>
      </c>
      <c r="BH4211" s="398">
        <f t="shared" si="380"/>
        <v>0.1111100018024445</v>
      </c>
      <c r="BO4211" s="33"/>
    </row>
    <row r="4212" spans="1:67">
      <c r="A4212" s="316" t="s">
        <v>27</v>
      </c>
      <c r="B4212" t="s">
        <v>380</v>
      </c>
      <c r="C4212" t="s">
        <v>910</v>
      </c>
      <c r="D4212" t="s">
        <v>314</v>
      </c>
      <c r="E4212" s="316" t="s">
        <v>177</v>
      </c>
      <c r="F4212" s="316" t="s">
        <v>178</v>
      </c>
      <c r="G4212" s="316" t="s">
        <v>439</v>
      </c>
      <c r="H4212" s="316" t="s">
        <v>329</v>
      </c>
      <c r="I4212" s="316" t="s">
        <v>341</v>
      </c>
      <c r="J4212" s="316" t="s">
        <v>260</v>
      </c>
      <c r="K4212" s="36">
        <v>5</v>
      </c>
      <c r="L4212" s="317">
        <v>5.0510000437498093E-2</v>
      </c>
      <c r="M4212" s="317"/>
      <c r="N4212" s="36">
        <v>12</v>
      </c>
      <c r="O4212" s="317">
        <v>2.273000031709671E-2</v>
      </c>
      <c r="P4212" s="317"/>
      <c r="Q4212" s="36">
        <v>263</v>
      </c>
      <c r="R4212" s="317">
        <v>2.6370000094175339E-2</v>
      </c>
      <c r="S4212" s="317"/>
      <c r="T4212" t="s">
        <v>380</v>
      </c>
      <c r="BA4212" s="395">
        <v>1</v>
      </c>
      <c r="BB4212" s="396" t="s">
        <v>861</v>
      </c>
      <c r="BC4212" t="str">
        <f t="shared" si="376"/>
        <v>RTR</v>
      </c>
      <c r="BD4212" t="str">
        <f t="shared" si="377"/>
        <v>NAoMe_initial_ch_score_2cap</v>
      </c>
      <c r="BE4212" s="397" t="s">
        <v>862</v>
      </c>
      <c r="BF4212" t="str">
        <f t="shared" si="378"/>
        <v>Unknown</v>
      </c>
      <c r="BG4212">
        <f t="shared" si="379"/>
        <v>5</v>
      </c>
      <c r="BH4212" s="398">
        <f t="shared" si="380"/>
        <v>5.0510000437498093E-2</v>
      </c>
      <c r="BO4212" s="33"/>
    </row>
    <row r="4213" spans="1:67">
      <c r="A4213" s="316" t="s">
        <v>27</v>
      </c>
      <c r="B4213" t="s">
        <v>380</v>
      </c>
      <c r="C4213" t="s">
        <v>910</v>
      </c>
      <c r="D4213" t="s">
        <v>314</v>
      </c>
      <c r="E4213" s="316" t="s">
        <v>177</v>
      </c>
      <c r="F4213" s="316" t="s">
        <v>178</v>
      </c>
      <c r="G4213" s="316" t="s">
        <v>439</v>
      </c>
      <c r="H4213" s="316" t="s">
        <v>329</v>
      </c>
      <c r="I4213" s="316" t="s">
        <v>309</v>
      </c>
      <c r="J4213" s="316" t="s">
        <v>289</v>
      </c>
      <c r="K4213" s="36">
        <v>25</v>
      </c>
      <c r="L4213" s="317">
        <v>0.25253000855445862</v>
      </c>
      <c r="M4213" s="317"/>
      <c r="N4213" s="36">
        <v>168</v>
      </c>
      <c r="O4213" s="317">
        <v>0.31817999482154852</v>
      </c>
      <c r="P4213" s="317"/>
      <c r="Q4213" s="36">
        <v>3283</v>
      </c>
      <c r="R4213" s="317">
        <v>0.3292199969291687</v>
      </c>
      <c r="S4213" s="317"/>
      <c r="T4213" t="s">
        <v>380</v>
      </c>
      <c r="BA4213" s="395">
        <v>1</v>
      </c>
      <c r="BB4213" s="396" t="s">
        <v>861</v>
      </c>
      <c r="BC4213" t="str">
        <f t="shared" si="376"/>
        <v>RTR</v>
      </c>
      <c r="BD4213" t="str">
        <f t="shared" si="377"/>
        <v>NAoMe_initial_diagnosis_year</v>
      </c>
      <c r="BE4213" s="397" t="s">
        <v>862</v>
      </c>
      <c r="BF4213" t="str">
        <f t="shared" si="378"/>
        <v>2021</v>
      </c>
      <c r="BG4213">
        <f t="shared" si="379"/>
        <v>25</v>
      </c>
      <c r="BH4213" s="398">
        <f t="shared" si="380"/>
        <v>0.25253000855445862</v>
      </c>
      <c r="BO4213" s="33"/>
    </row>
    <row r="4214" spans="1:67">
      <c r="A4214" s="316" t="s">
        <v>27</v>
      </c>
      <c r="B4214" t="s">
        <v>380</v>
      </c>
      <c r="C4214" t="s">
        <v>910</v>
      </c>
      <c r="D4214" t="s">
        <v>314</v>
      </c>
      <c r="E4214" s="316" t="s">
        <v>177</v>
      </c>
      <c r="F4214" s="316" t="s">
        <v>178</v>
      </c>
      <c r="G4214" s="316" t="s">
        <v>439</v>
      </c>
      <c r="H4214" s="316" t="s">
        <v>329</v>
      </c>
      <c r="I4214" s="316" t="s">
        <v>309</v>
      </c>
      <c r="J4214" s="316" t="s">
        <v>816</v>
      </c>
      <c r="K4214" s="36">
        <v>31</v>
      </c>
      <c r="L4214" s="317">
        <v>0.31312999129295349</v>
      </c>
      <c r="M4214" s="317"/>
      <c r="N4214" s="36">
        <v>159</v>
      </c>
      <c r="O4214" s="317">
        <v>0.30114001035690308</v>
      </c>
      <c r="P4214" s="317"/>
      <c r="Q4214" s="36">
        <v>3315</v>
      </c>
      <c r="R4214" s="317">
        <v>0.33243000507354742</v>
      </c>
      <c r="S4214" s="317"/>
      <c r="T4214" t="s">
        <v>380</v>
      </c>
      <c r="BA4214" s="395">
        <v>1</v>
      </c>
      <c r="BB4214" s="396" t="s">
        <v>861</v>
      </c>
      <c r="BC4214" t="str">
        <f t="shared" si="376"/>
        <v>RTR</v>
      </c>
      <c r="BD4214" t="str">
        <f t="shared" si="377"/>
        <v>NAoMe_initial_diagnosis_year</v>
      </c>
      <c r="BE4214" s="397" t="s">
        <v>862</v>
      </c>
      <c r="BF4214" t="str">
        <f t="shared" si="378"/>
        <v>2022</v>
      </c>
      <c r="BG4214">
        <f t="shared" si="379"/>
        <v>31</v>
      </c>
      <c r="BH4214" s="398">
        <f t="shared" si="380"/>
        <v>0.31312999129295349</v>
      </c>
      <c r="BO4214" s="33"/>
    </row>
    <row r="4215" spans="1:67">
      <c r="A4215" s="316" t="s">
        <v>27</v>
      </c>
      <c r="B4215" t="s">
        <v>380</v>
      </c>
      <c r="C4215" t="s">
        <v>910</v>
      </c>
      <c r="D4215" t="s">
        <v>314</v>
      </c>
      <c r="E4215" s="316" t="s">
        <v>177</v>
      </c>
      <c r="F4215" s="316" t="s">
        <v>178</v>
      </c>
      <c r="G4215" s="316" t="s">
        <v>439</v>
      </c>
      <c r="H4215" s="316" t="s">
        <v>329</v>
      </c>
      <c r="I4215" s="316" t="s">
        <v>309</v>
      </c>
      <c r="J4215" s="316" t="s">
        <v>946</v>
      </c>
      <c r="K4215" s="36">
        <v>43</v>
      </c>
      <c r="L4215" s="317">
        <v>0.43434000015258789</v>
      </c>
      <c r="M4215" s="317"/>
      <c r="N4215" s="36">
        <v>201</v>
      </c>
      <c r="O4215" s="317">
        <v>0.38067999482154852</v>
      </c>
      <c r="P4215" s="317"/>
      <c r="Q4215" s="36">
        <v>3374</v>
      </c>
      <c r="R4215" s="317">
        <v>0.33834999799728388</v>
      </c>
      <c r="S4215" s="317"/>
      <c r="T4215" t="s">
        <v>380</v>
      </c>
      <c r="BA4215" s="395">
        <v>1</v>
      </c>
      <c r="BB4215" s="396" t="s">
        <v>861</v>
      </c>
      <c r="BC4215" t="str">
        <f t="shared" si="376"/>
        <v>RTR</v>
      </c>
      <c r="BD4215" t="str">
        <f t="shared" si="377"/>
        <v>NAoMe_initial_diagnosis_year</v>
      </c>
      <c r="BE4215" s="397" t="s">
        <v>862</v>
      </c>
      <c r="BF4215" t="str">
        <f t="shared" si="378"/>
        <v>2023</v>
      </c>
      <c r="BG4215">
        <f t="shared" si="379"/>
        <v>43</v>
      </c>
      <c r="BH4215" s="398">
        <f t="shared" si="380"/>
        <v>0.43434000015258789</v>
      </c>
      <c r="BO4215" s="33"/>
    </row>
    <row r="4216" spans="1:67">
      <c r="A4216" s="316" t="s">
        <v>27</v>
      </c>
      <c r="B4216" t="s">
        <v>380</v>
      </c>
      <c r="C4216" t="s">
        <v>910</v>
      </c>
      <c r="D4216" t="s">
        <v>314</v>
      </c>
      <c r="E4216" s="316" t="s">
        <v>177</v>
      </c>
      <c r="F4216" s="316" t="s">
        <v>178</v>
      </c>
      <c r="G4216" s="316" t="s">
        <v>439</v>
      </c>
      <c r="H4216" s="316" t="s">
        <v>329</v>
      </c>
      <c r="I4216" s="316" t="s">
        <v>331</v>
      </c>
      <c r="J4216" s="316" t="s">
        <v>332</v>
      </c>
      <c r="K4216" s="36">
        <v>6</v>
      </c>
      <c r="L4216" s="317">
        <v>6.0610000044107437E-2</v>
      </c>
      <c r="M4216" s="317">
        <v>7.5949996709823608E-2</v>
      </c>
      <c r="N4216" s="36">
        <v>39</v>
      </c>
      <c r="O4216" s="317">
        <v>7.3859997093677521E-2</v>
      </c>
      <c r="P4216" s="317">
        <v>9.9239997565746307E-2</v>
      </c>
      <c r="Q4216" s="36">
        <v>434</v>
      </c>
      <c r="R4216" s="317">
        <v>4.3519999831914902E-2</v>
      </c>
      <c r="S4216" s="317">
        <v>5.2159998565912247E-2</v>
      </c>
      <c r="T4216" t="s">
        <v>380</v>
      </c>
      <c r="BA4216" s="395">
        <v>1</v>
      </c>
      <c r="BB4216" s="396" t="s">
        <v>861</v>
      </c>
      <c r="BC4216" t="str">
        <f t="shared" si="376"/>
        <v>RTR</v>
      </c>
      <c r="BD4216" t="str">
        <f t="shared" si="377"/>
        <v>NAoMe_initial_disease_group</v>
      </c>
      <c r="BE4216" s="397" t="s">
        <v>862</v>
      </c>
      <c r="BF4216" t="str">
        <f t="shared" si="378"/>
        <v>Advanced M0</v>
      </c>
      <c r="BG4216">
        <f t="shared" si="379"/>
        <v>6</v>
      </c>
      <c r="BH4216" s="398">
        <f t="shared" si="380"/>
        <v>6.0610000044107437E-2</v>
      </c>
      <c r="BO4216" s="33"/>
    </row>
    <row r="4217" spans="1:67">
      <c r="A4217" s="316" t="s">
        <v>27</v>
      </c>
      <c r="B4217" t="s">
        <v>380</v>
      </c>
      <c r="C4217" t="s">
        <v>910</v>
      </c>
      <c r="D4217" t="s">
        <v>314</v>
      </c>
      <c r="E4217" s="316" t="s">
        <v>177</v>
      </c>
      <c r="F4217" s="316" t="s">
        <v>178</v>
      </c>
      <c r="G4217" s="316" t="s">
        <v>439</v>
      </c>
      <c r="H4217" s="316" t="s">
        <v>329</v>
      </c>
      <c r="I4217" s="316" t="s">
        <v>331</v>
      </c>
      <c r="J4217" s="316" t="s">
        <v>333</v>
      </c>
      <c r="K4217" s="36">
        <v>64</v>
      </c>
      <c r="L4217" s="317">
        <v>0.64645999670028687</v>
      </c>
      <c r="M4217" s="317">
        <v>0.81013000011444092</v>
      </c>
      <c r="N4217" s="36">
        <v>263</v>
      </c>
      <c r="O4217" s="317">
        <v>0.49810999631881708</v>
      </c>
      <c r="P4217" s="317">
        <v>0.66921001672744751</v>
      </c>
      <c r="Q4217" s="36">
        <v>6159</v>
      </c>
      <c r="R4217" s="317">
        <v>0.6176300048828125</v>
      </c>
      <c r="S4217" s="317">
        <v>0.74026000499725342</v>
      </c>
      <c r="T4217" t="s">
        <v>380</v>
      </c>
      <c r="BA4217" s="395">
        <v>1</v>
      </c>
      <c r="BB4217" s="396" t="s">
        <v>861</v>
      </c>
      <c r="BC4217" t="str">
        <f t="shared" si="376"/>
        <v>RTR</v>
      </c>
      <c r="BD4217" t="str">
        <f t="shared" si="377"/>
        <v>NAoMe_initial_disease_group</v>
      </c>
      <c r="BE4217" s="397" t="s">
        <v>862</v>
      </c>
      <c r="BF4217" t="str">
        <f t="shared" si="378"/>
        <v>Advanced M1</v>
      </c>
      <c r="BG4217">
        <f t="shared" si="379"/>
        <v>64</v>
      </c>
      <c r="BH4217" s="398">
        <f t="shared" si="380"/>
        <v>0.64645999670028687</v>
      </c>
      <c r="BO4217" s="33"/>
    </row>
    <row r="4218" spans="1:67">
      <c r="A4218" s="316" t="s">
        <v>27</v>
      </c>
      <c r="B4218" t="s">
        <v>380</v>
      </c>
      <c r="C4218" t="s">
        <v>910</v>
      </c>
      <c r="D4218" t="s">
        <v>314</v>
      </c>
      <c r="E4218" s="316" t="s">
        <v>177</v>
      </c>
      <c r="F4218" s="316" t="s">
        <v>178</v>
      </c>
      <c r="G4218" s="316" t="s">
        <v>439</v>
      </c>
      <c r="H4218" s="316" t="s">
        <v>329</v>
      </c>
      <c r="I4218" s="316" t="s">
        <v>331</v>
      </c>
      <c r="J4218" s="316" t="s">
        <v>334</v>
      </c>
      <c r="K4218" s="36">
        <v>0</v>
      </c>
      <c r="L4218" s="317">
        <v>0</v>
      </c>
      <c r="M4218" s="317">
        <v>0</v>
      </c>
      <c r="N4218" s="36">
        <v>2</v>
      </c>
      <c r="O4218" s="317">
        <v>3.789999987930059E-3</v>
      </c>
      <c r="P4218" s="317">
        <v>5.090000107884407E-3</v>
      </c>
      <c r="Q4218" s="36">
        <v>64</v>
      </c>
      <c r="R4218" s="317">
        <v>6.4199999906122676E-3</v>
      </c>
      <c r="S4218" s="317">
        <v>7.689999882131815E-3</v>
      </c>
      <c r="T4218" t="s">
        <v>380</v>
      </c>
      <c r="BA4218" s="395">
        <v>1</v>
      </c>
      <c r="BB4218" s="396" t="s">
        <v>861</v>
      </c>
      <c r="BC4218" t="str">
        <f t="shared" si="376"/>
        <v>RTR</v>
      </c>
      <c r="BD4218" t="str">
        <f t="shared" si="377"/>
        <v>NAoMe_initial_disease_group</v>
      </c>
      <c r="BE4218" s="397" t="s">
        <v>862</v>
      </c>
      <c r="BF4218" t="str">
        <f t="shared" si="378"/>
        <v>DCIS</v>
      </c>
      <c r="BG4218">
        <f t="shared" si="379"/>
        <v>0</v>
      </c>
      <c r="BH4218" s="398">
        <f t="shared" si="380"/>
        <v>0</v>
      </c>
      <c r="BO4218" s="33"/>
    </row>
    <row r="4219" spans="1:67">
      <c r="A4219" s="316" t="s">
        <v>27</v>
      </c>
      <c r="B4219" t="s">
        <v>380</v>
      </c>
      <c r="C4219" t="s">
        <v>910</v>
      </c>
      <c r="D4219" t="s">
        <v>314</v>
      </c>
      <c r="E4219" s="316" t="s">
        <v>177</v>
      </c>
      <c r="F4219" s="316" t="s">
        <v>178</v>
      </c>
      <c r="G4219" s="316" t="s">
        <v>439</v>
      </c>
      <c r="H4219" s="316" t="s">
        <v>329</v>
      </c>
      <c r="I4219" s="316" t="s">
        <v>331</v>
      </c>
      <c r="J4219" s="316" t="s">
        <v>335</v>
      </c>
      <c r="K4219" s="36">
        <v>9</v>
      </c>
      <c r="L4219" s="317">
        <v>9.0910002589225769E-2</v>
      </c>
      <c r="M4219" s="317">
        <v>0.1139200031757355</v>
      </c>
      <c r="N4219" s="36">
        <v>89</v>
      </c>
      <c r="O4219" s="317">
        <v>0.16855999827384949</v>
      </c>
      <c r="P4219" s="317">
        <v>0.22645999491214749</v>
      </c>
      <c r="Q4219" s="36">
        <v>1663</v>
      </c>
      <c r="R4219" s="317">
        <v>0.16676999628543851</v>
      </c>
      <c r="S4219" s="317">
        <v>0.19988000392913821</v>
      </c>
      <c r="T4219" t="s">
        <v>380</v>
      </c>
      <c r="BA4219" s="395">
        <v>1</v>
      </c>
      <c r="BB4219" s="396" t="s">
        <v>861</v>
      </c>
      <c r="BC4219" t="str">
        <f t="shared" si="376"/>
        <v>RTR</v>
      </c>
      <c r="BD4219" t="str">
        <f t="shared" si="377"/>
        <v>NAoMe_initial_disease_group</v>
      </c>
      <c r="BE4219" s="397" t="s">
        <v>862</v>
      </c>
      <c r="BF4219" t="str">
        <f t="shared" si="378"/>
        <v>Early invasive</v>
      </c>
      <c r="BG4219">
        <f t="shared" si="379"/>
        <v>9</v>
      </c>
      <c r="BH4219" s="398">
        <f t="shared" si="380"/>
        <v>9.0910002589225769E-2</v>
      </c>
      <c r="BO4219" s="33"/>
    </row>
    <row r="4220" spans="1:67">
      <c r="A4220" s="316" t="s">
        <v>27</v>
      </c>
      <c r="B4220" t="s">
        <v>380</v>
      </c>
      <c r="C4220" t="s">
        <v>910</v>
      </c>
      <c r="D4220" t="s">
        <v>314</v>
      </c>
      <c r="E4220" s="316" t="s">
        <v>177</v>
      </c>
      <c r="F4220" s="316" t="s">
        <v>178</v>
      </c>
      <c r="G4220" s="316" t="s">
        <v>439</v>
      </c>
      <c r="H4220" s="316" t="s">
        <v>329</v>
      </c>
      <c r="I4220" s="316" t="s">
        <v>331</v>
      </c>
      <c r="J4220" s="316" t="s">
        <v>337</v>
      </c>
      <c r="K4220" s="36">
        <v>20</v>
      </c>
      <c r="L4220" s="317">
        <v>0.2020200043916702</v>
      </c>
      <c r="M4220" s="317"/>
      <c r="N4220" s="36">
        <v>135</v>
      </c>
      <c r="O4220" s="317">
        <v>0.25567999482154852</v>
      </c>
      <c r="P4220" s="317"/>
      <c r="Q4220" s="36">
        <v>1652</v>
      </c>
      <c r="R4220" s="317">
        <v>0.1656599938869476</v>
      </c>
      <c r="S4220" s="317"/>
      <c r="T4220" t="s">
        <v>380</v>
      </c>
      <c r="BA4220" s="395">
        <v>1</v>
      </c>
      <c r="BB4220" s="396" t="s">
        <v>861</v>
      </c>
      <c r="BC4220" t="str">
        <f t="shared" si="376"/>
        <v>RTR</v>
      </c>
      <c r="BD4220" t="str">
        <f t="shared" si="377"/>
        <v>NAoMe_initial_disease_group</v>
      </c>
      <c r="BE4220" s="397" t="s">
        <v>862</v>
      </c>
      <c r="BF4220" t="str">
        <f t="shared" si="378"/>
        <v>Unknown stage</v>
      </c>
      <c r="BG4220">
        <f t="shared" si="379"/>
        <v>20</v>
      </c>
      <c r="BH4220" s="398">
        <f t="shared" si="380"/>
        <v>0.2020200043916702</v>
      </c>
      <c r="BO4220" s="33"/>
    </row>
    <row r="4221" spans="1:67">
      <c r="A4221" s="316" t="s">
        <v>27</v>
      </c>
      <c r="B4221" t="s">
        <v>380</v>
      </c>
      <c r="C4221" t="s">
        <v>910</v>
      </c>
      <c r="D4221" t="s">
        <v>314</v>
      </c>
      <c r="E4221" s="316" t="s">
        <v>177</v>
      </c>
      <c r="F4221" s="316" t="s">
        <v>178</v>
      </c>
      <c r="G4221" s="316" t="s">
        <v>439</v>
      </c>
      <c r="H4221" s="316" t="s">
        <v>329</v>
      </c>
      <c r="I4221" s="316" t="s">
        <v>656</v>
      </c>
      <c r="J4221" s="316" t="s">
        <v>286</v>
      </c>
      <c r="K4221" s="36">
        <v>2</v>
      </c>
      <c r="L4221" s="317">
        <v>2.0199999213218689E-2</v>
      </c>
      <c r="M4221" s="317">
        <v>2.105000056326389E-2</v>
      </c>
      <c r="N4221" s="36">
        <v>2</v>
      </c>
      <c r="O4221" s="317">
        <v>3.789999987930059E-3</v>
      </c>
      <c r="P4221" s="317">
        <v>3.9300001226365566E-3</v>
      </c>
      <c r="Q4221" s="36">
        <v>492</v>
      </c>
      <c r="R4221" s="317">
        <v>4.9339998513460159E-2</v>
      </c>
      <c r="S4221" s="317">
        <v>5.1920000463724143E-2</v>
      </c>
      <c r="T4221" t="s">
        <v>380</v>
      </c>
      <c r="BA4221" s="395">
        <v>1</v>
      </c>
      <c r="BB4221" s="396" t="s">
        <v>861</v>
      </c>
      <c r="BC4221" t="str">
        <f t="shared" si="376"/>
        <v>RTR</v>
      </c>
      <c r="BD4221" t="str">
        <f t="shared" si="377"/>
        <v>NAoMe_initial_ethnicity_grp</v>
      </c>
      <c r="BE4221" s="397" t="s">
        <v>862</v>
      </c>
      <c r="BF4221" t="str">
        <f t="shared" si="378"/>
        <v>Asian or Asian British</v>
      </c>
      <c r="BG4221">
        <f t="shared" si="379"/>
        <v>2</v>
      </c>
      <c r="BH4221" s="398">
        <f t="shared" si="380"/>
        <v>2.0199999213218689E-2</v>
      </c>
      <c r="BO4221" s="33"/>
    </row>
    <row r="4222" spans="1:67">
      <c r="A4222" s="316" t="s">
        <v>27</v>
      </c>
      <c r="B4222" t="s">
        <v>380</v>
      </c>
      <c r="C4222" t="s">
        <v>910</v>
      </c>
      <c r="D4222" t="s">
        <v>314</v>
      </c>
      <c r="E4222" s="316" t="s">
        <v>177</v>
      </c>
      <c r="F4222" s="316" t="s">
        <v>178</v>
      </c>
      <c r="G4222" s="316" t="s">
        <v>439</v>
      </c>
      <c r="H4222" s="316" t="s">
        <v>329</v>
      </c>
      <c r="I4222" s="316" t="s">
        <v>656</v>
      </c>
      <c r="J4222" s="316" t="s">
        <v>287</v>
      </c>
      <c r="K4222" s="36">
        <v>0</v>
      </c>
      <c r="L4222" s="317">
        <v>0</v>
      </c>
      <c r="M4222" s="317">
        <v>0</v>
      </c>
      <c r="N4222" s="36">
        <v>2</v>
      </c>
      <c r="O4222" s="317">
        <v>3.789999987930059E-3</v>
      </c>
      <c r="P4222" s="317">
        <v>3.9300001226365566E-3</v>
      </c>
      <c r="Q4222" s="36">
        <v>403</v>
      </c>
      <c r="R4222" s="317">
        <v>4.0410000830888748E-2</v>
      </c>
      <c r="S4222" s="317">
        <v>4.2520001530647278E-2</v>
      </c>
      <c r="T4222" t="s">
        <v>380</v>
      </c>
      <c r="BA4222" s="395">
        <v>1</v>
      </c>
      <c r="BB4222" s="396" t="s">
        <v>861</v>
      </c>
      <c r="BC4222" t="str">
        <f t="shared" si="376"/>
        <v>RTR</v>
      </c>
      <c r="BD4222" t="str">
        <f t="shared" si="377"/>
        <v>NAoMe_initial_ethnicity_grp</v>
      </c>
      <c r="BE4222" s="397" t="s">
        <v>862</v>
      </c>
      <c r="BF4222" t="str">
        <f t="shared" si="378"/>
        <v>Black or Black British</v>
      </c>
      <c r="BG4222">
        <f t="shared" si="379"/>
        <v>0</v>
      </c>
      <c r="BH4222" s="398">
        <f t="shared" si="380"/>
        <v>0</v>
      </c>
      <c r="BO4222" s="33"/>
    </row>
    <row r="4223" spans="1:67">
      <c r="A4223" s="316" t="s">
        <v>27</v>
      </c>
      <c r="B4223" t="s">
        <v>380</v>
      </c>
      <c r="C4223" t="s">
        <v>910</v>
      </c>
      <c r="D4223" t="s">
        <v>314</v>
      </c>
      <c r="E4223" s="316" t="s">
        <v>177</v>
      </c>
      <c r="F4223" s="316" t="s">
        <v>178</v>
      </c>
      <c r="G4223" s="316" t="s">
        <v>439</v>
      </c>
      <c r="H4223" s="316" t="s">
        <v>329</v>
      </c>
      <c r="I4223" s="316" t="s">
        <v>656</v>
      </c>
      <c r="J4223" s="316" t="s">
        <v>259</v>
      </c>
      <c r="K4223" s="36">
        <v>2</v>
      </c>
      <c r="L4223" s="317">
        <v>2.0199999213218689E-2</v>
      </c>
      <c r="M4223" s="317">
        <v>2.105000056326389E-2</v>
      </c>
      <c r="N4223" s="36">
        <v>2</v>
      </c>
      <c r="O4223" s="317">
        <v>3.789999987930059E-3</v>
      </c>
      <c r="P4223" s="317">
        <v>3.9300001226365566E-3</v>
      </c>
      <c r="Q4223" s="36">
        <v>98</v>
      </c>
      <c r="R4223" s="317">
        <v>9.8299998790025711E-3</v>
      </c>
      <c r="S4223" s="317">
        <v>1.0339999571442601E-2</v>
      </c>
      <c r="T4223" t="s">
        <v>380</v>
      </c>
      <c r="BA4223" s="395">
        <v>1</v>
      </c>
      <c r="BB4223" s="396" t="s">
        <v>861</v>
      </c>
      <c r="BC4223" t="str">
        <f t="shared" si="376"/>
        <v>RTR</v>
      </c>
      <c r="BD4223" t="str">
        <f t="shared" si="377"/>
        <v>NAoMe_initial_ethnicity_grp</v>
      </c>
      <c r="BE4223" s="397" t="s">
        <v>862</v>
      </c>
      <c r="BF4223" t="str">
        <f t="shared" si="378"/>
        <v>Mixed</v>
      </c>
      <c r="BG4223">
        <f t="shared" si="379"/>
        <v>2</v>
      </c>
      <c r="BH4223" s="398">
        <f t="shared" si="380"/>
        <v>2.0199999213218689E-2</v>
      </c>
      <c r="BO4223" s="33"/>
    </row>
    <row r="4224" spans="1:67">
      <c r="A4224" s="316" t="s">
        <v>27</v>
      </c>
      <c r="B4224" t="s">
        <v>380</v>
      </c>
      <c r="C4224" t="s">
        <v>910</v>
      </c>
      <c r="D4224" t="s">
        <v>314</v>
      </c>
      <c r="E4224" s="316" t="s">
        <v>177</v>
      </c>
      <c r="F4224" s="316" t="s">
        <v>178</v>
      </c>
      <c r="G4224" s="316" t="s">
        <v>439</v>
      </c>
      <c r="H4224" s="316" t="s">
        <v>329</v>
      </c>
      <c r="I4224" s="316" t="s">
        <v>656</v>
      </c>
      <c r="J4224" s="316" t="s">
        <v>288</v>
      </c>
      <c r="K4224" s="36">
        <v>2</v>
      </c>
      <c r="L4224" s="317">
        <v>2.0199999213218689E-2</v>
      </c>
      <c r="M4224" s="317">
        <v>2.105000056326389E-2</v>
      </c>
      <c r="N4224" s="36">
        <v>6</v>
      </c>
      <c r="O4224" s="317">
        <v>1.1359999887645239E-2</v>
      </c>
      <c r="P4224" s="317">
        <v>1.1789999902248381E-2</v>
      </c>
      <c r="Q4224" s="36">
        <v>246</v>
      </c>
      <c r="R4224" s="317">
        <v>2.466999925673008E-2</v>
      </c>
      <c r="S4224" s="317">
        <v>2.5960000231862072E-2</v>
      </c>
      <c r="T4224" t="s">
        <v>380</v>
      </c>
      <c r="BA4224" s="395">
        <v>1</v>
      </c>
      <c r="BB4224" s="396" t="s">
        <v>861</v>
      </c>
      <c r="BC4224" t="str">
        <f t="shared" si="376"/>
        <v>RTR</v>
      </c>
      <c r="BD4224" t="str">
        <f t="shared" si="377"/>
        <v>NAoMe_initial_ethnicity_grp</v>
      </c>
      <c r="BE4224" s="397" t="s">
        <v>862</v>
      </c>
      <c r="BF4224" t="str">
        <f t="shared" si="378"/>
        <v>Other Ethnic Group</v>
      </c>
      <c r="BG4224">
        <f t="shared" si="379"/>
        <v>2</v>
      </c>
      <c r="BH4224" s="398">
        <f t="shared" si="380"/>
        <v>2.0199999213218689E-2</v>
      </c>
      <c r="BO4224" s="33"/>
    </row>
    <row r="4225" spans="1:67">
      <c r="A4225" s="316" t="s">
        <v>27</v>
      </c>
      <c r="B4225" t="s">
        <v>380</v>
      </c>
      <c r="C4225" t="s">
        <v>910</v>
      </c>
      <c r="D4225" t="s">
        <v>314</v>
      </c>
      <c r="E4225" s="316" t="s">
        <v>177</v>
      </c>
      <c r="F4225" s="316" t="s">
        <v>178</v>
      </c>
      <c r="G4225" s="316" t="s">
        <v>439</v>
      </c>
      <c r="H4225" s="316" t="s">
        <v>329</v>
      </c>
      <c r="I4225" s="316" t="s">
        <v>656</v>
      </c>
      <c r="J4225" s="316" t="s">
        <v>260</v>
      </c>
      <c r="K4225" s="36">
        <v>4</v>
      </c>
      <c r="L4225" s="317">
        <v>4.0399998426437378E-2</v>
      </c>
      <c r="M4225" s="317"/>
      <c r="N4225" s="36">
        <v>19</v>
      </c>
      <c r="O4225" s="317">
        <v>3.5980001091957092E-2</v>
      </c>
      <c r="P4225" s="317"/>
      <c r="Q4225" s="36">
        <v>495</v>
      </c>
      <c r="R4225" s="317">
        <v>4.9639999866485603E-2</v>
      </c>
      <c r="S4225" s="317"/>
      <c r="T4225" t="s">
        <v>380</v>
      </c>
      <c r="BA4225" s="395">
        <v>1</v>
      </c>
      <c r="BB4225" s="396" t="s">
        <v>861</v>
      </c>
      <c r="BC4225" t="str">
        <f t="shared" si="376"/>
        <v>RTR</v>
      </c>
      <c r="BD4225" t="str">
        <f t="shared" si="377"/>
        <v>NAoMe_initial_ethnicity_grp</v>
      </c>
      <c r="BE4225" s="397" t="s">
        <v>862</v>
      </c>
      <c r="BF4225" t="str">
        <f t="shared" si="378"/>
        <v>Unknown</v>
      </c>
      <c r="BG4225">
        <f t="shared" si="379"/>
        <v>4</v>
      </c>
      <c r="BH4225" s="398">
        <f t="shared" si="380"/>
        <v>4.0399998426437378E-2</v>
      </c>
      <c r="BO4225" s="33"/>
    </row>
    <row r="4226" spans="1:67">
      <c r="A4226" s="316" t="s">
        <v>27</v>
      </c>
      <c r="B4226" t="s">
        <v>380</v>
      </c>
      <c r="C4226" t="s">
        <v>910</v>
      </c>
      <c r="D4226" t="s">
        <v>314</v>
      </c>
      <c r="E4226" s="316" t="s">
        <v>177</v>
      </c>
      <c r="F4226" s="318" t="s">
        <v>178</v>
      </c>
      <c r="G4226" s="318" t="s">
        <v>439</v>
      </c>
      <c r="H4226" s="318" t="s">
        <v>329</v>
      </c>
      <c r="I4226" s="316" t="s">
        <v>656</v>
      </c>
      <c r="J4226" s="316" t="s">
        <v>258</v>
      </c>
      <c r="K4226" s="36">
        <v>89</v>
      </c>
      <c r="L4226" s="317">
        <v>0.8989899754524231</v>
      </c>
      <c r="M4226" s="317">
        <v>0.9368399977684021</v>
      </c>
      <c r="N4226" s="36">
        <v>497</v>
      </c>
      <c r="O4226" s="317">
        <v>0.94129002094268799</v>
      </c>
      <c r="P4226" s="317">
        <v>0.97641998529434204</v>
      </c>
      <c r="Q4226" s="36">
        <v>8238</v>
      </c>
      <c r="R4226" s="317">
        <v>0.82611000537872314</v>
      </c>
      <c r="S4226" s="317">
        <v>0.86926001310348511</v>
      </c>
      <c r="T4226" t="s">
        <v>380</v>
      </c>
      <c r="BA4226" s="395">
        <v>1</v>
      </c>
      <c r="BB4226" s="396" t="s">
        <v>861</v>
      </c>
      <c r="BC4226" t="str">
        <f t="shared" si="376"/>
        <v>RTR</v>
      </c>
      <c r="BD4226" t="str">
        <f t="shared" si="377"/>
        <v>NAoMe_initial_ethnicity_grp</v>
      </c>
      <c r="BE4226" s="397" t="s">
        <v>862</v>
      </c>
      <c r="BF4226" t="str">
        <f t="shared" si="378"/>
        <v>White</v>
      </c>
      <c r="BG4226">
        <f t="shared" si="379"/>
        <v>89</v>
      </c>
      <c r="BH4226" s="398">
        <f t="shared" si="380"/>
        <v>0.8989899754524231</v>
      </c>
      <c r="BO4226" s="33"/>
    </row>
    <row r="4227" spans="1:67">
      <c r="A4227" s="316" t="s">
        <v>27</v>
      </c>
      <c r="B4227" t="s">
        <v>380</v>
      </c>
      <c r="C4227" t="s">
        <v>910</v>
      </c>
      <c r="D4227" t="s">
        <v>314</v>
      </c>
      <c r="E4227" s="316" t="s">
        <v>177</v>
      </c>
      <c r="F4227" s="316" t="s">
        <v>178</v>
      </c>
      <c r="G4227" s="316" t="s">
        <v>439</v>
      </c>
      <c r="H4227" s="316" t="s">
        <v>329</v>
      </c>
      <c r="I4227" s="316" t="s">
        <v>657</v>
      </c>
      <c r="J4227" s="316" t="s">
        <v>817</v>
      </c>
      <c r="K4227" s="36">
        <v>94</v>
      </c>
      <c r="L4227" s="317">
        <v>0.9494900107383728</v>
      </c>
      <c r="M4227" s="317"/>
      <c r="N4227" s="36">
        <v>501</v>
      </c>
      <c r="O4227" s="317">
        <v>0.94885998964309692</v>
      </c>
      <c r="P4227" s="317"/>
      <c r="Q4227" s="36">
        <v>9359</v>
      </c>
      <c r="R4227" s="317">
        <v>0.93853002786636353</v>
      </c>
      <c r="S4227" s="317"/>
      <c r="T4227" t="s">
        <v>380</v>
      </c>
      <c r="BA4227" s="395">
        <v>1</v>
      </c>
      <c r="BB4227" s="396" t="s">
        <v>861</v>
      </c>
      <c r="BC4227" t="str">
        <f t="shared" ref="BC4227:BC4290" si="381">E4227</f>
        <v>RTR</v>
      </c>
      <c r="BD4227" t="str">
        <f t="shared" ref="BD4227:BD4290" si="382">(LEFT(A4227, LEN(A4227)-7))&amp;"_"&amp;I4227</f>
        <v>NAoMe_initial_final_route</v>
      </c>
      <c r="BE4227" s="397" t="s">
        <v>862</v>
      </c>
      <c r="BF4227" t="str">
        <f t="shared" ref="BF4227:BF4290" si="383">J4227</f>
        <v>Not screened</v>
      </c>
      <c r="BG4227">
        <f t="shared" ref="BG4227:BG4290" si="384">K4227</f>
        <v>94</v>
      </c>
      <c r="BH4227" s="398">
        <f t="shared" ref="BH4227:BH4290" si="385">L4227</f>
        <v>0.9494900107383728</v>
      </c>
      <c r="BO4227" s="33"/>
    </row>
    <row r="4228" spans="1:67">
      <c r="A4228" s="316" t="s">
        <v>27</v>
      </c>
      <c r="B4228" t="s">
        <v>380</v>
      </c>
      <c r="C4228" t="s">
        <v>910</v>
      </c>
      <c r="D4228" t="s">
        <v>314</v>
      </c>
      <c r="E4228" s="316" t="s">
        <v>177</v>
      </c>
      <c r="F4228" s="316" t="s">
        <v>178</v>
      </c>
      <c r="G4228" s="316" t="s">
        <v>439</v>
      </c>
      <c r="H4228" s="316" t="s">
        <v>329</v>
      </c>
      <c r="I4228" s="316" t="s">
        <v>657</v>
      </c>
      <c r="J4228" s="316" t="s">
        <v>352</v>
      </c>
      <c r="K4228" s="36">
        <v>5</v>
      </c>
      <c r="L4228" s="317">
        <v>5.0510000437498093E-2</v>
      </c>
      <c r="M4228" s="317"/>
      <c r="N4228" s="36">
        <v>27</v>
      </c>
      <c r="O4228" s="317">
        <v>5.1139999181032181E-2</v>
      </c>
      <c r="P4228" s="317"/>
      <c r="Q4228" s="36">
        <v>613</v>
      </c>
      <c r="R4228" s="317">
        <v>6.1469998210668557E-2</v>
      </c>
      <c r="S4228" s="317"/>
      <c r="T4228" t="s">
        <v>380</v>
      </c>
      <c r="BA4228" s="395">
        <v>1</v>
      </c>
      <c r="BB4228" s="396" t="s">
        <v>861</v>
      </c>
      <c r="BC4228" t="str">
        <f t="shared" si="381"/>
        <v>RTR</v>
      </c>
      <c r="BD4228" t="str">
        <f t="shared" si="382"/>
        <v>NAoMe_initial_final_route</v>
      </c>
      <c r="BE4228" s="397" t="s">
        <v>862</v>
      </c>
      <c r="BF4228" t="str">
        <f t="shared" si="383"/>
        <v>Screening</v>
      </c>
      <c r="BG4228">
        <f t="shared" si="384"/>
        <v>5</v>
      </c>
      <c r="BH4228" s="398">
        <f t="shared" si="385"/>
        <v>5.0510000437498093E-2</v>
      </c>
      <c r="BO4228" s="33"/>
    </row>
    <row r="4229" spans="1:67">
      <c r="A4229" s="316" t="s">
        <v>27</v>
      </c>
      <c r="B4229" t="s">
        <v>380</v>
      </c>
      <c r="C4229" t="s">
        <v>910</v>
      </c>
      <c r="D4229" t="s">
        <v>314</v>
      </c>
      <c r="E4229" s="316" t="s">
        <v>177</v>
      </c>
      <c r="F4229" s="316" t="s">
        <v>178</v>
      </c>
      <c r="G4229" s="316" t="s">
        <v>439</v>
      </c>
      <c r="H4229" s="316" t="s">
        <v>329</v>
      </c>
      <c r="I4229" s="316" t="s">
        <v>303</v>
      </c>
      <c r="J4229" s="316" t="s">
        <v>308</v>
      </c>
      <c r="K4229" s="36">
        <v>20</v>
      </c>
      <c r="L4229" s="317">
        <v>0.2020200043916702</v>
      </c>
      <c r="M4229" s="317"/>
      <c r="N4229" s="36">
        <v>135</v>
      </c>
      <c r="O4229" s="317">
        <v>0.25567999482154852</v>
      </c>
      <c r="P4229" s="317"/>
      <c r="Q4229" s="36">
        <v>1652</v>
      </c>
      <c r="R4229" s="317">
        <v>0.1656599938869476</v>
      </c>
      <c r="S4229" s="317"/>
      <c r="T4229" t="s">
        <v>380</v>
      </c>
      <c r="BA4229" s="395">
        <v>1</v>
      </c>
      <c r="BB4229" s="396" t="s">
        <v>861</v>
      </c>
      <c r="BC4229" t="str">
        <f t="shared" si="381"/>
        <v>RTR</v>
      </c>
      <c r="BD4229" t="str">
        <f t="shared" si="382"/>
        <v>NAoMe_initial_final_stage_tum</v>
      </c>
      <c r="BE4229" s="397" t="s">
        <v>862</v>
      </c>
      <c r="BF4229" t="str">
        <f t="shared" si="383"/>
        <v>Not staged/Unstated</v>
      </c>
      <c r="BG4229">
        <f t="shared" si="384"/>
        <v>20</v>
      </c>
      <c r="BH4229" s="398">
        <f t="shared" si="385"/>
        <v>0.2020200043916702</v>
      </c>
      <c r="BO4229" s="33"/>
    </row>
    <row r="4230" spans="1:67">
      <c r="A4230" s="316" t="s">
        <v>27</v>
      </c>
      <c r="B4230" t="s">
        <v>380</v>
      </c>
      <c r="C4230" t="s">
        <v>910</v>
      </c>
      <c r="D4230" t="s">
        <v>314</v>
      </c>
      <c r="E4230" s="316" t="s">
        <v>177</v>
      </c>
      <c r="F4230" s="316" t="s">
        <v>178</v>
      </c>
      <c r="G4230" s="316" t="s">
        <v>439</v>
      </c>
      <c r="H4230" s="316" t="s">
        <v>329</v>
      </c>
      <c r="I4230" s="316" t="s">
        <v>303</v>
      </c>
      <c r="J4230" s="316" t="s">
        <v>304</v>
      </c>
      <c r="K4230" s="36">
        <v>0</v>
      </c>
      <c r="L4230" s="317">
        <v>0</v>
      </c>
      <c r="M4230" s="317">
        <v>0</v>
      </c>
      <c r="N4230" s="36">
        <v>2</v>
      </c>
      <c r="O4230" s="317">
        <v>3.789999987930059E-3</v>
      </c>
      <c r="P4230" s="317">
        <v>5.090000107884407E-3</v>
      </c>
      <c r="Q4230" s="36">
        <v>64</v>
      </c>
      <c r="R4230" s="317">
        <v>6.4199999906122676E-3</v>
      </c>
      <c r="S4230" s="317">
        <v>7.689999882131815E-3</v>
      </c>
      <c r="T4230" t="s">
        <v>380</v>
      </c>
      <c r="BA4230" s="395">
        <v>1</v>
      </c>
      <c r="BB4230" s="396" t="s">
        <v>861</v>
      </c>
      <c r="BC4230" t="str">
        <f t="shared" si="381"/>
        <v>RTR</v>
      </c>
      <c r="BD4230" t="str">
        <f t="shared" si="382"/>
        <v>NAoMe_initial_final_stage_tum</v>
      </c>
      <c r="BE4230" s="397" t="s">
        <v>862</v>
      </c>
      <c r="BF4230" t="str">
        <f t="shared" si="383"/>
        <v>Stage 0</v>
      </c>
      <c r="BG4230">
        <f t="shared" si="384"/>
        <v>0</v>
      </c>
      <c r="BH4230" s="398">
        <f t="shared" si="385"/>
        <v>0</v>
      </c>
      <c r="BO4230" s="33"/>
    </row>
    <row r="4231" spans="1:67">
      <c r="A4231" s="316" t="s">
        <v>27</v>
      </c>
      <c r="B4231" t="s">
        <v>380</v>
      </c>
      <c r="C4231" t="s">
        <v>910</v>
      </c>
      <c r="D4231" t="s">
        <v>314</v>
      </c>
      <c r="E4231" s="316" t="s">
        <v>177</v>
      </c>
      <c r="F4231" s="316" t="s">
        <v>178</v>
      </c>
      <c r="G4231" s="316" t="s">
        <v>439</v>
      </c>
      <c r="H4231" s="316" t="s">
        <v>329</v>
      </c>
      <c r="I4231" s="316" t="s">
        <v>303</v>
      </c>
      <c r="J4231" s="316" t="s">
        <v>305</v>
      </c>
      <c r="K4231" s="36">
        <v>0</v>
      </c>
      <c r="L4231" s="317">
        <v>0</v>
      </c>
      <c r="M4231" s="317">
        <v>0</v>
      </c>
      <c r="N4231" s="36">
        <v>17</v>
      </c>
      <c r="O4231" s="317">
        <v>3.2200001180171967E-2</v>
      </c>
      <c r="P4231" s="317">
        <v>4.3260000646114349E-2</v>
      </c>
      <c r="Q4231" s="36">
        <v>359</v>
      </c>
      <c r="R4231" s="317">
        <v>3.5999998450279243E-2</v>
      </c>
      <c r="S4231" s="317">
        <v>4.3150000274181373E-2</v>
      </c>
      <c r="T4231" t="s">
        <v>380</v>
      </c>
      <c r="BA4231" s="395">
        <v>1</v>
      </c>
      <c r="BB4231" s="396" t="s">
        <v>861</v>
      </c>
      <c r="BC4231" t="str">
        <f t="shared" si="381"/>
        <v>RTR</v>
      </c>
      <c r="BD4231" t="str">
        <f t="shared" si="382"/>
        <v>NAoMe_initial_final_stage_tum</v>
      </c>
      <c r="BE4231" s="397" t="s">
        <v>862</v>
      </c>
      <c r="BF4231" t="str">
        <f t="shared" si="383"/>
        <v>Stage 1</v>
      </c>
      <c r="BG4231">
        <f t="shared" si="384"/>
        <v>0</v>
      </c>
      <c r="BH4231" s="398">
        <f t="shared" si="385"/>
        <v>0</v>
      </c>
      <c r="BO4231" s="33"/>
    </row>
    <row r="4232" spans="1:67">
      <c r="A4232" s="316" t="s">
        <v>27</v>
      </c>
      <c r="B4232" t="s">
        <v>380</v>
      </c>
      <c r="C4232" t="s">
        <v>910</v>
      </c>
      <c r="D4232" t="s">
        <v>314</v>
      </c>
      <c r="E4232" s="316" t="s">
        <v>177</v>
      </c>
      <c r="F4232" s="316" t="s">
        <v>178</v>
      </c>
      <c r="G4232" s="316" t="s">
        <v>439</v>
      </c>
      <c r="H4232" s="316" t="s">
        <v>329</v>
      </c>
      <c r="I4232" s="316" t="s">
        <v>303</v>
      </c>
      <c r="J4232" s="316" t="s">
        <v>306</v>
      </c>
      <c r="K4232" s="36">
        <v>7</v>
      </c>
      <c r="L4232" s="317">
        <v>7.071000337600708E-2</v>
      </c>
      <c r="M4232" s="317">
        <v>8.8610000908374786E-2</v>
      </c>
      <c r="N4232" s="36">
        <v>54</v>
      </c>
      <c r="O4232" s="317">
        <v>0.1022699996829033</v>
      </c>
      <c r="P4232" s="317">
        <v>0.1374000012874603</v>
      </c>
      <c r="Q4232" s="36">
        <v>996</v>
      </c>
      <c r="R4232" s="317">
        <v>9.9880002439022064E-2</v>
      </c>
      <c r="S4232" s="317">
        <v>0.11970999836921691</v>
      </c>
      <c r="T4232" t="s">
        <v>380</v>
      </c>
      <c r="BA4232" s="395">
        <v>1</v>
      </c>
      <c r="BB4232" s="396" t="s">
        <v>861</v>
      </c>
      <c r="BC4232" t="str">
        <f t="shared" si="381"/>
        <v>RTR</v>
      </c>
      <c r="BD4232" t="str">
        <f t="shared" si="382"/>
        <v>NAoMe_initial_final_stage_tum</v>
      </c>
      <c r="BE4232" s="397" t="s">
        <v>862</v>
      </c>
      <c r="BF4232" t="str">
        <f t="shared" si="383"/>
        <v>Stage 2</v>
      </c>
      <c r="BG4232">
        <f t="shared" si="384"/>
        <v>7</v>
      </c>
      <c r="BH4232" s="398">
        <f t="shared" si="385"/>
        <v>7.071000337600708E-2</v>
      </c>
      <c r="BO4232" s="33"/>
    </row>
    <row r="4233" spans="1:67">
      <c r="A4233" s="316" t="s">
        <v>27</v>
      </c>
      <c r="B4233" t="s">
        <v>380</v>
      </c>
      <c r="C4233" t="s">
        <v>910</v>
      </c>
      <c r="D4233" t="s">
        <v>314</v>
      </c>
      <c r="E4233" s="316" t="s">
        <v>177</v>
      </c>
      <c r="F4233" s="316" t="s">
        <v>178</v>
      </c>
      <c r="G4233" s="316" t="s">
        <v>439</v>
      </c>
      <c r="H4233" s="316" t="s">
        <v>329</v>
      </c>
      <c r="I4233" s="316" t="s">
        <v>303</v>
      </c>
      <c r="J4233" s="316" t="s">
        <v>307</v>
      </c>
      <c r="K4233" s="36">
        <v>8</v>
      </c>
      <c r="L4233" s="317">
        <v>8.0810002982616425E-2</v>
      </c>
      <c r="M4233" s="317">
        <v>0.1012699976563454</v>
      </c>
      <c r="N4233" s="36">
        <v>57</v>
      </c>
      <c r="O4233" s="317">
        <v>0.10795000195503229</v>
      </c>
      <c r="P4233" s="317">
        <v>0.14504000544548029</v>
      </c>
      <c r="Q4233" s="36">
        <v>742</v>
      </c>
      <c r="R4233" s="317">
        <v>7.4409998953342438E-2</v>
      </c>
      <c r="S4233" s="317">
        <v>8.9180000126361847E-2</v>
      </c>
      <c r="T4233" t="s">
        <v>380</v>
      </c>
      <c r="BA4233" s="395">
        <v>1</v>
      </c>
      <c r="BB4233" s="396" t="s">
        <v>861</v>
      </c>
      <c r="BC4233" t="str">
        <f t="shared" si="381"/>
        <v>RTR</v>
      </c>
      <c r="BD4233" t="str">
        <f t="shared" si="382"/>
        <v>NAoMe_initial_final_stage_tum</v>
      </c>
      <c r="BE4233" s="397" t="s">
        <v>862</v>
      </c>
      <c r="BF4233" t="str">
        <f t="shared" si="383"/>
        <v>Stage 3</v>
      </c>
      <c r="BG4233">
        <f t="shared" si="384"/>
        <v>8</v>
      </c>
      <c r="BH4233" s="398">
        <f t="shared" si="385"/>
        <v>8.0810002982616425E-2</v>
      </c>
      <c r="BO4233" s="33"/>
    </row>
    <row r="4234" spans="1:67">
      <c r="A4234" s="316" t="s">
        <v>27</v>
      </c>
      <c r="B4234" t="s">
        <v>380</v>
      </c>
      <c r="C4234" t="s">
        <v>910</v>
      </c>
      <c r="D4234" t="s">
        <v>314</v>
      </c>
      <c r="E4234" s="316" t="s">
        <v>177</v>
      </c>
      <c r="F4234" s="316" t="s">
        <v>178</v>
      </c>
      <c r="G4234" s="316" t="s">
        <v>439</v>
      </c>
      <c r="H4234" s="316" t="s">
        <v>329</v>
      </c>
      <c r="I4234" s="316" t="s">
        <v>303</v>
      </c>
      <c r="J4234" s="316" t="s">
        <v>336</v>
      </c>
      <c r="K4234" s="36">
        <v>64</v>
      </c>
      <c r="L4234" s="317">
        <v>0.64645999670028687</v>
      </c>
      <c r="M4234" s="317">
        <v>0.81013000011444092</v>
      </c>
      <c r="N4234" s="36">
        <v>263</v>
      </c>
      <c r="O4234" s="317">
        <v>0.49810999631881708</v>
      </c>
      <c r="P4234" s="317">
        <v>0.66921001672744751</v>
      </c>
      <c r="Q4234" s="36">
        <v>6159</v>
      </c>
      <c r="R4234" s="317">
        <v>0.6176300048828125</v>
      </c>
      <c r="S4234" s="317">
        <v>0.74026000499725342</v>
      </c>
      <c r="T4234" t="s">
        <v>380</v>
      </c>
      <c r="BA4234" s="395">
        <v>1</v>
      </c>
      <c r="BB4234" s="396" t="s">
        <v>861</v>
      </c>
      <c r="BC4234" t="str">
        <f t="shared" si="381"/>
        <v>RTR</v>
      </c>
      <c r="BD4234" t="str">
        <f t="shared" si="382"/>
        <v>NAoMe_initial_final_stage_tum</v>
      </c>
      <c r="BE4234" s="397" t="s">
        <v>862</v>
      </c>
      <c r="BF4234" t="str">
        <f t="shared" si="383"/>
        <v>Stage 4</v>
      </c>
      <c r="BG4234">
        <f t="shared" si="384"/>
        <v>64</v>
      </c>
      <c r="BH4234" s="398">
        <f t="shared" si="385"/>
        <v>0.64645999670028687</v>
      </c>
      <c r="BO4234" s="33"/>
    </row>
    <row r="4235" spans="1:67">
      <c r="A4235" s="316" t="s">
        <v>27</v>
      </c>
      <c r="B4235" t="s">
        <v>380</v>
      </c>
      <c r="C4235" t="s">
        <v>910</v>
      </c>
      <c r="D4235" t="s">
        <v>314</v>
      </c>
      <c r="E4235" s="316" t="s">
        <v>177</v>
      </c>
      <c r="F4235" s="316" t="s">
        <v>178</v>
      </c>
      <c r="G4235" s="316" t="s">
        <v>439</v>
      </c>
      <c r="H4235" s="316" t="s">
        <v>329</v>
      </c>
      <c r="I4235" s="316" t="s">
        <v>342</v>
      </c>
      <c r="J4235" s="316" t="s">
        <v>343</v>
      </c>
      <c r="K4235" s="36">
        <v>20</v>
      </c>
      <c r="L4235" s="317">
        <v>0.2020200043916702</v>
      </c>
      <c r="M4235" s="317"/>
      <c r="N4235" s="36">
        <v>135</v>
      </c>
      <c r="O4235" s="317">
        <v>0.25567999482154852</v>
      </c>
      <c r="P4235" s="317"/>
      <c r="Q4235" s="36">
        <v>1652</v>
      </c>
      <c r="R4235" s="317">
        <v>0.1656599938869476</v>
      </c>
      <c r="S4235" s="317"/>
      <c r="T4235" t="s">
        <v>380</v>
      </c>
      <c r="BA4235" s="395">
        <v>1</v>
      </c>
      <c r="BB4235" s="396" t="s">
        <v>861</v>
      </c>
      <c r="BC4235" t="str">
        <f t="shared" si="381"/>
        <v>RTR</v>
      </c>
      <c r="BD4235" t="str">
        <f t="shared" si="382"/>
        <v>NAoMe_initial_final_stage_tum_grp</v>
      </c>
      <c r="BE4235" s="397" t="s">
        <v>862</v>
      </c>
      <c r="BF4235" t="str">
        <f t="shared" si="383"/>
        <v>MBC in HESAPC</v>
      </c>
      <c r="BG4235">
        <f t="shared" si="384"/>
        <v>20</v>
      </c>
      <c r="BH4235" s="398">
        <f t="shared" si="385"/>
        <v>0.2020200043916702</v>
      </c>
      <c r="BO4235" s="33"/>
    </row>
    <row r="4236" spans="1:67">
      <c r="A4236" s="316" t="s">
        <v>27</v>
      </c>
      <c r="B4236" t="s">
        <v>380</v>
      </c>
      <c r="C4236" t="s">
        <v>910</v>
      </c>
      <c r="D4236" t="s">
        <v>314</v>
      </c>
      <c r="E4236" s="316" t="s">
        <v>177</v>
      </c>
      <c r="F4236" s="316" t="s">
        <v>178</v>
      </c>
      <c r="G4236" s="316" t="s">
        <v>439</v>
      </c>
      <c r="H4236" s="316" t="s">
        <v>329</v>
      </c>
      <c r="I4236" s="316" t="s">
        <v>342</v>
      </c>
      <c r="J4236" s="316" t="s">
        <v>344</v>
      </c>
      <c r="K4236" s="36">
        <v>15</v>
      </c>
      <c r="L4236" s="317">
        <v>0.15151999890804291</v>
      </c>
      <c r="M4236" s="317">
        <v>0.18986999988555911</v>
      </c>
      <c r="N4236" s="36">
        <v>129</v>
      </c>
      <c r="O4236" s="317">
        <v>0.24432000517845151</v>
      </c>
      <c r="P4236" s="317">
        <v>0.32824000716209412</v>
      </c>
      <c r="Q4236" s="36">
        <v>2161</v>
      </c>
      <c r="R4236" s="317">
        <v>0.2167100012302399</v>
      </c>
      <c r="S4236" s="317">
        <v>0.25973999500274658</v>
      </c>
      <c r="T4236" t="s">
        <v>380</v>
      </c>
      <c r="BA4236" s="395">
        <v>1</v>
      </c>
      <c r="BB4236" s="396" t="s">
        <v>861</v>
      </c>
      <c r="BC4236" t="str">
        <f t="shared" si="381"/>
        <v>RTR</v>
      </c>
      <c r="BD4236" t="str">
        <f t="shared" si="382"/>
        <v>NAoMe_initial_final_stage_tum_grp</v>
      </c>
      <c r="BE4236" s="397" t="s">
        <v>862</v>
      </c>
      <c r="BF4236" t="str">
        <f t="shared" si="383"/>
        <v>Stage 0-3</v>
      </c>
      <c r="BG4236">
        <f t="shared" si="384"/>
        <v>15</v>
      </c>
      <c r="BH4236" s="398">
        <f t="shared" si="385"/>
        <v>0.15151999890804291</v>
      </c>
      <c r="BO4236" s="33"/>
    </row>
    <row r="4237" spans="1:67">
      <c r="A4237" s="316" t="s">
        <v>27</v>
      </c>
      <c r="B4237" t="s">
        <v>380</v>
      </c>
      <c r="C4237" t="s">
        <v>910</v>
      </c>
      <c r="D4237" t="s">
        <v>314</v>
      </c>
      <c r="E4237" s="316" t="s">
        <v>177</v>
      </c>
      <c r="F4237" s="316" t="s">
        <v>178</v>
      </c>
      <c r="G4237" s="316" t="s">
        <v>439</v>
      </c>
      <c r="H4237" s="316" t="s">
        <v>329</v>
      </c>
      <c r="I4237" s="316" t="s">
        <v>342</v>
      </c>
      <c r="J4237" s="316" t="s">
        <v>336</v>
      </c>
      <c r="K4237" s="36">
        <v>64</v>
      </c>
      <c r="L4237" s="317">
        <v>0.64645999670028687</v>
      </c>
      <c r="M4237" s="317">
        <v>0.81013000011444092</v>
      </c>
      <c r="N4237" s="36">
        <v>264</v>
      </c>
      <c r="O4237" s="317">
        <v>0.5</v>
      </c>
      <c r="P4237" s="317">
        <v>0.67176002264022827</v>
      </c>
      <c r="Q4237" s="36">
        <v>6159</v>
      </c>
      <c r="R4237" s="317">
        <v>0.6176300048828125</v>
      </c>
      <c r="S4237" s="317">
        <v>0.74026000499725342</v>
      </c>
      <c r="T4237" t="s">
        <v>380</v>
      </c>
      <c r="BA4237" s="395">
        <v>1</v>
      </c>
      <c r="BB4237" s="396" t="s">
        <v>861</v>
      </c>
      <c r="BC4237" t="str">
        <f t="shared" si="381"/>
        <v>RTR</v>
      </c>
      <c r="BD4237" t="str">
        <f t="shared" si="382"/>
        <v>NAoMe_initial_final_stage_tum_grp</v>
      </c>
      <c r="BE4237" s="397" t="s">
        <v>862</v>
      </c>
      <c r="BF4237" t="str">
        <f t="shared" si="383"/>
        <v>Stage 4</v>
      </c>
      <c r="BG4237">
        <f t="shared" si="384"/>
        <v>64</v>
      </c>
      <c r="BH4237" s="398">
        <f t="shared" si="385"/>
        <v>0.64645999670028687</v>
      </c>
      <c r="BO4237" s="33"/>
    </row>
    <row r="4238" spans="1:67">
      <c r="A4238" s="316" t="s">
        <v>27</v>
      </c>
      <c r="B4238" t="s">
        <v>380</v>
      </c>
      <c r="C4238" t="s">
        <v>910</v>
      </c>
      <c r="D4238" t="s">
        <v>314</v>
      </c>
      <c r="E4238" s="316" t="s">
        <v>177</v>
      </c>
      <c r="F4238" s="316" t="s">
        <v>178</v>
      </c>
      <c r="G4238" s="316" t="s">
        <v>439</v>
      </c>
      <c r="H4238" s="316" t="s">
        <v>329</v>
      </c>
      <c r="I4238" s="316" t="s">
        <v>658</v>
      </c>
      <c r="J4238" s="316" t="s">
        <v>345</v>
      </c>
      <c r="K4238" s="36">
        <v>99</v>
      </c>
      <c r="L4238" s="317">
        <v>1</v>
      </c>
      <c r="M4238" s="317"/>
      <c r="N4238" s="36">
        <v>528</v>
      </c>
      <c r="O4238" s="317">
        <v>1</v>
      </c>
      <c r="P4238" s="317"/>
      <c r="Q4238" s="36">
        <v>9972</v>
      </c>
      <c r="R4238" s="317">
        <v>1</v>
      </c>
      <c r="S4238" s="317"/>
      <c r="T4238" t="s">
        <v>380</v>
      </c>
      <c r="BA4238" s="395">
        <v>1</v>
      </c>
      <c r="BB4238" s="396" t="s">
        <v>861</v>
      </c>
      <c r="BC4238" t="str">
        <f t="shared" si="381"/>
        <v>RTR</v>
      </c>
      <c r="BD4238" t="str">
        <f t="shared" si="382"/>
        <v>NAoMe_initial_final_who_ps</v>
      </c>
      <c r="BE4238" s="397" t="s">
        <v>862</v>
      </c>
      <c r="BF4238" t="str">
        <f t="shared" si="383"/>
        <v>Not recorded</v>
      </c>
      <c r="BG4238">
        <f t="shared" si="384"/>
        <v>99</v>
      </c>
      <c r="BH4238" s="398">
        <f t="shared" si="385"/>
        <v>1</v>
      </c>
      <c r="BO4238" s="33"/>
    </row>
    <row r="4239" spans="1:67">
      <c r="A4239" s="316" t="s">
        <v>27</v>
      </c>
      <c r="B4239" t="s">
        <v>380</v>
      </c>
      <c r="C4239" t="s">
        <v>910</v>
      </c>
      <c r="D4239" t="s">
        <v>314</v>
      </c>
      <c r="E4239" s="316" t="s">
        <v>177</v>
      </c>
      <c r="F4239" s="316" t="s">
        <v>178</v>
      </c>
      <c r="G4239" s="316" t="s">
        <v>439</v>
      </c>
      <c r="H4239" s="316" t="s">
        <v>329</v>
      </c>
      <c r="I4239" s="316" t="s">
        <v>291</v>
      </c>
      <c r="J4239" s="316" t="s">
        <v>313</v>
      </c>
      <c r="K4239" s="36">
        <v>97</v>
      </c>
      <c r="L4239" s="317">
        <v>0.97979998588562012</v>
      </c>
      <c r="M4239" s="317"/>
      <c r="N4239" s="36">
        <v>519</v>
      </c>
      <c r="O4239" s="317">
        <v>0.98294997215270996</v>
      </c>
      <c r="P4239" s="317"/>
      <c r="Q4239" s="36">
        <v>9846</v>
      </c>
      <c r="R4239" s="317">
        <v>0.98736000061035156</v>
      </c>
      <c r="S4239" s="317"/>
      <c r="T4239" t="s">
        <v>380</v>
      </c>
      <c r="BA4239" s="395">
        <v>1</v>
      </c>
      <c r="BB4239" s="396" t="s">
        <v>861</v>
      </c>
      <c r="BC4239" t="str">
        <f t="shared" si="381"/>
        <v>RTR</v>
      </c>
      <c r="BD4239" t="str">
        <f t="shared" si="382"/>
        <v>NAoMe_initial_gender</v>
      </c>
      <c r="BE4239" s="397" t="s">
        <v>862</v>
      </c>
      <c r="BF4239" t="str">
        <f t="shared" si="383"/>
        <v>Female</v>
      </c>
      <c r="BG4239">
        <f t="shared" si="384"/>
        <v>97</v>
      </c>
      <c r="BH4239" s="398">
        <f t="shared" si="385"/>
        <v>0.97979998588562012</v>
      </c>
      <c r="BO4239" s="33"/>
    </row>
    <row r="4240" spans="1:67">
      <c r="A4240" s="316" t="s">
        <v>27</v>
      </c>
      <c r="B4240" t="s">
        <v>380</v>
      </c>
      <c r="C4240" t="s">
        <v>910</v>
      </c>
      <c r="D4240" t="s">
        <v>314</v>
      </c>
      <c r="E4240" s="316" t="s">
        <v>177</v>
      </c>
      <c r="F4240" s="316" t="s">
        <v>178</v>
      </c>
      <c r="G4240" s="316" t="s">
        <v>439</v>
      </c>
      <c r="H4240" s="316" t="s">
        <v>329</v>
      </c>
      <c r="I4240" s="316" t="s">
        <v>291</v>
      </c>
      <c r="J4240" s="316" t="s">
        <v>293</v>
      </c>
      <c r="K4240" s="36">
        <v>2</v>
      </c>
      <c r="L4240" s="317">
        <v>2.0199999213218689E-2</v>
      </c>
      <c r="M4240" s="317"/>
      <c r="N4240" s="36">
        <v>9</v>
      </c>
      <c r="O4240" s="317">
        <v>1.7049999907612801E-2</v>
      </c>
      <c r="P4240" s="317"/>
      <c r="Q4240" s="36">
        <v>126</v>
      </c>
      <c r="R4240" s="317">
        <v>1.264000032097101E-2</v>
      </c>
      <c r="S4240" s="317"/>
      <c r="T4240" t="s">
        <v>380</v>
      </c>
      <c r="BA4240" s="395">
        <v>1</v>
      </c>
      <c r="BB4240" s="396" t="s">
        <v>861</v>
      </c>
      <c r="BC4240" t="str">
        <f t="shared" si="381"/>
        <v>RTR</v>
      </c>
      <c r="BD4240" t="str">
        <f t="shared" si="382"/>
        <v>NAoMe_initial_gender</v>
      </c>
      <c r="BE4240" s="397" t="s">
        <v>862</v>
      </c>
      <c r="BF4240" t="str">
        <f t="shared" si="383"/>
        <v>Male</v>
      </c>
      <c r="BG4240">
        <f t="shared" si="384"/>
        <v>2</v>
      </c>
      <c r="BH4240" s="398">
        <f t="shared" si="385"/>
        <v>2.0199999213218689E-2</v>
      </c>
      <c r="BO4240" s="33"/>
    </row>
    <row r="4241" spans="1:67">
      <c r="A4241" s="316" t="s">
        <v>27</v>
      </c>
      <c r="B4241" t="s">
        <v>380</v>
      </c>
      <c r="C4241" t="s">
        <v>910</v>
      </c>
      <c r="D4241" t="s">
        <v>314</v>
      </c>
      <c r="E4241" s="316" t="s">
        <v>177</v>
      </c>
      <c r="F4241" s="316" t="s">
        <v>178</v>
      </c>
      <c r="G4241" s="316" t="s">
        <v>439</v>
      </c>
      <c r="H4241" s="316" t="s">
        <v>329</v>
      </c>
      <c r="I4241" s="316" t="s">
        <v>659</v>
      </c>
      <c r="J4241" s="316" t="s">
        <v>294</v>
      </c>
      <c r="K4241" s="36">
        <v>30</v>
      </c>
      <c r="L4241" s="317">
        <v>0.30303001403808588</v>
      </c>
      <c r="M4241" s="317">
        <v>0.30303001403808588</v>
      </c>
      <c r="N4241" s="36">
        <v>151</v>
      </c>
      <c r="O4241" s="317">
        <v>0.2859799861907959</v>
      </c>
      <c r="P4241" s="317">
        <v>0.2859799861907959</v>
      </c>
      <c r="Q4241" s="36">
        <v>1800</v>
      </c>
      <c r="R4241" s="317">
        <v>0.18050999939441681</v>
      </c>
      <c r="S4241" s="317">
        <v>0.18050999939441681</v>
      </c>
      <c r="T4241" t="s">
        <v>380</v>
      </c>
      <c r="BA4241" s="395">
        <v>1</v>
      </c>
      <c r="BB4241" s="396" t="s">
        <v>861</v>
      </c>
      <c r="BC4241" t="str">
        <f t="shared" si="381"/>
        <v>RTR</v>
      </c>
      <c r="BD4241" t="str">
        <f t="shared" si="382"/>
        <v>NAoMe_initial_imd_2019</v>
      </c>
      <c r="BE4241" s="397" t="s">
        <v>862</v>
      </c>
      <c r="BF4241" t="str">
        <f t="shared" si="383"/>
        <v>1 - most deprived</v>
      </c>
      <c r="BG4241">
        <f t="shared" si="384"/>
        <v>30</v>
      </c>
      <c r="BH4241" s="398">
        <f t="shared" si="385"/>
        <v>0.30303001403808588</v>
      </c>
      <c r="BO4241" s="33"/>
    </row>
    <row r="4242" spans="1:67">
      <c r="A4242" s="316" t="s">
        <v>27</v>
      </c>
      <c r="B4242" t="s">
        <v>380</v>
      </c>
      <c r="C4242" t="s">
        <v>910</v>
      </c>
      <c r="D4242" t="s">
        <v>314</v>
      </c>
      <c r="E4242" s="316" t="s">
        <v>177</v>
      </c>
      <c r="F4242" s="316" t="s">
        <v>178</v>
      </c>
      <c r="G4242" s="316" t="s">
        <v>439</v>
      </c>
      <c r="H4242" s="316" t="s">
        <v>329</v>
      </c>
      <c r="I4242" s="316" t="s">
        <v>659</v>
      </c>
      <c r="J4242" s="316" t="s">
        <v>15</v>
      </c>
      <c r="K4242" s="36">
        <v>18</v>
      </c>
      <c r="L4242" s="317">
        <v>0.18182000517845151</v>
      </c>
      <c r="M4242" s="317">
        <v>0.18182000517845151</v>
      </c>
      <c r="N4242" s="36">
        <v>106</v>
      </c>
      <c r="O4242" s="317">
        <v>0.20076000690460211</v>
      </c>
      <c r="P4242" s="317">
        <v>0.20076000690460211</v>
      </c>
      <c r="Q4242" s="36">
        <v>2036</v>
      </c>
      <c r="R4242" s="317">
        <v>0.20417000353336329</v>
      </c>
      <c r="S4242" s="317">
        <v>0.20417000353336329</v>
      </c>
      <c r="T4242" t="s">
        <v>380</v>
      </c>
      <c r="BA4242" s="395">
        <v>1</v>
      </c>
      <c r="BB4242" s="396" t="s">
        <v>861</v>
      </c>
      <c r="BC4242" t="str">
        <f t="shared" si="381"/>
        <v>RTR</v>
      </c>
      <c r="BD4242" t="str">
        <f t="shared" si="382"/>
        <v>NAoMe_initial_imd_2019</v>
      </c>
      <c r="BE4242" s="397" t="s">
        <v>862</v>
      </c>
      <c r="BF4242" t="str">
        <f t="shared" si="383"/>
        <v>2</v>
      </c>
      <c r="BG4242">
        <f t="shared" si="384"/>
        <v>18</v>
      </c>
      <c r="BH4242" s="398">
        <f t="shared" si="385"/>
        <v>0.18182000517845151</v>
      </c>
      <c r="BO4242" s="33"/>
    </row>
    <row r="4243" spans="1:67">
      <c r="A4243" s="316" t="s">
        <v>27</v>
      </c>
      <c r="B4243" t="s">
        <v>380</v>
      </c>
      <c r="C4243" t="s">
        <v>910</v>
      </c>
      <c r="D4243" t="s">
        <v>314</v>
      </c>
      <c r="E4243" s="316" t="s">
        <v>177</v>
      </c>
      <c r="F4243" s="316" t="s">
        <v>178</v>
      </c>
      <c r="G4243" s="316" t="s">
        <v>439</v>
      </c>
      <c r="H4243" s="316" t="s">
        <v>329</v>
      </c>
      <c r="I4243" s="316" t="s">
        <v>659</v>
      </c>
      <c r="J4243" s="316" t="s">
        <v>16</v>
      </c>
      <c r="K4243" s="36">
        <v>17</v>
      </c>
      <c r="L4243" s="317">
        <v>0.1717199981212616</v>
      </c>
      <c r="M4243" s="317">
        <v>0.1717199981212616</v>
      </c>
      <c r="N4243" s="36">
        <v>97</v>
      </c>
      <c r="O4243" s="317">
        <v>0.18370999395847321</v>
      </c>
      <c r="P4243" s="317">
        <v>0.18370999395847321</v>
      </c>
      <c r="Q4243" s="36">
        <v>2085</v>
      </c>
      <c r="R4243" s="317">
        <v>0.20908999443054199</v>
      </c>
      <c r="S4243" s="317">
        <v>0.20908999443054199</v>
      </c>
      <c r="T4243" t="s">
        <v>380</v>
      </c>
      <c r="BA4243" s="395">
        <v>1</v>
      </c>
      <c r="BB4243" s="396" t="s">
        <v>861</v>
      </c>
      <c r="BC4243" t="str">
        <f t="shared" si="381"/>
        <v>RTR</v>
      </c>
      <c r="BD4243" t="str">
        <f t="shared" si="382"/>
        <v>NAoMe_initial_imd_2019</v>
      </c>
      <c r="BE4243" s="397" t="s">
        <v>862</v>
      </c>
      <c r="BF4243" t="str">
        <f t="shared" si="383"/>
        <v>3</v>
      </c>
      <c r="BG4243">
        <f t="shared" si="384"/>
        <v>17</v>
      </c>
      <c r="BH4243" s="398">
        <f t="shared" si="385"/>
        <v>0.1717199981212616</v>
      </c>
      <c r="BO4243" s="33"/>
    </row>
    <row r="4244" spans="1:67">
      <c r="A4244" s="316" t="s">
        <v>27</v>
      </c>
      <c r="B4244" t="s">
        <v>380</v>
      </c>
      <c r="C4244" t="s">
        <v>910</v>
      </c>
      <c r="D4244" t="s">
        <v>314</v>
      </c>
      <c r="E4244" s="316" t="s">
        <v>177</v>
      </c>
      <c r="F4244" s="316" t="s">
        <v>178</v>
      </c>
      <c r="G4244" s="316" t="s">
        <v>439</v>
      </c>
      <c r="H4244" s="316" t="s">
        <v>329</v>
      </c>
      <c r="I4244" s="316" t="s">
        <v>659</v>
      </c>
      <c r="J4244" s="316" t="s">
        <v>17</v>
      </c>
      <c r="K4244" s="36">
        <v>21</v>
      </c>
      <c r="L4244" s="317">
        <v>0.212119996547699</v>
      </c>
      <c r="M4244" s="317">
        <v>0.212119996547699</v>
      </c>
      <c r="N4244" s="36">
        <v>90</v>
      </c>
      <c r="O4244" s="317">
        <v>0.17045000195503229</v>
      </c>
      <c r="P4244" s="317">
        <v>0.17045000195503229</v>
      </c>
      <c r="Q4244" s="36">
        <v>2024</v>
      </c>
      <c r="R4244" s="317">
        <v>0.2029699981212616</v>
      </c>
      <c r="S4244" s="317">
        <v>0.2029699981212616</v>
      </c>
      <c r="T4244" t="s">
        <v>380</v>
      </c>
      <c r="BA4244" s="395">
        <v>1</v>
      </c>
      <c r="BB4244" s="396" t="s">
        <v>861</v>
      </c>
      <c r="BC4244" t="str">
        <f t="shared" si="381"/>
        <v>RTR</v>
      </c>
      <c r="BD4244" t="str">
        <f t="shared" si="382"/>
        <v>NAoMe_initial_imd_2019</v>
      </c>
      <c r="BE4244" s="397" t="s">
        <v>862</v>
      </c>
      <c r="BF4244" t="str">
        <f t="shared" si="383"/>
        <v>4</v>
      </c>
      <c r="BG4244">
        <f t="shared" si="384"/>
        <v>21</v>
      </c>
      <c r="BH4244" s="398">
        <f t="shared" si="385"/>
        <v>0.212119996547699</v>
      </c>
      <c r="BO4244" s="33"/>
    </row>
    <row r="4245" spans="1:67">
      <c r="A4245" s="316" t="s">
        <v>27</v>
      </c>
      <c r="B4245" t="s">
        <v>380</v>
      </c>
      <c r="C4245" t="s">
        <v>910</v>
      </c>
      <c r="D4245" t="s">
        <v>314</v>
      </c>
      <c r="E4245" s="316" t="s">
        <v>177</v>
      </c>
      <c r="F4245" s="316" t="s">
        <v>178</v>
      </c>
      <c r="G4245" s="316" t="s">
        <v>439</v>
      </c>
      <c r="H4245" s="316" t="s">
        <v>329</v>
      </c>
      <c r="I4245" s="316" t="s">
        <v>659</v>
      </c>
      <c r="J4245" s="316" t="s">
        <v>295</v>
      </c>
      <c r="K4245" s="36">
        <v>13</v>
      </c>
      <c r="L4245" s="317">
        <v>0.13131000101566309</v>
      </c>
      <c r="M4245" s="317">
        <v>0.13131000101566309</v>
      </c>
      <c r="N4245" s="36">
        <v>84</v>
      </c>
      <c r="O4245" s="317">
        <v>0.1590899974107742</v>
      </c>
      <c r="P4245" s="317">
        <v>0.1590899974107742</v>
      </c>
      <c r="Q4245" s="36">
        <v>2027</v>
      </c>
      <c r="R4245" s="317">
        <v>0.2032700031995773</v>
      </c>
      <c r="S4245" s="317">
        <v>0.2032700031995773</v>
      </c>
      <c r="T4245" t="s">
        <v>380</v>
      </c>
      <c r="BA4245" s="395">
        <v>1</v>
      </c>
      <c r="BB4245" s="396" t="s">
        <v>861</v>
      </c>
      <c r="BC4245" t="str">
        <f t="shared" si="381"/>
        <v>RTR</v>
      </c>
      <c r="BD4245" t="str">
        <f t="shared" si="382"/>
        <v>NAoMe_initial_imd_2019</v>
      </c>
      <c r="BE4245" s="397" t="s">
        <v>862</v>
      </c>
      <c r="BF4245" t="str">
        <f t="shared" si="383"/>
        <v>5 - least deprived</v>
      </c>
      <c r="BG4245">
        <f t="shared" si="384"/>
        <v>13</v>
      </c>
      <c r="BH4245" s="398">
        <f t="shared" si="385"/>
        <v>0.13131000101566309</v>
      </c>
      <c r="BO4245" s="33"/>
    </row>
    <row r="4246" spans="1:67">
      <c r="A4246" s="316" t="s">
        <v>27</v>
      </c>
      <c r="B4246" t="s">
        <v>380</v>
      </c>
      <c r="C4246" t="s">
        <v>910</v>
      </c>
      <c r="D4246" t="s">
        <v>314</v>
      </c>
      <c r="E4246" s="316" t="s">
        <v>177</v>
      </c>
      <c r="F4246" s="316" t="s">
        <v>178</v>
      </c>
      <c r="G4246" s="316" t="s">
        <v>439</v>
      </c>
      <c r="H4246" s="316" t="s">
        <v>329</v>
      </c>
      <c r="I4246" s="316" t="s">
        <v>659</v>
      </c>
      <c r="J4246" s="316" t="s">
        <v>260</v>
      </c>
      <c r="K4246" s="36">
        <v>0</v>
      </c>
      <c r="L4246" s="317">
        <v>0</v>
      </c>
      <c r="M4246" s="317"/>
      <c r="N4246" s="36">
        <v>0</v>
      </c>
      <c r="O4246" s="317">
        <v>0</v>
      </c>
      <c r="P4246" s="317"/>
      <c r="Q4246" s="36">
        <v>0</v>
      </c>
      <c r="R4246" s="317">
        <v>0</v>
      </c>
      <c r="S4246" s="317"/>
      <c r="T4246" t="s">
        <v>380</v>
      </c>
      <c r="BA4246" s="395">
        <v>1</v>
      </c>
      <c r="BB4246" s="396" t="s">
        <v>861</v>
      </c>
      <c r="BC4246" t="str">
        <f t="shared" si="381"/>
        <v>RTR</v>
      </c>
      <c r="BD4246" t="str">
        <f t="shared" si="382"/>
        <v>NAoMe_initial_imd_2019</v>
      </c>
      <c r="BE4246" s="397" t="s">
        <v>862</v>
      </c>
      <c r="BF4246" t="str">
        <f t="shared" si="383"/>
        <v>Unknown</v>
      </c>
      <c r="BG4246">
        <f t="shared" si="384"/>
        <v>0</v>
      </c>
      <c r="BH4246" s="398">
        <f t="shared" si="385"/>
        <v>0</v>
      </c>
      <c r="BO4246" s="33"/>
    </row>
    <row r="4247" spans="1:67">
      <c r="A4247" s="316" t="s">
        <v>27</v>
      </c>
      <c r="B4247" t="s">
        <v>380</v>
      </c>
      <c r="C4247" t="s">
        <v>910</v>
      </c>
      <c r="D4247" t="s">
        <v>314</v>
      </c>
      <c r="E4247" s="316" t="s">
        <v>177</v>
      </c>
      <c r="F4247" s="316" t="s">
        <v>178</v>
      </c>
      <c r="G4247" s="316" t="s">
        <v>439</v>
      </c>
      <c r="H4247" s="316" t="s">
        <v>329</v>
      </c>
      <c r="I4247" s="316" t="s">
        <v>296</v>
      </c>
      <c r="J4247" s="316" t="s">
        <v>297</v>
      </c>
      <c r="K4247" s="36">
        <v>55</v>
      </c>
      <c r="L4247" s="317">
        <v>0.55555999279022217</v>
      </c>
      <c r="M4247" s="317">
        <v>0.58511000871658325</v>
      </c>
      <c r="N4247" s="36">
        <v>287</v>
      </c>
      <c r="O4247" s="317">
        <v>0.54356002807617188</v>
      </c>
      <c r="P4247" s="317">
        <v>0.55620002746582031</v>
      </c>
      <c r="Q4247" s="36">
        <v>5528</v>
      </c>
      <c r="R4247" s="317">
        <v>0.55435001850128174</v>
      </c>
      <c r="S4247" s="317">
        <v>0.56936997175216675</v>
      </c>
      <c r="T4247" t="s">
        <v>380</v>
      </c>
      <c r="BA4247" s="395">
        <v>1</v>
      </c>
      <c r="BB4247" s="396" t="s">
        <v>861</v>
      </c>
      <c r="BC4247" t="str">
        <f t="shared" si="381"/>
        <v>RTR</v>
      </c>
      <c r="BD4247" t="str">
        <f t="shared" si="382"/>
        <v>NAoMe_initial_scarf_731_grp</v>
      </c>
      <c r="BE4247" s="397" t="s">
        <v>862</v>
      </c>
      <c r="BF4247" t="str">
        <f t="shared" si="383"/>
        <v>Fit</v>
      </c>
      <c r="BG4247">
        <f t="shared" si="384"/>
        <v>55</v>
      </c>
      <c r="BH4247" s="398">
        <f t="shared" si="385"/>
        <v>0.55555999279022217</v>
      </c>
      <c r="BO4247" s="33"/>
    </row>
    <row r="4248" spans="1:67">
      <c r="A4248" s="316" t="s">
        <v>27</v>
      </c>
      <c r="B4248" t="s">
        <v>380</v>
      </c>
      <c r="C4248" t="s">
        <v>910</v>
      </c>
      <c r="D4248" t="s">
        <v>314</v>
      </c>
      <c r="E4248" s="316" t="s">
        <v>177</v>
      </c>
      <c r="F4248" s="316" t="s">
        <v>178</v>
      </c>
      <c r="G4248" s="316" t="s">
        <v>439</v>
      </c>
      <c r="H4248" s="316" t="s">
        <v>329</v>
      </c>
      <c r="I4248" s="316" t="s">
        <v>296</v>
      </c>
      <c r="J4248" s="316" t="s">
        <v>298</v>
      </c>
      <c r="K4248" s="36">
        <v>11</v>
      </c>
      <c r="L4248" s="317">
        <v>0.1111100018024445</v>
      </c>
      <c r="M4248" s="317">
        <v>0.1170200034976006</v>
      </c>
      <c r="N4248" s="36">
        <v>77</v>
      </c>
      <c r="O4248" s="317">
        <v>0.1458300054073334</v>
      </c>
      <c r="P4248" s="317">
        <v>0.14922000467777249</v>
      </c>
      <c r="Q4248" s="36">
        <v>1492</v>
      </c>
      <c r="R4248" s="317">
        <v>0.149619996547699</v>
      </c>
      <c r="S4248" s="317">
        <v>0.153669998049736</v>
      </c>
      <c r="T4248" t="s">
        <v>380</v>
      </c>
      <c r="BA4248" s="395">
        <v>1</v>
      </c>
      <c r="BB4248" s="396" t="s">
        <v>861</v>
      </c>
      <c r="BC4248" t="str">
        <f t="shared" si="381"/>
        <v>RTR</v>
      </c>
      <c r="BD4248" t="str">
        <f t="shared" si="382"/>
        <v>NAoMe_initial_scarf_731_grp</v>
      </c>
      <c r="BE4248" s="397" t="s">
        <v>862</v>
      </c>
      <c r="BF4248" t="str">
        <f t="shared" si="383"/>
        <v>Mild frailty</v>
      </c>
      <c r="BG4248">
        <f t="shared" si="384"/>
        <v>11</v>
      </c>
      <c r="BH4248" s="398">
        <f t="shared" si="385"/>
        <v>0.1111100018024445</v>
      </c>
      <c r="BO4248" s="33"/>
    </row>
    <row r="4249" spans="1:67">
      <c r="A4249" s="316" t="s">
        <v>27</v>
      </c>
      <c r="B4249" t="s">
        <v>380</v>
      </c>
      <c r="C4249" t="s">
        <v>910</v>
      </c>
      <c r="D4249" t="s">
        <v>314</v>
      </c>
      <c r="E4249" s="316" t="s">
        <v>177</v>
      </c>
      <c r="F4249" s="316" t="s">
        <v>178</v>
      </c>
      <c r="G4249" s="316" t="s">
        <v>439</v>
      </c>
      <c r="H4249" s="316" t="s">
        <v>329</v>
      </c>
      <c r="I4249" s="316" t="s">
        <v>296</v>
      </c>
      <c r="J4249" s="316" t="s">
        <v>299</v>
      </c>
      <c r="K4249" s="36">
        <v>22</v>
      </c>
      <c r="L4249" s="317">
        <v>0.22222000360488889</v>
      </c>
      <c r="M4249" s="317">
        <v>0.23404000699520111</v>
      </c>
      <c r="N4249" s="36">
        <v>89</v>
      </c>
      <c r="O4249" s="317">
        <v>0.16855999827384949</v>
      </c>
      <c r="P4249" s="317">
        <v>0.17248000204563141</v>
      </c>
      <c r="Q4249" s="36">
        <v>1470</v>
      </c>
      <c r="R4249" s="317">
        <v>0.1474100053310394</v>
      </c>
      <c r="S4249" s="317">
        <v>0.1514099985361099</v>
      </c>
      <c r="T4249" t="s">
        <v>380</v>
      </c>
      <c r="BA4249" s="395">
        <v>1</v>
      </c>
      <c r="BB4249" s="396" t="s">
        <v>861</v>
      </c>
      <c r="BC4249" t="str">
        <f t="shared" si="381"/>
        <v>RTR</v>
      </c>
      <c r="BD4249" t="str">
        <f t="shared" si="382"/>
        <v>NAoMe_initial_scarf_731_grp</v>
      </c>
      <c r="BE4249" s="397" t="s">
        <v>862</v>
      </c>
      <c r="BF4249" t="str">
        <f t="shared" si="383"/>
        <v>Moderate frailty</v>
      </c>
      <c r="BG4249">
        <f t="shared" si="384"/>
        <v>22</v>
      </c>
      <c r="BH4249" s="398">
        <f t="shared" si="385"/>
        <v>0.22222000360488889</v>
      </c>
      <c r="BO4249" s="33"/>
    </row>
    <row r="4250" spans="1:67">
      <c r="A4250" s="316" t="s">
        <v>27</v>
      </c>
      <c r="B4250" t="s">
        <v>380</v>
      </c>
      <c r="C4250" t="s">
        <v>910</v>
      </c>
      <c r="D4250" t="s">
        <v>314</v>
      </c>
      <c r="E4250" s="316" t="s">
        <v>177</v>
      </c>
      <c r="F4250" s="316" t="s">
        <v>178</v>
      </c>
      <c r="G4250" s="316" t="s">
        <v>439</v>
      </c>
      <c r="H4250" s="316" t="s">
        <v>329</v>
      </c>
      <c r="I4250" s="316" t="s">
        <v>296</v>
      </c>
      <c r="J4250" s="316" t="s">
        <v>353</v>
      </c>
      <c r="K4250" s="36">
        <v>5</v>
      </c>
      <c r="L4250" s="317">
        <v>5.0510000437498093E-2</v>
      </c>
      <c r="M4250" s="317"/>
      <c r="N4250" s="36">
        <v>12</v>
      </c>
      <c r="O4250" s="317">
        <v>2.273000031709671E-2</v>
      </c>
      <c r="P4250" s="317"/>
      <c r="Q4250" s="36">
        <v>263</v>
      </c>
      <c r="R4250" s="317">
        <v>2.6370000094175339E-2</v>
      </c>
      <c r="S4250" s="317"/>
      <c r="T4250" t="s">
        <v>380</v>
      </c>
      <c r="BA4250" s="395">
        <v>1</v>
      </c>
      <c r="BB4250" s="396" t="s">
        <v>861</v>
      </c>
      <c r="BC4250" t="str">
        <f t="shared" si="381"/>
        <v>RTR</v>
      </c>
      <c r="BD4250" t="str">
        <f t="shared" si="382"/>
        <v>NAoMe_initial_scarf_731_grp</v>
      </c>
      <c r="BE4250" s="397" t="s">
        <v>862</v>
      </c>
      <c r="BF4250" t="str">
        <f t="shared" si="383"/>
        <v>Not in HESAPC</v>
      </c>
      <c r="BG4250">
        <f t="shared" si="384"/>
        <v>5</v>
      </c>
      <c r="BH4250" s="398">
        <f t="shared" si="385"/>
        <v>5.0510000437498093E-2</v>
      </c>
      <c r="BO4250" s="33"/>
    </row>
    <row r="4251" spans="1:67">
      <c r="A4251" s="316" t="s">
        <v>27</v>
      </c>
      <c r="B4251" t="s">
        <v>380</v>
      </c>
      <c r="C4251" t="s">
        <v>910</v>
      </c>
      <c r="D4251" t="s">
        <v>314</v>
      </c>
      <c r="E4251" s="316" t="s">
        <v>177</v>
      </c>
      <c r="F4251" s="316" t="s">
        <v>178</v>
      </c>
      <c r="G4251" s="316" t="s">
        <v>439</v>
      </c>
      <c r="H4251" s="316" t="s">
        <v>329</v>
      </c>
      <c r="I4251" s="316" t="s">
        <v>296</v>
      </c>
      <c r="J4251" s="316" t="s">
        <v>300</v>
      </c>
      <c r="K4251" s="36">
        <v>6</v>
      </c>
      <c r="L4251" s="317">
        <v>6.0610000044107437E-2</v>
      </c>
      <c r="M4251" s="317">
        <v>6.3830003142356873E-2</v>
      </c>
      <c r="N4251" s="36">
        <v>63</v>
      </c>
      <c r="O4251" s="317">
        <v>0.1193199977278709</v>
      </c>
      <c r="P4251" s="317">
        <v>0.1220899969339371</v>
      </c>
      <c r="Q4251" s="36">
        <v>1219</v>
      </c>
      <c r="R4251" s="317">
        <v>0.1222399994730949</v>
      </c>
      <c r="S4251" s="317">
        <v>0.12555000185966489</v>
      </c>
      <c r="T4251" t="s">
        <v>380</v>
      </c>
      <c r="BA4251" s="395">
        <v>1</v>
      </c>
      <c r="BB4251" s="396" t="s">
        <v>861</v>
      </c>
      <c r="BC4251" t="str">
        <f t="shared" si="381"/>
        <v>RTR</v>
      </c>
      <c r="BD4251" t="str">
        <f t="shared" si="382"/>
        <v>NAoMe_initial_scarf_731_grp</v>
      </c>
      <c r="BE4251" s="397" t="s">
        <v>862</v>
      </c>
      <c r="BF4251" t="str">
        <f t="shared" si="383"/>
        <v>Severe frailty</v>
      </c>
      <c r="BG4251">
        <f t="shared" si="384"/>
        <v>6</v>
      </c>
      <c r="BH4251" s="398">
        <f t="shared" si="385"/>
        <v>6.0610000044107437E-2</v>
      </c>
      <c r="BO4251" s="33"/>
    </row>
    <row r="4252" spans="1:67">
      <c r="A4252" s="316" t="s">
        <v>27</v>
      </c>
      <c r="B4252" t="s">
        <v>380</v>
      </c>
      <c r="C4252" t="s">
        <v>910</v>
      </c>
      <c r="D4252" t="s">
        <v>314</v>
      </c>
      <c r="E4252" s="316" t="s">
        <v>179</v>
      </c>
      <c r="F4252" s="316" t="s">
        <v>180</v>
      </c>
      <c r="G4252" s="316" t="s">
        <v>448</v>
      </c>
      <c r="H4252" s="316" t="s">
        <v>322</v>
      </c>
      <c r="I4252" s="316" t="s">
        <v>310</v>
      </c>
      <c r="J4252" s="316" t="s">
        <v>277</v>
      </c>
      <c r="K4252" s="36">
        <v>2</v>
      </c>
      <c r="L4252" s="317">
        <v>4.544999822974205E-2</v>
      </c>
      <c r="M4252" s="317"/>
      <c r="N4252" s="36">
        <v>6</v>
      </c>
      <c r="O4252" s="317">
        <v>5.9899999760091296E-3</v>
      </c>
      <c r="P4252" s="317"/>
      <c r="Q4252" s="36">
        <v>70</v>
      </c>
      <c r="R4252" s="317">
        <v>7.0199999026954174E-3</v>
      </c>
      <c r="S4252" s="317"/>
      <c r="T4252" t="s">
        <v>380</v>
      </c>
      <c r="BA4252" s="395">
        <v>1</v>
      </c>
      <c r="BB4252" s="396" t="s">
        <v>861</v>
      </c>
      <c r="BC4252" t="str">
        <f t="shared" si="381"/>
        <v>RJC</v>
      </c>
      <c r="BD4252" t="str">
        <f t="shared" si="382"/>
        <v>NAoMe_initial_age_decades_80cap</v>
      </c>
      <c r="BE4252" s="397" t="s">
        <v>862</v>
      </c>
      <c r="BF4252" t="str">
        <f t="shared" si="383"/>
        <v>18-29 yrs</v>
      </c>
      <c r="BG4252">
        <f t="shared" si="384"/>
        <v>2</v>
      </c>
      <c r="BH4252" s="398">
        <f t="shared" si="385"/>
        <v>4.544999822974205E-2</v>
      </c>
      <c r="BO4252" s="33"/>
    </row>
    <row r="4253" spans="1:67">
      <c r="A4253" s="316" t="s">
        <v>27</v>
      </c>
      <c r="B4253" t="s">
        <v>380</v>
      </c>
      <c r="C4253" t="s">
        <v>910</v>
      </c>
      <c r="D4253" t="s">
        <v>314</v>
      </c>
      <c r="E4253" s="316" t="s">
        <v>179</v>
      </c>
      <c r="F4253" s="316" t="s">
        <v>180</v>
      </c>
      <c r="G4253" s="316" t="s">
        <v>448</v>
      </c>
      <c r="H4253" s="316" t="s">
        <v>322</v>
      </c>
      <c r="I4253" s="316" t="s">
        <v>310</v>
      </c>
      <c r="J4253" s="316" t="s">
        <v>278</v>
      </c>
      <c r="K4253" s="36">
        <v>2</v>
      </c>
      <c r="L4253" s="317">
        <v>4.544999822974205E-2</v>
      </c>
      <c r="M4253" s="317"/>
      <c r="N4253" s="36">
        <v>38</v>
      </c>
      <c r="O4253" s="317">
        <v>3.7919998168945313E-2</v>
      </c>
      <c r="P4253" s="317"/>
      <c r="Q4253" s="36">
        <v>429</v>
      </c>
      <c r="R4253" s="317">
        <v>4.3019998818635941E-2</v>
      </c>
      <c r="S4253" s="317"/>
      <c r="T4253" t="s">
        <v>380</v>
      </c>
      <c r="BA4253" s="395">
        <v>1</v>
      </c>
      <c r="BB4253" s="396" t="s">
        <v>861</v>
      </c>
      <c r="BC4253" t="str">
        <f t="shared" si="381"/>
        <v>RJC</v>
      </c>
      <c r="BD4253" t="str">
        <f t="shared" si="382"/>
        <v>NAoMe_initial_age_decades_80cap</v>
      </c>
      <c r="BE4253" s="397" t="s">
        <v>862</v>
      </c>
      <c r="BF4253" t="str">
        <f t="shared" si="383"/>
        <v>30-39 yrs</v>
      </c>
      <c r="BG4253">
        <f t="shared" si="384"/>
        <v>2</v>
      </c>
      <c r="BH4253" s="398">
        <f t="shared" si="385"/>
        <v>4.544999822974205E-2</v>
      </c>
      <c r="BO4253" s="33"/>
    </row>
    <row r="4254" spans="1:67">
      <c r="A4254" s="316" t="s">
        <v>27</v>
      </c>
      <c r="B4254" t="s">
        <v>380</v>
      </c>
      <c r="C4254" t="s">
        <v>910</v>
      </c>
      <c r="D4254" t="s">
        <v>314</v>
      </c>
      <c r="E4254" s="316" t="s">
        <v>179</v>
      </c>
      <c r="F4254" s="316" t="s">
        <v>180</v>
      </c>
      <c r="G4254" s="316" t="s">
        <v>448</v>
      </c>
      <c r="H4254" s="316" t="s">
        <v>322</v>
      </c>
      <c r="I4254" s="316" t="s">
        <v>310</v>
      </c>
      <c r="J4254" s="316" t="s">
        <v>279</v>
      </c>
      <c r="K4254" s="36">
        <v>2</v>
      </c>
      <c r="L4254" s="317">
        <v>4.544999822974205E-2</v>
      </c>
      <c r="M4254" s="317"/>
      <c r="N4254" s="36">
        <v>106</v>
      </c>
      <c r="O4254" s="317">
        <v>0.10578999668359761</v>
      </c>
      <c r="P4254" s="317"/>
      <c r="Q4254" s="36">
        <v>1024</v>
      </c>
      <c r="R4254" s="317">
        <v>0.1026899963617325</v>
      </c>
      <c r="S4254" s="317"/>
      <c r="T4254" t="s">
        <v>380</v>
      </c>
      <c r="BA4254" s="395">
        <v>1</v>
      </c>
      <c r="BB4254" s="396" t="s">
        <v>861</v>
      </c>
      <c r="BC4254" t="str">
        <f t="shared" si="381"/>
        <v>RJC</v>
      </c>
      <c r="BD4254" t="str">
        <f t="shared" si="382"/>
        <v>NAoMe_initial_age_decades_80cap</v>
      </c>
      <c r="BE4254" s="397" t="s">
        <v>862</v>
      </c>
      <c r="BF4254" t="str">
        <f t="shared" si="383"/>
        <v>40-49 yrs</v>
      </c>
      <c r="BG4254">
        <f t="shared" si="384"/>
        <v>2</v>
      </c>
      <c r="BH4254" s="398">
        <f t="shared" si="385"/>
        <v>4.544999822974205E-2</v>
      </c>
      <c r="BO4254" s="33"/>
    </row>
    <row r="4255" spans="1:67">
      <c r="A4255" s="316" t="s">
        <v>27</v>
      </c>
      <c r="B4255" t="s">
        <v>380</v>
      </c>
      <c r="C4255" t="s">
        <v>910</v>
      </c>
      <c r="D4255" t="s">
        <v>314</v>
      </c>
      <c r="E4255" s="316" t="s">
        <v>179</v>
      </c>
      <c r="F4255" s="316" t="s">
        <v>180</v>
      </c>
      <c r="G4255" s="316" t="s">
        <v>448</v>
      </c>
      <c r="H4255" s="316" t="s">
        <v>322</v>
      </c>
      <c r="I4255" s="316" t="s">
        <v>310</v>
      </c>
      <c r="J4255" s="316" t="s">
        <v>280</v>
      </c>
      <c r="K4255" s="36">
        <v>6</v>
      </c>
      <c r="L4255" s="317">
        <v>0.13636000454425809</v>
      </c>
      <c r="M4255" s="317"/>
      <c r="N4255" s="36">
        <v>183</v>
      </c>
      <c r="O4255" s="317">
        <v>0.18263000249862671</v>
      </c>
      <c r="P4255" s="317"/>
      <c r="Q4255" s="36">
        <v>1733</v>
      </c>
      <c r="R4255" s="317">
        <v>0.17378999292850489</v>
      </c>
      <c r="S4255" s="317"/>
      <c r="T4255" t="s">
        <v>380</v>
      </c>
      <c r="BA4255" s="395">
        <v>1</v>
      </c>
      <c r="BB4255" s="396" t="s">
        <v>861</v>
      </c>
      <c r="BC4255" t="str">
        <f t="shared" si="381"/>
        <v>RJC</v>
      </c>
      <c r="BD4255" t="str">
        <f t="shared" si="382"/>
        <v>NAoMe_initial_age_decades_80cap</v>
      </c>
      <c r="BE4255" s="397" t="s">
        <v>862</v>
      </c>
      <c r="BF4255" t="str">
        <f t="shared" si="383"/>
        <v>50-59 yrs</v>
      </c>
      <c r="BG4255">
        <f t="shared" si="384"/>
        <v>6</v>
      </c>
      <c r="BH4255" s="398">
        <f t="shared" si="385"/>
        <v>0.13636000454425809</v>
      </c>
      <c r="BO4255" s="33"/>
    </row>
    <row r="4256" spans="1:67">
      <c r="A4256" s="316" t="s">
        <v>27</v>
      </c>
      <c r="B4256" t="s">
        <v>380</v>
      </c>
      <c r="C4256" t="s">
        <v>910</v>
      </c>
      <c r="D4256" t="s">
        <v>314</v>
      </c>
      <c r="E4256" s="316" t="s">
        <v>179</v>
      </c>
      <c r="F4256" s="316" t="s">
        <v>180</v>
      </c>
      <c r="G4256" s="316" t="s">
        <v>448</v>
      </c>
      <c r="H4256" s="316" t="s">
        <v>322</v>
      </c>
      <c r="I4256" s="316" t="s">
        <v>310</v>
      </c>
      <c r="J4256" s="316" t="s">
        <v>281</v>
      </c>
      <c r="K4256" s="36">
        <v>7</v>
      </c>
      <c r="L4256" s="317">
        <v>0.1590899974107742</v>
      </c>
      <c r="M4256" s="317"/>
      <c r="N4256" s="36">
        <v>162</v>
      </c>
      <c r="O4256" s="317">
        <v>0.16167999804019931</v>
      </c>
      <c r="P4256" s="317"/>
      <c r="Q4256" s="36">
        <v>1931</v>
      </c>
      <c r="R4256" s="317">
        <v>0.19363999366760251</v>
      </c>
      <c r="S4256" s="317"/>
      <c r="T4256" t="s">
        <v>380</v>
      </c>
      <c r="BA4256" s="395">
        <v>1</v>
      </c>
      <c r="BB4256" s="396" t="s">
        <v>861</v>
      </c>
      <c r="BC4256" t="str">
        <f t="shared" si="381"/>
        <v>RJC</v>
      </c>
      <c r="BD4256" t="str">
        <f t="shared" si="382"/>
        <v>NAoMe_initial_age_decades_80cap</v>
      </c>
      <c r="BE4256" s="397" t="s">
        <v>862</v>
      </c>
      <c r="BF4256" t="str">
        <f t="shared" si="383"/>
        <v>60-69 yrs</v>
      </c>
      <c r="BG4256">
        <f t="shared" si="384"/>
        <v>7</v>
      </c>
      <c r="BH4256" s="398">
        <f t="shared" si="385"/>
        <v>0.1590899974107742</v>
      </c>
      <c r="BO4256" s="33"/>
    </row>
    <row r="4257" spans="1:67">
      <c r="A4257" s="316" t="s">
        <v>27</v>
      </c>
      <c r="B4257" t="s">
        <v>380</v>
      </c>
      <c r="C4257" t="s">
        <v>910</v>
      </c>
      <c r="D4257" t="s">
        <v>314</v>
      </c>
      <c r="E4257" s="316" t="s">
        <v>179</v>
      </c>
      <c r="F4257" s="316" t="s">
        <v>180</v>
      </c>
      <c r="G4257" s="316" t="s">
        <v>448</v>
      </c>
      <c r="H4257" s="316" t="s">
        <v>322</v>
      </c>
      <c r="I4257" s="316" t="s">
        <v>310</v>
      </c>
      <c r="J4257" s="316" t="s">
        <v>282</v>
      </c>
      <c r="K4257" s="36">
        <v>9</v>
      </c>
      <c r="L4257" s="317">
        <v>0.20454999804496771</v>
      </c>
      <c r="M4257" s="317"/>
      <c r="N4257" s="36">
        <v>259</v>
      </c>
      <c r="O4257" s="317">
        <v>0.2584800124168396</v>
      </c>
      <c r="P4257" s="317"/>
      <c r="Q4257" s="36">
        <v>2493</v>
      </c>
      <c r="R4257" s="317">
        <v>0.25</v>
      </c>
      <c r="S4257" s="317"/>
      <c r="T4257" t="s">
        <v>380</v>
      </c>
      <c r="BA4257" s="395">
        <v>1</v>
      </c>
      <c r="BB4257" s="396" t="s">
        <v>861</v>
      </c>
      <c r="BC4257" t="str">
        <f t="shared" si="381"/>
        <v>RJC</v>
      </c>
      <c r="BD4257" t="str">
        <f t="shared" si="382"/>
        <v>NAoMe_initial_age_decades_80cap</v>
      </c>
      <c r="BE4257" s="397" t="s">
        <v>862</v>
      </c>
      <c r="BF4257" t="str">
        <f t="shared" si="383"/>
        <v>70-79 yrs</v>
      </c>
      <c r="BG4257">
        <f t="shared" si="384"/>
        <v>9</v>
      </c>
      <c r="BH4257" s="398">
        <f t="shared" si="385"/>
        <v>0.20454999804496771</v>
      </c>
      <c r="BO4257" s="33"/>
    </row>
    <row r="4258" spans="1:67">
      <c r="A4258" s="316" t="s">
        <v>27</v>
      </c>
      <c r="B4258" t="s">
        <v>380</v>
      </c>
      <c r="C4258" t="s">
        <v>910</v>
      </c>
      <c r="D4258" t="s">
        <v>314</v>
      </c>
      <c r="E4258" s="316" t="s">
        <v>179</v>
      </c>
      <c r="F4258" s="316" t="s">
        <v>180</v>
      </c>
      <c r="G4258" s="316" t="s">
        <v>448</v>
      </c>
      <c r="H4258" s="316" t="s">
        <v>322</v>
      </c>
      <c r="I4258" s="316" t="s">
        <v>310</v>
      </c>
      <c r="J4258" s="316" t="s">
        <v>283</v>
      </c>
      <c r="K4258" s="36">
        <v>16</v>
      </c>
      <c r="L4258" s="317">
        <v>0.36364001035690308</v>
      </c>
      <c r="M4258" s="317"/>
      <c r="N4258" s="36">
        <v>248</v>
      </c>
      <c r="O4258" s="317">
        <v>0.24750000238418579</v>
      </c>
      <c r="P4258" s="317"/>
      <c r="Q4258" s="36">
        <v>2292</v>
      </c>
      <c r="R4258" s="317">
        <v>0.2298399955034256</v>
      </c>
      <c r="S4258" s="317"/>
      <c r="T4258" t="s">
        <v>380</v>
      </c>
      <c r="BA4258" s="395">
        <v>1</v>
      </c>
      <c r="BB4258" s="396" t="s">
        <v>861</v>
      </c>
      <c r="BC4258" t="str">
        <f t="shared" si="381"/>
        <v>RJC</v>
      </c>
      <c r="BD4258" t="str">
        <f t="shared" si="382"/>
        <v>NAoMe_initial_age_decades_80cap</v>
      </c>
      <c r="BE4258" s="397" t="s">
        <v>862</v>
      </c>
      <c r="BF4258" t="str">
        <f t="shared" si="383"/>
        <v>80+ yrs</v>
      </c>
      <c r="BG4258">
        <f t="shared" si="384"/>
        <v>16</v>
      </c>
      <c r="BH4258" s="398">
        <f t="shared" si="385"/>
        <v>0.36364001035690308</v>
      </c>
      <c r="BO4258" s="33"/>
    </row>
    <row r="4259" spans="1:67">
      <c r="A4259" s="316" t="s">
        <v>27</v>
      </c>
      <c r="B4259" t="s">
        <v>380</v>
      </c>
      <c r="C4259" t="s">
        <v>910</v>
      </c>
      <c r="D4259" t="s">
        <v>314</v>
      </c>
      <c r="E4259" s="316" t="s">
        <v>179</v>
      </c>
      <c r="F4259" s="316" t="s">
        <v>180</v>
      </c>
      <c r="G4259" s="316" t="s">
        <v>448</v>
      </c>
      <c r="H4259" s="316" t="s">
        <v>322</v>
      </c>
      <c r="I4259" s="316" t="s">
        <v>341</v>
      </c>
      <c r="J4259" s="316" t="s">
        <v>13</v>
      </c>
      <c r="K4259" s="36">
        <v>26</v>
      </c>
      <c r="L4259" s="317">
        <v>0.59091001749038696</v>
      </c>
      <c r="M4259" s="317">
        <v>0.60465002059936523</v>
      </c>
      <c r="N4259" s="36">
        <v>639</v>
      </c>
      <c r="O4259" s="317">
        <v>0.63771998882293701</v>
      </c>
      <c r="P4259" s="317">
        <v>0.64938998222351074</v>
      </c>
      <c r="Q4259" s="36">
        <v>6753</v>
      </c>
      <c r="R4259" s="317">
        <v>0.67720001935958862</v>
      </c>
      <c r="S4259" s="317">
        <v>0.69554001092910767</v>
      </c>
      <c r="T4259" t="s">
        <v>380</v>
      </c>
      <c r="BA4259" s="395">
        <v>1</v>
      </c>
      <c r="BB4259" s="396" t="s">
        <v>861</v>
      </c>
      <c r="BC4259" t="str">
        <f t="shared" si="381"/>
        <v>RJC</v>
      </c>
      <c r="BD4259" t="str">
        <f t="shared" si="382"/>
        <v>NAoMe_initial_ch_score_2cap</v>
      </c>
      <c r="BE4259" s="397" t="s">
        <v>862</v>
      </c>
      <c r="BF4259" t="str">
        <f t="shared" si="383"/>
        <v>0</v>
      </c>
      <c r="BG4259">
        <f t="shared" si="384"/>
        <v>26</v>
      </c>
      <c r="BH4259" s="398">
        <f t="shared" si="385"/>
        <v>0.59091001749038696</v>
      </c>
      <c r="BO4259" s="33"/>
    </row>
    <row r="4260" spans="1:67">
      <c r="A4260" s="316" t="s">
        <v>27</v>
      </c>
      <c r="B4260" t="s">
        <v>380</v>
      </c>
      <c r="C4260" t="s">
        <v>910</v>
      </c>
      <c r="D4260" t="s">
        <v>314</v>
      </c>
      <c r="E4260" s="316" t="s">
        <v>179</v>
      </c>
      <c r="F4260" s="316" t="s">
        <v>180</v>
      </c>
      <c r="G4260" s="316" t="s">
        <v>448</v>
      </c>
      <c r="H4260" s="316" t="s">
        <v>322</v>
      </c>
      <c r="I4260" s="316" t="s">
        <v>341</v>
      </c>
      <c r="J4260" s="316" t="s">
        <v>14</v>
      </c>
      <c r="K4260" s="36">
        <v>8</v>
      </c>
      <c r="L4260" s="317">
        <v>0.18182000517845151</v>
      </c>
      <c r="M4260" s="317">
        <v>0.1860499978065491</v>
      </c>
      <c r="N4260" s="36">
        <v>178</v>
      </c>
      <c r="O4260" s="317">
        <v>0.17764000594615939</v>
      </c>
      <c r="P4260" s="317">
        <v>0.18088999390602109</v>
      </c>
      <c r="Q4260" s="36">
        <v>1630</v>
      </c>
      <c r="R4260" s="317">
        <v>0.16346000134944921</v>
      </c>
      <c r="S4260" s="317">
        <v>0.16788999736309049</v>
      </c>
      <c r="T4260" t="s">
        <v>380</v>
      </c>
      <c r="BA4260" s="395">
        <v>1</v>
      </c>
      <c r="BB4260" s="396" t="s">
        <v>861</v>
      </c>
      <c r="BC4260" t="str">
        <f t="shared" si="381"/>
        <v>RJC</v>
      </c>
      <c r="BD4260" t="str">
        <f t="shared" si="382"/>
        <v>NAoMe_initial_ch_score_2cap</v>
      </c>
      <c r="BE4260" s="397" t="s">
        <v>862</v>
      </c>
      <c r="BF4260" t="str">
        <f t="shared" si="383"/>
        <v>1</v>
      </c>
      <c r="BG4260">
        <f t="shared" si="384"/>
        <v>8</v>
      </c>
      <c r="BH4260" s="398">
        <f t="shared" si="385"/>
        <v>0.18182000517845151</v>
      </c>
      <c r="BO4260" s="33"/>
    </row>
    <row r="4261" spans="1:67">
      <c r="A4261" s="316" t="s">
        <v>27</v>
      </c>
      <c r="B4261" t="s">
        <v>380</v>
      </c>
      <c r="C4261" t="s">
        <v>910</v>
      </c>
      <c r="D4261" t="s">
        <v>314</v>
      </c>
      <c r="E4261" s="316" t="s">
        <v>179</v>
      </c>
      <c r="F4261" s="316" t="s">
        <v>180</v>
      </c>
      <c r="G4261" s="316" t="s">
        <v>448</v>
      </c>
      <c r="H4261" s="316" t="s">
        <v>322</v>
      </c>
      <c r="I4261" s="316" t="s">
        <v>341</v>
      </c>
      <c r="J4261" s="316" t="s">
        <v>301</v>
      </c>
      <c r="K4261" s="36">
        <v>9</v>
      </c>
      <c r="L4261" s="317">
        <v>0.20454999804496771</v>
      </c>
      <c r="M4261" s="317">
        <v>0.20929999649524689</v>
      </c>
      <c r="N4261" s="36">
        <v>167</v>
      </c>
      <c r="O4261" s="317">
        <v>0.1666699945926666</v>
      </c>
      <c r="P4261" s="317">
        <v>0.16971999406814581</v>
      </c>
      <c r="Q4261" s="36">
        <v>1326</v>
      </c>
      <c r="R4261" s="317">
        <v>0.132970005273819</v>
      </c>
      <c r="S4261" s="317">
        <v>0.13657000660896301</v>
      </c>
      <c r="T4261" t="s">
        <v>380</v>
      </c>
      <c r="BA4261" s="395">
        <v>1</v>
      </c>
      <c r="BB4261" s="396" t="s">
        <v>861</v>
      </c>
      <c r="BC4261" t="str">
        <f t="shared" si="381"/>
        <v>RJC</v>
      </c>
      <c r="BD4261" t="str">
        <f t="shared" si="382"/>
        <v>NAoMe_initial_ch_score_2cap</v>
      </c>
      <c r="BE4261" s="397" t="s">
        <v>862</v>
      </c>
      <c r="BF4261" t="str">
        <f t="shared" si="383"/>
        <v>2+</v>
      </c>
      <c r="BG4261">
        <f t="shared" si="384"/>
        <v>9</v>
      </c>
      <c r="BH4261" s="398">
        <f t="shared" si="385"/>
        <v>0.20454999804496771</v>
      </c>
      <c r="BO4261" s="33"/>
    </row>
    <row r="4262" spans="1:67">
      <c r="A4262" s="316" t="s">
        <v>27</v>
      </c>
      <c r="B4262" t="s">
        <v>380</v>
      </c>
      <c r="C4262" t="s">
        <v>910</v>
      </c>
      <c r="D4262" t="s">
        <v>314</v>
      </c>
      <c r="E4262" s="316" t="s">
        <v>179</v>
      </c>
      <c r="F4262" s="316" t="s">
        <v>180</v>
      </c>
      <c r="G4262" s="316" t="s">
        <v>448</v>
      </c>
      <c r="H4262" s="316" t="s">
        <v>322</v>
      </c>
      <c r="I4262" s="316" t="s">
        <v>341</v>
      </c>
      <c r="J4262" s="316" t="s">
        <v>260</v>
      </c>
      <c r="K4262" s="36">
        <v>1</v>
      </c>
      <c r="L4262" s="317">
        <v>2.273000031709671E-2</v>
      </c>
      <c r="M4262" s="317"/>
      <c r="N4262" s="36">
        <v>18</v>
      </c>
      <c r="O4262" s="317">
        <v>1.7960000783205029E-2</v>
      </c>
      <c r="P4262" s="317"/>
      <c r="Q4262" s="36">
        <v>263</v>
      </c>
      <c r="R4262" s="317">
        <v>2.6370000094175339E-2</v>
      </c>
      <c r="S4262" s="317"/>
      <c r="T4262" t="s">
        <v>380</v>
      </c>
      <c r="BA4262" s="395">
        <v>1</v>
      </c>
      <c r="BB4262" s="396" t="s">
        <v>861</v>
      </c>
      <c r="BC4262" t="str">
        <f t="shared" si="381"/>
        <v>RJC</v>
      </c>
      <c r="BD4262" t="str">
        <f t="shared" si="382"/>
        <v>NAoMe_initial_ch_score_2cap</v>
      </c>
      <c r="BE4262" s="397" t="s">
        <v>862</v>
      </c>
      <c r="BF4262" t="str">
        <f t="shared" si="383"/>
        <v>Unknown</v>
      </c>
      <c r="BG4262">
        <f t="shared" si="384"/>
        <v>1</v>
      </c>
      <c r="BH4262" s="398">
        <f t="shared" si="385"/>
        <v>2.273000031709671E-2</v>
      </c>
      <c r="BO4262" s="33"/>
    </row>
    <row r="4263" spans="1:67">
      <c r="A4263" s="316" t="s">
        <v>27</v>
      </c>
      <c r="B4263" t="s">
        <v>380</v>
      </c>
      <c r="C4263" t="s">
        <v>910</v>
      </c>
      <c r="D4263" t="s">
        <v>314</v>
      </c>
      <c r="E4263" s="316" t="s">
        <v>179</v>
      </c>
      <c r="F4263" s="316" t="s">
        <v>180</v>
      </c>
      <c r="G4263" s="316" t="s">
        <v>448</v>
      </c>
      <c r="H4263" s="316" t="s">
        <v>322</v>
      </c>
      <c r="I4263" s="316" t="s">
        <v>309</v>
      </c>
      <c r="J4263" s="316" t="s">
        <v>289</v>
      </c>
      <c r="K4263" s="36">
        <v>15</v>
      </c>
      <c r="L4263" s="317">
        <v>0.34090998768806458</v>
      </c>
      <c r="M4263" s="317"/>
      <c r="N4263" s="36">
        <v>317</v>
      </c>
      <c r="O4263" s="317">
        <v>0.31637001037597662</v>
      </c>
      <c r="P4263" s="317"/>
      <c r="Q4263" s="36">
        <v>3283</v>
      </c>
      <c r="R4263" s="317">
        <v>0.3292199969291687</v>
      </c>
      <c r="S4263" s="317"/>
      <c r="T4263" t="s">
        <v>380</v>
      </c>
      <c r="BA4263" s="395">
        <v>1</v>
      </c>
      <c r="BB4263" s="396" t="s">
        <v>861</v>
      </c>
      <c r="BC4263" t="str">
        <f t="shared" si="381"/>
        <v>RJC</v>
      </c>
      <c r="BD4263" t="str">
        <f t="shared" si="382"/>
        <v>NAoMe_initial_diagnosis_year</v>
      </c>
      <c r="BE4263" s="397" t="s">
        <v>862</v>
      </c>
      <c r="BF4263" t="str">
        <f t="shared" si="383"/>
        <v>2021</v>
      </c>
      <c r="BG4263">
        <f t="shared" si="384"/>
        <v>15</v>
      </c>
      <c r="BH4263" s="398">
        <f t="shared" si="385"/>
        <v>0.34090998768806458</v>
      </c>
      <c r="BO4263" s="33"/>
    </row>
    <row r="4264" spans="1:67">
      <c r="A4264" s="316" t="s">
        <v>27</v>
      </c>
      <c r="B4264" t="s">
        <v>380</v>
      </c>
      <c r="C4264" t="s">
        <v>910</v>
      </c>
      <c r="D4264" t="s">
        <v>314</v>
      </c>
      <c r="E4264" s="316" t="s">
        <v>179</v>
      </c>
      <c r="F4264" s="316" t="s">
        <v>180</v>
      </c>
      <c r="G4264" s="316" t="s">
        <v>448</v>
      </c>
      <c r="H4264" s="316" t="s">
        <v>322</v>
      </c>
      <c r="I4264" s="316" t="s">
        <v>309</v>
      </c>
      <c r="J4264" s="316" t="s">
        <v>816</v>
      </c>
      <c r="K4264" s="36">
        <v>14</v>
      </c>
      <c r="L4264" s="317">
        <v>0.31817999482154852</v>
      </c>
      <c r="M4264" s="317"/>
      <c r="N4264" s="36">
        <v>308</v>
      </c>
      <c r="O4264" s="317">
        <v>0.3073900043964386</v>
      </c>
      <c r="P4264" s="317"/>
      <c r="Q4264" s="36">
        <v>3315</v>
      </c>
      <c r="R4264" s="317">
        <v>0.33243000507354742</v>
      </c>
      <c r="S4264" s="317"/>
      <c r="T4264" t="s">
        <v>380</v>
      </c>
      <c r="BA4264" s="395">
        <v>1</v>
      </c>
      <c r="BB4264" s="396" t="s">
        <v>861</v>
      </c>
      <c r="BC4264" t="str">
        <f t="shared" si="381"/>
        <v>RJC</v>
      </c>
      <c r="BD4264" t="str">
        <f t="shared" si="382"/>
        <v>NAoMe_initial_diagnosis_year</v>
      </c>
      <c r="BE4264" s="397" t="s">
        <v>862</v>
      </c>
      <c r="BF4264" t="str">
        <f t="shared" si="383"/>
        <v>2022</v>
      </c>
      <c r="BG4264">
        <f t="shared" si="384"/>
        <v>14</v>
      </c>
      <c r="BH4264" s="398">
        <f t="shared" si="385"/>
        <v>0.31817999482154852</v>
      </c>
      <c r="BO4264" s="33"/>
    </row>
    <row r="4265" spans="1:67">
      <c r="A4265" s="316" t="s">
        <v>27</v>
      </c>
      <c r="B4265" t="s">
        <v>380</v>
      </c>
      <c r="C4265" t="s">
        <v>910</v>
      </c>
      <c r="D4265" t="s">
        <v>314</v>
      </c>
      <c r="E4265" s="316" t="s">
        <v>179</v>
      </c>
      <c r="F4265" s="316" t="s">
        <v>180</v>
      </c>
      <c r="G4265" s="316" t="s">
        <v>448</v>
      </c>
      <c r="H4265" s="316" t="s">
        <v>322</v>
      </c>
      <c r="I4265" s="316" t="s">
        <v>309</v>
      </c>
      <c r="J4265" s="316" t="s">
        <v>946</v>
      </c>
      <c r="K4265" s="36">
        <v>15</v>
      </c>
      <c r="L4265" s="317">
        <v>0.34090998768806458</v>
      </c>
      <c r="M4265" s="317"/>
      <c r="N4265" s="36">
        <v>377</v>
      </c>
      <c r="O4265" s="317">
        <v>0.3762499988079071</v>
      </c>
      <c r="P4265" s="317"/>
      <c r="Q4265" s="36">
        <v>3374</v>
      </c>
      <c r="R4265" s="317">
        <v>0.33834999799728388</v>
      </c>
      <c r="S4265" s="317"/>
      <c r="T4265" t="s">
        <v>380</v>
      </c>
      <c r="BA4265" s="395">
        <v>1</v>
      </c>
      <c r="BB4265" s="396" t="s">
        <v>861</v>
      </c>
      <c r="BC4265" t="str">
        <f t="shared" si="381"/>
        <v>RJC</v>
      </c>
      <c r="BD4265" t="str">
        <f t="shared" si="382"/>
        <v>NAoMe_initial_diagnosis_year</v>
      </c>
      <c r="BE4265" s="397" t="s">
        <v>862</v>
      </c>
      <c r="BF4265" t="str">
        <f t="shared" si="383"/>
        <v>2023</v>
      </c>
      <c r="BG4265">
        <f t="shared" si="384"/>
        <v>15</v>
      </c>
      <c r="BH4265" s="398">
        <f t="shared" si="385"/>
        <v>0.34090998768806458</v>
      </c>
      <c r="BO4265" s="33"/>
    </row>
    <row r="4266" spans="1:67">
      <c r="A4266" s="316" t="s">
        <v>27</v>
      </c>
      <c r="B4266" t="s">
        <v>380</v>
      </c>
      <c r="C4266" t="s">
        <v>910</v>
      </c>
      <c r="D4266" t="s">
        <v>314</v>
      </c>
      <c r="E4266" s="316" t="s">
        <v>179</v>
      </c>
      <c r="F4266" s="316" t="s">
        <v>180</v>
      </c>
      <c r="G4266" s="316" t="s">
        <v>448</v>
      </c>
      <c r="H4266" s="316" t="s">
        <v>322</v>
      </c>
      <c r="I4266" s="316" t="s">
        <v>331</v>
      </c>
      <c r="J4266" s="316" t="s">
        <v>332</v>
      </c>
      <c r="K4266" s="36">
        <v>2</v>
      </c>
      <c r="L4266" s="317">
        <v>4.544999822974205E-2</v>
      </c>
      <c r="M4266" s="317">
        <v>5.2629999816417687E-2</v>
      </c>
      <c r="N4266" s="36">
        <v>51</v>
      </c>
      <c r="O4266" s="317">
        <v>5.090000107884407E-2</v>
      </c>
      <c r="P4266" s="317">
        <v>6.0430001467466347E-2</v>
      </c>
      <c r="Q4266" s="36">
        <v>434</v>
      </c>
      <c r="R4266" s="317">
        <v>4.3519999831914902E-2</v>
      </c>
      <c r="S4266" s="317">
        <v>5.2159998565912247E-2</v>
      </c>
      <c r="T4266" t="s">
        <v>380</v>
      </c>
      <c r="BA4266" s="395">
        <v>1</v>
      </c>
      <c r="BB4266" s="396" t="s">
        <v>861</v>
      </c>
      <c r="BC4266" t="str">
        <f t="shared" si="381"/>
        <v>RJC</v>
      </c>
      <c r="BD4266" t="str">
        <f t="shared" si="382"/>
        <v>NAoMe_initial_disease_group</v>
      </c>
      <c r="BE4266" s="397" t="s">
        <v>862</v>
      </c>
      <c r="BF4266" t="str">
        <f t="shared" si="383"/>
        <v>Advanced M0</v>
      </c>
      <c r="BG4266">
        <f t="shared" si="384"/>
        <v>2</v>
      </c>
      <c r="BH4266" s="398">
        <f t="shared" si="385"/>
        <v>4.544999822974205E-2</v>
      </c>
      <c r="BO4266" s="33"/>
    </row>
    <row r="4267" spans="1:67">
      <c r="A4267" s="316" t="s">
        <v>27</v>
      </c>
      <c r="B4267" t="s">
        <v>380</v>
      </c>
      <c r="C4267" t="s">
        <v>910</v>
      </c>
      <c r="D4267" t="s">
        <v>314</v>
      </c>
      <c r="E4267" s="316" t="s">
        <v>179</v>
      </c>
      <c r="F4267" s="318" t="s">
        <v>180</v>
      </c>
      <c r="G4267" s="318" t="s">
        <v>448</v>
      </c>
      <c r="H4267" s="318" t="s">
        <v>322</v>
      </c>
      <c r="I4267" s="316" t="s">
        <v>331</v>
      </c>
      <c r="J4267" s="316" t="s">
        <v>333</v>
      </c>
      <c r="K4267" s="36">
        <v>26</v>
      </c>
      <c r="L4267" s="317">
        <v>0.59091001749038696</v>
      </c>
      <c r="M4267" s="317">
        <v>0.68421000242233276</v>
      </c>
      <c r="N4267" s="36">
        <v>561</v>
      </c>
      <c r="O4267" s="317">
        <v>0.55988001823425293</v>
      </c>
      <c r="P4267" s="317">
        <v>0.66469001770019531</v>
      </c>
      <c r="Q4267" s="36">
        <v>6159</v>
      </c>
      <c r="R4267" s="317">
        <v>0.6176300048828125</v>
      </c>
      <c r="S4267" s="317">
        <v>0.74026000499725342</v>
      </c>
      <c r="T4267" t="s">
        <v>380</v>
      </c>
      <c r="BA4267" s="395">
        <v>1</v>
      </c>
      <c r="BB4267" s="396" t="s">
        <v>861</v>
      </c>
      <c r="BC4267" t="str">
        <f t="shared" si="381"/>
        <v>RJC</v>
      </c>
      <c r="BD4267" t="str">
        <f t="shared" si="382"/>
        <v>NAoMe_initial_disease_group</v>
      </c>
      <c r="BE4267" s="397" t="s">
        <v>862</v>
      </c>
      <c r="BF4267" t="str">
        <f t="shared" si="383"/>
        <v>Advanced M1</v>
      </c>
      <c r="BG4267">
        <f t="shared" si="384"/>
        <v>26</v>
      </c>
      <c r="BH4267" s="398">
        <f t="shared" si="385"/>
        <v>0.59091001749038696</v>
      </c>
      <c r="BO4267" s="33"/>
    </row>
    <row r="4268" spans="1:67">
      <c r="A4268" s="316" t="s">
        <v>27</v>
      </c>
      <c r="B4268" t="s">
        <v>380</v>
      </c>
      <c r="C4268" t="s">
        <v>910</v>
      </c>
      <c r="D4268" t="s">
        <v>314</v>
      </c>
      <c r="E4268" s="316" t="s">
        <v>179</v>
      </c>
      <c r="F4268" s="316" t="s">
        <v>180</v>
      </c>
      <c r="G4268" s="316" t="s">
        <v>448</v>
      </c>
      <c r="H4268" s="316" t="s">
        <v>322</v>
      </c>
      <c r="I4268" s="316" t="s">
        <v>331</v>
      </c>
      <c r="J4268" s="316" t="s">
        <v>334</v>
      </c>
      <c r="K4268" s="36">
        <v>0</v>
      </c>
      <c r="L4268" s="317">
        <v>0</v>
      </c>
      <c r="M4268" s="317">
        <v>0</v>
      </c>
      <c r="N4268" s="36">
        <v>7</v>
      </c>
      <c r="O4268" s="317">
        <v>6.9900001399219036E-3</v>
      </c>
      <c r="P4268" s="317">
        <v>8.2900002598762512E-3</v>
      </c>
      <c r="Q4268" s="36">
        <v>64</v>
      </c>
      <c r="R4268" s="317">
        <v>6.4199999906122676E-3</v>
      </c>
      <c r="S4268" s="317">
        <v>7.689999882131815E-3</v>
      </c>
      <c r="T4268" t="s">
        <v>380</v>
      </c>
      <c r="BA4268" s="395">
        <v>1</v>
      </c>
      <c r="BB4268" s="396" t="s">
        <v>861</v>
      </c>
      <c r="BC4268" t="str">
        <f t="shared" si="381"/>
        <v>RJC</v>
      </c>
      <c r="BD4268" t="str">
        <f t="shared" si="382"/>
        <v>NAoMe_initial_disease_group</v>
      </c>
      <c r="BE4268" s="397" t="s">
        <v>862</v>
      </c>
      <c r="BF4268" t="str">
        <f t="shared" si="383"/>
        <v>DCIS</v>
      </c>
      <c r="BG4268">
        <f t="shared" si="384"/>
        <v>0</v>
      </c>
      <c r="BH4268" s="398">
        <f t="shared" si="385"/>
        <v>0</v>
      </c>
      <c r="BO4268" s="33"/>
    </row>
    <row r="4269" spans="1:67">
      <c r="A4269" s="316" t="s">
        <v>27</v>
      </c>
      <c r="B4269" t="s">
        <v>380</v>
      </c>
      <c r="C4269" t="s">
        <v>910</v>
      </c>
      <c r="D4269" t="s">
        <v>314</v>
      </c>
      <c r="E4269" s="316" t="s">
        <v>179</v>
      </c>
      <c r="F4269" s="316" t="s">
        <v>180</v>
      </c>
      <c r="G4269" s="316" t="s">
        <v>448</v>
      </c>
      <c r="H4269" s="316" t="s">
        <v>322</v>
      </c>
      <c r="I4269" s="316" t="s">
        <v>331</v>
      </c>
      <c r="J4269" s="316" t="s">
        <v>335</v>
      </c>
      <c r="K4269" s="36">
        <v>10</v>
      </c>
      <c r="L4269" s="317">
        <v>0.22727000713348389</v>
      </c>
      <c r="M4269" s="317">
        <v>0.26315999031066889</v>
      </c>
      <c r="N4269" s="36">
        <v>225</v>
      </c>
      <c r="O4269" s="317">
        <v>0.22454999387264249</v>
      </c>
      <c r="P4269" s="317">
        <v>0.26658999919891357</v>
      </c>
      <c r="Q4269" s="36">
        <v>1663</v>
      </c>
      <c r="R4269" s="317">
        <v>0.16676999628543851</v>
      </c>
      <c r="S4269" s="317">
        <v>0.19988000392913821</v>
      </c>
      <c r="T4269" t="s">
        <v>380</v>
      </c>
      <c r="BA4269" s="395">
        <v>1</v>
      </c>
      <c r="BB4269" s="396" t="s">
        <v>861</v>
      </c>
      <c r="BC4269" t="str">
        <f t="shared" si="381"/>
        <v>RJC</v>
      </c>
      <c r="BD4269" t="str">
        <f t="shared" si="382"/>
        <v>NAoMe_initial_disease_group</v>
      </c>
      <c r="BE4269" s="397" t="s">
        <v>862</v>
      </c>
      <c r="BF4269" t="str">
        <f t="shared" si="383"/>
        <v>Early invasive</v>
      </c>
      <c r="BG4269">
        <f t="shared" si="384"/>
        <v>10</v>
      </c>
      <c r="BH4269" s="398">
        <f t="shared" si="385"/>
        <v>0.22727000713348389</v>
      </c>
      <c r="BO4269" s="33"/>
    </row>
    <row r="4270" spans="1:67">
      <c r="A4270" s="316" t="s">
        <v>27</v>
      </c>
      <c r="B4270" t="s">
        <v>380</v>
      </c>
      <c r="C4270" t="s">
        <v>910</v>
      </c>
      <c r="D4270" t="s">
        <v>314</v>
      </c>
      <c r="E4270" s="316" t="s">
        <v>179</v>
      </c>
      <c r="F4270" s="316" t="s">
        <v>180</v>
      </c>
      <c r="G4270" s="316" t="s">
        <v>448</v>
      </c>
      <c r="H4270" s="316" t="s">
        <v>322</v>
      </c>
      <c r="I4270" s="316" t="s">
        <v>331</v>
      </c>
      <c r="J4270" s="316" t="s">
        <v>337</v>
      </c>
      <c r="K4270" s="36">
        <v>6</v>
      </c>
      <c r="L4270" s="317">
        <v>0.13636000454425809</v>
      </c>
      <c r="M4270" s="317"/>
      <c r="N4270" s="36">
        <v>158</v>
      </c>
      <c r="O4270" s="317">
        <v>0.15768000483512881</v>
      </c>
      <c r="P4270" s="317"/>
      <c r="Q4270" s="36">
        <v>1652</v>
      </c>
      <c r="R4270" s="317">
        <v>0.1656599938869476</v>
      </c>
      <c r="S4270" s="317"/>
      <c r="T4270" t="s">
        <v>380</v>
      </c>
      <c r="BA4270" s="395">
        <v>1</v>
      </c>
      <c r="BB4270" s="396" t="s">
        <v>861</v>
      </c>
      <c r="BC4270" t="str">
        <f t="shared" si="381"/>
        <v>RJC</v>
      </c>
      <c r="BD4270" t="str">
        <f t="shared" si="382"/>
        <v>NAoMe_initial_disease_group</v>
      </c>
      <c r="BE4270" s="397" t="s">
        <v>862</v>
      </c>
      <c r="BF4270" t="str">
        <f t="shared" si="383"/>
        <v>Unknown stage</v>
      </c>
      <c r="BG4270">
        <f t="shared" si="384"/>
        <v>6</v>
      </c>
      <c r="BH4270" s="398">
        <f t="shared" si="385"/>
        <v>0.13636000454425809</v>
      </c>
      <c r="BO4270" s="33"/>
    </row>
    <row r="4271" spans="1:67">
      <c r="A4271" s="316" t="s">
        <v>27</v>
      </c>
      <c r="B4271" t="s">
        <v>380</v>
      </c>
      <c r="C4271" t="s">
        <v>910</v>
      </c>
      <c r="D4271" t="s">
        <v>314</v>
      </c>
      <c r="E4271" s="316" t="s">
        <v>179</v>
      </c>
      <c r="F4271" s="318" t="s">
        <v>180</v>
      </c>
      <c r="G4271" s="318" t="s">
        <v>448</v>
      </c>
      <c r="H4271" s="318" t="s">
        <v>322</v>
      </c>
      <c r="I4271" s="316" t="s">
        <v>656</v>
      </c>
      <c r="J4271" s="316" t="s">
        <v>286</v>
      </c>
      <c r="K4271" s="36">
        <v>2</v>
      </c>
      <c r="L4271" s="317">
        <v>4.544999822974205E-2</v>
      </c>
      <c r="M4271" s="317">
        <v>4.544999822974205E-2</v>
      </c>
      <c r="N4271" s="36">
        <v>73</v>
      </c>
      <c r="O4271" s="317">
        <v>7.2849996387958527E-2</v>
      </c>
      <c r="P4271" s="317">
        <v>7.5570002198219299E-2</v>
      </c>
      <c r="Q4271" s="36">
        <v>492</v>
      </c>
      <c r="R4271" s="317">
        <v>4.9339998513460159E-2</v>
      </c>
      <c r="S4271" s="317">
        <v>5.1920000463724143E-2</v>
      </c>
      <c r="T4271" t="s">
        <v>380</v>
      </c>
      <c r="BA4271" s="395">
        <v>1</v>
      </c>
      <c r="BB4271" s="396" t="s">
        <v>861</v>
      </c>
      <c r="BC4271" t="str">
        <f t="shared" si="381"/>
        <v>RJC</v>
      </c>
      <c r="BD4271" t="str">
        <f t="shared" si="382"/>
        <v>NAoMe_initial_ethnicity_grp</v>
      </c>
      <c r="BE4271" s="397" t="s">
        <v>862</v>
      </c>
      <c r="BF4271" t="str">
        <f t="shared" si="383"/>
        <v>Asian or Asian British</v>
      </c>
      <c r="BG4271">
        <f t="shared" si="384"/>
        <v>2</v>
      </c>
      <c r="BH4271" s="398">
        <f t="shared" si="385"/>
        <v>4.544999822974205E-2</v>
      </c>
      <c r="BO4271" s="33"/>
    </row>
    <row r="4272" spans="1:67">
      <c r="A4272" s="316" t="s">
        <v>27</v>
      </c>
      <c r="B4272" t="s">
        <v>380</v>
      </c>
      <c r="C4272" t="s">
        <v>910</v>
      </c>
      <c r="D4272" t="s">
        <v>314</v>
      </c>
      <c r="E4272" s="316" t="s">
        <v>179</v>
      </c>
      <c r="F4272" s="316" t="s">
        <v>180</v>
      </c>
      <c r="G4272" s="316" t="s">
        <v>448</v>
      </c>
      <c r="H4272" s="316" t="s">
        <v>322</v>
      </c>
      <c r="I4272" s="316" t="s">
        <v>656</v>
      </c>
      <c r="J4272" s="316" t="s">
        <v>287</v>
      </c>
      <c r="K4272" s="36">
        <v>0</v>
      </c>
      <c r="L4272" s="317">
        <v>0</v>
      </c>
      <c r="M4272" s="317">
        <v>0</v>
      </c>
      <c r="N4272" s="36">
        <v>39</v>
      </c>
      <c r="O4272" s="317">
        <v>3.8920000195503228E-2</v>
      </c>
      <c r="P4272" s="317">
        <v>4.0369998663663857E-2</v>
      </c>
      <c r="Q4272" s="36">
        <v>403</v>
      </c>
      <c r="R4272" s="317">
        <v>4.0410000830888748E-2</v>
      </c>
      <c r="S4272" s="317">
        <v>4.2520001530647278E-2</v>
      </c>
      <c r="T4272" t="s">
        <v>380</v>
      </c>
      <c r="BA4272" s="395">
        <v>1</v>
      </c>
      <c r="BB4272" s="396" t="s">
        <v>861</v>
      </c>
      <c r="BC4272" t="str">
        <f t="shared" si="381"/>
        <v>RJC</v>
      </c>
      <c r="BD4272" t="str">
        <f t="shared" si="382"/>
        <v>NAoMe_initial_ethnicity_grp</v>
      </c>
      <c r="BE4272" s="397" t="s">
        <v>862</v>
      </c>
      <c r="BF4272" t="str">
        <f t="shared" si="383"/>
        <v>Black or Black British</v>
      </c>
      <c r="BG4272">
        <f t="shared" si="384"/>
        <v>0</v>
      </c>
      <c r="BH4272" s="398">
        <f t="shared" si="385"/>
        <v>0</v>
      </c>
      <c r="BO4272" s="33"/>
    </row>
    <row r="4273" spans="1:67">
      <c r="A4273" s="316" t="s">
        <v>27</v>
      </c>
      <c r="B4273" t="s">
        <v>380</v>
      </c>
      <c r="C4273" t="s">
        <v>910</v>
      </c>
      <c r="D4273" t="s">
        <v>314</v>
      </c>
      <c r="E4273" s="316" t="s">
        <v>179</v>
      </c>
      <c r="F4273" s="316" t="s">
        <v>180</v>
      </c>
      <c r="G4273" s="316" t="s">
        <v>448</v>
      </c>
      <c r="H4273" s="316" t="s">
        <v>322</v>
      </c>
      <c r="I4273" s="316" t="s">
        <v>656</v>
      </c>
      <c r="J4273" s="316" t="s">
        <v>259</v>
      </c>
      <c r="K4273" s="36">
        <v>2</v>
      </c>
      <c r="L4273" s="317">
        <v>4.544999822974205E-2</v>
      </c>
      <c r="M4273" s="317">
        <v>4.544999822974205E-2</v>
      </c>
      <c r="N4273" s="36">
        <v>16</v>
      </c>
      <c r="O4273" s="317">
        <v>1.5969999134540561E-2</v>
      </c>
      <c r="P4273" s="317">
        <v>1.655999943614006E-2</v>
      </c>
      <c r="Q4273" s="36">
        <v>98</v>
      </c>
      <c r="R4273" s="317">
        <v>9.8299998790025711E-3</v>
      </c>
      <c r="S4273" s="317">
        <v>1.0339999571442601E-2</v>
      </c>
      <c r="T4273" t="s">
        <v>380</v>
      </c>
      <c r="BA4273" s="395">
        <v>1</v>
      </c>
      <c r="BB4273" s="396" t="s">
        <v>861</v>
      </c>
      <c r="BC4273" t="str">
        <f t="shared" si="381"/>
        <v>RJC</v>
      </c>
      <c r="BD4273" t="str">
        <f t="shared" si="382"/>
        <v>NAoMe_initial_ethnicity_grp</v>
      </c>
      <c r="BE4273" s="397" t="s">
        <v>862</v>
      </c>
      <c r="BF4273" t="str">
        <f t="shared" si="383"/>
        <v>Mixed</v>
      </c>
      <c r="BG4273">
        <f t="shared" si="384"/>
        <v>2</v>
      </c>
      <c r="BH4273" s="398">
        <f t="shared" si="385"/>
        <v>4.544999822974205E-2</v>
      </c>
      <c r="BO4273" s="33"/>
    </row>
    <row r="4274" spans="1:67">
      <c r="A4274" s="316" t="s">
        <v>27</v>
      </c>
      <c r="B4274" t="s">
        <v>380</v>
      </c>
      <c r="C4274" t="s">
        <v>910</v>
      </c>
      <c r="D4274" t="s">
        <v>314</v>
      </c>
      <c r="E4274" s="316" t="s">
        <v>179</v>
      </c>
      <c r="F4274" s="316" t="s">
        <v>180</v>
      </c>
      <c r="G4274" s="316" t="s">
        <v>448</v>
      </c>
      <c r="H4274" s="316" t="s">
        <v>322</v>
      </c>
      <c r="I4274" s="316" t="s">
        <v>656</v>
      </c>
      <c r="J4274" s="316" t="s">
        <v>288</v>
      </c>
      <c r="K4274" s="36">
        <v>2</v>
      </c>
      <c r="L4274" s="317">
        <v>4.544999822974205E-2</v>
      </c>
      <c r="M4274" s="317">
        <v>4.544999822974205E-2</v>
      </c>
      <c r="N4274" s="36">
        <v>11</v>
      </c>
      <c r="O4274" s="317">
        <v>1.097999978810549E-2</v>
      </c>
      <c r="P4274" s="317">
        <v>1.138999965041876E-2</v>
      </c>
      <c r="Q4274" s="36">
        <v>246</v>
      </c>
      <c r="R4274" s="317">
        <v>2.466999925673008E-2</v>
      </c>
      <c r="S4274" s="317">
        <v>2.5960000231862072E-2</v>
      </c>
      <c r="T4274" t="s">
        <v>380</v>
      </c>
      <c r="BA4274" s="395">
        <v>1</v>
      </c>
      <c r="BB4274" s="396" t="s">
        <v>861</v>
      </c>
      <c r="BC4274" t="str">
        <f t="shared" si="381"/>
        <v>RJC</v>
      </c>
      <c r="BD4274" t="str">
        <f t="shared" si="382"/>
        <v>NAoMe_initial_ethnicity_grp</v>
      </c>
      <c r="BE4274" s="397" t="s">
        <v>862</v>
      </c>
      <c r="BF4274" t="str">
        <f t="shared" si="383"/>
        <v>Other Ethnic Group</v>
      </c>
      <c r="BG4274">
        <f t="shared" si="384"/>
        <v>2</v>
      </c>
      <c r="BH4274" s="398">
        <f t="shared" si="385"/>
        <v>4.544999822974205E-2</v>
      </c>
      <c r="BO4274" s="33"/>
    </row>
    <row r="4275" spans="1:67">
      <c r="A4275" s="316" t="s">
        <v>27</v>
      </c>
      <c r="B4275" t="s">
        <v>380</v>
      </c>
      <c r="C4275" t="s">
        <v>910</v>
      </c>
      <c r="D4275" t="s">
        <v>314</v>
      </c>
      <c r="E4275" s="316" t="s">
        <v>179</v>
      </c>
      <c r="F4275" s="316" t="s">
        <v>180</v>
      </c>
      <c r="G4275" s="316" t="s">
        <v>448</v>
      </c>
      <c r="H4275" s="316" t="s">
        <v>322</v>
      </c>
      <c r="I4275" s="316" t="s">
        <v>656</v>
      </c>
      <c r="J4275" s="316" t="s">
        <v>260</v>
      </c>
      <c r="K4275" s="36">
        <v>0</v>
      </c>
      <c r="L4275" s="317">
        <v>0</v>
      </c>
      <c r="M4275" s="317"/>
      <c r="N4275" s="36">
        <v>36</v>
      </c>
      <c r="O4275" s="317">
        <v>3.5930000245571143E-2</v>
      </c>
      <c r="P4275" s="317"/>
      <c r="Q4275" s="36">
        <v>495</v>
      </c>
      <c r="R4275" s="317">
        <v>4.9639999866485603E-2</v>
      </c>
      <c r="S4275" s="317"/>
      <c r="T4275" t="s">
        <v>380</v>
      </c>
      <c r="BA4275" s="395">
        <v>1</v>
      </c>
      <c r="BB4275" s="396" t="s">
        <v>861</v>
      </c>
      <c r="BC4275" t="str">
        <f t="shared" si="381"/>
        <v>RJC</v>
      </c>
      <c r="BD4275" t="str">
        <f t="shared" si="382"/>
        <v>NAoMe_initial_ethnicity_grp</v>
      </c>
      <c r="BE4275" s="397" t="s">
        <v>862</v>
      </c>
      <c r="BF4275" t="str">
        <f t="shared" si="383"/>
        <v>Unknown</v>
      </c>
      <c r="BG4275">
        <f t="shared" si="384"/>
        <v>0</v>
      </c>
      <c r="BH4275" s="398">
        <f t="shared" si="385"/>
        <v>0</v>
      </c>
      <c r="BO4275" s="33"/>
    </row>
    <row r="4276" spans="1:67">
      <c r="A4276" s="316" t="s">
        <v>27</v>
      </c>
      <c r="B4276" t="s">
        <v>380</v>
      </c>
      <c r="C4276" t="s">
        <v>910</v>
      </c>
      <c r="D4276" t="s">
        <v>314</v>
      </c>
      <c r="E4276" s="316" t="s">
        <v>179</v>
      </c>
      <c r="F4276" s="316" t="s">
        <v>180</v>
      </c>
      <c r="G4276" s="316" t="s">
        <v>448</v>
      </c>
      <c r="H4276" s="316" t="s">
        <v>322</v>
      </c>
      <c r="I4276" s="316" t="s">
        <v>656</v>
      </c>
      <c r="J4276" s="316" t="s">
        <v>258</v>
      </c>
      <c r="K4276" s="36">
        <v>38</v>
      </c>
      <c r="L4276" s="317">
        <v>0.86364001035690308</v>
      </c>
      <c r="M4276" s="317">
        <v>0.86364001035690308</v>
      </c>
      <c r="N4276" s="36">
        <v>827</v>
      </c>
      <c r="O4276" s="317">
        <v>0.82534998655319214</v>
      </c>
      <c r="P4276" s="317">
        <v>0.85610997676849365</v>
      </c>
      <c r="Q4276" s="36">
        <v>8238</v>
      </c>
      <c r="R4276" s="317">
        <v>0.82611000537872314</v>
      </c>
      <c r="S4276" s="317">
        <v>0.86926001310348511</v>
      </c>
      <c r="T4276" t="s">
        <v>380</v>
      </c>
      <c r="BA4276" s="395">
        <v>1</v>
      </c>
      <c r="BB4276" s="396" t="s">
        <v>861</v>
      </c>
      <c r="BC4276" t="str">
        <f t="shared" si="381"/>
        <v>RJC</v>
      </c>
      <c r="BD4276" t="str">
        <f t="shared" si="382"/>
        <v>NAoMe_initial_ethnicity_grp</v>
      </c>
      <c r="BE4276" s="397" t="s">
        <v>862</v>
      </c>
      <c r="BF4276" t="str">
        <f t="shared" si="383"/>
        <v>White</v>
      </c>
      <c r="BG4276">
        <f t="shared" si="384"/>
        <v>38</v>
      </c>
      <c r="BH4276" s="398">
        <f t="shared" si="385"/>
        <v>0.86364001035690308</v>
      </c>
      <c r="BO4276" s="33"/>
    </row>
    <row r="4277" spans="1:67">
      <c r="A4277" s="316" t="s">
        <v>27</v>
      </c>
      <c r="B4277" t="s">
        <v>380</v>
      </c>
      <c r="C4277" t="s">
        <v>910</v>
      </c>
      <c r="D4277" t="s">
        <v>314</v>
      </c>
      <c r="E4277" s="316" t="s">
        <v>179</v>
      </c>
      <c r="F4277" s="316" t="s">
        <v>180</v>
      </c>
      <c r="G4277" s="316" t="s">
        <v>448</v>
      </c>
      <c r="H4277" s="316" t="s">
        <v>322</v>
      </c>
      <c r="I4277" s="316" t="s">
        <v>657</v>
      </c>
      <c r="J4277" s="316" t="s">
        <v>817</v>
      </c>
      <c r="K4277" s="36">
        <v>42</v>
      </c>
      <c r="L4277" s="317">
        <v>0.95455002784729004</v>
      </c>
      <c r="M4277" s="317"/>
      <c r="N4277" s="36">
        <v>952</v>
      </c>
      <c r="O4277" s="317">
        <v>0.95010000467300415</v>
      </c>
      <c r="P4277" s="317"/>
      <c r="Q4277" s="36">
        <v>9359</v>
      </c>
      <c r="R4277" s="317">
        <v>0.93853002786636353</v>
      </c>
      <c r="S4277" s="317"/>
      <c r="T4277" t="s">
        <v>380</v>
      </c>
      <c r="BA4277" s="395">
        <v>1</v>
      </c>
      <c r="BB4277" s="396" t="s">
        <v>861</v>
      </c>
      <c r="BC4277" t="str">
        <f t="shared" si="381"/>
        <v>RJC</v>
      </c>
      <c r="BD4277" t="str">
        <f t="shared" si="382"/>
        <v>NAoMe_initial_final_route</v>
      </c>
      <c r="BE4277" s="397" t="s">
        <v>862</v>
      </c>
      <c r="BF4277" t="str">
        <f t="shared" si="383"/>
        <v>Not screened</v>
      </c>
      <c r="BG4277">
        <f t="shared" si="384"/>
        <v>42</v>
      </c>
      <c r="BH4277" s="398">
        <f t="shared" si="385"/>
        <v>0.95455002784729004</v>
      </c>
      <c r="BO4277" s="33"/>
    </row>
    <row r="4278" spans="1:67">
      <c r="A4278" s="316" t="s">
        <v>27</v>
      </c>
      <c r="B4278" t="s">
        <v>380</v>
      </c>
      <c r="C4278" t="s">
        <v>910</v>
      </c>
      <c r="D4278" t="s">
        <v>314</v>
      </c>
      <c r="E4278" s="316" t="s">
        <v>179</v>
      </c>
      <c r="F4278" s="316" t="s">
        <v>180</v>
      </c>
      <c r="G4278" s="316" t="s">
        <v>448</v>
      </c>
      <c r="H4278" s="316" t="s">
        <v>322</v>
      </c>
      <c r="I4278" s="316" t="s">
        <v>657</v>
      </c>
      <c r="J4278" s="316" t="s">
        <v>352</v>
      </c>
      <c r="K4278" s="36">
        <v>2</v>
      </c>
      <c r="L4278" s="317">
        <v>4.544999822974205E-2</v>
      </c>
      <c r="M4278" s="317"/>
      <c r="N4278" s="36">
        <v>50</v>
      </c>
      <c r="O4278" s="317">
        <v>4.9899999052286148E-2</v>
      </c>
      <c r="P4278" s="317"/>
      <c r="Q4278" s="36">
        <v>613</v>
      </c>
      <c r="R4278" s="317">
        <v>6.1469998210668557E-2</v>
      </c>
      <c r="S4278" s="317"/>
      <c r="T4278" t="s">
        <v>380</v>
      </c>
      <c r="BA4278" s="395">
        <v>1</v>
      </c>
      <c r="BB4278" s="396" t="s">
        <v>861</v>
      </c>
      <c r="BC4278" t="str">
        <f t="shared" si="381"/>
        <v>RJC</v>
      </c>
      <c r="BD4278" t="str">
        <f t="shared" si="382"/>
        <v>NAoMe_initial_final_route</v>
      </c>
      <c r="BE4278" s="397" t="s">
        <v>862</v>
      </c>
      <c r="BF4278" t="str">
        <f t="shared" si="383"/>
        <v>Screening</v>
      </c>
      <c r="BG4278">
        <f t="shared" si="384"/>
        <v>2</v>
      </c>
      <c r="BH4278" s="398">
        <f t="shared" si="385"/>
        <v>4.544999822974205E-2</v>
      </c>
      <c r="BO4278" s="33"/>
    </row>
    <row r="4279" spans="1:67">
      <c r="A4279" s="316" t="s">
        <v>27</v>
      </c>
      <c r="B4279" t="s">
        <v>380</v>
      </c>
      <c r="C4279" t="s">
        <v>910</v>
      </c>
      <c r="D4279" t="s">
        <v>314</v>
      </c>
      <c r="E4279" s="316" t="s">
        <v>179</v>
      </c>
      <c r="F4279" s="316" t="s">
        <v>180</v>
      </c>
      <c r="G4279" s="316" t="s">
        <v>448</v>
      </c>
      <c r="H4279" s="316" t="s">
        <v>322</v>
      </c>
      <c r="I4279" s="316" t="s">
        <v>303</v>
      </c>
      <c r="J4279" s="316" t="s">
        <v>308</v>
      </c>
      <c r="K4279" s="36">
        <v>6</v>
      </c>
      <c r="L4279" s="317">
        <v>0.13636000454425809</v>
      </c>
      <c r="M4279" s="317"/>
      <c r="N4279" s="36">
        <v>158</v>
      </c>
      <c r="O4279" s="317">
        <v>0.15768000483512881</v>
      </c>
      <c r="P4279" s="317"/>
      <c r="Q4279" s="36">
        <v>1652</v>
      </c>
      <c r="R4279" s="317">
        <v>0.1656599938869476</v>
      </c>
      <c r="S4279" s="317"/>
      <c r="T4279" t="s">
        <v>380</v>
      </c>
      <c r="BA4279" s="395">
        <v>1</v>
      </c>
      <c r="BB4279" s="396" t="s">
        <v>861</v>
      </c>
      <c r="BC4279" t="str">
        <f t="shared" si="381"/>
        <v>RJC</v>
      </c>
      <c r="BD4279" t="str">
        <f t="shared" si="382"/>
        <v>NAoMe_initial_final_stage_tum</v>
      </c>
      <c r="BE4279" s="397" t="s">
        <v>862</v>
      </c>
      <c r="BF4279" t="str">
        <f t="shared" si="383"/>
        <v>Not staged/Unstated</v>
      </c>
      <c r="BG4279">
        <f t="shared" si="384"/>
        <v>6</v>
      </c>
      <c r="BH4279" s="398">
        <f t="shared" si="385"/>
        <v>0.13636000454425809</v>
      </c>
      <c r="BO4279" s="33"/>
    </row>
    <row r="4280" spans="1:67">
      <c r="A4280" s="316" t="s">
        <v>27</v>
      </c>
      <c r="B4280" t="s">
        <v>380</v>
      </c>
      <c r="C4280" t="s">
        <v>910</v>
      </c>
      <c r="D4280" t="s">
        <v>314</v>
      </c>
      <c r="E4280" s="316" t="s">
        <v>179</v>
      </c>
      <c r="F4280" s="316" t="s">
        <v>180</v>
      </c>
      <c r="G4280" s="316" t="s">
        <v>448</v>
      </c>
      <c r="H4280" s="316" t="s">
        <v>322</v>
      </c>
      <c r="I4280" s="316" t="s">
        <v>303</v>
      </c>
      <c r="J4280" s="316" t="s">
        <v>304</v>
      </c>
      <c r="K4280" s="36">
        <v>0</v>
      </c>
      <c r="L4280" s="317">
        <v>0</v>
      </c>
      <c r="M4280" s="317">
        <v>0</v>
      </c>
      <c r="N4280" s="36">
        <v>7</v>
      </c>
      <c r="O4280" s="317">
        <v>6.9900001399219036E-3</v>
      </c>
      <c r="P4280" s="317">
        <v>8.2900002598762512E-3</v>
      </c>
      <c r="Q4280" s="36">
        <v>64</v>
      </c>
      <c r="R4280" s="317">
        <v>6.4199999906122676E-3</v>
      </c>
      <c r="S4280" s="317">
        <v>7.689999882131815E-3</v>
      </c>
      <c r="T4280" t="s">
        <v>380</v>
      </c>
      <c r="BA4280" s="395">
        <v>1</v>
      </c>
      <c r="BB4280" s="396" t="s">
        <v>861</v>
      </c>
      <c r="BC4280" t="str">
        <f t="shared" si="381"/>
        <v>RJC</v>
      </c>
      <c r="BD4280" t="str">
        <f t="shared" si="382"/>
        <v>NAoMe_initial_final_stage_tum</v>
      </c>
      <c r="BE4280" s="397" t="s">
        <v>862</v>
      </c>
      <c r="BF4280" t="str">
        <f t="shared" si="383"/>
        <v>Stage 0</v>
      </c>
      <c r="BG4280">
        <f t="shared" si="384"/>
        <v>0</v>
      </c>
      <c r="BH4280" s="398">
        <f t="shared" si="385"/>
        <v>0</v>
      </c>
      <c r="BO4280" s="33"/>
    </row>
    <row r="4281" spans="1:67">
      <c r="A4281" s="316" t="s">
        <v>27</v>
      </c>
      <c r="B4281" t="s">
        <v>380</v>
      </c>
      <c r="C4281" t="s">
        <v>910</v>
      </c>
      <c r="D4281" t="s">
        <v>314</v>
      </c>
      <c r="E4281" s="316" t="s">
        <v>179</v>
      </c>
      <c r="F4281" s="316" t="s">
        <v>180</v>
      </c>
      <c r="G4281" s="316" t="s">
        <v>448</v>
      </c>
      <c r="H4281" s="316" t="s">
        <v>322</v>
      </c>
      <c r="I4281" s="316" t="s">
        <v>303</v>
      </c>
      <c r="J4281" s="316" t="s">
        <v>305</v>
      </c>
      <c r="K4281" s="36">
        <v>2</v>
      </c>
      <c r="L4281" s="317">
        <v>4.544999822974205E-2</v>
      </c>
      <c r="M4281" s="317">
        <v>5.2629999816417687E-2</v>
      </c>
      <c r="N4281" s="36">
        <v>45</v>
      </c>
      <c r="O4281" s="317">
        <v>4.4909998774528503E-2</v>
      </c>
      <c r="P4281" s="317">
        <v>5.3320001810789108E-2</v>
      </c>
      <c r="Q4281" s="36">
        <v>359</v>
      </c>
      <c r="R4281" s="317">
        <v>3.5999998450279243E-2</v>
      </c>
      <c r="S4281" s="317">
        <v>4.3150000274181373E-2</v>
      </c>
      <c r="T4281" t="s">
        <v>380</v>
      </c>
      <c r="BA4281" s="395">
        <v>1</v>
      </c>
      <c r="BB4281" s="396" t="s">
        <v>861</v>
      </c>
      <c r="BC4281" t="str">
        <f t="shared" si="381"/>
        <v>RJC</v>
      </c>
      <c r="BD4281" t="str">
        <f t="shared" si="382"/>
        <v>NAoMe_initial_final_stage_tum</v>
      </c>
      <c r="BE4281" s="397" t="s">
        <v>862</v>
      </c>
      <c r="BF4281" t="str">
        <f t="shared" si="383"/>
        <v>Stage 1</v>
      </c>
      <c r="BG4281">
        <f t="shared" si="384"/>
        <v>2</v>
      </c>
      <c r="BH4281" s="398">
        <f t="shared" si="385"/>
        <v>4.544999822974205E-2</v>
      </c>
      <c r="BO4281" s="33"/>
    </row>
    <row r="4282" spans="1:67">
      <c r="A4282" s="316" t="s">
        <v>27</v>
      </c>
      <c r="B4282" t="s">
        <v>380</v>
      </c>
      <c r="C4282" t="s">
        <v>910</v>
      </c>
      <c r="D4282" t="s">
        <v>314</v>
      </c>
      <c r="E4282" s="316" t="s">
        <v>179</v>
      </c>
      <c r="F4282" s="316" t="s">
        <v>180</v>
      </c>
      <c r="G4282" s="316" t="s">
        <v>448</v>
      </c>
      <c r="H4282" s="316" t="s">
        <v>322</v>
      </c>
      <c r="I4282" s="316" t="s">
        <v>303</v>
      </c>
      <c r="J4282" s="316" t="s">
        <v>306</v>
      </c>
      <c r="K4282" s="36">
        <v>2</v>
      </c>
      <c r="L4282" s="317">
        <v>4.544999822974205E-2</v>
      </c>
      <c r="M4282" s="317">
        <v>5.2629999816417687E-2</v>
      </c>
      <c r="N4282" s="36">
        <v>142</v>
      </c>
      <c r="O4282" s="317">
        <v>0.1417199969291687</v>
      </c>
      <c r="P4282" s="317">
        <v>0.16824999451637271</v>
      </c>
      <c r="Q4282" s="36">
        <v>996</v>
      </c>
      <c r="R4282" s="317">
        <v>9.9880002439022064E-2</v>
      </c>
      <c r="S4282" s="317">
        <v>0.11970999836921691</v>
      </c>
      <c r="T4282" t="s">
        <v>380</v>
      </c>
      <c r="BA4282" s="395">
        <v>1</v>
      </c>
      <c r="BB4282" s="396" t="s">
        <v>861</v>
      </c>
      <c r="BC4282" t="str">
        <f t="shared" si="381"/>
        <v>RJC</v>
      </c>
      <c r="BD4282" t="str">
        <f t="shared" si="382"/>
        <v>NAoMe_initial_final_stage_tum</v>
      </c>
      <c r="BE4282" s="397" t="s">
        <v>862</v>
      </c>
      <c r="BF4282" t="str">
        <f t="shared" si="383"/>
        <v>Stage 2</v>
      </c>
      <c r="BG4282">
        <f t="shared" si="384"/>
        <v>2</v>
      </c>
      <c r="BH4282" s="398">
        <f t="shared" si="385"/>
        <v>4.544999822974205E-2</v>
      </c>
      <c r="BO4282" s="33"/>
    </row>
    <row r="4283" spans="1:67">
      <c r="A4283" s="316" t="s">
        <v>27</v>
      </c>
      <c r="B4283" t="s">
        <v>380</v>
      </c>
      <c r="C4283" t="s">
        <v>910</v>
      </c>
      <c r="D4283" t="s">
        <v>314</v>
      </c>
      <c r="E4283" s="316" t="s">
        <v>179</v>
      </c>
      <c r="F4283" s="316" t="s">
        <v>180</v>
      </c>
      <c r="G4283" s="316" t="s">
        <v>448</v>
      </c>
      <c r="H4283" s="316" t="s">
        <v>322</v>
      </c>
      <c r="I4283" s="316" t="s">
        <v>303</v>
      </c>
      <c r="J4283" s="316" t="s">
        <v>307</v>
      </c>
      <c r="K4283" s="36">
        <v>6</v>
      </c>
      <c r="L4283" s="317">
        <v>0.13636000454425809</v>
      </c>
      <c r="M4283" s="317">
        <v>0.15789000689983371</v>
      </c>
      <c r="N4283" s="36">
        <v>89</v>
      </c>
      <c r="O4283" s="317">
        <v>8.8820002973079681E-2</v>
      </c>
      <c r="P4283" s="317">
        <v>0.1054499968886375</v>
      </c>
      <c r="Q4283" s="36">
        <v>742</v>
      </c>
      <c r="R4283" s="317">
        <v>7.4409998953342438E-2</v>
      </c>
      <c r="S4283" s="317">
        <v>8.9180000126361847E-2</v>
      </c>
      <c r="T4283" t="s">
        <v>380</v>
      </c>
      <c r="BA4283" s="395">
        <v>1</v>
      </c>
      <c r="BB4283" s="396" t="s">
        <v>861</v>
      </c>
      <c r="BC4283" t="str">
        <f t="shared" si="381"/>
        <v>RJC</v>
      </c>
      <c r="BD4283" t="str">
        <f t="shared" si="382"/>
        <v>NAoMe_initial_final_stage_tum</v>
      </c>
      <c r="BE4283" s="397" t="s">
        <v>862</v>
      </c>
      <c r="BF4283" t="str">
        <f t="shared" si="383"/>
        <v>Stage 3</v>
      </c>
      <c r="BG4283">
        <f t="shared" si="384"/>
        <v>6</v>
      </c>
      <c r="BH4283" s="398">
        <f t="shared" si="385"/>
        <v>0.13636000454425809</v>
      </c>
      <c r="BO4283" s="33"/>
    </row>
    <row r="4284" spans="1:67">
      <c r="A4284" s="316" t="s">
        <v>27</v>
      </c>
      <c r="B4284" t="s">
        <v>380</v>
      </c>
      <c r="C4284" t="s">
        <v>910</v>
      </c>
      <c r="D4284" t="s">
        <v>314</v>
      </c>
      <c r="E4284" s="316" t="s">
        <v>179</v>
      </c>
      <c r="F4284" s="316" t="s">
        <v>180</v>
      </c>
      <c r="G4284" s="316" t="s">
        <v>448</v>
      </c>
      <c r="H4284" s="316" t="s">
        <v>322</v>
      </c>
      <c r="I4284" s="316" t="s">
        <v>303</v>
      </c>
      <c r="J4284" s="316" t="s">
        <v>336</v>
      </c>
      <c r="K4284" s="36">
        <v>28</v>
      </c>
      <c r="L4284" s="317">
        <v>0.63635998964309692</v>
      </c>
      <c r="M4284" s="317">
        <v>0.73684000968933105</v>
      </c>
      <c r="N4284" s="36">
        <v>561</v>
      </c>
      <c r="O4284" s="317">
        <v>0.55988001823425293</v>
      </c>
      <c r="P4284" s="317">
        <v>0.66469001770019531</v>
      </c>
      <c r="Q4284" s="36">
        <v>6159</v>
      </c>
      <c r="R4284" s="317">
        <v>0.6176300048828125</v>
      </c>
      <c r="S4284" s="317">
        <v>0.74026000499725342</v>
      </c>
      <c r="T4284" t="s">
        <v>380</v>
      </c>
      <c r="BA4284" s="395">
        <v>1</v>
      </c>
      <c r="BB4284" s="396" t="s">
        <v>861</v>
      </c>
      <c r="BC4284" t="str">
        <f t="shared" si="381"/>
        <v>RJC</v>
      </c>
      <c r="BD4284" t="str">
        <f t="shared" si="382"/>
        <v>NAoMe_initial_final_stage_tum</v>
      </c>
      <c r="BE4284" s="397" t="s">
        <v>862</v>
      </c>
      <c r="BF4284" t="str">
        <f t="shared" si="383"/>
        <v>Stage 4</v>
      </c>
      <c r="BG4284">
        <f t="shared" si="384"/>
        <v>28</v>
      </c>
      <c r="BH4284" s="398">
        <f t="shared" si="385"/>
        <v>0.63635998964309692</v>
      </c>
      <c r="BO4284" s="33"/>
    </row>
    <row r="4285" spans="1:67">
      <c r="A4285" s="316" t="s">
        <v>27</v>
      </c>
      <c r="B4285" t="s">
        <v>380</v>
      </c>
      <c r="C4285" t="s">
        <v>910</v>
      </c>
      <c r="D4285" t="s">
        <v>314</v>
      </c>
      <c r="E4285" s="316" t="s">
        <v>179</v>
      </c>
      <c r="F4285" s="316" t="s">
        <v>180</v>
      </c>
      <c r="G4285" s="316" t="s">
        <v>448</v>
      </c>
      <c r="H4285" s="316" t="s">
        <v>322</v>
      </c>
      <c r="I4285" s="316" t="s">
        <v>342</v>
      </c>
      <c r="J4285" s="316" t="s">
        <v>343</v>
      </c>
      <c r="K4285" s="36">
        <v>6</v>
      </c>
      <c r="L4285" s="317">
        <v>0.13636000454425809</v>
      </c>
      <c r="M4285" s="317"/>
      <c r="N4285" s="36">
        <v>158</v>
      </c>
      <c r="O4285" s="317">
        <v>0.15768000483512881</v>
      </c>
      <c r="P4285" s="317"/>
      <c r="Q4285" s="36">
        <v>1652</v>
      </c>
      <c r="R4285" s="317">
        <v>0.1656599938869476</v>
      </c>
      <c r="S4285" s="317"/>
      <c r="T4285" t="s">
        <v>380</v>
      </c>
      <c r="BA4285" s="395">
        <v>1</v>
      </c>
      <c r="BB4285" s="396" t="s">
        <v>861</v>
      </c>
      <c r="BC4285" t="str">
        <f t="shared" si="381"/>
        <v>RJC</v>
      </c>
      <c r="BD4285" t="str">
        <f t="shared" si="382"/>
        <v>NAoMe_initial_final_stage_tum_grp</v>
      </c>
      <c r="BE4285" s="397" t="s">
        <v>862</v>
      </c>
      <c r="BF4285" t="str">
        <f t="shared" si="383"/>
        <v>MBC in HESAPC</v>
      </c>
      <c r="BG4285">
        <f t="shared" si="384"/>
        <v>6</v>
      </c>
      <c r="BH4285" s="398">
        <f t="shared" si="385"/>
        <v>0.13636000454425809</v>
      </c>
      <c r="BO4285" s="33"/>
    </row>
    <row r="4286" spans="1:67">
      <c r="A4286" s="316" t="s">
        <v>27</v>
      </c>
      <c r="B4286" t="s">
        <v>380</v>
      </c>
      <c r="C4286" t="s">
        <v>910</v>
      </c>
      <c r="D4286" t="s">
        <v>314</v>
      </c>
      <c r="E4286" s="316" t="s">
        <v>179</v>
      </c>
      <c r="F4286" s="316" t="s">
        <v>180</v>
      </c>
      <c r="G4286" s="316" t="s">
        <v>448</v>
      </c>
      <c r="H4286" s="316" t="s">
        <v>322</v>
      </c>
      <c r="I4286" s="316" t="s">
        <v>342</v>
      </c>
      <c r="J4286" s="316" t="s">
        <v>344</v>
      </c>
      <c r="K4286" s="36">
        <v>12</v>
      </c>
      <c r="L4286" s="317">
        <v>0.27272999286651611</v>
      </c>
      <c r="M4286" s="317">
        <v>0.31578999757766718</v>
      </c>
      <c r="N4286" s="36">
        <v>283</v>
      </c>
      <c r="O4286" s="317">
        <v>0.28244000673294067</v>
      </c>
      <c r="P4286" s="317">
        <v>0.33531001210212708</v>
      </c>
      <c r="Q4286" s="36">
        <v>2161</v>
      </c>
      <c r="R4286" s="317">
        <v>0.2167100012302399</v>
      </c>
      <c r="S4286" s="317">
        <v>0.25973999500274658</v>
      </c>
      <c r="T4286" t="s">
        <v>380</v>
      </c>
      <c r="BA4286" s="395">
        <v>1</v>
      </c>
      <c r="BB4286" s="396" t="s">
        <v>861</v>
      </c>
      <c r="BC4286" t="str">
        <f t="shared" si="381"/>
        <v>RJC</v>
      </c>
      <c r="BD4286" t="str">
        <f t="shared" si="382"/>
        <v>NAoMe_initial_final_stage_tum_grp</v>
      </c>
      <c r="BE4286" s="397" t="s">
        <v>862</v>
      </c>
      <c r="BF4286" t="str">
        <f t="shared" si="383"/>
        <v>Stage 0-3</v>
      </c>
      <c r="BG4286">
        <f t="shared" si="384"/>
        <v>12</v>
      </c>
      <c r="BH4286" s="398">
        <f t="shared" si="385"/>
        <v>0.27272999286651611</v>
      </c>
      <c r="BO4286" s="33"/>
    </row>
    <row r="4287" spans="1:67">
      <c r="A4287" s="316" t="s">
        <v>27</v>
      </c>
      <c r="B4287" t="s">
        <v>380</v>
      </c>
      <c r="C4287" t="s">
        <v>910</v>
      </c>
      <c r="D4287" t="s">
        <v>314</v>
      </c>
      <c r="E4287" s="316" t="s">
        <v>179</v>
      </c>
      <c r="F4287" s="316" t="s">
        <v>180</v>
      </c>
      <c r="G4287" s="316" t="s">
        <v>448</v>
      </c>
      <c r="H4287" s="316" t="s">
        <v>322</v>
      </c>
      <c r="I4287" s="316" t="s">
        <v>342</v>
      </c>
      <c r="J4287" s="316" t="s">
        <v>336</v>
      </c>
      <c r="K4287" s="36">
        <v>26</v>
      </c>
      <c r="L4287" s="317">
        <v>0.59091001749038696</v>
      </c>
      <c r="M4287" s="317">
        <v>0.68421000242233276</v>
      </c>
      <c r="N4287" s="36">
        <v>561</v>
      </c>
      <c r="O4287" s="317">
        <v>0.55988001823425293</v>
      </c>
      <c r="P4287" s="317">
        <v>0.66469001770019531</v>
      </c>
      <c r="Q4287" s="36">
        <v>6159</v>
      </c>
      <c r="R4287" s="317">
        <v>0.6176300048828125</v>
      </c>
      <c r="S4287" s="317">
        <v>0.74026000499725342</v>
      </c>
      <c r="T4287" t="s">
        <v>380</v>
      </c>
      <c r="BA4287" s="395">
        <v>1</v>
      </c>
      <c r="BB4287" s="396" t="s">
        <v>861</v>
      </c>
      <c r="BC4287" t="str">
        <f t="shared" si="381"/>
        <v>RJC</v>
      </c>
      <c r="BD4287" t="str">
        <f t="shared" si="382"/>
        <v>NAoMe_initial_final_stage_tum_grp</v>
      </c>
      <c r="BE4287" s="397" t="s">
        <v>862</v>
      </c>
      <c r="BF4287" t="str">
        <f t="shared" si="383"/>
        <v>Stage 4</v>
      </c>
      <c r="BG4287">
        <f t="shared" si="384"/>
        <v>26</v>
      </c>
      <c r="BH4287" s="398">
        <f t="shared" si="385"/>
        <v>0.59091001749038696</v>
      </c>
      <c r="BO4287" s="33"/>
    </row>
    <row r="4288" spans="1:67">
      <c r="A4288" s="316" t="s">
        <v>27</v>
      </c>
      <c r="B4288" t="s">
        <v>380</v>
      </c>
      <c r="C4288" t="s">
        <v>910</v>
      </c>
      <c r="D4288" t="s">
        <v>314</v>
      </c>
      <c r="E4288" s="316" t="s">
        <v>179</v>
      </c>
      <c r="F4288" s="316" t="s">
        <v>180</v>
      </c>
      <c r="G4288" s="316" t="s">
        <v>448</v>
      </c>
      <c r="H4288" s="316" t="s">
        <v>322</v>
      </c>
      <c r="I4288" s="316" t="s">
        <v>658</v>
      </c>
      <c r="J4288" s="316" t="s">
        <v>345</v>
      </c>
      <c r="K4288" s="36">
        <v>44</v>
      </c>
      <c r="L4288" s="317">
        <v>1</v>
      </c>
      <c r="M4288" s="317"/>
      <c r="N4288" s="36">
        <v>1002</v>
      </c>
      <c r="O4288" s="317">
        <v>1</v>
      </c>
      <c r="P4288" s="317"/>
      <c r="Q4288" s="36">
        <v>9972</v>
      </c>
      <c r="R4288" s="317">
        <v>1</v>
      </c>
      <c r="S4288" s="317"/>
      <c r="T4288" t="s">
        <v>380</v>
      </c>
      <c r="BA4288" s="395">
        <v>1</v>
      </c>
      <c r="BB4288" s="396" t="s">
        <v>861</v>
      </c>
      <c r="BC4288" t="str">
        <f t="shared" si="381"/>
        <v>RJC</v>
      </c>
      <c r="BD4288" t="str">
        <f t="shared" si="382"/>
        <v>NAoMe_initial_final_who_ps</v>
      </c>
      <c r="BE4288" s="397" t="s">
        <v>862</v>
      </c>
      <c r="BF4288" t="str">
        <f t="shared" si="383"/>
        <v>Not recorded</v>
      </c>
      <c r="BG4288">
        <f t="shared" si="384"/>
        <v>44</v>
      </c>
      <c r="BH4288" s="398">
        <f t="shared" si="385"/>
        <v>1</v>
      </c>
      <c r="BO4288" s="33"/>
    </row>
    <row r="4289" spans="1:67">
      <c r="A4289" s="316" t="s">
        <v>27</v>
      </c>
      <c r="B4289" t="s">
        <v>380</v>
      </c>
      <c r="C4289" t="s">
        <v>910</v>
      </c>
      <c r="D4289" t="s">
        <v>314</v>
      </c>
      <c r="E4289" s="316" t="s">
        <v>179</v>
      </c>
      <c r="F4289" s="316" t="s">
        <v>180</v>
      </c>
      <c r="G4289" s="316" t="s">
        <v>448</v>
      </c>
      <c r="H4289" s="316" t="s">
        <v>322</v>
      </c>
      <c r="I4289" s="316" t="s">
        <v>291</v>
      </c>
      <c r="J4289" s="316" t="s">
        <v>313</v>
      </c>
      <c r="K4289" s="36">
        <v>44</v>
      </c>
      <c r="L4289" s="317">
        <v>1</v>
      </c>
      <c r="M4289" s="317"/>
      <c r="N4289" s="36">
        <v>991</v>
      </c>
      <c r="O4289" s="317">
        <v>0.98901998996734619</v>
      </c>
      <c r="P4289" s="317"/>
      <c r="Q4289" s="36">
        <v>9846</v>
      </c>
      <c r="R4289" s="317">
        <v>0.98736000061035156</v>
      </c>
      <c r="S4289" s="317"/>
      <c r="T4289" t="s">
        <v>380</v>
      </c>
      <c r="BA4289" s="395">
        <v>1</v>
      </c>
      <c r="BB4289" s="396" t="s">
        <v>861</v>
      </c>
      <c r="BC4289" t="str">
        <f t="shared" si="381"/>
        <v>RJC</v>
      </c>
      <c r="BD4289" t="str">
        <f t="shared" si="382"/>
        <v>NAoMe_initial_gender</v>
      </c>
      <c r="BE4289" s="397" t="s">
        <v>862</v>
      </c>
      <c r="BF4289" t="str">
        <f t="shared" si="383"/>
        <v>Female</v>
      </c>
      <c r="BG4289">
        <f t="shared" si="384"/>
        <v>44</v>
      </c>
      <c r="BH4289" s="398">
        <f t="shared" si="385"/>
        <v>1</v>
      </c>
      <c r="BO4289" s="33"/>
    </row>
    <row r="4290" spans="1:67">
      <c r="A4290" s="316" t="s">
        <v>27</v>
      </c>
      <c r="B4290" t="s">
        <v>380</v>
      </c>
      <c r="C4290" t="s">
        <v>910</v>
      </c>
      <c r="D4290" t="s">
        <v>314</v>
      </c>
      <c r="E4290" s="316" t="s">
        <v>179</v>
      </c>
      <c r="F4290" s="316" t="s">
        <v>180</v>
      </c>
      <c r="G4290" s="316" t="s">
        <v>448</v>
      </c>
      <c r="H4290" s="316" t="s">
        <v>322</v>
      </c>
      <c r="I4290" s="316" t="s">
        <v>291</v>
      </c>
      <c r="J4290" s="316" t="s">
        <v>293</v>
      </c>
      <c r="K4290" s="36">
        <v>0</v>
      </c>
      <c r="L4290" s="317">
        <v>0</v>
      </c>
      <c r="M4290" s="317"/>
      <c r="N4290" s="36">
        <v>11</v>
      </c>
      <c r="O4290" s="317">
        <v>1.097999978810549E-2</v>
      </c>
      <c r="P4290" s="317"/>
      <c r="Q4290" s="36">
        <v>126</v>
      </c>
      <c r="R4290" s="317">
        <v>1.264000032097101E-2</v>
      </c>
      <c r="S4290" s="317"/>
      <c r="T4290" t="s">
        <v>380</v>
      </c>
      <c r="BA4290" s="395">
        <v>1</v>
      </c>
      <c r="BB4290" s="396" t="s">
        <v>861</v>
      </c>
      <c r="BC4290" t="str">
        <f t="shared" si="381"/>
        <v>RJC</v>
      </c>
      <c r="BD4290" t="str">
        <f t="shared" si="382"/>
        <v>NAoMe_initial_gender</v>
      </c>
      <c r="BE4290" s="397" t="s">
        <v>862</v>
      </c>
      <c r="BF4290" t="str">
        <f t="shared" si="383"/>
        <v>Male</v>
      </c>
      <c r="BG4290">
        <f t="shared" si="384"/>
        <v>0</v>
      </c>
      <c r="BH4290" s="398">
        <f t="shared" si="385"/>
        <v>0</v>
      </c>
      <c r="BO4290" s="33"/>
    </row>
    <row r="4291" spans="1:67">
      <c r="A4291" s="316" t="s">
        <v>27</v>
      </c>
      <c r="B4291" t="s">
        <v>380</v>
      </c>
      <c r="C4291" t="s">
        <v>910</v>
      </c>
      <c r="D4291" t="s">
        <v>314</v>
      </c>
      <c r="E4291" s="316" t="s">
        <v>179</v>
      </c>
      <c r="F4291" s="316" t="s">
        <v>180</v>
      </c>
      <c r="G4291" s="316" t="s">
        <v>448</v>
      </c>
      <c r="H4291" s="316" t="s">
        <v>322</v>
      </c>
      <c r="I4291" s="316" t="s">
        <v>659</v>
      </c>
      <c r="J4291" s="316" t="s">
        <v>294</v>
      </c>
      <c r="K4291" s="36">
        <v>0</v>
      </c>
      <c r="L4291" s="317">
        <v>0</v>
      </c>
      <c r="M4291" s="317">
        <v>0</v>
      </c>
      <c r="N4291" s="36">
        <v>297</v>
      </c>
      <c r="O4291" s="317">
        <v>0.29640999436378479</v>
      </c>
      <c r="P4291" s="317">
        <v>0.29640999436378479</v>
      </c>
      <c r="Q4291" s="36">
        <v>1800</v>
      </c>
      <c r="R4291" s="317">
        <v>0.18050999939441681</v>
      </c>
      <c r="S4291" s="317">
        <v>0.18050999939441681</v>
      </c>
      <c r="T4291" t="s">
        <v>380</v>
      </c>
      <c r="BA4291" s="395">
        <v>1</v>
      </c>
      <c r="BB4291" s="396" t="s">
        <v>861</v>
      </c>
      <c r="BC4291" t="str">
        <f t="shared" ref="BC4291:BC4354" si="386">E4291</f>
        <v>RJC</v>
      </c>
      <c r="BD4291" t="str">
        <f t="shared" ref="BD4291:BD4354" si="387">(LEFT(A4291, LEN(A4291)-7))&amp;"_"&amp;I4291</f>
        <v>NAoMe_initial_imd_2019</v>
      </c>
      <c r="BE4291" s="397" t="s">
        <v>862</v>
      </c>
      <c r="BF4291" t="str">
        <f t="shared" ref="BF4291:BF4354" si="388">J4291</f>
        <v>1 - most deprived</v>
      </c>
      <c r="BG4291">
        <f t="shared" ref="BG4291:BG4354" si="389">K4291</f>
        <v>0</v>
      </c>
      <c r="BH4291" s="398">
        <f t="shared" ref="BH4291:BH4354" si="390">L4291</f>
        <v>0</v>
      </c>
      <c r="BO4291" s="33"/>
    </row>
    <row r="4292" spans="1:67">
      <c r="A4292" s="316" t="s">
        <v>27</v>
      </c>
      <c r="B4292" t="s">
        <v>380</v>
      </c>
      <c r="C4292" t="s">
        <v>910</v>
      </c>
      <c r="D4292" t="s">
        <v>314</v>
      </c>
      <c r="E4292" s="316" t="s">
        <v>179</v>
      </c>
      <c r="F4292" s="316" t="s">
        <v>180</v>
      </c>
      <c r="G4292" s="316" t="s">
        <v>448</v>
      </c>
      <c r="H4292" s="316" t="s">
        <v>322</v>
      </c>
      <c r="I4292" s="316" t="s">
        <v>659</v>
      </c>
      <c r="J4292" s="316" t="s">
        <v>15</v>
      </c>
      <c r="K4292" s="36">
        <v>2</v>
      </c>
      <c r="L4292" s="317">
        <v>4.544999822974205E-2</v>
      </c>
      <c r="M4292" s="317">
        <v>4.544999822974205E-2</v>
      </c>
      <c r="N4292" s="36">
        <v>177</v>
      </c>
      <c r="O4292" s="317">
        <v>0.17665000259876251</v>
      </c>
      <c r="P4292" s="317">
        <v>0.17665000259876251</v>
      </c>
      <c r="Q4292" s="36">
        <v>2036</v>
      </c>
      <c r="R4292" s="317">
        <v>0.20417000353336329</v>
      </c>
      <c r="S4292" s="317">
        <v>0.20417000353336329</v>
      </c>
      <c r="T4292" t="s">
        <v>380</v>
      </c>
      <c r="BA4292" s="395">
        <v>1</v>
      </c>
      <c r="BB4292" s="396" t="s">
        <v>861</v>
      </c>
      <c r="BC4292" t="str">
        <f t="shared" si="386"/>
        <v>RJC</v>
      </c>
      <c r="BD4292" t="str">
        <f t="shared" si="387"/>
        <v>NAoMe_initial_imd_2019</v>
      </c>
      <c r="BE4292" s="397" t="s">
        <v>862</v>
      </c>
      <c r="BF4292" t="str">
        <f t="shared" si="388"/>
        <v>2</v>
      </c>
      <c r="BG4292">
        <f t="shared" si="389"/>
        <v>2</v>
      </c>
      <c r="BH4292" s="398">
        <f t="shared" si="390"/>
        <v>4.544999822974205E-2</v>
      </c>
      <c r="BO4292" s="33"/>
    </row>
    <row r="4293" spans="1:67">
      <c r="A4293" s="316" t="s">
        <v>27</v>
      </c>
      <c r="B4293" t="s">
        <v>380</v>
      </c>
      <c r="C4293" t="s">
        <v>910</v>
      </c>
      <c r="D4293" t="s">
        <v>314</v>
      </c>
      <c r="E4293" s="316" t="s">
        <v>179</v>
      </c>
      <c r="F4293" s="316" t="s">
        <v>180</v>
      </c>
      <c r="G4293" s="316" t="s">
        <v>448</v>
      </c>
      <c r="H4293" s="316" t="s">
        <v>322</v>
      </c>
      <c r="I4293" s="316" t="s">
        <v>659</v>
      </c>
      <c r="J4293" s="316" t="s">
        <v>16</v>
      </c>
      <c r="K4293" s="36">
        <v>13</v>
      </c>
      <c r="L4293" s="317">
        <v>0.29545000195503229</v>
      </c>
      <c r="M4293" s="317">
        <v>0.29545000195503229</v>
      </c>
      <c r="N4293" s="36">
        <v>186</v>
      </c>
      <c r="O4293" s="317">
        <v>0.18562999367713931</v>
      </c>
      <c r="P4293" s="317">
        <v>0.18562999367713931</v>
      </c>
      <c r="Q4293" s="36">
        <v>2085</v>
      </c>
      <c r="R4293" s="317">
        <v>0.20908999443054199</v>
      </c>
      <c r="S4293" s="317">
        <v>0.20908999443054199</v>
      </c>
      <c r="T4293" t="s">
        <v>380</v>
      </c>
      <c r="BA4293" s="395">
        <v>1</v>
      </c>
      <c r="BB4293" s="396" t="s">
        <v>861</v>
      </c>
      <c r="BC4293" t="str">
        <f t="shared" si="386"/>
        <v>RJC</v>
      </c>
      <c r="BD4293" t="str">
        <f t="shared" si="387"/>
        <v>NAoMe_initial_imd_2019</v>
      </c>
      <c r="BE4293" s="397" t="s">
        <v>862</v>
      </c>
      <c r="BF4293" t="str">
        <f t="shared" si="388"/>
        <v>3</v>
      </c>
      <c r="BG4293">
        <f t="shared" si="389"/>
        <v>13</v>
      </c>
      <c r="BH4293" s="398">
        <f t="shared" si="390"/>
        <v>0.29545000195503229</v>
      </c>
      <c r="BO4293" s="33"/>
    </row>
    <row r="4294" spans="1:67">
      <c r="A4294" s="316" t="s">
        <v>27</v>
      </c>
      <c r="B4294" t="s">
        <v>380</v>
      </c>
      <c r="C4294" t="s">
        <v>910</v>
      </c>
      <c r="D4294" t="s">
        <v>314</v>
      </c>
      <c r="E4294" s="316" t="s">
        <v>179</v>
      </c>
      <c r="F4294" s="316" t="s">
        <v>180</v>
      </c>
      <c r="G4294" s="316" t="s">
        <v>448</v>
      </c>
      <c r="H4294" s="316" t="s">
        <v>322</v>
      </c>
      <c r="I4294" s="316" t="s">
        <v>659</v>
      </c>
      <c r="J4294" s="316" t="s">
        <v>17</v>
      </c>
      <c r="K4294" s="36">
        <v>17</v>
      </c>
      <c r="L4294" s="317">
        <v>0.38635998964309692</v>
      </c>
      <c r="M4294" s="317">
        <v>0.38635998964309692</v>
      </c>
      <c r="N4294" s="36">
        <v>202</v>
      </c>
      <c r="O4294" s="317">
        <v>0.20160000026226041</v>
      </c>
      <c r="P4294" s="317">
        <v>0.20160000026226041</v>
      </c>
      <c r="Q4294" s="36">
        <v>2024</v>
      </c>
      <c r="R4294" s="317">
        <v>0.2029699981212616</v>
      </c>
      <c r="S4294" s="317">
        <v>0.2029699981212616</v>
      </c>
      <c r="T4294" t="s">
        <v>380</v>
      </c>
      <c r="BA4294" s="395">
        <v>1</v>
      </c>
      <c r="BB4294" s="396" t="s">
        <v>861</v>
      </c>
      <c r="BC4294" t="str">
        <f t="shared" si="386"/>
        <v>RJC</v>
      </c>
      <c r="BD4294" t="str">
        <f t="shared" si="387"/>
        <v>NAoMe_initial_imd_2019</v>
      </c>
      <c r="BE4294" s="397" t="s">
        <v>862</v>
      </c>
      <c r="BF4294" t="str">
        <f t="shared" si="388"/>
        <v>4</v>
      </c>
      <c r="BG4294">
        <f t="shared" si="389"/>
        <v>17</v>
      </c>
      <c r="BH4294" s="398">
        <f t="shared" si="390"/>
        <v>0.38635998964309692</v>
      </c>
      <c r="BO4294" s="33"/>
    </row>
    <row r="4295" spans="1:67">
      <c r="A4295" s="316" t="s">
        <v>27</v>
      </c>
      <c r="B4295" t="s">
        <v>380</v>
      </c>
      <c r="C4295" t="s">
        <v>910</v>
      </c>
      <c r="D4295" t="s">
        <v>314</v>
      </c>
      <c r="E4295" s="316" t="s">
        <v>179</v>
      </c>
      <c r="F4295" s="316" t="s">
        <v>180</v>
      </c>
      <c r="G4295" s="316" t="s">
        <v>448</v>
      </c>
      <c r="H4295" s="316" t="s">
        <v>322</v>
      </c>
      <c r="I4295" s="316" t="s">
        <v>659</v>
      </c>
      <c r="J4295" s="316" t="s">
        <v>295</v>
      </c>
      <c r="K4295" s="36">
        <v>12</v>
      </c>
      <c r="L4295" s="317">
        <v>0.27272999286651611</v>
      </c>
      <c r="M4295" s="317">
        <v>0.27272999286651611</v>
      </c>
      <c r="N4295" s="36">
        <v>140</v>
      </c>
      <c r="O4295" s="317">
        <v>0.13971999287605291</v>
      </c>
      <c r="P4295" s="317">
        <v>0.13971999287605291</v>
      </c>
      <c r="Q4295" s="36">
        <v>2027</v>
      </c>
      <c r="R4295" s="317">
        <v>0.2032700031995773</v>
      </c>
      <c r="S4295" s="317">
        <v>0.2032700031995773</v>
      </c>
      <c r="T4295" t="s">
        <v>380</v>
      </c>
      <c r="BA4295" s="395">
        <v>1</v>
      </c>
      <c r="BB4295" s="396" t="s">
        <v>861</v>
      </c>
      <c r="BC4295" t="str">
        <f t="shared" si="386"/>
        <v>RJC</v>
      </c>
      <c r="BD4295" t="str">
        <f t="shared" si="387"/>
        <v>NAoMe_initial_imd_2019</v>
      </c>
      <c r="BE4295" s="397" t="s">
        <v>862</v>
      </c>
      <c r="BF4295" t="str">
        <f t="shared" si="388"/>
        <v>5 - least deprived</v>
      </c>
      <c r="BG4295">
        <f t="shared" si="389"/>
        <v>12</v>
      </c>
      <c r="BH4295" s="398">
        <f t="shared" si="390"/>
        <v>0.27272999286651611</v>
      </c>
      <c r="BO4295" s="33"/>
    </row>
    <row r="4296" spans="1:67">
      <c r="A4296" s="316" t="s">
        <v>27</v>
      </c>
      <c r="B4296" t="s">
        <v>380</v>
      </c>
      <c r="C4296" t="s">
        <v>910</v>
      </c>
      <c r="D4296" t="s">
        <v>314</v>
      </c>
      <c r="E4296" s="316" t="s">
        <v>179</v>
      </c>
      <c r="F4296" s="316" t="s">
        <v>180</v>
      </c>
      <c r="G4296" s="316" t="s">
        <v>448</v>
      </c>
      <c r="H4296" s="316" t="s">
        <v>322</v>
      </c>
      <c r="I4296" s="316" t="s">
        <v>659</v>
      </c>
      <c r="J4296" s="316" t="s">
        <v>260</v>
      </c>
      <c r="K4296" s="36">
        <v>0</v>
      </c>
      <c r="L4296" s="317">
        <v>0</v>
      </c>
      <c r="M4296" s="317"/>
      <c r="N4296" s="36">
        <v>0</v>
      </c>
      <c r="O4296" s="317">
        <v>0</v>
      </c>
      <c r="P4296" s="317"/>
      <c r="Q4296" s="36">
        <v>0</v>
      </c>
      <c r="R4296" s="317">
        <v>0</v>
      </c>
      <c r="S4296" s="317"/>
      <c r="T4296" t="s">
        <v>380</v>
      </c>
      <c r="BA4296" s="395">
        <v>1</v>
      </c>
      <c r="BB4296" s="396" t="s">
        <v>861</v>
      </c>
      <c r="BC4296" t="str">
        <f t="shared" si="386"/>
        <v>RJC</v>
      </c>
      <c r="BD4296" t="str">
        <f t="shared" si="387"/>
        <v>NAoMe_initial_imd_2019</v>
      </c>
      <c r="BE4296" s="397" t="s">
        <v>862</v>
      </c>
      <c r="BF4296" t="str">
        <f t="shared" si="388"/>
        <v>Unknown</v>
      </c>
      <c r="BG4296">
        <f t="shared" si="389"/>
        <v>0</v>
      </c>
      <c r="BH4296" s="398">
        <f t="shared" si="390"/>
        <v>0</v>
      </c>
      <c r="BO4296" s="33"/>
    </row>
    <row r="4297" spans="1:67">
      <c r="A4297" s="316" t="s">
        <v>27</v>
      </c>
      <c r="B4297" t="s">
        <v>380</v>
      </c>
      <c r="C4297" t="s">
        <v>910</v>
      </c>
      <c r="D4297" t="s">
        <v>314</v>
      </c>
      <c r="E4297" s="316" t="s">
        <v>179</v>
      </c>
      <c r="F4297" s="316" t="s">
        <v>180</v>
      </c>
      <c r="G4297" s="316" t="s">
        <v>448</v>
      </c>
      <c r="H4297" s="316" t="s">
        <v>322</v>
      </c>
      <c r="I4297" s="316" t="s">
        <v>296</v>
      </c>
      <c r="J4297" s="316" t="s">
        <v>297</v>
      </c>
      <c r="K4297" s="36">
        <v>25</v>
      </c>
      <c r="L4297" s="317">
        <v>0.56818002462387085</v>
      </c>
      <c r="M4297" s="317">
        <v>0.58139997720718384</v>
      </c>
      <c r="N4297" s="36">
        <v>521</v>
      </c>
      <c r="O4297" s="317">
        <v>0.51995998620986938</v>
      </c>
      <c r="P4297" s="317">
        <v>0.52947002649307251</v>
      </c>
      <c r="Q4297" s="36">
        <v>5528</v>
      </c>
      <c r="R4297" s="317">
        <v>0.55435001850128174</v>
      </c>
      <c r="S4297" s="317">
        <v>0.56936997175216675</v>
      </c>
      <c r="T4297" t="s">
        <v>380</v>
      </c>
      <c r="BA4297" s="395">
        <v>1</v>
      </c>
      <c r="BB4297" s="396" t="s">
        <v>861</v>
      </c>
      <c r="BC4297" t="str">
        <f t="shared" si="386"/>
        <v>RJC</v>
      </c>
      <c r="BD4297" t="str">
        <f t="shared" si="387"/>
        <v>NAoMe_initial_scarf_731_grp</v>
      </c>
      <c r="BE4297" s="397" t="s">
        <v>862</v>
      </c>
      <c r="BF4297" t="str">
        <f t="shared" si="388"/>
        <v>Fit</v>
      </c>
      <c r="BG4297">
        <f t="shared" si="389"/>
        <v>25</v>
      </c>
      <c r="BH4297" s="398">
        <f t="shared" si="390"/>
        <v>0.56818002462387085</v>
      </c>
      <c r="BO4297" s="33"/>
    </row>
    <row r="4298" spans="1:67">
      <c r="A4298" s="316" t="s">
        <v>27</v>
      </c>
      <c r="B4298" t="s">
        <v>380</v>
      </c>
      <c r="C4298" t="s">
        <v>910</v>
      </c>
      <c r="D4298" t="s">
        <v>314</v>
      </c>
      <c r="E4298" s="316" t="s">
        <v>179</v>
      </c>
      <c r="F4298" s="316" t="s">
        <v>180</v>
      </c>
      <c r="G4298" s="316" t="s">
        <v>448</v>
      </c>
      <c r="H4298" s="316" t="s">
        <v>322</v>
      </c>
      <c r="I4298" s="316" t="s">
        <v>296</v>
      </c>
      <c r="J4298" s="316" t="s">
        <v>298</v>
      </c>
      <c r="K4298" s="36">
        <v>10</v>
      </c>
      <c r="L4298" s="317">
        <v>0.22727000713348389</v>
      </c>
      <c r="M4298" s="317">
        <v>0.2325599938631058</v>
      </c>
      <c r="N4298" s="36">
        <v>150</v>
      </c>
      <c r="O4298" s="317">
        <v>0.14970000088214869</v>
      </c>
      <c r="P4298" s="317">
        <v>0.15243999660015109</v>
      </c>
      <c r="Q4298" s="36">
        <v>1492</v>
      </c>
      <c r="R4298" s="317">
        <v>0.149619996547699</v>
      </c>
      <c r="S4298" s="317">
        <v>0.153669998049736</v>
      </c>
      <c r="T4298" t="s">
        <v>380</v>
      </c>
      <c r="BA4298" s="395">
        <v>1</v>
      </c>
      <c r="BB4298" s="396" t="s">
        <v>861</v>
      </c>
      <c r="BC4298" t="str">
        <f t="shared" si="386"/>
        <v>RJC</v>
      </c>
      <c r="BD4298" t="str">
        <f t="shared" si="387"/>
        <v>NAoMe_initial_scarf_731_grp</v>
      </c>
      <c r="BE4298" s="397" t="s">
        <v>862</v>
      </c>
      <c r="BF4298" t="str">
        <f t="shared" si="388"/>
        <v>Mild frailty</v>
      </c>
      <c r="BG4298">
        <f t="shared" si="389"/>
        <v>10</v>
      </c>
      <c r="BH4298" s="398">
        <f t="shared" si="390"/>
        <v>0.22727000713348389</v>
      </c>
      <c r="BO4298" s="33"/>
    </row>
    <row r="4299" spans="1:67">
      <c r="A4299" s="316" t="s">
        <v>27</v>
      </c>
      <c r="B4299" t="s">
        <v>380</v>
      </c>
      <c r="C4299" t="s">
        <v>910</v>
      </c>
      <c r="D4299" t="s">
        <v>314</v>
      </c>
      <c r="E4299" s="316" t="s">
        <v>179</v>
      </c>
      <c r="F4299" s="316" t="s">
        <v>180</v>
      </c>
      <c r="G4299" s="316" t="s">
        <v>448</v>
      </c>
      <c r="H4299" s="316" t="s">
        <v>322</v>
      </c>
      <c r="I4299" s="316" t="s">
        <v>296</v>
      </c>
      <c r="J4299" s="316" t="s">
        <v>299</v>
      </c>
      <c r="K4299" s="36">
        <v>6</v>
      </c>
      <c r="L4299" s="317">
        <v>0.13636000454425809</v>
      </c>
      <c r="M4299" s="317">
        <v>0.1395300030708313</v>
      </c>
      <c r="N4299" s="36">
        <v>168</v>
      </c>
      <c r="O4299" s="317">
        <v>0.1676599979400635</v>
      </c>
      <c r="P4299" s="317">
        <v>0.17072999477386469</v>
      </c>
      <c r="Q4299" s="36">
        <v>1470</v>
      </c>
      <c r="R4299" s="317">
        <v>0.1474100053310394</v>
      </c>
      <c r="S4299" s="317">
        <v>0.1514099985361099</v>
      </c>
      <c r="T4299" t="s">
        <v>380</v>
      </c>
      <c r="BA4299" s="395">
        <v>1</v>
      </c>
      <c r="BB4299" s="396" t="s">
        <v>861</v>
      </c>
      <c r="BC4299" t="str">
        <f t="shared" si="386"/>
        <v>RJC</v>
      </c>
      <c r="BD4299" t="str">
        <f t="shared" si="387"/>
        <v>NAoMe_initial_scarf_731_grp</v>
      </c>
      <c r="BE4299" s="397" t="s">
        <v>862</v>
      </c>
      <c r="BF4299" t="str">
        <f t="shared" si="388"/>
        <v>Moderate frailty</v>
      </c>
      <c r="BG4299">
        <f t="shared" si="389"/>
        <v>6</v>
      </c>
      <c r="BH4299" s="398">
        <f t="shared" si="390"/>
        <v>0.13636000454425809</v>
      </c>
      <c r="BO4299" s="33"/>
    </row>
    <row r="4300" spans="1:67">
      <c r="A4300" s="316" t="s">
        <v>27</v>
      </c>
      <c r="B4300" t="s">
        <v>380</v>
      </c>
      <c r="C4300" t="s">
        <v>910</v>
      </c>
      <c r="D4300" t="s">
        <v>314</v>
      </c>
      <c r="E4300" s="316" t="s">
        <v>179</v>
      </c>
      <c r="F4300" s="316" t="s">
        <v>180</v>
      </c>
      <c r="G4300" s="316" t="s">
        <v>448</v>
      </c>
      <c r="H4300" s="316" t="s">
        <v>322</v>
      </c>
      <c r="I4300" s="316" t="s">
        <v>296</v>
      </c>
      <c r="J4300" s="316" t="s">
        <v>353</v>
      </c>
      <c r="K4300" s="36">
        <v>1</v>
      </c>
      <c r="L4300" s="317">
        <v>2.273000031709671E-2</v>
      </c>
      <c r="M4300" s="317"/>
      <c r="N4300" s="36">
        <v>18</v>
      </c>
      <c r="O4300" s="317">
        <v>1.7960000783205029E-2</v>
      </c>
      <c r="P4300" s="317"/>
      <c r="Q4300" s="36">
        <v>263</v>
      </c>
      <c r="R4300" s="317">
        <v>2.6370000094175339E-2</v>
      </c>
      <c r="S4300" s="317"/>
      <c r="T4300" t="s">
        <v>380</v>
      </c>
      <c r="BA4300" s="395">
        <v>1</v>
      </c>
      <c r="BB4300" s="396" t="s">
        <v>861</v>
      </c>
      <c r="BC4300" t="str">
        <f t="shared" si="386"/>
        <v>RJC</v>
      </c>
      <c r="BD4300" t="str">
        <f t="shared" si="387"/>
        <v>NAoMe_initial_scarf_731_grp</v>
      </c>
      <c r="BE4300" s="397" t="s">
        <v>862</v>
      </c>
      <c r="BF4300" t="str">
        <f t="shared" si="388"/>
        <v>Not in HESAPC</v>
      </c>
      <c r="BG4300">
        <f t="shared" si="389"/>
        <v>1</v>
      </c>
      <c r="BH4300" s="398">
        <f t="shared" si="390"/>
        <v>2.273000031709671E-2</v>
      </c>
      <c r="BO4300" s="33"/>
    </row>
    <row r="4301" spans="1:67">
      <c r="A4301" s="316" t="s">
        <v>27</v>
      </c>
      <c r="B4301" t="s">
        <v>380</v>
      </c>
      <c r="C4301" t="s">
        <v>910</v>
      </c>
      <c r="D4301" t="s">
        <v>314</v>
      </c>
      <c r="E4301" s="316" t="s">
        <v>179</v>
      </c>
      <c r="F4301" s="316" t="s">
        <v>180</v>
      </c>
      <c r="G4301" s="316" t="s">
        <v>448</v>
      </c>
      <c r="H4301" s="316" t="s">
        <v>322</v>
      </c>
      <c r="I4301" s="316" t="s">
        <v>296</v>
      </c>
      <c r="J4301" s="316" t="s">
        <v>300</v>
      </c>
      <c r="K4301" s="36">
        <v>2</v>
      </c>
      <c r="L4301" s="317">
        <v>4.544999822974205E-2</v>
      </c>
      <c r="M4301" s="317">
        <v>4.6509999781847E-2</v>
      </c>
      <c r="N4301" s="36">
        <v>145</v>
      </c>
      <c r="O4301" s="317">
        <v>0.1447100043296814</v>
      </c>
      <c r="P4301" s="317">
        <v>0.1473599970340729</v>
      </c>
      <c r="Q4301" s="36">
        <v>1219</v>
      </c>
      <c r="R4301" s="317">
        <v>0.1222399994730949</v>
      </c>
      <c r="S4301" s="317">
        <v>0.12555000185966489</v>
      </c>
      <c r="T4301" t="s">
        <v>380</v>
      </c>
      <c r="BA4301" s="395">
        <v>1</v>
      </c>
      <c r="BB4301" s="396" t="s">
        <v>861</v>
      </c>
      <c r="BC4301" t="str">
        <f t="shared" si="386"/>
        <v>RJC</v>
      </c>
      <c r="BD4301" t="str">
        <f t="shared" si="387"/>
        <v>NAoMe_initial_scarf_731_grp</v>
      </c>
      <c r="BE4301" s="397" t="s">
        <v>862</v>
      </c>
      <c r="BF4301" t="str">
        <f t="shared" si="388"/>
        <v>Severe frailty</v>
      </c>
      <c r="BG4301">
        <f t="shared" si="389"/>
        <v>2</v>
      </c>
      <c r="BH4301" s="398">
        <f t="shared" si="390"/>
        <v>4.544999822974205E-2</v>
      </c>
      <c r="BO4301" s="33"/>
    </row>
    <row r="4302" spans="1:67">
      <c r="A4302" s="316" t="s">
        <v>27</v>
      </c>
      <c r="B4302" t="s">
        <v>380</v>
      </c>
      <c r="C4302" t="s">
        <v>910</v>
      </c>
      <c r="D4302" t="s">
        <v>314</v>
      </c>
      <c r="E4302" s="316" t="s">
        <v>181</v>
      </c>
      <c r="F4302" s="316" t="s">
        <v>540</v>
      </c>
      <c r="G4302" s="316" t="s">
        <v>447</v>
      </c>
      <c r="H4302" s="316" t="s">
        <v>811</v>
      </c>
      <c r="I4302" s="316" t="s">
        <v>310</v>
      </c>
      <c r="J4302" s="316" t="s">
        <v>277</v>
      </c>
      <c r="K4302" s="36">
        <v>2</v>
      </c>
      <c r="L4302" s="317">
        <v>2.9410000890493389E-2</v>
      </c>
      <c r="M4302" s="317"/>
      <c r="N4302" s="36">
        <v>2</v>
      </c>
      <c r="O4302" s="317">
        <v>3.4799999557435508E-3</v>
      </c>
      <c r="P4302" s="317"/>
      <c r="Q4302" s="36">
        <v>70</v>
      </c>
      <c r="R4302" s="317">
        <v>7.0199999026954174E-3</v>
      </c>
      <c r="S4302" s="317"/>
      <c r="T4302" t="s">
        <v>380</v>
      </c>
      <c r="BA4302" s="395">
        <v>1</v>
      </c>
      <c r="BB4302" s="396" t="s">
        <v>861</v>
      </c>
      <c r="BC4302" t="str">
        <f t="shared" si="386"/>
        <v>RJ7</v>
      </c>
      <c r="BD4302" t="str">
        <f t="shared" si="387"/>
        <v>NAoMe_initial_age_decades_80cap</v>
      </c>
      <c r="BE4302" s="397" t="s">
        <v>862</v>
      </c>
      <c r="BF4302" t="str">
        <f t="shared" si="388"/>
        <v>18-29 yrs</v>
      </c>
      <c r="BG4302">
        <f t="shared" si="389"/>
        <v>2</v>
      </c>
      <c r="BH4302" s="398">
        <f t="shared" si="390"/>
        <v>2.9410000890493389E-2</v>
      </c>
      <c r="BO4302" s="33"/>
    </row>
    <row r="4303" spans="1:67">
      <c r="A4303" s="316" t="s">
        <v>27</v>
      </c>
      <c r="B4303" t="s">
        <v>380</v>
      </c>
      <c r="C4303" t="s">
        <v>910</v>
      </c>
      <c r="D4303" t="s">
        <v>314</v>
      </c>
      <c r="E4303" s="316" t="s">
        <v>181</v>
      </c>
      <c r="F4303" s="316" t="s">
        <v>540</v>
      </c>
      <c r="G4303" s="316" t="s">
        <v>447</v>
      </c>
      <c r="H4303" s="316" t="s">
        <v>811</v>
      </c>
      <c r="I4303" s="316" t="s">
        <v>310</v>
      </c>
      <c r="J4303" s="316" t="s">
        <v>278</v>
      </c>
      <c r="K4303" s="36">
        <v>6</v>
      </c>
      <c r="L4303" s="317">
        <v>8.8239997625350952E-2</v>
      </c>
      <c r="M4303" s="317"/>
      <c r="N4303" s="36">
        <v>44</v>
      </c>
      <c r="O4303" s="317">
        <v>7.6520003378391266E-2</v>
      </c>
      <c r="P4303" s="317"/>
      <c r="Q4303" s="36">
        <v>429</v>
      </c>
      <c r="R4303" s="317">
        <v>4.3019998818635941E-2</v>
      </c>
      <c r="S4303" s="317"/>
      <c r="T4303" t="s">
        <v>380</v>
      </c>
      <c r="BA4303" s="395">
        <v>1</v>
      </c>
      <c r="BB4303" s="396" t="s">
        <v>861</v>
      </c>
      <c r="BC4303" t="str">
        <f t="shared" si="386"/>
        <v>RJ7</v>
      </c>
      <c r="BD4303" t="str">
        <f t="shared" si="387"/>
        <v>NAoMe_initial_age_decades_80cap</v>
      </c>
      <c r="BE4303" s="397" t="s">
        <v>862</v>
      </c>
      <c r="BF4303" t="str">
        <f t="shared" si="388"/>
        <v>30-39 yrs</v>
      </c>
      <c r="BG4303">
        <f t="shared" si="389"/>
        <v>6</v>
      </c>
      <c r="BH4303" s="398">
        <f t="shared" si="390"/>
        <v>8.8239997625350952E-2</v>
      </c>
      <c r="BO4303" s="33"/>
    </row>
    <row r="4304" spans="1:67">
      <c r="A4304" s="316" t="s">
        <v>27</v>
      </c>
      <c r="B4304" t="s">
        <v>380</v>
      </c>
      <c r="C4304" t="s">
        <v>910</v>
      </c>
      <c r="D4304" t="s">
        <v>314</v>
      </c>
      <c r="E4304" s="316" t="s">
        <v>181</v>
      </c>
      <c r="F4304" s="316" t="s">
        <v>540</v>
      </c>
      <c r="G4304" s="316" t="s">
        <v>447</v>
      </c>
      <c r="H4304" s="316" t="s">
        <v>811</v>
      </c>
      <c r="I4304" s="316" t="s">
        <v>310</v>
      </c>
      <c r="J4304" s="316" t="s">
        <v>279</v>
      </c>
      <c r="K4304" s="36">
        <v>7</v>
      </c>
      <c r="L4304" s="317">
        <v>0.1029400005936623</v>
      </c>
      <c r="M4304" s="317"/>
      <c r="N4304" s="36">
        <v>71</v>
      </c>
      <c r="O4304" s="317">
        <v>0.123479999601841</v>
      </c>
      <c r="P4304" s="317"/>
      <c r="Q4304" s="36">
        <v>1024</v>
      </c>
      <c r="R4304" s="317">
        <v>0.1026899963617325</v>
      </c>
      <c r="S4304" s="317"/>
      <c r="T4304" t="s">
        <v>380</v>
      </c>
      <c r="BA4304" s="395">
        <v>1</v>
      </c>
      <c r="BB4304" s="396" t="s">
        <v>861</v>
      </c>
      <c r="BC4304" t="str">
        <f t="shared" si="386"/>
        <v>RJ7</v>
      </c>
      <c r="BD4304" t="str">
        <f t="shared" si="387"/>
        <v>NAoMe_initial_age_decades_80cap</v>
      </c>
      <c r="BE4304" s="397" t="s">
        <v>862</v>
      </c>
      <c r="BF4304" t="str">
        <f t="shared" si="388"/>
        <v>40-49 yrs</v>
      </c>
      <c r="BG4304">
        <f t="shared" si="389"/>
        <v>7</v>
      </c>
      <c r="BH4304" s="398">
        <f t="shared" si="390"/>
        <v>0.1029400005936623</v>
      </c>
      <c r="BO4304" s="33"/>
    </row>
    <row r="4305" spans="1:67">
      <c r="A4305" s="316" t="s">
        <v>27</v>
      </c>
      <c r="B4305" t="s">
        <v>380</v>
      </c>
      <c r="C4305" t="s">
        <v>910</v>
      </c>
      <c r="D4305" t="s">
        <v>314</v>
      </c>
      <c r="E4305" s="316" t="s">
        <v>181</v>
      </c>
      <c r="F4305" s="316" t="s">
        <v>540</v>
      </c>
      <c r="G4305" s="316" t="s">
        <v>447</v>
      </c>
      <c r="H4305" s="316" t="s">
        <v>811</v>
      </c>
      <c r="I4305" s="316" t="s">
        <v>310</v>
      </c>
      <c r="J4305" s="316" t="s">
        <v>280</v>
      </c>
      <c r="K4305" s="36">
        <v>8</v>
      </c>
      <c r="L4305" s="317">
        <v>0.1176500022411346</v>
      </c>
      <c r="M4305" s="317"/>
      <c r="N4305" s="36">
        <v>108</v>
      </c>
      <c r="O4305" s="317">
        <v>0.18783000111579901</v>
      </c>
      <c r="P4305" s="317"/>
      <c r="Q4305" s="36">
        <v>1733</v>
      </c>
      <c r="R4305" s="317">
        <v>0.17378999292850489</v>
      </c>
      <c r="S4305" s="317"/>
      <c r="T4305" t="s">
        <v>380</v>
      </c>
      <c r="BA4305" s="395">
        <v>1</v>
      </c>
      <c r="BB4305" s="396" t="s">
        <v>861</v>
      </c>
      <c r="BC4305" t="str">
        <f t="shared" si="386"/>
        <v>RJ7</v>
      </c>
      <c r="BD4305" t="str">
        <f t="shared" si="387"/>
        <v>NAoMe_initial_age_decades_80cap</v>
      </c>
      <c r="BE4305" s="397" t="s">
        <v>862</v>
      </c>
      <c r="BF4305" t="str">
        <f t="shared" si="388"/>
        <v>50-59 yrs</v>
      </c>
      <c r="BG4305">
        <f t="shared" si="389"/>
        <v>8</v>
      </c>
      <c r="BH4305" s="398">
        <f t="shared" si="390"/>
        <v>0.1176500022411346</v>
      </c>
      <c r="BO4305" s="33"/>
    </row>
    <row r="4306" spans="1:67">
      <c r="A4306" s="316" t="s">
        <v>27</v>
      </c>
      <c r="B4306" t="s">
        <v>380</v>
      </c>
      <c r="C4306" t="s">
        <v>910</v>
      </c>
      <c r="D4306" t="s">
        <v>314</v>
      </c>
      <c r="E4306" s="316" t="s">
        <v>181</v>
      </c>
      <c r="F4306" s="316" t="s">
        <v>540</v>
      </c>
      <c r="G4306" s="316" t="s">
        <v>447</v>
      </c>
      <c r="H4306" s="316" t="s">
        <v>811</v>
      </c>
      <c r="I4306" s="316" t="s">
        <v>310</v>
      </c>
      <c r="J4306" s="316" t="s">
        <v>281</v>
      </c>
      <c r="K4306" s="36">
        <v>22</v>
      </c>
      <c r="L4306" s="317">
        <v>0.32352998852729797</v>
      </c>
      <c r="M4306" s="317"/>
      <c r="N4306" s="36">
        <v>117</v>
      </c>
      <c r="O4306" s="317">
        <v>0.2034800052642822</v>
      </c>
      <c r="P4306" s="317"/>
      <c r="Q4306" s="36">
        <v>1931</v>
      </c>
      <c r="R4306" s="317">
        <v>0.19363999366760251</v>
      </c>
      <c r="S4306" s="317"/>
      <c r="T4306" t="s">
        <v>380</v>
      </c>
      <c r="BA4306" s="395">
        <v>1</v>
      </c>
      <c r="BB4306" s="396" t="s">
        <v>861</v>
      </c>
      <c r="BC4306" t="str">
        <f t="shared" si="386"/>
        <v>RJ7</v>
      </c>
      <c r="BD4306" t="str">
        <f t="shared" si="387"/>
        <v>NAoMe_initial_age_decades_80cap</v>
      </c>
      <c r="BE4306" s="397" t="s">
        <v>862</v>
      </c>
      <c r="BF4306" t="str">
        <f t="shared" si="388"/>
        <v>60-69 yrs</v>
      </c>
      <c r="BG4306">
        <f t="shared" si="389"/>
        <v>22</v>
      </c>
      <c r="BH4306" s="398">
        <f t="shared" si="390"/>
        <v>0.32352998852729797</v>
      </c>
      <c r="BO4306" s="33"/>
    </row>
    <row r="4307" spans="1:67">
      <c r="A4307" s="316" t="s">
        <v>27</v>
      </c>
      <c r="B4307" t="s">
        <v>380</v>
      </c>
      <c r="C4307" t="s">
        <v>910</v>
      </c>
      <c r="D4307" t="s">
        <v>314</v>
      </c>
      <c r="E4307" s="316" t="s">
        <v>181</v>
      </c>
      <c r="F4307" s="316" t="s">
        <v>540</v>
      </c>
      <c r="G4307" s="316" t="s">
        <v>447</v>
      </c>
      <c r="H4307" s="316" t="s">
        <v>811</v>
      </c>
      <c r="I4307" s="316" t="s">
        <v>310</v>
      </c>
      <c r="J4307" s="316" t="s">
        <v>282</v>
      </c>
      <c r="K4307" s="36">
        <v>14</v>
      </c>
      <c r="L4307" s="317">
        <v>0.2058800011873245</v>
      </c>
      <c r="M4307" s="317"/>
      <c r="N4307" s="36">
        <v>125</v>
      </c>
      <c r="O4307" s="317">
        <v>0.21739000082015991</v>
      </c>
      <c r="P4307" s="317"/>
      <c r="Q4307" s="36">
        <v>2493</v>
      </c>
      <c r="R4307" s="317">
        <v>0.25</v>
      </c>
      <c r="S4307" s="317"/>
      <c r="T4307" t="s">
        <v>380</v>
      </c>
      <c r="BA4307" s="395">
        <v>1</v>
      </c>
      <c r="BB4307" s="396" t="s">
        <v>861</v>
      </c>
      <c r="BC4307" t="str">
        <f t="shared" si="386"/>
        <v>RJ7</v>
      </c>
      <c r="BD4307" t="str">
        <f t="shared" si="387"/>
        <v>NAoMe_initial_age_decades_80cap</v>
      </c>
      <c r="BE4307" s="397" t="s">
        <v>862</v>
      </c>
      <c r="BF4307" t="str">
        <f t="shared" si="388"/>
        <v>70-79 yrs</v>
      </c>
      <c r="BG4307">
        <f t="shared" si="389"/>
        <v>14</v>
      </c>
      <c r="BH4307" s="398">
        <f t="shared" si="390"/>
        <v>0.2058800011873245</v>
      </c>
      <c r="BO4307" s="33"/>
    </row>
    <row r="4308" spans="1:67">
      <c r="A4308" s="316" t="s">
        <v>27</v>
      </c>
      <c r="B4308" t="s">
        <v>380</v>
      </c>
      <c r="C4308" t="s">
        <v>910</v>
      </c>
      <c r="D4308" t="s">
        <v>314</v>
      </c>
      <c r="E4308" s="316" t="s">
        <v>181</v>
      </c>
      <c r="F4308" s="316" t="s">
        <v>540</v>
      </c>
      <c r="G4308" s="316" t="s">
        <v>447</v>
      </c>
      <c r="H4308" s="316" t="s">
        <v>811</v>
      </c>
      <c r="I4308" s="316" t="s">
        <v>310</v>
      </c>
      <c r="J4308" s="316" t="s">
        <v>283</v>
      </c>
      <c r="K4308" s="36">
        <v>9</v>
      </c>
      <c r="L4308" s="317">
        <v>0.13234999775886541</v>
      </c>
      <c r="M4308" s="317"/>
      <c r="N4308" s="36">
        <v>108</v>
      </c>
      <c r="O4308" s="317">
        <v>0.18783000111579901</v>
      </c>
      <c r="P4308" s="317"/>
      <c r="Q4308" s="36">
        <v>2292</v>
      </c>
      <c r="R4308" s="317">
        <v>0.2298399955034256</v>
      </c>
      <c r="S4308" s="317"/>
      <c r="T4308" t="s">
        <v>380</v>
      </c>
      <c r="BA4308" s="395">
        <v>1</v>
      </c>
      <c r="BB4308" s="396" t="s">
        <v>861</v>
      </c>
      <c r="BC4308" t="str">
        <f t="shared" si="386"/>
        <v>RJ7</v>
      </c>
      <c r="BD4308" t="str">
        <f t="shared" si="387"/>
        <v>NAoMe_initial_age_decades_80cap</v>
      </c>
      <c r="BE4308" s="397" t="s">
        <v>862</v>
      </c>
      <c r="BF4308" t="str">
        <f t="shared" si="388"/>
        <v>80+ yrs</v>
      </c>
      <c r="BG4308">
        <f t="shared" si="389"/>
        <v>9</v>
      </c>
      <c r="BH4308" s="398">
        <f t="shared" si="390"/>
        <v>0.13234999775886541</v>
      </c>
      <c r="BO4308" s="33"/>
    </row>
    <row r="4309" spans="1:67">
      <c r="A4309" s="316" t="s">
        <v>27</v>
      </c>
      <c r="B4309" t="s">
        <v>380</v>
      </c>
      <c r="C4309" t="s">
        <v>910</v>
      </c>
      <c r="D4309" t="s">
        <v>314</v>
      </c>
      <c r="E4309" s="316" t="s">
        <v>181</v>
      </c>
      <c r="F4309" s="316" t="s">
        <v>540</v>
      </c>
      <c r="G4309" s="316" t="s">
        <v>447</v>
      </c>
      <c r="H4309" s="316" t="s">
        <v>811</v>
      </c>
      <c r="I4309" s="316" t="s">
        <v>341</v>
      </c>
      <c r="J4309" s="316" t="s">
        <v>13</v>
      </c>
      <c r="K4309" s="36">
        <v>47</v>
      </c>
      <c r="L4309" s="317">
        <v>0.69117999076843262</v>
      </c>
      <c r="M4309" s="317">
        <v>0.71211999654769897</v>
      </c>
      <c r="N4309" s="36">
        <v>404</v>
      </c>
      <c r="O4309" s="317">
        <v>0.70261001586914063</v>
      </c>
      <c r="P4309" s="317">
        <v>0.72272002696990967</v>
      </c>
      <c r="Q4309" s="36">
        <v>6753</v>
      </c>
      <c r="R4309" s="317">
        <v>0.67720001935958862</v>
      </c>
      <c r="S4309" s="317">
        <v>0.69554001092910767</v>
      </c>
      <c r="T4309" t="s">
        <v>380</v>
      </c>
      <c r="BA4309" s="395">
        <v>1</v>
      </c>
      <c r="BB4309" s="396" t="s">
        <v>861</v>
      </c>
      <c r="BC4309" t="str">
        <f t="shared" si="386"/>
        <v>RJ7</v>
      </c>
      <c r="BD4309" t="str">
        <f t="shared" si="387"/>
        <v>NAoMe_initial_ch_score_2cap</v>
      </c>
      <c r="BE4309" s="397" t="s">
        <v>862</v>
      </c>
      <c r="BF4309" t="str">
        <f t="shared" si="388"/>
        <v>0</v>
      </c>
      <c r="BG4309">
        <f t="shared" si="389"/>
        <v>47</v>
      </c>
      <c r="BH4309" s="398">
        <f t="shared" si="390"/>
        <v>0.69117999076843262</v>
      </c>
      <c r="BO4309" s="33"/>
    </row>
    <row r="4310" spans="1:67">
      <c r="A4310" s="316" t="s">
        <v>27</v>
      </c>
      <c r="B4310" t="s">
        <v>380</v>
      </c>
      <c r="C4310" t="s">
        <v>910</v>
      </c>
      <c r="D4310" t="s">
        <v>314</v>
      </c>
      <c r="E4310" s="316" t="s">
        <v>181</v>
      </c>
      <c r="F4310" s="316" t="s">
        <v>540</v>
      </c>
      <c r="G4310" s="316" t="s">
        <v>447</v>
      </c>
      <c r="H4310" s="316" t="s">
        <v>811</v>
      </c>
      <c r="I4310" s="316" t="s">
        <v>341</v>
      </c>
      <c r="J4310" s="316" t="s">
        <v>14</v>
      </c>
      <c r="K4310" s="36">
        <v>12</v>
      </c>
      <c r="L4310" s="317">
        <v>0.1764699965715408</v>
      </c>
      <c r="M4310" s="317">
        <v>0.18182000517845151</v>
      </c>
      <c r="N4310" s="36">
        <v>92</v>
      </c>
      <c r="O4310" s="317">
        <v>0.15999999642372131</v>
      </c>
      <c r="P4310" s="317">
        <v>0.16458000242710111</v>
      </c>
      <c r="Q4310" s="36">
        <v>1630</v>
      </c>
      <c r="R4310" s="317">
        <v>0.16346000134944921</v>
      </c>
      <c r="S4310" s="317">
        <v>0.16788999736309049</v>
      </c>
      <c r="T4310" t="s">
        <v>380</v>
      </c>
      <c r="BA4310" s="395">
        <v>1</v>
      </c>
      <c r="BB4310" s="396" t="s">
        <v>861</v>
      </c>
      <c r="BC4310" t="str">
        <f t="shared" si="386"/>
        <v>RJ7</v>
      </c>
      <c r="BD4310" t="str">
        <f t="shared" si="387"/>
        <v>NAoMe_initial_ch_score_2cap</v>
      </c>
      <c r="BE4310" s="397" t="s">
        <v>862</v>
      </c>
      <c r="BF4310" t="str">
        <f t="shared" si="388"/>
        <v>1</v>
      </c>
      <c r="BG4310">
        <f t="shared" si="389"/>
        <v>12</v>
      </c>
      <c r="BH4310" s="398">
        <f t="shared" si="390"/>
        <v>0.1764699965715408</v>
      </c>
      <c r="BO4310" s="33"/>
    </row>
    <row r="4311" spans="1:67">
      <c r="A4311" s="316" t="s">
        <v>27</v>
      </c>
      <c r="B4311" t="s">
        <v>380</v>
      </c>
      <c r="C4311" t="s">
        <v>910</v>
      </c>
      <c r="D4311" t="s">
        <v>314</v>
      </c>
      <c r="E4311" s="316" t="s">
        <v>181</v>
      </c>
      <c r="F4311" s="316" t="s">
        <v>540</v>
      </c>
      <c r="G4311" s="316" t="s">
        <v>447</v>
      </c>
      <c r="H4311" s="316" t="s">
        <v>811</v>
      </c>
      <c r="I4311" s="316" t="s">
        <v>341</v>
      </c>
      <c r="J4311" s="316" t="s">
        <v>301</v>
      </c>
      <c r="K4311" s="36">
        <v>7</v>
      </c>
      <c r="L4311" s="317">
        <v>0.1029400005936623</v>
      </c>
      <c r="M4311" s="317">
        <v>0.1060599982738495</v>
      </c>
      <c r="N4311" s="36">
        <v>63</v>
      </c>
      <c r="O4311" s="317">
        <v>0.1095699965953827</v>
      </c>
      <c r="P4311" s="317">
        <v>0.1127000004053116</v>
      </c>
      <c r="Q4311" s="36">
        <v>1326</v>
      </c>
      <c r="R4311" s="317">
        <v>0.132970005273819</v>
      </c>
      <c r="S4311" s="317">
        <v>0.13657000660896301</v>
      </c>
      <c r="T4311" t="s">
        <v>380</v>
      </c>
      <c r="BA4311" s="395">
        <v>1</v>
      </c>
      <c r="BB4311" s="396" t="s">
        <v>861</v>
      </c>
      <c r="BC4311" t="str">
        <f t="shared" si="386"/>
        <v>RJ7</v>
      </c>
      <c r="BD4311" t="str">
        <f t="shared" si="387"/>
        <v>NAoMe_initial_ch_score_2cap</v>
      </c>
      <c r="BE4311" s="397" t="s">
        <v>862</v>
      </c>
      <c r="BF4311" t="str">
        <f t="shared" si="388"/>
        <v>2+</v>
      </c>
      <c r="BG4311">
        <f t="shared" si="389"/>
        <v>7</v>
      </c>
      <c r="BH4311" s="398">
        <f t="shared" si="390"/>
        <v>0.1029400005936623</v>
      </c>
      <c r="BO4311" s="33"/>
    </row>
    <row r="4312" spans="1:67">
      <c r="A4312" s="316" t="s">
        <v>27</v>
      </c>
      <c r="B4312" t="s">
        <v>380</v>
      </c>
      <c r="C4312" t="s">
        <v>910</v>
      </c>
      <c r="D4312" t="s">
        <v>314</v>
      </c>
      <c r="E4312" s="316" t="s">
        <v>181</v>
      </c>
      <c r="F4312" s="316" t="s">
        <v>540</v>
      </c>
      <c r="G4312" s="316" t="s">
        <v>447</v>
      </c>
      <c r="H4312" s="316" t="s">
        <v>811</v>
      </c>
      <c r="I4312" s="316" t="s">
        <v>341</v>
      </c>
      <c r="J4312" s="316" t="s">
        <v>260</v>
      </c>
      <c r="K4312" s="36">
        <v>2</v>
      </c>
      <c r="L4312" s="317">
        <v>2.9410000890493389E-2</v>
      </c>
      <c r="M4312" s="317"/>
      <c r="N4312" s="36">
        <v>16</v>
      </c>
      <c r="O4312" s="317">
        <v>2.7829999104142189E-2</v>
      </c>
      <c r="P4312" s="317"/>
      <c r="Q4312" s="36">
        <v>263</v>
      </c>
      <c r="R4312" s="317">
        <v>2.6370000094175339E-2</v>
      </c>
      <c r="S4312" s="317"/>
      <c r="T4312" t="s">
        <v>380</v>
      </c>
      <c r="BA4312" s="395">
        <v>1</v>
      </c>
      <c r="BB4312" s="396" t="s">
        <v>861</v>
      </c>
      <c r="BC4312" t="str">
        <f t="shared" si="386"/>
        <v>RJ7</v>
      </c>
      <c r="BD4312" t="str">
        <f t="shared" si="387"/>
        <v>NAoMe_initial_ch_score_2cap</v>
      </c>
      <c r="BE4312" s="397" t="s">
        <v>862</v>
      </c>
      <c r="BF4312" t="str">
        <f t="shared" si="388"/>
        <v>Unknown</v>
      </c>
      <c r="BG4312">
        <f t="shared" si="389"/>
        <v>2</v>
      </c>
      <c r="BH4312" s="398">
        <f t="shared" si="390"/>
        <v>2.9410000890493389E-2</v>
      </c>
      <c r="BO4312" s="33"/>
    </row>
    <row r="4313" spans="1:67">
      <c r="A4313" s="316" t="s">
        <v>27</v>
      </c>
      <c r="B4313" t="s">
        <v>380</v>
      </c>
      <c r="C4313" t="s">
        <v>910</v>
      </c>
      <c r="D4313" t="s">
        <v>314</v>
      </c>
      <c r="E4313" s="316" t="s">
        <v>181</v>
      </c>
      <c r="F4313" s="316" t="s">
        <v>540</v>
      </c>
      <c r="G4313" s="316" t="s">
        <v>447</v>
      </c>
      <c r="H4313" s="316" t="s">
        <v>811</v>
      </c>
      <c r="I4313" s="316" t="s">
        <v>309</v>
      </c>
      <c r="J4313" s="316" t="s">
        <v>289</v>
      </c>
      <c r="K4313" s="36">
        <v>30</v>
      </c>
      <c r="L4313" s="317">
        <v>0.44117999076843262</v>
      </c>
      <c r="M4313" s="317"/>
      <c r="N4313" s="36">
        <v>179</v>
      </c>
      <c r="O4313" s="317">
        <v>0.31130000948905939</v>
      </c>
      <c r="P4313" s="317"/>
      <c r="Q4313" s="36">
        <v>3283</v>
      </c>
      <c r="R4313" s="317">
        <v>0.3292199969291687</v>
      </c>
      <c r="S4313" s="317"/>
      <c r="T4313" t="s">
        <v>380</v>
      </c>
      <c r="BA4313" s="395">
        <v>1</v>
      </c>
      <c r="BB4313" s="396" t="s">
        <v>861</v>
      </c>
      <c r="BC4313" t="str">
        <f t="shared" si="386"/>
        <v>RJ7</v>
      </c>
      <c r="BD4313" t="str">
        <f t="shared" si="387"/>
        <v>NAoMe_initial_diagnosis_year</v>
      </c>
      <c r="BE4313" s="397" t="s">
        <v>862</v>
      </c>
      <c r="BF4313" t="str">
        <f t="shared" si="388"/>
        <v>2021</v>
      </c>
      <c r="BG4313">
        <f t="shared" si="389"/>
        <v>30</v>
      </c>
      <c r="BH4313" s="398">
        <f t="shared" si="390"/>
        <v>0.44117999076843262</v>
      </c>
      <c r="BO4313" s="33"/>
    </row>
    <row r="4314" spans="1:67">
      <c r="A4314" s="316" t="s">
        <v>27</v>
      </c>
      <c r="B4314" t="s">
        <v>380</v>
      </c>
      <c r="C4314" t="s">
        <v>910</v>
      </c>
      <c r="D4314" t="s">
        <v>314</v>
      </c>
      <c r="E4314" s="316" t="s">
        <v>181</v>
      </c>
      <c r="F4314" s="316" t="s">
        <v>540</v>
      </c>
      <c r="G4314" s="316" t="s">
        <v>447</v>
      </c>
      <c r="H4314" s="316" t="s">
        <v>811</v>
      </c>
      <c r="I4314" s="316" t="s">
        <v>309</v>
      </c>
      <c r="J4314" s="316" t="s">
        <v>816</v>
      </c>
      <c r="K4314" s="36">
        <v>23</v>
      </c>
      <c r="L4314" s="317">
        <v>0.33823999762535101</v>
      </c>
      <c r="M4314" s="317"/>
      <c r="N4314" s="36">
        <v>221</v>
      </c>
      <c r="O4314" s="317">
        <v>0.3843500018119812</v>
      </c>
      <c r="P4314" s="317"/>
      <c r="Q4314" s="36">
        <v>3315</v>
      </c>
      <c r="R4314" s="317">
        <v>0.33243000507354742</v>
      </c>
      <c r="S4314" s="317"/>
      <c r="T4314" t="s">
        <v>380</v>
      </c>
      <c r="BA4314" s="395">
        <v>1</v>
      </c>
      <c r="BB4314" s="396" t="s">
        <v>861</v>
      </c>
      <c r="BC4314" t="str">
        <f t="shared" si="386"/>
        <v>RJ7</v>
      </c>
      <c r="BD4314" t="str">
        <f t="shared" si="387"/>
        <v>NAoMe_initial_diagnosis_year</v>
      </c>
      <c r="BE4314" s="397" t="s">
        <v>862</v>
      </c>
      <c r="BF4314" t="str">
        <f t="shared" si="388"/>
        <v>2022</v>
      </c>
      <c r="BG4314">
        <f t="shared" si="389"/>
        <v>23</v>
      </c>
      <c r="BH4314" s="398">
        <f t="shared" si="390"/>
        <v>0.33823999762535101</v>
      </c>
      <c r="BO4314" s="33"/>
    </row>
    <row r="4315" spans="1:67">
      <c r="A4315" s="316" t="s">
        <v>27</v>
      </c>
      <c r="B4315" t="s">
        <v>380</v>
      </c>
      <c r="C4315" t="s">
        <v>910</v>
      </c>
      <c r="D4315" t="s">
        <v>314</v>
      </c>
      <c r="E4315" s="316" t="s">
        <v>181</v>
      </c>
      <c r="F4315" s="316" t="s">
        <v>540</v>
      </c>
      <c r="G4315" s="316" t="s">
        <v>447</v>
      </c>
      <c r="H4315" s="316" t="s">
        <v>811</v>
      </c>
      <c r="I4315" s="316" t="s">
        <v>309</v>
      </c>
      <c r="J4315" s="316" t="s">
        <v>946</v>
      </c>
      <c r="K4315" s="36">
        <v>15</v>
      </c>
      <c r="L4315" s="317">
        <v>0.22058999538421631</v>
      </c>
      <c r="M4315" s="317"/>
      <c r="N4315" s="36">
        <v>175</v>
      </c>
      <c r="O4315" s="317">
        <v>0.30434998869895941</v>
      </c>
      <c r="P4315" s="317"/>
      <c r="Q4315" s="36">
        <v>3374</v>
      </c>
      <c r="R4315" s="317">
        <v>0.33834999799728388</v>
      </c>
      <c r="S4315" s="317"/>
      <c r="T4315" t="s">
        <v>380</v>
      </c>
      <c r="BA4315" s="395">
        <v>1</v>
      </c>
      <c r="BB4315" s="396" t="s">
        <v>861</v>
      </c>
      <c r="BC4315" t="str">
        <f t="shared" si="386"/>
        <v>RJ7</v>
      </c>
      <c r="BD4315" t="str">
        <f t="shared" si="387"/>
        <v>NAoMe_initial_diagnosis_year</v>
      </c>
      <c r="BE4315" s="397" t="s">
        <v>862</v>
      </c>
      <c r="BF4315" t="str">
        <f t="shared" si="388"/>
        <v>2023</v>
      </c>
      <c r="BG4315">
        <f t="shared" si="389"/>
        <v>15</v>
      </c>
      <c r="BH4315" s="398">
        <f t="shared" si="390"/>
        <v>0.22058999538421631</v>
      </c>
      <c r="BO4315" s="33"/>
    </row>
    <row r="4316" spans="1:67">
      <c r="A4316" s="316" t="s">
        <v>27</v>
      </c>
      <c r="B4316" t="s">
        <v>380</v>
      </c>
      <c r="C4316" t="s">
        <v>910</v>
      </c>
      <c r="D4316" t="s">
        <v>314</v>
      </c>
      <c r="E4316" s="316" t="s">
        <v>181</v>
      </c>
      <c r="F4316" s="316" t="s">
        <v>540</v>
      </c>
      <c r="G4316" s="316" t="s">
        <v>447</v>
      </c>
      <c r="H4316" s="316" t="s">
        <v>811</v>
      </c>
      <c r="I4316" s="316" t="s">
        <v>331</v>
      </c>
      <c r="J4316" s="316" t="s">
        <v>332</v>
      </c>
      <c r="K4316" s="36">
        <v>2</v>
      </c>
      <c r="L4316" s="317">
        <v>2.9410000890493389E-2</v>
      </c>
      <c r="M4316" s="317">
        <v>4.081999883055687E-2</v>
      </c>
      <c r="N4316" s="36">
        <v>27</v>
      </c>
      <c r="O4316" s="317">
        <v>4.6959999948740012E-2</v>
      </c>
      <c r="P4316" s="317">
        <v>6.3079997897148132E-2</v>
      </c>
      <c r="Q4316" s="36">
        <v>434</v>
      </c>
      <c r="R4316" s="317">
        <v>4.3519999831914902E-2</v>
      </c>
      <c r="S4316" s="317">
        <v>5.2159998565912247E-2</v>
      </c>
      <c r="T4316" t="s">
        <v>380</v>
      </c>
      <c r="BA4316" s="395">
        <v>1</v>
      </c>
      <c r="BB4316" s="396" t="s">
        <v>861</v>
      </c>
      <c r="BC4316" t="str">
        <f t="shared" si="386"/>
        <v>RJ7</v>
      </c>
      <c r="BD4316" t="str">
        <f t="shared" si="387"/>
        <v>NAoMe_initial_disease_group</v>
      </c>
      <c r="BE4316" s="397" t="s">
        <v>862</v>
      </c>
      <c r="BF4316" t="str">
        <f t="shared" si="388"/>
        <v>Advanced M0</v>
      </c>
      <c r="BG4316">
        <f t="shared" si="389"/>
        <v>2</v>
      </c>
      <c r="BH4316" s="398">
        <f t="shared" si="390"/>
        <v>2.9410000890493389E-2</v>
      </c>
      <c r="BO4316" s="33"/>
    </row>
    <row r="4317" spans="1:67">
      <c r="A4317" s="316" t="s">
        <v>27</v>
      </c>
      <c r="B4317" t="s">
        <v>380</v>
      </c>
      <c r="C4317" t="s">
        <v>910</v>
      </c>
      <c r="D4317" t="s">
        <v>314</v>
      </c>
      <c r="E4317" s="316" t="s">
        <v>181</v>
      </c>
      <c r="F4317" s="316" t="s">
        <v>540</v>
      </c>
      <c r="G4317" s="316" t="s">
        <v>447</v>
      </c>
      <c r="H4317" s="316" t="s">
        <v>811</v>
      </c>
      <c r="I4317" s="316" t="s">
        <v>331</v>
      </c>
      <c r="J4317" s="316" t="s">
        <v>333</v>
      </c>
      <c r="K4317" s="36">
        <v>34</v>
      </c>
      <c r="L4317" s="317">
        <v>0.5</v>
      </c>
      <c r="M4317" s="317">
        <v>0.69388002157211304</v>
      </c>
      <c r="N4317" s="36">
        <v>316</v>
      </c>
      <c r="O4317" s="317">
        <v>0.54957002401351929</v>
      </c>
      <c r="P4317" s="317">
        <v>0.738319993019104</v>
      </c>
      <c r="Q4317" s="36">
        <v>6159</v>
      </c>
      <c r="R4317" s="317">
        <v>0.6176300048828125</v>
      </c>
      <c r="S4317" s="317">
        <v>0.74026000499725342</v>
      </c>
      <c r="T4317" t="s">
        <v>380</v>
      </c>
      <c r="BA4317" s="395">
        <v>1</v>
      </c>
      <c r="BB4317" s="396" t="s">
        <v>861</v>
      </c>
      <c r="BC4317" t="str">
        <f t="shared" si="386"/>
        <v>RJ7</v>
      </c>
      <c r="BD4317" t="str">
        <f t="shared" si="387"/>
        <v>NAoMe_initial_disease_group</v>
      </c>
      <c r="BE4317" s="397" t="s">
        <v>862</v>
      </c>
      <c r="BF4317" t="str">
        <f t="shared" si="388"/>
        <v>Advanced M1</v>
      </c>
      <c r="BG4317">
        <f t="shared" si="389"/>
        <v>34</v>
      </c>
      <c r="BH4317" s="398">
        <f t="shared" si="390"/>
        <v>0.5</v>
      </c>
      <c r="BO4317" s="33"/>
    </row>
    <row r="4318" spans="1:67">
      <c r="A4318" s="316" t="s">
        <v>27</v>
      </c>
      <c r="B4318" t="s">
        <v>380</v>
      </c>
      <c r="C4318" t="s">
        <v>910</v>
      </c>
      <c r="D4318" t="s">
        <v>314</v>
      </c>
      <c r="E4318" s="316" t="s">
        <v>181</v>
      </c>
      <c r="F4318" s="316" t="s">
        <v>540</v>
      </c>
      <c r="G4318" s="316" t="s">
        <v>447</v>
      </c>
      <c r="H4318" s="316" t="s">
        <v>811</v>
      </c>
      <c r="I4318" s="316" t="s">
        <v>331</v>
      </c>
      <c r="J4318" s="316" t="s">
        <v>334</v>
      </c>
      <c r="K4318" s="36">
        <v>0</v>
      </c>
      <c r="L4318" s="317">
        <v>0</v>
      </c>
      <c r="M4318" s="317">
        <v>0</v>
      </c>
      <c r="N4318" s="36">
        <v>6</v>
      </c>
      <c r="O4318" s="317">
        <v>1.042999979108572E-2</v>
      </c>
      <c r="P4318" s="317">
        <v>1.4019999653100969E-2</v>
      </c>
      <c r="Q4318" s="36">
        <v>64</v>
      </c>
      <c r="R4318" s="317">
        <v>6.4199999906122676E-3</v>
      </c>
      <c r="S4318" s="317">
        <v>7.689999882131815E-3</v>
      </c>
      <c r="T4318" t="s">
        <v>380</v>
      </c>
      <c r="BA4318" s="395">
        <v>1</v>
      </c>
      <c r="BB4318" s="396" t="s">
        <v>861</v>
      </c>
      <c r="BC4318" t="str">
        <f t="shared" si="386"/>
        <v>RJ7</v>
      </c>
      <c r="BD4318" t="str">
        <f t="shared" si="387"/>
        <v>NAoMe_initial_disease_group</v>
      </c>
      <c r="BE4318" s="397" t="s">
        <v>862</v>
      </c>
      <c r="BF4318" t="str">
        <f t="shared" si="388"/>
        <v>DCIS</v>
      </c>
      <c r="BG4318">
        <f t="shared" si="389"/>
        <v>0</v>
      </c>
      <c r="BH4318" s="398">
        <f t="shared" si="390"/>
        <v>0</v>
      </c>
      <c r="BO4318" s="33"/>
    </row>
    <row r="4319" spans="1:67">
      <c r="A4319" s="316" t="s">
        <v>27</v>
      </c>
      <c r="B4319" t="s">
        <v>380</v>
      </c>
      <c r="C4319" t="s">
        <v>910</v>
      </c>
      <c r="D4319" t="s">
        <v>314</v>
      </c>
      <c r="E4319" s="316" t="s">
        <v>181</v>
      </c>
      <c r="F4319" s="316" t="s">
        <v>540</v>
      </c>
      <c r="G4319" s="316" t="s">
        <v>447</v>
      </c>
      <c r="H4319" s="316" t="s">
        <v>811</v>
      </c>
      <c r="I4319" s="316" t="s">
        <v>331</v>
      </c>
      <c r="J4319" s="316" t="s">
        <v>335</v>
      </c>
      <c r="K4319" s="36">
        <v>13</v>
      </c>
      <c r="L4319" s="317">
        <v>0.19118000566959381</v>
      </c>
      <c r="M4319" s="317">
        <v>0.26530998945236212</v>
      </c>
      <c r="N4319" s="36">
        <v>79</v>
      </c>
      <c r="O4319" s="317">
        <v>0.13739000260829931</v>
      </c>
      <c r="P4319" s="317">
        <v>0.184579998254776</v>
      </c>
      <c r="Q4319" s="36">
        <v>1663</v>
      </c>
      <c r="R4319" s="317">
        <v>0.16676999628543851</v>
      </c>
      <c r="S4319" s="317">
        <v>0.19988000392913821</v>
      </c>
      <c r="T4319" t="s">
        <v>380</v>
      </c>
      <c r="BA4319" s="395">
        <v>1</v>
      </c>
      <c r="BB4319" s="396" t="s">
        <v>861</v>
      </c>
      <c r="BC4319" t="str">
        <f t="shared" si="386"/>
        <v>RJ7</v>
      </c>
      <c r="BD4319" t="str">
        <f t="shared" si="387"/>
        <v>NAoMe_initial_disease_group</v>
      </c>
      <c r="BE4319" s="397" t="s">
        <v>862</v>
      </c>
      <c r="BF4319" t="str">
        <f t="shared" si="388"/>
        <v>Early invasive</v>
      </c>
      <c r="BG4319">
        <f t="shared" si="389"/>
        <v>13</v>
      </c>
      <c r="BH4319" s="398">
        <f t="shared" si="390"/>
        <v>0.19118000566959381</v>
      </c>
      <c r="BO4319" s="33"/>
    </row>
    <row r="4320" spans="1:67">
      <c r="A4320" s="316" t="s">
        <v>27</v>
      </c>
      <c r="B4320" t="s">
        <v>380</v>
      </c>
      <c r="C4320" t="s">
        <v>910</v>
      </c>
      <c r="D4320" t="s">
        <v>314</v>
      </c>
      <c r="E4320" s="316" t="s">
        <v>181</v>
      </c>
      <c r="F4320" s="316" t="s">
        <v>540</v>
      </c>
      <c r="G4320" s="316" t="s">
        <v>447</v>
      </c>
      <c r="H4320" s="316" t="s">
        <v>811</v>
      </c>
      <c r="I4320" s="316" t="s">
        <v>331</v>
      </c>
      <c r="J4320" s="316" t="s">
        <v>337</v>
      </c>
      <c r="K4320" s="36">
        <v>19</v>
      </c>
      <c r="L4320" s="317">
        <v>0.27941000461578369</v>
      </c>
      <c r="M4320" s="317"/>
      <c r="N4320" s="36">
        <v>147</v>
      </c>
      <c r="O4320" s="317">
        <v>0.25565001368522638</v>
      </c>
      <c r="P4320" s="317"/>
      <c r="Q4320" s="36">
        <v>1652</v>
      </c>
      <c r="R4320" s="317">
        <v>0.1656599938869476</v>
      </c>
      <c r="S4320" s="317"/>
      <c r="T4320" t="s">
        <v>380</v>
      </c>
      <c r="BA4320" s="395">
        <v>1</v>
      </c>
      <c r="BB4320" s="396" t="s">
        <v>861</v>
      </c>
      <c r="BC4320" t="str">
        <f t="shared" si="386"/>
        <v>RJ7</v>
      </c>
      <c r="BD4320" t="str">
        <f t="shared" si="387"/>
        <v>NAoMe_initial_disease_group</v>
      </c>
      <c r="BE4320" s="397" t="s">
        <v>862</v>
      </c>
      <c r="BF4320" t="str">
        <f t="shared" si="388"/>
        <v>Unknown stage</v>
      </c>
      <c r="BG4320">
        <f t="shared" si="389"/>
        <v>19</v>
      </c>
      <c r="BH4320" s="398">
        <f t="shared" si="390"/>
        <v>0.27941000461578369</v>
      </c>
      <c r="BO4320" s="33"/>
    </row>
    <row r="4321" spans="1:67">
      <c r="A4321" s="316" t="s">
        <v>27</v>
      </c>
      <c r="B4321" t="s">
        <v>380</v>
      </c>
      <c r="C4321" t="s">
        <v>910</v>
      </c>
      <c r="D4321" t="s">
        <v>314</v>
      </c>
      <c r="E4321" s="316" t="s">
        <v>181</v>
      </c>
      <c r="F4321" s="316" t="s">
        <v>540</v>
      </c>
      <c r="G4321" s="316" t="s">
        <v>447</v>
      </c>
      <c r="H4321" s="316" t="s">
        <v>811</v>
      </c>
      <c r="I4321" s="316" t="s">
        <v>656</v>
      </c>
      <c r="J4321" s="316" t="s">
        <v>286</v>
      </c>
      <c r="K4321" s="36">
        <v>15</v>
      </c>
      <c r="L4321" s="317">
        <v>0.22058999538421631</v>
      </c>
      <c r="M4321" s="317">
        <v>0.22727000713348389</v>
      </c>
      <c r="N4321" s="36">
        <v>100</v>
      </c>
      <c r="O4321" s="317">
        <v>0.17391000688076019</v>
      </c>
      <c r="P4321" s="317">
        <v>0.177619993686676</v>
      </c>
      <c r="Q4321" s="36">
        <v>492</v>
      </c>
      <c r="R4321" s="317">
        <v>4.9339998513460159E-2</v>
      </c>
      <c r="S4321" s="317">
        <v>5.1920000463724143E-2</v>
      </c>
      <c r="T4321" t="s">
        <v>380</v>
      </c>
      <c r="BA4321" s="395">
        <v>1</v>
      </c>
      <c r="BB4321" s="396" t="s">
        <v>861</v>
      </c>
      <c r="BC4321" t="str">
        <f t="shared" si="386"/>
        <v>RJ7</v>
      </c>
      <c r="BD4321" t="str">
        <f t="shared" si="387"/>
        <v>NAoMe_initial_ethnicity_grp</v>
      </c>
      <c r="BE4321" s="397" t="s">
        <v>862</v>
      </c>
      <c r="BF4321" t="str">
        <f t="shared" si="388"/>
        <v>Asian or Asian British</v>
      </c>
      <c r="BG4321">
        <f t="shared" si="389"/>
        <v>15</v>
      </c>
      <c r="BH4321" s="398">
        <f t="shared" si="390"/>
        <v>0.22058999538421631</v>
      </c>
      <c r="BO4321" s="33"/>
    </row>
    <row r="4322" spans="1:67">
      <c r="A4322" s="316" t="s">
        <v>27</v>
      </c>
      <c r="B4322" t="s">
        <v>380</v>
      </c>
      <c r="C4322" t="s">
        <v>910</v>
      </c>
      <c r="D4322" t="s">
        <v>314</v>
      </c>
      <c r="E4322" s="316" t="s">
        <v>181</v>
      </c>
      <c r="F4322" s="318" t="s">
        <v>540</v>
      </c>
      <c r="G4322" s="316" t="s">
        <v>447</v>
      </c>
      <c r="H4322" s="316" t="s">
        <v>811</v>
      </c>
      <c r="I4322" s="316" t="s">
        <v>656</v>
      </c>
      <c r="J4322" s="316" t="s">
        <v>287</v>
      </c>
      <c r="K4322" s="36">
        <v>12</v>
      </c>
      <c r="L4322" s="317">
        <v>0.1764699965715408</v>
      </c>
      <c r="M4322" s="317">
        <v>0.18182000517845151</v>
      </c>
      <c r="N4322" s="36">
        <v>54</v>
      </c>
      <c r="O4322" s="317">
        <v>9.3910001218318939E-2</v>
      </c>
      <c r="P4322" s="317">
        <v>9.5909997820854187E-2</v>
      </c>
      <c r="Q4322" s="36">
        <v>403</v>
      </c>
      <c r="R4322" s="317">
        <v>4.0410000830888748E-2</v>
      </c>
      <c r="S4322" s="317">
        <v>4.2520001530647278E-2</v>
      </c>
      <c r="T4322" t="s">
        <v>380</v>
      </c>
      <c r="BA4322" s="395">
        <v>1</v>
      </c>
      <c r="BB4322" s="396" t="s">
        <v>861</v>
      </c>
      <c r="BC4322" t="str">
        <f t="shared" si="386"/>
        <v>RJ7</v>
      </c>
      <c r="BD4322" t="str">
        <f t="shared" si="387"/>
        <v>NAoMe_initial_ethnicity_grp</v>
      </c>
      <c r="BE4322" s="397" t="s">
        <v>862</v>
      </c>
      <c r="BF4322" t="str">
        <f t="shared" si="388"/>
        <v>Black or Black British</v>
      </c>
      <c r="BG4322">
        <f t="shared" si="389"/>
        <v>12</v>
      </c>
      <c r="BH4322" s="398">
        <f t="shared" si="390"/>
        <v>0.1764699965715408</v>
      </c>
      <c r="BO4322" s="33"/>
    </row>
    <row r="4323" spans="1:67">
      <c r="A4323" s="316" t="s">
        <v>27</v>
      </c>
      <c r="B4323" t="s">
        <v>380</v>
      </c>
      <c r="C4323" t="s">
        <v>910</v>
      </c>
      <c r="D4323" t="s">
        <v>314</v>
      </c>
      <c r="E4323" s="316" t="s">
        <v>181</v>
      </c>
      <c r="F4323" s="316" t="s">
        <v>540</v>
      </c>
      <c r="G4323" s="316" t="s">
        <v>447</v>
      </c>
      <c r="H4323" s="316" t="s">
        <v>811</v>
      </c>
      <c r="I4323" s="316" t="s">
        <v>656</v>
      </c>
      <c r="J4323" s="316" t="s">
        <v>259</v>
      </c>
      <c r="K4323" s="36">
        <v>2</v>
      </c>
      <c r="L4323" s="317">
        <v>2.9410000890493389E-2</v>
      </c>
      <c r="M4323" s="317">
        <v>3.0300000682473179E-2</v>
      </c>
      <c r="N4323" s="36">
        <v>13</v>
      </c>
      <c r="O4323" s="317">
        <v>2.2609999403357509E-2</v>
      </c>
      <c r="P4323" s="317">
        <v>2.3089999333024021E-2</v>
      </c>
      <c r="Q4323" s="36">
        <v>98</v>
      </c>
      <c r="R4323" s="317">
        <v>9.8299998790025711E-3</v>
      </c>
      <c r="S4323" s="317">
        <v>1.0339999571442601E-2</v>
      </c>
      <c r="T4323" t="s">
        <v>380</v>
      </c>
      <c r="BA4323" s="395">
        <v>1</v>
      </c>
      <c r="BB4323" s="396" t="s">
        <v>861</v>
      </c>
      <c r="BC4323" t="str">
        <f t="shared" si="386"/>
        <v>RJ7</v>
      </c>
      <c r="BD4323" t="str">
        <f t="shared" si="387"/>
        <v>NAoMe_initial_ethnicity_grp</v>
      </c>
      <c r="BE4323" s="397" t="s">
        <v>862</v>
      </c>
      <c r="BF4323" t="str">
        <f t="shared" si="388"/>
        <v>Mixed</v>
      </c>
      <c r="BG4323">
        <f t="shared" si="389"/>
        <v>2</v>
      </c>
      <c r="BH4323" s="398">
        <f t="shared" si="390"/>
        <v>2.9410000890493389E-2</v>
      </c>
      <c r="BO4323" s="33"/>
    </row>
    <row r="4324" spans="1:67">
      <c r="A4324" s="316" t="s">
        <v>27</v>
      </c>
      <c r="B4324" t="s">
        <v>380</v>
      </c>
      <c r="C4324" t="s">
        <v>910</v>
      </c>
      <c r="D4324" t="s">
        <v>314</v>
      </c>
      <c r="E4324" s="316" t="s">
        <v>181</v>
      </c>
      <c r="F4324" s="316" t="s">
        <v>540</v>
      </c>
      <c r="G4324" s="316" t="s">
        <v>447</v>
      </c>
      <c r="H4324" s="316" t="s">
        <v>811</v>
      </c>
      <c r="I4324" s="316" t="s">
        <v>656</v>
      </c>
      <c r="J4324" s="316" t="s">
        <v>288</v>
      </c>
      <c r="K4324" s="36">
        <v>13</v>
      </c>
      <c r="L4324" s="317">
        <v>0.19118000566959381</v>
      </c>
      <c r="M4324" s="317">
        <v>0.19697000086307531</v>
      </c>
      <c r="N4324" s="36">
        <v>65</v>
      </c>
      <c r="O4324" s="317">
        <v>0.11304000020027161</v>
      </c>
      <c r="P4324" s="317">
        <v>0.1154500022530556</v>
      </c>
      <c r="Q4324" s="36">
        <v>246</v>
      </c>
      <c r="R4324" s="317">
        <v>2.466999925673008E-2</v>
      </c>
      <c r="S4324" s="317">
        <v>2.5960000231862072E-2</v>
      </c>
      <c r="T4324" t="s">
        <v>380</v>
      </c>
      <c r="BA4324" s="395">
        <v>1</v>
      </c>
      <c r="BB4324" s="396" t="s">
        <v>861</v>
      </c>
      <c r="BC4324" t="str">
        <f t="shared" si="386"/>
        <v>RJ7</v>
      </c>
      <c r="BD4324" t="str">
        <f t="shared" si="387"/>
        <v>NAoMe_initial_ethnicity_grp</v>
      </c>
      <c r="BE4324" s="397" t="s">
        <v>862</v>
      </c>
      <c r="BF4324" t="str">
        <f t="shared" si="388"/>
        <v>Other Ethnic Group</v>
      </c>
      <c r="BG4324">
        <f t="shared" si="389"/>
        <v>13</v>
      </c>
      <c r="BH4324" s="398">
        <f t="shared" si="390"/>
        <v>0.19118000566959381</v>
      </c>
      <c r="BO4324" s="33"/>
    </row>
    <row r="4325" spans="1:67">
      <c r="A4325" s="316" t="s">
        <v>27</v>
      </c>
      <c r="B4325" t="s">
        <v>380</v>
      </c>
      <c r="C4325" t="s">
        <v>910</v>
      </c>
      <c r="D4325" t="s">
        <v>314</v>
      </c>
      <c r="E4325" s="316" t="s">
        <v>181</v>
      </c>
      <c r="F4325" s="316" t="s">
        <v>540</v>
      </c>
      <c r="G4325" s="316" t="s">
        <v>447</v>
      </c>
      <c r="H4325" s="316" t="s">
        <v>811</v>
      </c>
      <c r="I4325" s="316" t="s">
        <v>656</v>
      </c>
      <c r="J4325" s="316" t="s">
        <v>260</v>
      </c>
      <c r="K4325" s="36">
        <v>2</v>
      </c>
      <c r="L4325" s="317">
        <v>2.9410000890493389E-2</v>
      </c>
      <c r="M4325" s="317"/>
      <c r="N4325" s="36">
        <v>12</v>
      </c>
      <c r="O4325" s="317">
        <v>2.0870000123977661E-2</v>
      </c>
      <c r="P4325" s="317"/>
      <c r="Q4325" s="36">
        <v>495</v>
      </c>
      <c r="R4325" s="317">
        <v>4.9639999866485603E-2</v>
      </c>
      <c r="S4325" s="317"/>
      <c r="T4325" t="s">
        <v>380</v>
      </c>
      <c r="BA4325" s="395">
        <v>1</v>
      </c>
      <c r="BB4325" s="396" t="s">
        <v>861</v>
      </c>
      <c r="BC4325" t="str">
        <f t="shared" si="386"/>
        <v>RJ7</v>
      </c>
      <c r="BD4325" t="str">
        <f t="shared" si="387"/>
        <v>NAoMe_initial_ethnicity_grp</v>
      </c>
      <c r="BE4325" s="397" t="s">
        <v>862</v>
      </c>
      <c r="BF4325" t="str">
        <f t="shared" si="388"/>
        <v>Unknown</v>
      </c>
      <c r="BG4325">
        <f t="shared" si="389"/>
        <v>2</v>
      </c>
      <c r="BH4325" s="398">
        <f t="shared" si="390"/>
        <v>2.9410000890493389E-2</v>
      </c>
      <c r="BO4325" s="33"/>
    </row>
    <row r="4326" spans="1:67">
      <c r="A4326" s="316" t="s">
        <v>27</v>
      </c>
      <c r="B4326" t="s">
        <v>380</v>
      </c>
      <c r="C4326" t="s">
        <v>910</v>
      </c>
      <c r="D4326" t="s">
        <v>314</v>
      </c>
      <c r="E4326" s="316" t="s">
        <v>181</v>
      </c>
      <c r="F4326" s="316" t="s">
        <v>540</v>
      </c>
      <c r="G4326" s="316" t="s">
        <v>447</v>
      </c>
      <c r="H4326" s="316" t="s">
        <v>811</v>
      </c>
      <c r="I4326" s="316" t="s">
        <v>656</v>
      </c>
      <c r="J4326" s="316" t="s">
        <v>258</v>
      </c>
      <c r="K4326" s="36">
        <v>24</v>
      </c>
      <c r="L4326" s="317">
        <v>0.35293999314308172</v>
      </c>
      <c r="M4326" s="317">
        <v>0.36364001035690308</v>
      </c>
      <c r="N4326" s="36">
        <v>331</v>
      </c>
      <c r="O4326" s="317">
        <v>0.57564997673034668</v>
      </c>
      <c r="P4326" s="317">
        <v>0.58792001008987427</v>
      </c>
      <c r="Q4326" s="36">
        <v>8238</v>
      </c>
      <c r="R4326" s="317">
        <v>0.82611000537872314</v>
      </c>
      <c r="S4326" s="317">
        <v>0.86926001310348511</v>
      </c>
      <c r="T4326" t="s">
        <v>380</v>
      </c>
      <c r="BA4326" s="395">
        <v>1</v>
      </c>
      <c r="BB4326" s="396" t="s">
        <v>861</v>
      </c>
      <c r="BC4326" t="str">
        <f t="shared" si="386"/>
        <v>RJ7</v>
      </c>
      <c r="BD4326" t="str">
        <f t="shared" si="387"/>
        <v>NAoMe_initial_ethnicity_grp</v>
      </c>
      <c r="BE4326" s="397" t="s">
        <v>862</v>
      </c>
      <c r="BF4326" t="str">
        <f t="shared" si="388"/>
        <v>White</v>
      </c>
      <c r="BG4326">
        <f t="shared" si="389"/>
        <v>24</v>
      </c>
      <c r="BH4326" s="398">
        <f t="shared" si="390"/>
        <v>0.35293999314308172</v>
      </c>
      <c r="BO4326" s="33"/>
    </row>
    <row r="4327" spans="1:67">
      <c r="A4327" s="316" t="s">
        <v>27</v>
      </c>
      <c r="B4327" t="s">
        <v>380</v>
      </c>
      <c r="C4327" t="s">
        <v>910</v>
      </c>
      <c r="D4327" t="s">
        <v>314</v>
      </c>
      <c r="E4327" s="316" t="s">
        <v>181</v>
      </c>
      <c r="F4327" s="316" t="s">
        <v>540</v>
      </c>
      <c r="G4327" s="316" t="s">
        <v>447</v>
      </c>
      <c r="H4327" s="316" t="s">
        <v>811</v>
      </c>
      <c r="I4327" s="316" t="s">
        <v>657</v>
      </c>
      <c r="J4327" s="316" t="s">
        <v>817</v>
      </c>
      <c r="K4327" s="36">
        <v>63</v>
      </c>
      <c r="L4327" s="317">
        <v>0.92646998167037964</v>
      </c>
      <c r="M4327" s="317"/>
      <c r="N4327" s="36">
        <v>529</v>
      </c>
      <c r="O4327" s="317">
        <v>0.92000001668930054</v>
      </c>
      <c r="P4327" s="317"/>
      <c r="Q4327" s="36">
        <v>9359</v>
      </c>
      <c r="R4327" s="317">
        <v>0.93853002786636353</v>
      </c>
      <c r="S4327" s="317"/>
      <c r="T4327" t="s">
        <v>380</v>
      </c>
      <c r="BA4327" s="395">
        <v>1</v>
      </c>
      <c r="BB4327" s="396" t="s">
        <v>861</v>
      </c>
      <c r="BC4327" t="str">
        <f t="shared" si="386"/>
        <v>RJ7</v>
      </c>
      <c r="BD4327" t="str">
        <f t="shared" si="387"/>
        <v>NAoMe_initial_final_route</v>
      </c>
      <c r="BE4327" s="397" t="s">
        <v>862</v>
      </c>
      <c r="BF4327" t="str">
        <f t="shared" si="388"/>
        <v>Not screened</v>
      </c>
      <c r="BG4327">
        <f t="shared" si="389"/>
        <v>63</v>
      </c>
      <c r="BH4327" s="398">
        <f t="shared" si="390"/>
        <v>0.92646998167037964</v>
      </c>
      <c r="BO4327" s="33"/>
    </row>
    <row r="4328" spans="1:67">
      <c r="A4328" s="316" t="s">
        <v>27</v>
      </c>
      <c r="B4328" t="s">
        <v>380</v>
      </c>
      <c r="C4328" t="s">
        <v>910</v>
      </c>
      <c r="D4328" t="s">
        <v>314</v>
      </c>
      <c r="E4328" s="316" t="s">
        <v>181</v>
      </c>
      <c r="F4328" s="316" t="s">
        <v>540</v>
      </c>
      <c r="G4328" s="316" t="s">
        <v>447</v>
      </c>
      <c r="H4328" s="316" t="s">
        <v>811</v>
      </c>
      <c r="I4328" s="316" t="s">
        <v>657</v>
      </c>
      <c r="J4328" s="316" t="s">
        <v>352</v>
      </c>
      <c r="K4328" s="36">
        <v>5</v>
      </c>
      <c r="L4328" s="317">
        <v>7.3530003428459167E-2</v>
      </c>
      <c r="M4328" s="317"/>
      <c r="N4328" s="36">
        <v>46</v>
      </c>
      <c r="O4328" s="317">
        <v>7.9999998211860657E-2</v>
      </c>
      <c r="P4328" s="317"/>
      <c r="Q4328" s="36">
        <v>613</v>
      </c>
      <c r="R4328" s="317">
        <v>6.1469998210668557E-2</v>
      </c>
      <c r="S4328" s="317"/>
      <c r="T4328" t="s">
        <v>380</v>
      </c>
      <c r="BA4328" s="395">
        <v>1</v>
      </c>
      <c r="BB4328" s="396" t="s">
        <v>861</v>
      </c>
      <c r="BC4328" t="str">
        <f t="shared" si="386"/>
        <v>RJ7</v>
      </c>
      <c r="BD4328" t="str">
        <f t="shared" si="387"/>
        <v>NAoMe_initial_final_route</v>
      </c>
      <c r="BE4328" s="397" t="s">
        <v>862</v>
      </c>
      <c r="BF4328" t="str">
        <f t="shared" si="388"/>
        <v>Screening</v>
      </c>
      <c r="BG4328">
        <f t="shared" si="389"/>
        <v>5</v>
      </c>
      <c r="BH4328" s="398">
        <f t="shared" si="390"/>
        <v>7.3530003428459167E-2</v>
      </c>
      <c r="BO4328" s="33"/>
    </row>
    <row r="4329" spans="1:67">
      <c r="A4329" s="316" t="s">
        <v>27</v>
      </c>
      <c r="B4329" t="s">
        <v>380</v>
      </c>
      <c r="C4329" t="s">
        <v>910</v>
      </c>
      <c r="D4329" t="s">
        <v>314</v>
      </c>
      <c r="E4329" s="316" t="s">
        <v>181</v>
      </c>
      <c r="F4329" s="316" t="s">
        <v>540</v>
      </c>
      <c r="G4329" s="316" t="s">
        <v>447</v>
      </c>
      <c r="H4329" s="316" t="s">
        <v>811</v>
      </c>
      <c r="I4329" s="316" t="s">
        <v>303</v>
      </c>
      <c r="J4329" s="316" t="s">
        <v>308</v>
      </c>
      <c r="K4329" s="36">
        <v>19</v>
      </c>
      <c r="L4329" s="317">
        <v>0.27941000461578369</v>
      </c>
      <c r="M4329" s="317"/>
      <c r="N4329" s="36">
        <v>147</v>
      </c>
      <c r="O4329" s="317">
        <v>0.25565001368522638</v>
      </c>
      <c r="P4329" s="317"/>
      <c r="Q4329" s="36">
        <v>1652</v>
      </c>
      <c r="R4329" s="317">
        <v>0.1656599938869476</v>
      </c>
      <c r="S4329" s="317"/>
      <c r="T4329" t="s">
        <v>380</v>
      </c>
      <c r="BA4329" s="395">
        <v>1</v>
      </c>
      <c r="BB4329" s="396" t="s">
        <v>861</v>
      </c>
      <c r="BC4329" t="str">
        <f t="shared" si="386"/>
        <v>RJ7</v>
      </c>
      <c r="BD4329" t="str">
        <f t="shared" si="387"/>
        <v>NAoMe_initial_final_stage_tum</v>
      </c>
      <c r="BE4329" s="397" t="s">
        <v>862</v>
      </c>
      <c r="BF4329" t="str">
        <f t="shared" si="388"/>
        <v>Not staged/Unstated</v>
      </c>
      <c r="BG4329">
        <f t="shared" si="389"/>
        <v>19</v>
      </c>
      <c r="BH4329" s="398">
        <f t="shared" si="390"/>
        <v>0.27941000461578369</v>
      </c>
      <c r="BO4329" s="33"/>
    </row>
    <row r="4330" spans="1:67">
      <c r="A4330" s="316" t="s">
        <v>27</v>
      </c>
      <c r="B4330" t="s">
        <v>380</v>
      </c>
      <c r="C4330" t="s">
        <v>910</v>
      </c>
      <c r="D4330" t="s">
        <v>314</v>
      </c>
      <c r="E4330" s="316" t="s">
        <v>181</v>
      </c>
      <c r="F4330" s="316" t="s">
        <v>540</v>
      </c>
      <c r="G4330" s="316" t="s">
        <v>447</v>
      </c>
      <c r="H4330" s="316" t="s">
        <v>811</v>
      </c>
      <c r="I4330" s="316" t="s">
        <v>303</v>
      </c>
      <c r="J4330" s="316" t="s">
        <v>304</v>
      </c>
      <c r="K4330" s="36">
        <v>0</v>
      </c>
      <c r="L4330" s="317">
        <v>0</v>
      </c>
      <c r="M4330" s="317">
        <v>0</v>
      </c>
      <c r="N4330" s="36">
        <v>6</v>
      </c>
      <c r="O4330" s="317">
        <v>1.042999979108572E-2</v>
      </c>
      <c r="P4330" s="317">
        <v>1.4019999653100969E-2</v>
      </c>
      <c r="Q4330" s="36">
        <v>64</v>
      </c>
      <c r="R4330" s="317">
        <v>6.4199999906122676E-3</v>
      </c>
      <c r="S4330" s="317">
        <v>7.689999882131815E-3</v>
      </c>
      <c r="T4330" t="s">
        <v>380</v>
      </c>
      <c r="BA4330" s="395">
        <v>1</v>
      </c>
      <c r="BB4330" s="396" t="s">
        <v>861</v>
      </c>
      <c r="BC4330" t="str">
        <f t="shared" si="386"/>
        <v>RJ7</v>
      </c>
      <c r="BD4330" t="str">
        <f t="shared" si="387"/>
        <v>NAoMe_initial_final_stage_tum</v>
      </c>
      <c r="BE4330" s="397" t="s">
        <v>862</v>
      </c>
      <c r="BF4330" t="str">
        <f t="shared" si="388"/>
        <v>Stage 0</v>
      </c>
      <c r="BG4330">
        <f t="shared" si="389"/>
        <v>0</v>
      </c>
      <c r="BH4330" s="398">
        <f t="shared" si="390"/>
        <v>0</v>
      </c>
      <c r="BO4330" s="33"/>
    </row>
    <row r="4331" spans="1:67">
      <c r="A4331" s="316" t="s">
        <v>27</v>
      </c>
      <c r="B4331" t="s">
        <v>380</v>
      </c>
      <c r="C4331" t="s">
        <v>910</v>
      </c>
      <c r="D4331" t="s">
        <v>314</v>
      </c>
      <c r="E4331" s="316" t="s">
        <v>181</v>
      </c>
      <c r="F4331" s="316" t="s">
        <v>540</v>
      </c>
      <c r="G4331" s="316" t="s">
        <v>447</v>
      </c>
      <c r="H4331" s="316" t="s">
        <v>811</v>
      </c>
      <c r="I4331" s="316" t="s">
        <v>303</v>
      </c>
      <c r="J4331" s="316" t="s">
        <v>305</v>
      </c>
      <c r="K4331" s="36">
        <v>2</v>
      </c>
      <c r="L4331" s="317">
        <v>2.9410000890493389E-2</v>
      </c>
      <c r="M4331" s="317">
        <v>4.081999883055687E-2</v>
      </c>
      <c r="N4331" s="36">
        <v>11</v>
      </c>
      <c r="O4331" s="317">
        <v>1.913000084459782E-2</v>
      </c>
      <c r="P4331" s="317">
        <v>2.569999918341637E-2</v>
      </c>
      <c r="Q4331" s="36">
        <v>359</v>
      </c>
      <c r="R4331" s="317">
        <v>3.5999998450279243E-2</v>
      </c>
      <c r="S4331" s="317">
        <v>4.3150000274181373E-2</v>
      </c>
      <c r="T4331" t="s">
        <v>380</v>
      </c>
      <c r="BA4331" s="395">
        <v>1</v>
      </c>
      <c r="BB4331" s="396" t="s">
        <v>861</v>
      </c>
      <c r="BC4331" t="str">
        <f t="shared" si="386"/>
        <v>RJ7</v>
      </c>
      <c r="BD4331" t="str">
        <f t="shared" si="387"/>
        <v>NAoMe_initial_final_stage_tum</v>
      </c>
      <c r="BE4331" s="397" t="s">
        <v>862</v>
      </c>
      <c r="BF4331" t="str">
        <f t="shared" si="388"/>
        <v>Stage 1</v>
      </c>
      <c r="BG4331">
        <f t="shared" si="389"/>
        <v>2</v>
      </c>
      <c r="BH4331" s="398">
        <f t="shared" si="390"/>
        <v>2.9410000890493389E-2</v>
      </c>
      <c r="BO4331" s="33"/>
    </row>
    <row r="4332" spans="1:67">
      <c r="A4332" s="316" t="s">
        <v>27</v>
      </c>
      <c r="B4332" t="s">
        <v>380</v>
      </c>
      <c r="C4332" t="s">
        <v>910</v>
      </c>
      <c r="D4332" t="s">
        <v>314</v>
      </c>
      <c r="E4332" s="316" t="s">
        <v>181</v>
      </c>
      <c r="F4332" s="316" t="s">
        <v>540</v>
      </c>
      <c r="G4332" s="316" t="s">
        <v>447</v>
      </c>
      <c r="H4332" s="316" t="s">
        <v>811</v>
      </c>
      <c r="I4332" s="316" t="s">
        <v>303</v>
      </c>
      <c r="J4332" s="316" t="s">
        <v>306</v>
      </c>
      <c r="K4332" s="36">
        <v>9</v>
      </c>
      <c r="L4332" s="317">
        <v>0.13234999775886541</v>
      </c>
      <c r="M4332" s="317">
        <v>0.18366999924182889</v>
      </c>
      <c r="N4332" s="36">
        <v>44</v>
      </c>
      <c r="O4332" s="317">
        <v>7.6520003378391266E-2</v>
      </c>
      <c r="P4332" s="317">
        <v>0.10279999673366549</v>
      </c>
      <c r="Q4332" s="36">
        <v>996</v>
      </c>
      <c r="R4332" s="317">
        <v>9.9880002439022064E-2</v>
      </c>
      <c r="S4332" s="317">
        <v>0.11970999836921691</v>
      </c>
      <c r="T4332" t="s">
        <v>380</v>
      </c>
      <c r="BA4332" s="395">
        <v>1</v>
      </c>
      <c r="BB4332" s="396" t="s">
        <v>861</v>
      </c>
      <c r="BC4332" t="str">
        <f t="shared" si="386"/>
        <v>RJ7</v>
      </c>
      <c r="BD4332" t="str">
        <f t="shared" si="387"/>
        <v>NAoMe_initial_final_stage_tum</v>
      </c>
      <c r="BE4332" s="397" t="s">
        <v>862</v>
      </c>
      <c r="BF4332" t="str">
        <f t="shared" si="388"/>
        <v>Stage 2</v>
      </c>
      <c r="BG4332">
        <f t="shared" si="389"/>
        <v>9</v>
      </c>
      <c r="BH4332" s="398">
        <f t="shared" si="390"/>
        <v>0.13234999775886541</v>
      </c>
      <c r="BO4332" s="33"/>
    </row>
    <row r="4333" spans="1:67">
      <c r="A4333" s="316" t="s">
        <v>27</v>
      </c>
      <c r="B4333" t="s">
        <v>380</v>
      </c>
      <c r="C4333" t="s">
        <v>910</v>
      </c>
      <c r="D4333" t="s">
        <v>314</v>
      </c>
      <c r="E4333" s="316" t="s">
        <v>181</v>
      </c>
      <c r="F4333" s="316" t="s">
        <v>540</v>
      </c>
      <c r="G4333" s="316" t="s">
        <v>447</v>
      </c>
      <c r="H4333" s="316" t="s">
        <v>811</v>
      </c>
      <c r="I4333" s="316" t="s">
        <v>303</v>
      </c>
      <c r="J4333" s="316" t="s">
        <v>307</v>
      </c>
      <c r="K4333" s="36">
        <v>6</v>
      </c>
      <c r="L4333" s="317">
        <v>8.8239997625350952E-2</v>
      </c>
      <c r="M4333" s="317">
        <v>0.12245000153779979</v>
      </c>
      <c r="N4333" s="36">
        <v>51</v>
      </c>
      <c r="O4333" s="317">
        <v>8.8699996471405029E-2</v>
      </c>
      <c r="P4333" s="317">
        <v>0.119159996509552</v>
      </c>
      <c r="Q4333" s="36">
        <v>742</v>
      </c>
      <c r="R4333" s="317">
        <v>7.4409998953342438E-2</v>
      </c>
      <c r="S4333" s="317">
        <v>8.9180000126361847E-2</v>
      </c>
      <c r="T4333" t="s">
        <v>380</v>
      </c>
      <c r="BA4333" s="395">
        <v>1</v>
      </c>
      <c r="BB4333" s="396" t="s">
        <v>861</v>
      </c>
      <c r="BC4333" t="str">
        <f t="shared" si="386"/>
        <v>RJ7</v>
      </c>
      <c r="BD4333" t="str">
        <f t="shared" si="387"/>
        <v>NAoMe_initial_final_stage_tum</v>
      </c>
      <c r="BE4333" s="397" t="s">
        <v>862</v>
      </c>
      <c r="BF4333" t="str">
        <f t="shared" si="388"/>
        <v>Stage 3</v>
      </c>
      <c r="BG4333">
        <f t="shared" si="389"/>
        <v>6</v>
      </c>
      <c r="BH4333" s="398">
        <f t="shared" si="390"/>
        <v>8.8239997625350952E-2</v>
      </c>
      <c r="BO4333" s="33"/>
    </row>
    <row r="4334" spans="1:67">
      <c r="A4334" s="316" t="s">
        <v>27</v>
      </c>
      <c r="B4334" t="s">
        <v>380</v>
      </c>
      <c r="C4334" t="s">
        <v>910</v>
      </c>
      <c r="D4334" t="s">
        <v>314</v>
      </c>
      <c r="E4334" s="316" t="s">
        <v>181</v>
      </c>
      <c r="F4334" s="316" t="s">
        <v>540</v>
      </c>
      <c r="G4334" s="316" t="s">
        <v>447</v>
      </c>
      <c r="H4334" s="316" t="s">
        <v>811</v>
      </c>
      <c r="I4334" s="316" t="s">
        <v>303</v>
      </c>
      <c r="J4334" s="316" t="s">
        <v>336</v>
      </c>
      <c r="K4334" s="36">
        <v>32</v>
      </c>
      <c r="L4334" s="317">
        <v>0.47058999538421631</v>
      </c>
      <c r="M4334" s="317">
        <v>0.65306001901626587</v>
      </c>
      <c r="N4334" s="36">
        <v>316</v>
      </c>
      <c r="O4334" s="317">
        <v>0.54957002401351929</v>
      </c>
      <c r="P4334" s="317">
        <v>0.738319993019104</v>
      </c>
      <c r="Q4334" s="36">
        <v>6159</v>
      </c>
      <c r="R4334" s="317">
        <v>0.6176300048828125</v>
      </c>
      <c r="S4334" s="317">
        <v>0.74026000499725342</v>
      </c>
      <c r="T4334" t="s">
        <v>380</v>
      </c>
      <c r="BA4334" s="395">
        <v>1</v>
      </c>
      <c r="BB4334" s="396" t="s">
        <v>861</v>
      </c>
      <c r="BC4334" t="str">
        <f t="shared" si="386"/>
        <v>RJ7</v>
      </c>
      <c r="BD4334" t="str">
        <f t="shared" si="387"/>
        <v>NAoMe_initial_final_stage_tum</v>
      </c>
      <c r="BE4334" s="397" t="s">
        <v>862</v>
      </c>
      <c r="BF4334" t="str">
        <f t="shared" si="388"/>
        <v>Stage 4</v>
      </c>
      <c r="BG4334">
        <f t="shared" si="389"/>
        <v>32</v>
      </c>
      <c r="BH4334" s="398">
        <f t="shared" si="390"/>
        <v>0.47058999538421631</v>
      </c>
      <c r="BO4334" s="33"/>
    </row>
    <row r="4335" spans="1:67">
      <c r="A4335" s="316" t="s">
        <v>27</v>
      </c>
      <c r="B4335" t="s">
        <v>380</v>
      </c>
      <c r="C4335" t="s">
        <v>910</v>
      </c>
      <c r="D4335" t="s">
        <v>314</v>
      </c>
      <c r="E4335" s="316" t="s">
        <v>181</v>
      </c>
      <c r="F4335" s="316" t="s">
        <v>540</v>
      </c>
      <c r="G4335" s="316" t="s">
        <v>447</v>
      </c>
      <c r="H4335" s="316" t="s">
        <v>811</v>
      </c>
      <c r="I4335" s="316" t="s">
        <v>342</v>
      </c>
      <c r="J4335" s="316" t="s">
        <v>343</v>
      </c>
      <c r="K4335" s="36">
        <v>19</v>
      </c>
      <c r="L4335" s="317">
        <v>0.27941000461578369</v>
      </c>
      <c r="M4335" s="317"/>
      <c r="N4335" s="36">
        <v>147</v>
      </c>
      <c r="O4335" s="317">
        <v>0.25565001368522638</v>
      </c>
      <c r="P4335" s="317"/>
      <c r="Q4335" s="36">
        <v>1652</v>
      </c>
      <c r="R4335" s="317">
        <v>0.1656599938869476</v>
      </c>
      <c r="S4335" s="317"/>
      <c r="T4335" t="s">
        <v>380</v>
      </c>
      <c r="BA4335" s="395">
        <v>1</v>
      </c>
      <c r="BB4335" s="396" t="s">
        <v>861</v>
      </c>
      <c r="BC4335" t="str">
        <f t="shared" si="386"/>
        <v>RJ7</v>
      </c>
      <c r="BD4335" t="str">
        <f t="shared" si="387"/>
        <v>NAoMe_initial_final_stage_tum_grp</v>
      </c>
      <c r="BE4335" s="397" t="s">
        <v>862</v>
      </c>
      <c r="BF4335" t="str">
        <f t="shared" si="388"/>
        <v>MBC in HESAPC</v>
      </c>
      <c r="BG4335">
        <f t="shared" si="389"/>
        <v>19</v>
      </c>
      <c r="BH4335" s="398">
        <f t="shared" si="390"/>
        <v>0.27941000461578369</v>
      </c>
      <c r="BO4335" s="33"/>
    </row>
    <row r="4336" spans="1:67">
      <c r="A4336" s="316" t="s">
        <v>27</v>
      </c>
      <c r="B4336" t="s">
        <v>380</v>
      </c>
      <c r="C4336" t="s">
        <v>910</v>
      </c>
      <c r="D4336" t="s">
        <v>314</v>
      </c>
      <c r="E4336" s="316" t="s">
        <v>181</v>
      </c>
      <c r="F4336" s="316" t="s">
        <v>540</v>
      </c>
      <c r="G4336" s="316" t="s">
        <v>447</v>
      </c>
      <c r="H4336" s="316" t="s">
        <v>811</v>
      </c>
      <c r="I4336" s="316" t="s">
        <v>342</v>
      </c>
      <c r="J4336" s="316" t="s">
        <v>344</v>
      </c>
      <c r="K4336" s="36">
        <v>17</v>
      </c>
      <c r="L4336" s="317">
        <v>0.25</v>
      </c>
      <c r="M4336" s="317">
        <v>0.34694001078605652</v>
      </c>
      <c r="N4336" s="36">
        <v>112</v>
      </c>
      <c r="O4336" s="317">
        <v>0.19478000700473791</v>
      </c>
      <c r="P4336" s="317">
        <v>0.261680006980896</v>
      </c>
      <c r="Q4336" s="36">
        <v>2161</v>
      </c>
      <c r="R4336" s="317">
        <v>0.2167100012302399</v>
      </c>
      <c r="S4336" s="317">
        <v>0.25973999500274658</v>
      </c>
      <c r="T4336" t="s">
        <v>380</v>
      </c>
      <c r="BA4336" s="395">
        <v>1</v>
      </c>
      <c r="BB4336" s="396" t="s">
        <v>861</v>
      </c>
      <c r="BC4336" t="str">
        <f t="shared" si="386"/>
        <v>RJ7</v>
      </c>
      <c r="BD4336" t="str">
        <f t="shared" si="387"/>
        <v>NAoMe_initial_final_stage_tum_grp</v>
      </c>
      <c r="BE4336" s="397" t="s">
        <v>862</v>
      </c>
      <c r="BF4336" t="str">
        <f t="shared" si="388"/>
        <v>Stage 0-3</v>
      </c>
      <c r="BG4336">
        <f t="shared" si="389"/>
        <v>17</v>
      </c>
      <c r="BH4336" s="398">
        <f t="shared" si="390"/>
        <v>0.25</v>
      </c>
      <c r="BO4336" s="33"/>
    </row>
    <row r="4337" spans="1:67">
      <c r="A4337" s="316" t="s">
        <v>27</v>
      </c>
      <c r="B4337" t="s">
        <v>380</v>
      </c>
      <c r="C4337" t="s">
        <v>910</v>
      </c>
      <c r="D4337" t="s">
        <v>314</v>
      </c>
      <c r="E4337" s="316" t="s">
        <v>181</v>
      </c>
      <c r="F4337" s="316" t="s">
        <v>540</v>
      </c>
      <c r="G4337" s="316" t="s">
        <v>447</v>
      </c>
      <c r="H4337" s="316" t="s">
        <v>811</v>
      </c>
      <c r="I4337" s="316" t="s">
        <v>342</v>
      </c>
      <c r="J4337" s="316" t="s">
        <v>336</v>
      </c>
      <c r="K4337" s="36">
        <v>32</v>
      </c>
      <c r="L4337" s="317">
        <v>0.47058999538421631</v>
      </c>
      <c r="M4337" s="317">
        <v>0.65306001901626587</v>
      </c>
      <c r="N4337" s="36">
        <v>316</v>
      </c>
      <c r="O4337" s="317">
        <v>0.54957002401351929</v>
      </c>
      <c r="P4337" s="317">
        <v>0.738319993019104</v>
      </c>
      <c r="Q4337" s="36">
        <v>6159</v>
      </c>
      <c r="R4337" s="317">
        <v>0.6176300048828125</v>
      </c>
      <c r="S4337" s="317">
        <v>0.74026000499725342</v>
      </c>
      <c r="T4337" t="s">
        <v>380</v>
      </c>
      <c r="BA4337" s="395">
        <v>1</v>
      </c>
      <c r="BB4337" s="396" t="s">
        <v>861</v>
      </c>
      <c r="BC4337" t="str">
        <f t="shared" si="386"/>
        <v>RJ7</v>
      </c>
      <c r="BD4337" t="str">
        <f t="shared" si="387"/>
        <v>NAoMe_initial_final_stage_tum_grp</v>
      </c>
      <c r="BE4337" s="397" t="s">
        <v>862</v>
      </c>
      <c r="BF4337" t="str">
        <f t="shared" si="388"/>
        <v>Stage 4</v>
      </c>
      <c r="BG4337">
        <f t="shared" si="389"/>
        <v>32</v>
      </c>
      <c r="BH4337" s="398">
        <f t="shared" si="390"/>
        <v>0.47058999538421631</v>
      </c>
      <c r="BO4337" s="33"/>
    </row>
    <row r="4338" spans="1:67">
      <c r="A4338" s="316" t="s">
        <v>27</v>
      </c>
      <c r="B4338" t="s">
        <v>380</v>
      </c>
      <c r="C4338" t="s">
        <v>910</v>
      </c>
      <c r="D4338" t="s">
        <v>314</v>
      </c>
      <c r="E4338" s="316" t="s">
        <v>181</v>
      </c>
      <c r="F4338" s="316" t="s">
        <v>540</v>
      </c>
      <c r="G4338" s="316" t="s">
        <v>447</v>
      </c>
      <c r="H4338" s="316" t="s">
        <v>811</v>
      </c>
      <c r="I4338" s="316" t="s">
        <v>658</v>
      </c>
      <c r="J4338" s="316" t="s">
        <v>345</v>
      </c>
      <c r="K4338" s="36">
        <v>68</v>
      </c>
      <c r="L4338" s="317">
        <v>1</v>
      </c>
      <c r="M4338" s="317"/>
      <c r="N4338" s="36">
        <v>575</v>
      </c>
      <c r="O4338" s="317">
        <v>1</v>
      </c>
      <c r="P4338" s="317"/>
      <c r="Q4338" s="36">
        <v>9972</v>
      </c>
      <c r="R4338" s="317">
        <v>1</v>
      </c>
      <c r="S4338" s="317"/>
      <c r="T4338" t="s">
        <v>380</v>
      </c>
      <c r="BA4338" s="395">
        <v>1</v>
      </c>
      <c r="BB4338" s="396" t="s">
        <v>861</v>
      </c>
      <c r="BC4338" t="str">
        <f t="shared" si="386"/>
        <v>RJ7</v>
      </c>
      <c r="BD4338" t="str">
        <f t="shared" si="387"/>
        <v>NAoMe_initial_final_who_ps</v>
      </c>
      <c r="BE4338" s="397" t="s">
        <v>862</v>
      </c>
      <c r="BF4338" t="str">
        <f t="shared" si="388"/>
        <v>Not recorded</v>
      </c>
      <c r="BG4338">
        <f t="shared" si="389"/>
        <v>68</v>
      </c>
      <c r="BH4338" s="398">
        <f t="shared" si="390"/>
        <v>1</v>
      </c>
      <c r="BO4338" s="33"/>
    </row>
    <row r="4339" spans="1:67">
      <c r="A4339" s="316" t="s">
        <v>27</v>
      </c>
      <c r="B4339" t="s">
        <v>380</v>
      </c>
      <c r="C4339" t="s">
        <v>910</v>
      </c>
      <c r="D4339" t="s">
        <v>314</v>
      </c>
      <c r="E4339" s="316" t="s">
        <v>181</v>
      </c>
      <c r="F4339" s="316" t="s">
        <v>540</v>
      </c>
      <c r="G4339" s="316" t="s">
        <v>447</v>
      </c>
      <c r="H4339" s="316" t="s">
        <v>811</v>
      </c>
      <c r="I4339" s="316" t="s">
        <v>291</v>
      </c>
      <c r="J4339" s="316" t="s">
        <v>313</v>
      </c>
      <c r="K4339" s="36">
        <v>66</v>
      </c>
      <c r="L4339" s="317">
        <v>0.97058999538421631</v>
      </c>
      <c r="M4339" s="317"/>
      <c r="N4339" s="36">
        <v>566</v>
      </c>
      <c r="O4339" s="317">
        <v>0.98435002565383911</v>
      </c>
      <c r="P4339" s="317"/>
      <c r="Q4339" s="36">
        <v>9846</v>
      </c>
      <c r="R4339" s="317">
        <v>0.98736000061035156</v>
      </c>
      <c r="S4339" s="317"/>
      <c r="T4339" t="s">
        <v>380</v>
      </c>
      <c r="BA4339" s="395">
        <v>1</v>
      </c>
      <c r="BB4339" s="396" t="s">
        <v>861</v>
      </c>
      <c r="BC4339" t="str">
        <f t="shared" si="386"/>
        <v>RJ7</v>
      </c>
      <c r="BD4339" t="str">
        <f t="shared" si="387"/>
        <v>NAoMe_initial_gender</v>
      </c>
      <c r="BE4339" s="397" t="s">
        <v>862</v>
      </c>
      <c r="BF4339" t="str">
        <f t="shared" si="388"/>
        <v>Female</v>
      </c>
      <c r="BG4339">
        <f t="shared" si="389"/>
        <v>66</v>
      </c>
      <c r="BH4339" s="398">
        <f t="shared" si="390"/>
        <v>0.97058999538421631</v>
      </c>
      <c r="BO4339" s="33"/>
    </row>
    <row r="4340" spans="1:67">
      <c r="A4340" s="316" t="s">
        <v>27</v>
      </c>
      <c r="B4340" t="s">
        <v>380</v>
      </c>
      <c r="C4340" t="s">
        <v>910</v>
      </c>
      <c r="D4340" t="s">
        <v>314</v>
      </c>
      <c r="E4340" s="316" t="s">
        <v>181</v>
      </c>
      <c r="F4340" s="316" t="s">
        <v>540</v>
      </c>
      <c r="G4340" s="316" t="s">
        <v>447</v>
      </c>
      <c r="H4340" s="316" t="s">
        <v>811</v>
      </c>
      <c r="I4340" s="316" t="s">
        <v>291</v>
      </c>
      <c r="J4340" s="316" t="s">
        <v>293</v>
      </c>
      <c r="K4340" s="36">
        <v>2</v>
      </c>
      <c r="L4340" s="317">
        <v>2.9410000890493389E-2</v>
      </c>
      <c r="M4340" s="317"/>
      <c r="N4340" s="36">
        <v>9</v>
      </c>
      <c r="O4340" s="317">
        <v>1.5650000423192981E-2</v>
      </c>
      <c r="P4340" s="317"/>
      <c r="Q4340" s="36">
        <v>126</v>
      </c>
      <c r="R4340" s="317">
        <v>1.264000032097101E-2</v>
      </c>
      <c r="S4340" s="317"/>
      <c r="T4340" t="s">
        <v>380</v>
      </c>
      <c r="BA4340" s="395">
        <v>1</v>
      </c>
      <c r="BB4340" s="396" t="s">
        <v>861</v>
      </c>
      <c r="BC4340" t="str">
        <f t="shared" si="386"/>
        <v>RJ7</v>
      </c>
      <c r="BD4340" t="str">
        <f t="shared" si="387"/>
        <v>NAoMe_initial_gender</v>
      </c>
      <c r="BE4340" s="397" t="s">
        <v>862</v>
      </c>
      <c r="BF4340" t="str">
        <f t="shared" si="388"/>
        <v>Male</v>
      </c>
      <c r="BG4340">
        <f t="shared" si="389"/>
        <v>2</v>
      </c>
      <c r="BH4340" s="398">
        <f t="shared" si="390"/>
        <v>2.9410000890493389E-2</v>
      </c>
      <c r="BO4340" s="33"/>
    </row>
    <row r="4341" spans="1:67">
      <c r="A4341" s="316" t="s">
        <v>27</v>
      </c>
      <c r="B4341" t="s">
        <v>380</v>
      </c>
      <c r="C4341" t="s">
        <v>910</v>
      </c>
      <c r="D4341" t="s">
        <v>314</v>
      </c>
      <c r="E4341" s="316" t="s">
        <v>181</v>
      </c>
      <c r="F4341" s="316" t="s">
        <v>540</v>
      </c>
      <c r="G4341" s="316" t="s">
        <v>447</v>
      </c>
      <c r="H4341" s="316" t="s">
        <v>811</v>
      </c>
      <c r="I4341" s="316" t="s">
        <v>659</v>
      </c>
      <c r="J4341" s="316" t="s">
        <v>294</v>
      </c>
      <c r="K4341" s="36">
        <v>2</v>
      </c>
      <c r="L4341" s="317">
        <v>2.9410000890493389E-2</v>
      </c>
      <c r="M4341" s="317">
        <v>2.9410000890493389E-2</v>
      </c>
      <c r="N4341" s="36">
        <v>64</v>
      </c>
      <c r="O4341" s="317">
        <v>0.1112999990582466</v>
      </c>
      <c r="P4341" s="317">
        <v>0.1112999990582466</v>
      </c>
      <c r="Q4341" s="36">
        <v>1800</v>
      </c>
      <c r="R4341" s="317">
        <v>0.18050999939441681</v>
      </c>
      <c r="S4341" s="317">
        <v>0.18050999939441681</v>
      </c>
      <c r="T4341" t="s">
        <v>380</v>
      </c>
      <c r="BA4341" s="395">
        <v>1</v>
      </c>
      <c r="BB4341" s="396" t="s">
        <v>861</v>
      </c>
      <c r="BC4341" t="str">
        <f t="shared" si="386"/>
        <v>RJ7</v>
      </c>
      <c r="BD4341" t="str">
        <f t="shared" si="387"/>
        <v>NAoMe_initial_imd_2019</v>
      </c>
      <c r="BE4341" s="397" t="s">
        <v>862</v>
      </c>
      <c r="BF4341" t="str">
        <f t="shared" si="388"/>
        <v>1 - most deprived</v>
      </c>
      <c r="BG4341">
        <f t="shared" si="389"/>
        <v>2</v>
      </c>
      <c r="BH4341" s="398">
        <f t="shared" si="390"/>
        <v>2.9410000890493389E-2</v>
      </c>
      <c r="BO4341" s="33"/>
    </row>
    <row r="4342" spans="1:67">
      <c r="A4342" s="316" t="s">
        <v>27</v>
      </c>
      <c r="B4342" t="s">
        <v>380</v>
      </c>
      <c r="C4342" t="s">
        <v>910</v>
      </c>
      <c r="D4342" t="s">
        <v>314</v>
      </c>
      <c r="E4342" s="316" t="s">
        <v>181</v>
      </c>
      <c r="F4342" s="316" t="s">
        <v>540</v>
      </c>
      <c r="G4342" s="316" t="s">
        <v>447</v>
      </c>
      <c r="H4342" s="316" t="s">
        <v>811</v>
      </c>
      <c r="I4342" s="316" t="s">
        <v>659</v>
      </c>
      <c r="J4342" s="316" t="s">
        <v>15</v>
      </c>
      <c r="K4342" s="36">
        <v>13</v>
      </c>
      <c r="L4342" s="317">
        <v>0.19118000566959381</v>
      </c>
      <c r="M4342" s="317">
        <v>0.19118000566959381</v>
      </c>
      <c r="N4342" s="36">
        <v>132</v>
      </c>
      <c r="O4342" s="317">
        <v>0.2295700013637543</v>
      </c>
      <c r="P4342" s="317">
        <v>0.2295700013637543</v>
      </c>
      <c r="Q4342" s="36">
        <v>2036</v>
      </c>
      <c r="R4342" s="317">
        <v>0.20417000353336329</v>
      </c>
      <c r="S4342" s="317">
        <v>0.20417000353336329</v>
      </c>
      <c r="T4342" t="s">
        <v>380</v>
      </c>
      <c r="BA4342" s="395">
        <v>1</v>
      </c>
      <c r="BB4342" s="396" t="s">
        <v>861</v>
      </c>
      <c r="BC4342" t="str">
        <f t="shared" si="386"/>
        <v>RJ7</v>
      </c>
      <c r="BD4342" t="str">
        <f t="shared" si="387"/>
        <v>NAoMe_initial_imd_2019</v>
      </c>
      <c r="BE4342" s="397" t="s">
        <v>862</v>
      </c>
      <c r="BF4342" t="str">
        <f t="shared" si="388"/>
        <v>2</v>
      </c>
      <c r="BG4342">
        <f t="shared" si="389"/>
        <v>13</v>
      </c>
      <c r="BH4342" s="398">
        <f t="shared" si="390"/>
        <v>0.19118000566959381</v>
      </c>
      <c r="BO4342" s="33"/>
    </row>
    <row r="4343" spans="1:67">
      <c r="A4343" s="316" t="s">
        <v>27</v>
      </c>
      <c r="B4343" t="s">
        <v>380</v>
      </c>
      <c r="C4343" t="s">
        <v>910</v>
      </c>
      <c r="D4343" t="s">
        <v>314</v>
      </c>
      <c r="E4343" s="316" t="s">
        <v>181</v>
      </c>
      <c r="F4343" s="316" t="s">
        <v>540</v>
      </c>
      <c r="G4343" s="316" t="s">
        <v>447</v>
      </c>
      <c r="H4343" s="316" t="s">
        <v>811</v>
      </c>
      <c r="I4343" s="316" t="s">
        <v>659</v>
      </c>
      <c r="J4343" s="316" t="s">
        <v>16</v>
      </c>
      <c r="K4343" s="36">
        <v>16</v>
      </c>
      <c r="L4343" s="317">
        <v>0.23529000580310819</v>
      </c>
      <c r="M4343" s="317">
        <v>0.23529000580310819</v>
      </c>
      <c r="N4343" s="36">
        <v>122</v>
      </c>
      <c r="O4343" s="317">
        <v>0.2121700048446655</v>
      </c>
      <c r="P4343" s="317">
        <v>0.2121700048446655</v>
      </c>
      <c r="Q4343" s="36">
        <v>2085</v>
      </c>
      <c r="R4343" s="317">
        <v>0.20908999443054199</v>
      </c>
      <c r="S4343" s="317">
        <v>0.20908999443054199</v>
      </c>
      <c r="T4343" t="s">
        <v>380</v>
      </c>
      <c r="BA4343" s="395">
        <v>1</v>
      </c>
      <c r="BB4343" s="396" t="s">
        <v>861</v>
      </c>
      <c r="BC4343" t="str">
        <f t="shared" si="386"/>
        <v>RJ7</v>
      </c>
      <c r="BD4343" t="str">
        <f t="shared" si="387"/>
        <v>NAoMe_initial_imd_2019</v>
      </c>
      <c r="BE4343" s="397" t="s">
        <v>862</v>
      </c>
      <c r="BF4343" t="str">
        <f t="shared" si="388"/>
        <v>3</v>
      </c>
      <c r="BG4343">
        <f t="shared" si="389"/>
        <v>16</v>
      </c>
      <c r="BH4343" s="398">
        <f t="shared" si="390"/>
        <v>0.23529000580310819</v>
      </c>
      <c r="BO4343" s="33"/>
    </row>
    <row r="4344" spans="1:67">
      <c r="A4344" s="316" t="s">
        <v>27</v>
      </c>
      <c r="B4344" t="s">
        <v>380</v>
      </c>
      <c r="C4344" t="s">
        <v>910</v>
      </c>
      <c r="D4344" t="s">
        <v>314</v>
      </c>
      <c r="E4344" s="316" t="s">
        <v>181</v>
      </c>
      <c r="F4344" s="316" t="s">
        <v>540</v>
      </c>
      <c r="G4344" s="316" t="s">
        <v>447</v>
      </c>
      <c r="H4344" s="316" t="s">
        <v>811</v>
      </c>
      <c r="I4344" s="316" t="s">
        <v>659</v>
      </c>
      <c r="J4344" s="316" t="s">
        <v>17</v>
      </c>
      <c r="K4344" s="36">
        <v>21</v>
      </c>
      <c r="L4344" s="317">
        <v>0.30882000923156738</v>
      </c>
      <c r="M4344" s="317">
        <v>0.30882000923156738</v>
      </c>
      <c r="N4344" s="36">
        <v>130</v>
      </c>
      <c r="O4344" s="317">
        <v>0.22608999907970431</v>
      </c>
      <c r="P4344" s="317">
        <v>0.22608999907970431</v>
      </c>
      <c r="Q4344" s="36">
        <v>2024</v>
      </c>
      <c r="R4344" s="317">
        <v>0.2029699981212616</v>
      </c>
      <c r="S4344" s="317">
        <v>0.2029699981212616</v>
      </c>
      <c r="T4344" t="s">
        <v>380</v>
      </c>
      <c r="BA4344" s="395">
        <v>1</v>
      </c>
      <c r="BB4344" s="396" t="s">
        <v>861</v>
      </c>
      <c r="BC4344" t="str">
        <f t="shared" si="386"/>
        <v>RJ7</v>
      </c>
      <c r="BD4344" t="str">
        <f t="shared" si="387"/>
        <v>NAoMe_initial_imd_2019</v>
      </c>
      <c r="BE4344" s="397" t="s">
        <v>862</v>
      </c>
      <c r="BF4344" t="str">
        <f t="shared" si="388"/>
        <v>4</v>
      </c>
      <c r="BG4344">
        <f t="shared" si="389"/>
        <v>21</v>
      </c>
      <c r="BH4344" s="398">
        <f t="shared" si="390"/>
        <v>0.30882000923156738</v>
      </c>
      <c r="BO4344" s="33"/>
    </row>
    <row r="4345" spans="1:67">
      <c r="A4345" s="316" t="s">
        <v>27</v>
      </c>
      <c r="B4345" t="s">
        <v>380</v>
      </c>
      <c r="C4345" t="s">
        <v>910</v>
      </c>
      <c r="D4345" t="s">
        <v>314</v>
      </c>
      <c r="E4345" s="316" t="s">
        <v>181</v>
      </c>
      <c r="F4345" s="316" t="s">
        <v>540</v>
      </c>
      <c r="G4345" s="316" t="s">
        <v>447</v>
      </c>
      <c r="H4345" s="316" t="s">
        <v>811</v>
      </c>
      <c r="I4345" s="316" t="s">
        <v>659</v>
      </c>
      <c r="J4345" s="316" t="s">
        <v>295</v>
      </c>
      <c r="K4345" s="36">
        <v>16</v>
      </c>
      <c r="L4345" s="317">
        <v>0.23529000580310819</v>
      </c>
      <c r="M4345" s="317">
        <v>0.23529000580310819</v>
      </c>
      <c r="N4345" s="36">
        <v>127</v>
      </c>
      <c r="O4345" s="317">
        <v>0.2208700031042099</v>
      </c>
      <c r="P4345" s="317">
        <v>0.2208700031042099</v>
      </c>
      <c r="Q4345" s="36">
        <v>2027</v>
      </c>
      <c r="R4345" s="317">
        <v>0.2032700031995773</v>
      </c>
      <c r="S4345" s="317">
        <v>0.2032700031995773</v>
      </c>
      <c r="T4345" t="s">
        <v>380</v>
      </c>
      <c r="BA4345" s="395">
        <v>1</v>
      </c>
      <c r="BB4345" s="396" t="s">
        <v>861</v>
      </c>
      <c r="BC4345" t="str">
        <f t="shared" si="386"/>
        <v>RJ7</v>
      </c>
      <c r="BD4345" t="str">
        <f t="shared" si="387"/>
        <v>NAoMe_initial_imd_2019</v>
      </c>
      <c r="BE4345" s="397" t="s">
        <v>862</v>
      </c>
      <c r="BF4345" t="str">
        <f t="shared" si="388"/>
        <v>5 - least deprived</v>
      </c>
      <c r="BG4345">
        <f t="shared" si="389"/>
        <v>16</v>
      </c>
      <c r="BH4345" s="398">
        <f t="shared" si="390"/>
        <v>0.23529000580310819</v>
      </c>
      <c r="BO4345" s="33"/>
    </row>
    <row r="4346" spans="1:67">
      <c r="A4346" s="316" t="s">
        <v>27</v>
      </c>
      <c r="B4346" t="s">
        <v>380</v>
      </c>
      <c r="C4346" t="s">
        <v>910</v>
      </c>
      <c r="D4346" t="s">
        <v>314</v>
      </c>
      <c r="E4346" s="316" t="s">
        <v>181</v>
      </c>
      <c r="F4346" s="316" t="s">
        <v>540</v>
      </c>
      <c r="G4346" s="316" t="s">
        <v>447</v>
      </c>
      <c r="H4346" s="316" t="s">
        <v>811</v>
      </c>
      <c r="I4346" s="316" t="s">
        <v>659</v>
      </c>
      <c r="J4346" s="316" t="s">
        <v>260</v>
      </c>
      <c r="K4346" s="36">
        <v>0</v>
      </c>
      <c r="L4346" s="317">
        <v>0</v>
      </c>
      <c r="M4346" s="317"/>
      <c r="N4346" s="36">
        <v>0</v>
      </c>
      <c r="O4346" s="317">
        <v>0</v>
      </c>
      <c r="P4346" s="317"/>
      <c r="Q4346" s="36">
        <v>0</v>
      </c>
      <c r="R4346" s="317">
        <v>0</v>
      </c>
      <c r="S4346" s="317"/>
      <c r="T4346" t="s">
        <v>380</v>
      </c>
      <c r="BA4346" s="395">
        <v>1</v>
      </c>
      <c r="BB4346" s="396" t="s">
        <v>861</v>
      </c>
      <c r="BC4346" t="str">
        <f t="shared" si="386"/>
        <v>RJ7</v>
      </c>
      <c r="BD4346" t="str">
        <f t="shared" si="387"/>
        <v>NAoMe_initial_imd_2019</v>
      </c>
      <c r="BE4346" s="397" t="s">
        <v>862</v>
      </c>
      <c r="BF4346" t="str">
        <f t="shared" si="388"/>
        <v>Unknown</v>
      </c>
      <c r="BG4346">
        <f t="shared" si="389"/>
        <v>0</v>
      </c>
      <c r="BH4346" s="398">
        <f t="shared" si="390"/>
        <v>0</v>
      </c>
      <c r="BO4346" s="33"/>
    </row>
    <row r="4347" spans="1:67">
      <c r="A4347" s="316" t="s">
        <v>27</v>
      </c>
      <c r="B4347" t="s">
        <v>380</v>
      </c>
      <c r="C4347" t="s">
        <v>910</v>
      </c>
      <c r="D4347" t="s">
        <v>314</v>
      </c>
      <c r="E4347" s="316" t="s">
        <v>181</v>
      </c>
      <c r="F4347" s="316" t="s">
        <v>540</v>
      </c>
      <c r="G4347" s="316" t="s">
        <v>447</v>
      </c>
      <c r="H4347" s="316" t="s">
        <v>811</v>
      </c>
      <c r="I4347" s="316" t="s">
        <v>296</v>
      </c>
      <c r="J4347" s="316" t="s">
        <v>297</v>
      </c>
      <c r="K4347" s="36">
        <v>42</v>
      </c>
      <c r="L4347" s="317">
        <v>0.61764997243881226</v>
      </c>
      <c r="M4347" s="317">
        <v>0.63635998964309692</v>
      </c>
      <c r="N4347" s="36">
        <v>333</v>
      </c>
      <c r="O4347" s="317">
        <v>0.57912999391555786</v>
      </c>
      <c r="P4347" s="317">
        <v>0.59570997953414917</v>
      </c>
      <c r="Q4347" s="36">
        <v>5528</v>
      </c>
      <c r="R4347" s="317">
        <v>0.55435001850128174</v>
      </c>
      <c r="S4347" s="317">
        <v>0.56936997175216675</v>
      </c>
      <c r="T4347" t="s">
        <v>380</v>
      </c>
      <c r="BA4347" s="395">
        <v>1</v>
      </c>
      <c r="BB4347" s="396" t="s">
        <v>861</v>
      </c>
      <c r="BC4347" t="str">
        <f t="shared" si="386"/>
        <v>RJ7</v>
      </c>
      <c r="BD4347" t="str">
        <f t="shared" si="387"/>
        <v>NAoMe_initial_scarf_731_grp</v>
      </c>
      <c r="BE4347" s="397" t="s">
        <v>862</v>
      </c>
      <c r="BF4347" t="str">
        <f t="shared" si="388"/>
        <v>Fit</v>
      </c>
      <c r="BG4347">
        <f t="shared" si="389"/>
        <v>42</v>
      </c>
      <c r="BH4347" s="398">
        <f t="shared" si="390"/>
        <v>0.61764997243881226</v>
      </c>
      <c r="BO4347" s="33"/>
    </row>
    <row r="4348" spans="1:67">
      <c r="A4348" s="316" t="s">
        <v>27</v>
      </c>
      <c r="B4348" t="s">
        <v>380</v>
      </c>
      <c r="C4348" t="s">
        <v>910</v>
      </c>
      <c r="D4348" t="s">
        <v>314</v>
      </c>
      <c r="E4348" s="316" t="s">
        <v>181</v>
      </c>
      <c r="F4348" s="316" t="s">
        <v>540</v>
      </c>
      <c r="G4348" s="316" t="s">
        <v>447</v>
      </c>
      <c r="H4348" s="316" t="s">
        <v>811</v>
      </c>
      <c r="I4348" s="316" t="s">
        <v>296</v>
      </c>
      <c r="J4348" s="316" t="s">
        <v>298</v>
      </c>
      <c r="K4348" s="36">
        <v>7</v>
      </c>
      <c r="L4348" s="317">
        <v>0.1029400005936623</v>
      </c>
      <c r="M4348" s="317">
        <v>0.1060599982738495</v>
      </c>
      <c r="N4348" s="36">
        <v>87</v>
      </c>
      <c r="O4348" s="317">
        <v>0.15129999816417691</v>
      </c>
      <c r="P4348" s="317">
        <v>0.15564000606536871</v>
      </c>
      <c r="Q4348" s="36">
        <v>1492</v>
      </c>
      <c r="R4348" s="317">
        <v>0.149619996547699</v>
      </c>
      <c r="S4348" s="317">
        <v>0.153669998049736</v>
      </c>
      <c r="T4348" t="s">
        <v>380</v>
      </c>
      <c r="BA4348" s="395">
        <v>1</v>
      </c>
      <c r="BB4348" s="396" t="s">
        <v>861</v>
      </c>
      <c r="BC4348" t="str">
        <f t="shared" si="386"/>
        <v>RJ7</v>
      </c>
      <c r="BD4348" t="str">
        <f t="shared" si="387"/>
        <v>NAoMe_initial_scarf_731_grp</v>
      </c>
      <c r="BE4348" s="397" t="s">
        <v>862</v>
      </c>
      <c r="BF4348" t="str">
        <f t="shared" si="388"/>
        <v>Mild frailty</v>
      </c>
      <c r="BG4348">
        <f t="shared" si="389"/>
        <v>7</v>
      </c>
      <c r="BH4348" s="398">
        <f t="shared" si="390"/>
        <v>0.1029400005936623</v>
      </c>
      <c r="BO4348" s="33"/>
    </row>
    <row r="4349" spans="1:67">
      <c r="A4349" s="316" t="s">
        <v>27</v>
      </c>
      <c r="B4349" t="s">
        <v>380</v>
      </c>
      <c r="C4349" t="s">
        <v>910</v>
      </c>
      <c r="D4349" t="s">
        <v>314</v>
      </c>
      <c r="E4349" s="316" t="s">
        <v>181</v>
      </c>
      <c r="F4349" s="316" t="s">
        <v>540</v>
      </c>
      <c r="G4349" s="316" t="s">
        <v>447</v>
      </c>
      <c r="H4349" s="316" t="s">
        <v>811</v>
      </c>
      <c r="I4349" s="316" t="s">
        <v>296</v>
      </c>
      <c r="J4349" s="316" t="s">
        <v>299</v>
      </c>
      <c r="K4349" s="36">
        <v>8</v>
      </c>
      <c r="L4349" s="317">
        <v>0.1176500022411346</v>
      </c>
      <c r="M4349" s="317">
        <v>0.1212100014090538</v>
      </c>
      <c r="N4349" s="36">
        <v>76</v>
      </c>
      <c r="O4349" s="317">
        <v>0.1321700066328049</v>
      </c>
      <c r="P4349" s="317">
        <v>0.1359599977731705</v>
      </c>
      <c r="Q4349" s="36">
        <v>1470</v>
      </c>
      <c r="R4349" s="317">
        <v>0.1474100053310394</v>
      </c>
      <c r="S4349" s="317">
        <v>0.1514099985361099</v>
      </c>
      <c r="T4349" t="s">
        <v>380</v>
      </c>
      <c r="BA4349" s="395">
        <v>1</v>
      </c>
      <c r="BB4349" s="396" t="s">
        <v>861</v>
      </c>
      <c r="BC4349" t="str">
        <f t="shared" si="386"/>
        <v>RJ7</v>
      </c>
      <c r="BD4349" t="str">
        <f t="shared" si="387"/>
        <v>NAoMe_initial_scarf_731_grp</v>
      </c>
      <c r="BE4349" s="397" t="s">
        <v>862</v>
      </c>
      <c r="BF4349" t="str">
        <f t="shared" si="388"/>
        <v>Moderate frailty</v>
      </c>
      <c r="BG4349">
        <f t="shared" si="389"/>
        <v>8</v>
      </c>
      <c r="BH4349" s="398">
        <f t="shared" si="390"/>
        <v>0.1176500022411346</v>
      </c>
      <c r="BO4349" s="33"/>
    </row>
    <row r="4350" spans="1:67">
      <c r="A4350" s="316" t="s">
        <v>27</v>
      </c>
      <c r="B4350" t="s">
        <v>380</v>
      </c>
      <c r="C4350" t="s">
        <v>910</v>
      </c>
      <c r="D4350" t="s">
        <v>314</v>
      </c>
      <c r="E4350" s="316" t="s">
        <v>181</v>
      </c>
      <c r="F4350" s="316" t="s">
        <v>540</v>
      </c>
      <c r="G4350" s="316" t="s">
        <v>447</v>
      </c>
      <c r="H4350" s="316" t="s">
        <v>811</v>
      </c>
      <c r="I4350" s="316" t="s">
        <v>296</v>
      </c>
      <c r="J4350" s="316" t="s">
        <v>353</v>
      </c>
      <c r="K4350" s="36">
        <v>2</v>
      </c>
      <c r="L4350" s="317">
        <v>2.9410000890493389E-2</v>
      </c>
      <c r="M4350" s="317"/>
      <c r="N4350" s="36">
        <v>16</v>
      </c>
      <c r="O4350" s="317">
        <v>2.7829999104142189E-2</v>
      </c>
      <c r="P4350" s="317"/>
      <c r="Q4350" s="36">
        <v>263</v>
      </c>
      <c r="R4350" s="317">
        <v>2.6370000094175339E-2</v>
      </c>
      <c r="S4350" s="317"/>
      <c r="T4350" t="s">
        <v>380</v>
      </c>
      <c r="BA4350" s="395">
        <v>1</v>
      </c>
      <c r="BB4350" s="396" t="s">
        <v>861</v>
      </c>
      <c r="BC4350" t="str">
        <f t="shared" si="386"/>
        <v>RJ7</v>
      </c>
      <c r="BD4350" t="str">
        <f t="shared" si="387"/>
        <v>NAoMe_initial_scarf_731_grp</v>
      </c>
      <c r="BE4350" s="397" t="s">
        <v>862</v>
      </c>
      <c r="BF4350" t="str">
        <f t="shared" si="388"/>
        <v>Not in HESAPC</v>
      </c>
      <c r="BG4350">
        <f t="shared" si="389"/>
        <v>2</v>
      </c>
      <c r="BH4350" s="398">
        <f t="shared" si="390"/>
        <v>2.9410000890493389E-2</v>
      </c>
      <c r="BO4350" s="33"/>
    </row>
    <row r="4351" spans="1:67">
      <c r="A4351" s="316" t="s">
        <v>27</v>
      </c>
      <c r="B4351" t="s">
        <v>380</v>
      </c>
      <c r="C4351" t="s">
        <v>910</v>
      </c>
      <c r="D4351" t="s">
        <v>314</v>
      </c>
      <c r="E4351" s="316" t="s">
        <v>181</v>
      </c>
      <c r="F4351" s="316" t="s">
        <v>540</v>
      </c>
      <c r="G4351" s="316" t="s">
        <v>447</v>
      </c>
      <c r="H4351" s="316" t="s">
        <v>811</v>
      </c>
      <c r="I4351" s="316" t="s">
        <v>296</v>
      </c>
      <c r="J4351" s="316" t="s">
        <v>300</v>
      </c>
      <c r="K4351" s="36">
        <v>9</v>
      </c>
      <c r="L4351" s="317">
        <v>0.13234999775886541</v>
      </c>
      <c r="M4351" s="317">
        <v>0.13636000454425809</v>
      </c>
      <c r="N4351" s="36">
        <v>63</v>
      </c>
      <c r="O4351" s="317">
        <v>0.1095699965953827</v>
      </c>
      <c r="P4351" s="317">
        <v>0.1127000004053116</v>
      </c>
      <c r="Q4351" s="36">
        <v>1219</v>
      </c>
      <c r="R4351" s="317">
        <v>0.1222399994730949</v>
      </c>
      <c r="S4351" s="317">
        <v>0.12555000185966489</v>
      </c>
      <c r="T4351" t="s">
        <v>380</v>
      </c>
      <c r="BA4351" s="395">
        <v>1</v>
      </c>
      <c r="BB4351" s="396" t="s">
        <v>861</v>
      </c>
      <c r="BC4351" t="str">
        <f t="shared" si="386"/>
        <v>RJ7</v>
      </c>
      <c r="BD4351" t="str">
        <f t="shared" si="387"/>
        <v>NAoMe_initial_scarf_731_grp</v>
      </c>
      <c r="BE4351" s="397" t="s">
        <v>862</v>
      </c>
      <c r="BF4351" t="str">
        <f t="shared" si="388"/>
        <v>Severe frailty</v>
      </c>
      <c r="BG4351">
        <f t="shared" si="389"/>
        <v>9</v>
      </c>
      <c r="BH4351" s="398">
        <f t="shared" si="390"/>
        <v>0.13234999775886541</v>
      </c>
      <c r="BO4351" s="33"/>
    </row>
    <row r="4352" spans="1:67">
      <c r="A4352" s="316" t="s">
        <v>27</v>
      </c>
      <c r="B4352" t="s">
        <v>380</v>
      </c>
      <c r="C4352" t="s">
        <v>910</v>
      </c>
      <c r="D4352" t="s">
        <v>314</v>
      </c>
      <c r="E4352" s="316" t="s">
        <v>182</v>
      </c>
      <c r="F4352" s="316" t="s">
        <v>183</v>
      </c>
      <c r="G4352" s="316" t="s">
        <v>444</v>
      </c>
      <c r="H4352" s="316" t="s">
        <v>318</v>
      </c>
      <c r="I4352" s="316" t="s">
        <v>310</v>
      </c>
      <c r="J4352" s="316" t="s">
        <v>277</v>
      </c>
      <c r="K4352" s="36">
        <v>0</v>
      </c>
      <c r="L4352" s="317">
        <v>0</v>
      </c>
      <c r="M4352" s="317"/>
      <c r="N4352" s="36">
        <v>0</v>
      </c>
      <c r="O4352" s="317">
        <v>0</v>
      </c>
      <c r="P4352" s="317"/>
      <c r="Q4352" s="36">
        <v>70</v>
      </c>
      <c r="R4352" s="317">
        <v>7.0199999026954174E-3</v>
      </c>
      <c r="S4352" s="317"/>
      <c r="T4352" t="s">
        <v>380</v>
      </c>
      <c r="BA4352" s="395">
        <v>1</v>
      </c>
      <c r="BB4352" s="396" t="s">
        <v>861</v>
      </c>
      <c r="BC4352" t="str">
        <f t="shared" si="386"/>
        <v>RTP</v>
      </c>
      <c r="BD4352" t="str">
        <f t="shared" si="387"/>
        <v>NAoMe_initial_age_decades_80cap</v>
      </c>
      <c r="BE4352" s="397" t="s">
        <v>862</v>
      </c>
      <c r="BF4352" t="str">
        <f t="shared" si="388"/>
        <v>18-29 yrs</v>
      </c>
      <c r="BG4352">
        <f t="shared" si="389"/>
        <v>0</v>
      </c>
      <c r="BH4352" s="398">
        <f t="shared" si="390"/>
        <v>0</v>
      </c>
      <c r="BO4352" s="33"/>
    </row>
    <row r="4353" spans="1:67">
      <c r="A4353" s="316" t="s">
        <v>27</v>
      </c>
      <c r="B4353" t="s">
        <v>380</v>
      </c>
      <c r="C4353" t="s">
        <v>910</v>
      </c>
      <c r="D4353" t="s">
        <v>314</v>
      </c>
      <c r="E4353" s="316" t="s">
        <v>182</v>
      </c>
      <c r="F4353" s="316" t="s">
        <v>183</v>
      </c>
      <c r="G4353" s="316" t="s">
        <v>444</v>
      </c>
      <c r="H4353" s="316" t="s">
        <v>318</v>
      </c>
      <c r="I4353" s="316" t="s">
        <v>310</v>
      </c>
      <c r="J4353" s="316" t="s">
        <v>278</v>
      </c>
      <c r="K4353" s="36">
        <v>2</v>
      </c>
      <c r="L4353" s="317">
        <v>2.3530000820755959E-2</v>
      </c>
      <c r="M4353" s="317"/>
      <c r="N4353" s="36">
        <v>14</v>
      </c>
      <c r="O4353" s="317">
        <v>3.0500000342726711E-2</v>
      </c>
      <c r="P4353" s="317"/>
      <c r="Q4353" s="36">
        <v>429</v>
      </c>
      <c r="R4353" s="317">
        <v>4.3019998818635941E-2</v>
      </c>
      <c r="S4353" s="317"/>
      <c r="T4353" t="s">
        <v>380</v>
      </c>
      <c r="BA4353" s="395">
        <v>1</v>
      </c>
      <c r="BB4353" s="396" t="s">
        <v>861</v>
      </c>
      <c r="BC4353" t="str">
        <f t="shared" si="386"/>
        <v>RTP</v>
      </c>
      <c r="BD4353" t="str">
        <f t="shared" si="387"/>
        <v>NAoMe_initial_age_decades_80cap</v>
      </c>
      <c r="BE4353" s="397" t="s">
        <v>862</v>
      </c>
      <c r="BF4353" t="str">
        <f t="shared" si="388"/>
        <v>30-39 yrs</v>
      </c>
      <c r="BG4353">
        <f t="shared" si="389"/>
        <v>2</v>
      </c>
      <c r="BH4353" s="398">
        <f t="shared" si="390"/>
        <v>2.3530000820755959E-2</v>
      </c>
      <c r="BO4353" s="33"/>
    </row>
    <row r="4354" spans="1:67">
      <c r="A4354" s="316" t="s">
        <v>27</v>
      </c>
      <c r="B4354" t="s">
        <v>380</v>
      </c>
      <c r="C4354" t="s">
        <v>910</v>
      </c>
      <c r="D4354" t="s">
        <v>314</v>
      </c>
      <c r="E4354" s="316" t="s">
        <v>182</v>
      </c>
      <c r="F4354" s="316" t="s">
        <v>183</v>
      </c>
      <c r="G4354" s="316" t="s">
        <v>444</v>
      </c>
      <c r="H4354" s="316" t="s">
        <v>318</v>
      </c>
      <c r="I4354" s="316" t="s">
        <v>310</v>
      </c>
      <c r="J4354" s="316" t="s">
        <v>279</v>
      </c>
      <c r="K4354" s="36">
        <v>2</v>
      </c>
      <c r="L4354" s="317">
        <v>2.3530000820755959E-2</v>
      </c>
      <c r="M4354" s="317"/>
      <c r="N4354" s="36">
        <v>25</v>
      </c>
      <c r="O4354" s="317">
        <v>5.4469998925924301E-2</v>
      </c>
      <c r="P4354" s="317"/>
      <c r="Q4354" s="36">
        <v>1024</v>
      </c>
      <c r="R4354" s="317">
        <v>0.1026899963617325</v>
      </c>
      <c r="S4354" s="317"/>
      <c r="T4354" t="s">
        <v>380</v>
      </c>
      <c r="BA4354" s="395">
        <v>1</v>
      </c>
      <c r="BB4354" s="396" t="s">
        <v>861</v>
      </c>
      <c r="BC4354" t="str">
        <f t="shared" si="386"/>
        <v>RTP</v>
      </c>
      <c r="BD4354" t="str">
        <f t="shared" si="387"/>
        <v>NAoMe_initial_age_decades_80cap</v>
      </c>
      <c r="BE4354" s="397" t="s">
        <v>862</v>
      </c>
      <c r="BF4354" t="str">
        <f t="shared" si="388"/>
        <v>40-49 yrs</v>
      </c>
      <c r="BG4354">
        <f t="shared" si="389"/>
        <v>2</v>
      </c>
      <c r="BH4354" s="398">
        <f t="shared" si="390"/>
        <v>2.3530000820755959E-2</v>
      </c>
      <c r="BO4354" s="33"/>
    </row>
    <row r="4355" spans="1:67">
      <c r="A4355" s="316" t="s">
        <v>27</v>
      </c>
      <c r="B4355" t="s">
        <v>380</v>
      </c>
      <c r="C4355" t="s">
        <v>910</v>
      </c>
      <c r="D4355" t="s">
        <v>314</v>
      </c>
      <c r="E4355" s="316" t="s">
        <v>182</v>
      </c>
      <c r="F4355" s="316" t="s">
        <v>183</v>
      </c>
      <c r="G4355" s="316" t="s">
        <v>444</v>
      </c>
      <c r="H4355" s="316" t="s">
        <v>318</v>
      </c>
      <c r="I4355" s="316" t="s">
        <v>310</v>
      </c>
      <c r="J4355" s="316" t="s">
        <v>280</v>
      </c>
      <c r="K4355" s="36">
        <v>14</v>
      </c>
      <c r="L4355" s="317">
        <v>0.16471000015735629</v>
      </c>
      <c r="M4355" s="317"/>
      <c r="N4355" s="36">
        <v>79</v>
      </c>
      <c r="O4355" s="317">
        <v>0.1721100062131882</v>
      </c>
      <c r="P4355" s="317"/>
      <c r="Q4355" s="36">
        <v>1733</v>
      </c>
      <c r="R4355" s="317">
        <v>0.17378999292850489</v>
      </c>
      <c r="S4355" s="317"/>
      <c r="T4355" t="s">
        <v>380</v>
      </c>
      <c r="BA4355" s="395">
        <v>1</v>
      </c>
      <c r="BB4355" s="396" t="s">
        <v>861</v>
      </c>
      <c r="BC4355" t="str">
        <f t="shared" ref="BC4355:BC4418" si="391">E4355</f>
        <v>RTP</v>
      </c>
      <c r="BD4355" t="str">
        <f t="shared" ref="BD4355:BD4418" si="392">(LEFT(A4355, LEN(A4355)-7))&amp;"_"&amp;I4355</f>
        <v>NAoMe_initial_age_decades_80cap</v>
      </c>
      <c r="BE4355" s="397" t="s">
        <v>862</v>
      </c>
      <c r="BF4355" t="str">
        <f t="shared" ref="BF4355:BF4418" si="393">J4355</f>
        <v>50-59 yrs</v>
      </c>
      <c r="BG4355">
        <f t="shared" ref="BG4355:BG4418" si="394">K4355</f>
        <v>14</v>
      </c>
      <c r="BH4355" s="398">
        <f t="shared" ref="BH4355:BH4418" si="395">L4355</f>
        <v>0.16471000015735629</v>
      </c>
      <c r="BO4355" s="33"/>
    </row>
    <row r="4356" spans="1:67">
      <c r="A4356" s="316" t="s">
        <v>27</v>
      </c>
      <c r="B4356" t="s">
        <v>380</v>
      </c>
      <c r="C4356" t="s">
        <v>910</v>
      </c>
      <c r="D4356" t="s">
        <v>314</v>
      </c>
      <c r="E4356" s="316" t="s">
        <v>182</v>
      </c>
      <c r="F4356" s="316" t="s">
        <v>183</v>
      </c>
      <c r="G4356" s="316" t="s">
        <v>444</v>
      </c>
      <c r="H4356" s="316" t="s">
        <v>318</v>
      </c>
      <c r="I4356" s="316" t="s">
        <v>310</v>
      </c>
      <c r="J4356" s="316" t="s">
        <v>281</v>
      </c>
      <c r="K4356" s="36">
        <v>18</v>
      </c>
      <c r="L4356" s="317">
        <v>0.21175999939441681</v>
      </c>
      <c r="M4356" s="317"/>
      <c r="N4356" s="36">
        <v>95</v>
      </c>
      <c r="O4356" s="317">
        <v>0.20697000622749329</v>
      </c>
      <c r="P4356" s="317"/>
      <c r="Q4356" s="36">
        <v>1931</v>
      </c>
      <c r="R4356" s="317">
        <v>0.19363999366760251</v>
      </c>
      <c r="S4356" s="317"/>
      <c r="T4356" t="s">
        <v>380</v>
      </c>
      <c r="BA4356" s="395">
        <v>1</v>
      </c>
      <c r="BB4356" s="396" t="s">
        <v>861</v>
      </c>
      <c r="BC4356" t="str">
        <f t="shared" si="391"/>
        <v>RTP</v>
      </c>
      <c r="BD4356" t="str">
        <f t="shared" si="392"/>
        <v>NAoMe_initial_age_decades_80cap</v>
      </c>
      <c r="BE4356" s="397" t="s">
        <v>862</v>
      </c>
      <c r="BF4356" t="str">
        <f t="shared" si="393"/>
        <v>60-69 yrs</v>
      </c>
      <c r="BG4356">
        <f t="shared" si="394"/>
        <v>18</v>
      </c>
      <c r="BH4356" s="398">
        <f t="shared" si="395"/>
        <v>0.21175999939441681</v>
      </c>
      <c r="BO4356" s="33"/>
    </row>
    <row r="4357" spans="1:67">
      <c r="A4357" s="316" t="s">
        <v>27</v>
      </c>
      <c r="B4357" t="s">
        <v>380</v>
      </c>
      <c r="C4357" t="s">
        <v>910</v>
      </c>
      <c r="D4357" t="s">
        <v>314</v>
      </c>
      <c r="E4357" s="316" t="s">
        <v>182</v>
      </c>
      <c r="F4357" s="316" t="s">
        <v>183</v>
      </c>
      <c r="G4357" s="316" t="s">
        <v>444</v>
      </c>
      <c r="H4357" s="316" t="s">
        <v>318</v>
      </c>
      <c r="I4357" s="316" t="s">
        <v>310</v>
      </c>
      <c r="J4357" s="316" t="s">
        <v>282</v>
      </c>
      <c r="K4357" s="36">
        <v>26</v>
      </c>
      <c r="L4357" s="317">
        <v>0.30588001012802118</v>
      </c>
      <c r="M4357" s="317"/>
      <c r="N4357" s="36">
        <v>116</v>
      </c>
      <c r="O4357" s="317">
        <v>0.25271999835968018</v>
      </c>
      <c r="P4357" s="317"/>
      <c r="Q4357" s="36">
        <v>2493</v>
      </c>
      <c r="R4357" s="317">
        <v>0.25</v>
      </c>
      <c r="S4357" s="317"/>
      <c r="T4357" t="s">
        <v>380</v>
      </c>
      <c r="BA4357" s="395">
        <v>1</v>
      </c>
      <c r="BB4357" s="396" t="s">
        <v>861</v>
      </c>
      <c r="BC4357" t="str">
        <f t="shared" si="391"/>
        <v>RTP</v>
      </c>
      <c r="BD4357" t="str">
        <f t="shared" si="392"/>
        <v>NAoMe_initial_age_decades_80cap</v>
      </c>
      <c r="BE4357" s="397" t="s">
        <v>862</v>
      </c>
      <c r="BF4357" t="str">
        <f t="shared" si="393"/>
        <v>70-79 yrs</v>
      </c>
      <c r="BG4357">
        <f t="shared" si="394"/>
        <v>26</v>
      </c>
      <c r="BH4357" s="398">
        <f t="shared" si="395"/>
        <v>0.30588001012802118</v>
      </c>
      <c r="BO4357" s="33"/>
    </row>
    <row r="4358" spans="1:67">
      <c r="A4358" s="316" t="s">
        <v>27</v>
      </c>
      <c r="B4358" t="s">
        <v>380</v>
      </c>
      <c r="C4358" t="s">
        <v>910</v>
      </c>
      <c r="D4358" t="s">
        <v>314</v>
      </c>
      <c r="E4358" s="316" t="s">
        <v>182</v>
      </c>
      <c r="F4358" s="316" t="s">
        <v>183</v>
      </c>
      <c r="G4358" s="316" t="s">
        <v>444</v>
      </c>
      <c r="H4358" s="316" t="s">
        <v>318</v>
      </c>
      <c r="I4358" s="316" t="s">
        <v>310</v>
      </c>
      <c r="J4358" s="316" t="s">
        <v>283</v>
      </c>
      <c r="K4358" s="36">
        <v>23</v>
      </c>
      <c r="L4358" s="317">
        <v>0.27059000730514532</v>
      </c>
      <c r="M4358" s="317"/>
      <c r="N4358" s="36">
        <v>130</v>
      </c>
      <c r="O4358" s="317">
        <v>0.28321999311447138</v>
      </c>
      <c r="P4358" s="317"/>
      <c r="Q4358" s="36">
        <v>2292</v>
      </c>
      <c r="R4358" s="317">
        <v>0.2298399955034256</v>
      </c>
      <c r="S4358" s="317"/>
      <c r="T4358" t="s">
        <v>380</v>
      </c>
      <c r="BA4358" s="395">
        <v>1</v>
      </c>
      <c r="BB4358" s="396" t="s">
        <v>861</v>
      </c>
      <c r="BC4358" t="str">
        <f t="shared" si="391"/>
        <v>RTP</v>
      </c>
      <c r="BD4358" t="str">
        <f t="shared" si="392"/>
        <v>NAoMe_initial_age_decades_80cap</v>
      </c>
      <c r="BE4358" s="397" t="s">
        <v>862</v>
      </c>
      <c r="BF4358" t="str">
        <f t="shared" si="393"/>
        <v>80+ yrs</v>
      </c>
      <c r="BG4358">
        <f t="shared" si="394"/>
        <v>23</v>
      </c>
      <c r="BH4358" s="398">
        <f t="shared" si="395"/>
        <v>0.27059000730514532</v>
      </c>
      <c r="BO4358" s="33"/>
    </row>
    <row r="4359" spans="1:67">
      <c r="A4359" s="316" t="s">
        <v>27</v>
      </c>
      <c r="B4359" t="s">
        <v>380</v>
      </c>
      <c r="C4359" t="s">
        <v>910</v>
      </c>
      <c r="D4359" t="s">
        <v>314</v>
      </c>
      <c r="E4359" s="316" t="s">
        <v>182</v>
      </c>
      <c r="F4359" s="316" t="s">
        <v>183</v>
      </c>
      <c r="G4359" s="316" t="s">
        <v>444</v>
      </c>
      <c r="H4359" s="316" t="s">
        <v>318</v>
      </c>
      <c r="I4359" s="316" t="s">
        <v>341</v>
      </c>
      <c r="J4359" s="316" t="s">
        <v>13</v>
      </c>
      <c r="K4359" s="36">
        <v>61</v>
      </c>
      <c r="L4359" s="317">
        <v>0.71764999628067017</v>
      </c>
      <c r="M4359" s="317">
        <v>0.72618997097015381</v>
      </c>
      <c r="N4359" s="36">
        <v>301</v>
      </c>
      <c r="O4359" s="317">
        <v>0.65577000379562378</v>
      </c>
      <c r="P4359" s="317">
        <v>0.6809999942779541</v>
      </c>
      <c r="Q4359" s="36">
        <v>6753</v>
      </c>
      <c r="R4359" s="317">
        <v>0.67720001935958862</v>
      </c>
      <c r="S4359" s="317">
        <v>0.69554001092910767</v>
      </c>
      <c r="T4359" t="s">
        <v>380</v>
      </c>
      <c r="BA4359" s="395">
        <v>1</v>
      </c>
      <c r="BB4359" s="396" t="s">
        <v>861</v>
      </c>
      <c r="BC4359" t="str">
        <f t="shared" si="391"/>
        <v>RTP</v>
      </c>
      <c r="BD4359" t="str">
        <f t="shared" si="392"/>
        <v>NAoMe_initial_ch_score_2cap</v>
      </c>
      <c r="BE4359" s="397" t="s">
        <v>862</v>
      </c>
      <c r="BF4359" t="str">
        <f t="shared" si="393"/>
        <v>0</v>
      </c>
      <c r="BG4359">
        <f t="shared" si="394"/>
        <v>61</v>
      </c>
      <c r="BH4359" s="398">
        <f t="shared" si="395"/>
        <v>0.71764999628067017</v>
      </c>
      <c r="BO4359" s="33"/>
    </row>
    <row r="4360" spans="1:67">
      <c r="A4360" s="316" t="s">
        <v>27</v>
      </c>
      <c r="B4360" t="s">
        <v>380</v>
      </c>
      <c r="C4360" t="s">
        <v>910</v>
      </c>
      <c r="D4360" t="s">
        <v>314</v>
      </c>
      <c r="E4360" s="316" t="s">
        <v>182</v>
      </c>
      <c r="F4360" s="316" t="s">
        <v>183</v>
      </c>
      <c r="G4360" s="316" t="s">
        <v>444</v>
      </c>
      <c r="H4360" s="316" t="s">
        <v>318</v>
      </c>
      <c r="I4360" s="316" t="s">
        <v>341</v>
      </c>
      <c r="J4360" s="316" t="s">
        <v>14</v>
      </c>
      <c r="K4360" s="36">
        <v>14</v>
      </c>
      <c r="L4360" s="317">
        <v>0.16471000015735629</v>
      </c>
      <c r="M4360" s="317">
        <v>0.1666699945926666</v>
      </c>
      <c r="N4360" s="36">
        <v>83</v>
      </c>
      <c r="O4360" s="317">
        <v>0.18083000183105469</v>
      </c>
      <c r="P4360" s="317">
        <v>0.1877799928188324</v>
      </c>
      <c r="Q4360" s="36">
        <v>1630</v>
      </c>
      <c r="R4360" s="317">
        <v>0.16346000134944921</v>
      </c>
      <c r="S4360" s="317">
        <v>0.16788999736309049</v>
      </c>
      <c r="T4360" t="s">
        <v>380</v>
      </c>
      <c r="BA4360" s="395">
        <v>1</v>
      </c>
      <c r="BB4360" s="396" t="s">
        <v>861</v>
      </c>
      <c r="BC4360" t="str">
        <f t="shared" si="391"/>
        <v>RTP</v>
      </c>
      <c r="BD4360" t="str">
        <f t="shared" si="392"/>
        <v>NAoMe_initial_ch_score_2cap</v>
      </c>
      <c r="BE4360" s="397" t="s">
        <v>862</v>
      </c>
      <c r="BF4360" t="str">
        <f t="shared" si="393"/>
        <v>1</v>
      </c>
      <c r="BG4360">
        <f t="shared" si="394"/>
        <v>14</v>
      </c>
      <c r="BH4360" s="398">
        <f t="shared" si="395"/>
        <v>0.16471000015735629</v>
      </c>
      <c r="BO4360" s="33"/>
    </row>
    <row r="4361" spans="1:67">
      <c r="A4361" s="316" t="s">
        <v>27</v>
      </c>
      <c r="B4361" t="s">
        <v>380</v>
      </c>
      <c r="C4361" t="s">
        <v>910</v>
      </c>
      <c r="D4361" t="s">
        <v>314</v>
      </c>
      <c r="E4361" s="316" t="s">
        <v>182</v>
      </c>
      <c r="F4361" s="316" t="s">
        <v>183</v>
      </c>
      <c r="G4361" s="316" t="s">
        <v>444</v>
      </c>
      <c r="H4361" s="316" t="s">
        <v>318</v>
      </c>
      <c r="I4361" s="316" t="s">
        <v>341</v>
      </c>
      <c r="J4361" s="316" t="s">
        <v>301</v>
      </c>
      <c r="K4361" s="36">
        <v>9</v>
      </c>
      <c r="L4361" s="317">
        <v>0.1058799996972084</v>
      </c>
      <c r="M4361" s="317">
        <v>0.10713999718427659</v>
      </c>
      <c r="N4361" s="36">
        <v>58</v>
      </c>
      <c r="O4361" s="317">
        <v>0.12635999917984009</v>
      </c>
      <c r="P4361" s="317">
        <v>0.13121999800205231</v>
      </c>
      <c r="Q4361" s="36">
        <v>1326</v>
      </c>
      <c r="R4361" s="317">
        <v>0.132970005273819</v>
      </c>
      <c r="S4361" s="317">
        <v>0.13657000660896301</v>
      </c>
      <c r="T4361" t="s">
        <v>380</v>
      </c>
      <c r="BA4361" s="395">
        <v>1</v>
      </c>
      <c r="BB4361" s="396" t="s">
        <v>861</v>
      </c>
      <c r="BC4361" t="str">
        <f t="shared" si="391"/>
        <v>RTP</v>
      </c>
      <c r="BD4361" t="str">
        <f t="shared" si="392"/>
        <v>NAoMe_initial_ch_score_2cap</v>
      </c>
      <c r="BE4361" s="397" t="s">
        <v>862</v>
      </c>
      <c r="BF4361" t="str">
        <f t="shared" si="393"/>
        <v>2+</v>
      </c>
      <c r="BG4361">
        <f t="shared" si="394"/>
        <v>9</v>
      </c>
      <c r="BH4361" s="398">
        <f t="shared" si="395"/>
        <v>0.1058799996972084</v>
      </c>
      <c r="BO4361" s="33"/>
    </row>
    <row r="4362" spans="1:67">
      <c r="A4362" s="316" t="s">
        <v>27</v>
      </c>
      <c r="B4362" t="s">
        <v>380</v>
      </c>
      <c r="C4362" t="s">
        <v>910</v>
      </c>
      <c r="D4362" t="s">
        <v>314</v>
      </c>
      <c r="E4362" s="316" t="s">
        <v>182</v>
      </c>
      <c r="F4362" s="316" t="s">
        <v>183</v>
      </c>
      <c r="G4362" s="316" t="s">
        <v>444</v>
      </c>
      <c r="H4362" s="316" t="s">
        <v>318</v>
      </c>
      <c r="I4362" s="316" t="s">
        <v>341</v>
      </c>
      <c r="J4362" s="316" t="s">
        <v>260</v>
      </c>
      <c r="K4362" s="36">
        <v>1</v>
      </c>
      <c r="L4362" s="317">
        <v>1.1760000139474871E-2</v>
      </c>
      <c r="M4362" s="317"/>
      <c r="N4362" s="36">
        <v>17</v>
      </c>
      <c r="O4362" s="317">
        <v>3.7039998918771737E-2</v>
      </c>
      <c r="P4362" s="317"/>
      <c r="Q4362" s="36">
        <v>263</v>
      </c>
      <c r="R4362" s="317">
        <v>2.6370000094175339E-2</v>
      </c>
      <c r="S4362" s="317"/>
      <c r="T4362" t="s">
        <v>380</v>
      </c>
      <c r="BA4362" s="395">
        <v>1</v>
      </c>
      <c r="BB4362" s="396" t="s">
        <v>861</v>
      </c>
      <c r="BC4362" t="str">
        <f t="shared" si="391"/>
        <v>RTP</v>
      </c>
      <c r="BD4362" t="str">
        <f t="shared" si="392"/>
        <v>NAoMe_initial_ch_score_2cap</v>
      </c>
      <c r="BE4362" s="397" t="s">
        <v>862</v>
      </c>
      <c r="BF4362" t="str">
        <f t="shared" si="393"/>
        <v>Unknown</v>
      </c>
      <c r="BG4362">
        <f t="shared" si="394"/>
        <v>1</v>
      </c>
      <c r="BH4362" s="398">
        <f t="shared" si="395"/>
        <v>1.1760000139474871E-2</v>
      </c>
      <c r="BO4362" s="33"/>
    </row>
    <row r="4363" spans="1:67">
      <c r="A4363" s="316" t="s">
        <v>27</v>
      </c>
      <c r="B4363" t="s">
        <v>380</v>
      </c>
      <c r="C4363" t="s">
        <v>910</v>
      </c>
      <c r="D4363" t="s">
        <v>314</v>
      </c>
      <c r="E4363" s="316" t="s">
        <v>182</v>
      </c>
      <c r="F4363" s="316" t="s">
        <v>183</v>
      </c>
      <c r="G4363" s="316" t="s">
        <v>444</v>
      </c>
      <c r="H4363" s="316" t="s">
        <v>318</v>
      </c>
      <c r="I4363" s="316" t="s">
        <v>309</v>
      </c>
      <c r="J4363" s="316" t="s">
        <v>289</v>
      </c>
      <c r="K4363" s="36">
        <v>35</v>
      </c>
      <c r="L4363" s="317">
        <v>0.41176000237464899</v>
      </c>
      <c r="M4363" s="317"/>
      <c r="N4363" s="36">
        <v>160</v>
      </c>
      <c r="O4363" s="317">
        <v>0.348580002784729</v>
      </c>
      <c r="P4363" s="317"/>
      <c r="Q4363" s="36">
        <v>3283</v>
      </c>
      <c r="R4363" s="317">
        <v>0.3292199969291687</v>
      </c>
      <c r="S4363" s="317"/>
      <c r="T4363" t="s">
        <v>380</v>
      </c>
      <c r="BA4363" s="395">
        <v>1</v>
      </c>
      <c r="BB4363" s="396" t="s">
        <v>861</v>
      </c>
      <c r="BC4363" t="str">
        <f t="shared" si="391"/>
        <v>RTP</v>
      </c>
      <c r="BD4363" t="str">
        <f t="shared" si="392"/>
        <v>NAoMe_initial_diagnosis_year</v>
      </c>
      <c r="BE4363" s="397" t="s">
        <v>862</v>
      </c>
      <c r="BF4363" t="str">
        <f t="shared" si="393"/>
        <v>2021</v>
      </c>
      <c r="BG4363">
        <f t="shared" si="394"/>
        <v>35</v>
      </c>
      <c r="BH4363" s="398">
        <f t="shared" si="395"/>
        <v>0.41176000237464899</v>
      </c>
      <c r="BO4363" s="33"/>
    </row>
    <row r="4364" spans="1:67">
      <c r="A4364" s="316" t="s">
        <v>27</v>
      </c>
      <c r="B4364" t="s">
        <v>380</v>
      </c>
      <c r="C4364" t="s">
        <v>910</v>
      </c>
      <c r="D4364" t="s">
        <v>314</v>
      </c>
      <c r="E4364" s="316" t="s">
        <v>182</v>
      </c>
      <c r="F4364" s="316" t="s">
        <v>183</v>
      </c>
      <c r="G4364" s="316" t="s">
        <v>444</v>
      </c>
      <c r="H4364" s="316" t="s">
        <v>318</v>
      </c>
      <c r="I4364" s="316" t="s">
        <v>309</v>
      </c>
      <c r="J4364" s="316" t="s">
        <v>816</v>
      </c>
      <c r="K4364" s="36">
        <v>24</v>
      </c>
      <c r="L4364" s="317">
        <v>0.28235000371932978</v>
      </c>
      <c r="M4364" s="317"/>
      <c r="N4364" s="36">
        <v>151</v>
      </c>
      <c r="O4364" s="317">
        <v>0.32897999882698059</v>
      </c>
      <c r="P4364" s="317"/>
      <c r="Q4364" s="36">
        <v>3315</v>
      </c>
      <c r="R4364" s="317">
        <v>0.33243000507354742</v>
      </c>
      <c r="S4364" s="317"/>
      <c r="T4364" t="s">
        <v>380</v>
      </c>
      <c r="BA4364" s="395">
        <v>1</v>
      </c>
      <c r="BB4364" s="396" t="s">
        <v>861</v>
      </c>
      <c r="BC4364" t="str">
        <f t="shared" si="391"/>
        <v>RTP</v>
      </c>
      <c r="BD4364" t="str">
        <f t="shared" si="392"/>
        <v>NAoMe_initial_diagnosis_year</v>
      </c>
      <c r="BE4364" s="397" t="s">
        <v>862</v>
      </c>
      <c r="BF4364" t="str">
        <f t="shared" si="393"/>
        <v>2022</v>
      </c>
      <c r="BG4364">
        <f t="shared" si="394"/>
        <v>24</v>
      </c>
      <c r="BH4364" s="398">
        <f t="shared" si="395"/>
        <v>0.28235000371932978</v>
      </c>
      <c r="BO4364" s="33"/>
    </row>
    <row r="4365" spans="1:67">
      <c r="A4365" s="316" t="s">
        <v>27</v>
      </c>
      <c r="B4365" t="s">
        <v>380</v>
      </c>
      <c r="C4365" t="s">
        <v>910</v>
      </c>
      <c r="D4365" t="s">
        <v>314</v>
      </c>
      <c r="E4365" s="316" t="s">
        <v>182</v>
      </c>
      <c r="F4365" s="316" t="s">
        <v>183</v>
      </c>
      <c r="G4365" s="316" t="s">
        <v>444</v>
      </c>
      <c r="H4365" s="316" t="s">
        <v>318</v>
      </c>
      <c r="I4365" s="316" t="s">
        <v>309</v>
      </c>
      <c r="J4365" s="316" t="s">
        <v>946</v>
      </c>
      <c r="K4365" s="36">
        <v>26</v>
      </c>
      <c r="L4365" s="317">
        <v>0.30588001012802118</v>
      </c>
      <c r="M4365" s="317"/>
      <c r="N4365" s="36">
        <v>148</v>
      </c>
      <c r="O4365" s="317">
        <v>0.32243999838829041</v>
      </c>
      <c r="P4365" s="317"/>
      <c r="Q4365" s="36">
        <v>3374</v>
      </c>
      <c r="R4365" s="317">
        <v>0.33834999799728388</v>
      </c>
      <c r="S4365" s="317"/>
      <c r="T4365" t="s">
        <v>380</v>
      </c>
      <c r="BA4365" s="395">
        <v>1</v>
      </c>
      <c r="BB4365" s="396" t="s">
        <v>861</v>
      </c>
      <c r="BC4365" t="str">
        <f t="shared" si="391"/>
        <v>RTP</v>
      </c>
      <c r="BD4365" t="str">
        <f t="shared" si="392"/>
        <v>NAoMe_initial_diagnosis_year</v>
      </c>
      <c r="BE4365" s="397" t="s">
        <v>862</v>
      </c>
      <c r="BF4365" t="str">
        <f t="shared" si="393"/>
        <v>2023</v>
      </c>
      <c r="BG4365">
        <f t="shared" si="394"/>
        <v>26</v>
      </c>
      <c r="BH4365" s="398">
        <f t="shared" si="395"/>
        <v>0.30588001012802118</v>
      </c>
      <c r="BO4365" s="33"/>
    </row>
    <row r="4366" spans="1:67">
      <c r="A4366" s="316" t="s">
        <v>27</v>
      </c>
      <c r="B4366" t="s">
        <v>380</v>
      </c>
      <c r="C4366" t="s">
        <v>910</v>
      </c>
      <c r="D4366" t="s">
        <v>314</v>
      </c>
      <c r="E4366" s="316" t="s">
        <v>182</v>
      </c>
      <c r="F4366" s="316" t="s">
        <v>183</v>
      </c>
      <c r="G4366" s="316" t="s">
        <v>444</v>
      </c>
      <c r="H4366" s="316" t="s">
        <v>318</v>
      </c>
      <c r="I4366" s="316" t="s">
        <v>331</v>
      </c>
      <c r="J4366" s="316" t="s">
        <v>332</v>
      </c>
      <c r="K4366" s="36">
        <v>5</v>
      </c>
      <c r="L4366" s="317">
        <v>5.8820001780986793E-2</v>
      </c>
      <c r="M4366" s="317">
        <v>7.2460003197193146E-2</v>
      </c>
      <c r="N4366" s="36">
        <v>11</v>
      </c>
      <c r="O4366" s="317">
        <v>2.3970000445842739E-2</v>
      </c>
      <c r="P4366" s="317">
        <v>3.089999966323376E-2</v>
      </c>
      <c r="Q4366" s="36">
        <v>434</v>
      </c>
      <c r="R4366" s="317">
        <v>4.3519999831914902E-2</v>
      </c>
      <c r="S4366" s="317">
        <v>5.2159998565912247E-2</v>
      </c>
      <c r="T4366" t="s">
        <v>380</v>
      </c>
      <c r="BA4366" s="395">
        <v>1</v>
      </c>
      <c r="BB4366" s="396" t="s">
        <v>861</v>
      </c>
      <c r="BC4366" t="str">
        <f t="shared" si="391"/>
        <v>RTP</v>
      </c>
      <c r="BD4366" t="str">
        <f t="shared" si="392"/>
        <v>NAoMe_initial_disease_group</v>
      </c>
      <c r="BE4366" s="397" t="s">
        <v>862</v>
      </c>
      <c r="BF4366" t="str">
        <f t="shared" si="393"/>
        <v>Advanced M0</v>
      </c>
      <c r="BG4366">
        <f t="shared" si="394"/>
        <v>5</v>
      </c>
      <c r="BH4366" s="398">
        <f t="shared" si="395"/>
        <v>5.8820001780986793E-2</v>
      </c>
      <c r="BO4366" s="33"/>
    </row>
    <row r="4367" spans="1:67">
      <c r="A4367" s="316" t="s">
        <v>27</v>
      </c>
      <c r="B4367" t="s">
        <v>380</v>
      </c>
      <c r="C4367" t="s">
        <v>910</v>
      </c>
      <c r="D4367" t="s">
        <v>314</v>
      </c>
      <c r="E4367" s="316" t="s">
        <v>182</v>
      </c>
      <c r="F4367" s="316" t="s">
        <v>183</v>
      </c>
      <c r="G4367" s="316" t="s">
        <v>444</v>
      </c>
      <c r="H4367" s="316" t="s">
        <v>318</v>
      </c>
      <c r="I4367" s="316" t="s">
        <v>331</v>
      </c>
      <c r="J4367" s="316" t="s">
        <v>333</v>
      </c>
      <c r="K4367" s="36">
        <v>49</v>
      </c>
      <c r="L4367" s="317">
        <v>0.5764700174331665</v>
      </c>
      <c r="M4367" s="317">
        <v>0.71013998985290527</v>
      </c>
      <c r="N4367" s="36">
        <v>279</v>
      </c>
      <c r="O4367" s="317">
        <v>0.60784000158309937</v>
      </c>
      <c r="P4367" s="317">
        <v>0.78371000289916992</v>
      </c>
      <c r="Q4367" s="36">
        <v>6159</v>
      </c>
      <c r="R4367" s="317">
        <v>0.6176300048828125</v>
      </c>
      <c r="S4367" s="317">
        <v>0.74026000499725342</v>
      </c>
      <c r="T4367" t="s">
        <v>380</v>
      </c>
      <c r="BA4367" s="395">
        <v>1</v>
      </c>
      <c r="BB4367" s="396" t="s">
        <v>861</v>
      </c>
      <c r="BC4367" t="str">
        <f t="shared" si="391"/>
        <v>RTP</v>
      </c>
      <c r="BD4367" t="str">
        <f t="shared" si="392"/>
        <v>NAoMe_initial_disease_group</v>
      </c>
      <c r="BE4367" s="397" t="s">
        <v>862</v>
      </c>
      <c r="BF4367" t="str">
        <f t="shared" si="393"/>
        <v>Advanced M1</v>
      </c>
      <c r="BG4367">
        <f t="shared" si="394"/>
        <v>49</v>
      </c>
      <c r="BH4367" s="398">
        <f t="shared" si="395"/>
        <v>0.5764700174331665</v>
      </c>
      <c r="BO4367" s="33"/>
    </row>
    <row r="4368" spans="1:67">
      <c r="A4368" s="316" t="s">
        <v>27</v>
      </c>
      <c r="B4368" t="s">
        <v>380</v>
      </c>
      <c r="C4368" t="s">
        <v>910</v>
      </c>
      <c r="D4368" t="s">
        <v>314</v>
      </c>
      <c r="E4368" s="316" t="s">
        <v>182</v>
      </c>
      <c r="F4368" s="316" t="s">
        <v>183</v>
      </c>
      <c r="G4368" s="316" t="s">
        <v>444</v>
      </c>
      <c r="H4368" s="316" t="s">
        <v>318</v>
      </c>
      <c r="I4368" s="316" t="s">
        <v>331</v>
      </c>
      <c r="J4368" s="316" t="s">
        <v>334</v>
      </c>
      <c r="K4368" s="36">
        <v>0</v>
      </c>
      <c r="L4368" s="317">
        <v>0</v>
      </c>
      <c r="M4368" s="317">
        <v>0</v>
      </c>
      <c r="N4368" s="36">
        <v>2</v>
      </c>
      <c r="O4368" s="317">
        <v>4.3600001372396946E-3</v>
      </c>
      <c r="P4368" s="317">
        <v>5.6199999526143074E-3</v>
      </c>
      <c r="Q4368" s="36">
        <v>64</v>
      </c>
      <c r="R4368" s="317">
        <v>6.4199999906122676E-3</v>
      </c>
      <c r="S4368" s="317">
        <v>7.689999882131815E-3</v>
      </c>
      <c r="T4368" t="s">
        <v>380</v>
      </c>
      <c r="BA4368" s="395">
        <v>1</v>
      </c>
      <c r="BB4368" s="396" t="s">
        <v>861</v>
      </c>
      <c r="BC4368" t="str">
        <f t="shared" si="391"/>
        <v>RTP</v>
      </c>
      <c r="BD4368" t="str">
        <f t="shared" si="392"/>
        <v>NAoMe_initial_disease_group</v>
      </c>
      <c r="BE4368" s="397" t="s">
        <v>862</v>
      </c>
      <c r="BF4368" t="str">
        <f t="shared" si="393"/>
        <v>DCIS</v>
      </c>
      <c r="BG4368">
        <f t="shared" si="394"/>
        <v>0</v>
      </c>
      <c r="BH4368" s="398">
        <f t="shared" si="395"/>
        <v>0</v>
      </c>
      <c r="BO4368" s="33"/>
    </row>
    <row r="4369" spans="1:67">
      <c r="A4369" s="316" t="s">
        <v>27</v>
      </c>
      <c r="B4369" t="s">
        <v>380</v>
      </c>
      <c r="C4369" t="s">
        <v>910</v>
      </c>
      <c r="D4369" t="s">
        <v>314</v>
      </c>
      <c r="E4369" s="316" t="s">
        <v>182</v>
      </c>
      <c r="F4369" s="316" t="s">
        <v>183</v>
      </c>
      <c r="G4369" s="316" t="s">
        <v>444</v>
      </c>
      <c r="H4369" s="316" t="s">
        <v>318</v>
      </c>
      <c r="I4369" s="316" t="s">
        <v>331</v>
      </c>
      <c r="J4369" s="316" t="s">
        <v>335</v>
      </c>
      <c r="K4369" s="36">
        <v>15</v>
      </c>
      <c r="L4369" s="317">
        <v>0.1764699965715408</v>
      </c>
      <c r="M4369" s="317">
        <v>0.21739000082015991</v>
      </c>
      <c r="N4369" s="36">
        <v>64</v>
      </c>
      <c r="O4369" s="317">
        <v>0.13943000137805939</v>
      </c>
      <c r="P4369" s="317">
        <v>0.17978000640869141</v>
      </c>
      <c r="Q4369" s="36">
        <v>1663</v>
      </c>
      <c r="R4369" s="317">
        <v>0.16676999628543851</v>
      </c>
      <c r="S4369" s="317">
        <v>0.19988000392913821</v>
      </c>
      <c r="T4369" t="s">
        <v>380</v>
      </c>
      <c r="BA4369" s="395">
        <v>1</v>
      </c>
      <c r="BB4369" s="396" t="s">
        <v>861</v>
      </c>
      <c r="BC4369" t="str">
        <f t="shared" si="391"/>
        <v>RTP</v>
      </c>
      <c r="BD4369" t="str">
        <f t="shared" si="392"/>
        <v>NAoMe_initial_disease_group</v>
      </c>
      <c r="BE4369" s="397" t="s">
        <v>862</v>
      </c>
      <c r="BF4369" t="str">
        <f t="shared" si="393"/>
        <v>Early invasive</v>
      </c>
      <c r="BG4369">
        <f t="shared" si="394"/>
        <v>15</v>
      </c>
      <c r="BH4369" s="398">
        <f t="shared" si="395"/>
        <v>0.1764699965715408</v>
      </c>
      <c r="BO4369" s="33"/>
    </row>
    <row r="4370" spans="1:67">
      <c r="A4370" s="316" t="s">
        <v>27</v>
      </c>
      <c r="B4370" t="s">
        <v>380</v>
      </c>
      <c r="C4370" t="s">
        <v>910</v>
      </c>
      <c r="D4370" t="s">
        <v>314</v>
      </c>
      <c r="E4370" s="316" t="s">
        <v>182</v>
      </c>
      <c r="F4370" s="316" t="s">
        <v>183</v>
      </c>
      <c r="G4370" s="316" t="s">
        <v>444</v>
      </c>
      <c r="H4370" s="316" t="s">
        <v>318</v>
      </c>
      <c r="I4370" s="316" t="s">
        <v>331</v>
      </c>
      <c r="J4370" s="316" t="s">
        <v>337</v>
      </c>
      <c r="K4370" s="36">
        <v>16</v>
      </c>
      <c r="L4370" s="317">
        <v>0.1882400065660477</v>
      </c>
      <c r="M4370" s="317"/>
      <c r="N4370" s="36">
        <v>103</v>
      </c>
      <c r="O4370" s="317">
        <v>0.22439999878406519</v>
      </c>
      <c r="P4370" s="317"/>
      <c r="Q4370" s="36">
        <v>1652</v>
      </c>
      <c r="R4370" s="317">
        <v>0.1656599938869476</v>
      </c>
      <c r="S4370" s="317"/>
      <c r="T4370" t="s">
        <v>380</v>
      </c>
      <c r="BA4370" s="395">
        <v>1</v>
      </c>
      <c r="BB4370" s="396" t="s">
        <v>861</v>
      </c>
      <c r="BC4370" t="str">
        <f t="shared" si="391"/>
        <v>RTP</v>
      </c>
      <c r="BD4370" t="str">
        <f t="shared" si="392"/>
        <v>NAoMe_initial_disease_group</v>
      </c>
      <c r="BE4370" s="397" t="s">
        <v>862</v>
      </c>
      <c r="BF4370" t="str">
        <f t="shared" si="393"/>
        <v>Unknown stage</v>
      </c>
      <c r="BG4370">
        <f t="shared" si="394"/>
        <v>16</v>
      </c>
      <c r="BH4370" s="398">
        <f t="shared" si="395"/>
        <v>0.1882400065660477</v>
      </c>
      <c r="BO4370" s="33"/>
    </row>
    <row r="4371" spans="1:67">
      <c r="A4371" s="316" t="s">
        <v>27</v>
      </c>
      <c r="B4371" t="s">
        <v>380</v>
      </c>
      <c r="C4371" t="s">
        <v>910</v>
      </c>
      <c r="D4371" t="s">
        <v>314</v>
      </c>
      <c r="E4371" s="316" t="s">
        <v>182</v>
      </c>
      <c r="F4371" s="316" t="s">
        <v>183</v>
      </c>
      <c r="G4371" s="316" t="s">
        <v>444</v>
      </c>
      <c r="H4371" s="316" t="s">
        <v>318</v>
      </c>
      <c r="I4371" s="316" t="s">
        <v>656</v>
      </c>
      <c r="J4371" s="316" t="s">
        <v>286</v>
      </c>
      <c r="K4371" s="36">
        <v>2</v>
      </c>
      <c r="L4371" s="317">
        <v>2.3530000820755959E-2</v>
      </c>
      <c r="M4371" s="317">
        <v>2.5970000773668289E-2</v>
      </c>
      <c r="N4371" s="36">
        <v>7</v>
      </c>
      <c r="O4371" s="317">
        <v>1.525000017136335E-2</v>
      </c>
      <c r="P4371" s="317">
        <v>1.7109999433159832E-2</v>
      </c>
      <c r="Q4371" s="36">
        <v>492</v>
      </c>
      <c r="R4371" s="317">
        <v>4.9339998513460159E-2</v>
      </c>
      <c r="S4371" s="317">
        <v>5.1920000463724143E-2</v>
      </c>
      <c r="T4371" t="s">
        <v>380</v>
      </c>
      <c r="BA4371" s="395">
        <v>1</v>
      </c>
      <c r="BB4371" s="396" t="s">
        <v>861</v>
      </c>
      <c r="BC4371" t="str">
        <f t="shared" si="391"/>
        <v>RTP</v>
      </c>
      <c r="BD4371" t="str">
        <f t="shared" si="392"/>
        <v>NAoMe_initial_ethnicity_grp</v>
      </c>
      <c r="BE4371" s="397" t="s">
        <v>862</v>
      </c>
      <c r="BF4371" t="str">
        <f t="shared" si="393"/>
        <v>Asian or Asian British</v>
      </c>
      <c r="BG4371">
        <f t="shared" si="394"/>
        <v>2</v>
      </c>
      <c r="BH4371" s="398">
        <f t="shared" si="395"/>
        <v>2.3530000820755959E-2</v>
      </c>
      <c r="BO4371" s="33"/>
    </row>
    <row r="4372" spans="1:67">
      <c r="A4372" s="316" t="s">
        <v>27</v>
      </c>
      <c r="B4372" t="s">
        <v>380</v>
      </c>
      <c r="C4372" t="s">
        <v>910</v>
      </c>
      <c r="D4372" t="s">
        <v>314</v>
      </c>
      <c r="E4372" s="316" t="s">
        <v>182</v>
      </c>
      <c r="F4372" s="316" t="s">
        <v>183</v>
      </c>
      <c r="G4372" s="316" t="s">
        <v>444</v>
      </c>
      <c r="H4372" s="316" t="s">
        <v>318</v>
      </c>
      <c r="I4372" s="316" t="s">
        <v>656</v>
      </c>
      <c r="J4372" s="316" t="s">
        <v>287</v>
      </c>
      <c r="K4372" s="36">
        <v>0</v>
      </c>
      <c r="L4372" s="317">
        <v>0</v>
      </c>
      <c r="M4372" s="317">
        <v>0</v>
      </c>
      <c r="N4372" s="36">
        <v>2</v>
      </c>
      <c r="O4372" s="317">
        <v>4.3600001372396946E-3</v>
      </c>
      <c r="P4372" s="317">
        <v>4.889999981969595E-3</v>
      </c>
      <c r="Q4372" s="36">
        <v>403</v>
      </c>
      <c r="R4372" s="317">
        <v>4.0410000830888748E-2</v>
      </c>
      <c r="S4372" s="317">
        <v>4.2520001530647278E-2</v>
      </c>
      <c r="T4372" t="s">
        <v>380</v>
      </c>
      <c r="BA4372" s="395">
        <v>1</v>
      </c>
      <c r="BB4372" s="396" t="s">
        <v>861</v>
      </c>
      <c r="BC4372" t="str">
        <f t="shared" si="391"/>
        <v>RTP</v>
      </c>
      <c r="BD4372" t="str">
        <f t="shared" si="392"/>
        <v>NAoMe_initial_ethnicity_grp</v>
      </c>
      <c r="BE4372" s="397" t="s">
        <v>862</v>
      </c>
      <c r="BF4372" t="str">
        <f t="shared" si="393"/>
        <v>Black or Black British</v>
      </c>
      <c r="BG4372">
        <f t="shared" si="394"/>
        <v>0</v>
      </c>
      <c r="BH4372" s="398">
        <f t="shared" si="395"/>
        <v>0</v>
      </c>
      <c r="BO4372" s="33"/>
    </row>
    <row r="4373" spans="1:67">
      <c r="A4373" s="316" t="s">
        <v>27</v>
      </c>
      <c r="B4373" t="s">
        <v>380</v>
      </c>
      <c r="C4373" t="s">
        <v>910</v>
      </c>
      <c r="D4373" t="s">
        <v>314</v>
      </c>
      <c r="E4373" s="316" t="s">
        <v>182</v>
      </c>
      <c r="F4373" s="316" t="s">
        <v>183</v>
      </c>
      <c r="G4373" s="316" t="s">
        <v>444</v>
      </c>
      <c r="H4373" s="316" t="s">
        <v>318</v>
      </c>
      <c r="I4373" s="316" t="s">
        <v>656</v>
      </c>
      <c r="J4373" s="316" t="s">
        <v>259</v>
      </c>
      <c r="K4373" s="36">
        <v>2</v>
      </c>
      <c r="L4373" s="317">
        <v>2.3530000820755959E-2</v>
      </c>
      <c r="M4373" s="317">
        <v>2.5970000773668289E-2</v>
      </c>
      <c r="N4373" s="36">
        <v>5</v>
      </c>
      <c r="O4373" s="317">
        <v>1.088999956846237E-2</v>
      </c>
      <c r="P4373" s="317">
        <v>1.2219999916851521E-2</v>
      </c>
      <c r="Q4373" s="36">
        <v>98</v>
      </c>
      <c r="R4373" s="317">
        <v>9.8299998790025711E-3</v>
      </c>
      <c r="S4373" s="317">
        <v>1.0339999571442601E-2</v>
      </c>
      <c r="T4373" t="s">
        <v>380</v>
      </c>
      <c r="BA4373" s="395">
        <v>1</v>
      </c>
      <c r="BB4373" s="396" t="s">
        <v>861</v>
      </c>
      <c r="BC4373" t="str">
        <f t="shared" si="391"/>
        <v>RTP</v>
      </c>
      <c r="BD4373" t="str">
        <f t="shared" si="392"/>
        <v>NAoMe_initial_ethnicity_grp</v>
      </c>
      <c r="BE4373" s="397" t="s">
        <v>862</v>
      </c>
      <c r="BF4373" t="str">
        <f t="shared" si="393"/>
        <v>Mixed</v>
      </c>
      <c r="BG4373">
        <f t="shared" si="394"/>
        <v>2</v>
      </c>
      <c r="BH4373" s="398">
        <f t="shared" si="395"/>
        <v>2.3530000820755959E-2</v>
      </c>
      <c r="BO4373" s="33"/>
    </row>
    <row r="4374" spans="1:67">
      <c r="A4374" s="316" t="s">
        <v>27</v>
      </c>
      <c r="B4374" t="s">
        <v>380</v>
      </c>
      <c r="C4374" t="s">
        <v>910</v>
      </c>
      <c r="D4374" t="s">
        <v>314</v>
      </c>
      <c r="E4374" s="316" t="s">
        <v>182</v>
      </c>
      <c r="F4374" s="316" t="s">
        <v>183</v>
      </c>
      <c r="G4374" s="316" t="s">
        <v>444</v>
      </c>
      <c r="H4374" s="316" t="s">
        <v>318</v>
      </c>
      <c r="I4374" s="316" t="s">
        <v>656</v>
      </c>
      <c r="J4374" s="316" t="s">
        <v>288</v>
      </c>
      <c r="K4374" s="36">
        <v>0</v>
      </c>
      <c r="L4374" s="317">
        <v>0</v>
      </c>
      <c r="M4374" s="317">
        <v>0</v>
      </c>
      <c r="N4374" s="36">
        <v>2</v>
      </c>
      <c r="O4374" s="317">
        <v>4.3600001372396946E-3</v>
      </c>
      <c r="P4374" s="317">
        <v>4.889999981969595E-3</v>
      </c>
      <c r="Q4374" s="36">
        <v>246</v>
      </c>
      <c r="R4374" s="317">
        <v>2.466999925673008E-2</v>
      </c>
      <c r="S4374" s="317">
        <v>2.5960000231862072E-2</v>
      </c>
      <c r="T4374" t="s">
        <v>380</v>
      </c>
      <c r="BA4374" s="395">
        <v>1</v>
      </c>
      <c r="BB4374" s="396" t="s">
        <v>861</v>
      </c>
      <c r="BC4374" t="str">
        <f t="shared" si="391"/>
        <v>RTP</v>
      </c>
      <c r="BD4374" t="str">
        <f t="shared" si="392"/>
        <v>NAoMe_initial_ethnicity_grp</v>
      </c>
      <c r="BE4374" s="397" t="s">
        <v>862</v>
      </c>
      <c r="BF4374" t="str">
        <f t="shared" si="393"/>
        <v>Other Ethnic Group</v>
      </c>
      <c r="BG4374">
        <f t="shared" si="394"/>
        <v>0</v>
      </c>
      <c r="BH4374" s="398">
        <f t="shared" si="395"/>
        <v>0</v>
      </c>
      <c r="BO4374" s="33"/>
    </row>
    <row r="4375" spans="1:67">
      <c r="A4375" s="316" t="s">
        <v>27</v>
      </c>
      <c r="B4375" t="s">
        <v>380</v>
      </c>
      <c r="C4375" t="s">
        <v>910</v>
      </c>
      <c r="D4375" t="s">
        <v>314</v>
      </c>
      <c r="E4375" s="316" t="s">
        <v>182</v>
      </c>
      <c r="F4375" s="316" t="s">
        <v>183</v>
      </c>
      <c r="G4375" s="316" t="s">
        <v>444</v>
      </c>
      <c r="H4375" s="316" t="s">
        <v>318</v>
      </c>
      <c r="I4375" s="316" t="s">
        <v>656</v>
      </c>
      <c r="J4375" s="316" t="s">
        <v>260</v>
      </c>
      <c r="K4375" s="36">
        <v>8</v>
      </c>
      <c r="L4375" s="317">
        <v>9.4120003283023834E-2</v>
      </c>
      <c r="M4375" s="317"/>
      <c r="N4375" s="36">
        <v>50</v>
      </c>
      <c r="O4375" s="317">
        <v>0.1089299991726875</v>
      </c>
      <c r="P4375" s="317"/>
      <c r="Q4375" s="36">
        <v>495</v>
      </c>
      <c r="R4375" s="317">
        <v>4.9639999866485603E-2</v>
      </c>
      <c r="S4375" s="317"/>
      <c r="T4375" t="s">
        <v>380</v>
      </c>
      <c r="BA4375" s="395">
        <v>1</v>
      </c>
      <c r="BB4375" s="396" t="s">
        <v>861</v>
      </c>
      <c r="BC4375" t="str">
        <f t="shared" si="391"/>
        <v>RTP</v>
      </c>
      <c r="BD4375" t="str">
        <f t="shared" si="392"/>
        <v>NAoMe_initial_ethnicity_grp</v>
      </c>
      <c r="BE4375" s="397" t="s">
        <v>862</v>
      </c>
      <c r="BF4375" t="str">
        <f t="shared" si="393"/>
        <v>Unknown</v>
      </c>
      <c r="BG4375">
        <f t="shared" si="394"/>
        <v>8</v>
      </c>
      <c r="BH4375" s="398">
        <f t="shared" si="395"/>
        <v>9.4120003283023834E-2</v>
      </c>
      <c r="BO4375" s="33"/>
    </row>
    <row r="4376" spans="1:67">
      <c r="A4376" s="316" t="s">
        <v>27</v>
      </c>
      <c r="B4376" t="s">
        <v>380</v>
      </c>
      <c r="C4376" t="s">
        <v>910</v>
      </c>
      <c r="D4376" t="s">
        <v>314</v>
      </c>
      <c r="E4376" s="316" t="s">
        <v>182</v>
      </c>
      <c r="F4376" s="316" t="s">
        <v>183</v>
      </c>
      <c r="G4376" s="316" t="s">
        <v>444</v>
      </c>
      <c r="H4376" s="316" t="s">
        <v>318</v>
      </c>
      <c r="I4376" s="316" t="s">
        <v>656</v>
      </c>
      <c r="J4376" s="316" t="s">
        <v>258</v>
      </c>
      <c r="K4376" s="36">
        <v>73</v>
      </c>
      <c r="L4376" s="317">
        <v>0.85882002115249634</v>
      </c>
      <c r="M4376" s="317">
        <v>0.94805002212524414</v>
      </c>
      <c r="N4376" s="36">
        <v>393</v>
      </c>
      <c r="O4376" s="317">
        <v>0.85620999336242676</v>
      </c>
      <c r="P4376" s="317">
        <v>0.96087998151779175</v>
      </c>
      <c r="Q4376" s="36">
        <v>8238</v>
      </c>
      <c r="R4376" s="317">
        <v>0.82611000537872314</v>
      </c>
      <c r="S4376" s="317">
        <v>0.86926001310348511</v>
      </c>
      <c r="T4376" t="s">
        <v>380</v>
      </c>
      <c r="BA4376" s="395">
        <v>1</v>
      </c>
      <c r="BB4376" s="396" t="s">
        <v>861</v>
      </c>
      <c r="BC4376" t="str">
        <f t="shared" si="391"/>
        <v>RTP</v>
      </c>
      <c r="BD4376" t="str">
        <f t="shared" si="392"/>
        <v>NAoMe_initial_ethnicity_grp</v>
      </c>
      <c r="BE4376" s="397" t="s">
        <v>862</v>
      </c>
      <c r="BF4376" t="str">
        <f t="shared" si="393"/>
        <v>White</v>
      </c>
      <c r="BG4376">
        <f t="shared" si="394"/>
        <v>73</v>
      </c>
      <c r="BH4376" s="398">
        <f t="shared" si="395"/>
        <v>0.85882002115249634</v>
      </c>
      <c r="BO4376" s="33"/>
    </row>
    <row r="4377" spans="1:67">
      <c r="A4377" s="316" t="s">
        <v>27</v>
      </c>
      <c r="B4377" t="s">
        <v>380</v>
      </c>
      <c r="C4377" t="s">
        <v>910</v>
      </c>
      <c r="D4377" t="s">
        <v>314</v>
      </c>
      <c r="E4377" s="316" t="s">
        <v>182</v>
      </c>
      <c r="F4377" s="316" t="s">
        <v>183</v>
      </c>
      <c r="G4377" s="316" t="s">
        <v>444</v>
      </c>
      <c r="H4377" s="316" t="s">
        <v>318</v>
      </c>
      <c r="I4377" s="316" t="s">
        <v>657</v>
      </c>
      <c r="J4377" s="316" t="s">
        <v>817</v>
      </c>
      <c r="K4377" s="36">
        <v>77</v>
      </c>
      <c r="L4377" s="317">
        <v>0.90587997436523438</v>
      </c>
      <c r="M4377" s="317"/>
      <c r="N4377" s="36">
        <v>437</v>
      </c>
      <c r="O4377" s="317">
        <v>0.95206999778747559</v>
      </c>
      <c r="P4377" s="317"/>
      <c r="Q4377" s="36">
        <v>9359</v>
      </c>
      <c r="R4377" s="317">
        <v>0.93853002786636353</v>
      </c>
      <c r="S4377" s="317"/>
      <c r="T4377" t="s">
        <v>380</v>
      </c>
      <c r="BA4377" s="395">
        <v>1</v>
      </c>
      <c r="BB4377" s="396" t="s">
        <v>861</v>
      </c>
      <c r="BC4377" t="str">
        <f t="shared" si="391"/>
        <v>RTP</v>
      </c>
      <c r="BD4377" t="str">
        <f t="shared" si="392"/>
        <v>NAoMe_initial_final_route</v>
      </c>
      <c r="BE4377" s="397" t="s">
        <v>862</v>
      </c>
      <c r="BF4377" t="str">
        <f t="shared" si="393"/>
        <v>Not screened</v>
      </c>
      <c r="BG4377">
        <f t="shared" si="394"/>
        <v>77</v>
      </c>
      <c r="BH4377" s="398">
        <f t="shared" si="395"/>
        <v>0.90587997436523438</v>
      </c>
      <c r="BO4377" s="33"/>
    </row>
    <row r="4378" spans="1:67">
      <c r="A4378" s="316" t="s">
        <v>27</v>
      </c>
      <c r="B4378" t="s">
        <v>380</v>
      </c>
      <c r="C4378" t="s">
        <v>910</v>
      </c>
      <c r="D4378" t="s">
        <v>314</v>
      </c>
      <c r="E4378" s="316" t="s">
        <v>182</v>
      </c>
      <c r="F4378" s="316" t="s">
        <v>183</v>
      </c>
      <c r="G4378" s="316" t="s">
        <v>444</v>
      </c>
      <c r="H4378" s="316" t="s">
        <v>318</v>
      </c>
      <c r="I4378" s="316" t="s">
        <v>657</v>
      </c>
      <c r="J4378" s="316" t="s">
        <v>352</v>
      </c>
      <c r="K4378" s="36">
        <v>8</v>
      </c>
      <c r="L4378" s="317">
        <v>9.4120003283023834E-2</v>
      </c>
      <c r="M4378" s="317"/>
      <c r="N4378" s="36">
        <v>22</v>
      </c>
      <c r="O4378" s="317">
        <v>4.7929998487234123E-2</v>
      </c>
      <c r="P4378" s="317"/>
      <c r="Q4378" s="36">
        <v>613</v>
      </c>
      <c r="R4378" s="317">
        <v>6.1469998210668557E-2</v>
      </c>
      <c r="S4378" s="317"/>
      <c r="T4378" t="s">
        <v>380</v>
      </c>
      <c r="BA4378" s="395">
        <v>1</v>
      </c>
      <c r="BB4378" s="396" t="s">
        <v>861</v>
      </c>
      <c r="BC4378" t="str">
        <f t="shared" si="391"/>
        <v>RTP</v>
      </c>
      <c r="BD4378" t="str">
        <f t="shared" si="392"/>
        <v>NAoMe_initial_final_route</v>
      </c>
      <c r="BE4378" s="397" t="s">
        <v>862</v>
      </c>
      <c r="BF4378" t="str">
        <f t="shared" si="393"/>
        <v>Screening</v>
      </c>
      <c r="BG4378">
        <f t="shared" si="394"/>
        <v>8</v>
      </c>
      <c r="BH4378" s="398">
        <f t="shared" si="395"/>
        <v>9.4120003283023834E-2</v>
      </c>
      <c r="BO4378" s="33"/>
    </row>
    <row r="4379" spans="1:67">
      <c r="A4379" s="316" t="s">
        <v>27</v>
      </c>
      <c r="B4379" t="s">
        <v>380</v>
      </c>
      <c r="C4379" t="s">
        <v>910</v>
      </c>
      <c r="D4379" t="s">
        <v>314</v>
      </c>
      <c r="E4379" s="316" t="s">
        <v>182</v>
      </c>
      <c r="F4379" s="316" t="s">
        <v>183</v>
      </c>
      <c r="G4379" s="316" t="s">
        <v>444</v>
      </c>
      <c r="H4379" s="316" t="s">
        <v>318</v>
      </c>
      <c r="I4379" s="316" t="s">
        <v>303</v>
      </c>
      <c r="J4379" s="316" t="s">
        <v>308</v>
      </c>
      <c r="K4379" s="36">
        <v>16</v>
      </c>
      <c r="L4379" s="317">
        <v>0.1882400065660477</v>
      </c>
      <c r="M4379" s="317"/>
      <c r="N4379" s="36">
        <v>103</v>
      </c>
      <c r="O4379" s="317">
        <v>0.22439999878406519</v>
      </c>
      <c r="P4379" s="317"/>
      <c r="Q4379" s="36">
        <v>1652</v>
      </c>
      <c r="R4379" s="317">
        <v>0.1656599938869476</v>
      </c>
      <c r="S4379" s="317"/>
      <c r="T4379" t="s">
        <v>380</v>
      </c>
      <c r="BA4379" s="395">
        <v>1</v>
      </c>
      <c r="BB4379" s="396" t="s">
        <v>861</v>
      </c>
      <c r="BC4379" t="str">
        <f t="shared" si="391"/>
        <v>RTP</v>
      </c>
      <c r="BD4379" t="str">
        <f t="shared" si="392"/>
        <v>NAoMe_initial_final_stage_tum</v>
      </c>
      <c r="BE4379" s="397" t="s">
        <v>862</v>
      </c>
      <c r="BF4379" t="str">
        <f t="shared" si="393"/>
        <v>Not staged/Unstated</v>
      </c>
      <c r="BG4379">
        <f t="shared" si="394"/>
        <v>16</v>
      </c>
      <c r="BH4379" s="398">
        <f t="shared" si="395"/>
        <v>0.1882400065660477</v>
      </c>
      <c r="BO4379" s="33"/>
    </row>
    <row r="4380" spans="1:67">
      <c r="A4380" s="316" t="s">
        <v>27</v>
      </c>
      <c r="B4380" t="s">
        <v>380</v>
      </c>
      <c r="C4380" t="s">
        <v>910</v>
      </c>
      <c r="D4380" t="s">
        <v>314</v>
      </c>
      <c r="E4380" s="316" t="s">
        <v>182</v>
      </c>
      <c r="F4380" s="316" t="s">
        <v>183</v>
      </c>
      <c r="G4380" s="316" t="s">
        <v>444</v>
      </c>
      <c r="H4380" s="316" t="s">
        <v>318</v>
      </c>
      <c r="I4380" s="316" t="s">
        <v>303</v>
      </c>
      <c r="J4380" s="316" t="s">
        <v>304</v>
      </c>
      <c r="K4380" s="36">
        <v>0</v>
      </c>
      <c r="L4380" s="317">
        <v>0</v>
      </c>
      <c r="M4380" s="317">
        <v>0</v>
      </c>
      <c r="N4380" s="36">
        <v>2</v>
      </c>
      <c r="O4380" s="317">
        <v>4.3600001372396946E-3</v>
      </c>
      <c r="P4380" s="317">
        <v>5.6199999526143074E-3</v>
      </c>
      <c r="Q4380" s="36">
        <v>64</v>
      </c>
      <c r="R4380" s="317">
        <v>6.4199999906122676E-3</v>
      </c>
      <c r="S4380" s="317">
        <v>7.689999882131815E-3</v>
      </c>
      <c r="T4380" t="s">
        <v>380</v>
      </c>
      <c r="BA4380" s="395">
        <v>1</v>
      </c>
      <c r="BB4380" s="396" t="s">
        <v>861</v>
      </c>
      <c r="BC4380" t="str">
        <f t="shared" si="391"/>
        <v>RTP</v>
      </c>
      <c r="BD4380" t="str">
        <f t="shared" si="392"/>
        <v>NAoMe_initial_final_stage_tum</v>
      </c>
      <c r="BE4380" s="397" t="s">
        <v>862</v>
      </c>
      <c r="BF4380" t="str">
        <f t="shared" si="393"/>
        <v>Stage 0</v>
      </c>
      <c r="BG4380">
        <f t="shared" si="394"/>
        <v>0</v>
      </c>
      <c r="BH4380" s="398">
        <f t="shared" si="395"/>
        <v>0</v>
      </c>
      <c r="BO4380" s="33"/>
    </row>
    <row r="4381" spans="1:67">
      <c r="A4381" s="316" t="s">
        <v>27</v>
      </c>
      <c r="B4381" t="s">
        <v>380</v>
      </c>
      <c r="C4381" t="s">
        <v>910</v>
      </c>
      <c r="D4381" t="s">
        <v>314</v>
      </c>
      <c r="E4381" s="316" t="s">
        <v>182</v>
      </c>
      <c r="F4381" s="316" t="s">
        <v>183</v>
      </c>
      <c r="G4381" s="316" t="s">
        <v>444</v>
      </c>
      <c r="H4381" s="316" t="s">
        <v>318</v>
      </c>
      <c r="I4381" s="316" t="s">
        <v>303</v>
      </c>
      <c r="J4381" s="316" t="s">
        <v>305</v>
      </c>
      <c r="K4381" s="36">
        <v>2</v>
      </c>
      <c r="L4381" s="317">
        <v>2.3530000820755959E-2</v>
      </c>
      <c r="M4381" s="317">
        <v>2.8990000486373901E-2</v>
      </c>
      <c r="N4381" s="36">
        <v>17</v>
      </c>
      <c r="O4381" s="317">
        <v>3.7039998918771737E-2</v>
      </c>
      <c r="P4381" s="317">
        <v>4.7749999910593033E-2</v>
      </c>
      <c r="Q4381" s="36">
        <v>359</v>
      </c>
      <c r="R4381" s="317">
        <v>3.5999998450279243E-2</v>
      </c>
      <c r="S4381" s="317">
        <v>4.3150000274181373E-2</v>
      </c>
      <c r="T4381" t="s">
        <v>380</v>
      </c>
      <c r="BA4381" s="395">
        <v>1</v>
      </c>
      <c r="BB4381" s="396" t="s">
        <v>861</v>
      </c>
      <c r="BC4381" t="str">
        <f t="shared" si="391"/>
        <v>RTP</v>
      </c>
      <c r="BD4381" t="str">
        <f t="shared" si="392"/>
        <v>NAoMe_initial_final_stage_tum</v>
      </c>
      <c r="BE4381" s="397" t="s">
        <v>862</v>
      </c>
      <c r="BF4381" t="str">
        <f t="shared" si="393"/>
        <v>Stage 1</v>
      </c>
      <c r="BG4381">
        <f t="shared" si="394"/>
        <v>2</v>
      </c>
      <c r="BH4381" s="398">
        <f t="shared" si="395"/>
        <v>2.3530000820755959E-2</v>
      </c>
      <c r="BO4381" s="33"/>
    </row>
    <row r="4382" spans="1:67">
      <c r="A4382" s="316" t="s">
        <v>27</v>
      </c>
      <c r="B4382" t="s">
        <v>380</v>
      </c>
      <c r="C4382" t="s">
        <v>910</v>
      </c>
      <c r="D4382" t="s">
        <v>314</v>
      </c>
      <c r="E4382" s="316" t="s">
        <v>182</v>
      </c>
      <c r="F4382" s="316" t="s">
        <v>183</v>
      </c>
      <c r="G4382" s="316" t="s">
        <v>444</v>
      </c>
      <c r="H4382" s="316" t="s">
        <v>318</v>
      </c>
      <c r="I4382" s="316" t="s">
        <v>303</v>
      </c>
      <c r="J4382" s="316" t="s">
        <v>306</v>
      </c>
      <c r="K4382" s="36">
        <v>8</v>
      </c>
      <c r="L4382" s="317">
        <v>9.4120003283023834E-2</v>
      </c>
      <c r="M4382" s="317">
        <v>0.11593999713659291</v>
      </c>
      <c r="N4382" s="36">
        <v>37</v>
      </c>
      <c r="O4382" s="317">
        <v>8.0609999597072601E-2</v>
      </c>
      <c r="P4382" s="317">
        <v>0.1039299964904785</v>
      </c>
      <c r="Q4382" s="36">
        <v>996</v>
      </c>
      <c r="R4382" s="317">
        <v>9.9880002439022064E-2</v>
      </c>
      <c r="S4382" s="317">
        <v>0.11970999836921691</v>
      </c>
      <c r="T4382" t="s">
        <v>380</v>
      </c>
      <c r="BA4382" s="395">
        <v>1</v>
      </c>
      <c r="BB4382" s="396" t="s">
        <v>861</v>
      </c>
      <c r="BC4382" t="str">
        <f t="shared" si="391"/>
        <v>RTP</v>
      </c>
      <c r="BD4382" t="str">
        <f t="shared" si="392"/>
        <v>NAoMe_initial_final_stage_tum</v>
      </c>
      <c r="BE4382" s="397" t="s">
        <v>862</v>
      </c>
      <c r="BF4382" t="str">
        <f t="shared" si="393"/>
        <v>Stage 2</v>
      </c>
      <c r="BG4382">
        <f t="shared" si="394"/>
        <v>8</v>
      </c>
      <c r="BH4382" s="398">
        <f t="shared" si="395"/>
        <v>9.4120003283023834E-2</v>
      </c>
      <c r="BO4382" s="33"/>
    </row>
    <row r="4383" spans="1:67">
      <c r="A4383" s="316" t="s">
        <v>27</v>
      </c>
      <c r="B4383" t="s">
        <v>380</v>
      </c>
      <c r="C4383" t="s">
        <v>910</v>
      </c>
      <c r="D4383" t="s">
        <v>314</v>
      </c>
      <c r="E4383" s="316" t="s">
        <v>182</v>
      </c>
      <c r="F4383" s="316" t="s">
        <v>183</v>
      </c>
      <c r="G4383" s="316" t="s">
        <v>444</v>
      </c>
      <c r="H4383" s="316" t="s">
        <v>318</v>
      </c>
      <c r="I4383" s="316" t="s">
        <v>303</v>
      </c>
      <c r="J4383" s="316" t="s">
        <v>307</v>
      </c>
      <c r="K4383" s="36">
        <v>9</v>
      </c>
      <c r="L4383" s="317">
        <v>0.1058799996972084</v>
      </c>
      <c r="M4383" s="317">
        <v>0.13042999804019931</v>
      </c>
      <c r="N4383" s="36">
        <v>21</v>
      </c>
      <c r="O4383" s="317">
        <v>4.5749999582767487E-2</v>
      </c>
      <c r="P4383" s="317">
        <v>5.8990001678466797E-2</v>
      </c>
      <c r="Q4383" s="36">
        <v>742</v>
      </c>
      <c r="R4383" s="317">
        <v>7.4409998953342438E-2</v>
      </c>
      <c r="S4383" s="317">
        <v>8.9180000126361847E-2</v>
      </c>
      <c r="T4383" t="s">
        <v>380</v>
      </c>
      <c r="BA4383" s="395">
        <v>1</v>
      </c>
      <c r="BB4383" s="396" t="s">
        <v>861</v>
      </c>
      <c r="BC4383" t="str">
        <f t="shared" si="391"/>
        <v>RTP</v>
      </c>
      <c r="BD4383" t="str">
        <f t="shared" si="392"/>
        <v>NAoMe_initial_final_stage_tum</v>
      </c>
      <c r="BE4383" s="397" t="s">
        <v>862</v>
      </c>
      <c r="BF4383" t="str">
        <f t="shared" si="393"/>
        <v>Stage 3</v>
      </c>
      <c r="BG4383">
        <f t="shared" si="394"/>
        <v>9</v>
      </c>
      <c r="BH4383" s="398">
        <f t="shared" si="395"/>
        <v>0.1058799996972084</v>
      </c>
      <c r="BO4383" s="33"/>
    </row>
    <row r="4384" spans="1:67">
      <c r="A4384" s="316" t="s">
        <v>27</v>
      </c>
      <c r="B4384" t="s">
        <v>380</v>
      </c>
      <c r="C4384" t="s">
        <v>910</v>
      </c>
      <c r="D4384" t="s">
        <v>314</v>
      </c>
      <c r="E4384" s="316" t="s">
        <v>182</v>
      </c>
      <c r="F4384" s="316" t="s">
        <v>183</v>
      </c>
      <c r="G4384" s="316" t="s">
        <v>444</v>
      </c>
      <c r="H4384" s="316" t="s">
        <v>318</v>
      </c>
      <c r="I4384" s="316" t="s">
        <v>303</v>
      </c>
      <c r="J4384" s="316" t="s">
        <v>336</v>
      </c>
      <c r="K4384" s="36">
        <v>50</v>
      </c>
      <c r="L4384" s="317">
        <v>0.58824002742767334</v>
      </c>
      <c r="M4384" s="317">
        <v>0.72464001178741455</v>
      </c>
      <c r="N4384" s="36">
        <v>279</v>
      </c>
      <c r="O4384" s="317">
        <v>0.60784000158309937</v>
      </c>
      <c r="P4384" s="317">
        <v>0.78371000289916992</v>
      </c>
      <c r="Q4384" s="36">
        <v>6159</v>
      </c>
      <c r="R4384" s="317">
        <v>0.6176300048828125</v>
      </c>
      <c r="S4384" s="317">
        <v>0.74026000499725342</v>
      </c>
      <c r="T4384" t="s">
        <v>380</v>
      </c>
      <c r="BA4384" s="395">
        <v>1</v>
      </c>
      <c r="BB4384" s="396" t="s">
        <v>861</v>
      </c>
      <c r="BC4384" t="str">
        <f t="shared" si="391"/>
        <v>RTP</v>
      </c>
      <c r="BD4384" t="str">
        <f t="shared" si="392"/>
        <v>NAoMe_initial_final_stage_tum</v>
      </c>
      <c r="BE4384" s="397" t="s">
        <v>862</v>
      </c>
      <c r="BF4384" t="str">
        <f t="shared" si="393"/>
        <v>Stage 4</v>
      </c>
      <c r="BG4384">
        <f t="shared" si="394"/>
        <v>50</v>
      </c>
      <c r="BH4384" s="398">
        <f t="shared" si="395"/>
        <v>0.58824002742767334</v>
      </c>
      <c r="BO4384" s="33"/>
    </row>
    <row r="4385" spans="1:67">
      <c r="A4385" s="316" t="s">
        <v>27</v>
      </c>
      <c r="B4385" t="s">
        <v>380</v>
      </c>
      <c r="C4385" t="s">
        <v>910</v>
      </c>
      <c r="D4385" t="s">
        <v>314</v>
      </c>
      <c r="E4385" s="316" t="s">
        <v>182</v>
      </c>
      <c r="F4385" s="316" t="s">
        <v>183</v>
      </c>
      <c r="G4385" s="316" t="s">
        <v>444</v>
      </c>
      <c r="H4385" s="316" t="s">
        <v>318</v>
      </c>
      <c r="I4385" s="316" t="s">
        <v>342</v>
      </c>
      <c r="J4385" s="316" t="s">
        <v>343</v>
      </c>
      <c r="K4385" s="36">
        <v>16</v>
      </c>
      <c r="L4385" s="317">
        <v>0.1882400065660477</v>
      </c>
      <c r="M4385" s="317"/>
      <c r="N4385" s="36">
        <v>103</v>
      </c>
      <c r="O4385" s="317">
        <v>0.22439999878406519</v>
      </c>
      <c r="P4385" s="317"/>
      <c r="Q4385" s="36">
        <v>1652</v>
      </c>
      <c r="R4385" s="317">
        <v>0.1656599938869476</v>
      </c>
      <c r="S4385" s="317"/>
      <c r="T4385" t="s">
        <v>380</v>
      </c>
      <c r="BA4385" s="395">
        <v>1</v>
      </c>
      <c r="BB4385" s="396" t="s">
        <v>861</v>
      </c>
      <c r="BC4385" t="str">
        <f t="shared" si="391"/>
        <v>RTP</v>
      </c>
      <c r="BD4385" t="str">
        <f t="shared" si="392"/>
        <v>NAoMe_initial_final_stage_tum_grp</v>
      </c>
      <c r="BE4385" s="397" t="s">
        <v>862</v>
      </c>
      <c r="BF4385" t="str">
        <f t="shared" si="393"/>
        <v>MBC in HESAPC</v>
      </c>
      <c r="BG4385">
        <f t="shared" si="394"/>
        <v>16</v>
      </c>
      <c r="BH4385" s="398">
        <f t="shared" si="395"/>
        <v>0.1882400065660477</v>
      </c>
      <c r="BO4385" s="33"/>
    </row>
    <row r="4386" spans="1:67">
      <c r="A4386" s="316" t="s">
        <v>27</v>
      </c>
      <c r="B4386" t="s">
        <v>380</v>
      </c>
      <c r="C4386" t="s">
        <v>910</v>
      </c>
      <c r="D4386" t="s">
        <v>314</v>
      </c>
      <c r="E4386" s="316" t="s">
        <v>182</v>
      </c>
      <c r="F4386" s="316" t="s">
        <v>183</v>
      </c>
      <c r="G4386" s="316" t="s">
        <v>444</v>
      </c>
      <c r="H4386" s="316" t="s">
        <v>318</v>
      </c>
      <c r="I4386" s="316" t="s">
        <v>342</v>
      </c>
      <c r="J4386" s="316" t="s">
        <v>344</v>
      </c>
      <c r="K4386" s="36">
        <v>20</v>
      </c>
      <c r="L4386" s="317">
        <v>0.23529000580310819</v>
      </c>
      <c r="M4386" s="317">
        <v>0.28986001014709473</v>
      </c>
      <c r="N4386" s="36">
        <v>78</v>
      </c>
      <c r="O4386" s="317">
        <v>0.16992999613285059</v>
      </c>
      <c r="P4386" s="317">
        <v>0.21909999847412109</v>
      </c>
      <c r="Q4386" s="36">
        <v>2161</v>
      </c>
      <c r="R4386" s="317">
        <v>0.2167100012302399</v>
      </c>
      <c r="S4386" s="317">
        <v>0.25973999500274658</v>
      </c>
      <c r="T4386" t="s">
        <v>380</v>
      </c>
      <c r="BA4386" s="395">
        <v>1</v>
      </c>
      <c r="BB4386" s="396" t="s">
        <v>861</v>
      </c>
      <c r="BC4386" t="str">
        <f t="shared" si="391"/>
        <v>RTP</v>
      </c>
      <c r="BD4386" t="str">
        <f t="shared" si="392"/>
        <v>NAoMe_initial_final_stage_tum_grp</v>
      </c>
      <c r="BE4386" s="397" t="s">
        <v>862</v>
      </c>
      <c r="BF4386" t="str">
        <f t="shared" si="393"/>
        <v>Stage 0-3</v>
      </c>
      <c r="BG4386">
        <f t="shared" si="394"/>
        <v>20</v>
      </c>
      <c r="BH4386" s="398">
        <f t="shared" si="395"/>
        <v>0.23529000580310819</v>
      </c>
      <c r="BO4386" s="33"/>
    </row>
    <row r="4387" spans="1:67">
      <c r="A4387" s="316" t="s">
        <v>27</v>
      </c>
      <c r="B4387" t="s">
        <v>380</v>
      </c>
      <c r="C4387" t="s">
        <v>910</v>
      </c>
      <c r="D4387" t="s">
        <v>314</v>
      </c>
      <c r="E4387" s="316" t="s">
        <v>182</v>
      </c>
      <c r="F4387" s="316" t="s">
        <v>183</v>
      </c>
      <c r="G4387" s="316" t="s">
        <v>444</v>
      </c>
      <c r="H4387" s="316" t="s">
        <v>318</v>
      </c>
      <c r="I4387" s="316" t="s">
        <v>342</v>
      </c>
      <c r="J4387" s="316" t="s">
        <v>336</v>
      </c>
      <c r="K4387" s="36">
        <v>49</v>
      </c>
      <c r="L4387" s="317">
        <v>0.5764700174331665</v>
      </c>
      <c r="M4387" s="317">
        <v>0.71013998985290527</v>
      </c>
      <c r="N4387" s="36">
        <v>278</v>
      </c>
      <c r="O4387" s="317">
        <v>0.60566002130508423</v>
      </c>
      <c r="P4387" s="317">
        <v>0.78090000152587891</v>
      </c>
      <c r="Q4387" s="36">
        <v>6159</v>
      </c>
      <c r="R4387" s="317">
        <v>0.6176300048828125</v>
      </c>
      <c r="S4387" s="317">
        <v>0.74026000499725342</v>
      </c>
      <c r="T4387" t="s">
        <v>380</v>
      </c>
      <c r="BA4387" s="395">
        <v>1</v>
      </c>
      <c r="BB4387" s="396" t="s">
        <v>861</v>
      </c>
      <c r="BC4387" t="str">
        <f t="shared" si="391"/>
        <v>RTP</v>
      </c>
      <c r="BD4387" t="str">
        <f t="shared" si="392"/>
        <v>NAoMe_initial_final_stage_tum_grp</v>
      </c>
      <c r="BE4387" s="397" t="s">
        <v>862</v>
      </c>
      <c r="BF4387" t="str">
        <f t="shared" si="393"/>
        <v>Stage 4</v>
      </c>
      <c r="BG4387">
        <f t="shared" si="394"/>
        <v>49</v>
      </c>
      <c r="BH4387" s="398">
        <f t="shared" si="395"/>
        <v>0.5764700174331665</v>
      </c>
      <c r="BO4387" s="33"/>
    </row>
    <row r="4388" spans="1:67">
      <c r="A4388" s="316" t="s">
        <v>27</v>
      </c>
      <c r="B4388" t="s">
        <v>380</v>
      </c>
      <c r="C4388" t="s">
        <v>910</v>
      </c>
      <c r="D4388" t="s">
        <v>314</v>
      </c>
      <c r="E4388" s="316" t="s">
        <v>182</v>
      </c>
      <c r="F4388" s="316" t="s">
        <v>183</v>
      </c>
      <c r="G4388" s="316" t="s">
        <v>444</v>
      </c>
      <c r="H4388" s="316" t="s">
        <v>318</v>
      </c>
      <c r="I4388" s="316" t="s">
        <v>658</v>
      </c>
      <c r="J4388" s="316" t="s">
        <v>345</v>
      </c>
      <c r="K4388" s="36">
        <v>85</v>
      </c>
      <c r="L4388" s="317">
        <v>1</v>
      </c>
      <c r="M4388" s="317"/>
      <c r="N4388" s="36">
        <v>459</v>
      </c>
      <c r="O4388" s="317">
        <v>1</v>
      </c>
      <c r="P4388" s="317"/>
      <c r="Q4388" s="36">
        <v>9972</v>
      </c>
      <c r="R4388" s="317">
        <v>1</v>
      </c>
      <c r="S4388" s="317"/>
      <c r="T4388" t="s">
        <v>380</v>
      </c>
      <c r="BA4388" s="395">
        <v>1</v>
      </c>
      <c r="BB4388" s="396" t="s">
        <v>861</v>
      </c>
      <c r="BC4388" t="str">
        <f t="shared" si="391"/>
        <v>RTP</v>
      </c>
      <c r="BD4388" t="str">
        <f t="shared" si="392"/>
        <v>NAoMe_initial_final_who_ps</v>
      </c>
      <c r="BE4388" s="397" t="s">
        <v>862</v>
      </c>
      <c r="BF4388" t="str">
        <f t="shared" si="393"/>
        <v>Not recorded</v>
      </c>
      <c r="BG4388">
        <f t="shared" si="394"/>
        <v>85</v>
      </c>
      <c r="BH4388" s="398">
        <f t="shared" si="395"/>
        <v>1</v>
      </c>
      <c r="BO4388" s="33"/>
    </row>
    <row r="4389" spans="1:67">
      <c r="A4389" s="316" t="s">
        <v>27</v>
      </c>
      <c r="B4389" t="s">
        <v>380</v>
      </c>
      <c r="C4389" t="s">
        <v>910</v>
      </c>
      <c r="D4389" t="s">
        <v>314</v>
      </c>
      <c r="E4389" s="316" t="s">
        <v>182</v>
      </c>
      <c r="F4389" s="316" t="s">
        <v>183</v>
      </c>
      <c r="G4389" s="316" t="s">
        <v>444</v>
      </c>
      <c r="H4389" s="316" t="s">
        <v>318</v>
      </c>
      <c r="I4389" s="316" t="s">
        <v>291</v>
      </c>
      <c r="J4389" s="316" t="s">
        <v>313</v>
      </c>
      <c r="K4389" s="36">
        <v>83</v>
      </c>
      <c r="L4389" s="317">
        <v>0.97646999359130859</v>
      </c>
      <c r="M4389" s="317"/>
      <c r="N4389" s="36">
        <v>457</v>
      </c>
      <c r="O4389" s="317">
        <v>0.99563997983932495</v>
      </c>
      <c r="P4389" s="317"/>
      <c r="Q4389" s="36">
        <v>9846</v>
      </c>
      <c r="R4389" s="317">
        <v>0.98736000061035156</v>
      </c>
      <c r="S4389" s="317"/>
      <c r="T4389" t="s">
        <v>380</v>
      </c>
      <c r="BA4389" s="395">
        <v>1</v>
      </c>
      <c r="BB4389" s="396" t="s">
        <v>861</v>
      </c>
      <c r="BC4389" t="str">
        <f t="shared" si="391"/>
        <v>RTP</v>
      </c>
      <c r="BD4389" t="str">
        <f t="shared" si="392"/>
        <v>NAoMe_initial_gender</v>
      </c>
      <c r="BE4389" s="397" t="s">
        <v>862</v>
      </c>
      <c r="BF4389" t="str">
        <f t="shared" si="393"/>
        <v>Female</v>
      </c>
      <c r="BG4389">
        <f t="shared" si="394"/>
        <v>83</v>
      </c>
      <c r="BH4389" s="398">
        <f t="shared" si="395"/>
        <v>0.97646999359130859</v>
      </c>
      <c r="BO4389" s="33"/>
    </row>
    <row r="4390" spans="1:67">
      <c r="A4390" s="316" t="s">
        <v>27</v>
      </c>
      <c r="B4390" t="s">
        <v>380</v>
      </c>
      <c r="C4390" t="s">
        <v>910</v>
      </c>
      <c r="D4390" t="s">
        <v>314</v>
      </c>
      <c r="E4390" s="316" t="s">
        <v>182</v>
      </c>
      <c r="F4390" s="316" t="s">
        <v>183</v>
      </c>
      <c r="G4390" s="316" t="s">
        <v>444</v>
      </c>
      <c r="H4390" s="316" t="s">
        <v>318</v>
      </c>
      <c r="I4390" s="316" t="s">
        <v>291</v>
      </c>
      <c r="J4390" s="316" t="s">
        <v>293</v>
      </c>
      <c r="K4390" s="36">
        <v>2</v>
      </c>
      <c r="L4390" s="317">
        <v>2.3530000820755959E-2</v>
      </c>
      <c r="M4390" s="317"/>
      <c r="N4390" s="36">
        <v>2</v>
      </c>
      <c r="O4390" s="317">
        <v>4.3600001372396946E-3</v>
      </c>
      <c r="P4390" s="317"/>
      <c r="Q4390" s="36">
        <v>126</v>
      </c>
      <c r="R4390" s="317">
        <v>1.264000032097101E-2</v>
      </c>
      <c r="S4390" s="317"/>
      <c r="T4390" t="s">
        <v>380</v>
      </c>
      <c r="BA4390" s="395">
        <v>1</v>
      </c>
      <c r="BB4390" s="396" t="s">
        <v>861</v>
      </c>
      <c r="BC4390" t="str">
        <f t="shared" si="391"/>
        <v>RTP</v>
      </c>
      <c r="BD4390" t="str">
        <f t="shared" si="392"/>
        <v>NAoMe_initial_gender</v>
      </c>
      <c r="BE4390" s="397" t="s">
        <v>862</v>
      </c>
      <c r="BF4390" t="str">
        <f t="shared" si="393"/>
        <v>Male</v>
      </c>
      <c r="BG4390">
        <f t="shared" si="394"/>
        <v>2</v>
      </c>
      <c r="BH4390" s="398">
        <f t="shared" si="395"/>
        <v>2.3530000820755959E-2</v>
      </c>
      <c r="BO4390" s="33"/>
    </row>
    <row r="4391" spans="1:67">
      <c r="A4391" s="316" t="s">
        <v>27</v>
      </c>
      <c r="B4391" t="s">
        <v>380</v>
      </c>
      <c r="C4391" t="s">
        <v>910</v>
      </c>
      <c r="D4391" t="s">
        <v>314</v>
      </c>
      <c r="E4391" s="316" t="s">
        <v>182</v>
      </c>
      <c r="F4391" s="316" t="s">
        <v>183</v>
      </c>
      <c r="G4391" s="316" t="s">
        <v>444</v>
      </c>
      <c r="H4391" s="316" t="s">
        <v>318</v>
      </c>
      <c r="I4391" s="316" t="s">
        <v>659</v>
      </c>
      <c r="J4391" s="316" t="s">
        <v>294</v>
      </c>
      <c r="K4391" s="36">
        <v>0</v>
      </c>
      <c r="L4391" s="317">
        <v>0</v>
      </c>
      <c r="M4391" s="317">
        <v>0</v>
      </c>
      <c r="N4391" s="36">
        <v>18</v>
      </c>
      <c r="O4391" s="317">
        <v>3.9220001548528671E-2</v>
      </c>
      <c r="P4391" s="317">
        <v>3.9220001548528671E-2</v>
      </c>
      <c r="Q4391" s="36">
        <v>1800</v>
      </c>
      <c r="R4391" s="317">
        <v>0.18050999939441681</v>
      </c>
      <c r="S4391" s="317">
        <v>0.18050999939441681</v>
      </c>
      <c r="T4391" t="s">
        <v>380</v>
      </c>
      <c r="BA4391" s="395">
        <v>1</v>
      </c>
      <c r="BB4391" s="396" t="s">
        <v>861</v>
      </c>
      <c r="BC4391" t="str">
        <f t="shared" si="391"/>
        <v>RTP</v>
      </c>
      <c r="BD4391" t="str">
        <f t="shared" si="392"/>
        <v>NAoMe_initial_imd_2019</v>
      </c>
      <c r="BE4391" s="397" t="s">
        <v>862</v>
      </c>
      <c r="BF4391" t="str">
        <f t="shared" si="393"/>
        <v>1 - most deprived</v>
      </c>
      <c r="BG4391">
        <f t="shared" si="394"/>
        <v>0</v>
      </c>
      <c r="BH4391" s="398">
        <f t="shared" si="395"/>
        <v>0</v>
      </c>
      <c r="BO4391" s="33"/>
    </row>
    <row r="4392" spans="1:67">
      <c r="A4392" s="316" t="s">
        <v>27</v>
      </c>
      <c r="B4392" t="s">
        <v>380</v>
      </c>
      <c r="C4392" t="s">
        <v>910</v>
      </c>
      <c r="D4392" t="s">
        <v>314</v>
      </c>
      <c r="E4392" s="316" t="s">
        <v>182</v>
      </c>
      <c r="F4392" s="316" t="s">
        <v>183</v>
      </c>
      <c r="G4392" s="316" t="s">
        <v>444</v>
      </c>
      <c r="H4392" s="316" t="s">
        <v>318</v>
      </c>
      <c r="I4392" s="316" t="s">
        <v>659</v>
      </c>
      <c r="J4392" s="316" t="s">
        <v>15</v>
      </c>
      <c r="K4392" s="36">
        <v>10</v>
      </c>
      <c r="L4392" s="317">
        <v>0.1176500022411346</v>
      </c>
      <c r="M4392" s="317">
        <v>0.1176500022411346</v>
      </c>
      <c r="N4392" s="36">
        <v>69</v>
      </c>
      <c r="O4392" s="317">
        <v>0.1503300070762634</v>
      </c>
      <c r="P4392" s="317">
        <v>0.1503300070762634</v>
      </c>
      <c r="Q4392" s="36">
        <v>2036</v>
      </c>
      <c r="R4392" s="317">
        <v>0.20417000353336329</v>
      </c>
      <c r="S4392" s="317">
        <v>0.20417000353336329</v>
      </c>
      <c r="T4392" t="s">
        <v>380</v>
      </c>
      <c r="BA4392" s="395">
        <v>1</v>
      </c>
      <c r="BB4392" s="396" t="s">
        <v>861</v>
      </c>
      <c r="BC4392" t="str">
        <f t="shared" si="391"/>
        <v>RTP</v>
      </c>
      <c r="BD4392" t="str">
        <f t="shared" si="392"/>
        <v>NAoMe_initial_imd_2019</v>
      </c>
      <c r="BE4392" s="397" t="s">
        <v>862</v>
      </c>
      <c r="BF4392" t="str">
        <f t="shared" si="393"/>
        <v>2</v>
      </c>
      <c r="BG4392">
        <f t="shared" si="394"/>
        <v>10</v>
      </c>
      <c r="BH4392" s="398">
        <f t="shared" si="395"/>
        <v>0.1176500022411346</v>
      </c>
      <c r="BO4392" s="33"/>
    </row>
    <row r="4393" spans="1:67">
      <c r="A4393" s="316" t="s">
        <v>27</v>
      </c>
      <c r="B4393" t="s">
        <v>380</v>
      </c>
      <c r="C4393" t="s">
        <v>910</v>
      </c>
      <c r="D4393" t="s">
        <v>314</v>
      </c>
      <c r="E4393" s="316" t="s">
        <v>182</v>
      </c>
      <c r="F4393" s="316" t="s">
        <v>183</v>
      </c>
      <c r="G4393" s="316" t="s">
        <v>444</v>
      </c>
      <c r="H4393" s="316" t="s">
        <v>318</v>
      </c>
      <c r="I4393" s="316" t="s">
        <v>659</v>
      </c>
      <c r="J4393" s="316" t="s">
        <v>16</v>
      </c>
      <c r="K4393" s="36">
        <v>18</v>
      </c>
      <c r="L4393" s="317">
        <v>0.21175999939441681</v>
      </c>
      <c r="M4393" s="317">
        <v>0.21175999939441681</v>
      </c>
      <c r="N4393" s="36">
        <v>107</v>
      </c>
      <c r="O4393" s="317">
        <v>0.23311999440193179</v>
      </c>
      <c r="P4393" s="317">
        <v>0.23311999440193179</v>
      </c>
      <c r="Q4393" s="36">
        <v>2085</v>
      </c>
      <c r="R4393" s="317">
        <v>0.20908999443054199</v>
      </c>
      <c r="S4393" s="317">
        <v>0.20908999443054199</v>
      </c>
      <c r="T4393" t="s">
        <v>380</v>
      </c>
      <c r="BA4393" s="395">
        <v>1</v>
      </c>
      <c r="BB4393" s="396" t="s">
        <v>861</v>
      </c>
      <c r="BC4393" t="str">
        <f t="shared" si="391"/>
        <v>RTP</v>
      </c>
      <c r="BD4393" t="str">
        <f t="shared" si="392"/>
        <v>NAoMe_initial_imd_2019</v>
      </c>
      <c r="BE4393" s="397" t="s">
        <v>862</v>
      </c>
      <c r="BF4393" t="str">
        <f t="shared" si="393"/>
        <v>3</v>
      </c>
      <c r="BG4393">
        <f t="shared" si="394"/>
        <v>18</v>
      </c>
      <c r="BH4393" s="398">
        <f t="shared" si="395"/>
        <v>0.21175999939441681</v>
      </c>
      <c r="BO4393" s="33"/>
    </row>
    <row r="4394" spans="1:67">
      <c r="A4394" s="316" t="s">
        <v>27</v>
      </c>
      <c r="B4394" t="s">
        <v>380</v>
      </c>
      <c r="C4394" t="s">
        <v>910</v>
      </c>
      <c r="D4394" t="s">
        <v>314</v>
      </c>
      <c r="E4394" s="316" t="s">
        <v>182</v>
      </c>
      <c r="F4394" s="316" t="s">
        <v>183</v>
      </c>
      <c r="G4394" s="316" t="s">
        <v>444</v>
      </c>
      <c r="H4394" s="316" t="s">
        <v>318</v>
      </c>
      <c r="I4394" s="316" t="s">
        <v>659</v>
      </c>
      <c r="J4394" s="316" t="s">
        <v>17</v>
      </c>
      <c r="K4394" s="36">
        <v>21</v>
      </c>
      <c r="L4394" s="317">
        <v>0.24706000089645391</v>
      </c>
      <c r="M4394" s="317">
        <v>0.24706000089645391</v>
      </c>
      <c r="N4394" s="36">
        <v>117</v>
      </c>
      <c r="O4394" s="317">
        <v>0.2549000084400177</v>
      </c>
      <c r="P4394" s="317">
        <v>0.2549000084400177</v>
      </c>
      <c r="Q4394" s="36">
        <v>2024</v>
      </c>
      <c r="R4394" s="317">
        <v>0.2029699981212616</v>
      </c>
      <c r="S4394" s="317">
        <v>0.2029699981212616</v>
      </c>
      <c r="T4394" t="s">
        <v>380</v>
      </c>
      <c r="BA4394" s="395">
        <v>1</v>
      </c>
      <c r="BB4394" s="396" t="s">
        <v>861</v>
      </c>
      <c r="BC4394" t="str">
        <f t="shared" si="391"/>
        <v>RTP</v>
      </c>
      <c r="BD4394" t="str">
        <f t="shared" si="392"/>
        <v>NAoMe_initial_imd_2019</v>
      </c>
      <c r="BE4394" s="397" t="s">
        <v>862</v>
      </c>
      <c r="BF4394" t="str">
        <f t="shared" si="393"/>
        <v>4</v>
      </c>
      <c r="BG4394">
        <f t="shared" si="394"/>
        <v>21</v>
      </c>
      <c r="BH4394" s="398">
        <f t="shared" si="395"/>
        <v>0.24706000089645391</v>
      </c>
      <c r="BO4394" s="33"/>
    </row>
    <row r="4395" spans="1:67">
      <c r="A4395" s="316" t="s">
        <v>27</v>
      </c>
      <c r="B4395" t="s">
        <v>380</v>
      </c>
      <c r="C4395" t="s">
        <v>910</v>
      </c>
      <c r="D4395" t="s">
        <v>314</v>
      </c>
      <c r="E4395" s="316" t="s">
        <v>182</v>
      </c>
      <c r="F4395" s="316" t="s">
        <v>183</v>
      </c>
      <c r="G4395" s="316" t="s">
        <v>444</v>
      </c>
      <c r="H4395" s="316" t="s">
        <v>318</v>
      </c>
      <c r="I4395" s="316" t="s">
        <v>659</v>
      </c>
      <c r="J4395" s="316" t="s">
        <v>295</v>
      </c>
      <c r="K4395" s="36">
        <v>36</v>
      </c>
      <c r="L4395" s="317">
        <v>0.42353001236915588</v>
      </c>
      <c r="M4395" s="317">
        <v>0.42353001236915588</v>
      </c>
      <c r="N4395" s="36">
        <v>148</v>
      </c>
      <c r="O4395" s="317">
        <v>0.32243999838829041</v>
      </c>
      <c r="P4395" s="317">
        <v>0.32243999838829041</v>
      </c>
      <c r="Q4395" s="36">
        <v>2027</v>
      </c>
      <c r="R4395" s="317">
        <v>0.2032700031995773</v>
      </c>
      <c r="S4395" s="317">
        <v>0.2032700031995773</v>
      </c>
      <c r="T4395" t="s">
        <v>380</v>
      </c>
      <c r="BA4395" s="395">
        <v>1</v>
      </c>
      <c r="BB4395" s="396" t="s">
        <v>861</v>
      </c>
      <c r="BC4395" t="str">
        <f t="shared" si="391"/>
        <v>RTP</v>
      </c>
      <c r="BD4395" t="str">
        <f t="shared" si="392"/>
        <v>NAoMe_initial_imd_2019</v>
      </c>
      <c r="BE4395" s="397" t="s">
        <v>862</v>
      </c>
      <c r="BF4395" t="str">
        <f t="shared" si="393"/>
        <v>5 - least deprived</v>
      </c>
      <c r="BG4395">
        <f t="shared" si="394"/>
        <v>36</v>
      </c>
      <c r="BH4395" s="398">
        <f t="shared" si="395"/>
        <v>0.42353001236915588</v>
      </c>
      <c r="BO4395" s="33"/>
    </row>
    <row r="4396" spans="1:67">
      <c r="A4396" s="316" t="s">
        <v>27</v>
      </c>
      <c r="B4396" t="s">
        <v>380</v>
      </c>
      <c r="C4396" t="s">
        <v>910</v>
      </c>
      <c r="D4396" t="s">
        <v>314</v>
      </c>
      <c r="E4396" s="316" t="s">
        <v>182</v>
      </c>
      <c r="F4396" s="316" t="s">
        <v>183</v>
      </c>
      <c r="G4396" s="316" t="s">
        <v>444</v>
      </c>
      <c r="H4396" s="316" t="s">
        <v>318</v>
      </c>
      <c r="I4396" s="316" t="s">
        <v>659</v>
      </c>
      <c r="J4396" s="316" t="s">
        <v>260</v>
      </c>
      <c r="K4396" s="36">
        <v>0</v>
      </c>
      <c r="L4396" s="317">
        <v>0</v>
      </c>
      <c r="M4396" s="317"/>
      <c r="N4396" s="36">
        <v>0</v>
      </c>
      <c r="O4396" s="317">
        <v>0</v>
      </c>
      <c r="P4396" s="317"/>
      <c r="Q4396" s="36">
        <v>0</v>
      </c>
      <c r="R4396" s="317">
        <v>0</v>
      </c>
      <c r="S4396" s="317"/>
      <c r="T4396" t="s">
        <v>380</v>
      </c>
      <c r="BA4396" s="395">
        <v>1</v>
      </c>
      <c r="BB4396" s="396" t="s">
        <v>861</v>
      </c>
      <c r="BC4396" t="str">
        <f t="shared" si="391"/>
        <v>RTP</v>
      </c>
      <c r="BD4396" t="str">
        <f t="shared" si="392"/>
        <v>NAoMe_initial_imd_2019</v>
      </c>
      <c r="BE4396" s="397" t="s">
        <v>862</v>
      </c>
      <c r="BF4396" t="str">
        <f t="shared" si="393"/>
        <v>Unknown</v>
      </c>
      <c r="BG4396">
        <f t="shared" si="394"/>
        <v>0</v>
      </c>
      <c r="BH4396" s="398">
        <f t="shared" si="395"/>
        <v>0</v>
      </c>
      <c r="BO4396" s="33"/>
    </row>
    <row r="4397" spans="1:67">
      <c r="A4397" s="316" t="s">
        <v>27</v>
      </c>
      <c r="B4397" t="s">
        <v>380</v>
      </c>
      <c r="C4397" t="s">
        <v>910</v>
      </c>
      <c r="D4397" t="s">
        <v>314</v>
      </c>
      <c r="E4397" s="316" t="s">
        <v>182</v>
      </c>
      <c r="F4397" s="316" t="s">
        <v>183</v>
      </c>
      <c r="G4397" s="316" t="s">
        <v>444</v>
      </c>
      <c r="H4397" s="316" t="s">
        <v>318</v>
      </c>
      <c r="I4397" s="316" t="s">
        <v>296</v>
      </c>
      <c r="J4397" s="316" t="s">
        <v>297</v>
      </c>
      <c r="K4397" s="36">
        <v>54</v>
      </c>
      <c r="L4397" s="317">
        <v>0.63529002666473389</v>
      </c>
      <c r="M4397" s="317">
        <v>0.64285999536514282</v>
      </c>
      <c r="N4397" s="36">
        <v>242</v>
      </c>
      <c r="O4397" s="317">
        <v>0.52723002433776855</v>
      </c>
      <c r="P4397" s="317">
        <v>0.54751002788543701</v>
      </c>
      <c r="Q4397" s="36">
        <v>5528</v>
      </c>
      <c r="R4397" s="317">
        <v>0.55435001850128174</v>
      </c>
      <c r="S4397" s="317">
        <v>0.56936997175216675</v>
      </c>
      <c r="T4397" t="s">
        <v>380</v>
      </c>
      <c r="BA4397" s="395">
        <v>1</v>
      </c>
      <c r="BB4397" s="396" t="s">
        <v>861</v>
      </c>
      <c r="BC4397" t="str">
        <f t="shared" si="391"/>
        <v>RTP</v>
      </c>
      <c r="BD4397" t="str">
        <f t="shared" si="392"/>
        <v>NAoMe_initial_scarf_731_grp</v>
      </c>
      <c r="BE4397" s="397" t="s">
        <v>862</v>
      </c>
      <c r="BF4397" t="str">
        <f t="shared" si="393"/>
        <v>Fit</v>
      </c>
      <c r="BG4397">
        <f t="shared" si="394"/>
        <v>54</v>
      </c>
      <c r="BH4397" s="398">
        <f t="shared" si="395"/>
        <v>0.63529002666473389</v>
      </c>
      <c r="BO4397" s="33"/>
    </row>
    <row r="4398" spans="1:67">
      <c r="A4398" s="316" t="s">
        <v>27</v>
      </c>
      <c r="B4398" t="s">
        <v>380</v>
      </c>
      <c r="C4398" t="s">
        <v>910</v>
      </c>
      <c r="D4398" t="s">
        <v>314</v>
      </c>
      <c r="E4398" s="316" t="s">
        <v>182</v>
      </c>
      <c r="F4398" s="316" t="s">
        <v>183</v>
      </c>
      <c r="G4398" s="316" t="s">
        <v>444</v>
      </c>
      <c r="H4398" s="316" t="s">
        <v>318</v>
      </c>
      <c r="I4398" s="316" t="s">
        <v>296</v>
      </c>
      <c r="J4398" s="316" t="s">
        <v>298</v>
      </c>
      <c r="K4398" s="36">
        <v>10</v>
      </c>
      <c r="L4398" s="317">
        <v>0.1176500022411346</v>
      </c>
      <c r="M4398" s="317">
        <v>0.1190500035881996</v>
      </c>
      <c r="N4398" s="36">
        <v>69</v>
      </c>
      <c r="O4398" s="317">
        <v>0.1503300070762634</v>
      </c>
      <c r="P4398" s="317">
        <v>0.1561100035905838</v>
      </c>
      <c r="Q4398" s="36">
        <v>1492</v>
      </c>
      <c r="R4398" s="317">
        <v>0.149619996547699</v>
      </c>
      <c r="S4398" s="317">
        <v>0.153669998049736</v>
      </c>
      <c r="T4398" t="s">
        <v>380</v>
      </c>
      <c r="BA4398" s="395">
        <v>1</v>
      </c>
      <c r="BB4398" s="396" t="s">
        <v>861</v>
      </c>
      <c r="BC4398" t="str">
        <f t="shared" si="391"/>
        <v>RTP</v>
      </c>
      <c r="BD4398" t="str">
        <f t="shared" si="392"/>
        <v>NAoMe_initial_scarf_731_grp</v>
      </c>
      <c r="BE4398" s="397" t="s">
        <v>862</v>
      </c>
      <c r="BF4398" t="str">
        <f t="shared" si="393"/>
        <v>Mild frailty</v>
      </c>
      <c r="BG4398">
        <f t="shared" si="394"/>
        <v>10</v>
      </c>
      <c r="BH4398" s="398">
        <f t="shared" si="395"/>
        <v>0.1176500022411346</v>
      </c>
      <c r="BO4398" s="33"/>
    </row>
    <row r="4399" spans="1:67">
      <c r="A4399" s="316" t="s">
        <v>27</v>
      </c>
      <c r="B4399" t="s">
        <v>380</v>
      </c>
      <c r="C4399" t="s">
        <v>910</v>
      </c>
      <c r="D4399" t="s">
        <v>314</v>
      </c>
      <c r="E4399" s="316" t="s">
        <v>182</v>
      </c>
      <c r="F4399" s="316" t="s">
        <v>183</v>
      </c>
      <c r="G4399" s="316" t="s">
        <v>444</v>
      </c>
      <c r="H4399" s="316" t="s">
        <v>318</v>
      </c>
      <c r="I4399" s="316" t="s">
        <v>296</v>
      </c>
      <c r="J4399" s="316" t="s">
        <v>299</v>
      </c>
      <c r="K4399" s="36">
        <v>7</v>
      </c>
      <c r="L4399" s="317">
        <v>8.2350000739097595E-2</v>
      </c>
      <c r="M4399" s="317">
        <v>8.3329997956752777E-2</v>
      </c>
      <c r="N4399" s="36">
        <v>70</v>
      </c>
      <c r="O4399" s="317">
        <v>0.15251000225543981</v>
      </c>
      <c r="P4399" s="317">
        <v>0.1583700031042099</v>
      </c>
      <c r="Q4399" s="36">
        <v>1470</v>
      </c>
      <c r="R4399" s="317">
        <v>0.1474100053310394</v>
      </c>
      <c r="S4399" s="317">
        <v>0.1514099985361099</v>
      </c>
      <c r="T4399" t="s">
        <v>380</v>
      </c>
      <c r="BA4399" s="395">
        <v>1</v>
      </c>
      <c r="BB4399" s="396" t="s">
        <v>861</v>
      </c>
      <c r="BC4399" t="str">
        <f t="shared" si="391"/>
        <v>RTP</v>
      </c>
      <c r="BD4399" t="str">
        <f t="shared" si="392"/>
        <v>NAoMe_initial_scarf_731_grp</v>
      </c>
      <c r="BE4399" s="397" t="s">
        <v>862</v>
      </c>
      <c r="BF4399" t="str">
        <f t="shared" si="393"/>
        <v>Moderate frailty</v>
      </c>
      <c r="BG4399">
        <f t="shared" si="394"/>
        <v>7</v>
      </c>
      <c r="BH4399" s="398">
        <f t="shared" si="395"/>
        <v>8.2350000739097595E-2</v>
      </c>
      <c r="BO4399" s="33"/>
    </row>
    <row r="4400" spans="1:67">
      <c r="A4400" s="316" t="s">
        <v>27</v>
      </c>
      <c r="B4400" t="s">
        <v>380</v>
      </c>
      <c r="C4400" t="s">
        <v>910</v>
      </c>
      <c r="D4400" t="s">
        <v>314</v>
      </c>
      <c r="E4400" s="316" t="s">
        <v>182</v>
      </c>
      <c r="F4400" s="316" t="s">
        <v>183</v>
      </c>
      <c r="G4400" s="316" t="s">
        <v>444</v>
      </c>
      <c r="H4400" s="316" t="s">
        <v>318</v>
      </c>
      <c r="I4400" s="316" t="s">
        <v>296</v>
      </c>
      <c r="J4400" s="316" t="s">
        <v>353</v>
      </c>
      <c r="K4400" s="36">
        <v>1</v>
      </c>
      <c r="L4400" s="317">
        <v>1.1760000139474871E-2</v>
      </c>
      <c r="M4400" s="317"/>
      <c r="N4400" s="36">
        <v>17</v>
      </c>
      <c r="O4400" s="317">
        <v>3.7039998918771737E-2</v>
      </c>
      <c r="P4400" s="317"/>
      <c r="Q4400" s="36">
        <v>263</v>
      </c>
      <c r="R4400" s="317">
        <v>2.6370000094175339E-2</v>
      </c>
      <c r="S4400" s="317"/>
      <c r="T4400" t="s">
        <v>380</v>
      </c>
      <c r="BA4400" s="395">
        <v>1</v>
      </c>
      <c r="BB4400" s="396" t="s">
        <v>861</v>
      </c>
      <c r="BC4400" t="str">
        <f t="shared" si="391"/>
        <v>RTP</v>
      </c>
      <c r="BD4400" t="str">
        <f t="shared" si="392"/>
        <v>NAoMe_initial_scarf_731_grp</v>
      </c>
      <c r="BE4400" s="397" t="s">
        <v>862</v>
      </c>
      <c r="BF4400" t="str">
        <f t="shared" si="393"/>
        <v>Not in HESAPC</v>
      </c>
      <c r="BG4400">
        <f t="shared" si="394"/>
        <v>1</v>
      </c>
      <c r="BH4400" s="398">
        <f t="shared" si="395"/>
        <v>1.1760000139474871E-2</v>
      </c>
      <c r="BO4400" s="33"/>
    </row>
    <row r="4401" spans="1:67">
      <c r="A4401" s="316" t="s">
        <v>27</v>
      </c>
      <c r="B4401" t="s">
        <v>380</v>
      </c>
      <c r="C4401" t="s">
        <v>910</v>
      </c>
      <c r="D4401" t="s">
        <v>314</v>
      </c>
      <c r="E4401" s="316" t="s">
        <v>182</v>
      </c>
      <c r="F4401" s="316" t="s">
        <v>183</v>
      </c>
      <c r="G4401" s="316" t="s">
        <v>444</v>
      </c>
      <c r="H4401" s="316" t="s">
        <v>318</v>
      </c>
      <c r="I4401" s="316" t="s">
        <v>296</v>
      </c>
      <c r="J4401" s="316" t="s">
        <v>300</v>
      </c>
      <c r="K4401" s="36">
        <v>13</v>
      </c>
      <c r="L4401" s="317">
        <v>0.15294000506401059</v>
      </c>
      <c r="M4401" s="317">
        <v>0.15476000308990481</v>
      </c>
      <c r="N4401" s="36">
        <v>61</v>
      </c>
      <c r="O4401" s="317">
        <v>0.1328999996185303</v>
      </c>
      <c r="P4401" s="317">
        <v>0.1380099952220917</v>
      </c>
      <c r="Q4401" s="36">
        <v>1219</v>
      </c>
      <c r="R4401" s="317">
        <v>0.1222399994730949</v>
      </c>
      <c r="S4401" s="317">
        <v>0.12555000185966489</v>
      </c>
      <c r="T4401" t="s">
        <v>380</v>
      </c>
      <c r="BA4401" s="395">
        <v>1</v>
      </c>
      <c r="BB4401" s="396" t="s">
        <v>861</v>
      </c>
      <c r="BC4401" t="str">
        <f t="shared" si="391"/>
        <v>RTP</v>
      </c>
      <c r="BD4401" t="str">
        <f t="shared" si="392"/>
        <v>NAoMe_initial_scarf_731_grp</v>
      </c>
      <c r="BE4401" s="397" t="s">
        <v>862</v>
      </c>
      <c r="BF4401" t="str">
        <f t="shared" si="393"/>
        <v>Severe frailty</v>
      </c>
      <c r="BG4401">
        <f t="shared" si="394"/>
        <v>13</v>
      </c>
      <c r="BH4401" s="398">
        <f t="shared" si="395"/>
        <v>0.15294000506401059</v>
      </c>
      <c r="BO4401" s="33"/>
    </row>
    <row r="4402" spans="1:67">
      <c r="A4402" s="316" t="s">
        <v>27</v>
      </c>
      <c r="B4402" t="s">
        <v>401</v>
      </c>
      <c r="C4402" t="s">
        <v>910</v>
      </c>
      <c r="D4402" t="s">
        <v>314</v>
      </c>
      <c r="E4402" s="316" t="s">
        <v>413</v>
      </c>
      <c r="F4402" s="316" t="s">
        <v>407</v>
      </c>
      <c r="G4402" s="316" t="s">
        <v>426</v>
      </c>
      <c r="H4402" s="316" t="s">
        <v>401</v>
      </c>
      <c r="I4402" s="316" t="s">
        <v>310</v>
      </c>
      <c r="J4402" s="316" t="s">
        <v>277</v>
      </c>
      <c r="K4402" s="36">
        <v>0</v>
      </c>
      <c r="L4402" s="317">
        <v>0</v>
      </c>
      <c r="M4402" s="317"/>
      <c r="N4402" s="36">
        <v>0</v>
      </c>
      <c r="O4402" s="317">
        <v>0</v>
      </c>
      <c r="P4402" s="317"/>
      <c r="Q4402" s="36">
        <v>0</v>
      </c>
      <c r="R4402" s="317">
        <v>0</v>
      </c>
      <c r="S4402" s="317"/>
      <c r="T4402" t="s">
        <v>401</v>
      </c>
      <c r="BA4402" s="395">
        <v>1</v>
      </c>
      <c r="BB4402" s="396" t="s">
        <v>861</v>
      </c>
      <c r="BC4402" t="str">
        <f t="shared" si="391"/>
        <v>7A3</v>
      </c>
      <c r="BD4402" t="str">
        <f t="shared" si="392"/>
        <v>NAoMe_initial_age_decades_80cap</v>
      </c>
      <c r="BE4402" s="397" t="s">
        <v>862</v>
      </c>
      <c r="BF4402" t="str">
        <f t="shared" si="393"/>
        <v>18-29 yrs</v>
      </c>
      <c r="BG4402">
        <f t="shared" si="394"/>
        <v>0</v>
      </c>
      <c r="BH4402" s="398">
        <f t="shared" si="395"/>
        <v>0</v>
      </c>
      <c r="BO4402" s="33"/>
    </row>
    <row r="4403" spans="1:67">
      <c r="A4403" s="316" t="s">
        <v>27</v>
      </c>
      <c r="B4403" t="s">
        <v>401</v>
      </c>
      <c r="C4403" t="s">
        <v>910</v>
      </c>
      <c r="D4403" t="s">
        <v>314</v>
      </c>
      <c r="E4403" s="316" t="s">
        <v>413</v>
      </c>
      <c r="F4403" s="316" t="s">
        <v>407</v>
      </c>
      <c r="G4403" s="316" t="s">
        <v>426</v>
      </c>
      <c r="H4403" s="316" t="s">
        <v>401</v>
      </c>
      <c r="I4403" s="316" t="s">
        <v>310</v>
      </c>
      <c r="J4403" s="316" t="s">
        <v>278</v>
      </c>
      <c r="K4403" s="36">
        <v>2</v>
      </c>
      <c r="L4403" s="317">
        <v>3.7039998918771737E-2</v>
      </c>
      <c r="M4403" s="317"/>
      <c r="N4403" s="36">
        <v>10</v>
      </c>
      <c r="O4403" s="317">
        <v>2.2879999130964279E-2</v>
      </c>
      <c r="P4403" s="317"/>
      <c r="Q4403" s="36">
        <v>10</v>
      </c>
      <c r="R4403" s="317">
        <v>2.2879999130964279E-2</v>
      </c>
      <c r="S4403" s="317"/>
      <c r="T4403" t="s">
        <v>401</v>
      </c>
      <c r="BA4403" s="395">
        <v>1</v>
      </c>
      <c r="BB4403" s="396" t="s">
        <v>861</v>
      </c>
      <c r="BC4403" t="str">
        <f t="shared" si="391"/>
        <v>7A3</v>
      </c>
      <c r="BD4403" t="str">
        <f t="shared" si="392"/>
        <v>NAoMe_initial_age_decades_80cap</v>
      </c>
      <c r="BE4403" s="397" t="s">
        <v>862</v>
      </c>
      <c r="BF4403" t="str">
        <f t="shared" si="393"/>
        <v>30-39 yrs</v>
      </c>
      <c r="BG4403">
        <f t="shared" si="394"/>
        <v>2</v>
      </c>
      <c r="BH4403" s="398">
        <f t="shared" si="395"/>
        <v>3.7039998918771737E-2</v>
      </c>
      <c r="BO4403" s="33"/>
    </row>
    <row r="4404" spans="1:67">
      <c r="A4404" s="316" t="s">
        <v>27</v>
      </c>
      <c r="B4404" t="s">
        <v>401</v>
      </c>
      <c r="C4404" t="s">
        <v>910</v>
      </c>
      <c r="D4404" t="s">
        <v>314</v>
      </c>
      <c r="E4404" s="316" t="s">
        <v>413</v>
      </c>
      <c r="F4404" s="316" t="s">
        <v>407</v>
      </c>
      <c r="G4404" s="316" t="s">
        <v>426</v>
      </c>
      <c r="H4404" s="316" t="s">
        <v>401</v>
      </c>
      <c r="I4404" s="316" t="s">
        <v>310</v>
      </c>
      <c r="J4404" s="316" t="s">
        <v>279</v>
      </c>
      <c r="K4404" s="36">
        <v>2</v>
      </c>
      <c r="L4404" s="317">
        <v>3.7039998918771737E-2</v>
      </c>
      <c r="M4404" s="317"/>
      <c r="N4404" s="36">
        <v>40</v>
      </c>
      <c r="O4404" s="317">
        <v>9.1530002653598785E-2</v>
      </c>
      <c r="P4404" s="317"/>
      <c r="Q4404" s="36">
        <v>40</v>
      </c>
      <c r="R4404" s="317">
        <v>9.1530002653598785E-2</v>
      </c>
      <c r="S4404" s="317"/>
      <c r="T4404" t="s">
        <v>401</v>
      </c>
      <c r="BA4404" s="395">
        <v>1</v>
      </c>
      <c r="BB4404" s="396" t="s">
        <v>861</v>
      </c>
      <c r="BC4404" t="str">
        <f t="shared" si="391"/>
        <v>7A3</v>
      </c>
      <c r="BD4404" t="str">
        <f t="shared" si="392"/>
        <v>NAoMe_initial_age_decades_80cap</v>
      </c>
      <c r="BE4404" s="397" t="s">
        <v>862</v>
      </c>
      <c r="BF4404" t="str">
        <f t="shared" si="393"/>
        <v>40-49 yrs</v>
      </c>
      <c r="BG4404">
        <f t="shared" si="394"/>
        <v>2</v>
      </c>
      <c r="BH4404" s="398">
        <f t="shared" si="395"/>
        <v>3.7039998918771737E-2</v>
      </c>
      <c r="BO4404" s="33"/>
    </row>
    <row r="4405" spans="1:67">
      <c r="A4405" s="316" t="s">
        <v>27</v>
      </c>
      <c r="B4405" t="s">
        <v>401</v>
      </c>
      <c r="C4405" t="s">
        <v>910</v>
      </c>
      <c r="D4405" t="s">
        <v>314</v>
      </c>
      <c r="E4405" s="316" t="s">
        <v>413</v>
      </c>
      <c r="F4405" s="316" t="s">
        <v>407</v>
      </c>
      <c r="G4405" s="316" t="s">
        <v>426</v>
      </c>
      <c r="H4405" s="316" t="s">
        <v>401</v>
      </c>
      <c r="I4405" s="316" t="s">
        <v>310</v>
      </c>
      <c r="J4405" s="316" t="s">
        <v>280</v>
      </c>
      <c r="K4405" s="36">
        <v>16</v>
      </c>
      <c r="L4405" s="317">
        <v>0.29629999399185181</v>
      </c>
      <c r="M4405" s="317"/>
      <c r="N4405" s="36">
        <v>84</v>
      </c>
      <c r="O4405" s="317">
        <v>0.19222000241279599</v>
      </c>
      <c r="P4405" s="317"/>
      <c r="Q4405" s="36">
        <v>84</v>
      </c>
      <c r="R4405" s="317">
        <v>0.19222000241279599</v>
      </c>
      <c r="S4405" s="317"/>
      <c r="T4405" t="s">
        <v>401</v>
      </c>
      <c r="BA4405" s="395">
        <v>1</v>
      </c>
      <c r="BB4405" s="396" t="s">
        <v>861</v>
      </c>
      <c r="BC4405" t="str">
        <f t="shared" si="391"/>
        <v>7A3</v>
      </c>
      <c r="BD4405" t="str">
        <f t="shared" si="392"/>
        <v>NAoMe_initial_age_decades_80cap</v>
      </c>
      <c r="BE4405" s="397" t="s">
        <v>862</v>
      </c>
      <c r="BF4405" t="str">
        <f t="shared" si="393"/>
        <v>50-59 yrs</v>
      </c>
      <c r="BG4405">
        <f t="shared" si="394"/>
        <v>16</v>
      </c>
      <c r="BH4405" s="398">
        <f t="shared" si="395"/>
        <v>0.29629999399185181</v>
      </c>
      <c r="BO4405" s="33"/>
    </row>
    <row r="4406" spans="1:67">
      <c r="A4406" s="316" t="s">
        <v>27</v>
      </c>
      <c r="B4406" t="s">
        <v>401</v>
      </c>
      <c r="C4406" t="s">
        <v>910</v>
      </c>
      <c r="D4406" t="s">
        <v>314</v>
      </c>
      <c r="E4406" s="316" t="s">
        <v>413</v>
      </c>
      <c r="F4406" s="316" t="s">
        <v>407</v>
      </c>
      <c r="G4406" s="316" t="s">
        <v>426</v>
      </c>
      <c r="H4406" s="316" t="s">
        <v>401</v>
      </c>
      <c r="I4406" s="316" t="s">
        <v>310</v>
      </c>
      <c r="J4406" s="316" t="s">
        <v>281</v>
      </c>
      <c r="K4406" s="36">
        <v>2</v>
      </c>
      <c r="L4406" s="317">
        <v>3.7039998918771737E-2</v>
      </c>
      <c r="M4406" s="317"/>
      <c r="N4406" s="36">
        <v>77</v>
      </c>
      <c r="O4406" s="317">
        <v>0.17620000243186951</v>
      </c>
      <c r="P4406" s="317"/>
      <c r="Q4406" s="36">
        <v>77</v>
      </c>
      <c r="R4406" s="317">
        <v>0.17620000243186951</v>
      </c>
      <c r="S4406" s="317"/>
      <c r="T4406" t="s">
        <v>401</v>
      </c>
      <c r="BA4406" s="395">
        <v>1</v>
      </c>
      <c r="BB4406" s="396" t="s">
        <v>861</v>
      </c>
      <c r="BC4406" t="str">
        <f t="shared" si="391"/>
        <v>7A3</v>
      </c>
      <c r="BD4406" t="str">
        <f t="shared" si="392"/>
        <v>NAoMe_initial_age_decades_80cap</v>
      </c>
      <c r="BE4406" s="397" t="s">
        <v>862</v>
      </c>
      <c r="BF4406" t="str">
        <f t="shared" si="393"/>
        <v>60-69 yrs</v>
      </c>
      <c r="BG4406">
        <f t="shared" si="394"/>
        <v>2</v>
      </c>
      <c r="BH4406" s="398">
        <f t="shared" si="395"/>
        <v>3.7039998918771737E-2</v>
      </c>
      <c r="BO4406" s="33"/>
    </row>
    <row r="4407" spans="1:67">
      <c r="A4407" s="316" t="s">
        <v>27</v>
      </c>
      <c r="B4407" t="s">
        <v>401</v>
      </c>
      <c r="C4407" t="s">
        <v>910</v>
      </c>
      <c r="D4407" t="s">
        <v>314</v>
      </c>
      <c r="E4407" s="316" t="s">
        <v>413</v>
      </c>
      <c r="F4407" s="316" t="s">
        <v>407</v>
      </c>
      <c r="G4407" s="316" t="s">
        <v>426</v>
      </c>
      <c r="H4407" s="316" t="s">
        <v>401</v>
      </c>
      <c r="I4407" s="316" t="s">
        <v>310</v>
      </c>
      <c r="J4407" s="316" t="s">
        <v>282</v>
      </c>
      <c r="K4407" s="36">
        <v>15</v>
      </c>
      <c r="L4407" s="317">
        <v>0.27777999639511108</v>
      </c>
      <c r="M4407" s="317"/>
      <c r="N4407" s="36">
        <v>127</v>
      </c>
      <c r="O4407" s="317">
        <v>0.29061999917030329</v>
      </c>
      <c r="P4407" s="317"/>
      <c r="Q4407" s="36">
        <v>127</v>
      </c>
      <c r="R4407" s="317">
        <v>0.29061999917030329</v>
      </c>
      <c r="S4407" s="317"/>
      <c r="T4407" t="s">
        <v>401</v>
      </c>
      <c r="BA4407" s="395">
        <v>1</v>
      </c>
      <c r="BB4407" s="396" t="s">
        <v>861</v>
      </c>
      <c r="BC4407" t="str">
        <f t="shared" si="391"/>
        <v>7A3</v>
      </c>
      <c r="BD4407" t="str">
        <f t="shared" si="392"/>
        <v>NAoMe_initial_age_decades_80cap</v>
      </c>
      <c r="BE4407" s="397" t="s">
        <v>862</v>
      </c>
      <c r="BF4407" t="str">
        <f t="shared" si="393"/>
        <v>70-79 yrs</v>
      </c>
      <c r="BG4407">
        <f t="shared" si="394"/>
        <v>15</v>
      </c>
      <c r="BH4407" s="398">
        <f t="shared" si="395"/>
        <v>0.27777999639511108</v>
      </c>
      <c r="BO4407" s="33"/>
    </row>
    <row r="4408" spans="1:67">
      <c r="A4408" s="316" t="s">
        <v>27</v>
      </c>
      <c r="B4408" t="s">
        <v>401</v>
      </c>
      <c r="C4408" t="s">
        <v>910</v>
      </c>
      <c r="D4408" t="s">
        <v>314</v>
      </c>
      <c r="E4408" s="316" t="s">
        <v>413</v>
      </c>
      <c r="F4408" s="316" t="s">
        <v>407</v>
      </c>
      <c r="G4408" s="316" t="s">
        <v>426</v>
      </c>
      <c r="H4408" s="316" t="s">
        <v>401</v>
      </c>
      <c r="I4408" s="316" t="s">
        <v>310</v>
      </c>
      <c r="J4408" s="316" t="s">
        <v>283</v>
      </c>
      <c r="K4408" s="36">
        <v>17</v>
      </c>
      <c r="L4408" s="317">
        <v>0.31481000781059271</v>
      </c>
      <c r="M4408" s="317"/>
      <c r="N4408" s="36">
        <v>99</v>
      </c>
      <c r="O4408" s="317">
        <v>0.22653999924659729</v>
      </c>
      <c r="P4408" s="317"/>
      <c r="Q4408" s="36">
        <v>99</v>
      </c>
      <c r="R4408" s="317">
        <v>0.22653999924659729</v>
      </c>
      <c r="S4408" s="317"/>
      <c r="T4408" t="s">
        <v>401</v>
      </c>
      <c r="BA4408" s="395">
        <v>1</v>
      </c>
      <c r="BB4408" s="396" t="s">
        <v>861</v>
      </c>
      <c r="BC4408" t="str">
        <f t="shared" si="391"/>
        <v>7A3</v>
      </c>
      <c r="BD4408" t="str">
        <f t="shared" si="392"/>
        <v>NAoMe_initial_age_decades_80cap</v>
      </c>
      <c r="BE4408" s="397" t="s">
        <v>862</v>
      </c>
      <c r="BF4408" t="str">
        <f t="shared" si="393"/>
        <v>80+ yrs</v>
      </c>
      <c r="BG4408">
        <f t="shared" si="394"/>
        <v>17</v>
      </c>
      <c r="BH4408" s="398">
        <f t="shared" si="395"/>
        <v>0.31481000781059271</v>
      </c>
      <c r="BO4408" s="33"/>
    </row>
    <row r="4409" spans="1:67">
      <c r="A4409" s="316" t="s">
        <v>27</v>
      </c>
      <c r="B4409" t="s">
        <v>401</v>
      </c>
      <c r="C4409" t="s">
        <v>910</v>
      </c>
      <c r="D4409" t="s">
        <v>314</v>
      </c>
      <c r="E4409" s="316" t="s">
        <v>413</v>
      </c>
      <c r="F4409" s="316" t="s">
        <v>407</v>
      </c>
      <c r="G4409" s="316" t="s">
        <v>426</v>
      </c>
      <c r="H4409" s="316" t="s">
        <v>401</v>
      </c>
      <c r="I4409" s="316" t="s">
        <v>341</v>
      </c>
      <c r="J4409" s="316" t="s">
        <v>13</v>
      </c>
      <c r="K4409" s="36">
        <v>34</v>
      </c>
      <c r="L4409" s="317">
        <v>0.62963002920150757</v>
      </c>
      <c r="M4409" s="317">
        <v>0.641510009765625</v>
      </c>
      <c r="N4409" s="36">
        <v>334</v>
      </c>
      <c r="O4409" s="317">
        <v>0.76429998874664307</v>
      </c>
      <c r="P4409" s="317">
        <v>0.77674001455307007</v>
      </c>
      <c r="Q4409" s="36">
        <v>334</v>
      </c>
      <c r="R4409" s="317">
        <v>0.76429998874664307</v>
      </c>
      <c r="S4409" s="317">
        <v>0.77674001455307007</v>
      </c>
      <c r="T4409" t="s">
        <v>401</v>
      </c>
      <c r="BA4409" s="395">
        <v>1</v>
      </c>
      <c r="BB4409" s="396" t="s">
        <v>861</v>
      </c>
      <c r="BC4409" t="str">
        <f t="shared" si="391"/>
        <v>7A3</v>
      </c>
      <c r="BD4409" t="str">
        <f t="shared" si="392"/>
        <v>NAoMe_initial_ch_score_2cap</v>
      </c>
      <c r="BE4409" s="397" t="s">
        <v>862</v>
      </c>
      <c r="BF4409" t="str">
        <f t="shared" si="393"/>
        <v>0</v>
      </c>
      <c r="BG4409">
        <f t="shared" si="394"/>
        <v>34</v>
      </c>
      <c r="BH4409" s="398">
        <f t="shared" si="395"/>
        <v>0.62963002920150757</v>
      </c>
      <c r="BO4409" s="33"/>
    </row>
    <row r="4410" spans="1:67">
      <c r="A4410" s="316" t="s">
        <v>27</v>
      </c>
      <c r="B4410" t="s">
        <v>401</v>
      </c>
      <c r="C4410" t="s">
        <v>910</v>
      </c>
      <c r="D4410" t="s">
        <v>314</v>
      </c>
      <c r="E4410" s="316" t="s">
        <v>413</v>
      </c>
      <c r="F4410" s="316" t="s">
        <v>407</v>
      </c>
      <c r="G4410" s="316" t="s">
        <v>426</v>
      </c>
      <c r="H4410" s="316" t="s">
        <v>401</v>
      </c>
      <c r="I4410" s="316" t="s">
        <v>341</v>
      </c>
      <c r="J4410" s="316" t="s">
        <v>14</v>
      </c>
      <c r="K4410" s="36">
        <v>12</v>
      </c>
      <c r="L4410" s="317">
        <v>0.22222000360488889</v>
      </c>
      <c r="M4410" s="317">
        <v>0.22642000019550321</v>
      </c>
      <c r="N4410" s="36">
        <v>59</v>
      </c>
      <c r="O4410" s="317">
        <v>0.1350100040435791</v>
      </c>
      <c r="P4410" s="317">
        <v>0.1372099965810776</v>
      </c>
      <c r="Q4410" s="36">
        <v>59</v>
      </c>
      <c r="R4410" s="317">
        <v>0.1350100040435791</v>
      </c>
      <c r="S4410" s="317">
        <v>0.1372099965810776</v>
      </c>
      <c r="T4410" t="s">
        <v>401</v>
      </c>
      <c r="BA4410" s="395">
        <v>1</v>
      </c>
      <c r="BB4410" s="396" t="s">
        <v>861</v>
      </c>
      <c r="BC4410" t="str">
        <f t="shared" si="391"/>
        <v>7A3</v>
      </c>
      <c r="BD4410" t="str">
        <f t="shared" si="392"/>
        <v>NAoMe_initial_ch_score_2cap</v>
      </c>
      <c r="BE4410" s="397" t="s">
        <v>862</v>
      </c>
      <c r="BF4410" t="str">
        <f t="shared" si="393"/>
        <v>1</v>
      </c>
      <c r="BG4410">
        <f t="shared" si="394"/>
        <v>12</v>
      </c>
      <c r="BH4410" s="398">
        <f t="shared" si="395"/>
        <v>0.22222000360488889</v>
      </c>
      <c r="BO4410" s="33"/>
    </row>
    <row r="4411" spans="1:67">
      <c r="A4411" s="316" t="s">
        <v>27</v>
      </c>
      <c r="B4411" t="s">
        <v>401</v>
      </c>
      <c r="C4411" t="s">
        <v>910</v>
      </c>
      <c r="D4411" t="s">
        <v>314</v>
      </c>
      <c r="E4411" s="316" t="s">
        <v>413</v>
      </c>
      <c r="F4411" s="316" t="s">
        <v>407</v>
      </c>
      <c r="G4411" s="316" t="s">
        <v>426</v>
      </c>
      <c r="H4411" s="316" t="s">
        <v>401</v>
      </c>
      <c r="I4411" s="316" t="s">
        <v>341</v>
      </c>
      <c r="J4411" s="316" t="s">
        <v>301</v>
      </c>
      <c r="K4411" s="36">
        <v>7</v>
      </c>
      <c r="L4411" s="317">
        <v>0.12962999939918521</v>
      </c>
      <c r="M4411" s="317">
        <v>0.132080003619194</v>
      </c>
      <c r="N4411" s="36">
        <v>37</v>
      </c>
      <c r="O4411" s="317">
        <v>8.4669999778270721E-2</v>
      </c>
      <c r="P4411" s="317">
        <v>8.6049996316432953E-2</v>
      </c>
      <c r="Q4411" s="36">
        <v>37</v>
      </c>
      <c r="R4411" s="317">
        <v>8.4669999778270721E-2</v>
      </c>
      <c r="S4411" s="317">
        <v>8.6049996316432953E-2</v>
      </c>
      <c r="T4411" t="s">
        <v>401</v>
      </c>
      <c r="BA4411" s="395">
        <v>1</v>
      </c>
      <c r="BB4411" s="396" t="s">
        <v>861</v>
      </c>
      <c r="BC4411" t="str">
        <f t="shared" si="391"/>
        <v>7A3</v>
      </c>
      <c r="BD4411" t="str">
        <f t="shared" si="392"/>
        <v>NAoMe_initial_ch_score_2cap</v>
      </c>
      <c r="BE4411" s="397" t="s">
        <v>862</v>
      </c>
      <c r="BF4411" t="str">
        <f t="shared" si="393"/>
        <v>2+</v>
      </c>
      <c r="BG4411">
        <f t="shared" si="394"/>
        <v>7</v>
      </c>
      <c r="BH4411" s="398">
        <f t="shared" si="395"/>
        <v>0.12962999939918521</v>
      </c>
      <c r="BO4411" s="33"/>
    </row>
    <row r="4412" spans="1:67">
      <c r="A4412" s="316" t="s">
        <v>27</v>
      </c>
      <c r="B4412" t="s">
        <v>401</v>
      </c>
      <c r="C4412" t="s">
        <v>910</v>
      </c>
      <c r="D4412" t="s">
        <v>314</v>
      </c>
      <c r="E4412" s="316" t="s">
        <v>413</v>
      </c>
      <c r="F4412" s="316" t="s">
        <v>407</v>
      </c>
      <c r="G4412" s="316" t="s">
        <v>426</v>
      </c>
      <c r="H4412" s="316" t="s">
        <v>401</v>
      </c>
      <c r="I4412" s="316" t="s">
        <v>341</v>
      </c>
      <c r="J4412" s="316" t="s">
        <v>260</v>
      </c>
      <c r="K4412" s="36">
        <v>1</v>
      </c>
      <c r="L4412" s="317">
        <v>1.8519999459385868E-2</v>
      </c>
      <c r="M4412" s="317"/>
      <c r="N4412" s="36">
        <v>7</v>
      </c>
      <c r="O4412" s="317">
        <v>1.601999998092651E-2</v>
      </c>
      <c r="P4412" s="317"/>
      <c r="Q4412" s="36">
        <v>7</v>
      </c>
      <c r="R4412" s="317">
        <v>1.601999998092651E-2</v>
      </c>
      <c r="S4412" s="317"/>
      <c r="T4412" t="s">
        <v>401</v>
      </c>
      <c r="BA4412" s="395">
        <v>1</v>
      </c>
      <c r="BB4412" s="396" t="s">
        <v>861</v>
      </c>
      <c r="BC4412" t="str">
        <f t="shared" si="391"/>
        <v>7A3</v>
      </c>
      <c r="BD4412" t="str">
        <f t="shared" si="392"/>
        <v>NAoMe_initial_ch_score_2cap</v>
      </c>
      <c r="BE4412" s="397" t="s">
        <v>862</v>
      </c>
      <c r="BF4412" t="str">
        <f t="shared" si="393"/>
        <v>Unknown</v>
      </c>
      <c r="BG4412">
        <f t="shared" si="394"/>
        <v>1</v>
      </c>
      <c r="BH4412" s="398">
        <f t="shared" si="395"/>
        <v>1.8519999459385868E-2</v>
      </c>
      <c r="BO4412" s="33"/>
    </row>
    <row r="4413" spans="1:67">
      <c r="A4413" s="316" t="s">
        <v>27</v>
      </c>
      <c r="B4413" t="s">
        <v>401</v>
      </c>
      <c r="C4413" t="s">
        <v>910</v>
      </c>
      <c r="D4413" t="s">
        <v>314</v>
      </c>
      <c r="E4413" s="316" t="s">
        <v>413</v>
      </c>
      <c r="F4413" s="316" t="s">
        <v>407</v>
      </c>
      <c r="G4413" s="316" t="s">
        <v>426</v>
      </c>
      <c r="H4413" s="316" t="s">
        <v>401</v>
      </c>
      <c r="I4413" s="316" t="s">
        <v>309</v>
      </c>
      <c r="J4413" s="316" t="s">
        <v>289</v>
      </c>
      <c r="K4413" s="36">
        <v>17</v>
      </c>
      <c r="L4413" s="317">
        <v>0.31481000781059271</v>
      </c>
      <c r="M4413" s="317"/>
      <c r="N4413" s="36">
        <v>144</v>
      </c>
      <c r="O4413" s="317">
        <v>0.32951998710632319</v>
      </c>
      <c r="P4413" s="317"/>
      <c r="Q4413" s="36">
        <v>144</v>
      </c>
      <c r="R4413" s="317">
        <v>0.32951998710632319</v>
      </c>
      <c r="S4413" s="317"/>
      <c r="T4413" t="s">
        <v>401</v>
      </c>
      <c r="BA4413" s="395">
        <v>1</v>
      </c>
      <c r="BB4413" s="396" t="s">
        <v>861</v>
      </c>
      <c r="BC4413" t="str">
        <f t="shared" si="391"/>
        <v>7A3</v>
      </c>
      <c r="BD4413" t="str">
        <f t="shared" si="392"/>
        <v>NAoMe_initial_diagnosis_year</v>
      </c>
      <c r="BE4413" s="397" t="s">
        <v>862</v>
      </c>
      <c r="BF4413" t="str">
        <f t="shared" si="393"/>
        <v>2021</v>
      </c>
      <c r="BG4413">
        <f t="shared" si="394"/>
        <v>17</v>
      </c>
      <c r="BH4413" s="398">
        <f t="shared" si="395"/>
        <v>0.31481000781059271</v>
      </c>
      <c r="BO4413" s="33"/>
    </row>
    <row r="4414" spans="1:67">
      <c r="A4414" s="316" t="s">
        <v>27</v>
      </c>
      <c r="B4414" t="s">
        <v>401</v>
      </c>
      <c r="C4414" t="s">
        <v>910</v>
      </c>
      <c r="D4414" t="s">
        <v>314</v>
      </c>
      <c r="E4414" s="316" t="s">
        <v>413</v>
      </c>
      <c r="F4414" s="316" t="s">
        <v>407</v>
      </c>
      <c r="G4414" s="316" t="s">
        <v>426</v>
      </c>
      <c r="H4414" s="316" t="s">
        <v>401</v>
      </c>
      <c r="I4414" s="316" t="s">
        <v>309</v>
      </c>
      <c r="J4414" s="316" t="s">
        <v>816</v>
      </c>
      <c r="K4414" s="36">
        <v>22</v>
      </c>
      <c r="L4414" s="317">
        <v>0.40740999579429632</v>
      </c>
      <c r="M4414" s="317"/>
      <c r="N4414" s="36">
        <v>153</v>
      </c>
      <c r="O4414" s="317">
        <v>0.35010999441146851</v>
      </c>
      <c r="P4414" s="317"/>
      <c r="Q4414" s="36">
        <v>153</v>
      </c>
      <c r="R4414" s="317">
        <v>0.35010999441146851</v>
      </c>
      <c r="S4414" s="317"/>
      <c r="T4414" t="s">
        <v>401</v>
      </c>
      <c r="BA4414" s="395">
        <v>1</v>
      </c>
      <c r="BB4414" s="396" t="s">
        <v>861</v>
      </c>
      <c r="BC4414" t="str">
        <f t="shared" si="391"/>
        <v>7A3</v>
      </c>
      <c r="BD4414" t="str">
        <f t="shared" si="392"/>
        <v>NAoMe_initial_diagnosis_year</v>
      </c>
      <c r="BE4414" s="397" t="s">
        <v>862</v>
      </c>
      <c r="BF4414" t="str">
        <f t="shared" si="393"/>
        <v>2022</v>
      </c>
      <c r="BG4414">
        <f t="shared" si="394"/>
        <v>22</v>
      </c>
      <c r="BH4414" s="398">
        <f t="shared" si="395"/>
        <v>0.40740999579429632</v>
      </c>
      <c r="BO4414" s="33"/>
    </row>
    <row r="4415" spans="1:67">
      <c r="A4415" s="316" t="s">
        <v>27</v>
      </c>
      <c r="B4415" t="s">
        <v>401</v>
      </c>
      <c r="C4415" t="s">
        <v>910</v>
      </c>
      <c r="D4415" t="s">
        <v>314</v>
      </c>
      <c r="E4415" s="316" t="s">
        <v>413</v>
      </c>
      <c r="F4415" s="318" t="s">
        <v>407</v>
      </c>
      <c r="G4415" s="318" t="s">
        <v>426</v>
      </c>
      <c r="H4415" s="318" t="s">
        <v>401</v>
      </c>
      <c r="I4415" s="316" t="s">
        <v>309</v>
      </c>
      <c r="J4415" s="316" t="s">
        <v>946</v>
      </c>
      <c r="K4415" s="36">
        <v>15</v>
      </c>
      <c r="L4415" s="317">
        <v>0.27777999639511108</v>
      </c>
      <c r="M4415" s="317"/>
      <c r="N4415" s="36">
        <v>140</v>
      </c>
      <c r="O4415" s="317">
        <v>0.32036998867988592</v>
      </c>
      <c r="P4415" s="317"/>
      <c r="Q4415" s="36">
        <v>140</v>
      </c>
      <c r="R4415" s="317">
        <v>0.32036998867988592</v>
      </c>
      <c r="S4415" s="317"/>
      <c r="T4415" t="s">
        <v>401</v>
      </c>
      <c r="BA4415" s="395">
        <v>1</v>
      </c>
      <c r="BB4415" s="396" t="s">
        <v>861</v>
      </c>
      <c r="BC4415" t="str">
        <f t="shared" si="391"/>
        <v>7A3</v>
      </c>
      <c r="BD4415" t="str">
        <f t="shared" si="392"/>
        <v>NAoMe_initial_diagnosis_year</v>
      </c>
      <c r="BE4415" s="397" t="s">
        <v>862</v>
      </c>
      <c r="BF4415" t="str">
        <f t="shared" si="393"/>
        <v>2023</v>
      </c>
      <c r="BG4415">
        <f t="shared" si="394"/>
        <v>15</v>
      </c>
      <c r="BH4415" s="398">
        <f t="shared" si="395"/>
        <v>0.27777999639511108</v>
      </c>
      <c r="BO4415" s="33"/>
    </row>
    <row r="4416" spans="1:67">
      <c r="A4416" s="316" t="s">
        <v>27</v>
      </c>
      <c r="B4416" t="s">
        <v>401</v>
      </c>
      <c r="C4416" t="s">
        <v>910</v>
      </c>
      <c r="D4416" t="s">
        <v>314</v>
      </c>
      <c r="E4416" s="316" t="s">
        <v>413</v>
      </c>
      <c r="F4416" s="316" t="s">
        <v>407</v>
      </c>
      <c r="G4416" s="316" t="s">
        <v>426</v>
      </c>
      <c r="H4416" s="316" t="s">
        <v>401</v>
      </c>
      <c r="I4416" s="316" t="s">
        <v>331</v>
      </c>
      <c r="J4416" s="316" t="s">
        <v>332</v>
      </c>
      <c r="K4416" s="36">
        <v>2</v>
      </c>
      <c r="L4416" s="317">
        <v>3.7039998918771737E-2</v>
      </c>
      <c r="M4416" s="317">
        <v>3.9999999105930328E-2</v>
      </c>
      <c r="N4416" s="36">
        <v>32</v>
      </c>
      <c r="O4416" s="317">
        <v>7.3229998350143433E-2</v>
      </c>
      <c r="P4416" s="317">
        <v>9.8459996283054352E-2</v>
      </c>
      <c r="Q4416" s="36">
        <v>32</v>
      </c>
      <c r="R4416" s="317">
        <v>7.3229998350143433E-2</v>
      </c>
      <c r="S4416" s="317">
        <v>9.8459996283054352E-2</v>
      </c>
      <c r="T4416" t="s">
        <v>401</v>
      </c>
      <c r="BA4416" s="395">
        <v>1</v>
      </c>
      <c r="BB4416" s="396" t="s">
        <v>861</v>
      </c>
      <c r="BC4416" t="str">
        <f t="shared" si="391"/>
        <v>7A3</v>
      </c>
      <c r="BD4416" t="str">
        <f t="shared" si="392"/>
        <v>NAoMe_initial_disease_group</v>
      </c>
      <c r="BE4416" s="397" t="s">
        <v>862</v>
      </c>
      <c r="BF4416" t="str">
        <f t="shared" si="393"/>
        <v>Advanced M0</v>
      </c>
      <c r="BG4416">
        <f t="shared" si="394"/>
        <v>2</v>
      </c>
      <c r="BH4416" s="398">
        <f t="shared" si="395"/>
        <v>3.7039998918771737E-2</v>
      </c>
      <c r="BO4416" s="33"/>
    </row>
    <row r="4417" spans="1:67">
      <c r="A4417" s="316" t="s">
        <v>27</v>
      </c>
      <c r="B4417" t="s">
        <v>401</v>
      </c>
      <c r="C4417" t="s">
        <v>910</v>
      </c>
      <c r="D4417" t="s">
        <v>314</v>
      </c>
      <c r="E4417" s="316" t="s">
        <v>413</v>
      </c>
      <c r="F4417" s="316" t="s">
        <v>407</v>
      </c>
      <c r="G4417" s="316" t="s">
        <v>426</v>
      </c>
      <c r="H4417" s="316" t="s">
        <v>401</v>
      </c>
      <c r="I4417" s="316" t="s">
        <v>331</v>
      </c>
      <c r="J4417" s="316" t="s">
        <v>333</v>
      </c>
      <c r="K4417" s="36">
        <v>26</v>
      </c>
      <c r="L4417" s="317">
        <v>0.48148000240325928</v>
      </c>
      <c r="M4417" s="317">
        <v>0.51999998092651367</v>
      </c>
      <c r="N4417" s="36">
        <v>178</v>
      </c>
      <c r="O4417" s="317">
        <v>0.40731999278068542</v>
      </c>
      <c r="P4417" s="317">
        <v>0.54768997430801392</v>
      </c>
      <c r="Q4417" s="36">
        <v>178</v>
      </c>
      <c r="R4417" s="317">
        <v>0.40731999278068542</v>
      </c>
      <c r="S4417" s="317">
        <v>0.54768997430801392</v>
      </c>
      <c r="T4417" t="s">
        <v>401</v>
      </c>
      <c r="BA4417" s="395">
        <v>1</v>
      </c>
      <c r="BB4417" s="396" t="s">
        <v>861</v>
      </c>
      <c r="BC4417" t="str">
        <f t="shared" si="391"/>
        <v>7A3</v>
      </c>
      <c r="BD4417" t="str">
        <f t="shared" si="392"/>
        <v>NAoMe_initial_disease_group</v>
      </c>
      <c r="BE4417" s="397" t="s">
        <v>862</v>
      </c>
      <c r="BF4417" t="str">
        <f t="shared" si="393"/>
        <v>Advanced M1</v>
      </c>
      <c r="BG4417">
        <f t="shared" si="394"/>
        <v>26</v>
      </c>
      <c r="BH4417" s="398">
        <f t="shared" si="395"/>
        <v>0.48148000240325928</v>
      </c>
      <c r="BO4417" s="33"/>
    </row>
    <row r="4418" spans="1:67">
      <c r="A4418" s="316" t="s">
        <v>27</v>
      </c>
      <c r="B4418" t="s">
        <v>401</v>
      </c>
      <c r="C4418" t="s">
        <v>910</v>
      </c>
      <c r="D4418" t="s">
        <v>314</v>
      </c>
      <c r="E4418" s="316" t="s">
        <v>413</v>
      </c>
      <c r="F4418" s="316" t="s">
        <v>407</v>
      </c>
      <c r="G4418" s="316" t="s">
        <v>426</v>
      </c>
      <c r="H4418" s="316" t="s">
        <v>401</v>
      </c>
      <c r="I4418" s="316" t="s">
        <v>331</v>
      </c>
      <c r="J4418" s="316" t="s">
        <v>334</v>
      </c>
      <c r="K4418" s="36">
        <v>2</v>
      </c>
      <c r="L4418" s="317">
        <v>3.7039998918771737E-2</v>
      </c>
      <c r="M4418" s="317">
        <v>3.9999999105930328E-2</v>
      </c>
      <c r="N4418" s="36">
        <v>6</v>
      </c>
      <c r="O4418" s="317">
        <v>1.372999977320433E-2</v>
      </c>
      <c r="P4418" s="317">
        <v>1.8459999933838841E-2</v>
      </c>
      <c r="Q4418" s="36">
        <v>6</v>
      </c>
      <c r="R4418" s="317">
        <v>1.372999977320433E-2</v>
      </c>
      <c r="S4418" s="317">
        <v>1.8459999933838841E-2</v>
      </c>
      <c r="T4418" t="s">
        <v>401</v>
      </c>
      <c r="BA4418" s="395">
        <v>1</v>
      </c>
      <c r="BB4418" s="396" t="s">
        <v>861</v>
      </c>
      <c r="BC4418" t="str">
        <f t="shared" si="391"/>
        <v>7A3</v>
      </c>
      <c r="BD4418" t="str">
        <f t="shared" si="392"/>
        <v>NAoMe_initial_disease_group</v>
      </c>
      <c r="BE4418" s="397" t="s">
        <v>862</v>
      </c>
      <c r="BF4418" t="str">
        <f t="shared" si="393"/>
        <v>DCIS</v>
      </c>
      <c r="BG4418">
        <f t="shared" si="394"/>
        <v>2</v>
      </c>
      <c r="BH4418" s="398">
        <f t="shared" si="395"/>
        <v>3.7039998918771737E-2</v>
      </c>
      <c r="BO4418" s="33"/>
    </row>
    <row r="4419" spans="1:67">
      <c r="A4419" s="316" t="s">
        <v>27</v>
      </c>
      <c r="B4419" t="s">
        <v>401</v>
      </c>
      <c r="C4419" t="s">
        <v>910</v>
      </c>
      <c r="D4419" t="s">
        <v>314</v>
      </c>
      <c r="E4419" s="316" t="s">
        <v>413</v>
      </c>
      <c r="F4419" s="316" t="s">
        <v>407</v>
      </c>
      <c r="G4419" s="316" t="s">
        <v>426</v>
      </c>
      <c r="H4419" s="316" t="s">
        <v>401</v>
      </c>
      <c r="I4419" s="316" t="s">
        <v>331</v>
      </c>
      <c r="J4419" s="316" t="s">
        <v>335</v>
      </c>
      <c r="K4419" s="36">
        <v>20</v>
      </c>
      <c r="L4419" s="317">
        <v>0.37037000060081482</v>
      </c>
      <c r="M4419" s="317">
        <v>0.40000000596046448</v>
      </c>
      <c r="N4419" s="36">
        <v>109</v>
      </c>
      <c r="O4419" s="317">
        <v>0.24943000078201291</v>
      </c>
      <c r="P4419" s="317">
        <v>0.33537998795509338</v>
      </c>
      <c r="Q4419" s="36">
        <v>109</v>
      </c>
      <c r="R4419" s="317">
        <v>0.24943000078201291</v>
      </c>
      <c r="S4419" s="317">
        <v>0.33537998795509338</v>
      </c>
      <c r="T4419" t="s">
        <v>401</v>
      </c>
      <c r="BA4419" s="395">
        <v>1</v>
      </c>
      <c r="BB4419" s="396" t="s">
        <v>861</v>
      </c>
      <c r="BC4419" t="str">
        <f t="shared" ref="BC4419:BC4482" si="396">E4419</f>
        <v>7A3</v>
      </c>
      <c r="BD4419" t="str">
        <f t="shared" ref="BD4419:BD4482" si="397">(LEFT(A4419, LEN(A4419)-7))&amp;"_"&amp;I4419</f>
        <v>NAoMe_initial_disease_group</v>
      </c>
      <c r="BE4419" s="397" t="s">
        <v>862</v>
      </c>
      <c r="BF4419" t="str">
        <f t="shared" ref="BF4419:BF4482" si="398">J4419</f>
        <v>Early invasive</v>
      </c>
      <c r="BG4419">
        <f t="shared" ref="BG4419:BG4482" si="399">K4419</f>
        <v>20</v>
      </c>
      <c r="BH4419" s="398">
        <f t="shared" ref="BH4419:BH4482" si="400">L4419</f>
        <v>0.37037000060081482</v>
      </c>
      <c r="BO4419" s="33"/>
    </row>
    <row r="4420" spans="1:67">
      <c r="A4420" s="316" t="s">
        <v>27</v>
      </c>
      <c r="B4420" t="s">
        <v>401</v>
      </c>
      <c r="C4420" t="s">
        <v>910</v>
      </c>
      <c r="D4420" t="s">
        <v>314</v>
      </c>
      <c r="E4420" s="316" t="s">
        <v>413</v>
      </c>
      <c r="F4420" s="316" t="s">
        <v>407</v>
      </c>
      <c r="G4420" s="316" t="s">
        <v>426</v>
      </c>
      <c r="H4420" s="316" t="s">
        <v>401</v>
      </c>
      <c r="I4420" s="316" t="s">
        <v>331</v>
      </c>
      <c r="J4420" s="316" t="s">
        <v>337</v>
      </c>
      <c r="K4420" s="36">
        <v>4</v>
      </c>
      <c r="L4420" s="317">
        <v>7.4069999158382416E-2</v>
      </c>
      <c r="M4420" s="317"/>
      <c r="N4420" s="36">
        <v>112</v>
      </c>
      <c r="O4420" s="317">
        <v>0.25628998875617981</v>
      </c>
      <c r="P4420" s="317"/>
      <c r="Q4420" s="36">
        <v>112</v>
      </c>
      <c r="R4420" s="317">
        <v>0.25628998875617981</v>
      </c>
      <c r="S4420" s="317"/>
      <c r="T4420" t="s">
        <v>401</v>
      </c>
      <c r="BA4420" s="395">
        <v>1</v>
      </c>
      <c r="BB4420" s="396" t="s">
        <v>861</v>
      </c>
      <c r="BC4420" t="str">
        <f t="shared" si="396"/>
        <v>7A3</v>
      </c>
      <c r="BD4420" t="str">
        <f t="shared" si="397"/>
        <v>NAoMe_initial_disease_group</v>
      </c>
      <c r="BE4420" s="397" t="s">
        <v>862</v>
      </c>
      <c r="BF4420" t="str">
        <f t="shared" si="398"/>
        <v>Unknown stage</v>
      </c>
      <c r="BG4420">
        <f t="shared" si="399"/>
        <v>4</v>
      </c>
      <c r="BH4420" s="398">
        <f t="shared" si="400"/>
        <v>7.4069999158382416E-2</v>
      </c>
      <c r="BO4420" s="33"/>
    </row>
    <row r="4421" spans="1:67">
      <c r="A4421" s="316" t="s">
        <v>27</v>
      </c>
      <c r="B4421" t="s">
        <v>401</v>
      </c>
      <c r="C4421" t="s">
        <v>910</v>
      </c>
      <c r="D4421" t="s">
        <v>314</v>
      </c>
      <c r="E4421" s="316" t="s">
        <v>413</v>
      </c>
      <c r="F4421" s="316" t="s">
        <v>407</v>
      </c>
      <c r="G4421" s="316" t="s">
        <v>426</v>
      </c>
      <c r="H4421" s="316" t="s">
        <v>401</v>
      </c>
      <c r="I4421" s="316" t="s">
        <v>656</v>
      </c>
      <c r="J4421" s="316" t="s">
        <v>286</v>
      </c>
      <c r="K4421" s="36">
        <v>0</v>
      </c>
      <c r="L4421" s="317">
        <v>0</v>
      </c>
      <c r="M4421" s="317"/>
      <c r="N4421" s="36">
        <v>0</v>
      </c>
      <c r="O4421" s="317">
        <v>0</v>
      </c>
      <c r="P4421" s="317"/>
      <c r="Q4421" s="36">
        <v>0</v>
      </c>
      <c r="R4421" s="317">
        <v>0</v>
      </c>
      <c r="S4421" s="317"/>
      <c r="T4421" t="s">
        <v>401</v>
      </c>
      <c r="BA4421" s="395">
        <v>1</v>
      </c>
      <c r="BB4421" s="396" t="s">
        <v>861</v>
      </c>
      <c r="BC4421" t="str">
        <f t="shared" si="396"/>
        <v>7A3</v>
      </c>
      <c r="BD4421" t="str">
        <f t="shared" si="397"/>
        <v>NAoMe_initial_ethnicity_grp</v>
      </c>
      <c r="BE4421" s="397" t="s">
        <v>862</v>
      </c>
      <c r="BF4421" t="str">
        <f t="shared" si="398"/>
        <v>Asian or Asian British</v>
      </c>
      <c r="BG4421">
        <f t="shared" si="399"/>
        <v>0</v>
      </c>
      <c r="BH4421" s="398">
        <f t="shared" si="400"/>
        <v>0</v>
      </c>
      <c r="BO4421" s="33"/>
    </row>
    <row r="4422" spans="1:67">
      <c r="A4422" s="316" t="s">
        <v>27</v>
      </c>
      <c r="B4422" t="s">
        <v>401</v>
      </c>
      <c r="C4422" t="s">
        <v>910</v>
      </c>
      <c r="D4422" t="s">
        <v>314</v>
      </c>
      <c r="E4422" s="316" t="s">
        <v>413</v>
      </c>
      <c r="F4422" s="316" t="s">
        <v>407</v>
      </c>
      <c r="G4422" s="316" t="s">
        <v>426</v>
      </c>
      <c r="H4422" s="316" t="s">
        <v>401</v>
      </c>
      <c r="I4422" s="316" t="s">
        <v>656</v>
      </c>
      <c r="J4422" s="316" t="s">
        <v>287</v>
      </c>
      <c r="K4422" s="36">
        <v>0</v>
      </c>
      <c r="L4422" s="317">
        <v>0</v>
      </c>
      <c r="M4422" s="317"/>
      <c r="N4422" s="36">
        <v>0</v>
      </c>
      <c r="O4422" s="317">
        <v>0</v>
      </c>
      <c r="P4422" s="317"/>
      <c r="Q4422" s="36">
        <v>0</v>
      </c>
      <c r="R4422" s="317">
        <v>0</v>
      </c>
      <c r="S4422" s="317"/>
      <c r="T4422" t="s">
        <v>401</v>
      </c>
      <c r="BA4422" s="395">
        <v>1</v>
      </c>
      <c r="BB4422" s="396" t="s">
        <v>861</v>
      </c>
      <c r="BC4422" t="str">
        <f t="shared" si="396"/>
        <v>7A3</v>
      </c>
      <c r="BD4422" t="str">
        <f t="shared" si="397"/>
        <v>NAoMe_initial_ethnicity_grp</v>
      </c>
      <c r="BE4422" s="397" t="s">
        <v>862</v>
      </c>
      <c r="BF4422" t="str">
        <f t="shared" si="398"/>
        <v>Black or Black British</v>
      </c>
      <c r="BG4422">
        <f t="shared" si="399"/>
        <v>0</v>
      </c>
      <c r="BH4422" s="398">
        <f t="shared" si="400"/>
        <v>0</v>
      </c>
      <c r="BO4422" s="33"/>
    </row>
    <row r="4423" spans="1:67">
      <c r="A4423" s="316" t="s">
        <v>27</v>
      </c>
      <c r="B4423" t="s">
        <v>401</v>
      </c>
      <c r="C4423" t="s">
        <v>910</v>
      </c>
      <c r="D4423" t="s">
        <v>314</v>
      </c>
      <c r="E4423" s="316" t="s">
        <v>413</v>
      </c>
      <c r="F4423" s="316" t="s">
        <v>407</v>
      </c>
      <c r="G4423" s="316" t="s">
        <v>426</v>
      </c>
      <c r="H4423" s="316" t="s">
        <v>401</v>
      </c>
      <c r="I4423" s="316" t="s">
        <v>656</v>
      </c>
      <c r="J4423" s="316" t="s">
        <v>259</v>
      </c>
      <c r="K4423" s="36">
        <v>0</v>
      </c>
      <c r="L4423" s="317">
        <v>0</v>
      </c>
      <c r="M4423" s="317"/>
      <c r="N4423" s="36">
        <v>0</v>
      </c>
      <c r="O4423" s="317">
        <v>0</v>
      </c>
      <c r="P4423" s="317"/>
      <c r="Q4423" s="36">
        <v>0</v>
      </c>
      <c r="R4423" s="317">
        <v>0</v>
      </c>
      <c r="S4423" s="317"/>
      <c r="T4423" t="s">
        <v>401</v>
      </c>
      <c r="BA4423" s="395">
        <v>1</v>
      </c>
      <c r="BB4423" s="396" t="s">
        <v>861</v>
      </c>
      <c r="BC4423" t="str">
        <f t="shared" si="396"/>
        <v>7A3</v>
      </c>
      <c r="BD4423" t="str">
        <f t="shared" si="397"/>
        <v>NAoMe_initial_ethnicity_grp</v>
      </c>
      <c r="BE4423" s="397" t="s">
        <v>862</v>
      </c>
      <c r="BF4423" t="str">
        <f t="shared" si="398"/>
        <v>Mixed</v>
      </c>
      <c r="BG4423">
        <f t="shared" si="399"/>
        <v>0</v>
      </c>
      <c r="BH4423" s="398">
        <f t="shared" si="400"/>
        <v>0</v>
      </c>
      <c r="BO4423" s="33"/>
    </row>
    <row r="4424" spans="1:67">
      <c r="A4424" s="316" t="s">
        <v>27</v>
      </c>
      <c r="B4424" t="s">
        <v>401</v>
      </c>
      <c r="C4424" t="s">
        <v>910</v>
      </c>
      <c r="D4424" t="s">
        <v>314</v>
      </c>
      <c r="E4424" s="316" t="s">
        <v>413</v>
      </c>
      <c r="F4424" s="316" t="s">
        <v>407</v>
      </c>
      <c r="G4424" s="316" t="s">
        <v>426</v>
      </c>
      <c r="H4424" s="316" t="s">
        <v>401</v>
      </c>
      <c r="I4424" s="316" t="s">
        <v>656</v>
      </c>
      <c r="J4424" s="316" t="s">
        <v>288</v>
      </c>
      <c r="K4424" s="36">
        <v>0</v>
      </c>
      <c r="L4424" s="317">
        <v>0</v>
      </c>
      <c r="M4424" s="317"/>
      <c r="N4424" s="36">
        <v>0</v>
      </c>
      <c r="O4424" s="317">
        <v>0</v>
      </c>
      <c r="P4424" s="317"/>
      <c r="Q4424" s="36">
        <v>0</v>
      </c>
      <c r="R4424" s="317">
        <v>0</v>
      </c>
      <c r="S4424" s="317"/>
      <c r="T4424" t="s">
        <v>401</v>
      </c>
      <c r="BA4424" s="395">
        <v>1</v>
      </c>
      <c r="BB4424" s="396" t="s">
        <v>861</v>
      </c>
      <c r="BC4424" t="str">
        <f t="shared" si="396"/>
        <v>7A3</v>
      </c>
      <c r="BD4424" t="str">
        <f t="shared" si="397"/>
        <v>NAoMe_initial_ethnicity_grp</v>
      </c>
      <c r="BE4424" s="397" t="s">
        <v>862</v>
      </c>
      <c r="BF4424" t="str">
        <f t="shared" si="398"/>
        <v>Other Ethnic Group</v>
      </c>
      <c r="BG4424">
        <f t="shared" si="399"/>
        <v>0</v>
      </c>
      <c r="BH4424" s="398">
        <f t="shared" si="400"/>
        <v>0</v>
      </c>
      <c r="BO4424" s="33"/>
    </row>
    <row r="4425" spans="1:67">
      <c r="A4425" s="316" t="s">
        <v>27</v>
      </c>
      <c r="B4425" t="s">
        <v>401</v>
      </c>
      <c r="C4425" t="s">
        <v>910</v>
      </c>
      <c r="D4425" t="s">
        <v>314</v>
      </c>
      <c r="E4425" s="316" t="s">
        <v>413</v>
      </c>
      <c r="F4425" s="316" t="s">
        <v>407</v>
      </c>
      <c r="G4425" s="316" t="s">
        <v>426</v>
      </c>
      <c r="H4425" s="316" t="s">
        <v>401</v>
      </c>
      <c r="I4425" s="316" t="s">
        <v>656</v>
      </c>
      <c r="J4425" s="316" t="s">
        <v>260</v>
      </c>
      <c r="K4425" s="36">
        <v>54</v>
      </c>
      <c r="L4425" s="317">
        <v>1</v>
      </c>
      <c r="M4425" s="317"/>
      <c r="N4425" s="36">
        <v>437</v>
      </c>
      <c r="O4425" s="317">
        <v>1</v>
      </c>
      <c r="P4425" s="317"/>
      <c r="Q4425" s="36">
        <v>437</v>
      </c>
      <c r="R4425" s="317">
        <v>1</v>
      </c>
      <c r="S4425" s="317"/>
      <c r="T4425" t="s">
        <v>401</v>
      </c>
      <c r="BA4425" s="395">
        <v>1</v>
      </c>
      <c r="BB4425" s="396" t="s">
        <v>861</v>
      </c>
      <c r="BC4425" t="str">
        <f t="shared" si="396"/>
        <v>7A3</v>
      </c>
      <c r="BD4425" t="str">
        <f t="shared" si="397"/>
        <v>NAoMe_initial_ethnicity_grp</v>
      </c>
      <c r="BE4425" s="397" t="s">
        <v>862</v>
      </c>
      <c r="BF4425" t="str">
        <f t="shared" si="398"/>
        <v>Unknown</v>
      </c>
      <c r="BG4425">
        <f t="shared" si="399"/>
        <v>54</v>
      </c>
      <c r="BH4425" s="398">
        <f t="shared" si="400"/>
        <v>1</v>
      </c>
      <c r="BO4425" s="33"/>
    </row>
    <row r="4426" spans="1:67">
      <c r="A4426" s="316" t="s">
        <v>27</v>
      </c>
      <c r="B4426" t="s">
        <v>401</v>
      </c>
      <c r="C4426" t="s">
        <v>910</v>
      </c>
      <c r="D4426" t="s">
        <v>314</v>
      </c>
      <c r="E4426" s="316" t="s">
        <v>413</v>
      </c>
      <c r="F4426" s="316" t="s">
        <v>407</v>
      </c>
      <c r="G4426" s="316" t="s">
        <v>426</v>
      </c>
      <c r="H4426" s="316" t="s">
        <v>401</v>
      </c>
      <c r="I4426" s="316" t="s">
        <v>656</v>
      </c>
      <c r="J4426" s="316" t="s">
        <v>258</v>
      </c>
      <c r="K4426" s="36">
        <v>0</v>
      </c>
      <c r="L4426" s="317">
        <v>0</v>
      </c>
      <c r="M4426" s="317"/>
      <c r="N4426" s="36">
        <v>0</v>
      </c>
      <c r="O4426" s="317">
        <v>0</v>
      </c>
      <c r="P4426" s="317"/>
      <c r="Q4426" s="36">
        <v>0</v>
      </c>
      <c r="R4426" s="317">
        <v>0</v>
      </c>
      <c r="S4426" s="317"/>
      <c r="T4426" t="s">
        <v>401</v>
      </c>
      <c r="BA4426" s="395">
        <v>1</v>
      </c>
      <c r="BB4426" s="396" t="s">
        <v>861</v>
      </c>
      <c r="BC4426" t="str">
        <f t="shared" si="396"/>
        <v>7A3</v>
      </c>
      <c r="BD4426" t="str">
        <f t="shared" si="397"/>
        <v>NAoMe_initial_ethnicity_grp</v>
      </c>
      <c r="BE4426" s="397" t="s">
        <v>862</v>
      </c>
      <c r="BF4426" t="str">
        <f t="shared" si="398"/>
        <v>White</v>
      </c>
      <c r="BG4426">
        <f t="shared" si="399"/>
        <v>0</v>
      </c>
      <c r="BH4426" s="398">
        <f t="shared" si="400"/>
        <v>0</v>
      </c>
      <c r="BO4426" s="33"/>
    </row>
    <row r="4427" spans="1:67">
      <c r="A4427" s="316" t="s">
        <v>27</v>
      </c>
      <c r="B4427" t="s">
        <v>401</v>
      </c>
      <c r="C4427" t="s">
        <v>910</v>
      </c>
      <c r="D4427" t="s">
        <v>314</v>
      </c>
      <c r="E4427" s="316" t="s">
        <v>413</v>
      </c>
      <c r="F4427" s="316" t="s">
        <v>407</v>
      </c>
      <c r="G4427" s="316" t="s">
        <v>426</v>
      </c>
      <c r="H4427" s="316" t="s">
        <v>401</v>
      </c>
      <c r="I4427" s="316" t="s">
        <v>657</v>
      </c>
      <c r="J4427" s="316" t="s">
        <v>817</v>
      </c>
      <c r="K4427" s="36">
        <v>52</v>
      </c>
      <c r="L4427" s="317">
        <v>0.96296000480651855</v>
      </c>
      <c r="M4427" s="317"/>
      <c r="N4427" s="36">
        <v>414</v>
      </c>
      <c r="O4427" s="317">
        <v>0.94736999273300171</v>
      </c>
      <c r="P4427" s="317"/>
      <c r="Q4427" s="36">
        <v>414</v>
      </c>
      <c r="R4427" s="317">
        <v>0.94736999273300171</v>
      </c>
      <c r="S4427" s="317"/>
      <c r="T4427" t="s">
        <v>401</v>
      </c>
      <c r="BA4427" s="395">
        <v>1</v>
      </c>
      <c r="BB4427" s="396" t="s">
        <v>861</v>
      </c>
      <c r="BC4427" t="str">
        <f t="shared" si="396"/>
        <v>7A3</v>
      </c>
      <c r="BD4427" t="str">
        <f t="shared" si="397"/>
        <v>NAoMe_initial_final_route</v>
      </c>
      <c r="BE4427" s="397" t="s">
        <v>862</v>
      </c>
      <c r="BF4427" t="str">
        <f t="shared" si="398"/>
        <v>Not screened</v>
      </c>
      <c r="BG4427">
        <f t="shared" si="399"/>
        <v>52</v>
      </c>
      <c r="BH4427" s="398">
        <f t="shared" si="400"/>
        <v>0.96296000480651855</v>
      </c>
      <c r="BO4427" s="33"/>
    </row>
    <row r="4428" spans="1:67">
      <c r="A4428" s="316" t="s">
        <v>27</v>
      </c>
      <c r="B4428" t="s">
        <v>401</v>
      </c>
      <c r="C4428" t="s">
        <v>910</v>
      </c>
      <c r="D4428" t="s">
        <v>314</v>
      </c>
      <c r="E4428" s="316" t="s">
        <v>413</v>
      </c>
      <c r="F4428" s="316" t="s">
        <v>407</v>
      </c>
      <c r="G4428" s="316" t="s">
        <v>426</v>
      </c>
      <c r="H4428" s="316" t="s">
        <v>401</v>
      </c>
      <c r="I4428" s="316" t="s">
        <v>657</v>
      </c>
      <c r="J4428" s="316" t="s">
        <v>352</v>
      </c>
      <c r="K4428" s="36">
        <v>2</v>
      </c>
      <c r="L4428" s="317">
        <v>3.7039998918771737E-2</v>
      </c>
      <c r="M4428" s="317"/>
      <c r="N4428" s="36">
        <v>23</v>
      </c>
      <c r="O4428" s="317">
        <v>5.2629999816417687E-2</v>
      </c>
      <c r="P4428" s="317"/>
      <c r="Q4428" s="36">
        <v>23</v>
      </c>
      <c r="R4428" s="317">
        <v>5.2629999816417687E-2</v>
      </c>
      <c r="S4428" s="317"/>
      <c r="T4428" t="s">
        <v>401</v>
      </c>
      <c r="BA4428" s="395">
        <v>1</v>
      </c>
      <c r="BB4428" s="396" t="s">
        <v>861</v>
      </c>
      <c r="BC4428" t="str">
        <f t="shared" si="396"/>
        <v>7A3</v>
      </c>
      <c r="BD4428" t="str">
        <f t="shared" si="397"/>
        <v>NAoMe_initial_final_route</v>
      </c>
      <c r="BE4428" s="397" t="s">
        <v>862</v>
      </c>
      <c r="BF4428" t="str">
        <f t="shared" si="398"/>
        <v>Screening</v>
      </c>
      <c r="BG4428">
        <f t="shared" si="399"/>
        <v>2</v>
      </c>
      <c r="BH4428" s="398">
        <f t="shared" si="400"/>
        <v>3.7039998918771737E-2</v>
      </c>
      <c r="BO4428" s="33"/>
    </row>
    <row r="4429" spans="1:67">
      <c r="A4429" s="316" t="s">
        <v>27</v>
      </c>
      <c r="B4429" t="s">
        <v>401</v>
      </c>
      <c r="C4429" t="s">
        <v>910</v>
      </c>
      <c r="D4429" t="s">
        <v>314</v>
      </c>
      <c r="E4429" s="316" t="s">
        <v>413</v>
      </c>
      <c r="F4429" s="316" t="s">
        <v>407</v>
      </c>
      <c r="G4429" s="316" t="s">
        <v>426</v>
      </c>
      <c r="H4429" s="316" t="s">
        <v>401</v>
      </c>
      <c r="I4429" s="316" t="s">
        <v>303</v>
      </c>
      <c r="J4429" s="316" t="s">
        <v>308</v>
      </c>
      <c r="K4429" s="36">
        <v>4</v>
      </c>
      <c r="L4429" s="317">
        <v>7.4069999158382416E-2</v>
      </c>
      <c r="M4429" s="317"/>
      <c r="N4429" s="36">
        <v>112</v>
      </c>
      <c r="O4429" s="317">
        <v>0.25628998875617981</v>
      </c>
      <c r="P4429" s="317"/>
      <c r="Q4429" s="36">
        <v>112</v>
      </c>
      <c r="R4429" s="317">
        <v>0.25628998875617981</v>
      </c>
      <c r="S4429" s="317"/>
      <c r="T4429" t="s">
        <v>401</v>
      </c>
      <c r="BA4429" s="395">
        <v>1</v>
      </c>
      <c r="BB4429" s="396" t="s">
        <v>861</v>
      </c>
      <c r="BC4429" t="str">
        <f t="shared" si="396"/>
        <v>7A3</v>
      </c>
      <c r="BD4429" t="str">
        <f t="shared" si="397"/>
        <v>NAoMe_initial_final_stage_tum</v>
      </c>
      <c r="BE4429" s="397" t="s">
        <v>862</v>
      </c>
      <c r="BF4429" t="str">
        <f t="shared" si="398"/>
        <v>Not staged/Unstated</v>
      </c>
      <c r="BG4429">
        <f t="shared" si="399"/>
        <v>4</v>
      </c>
      <c r="BH4429" s="398">
        <f t="shared" si="400"/>
        <v>7.4069999158382416E-2</v>
      </c>
      <c r="BO4429" s="33"/>
    </row>
    <row r="4430" spans="1:67">
      <c r="A4430" s="316" t="s">
        <v>27</v>
      </c>
      <c r="B4430" t="s">
        <v>401</v>
      </c>
      <c r="C4430" t="s">
        <v>910</v>
      </c>
      <c r="D4430" t="s">
        <v>314</v>
      </c>
      <c r="E4430" s="316" t="s">
        <v>413</v>
      </c>
      <c r="F4430" s="316" t="s">
        <v>407</v>
      </c>
      <c r="G4430" s="316" t="s">
        <v>426</v>
      </c>
      <c r="H4430" s="316" t="s">
        <v>401</v>
      </c>
      <c r="I4430" s="316" t="s">
        <v>303</v>
      </c>
      <c r="J4430" s="316" t="s">
        <v>304</v>
      </c>
      <c r="K4430" s="36">
        <v>2</v>
      </c>
      <c r="L4430" s="317">
        <v>3.7039998918771737E-2</v>
      </c>
      <c r="M4430" s="317">
        <v>3.9999999105930328E-2</v>
      </c>
      <c r="N4430" s="36">
        <v>6</v>
      </c>
      <c r="O4430" s="317">
        <v>1.372999977320433E-2</v>
      </c>
      <c r="P4430" s="317">
        <v>1.8459999933838841E-2</v>
      </c>
      <c r="Q4430" s="36">
        <v>6</v>
      </c>
      <c r="R4430" s="317">
        <v>1.372999977320433E-2</v>
      </c>
      <c r="S4430" s="317">
        <v>1.8459999933838841E-2</v>
      </c>
      <c r="T4430" t="s">
        <v>401</v>
      </c>
      <c r="BA4430" s="395">
        <v>1</v>
      </c>
      <c r="BB4430" s="396" t="s">
        <v>861</v>
      </c>
      <c r="BC4430" t="str">
        <f t="shared" si="396"/>
        <v>7A3</v>
      </c>
      <c r="BD4430" t="str">
        <f t="shared" si="397"/>
        <v>NAoMe_initial_final_stage_tum</v>
      </c>
      <c r="BE4430" s="397" t="s">
        <v>862</v>
      </c>
      <c r="BF4430" t="str">
        <f t="shared" si="398"/>
        <v>Stage 0</v>
      </c>
      <c r="BG4430">
        <f t="shared" si="399"/>
        <v>2</v>
      </c>
      <c r="BH4430" s="398">
        <f t="shared" si="400"/>
        <v>3.7039998918771737E-2</v>
      </c>
      <c r="BO4430" s="33"/>
    </row>
    <row r="4431" spans="1:67">
      <c r="A4431" s="316" t="s">
        <v>27</v>
      </c>
      <c r="B4431" t="s">
        <v>401</v>
      </c>
      <c r="C4431" t="s">
        <v>910</v>
      </c>
      <c r="D4431" t="s">
        <v>314</v>
      </c>
      <c r="E4431" s="316" t="s">
        <v>413</v>
      </c>
      <c r="F4431" s="316" t="s">
        <v>407</v>
      </c>
      <c r="G4431" s="316" t="s">
        <v>426</v>
      </c>
      <c r="H4431" s="316" t="s">
        <v>401</v>
      </c>
      <c r="I4431" s="316" t="s">
        <v>303</v>
      </c>
      <c r="J4431" s="316" t="s">
        <v>305</v>
      </c>
      <c r="K4431" s="36">
        <v>2</v>
      </c>
      <c r="L4431" s="317">
        <v>3.7039998918771737E-2</v>
      </c>
      <c r="M4431" s="317">
        <v>3.9999999105930328E-2</v>
      </c>
      <c r="N4431" s="36">
        <v>29</v>
      </c>
      <c r="O4431" s="317">
        <v>6.6359996795654297E-2</v>
      </c>
      <c r="P4431" s="317">
        <v>8.9230000972747803E-2</v>
      </c>
      <c r="Q4431" s="36">
        <v>29</v>
      </c>
      <c r="R4431" s="317">
        <v>6.6359996795654297E-2</v>
      </c>
      <c r="S4431" s="317">
        <v>8.9230000972747803E-2</v>
      </c>
      <c r="T4431" t="s">
        <v>401</v>
      </c>
      <c r="BA4431" s="395">
        <v>1</v>
      </c>
      <c r="BB4431" s="396" t="s">
        <v>861</v>
      </c>
      <c r="BC4431" t="str">
        <f t="shared" si="396"/>
        <v>7A3</v>
      </c>
      <c r="BD4431" t="str">
        <f t="shared" si="397"/>
        <v>NAoMe_initial_final_stage_tum</v>
      </c>
      <c r="BE4431" s="397" t="s">
        <v>862</v>
      </c>
      <c r="BF4431" t="str">
        <f t="shared" si="398"/>
        <v>Stage 1</v>
      </c>
      <c r="BG4431">
        <f t="shared" si="399"/>
        <v>2</v>
      </c>
      <c r="BH4431" s="398">
        <f t="shared" si="400"/>
        <v>3.7039998918771737E-2</v>
      </c>
      <c r="BO4431" s="33"/>
    </row>
    <row r="4432" spans="1:67">
      <c r="A4432" s="316" t="s">
        <v>27</v>
      </c>
      <c r="B4432" t="s">
        <v>401</v>
      </c>
      <c r="C4432" t="s">
        <v>910</v>
      </c>
      <c r="D4432" t="s">
        <v>314</v>
      </c>
      <c r="E4432" s="316" t="s">
        <v>413</v>
      </c>
      <c r="F4432" s="316" t="s">
        <v>407</v>
      </c>
      <c r="G4432" s="316" t="s">
        <v>426</v>
      </c>
      <c r="H4432" s="316" t="s">
        <v>401</v>
      </c>
      <c r="I4432" s="316" t="s">
        <v>303</v>
      </c>
      <c r="J4432" s="316" t="s">
        <v>306</v>
      </c>
      <c r="K4432" s="36">
        <v>12</v>
      </c>
      <c r="L4432" s="317">
        <v>0.22222000360488889</v>
      </c>
      <c r="M4432" s="317">
        <v>0.239999994635582</v>
      </c>
      <c r="N4432" s="36">
        <v>52</v>
      </c>
      <c r="O4432" s="317">
        <v>0.118989996612072</v>
      </c>
      <c r="P4432" s="317">
        <v>0.15999999642372131</v>
      </c>
      <c r="Q4432" s="36">
        <v>52</v>
      </c>
      <c r="R4432" s="317">
        <v>0.118989996612072</v>
      </c>
      <c r="S4432" s="317">
        <v>0.15999999642372131</v>
      </c>
      <c r="T4432" t="s">
        <v>401</v>
      </c>
      <c r="BA4432" s="395">
        <v>1</v>
      </c>
      <c r="BB4432" s="396" t="s">
        <v>861</v>
      </c>
      <c r="BC4432" t="str">
        <f t="shared" si="396"/>
        <v>7A3</v>
      </c>
      <c r="BD4432" t="str">
        <f t="shared" si="397"/>
        <v>NAoMe_initial_final_stage_tum</v>
      </c>
      <c r="BE4432" s="397" t="s">
        <v>862</v>
      </c>
      <c r="BF4432" t="str">
        <f t="shared" si="398"/>
        <v>Stage 2</v>
      </c>
      <c r="BG4432">
        <f t="shared" si="399"/>
        <v>12</v>
      </c>
      <c r="BH4432" s="398">
        <f t="shared" si="400"/>
        <v>0.22222000360488889</v>
      </c>
      <c r="BO4432" s="33"/>
    </row>
    <row r="4433" spans="1:67">
      <c r="A4433" s="316" t="s">
        <v>27</v>
      </c>
      <c r="B4433" t="s">
        <v>401</v>
      </c>
      <c r="C4433" t="s">
        <v>910</v>
      </c>
      <c r="D4433" t="s">
        <v>314</v>
      </c>
      <c r="E4433" s="316" t="s">
        <v>413</v>
      </c>
      <c r="F4433" s="316" t="s">
        <v>407</v>
      </c>
      <c r="G4433" s="316" t="s">
        <v>426</v>
      </c>
      <c r="H4433" s="316" t="s">
        <v>401</v>
      </c>
      <c r="I4433" s="316" t="s">
        <v>303</v>
      </c>
      <c r="J4433" s="316" t="s">
        <v>307</v>
      </c>
      <c r="K4433" s="36">
        <v>6</v>
      </c>
      <c r="L4433" s="317">
        <v>0.1111100018024445</v>
      </c>
      <c r="M4433" s="317">
        <v>0.119999997317791</v>
      </c>
      <c r="N4433" s="36">
        <v>60</v>
      </c>
      <c r="O4433" s="317">
        <v>0.13729999959468839</v>
      </c>
      <c r="P4433" s="317">
        <v>0.18461999297142029</v>
      </c>
      <c r="Q4433" s="36">
        <v>60</v>
      </c>
      <c r="R4433" s="317">
        <v>0.13729999959468839</v>
      </c>
      <c r="S4433" s="317">
        <v>0.18461999297142029</v>
      </c>
      <c r="T4433" t="s">
        <v>401</v>
      </c>
      <c r="BA4433" s="395">
        <v>1</v>
      </c>
      <c r="BB4433" s="396" t="s">
        <v>861</v>
      </c>
      <c r="BC4433" t="str">
        <f t="shared" si="396"/>
        <v>7A3</v>
      </c>
      <c r="BD4433" t="str">
        <f t="shared" si="397"/>
        <v>NAoMe_initial_final_stage_tum</v>
      </c>
      <c r="BE4433" s="397" t="s">
        <v>862</v>
      </c>
      <c r="BF4433" t="str">
        <f t="shared" si="398"/>
        <v>Stage 3</v>
      </c>
      <c r="BG4433">
        <f t="shared" si="399"/>
        <v>6</v>
      </c>
      <c r="BH4433" s="398">
        <f t="shared" si="400"/>
        <v>0.1111100018024445</v>
      </c>
      <c r="BO4433" s="33"/>
    </row>
    <row r="4434" spans="1:67">
      <c r="A4434" s="316" t="s">
        <v>27</v>
      </c>
      <c r="B4434" t="s">
        <v>401</v>
      </c>
      <c r="C4434" t="s">
        <v>910</v>
      </c>
      <c r="D4434" t="s">
        <v>314</v>
      </c>
      <c r="E4434" s="316" t="s">
        <v>413</v>
      </c>
      <c r="F4434" s="316" t="s">
        <v>407</v>
      </c>
      <c r="G4434" s="316" t="s">
        <v>426</v>
      </c>
      <c r="H4434" s="316" t="s">
        <v>401</v>
      </c>
      <c r="I4434" s="316" t="s">
        <v>303</v>
      </c>
      <c r="J4434" s="316" t="s">
        <v>336</v>
      </c>
      <c r="K4434" s="36">
        <v>28</v>
      </c>
      <c r="L4434" s="317">
        <v>0.51851999759674072</v>
      </c>
      <c r="M4434" s="317">
        <v>0.56000000238418579</v>
      </c>
      <c r="N4434" s="36">
        <v>178</v>
      </c>
      <c r="O4434" s="317">
        <v>0.40731999278068542</v>
      </c>
      <c r="P4434" s="317">
        <v>0.54768997430801392</v>
      </c>
      <c r="Q4434" s="36">
        <v>178</v>
      </c>
      <c r="R4434" s="317">
        <v>0.40731999278068542</v>
      </c>
      <c r="S4434" s="317">
        <v>0.54768997430801392</v>
      </c>
      <c r="T4434" t="s">
        <v>401</v>
      </c>
      <c r="BA4434" s="395">
        <v>1</v>
      </c>
      <c r="BB4434" s="396" t="s">
        <v>861</v>
      </c>
      <c r="BC4434" t="str">
        <f t="shared" si="396"/>
        <v>7A3</v>
      </c>
      <c r="BD4434" t="str">
        <f t="shared" si="397"/>
        <v>NAoMe_initial_final_stage_tum</v>
      </c>
      <c r="BE4434" s="397" t="s">
        <v>862</v>
      </c>
      <c r="BF4434" t="str">
        <f t="shared" si="398"/>
        <v>Stage 4</v>
      </c>
      <c r="BG4434">
        <f t="shared" si="399"/>
        <v>28</v>
      </c>
      <c r="BH4434" s="398">
        <f t="shared" si="400"/>
        <v>0.51851999759674072</v>
      </c>
      <c r="BO4434" s="33"/>
    </row>
    <row r="4435" spans="1:67">
      <c r="A4435" s="316" t="s">
        <v>27</v>
      </c>
      <c r="B4435" t="s">
        <v>401</v>
      </c>
      <c r="C4435" t="s">
        <v>910</v>
      </c>
      <c r="D4435" t="s">
        <v>314</v>
      </c>
      <c r="E4435" s="316" t="s">
        <v>413</v>
      </c>
      <c r="F4435" s="316" t="s">
        <v>407</v>
      </c>
      <c r="G4435" s="316" t="s">
        <v>426</v>
      </c>
      <c r="H4435" s="316" t="s">
        <v>401</v>
      </c>
      <c r="I4435" s="316" t="s">
        <v>342</v>
      </c>
      <c r="J4435" s="316" t="s">
        <v>343</v>
      </c>
      <c r="K4435" s="36">
        <v>4</v>
      </c>
      <c r="L4435" s="317">
        <v>7.4069999158382416E-2</v>
      </c>
      <c r="M4435" s="317"/>
      <c r="N4435" s="36">
        <v>112</v>
      </c>
      <c r="O4435" s="317">
        <v>0.25628998875617981</v>
      </c>
      <c r="P4435" s="317"/>
      <c r="Q4435" s="36">
        <v>112</v>
      </c>
      <c r="R4435" s="317">
        <v>0.25628998875617981</v>
      </c>
      <c r="S4435" s="317"/>
      <c r="T4435" t="s">
        <v>401</v>
      </c>
      <c r="BA4435" s="395">
        <v>1</v>
      </c>
      <c r="BB4435" s="396" t="s">
        <v>861</v>
      </c>
      <c r="BC4435" t="str">
        <f t="shared" si="396"/>
        <v>7A3</v>
      </c>
      <c r="BD4435" t="str">
        <f t="shared" si="397"/>
        <v>NAoMe_initial_final_stage_tum_grp</v>
      </c>
      <c r="BE4435" s="397" t="s">
        <v>862</v>
      </c>
      <c r="BF4435" t="str">
        <f t="shared" si="398"/>
        <v>MBC in HESAPC</v>
      </c>
      <c r="BG4435">
        <f t="shared" si="399"/>
        <v>4</v>
      </c>
      <c r="BH4435" s="398">
        <f t="shared" si="400"/>
        <v>7.4069999158382416E-2</v>
      </c>
      <c r="BO4435" s="33"/>
    </row>
    <row r="4436" spans="1:67">
      <c r="A4436" s="316" t="s">
        <v>27</v>
      </c>
      <c r="B4436" t="s">
        <v>401</v>
      </c>
      <c r="C4436" t="s">
        <v>910</v>
      </c>
      <c r="D4436" t="s">
        <v>314</v>
      </c>
      <c r="E4436" s="316" t="s">
        <v>413</v>
      </c>
      <c r="F4436" s="316" t="s">
        <v>407</v>
      </c>
      <c r="G4436" s="316" t="s">
        <v>426</v>
      </c>
      <c r="H4436" s="316" t="s">
        <v>401</v>
      </c>
      <c r="I4436" s="316" t="s">
        <v>342</v>
      </c>
      <c r="J4436" s="316" t="s">
        <v>344</v>
      </c>
      <c r="K4436" s="36">
        <v>23</v>
      </c>
      <c r="L4436" s="317">
        <v>0.42592999339103699</v>
      </c>
      <c r="M4436" s="317">
        <v>0.46000000834465032</v>
      </c>
      <c r="N4436" s="36">
        <v>147</v>
      </c>
      <c r="O4436" s="317">
        <v>0.3363800048828125</v>
      </c>
      <c r="P4436" s="317">
        <v>0.4523099958896637</v>
      </c>
      <c r="Q4436" s="36">
        <v>147</v>
      </c>
      <c r="R4436" s="317">
        <v>0.3363800048828125</v>
      </c>
      <c r="S4436" s="317">
        <v>0.4523099958896637</v>
      </c>
      <c r="T4436" t="s">
        <v>401</v>
      </c>
      <c r="BA4436" s="395">
        <v>1</v>
      </c>
      <c r="BB4436" s="396" t="s">
        <v>861</v>
      </c>
      <c r="BC4436" t="str">
        <f t="shared" si="396"/>
        <v>7A3</v>
      </c>
      <c r="BD4436" t="str">
        <f t="shared" si="397"/>
        <v>NAoMe_initial_final_stage_tum_grp</v>
      </c>
      <c r="BE4436" s="397" t="s">
        <v>862</v>
      </c>
      <c r="BF4436" t="str">
        <f t="shared" si="398"/>
        <v>Stage 0-3</v>
      </c>
      <c r="BG4436">
        <f t="shared" si="399"/>
        <v>23</v>
      </c>
      <c r="BH4436" s="398">
        <f t="shared" si="400"/>
        <v>0.42592999339103699</v>
      </c>
      <c r="BO4436" s="33"/>
    </row>
    <row r="4437" spans="1:67">
      <c r="A4437" s="316" t="s">
        <v>27</v>
      </c>
      <c r="B4437" t="s">
        <v>401</v>
      </c>
      <c r="C4437" t="s">
        <v>910</v>
      </c>
      <c r="D4437" t="s">
        <v>314</v>
      </c>
      <c r="E4437" s="316" t="s">
        <v>413</v>
      </c>
      <c r="F4437" s="316" t="s">
        <v>407</v>
      </c>
      <c r="G4437" s="316" t="s">
        <v>426</v>
      </c>
      <c r="H4437" s="316" t="s">
        <v>401</v>
      </c>
      <c r="I4437" s="316" t="s">
        <v>342</v>
      </c>
      <c r="J4437" s="316" t="s">
        <v>336</v>
      </c>
      <c r="K4437" s="36">
        <v>27</v>
      </c>
      <c r="L4437" s="317">
        <v>0.5</v>
      </c>
      <c r="M4437" s="317">
        <v>0.54000002145767212</v>
      </c>
      <c r="N4437" s="36">
        <v>178</v>
      </c>
      <c r="O4437" s="317">
        <v>0.40731999278068542</v>
      </c>
      <c r="P4437" s="317">
        <v>0.54768997430801392</v>
      </c>
      <c r="Q4437" s="36">
        <v>178</v>
      </c>
      <c r="R4437" s="317">
        <v>0.40731999278068542</v>
      </c>
      <c r="S4437" s="317">
        <v>0.54768997430801392</v>
      </c>
      <c r="T4437" t="s">
        <v>401</v>
      </c>
      <c r="BA4437" s="395">
        <v>1</v>
      </c>
      <c r="BB4437" s="396" t="s">
        <v>861</v>
      </c>
      <c r="BC4437" t="str">
        <f t="shared" si="396"/>
        <v>7A3</v>
      </c>
      <c r="BD4437" t="str">
        <f t="shared" si="397"/>
        <v>NAoMe_initial_final_stage_tum_grp</v>
      </c>
      <c r="BE4437" s="397" t="s">
        <v>862</v>
      </c>
      <c r="BF4437" t="str">
        <f t="shared" si="398"/>
        <v>Stage 4</v>
      </c>
      <c r="BG4437">
        <f t="shared" si="399"/>
        <v>27</v>
      </c>
      <c r="BH4437" s="398">
        <f t="shared" si="400"/>
        <v>0.5</v>
      </c>
      <c r="BO4437" s="33"/>
    </row>
    <row r="4438" spans="1:67">
      <c r="A4438" s="316" t="s">
        <v>27</v>
      </c>
      <c r="B4438" t="s">
        <v>401</v>
      </c>
      <c r="C4438" t="s">
        <v>910</v>
      </c>
      <c r="D4438" t="s">
        <v>314</v>
      </c>
      <c r="E4438" s="316" t="s">
        <v>413</v>
      </c>
      <c r="F4438" s="316" t="s">
        <v>407</v>
      </c>
      <c r="G4438" s="316" t="s">
        <v>426</v>
      </c>
      <c r="H4438" s="316" t="s">
        <v>401</v>
      </c>
      <c r="I4438" s="316" t="s">
        <v>658</v>
      </c>
      <c r="J4438" s="316" t="s">
        <v>345</v>
      </c>
      <c r="K4438" s="36">
        <v>54</v>
      </c>
      <c r="L4438" s="317">
        <v>1</v>
      </c>
      <c r="M4438" s="317"/>
      <c r="N4438" s="36">
        <v>437</v>
      </c>
      <c r="O4438" s="317">
        <v>1</v>
      </c>
      <c r="P4438" s="317"/>
      <c r="Q4438" s="36">
        <v>437</v>
      </c>
      <c r="R4438" s="317">
        <v>1</v>
      </c>
      <c r="S4438" s="317"/>
      <c r="T4438" t="s">
        <v>401</v>
      </c>
      <c r="BA4438" s="395">
        <v>1</v>
      </c>
      <c r="BB4438" s="396" t="s">
        <v>861</v>
      </c>
      <c r="BC4438" t="str">
        <f t="shared" si="396"/>
        <v>7A3</v>
      </c>
      <c r="BD4438" t="str">
        <f t="shared" si="397"/>
        <v>NAoMe_initial_final_who_ps</v>
      </c>
      <c r="BE4438" s="397" t="s">
        <v>862</v>
      </c>
      <c r="BF4438" t="str">
        <f t="shared" si="398"/>
        <v>Not recorded</v>
      </c>
      <c r="BG4438">
        <f t="shared" si="399"/>
        <v>54</v>
      </c>
      <c r="BH4438" s="398">
        <f t="shared" si="400"/>
        <v>1</v>
      </c>
      <c r="BO4438" s="33"/>
    </row>
    <row r="4439" spans="1:67">
      <c r="A4439" s="316" t="s">
        <v>27</v>
      </c>
      <c r="B4439" t="s">
        <v>401</v>
      </c>
      <c r="C4439" t="s">
        <v>910</v>
      </c>
      <c r="D4439" t="s">
        <v>314</v>
      </c>
      <c r="E4439" s="316" t="s">
        <v>413</v>
      </c>
      <c r="F4439" s="316" t="s">
        <v>407</v>
      </c>
      <c r="G4439" s="316" t="s">
        <v>426</v>
      </c>
      <c r="H4439" s="316" t="s">
        <v>401</v>
      </c>
      <c r="I4439" s="316" t="s">
        <v>291</v>
      </c>
      <c r="J4439" s="316" t="s">
        <v>313</v>
      </c>
      <c r="K4439" s="36">
        <v>54</v>
      </c>
      <c r="L4439" s="317">
        <v>1</v>
      </c>
      <c r="M4439" s="317"/>
      <c r="N4439" s="36">
        <v>435</v>
      </c>
      <c r="O4439" s="317">
        <v>0.99541997909545898</v>
      </c>
      <c r="P4439" s="317"/>
      <c r="Q4439" s="36">
        <v>435</v>
      </c>
      <c r="R4439" s="317">
        <v>0.99541997909545898</v>
      </c>
      <c r="S4439" s="317"/>
      <c r="T4439" t="s">
        <v>401</v>
      </c>
      <c r="BA4439" s="395">
        <v>1</v>
      </c>
      <c r="BB4439" s="396" t="s">
        <v>861</v>
      </c>
      <c r="BC4439" t="str">
        <f t="shared" si="396"/>
        <v>7A3</v>
      </c>
      <c r="BD4439" t="str">
        <f t="shared" si="397"/>
        <v>NAoMe_initial_gender</v>
      </c>
      <c r="BE4439" s="397" t="s">
        <v>862</v>
      </c>
      <c r="BF4439" t="str">
        <f t="shared" si="398"/>
        <v>Female</v>
      </c>
      <c r="BG4439">
        <f t="shared" si="399"/>
        <v>54</v>
      </c>
      <c r="BH4439" s="398">
        <f t="shared" si="400"/>
        <v>1</v>
      </c>
      <c r="BO4439" s="33"/>
    </row>
    <row r="4440" spans="1:67">
      <c r="A4440" s="316" t="s">
        <v>27</v>
      </c>
      <c r="B4440" t="s">
        <v>401</v>
      </c>
      <c r="C4440" t="s">
        <v>910</v>
      </c>
      <c r="D4440" t="s">
        <v>314</v>
      </c>
      <c r="E4440" s="316" t="s">
        <v>413</v>
      </c>
      <c r="F4440" s="316" t="s">
        <v>407</v>
      </c>
      <c r="G4440" s="316" t="s">
        <v>426</v>
      </c>
      <c r="H4440" s="316" t="s">
        <v>401</v>
      </c>
      <c r="I4440" s="316" t="s">
        <v>291</v>
      </c>
      <c r="J4440" s="316" t="s">
        <v>293</v>
      </c>
      <c r="K4440" s="36">
        <v>0</v>
      </c>
      <c r="L4440" s="317">
        <v>0</v>
      </c>
      <c r="M4440" s="317"/>
      <c r="N4440" s="36">
        <v>2</v>
      </c>
      <c r="O4440" s="317">
        <v>4.5799999497830868E-3</v>
      </c>
      <c r="P4440" s="317"/>
      <c r="Q4440" s="36">
        <v>2</v>
      </c>
      <c r="R4440" s="317">
        <v>4.5799999497830868E-3</v>
      </c>
      <c r="S4440" s="317"/>
      <c r="T4440" t="s">
        <v>401</v>
      </c>
      <c r="BA4440" s="395">
        <v>1</v>
      </c>
      <c r="BB4440" s="396" t="s">
        <v>861</v>
      </c>
      <c r="BC4440" t="str">
        <f t="shared" si="396"/>
        <v>7A3</v>
      </c>
      <c r="BD4440" t="str">
        <f t="shared" si="397"/>
        <v>NAoMe_initial_gender</v>
      </c>
      <c r="BE4440" s="397" t="s">
        <v>862</v>
      </c>
      <c r="BF4440" t="str">
        <f t="shared" si="398"/>
        <v>Male</v>
      </c>
      <c r="BG4440">
        <f t="shared" si="399"/>
        <v>0</v>
      </c>
      <c r="BH4440" s="398">
        <f t="shared" si="400"/>
        <v>0</v>
      </c>
      <c r="BO4440" s="33"/>
    </row>
    <row r="4441" spans="1:67">
      <c r="A4441" s="316" t="s">
        <v>27</v>
      </c>
      <c r="B4441" t="s">
        <v>401</v>
      </c>
      <c r="C4441" t="s">
        <v>910</v>
      </c>
      <c r="D4441" t="s">
        <v>314</v>
      </c>
      <c r="E4441" s="316" t="s">
        <v>413</v>
      </c>
      <c r="F4441" s="316" t="s">
        <v>407</v>
      </c>
      <c r="G4441" s="316" t="s">
        <v>426</v>
      </c>
      <c r="H4441" s="316" t="s">
        <v>401</v>
      </c>
      <c r="I4441" s="316" t="s">
        <v>659</v>
      </c>
      <c r="J4441" s="316" t="s">
        <v>294</v>
      </c>
      <c r="K4441" s="36">
        <v>0</v>
      </c>
      <c r="L4441" s="317">
        <v>0</v>
      </c>
      <c r="M4441" s="317"/>
      <c r="N4441" s="36">
        <v>0</v>
      </c>
      <c r="O4441" s="317">
        <v>0</v>
      </c>
      <c r="P4441" s="317"/>
      <c r="Q4441" s="36">
        <v>0</v>
      </c>
      <c r="R4441" s="317">
        <v>0</v>
      </c>
      <c r="S4441" s="317"/>
      <c r="T4441" t="s">
        <v>401</v>
      </c>
      <c r="BA4441" s="395">
        <v>1</v>
      </c>
      <c r="BB4441" s="396" t="s">
        <v>861</v>
      </c>
      <c r="BC4441" t="str">
        <f t="shared" si="396"/>
        <v>7A3</v>
      </c>
      <c r="BD4441" t="str">
        <f t="shared" si="397"/>
        <v>NAoMe_initial_imd_2019</v>
      </c>
      <c r="BE4441" s="397" t="s">
        <v>862</v>
      </c>
      <c r="BF4441" t="str">
        <f t="shared" si="398"/>
        <v>1 - most deprived</v>
      </c>
      <c r="BG4441">
        <f t="shared" si="399"/>
        <v>0</v>
      </c>
      <c r="BH4441" s="398">
        <f t="shared" si="400"/>
        <v>0</v>
      </c>
      <c r="BO4441" s="33"/>
    </row>
    <row r="4442" spans="1:67">
      <c r="A4442" s="316" t="s">
        <v>27</v>
      </c>
      <c r="B4442" t="s">
        <v>401</v>
      </c>
      <c r="C4442" t="s">
        <v>910</v>
      </c>
      <c r="D4442" t="s">
        <v>314</v>
      </c>
      <c r="E4442" s="316" t="s">
        <v>413</v>
      </c>
      <c r="F4442" s="316" t="s">
        <v>407</v>
      </c>
      <c r="G4442" s="316" t="s">
        <v>426</v>
      </c>
      <c r="H4442" s="316" t="s">
        <v>401</v>
      </c>
      <c r="I4442" s="316" t="s">
        <v>659</v>
      </c>
      <c r="J4442" s="316" t="s">
        <v>15</v>
      </c>
      <c r="K4442" s="36">
        <v>0</v>
      </c>
      <c r="L4442" s="317">
        <v>0</v>
      </c>
      <c r="M4442" s="317"/>
      <c r="N4442" s="36">
        <v>0</v>
      </c>
      <c r="O4442" s="317">
        <v>0</v>
      </c>
      <c r="P4442" s="317"/>
      <c r="Q4442" s="36">
        <v>0</v>
      </c>
      <c r="R4442" s="317">
        <v>0</v>
      </c>
      <c r="S4442" s="317"/>
      <c r="T4442" t="s">
        <v>401</v>
      </c>
      <c r="BA4442" s="395">
        <v>1</v>
      </c>
      <c r="BB4442" s="396" t="s">
        <v>861</v>
      </c>
      <c r="BC4442" t="str">
        <f t="shared" si="396"/>
        <v>7A3</v>
      </c>
      <c r="BD4442" t="str">
        <f t="shared" si="397"/>
        <v>NAoMe_initial_imd_2019</v>
      </c>
      <c r="BE4442" s="397" t="s">
        <v>862</v>
      </c>
      <c r="BF4442" t="str">
        <f t="shared" si="398"/>
        <v>2</v>
      </c>
      <c r="BG4442">
        <f t="shared" si="399"/>
        <v>0</v>
      </c>
      <c r="BH4442" s="398">
        <f t="shared" si="400"/>
        <v>0</v>
      </c>
      <c r="BO4442" s="33"/>
    </row>
    <row r="4443" spans="1:67">
      <c r="A4443" s="316" t="s">
        <v>27</v>
      </c>
      <c r="B4443" t="s">
        <v>401</v>
      </c>
      <c r="C4443" t="s">
        <v>910</v>
      </c>
      <c r="D4443" t="s">
        <v>314</v>
      </c>
      <c r="E4443" s="316" t="s">
        <v>413</v>
      </c>
      <c r="F4443" s="316" t="s">
        <v>407</v>
      </c>
      <c r="G4443" s="316" t="s">
        <v>426</v>
      </c>
      <c r="H4443" s="316" t="s">
        <v>401</v>
      </c>
      <c r="I4443" s="316" t="s">
        <v>659</v>
      </c>
      <c r="J4443" s="316" t="s">
        <v>16</v>
      </c>
      <c r="K4443" s="36">
        <v>0</v>
      </c>
      <c r="L4443" s="317">
        <v>0</v>
      </c>
      <c r="M4443" s="317"/>
      <c r="N4443" s="36">
        <v>0</v>
      </c>
      <c r="O4443" s="317">
        <v>0</v>
      </c>
      <c r="P4443" s="317"/>
      <c r="Q4443" s="36">
        <v>0</v>
      </c>
      <c r="R4443" s="317">
        <v>0</v>
      </c>
      <c r="S4443" s="317"/>
      <c r="T4443" t="s">
        <v>401</v>
      </c>
      <c r="BA4443" s="395">
        <v>1</v>
      </c>
      <c r="BB4443" s="396" t="s">
        <v>861</v>
      </c>
      <c r="BC4443" t="str">
        <f t="shared" si="396"/>
        <v>7A3</v>
      </c>
      <c r="BD4443" t="str">
        <f t="shared" si="397"/>
        <v>NAoMe_initial_imd_2019</v>
      </c>
      <c r="BE4443" s="397" t="s">
        <v>862</v>
      </c>
      <c r="BF4443" t="str">
        <f t="shared" si="398"/>
        <v>3</v>
      </c>
      <c r="BG4443">
        <f t="shared" si="399"/>
        <v>0</v>
      </c>
      <c r="BH4443" s="398">
        <f t="shared" si="400"/>
        <v>0</v>
      </c>
      <c r="BO4443" s="33"/>
    </row>
    <row r="4444" spans="1:67">
      <c r="A4444" s="316" t="s">
        <v>27</v>
      </c>
      <c r="B4444" t="s">
        <v>401</v>
      </c>
      <c r="C4444" t="s">
        <v>910</v>
      </c>
      <c r="D4444" t="s">
        <v>314</v>
      </c>
      <c r="E4444" s="316" t="s">
        <v>413</v>
      </c>
      <c r="F4444" s="316" t="s">
        <v>407</v>
      </c>
      <c r="G4444" s="316" t="s">
        <v>426</v>
      </c>
      <c r="H4444" s="316" t="s">
        <v>401</v>
      </c>
      <c r="I4444" s="316" t="s">
        <v>659</v>
      </c>
      <c r="J4444" s="316" t="s">
        <v>17</v>
      </c>
      <c r="K4444" s="36">
        <v>0</v>
      </c>
      <c r="L4444" s="317">
        <v>0</v>
      </c>
      <c r="M4444" s="317"/>
      <c r="N4444" s="36">
        <v>0</v>
      </c>
      <c r="O4444" s="317">
        <v>0</v>
      </c>
      <c r="P4444" s="317"/>
      <c r="Q4444" s="36">
        <v>0</v>
      </c>
      <c r="R4444" s="317">
        <v>0</v>
      </c>
      <c r="S4444" s="317"/>
      <c r="T4444" t="s">
        <v>401</v>
      </c>
      <c r="BA4444" s="395">
        <v>1</v>
      </c>
      <c r="BB4444" s="396" t="s">
        <v>861</v>
      </c>
      <c r="BC4444" t="str">
        <f t="shared" si="396"/>
        <v>7A3</v>
      </c>
      <c r="BD4444" t="str">
        <f t="shared" si="397"/>
        <v>NAoMe_initial_imd_2019</v>
      </c>
      <c r="BE4444" s="397" t="s">
        <v>862</v>
      </c>
      <c r="BF4444" t="str">
        <f t="shared" si="398"/>
        <v>4</v>
      </c>
      <c r="BG4444">
        <f t="shared" si="399"/>
        <v>0</v>
      </c>
      <c r="BH4444" s="398">
        <f t="shared" si="400"/>
        <v>0</v>
      </c>
      <c r="BO4444" s="33"/>
    </row>
    <row r="4445" spans="1:67">
      <c r="A4445" s="316" t="s">
        <v>27</v>
      </c>
      <c r="B4445" t="s">
        <v>401</v>
      </c>
      <c r="C4445" t="s">
        <v>910</v>
      </c>
      <c r="D4445" t="s">
        <v>314</v>
      </c>
      <c r="E4445" s="316" t="s">
        <v>413</v>
      </c>
      <c r="F4445" s="316" t="s">
        <v>407</v>
      </c>
      <c r="G4445" s="316" t="s">
        <v>426</v>
      </c>
      <c r="H4445" s="316" t="s">
        <v>401</v>
      </c>
      <c r="I4445" s="316" t="s">
        <v>659</v>
      </c>
      <c r="J4445" s="316" t="s">
        <v>295</v>
      </c>
      <c r="K4445" s="36">
        <v>0</v>
      </c>
      <c r="L4445" s="317">
        <v>0</v>
      </c>
      <c r="M4445" s="317"/>
      <c r="N4445" s="36">
        <v>0</v>
      </c>
      <c r="O4445" s="317">
        <v>0</v>
      </c>
      <c r="P4445" s="317"/>
      <c r="Q4445" s="36">
        <v>0</v>
      </c>
      <c r="R4445" s="317">
        <v>0</v>
      </c>
      <c r="S4445" s="317"/>
      <c r="T4445" t="s">
        <v>401</v>
      </c>
      <c r="BA4445" s="395">
        <v>1</v>
      </c>
      <c r="BB4445" s="396" t="s">
        <v>861</v>
      </c>
      <c r="BC4445" t="str">
        <f t="shared" si="396"/>
        <v>7A3</v>
      </c>
      <c r="BD4445" t="str">
        <f t="shared" si="397"/>
        <v>NAoMe_initial_imd_2019</v>
      </c>
      <c r="BE4445" s="397" t="s">
        <v>862</v>
      </c>
      <c r="BF4445" t="str">
        <f t="shared" si="398"/>
        <v>5 - least deprived</v>
      </c>
      <c r="BG4445">
        <f t="shared" si="399"/>
        <v>0</v>
      </c>
      <c r="BH4445" s="398">
        <f t="shared" si="400"/>
        <v>0</v>
      </c>
      <c r="BO4445" s="33"/>
    </row>
    <row r="4446" spans="1:67">
      <c r="A4446" s="316" t="s">
        <v>27</v>
      </c>
      <c r="B4446" t="s">
        <v>401</v>
      </c>
      <c r="C4446" t="s">
        <v>910</v>
      </c>
      <c r="D4446" t="s">
        <v>314</v>
      </c>
      <c r="E4446" s="316" t="s">
        <v>413</v>
      </c>
      <c r="F4446" s="316" t="s">
        <v>407</v>
      </c>
      <c r="G4446" s="316" t="s">
        <v>426</v>
      </c>
      <c r="H4446" s="316" t="s">
        <v>401</v>
      </c>
      <c r="I4446" s="316" t="s">
        <v>659</v>
      </c>
      <c r="J4446" s="316" t="s">
        <v>260</v>
      </c>
      <c r="K4446" s="36">
        <v>54</v>
      </c>
      <c r="L4446" s="317">
        <v>1</v>
      </c>
      <c r="M4446" s="317"/>
      <c r="N4446" s="36">
        <v>437</v>
      </c>
      <c r="O4446" s="317">
        <v>1</v>
      </c>
      <c r="P4446" s="317"/>
      <c r="Q4446" s="36">
        <v>437</v>
      </c>
      <c r="R4446" s="317">
        <v>1</v>
      </c>
      <c r="S4446" s="317"/>
      <c r="T4446" t="s">
        <v>401</v>
      </c>
      <c r="BA4446" s="395">
        <v>1</v>
      </c>
      <c r="BB4446" s="396" t="s">
        <v>861</v>
      </c>
      <c r="BC4446" t="str">
        <f t="shared" si="396"/>
        <v>7A3</v>
      </c>
      <c r="BD4446" t="str">
        <f t="shared" si="397"/>
        <v>NAoMe_initial_imd_2019</v>
      </c>
      <c r="BE4446" s="397" t="s">
        <v>862</v>
      </c>
      <c r="BF4446" t="str">
        <f t="shared" si="398"/>
        <v>Unknown</v>
      </c>
      <c r="BG4446">
        <f t="shared" si="399"/>
        <v>54</v>
      </c>
      <c r="BH4446" s="398">
        <f t="shared" si="400"/>
        <v>1</v>
      </c>
      <c r="BO4446" s="33"/>
    </row>
    <row r="4447" spans="1:67">
      <c r="A4447" s="316" t="s">
        <v>27</v>
      </c>
      <c r="B4447" t="s">
        <v>401</v>
      </c>
      <c r="C4447" t="s">
        <v>910</v>
      </c>
      <c r="D4447" t="s">
        <v>314</v>
      </c>
      <c r="E4447" s="316" t="s">
        <v>413</v>
      </c>
      <c r="F4447" s="316" t="s">
        <v>407</v>
      </c>
      <c r="G4447" s="316" t="s">
        <v>426</v>
      </c>
      <c r="H4447" s="316" t="s">
        <v>401</v>
      </c>
      <c r="I4447" s="316" t="s">
        <v>296</v>
      </c>
      <c r="J4447" s="316" t="s">
        <v>297</v>
      </c>
      <c r="K4447" s="36">
        <v>33</v>
      </c>
      <c r="L4447" s="317">
        <v>0.61110997200012207</v>
      </c>
      <c r="M4447" s="317">
        <v>0.62264001369476318</v>
      </c>
      <c r="N4447" s="36">
        <v>291</v>
      </c>
      <c r="O4447" s="317">
        <v>0.66589999198913574</v>
      </c>
      <c r="P4447" s="317">
        <v>0.67673999071121216</v>
      </c>
      <c r="Q4447" s="36">
        <v>291</v>
      </c>
      <c r="R4447" s="317">
        <v>0.66589999198913574</v>
      </c>
      <c r="S4447" s="317">
        <v>0.67673999071121216</v>
      </c>
      <c r="T4447" t="s">
        <v>401</v>
      </c>
      <c r="BA4447" s="395">
        <v>1</v>
      </c>
      <c r="BB4447" s="396" t="s">
        <v>861</v>
      </c>
      <c r="BC4447" t="str">
        <f t="shared" si="396"/>
        <v>7A3</v>
      </c>
      <c r="BD4447" t="str">
        <f t="shared" si="397"/>
        <v>NAoMe_initial_scarf_731_grp</v>
      </c>
      <c r="BE4447" s="397" t="s">
        <v>862</v>
      </c>
      <c r="BF4447" t="str">
        <f t="shared" si="398"/>
        <v>Fit</v>
      </c>
      <c r="BG4447">
        <f t="shared" si="399"/>
        <v>33</v>
      </c>
      <c r="BH4447" s="398">
        <f t="shared" si="400"/>
        <v>0.61110997200012207</v>
      </c>
      <c r="BO4447" s="33"/>
    </row>
    <row r="4448" spans="1:67">
      <c r="A4448" s="316" t="s">
        <v>27</v>
      </c>
      <c r="B4448" t="s">
        <v>401</v>
      </c>
      <c r="C4448" t="s">
        <v>910</v>
      </c>
      <c r="D4448" t="s">
        <v>314</v>
      </c>
      <c r="E4448" s="316" t="s">
        <v>413</v>
      </c>
      <c r="F4448" s="316" t="s">
        <v>407</v>
      </c>
      <c r="G4448" s="316" t="s">
        <v>426</v>
      </c>
      <c r="H4448" s="316" t="s">
        <v>401</v>
      </c>
      <c r="I4448" s="316" t="s">
        <v>296</v>
      </c>
      <c r="J4448" s="316" t="s">
        <v>298</v>
      </c>
      <c r="K4448" s="36">
        <v>6</v>
      </c>
      <c r="L4448" s="317">
        <v>0.1111100018024445</v>
      </c>
      <c r="M4448" s="317">
        <v>0.1132100000977516</v>
      </c>
      <c r="N4448" s="36">
        <v>60</v>
      </c>
      <c r="O4448" s="317">
        <v>0.13729999959468839</v>
      </c>
      <c r="P4448" s="317">
        <v>0.1395300030708313</v>
      </c>
      <c r="Q4448" s="36">
        <v>60</v>
      </c>
      <c r="R4448" s="317">
        <v>0.13729999959468839</v>
      </c>
      <c r="S4448" s="317">
        <v>0.1395300030708313</v>
      </c>
      <c r="T4448" t="s">
        <v>401</v>
      </c>
      <c r="BA4448" s="395">
        <v>1</v>
      </c>
      <c r="BB4448" s="396" t="s">
        <v>861</v>
      </c>
      <c r="BC4448" t="str">
        <f t="shared" si="396"/>
        <v>7A3</v>
      </c>
      <c r="BD4448" t="str">
        <f t="shared" si="397"/>
        <v>NAoMe_initial_scarf_731_grp</v>
      </c>
      <c r="BE4448" s="397" t="s">
        <v>862</v>
      </c>
      <c r="BF4448" t="str">
        <f t="shared" si="398"/>
        <v>Mild frailty</v>
      </c>
      <c r="BG4448">
        <f t="shared" si="399"/>
        <v>6</v>
      </c>
      <c r="BH4448" s="398">
        <f t="shared" si="400"/>
        <v>0.1111100018024445</v>
      </c>
      <c r="BO4448" s="33"/>
    </row>
    <row r="4449" spans="1:67">
      <c r="A4449" s="316" t="s">
        <v>27</v>
      </c>
      <c r="B4449" t="s">
        <v>401</v>
      </c>
      <c r="C4449" t="s">
        <v>910</v>
      </c>
      <c r="D4449" t="s">
        <v>314</v>
      </c>
      <c r="E4449" s="316" t="s">
        <v>413</v>
      </c>
      <c r="F4449" s="316" t="s">
        <v>407</v>
      </c>
      <c r="G4449" s="316" t="s">
        <v>426</v>
      </c>
      <c r="H4449" s="316" t="s">
        <v>401</v>
      </c>
      <c r="I4449" s="316" t="s">
        <v>296</v>
      </c>
      <c r="J4449" s="316" t="s">
        <v>299</v>
      </c>
      <c r="K4449" s="36">
        <v>8</v>
      </c>
      <c r="L4449" s="317">
        <v>0.1481499969959259</v>
      </c>
      <c r="M4449" s="317">
        <v>0.1509400010108948</v>
      </c>
      <c r="N4449" s="36">
        <v>49</v>
      </c>
      <c r="O4449" s="317">
        <v>0.1121300011873245</v>
      </c>
      <c r="P4449" s="317">
        <v>0.1139499992132187</v>
      </c>
      <c r="Q4449" s="36">
        <v>49</v>
      </c>
      <c r="R4449" s="317">
        <v>0.1121300011873245</v>
      </c>
      <c r="S4449" s="317">
        <v>0.1139499992132187</v>
      </c>
      <c r="T4449" t="s">
        <v>401</v>
      </c>
      <c r="BA4449" s="395">
        <v>1</v>
      </c>
      <c r="BB4449" s="396" t="s">
        <v>861</v>
      </c>
      <c r="BC4449" t="str">
        <f t="shared" si="396"/>
        <v>7A3</v>
      </c>
      <c r="BD4449" t="str">
        <f t="shared" si="397"/>
        <v>NAoMe_initial_scarf_731_grp</v>
      </c>
      <c r="BE4449" s="397" t="s">
        <v>862</v>
      </c>
      <c r="BF4449" t="str">
        <f t="shared" si="398"/>
        <v>Moderate frailty</v>
      </c>
      <c r="BG4449">
        <f t="shared" si="399"/>
        <v>8</v>
      </c>
      <c r="BH4449" s="398">
        <f t="shared" si="400"/>
        <v>0.1481499969959259</v>
      </c>
      <c r="BO4449" s="33"/>
    </row>
    <row r="4450" spans="1:67">
      <c r="A4450" s="316" t="s">
        <v>27</v>
      </c>
      <c r="B4450" t="s">
        <v>401</v>
      </c>
      <c r="C4450" t="s">
        <v>910</v>
      </c>
      <c r="D4450" t="s">
        <v>314</v>
      </c>
      <c r="E4450" s="316" t="s">
        <v>413</v>
      </c>
      <c r="F4450" s="316" t="s">
        <v>407</v>
      </c>
      <c r="G4450" s="316" t="s">
        <v>426</v>
      </c>
      <c r="H4450" s="316" t="s">
        <v>401</v>
      </c>
      <c r="I4450" s="316" t="s">
        <v>296</v>
      </c>
      <c r="J4450" s="316" t="s">
        <v>353</v>
      </c>
      <c r="K4450" s="36">
        <v>1</v>
      </c>
      <c r="L4450" s="317">
        <v>1.8519999459385868E-2</v>
      </c>
      <c r="M4450" s="317"/>
      <c r="N4450" s="36">
        <v>7</v>
      </c>
      <c r="O4450" s="317">
        <v>1.601999998092651E-2</v>
      </c>
      <c r="P4450" s="317"/>
      <c r="Q4450" s="36">
        <v>7</v>
      </c>
      <c r="R4450" s="317">
        <v>1.601999998092651E-2</v>
      </c>
      <c r="S4450" s="317"/>
      <c r="T4450" t="s">
        <v>401</v>
      </c>
      <c r="BA4450" s="395">
        <v>1</v>
      </c>
      <c r="BB4450" s="396" t="s">
        <v>861</v>
      </c>
      <c r="BC4450" t="str">
        <f t="shared" si="396"/>
        <v>7A3</v>
      </c>
      <c r="BD4450" t="str">
        <f t="shared" si="397"/>
        <v>NAoMe_initial_scarf_731_grp</v>
      </c>
      <c r="BE4450" s="397" t="s">
        <v>862</v>
      </c>
      <c r="BF4450" t="str">
        <f t="shared" si="398"/>
        <v>Not in HESAPC</v>
      </c>
      <c r="BG4450">
        <f t="shared" si="399"/>
        <v>1</v>
      </c>
      <c r="BH4450" s="398">
        <f t="shared" si="400"/>
        <v>1.8519999459385868E-2</v>
      </c>
      <c r="BO4450" s="33"/>
    </row>
    <row r="4451" spans="1:67">
      <c r="A4451" s="316" t="s">
        <v>27</v>
      </c>
      <c r="B4451" t="s">
        <v>401</v>
      </c>
      <c r="C4451" t="s">
        <v>910</v>
      </c>
      <c r="D4451" t="s">
        <v>314</v>
      </c>
      <c r="E4451" s="316" t="s">
        <v>413</v>
      </c>
      <c r="F4451" s="316" t="s">
        <v>407</v>
      </c>
      <c r="G4451" s="316" t="s">
        <v>426</v>
      </c>
      <c r="H4451" s="316" t="s">
        <v>401</v>
      </c>
      <c r="I4451" s="316" t="s">
        <v>296</v>
      </c>
      <c r="J4451" s="316" t="s">
        <v>300</v>
      </c>
      <c r="K4451" s="36">
        <v>6</v>
      </c>
      <c r="L4451" s="317">
        <v>0.1111100018024445</v>
      </c>
      <c r="M4451" s="317">
        <v>0.1132100000977516</v>
      </c>
      <c r="N4451" s="36">
        <v>30</v>
      </c>
      <c r="O4451" s="317">
        <v>6.8649999797344208E-2</v>
      </c>
      <c r="P4451" s="317">
        <v>6.9770000874996185E-2</v>
      </c>
      <c r="Q4451" s="36">
        <v>30</v>
      </c>
      <c r="R4451" s="317">
        <v>6.8649999797344208E-2</v>
      </c>
      <c r="S4451" s="317">
        <v>6.9770000874996185E-2</v>
      </c>
      <c r="T4451" t="s">
        <v>401</v>
      </c>
      <c r="BA4451" s="395">
        <v>1</v>
      </c>
      <c r="BB4451" s="396" t="s">
        <v>861</v>
      </c>
      <c r="BC4451" t="str">
        <f t="shared" si="396"/>
        <v>7A3</v>
      </c>
      <c r="BD4451" t="str">
        <f t="shared" si="397"/>
        <v>NAoMe_initial_scarf_731_grp</v>
      </c>
      <c r="BE4451" s="397" t="s">
        <v>862</v>
      </c>
      <c r="BF4451" t="str">
        <f t="shared" si="398"/>
        <v>Severe frailty</v>
      </c>
      <c r="BG4451">
        <f t="shared" si="399"/>
        <v>6</v>
      </c>
      <c r="BH4451" s="398">
        <f t="shared" si="400"/>
        <v>0.1111100018024445</v>
      </c>
      <c r="BO4451" s="33"/>
    </row>
    <row r="4452" spans="1:67">
      <c r="A4452" s="316" t="s">
        <v>27</v>
      </c>
      <c r="B4452" t="s">
        <v>380</v>
      </c>
      <c r="C4452" t="s">
        <v>910</v>
      </c>
      <c r="D4452" t="s">
        <v>314</v>
      </c>
      <c r="E4452" s="316" t="s">
        <v>184</v>
      </c>
      <c r="F4452" s="316" t="s">
        <v>185</v>
      </c>
      <c r="G4452" s="316" t="s">
        <v>433</v>
      </c>
      <c r="H4452" s="316" t="s">
        <v>315</v>
      </c>
      <c r="I4452" s="316" t="s">
        <v>310</v>
      </c>
      <c r="J4452" s="316" t="s">
        <v>277</v>
      </c>
      <c r="K4452" s="36">
        <v>0</v>
      </c>
      <c r="L4452" s="317">
        <v>0</v>
      </c>
      <c r="M4452" s="317"/>
      <c r="N4452" s="36">
        <v>2</v>
      </c>
      <c r="O4452" s="317">
        <v>4.980000201612711E-3</v>
      </c>
      <c r="P4452" s="317"/>
      <c r="Q4452" s="36">
        <v>70</v>
      </c>
      <c r="R4452" s="317">
        <v>7.0199999026954174E-3</v>
      </c>
      <c r="S4452" s="317"/>
      <c r="T4452" t="s">
        <v>380</v>
      </c>
      <c r="BA4452" s="395">
        <v>1</v>
      </c>
      <c r="BB4452" s="396" t="s">
        <v>861</v>
      </c>
      <c r="BC4452" t="str">
        <f t="shared" si="396"/>
        <v>RMP</v>
      </c>
      <c r="BD4452" t="str">
        <f t="shared" si="397"/>
        <v>NAoMe_initial_age_decades_80cap</v>
      </c>
      <c r="BE4452" s="397" t="s">
        <v>862</v>
      </c>
      <c r="BF4452" t="str">
        <f t="shared" si="398"/>
        <v>18-29 yrs</v>
      </c>
      <c r="BG4452">
        <f t="shared" si="399"/>
        <v>0</v>
      </c>
      <c r="BH4452" s="398">
        <f t="shared" si="400"/>
        <v>0</v>
      </c>
      <c r="BO4452" s="33"/>
    </row>
    <row r="4453" spans="1:67">
      <c r="A4453" s="316" t="s">
        <v>27</v>
      </c>
      <c r="B4453" t="s">
        <v>380</v>
      </c>
      <c r="C4453" t="s">
        <v>910</v>
      </c>
      <c r="D4453" t="s">
        <v>314</v>
      </c>
      <c r="E4453" s="316" t="s">
        <v>184</v>
      </c>
      <c r="F4453" s="316" t="s">
        <v>185</v>
      </c>
      <c r="G4453" s="316" t="s">
        <v>433</v>
      </c>
      <c r="H4453" s="316" t="s">
        <v>315</v>
      </c>
      <c r="I4453" s="316" t="s">
        <v>310</v>
      </c>
      <c r="J4453" s="316" t="s">
        <v>278</v>
      </c>
      <c r="K4453" s="36">
        <v>2</v>
      </c>
      <c r="L4453" s="317">
        <v>4.2550001293420792E-2</v>
      </c>
      <c r="M4453" s="317"/>
      <c r="N4453" s="36">
        <v>16</v>
      </c>
      <c r="O4453" s="317">
        <v>3.9799999445676797E-2</v>
      </c>
      <c r="P4453" s="317"/>
      <c r="Q4453" s="36">
        <v>429</v>
      </c>
      <c r="R4453" s="317">
        <v>4.3019998818635941E-2</v>
      </c>
      <c r="S4453" s="317"/>
      <c r="T4453" t="s">
        <v>380</v>
      </c>
      <c r="BA4453" s="395">
        <v>1</v>
      </c>
      <c r="BB4453" s="396" t="s">
        <v>861</v>
      </c>
      <c r="BC4453" t="str">
        <f t="shared" si="396"/>
        <v>RMP</v>
      </c>
      <c r="BD4453" t="str">
        <f t="shared" si="397"/>
        <v>NAoMe_initial_age_decades_80cap</v>
      </c>
      <c r="BE4453" s="397" t="s">
        <v>862</v>
      </c>
      <c r="BF4453" t="str">
        <f t="shared" si="398"/>
        <v>30-39 yrs</v>
      </c>
      <c r="BG4453">
        <f t="shared" si="399"/>
        <v>2</v>
      </c>
      <c r="BH4453" s="398">
        <f t="shared" si="400"/>
        <v>4.2550001293420792E-2</v>
      </c>
      <c r="BO4453" s="33"/>
    </row>
    <row r="4454" spans="1:67">
      <c r="A4454" s="316" t="s">
        <v>27</v>
      </c>
      <c r="B4454" t="s">
        <v>380</v>
      </c>
      <c r="C4454" t="s">
        <v>910</v>
      </c>
      <c r="D4454" t="s">
        <v>314</v>
      </c>
      <c r="E4454" s="316" t="s">
        <v>184</v>
      </c>
      <c r="F4454" s="316" t="s">
        <v>185</v>
      </c>
      <c r="G4454" s="316" t="s">
        <v>433</v>
      </c>
      <c r="H4454" s="316" t="s">
        <v>315</v>
      </c>
      <c r="I4454" s="316" t="s">
        <v>310</v>
      </c>
      <c r="J4454" s="316" t="s">
        <v>279</v>
      </c>
      <c r="K4454" s="36">
        <v>5</v>
      </c>
      <c r="L4454" s="317">
        <v>0.10638000071048739</v>
      </c>
      <c r="M4454" s="317"/>
      <c r="N4454" s="36">
        <v>40</v>
      </c>
      <c r="O4454" s="317">
        <v>9.9500000476837158E-2</v>
      </c>
      <c r="P4454" s="317"/>
      <c r="Q4454" s="36">
        <v>1024</v>
      </c>
      <c r="R4454" s="317">
        <v>0.1026899963617325</v>
      </c>
      <c r="S4454" s="317"/>
      <c r="T4454" t="s">
        <v>380</v>
      </c>
      <c r="BA4454" s="395">
        <v>1</v>
      </c>
      <c r="BB4454" s="396" t="s">
        <v>861</v>
      </c>
      <c r="BC4454" t="str">
        <f t="shared" si="396"/>
        <v>RMP</v>
      </c>
      <c r="BD4454" t="str">
        <f t="shared" si="397"/>
        <v>NAoMe_initial_age_decades_80cap</v>
      </c>
      <c r="BE4454" s="397" t="s">
        <v>862</v>
      </c>
      <c r="BF4454" t="str">
        <f t="shared" si="398"/>
        <v>40-49 yrs</v>
      </c>
      <c r="BG4454">
        <f t="shared" si="399"/>
        <v>5</v>
      </c>
      <c r="BH4454" s="398">
        <f t="shared" si="400"/>
        <v>0.10638000071048739</v>
      </c>
      <c r="BO4454" s="33"/>
    </row>
    <row r="4455" spans="1:67">
      <c r="A4455" s="316" t="s">
        <v>27</v>
      </c>
      <c r="B4455" t="s">
        <v>380</v>
      </c>
      <c r="C4455" t="s">
        <v>910</v>
      </c>
      <c r="D4455" t="s">
        <v>314</v>
      </c>
      <c r="E4455" s="316" t="s">
        <v>184</v>
      </c>
      <c r="F4455" s="316" t="s">
        <v>185</v>
      </c>
      <c r="G4455" s="316" t="s">
        <v>433</v>
      </c>
      <c r="H4455" s="316" t="s">
        <v>315</v>
      </c>
      <c r="I4455" s="316" t="s">
        <v>310</v>
      </c>
      <c r="J4455" s="316" t="s">
        <v>280</v>
      </c>
      <c r="K4455" s="36">
        <v>6</v>
      </c>
      <c r="L4455" s="317">
        <v>0.12766000628471369</v>
      </c>
      <c r="M4455" s="317"/>
      <c r="N4455" s="36">
        <v>79</v>
      </c>
      <c r="O4455" s="317">
        <v>0.19652000069618231</v>
      </c>
      <c r="P4455" s="317"/>
      <c r="Q4455" s="36">
        <v>1733</v>
      </c>
      <c r="R4455" s="317">
        <v>0.17378999292850489</v>
      </c>
      <c r="S4455" s="317"/>
      <c r="T4455" t="s">
        <v>380</v>
      </c>
      <c r="BA4455" s="395">
        <v>1</v>
      </c>
      <c r="BB4455" s="396" t="s">
        <v>861</v>
      </c>
      <c r="BC4455" t="str">
        <f t="shared" si="396"/>
        <v>RMP</v>
      </c>
      <c r="BD4455" t="str">
        <f t="shared" si="397"/>
        <v>NAoMe_initial_age_decades_80cap</v>
      </c>
      <c r="BE4455" s="397" t="s">
        <v>862</v>
      </c>
      <c r="BF4455" t="str">
        <f t="shared" si="398"/>
        <v>50-59 yrs</v>
      </c>
      <c r="BG4455">
        <f t="shared" si="399"/>
        <v>6</v>
      </c>
      <c r="BH4455" s="398">
        <f t="shared" si="400"/>
        <v>0.12766000628471369</v>
      </c>
      <c r="BO4455" s="33"/>
    </row>
    <row r="4456" spans="1:67">
      <c r="A4456" s="316" t="s">
        <v>27</v>
      </c>
      <c r="B4456" t="s">
        <v>380</v>
      </c>
      <c r="C4456" t="s">
        <v>910</v>
      </c>
      <c r="D4456" t="s">
        <v>314</v>
      </c>
      <c r="E4456" s="316" t="s">
        <v>184</v>
      </c>
      <c r="F4456" s="318" t="s">
        <v>185</v>
      </c>
      <c r="G4456" s="318" t="s">
        <v>433</v>
      </c>
      <c r="H4456" s="318" t="s">
        <v>315</v>
      </c>
      <c r="I4456" s="316" t="s">
        <v>310</v>
      </c>
      <c r="J4456" s="316" t="s">
        <v>281</v>
      </c>
      <c r="K4456" s="36">
        <v>18</v>
      </c>
      <c r="L4456" s="317">
        <v>0.38297998905181879</v>
      </c>
      <c r="M4456" s="317"/>
      <c r="N4456" s="36">
        <v>80</v>
      </c>
      <c r="O4456" s="317">
        <v>0.19900000095367429</v>
      </c>
      <c r="P4456" s="317"/>
      <c r="Q4456" s="36">
        <v>1931</v>
      </c>
      <c r="R4456" s="317">
        <v>0.19363999366760251</v>
      </c>
      <c r="S4456" s="317"/>
      <c r="T4456" t="s">
        <v>380</v>
      </c>
      <c r="BA4456" s="395">
        <v>1</v>
      </c>
      <c r="BB4456" s="396" t="s">
        <v>861</v>
      </c>
      <c r="BC4456" t="str">
        <f t="shared" si="396"/>
        <v>RMP</v>
      </c>
      <c r="BD4456" t="str">
        <f t="shared" si="397"/>
        <v>NAoMe_initial_age_decades_80cap</v>
      </c>
      <c r="BE4456" s="397" t="s">
        <v>862</v>
      </c>
      <c r="BF4456" t="str">
        <f t="shared" si="398"/>
        <v>60-69 yrs</v>
      </c>
      <c r="BG4456">
        <f t="shared" si="399"/>
        <v>18</v>
      </c>
      <c r="BH4456" s="398">
        <f t="shared" si="400"/>
        <v>0.38297998905181879</v>
      </c>
      <c r="BO4456" s="33"/>
    </row>
    <row r="4457" spans="1:67">
      <c r="A4457" s="316" t="s">
        <v>27</v>
      </c>
      <c r="B4457" t="s">
        <v>380</v>
      </c>
      <c r="C4457" t="s">
        <v>910</v>
      </c>
      <c r="D4457" t="s">
        <v>314</v>
      </c>
      <c r="E4457" s="316" t="s">
        <v>184</v>
      </c>
      <c r="F4457" s="316" t="s">
        <v>185</v>
      </c>
      <c r="G4457" s="316" t="s">
        <v>433</v>
      </c>
      <c r="H4457" s="316" t="s">
        <v>315</v>
      </c>
      <c r="I4457" s="316" t="s">
        <v>310</v>
      </c>
      <c r="J4457" s="316" t="s">
        <v>282</v>
      </c>
      <c r="K4457" s="36">
        <v>6</v>
      </c>
      <c r="L4457" s="317">
        <v>0.12766000628471369</v>
      </c>
      <c r="M4457" s="317"/>
      <c r="N4457" s="36">
        <v>84</v>
      </c>
      <c r="O4457" s="317">
        <v>0.20895999670028689</v>
      </c>
      <c r="P4457" s="317"/>
      <c r="Q4457" s="36">
        <v>2493</v>
      </c>
      <c r="R4457" s="317">
        <v>0.25</v>
      </c>
      <c r="S4457" s="317"/>
      <c r="T4457" t="s">
        <v>380</v>
      </c>
      <c r="BA4457" s="395">
        <v>1</v>
      </c>
      <c r="BB4457" s="396" t="s">
        <v>861</v>
      </c>
      <c r="BC4457" t="str">
        <f t="shared" si="396"/>
        <v>RMP</v>
      </c>
      <c r="BD4457" t="str">
        <f t="shared" si="397"/>
        <v>NAoMe_initial_age_decades_80cap</v>
      </c>
      <c r="BE4457" s="397" t="s">
        <v>862</v>
      </c>
      <c r="BF4457" t="str">
        <f t="shared" si="398"/>
        <v>70-79 yrs</v>
      </c>
      <c r="BG4457">
        <f t="shared" si="399"/>
        <v>6</v>
      </c>
      <c r="BH4457" s="398">
        <f t="shared" si="400"/>
        <v>0.12766000628471369</v>
      </c>
      <c r="BO4457" s="33"/>
    </row>
    <row r="4458" spans="1:67">
      <c r="A4458" s="316" t="s">
        <v>27</v>
      </c>
      <c r="B4458" t="s">
        <v>380</v>
      </c>
      <c r="C4458" t="s">
        <v>910</v>
      </c>
      <c r="D4458" t="s">
        <v>314</v>
      </c>
      <c r="E4458" s="316" t="s">
        <v>184</v>
      </c>
      <c r="F4458" s="316" t="s">
        <v>185</v>
      </c>
      <c r="G4458" s="316" t="s">
        <v>433</v>
      </c>
      <c r="H4458" s="316" t="s">
        <v>315</v>
      </c>
      <c r="I4458" s="316" t="s">
        <v>310</v>
      </c>
      <c r="J4458" s="316" t="s">
        <v>283</v>
      </c>
      <c r="K4458" s="36">
        <v>10</v>
      </c>
      <c r="L4458" s="317">
        <v>0.2127700001001358</v>
      </c>
      <c r="M4458" s="317"/>
      <c r="N4458" s="36">
        <v>101</v>
      </c>
      <c r="O4458" s="317">
        <v>0.25123998522758478</v>
      </c>
      <c r="P4458" s="317"/>
      <c r="Q4458" s="36">
        <v>2292</v>
      </c>
      <c r="R4458" s="317">
        <v>0.2298399955034256</v>
      </c>
      <c r="S4458" s="317"/>
      <c r="T4458" t="s">
        <v>380</v>
      </c>
      <c r="BA4458" s="395">
        <v>1</v>
      </c>
      <c r="BB4458" s="396" t="s">
        <v>861</v>
      </c>
      <c r="BC4458" t="str">
        <f t="shared" si="396"/>
        <v>RMP</v>
      </c>
      <c r="BD4458" t="str">
        <f t="shared" si="397"/>
        <v>NAoMe_initial_age_decades_80cap</v>
      </c>
      <c r="BE4458" s="397" t="s">
        <v>862</v>
      </c>
      <c r="BF4458" t="str">
        <f t="shared" si="398"/>
        <v>80+ yrs</v>
      </c>
      <c r="BG4458">
        <f t="shared" si="399"/>
        <v>10</v>
      </c>
      <c r="BH4458" s="398">
        <f t="shared" si="400"/>
        <v>0.2127700001001358</v>
      </c>
      <c r="BO4458" s="33"/>
    </row>
    <row r="4459" spans="1:67">
      <c r="A4459" s="316" t="s">
        <v>27</v>
      </c>
      <c r="B4459" t="s">
        <v>380</v>
      </c>
      <c r="C4459" t="s">
        <v>910</v>
      </c>
      <c r="D4459" t="s">
        <v>314</v>
      </c>
      <c r="E4459" s="316" t="s">
        <v>184</v>
      </c>
      <c r="F4459" s="316" t="s">
        <v>185</v>
      </c>
      <c r="G4459" s="316" t="s">
        <v>433</v>
      </c>
      <c r="H4459" s="316" t="s">
        <v>315</v>
      </c>
      <c r="I4459" s="316" t="s">
        <v>341</v>
      </c>
      <c r="J4459" s="316" t="s">
        <v>13</v>
      </c>
      <c r="K4459" s="36">
        <v>28</v>
      </c>
      <c r="L4459" s="317">
        <v>0.59574002027511597</v>
      </c>
      <c r="M4459" s="317">
        <v>0.6086999773979187</v>
      </c>
      <c r="N4459" s="36">
        <v>243</v>
      </c>
      <c r="O4459" s="317">
        <v>0.60448002815246582</v>
      </c>
      <c r="P4459" s="317">
        <v>0.63116997480392456</v>
      </c>
      <c r="Q4459" s="36">
        <v>6753</v>
      </c>
      <c r="R4459" s="317">
        <v>0.67720001935958862</v>
      </c>
      <c r="S4459" s="317">
        <v>0.69554001092910767</v>
      </c>
      <c r="T4459" t="s">
        <v>380</v>
      </c>
      <c r="BA4459" s="395">
        <v>1</v>
      </c>
      <c r="BB4459" s="396" t="s">
        <v>861</v>
      </c>
      <c r="BC4459" t="str">
        <f t="shared" si="396"/>
        <v>RMP</v>
      </c>
      <c r="BD4459" t="str">
        <f t="shared" si="397"/>
        <v>NAoMe_initial_ch_score_2cap</v>
      </c>
      <c r="BE4459" s="397" t="s">
        <v>862</v>
      </c>
      <c r="BF4459" t="str">
        <f t="shared" si="398"/>
        <v>0</v>
      </c>
      <c r="BG4459">
        <f t="shared" si="399"/>
        <v>28</v>
      </c>
      <c r="BH4459" s="398">
        <f t="shared" si="400"/>
        <v>0.59574002027511597</v>
      </c>
      <c r="BO4459" s="33"/>
    </row>
    <row r="4460" spans="1:67">
      <c r="A4460" s="316" t="s">
        <v>27</v>
      </c>
      <c r="B4460" t="s">
        <v>380</v>
      </c>
      <c r="C4460" t="s">
        <v>910</v>
      </c>
      <c r="D4460" t="s">
        <v>314</v>
      </c>
      <c r="E4460" s="316" t="s">
        <v>184</v>
      </c>
      <c r="F4460" s="318" t="s">
        <v>185</v>
      </c>
      <c r="G4460" s="318" t="s">
        <v>433</v>
      </c>
      <c r="H4460" s="318" t="s">
        <v>315</v>
      </c>
      <c r="I4460" s="316" t="s">
        <v>341</v>
      </c>
      <c r="J4460" s="316" t="s">
        <v>14</v>
      </c>
      <c r="K4460" s="36">
        <v>10</v>
      </c>
      <c r="L4460" s="317">
        <v>0.2127700001001358</v>
      </c>
      <c r="M4460" s="317">
        <v>0.21739000082015991</v>
      </c>
      <c r="N4460" s="36">
        <v>80</v>
      </c>
      <c r="O4460" s="317">
        <v>0.19900000095367429</v>
      </c>
      <c r="P4460" s="317">
        <v>0.2077900022268295</v>
      </c>
      <c r="Q4460" s="36">
        <v>1630</v>
      </c>
      <c r="R4460" s="317">
        <v>0.16346000134944921</v>
      </c>
      <c r="S4460" s="317">
        <v>0.16788999736309049</v>
      </c>
      <c r="T4460" t="s">
        <v>380</v>
      </c>
      <c r="BA4460" s="395">
        <v>1</v>
      </c>
      <c r="BB4460" s="396" t="s">
        <v>861</v>
      </c>
      <c r="BC4460" t="str">
        <f t="shared" si="396"/>
        <v>RMP</v>
      </c>
      <c r="BD4460" t="str">
        <f t="shared" si="397"/>
        <v>NAoMe_initial_ch_score_2cap</v>
      </c>
      <c r="BE4460" s="397" t="s">
        <v>862</v>
      </c>
      <c r="BF4460" t="str">
        <f t="shared" si="398"/>
        <v>1</v>
      </c>
      <c r="BG4460">
        <f t="shared" si="399"/>
        <v>10</v>
      </c>
      <c r="BH4460" s="398">
        <f t="shared" si="400"/>
        <v>0.2127700001001358</v>
      </c>
      <c r="BO4460" s="33"/>
    </row>
    <row r="4461" spans="1:67">
      <c r="A4461" s="316" t="s">
        <v>27</v>
      </c>
      <c r="B4461" t="s">
        <v>380</v>
      </c>
      <c r="C4461" t="s">
        <v>910</v>
      </c>
      <c r="D4461" t="s">
        <v>314</v>
      </c>
      <c r="E4461" s="316" t="s">
        <v>184</v>
      </c>
      <c r="F4461" s="316" t="s">
        <v>185</v>
      </c>
      <c r="G4461" s="316" t="s">
        <v>433</v>
      </c>
      <c r="H4461" s="316" t="s">
        <v>315</v>
      </c>
      <c r="I4461" s="316" t="s">
        <v>341</v>
      </c>
      <c r="J4461" s="316" t="s">
        <v>301</v>
      </c>
      <c r="K4461" s="36">
        <v>8</v>
      </c>
      <c r="L4461" s="317">
        <v>0.17021000385284421</v>
      </c>
      <c r="M4461" s="317">
        <v>0.17391000688076019</v>
      </c>
      <c r="N4461" s="36">
        <v>62</v>
      </c>
      <c r="O4461" s="317">
        <v>0.15422999858856201</v>
      </c>
      <c r="P4461" s="317">
        <v>0.1610399931669235</v>
      </c>
      <c r="Q4461" s="36">
        <v>1326</v>
      </c>
      <c r="R4461" s="317">
        <v>0.132970005273819</v>
      </c>
      <c r="S4461" s="317">
        <v>0.13657000660896301</v>
      </c>
      <c r="T4461" t="s">
        <v>380</v>
      </c>
      <c r="BA4461" s="395">
        <v>1</v>
      </c>
      <c r="BB4461" s="396" t="s">
        <v>861</v>
      </c>
      <c r="BC4461" t="str">
        <f t="shared" si="396"/>
        <v>RMP</v>
      </c>
      <c r="BD4461" t="str">
        <f t="shared" si="397"/>
        <v>NAoMe_initial_ch_score_2cap</v>
      </c>
      <c r="BE4461" s="397" t="s">
        <v>862</v>
      </c>
      <c r="BF4461" t="str">
        <f t="shared" si="398"/>
        <v>2+</v>
      </c>
      <c r="BG4461">
        <f t="shared" si="399"/>
        <v>8</v>
      </c>
      <c r="BH4461" s="398">
        <f t="shared" si="400"/>
        <v>0.17021000385284421</v>
      </c>
      <c r="BO4461" s="33"/>
    </row>
    <row r="4462" spans="1:67">
      <c r="A4462" s="316" t="s">
        <v>27</v>
      </c>
      <c r="B4462" t="s">
        <v>380</v>
      </c>
      <c r="C4462" t="s">
        <v>910</v>
      </c>
      <c r="D4462" t="s">
        <v>314</v>
      </c>
      <c r="E4462" s="316" t="s">
        <v>184</v>
      </c>
      <c r="F4462" s="316" t="s">
        <v>185</v>
      </c>
      <c r="G4462" s="316" t="s">
        <v>433</v>
      </c>
      <c r="H4462" s="316" t="s">
        <v>315</v>
      </c>
      <c r="I4462" s="316" t="s">
        <v>341</v>
      </c>
      <c r="J4462" s="316" t="s">
        <v>260</v>
      </c>
      <c r="K4462" s="36">
        <v>1</v>
      </c>
      <c r="L4462" s="317">
        <v>2.1279999986290932E-2</v>
      </c>
      <c r="M4462" s="317"/>
      <c r="N4462" s="36">
        <v>17</v>
      </c>
      <c r="O4462" s="317">
        <v>4.2289998382329941E-2</v>
      </c>
      <c r="P4462" s="317"/>
      <c r="Q4462" s="36">
        <v>263</v>
      </c>
      <c r="R4462" s="317">
        <v>2.6370000094175339E-2</v>
      </c>
      <c r="S4462" s="317"/>
      <c r="T4462" t="s">
        <v>380</v>
      </c>
      <c r="BA4462" s="395">
        <v>1</v>
      </c>
      <c r="BB4462" s="396" t="s">
        <v>861</v>
      </c>
      <c r="BC4462" t="str">
        <f t="shared" si="396"/>
        <v>RMP</v>
      </c>
      <c r="BD4462" t="str">
        <f t="shared" si="397"/>
        <v>NAoMe_initial_ch_score_2cap</v>
      </c>
      <c r="BE4462" s="397" t="s">
        <v>862</v>
      </c>
      <c r="BF4462" t="str">
        <f t="shared" si="398"/>
        <v>Unknown</v>
      </c>
      <c r="BG4462">
        <f t="shared" si="399"/>
        <v>1</v>
      </c>
      <c r="BH4462" s="398">
        <f t="shared" si="400"/>
        <v>2.1279999986290932E-2</v>
      </c>
      <c r="BO4462" s="33"/>
    </row>
    <row r="4463" spans="1:67">
      <c r="A4463" s="316" t="s">
        <v>27</v>
      </c>
      <c r="B4463" t="s">
        <v>380</v>
      </c>
      <c r="C4463" t="s">
        <v>910</v>
      </c>
      <c r="D4463" t="s">
        <v>314</v>
      </c>
      <c r="E4463" s="316" t="s">
        <v>184</v>
      </c>
      <c r="F4463" s="316" t="s">
        <v>185</v>
      </c>
      <c r="G4463" s="316" t="s">
        <v>433</v>
      </c>
      <c r="H4463" s="316" t="s">
        <v>315</v>
      </c>
      <c r="I4463" s="316" t="s">
        <v>309</v>
      </c>
      <c r="J4463" s="316" t="s">
        <v>289</v>
      </c>
      <c r="K4463" s="36">
        <v>14</v>
      </c>
      <c r="L4463" s="317">
        <v>0.29787001013755798</v>
      </c>
      <c r="M4463" s="317"/>
      <c r="N4463" s="36">
        <v>131</v>
      </c>
      <c r="O4463" s="317">
        <v>0.32587000727653498</v>
      </c>
      <c r="P4463" s="317"/>
      <c r="Q4463" s="36">
        <v>3283</v>
      </c>
      <c r="R4463" s="317">
        <v>0.3292199969291687</v>
      </c>
      <c r="S4463" s="317"/>
      <c r="T4463" t="s">
        <v>380</v>
      </c>
      <c r="BA4463" s="395">
        <v>1</v>
      </c>
      <c r="BB4463" s="396" t="s">
        <v>861</v>
      </c>
      <c r="BC4463" t="str">
        <f t="shared" si="396"/>
        <v>RMP</v>
      </c>
      <c r="BD4463" t="str">
        <f t="shared" si="397"/>
        <v>NAoMe_initial_diagnosis_year</v>
      </c>
      <c r="BE4463" s="397" t="s">
        <v>862</v>
      </c>
      <c r="BF4463" t="str">
        <f t="shared" si="398"/>
        <v>2021</v>
      </c>
      <c r="BG4463">
        <f t="shared" si="399"/>
        <v>14</v>
      </c>
      <c r="BH4463" s="398">
        <f t="shared" si="400"/>
        <v>0.29787001013755798</v>
      </c>
      <c r="BO4463" s="33"/>
    </row>
    <row r="4464" spans="1:67">
      <c r="A4464" s="316" t="s">
        <v>27</v>
      </c>
      <c r="B4464" t="s">
        <v>380</v>
      </c>
      <c r="C4464" t="s">
        <v>910</v>
      </c>
      <c r="D4464" t="s">
        <v>314</v>
      </c>
      <c r="E4464" s="316" t="s">
        <v>184</v>
      </c>
      <c r="F4464" s="316" t="s">
        <v>185</v>
      </c>
      <c r="G4464" s="316" t="s">
        <v>433</v>
      </c>
      <c r="H4464" s="316" t="s">
        <v>315</v>
      </c>
      <c r="I4464" s="316" t="s">
        <v>309</v>
      </c>
      <c r="J4464" s="316" t="s">
        <v>816</v>
      </c>
      <c r="K4464" s="36">
        <v>11</v>
      </c>
      <c r="L4464" s="317">
        <v>0.23404000699520111</v>
      </c>
      <c r="M4464" s="317"/>
      <c r="N4464" s="36">
        <v>137</v>
      </c>
      <c r="O4464" s="317">
        <v>0.34079998731613159</v>
      </c>
      <c r="P4464" s="317"/>
      <c r="Q4464" s="36">
        <v>3315</v>
      </c>
      <c r="R4464" s="317">
        <v>0.33243000507354742</v>
      </c>
      <c r="S4464" s="317"/>
      <c r="T4464" t="s">
        <v>380</v>
      </c>
      <c r="BA4464" s="395">
        <v>1</v>
      </c>
      <c r="BB4464" s="396" t="s">
        <v>861</v>
      </c>
      <c r="BC4464" t="str">
        <f t="shared" si="396"/>
        <v>RMP</v>
      </c>
      <c r="BD4464" t="str">
        <f t="shared" si="397"/>
        <v>NAoMe_initial_diagnosis_year</v>
      </c>
      <c r="BE4464" s="397" t="s">
        <v>862</v>
      </c>
      <c r="BF4464" t="str">
        <f t="shared" si="398"/>
        <v>2022</v>
      </c>
      <c r="BG4464">
        <f t="shared" si="399"/>
        <v>11</v>
      </c>
      <c r="BH4464" s="398">
        <f t="shared" si="400"/>
        <v>0.23404000699520111</v>
      </c>
      <c r="BO4464" s="33"/>
    </row>
    <row r="4465" spans="1:67">
      <c r="A4465" s="316" t="s">
        <v>27</v>
      </c>
      <c r="B4465" t="s">
        <v>380</v>
      </c>
      <c r="C4465" t="s">
        <v>910</v>
      </c>
      <c r="D4465" t="s">
        <v>314</v>
      </c>
      <c r="E4465" s="316" t="s">
        <v>184</v>
      </c>
      <c r="F4465" s="316" t="s">
        <v>185</v>
      </c>
      <c r="G4465" s="316" t="s">
        <v>433</v>
      </c>
      <c r="H4465" s="316" t="s">
        <v>315</v>
      </c>
      <c r="I4465" s="316" t="s">
        <v>309</v>
      </c>
      <c r="J4465" s="316" t="s">
        <v>946</v>
      </c>
      <c r="K4465" s="36">
        <v>22</v>
      </c>
      <c r="L4465" s="317">
        <v>0.4680899977684021</v>
      </c>
      <c r="M4465" s="317"/>
      <c r="N4465" s="36">
        <v>134</v>
      </c>
      <c r="O4465" s="317">
        <v>0.33333000540733337</v>
      </c>
      <c r="P4465" s="317"/>
      <c r="Q4465" s="36">
        <v>3374</v>
      </c>
      <c r="R4465" s="317">
        <v>0.33834999799728388</v>
      </c>
      <c r="S4465" s="317"/>
      <c r="T4465" t="s">
        <v>380</v>
      </c>
      <c r="BA4465" s="395">
        <v>1</v>
      </c>
      <c r="BB4465" s="396" t="s">
        <v>861</v>
      </c>
      <c r="BC4465" t="str">
        <f t="shared" si="396"/>
        <v>RMP</v>
      </c>
      <c r="BD4465" t="str">
        <f t="shared" si="397"/>
        <v>NAoMe_initial_diagnosis_year</v>
      </c>
      <c r="BE4465" s="397" t="s">
        <v>862</v>
      </c>
      <c r="BF4465" t="str">
        <f t="shared" si="398"/>
        <v>2023</v>
      </c>
      <c r="BG4465">
        <f t="shared" si="399"/>
        <v>22</v>
      </c>
      <c r="BH4465" s="398">
        <f t="shared" si="400"/>
        <v>0.4680899977684021</v>
      </c>
      <c r="BO4465" s="33"/>
    </row>
    <row r="4466" spans="1:67">
      <c r="A4466" s="316" t="s">
        <v>27</v>
      </c>
      <c r="B4466" t="s">
        <v>380</v>
      </c>
      <c r="C4466" t="s">
        <v>910</v>
      </c>
      <c r="D4466" t="s">
        <v>314</v>
      </c>
      <c r="E4466" s="316" t="s">
        <v>184</v>
      </c>
      <c r="F4466" s="316" t="s">
        <v>185</v>
      </c>
      <c r="G4466" s="316" t="s">
        <v>433</v>
      </c>
      <c r="H4466" s="316" t="s">
        <v>315</v>
      </c>
      <c r="I4466" s="316" t="s">
        <v>331</v>
      </c>
      <c r="J4466" s="316" t="s">
        <v>332</v>
      </c>
      <c r="K4466" s="36">
        <v>2</v>
      </c>
      <c r="L4466" s="317">
        <v>4.2550001293420792E-2</v>
      </c>
      <c r="M4466" s="317">
        <v>4.4440001249313348E-2</v>
      </c>
      <c r="N4466" s="36">
        <v>12</v>
      </c>
      <c r="O4466" s="317">
        <v>2.9850000515580181E-2</v>
      </c>
      <c r="P4466" s="317">
        <v>3.6919999867677689E-2</v>
      </c>
      <c r="Q4466" s="36">
        <v>434</v>
      </c>
      <c r="R4466" s="317">
        <v>4.3519999831914902E-2</v>
      </c>
      <c r="S4466" s="317">
        <v>5.2159998565912247E-2</v>
      </c>
      <c r="T4466" t="s">
        <v>380</v>
      </c>
      <c r="BA4466" s="395">
        <v>1</v>
      </c>
      <c r="BB4466" s="396" t="s">
        <v>861</v>
      </c>
      <c r="BC4466" t="str">
        <f t="shared" si="396"/>
        <v>RMP</v>
      </c>
      <c r="BD4466" t="str">
        <f t="shared" si="397"/>
        <v>NAoMe_initial_disease_group</v>
      </c>
      <c r="BE4466" s="397" t="s">
        <v>862</v>
      </c>
      <c r="BF4466" t="str">
        <f t="shared" si="398"/>
        <v>Advanced M0</v>
      </c>
      <c r="BG4466">
        <f t="shared" si="399"/>
        <v>2</v>
      </c>
      <c r="BH4466" s="398">
        <f t="shared" si="400"/>
        <v>4.2550001293420792E-2</v>
      </c>
      <c r="BO4466" s="33"/>
    </row>
    <row r="4467" spans="1:67">
      <c r="A4467" s="316" t="s">
        <v>27</v>
      </c>
      <c r="B4467" t="s">
        <v>380</v>
      </c>
      <c r="C4467" t="s">
        <v>910</v>
      </c>
      <c r="D4467" t="s">
        <v>314</v>
      </c>
      <c r="E4467" s="316" t="s">
        <v>184</v>
      </c>
      <c r="F4467" s="316" t="s">
        <v>185</v>
      </c>
      <c r="G4467" s="316" t="s">
        <v>433</v>
      </c>
      <c r="H4467" s="316" t="s">
        <v>315</v>
      </c>
      <c r="I4467" s="316" t="s">
        <v>331</v>
      </c>
      <c r="J4467" s="316" t="s">
        <v>333</v>
      </c>
      <c r="K4467" s="36">
        <v>31</v>
      </c>
      <c r="L4467" s="317">
        <v>0.65956997871398926</v>
      </c>
      <c r="M4467" s="317">
        <v>0.68888998031616211</v>
      </c>
      <c r="N4467" s="36">
        <v>257</v>
      </c>
      <c r="O4467" s="317">
        <v>0.63929998874664307</v>
      </c>
      <c r="P4467" s="317">
        <v>0.79076999425888062</v>
      </c>
      <c r="Q4467" s="36">
        <v>6159</v>
      </c>
      <c r="R4467" s="317">
        <v>0.6176300048828125</v>
      </c>
      <c r="S4467" s="317">
        <v>0.74026000499725342</v>
      </c>
      <c r="T4467" t="s">
        <v>380</v>
      </c>
      <c r="BA4467" s="395">
        <v>1</v>
      </c>
      <c r="BB4467" s="396" t="s">
        <v>861</v>
      </c>
      <c r="BC4467" t="str">
        <f t="shared" si="396"/>
        <v>RMP</v>
      </c>
      <c r="BD4467" t="str">
        <f t="shared" si="397"/>
        <v>NAoMe_initial_disease_group</v>
      </c>
      <c r="BE4467" s="397" t="s">
        <v>862</v>
      </c>
      <c r="BF4467" t="str">
        <f t="shared" si="398"/>
        <v>Advanced M1</v>
      </c>
      <c r="BG4467">
        <f t="shared" si="399"/>
        <v>31</v>
      </c>
      <c r="BH4467" s="398">
        <f t="shared" si="400"/>
        <v>0.65956997871398926</v>
      </c>
      <c r="BO4467" s="33"/>
    </row>
    <row r="4468" spans="1:67">
      <c r="A4468" s="316" t="s">
        <v>27</v>
      </c>
      <c r="B4468" t="s">
        <v>380</v>
      </c>
      <c r="C4468" t="s">
        <v>910</v>
      </c>
      <c r="D4468" t="s">
        <v>314</v>
      </c>
      <c r="E4468" s="316" t="s">
        <v>184</v>
      </c>
      <c r="F4468" s="316" t="s">
        <v>185</v>
      </c>
      <c r="G4468" s="316" t="s">
        <v>433</v>
      </c>
      <c r="H4468" s="316" t="s">
        <v>315</v>
      </c>
      <c r="I4468" s="316" t="s">
        <v>331</v>
      </c>
      <c r="J4468" s="316" t="s">
        <v>334</v>
      </c>
      <c r="K4468" s="36">
        <v>0</v>
      </c>
      <c r="L4468" s="317">
        <v>0</v>
      </c>
      <c r="M4468" s="317">
        <v>0</v>
      </c>
      <c r="N4468" s="36">
        <v>2</v>
      </c>
      <c r="O4468" s="317">
        <v>4.980000201612711E-3</v>
      </c>
      <c r="P4468" s="317">
        <v>6.1499997973442078E-3</v>
      </c>
      <c r="Q4468" s="36">
        <v>64</v>
      </c>
      <c r="R4468" s="317">
        <v>6.4199999906122676E-3</v>
      </c>
      <c r="S4468" s="317">
        <v>7.689999882131815E-3</v>
      </c>
      <c r="T4468" t="s">
        <v>380</v>
      </c>
      <c r="BA4468" s="395">
        <v>1</v>
      </c>
      <c r="BB4468" s="396" t="s">
        <v>861</v>
      </c>
      <c r="BC4468" t="str">
        <f t="shared" si="396"/>
        <v>RMP</v>
      </c>
      <c r="BD4468" t="str">
        <f t="shared" si="397"/>
        <v>NAoMe_initial_disease_group</v>
      </c>
      <c r="BE4468" s="397" t="s">
        <v>862</v>
      </c>
      <c r="BF4468" t="str">
        <f t="shared" si="398"/>
        <v>DCIS</v>
      </c>
      <c r="BG4468">
        <f t="shared" si="399"/>
        <v>0</v>
      </c>
      <c r="BH4468" s="398">
        <f t="shared" si="400"/>
        <v>0</v>
      </c>
      <c r="BO4468" s="33"/>
    </row>
    <row r="4469" spans="1:67">
      <c r="A4469" s="316" t="s">
        <v>27</v>
      </c>
      <c r="B4469" t="s">
        <v>380</v>
      </c>
      <c r="C4469" t="s">
        <v>910</v>
      </c>
      <c r="D4469" t="s">
        <v>314</v>
      </c>
      <c r="E4469" s="316" t="s">
        <v>184</v>
      </c>
      <c r="F4469" s="316" t="s">
        <v>185</v>
      </c>
      <c r="G4469" s="316" t="s">
        <v>433</v>
      </c>
      <c r="H4469" s="316" t="s">
        <v>315</v>
      </c>
      <c r="I4469" s="316" t="s">
        <v>331</v>
      </c>
      <c r="J4469" s="316" t="s">
        <v>335</v>
      </c>
      <c r="K4469" s="36">
        <v>12</v>
      </c>
      <c r="L4469" s="317">
        <v>0.25532001256942749</v>
      </c>
      <c r="M4469" s="317">
        <v>0.26666998863220209</v>
      </c>
      <c r="N4469" s="36">
        <v>54</v>
      </c>
      <c r="O4469" s="317">
        <v>0.13433000445365911</v>
      </c>
      <c r="P4469" s="317">
        <v>0.16615000367164609</v>
      </c>
      <c r="Q4469" s="36">
        <v>1663</v>
      </c>
      <c r="R4469" s="317">
        <v>0.16676999628543851</v>
      </c>
      <c r="S4469" s="317">
        <v>0.19988000392913821</v>
      </c>
      <c r="T4469" t="s">
        <v>380</v>
      </c>
      <c r="BA4469" s="395">
        <v>1</v>
      </c>
      <c r="BB4469" s="396" t="s">
        <v>861</v>
      </c>
      <c r="BC4469" t="str">
        <f t="shared" si="396"/>
        <v>RMP</v>
      </c>
      <c r="BD4469" t="str">
        <f t="shared" si="397"/>
        <v>NAoMe_initial_disease_group</v>
      </c>
      <c r="BE4469" s="397" t="s">
        <v>862</v>
      </c>
      <c r="BF4469" t="str">
        <f t="shared" si="398"/>
        <v>Early invasive</v>
      </c>
      <c r="BG4469">
        <f t="shared" si="399"/>
        <v>12</v>
      </c>
      <c r="BH4469" s="398">
        <f t="shared" si="400"/>
        <v>0.25532001256942749</v>
      </c>
      <c r="BO4469" s="33"/>
    </row>
    <row r="4470" spans="1:67">
      <c r="A4470" s="316" t="s">
        <v>27</v>
      </c>
      <c r="B4470" t="s">
        <v>380</v>
      </c>
      <c r="C4470" t="s">
        <v>910</v>
      </c>
      <c r="D4470" t="s">
        <v>314</v>
      </c>
      <c r="E4470" s="316" t="s">
        <v>184</v>
      </c>
      <c r="F4470" s="316" t="s">
        <v>185</v>
      </c>
      <c r="G4470" s="316" t="s">
        <v>433</v>
      </c>
      <c r="H4470" s="316" t="s">
        <v>315</v>
      </c>
      <c r="I4470" s="316" t="s">
        <v>331</v>
      </c>
      <c r="J4470" s="316" t="s">
        <v>337</v>
      </c>
      <c r="K4470" s="36">
        <v>2</v>
      </c>
      <c r="L4470" s="317">
        <v>4.2550001293420792E-2</v>
      </c>
      <c r="M4470" s="317"/>
      <c r="N4470" s="36">
        <v>77</v>
      </c>
      <c r="O4470" s="317">
        <v>0.191540002822876</v>
      </c>
      <c r="P4470" s="317"/>
      <c r="Q4470" s="36">
        <v>1652</v>
      </c>
      <c r="R4470" s="317">
        <v>0.1656599938869476</v>
      </c>
      <c r="S4470" s="317"/>
      <c r="T4470" t="s">
        <v>380</v>
      </c>
      <c r="BA4470" s="395">
        <v>1</v>
      </c>
      <c r="BB4470" s="396" t="s">
        <v>861</v>
      </c>
      <c r="BC4470" t="str">
        <f t="shared" si="396"/>
        <v>RMP</v>
      </c>
      <c r="BD4470" t="str">
        <f t="shared" si="397"/>
        <v>NAoMe_initial_disease_group</v>
      </c>
      <c r="BE4470" s="397" t="s">
        <v>862</v>
      </c>
      <c r="BF4470" t="str">
        <f t="shared" si="398"/>
        <v>Unknown stage</v>
      </c>
      <c r="BG4470">
        <f t="shared" si="399"/>
        <v>2</v>
      </c>
      <c r="BH4470" s="398">
        <f t="shared" si="400"/>
        <v>4.2550001293420792E-2</v>
      </c>
      <c r="BO4470" s="33"/>
    </row>
    <row r="4471" spans="1:67">
      <c r="A4471" s="316" t="s">
        <v>27</v>
      </c>
      <c r="B4471" t="s">
        <v>380</v>
      </c>
      <c r="C4471" t="s">
        <v>910</v>
      </c>
      <c r="D4471" t="s">
        <v>314</v>
      </c>
      <c r="E4471" s="316" t="s">
        <v>184</v>
      </c>
      <c r="F4471" s="316" t="s">
        <v>185</v>
      </c>
      <c r="G4471" s="316" t="s">
        <v>433</v>
      </c>
      <c r="H4471" s="316" t="s">
        <v>315</v>
      </c>
      <c r="I4471" s="316" t="s">
        <v>656</v>
      </c>
      <c r="J4471" s="316" t="s">
        <v>286</v>
      </c>
      <c r="K4471" s="36">
        <v>2</v>
      </c>
      <c r="L4471" s="317">
        <v>4.2550001293420792E-2</v>
      </c>
      <c r="M4471" s="317">
        <v>4.4440001249313348E-2</v>
      </c>
      <c r="N4471" s="36">
        <v>15</v>
      </c>
      <c r="O4471" s="317">
        <v>3.7310000509023673E-2</v>
      </c>
      <c r="P4471" s="317">
        <v>3.7780001759529107E-2</v>
      </c>
      <c r="Q4471" s="36">
        <v>492</v>
      </c>
      <c r="R4471" s="317">
        <v>4.9339998513460159E-2</v>
      </c>
      <c r="S4471" s="317">
        <v>5.1920000463724143E-2</v>
      </c>
      <c r="T4471" t="s">
        <v>380</v>
      </c>
      <c r="BA4471" s="395">
        <v>1</v>
      </c>
      <c r="BB4471" s="396" t="s">
        <v>861</v>
      </c>
      <c r="BC4471" t="str">
        <f t="shared" si="396"/>
        <v>RMP</v>
      </c>
      <c r="BD4471" t="str">
        <f t="shared" si="397"/>
        <v>NAoMe_initial_ethnicity_grp</v>
      </c>
      <c r="BE4471" s="397" t="s">
        <v>862</v>
      </c>
      <c r="BF4471" t="str">
        <f t="shared" si="398"/>
        <v>Asian or Asian British</v>
      </c>
      <c r="BG4471">
        <f t="shared" si="399"/>
        <v>2</v>
      </c>
      <c r="BH4471" s="398">
        <f t="shared" si="400"/>
        <v>4.2550001293420792E-2</v>
      </c>
      <c r="BO4471" s="33"/>
    </row>
    <row r="4472" spans="1:67">
      <c r="A4472" s="316" t="s">
        <v>27</v>
      </c>
      <c r="B4472" t="s">
        <v>380</v>
      </c>
      <c r="C4472" t="s">
        <v>910</v>
      </c>
      <c r="D4472" t="s">
        <v>314</v>
      </c>
      <c r="E4472" s="316" t="s">
        <v>184</v>
      </c>
      <c r="F4472" s="316" t="s">
        <v>185</v>
      </c>
      <c r="G4472" s="316" t="s">
        <v>433</v>
      </c>
      <c r="H4472" s="316" t="s">
        <v>315</v>
      </c>
      <c r="I4472" s="316" t="s">
        <v>656</v>
      </c>
      <c r="J4472" s="316" t="s">
        <v>287</v>
      </c>
      <c r="K4472" s="36">
        <v>5</v>
      </c>
      <c r="L4472" s="317">
        <v>0.10638000071048739</v>
      </c>
      <c r="M4472" s="317">
        <v>0.1111100018024445</v>
      </c>
      <c r="N4472" s="36">
        <v>47</v>
      </c>
      <c r="O4472" s="317">
        <v>0.1169200018048286</v>
      </c>
      <c r="P4472" s="317">
        <v>0.1183900013566017</v>
      </c>
      <c r="Q4472" s="36">
        <v>403</v>
      </c>
      <c r="R4472" s="317">
        <v>4.0410000830888748E-2</v>
      </c>
      <c r="S4472" s="317">
        <v>4.2520001530647278E-2</v>
      </c>
      <c r="T4472" t="s">
        <v>380</v>
      </c>
      <c r="BA4472" s="395">
        <v>1</v>
      </c>
      <c r="BB4472" s="396" t="s">
        <v>861</v>
      </c>
      <c r="BC4472" t="str">
        <f t="shared" si="396"/>
        <v>RMP</v>
      </c>
      <c r="BD4472" t="str">
        <f t="shared" si="397"/>
        <v>NAoMe_initial_ethnicity_grp</v>
      </c>
      <c r="BE4472" s="397" t="s">
        <v>862</v>
      </c>
      <c r="BF4472" t="str">
        <f t="shared" si="398"/>
        <v>Black or Black British</v>
      </c>
      <c r="BG4472">
        <f t="shared" si="399"/>
        <v>5</v>
      </c>
      <c r="BH4472" s="398">
        <f t="shared" si="400"/>
        <v>0.10638000071048739</v>
      </c>
      <c r="BO4472" s="33"/>
    </row>
    <row r="4473" spans="1:67">
      <c r="A4473" s="316" t="s">
        <v>27</v>
      </c>
      <c r="B4473" t="s">
        <v>380</v>
      </c>
      <c r="C4473" t="s">
        <v>910</v>
      </c>
      <c r="D4473" t="s">
        <v>314</v>
      </c>
      <c r="E4473" s="316" t="s">
        <v>184</v>
      </c>
      <c r="F4473" s="316" t="s">
        <v>185</v>
      </c>
      <c r="G4473" s="316" t="s">
        <v>433</v>
      </c>
      <c r="H4473" s="316" t="s">
        <v>315</v>
      </c>
      <c r="I4473" s="316" t="s">
        <v>656</v>
      </c>
      <c r="J4473" s="316" t="s">
        <v>259</v>
      </c>
      <c r="K4473" s="36">
        <v>2</v>
      </c>
      <c r="L4473" s="317">
        <v>4.2550001293420792E-2</v>
      </c>
      <c r="M4473" s="317">
        <v>4.4440001249313348E-2</v>
      </c>
      <c r="N4473" s="36">
        <v>7</v>
      </c>
      <c r="O4473" s="317">
        <v>1.7410000786185261E-2</v>
      </c>
      <c r="P4473" s="317">
        <v>1.7629999667406079E-2</v>
      </c>
      <c r="Q4473" s="36">
        <v>98</v>
      </c>
      <c r="R4473" s="317">
        <v>9.8299998790025711E-3</v>
      </c>
      <c r="S4473" s="317">
        <v>1.0339999571442601E-2</v>
      </c>
      <c r="T4473" t="s">
        <v>380</v>
      </c>
      <c r="BA4473" s="395">
        <v>1</v>
      </c>
      <c r="BB4473" s="396" t="s">
        <v>861</v>
      </c>
      <c r="BC4473" t="str">
        <f t="shared" si="396"/>
        <v>RMP</v>
      </c>
      <c r="BD4473" t="str">
        <f t="shared" si="397"/>
        <v>NAoMe_initial_ethnicity_grp</v>
      </c>
      <c r="BE4473" s="397" t="s">
        <v>862</v>
      </c>
      <c r="BF4473" t="str">
        <f t="shared" si="398"/>
        <v>Mixed</v>
      </c>
      <c r="BG4473">
        <f t="shared" si="399"/>
        <v>2</v>
      </c>
      <c r="BH4473" s="398">
        <f t="shared" si="400"/>
        <v>4.2550001293420792E-2</v>
      </c>
      <c r="BO4473" s="33"/>
    </row>
    <row r="4474" spans="1:67">
      <c r="A4474" s="316" t="s">
        <v>27</v>
      </c>
      <c r="B4474" t="s">
        <v>380</v>
      </c>
      <c r="C4474" t="s">
        <v>910</v>
      </c>
      <c r="D4474" t="s">
        <v>314</v>
      </c>
      <c r="E4474" s="316" t="s">
        <v>184</v>
      </c>
      <c r="F4474" s="316" t="s">
        <v>185</v>
      </c>
      <c r="G4474" s="316" t="s">
        <v>433</v>
      </c>
      <c r="H4474" s="316" t="s">
        <v>315</v>
      </c>
      <c r="I4474" s="316" t="s">
        <v>656</v>
      </c>
      <c r="J4474" s="316" t="s">
        <v>288</v>
      </c>
      <c r="K4474" s="36">
        <v>0</v>
      </c>
      <c r="L4474" s="317">
        <v>0</v>
      </c>
      <c r="M4474" s="317">
        <v>0</v>
      </c>
      <c r="N4474" s="36">
        <v>8</v>
      </c>
      <c r="O4474" s="317">
        <v>1.9899999722838398E-2</v>
      </c>
      <c r="P4474" s="317">
        <v>2.0150000229477879E-2</v>
      </c>
      <c r="Q4474" s="36">
        <v>246</v>
      </c>
      <c r="R4474" s="317">
        <v>2.466999925673008E-2</v>
      </c>
      <c r="S4474" s="317">
        <v>2.5960000231862072E-2</v>
      </c>
      <c r="T4474" t="s">
        <v>380</v>
      </c>
      <c r="BA4474" s="395">
        <v>1</v>
      </c>
      <c r="BB4474" s="396" t="s">
        <v>861</v>
      </c>
      <c r="BC4474" t="str">
        <f t="shared" si="396"/>
        <v>RMP</v>
      </c>
      <c r="BD4474" t="str">
        <f t="shared" si="397"/>
        <v>NAoMe_initial_ethnicity_grp</v>
      </c>
      <c r="BE4474" s="397" t="s">
        <v>862</v>
      </c>
      <c r="BF4474" t="str">
        <f t="shared" si="398"/>
        <v>Other Ethnic Group</v>
      </c>
      <c r="BG4474">
        <f t="shared" si="399"/>
        <v>0</v>
      </c>
      <c r="BH4474" s="398">
        <f t="shared" si="400"/>
        <v>0</v>
      </c>
      <c r="BO4474" s="33"/>
    </row>
    <row r="4475" spans="1:67">
      <c r="A4475" s="316" t="s">
        <v>27</v>
      </c>
      <c r="B4475" t="s">
        <v>380</v>
      </c>
      <c r="C4475" t="s">
        <v>910</v>
      </c>
      <c r="D4475" t="s">
        <v>314</v>
      </c>
      <c r="E4475" s="316" t="s">
        <v>184</v>
      </c>
      <c r="F4475" s="316" t="s">
        <v>185</v>
      </c>
      <c r="G4475" s="316" t="s">
        <v>433</v>
      </c>
      <c r="H4475" s="316" t="s">
        <v>315</v>
      </c>
      <c r="I4475" s="316" t="s">
        <v>656</v>
      </c>
      <c r="J4475" s="316" t="s">
        <v>260</v>
      </c>
      <c r="K4475" s="36">
        <v>2</v>
      </c>
      <c r="L4475" s="317">
        <v>4.2550001293420792E-2</v>
      </c>
      <c r="M4475" s="317"/>
      <c r="N4475" s="36">
        <v>5</v>
      </c>
      <c r="O4475" s="317">
        <v>1.2439999729394909E-2</v>
      </c>
      <c r="P4475" s="317"/>
      <c r="Q4475" s="36">
        <v>495</v>
      </c>
      <c r="R4475" s="317">
        <v>4.9639999866485603E-2</v>
      </c>
      <c r="S4475" s="317"/>
      <c r="T4475" t="s">
        <v>380</v>
      </c>
      <c r="BA4475" s="395">
        <v>1</v>
      </c>
      <c r="BB4475" s="396" t="s">
        <v>861</v>
      </c>
      <c r="BC4475" t="str">
        <f t="shared" si="396"/>
        <v>RMP</v>
      </c>
      <c r="BD4475" t="str">
        <f t="shared" si="397"/>
        <v>NAoMe_initial_ethnicity_grp</v>
      </c>
      <c r="BE4475" s="397" t="s">
        <v>862</v>
      </c>
      <c r="BF4475" t="str">
        <f t="shared" si="398"/>
        <v>Unknown</v>
      </c>
      <c r="BG4475">
        <f t="shared" si="399"/>
        <v>2</v>
      </c>
      <c r="BH4475" s="398">
        <f t="shared" si="400"/>
        <v>4.2550001293420792E-2</v>
      </c>
      <c r="BO4475" s="33"/>
    </row>
    <row r="4476" spans="1:67">
      <c r="A4476" s="316" t="s">
        <v>27</v>
      </c>
      <c r="B4476" t="s">
        <v>380</v>
      </c>
      <c r="C4476" t="s">
        <v>910</v>
      </c>
      <c r="D4476" t="s">
        <v>314</v>
      </c>
      <c r="E4476" s="316" t="s">
        <v>184</v>
      </c>
      <c r="F4476" s="316" t="s">
        <v>185</v>
      </c>
      <c r="G4476" s="316" t="s">
        <v>433</v>
      </c>
      <c r="H4476" s="316" t="s">
        <v>315</v>
      </c>
      <c r="I4476" s="316" t="s">
        <v>656</v>
      </c>
      <c r="J4476" s="316" t="s">
        <v>258</v>
      </c>
      <c r="K4476" s="36">
        <v>36</v>
      </c>
      <c r="L4476" s="317">
        <v>0.7659599781036377</v>
      </c>
      <c r="M4476" s="317">
        <v>0.80000001192092896</v>
      </c>
      <c r="N4476" s="36">
        <v>320</v>
      </c>
      <c r="O4476" s="317">
        <v>0.79601997137069702</v>
      </c>
      <c r="P4476" s="317">
        <v>0.80605000257492065</v>
      </c>
      <c r="Q4476" s="36">
        <v>8238</v>
      </c>
      <c r="R4476" s="317">
        <v>0.82611000537872314</v>
      </c>
      <c r="S4476" s="317">
        <v>0.86926001310348511</v>
      </c>
      <c r="T4476" t="s">
        <v>380</v>
      </c>
      <c r="BA4476" s="395">
        <v>1</v>
      </c>
      <c r="BB4476" s="396" t="s">
        <v>861</v>
      </c>
      <c r="BC4476" t="str">
        <f t="shared" si="396"/>
        <v>RMP</v>
      </c>
      <c r="BD4476" t="str">
        <f t="shared" si="397"/>
        <v>NAoMe_initial_ethnicity_grp</v>
      </c>
      <c r="BE4476" s="397" t="s">
        <v>862</v>
      </c>
      <c r="BF4476" t="str">
        <f t="shared" si="398"/>
        <v>White</v>
      </c>
      <c r="BG4476">
        <f t="shared" si="399"/>
        <v>36</v>
      </c>
      <c r="BH4476" s="398">
        <f t="shared" si="400"/>
        <v>0.7659599781036377</v>
      </c>
      <c r="BO4476" s="33"/>
    </row>
    <row r="4477" spans="1:67">
      <c r="A4477" s="316" t="s">
        <v>27</v>
      </c>
      <c r="B4477" t="s">
        <v>380</v>
      </c>
      <c r="C4477" t="s">
        <v>910</v>
      </c>
      <c r="D4477" t="s">
        <v>314</v>
      </c>
      <c r="E4477" s="316" t="s">
        <v>184</v>
      </c>
      <c r="F4477" s="316" t="s">
        <v>185</v>
      </c>
      <c r="G4477" s="316" t="s">
        <v>433</v>
      </c>
      <c r="H4477" s="316" t="s">
        <v>315</v>
      </c>
      <c r="I4477" s="316" t="s">
        <v>657</v>
      </c>
      <c r="J4477" s="316" t="s">
        <v>817</v>
      </c>
      <c r="K4477" s="36">
        <v>47</v>
      </c>
      <c r="L4477" s="317">
        <v>1</v>
      </c>
      <c r="M4477" s="317"/>
      <c r="N4477" s="36">
        <v>372</v>
      </c>
      <c r="O4477" s="317">
        <v>0.9253699779510498</v>
      </c>
      <c r="P4477" s="317"/>
      <c r="Q4477" s="36">
        <v>9359</v>
      </c>
      <c r="R4477" s="317">
        <v>0.93853002786636353</v>
      </c>
      <c r="S4477" s="317"/>
      <c r="T4477" t="s">
        <v>380</v>
      </c>
      <c r="BA4477" s="395">
        <v>1</v>
      </c>
      <c r="BB4477" s="396" t="s">
        <v>861</v>
      </c>
      <c r="BC4477" t="str">
        <f t="shared" si="396"/>
        <v>RMP</v>
      </c>
      <c r="BD4477" t="str">
        <f t="shared" si="397"/>
        <v>NAoMe_initial_final_route</v>
      </c>
      <c r="BE4477" s="397" t="s">
        <v>862</v>
      </c>
      <c r="BF4477" t="str">
        <f t="shared" si="398"/>
        <v>Not screened</v>
      </c>
      <c r="BG4477">
        <f t="shared" si="399"/>
        <v>47</v>
      </c>
      <c r="BH4477" s="398">
        <f t="shared" si="400"/>
        <v>1</v>
      </c>
      <c r="BO4477" s="33"/>
    </row>
    <row r="4478" spans="1:67">
      <c r="A4478" s="316" t="s">
        <v>27</v>
      </c>
      <c r="B4478" t="s">
        <v>380</v>
      </c>
      <c r="C4478" t="s">
        <v>910</v>
      </c>
      <c r="D4478" t="s">
        <v>314</v>
      </c>
      <c r="E4478" s="316" t="s">
        <v>184</v>
      </c>
      <c r="F4478" s="316" t="s">
        <v>185</v>
      </c>
      <c r="G4478" s="316" t="s">
        <v>433</v>
      </c>
      <c r="H4478" s="316" t="s">
        <v>315</v>
      </c>
      <c r="I4478" s="316" t="s">
        <v>657</v>
      </c>
      <c r="J4478" s="316" t="s">
        <v>352</v>
      </c>
      <c r="K4478" s="36">
        <v>0</v>
      </c>
      <c r="L4478" s="317">
        <v>0</v>
      </c>
      <c r="M4478" s="317"/>
      <c r="N4478" s="36">
        <v>30</v>
      </c>
      <c r="O4478" s="317">
        <v>7.4629999697208405E-2</v>
      </c>
      <c r="P4478" s="317"/>
      <c r="Q4478" s="36">
        <v>613</v>
      </c>
      <c r="R4478" s="317">
        <v>6.1469998210668557E-2</v>
      </c>
      <c r="S4478" s="317"/>
      <c r="T4478" t="s">
        <v>380</v>
      </c>
      <c r="BA4478" s="395">
        <v>1</v>
      </c>
      <c r="BB4478" s="396" t="s">
        <v>861</v>
      </c>
      <c r="BC4478" t="str">
        <f t="shared" si="396"/>
        <v>RMP</v>
      </c>
      <c r="BD4478" t="str">
        <f t="shared" si="397"/>
        <v>NAoMe_initial_final_route</v>
      </c>
      <c r="BE4478" s="397" t="s">
        <v>862</v>
      </c>
      <c r="BF4478" t="str">
        <f t="shared" si="398"/>
        <v>Screening</v>
      </c>
      <c r="BG4478">
        <f t="shared" si="399"/>
        <v>0</v>
      </c>
      <c r="BH4478" s="398">
        <f t="shared" si="400"/>
        <v>0</v>
      </c>
      <c r="BO4478" s="33"/>
    </row>
    <row r="4479" spans="1:67">
      <c r="A4479" s="316" t="s">
        <v>27</v>
      </c>
      <c r="B4479" t="s">
        <v>380</v>
      </c>
      <c r="C4479" t="s">
        <v>910</v>
      </c>
      <c r="D4479" t="s">
        <v>314</v>
      </c>
      <c r="E4479" s="316" t="s">
        <v>184</v>
      </c>
      <c r="F4479" s="316" t="s">
        <v>185</v>
      </c>
      <c r="G4479" s="316" t="s">
        <v>433</v>
      </c>
      <c r="H4479" s="316" t="s">
        <v>315</v>
      </c>
      <c r="I4479" s="316" t="s">
        <v>303</v>
      </c>
      <c r="J4479" s="316" t="s">
        <v>308</v>
      </c>
      <c r="K4479" s="36">
        <v>2</v>
      </c>
      <c r="L4479" s="317">
        <v>4.2550001293420792E-2</v>
      </c>
      <c r="M4479" s="317"/>
      <c r="N4479" s="36">
        <v>77</v>
      </c>
      <c r="O4479" s="317">
        <v>0.191540002822876</v>
      </c>
      <c r="P4479" s="317"/>
      <c r="Q4479" s="36">
        <v>1652</v>
      </c>
      <c r="R4479" s="317">
        <v>0.1656599938869476</v>
      </c>
      <c r="S4479" s="317"/>
      <c r="T4479" t="s">
        <v>380</v>
      </c>
      <c r="BA4479" s="395">
        <v>1</v>
      </c>
      <c r="BB4479" s="396" t="s">
        <v>861</v>
      </c>
      <c r="BC4479" t="str">
        <f t="shared" si="396"/>
        <v>RMP</v>
      </c>
      <c r="BD4479" t="str">
        <f t="shared" si="397"/>
        <v>NAoMe_initial_final_stage_tum</v>
      </c>
      <c r="BE4479" s="397" t="s">
        <v>862</v>
      </c>
      <c r="BF4479" t="str">
        <f t="shared" si="398"/>
        <v>Not staged/Unstated</v>
      </c>
      <c r="BG4479">
        <f t="shared" si="399"/>
        <v>2</v>
      </c>
      <c r="BH4479" s="398">
        <f t="shared" si="400"/>
        <v>4.2550001293420792E-2</v>
      </c>
      <c r="BO4479" s="33"/>
    </row>
    <row r="4480" spans="1:67">
      <c r="A4480" s="316" t="s">
        <v>27</v>
      </c>
      <c r="B4480" t="s">
        <v>380</v>
      </c>
      <c r="C4480" t="s">
        <v>910</v>
      </c>
      <c r="D4480" t="s">
        <v>314</v>
      </c>
      <c r="E4480" s="316" t="s">
        <v>184</v>
      </c>
      <c r="F4480" s="316" t="s">
        <v>185</v>
      </c>
      <c r="G4480" s="316" t="s">
        <v>433</v>
      </c>
      <c r="H4480" s="316" t="s">
        <v>315</v>
      </c>
      <c r="I4480" s="316" t="s">
        <v>303</v>
      </c>
      <c r="J4480" s="316" t="s">
        <v>304</v>
      </c>
      <c r="K4480" s="36">
        <v>0</v>
      </c>
      <c r="L4480" s="317">
        <v>0</v>
      </c>
      <c r="M4480" s="317">
        <v>0</v>
      </c>
      <c r="N4480" s="36">
        <v>2</v>
      </c>
      <c r="O4480" s="317">
        <v>4.980000201612711E-3</v>
      </c>
      <c r="P4480" s="317">
        <v>6.1499997973442078E-3</v>
      </c>
      <c r="Q4480" s="36">
        <v>64</v>
      </c>
      <c r="R4480" s="317">
        <v>6.4199999906122676E-3</v>
      </c>
      <c r="S4480" s="317">
        <v>7.689999882131815E-3</v>
      </c>
      <c r="T4480" t="s">
        <v>380</v>
      </c>
      <c r="BA4480" s="395">
        <v>1</v>
      </c>
      <c r="BB4480" s="396" t="s">
        <v>861</v>
      </c>
      <c r="BC4480" t="str">
        <f t="shared" si="396"/>
        <v>RMP</v>
      </c>
      <c r="BD4480" t="str">
        <f t="shared" si="397"/>
        <v>NAoMe_initial_final_stage_tum</v>
      </c>
      <c r="BE4480" s="397" t="s">
        <v>862</v>
      </c>
      <c r="BF4480" t="str">
        <f t="shared" si="398"/>
        <v>Stage 0</v>
      </c>
      <c r="BG4480">
        <f t="shared" si="399"/>
        <v>0</v>
      </c>
      <c r="BH4480" s="398">
        <f t="shared" si="400"/>
        <v>0</v>
      </c>
      <c r="BO4480" s="33"/>
    </row>
    <row r="4481" spans="1:67">
      <c r="A4481" s="316" t="s">
        <v>27</v>
      </c>
      <c r="B4481" t="s">
        <v>380</v>
      </c>
      <c r="C4481" t="s">
        <v>910</v>
      </c>
      <c r="D4481" t="s">
        <v>314</v>
      </c>
      <c r="E4481" s="316" t="s">
        <v>184</v>
      </c>
      <c r="F4481" s="316" t="s">
        <v>185</v>
      </c>
      <c r="G4481" s="316" t="s">
        <v>433</v>
      </c>
      <c r="H4481" s="316" t="s">
        <v>315</v>
      </c>
      <c r="I4481" s="316" t="s">
        <v>303</v>
      </c>
      <c r="J4481" s="316" t="s">
        <v>305</v>
      </c>
      <c r="K4481" s="36">
        <v>5</v>
      </c>
      <c r="L4481" s="317">
        <v>0.10638000071048739</v>
      </c>
      <c r="M4481" s="317">
        <v>0.1111100018024445</v>
      </c>
      <c r="N4481" s="36">
        <v>16</v>
      </c>
      <c r="O4481" s="317">
        <v>3.9799999445676797E-2</v>
      </c>
      <c r="P4481" s="317">
        <v>4.9229998141527183E-2</v>
      </c>
      <c r="Q4481" s="36">
        <v>359</v>
      </c>
      <c r="R4481" s="317">
        <v>3.5999998450279243E-2</v>
      </c>
      <c r="S4481" s="317">
        <v>4.3150000274181373E-2</v>
      </c>
      <c r="T4481" t="s">
        <v>380</v>
      </c>
      <c r="BA4481" s="395">
        <v>1</v>
      </c>
      <c r="BB4481" s="396" t="s">
        <v>861</v>
      </c>
      <c r="BC4481" t="str">
        <f t="shared" si="396"/>
        <v>RMP</v>
      </c>
      <c r="BD4481" t="str">
        <f t="shared" si="397"/>
        <v>NAoMe_initial_final_stage_tum</v>
      </c>
      <c r="BE4481" s="397" t="s">
        <v>862</v>
      </c>
      <c r="BF4481" t="str">
        <f t="shared" si="398"/>
        <v>Stage 1</v>
      </c>
      <c r="BG4481">
        <f t="shared" si="399"/>
        <v>5</v>
      </c>
      <c r="BH4481" s="398">
        <f t="shared" si="400"/>
        <v>0.10638000071048739</v>
      </c>
      <c r="BO4481" s="33"/>
    </row>
    <row r="4482" spans="1:67">
      <c r="A4482" s="316" t="s">
        <v>27</v>
      </c>
      <c r="B4482" t="s">
        <v>380</v>
      </c>
      <c r="C4482" t="s">
        <v>910</v>
      </c>
      <c r="D4482" t="s">
        <v>314</v>
      </c>
      <c r="E4482" s="316" t="s">
        <v>184</v>
      </c>
      <c r="F4482" s="316" t="s">
        <v>185</v>
      </c>
      <c r="G4482" s="316" t="s">
        <v>433</v>
      </c>
      <c r="H4482" s="316" t="s">
        <v>315</v>
      </c>
      <c r="I4482" s="316" t="s">
        <v>303</v>
      </c>
      <c r="J4482" s="316" t="s">
        <v>306</v>
      </c>
      <c r="K4482" s="36">
        <v>7</v>
      </c>
      <c r="L4482" s="317">
        <v>0.1489399969577789</v>
      </c>
      <c r="M4482" s="317">
        <v>0.15556000173091891</v>
      </c>
      <c r="N4482" s="36">
        <v>31</v>
      </c>
      <c r="O4482" s="317">
        <v>7.710999995470047E-2</v>
      </c>
      <c r="P4482" s="317">
        <v>9.538000077009201E-2</v>
      </c>
      <c r="Q4482" s="36">
        <v>996</v>
      </c>
      <c r="R4482" s="317">
        <v>9.9880002439022064E-2</v>
      </c>
      <c r="S4482" s="317">
        <v>0.11970999836921691</v>
      </c>
      <c r="T4482" t="s">
        <v>380</v>
      </c>
      <c r="BA4482" s="395">
        <v>1</v>
      </c>
      <c r="BB4482" s="396" t="s">
        <v>861</v>
      </c>
      <c r="BC4482" t="str">
        <f t="shared" si="396"/>
        <v>RMP</v>
      </c>
      <c r="BD4482" t="str">
        <f t="shared" si="397"/>
        <v>NAoMe_initial_final_stage_tum</v>
      </c>
      <c r="BE4482" s="397" t="s">
        <v>862</v>
      </c>
      <c r="BF4482" t="str">
        <f t="shared" si="398"/>
        <v>Stage 2</v>
      </c>
      <c r="BG4482">
        <f t="shared" si="399"/>
        <v>7</v>
      </c>
      <c r="BH4482" s="398">
        <f t="shared" si="400"/>
        <v>0.1489399969577789</v>
      </c>
      <c r="BO4482" s="33"/>
    </row>
    <row r="4483" spans="1:67">
      <c r="A4483" s="316" t="s">
        <v>27</v>
      </c>
      <c r="B4483" t="s">
        <v>380</v>
      </c>
      <c r="C4483" t="s">
        <v>910</v>
      </c>
      <c r="D4483" t="s">
        <v>314</v>
      </c>
      <c r="E4483" s="316" t="s">
        <v>184</v>
      </c>
      <c r="F4483" s="316" t="s">
        <v>185</v>
      </c>
      <c r="G4483" s="316" t="s">
        <v>433</v>
      </c>
      <c r="H4483" s="316" t="s">
        <v>315</v>
      </c>
      <c r="I4483" s="316" t="s">
        <v>303</v>
      </c>
      <c r="J4483" s="316" t="s">
        <v>307</v>
      </c>
      <c r="K4483" s="36">
        <v>2</v>
      </c>
      <c r="L4483" s="317">
        <v>4.2550001293420792E-2</v>
      </c>
      <c r="M4483" s="317">
        <v>4.4440001249313348E-2</v>
      </c>
      <c r="N4483" s="36">
        <v>19</v>
      </c>
      <c r="O4483" s="317">
        <v>4.7260001301765442E-2</v>
      </c>
      <c r="P4483" s="317">
        <v>5.8460000902414322E-2</v>
      </c>
      <c r="Q4483" s="36">
        <v>742</v>
      </c>
      <c r="R4483" s="317">
        <v>7.4409998953342438E-2</v>
      </c>
      <c r="S4483" s="317">
        <v>8.9180000126361847E-2</v>
      </c>
      <c r="T4483" t="s">
        <v>380</v>
      </c>
      <c r="BA4483" s="395">
        <v>1</v>
      </c>
      <c r="BB4483" s="396" t="s">
        <v>861</v>
      </c>
      <c r="BC4483" t="str">
        <f t="shared" ref="BC4483:BC4546" si="401">E4483</f>
        <v>RMP</v>
      </c>
      <c r="BD4483" t="str">
        <f t="shared" ref="BD4483:BD4546" si="402">(LEFT(A4483, LEN(A4483)-7))&amp;"_"&amp;I4483</f>
        <v>NAoMe_initial_final_stage_tum</v>
      </c>
      <c r="BE4483" s="397" t="s">
        <v>862</v>
      </c>
      <c r="BF4483" t="str">
        <f t="shared" ref="BF4483:BF4546" si="403">J4483</f>
        <v>Stage 3</v>
      </c>
      <c r="BG4483">
        <f t="shared" ref="BG4483:BG4546" si="404">K4483</f>
        <v>2</v>
      </c>
      <c r="BH4483" s="398">
        <f t="shared" ref="BH4483:BH4546" si="405">L4483</f>
        <v>4.2550001293420792E-2</v>
      </c>
      <c r="BO4483" s="33"/>
    </row>
    <row r="4484" spans="1:67">
      <c r="A4484" s="316" t="s">
        <v>27</v>
      </c>
      <c r="B4484" t="s">
        <v>380</v>
      </c>
      <c r="C4484" t="s">
        <v>910</v>
      </c>
      <c r="D4484" t="s">
        <v>314</v>
      </c>
      <c r="E4484" s="316" t="s">
        <v>184</v>
      </c>
      <c r="F4484" s="316" t="s">
        <v>185</v>
      </c>
      <c r="G4484" s="316" t="s">
        <v>433</v>
      </c>
      <c r="H4484" s="316" t="s">
        <v>315</v>
      </c>
      <c r="I4484" s="316" t="s">
        <v>303</v>
      </c>
      <c r="J4484" s="316" t="s">
        <v>336</v>
      </c>
      <c r="K4484" s="36">
        <v>31</v>
      </c>
      <c r="L4484" s="317">
        <v>0.65956997871398926</v>
      </c>
      <c r="M4484" s="317">
        <v>0.68888998031616211</v>
      </c>
      <c r="N4484" s="36">
        <v>257</v>
      </c>
      <c r="O4484" s="317">
        <v>0.63929998874664307</v>
      </c>
      <c r="P4484" s="317">
        <v>0.79076999425888062</v>
      </c>
      <c r="Q4484" s="36">
        <v>6159</v>
      </c>
      <c r="R4484" s="317">
        <v>0.6176300048828125</v>
      </c>
      <c r="S4484" s="317">
        <v>0.74026000499725342</v>
      </c>
      <c r="T4484" t="s">
        <v>380</v>
      </c>
      <c r="BA4484" s="395">
        <v>1</v>
      </c>
      <c r="BB4484" s="396" t="s">
        <v>861</v>
      </c>
      <c r="BC4484" t="str">
        <f t="shared" si="401"/>
        <v>RMP</v>
      </c>
      <c r="BD4484" t="str">
        <f t="shared" si="402"/>
        <v>NAoMe_initial_final_stage_tum</v>
      </c>
      <c r="BE4484" s="397" t="s">
        <v>862</v>
      </c>
      <c r="BF4484" t="str">
        <f t="shared" si="403"/>
        <v>Stage 4</v>
      </c>
      <c r="BG4484">
        <f t="shared" si="404"/>
        <v>31</v>
      </c>
      <c r="BH4484" s="398">
        <f t="shared" si="405"/>
        <v>0.65956997871398926</v>
      </c>
      <c r="BO4484" s="33"/>
    </row>
    <row r="4485" spans="1:67">
      <c r="A4485" s="316" t="s">
        <v>27</v>
      </c>
      <c r="B4485" t="s">
        <v>380</v>
      </c>
      <c r="C4485" t="s">
        <v>910</v>
      </c>
      <c r="D4485" t="s">
        <v>314</v>
      </c>
      <c r="E4485" s="316" t="s">
        <v>184</v>
      </c>
      <c r="F4485" s="316" t="s">
        <v>185</v>
      </c>
      <c r="G4485" s="316" t="s">
        <v>433</v>
      </c>
      <c r="H4485" s="316" t="s">
        <v>315</v>
      </c>
      <c r="I4485" s="316" t="s">
        <v>342</v>
      </c>
      <c r="J4485" s="316" t="s">
        <v>343</v>
      </c>
      <c r="K4485" s="36">
        <v>2</v>
      </c>
      <c r="L4485" s="317">
        <v>4.2550001293420792E-2</v>
      </c>
      <c r="M4485" s="317"/>
      <c r="N4485" s="36">
        <v>77</v>
      </c>
      <c r="O4485" s="317">
        <v>0.191540002822876</v>
      </c>
      <c r="P4485" s="317"/>
      <c r="Q4485" s="36">
        <v>1652</v>
      </c>
      <c r="R4485" s="317">
        <v>0.1656599938869476</v>
      </c>
      <c r="S4485" s="317"/>
      <c r="T4485" t="s">
        <v>380</v>
      </c>
      <c r="BA4485" s="395">
        <v>1</v>
      </c>
      <c r="BB4485" s="396" t="s">
        <v>861</v>
      </c>
      <c r="BC4485" t="str">
        <f t="shared" si="401"/>
        <v>RMP</v>
      </c>
      <c r="BD4485" t="str">
        <f t="shared" si="402"/>
        <v>NAoMe_initial_final_stage_tum_grp</v>
      </c>
      <c r="BE4485" s="397" t="s">
        <v>862</v>
      </c>
      <c r="BF4485" t="str">
        <f t="shared" si="403"/>
        <v>MBC in HESAPC</v>
      </c>
      <c r="BG4485">
        <f t="shared" si="404"/>
        <v>2</v>
      </c>
      <c r="BH4485" s="398">
        <f t="shared" si="405"/>
        <v>4.2550001293420792E-2</v>
      </c>
      <c r="BO4485" s="33"/>
    </row>
    <row r="4486" spans="1:67">
      <c r="A4486" s="316" t="s">
        <v>27</v>
      </c>
      <c r="B4486" t="s">
        <v>380</v>
      </c>
      <c r="C4486" t="s">
        <v>910</v>
      </c>
      <c r="D4486" t="s">
        <v>314</v>
      </c>
      <c r="E4486" s="316" t="s">
        <v>184</v>
      </c>
      <c r="F4486" s="316" t="s">
        <v>185</v>
      </c>
      <c r="G4486" s="316" t="s">
        <v>433</v>
      </c>
      <c r="H4486" s="316" t="s">
        <v>315</v>
      </c>
      <c r="I4486" s="316" t="s">
        <v>342</v>
      </c>
      <c r="J4486" s="316" t="s">
        <v>344</v>
      </c>
      <c r="K4486" s="36">
        <v>15</v>
      </c>
      <c r="L4486" s="317">
        <v>0.31915000081062322</v>
      </c>
      <c r="M4486" s="317">
        <v>0.33333000540733337</v>
      </c>
      <c r="N4486" s="36">
        <v>68</v>
      </c>
      <c r="O4486" s="317">
        <v>0.16914999485015869</v>
      </c>
      <c r="P4486" s="317">
        <v>0.20923000574111941</v>
      </c>
      <c r="Q4486" s="36">
        <v>2161</v>
      </c>
      <c r="R4486" s="317">
        <v>0.2167100012302399</v>
      </c>
      <c r="S4486" s="317">
        <v>0.25973999500274658</v>
      </c>
      <c r="T4486" t="s">
        <v>380</v>
      </c>
      <c r="BA4486" s="395">
        <v>1</v>
      </c>
      <c r="BB4486" s="396" t="s">
        <v>861</v>
      </c>
      <c r="BC4486" t="str">
        <f t="shared" si="401"/>
        <v>RMP</v>
      </c>
      <c r="BD4486" t="str">
        <f t="shared" si="402"/>
        <v>NAoMe_initial_final_stage_tum_grp</v>
      </c>
      <c r="BE4486" s="397" t="s">
        <v>862</v>
      </c>
      <c r="BF4486" t="str">
        <f t="shared" si="403"/>
        <v>Stage 0-3</v>
      </c>
      <c r="BG4486">
        <f t="shared" si="404"/>
        <v>15</v>
      </c>
      <c r="BH4486" s="398">
        <f t="shared" si="405"/>
        <v>0.31915000081062322</v>
      </c>
      <c r="BO4486" s="33"/>
    </row>
    <row r="4487" spans="1:67">
      <c r="A4487" s="316" t="s">
        <v>27</v>
      </c>
      <c r="B4487" t="s">
        <v>380</v>
      </c>
      <c r="C4487" t="s">
        <v>910</v>
      </c>
      <c r="D4487" t="s">
        <v>314</v>
      </c>
      <c r="E4487" s="316" t="s">
        <v>184</v>
      </c>
      <c r="F4487" s="316" t="s">
        <v>185</v>
      </c>
      <c r="G4487" s="316" t="s">
        <v>433</v>
      </c>
      <c r="H4487" s="316" t="s">
        <v>315</v>
      </c>
      <c r="I4487" s="316" t="s">
        <v>342</v>
      </c>
      <c r="J4487" s="316" t="s">
        <v>336</v>
      </c>
      <c r="K4487" s="36">
        <v>30</v>
      </c>
      <c r="L4487" s="317">
        <v>0.63830000162124634</v>
      </c>
      <c r="M4487" s="317">
        <v>0.66667002439498901</v>
      </c>
      <c r="N4487" s="36">
        <v>257</v>
      </c>
      <c r="O4487" s="317">
        <v>0.63929998874664307</v>
      </c>
      <c r="P4487" s="317">
        <v>0.79076999425888062</v>
      </c>
      <c r="Q4487" s="36">
        <v>6159</v>
      </c>
      <c r="R4487" s="317">
        <v>0.6176300048828125</v>
      </c>
      <c r="S4487" s="317">
        <v>0.74026000499725342</v>
      </c>
      <c r="T4487" t="s">
        <v>380</v>
      </c>
      <c r="BA4487" s="395">
        <v>1</v>
      </c>
      <c r="BB4487" s="396" t="s">
        <v>861</v>
      </c>
      <c r="BC4487" t="str">
        <f t="shared" si="401"/>
        <v>RMP</v>
      </c>
      <c r="BD4487" t="str">
        <f t="shared" si="402"/>
        <v>NAoMe_initial_final_stage_tum_grp</v>
      </c>
      <c r="BE4487" s="397" t="s">
        <v>862</v>
      </c>
      <c r="BF4487" t="str">
        <f t="shared" si="403"/>
        <v>Stage 4</v>
      </c>
      <c r="BG4487">
        <f t="shared" si="404"/>
        <v>30</v>
      </c>
      <c r="BH4487" s="398">
        <f t="shared" si="405"/>
        <v>0.63830000162124634</v>
      </c>
      <c r="BO4487" s="33"/>
    </row>
    <row r="4488" spans="1:67">
      <c r="A4488" s="316" t="s">
        <v>27</v>
      </c>
      <c r="B4488" t="s">
        <v>380</v>
      </c>
      <c r="C4488" t="s">
        <v>910</v>
      </c>
      <c r="D4488" t="s">
        <v>314</v>
      </c>
      <c r="E4488" s="316" t="s">
        <v>184</v>
      </c>
      <c r="F4488" s="316" t="s">
        <v>185</v>
      </c>
      <c r="G4488" s="316" t="s">
        <v>433</v>
      </c>
      <c r="H4488" s="316" t="s">
        <v>315</v>
      </c>
      <c r="I4488" s="316" t="s">
        <v>658</v>
      </c>
      <c r="J4488" s="316" t="s">
        <v>345</v>
      </c>
      <c r="K4488" s="36">
        <v>47</v>
      </c>
      <c r="L4488" s="317">
        <v>1</v>
      </c>
      <c r="M4488" s="317"/>
      <c r="N4488" s="36">
        <v>402</v>
      </c>
      <c r="O4488" s="317">
        <v>1</v>
      </c>
      <c r="P4488" s="317"/>
      <c r="Q4488" s="36">
        <v>9972</v>
      </c>
      <c r="R4488" s="317">
        <v>1</v>
      </c>
      <c r="S4488" s="317"/>
      <c r="T4488" t="s">
        <v>380</v>
      </c>
      <c r="BA4488" s="395">
        <v>1</v>
      </c>
      <c r="BB4488" s="396" t="s">
        <v>861</v>
      </c>
      <c r="BC4488" t="str">
        <f t="shared" si="401"/>
        <v>RMP</v>
      </c>
      <c r="BD4488" t="str">
        <f t="shared" si="402"/>
        <v>NAoMe_initial_final_who_ps</v>
      </c>
      <c r="BE4488" s="397" t="s">
        <v>862</v>
      </c>
      <c r="BF4488" t="str">
        <f t="shared" si="403"/>
        <v>Not recorded</v>
      </c>
      <c r="BG4488">
        <f t="shared" si="404"/>
        <v>47</v>
      </c>
      <c r="BH4488" s="398">
        <f t="shared" si="405"/>
        <v>1</v>
      </c>
      <c r="BO4488" s="33"/>
    </row>
    <row r="4489" spans="1:67">
      <c r="A4489" s="316" t="s">
        <v>27</v>
      </c>
      <c r="B4489" t="s">
        <v>380</v>
      </c>
      <c r="C4489" t="s">
        <v>910</v>
      </c>
      <c r="D4489" t="s">
        <v>314</v>
      </c>
      <c r="E4489" s="316" t="s">
        <v>184</v>
      </c>
      <c r="F4489" s="316" t="s">
        <v>185</v>
      </c>
      <c r="G4489" s="316" t="s">
        <v>433</v>
      </c>
      <c r="H4489" s="316" t="s">
        <v>315</v>
      </c>
      <c r="I4489" s="316" t="s">
        <v>291</v>
      </c>
      <c r="J4489" s="316" t="s">
        <v>313</v>
      </c>
      <c r="K4489" s="36">
        <v>47</v>
      </c>
      <c r="L4489" s="317">
        <v>1</v>
      </c>
      <c r="M4489" s="317"/>
      <c r="N4489" s="36">
        <v>400</v>
      </c>
      <c r="O4489" s="317">
        <v>0.99501997232437134</v>
      </c>
      <c r="P4489" s="317"/>
      <c r="Q4489" s="36">
        <v>9846</v>
      </c>
      <c r="R4489" s="317">
        <v>0.98736000061035156</v>
      </c>
      <c r="S4489" s="317"/>
      <c r="T4489" t="s">
        <v>380</v>
      </c>
      <c r="BA4489" s="395">
        <v>1</v>
      </c>
      <c r="BB4489" s="396" t="s">
        <v>861</v>
      </c>
      <c r="BC4489" t="str">
        <f t="shared" si="401"/>
        <v>RMP</v>
      </c>
      <c r="BD4489" t="str">
        <f t="shared" si="402"/>
        <v>NAoMe_initial_gender</v>
      </c>
      <c r="BE4489" s="397" t="s">
        <v>862</v>
      </c>
      <c r="BF4489" t="str">
        <f t="shared" si="403"/>
        <v>Female</v>
      </c>
      <c r="BG4489">
        <f t="shared" si="404"/>
        <v>47</v>
      </c>
      <c r="BH4489" s="398">
        <f t="shared" si="405"/>
        <v>1</v>
      </c>
      <c r="BO4489" s="33"/>
    </row>
    <row r="4490" spans="1:67">
      <c r="A4490" s="316" t="s">
        <v>27</v>
      </c>
      <c r="B4490" t="s">
        <v>380</v>
      </c>
      <c r="C4490" t="s">
        <v>910</v>
      </c>
      <c r="D4490" t="s">
        <v>314</v>
      </c>
      <c r="E4490" s="316" t="s">
        <v>184</v>
      </c>
      <c r="F4490" s="316" t="s">
        <v>185</v>
      </c>
      <c r="G4490" s="316" t="s">
        <v>433</v>
      </c>
      <c r="H4490" s="316" t="s">
        <v>315</v>
      </c>
      <c r="I4490" s="316" t="s">
        <v>291</v>
      </c>
      <c r="J4490" s="316" t="s">
        <v>293</v>
      </c>
      <c r="K4490" s="36">
        <v>0</v>
      </c>
      <c r="L4490" s="317">
        <v>0</v>
      </c>
      <c r="M4490" s="317"/>
      <c r="N4490" s="36">
        <v>2</v>
      </c>
      <c r="O4490" s="317">
        <v>4.980000201612711E-3</v>
      </c>
      <c r="P4490" s="317"/>
      <c r="Q4490" s="36">
        <v>126</v>
      </c>
      <c r="R4490" s="317">
        <v>1.264000032097101E-2</v>
      </c>
      <c r="S4490" s="317"/>
      <c r="T4490" t="s">
        <v>380</v>
      </c>
      <c r="BA4490" s="395">
        <v>1</v>
      </c>
      <c r="BB4490" s="396" t="s">
        <v>861</v>
      </c>
      <c r="BC4490" t="str">
        <f t="shared" si="401"/>
        <v>RMP</v>
      </c>
      <c r="BD4490" t="str">
        <f t="shared" si="402"/>
        <v>NAoMe_initial_gender</v>
      </c>
      <c r="BE4490" s="397" t="s">
        <v>862</v>
      </c>
      <c r="BF4490" t="str">
        <f t="shared" si="403"/>
        <v>Male</v>
      </c>
      <c r="BG4490">
        <f t="shared" si="404"/>
        <v>0</v>
      </c>
      <c r="BH4490" s="398">
        <f t="shared" si="405"/>
        <v>0</v>
      </c>
      <c r="BO4490" s="33"/>
    </row>
    <row r="4491" spans="1:67">
      <c r="A4491" s="316" t="s">
        <v>27</v>
      </c>
      <c r="B4491" t="s">
        <v>380</v>
      </c>
      <c r="C4491" t="s">
        <v>910</v>
      </c>
      <c r="D4491" t="s">
        <v>314</v>
      </c>
      <c r="E4491" s="316" t="s">
        <v>184</v>
      </c>
      <c r="F4491" s="316" t="s">
        <v>185</v>
      </c>
      <c r="G4491" s="316" t="s">
        <v>433</v>
      </c>
      <c r="H4491" s="316" t="s">
        <v>315</v>
      </c>
      <c r="I4491" s="316" t="s">
        <v>659</v>
      </c>
      <c r="J4491" s="316" t="s">
        <v>294</v>
      </c>
      <c r="K4491" s="36">
        <v>20</v>
      </c>
      <c r="L4491" s="317">
        <v>0.42552998661994929</v>
      </c>
      <c r="M4491" s="317">
        <v>0.42552998661994929</v>
      </c>
      <c r="N4491" s="36">
        <v>145</v>
      </c>
      <c r="O4491" s="317">
        <v>0.36070001125335688</v>
      </c>
      <c r="P4491" s="317">
        <v>0.36070001125335688</v>
      </c>
      <c r="Q4491" s="36">
        <v>1800</v>
      </c>
      <c r="R4491" s="317">
        <v>0.18050999939441681</v>
      </c>
      <c r="S4491" s="317">
        <v>0.18050999939441681</v>
      </c>
      <c r="T4491" t="s">
        <v>380</v>
      </c>
      <c r="BA4491" s="395">
        <v>1</v>
      </c>
      <c r="BB4491" s="396" t="s">
        <v>861</v>
      </c>
      <c r="BC4491" t="str">
        <f t="shared" si="401"/>
        <v>RMP</v>
      </c>
      <c r="BD4491" t="str">
        <f t="shared" si="402"/>
        <v>NAoMe_initial_imd_2019</v>
      </c>
      <c r="BE4491" s="397" t="s">
        <v>862</v>
      </c>
      <c r="BF4491" t="str">
        <f t="shared" si="403"/>
        <v>1 - most deprived</v>
      </c>
      <c r="BG4491">
        <f t="shared" si="404"/>
        <v>20</v>
      </c>
      <c r="BH4491" s="398">
        <f t="shared" si="405"/>
        <v>0.42552998661994929</v>
      </c>
      <c r="BO4491" s="33"/>
    </row>
    <row r="4492" spans="1:67">
      <c r="A4492" s="316" t="s">
        <v>27</v>
      </c>
      <c r="B4492" t="s">
        <v>380</v>
      </c>
      <c r="C4492" t="s">
        <v>910</v>
      </c>
      <c r="D4492" t="s">
        <v>314</v>
      </c>
      <c r="E4492" s="316" t="s">
        <v>184</v>
      </c>
      <c r="F4492" s="316" t="s">
        <v>185</v>
      </c>
      <c r="G4492" s="316" t="s">
        <v>433</v>
      </c>
      <c r="H4492" s="316" t="s">
        <v>315</v>
      </c>
      <c r="I4492" s="316" t="s">
        <v>659</v>
      </c>
      <c r="J4492" s="316" t="s">
        <v>15</v>
      </c>
      <c r="K4492" s="36">
        <v>9</v>
      </c>
      <c r="L4492" s="317">
        <v>0.1914899945259094</v>
      </c>
      <c r="M4492" s="317">
        <v>0.1914899945259094</v>
      </c>
      <c r="N4492" s="36">
        <v>81</v>
      </c>
      <c r="O4492" s="317">
        <v>0.20148999989032751</v>
      </c>
      <c r="P4492" s="317">
        <v>0.20148999989032751</v>
      </c>
      <c r="Q4492" s="36">
        <v>2036</v>
      </c>
      <c r="R4492" s="317">
        <v>0.20417000353336329</v>
      </c>
      <c r="S4492" s="317">
        <v>0.20417000353336329</v>
      </c>
      <c r="T4492" t="s">
        <v>380</v>
      </c>
      <c r="BA4492" s="395">
        <v>1</v>
      </c>
      <c r="BB4492" s="396" t="s">
        <v>861</v>
      </c>
      <c r="BC4492" t="str">
        <f t="shared" si="401"/>
        <v>RMP</v>
      </c>
      <c r="BD4492" t="str">
        <f t="shared" si="402"/>
        <v>NAoMe_initial_imd_2019</v>
      </c>
      <c r="BE4492" s="397" t="s">
        <v>862</v>
      </c>
      <c r="BF4492" t="str">
        <f t="shared" si="403"/>
        <v>2</v>
      </c>
      <c r="BG4492">
        <f t="shared" si="404"/>
        <v>9</v>
      </c>
      <c r="BH4492" s="398">
        <f t="shared" si="405"/>
        <v>0.1914899945259094</v>
      </c>
      <c r="BO4492" s="33"/>
    </row>
    <row r="4493" spans="1:67">
      <c r="A4493" s="316" t="s">
        <v>27</v>
      </c>
      <c r="B4493" t="s">
        <v>380</v>
      </c>
      <c r="C4493" t="s">
        <v>910</v>
      </c>
      <c r="D4493" t="s">
        <v>314</v>
      </c>
      <c r="E4493" s="316" t="s">
        <v>184</v>
      </c>
      <c r="F4493" s="316" t="s">
        <v>185</v>
      </c>
      <c r="G4493" s="316" t="s">
        <v>433</v>
      </c>
      <c r="H4493" s="316" t="s">
        <v>315</v>
      </c>
      <c r="I4493" s="316" t="s">
        <v>659</v>
      </c>
      <c r="J4493" s="316" t="s">
        <v>16</v>
      </c>
      <c r="K4493" s="36">
        <v>7</v>
      </c>
      <c r="L4493" s="317">
        <v>0.1489399969577789</v>
      </c>
      <c r="M4493" s="317">
        <v>0.1489399969577789</v>
      </c>
      <c r="N4493" s="36">
        <v>62</v>
      </c>
      <c r="O4493" s="317">
        <v>0.15422999858856201</v>
      </c>
      <c r="P4493" s="317">
        <v>0.15422999858856201</v>
      </c>
      <c r="Q4493" s="36">
        <v>2085</v>
      </c>
      <c r="R4493" s="317">
        <v>0.20908999443054199</v>
      </c>
      <c r="S4493" s="317">
        <v>0.20908999443054199</v>
      </c>
      <c r="T4493" t="s">
        <v>380</v>
      </c>
      <c r="BA4493" s="395">
        <v>1</v>
      </c>
      <c r="BB4493" s="396" t="s">
        <v>861</v>
      </c>
      <c r="BC4493" t="str">
        <f t="shared" si="401"/>
        <v>RMP</v>
      </c>
      <c r="BD4493" t="str">
        <f t="shared" si="402"/>
        <v>NAoMe_initial_imd_2019</v>
      </c>
      <c r="BE4493" s="397" t="s">
        <v>862</v>
      </c>
      <c r="BF4493" t="str">
        <f t="shared" si="403"/>
        <v>3</v>
      </c>
      <c r="BG4493">
        <f t="shared" si="404"/>
        <v>7</v>
      </c>
      <c r="BH4493" s="398">
        <f t="shared" si="405"/>
        <v>0.1489399969577789</v>
      </c>
      <c r="BO4493" s="33"/>
    </row>
    <row r="4494" spans="1:67">
      <c r="A4494" s="316" t="s">
        <v>27</v>
      </c>
      <c r="B4494" t="s">
        <v>380</v>
      </c>
      <c r="C4494" t="s">
        <v>910</v>
      </c>
      <c r="D4494" t="s">
        <v>314</v>
      </c>
      <c r="E4494" s="316" t="s">
        <v>184</v>
      </c>
      <c r="F4494" s="316" t="s">
        <v>185</v>
      </c>
      <c r="G4494" s="316" t="s">
        <v>433</v>
      </c>
      <c r="H4494" s="316" t="s">
        <v>315</v>
      </c>
      <c r="I4494" s="316" t="s">
        <v>659</v>
      </c>
      <c r="J4494" s="316" t="s">
        <v>17</v>
      </c>
      <c r="K4494" s="36">
        <v>6</v>
      </c>
      <c r="L4494" s="317">
        <v>0.12766000628471369</v>
      </c>
      <c r="M4494" s="317">
        <v>0.12766000628471369</v>
      </c>
      <c r="N4494" s="36">
        <v>63</v>
      </c>
      <c r="O4494" s="317">
        <v>0.15671999752521509</v>
      </c>
      <c r="P4494" s="317">
        <v>0.15671999752521509</v>
      </c>
      <c r="Q4494" s="36">
        <v>2024</v>
      </c>
      <c r="R4494" s="317">
        <v>0.2029699981212616</v>
      </c>
      <c r="S4494" s="317">
        <v>0.2029699981212616</v>
      </c>
      <c r="T4494" t="s">
        <v>380</v>
      </c>
      <c r="BA4494" s="395">
        <v>1</v>
      </c>
      <c r="BB4494" s="396" t="s">
        <v>861</v>
      </c>
      <c r="BC4494" t="str">
        <f t="shared" si="401"/>
        <v>RMP</v>
      </c>
      <c r="BD4494" t="str">
        <f t="shared" si="402"/>
        <v>NAoMe_initial_imd_2019</v>
      </c>
      <c r="BE4494" s="397" t="s">
        <v>862</v>
      </c>
      <c r="BF4494" t="str">
        <f t="shared" si="403"/>
        <v>4</v>
      </c>
      <c r="BG4494">
        <f t="shared" si="404"/>
        <v>6</v>
      </c>
      <c r="BH4494" s="398">
        <f t="shared" si="405"/>
        <v>0.12766000628471369</v>
      </c>
      <c r="BO4494" s="33"/>
    </row>
    <row r="4495" spans="1:67">
      <c r="A4495" s="316" t="s">
        <v>27</v>
      </c>
      <c r="B4495" t="s">
        <v>380</v>
      </c>
      <c r="C4495" t="s">
        <v>910</v>
      </c>
      <c r="D4495" t="s">
        <v>314</v>
      </c>
      <c r="E4495" s="316" t="s">
        <v>184</v>
      </c>
      <c r="F4495" s="316" t="s">
        <v>185</v>
      </c>
      <c r="G4495" s="316" t="s">
        <v>433</v>
      </c>
      <c r="H4495" s="316" t="s">
        <v>315</v>
      </c>
      <c r="I4495" s="316" t="s">
        <v>659</v>
      </c>
      <c r="J4495" s="316" t="s">
        <v>295</v>
      </c>
      <c r="K4495" s="36">
        <v>5</v>
      </c>
      <c r="L4495" s="317">
        <v>0.10638000071048739</v>
      </c>
      <c r="M4495" s="317">
        <v>0.10638000071048739</v>
      </c>
      <c r="N4495" s="36">
        <v>51</v>
      </c>
      <c r="O4495" s="317">
        <v>0.12687000632286069</v>
      </c>
      <c r="P4495" s="317">
        <v>0.12687000632286069</v>
      </c>
      <c r="Q4495" s="36">
        <v>2027</v>
      </c>
      <c r="R4495" s="317">
        <v>0.2032700031995773</v>
      </c>
      <c r="S4495" s="317">
        <v>0.2032700031995773</v>
      </c>
      <c r="T4495" t="s">
        <v>380</v>
      </c>
      <c r="BA4495" s="395">
        <v>1</v>
      </c>
      <c r="BB4495" s="396" t="s">
        <v>861</v>
      </c>
      <c r="BC4495" t="str">
        <f t="shared" si="401"/>
        <v>RMP</v>
      </c>
      <c r="BD4495" t="str">
        <f t="shared" si="402"/>
        <v>NAoMe_initial_imd_2019</v>
      </c>
      <c r="BE4495" s="397" t="s">
        <v>862</v>
      </c>
      <c r="BF4495" t="str">
        <f t="shared" si="403"/>
        <v>5 - least deprived</v>
      </c>
      <c r="BG4495">
        <f t="shared" si="404"/>
        <v>5</v>
      </c>
      <c r="BH4495" s="398">
        <f t="shared" si="405"/>
        <v>0.10638000071048739</v>
      </c>
      <c r="BO4495" s="33"/>
    </row>
    <row r="4496" spans="1:67">
      <c r="A4496" s="316" t="s">
        <v>27</v>
      </c>
      <c r="B4496" t="s">
        <v>380</v>
      </c>
      <c r="C4496" t="s">
        <v>910</v>
      </c>
      <c r="D4496" t="s">
        <v>314</v>
      </c>
      <c r="E4496" s="316" t="s">
        <v>184</v>
      </c>
      <c r="F4496" s="316" t="s">
        <v>185</v>
      </c>
      <c r="G4496" s="316" t="s">
        <v>433</v>
      </c>
      <c r="H4496" s="316" t="s">
        <v>315</v>
      </c>
      <c r="I4496" s="316" t="s">
        <v>659</v>
      </c>
      <c r="J4496" s="316" t="s">
        <v>260</v>
      </c>
      <c r="K4496" s="36">
        <v>0</v>
      </c>
      <c r="L4496" s="317">
        <v>0</v>
      </c>
      <c r="M4496" s="317"/>
      <c r="N4496" s="36">
        <v>0</v>
      </c>
      <c r="O4496" s="317">
        <v>0</v>
      </c>
      <c r="P4496" s="317"/>
      <c r="Q4496" s="36">
        <v>0</v>
      </c>
      <c r="R4496" s="317">
        <v>0</v>
      </c>
      <c r="S4496" s="317"/>
      <c r="T4496" t="s">
        <v>380</v>
      </c>
      <c r="BA4496" s="395">
        <v>1</v>
      </c>
      <c r="BB4496" s="396" t="s">
        <v>861</v>
      </c>
      <c r="BC4496" t="str">
        <f t="shared" si="401"/>
        <v>RMP</v>
      </c>
      <c r="BD4496" t="str">
        <f t="shared" si="402"/>
        <v>NAoMe_initial_imd_2019</v>
      </c>
      <c r="BE4496" s="397" t="s">
        <v>862</v>
      </c>
      <c r="BF4496" t="str">
        <f t="shared" si="403"/>
        <v>Unknown</v>
      </c>
      <c r="BG4496">
        <f t="shared" si="404"/>
        <v>0</v>
      </c>
      <c r="BH4496" s="398">
        <f t="shared" si="405"/>
        <v>0</v>
      </c>
      <c r="BO4496" s="33"/>
    </row>
    <row r="4497" spans="1:67">
      <c r="A4497" s="316" t="s">
        <v>27</v>
      </c>
      <c r="B4497" t="s">
        <v>380</v>
      </c>
      <c r="C4497" t="s">
        <v>910</v>
      </c>
      <c r="D4497" t="s">
        <v>314</v>
      </c>
      <c r="E4497" s="316" t="s">
        <v>184</v>
      </c>
      <c r="F4497" s="318" t="s">
        <v>185</v>
      </c>
      <c r="G4497" s="318" t="s">
        <v>433</v>
      </c>
      <c r="H4497" s="318" t="s">
        <v>315</v>
      </c>
      <c r="I4497" s="316" t="s">
        <v>296</v>
      </c>
      <c r="J4497" s="316" t="s">
        <v>297</v>
      </c>
      <c r="K4497" s="36">
        <v>22</v>
      </c>
      <c r="L4497" s="317">
        <v>0.4680899977684021</v>
      </c>
      <c r="M4497" s="317">
        <v>0.47826001048088068</v>
      </c>
      <c r="N4497" s="36">
        <v>182</v>
      </c>
      <c r="O4497" s="317">
        <v>0.45274001359939581</v>
      </c>
      <c r="P4497" s="317">
        <v>0.47273001074790949</v>
      </c>
      <c r="Q4497" s="36">
        <v>5528</v>
      </c>
      <c r="R4497" s="317">
        <v>0.55435001850128174</v>
      </c>
      <c r="S4497" s="317">
        <v>0.56936997175216675</v>
      </c>
      <c r="T4497" t="s">
        <v>380</v>
      </c>
      <c r="BA4497" s="395">
        <v>1</v>
      </c>
      <c r="BB4497" s="396" t="s">
        <v>861</v>
      </c>
      <c r="BC4497" t="str">
        <f t="shared" si="401"/>
        <v>RMP</v>
      </c>
      <c r="BD4497" t="str">
        <f t="shared" si="402"/>
        <v>NAoMe_initial_scarf_731_grp</v>
      </c>
      <c r="BE4497" s="397" t="s">
        <v>862</v>
      </c>
      <c r="BF4497" t="str">
        <f t="shared" si="403"/>
        <v>Fit</v>
      </c>
      <c r="BG4497">
        <f t="shared" si="404"/>
        <v>22</v>
      </c>
      <c r="BH4497" s="398">
        <f t="shared" si="405"/>
        <v>0.4680899977684021</v>
      </c>
      <c r="BO4497" s="33"/>
    </row>
    <row r="4498" spans="1:67">
      <c r="A4498" s="316" t="s">
        <v>27</v>
      </c>
      <c r="B4498" t="s">
        <v>380</v>
      </c>
      <c r="C4498" t="s">
        <v>910</v>
      </c>
      <c r="D4498" t="s">
        <v>314</v>
      </c>
      <c r="E4498" s="316" t="s">
        <v>184</v>
      </c>
      <c r="F4498" s="316" t="s">
        <v>185</v>
      </c>
      <c r="G4498" s="316" t="s">
        <v>433</v>
      </c>
      <c r="H4498" s="316" t="s">
        <v>315</v>
      </c>
      <c r="I4498" s="316" t="s">
        <v>296</v>
      </c>
      <c r="J4498" s="316" t="s">
        <v>298</v>
      </c>
      <c r="K4498" s="36">
        <v>9</v>
      </c>
      <c r="L4498" s="317">
        <v>0.1914899945259094</v>
      </c>
      <c r="M4498" s="317">
        <v>0.19564999639987951</v>
      </c>
      <c r="N4498" s="36">
        <v>71</v>
      </c>
      <c r="O4498" s="317">
        <v>0.1766200065612793</v>
      </c>
      <c r="P4498" s="317">
        <v>0.18442000448703769</v>
      </c>
      <c r="Q4498" s="36">
        <v>1492</v>
      </c>
      <c r="R4498" s="317">
        <v>0.149619996547699</v>
      </c>
      <c r="S4498" s="317">
        <v>0.153669998049736</v>
      </c>
      <c r="T4498" t="s">
        <v>380</v>
      </c>
      <c r="BA4498" s="395">
        <v>1</v>
      </c>
      <c r="BB4498" s="396" t="s">
        <v>861</v>
      </c>
      <c r="BC4498" t="str">
        <f t="shared" si="401"/>
        <v>RMP</v>
      </c>
      <c r="BD4498" t="str">
        <f t="shared" si="402"/>
        <v>NAoMe_initial_scarf_731_grp</v>
      </c>
      <c r="BE4498" s="397" t="s">
        <v>862</v>
      </c>
      <c r="BF4498" t="str">
        <f t="shared" si="403"/>
        <v>Mild frailty</v>
      </c>
      <c r="BG4498">
        <f t="shared" si="404"/>
        <v>9</v>
      </c>
      <c r="BH4498" s="398">
        <f t="shared" si="405"/>
        <v>0.1914899945259094</v>
      </c>
      <c r="BO4498" s="33"/>
    </row>
    <row r="4499" spans="1:67">
      <c r="A4499" s="316" t="s">
        <v>27</v>
      </c>
      <c r="B4499" t="s">
        <v>380</v>
      </c>
      <c r="C4499" t="s">
        <v>910</v>
      </c>
      <c r="D4499" t="s">
        <v>314</v>
      </c>
      <c r="E4499" s="316" t="s">
        <v>184</v>
      </c>
      <c r="F4499" s="316" t="s">
        <v>185</v>
      </c>
      <c r="G4499" s="316" t="s">
        <v>433</v>
      </c>
      <c r="H4499" s="316" t="s">
        <v>315</v>
      </c>
      <c r="I4499" s="316" t="s">
        <v>296</v>
      </c>
      <c r="J4499" s="316" t="s">
        <v>299</v>
      </c>
      <c r="K4499" s="36">
        <v>8</v>
      </c>
      <c r="L4499" s="317">
        <v>0.17021000385284421</v>
      </c>
      <c r="M4499" s="317">
        <v>0.17391000688076019</v>
      </c>
      <c r="N4499" s="36">
        <v>81</v>
      </c>
      <c r="O4499" s="317">
        <v>0.20148999989032751</v>
      </c>
      <c r="P4499" s="317">
        <v>0.21039000153541559</v>
      </c>
      <c r="Q4499" s="36">
        <v>1470</v>
      </c>
      <c r="R4499" s="317">
        <v>0.1474100053310394</v>
      </c>
      <c r="S4499" s="317">
        <v>0.1514099985361099</v>
      </c>
      <c r="T4499" t="s">
        <v>380</v>
      </c>
      <c r="BA4499" s="395">
        <v>1</v>
      </c>
      <c r="BB4499" s="396" t="s">
        <v>861</v>
      </c>
      <c r="BC4499" t="str">
        <f t="shared" si="401"/>
        <v>RMP</v>
      </c>
      <c r="BD4499" t="str">
        <f t="shared" si="402"/>
        <v>NAoMe_initial_scarf_731_grp</v>
      </c>
      <c r="BE4499" s="397" t="s">
        <v>862</v>
      </c>
      <c r="BF4499" t="str">
        <f t="shared" si="403"/>
        <v>Moderate frailty</v>
      </c>
      <c r="BG4499">
        <f t="shared" si="404"/>
        <v>8</v>
      </c>
      <c r="BH4499" s="398">
        <f t="shared" si="405"/>
        <v>0.17021000385284421</v>
      </c>
      <c r="BO4499" s="33"/>
    </row>
    <row r="4500" spans="1:67">
      <c r="A4500" s="316" t="s">
        <v>27</v>
      </c>
      <c r="B4500" t="s">
        <v>380</v>
      </c>
      <c r="C4500" t="s">
        <v>910</v>
      </c>
      <c r="D4500" t="s">
        <v>314</v>
      </c>
      <c r="E4500" s="316" t="s">
        <v>184</v>
      </c>
      <c r="F4500" s="316" t="s">
        <v>185</v>
      </c>
      <c r="G4500" s="316" t="s">
        <v>433</v>
      </c>
      <c r="H4500" s="316" t="s">
        <v>315</v>
      </c>
      <c r="I4500" s="316" t="s">
        <v>296</v>
      </c>
      <c r="J4500" s="316" t="s">
        <v>353</v>
      </c>
      <c r="K4500" s="36">
        <v>1</v>
      </c>
      <c r="L4500" s="317">
        <v>2.1279999986290932E-2</v>
      </c>
      <c r="M4500" s="317"/>
      <c r="N4500" s="36">
        <v>17</v>
      </c>
      <c r="O4500" s="317">
        <v>4.2289998382329941E-2</v>
      </c>
      <c r="P4500" s="317"/>
      <c r="Q4500" s="36">
        <v>263</v>
      </c>
      <c r="R4500" s="317">
        <v>2.6370000094175339E-2</v>
      </c>
      <c r="S4500" s="317"/>
      <c r="T4500" t="s">
        <v>380</v>
      </c>
      <c r="BA4500" s="395">
        <v>1</v>
      </c>
      <c r="BB4500" s="396" t="s">
        <v>861</v>
      </c>
      <c r="BC4500" t="str">
        <f t="shared" si="401"/>
        <v>RMP</v>
      </c>
      <c r="BD4500" t="str">
        <f t="shared" si="402"/>
        <v>NAoMe_initial_scarf_731_grp</v>
      </c>
      <c r="BE4500" s="397" t="s">
        <v>862</v>
      </c>
      <c r="BF4500" t="str">
        <f t="shared" si="403"/>
        <v>Not in HESAPC</v>
      </c>
      <c r="BG4500">
        <f t="shared" si="404"/>
        <v>1</v>
      </c>
      <c r="BH4500" s="398">
        <f t="shared" si="405"/>
        <v>2.1279999986290932E-2</v>
      </c>
      <c r="BO4500" s="33"/>
    </row>
    <row r="4501" spans="1:67">
      <c r="A4501" s="316" t="s">
        <v>27</v>
      </c>
      <c r="B4501" t="s">
        <v>380</v>
      </c>
      <c r="C4501" t="s">
        <v>910</v>
      </c>
      <c r="D4501" t="s">
        <v>314</v>
      </c>
      <c r="E4501" s="316" t="s">
        <v>184</v>
      </c>
      <c r="F4501" s="316" t="s">
        <v>185</v>
      </c>
      <c r="G4501" s="316" t="s">
        <v>433</v>
      </c>
      <c r="H4501" s="316" t="s">
        <v>315</v>
      </c>
      <c r="I4501" s="316" t="s">
        <v>296</v>
      </c>
      <c r="J4501" s="316" t="s">
        <v>300</v>
      </c>
      <c r="K4501" s="36">
        <v>7</v>
      </c>
      <c r="L4501" s="317">
        <v>0.1489399969577789</v>
      </c>
      <c r="M4501" s="317">
        <v>0.15217000246047971</v>
      </c>
      <c r="N4501" s="36">
        <v>51</v>
      </c>
      <c r="O4501" s="317">
        <v>0.12687000632286069</v>
      </c>
      <c r="P4501" s="317">
        <v>0.13246999680995941</v>
      </c>
      <c r="Q4501" s="36">
        <v>1219</v>
      </c>
      <c r="R4501" s="317">
        <v>0.1222399994730949</v>
      </c>
      <c r="S4501" s="317">
        <v>0.12555000185966489</v>
      </c>
      <c r="T4501" t="s">
        <v>380</v>
      </c>
      <c r="BA4501" s="395">
        <v>1</v>
      </c>
      <c r="BB4501" s="396" t="s">
        <v>861</v>
      </c>
      <c r="BC4501" t="str">
        <f t="shared" si="401"/>
        <v>RMP</v>
      </c>
      <c r="BD4501" t="str">
        <f t="shared" si="402"/>
        <v>NAoMe_initial_scarf_731_grp</v>
      </c>
      <c r="BE4501" s="397" t="s">
        <v>862</v>
      </c>
      <c r="BF4501" t="str">
        <f t="shared" si="403"/>
        <v>Severe frailty</v>
      </c>
      <c r="BG4501">
        <f t="shared" si="404"/>
        <v>7</v>
      </c>
      <c r="BH4501" s="398">
        <f t="shared" si="405"/>
        <v>0.1489399969577789</v>
      </c>
      <c r="BO4501" s="33"/>
    </row>
    <row r="4502" spans="1:67">
      <c r="A4502" s="316" t="s">
        <v>27</v>
      </c>
      <c r="B4502" t="s">
        <v>380</v>
      </c>
      <c r="C4502" t="s">
        <v>910</v>
      </c>
      <c r="D4502" t="s">
        <v>314</v>
      </c>
      <c r="E4502" s="316" t="s">
        <v>186</v>
      </c>
      <c r="F4502" s="316" t="s">
        <v>921</v>
      </c>
      <c r="G4502" s="316" t="s">
        <v>448</v>
      </c>
      <c r="H4502" s="316" t="s">
        <v>322</v>
      </c>
      <c r="I4502" s="316" t="s">
        <v>310</v>
      </c>
      <c r="J4502" s="316" t="s">
        <v>277</v>
      </c>
      <c r="K4502" s="36">
        <v>0</v>
      </c>
      <c r="L4502" s="317">
        <v>0</v>
      </c>
      <c r="M4502" s="317"/>
      <c r="N4502" s="36">
        <v>6</v>
      </c>
      <c r="O4502" s="317">
        <v>5.9899999760091296E-3</v>
      </c>
      <c r="P4502" s="317"/>
      <c r="Q4502" s="36">
        <v>70</v>
      </c>
      <c r="R4502" s="317">
        <v>7.0199999026954174E-3</v>
      </c>
      <c r="S4502" s="317"/>
      <c r="T4502" t="s">
        <v>380</v>
      </c>
      <c r="BA4502" s="395">
        <v>1</v>
      </c>
      <c r="BB4502" s="396" t="s">
        <v>861</v>
      </c>
      <c r="BC4502" t="str">
        <f t="shared" si="401"/>
        <v>RNA</v>
      </c>
      <c r="BD4502" t="str">
        <f t="shared" si="402"/>
        <v>NAoMe_initial_age_decades_80cap</v>
      </c>
      <c r="BE4502" s="397" t="s">
        <v>862</v>
      </c>
      <c r="BF4502" t="str">
        <f t="shared" si="403"/>
        <v>18-29 yrs</v>
      </c>
      <c r="BG4502">
        <f t="shared" si="404"/>
        <v>0</v>
      </c>
      <c r="BH4502" s="398">
        <f t="shared" si="405"/>
        <v>0</v>
      </c>
      <c r="BO4502" s="33"/>
    </row>
    <row r="4503" spans="1:67">
      <c r="A4503" s="316" t="s">
        <v>27</v>
      </c>
      <c r="B4503" t="s">
        <v>380</v>
      </c>
      <c r="C4503" t="s">
        <v>910</v>
      </c>
      <c r="D4503" t="s">
        <v>314</v>
      </c>
      <c r="E4503" s="316" t="s">
        <v>186</v>
      </c>
      <c r="F4503" s="316" t="s">
        <v>921</v>
      </c>
      <c r="G4503" s="316" t="s">
        <v>448</v>
      </c>
      <c r="H4503" s="316" t="s">
        <v>322</v>
      </c>
      <c r="I4503" s="316" t="s">
        <v>310</v>
      </c>
      <c r="J4503" s="316" t="s">
        <v>278</v>
      </c>
      <c r="K4503" s="36">
        <v>0</v>
      </c>
      <c r="L4503" s="317">
        <v>0</v>
      </c>
      <c r="M4503" s="317"/>
      <c r="N4503" s="36">
        <v>38</v>
      </c>
      <c r="O4503" s="317">
        <v>3.7919998168945313E-2</v>
      </c>
      <c r="P4503" s="317"/>
      <c r="Q4503" s="36">
        <v>429</v>
      </c>
      <c r="R4503" s="317">
        <v>4.3019998818635941E-2</v>
      </c>
      <c r="S4503" s="317"/>
      <c r="T4503" t="s">
        <v>380</v>
      </c>
      <c r="BA4503" s="395">
        <v>1</v>
      </c>
      <c r="BB4503" s="396" t="s">
        <v>861</v>
      </c>
      <c r="BC4503" t="str">
        <f t="shared" si="401"/>
        <v>RNA</v>
      </c>
      <c r="BD4503" t="str">
        <f t="shared" si="402"/>
        <v>NAoMe_initial_age_decades_80cap</v>
      </c>
      <c r="BE4503" s="397" t="s">
        <v>862</v>
      </c>
      <c r="BF4503" t="str">
        <f t="shared" si="403"/>
        <v>30-39 yrs</v>
      </c>
      <c r="BG4503">
        <f t="shared" si="404"/>
        <v>0</v>
      </c>
      <c r="BH4503" s="398">
        <f t="shared" si="405"/>
        <v>0</v>
      </c>
      <c r="BO4503" s="33"/>
    </row>
    <row r="4504" spans="1:67">
      <c r="A4504" s="316" t="s">
        <v>27</v>
      </c>
      <c r="B4504" t="s">
        <v>380</v>
      </c>
      <c r="C4504" t="s">
        <v>910</v>
      </c>
      <c r="D4504" t="s">
        <v>314</v>
      </c>
      <c r="E4504" s="316" t="s">
        <v>186</v>
      </c>
      <c r="F4504" s="318" t="s">
        <v>921</v>
      </c>
      <c r="G4504" s="318" t="s">
        <v>448</v>
      </c>
      <c r="H4504" s="318" t="s">
        <v>322</v>
      </c>
      <c r="I4504" s="316" t="s">
        <v>310</v>
      </c>
      <c r="J4504" s="316" t="s">
        <v>279</v>
      </c>
      <c r="K4504" s="36">
        <v>6</v>
      </c>
      <c r="L4504" s="317">
        <v>8.6960002779960632E-2</v>
      </c>
      <c r="M4504" s="317"/>
      <c r="N4504" s="36">
        <v>106</v>
      </c>
      <c r="O4504" s="317">
        <v>0.10578999668359761</v>
      </c>
      <c r="P4504" s="317"/>
      <c r="Q4504" s="36">
        <v>1024</v>
      </c>
      <c r="R4504" s="317">
        <v>0.1026899963617325</v>
      </c>
      <c r="S4504" s="317"/>
      <c r="T4504" t="s">
        <v>380</v>
      </c>
      <c r="BA4504" s="395">
        <v>1</v>
      </c>
      <c r="BB4504" s="396" t="s">
        <v>861</v>
      </c>
      <c r="BC4504" t="str">
        <f t="shared" si="401"/>
        <v>RNA</v>
      </c>
      <c r="BD4504" t="str">
        <f t="shared" si="402"/>
        <v>NAoMe_initial_age_decades_80cap</v>
      </c>
      <c r="BE4504" s="397" t="s">
        <v>862</v>
      </c>
      <c r="BF4504" t="str">
        <f t="shared" si="403"/>
        <v>40-49 yrs</v>
      </c>
      <c r="BG4504">
        <f t="shared" si="404"/>
        <v>6</v>
      </c>
      <c r="BH4504" s="398">
        <f t="shared" si="405"/>
        <v>8.6960002779960632E-2</v>
      </c>
      <c r="BO4504" s="33"/>
    </row>
    <row r="4505" spans="1:67">
      <c r="A4505" s="316" t="s">
        <v>27</v>
      </c>
      <c r="B4505" t="s">
        <v>380</v>
      </c>
      <c r="C4505" t="s">
        <v>910</v>
      </c>
      <c r="D4505" t="s">
        <v>314</v>
      </c>
      <c r="E4505" s="316" t="s">
        <v>186</v>
      </c>
      <c r="F4505" s="316" t="s">
        <v>921</v>
      </c>
      <c r="G4505" s="316" t="s">
        <v>448</v>
      </c>
      <c r="H4505" s="316" t="s">
        <v>322</v>
      </c>
      <c r="I4505" s="316" t="s">
        <v>310</v>
      </c>
      <c r="J4505" s="316" t="s">
        <v>280</v>
      </c>
      <c r="K4505" s="36">
        <v>10</v>
      </c>
      <c r="L4505" s="317">
        <v>0.14493000507354739</v>
      </c>
      <c r="M4505" s="317"/>
      <c r="N4505" s="36">
        <v>183</v>
      </c>
      <c r="O4505" s="317">
        <v>0.18263000249862671</v>
      </c>
      <c r="P4505" s="317"/>
      <c r="Q4505" s="36">
        <v>1733</v>
      </c>
      <c r="R4505" s="317">
        <v>0.17378999292850489</v>
      </c>
      <c r="S4505" s="317"/>
      <c r="T4505" t="s">
        <v>380</v>
      </c>
      <c r="BA4505" s="395">
        <v>1</v>
      </c>
      <c r="BB4505" s="396" t="s">
        <v>861</v>
      </c>
      <c r="BC4505" t="str">
        <f t="shared" si="401"/>
        <v>RNA</v>
      </c>
      <c r="BD4505" t="str">
        <f t="shared" si="402"/>
        <v>NAoMe_initial_age_decades_80cap</v>
      </c>
      <c r="BE4505" s="397" t="s">
        <v>862</v>
      </c>
      <c r="BF4505" t="str">
        <f t="shared" si="403"/>
        <v>50-59 yrs</v>
      </c>
      <c r="BG4505">
        <f t="shared" si="404"/>
        <v>10</v>
      </c>
      <c r="BH4505" s="398">
        <f t="shared" si="405"/>
        <v>0.14493000507354739</v>
      </c>
      <c r="BO4505" s="33"/>
    </row>
    <row r="4506" spans="1:67">
      <c r="A4506" s="316" t="s">
        <v>27</v>
      </c>
      <c r="B4506" t="s">
        <v>380</v>
      </c>
      <c r="C4506" t="s">
        <v>910</v>
      </c>
      <c r="D4506" t="s">
        <v>314</v>
      </c>
      <c r="E4506" s="316" t="s">
        <v>186</v>
      </c>
      <c r="F4506" s="316" t="s">
        <v>921</v>
      </c>
      <c r="G4506" s="316" t="s">
        <v>448</v>
      </c>
      <c r="H4506" s="316" t="s">
        <v>322</v>
      </c>
      <c r="I4506" s="316" t="s">
        <v>310</v>
      </c>
      <c r="J4506" s="316" t="s">
        <v>281</v>
      </c>
      <c r="K4506" s="36">
        <v>7</v>
      </c>
      <c r="L4506" s="317">
        <v>0.10145000368356701</v>
      </c>
      <c r="M4506" s="317"/>
      <c r="N4506" s="36">
        <v>162</v>
      </c>
      <c r="O4506" s="317">
        <v>0.16167999804019931</v>
      </c>
      <c r="P4506" s="317"/>
      <c r="Q4506" s="36">
        <v>1931</v>
      </c>
      <c r="R4506" s="317">
        <v>0.19363999366760251</v>
      </c>
      <c r="S4506" s="317"/>
      <c r="T4506" t="s">
        <v>380</v>
      </c>
      <c r="BA4506" s="395">
        <v>1</v>
      </c>
      <c r="BB4506" s="396" t="s">
        <v>861</v>
      </c>
      <c r="BC4506" t="str">
        <f t="shared" si="401"/>
        <v>RNA</v>
      </c>
      <c r="BD4506" t="str">
        <f t="shared" si="402"/>
        <v>NAoMe_initial_age_decades_80cap</v>
      </c>
      <c r="BE4506" s="397" t="s">
        <v>862</v>
      </c>
      <c r="BF4506" t="str">
        <f t="shared" si="403"/>
        <v>60-69 yrs</v>
      </c>
      <c r="BG4506">
        <f t="shared" si="404"/>
        <v>7</v>
      </c>
      <c r="BH4506" s="398">
        <f t="shared" si="405"/>
        <v>0.10145000368356701</v>
      </c>
      <c r="BO4506" s="33"/>
    </row>
    <row r="4507" spans="1:67">
      <c r="A4507" s="316" t="s">
        <v>27</v>
      </c>
      <c r="B4507" t="s">
        <v>380</v>
      </c>
      <c r="C4507" t="s">
        <v>910</v>
      </c>
      <c r="D4507" t="s">
        <v>314</v>
      </c>
      <c r="E4507" s="316" t="s">
        <v>186</v>
      </c>
      <c r="F4507" s="316" t="s">
        <v>921</v>
      </c>
      <c r="G4507" s="316" t="s">
        <v>448</v>
      </c>
      <c r="H4507" s="316" t="s">
        <v>322</v>
      </c>
      <c r="I4507" s="316" t="s">
        <v>310</v>
      </c>
      <c r="J4507" s="316" t="s">
        <v>282</v>
      </c>
      <c r="K4507" s="36">
        <v>24</v>
      </c>
      <c r="L4507" s="317">
        <v>0.34782999753952032</v>
      </c>
      <c r="M4507" s="317"/>
      <c r="N4507" s="36">
        <v>259</v>
      </c>
      <c r="O4507" s="317">
        <v>0.2584800124168396</v>
      </c>
      <c r="P4507" s="317"/>
      <c r="Q4507" s="36">
        <v>2493</v>
      </c>
      <c r="R4507" s="317">
        <v>0.25</v>
      </c>
      <c r="S4507" s="317"/>
      <c r="T4507" t="s">
        <v>380</v>
      </c>
      <c r="BA4507" s="395">
        <v>1</v>
      </c>
      <c r="BB4507" s="396" t="s">
        <v>861</v>
      </c>
      <c r="BC4507" t="str">
        <f t="shared" si="401"/>
        <v>RNA</v>
      </c>
      <c r="BD4507" t="str">
        <f t="shared" si="402"/>
        <v>NAoMe_initial_age_decades_80cap</v>
      </c>
      <c r="BE4507" s="397" t="s">
        <v>862</v>
      </c>
      <c r="BF4507" t="str">
        <f t="shared" si="403"/>
        <v>70-79 yrs</v>
      </c>
      <c r="BG4507">
        <f t="shared" si="404"/>
        <v>24</v>
      </c>
      <c r="BH4507" s="398">
        <f t="shared" si="405"/>
        <v>0.34782999753952032</v>
      </c>
      <c r="BO4507" s="33"/>
    </row>
    <row r="4508" spans="1:67">
      <c r="A4508" s="316" t="s">
        <v>27</v>
      </c>
      <c r="B4508" t="s">
        <v>380</v>
      </c>
      <c r="C4508" t="s">
        <v>910</v>
      </c>
      <c r="D4508" t="s">
        <v>314</v>
      </c>
      <c r="E4508" s="316" t="s">
        <v>186</v>
      </c>
      <c r="F4508" s="316" t="s">
        <v>921</v>
      </c>
      <c r="G4508" s="316" t="s">
        <v>448</v>
      </c>
      <c r="H4508" s="316" t="s">
        <v>322</v>
      </c>
      <c r="I4508" s="316" t="s">
        <v>310</v>
      </c>
      <c r="J4508" s="316" t="s">
        <v>283</v>
      </c>
      <c r="K4508" s="36">
        <v>22</v>
      </c>
      <c r="L4508" s="317">
        <v>0.31883999705314642</v>
      </c>
      <c r="M4508" s="317"/>
      <c r="N4508" s="36">
        <v>248</v>
      </c>
      <c r="O4508" s="317">
        <v>0.24750000238418579</v>
      </c>
      <c r="P4508" s="317"/>
      <c r="Q4508" s="36">
        <v>2292</v>
      </c>
      <c r="R4508" s="317">
        <v>0.2298399955034256</v>
      </c>
      <c r="S4508" s="317"/>
      <c r="T4508" t="s">
        <v>380</v>
      </c>
      <c r="BA4508" s="395">
        <v>1</v>
      </c>
      <c r="BB4508" s="396" t="s">
        <v>861</v>
      </c>
      <c r="BC4508" t="str">
        <f t="shared" si="401"/>
        <v>RNA</v>
      </c>
      <c r="BD4508" t="str">
        <f t="shared" si="402"/>
        <v>NAoMe_initial_age_decades_80cap</v>
      </c>
      <c r="BE4508" s="397" t="s">
        <v>862</v>
      </c>
      <c r="BF4508" t="str">
        <f t="shared" si="403"/>
        <v>80+ yrs</v>
      </c>
      <c r="BG4508">
        <f t="shared" si="404"/>
        <v>22</v>
      </c>
      <c r="BH4508" s="398">
        <f t="shared" si="405"/>
        <v>0.31883999705314642</v>
      </c>
      <c r="BO4508" s="33"/>
    </row>
    <row r="4509" spans="1:67">
      <c r="A4509" s="316" t="s">
        <v>27</v>
      </c>
      <c r="B4509" t="s">
        <v>380</v>
      </c>
      <c r="C4509" t="s">
        <v>910</v>
      </c>
      <c r="D4509" t="s">
        <v>314</v>
      </c>
      <c r="E4509" s="316" t="s">
        <v>186</v>
      </c>
      <c r="F4509" s="316" t="s">
        <v>921</v>
      </c>
      <c r="G4509" s="316" t="s">
        <v>448</v>
      </c>
      <c r="H4509" s="316" t="s">
        <v>322</v>
      </c>
      <c r="I4509" s="316" t="s">
        <v>341</v>
      </c>
      <c r="J4509" s="316" t="s">
        <v>13</v>
      </c>
      <c r="K4509" s="36">
        <v>43</v>
      </c>
      <c r="L4509" s="317">
        <v>0.62318998575210571</v>
      </c>
      <c r="M4509" s="317">
        <v>0.63235002756118774</v>
      </c>
      <c r="N4509" s="36">
        <v>639</v>
      </c>
      <c r="O4509" s="317">
        <v>0.63771998882293701</v>
      </c>
      <c r="P4509" s="317">
        <v>0.64938998222351074</v>
      </c>
      <c r="Q4509" s="36">
        <v>6753</v>
      </c>
      <c r="R4509" s="317">
        <v>0.67720001935958862</v>
      </c>
      <c r="S4509" s="317">
        <v>0.69554001092910767</v>
      </c>
      <c r="T4509" t="s">
        <v>380</v>
      </c>
      <c r="BA4509" s="395">
        <v>1</v>
      </c>
      <c r="BB4509" s="396" t="s">
        <v>861</v>
      </c>
      <c r="BC4509" t="str">
        <f t="shared" si="401"/>
        <v>RNA</v>
      </c>
      <c r="BD4509" t="str">
        <f t="shared" si="402"/>
        <v>NAoMe_initial_ch_score_2cap</v>
      </c>
      <c r="BE4509" s="397" t="s">
        <v>862</v>
      </c>
      <c r="BF4509" t="str">
        <f t="shared" si="403"/>
        <v>0</v>
      </c>
      <c r="BG4509">
        <f t="shared" si="404"/>
        <v>43</v>
      </c>
      <c r="BH4509" s="398">
        <f t="shared" si="405"/>
        <v>0.62318998575210571</v>
      </c>
      <c r="BO4509" s="33"/>
    </row>
    <row r="4510" spans="1:67">
      <c r="A4510" s="316" t="s">
        <v>27</v>
      </c>
      <c r="B4510" t="s">
        <v>380</v>
      </c>
      <c r="C4510" t="s">
        <v>910</v>
      </c>
      <c r="D4510" t="s">
        <v>314</v>
      </c>
      <c r="E4510" s="316" t="s">
        <v>186</v>
      </c>
      <c r="F4510" s="316" t="s">
        <v>921</v>
      </c>
      <c r="G4510" s="316" t="s">
        <v>448</v>
      </c>
      <c r="H4510" s="316" t="s">
        <v>322</v>
      </c>
      <c r="I4510" s="316" t="s">
        <v>341</v>
      </c>
      <c r="J4510" s="316" t="s">
        <v>14</v>
      </c>
      <c r="K4510" s="36">
        <v>9</v>
      </c>
      <c r="L4510" s="317">
        <v>0.13042999804019931</v>
      </c>
      <c r="M4510" s="317">
        <v>0.13234999775886541</v>
      </c>
      <c r="N4510" s="36">
        <v>178</v>
      </c>
      <c r="O4510" s="317">
        <v>0.17764000594615939</v>
      </c>
      <c r="P4510" s="317">
        <v>0.18088999390602109</v>
      </c>
      <c r="Q4510" s="36">
        <v>1630</v>
      </c>
      <c r="R4510" s="317">
        <v>0.16346000134944921</v>
      </c>
      <c r="S4510" s="317">
        <v>0.16788999736309049</v>
      </c>
      <c r="T4510" t="s">
        <v>380</v>
      </c>
      <c r="BA4510" s="395">
        <v>1</v>
      </c>
      <c r="BB4510" s="396" t="s">
        <v>861</v>
      </c>
      <c r="BC4510" t="str">
        <f t="shared" si="401"/>
        <v>RNA</v>
      </c>
      <c r="BD4510" t="str">
        <f t="shared" si="402"/>
        <v>NAoMe_initial_ch_score_2cap</v>
      </c>
      <c r="BE4510" s="397" t="s">
        <v>862</v>
      </c>
      <c r="BF4510" t="str">
        <f t="shared" si="403"/>
        <v>1</v>
      </c>
      <c r="BG4510">
        <f t="shared" si="404"/>
        <v>9</v>
      </c>
      <c r="BH4510" s="398">
        <f t="shared" si="405"/>
        <v>0.13042999804019931</v>
      </c>
      <c r="BO4510" s="33"/>
    </row>
    <row r="4511" spans="1:67">
      <c r="A4511" s="316" t="s">
        <v>27</v>
      </c>
      <c r="B4511" t="s">
        <v>380</v>
      </c>
      <c r="C4511" t="s">
        <v>910</v>
      </c>
      <c r="D4511" t="s">
        <v>314</v>
      </c>
      <c r="E4511" s="316" t="s">
        <v>186</v>
      </c>
      <c r="F4511" s="316" t="s">
        <v>921</v>
      </c>
      <c r="G4511" s="316" t="s">
        <v>448</v>
      </c>
      <c r="H4511" s="316" t="s">
        <v>322</v>
      </c>
      <c r="I4511" s="316" t="s">
        <v>341</v>
      </c>
      <c r="J4511" s="316" t="s">
        <v>301</v>
      </c>
      <c r="K4511" s="36">
        <v>16</v>
      </c>
      <c r="L4511" s="317">
        <v>0.2318799942731857</v>
      </c>
      <c r="M4511" s="317">
        <v>0.23529000580310819</v>
      </c>
      <c r="N4511" s="36">
        <v>167</v>
      </c>
      <c r="O4511" s="317">
        <v>0.1666699945926666</v>
      </c>
      <c r="P4511" s="317">
        <v>0.16971999406814581</v>
      </c>
      <c r="Q4511" s="36">
        <v>1326</v>
      </c>
      <c r="R4511" s="317">
        <v>0.132970005273819</v>
      </c>
      <c r="S4511" s="317">
        <v>0.13657000660896301</v>
      </c>
      <c r="T4511" t="s">
        <v>380</v>
      </c>
      <c r="BA4511" s="395">
        <v>1</v>
      </c>
      <c r="BB4511" s="396" t="s">
        <v>861</v>
      </c>
      <c r="BC4511" t="str">
        <f t="shared" si="401"/>
        <v>RNA</v>
      </c>
      <c r="BD4511" t="str">
        <f t="shared" si="402"/>
        <v>NAoMe_initial_ch_score_2cap</v>
      </c>
      <c r="BE4511" s="397" t="s">
        <v>862</v>
      </c>
      <c r="BF4511" t="str">
        <f t="shared" si="403"/>
        <v>2+</v>
      </c>
      <c r="BG4511">
        <f t="shared" si="404"/>
        <v>16</v>
      </c>
      <c r="BH4511" s="398">
        <f t="shared" si="405"/>
        <v>0.2318799942731857</v>
      </c>
      <c r="BO4511" s="33"/>
    </row>
    <row r="4512" spans="1:67">
      <c r="A4512" s="316" t="s">
        <v>27</v>
      </c>
      <c r="B4512" t="s">
        <v>380</v>
      </c>
      <c r="C4512" t="s">
        <v>910</v>
      </c>
      <c r="D4512" t="s">
        <v>314</v>
      </c>
      <c r="E4512" s="316" t="s">
        <v>186</v>
      </c>
      <c r="F4512" s="316" t="s">
        <v>921</v>
      </c>
      <c r="G4512" s="316" t="s">
        <v>448</v>
      </c>
      <c r="H4512" s="316" t="s">
        <v>322</v>
      </c>
      <c r="I4512" s="316" t="s">
        <v>341</v>
      </c>
      <c r="J4512" s="316" t="s">
        <v>260</v>
      </c>
      <c r="K4512" s="36">
        <v>1</v>
      </c>
      <c r="L4512" s="317">
        <v>1.448999997228384E-2</v>
      </c>
      <c r="M4512" s="317"/>
      <c r="N4512" s="36">
        <v>18</v>
      </c>
      <c r="O4512" s="317">
        <v>1.7960000783205029E-2</v>
      </c>
      <c r="P4512" s="317"/>
      <c r="Q4512" s="36">
        <v>263</v>
      </c>
      <c r="R4512" s="317">
        <v>2.6370000094175339E-2</v>
      </c>
      <c r="S4512" s="317"/>
      <c r="T4512" t="s">
        <v>380</v>
      </c>
      <c r="BA4512" s="395">
        <v>1</v>
      </c>
      <c r="BB4512" s="396" t="s">
        <v>861</v>
      </c>
      <c r="BC4512" t="str">
        <f t="shared" si="401"/>
        <v>RNA</v>
      </c>
      <c r="BD4512" t="str">
        <f t="shared" si="402"/>
        <v>NAoMe_initial_ch_score_2cap</v>
      </c>
      <c r="BE4512" s="397" t="s">
        <v>862</v>
      </c>
      <c r="BF4512" t="str">
        <f t="shared" si="403"/>
        <v>Unknown</v>
      </c>
      <c r="BG4512">
        <f t="shared" si="404"/>
        <v>1</v>
      </c>
      <c r="BH4512" s="398">
        <f t="shared" si="405"/>
        <v>1.448999997228384E-2</v>
      </c>
      <c r="BO4512" s="33"/>
    </row>
    <row r="4513" spans="1:67">
      <c r="A4513" s="316" t="s">
        <v>27</v>
      </c>
      <c r="B4513" t="s">
        <v>380</v>
      </c>
      <c r="C4513" t="s">
        <v>910</v>
      </c>
      <c r="D4513" t="s">
        <v>314</v>
      </c>
      <c r="E4513" s="316" t="s">
        <v>186</v>
      </c>
      <c r="F4513" s="316" t="s">
        <v>921</v>
      </c>
      <c r="G4513" s="316" t="s">
        <v>448</v>
      </c>
      <c r="H4513" s="316" t="s">
        <v>322</v>
      </c>
      <c r="I4513" s="316" t="s">
        <v>309</v>
      </c>
      <c r="J4513" s="316" t="s">
        <v>289</v>
      </c>
      <c r="K4513" s="36">
        <v>29</v>
      </c>
      <c r="L4513" s="317">
        <v>0.42028999328613281</v>
      </c>
      <c r="M4513" s="317"/>
      <c r="N4513" s="36">
        <v>317</v>
      </c>
      <c r="O4513" s="317">
        <v>0.31637001037597662</v>
      </c>
      <c r="P4513" s="317"/>
      <c r="Q4513" s="36">
        <v>3283</v>
      </c>
      <c r="R4513" s="317">
        <v>0.3292199969291687</v>
      </c>
      <c r="S4513" s="317"/>
      <c r="T4513" t="s">
        <v>380</v>
      </c>
      <c r="BA4513" s="395">
        <v>1</v>
      </c>
      <c r="BB4513" s="396" t="s">
        <v>861</v>
      </c>
      <c r="BC4513" t="str">
        <f t="shared" si="401"/>
        <v>RNA</v>
      </c>
      <c r="BD4513" t="str">
        <f t="shared" si="402"/>
        <v>NAoMe_initial_diagnosis_year</v>
      </c>
      <c r="BE4513" s="397" t="s">
        <v>862</v>
      </c>
      <c r="BF4513" t="str">
        <f t="shared" si="403"/>
        <v>2021</v>
      </c>
      <c r="BG4513">
        <f t="shared" si="404"/>
        <v>29</v>
      </c>
      <c r="BH4513" s="398">
        <f t="shared" si="405"/>
        <v>0.42028999328613281</v>
      </c>
      <c r="BO4513" s="33"/>
    </row>
    <row r="4514" spans="1:67">
      <c r="A4514" s="316" t="s">
        <v>27</v>
      </c>
      <c r="B4514" t="s">
        <v>380</v>
      </c>
      <c r="C4514" t="s">
        <v>910</v>
      </c>
      <c r="D4514" t="s">
        <v>314</v>
      </c>
      <c r="E4514" s="316" t="s">
        <v>186</v>
      </c>
      <c r="F4514" s="318" t="s">
        <v>921</v>
      </c>
      <c r="G4514" s="318" t="s">
        <v>448</v>
      </c>
      <c r="H4514" s="318" t="s">
        <v>322</v>
      </c>
      <c r="I4514" s="316" t="s">
        <v>309</v>
      </c>
      <c r="J4514" s="316" t="s">
        <v>816</v>
      </c>
      <c r="K4514" s="36">
        <v>15</v>
      </c>
      <c r="L4514" s="317">
        <v>0.21739000082015991</v>
      </c>
      <c r="M4514" s="317"/>
      <c r="N4514" s="36">
        <v>308</v>
      </c>
      <c r="O4514" s="317">
        <v>0.3073900043964386</v>
      </c>
      <c r="P4514" s="317"/>
      <c r="Q4514" s="36">
        <v>3315</v>
      </c>
      <c r="R4514" s="317">
        <v>0.33243000507354742</v>
      </c>
      <c r="S4514" s="317"/>
      <c r="T4514" t="s">
        <v>380</v>
      </c>
      <c r="BA4514" s="395">
        <v>1</v>
      </c>
      <c r="BB4514" s="396" t="s">
        <v>861</v>
      </c>
      <c r="BC4514" t="str">
        <f t="shared" si="401"/>
        <v>RNA</v>
      </c>
      <c r="BD4514" t="str">
        <f t="shared" si="402"/>
        <v>NAoMe_initial_diagnosis_year</v>
      </c>
      <c r="BE4514" s="397" t="s">
        <v>862</v>
      </c>
      <c r="BF4514" t="str">
        <f t="shared" si="403"/>
        <v>2022</v>
      </c>
      <c r="BG4514">
        <f t="shared" si="404"/>
        <v>15</v>
      </c>
      <c r="BH4514" s="398">
        <f t="shared" si="405"/>
        <v>0.21739000082015991</v>
      </c>
      <c r="BO4514" s="33"/>
    </row>
    <row r="4515" spans="1:67">
      <c r="A4515" s="316" t="s">
        <v>27</v>
      </c>
      <c r="B4515" t="s">
        <v>380</v>
      </c>
      <c r="C4515" t="s">
        <v>910</v>
      </c>
      <c r="D4515" t="s">
        <v>314</v>
      </c>
      <c r="E4515" s="316" t="s">
        <v>186</v>
      </c>
      <c r="F4515" s="316" t="s">
        <v>921</v>
      </c>
      <c r="G4515" s="316" t="s">
        <v>448</v>
      </c>
      <c r="H4515" s="316" t="s">
        <v>322</v>
      </c>
      <c r="I4515" s="316" t="s">
        <v>309</v>
      </c>
      <c r="J4515" s="316" t="s">
        <v>946</v>
      </c>
      <c r="K4515" s="36">
        <v>25</v>
      </c>
      <c r="L4515" s="317">
        <v>0.36232000589370728</v>
      </c>
      <c r="M4515" s="317"/>
      <c r="N4515" s="36">
        <v>377</v>
      </c>
      <c r="O4515" s="317">
        <v>0.3762499988079071</v>
      </c>
      <c r="P4515" s="317"/>
      <c r="Q4515" s="36">
        <v>3374</v>
      </c>
      <c r="R4515" s="317">
        <v>0.33834999799728388</v>
      </c>
      <c r="S4515" s="317"/>
      <c r="T4515" t="s">
        <v>380</v>
      </c>
      <c r="BA4515" s="395">
        <v>1</v>
      </c>
      <c r="BB4515" s="396" t="s">
        <v>861</v>
      </c>
      <c r="BC4515" t="str">
        <f t="shared" si="401"/>
        <v>RNA</v>
      </c>
      <c r="BD4515" t="str">
        <f t="shared" si="402"/>
        <v>NAoMe_initial_diagnosis_year</v>
      </c>
      <c r="BE4515" s="397" t="s">
        <v>862</v>
      </c>
      <c r="BF4515" t="str">
        <f t="shared" si="403"/>
        <v>2023</v>
      </c>
      <c r="BG4515">
        <f t="shared" si="404"/>
        <v>25</v>
      </c>
      <c r="BH4515" s="398">
        <f t="shared" si="405"/>
        <v>0.36232000589370728</v>
      </c>
      <c r="BO4515" s="33"/>
    </row>
    <row r="4516" spans="1:67">
      <c r="A4516" s="316" t="s">
        <v>27</v>
      </c>
      <c r="B4516" t="s">
        <v>380</v>
      </c>
      <c r="C4516" t="s">
        <v>910</v>
      </c>
      <c r="D4516" t="s">
        <v>314</v>
      </c>
      <c r="E4516" s="316" t="s">
        <v>186</v>
      </c>
      <c r="F4516" s="316" t="s">
        <v>921</v>
      </c>
      <c r="G4516" s="316" t="s">
        <v>448</v>
      </c>
      <c r="H4516" s="316" t="s">
        <v>322</v>
      </c>
      <c r="I4516" s="316" t="s">
        <v>331</v>
      </c>
      <c r="J4516" s="316" t="s">
        <v>332</v>
      </c>
      <c r="K4516" s="36">
        <v>0</v>
      </c>
      <c r="L4516" s="317">
        <v>0</v>
      </c>
      <c r="M4516" s="317">
        <v>0</v>
      </c>
      <c r="N4516" s="36">
        <v>51</v>
      </c>
      <c r="O4516" s="317">
        <v>5.090000107884407E-2</v>
      </c>
      <c r="P4516" s="317">
        <v>6.0430001467466347E-2</v>
      </c>
      <c r="Q4516" s="36">
        <v>434</v>
      </c>
      <c r="R4516" s="317">
        <v>4.3519999831914902E-2</v>
      </c>
      <c r="S4516" s="317">
        <v>5.2159998565912247E-2</v>
      </c>
      <c r="T4516" t="s">
        <v>380</v>
      </c>
      <c r="BA4516" s="395">
        <v>1</v>
      </c>
      <c r="BB4516" s="396" t="s">
        <v>861</v>
      </c>
      <c r="BC4516" t="str">
        <f t="shared" si="401"/>
        <v>RNA</v>
      </c>
      <c r="BD4516" t="str">
        <f t="shared" si="402"/>
        <v>NAoMe_initial_disease_group</v>
      </c>
      <c r="BE4516" s="397" t="s">
        <v>862</v>
      </c>
      <c r="BF4516" t="str">
        <f t="shared" si="403"/>
        <v>Advanced M0</v>
      </c>
      <c r="BG4516">
        <f t="shared" si="404"/>
        <v>0</v>
      </c>
      <c r="BH4516" s="398">
        <f t="shared" si="405"/>
        <v>0</v>
      </c>
      <c r="BO4516" s="33"/>
    </row>
    <row r="4517" spans="1:67">
      <c r="A4517" s="316" t="s">
        <v>27</v>
      </c>
      <c r="B4517" t="s">
        <v>380</v>
      </c>
      <c r="C4517" t="s">
        <v>910</v>
      </c>
      <c r="D4517" t="s">
        <v>314</v>
      </c>
      <c r="E4517" s="316" t="s">
        <v>186</v>
      </c>
      <c r="F4517" s="316" t="s">
        <v>921</v>
      </c>
      <c r="G4517" s="316" t="s">
        <v>448</v>
      </c>
      <c r="H4517" s="316" t="s">
        <v>322</v>
      </c>
      <c r="I4517" s="316" t="s">
        <v>331</v>
      </c>
      <c r="J4517" s="316" t="s">
        <v>333</v>
      </c>
      <c r="K4517" s="36">
        <v>43</v>
      </c>
      <c r="L4517" s="317">
        <v>0.62318998575210571</v>
      </c>
      <c r="M4517" s="317">
        <v>0.74137997627258301</v>
      </c>
      <c r="N4517" s="36">
        <v>561</v>
      </c>
      <c r="O4517" s="317">
        <v>0.55988001823425293</v>
      </c>
      <c r="P4517" s="317">
        <v>0.66469001770019531</v>
      </c>
      <c r="Q4517" s="36">
        <v>6159</v>
      </c>
      <c r="R4517" s="317">
        <v>0.6176300048828125</v>
      </c>
      <c r="S4517" s="317">
        <v>0.74026000499725342</v>
      </c>
      <c r="T4517" t="s">
        <v>380</v>
      </c>
      <c r="BA4517" s="395">
        <v>1</v>
      </c>
      <c r="BB4517" s="396" t="s">
        <v>861</v>
      </c>
      <c r="BC4517" t="str">
        <f t="shared" si="401"/>
        <v>RNA</v>
      </c>
      <c r="BD4517" t="str">
        <f t="shared" si="402"/>
        <v>NAoMe_initial_disease_group</v>
      </c>
      <c r="BE4517" s="397" t="s">
        <v>862</v>
      </c>
      <c r="BF4517" t="str">
        <f t="shared" si="403"/>
        <v>Advanced M1</v>
      </c>
      <c r="BG4517">
        <f t="shared" si="404"/>
        <v>43</v>
      </c>
      <c r="BH4517" s="398">
        <f t="shared" si="405"/>
        <v>0.62318998575210571</v>
      </c>
      <c r="BO4517" s="33"/>
    </row>
    <row r="4518" spans="1:67">
      <c r="A4518" s="316" t="s">
        <v>27</v>
      </c>
      <c r="B4518" t="s">
        <v>380</v>
      </c>
      <c r="C4518" t="s">
        <v>910</v>
      </c>
      <c r="D4518" t="s">
        <v>314</v>
      </c>
      <c r="E4518" s="316" t="s">
        <v>186</v>
      </c>
      <c r="F4518" s="316" t="s">
        <v>921</v>
      </c>
      <c r="G4518" s="316" t="s">
        <v>448</v>
      </c>
      <c r="H4518" s="316" t="s">
        <v>322</v>
      </c>
      <c r="I4518" s="316" t="s">
        <v>331</v>
      </c>
      <c r="J4518" s="316" t="s">
        <v>334</v>
      </c>
      <c r="K4518" s="36">
        <v>0</v>
      </c>
      <c r="L4518" s="317">
        <v>0</v>
      </c>
      <c r="M4518" s="317">
        <v>0</v>
      </c>
      <c r="N4518" s="36">
        <v>7</v>
      </c>
      <c r="O4518" s="317">
        <v>6.9900001399219036E-3</v>
      </c>
      <c r="P4518" s="317">
        <v>8.2900002598762512E-3</v>
      </c>
      <c r="Q4518" s="36">
        <v>64</v>
      </c>
      <c r="R4518" s="317">
        <v>6.4199999906122676E-3</v>
      </c>
      <c r="S4518" s="317">
        <v>7.689999882131815E-3</v>
      </c>
      <c r="T4518" t="s">
        <v>380</v>
      </c>
      <c r="BA4518" s="395">
        <v>1</v>
      </c>
      <c r="BB4518" s="396" t="s">
        <v>861</v>
      </c>
      <c r="BC4518" t="str">
        <f t="shared" si="401"/>
        <v>RNA</v>
      </c>
      <c r="BD4518" t="str">
        <f t="shared" si="402"/>
        <v>NAoMe_initial_disease_group</v>
      </c>
      <c r="BE4518" s="397" t="s">
        <v>862</v>
      </c>
      <c r="BF4518" t="str">
        <f t="shared" si="403"/>
        <v>DCIS</v>
      </c>
      <c r="BG4518">
        <f t="shared" si="404"/>
        <v>0</v>
      </c>
      <c r="BH4518" s="398">
        <f t="shared" si="405"/>
        <v>0</v>
      </c>
      <c r="BO4518" s="33"/>
    </row>
    <row r="4519" spans="1:67">
      <c r="A4519" s="316" t="s">
        <v>27</v>
      </c>
      <c r="B4519" t="s">
        <v>380</v>
      </c>
      <c r="C4519" t="s">
        <v>910</v>
      </c>
      <c r="D4519" t="s">
        <v>314</v>
      </c>
      <c r="E4519" s="316" t="s">
        <v>186</v>
      </c>
      <c r="F4519" s="316" t="s">
        <v>921</v>
      </c>
      <c r="G4519" s="316" t="s">
        <v>448</v>
      </c>
      <c r="H4519" s="316" t="s">
        <v>322</v>
      </c>
      <c r="I4519" s="316" t="s">
        <v>331</v>
      </c>
      <c r="J4519" s="316" t="s">
        <v>335</v>
      </c>
      <c r="K4519" s="36">
        <v>15</v>
      </c>
      <c r="L4519" s="317">
        <v>0.21739000082015991</v>
      </c>
      <c r="M4519" s="317">
        <v>0.2586199939250946</v>
      </c>
      <c r="N4519" s="36">
        <v>225</v>
      </c>
      <c r="O4519" s="317">
        <v>0.22454999387264249</v>
      </c>
      <c r="P4519" s="317">
        <v>0.26658999919891357</v>
      </c>
      <c r="Q4519" s="36">
        <v>1663</v>
      </c>
      <c r="R4519" s="317">
        <v>0.16676999628543851</v>
      </c>
      <c r="S4519" s="317">
        <v>0.19988000392913821</v>
      </c>
      <c r="T4519" t="s">
        <v>380</v>
      </c>
      <c r="BA4519" s="395">
        <v>1</v>
      </c>
      <c r="BB4519" s="396" t="s">
        <v>861</v>
      </c>
      <c r="BC4519" t="str">
        <f t="shared" si="401"/>
        <v>RNA</v>
      </c>
      <c r="BD4519" t="str">
        <f t="shared" si="402"/>
        <v>NAoMe_initial_disease_group</v>
      </c>
      <c r="BE4519" s="397" t="s">
        <v>862</v>
      </c>
      <c r="BF4519" t="str">
        <f t="shared" si="403"/>
        <v>Early invasive</v>
      </c>
      <c r="BG4519">
        <f t="shared" si="404"/>
        <v>15</v>
      </c>
      <c r="BH4519" s="398">
        <f t="shared" si="405"/>
        <v>0.21739000082015991</v>
      </c>
      <c r="BO4519" s="33"/>
    </row>
    <row r="4520" spans="1:67">
      <c r="A4520" s="316" t="s">
        <v>27</v>
      </c>
      <c r="B4520" t="s">
        <v>380</v>
      </c>
      <c r="C4520" t="s">
        <v>910</v>
      </c>
      <c r="D4520" t="s">
        <v>314</v>
      </c>
      <c r="E4520" s="316" t="s">
        <v>186</v>
      </c>
      <c r="F4520" s="316" t="s">
        <v>921</v>
      </c>
      <c r="G4520" s="316" t="s">
        <v>448</v>
      </c>
      <c r="H4520" s="316" t="s">
        <v>322</v>
      </c>
      <c r="I4520" s="316" t="s">
        <v>331</v>
      </c>
      <c r="J4520" s="316" t="s">
        <v>337</v>
      </c>
      <c r="K4520" s="36">
        <v>11</v>
      </c>
      <c r="L4520" s="317">
        <v>0.15941999852657321</v>
      </c>
      <c r="M4520" s="317"/>
      <c r="N4520" s="36">
        <v>158</v>
      </c>
      <c r="O4520" s="317">
        <v>0.15768000483512881</v>
      </c>
      <c r="P4520" s="317"/>
      <c r="Q4520" s="36">
        <v>1652</v>
      </c>
      <c r="R4520" s="317">
        <v>0.1656599938869476</v>
      </c>
      <c r="S4520" s="317"/>
      <c r="T4520" t="s">
        <v>380</v>
      </c>
      <c r="BA4520" s="395">
        <v>1</v>
      </c>
      <c r="BB4520" s="396" t="s">
        <v>861</v>
      </c>
      <c r="BC4520" t="str">
        <f t="shared" si="401"/>
        <v>RNA</v>
      </c>
      <c r="BD4520" t="str">
        <f t="shared" si="402"/>
        <v>NAoMe_initial_disease_group</v>
      </c>
      <c r="BE4520" s="397" t="s">
        <v>862</v>
      </c>
      <c r="BF4520" t="str">
        <f t="shared" si="403"/>
        <v>Unknown stage</v>
      </c>
      <c r="BG4520">
        <f t="shared" si="404"/>
        <v>11</v>
      </c>
      <c r="BH4520" s="398">
        <f t="shared" si="405"/>
        <v>0.15941999852657321</v>
      </c>
      <c r="BO4520" s="33"/>
    </row>
    <row r="4521" spans="1:67">
      <c r="A4521" s="316" t="s">
        <v>27</v>
      </c>
      <c r="B4521" t="s">
        <v>380</v>
      </c>
      <c r="C4521" t="s">
        <v>910</v>
      </c>
      <c r="D4521" t="s">
        <v>314</v>
      </c>
      <c r="E4521" s="316" t="s">
        <v>186</v>
      </c>
      <c r="F4521" s="316" t="s">
        <v>921</v>
      </c>
      <c r="G4521" s="316" t="s">
        <v>448</v>
      </c>
      <c r="H4521" s="316" t="s">
        <v>322</v>
      </c>
      <c r="I4521" s="316" t="s">
        <v>656</v>
      </c>
      <c r="J4521" s="316" t="s">
        <v>286</v>
      </c>
      <c r="K4521" s="36">
        <v>2</v>
      </c>
      <c r="L4521" s="317">
        <v>2.8990000486373901E-2</v>
      </c>
      <c r="M4521" s="317">
        <v>2.9850000515580181E-2</v>
      </c>
      <c r="N4521" s="36">
        <v>73</v>
      </c>
      <c r="O4521" s="317">
        <v>7.2849996387958527E-2</v>
      </c>
      <c r="P4521" s="317">
        <v>7.5570002198219299E-2</v>
      </c>
      <c r="Q4521" s="36">
        <v>492</v>
      </c>
      <c r="R4521" s="317">
        <v>4.9339998513460159E-2</v>
      </c>
      <c r="S4521" s="317">
        <v>5.1920000463724143E-2</v>
      </c>
      <c r="T4521" t="s">
        <v>380</v>
      </c>
      <c r="BA4521" s="395">
        <v>1</v>
      </c>
      <c r="BB4521" s="396" t="s">
        <v>861</v>
      </c>
      <c r="BC4521" t="str">
        <f t="shared" si="401"/>
        <v>RNA</v>
      </c>
      <c r="BD4521" t="str">
        <f t="shared" si="402"/>
        <v>NAoMe_initial_ethnicity_grp</v>
      </c>
      <c r="BE4521" s="397" t="s">
        <v>862</v>
      </c>
      <c r="BF4521" t="str">
        <f t="shared" si="403"/>
        <v>Asian or Asian British</v>
      </c>
      <c r="BG4521">
        <f t="shared" si="404"/>
        <v>2</v>
      </c>
      <c r="BH4521" s="398">
        <f t="shared" si="405"/>
        <v>2.8990000486373901E-2</v>
      </c>
      <c r="BO4521" s="33"/>
    </row>
    <row r="4522" spans="1:67">
      <c r="A4522" s="316" t="s">
        <v>27</v>
      </c>
      <c r="B4522" t="s">
        <v>380</v>
      </c>
      <c r="C4522" t="s">
        <v>910</v>
      </c>
      <c r="D4522" t="s">
        <v>314</v>
      </c>
      <c r="E4522" s="316" t="s">
        <v>186</v>
      </c>
      <c r="F4522" s="316" t="s">
        <v>921</v>
      </c>
      <c r="G4522" s="316" t="s">
        <v>448</v>
      </c>
      <c r="H4522" s="316" t="s">
        <v>322</v>
      </c>
      <c r="I4522" s="316" t="s">
        <v>656</v>
      </c>
      <c r="J4522" s="316" t="s">
        <v>287</v>
      </c>
      <c r="K4522" s="36">
        <v>0</v>
      </c>
      <c r="L4522" s="317">
        <v>0</v>
      </c>
      <c r="M4522" s="317">
        <v>0</v>
      </c>
      <c r="N4522" s="36">
        <v>39</v>
      </c>
      <c r="O4522" s="317">
        <v>3.8920000195503228E-2</v>
      </c>
      <c r="P4522" s="317">
        <v>4.0369998663663857E-2</v>
      </c>
      <c r="Q4522" s="36">
        <v>403</v>
      </c>
      <c r="R4522" s="317">
        <v>4.0410000830888748E-2</v>
      </c>
      <c r="S4522" s="317">
        <v>4.2520001530647278E-2</v>
      </c>
      <c r="T4522" t="s">
        <v>380</v>
      </c>
      <c r="BA4522" s="395">
        <v>1</v>
      </c>
      <c r="BB4522" s="396" t="s">
        <v>861</v>
      </c>
      <c r="BC4522" t="str">
        <f t="shared" si="401"/>
        <v>RNA</v>
      </c>
      <c r="BD4522" t="str">
        <f t="shared" si="402"/>
        <v>NAoMe_initial_ethnicity_grp</v>
      </c>
      <c r="BE4522" s="397" t="s">
        <v>862</v>
      </c>
      <c r="BF4522" t="str">
        <f t="shared" si="403"/>
        <v>Black or Black British</v>
      </c>
      <c r="BG4522">
        <f t="shared" si="404"/>
        <v>0</v>
      </c>
      <c r="BH4522" s="398">
        <f t="shared" si="405"/>
        <v>0</v>
      </c>
      <c r="BO4522" s="33"/>
    </row>
    <row r="4523" spans="1:67">
      <c r="A4523" s="316" t="s">
        <v>27</v>
      </c>
      <c r="B4523" t="s">
        <v>380</v>
      </c>
      <c r="C4523" t="s">
        <v>910</v>
      </c>
      <c r="D4523" t="s">
        <v>314</v>
      </c>
      <c r="E4523" s="316" t="s">
        <v>186</v>
      </c>
      <c r="F4523" s="316" t="s">
        <v>921</v>
      </c>
      <c r="G4523" s="316" t="s">
        <v>448</v>
      </c>
      <c r="H4523" s="316" t="s">
        <v>322</v>
      </c>
      <c r="I4523" s="316" t="s">
        <v>656</v>
      </c>
      <c r="J4523" s="316" t="s">
        <v>259</v>
      </c>
      <c r="K4523" s="36">
        <v>2</v>
      </c>
      <c r="L4523" s="317">
        <v>2.8990000486373901E-2</v>
      </c>
      <c r="M4523" s="317">
        <v>2.9850000515580181E-2</v>
      </c>
      <c r="N4523" s="36">
        <v>16</v>
      </c>
      <c r="O4523" s="317">
        <v>1.5969999134540561E-2</v>
      </c>
      <c r="P4523" s="317">
        <v>1.655999943614006E-2</v>
      </c>
      <c r="Q4523" s="36">
        <v>98</v>
      </c>
      <c r="R4523" s="317">
        <v>9.8299998790025711E-3</v>
      </c>
      <c r="S4523" s="317">
        <v>1.0339999571442601E-2</v>
      </c>
      <c r="T4523" t="s">
        <v>380</v>
      </c>
      <c r="BA4523" s="395">
        <v>1</v>
      </c>
      <c r="BB4523" s="396" t="s">
        <v>861</v>
      </c>
      <c r="BC4523" t="str">
        <f t="shared" si="401"/>
        <v>RNA</v>
      </c>
      <c r="BD4523" t="str">
        <f t="shared" si="402"/>
        <v>NAoMe_initial_ethnicity_grp</v>
      </c>
      <c r="BE4523" s="397" t="s">
        <v>862</v>
      </c>
      <c r="BF4523" t="str">
        <f t="shared" si="403"/>
        <v>Mixed</v>
      </c>
      <c r="BG4523">
        <f t="shared" si="404"/>
        <v>2</v>
      </c>
      <c r="BH4523" s="398">
        <f t="shared" si="405"/>
        <v>2.8990000486373901E-2</v>
      </c>
      <c r="BO4523" s="33"/>
    </row>
    <row r="4524" spans="1:67">
      <c r="A4524" s="316" t="s">
        <v>27</v>
      </c>
      <c r="B4524" t="s">
        <v>380</v>
      </c>
      <c r="C4524" t="s">
        <v>910</v>
      </c>
      <c r="D4524" t="s">
        <v>314</v>
      </c>
      <c r="E4524" s="316" t="s">
        <v>186</v>
      </c>
      <c r="F4524" s="316" t="s">
        <v>921</v>
      </c>
      <c r="G4524" s="316" t="s">
        <v>448</v>
      </c>
      <c r="H4524" s="316" t="s">
        <v>322</v>
      </c>
      <c r="I4524" s="316" t="s">
        <v>656</v>
      </c>
      <c r="J4524" s="316" t="s">
        <v>288</v>
      </c>
      <c r="K4524" s="36">
        <v>2</v>
      </c>
      <c r="L4524" s="317">
        <v>2.8990000486373901E-2</v>
      </c>
      <c r="M4524" s="317">
        <v>2.9850000515580181E-2</v>
      </c>
      <c r="N4524" s="36">
        <v>11</v>
      </c>
      <c r="O4524" s="317">
        <v>1.097999978810549E-2</v>
      </c>
      <c r="P4524" s="317">
        <v>1.138999965041876E-2</v>
      </c>
      <c r="Q4524" s="36">
        <v>246</v>
      </c>
      <c r="R4524" s="317">
        <v>2.466999925673008E-2</v>
      </c>
      <c r="S4524" s="317">
        <v>2.5960000231862072E-2</v>
      </c>
      <c r="T4524" t="s">
        <v>380</v>
      </c>
      <c r="BA4524" s="395">
        <v>1</v>
      </c>
      <c r="BB4524" s="396" t="s">
        <v>861</v>
      </c>
      <c r="BC4524" t="str">
        <f t="shared" si="401"/>
        <v>RNA</v>
      </c>
      <c r="BD4524" t="str">
        <f t="shared" si="402"/>
        <v>NAoMe_initial_ethnicity_grp</v>
      </c>
      <c r="BE4524" s="397" t="s">
        <v>862</v>
      </c>
      <c r="BF4524" t="str">
        <f t="shared" si="403"/>
        <v>Other Ethnic Group</v>
      </c>
      <c r="BG4524">
        <f t="shared" si="404"/>
        <v>2</v>
      </c>
      <c r="BH4524" s="398">
        <f t="shared" si="405"/>
        <v>2.8990000486373901E-2</v>
      </c>
      <c r="BO4524" s="33"/>
    </row>
    <row r="4525" spans="1:67">
      <c r="A4525" s="316" t="s">
        <v>27</v>
      </c>
      <c r="B4525" t="s">
        <v>380</v>
      </c>
      <c r="C4525" t="s">
        <v>910</v>
      </c>
      <c r="D4525" t="s">
        <v>314</v>
      </c>
      <c r="E4525" s="316" t="s">
        <v>186</v>
      </c>
      <c r="F4525" s="316" t="s">
        <v>921</v>
      </c>
      <c r="G4525" s="316" t="s">
        <v>448</v>
      </c>
      <c r="H4525" s="316" t="s">
        <v>322</v>
      </c>
      <c r="I4525" s="316" t="s">
        <v>656</v>
      </c>
      <c r="J4525" s="316" t="s">
        <v>260</v>
      </c>
      <c r="K4525" s="36">
        <v>2</v>
      </c>
      <c r="L4525" s="317">
        <v>2.8990000486373901E-2</v>
      </c>
      <c r="M4525" s="317"/>
      <c r="N4525" s="36">
        <v>36</v>
      </c>
      <c r="O4525" s="317">
        <v>3.5930000245571143E-2</v>
      </c>
      <c r="P4525" s="317"/>
      <c r="Q4525" s="36">
        <v>495</v>
      </c>
      <c r="R4525" s="317">
        <v>4.9639999866485603E-2</v>
      </c>
      <c r="S4525" s="317"/>
      <c r="T4525" t="s">
        <v>380</v>
      </c>
      <c r="BA4525" s="395">
        <v>1</v>
      </c>
      <c r="BB4525" s="396" t="s">
        <v>861</v>
      </c>
      <c r="BC4525" t="str">
        <f t="shared" si="401"/>
        <v>RNA</v>
      </c>
      <c r="BD4525" t="str">
        <f t="shared" si="402"/>
        <v>NAoMe_initial_ethnicity_grp</v>
      </c>
      <c r="BE4525" s="397" t="s">
        <v>862</v>
      </c>
      <c r="BF4525" t="str">
        <f t="shared" si="403"/>
        <v>Unknown</v>
      </c>
      <c r="BG4525">
        <f t="shared" si="404"/>
        <v>2</v>
      </c>
      <c r="BH4525" s="398">
        <f t="shared" si="405"/>
        <v>2.8990000486373901E-2</v>
      </c>
      <c r="BO4525" s="33"/>
    </row>
    <row r="4526" spans="1:67">
      <c r="A4526" s="316" t="s">
        <v>27</v>
      </c>
      <c r="B4526" t="s">
        <v>380</v>
      </c>
      <c r="C4526" t="s">
        <v>910</v>
      </c>
      <c r="D4526" t="s">
        <v>314</v>
      </c>
      <c r="E4526" s="316" t="s">
        <v>186</v>
      </c>
      <c r="F4526" s="316" t="s">
        <v>921</v>
      </c>
      <c r="G4526" s="316" t="s">
        <v>448</v>
      </c>
      <c r="H4526" s="316" t="s">
        <v>322</v>
      </c>
      <c r="I4526" s="316" t="s">
        <v>656</v>
      </c>
      <c r="J4526" s="316" t="s">
        <v>258</v>
      </c>
      <c r="K4526" s="36">
        <v>61</v>
      </c>
      <c r="L4526" s="317">
        <v>0.88406002521514893</v>
      </c>
      <c r="M4526" s="317">
        <v>0.91044998168945313</v>
      </c>
      <c r="N4526" s="36">
        <v>827</v>
      </c>
      <c r="O4526" s="317">
        <v>0.82534998655319214</v>
      </c>
      <c r="P4526" s="317">
        <v>0.85610997676849365</v>
      </c>
      <c r="Q4526" s="36">
        <v>8238</v>
      </c>
      <c r="R4526" s="317">
        <v>0.82611000537872314</v>
      </c>
      <c r="S4526" s="317">
        <v>0.86926001310348511</v>
      </c>
      <c r="T4526" t="s">
        <v>380</v>
      </c>
      <c r="BA4526" s="395">
        <v>1</v>
      </c>
      <c r="BB4526" s="396" t="s">
        <v>861</v>
      </c>
      <c r="BC4526" t="str">
        <f t="shared" si="401"/>
        <v>RNA</v>
      </c>
      <c r="BD4526" t="str">
        <f t="shared" si="402"/>
        <v>NAoMe_initial_ethnicity_grp</v>
      </c>
      <c r="BE4526" s="397" t="s">
        <v>862</v>
      </c>
      <c r="BF4526" t="str">
        <f t="shared" si="403"/>
        <v>White</v>
      </c>
      <c r="BG4526">
        <f t="shared" si="404"/>
        <v>61</v>
      </c>
      <c r="BH4526" s="398">
        <f t="shared" si="405"/>
        <v>0.88406002521514893</v>
      </c>
      <c r="BO4526" s="33"/>
    </row>
    <row r="4527" spans="1:67">
      <c r="A4527" s="316" t="s">
        <v>27</v>
      </c>
      <c r="B4527" t="s">
        <v>380</v>
      </c>
      <c r="C4527" t="s">
        <v>910</v>
      </c>
      <c r="D4527" t="s">
        <v>314</v>
      </c>
      <c r="E4527" s="316" t="s">
        <v>186</v>
      </c>
      <c r="F4527" s="316" t="s">
        <v>921</v>
      </c>
      <c r="G4527" s="316" t="s">
        <v>448</v>
      </c>
      <c r="H4527" s="316" t="s">
        <v>322</v>
      </c>
      <c r="I4527" s="316" t="s">
        <v>657</v>
      </c>
      <c r="J4527" s="316" t="s">
        <v>817</v>
      </c>
      <c r="K4527" s="36">
        <v>64</v>
      </c>
      <c r="L4527" s="317">
        <v>0.92754000425338745</v>
      </c>
      <c r="M4527" s="317"/>
      <c r="N4527" s="36">
        <v>952</v>
      </c>
      <c r="O4527" s="317">
        <v>0.95010000467300415</v>
      </c>
      <c r="P4527" s="317"/>
      <c r="Q4527" s="36">
        <v>9359</v>
      </c>
      <c r="R4527" s="317">
        <v>0.93853002786636353</v>
      </c>
      <c r="S4527" s="317"/>
      <c r="T4527" t="s">
        <v>380</v>
      </c>
      <c r="BA4527" s="395">
        <v>1</v>
      </c>
      <c r="BB4527" s="396" t="s">
        <v>861</v>
      </c>
      <c r="BC4527" t="str">
        <f t="shared" si="401"/>
        <v>RNA</v>
      </c>
      <c r="BD4527" t="str">
        <f t="shared" si="402"/>
        <v>NAoMe_initial_final_route</v>
      </c>
      <c r="BE4527" s="397" t="s">
        <v>862</v>
      </c>
      <c r="BF4527" t="str">
        <f t="shared" si="403"/>
        <v>Not screened</v>
      </c>
      <c r="BG4527">
        <f t="shared" si="404"/>
        <v>64</v>
      </c>
      <c r="BH4527" s="398">
        <f t="shared" si="405"/>
        <v>0.92754000425338745</v>
      </c>
      <c r="BO4527" s="33"/>
    </row>
    <row r="4528" spans="1:67">
      <c r="A4528" s="316" t="s">
        <v>27</v>
      </c>
      <c r="B4528" t="s">
        <v>380</v>
      </c>
      <c r="C4528" t="s">
        <v>910</v>
      </c>
      <c r="D4528" t="s">
        <v>314</v>
      </c>
      <c r="E4528" s="316" t="s">
        <v>186</v>
      </c>
      <c r="F4528" s="316" t="s">
        <v>921</v>
      </c>
      <c r="G4528" s="316" t="s">
        <v>448</v>
      </c>
      <c r="H4528" s="316" t="s">
        <v>322</v>
      </c>
      <c r="I4528" s="316" t="s">
        <v>657</v>
      </c>
      <c r="J4528" s="316" t="s">
        <v>352</v>
      </c>
      <c r="K4528" s="36">
        <v>5</v>
      </c>
      <c r="L4528" s="317">
        <v>7.2460003197193146E-2</v>
      </c>
      <c r="M4528" s="317"/>
      <c r="N4528" s="36">
        <v>50</v>
      </c>
      <c r="O4528" s="317">
        <v>4.9899999052286148E-2</v>
      </c>
      <c r="P4528" s="317"/>
      <c r="Q4528" s="36">
        <v>613</v>
      </c>
      <c r="R4528" s="317">
        <v>6.1469998210668557E-2</v>
      </c>
      <c r="S4528" s="317"/>
      <c r="T4528" t="s">
        <v>380</v>
      </c>
      <c r="BA4528" s="395">
        <v>1</v>
      </c>
      <c r="BB4528" s="396" t="s">
        <v>861</v>
      </c>
      <c r="BC4528" t="str">
        <f t="shared" si="401"/>
        <v>RNA</v>
      </c>
      <c r="BD4528" t="str">
        <f t="shared" si="402"/>
        <v>NAoMe_initial_final_route</v>
      </c>
      <c r="BE4528" s="397" t="s">
        <v>862</v>
      </c>
      <c r="BF4528" t="str">
        <f t="shared" si="403"/>
        <v>Screening</v>
      </c>
      <c r="BG4528">
        <f t="shared" si="404"/>
        <v>5</v>
      </c>
      <c r="BH4528" s="398">
        <f t="shared" si="405"/>
        <v>7.2460003197193146E-2</v>
      </c>
      <c r="BO4528" s="33"/>
    </row>
    <row r="4529" spans="1:67">
      <c r="A4529" s="316" t="s">
        <v>27</v>
      </c>
      <c r="B4529" t="s">
        <v>380</v>
      </c>
      <c r="C4529" t="s">
        <v>910</v>
      </c>
      <c r="D4529" t="s">
        <v>314</v>
      </c>
      <c r="E4529" s="316" t="s">
        <v>186</v>
      </c>
      <c r="F4529" s="316" t="s">
        <v>921</v>
      </c>
      <c r="G4529" s="316" t="s">
        <v>448</v>
      </c>
      <c r="H4529" s="316" t="s">
        <v>322</v>
      </c>
      <c r="I4529" s="316" t="s">
        <v>303</v>
      </c>
      <c r="J4529" s="316" t="s">
        <v>308</v>
      </c>
      <c r="K4529" s="36">
        <v>11</v>
      </c>
      <c r="L4529" s="317">
        <v>0.15941999852657321</v>
      </c>
      <c r="M4529" s="317"/>
      <c r="N4529" s="36">
        <v>158</v>
      </c>
      <c r="O4529" s="317">
        <v>0.15768000483512881</v>
      </c>
      <c r="P4529" s="317"/>
      <c r="Q4529" s="36">
        <v>1652</v>
      </c>
      <c r="R4529" s="317">
        <v>0.1656599938869476</v>
      </c>
      <c r="S4529" s="317"/>
      <c r="T4529" t="s">
        <v>380</v>
      </c>
      <c r="BA4529" s="395">
        <v>1</v>
      </c>
      <c r="BB4529" s="396" t="s">
        <v>861</v>
      </c>
      <c r="BC4529" t="str">
        <f t="shared" si="401"/>
        <v>RNA</v>
      </c>
      <c r="BD4529" t="str">
        <f t="shared" si="402"/>
        <v>NAoMe_initial_final_stage_tum</v>
      </c>
      <c r="BE4529" s="397" t="s">
        <v>862</v>
      </c>
      <c r="BF4529" t="str">
        <f t="shared" si="403"/>
        <v>Not staged/Unstated</v>
      </c>
      <c r="BG4529">
        <f t="shared" si="404"/>
        <v>11</v>
      </c>
      <c r="BH4529" s="398">
        <f t="shared" si="405"/>
        <v>0.15941999852657321</v>
      </c>
      <c r="BO4529" s="33"/>
    </row>
    <row r="4530" spans="1:67">
      <c r="A4530" s="316" t="s">
        <v>27</v>
      </c>
      <c r="B4530" t="s">
        <v>380</v>
      </c>
      <c r="C4530" t="s">
        <v>910</v>
      </c>
      <c r="D4530" t="s">
        <v>314</v>
      </c>
      <c r="E4530" s="316" t="s">
        <v>186</v>
      </c>
      <c r="F4530" s="316" t="s">
        <v>921</v>
      </c>
      <c r="G4530" s="316" t="s">
        <v>448</v>
      </c>
      <c r="H4530" s="316" t="s">
        <v>322</v>
      </c>
      <c r="I4530" s="316" t="s">
        <v>303</v>
      </c>
      <c r="J4530" s="316" t="s">
        <v>304</v>
      </c>
      <c r="K4530" s="36">
        <v>0</v>
      </c>
      <c r="L4530" s="317">
        <v>0</v>
      </c>
      <c r="M4530" s="317">
        <v>0</v>
      </c>
      <c r="N4530" s="36">
        <v>7</v>
      </c>
      <c r="O4530" s="317">
        <v>6.9900001399219036E-3</v>
      </c>
      <c r="P4530" s="317">
        <v>8.2900002598762512E-3</v>
      </c>
      <c r="Q4530" s="36">
        <v>64</v>
      </c>
      <c r="R4530" s="317">
        <v>6.4199999906122676E-3</v>
      </c>
      <c r="S4530" s="317">
        <v>7.689999882131815E-3</v>
      </c>
      <c r="T4530" t="s">
        <v>380</v>
      </c>
      <c r="BA4530" s="395">
        <v>1</v>
      </c>
      <c r="BB4530" s="396" t="s">
        <v>861</v>
      </c>
      <c r="BC4530" t="str">
        <f t="shared" si="401"/>
        <v>RNA</v>
      </c>
      <c r="BD4530" t="str">
        <f t="shared" si="402"/>
        <v>NAoMe_initial_final_stage_tum</v>
      </c>
      <c r="BE4530" s="397" t="s">
        <v>862</v>
      </c>
      <c r="BF4530" t="str">
        <f t="shared" si="403"/>
        <v>Stage 0</v>
      </c>
      <c r="BG4530">
        <f t="shared" si="404"/>
        <v>0</v>
      </c>
      <c r="BH4530" s="398">
        <f t="shared" si="405"/>
        <v>0</v>
      </c>
      <c r="BO4530" s="33"/>
    </row>
    <row r="4531" spans="1:67">
      <c r="A4531" s="316" t="s">
        <v>27</v>
      </c>
      <c r="B4531" t="s">
        <v>380</v>
      </c>
      <c r="C4531" t="s">
        <v>910</v>
      </c>
      <c r="D4531" t="s">
        <v>314</v>
      </c>
      <c r="E4531" s="316" t="s">
        <v>186</v>
      </c>
      <c r="F4531" s="316" t="s">
        <v>921</v>
      </c>
      <c r="G4531" s="316" t="s">
        <v>448</v>
      </c>
      <c r="H4531" s="316" t="s">
        <v>322</v>
      </c>
      <c r="I4531" s="316" t="s">
        <v>303</v>
      </c>
      <c r="J4531" s="316" t="s">
        <v>305</v>
      </c>
      <c r="K4531" s="36">
        <v>9</v>
      </c>
      <c r="L4531" s="317">
        <v>0.13042999804019931</v>
      </c>
      <c r="M4531" s="317">
        <v>0.15516999363899231</v>
      </c>
      <c r="N4531" s="36">
        <v>45</v>
      </c>
      <c r="O4531" s="317">
        <v>4.4909998774528503E-2</v>
      </c>
      <c r="P4531" s="317">
        <v>5.3320001810789108E-2</v>
      </c>
      <c r="Q4531" s="36">
        <v>359</v>
      </c>
      <c r="R4531" s="317">
        <v>3.5999998450279243E-2</v>
      </c>
      <c r="S4531" s="317">
        <v>4.3150000274181373E-2</v>
      </c>
      <c r="T4531" t="s">
        <v>380</v>
      </c>
      <c r="BA4531" s="395">
        <v>1</v>
      </c>
      <c r="BB4531" s="396" t="s">
        <v>861</v>
      </c>
      <c r="BC4531" t="str">
        <f t="shared" si="401"/>
        <v>RNA</v>
      </c>
      <c r="BD4531" t="str">
        <f t="shared" si="402"/>
        <v>NAoMe_initial_final_stage_tum</v>
      </c>
      <c r="BE4531" s="397" t="s">
        <v>862</v>
      </c>
      <c r="BF4531" t="str">
        <f t="shared" si="403"/>
        <v>Stage 1</v>
      </c>
      <c r="BG4531">
        <f t="shared" si="404"/>
        <v>9</v>
      </c>
      <c r="BH4531" s="398">
        <f t="shared" si="405"/>
        <v>0.13042999804019931</v>
      </c>
      <c r="BO4531" s="33"/>
    </row>
    <row r="4532" spans="1:67">
      <c r="A4532" s="316" t="s">
        <v>27</v>
      </c>
      <c r="B4532" t="s">
        <v>380</v>
      </c>
      <c r="C4532" t="s">
        <v>910</v>
      </c>
      <c r="D4532" t="s">
        <v>314</v>
      </c>
      <c r="E4532" s="316" t="s">
        <v>186</v>
      </c>
      <c r="F4532" s="316" t="s">
        <v>921</v>
      </c>
      <c r="G4532" s="316" t="s">
        <v>448</v>
      </c>
      <c r="H4532" s="316" t="s">
        <v>322</v>
      </c>
      <c r="I4532" s="316" t="s">
        <v>303</v>
      </c>
      <c r="J4532" s="316" t="s">
        <v>306</v>
      </c>
      <c r="K4532" s="36">
        <v>5</v>
      </c>
      <c r="L4532" s="317">
        <v>7.2460003197193146E-2</v>
      </c>
      <c r="M4532" s="317">
        <v>8.6209997534751892E-2</v>
      </c>
      <c r="N4532" s="36">
        <v>142</v>
      </c>
      <c r="O4532" s="317">
        <v>0.1417199969291687</v>
      </c>
      <c r="P4532" s="317">
        <v>0.16824999451637271</v>
      </c>
      <c r="Q4532" s="36">
        <v>996</v>
      </c>
      <c r="R4532" s="317">
        <v>9.9880002439022064E-2</v>
      </c>
      <c r="S4532" s="317">
        <v>0.11970999836921691</v>
      </c>
      <c r="T4532" t="s">
        <v>380</v>
      </c>
      <c r="BA4532" s="395">
        <v>1</v>
      </c>
      <c r="BB4532" s="396" t="s">
        <v>861</v>
      </c>
      <c r="BC4532" t="str">
        <f t="shared" si="401"/>
        <v>RNA</v>
      </c>
      <c r="BD4532" t="str">
        <f t="shared" si="402"/>
        <v>NAoMe_initial_final_stage_tum</v>
      </c>
      <c r="BE4532" s="397" t="s">
        <v>862</v>
      </c>
      <c r="BF4532" t="str">
        <f t="shared" si="403"/>
        <v>Stage 2</v>
      </c>
      <c r="BG4532">
        <f t="shared" si="404"/>
        <v>5</v>
      </c>
      <c r="BH4532" s="398">
        <f t="shared" si="405"/>
        <v>7.2460003197193146E-2</v>
      </c>
      <c r="BO4532" s="33"/>
    </row>
    <row r="4533" spans="1:67">
      <c r="A4533" s="316" t="s">
        <v>27</v>
      </c>
      <c r="B4533" t="s">
        <v>380</v>
      </c>
      <c r="C4533" t="s">
        <v>910</v>
      </c>
      <c r="D4533" t="s">
        <v>314</v>
      </c>
      <c r="E4533" s="316" t="s">
        <v>186</v>
      </c>
      <c r="F4533" s="316" t="s">
        <v>921</v>
      </c>
      <c r="G4533" s="316" t="s">
        <v>448</v>
      </c>
      <c r="H4533" s="316" t="s">
        <v>322</v>
      </c>
      <c r="I4533" s="316" t="s">
        <v>303</v>
      </c>
      <c r="J4533" s="316" t="s">
        <v>307</v>
      </c>
      <c r="K4533" s="36">
        <v>2</v>
      </c>
      <c r="L4533" s="317">
        <v>2.8990000486373901E-2</v>
      </c>
      <c r="M4533" s="317">
        <v>3.4480001777410507E-2</v>
      </c>
      <c r="N4533" s="36">
        <v>89</v>
      </c>
      <c r="O4533" s="317">
        <v>8.8820002973079681E-2</v>
      </c>
      <c r="P4533" s="317">
        <v>0.1054499968886375</v>
      </c>
      <c r="Q4533" s="36">
        <v>742</v>
      </c>
      <c r="R4533" s="317">
        <v>7.4409998953342438E-2</v>
      </c>
      <c r="S4533" s="317">
        <v>8.9180000126361847E-2</v>
      </c>
      <c r="T4533" t="s">
        <v>380</v>
      </c>
      <c r="BA4533" s="395">
        <v>1</v>
      </c>
      <c r="BB4533" s="396" t="s">
        <v>861</v>
      </c>
      <c r="BC4533" t="str">
        <f t="shared" si="401"/>
        <v>RNA</v>
      </c>
      <c r="BD4533" t="str">
        <f t="shared" si="402"/>
        <v>NAoMe_initial_final_stage_tum</v>
      </c>
      <c r="BE4533" s="397" t="s">
        <v>862</v>
      </c>
      <c r="BF4533" t="str">
        <f t="shared" si="403"/>
        <v>Stage 3</v>
      </c>
      <c r="BG4533">
        <f t="shared" si="404"/>
        <v>2</v>
      </c>
      <c r="BH4533" s="398">
        <f t="shared" si="405"/>
        <v>2.8990000486373901E-2</v>
      </c>
      <c r="BO4533" s="33"/>
    </row>
    <row r="4534" spans="1:67">
      <c r="A4534" s="316" t="s">
        <v>27</v>
      </c>
      <c r="B4534" t="s">
        <v>380</v>
      </c>
      <c r="C4534" t="s">
        <v>910</v>
      </c>
      <c r="D4534" t="s">
        <v>314</v>
      </c>
      <c r="E4534" s="316" t="s">
        <v>186</v>
      </c>
      <c r="F4534" s="316" t="s">
        <v>921</v>
      </c>
      <c r="G4534" s="316" t="s">
        <v>448</v>
      </c>
      <c r="H4534" s="316" t="s">
        <v>322</v>
      </c>
      <c r="I4534" s="316" t="s">
        <v>303</v>
      </c>
      <c r="J4534" s="316" t="s">
        <v>336</v>
      </c>
      <c r="K4534" s="36">
        <v>42</v>
      </c>
      <c r="L4534" s="317">
        <v>0.6086999773979187</v>
      </c>
      <c r="M4534" s="317">
        <v>0.7241399884223938</v>
      </c>
      <c r="N4534" s="36">
        <v>561</v>
      </c>
      <c r="O4534" s="317">
        <v>0.55988001823425293</v>
      </c>
      <c r="P4534" s="317">
        <v>0.66469001770019531</v>
      </c>
      <c r="Q4534" s="36">
        <v>6159</v>
      </c>
      <c r="R4534" s="317">
        <v>0.6176300048828125</v>
      </c>
      <c r="S4534" s="317">
        <v>0.74026000499725342</v>
      </c>
      <c r="T4534" t="s">
        <v>380</v>
      </c>
      <c r="BA4534" s="395">
        <v>1</v>
      </c>
      <c r="BB4534" s="396" t="s">
        <v>861</v>
      </c>
      <c r="BC4534" t="str">
        <f t="shared" si="401"/>
        <v>RNA</v>
      </c>
      <c r="BD4534" t="str">
        <f t="shared" si="402"/>
        <v>NAoMe_initial_final_stage_tum</v>
      </c>
      <c r="BE4534" s="397" t="s">
        <v>862</v>
      </c>
      <c r="BF4534" t="str">
        <f t="shared" si="403"/>
        <v>Stage 4</v>
      </c>
      <c r="BG4534">
        <f t="shared" si="404"/>
        <v>42</v>
      </c>
      <c r="BH4534" s="398">
        <f t="shared" si="405"/>
        <v>0.6086999773979187</v>
      </c>
      <c r="BO4534" s="33"/>
    </row>
    <row r="4535" spans="1:67">
      <c r="A4535" s="316" t="s">
        <v>27</v>
      </c>
      <c r="B4535" t="s">
        <v>380</v>
      </c>
      <c r="C4535" t="s">
        <v>910</v>
      </c>
      <c r="D4535" t="s">
        <v>314</v>
      </c>
      <c r="E4535" s="316" t="s">
        <v>186</v>
      </c>
      <c r="F4535" s="316" t="s">
        <v>921</v>
      </c>
      <c r="G4535" s="316" t="s">
        <v>448</v>
      </c>
      <c r="H4535" s="316" t="s">
        <v>322</v>
      </c>
      <c r="I4535" s="316" t="s">
        <v>342</v>
      </c>
      <c r="J4535" s="316" t="s">
        <v>343</v>
      </c>
      <c r="K4535" s="36">
        <v>11</v>
      </c>
      <c r="L4535" s="317">
        <v>0.15941999852657321</v>
      </c>
      <c r="M4535" s="317"/>
      <c r="N4535" s="36">
        <v>158</v>
      </c>
      <c r="O4535" s="317">
        <v>0.15768000483512881</v>
      </c>
      <c r="P4535" s="317"/>
      <c r="Q4535" s="36">
        <v>1652</v>
      </c>
      <c r="R4535" s="317">
        <v>0.1656599938869476</v>
      </c>
      <c r="S4535" s="317"/>
      <c r="T4535" t="s">
        <v>380</v>
      </c>
      <c r="BA4535" s="395">
        <v>1</v>
      </c>
      <c r="BB4535" s="396" t="s">
        <v>861</v>
      </c>
      <c r="BC4535" t="str">
        <f t="shared" si="401"/>
        <v>RNA</v>
      </c>
      <c r="BD4535" t="str">
        <f t="shared" si="402"/>
        <v>NAoMe_initial_final_stage_tum_grp</v>
      </c>
      <c r="BE4535" s="397" t="s">
        <v>862</v>
      </c>
      <c r="BF4535" t="str">
        <f t="shared" si="403"/>
        <v>MBC in HESAPC</v>
      </c>
      <c r="BG4535">
        <f t="shared" si="404"/>
        <v>11</v>
      </c>
      <c r="BH4535" s="398">
        <f t="shared" si="405"/>
        <v>0.15941999852657321</v>
      </c>
      <c r="BO4535" s="33"/>
    </row>
    <row r="4536" spans="1:67">
      <c r="A4536" s="316" t="s">
        <v>27</v>
      </c>
      <c r="B4536" t="s">
        <v>380</v>
      </c>
      <c r="C4536" t="s">
        <v>910</v>
      </c>
      <c r="D4536" t="s">
        <v>314</v>
      </c>
      <c r="E4536" s="316" t="s">
        <v>186</v>
      </c>
      <c r="F4536" s="316" t="s">
        <v>921</v>
      </c>
      <c r="G4536" s="316" t="s">
        <v>448</v>
      </c>
      <c r="H4536" s="316" t="s">
        <v>322</v>
      </c>
      <c r="I4536" s="316" t="s">
        <v>342</v>
      </c>
      <c r="J4536" s="316" t="s">
        <v>344</v>
      </c>
      <c r="K4536" s="36">
        <v>15</v>
      </c>
      <c r="L4536" s="317">
        <v>0.21739000082015991</v>
      </c>
      <c r="M4536" s="317">
        <v>0.2586199939250946</v>
      </c>
      <c r="N4536" s="36">
        <v>283</v>
      </c>
      <c r="O4536" s="317">
        <v>0.28244000673294067</v>
      </c>
      <c r="P4536" s="317">
        <v>0.33531001210212708</v>
      </c>
      <c r="Q4536" s="36">
        <v>2161</v>
      </c>
      <c r="R4536" s="317">
        <v>0.2167100012302399</v>
      </c>
      <c r="S4536" s="317">
        <v>0.25973999500274658</v>
      </c>
      <c r="T4536" t="s">
        <v>380</v>
      </c>
      <c r="BA4536" s="395">
        <v>1</v>
      </c>
      <c r="BB4536" s="396" t="s">
        <v>861</v>
      </c>
      <c r="BC4536" t="str">
        <f t="shared" si="401"/>
        <v>RNA</v>
      </c>
      <c r="BD4536" t="str">
        <f t="shared" si="402"/>
        <v>NAoMe_initial_final_stage_tum_grp</v>
      </c>
      <c r="BE4536" s="397" t="s">
        <v>862</v>
      </c>
      <c r="BF4536" t="str">
        <f t="shared" si="403"/>
        <v>Stage 0-3</v>
      </c>
      <c r="BG4536">
        <f t="shared" si="404"/>
        <v>15</v>
      </c>
      <c r="BH4536" s="398">
        <f t="shared" si="405"/>
        <v>0.21739000082015991</v>
      </c>
      <c r="BO4536" s="33"/>
    </row>
    <row r="4537" spans="1:67">
      <c r="A4537" s="316" t="s">
        <v>27</v>
      </c>
      <c r="B4537" t="s">
        <v>380</v>
      </c>
      <c r="C4537" t="s">
        <v>910</v>
      </c>
      <c r="D4537" t="s">
        <v>314</v>
      </c>
      <c r="E4537" s="316" t="s">
        <v>186</v>
      </c>
      <c r="F4537" s="316" t="s">
        <v>921</v>
      </c>
      <c r="G4537" s="316" t="s">
        <v>448</v>
      </c>
      <c r="H4537" s="316" t="s">
        <v>322</v>
      </c>
      <c r="I4537" s="316" t="s">
        <v>342</v>
      </c>
      <c r="J4537" s="316" t="s">
        <v>336</v>
      </c>
      <c r="K4537" s="36">
        <v>43</v>
      </c>
      <c r="L4537" s="317">
        <v>0.62318998575210571</v>
      </c>
      <c r="M4537" s="317">
        <v>0.74137997627258301</v>
      </c>
      <c r="N4537" s="36">
        <v>561</v>
      </c>
      <c r="O4537" s="317">
        <v>0.55988001823425293</v>
      </c>
      <c r="P4537" s="317">
        <v>0.66469001770019531</v>
      </c>
      <c r="Q4537" s="36">
        <v>6159</v>
      </c>
      <c r="R4537" s="317">
        <v>0.6176300048828125</v>
      </c>
      <c r="S4537" s="317">
        <v>0.74026000499725342</v>
      </c>
      <c r="T4537" t="s">
        <v>380</v>
      </c>
      <c r="BA4537" s="395">
        <v>1</v>
      </c>
      <c r="BB4537" s="396" t="s">
        <v>861</v>
      </c>
      <c r="BC4537" t="str">
        <f t="shared" si="401"/>
        <v>RNA</v>
      </c>
      <c r="BD4537" t="str">
        <f t="shared" si="402"/>
        <v>NAoMe_initial_final_stage_tum_grp</v>
      </c>
      <c r="BE4537" s="397" t="s">
        <v>862</v>
      </c>
      <c r="BF4537" t="str">
        <f t="shared" si="403"/>
        <v>Stage 4</v>
      </c>
      <c r="BG4537">
        <f t="shared" si="404"/>
        <v>43</v>
      </c>
      <c r="BH4537" s="398">
        <f t="shared" si="405"/>
        <v>0.62318998575210571</v>
      </c>
      <c r="BO4537" s="33"/>
    </row>
    <row r="4538" spans="1:67">
      <c r="A4538" s="316" t="s">
        <v>27</v>
      </c>
      <c r="B4538" t="s">
        <v>380</v>
      </c>
      <c r="C4538" t="s">
        <v>910</v>
      </c>
      <c r="D4538" t="s">
        <v>314</v>
      </c>
      <c r="E4538" s="316" t="s">
        <v>186</v>
      </c>
      <c r="F4538" s="316" t="s">
        <v>921</v>
      </c>
      <c r="G4538" s="316" t="s">
        <v>448</v>
      </c>
      <c r="H4538" s="316" t="s">
        <v>322</v>
      </c>
      <c r="I4538" s="316" t="s">
        <v>658</v>
      </c>
      <c r="J4538" s="316" t="s">
        <v>345</v>
      </c>
      <c r="K4538" s="36">
        <v>69</v>
      </c>
      <c r="L4538" s="317">
        <v>1</v>
      </c>
      <c r="M4538" s="317"/>
      <c r="N4538" s="36">
        <v>1002</v>
      </c>
      <c r="O4538" s="317">
        <v>1</v>
      </c>
      <c r="P4538" s="317"/>
      <c r="Q4538" s="36">
        <v>9972</v>
      </c>
      <c r="R4538" s="317">
        <v>1</v>
      </c>
      <c r="S4538" s="317"/>
      <c r="T4538" t="s">
        <v>380</v>
      </c>
      <c r="BA4538" s="395">
        <v>1</v>
      </c>
      <c r="BB4538" s="396" t="s">
        <v>861</v>
      </c>
      <c r="BC4538" t="str">
        <f t="shared" si="401"/>
        <v>RNA</v>
      </c>
      <c r="BD4538" t="str">
        <f t="shared" si="402"/>
        <v>NAoMe_initial_final_who_ps</v>
      </c>
      <c r="BE4538" s="397" t="s">
        <v>862</v>
      </c>
      <c r="BF4538" t="str">
        <f t="shared" si="403"/>
        <v>Not recorded</v>
      </c>
      <c r="BG4538">
        <f t="shared" si="404"/>
        <v>69</v>
      </c>
      <c r="BH4538" s="398">
        <f t="shared" si="405"/>
        <v>1</v>
      </c>
      <c r="BO4538" s="33"/>
    </row>
    <row r="4539" spans="1:67">
      <c r="A4539" s="316" t="s">
        <v>27</v>
      </c>
      <c r="B4539" t="s">
        <v>380</v>
      </c>
      <c r="C4539" t="s">
        <v>910</v>
      </c>
      <c r="D4539" t="s">
        <v>314</v>
      </c>
      <c r="E4539" s="316" t="s">
        <v>186</v>
      </c>
      <c r="F4539" s="316" t="s">
        <v>921</v>
      </c>
      <c r="G4539" s="316" t="s">
        <v>448</v>
      </c>
      <c r="H4539" s="316" t="s">
        <v>322</v>
      </c>
      <c r="I4539" s="316" t="s">
        <v>291</v>
      </c>
      <c r="J4539" s="316" t="s">
        <v>313</v>
      </c>
      <c r="K4539" s="36">
        <v>67</v>
      </c>
      <c r="L4539" s="317">
        <v>0.97101002931594849</v>
      </c>
      <c r="M4539" s="317"/>
      <c r="N4539" s="36">
        <v>991</v>
      </c>
      <c r="O4539" s="317">
        <v>0.98901998996734619</v>
      </c>
      <c r="P4539" s="317"/>
      <c r="Q4539" s="36">
        <v>9846</v>
      </c>
      <c r="R4539" s="317">
        <v>0.98736000061035156</v>
      </c>
      <c r="S4539" s="317"/>
      <c r="T4539" t="s">
        <v>380</v>
      </c>
      <c r="BA4539" s="395">
        <v>1</v>
      </c>
      <c r="BB4539" s="396" t="s">
        <v>861</v>
      </c>
      <c r="BC4539" t="str">
        <f t="shared" si="401"/>
        <v>RNA</v>
      </c>
      <c r="BD4539" t="str">
        <f t="shared" si="402"/>
        <v>NAoMe_initial_gender</v>
      </c>
      <c r="BE4539" s="397" t="s">
        <v>862</v>
      </c>
      <c r="BF4539" t="str">
        <f t="shared" si="403"/>
        <v>Female</v>
      </c>
      <c r="BG4539">
        <f t="shared" si="404"/>
        <v>67</v>
      </c>
      <c r="BH4539" s="398">
        <f t="shared" si="405"/>
        <v>0.97101002931594849</v>
      </c>
      <c r="BO4539" s="33"/>
    </row>
    <row r="4540" spans="1:67">
      <c r="A4540" s="316" t="s">
        <v>27</v>
      </c>
      <c r="B4540" t="s">
        <v>380</v>
      </c>
      <c r="C4540" t="s">
        <v>910</v>
      </c>
      <c r="D4540" t="s">
        <v>314</v>
      </c>
      <c r="E4540" s="316" t="s">
        <v>186</v>
      </c>
      <c r="F4540" s="316" t="s">
        <v>921</v>
      </c>
      <c r="G4540" s="316" t="s">
        <v>448</v>
      </c>
      <c r="H4540" s="316" t="s">
        <v>322</v>
      </c>
      <c r="I4540" s="316" t="s">
        <v>291</v>
      </c>
      <c r="J4540" s="316" t="s">
        <v>293</v>
      </c>
      <c r="K4540" s="36">
        <v>2</v>
      </c>
      <c r="L4540" s="317">
        <v>2.8990000486373901E-2</v>
      </c>
      <c r="M4540" s="317"/>
      <c r="N4540" s="36">
        <v>11</v>
      </c>
      <c r="O4540" s="317">
        <v>1.097999978810549E-2</v>
      </c>
      <c r="P4540" s="317"/>
      <c r="Q4540" s="36">
        <v>126</v>
      </c>
      <c r="R4540" s="317">
        <v>1.264000032097101E-2</v>
      </c>
      <c r="S4540" s="317"/>
      <c r="T4540" t="s">
        <v>380</v>
      </c>
      <c r="BA4540" s="395">
        <v>1</v>
      </c>
      <c r="BB4540" s="396" t="s">
        <v>861</v>
      </c>
      <c r="BC4540" t="str">
        <f t="shared" si="401"/>
        <v>RNA</v>
      </c>
      <c r="BD4540" t="str">
        <f t="shared" si="402"/>
        <v>NAoMe_initial_gender</v>
      </c>
      <c r="BE4540" s="397" t="s">
        <v>862</v>
      </c>
      <c r="BF4540" t="str">
        <f t="shared" si="403"/>
        <v>Male</v>
      </c>
      <c r="BG4540">
        <f t="shared" si="404"/>
        <v>2</v>
      </c>
      <c r="BH4540" s="398">
        <f t="shared" si="405"/>
        <v>2.8990000486373901E-2</v>
      </c>
      <c r="BO4540" s="33"/>
    </row>
    <row r="4541" spans="1:67">
      <c r="A4541" s="316" t="s">
        <v>27</v>
      </c>
      <c r="B4541" t="s">
        <v>380</v>
      </c>
      <c r="C4541" t="s">
        <v>910</v>
      </c>
      <c r="D4541" t="s">
        <v>314</v>
      </c>
      <c r="E4541" s="316" t="s">
        <v>186</v>
      </c>
      <c r="F4541" s="316" t="s">
        <v>921</v>
      </c>
      <c r="G4541" s="316" t="s">
        <v>448</v>
      </c>
      <c r="H4541" s="316" t="s">
        <v>322</v>
      </c>
      <c r="I4541" s="316" t="s">
        <v>659</v>
      </c>
      <c r="J4541" s="316" t="s">
        <v>294</v>
      </c>
      <c r="K4541" s="36">
        <v>22</v>
      </c>
      <c r="L4541" s="317">
        <v>0.31883999705314642</v>
      </c>
      <c r="M4541" s="317">
        <v>0.31883999705314642</v>
      </c>
      <c r="N4541" s="36">
        <v>297</v>
      </c>
      <c r="O4541" s="317">
        <v>0.29640999436378479</v>
      </c>
      <c r="P4541" s="317">
        <v>0.29640999436378479</v>
      </c>
      <c r="Q4541" s="36">
        <v>1800</v>
      </c>
      <c r="R4541" s="317">
        <v>0.18050999939441681</v>
      </c>
      <c r="S4541" s="317">
        <v>0.18050999939441681</v>
      </c>
      <c r="T4541" t="s">
        <v>380</v>
      </c>
      <c r="BA4541" s="395">
        <v>1</v>
      </c>
      <c r="BB4541" s="396" t="s">
        <v>861</v>
      </c>
      <c r="BC4541" t="str">
        <f t="shared" si="401"/>
        <v>RNA</v>
      </c>
      <c r="BD4541" t="str">
        <f t="shared" si="402"/>
        <v>NAoMe_initial_imd_2019</v>
      </c>
      <c r="BE4541" s="397" t="s">
        <v>862</v>
      </c>
      <c r="BF4541" t="str">
        <f t="shared" si="403"/>
        <v>1 - most deprived</v>
      </c>
      <c r="BG4541">
        <f t="shared" si="404"/>
        <v>22</v>
      </c>
      <c r="BH4541" s="398">
        <f t="shared" si="405"/>
        <v>0.31883999705314642</v>
      </c>
      <c r="BO4541" s="33"/>
    </row>
    <row r="4542" spans="1:67">
      <c r="A4542" s="316" t="s">
        <v>27</v>
      </c>
      <c r="B4542" t="s">
        <v>380</v>
      </c>
      <c r="C4542" t="s">
        <v>910</v>
      </c>
      <c r="D4542" t="s">
        <v>314</v>
      </c>
      <c r="E4542" s="316" t="s">
        <v>186</v>
      </c>
      <c r="F4542" s="316" t="s">
        <v>921</v>
      </c>
      <c r="G4542" s="316" t="s">
        <v>448</v>
      </c>
      <c r="H4542" s="316" t="s">
        <v>322</v>
      </c>
      <c r="I4542" s="316" t="s">
        <v>659</v>
      </c>
      <c r="J4542" s="316" t="s">
        <v>15</v>
      </c>
      <c r="K4542" s="36">
        <v>12</v>
      </c>
      <c r="L4542" s="317">
        <v>0.17391000688076019</v>
      </c>
      <c r="M4542" s="317">
        <v>0.17391000688076019</v>
      </c>
      <c r="N4542" s="36">
        <v>177</v>
      </c>
      <c r="O4542" s="317">
        <v>0.17665000259876251</v>
      </c>
      <c r="P4542" s="317">
        <v>0.17665000259876251</v>
      </c>
      <c r="Q4542" s="36">
        <v>2036</v>
      </c>
      <c r="R4542" s="317">
        <v>0.20417000353336329</v>
      </c>
      <c r="S4542" s="317">
        <v>0.20417000353336329</v>
      </c>
      <c r="T4542" t="s">
        <v>380</v>
      </c>
      <c r="BA4542" s="395">
        <v>1</v>
      </c>
      <c r="BB4542" s="396" t="s">
        <v>861</v>
      </c>
      <c r="BC4542" t="str">
        <f t="shared" si="401"/>
        <v>RNA</v>
      </c>
      <c r="BD4542" t="str">
        <f t="shared" si="402"/>
        <v>NAoMe_initial_imd_2019</v>
      </c>
      <c r="BE4542" s="397" t="s">
        <v>862</v>
      </c>
      <c r="BF4542" t="str">
        <f t="shared" si="403"/>
        <v>2</v>
      </c>
      <c r="BG4542">
        <f t="shared" si="404"/>
        <v>12</v>
      </c>
      <c r="BH4542" s="398">
        <f t="shared" si="405"/>
        <v>0.17391000688076019</v>
      </c>
      <c r="BO4542" s="33"/>
    </row>
    <row r="4543" spans="1:67">
      <c r="A4543" s="316" t="s">
        <v>27</v>
      </c>
      <c r="B4543" t="s">
        <v>380</v>
      </c>
      <c r="C4543" t="s">
        <v>910</v>
      </c>
      <c r="D4543" t="s">
        <v>314</v>
      </c>
      <c r="E4543" s="316" t="s">
        <v>186</v>
      </c>
      <c r="F4543" s="316" t="s">
        <v>921</v>
      </c>
      <c r="G4543" s="316" t="s">
        <v>448</v>
      </c>
      <c r="H4543" s="316" t="s">
        <v>322</v>
      </c>
      <c r="I4543" s="316" t="s">
        <v>659</v>
      </c>
      <c r="J4543" s="316" t="s">
        <v>16</v>
      </c>
      <c r="K4543" s="36">
        <v>8</v>
      </c>
      <c r="L4543" s="317">
        <v>0.11593999713659291</v>
      </c>
      <c r="M4543" s="317">
        <v>0.11593999713659291</v>
      </c>
      <c r="N4543" s="36">
        <v>186</v>
      </c>
      <c r="O4543" s="317">
        <v>0.18562999367713931</v>
      </c>
      <c r="P4543" s="317">
        <v>0.18562999367713931</v>
      </c>
      <c r="Q4543" s="36">
        <v>2085</v>
      </c>
      <c r="R4543" s="317">
        <v>0.20908999443054199</v>
      </c>
      <c r="S4543" s="317">
        <v>0.20908999443054199</v>
      </c>
      <c r="T4543" t="s">
        <v>380</v>
      </c>
      <c r="BA4543" s="395">
        <v>1</v>
      </c>
      <c r="BB4543" s="396" t="s">
        <v>861</v>
      </c>
      <c r="BC4543" t="str">
        <f t="shared" si="401"/>
        <v>RNA</v>
      </c>
      <c r="BD4543" t="str">
        <f t="shared" si="402"/>
        <v>NAoMe_initial_imd_2019</v>
      </c>
      <c r="BE4543" s="397" t="s">
        <v>862</v>
      </c>
      <c r="BF4543" t="str">
        <f t="shared" si="403"/>
        <v>3</v>
      </c>
      <c r="BG4543">
        <f t="shared" si="404"/>
        <v>8</v>
      </c>
      <c r="BH4543" s="398">
        <f t="shared" si="405"/>
        <v>0.11593999713659291</v>
      </c>
      <c r="BO4543" s="33"/>
    </row>
    <row r="4544" spans="1:67">
      <c r="A4544" s="316" t="s">
        <v>27</v>
      </c>
      <c r="B4544" t="s">
        <v>380</v>
      </c>
      <c r="C4544" t="s">
        <v>910</v>
      </c>
      <c r="D4544" t="s">
        <v>314</v>
      </c>
      <c r="E4544" s="316" t="s">
        <v>186</v>
      </c>
      <c r="F4544" s="316" t="s">
        <v>921</v>
      </c>
      <c r="G4544" s="316" t="s">
        <v>448</v>
      </c>
      <c r="H4544" s="316" t="s">
        <v>322</v>
      </c>
      <c r="I4544" s="316" t="s">
        <v>659</v>
      </c>
      <c r="J4544" s="316" t="s">
        <v>17</v>
      </c>
      <c r="K4544" s="36">
        <v>17</v>
      </c>
      <c r="L4544" s="317">
        <v>0.24638000130653381</v>
      </c>
      <c r="M4544" s="317">
        <v>0.24638000130653381</v>
      </c>
      <c r="N4544" s="36">
        <v>202</v>
      </c>
      <c r="O4544" s="317">
        <v>0.20160000026226041</v>
      </c>
      <c r="P4544" s="317">
        <v>0.20160000026226041</v>
      </c>
      <c r="Q4544" s="36">
        <v>2024</v>
      </c>
      <c r="R4544" s="317">
        <v>0.2029699981212616</v>
      </c>
      <c r="S4544" s="317">
        <v>0.2029699981212616</v>
      </c>
      <c r="T4544" t="s">
        <v>380</v>
      </c>
      <c r="BA4544" s="395">
        <v>1</v>
      </c>
      <c r="BB4544" s="396" t="s">
        <v>861</v>
      </c>
      <c r="BC4544" t="str">
        <f t="shared" si="401"/>
        <v>RNA</v>
      </c>
      <c r="BD4544" t="str">
        <f t="shared" si="402"/>
        <v>NAoMe_initial_imd_2019</v>
      </c>
      <c r="BE4544" s="397" t="s">
        <v>862</v>
      </c>
      <c r="BF4544" t="str">
        <f t="shared" si="403"/>
        <v>4</v>
      </c>
      <c r="BG4544">
        <f t="shared" si="404"/>
        <v>17</v>
      </c>
      <c r="BH4544" s="398">
        <f t="shared" si="405"/>
        <v>0.24638000130653381</v>
      </c>
      <c r="BO4544" s="33"/>
    </row>
    <row r="4545" spans="1:67">
      <c r="A4545" s="316" t="s">
        <v>27</v>
      </c>
      <c r="B4545" t="s">
        <v>380</v>
      </c>
      <c r="C4545" t="s">
        <v>910</v>
      </c>
      <c r="D4545" t="s">
        <v>314</v>
      </c>
      <c r="E4545" s="316" t="s">
        <v>186</v>
      </c>
      <c r="F4545" s="316" t="s">
        <v>921</v>
      </c>
      <c r="G4545" s="316" t="s">
        <v>448</v>
      </c>
      <c r="H4545" s="316" t="s">
        <v>322</v>
      </c>
      <c r="I4545" s="316" t="s">
        <v>659</v>
      </c>
      <c r="J4545" s="316" t="s">
        <v>295</v>
      </c>
      <c r="K4545" s="36">
        <v>10</v>
      </c>
      <c r="L4545" s="317">
        <v>0.14493000507354739</v>
      </c>
      <c r="M4545" s="317">
        <v>0.14493000507354739</v>
      </c>
      <c r="N4545" s="36">
        <v>140</v>
      </c>
      <c r="O4545" s="317">
        <v>0.13971999287605291</v>
      </c>
      <c r="P4545" s="317">
        <v>0.13971999287605291</v>
      </c>
      <c r="Q4545" s="36">
        <v>2027</v>
      </c>
      <c r="R4545" s="317">
        <v>0.2032700031995773</v>
      </c>
      <c r="S4545" s="317">
        <v>0.2032700031995773</v>
      </c>
      <c r="T4545" t="s">
        <v>380</v>
      </c>
      <c r="BA4545" s="395">
        <v>1</v>
      </c>
      <c r="BB4545" s="396" t="s">
        <v>861</v>
      </c>
      <c r="BC4545" t="str">
        <f t="shared" si="401"/>
        <v>RNA</v>
      </c>
      <c r="BD4545" t="str">
        <f t="shared" si="402"/>
        <v>NAoMe_initial_imd_2019</v>
      </c>
      <c r="BE4545" s="397" t="s">
        <v>862</v>
      </c>
      <c r="BF4545" t="str">
        <f t="shared" si="403"/>
        <v>5 - least deprived</v>
      </c>
      <c r="BG4545">
        <f t="shared" si="404"/>
        <v>10</v>
      </c>
      <c r="BH4545" s="398">
        <f t="shared" si="405"/>
        <v>0.14493000507354739</v>
      </c>
      <c r="BO4545" s="33"/>
    </row>
    <row r="4546" spans="1:67">
      <c r="A4546" s="316" t="s">
        <v>27</v>
      </c>
      <c r="B4546" t="s">
        <v>380</v>
      </c>
      <c r="C4546" t="s">
        <v>910</v>
      </c>
      <c r="D4546" t="s">
        <v>314</v>
      </c>
      <c r="E4546" s="316" t="s">
        <v>186</v>
      </c>
      <c r="F4546" s="316" t="s">
        <v>921</v>
      </c>
      <c r="G4546" s="316" t="s">
        <v>448</v>
      </c>
      <c r="H4546" s="316" t="s">
        <v>322</v>
      </c>
      <c r="I4546" s="316" t="s">
        <v>659</v>
      </c>
      <c r="J4546" s="316" t="s">
        <v>260</v>
      </c>
      <c r="K4546" s="36">
        <v>0</v>
      </c>
      <c r="L4546" s="317">
        <v>0</v>
      </c>
      <c r="M4546" s="317"/>
      <c r="N4546" s="36">
        <v>0</v>
      </c>
      <c r="O4546" s="317">
        <v>0</v>
      </c>
      <c r="P4546" s="317"/>
      <c r="Q4546" s="36">
        <v>0</v>
      </c>
      <c r="R4546" s="317">
        <v>0</v>
      </c>
      <c r="S4546" s="317"/>
      <c r="T4546" t="s">
        <v>380</v>
      </c>
      <c r="BA4546" s="395">
        <v>1</v>
      </c>
      <c r="BB4546" s="396" t="s">
        <v>861</v>
      </c>
      <c r="BC4546" t="str">
        <f t="shared" si="401"/>
        <v>RNA</v>
      </c>
      <c r="BD4546" t="str">
        <f t="shared" si="402"/>
        <v>NAoMe_initial_imd_2019</v>
      </c>
      <c r="BE4546" s="397" t="s">
        <v>862</v>
      </c>
      <c r="BF4546" t="str">
        <f t="shared" si="403"/>
        <v>Unknown</v>
      </c>
      <c r="BG4546">
        <f t="shared" si="404"/>
        <v>0</v>
      </c>
      <c r="BH4546" s="398">
        <f t="shared" si="405"/>
        <v>0</v>
      </c>
      <c r="BO4546" s="33"/>
    </row>
    <row r="4547" spans="1:67">
      <c r="A4547" s="316" t="s">
        <v>27</v>
      </c>
      <c r="B4547" t="s">
        <v>380</v>
      </c>
      <c r="C4547" t="s">
        <v>910</v>
      </c>
      <c r="D4547" t="s">
        <v>314</v>
      </c>
      <c r="E4547" s="316" t="s">
        <v>186</v>
      </c>
      <c r="F4547" s="316" t="s">
        <v>921</v>
      </c>
      <c r="G4547" s="316" t="s">
        <v>448</v>
      </c>
      <c r="H4547" s="316" t="s">
        <v>322</v>
      </c>
      <c r="I4547" s="316" t="s">
        <v>296</v>
      </c>
      <c r="J4547" s="316" t="s">
        <v>297</v>
      </c>
      <c r="K4547" s="36">
        <v>35</v>
      </c>
      <c r="L4547" s="317">
        <v>0.50725001096725464</v>
      </c>
      <c r="M4547" s="317">
        <v>0.51471000909805298</v>
      </c>
      <c r="N4547" s="36">
        <v>521</v>
      </c>
      <c r="O4547" s="317">
        <v>0.51995998620986938</v>
      </c>
      <c r="P4547" s="317">
        <v>0.52947002649307251</v>
      </c>
      <c r="Q4547" s="36">
        <v>5528</v>
      </c>
      <c r="R4547" s="317">
        <v>0.55435001850128174</v>
      </c>
      <c r="S4547" s="317">
        <v>0.56936997175216675</v>
      </c>
      <c r="T4547" t="s">
        <v>380</v>
      </c>
      <c r="BA4547" s="395">
        <v>1</v>
      </c>
      <c r="BB4547" s="396" t="s">
        <v>861</v>
      </c>
      <c r="BC4547" t="str">
        <f t="shared" ref="BC4547:BC4610" si="406">E4547</f>
        <v>RNA</v>
      </c>
      <c r="BD4547" t="str">
        <f t="shared" ref="BD4547:BD4610" si="407">(LEFT(A4547, LEN(A4547)-7))&amp;"_"&amp;I4547</f>
        <v>NAoMe_initial_scarf_731_grp</v>
      </c>
      <c r="BE4547" s="397" t="s">
        <v>862</v>
      </c>
      <c r="BF4547" t="str">
        <f t="shared" ref="BF4547:BF4610" si="408">J4547</f>
        <v>Fit</v>
      </c>
      <c r="BG4547">
        <f t="shared" ref="BG4547:BG4610" si="409">K4547</f>
        <v>35</v>
      </c>
      <c r="BH4547" s="398">
        <f t="shared" ref="BH4547:BH4610" si="410">L4547</f>
        <v>0.50725001096725464</v>
      </c>
      <c r="BO4547" s="33"/>
    </row>
    <row r="4548" spans="1:67">
      <c r="A4548" s="316" t="s">
        <v>27</v>
      </c>
      <c r="B4548" t="s">
        <v>380</v>
      </c>
      <c r="C4548" t="s">
        <v>910</v>
      </c>
      <c r="D4548" t="s">
        <v>314</v>
      </c>
      <c r="E4548" s="316" t="s">
        <v>186</v>
      </c>
      <c r="F4548" s="316" t="s">
        <v>921</v>
      </c>
      <c r="G4548" s="316" t="s">
        <v>448</v>
      </c>
      <c r="H4548" s="316" t="s">
        <v>322</v>
      </c>
      <c r="I4548" s="316" t="s">
        <v>296</v>
      </c>
      <c r="J4548" s="316" t="s">
        <v>298</v>
      </c>
      <c r="K4548" s="36">
        <v>9</v>
      </c>
      <c r="L4548" s="317">
        <v>0.13042999804019931</v>
      </c>
      <c r="M4548" s="317">
        <v>0.13234999775886541</v>
      </c>
      <c r="N4548" s="36">
        <v>150</v>
      </c>
      <c r="O4548" s="317">
        <v>0.14970000088214869</v>
      </c>
      <c r="P4548" s="317">
        <v>0.15243999660015109</v>
      </c>
      <c r="Q4548" s="36">
        <v>1492</v>
      </c>
      <c r="R4548" s="317">
        <v>0.149619996547699</v>
      </c>
      <c r="S4548" s="317">
        <v>0.153669998049736</v>
      </c>
      <c r="T4548" t="s">
        <v>380</v>
      </c>
      <c r="BA4548" s="395">
        <v>1</v>
      </c>
      <c r="BB4548" s="396" t="s">
        <v>861</v>
      </c>
      <c r="BC4548" t="str">
        <f t="shared" si="406"/>
        <v>RNA</v>
      </c>
      <c r="BD4548" t="str">
        <f t="shared" si="407"/>
        <v>NAoMe_initial_scarf_731_grp</v>
      </c>
      <c r="BE4548" s="397" t="s">
        <v>862</v>
      </c>
      <c r="BF4548" t="str">
        <f t="shared" si="408"/>
        <v>Mild frailty</v>
      </c>
      <c r="BG4548">
        <f t="shared" si="409"/>
        <v>9</v>
      </c>
      <c r="BH4548" s="398">
        <f t="shared" si="410"/>
        <v>0.13042999804019931</v>
      </c>
      <c r="BO4548" s="33"/>
    </row>
    <row r="4549" spans="1:67">
      <c r="A4549" s="316" t="s">
        <v>27</v>
      </c>
      <c r="B4549" t="s">
        <v>380</v>
      </c>
      <c r="C4549" t="s">
        <v>910</v>
      </c>
      <c r="D4549" t="s">
        <v>314</v>
      </c>
      <c r="E4549" s="316" t="s">
        <v>186</v>
      </c>
      <c r="F4549" s="316" t="s">
        <v>921</v>
      </c>
      <c r="G4549" s="316" t="s">
        <v>448</v>
      </c>
      <c r="H4549" s="316" t="s">
        <v>322</v>
      </c>
      <c r="I4549" s="316" t="s">
        <v>296</v>
      </c>
      <c r="J4549" s="316" t="s">
        <v>299</v>
      </c>
      <c r="K4549" s="36">
        <v>13</v>
      </c>
      <c r="L4549" s="317">
        <v>0.18840999901294711</v>
      </c>
      <c r="M4549" s="317">
        <v>0.19118000566959381</v>
      </c>
      <c r="N4549" s="36">
        <v>168</v>
      </c>
      <c r="O4549" s="317">
        <v>0.1676599979400635</v>
      </c>
      <c r="P4549" s="317">
        <v>0.17072999477386469</v>
      </c>
      <c r="Q4549" s="36">
        <v>1470</v>
      </c>
      <c r="R4549" s="317">
        <v>0.1474100053310394</v>
      </c>
      <c r="S4549" s="317">
        <v>0.1514099985361099</v>
      </c>
      <c r="T4549" t="s">
        <v>380</v>
      </c>
      <c r="BA4549" s="395">
        <v>1</v>
      </c>
      <c r="BB4549" s="396" t="s">
        <v>861</v>
      </c>
      <c r="BC4549" t="str">
        <f t="shared" si="406"/>
        <v>RNA</v>
      </c>
      <c r="BD4549" t="str">
        <f t="shared" si="407"/>
        <v>NAoMe_initial_scarf_731_grp</v>
      </c>
      <c r="BE4549" s="397" t="s">
        <v>862</v>
      </c>
      <c r="BF4549" t="str">
        <f t="shared" si="408"/>
        <v>Moderate frailty</v>
      </c>
      <c r="BG4549">
        <f t="shared" si="409"/>
        <v>13</v>
      </c>
      <c r="BH4549" s="398">
        <f t="shared" si="410"/>
        <v>0.18840999901294711</v>
      </c>
      <c r="BO4549" s="33"/>
    </row>
    <row r="4550" spans="1:67">
      <c r="A4550" s="316" t="s">
        <v>27</v>
      </c>
      <c r="B4550" t="s">
        <v>380</v>
      </c>
      <c r="C4550" t="s">
        <v>910</v>
      </c>
      <c r="D4550" t="s">
        <v>314</v>
      </c>
      <c r="E4550" s="316" t="s">
        <v>186</v>
      </c>
      <c r="F4550" s="316" t="s">
        <v>921</v>
      </c>
      <c r="G4550" s="316" t="s">
        <v>448</v>
      </c>
      <c r="H4550" s="316" t="s">
        <v>322</v>
      </c>
      <c r="I4550" s="316" t="s">
        <v>296</v>
      </c>
      <c r="J4550" s="316" t="s">
        <v>353</v>
      </c>
      <c r="K4550" s="36">
        <v>1</v>
      </c>
      <c r="L4550" s="317">
        <v>1.448999997228384E-2</v>
      </c>
      <c r="M4550" s="317"/>
      <c r="N4550" s="36">
        <v>18</v>
      </c>
      <c r="O4550" s="317">
        <v>1.7960000783205029E-2</v>
      </c>
      <c r="P4550" s="317"/>
      <c r="Q4550" s="36">
        <v>263</v>
      </c>
      <c r="R4550" s="317">
        <v>2.6370000094175339E-2</v>
      </c>
      <c r="S4550" s="317"/>
      <c r="T4550" t="s">
        <v>380</v>
      </c>
      <c r="BA4550" s="395">
        <v>1</v>
      </c>
      <c r="BB4550" s="396" t="s">
        <v>861</v>
      </c>
      <c r="BC4550" t="str">
        <f t="shared" si="406"/>
        <v>RNA</v>
      </c>
      <c r="BD4550" t="str">
        <f t="shared" si="407"/>
        <v>NAoMe_initial_scarf_731_grp</v>
      </c>
      <c r="BE4550" s="397" t="s">
        <v>862</v>
      </c>
      <c r="BF4550" t="str">
        <f t="shared" si="408"/>
        <v>Not in HESAPC</v>
      </c>
      <c r="BG4550">
        <f t="shared" si="409"/>
        <v>1</v>
      </c>
      <c r="BH4550" s="398">
        <f t="shared" si="410"/>
        <v>1.448999997228384E-2</v>
      </c>
      <c r="BO4550" s="33"/>
    </row>
    <row r="4551" spans="1:67">
      <c r="A4551" s="316" t="s">
        <v>27</v>
      </c>
      <c r="B4551" t="s">
        <v>380</v>
      </c>
      <c r="C4551" t="s">
        <v>910</v>
      </c>
      <c r="D4551" t="s">
        <v>314</v>
      </c>
      <c r="E4551" s="316" t="s">
        <v>186</v>
      </c>
      <c r="F4551" s="316" t="s">
        <v>921</v>
      </c>
      <c r="G4551" s="316" t="s">
        <v>448</v>
      </c>
      <c r="H4551" s="316" t="s">
        <v>322</v>
      </c>
      <c r="I4551" s="316" t="s">
        <v>296</v>
      </c>
      <c r="J4551" s="316" t="s">
        <v>300</v>
      </c>
      <c r="K4551" s="36">
        <v>11</v>
      </c>
      <c r="L4551" s="317">
        <v>0.15941999852657321</v>
      </c>
      <c r="M4551" s="317">
        <v>0.16176000237464899</v>
      </c>
      <c r="N4551" s="36">
        <v>145</v>
      </c>
      <c r="O4551" s="317">
        <v>0.1447100043296814</v>
      </c>
      <c r="P4551" s="317">
        <v>0.1473599970340729</v>
      </c>
      <c r="Q4551" s="36">
        <v>1219</v>
      </c>
      <c r="R4551" s="317">
        <v>0.1222399994730949</v>
      </c>
      <c r="S4551" s="317">
        <v>0.12555000185966489</v>
      </c>
      <c r="T4551" t="s">
        <v>380</v>
      </c>
      <c r="BA4551" s="395">
        <v>1</v>
      </c>
      <c r="BB4551" s="396" t="s">
        <v>861</v>
      </c>
      <c r="BC4551" t="str">
        <f t="shared" si="406"/>
        <v>RNA</v>
      </c>
      <c r="BD4551" t="str">
        <f t="shared" si="407"/>
        <v>NAoMe_initial_scarf_731_grp</v>
      </c>
      <c r="BE4551" s="397" t="s">
        <v>862</v>
      </c>
      <c r="BF4551" t="str">
        <f t="shared" si="408"/>
        <v>Severe frailty</v>
      </c>
      <c r="BG4551">
        <f t="shared" si="409"/>
        <v>11</v>
      </c>
      <c r="BH4551" s="398">
        <f t="shared" si="410"/>
        <v>0.15941999852657321</v>
      </c>
      <c r="BO4551" s="33"/>
    </row>
    <row r="4552" spans="1:67">
      <c r="A4552" s="316" t="s">
        <v>27</v>
      </c>
      <c r="B4552" t="s">
        <v>380</v>
      </c>
      <c r="C4552" t="s">
        <v>910</v>
      </c>
      <c r="D4552" t="s">
        <v>314</v>
      </c>
      <c r="E4552" s="316" t="s">
        <v>187</v>
      </c>
      <c r="F4552" s="316" t="s">
        <v>917</v>
      </c>
      <c r="G4552" s="316" t="s">
        <v>447</v>
      </c>
      <c r="H4552" s="316" t="s">
        <v>811</v>
      </c>
      <c r="I4552" s="316" t="s">
        <v>310</v>
      </c>
      <c r="J4552" s="316" t="s">
        <v>277</v>
      </c>
      <c r="K4552" s="36">
        <v>0</v>
      </c>
      <c r="L4552" s="317">
        <v>0</v>
      </c>
      <c r="M4552" s="317"/>
      <c r="N4552" s="36">
        <v>2</v>
      </c>
      <c r="O4552" s="317">
        <v>3.4799999557435508E-3</v>
      </c>
      <c r="P4552" s="317"/>
      <c r="Q4552" s="36">
        <v>70</v>
      </c>
      <c r="R4552" s="317">
        <v>7.0199999026954174E-3</v>
      </c>
      <c r="S4552" s="317"/>
      <c r="T4552" t="s">
        <v>380</v>
      </c>
      <c r="BA4552" s="395">
        <v>1</v>
      </c>
      <c r="BB4552" s="396" t="s">
        <v>861</v>
      </c>
      <c r="BC4552" t="str">
        <f t="shared" si="406"/>
        <v>RAS</v>
      </c>
      <c r="BD4552" t="str">
        <f t="shared" si="407"/>
        <v>NAoMe_initial_age_decades_80cap</v>
      </c>
      <c r="BE4552" s="397" t="s">
        <v>862</v>
      </c>
      <c r="BF4552" t="str">
        <f t="shared" si="408"/>
        <v>18-29 yrs</v>
      </c>
      <c r="BG4552">
        <f t="shared" si="409"/>
        <v>0</v>
      </c>
      <c r="BH4552" s="398">
        <f t="shared" si="410"/>
        <v>0</v>
      </c>
      <c r="BO4552" s="33"/>
    </row>
    <row r="4553" spans="1:67">
      <c r="A4553" s="316" t="s">
        <v>27</v>
      </c>
      <c r="B4553" t="s">
        <v>380</v>
      </c>
      <c r="C4553" t="s">
        <v>910</v>
      </c>
      <c r="D4553" t="s">
        <v>314</v>
      </c>
      <c r="E4553" s="316" t="s">
        <v>187</v>
      </c>
      <c r="F4553" s="316" t="s">
        <v>917</v>
      </c>
      <c r="G4553" s="316" t="s">
        <v>447</v>
      </c>
      <c r="H4553" s="316" t="s">
        <v>811</v>
      </c>
      <c r="I4553" s="316" t="s">
        <v>310</v>
      </c>
      <c r="J4553" s="316" t="s">
        <v>278</v>
      </c>
      <c r="K4553" s="36">
        <v>2</v>
      </c>
      <c r="L4553" s="317">
        <v>7.9999998211860657E-2</v>
      </c>
      <c r="M4553" s="317"/>
      <c r="N4553" s="36">
        <v>44</v>
      </c>
      <c r="O4553" s="317">
        <v>7.6520003378391266E-2</v>
      </c>
      <c r="P4553" s="317"/>
      <c r="Q4553" s="36">
        <v>429</v>
      </c>
      <c r="R4553" s="317">
        <v>4.3019998818635941E-2</v>
      </c>
      <c r="S4553" s="317"/>
      <c r="T4553" t="s">
        <v>380</v>
      </c>
      <c r="BA4553" s="395">
        <v>1</v>
      </c>
      <c r="BB4553" s="396" t="s">
        <v>861</v>
      </c>
      <c r="BC4553" t="str">
        <f t="shared" si="406"/>
        <v>RAS</v>
      </c>
      <c r="BD4553" t="str">
        <f t="shared" si="407"/>
        <v>NAoMe_initial_age_decades_80cap</v>
      </c>
      <c r="BE4553" s="397" t="s">
        <v>862</v>
      </c>
      <c r="BF4553" t="str">
        <f t="shared" si="408"/>
        <v>30-39 yrs</v>
      </c>
      <c r="BG4553">
        <f t="shared" si="409"/>
        <v>2</v>
      </c>
      <c r="BH4553" s="398">
        <f t="shared" si="410"/>
        <v>7.9999998211860657E-2</v>
      </c>
      <c r="BO4553" s="33"/>
    </row>
    <row r="4554" spans="1:67">
      <c r="A4554" s="316" t="s">
        <v>27</v>
      </c>
      <c r="B4554" t="s">
        <v>380</v>
      </c>
      <c r="C4554" t="s">
        <v>910</v>
      </c>
      <c r="D4554" t="s">
        <v>314</v>
      </c>
      <c r="E4554" s="316" t="s">
        <v>187</v>
      </c>
      <c r="F4554" s="316" t="s">
        <v>917</v>
      </c>
      <c r="G4554" s="316" t="s">
        <v>447</v>
      </c>
      <c r="H4554" s="316" t="s">
        <v>811</v>
      </c>
      <c r="I4554" s="316" t="s">
        <v>310</v>
      </c>
      <c r="J4554" s="316" t="s">
        <v>279</v>
      </c>
      <c r="K4554" s="36">
        <v>2</v>
      </c>
      <c r="L4554" s="317">
        <v>7.9999998211860657E-2</v>
      </c>
      <c r="M4554" s="317"/>
      <c r="N4554" s="36">
        <v>71</v>
      </c>
      <c r="O4554" s="317">
        <v>0.123479999601841</v>
      </c>
      <c r="P4554" s="317"/>
      <c r="Q4554" s="36">
        <v>1024</v>
      </c>
      <c r="R4554" s="317">
        <v>0.1026899963617325</v>
      </c>
      <c r="S4554" s="317"/>
      <c r="T4554" t="s">
        <v>380</v>
      </c>
      <c r="BA4554" s="395">
        <v>1</v>
      </c>
      <c r="BB4554" s="396" t="s">
        <v>861</v>
      </c>
      <c r="BC4554" t="str">
        <f t="shared" si="406"/>
        <v>RAS</v>
      </c>
      <c r="BD4554" t="str">
        <f t="shared" si="407"/>
        <v>NAoMe_initial_age_decades_80cap</v>
      </c>
      <c r="BE4554" s="397" t="s">
        <v>862</v>
      </c>
      <c r="BF4554" t="str">
        <f t="shared" si="408"/>
        <v>40-49 yrs</v>
      </c>
      <c r="BG4554">
        <f t="shared" si="409"/>
        <v>2</v>
      </c>
      <c r="BH4554" s="398">
        <f t="shared" si="410"/>
        <v>7.9999998211860657E-2</v>
      </c>
      <c r="BO4554" s="33"/>
    </row>
    <row r="4555" spans="1:67">
      <c r="A4555" s="316" t="s">
        <v>27</v>
      </c>
      <c r="B4555" t="s">
        <v>380</v>
      </c>
      <c r="C4555" t="s">
        <v>910</v>
      </c>
      <c r="D4555" t="s">
        <v>314</v>
      </c>
      <c r="E4555" s="316" t="s">
        <v>187</v>
      </c>
      <c r="F4555" s="316" t="s">
        <v>917</v>
      </c>
      <c r="G4555" s="316" t="s">
        <v>447</v>
      </c>
      <c r="H4555" s="316" t="s">
        <v>811</v>
      </c>
      <c r="I4555" s="316" t="s">
        <v>310</v>
      </c>
      <c r="J4555" s="316" t="s">
        <v>280</v>
      </c>
      <c r="K4555" s="36">
        <v>11</v>
      </c>
      <c r="L4555" s="317">
        <v>0.43999999761581421</v>
      </c>
      <c r="M4555" s="317"/>
      <c r="N4555" s="36">
        <v>108</v>
      </c>
      <c r="O4555" s="317">
        <v>0.18783000111579901</v>
      </c>
      <c r="P4555" s="317"/>
      <c r="Q4555" s="36">
        <v>1733</v>
      </c>
      <c r="R4555" s="317">
        <v>0.17378999292850489</v>
      </c>
      <c r="S4555" s="317"/>
      <c r="T4555" t="s">
        <v>380</v>
      </c>
      <c r="BA4555" s="395">
        <v>1</v>
      </c>
      <c r="BB4555" s="396" t="s">
        <v>861</v>
      </c>
      <c r="BC4555" t="str">
        <f t="shared" si="406"/>
        <v>RAS</v>
      </c>
      <c r="BD4555" t="str">
        <f t="shared" si="407"/>
        <v>NAoMe_initial_age_decades_80cap</v>
      </c>
      <c r="BE4555" s="397" t="s">
        <v>862</v>
      </c>
      <c r="BF4555" t="str">
        <f t="shared" si="408"/>
        <v>50-59 yrs</v>
      </c>
      <c r="BG4555">
        <f t="shared" si="409"/>
        <v>11</v>
      </c>
      <c r="BH4555" s="398">
        <f t="shared" si="410"/>
        <v>0.43999999761581421</v>
      </c>
      <c r="BO4555" s="33"/>
    </row>
    <row r="4556" spans="1:67">
      <c r="A4556" s="316" t="s">
        <v>27</v>
      </c>
      <c r="B4556" t="s">
        <v>380</v>
      </c>
      <c r="C4556" t="s">
        <v>910</v>
      </c>
      <c r="D4556" t="s">
        <v>314</v>
      </c>
      <c r="E4556" s="316" t="s">
        <v>187</v>
      </c>
      <c r="F4556" s="316" t="s">
        <v>917</v>
      </c>
      <c r="G4556" s="316" t="s">
        <v>447</v>
      </c>
      <c r="H4556" s="316" t="s">
        <v>811</v>
      </c>
      <c r="I4556" s="316" t="s">
        <v>310</v>
      </c>
      <c r="J4556" s="316" t="s">
        <v>281</v>
      </c>
      <c r="K4556" s="36">
        <v>2</v>
      </c>
      <c r="L4556" s="317">
        <v>7.9999998211860657E-2</v>
      </c>
      <c r="M4556" s="317"/>
      <c r="N4556" s="36">
        <v>117</v>
      </c>
      <c r="O4556" s="317">
        <v>0.2034800052642822</v>
      </c>
      <c r="P4556" s="317"/>
      <c r="Q4556" s="36">
        <v>1931</v>
      </c>
      <c r="R4556" s="317">
        <v>0.19363999366760251</v>
      </c>
      <c r="S4556" s="317"/>
      <c r="T4556" t="s">
        <v>380</v>
      </c>
      <c r="BA4556" s="395">
        <v>1</v>
      </c>
      <c r="BB4556" s="396" t="s">
        <v>861</v>
      </c>
      <c r="BC4556" t="str">
        <f t="shared" si="406"/>
        <v>RAS</v>
      </c>
      <c r="BD4556" t="str">
        <f t="shared" si="407"/>
        <v>NAoMe_initial_age_decades_80cap</v>
      </c>
      <c r="BE4556" s="397" t="s">
        <v>862</v>
      </c>
      <c r="BF4556" t="str">
        <f t="shared" si="408"/>
        <v>60-69 yrs</v>
      </c>
      <c r="BG4556">
        <f t="shared" si="409"/>
        <v>2</v>
      </c>
      <c r="BH4556" s="398">
        <f t="shared" si="410"/>
        <v>7.9999998211860657E-2</v>
      </c>
      <c r="BO4556" s="33"/>
    </row>
    <row r="4557" spans="1:67">
      <c r="A4557" s="316" t="s">
        <v>27</v>
      </c>
      <c r="B4557" t="s">
        <v>380</v>
      </c>
      <c r="C4557" t="s">
        <v>910</v>
      </c>
      <c r="D4557" t="s">
        <v>314</v>
      </c>
      <c r="E4557" s="316" t="s">
        <v>187</v>
      </c>
      <c r="F4557" s="316" t="s">
        <v>917</v>
      </c>
      <c r="G4557" s="316" t="s">
        <v>447</v>
      </c>
      <c r="H4557" s="316" t="s">
        <v>811</v>
      </c>
      <c r="I4557" s="316" t="s">
        <v>310</v>
      </c>
      <c r="J4557" s="316" t="s">
        <v>282</v>
      </c>
      <c r="K4557" s="36">
        <v>6</v>
      </c>
      <c r="L4557" s="317">
        <v>0.239999994635582</v>
      </c>
      <c r="M4557" s="317"/>
      <c r="N4557" s="36">
        <v>125</v>
      </c>
      <c r="O4557" s="317">
        <v>0.21739000082015991</v>
      </c>
      <c r="P4557" s="317"/>
      <c r="Q4557" s="36">
        <v>2493</v>
      </c>
      <c r="R4557" s="317">
        <v>0.25</v>
      </c>
      <c r="S4557" s="317"/>
      <c r="T4557" t="s">
        <v>380</v>
      </c>
      <c r="BA4557" s="395">
        <v>1</v>
      </c>
      <c r="BB4557" s="396" t="s">
        <v>861</v>
      </c>
      <c r="BC4557" t="str">
        <f t="shared" si="406"/>
        <v>RAS</v>
      </c>
      <c r="BD4557" t="str">
        <f t="shared" si="407"/>
        <v>NAoMe_initial_age_decades_80cap</v>
      </c>
      <c r="BE4557" s="397" t="s">
        <v>862</v>
      </c>
      <c r="BF4557" t="str">
        <f t="shared" si="408"/>
        <v>70-79 yrs</v>
      </c>
      <c r="BG4557">
        <f t="shared" si="409"/>
        <v>6</v>
      </c>
      <c r="BH4557" s="398">
        <f t="shared" si="410"/>
        <v>0.239999994635582</v>
      </c>
      <c r="BO4557" s="33"/>
    </row>
    <row r="4558" spans="1:67">
      <c r="A4558" s="316" t="s">
        <v>27</v>
      </c>
      <c r="B4558" t="s">
        <v>380</v>
      </c>
      <c r="C4558" t="s">
        <v>910</v>
      </c>
      <c r="D4558" t="s">
        <v>314</v>
      </c>
      <c r="E4558" s="316" t="s">
        <v>187</v>
      </c>
      <c r="F4558" s="316" t="s">
        <v>917</v>
      </c>
      <c r="G4558" s="316" t="s">
        <v>447</v>
      </c>
      <c r="H4558" s="316" t="s">
        <v>811</v>
      </c>
      <c r="I4558" s="316" t="s">
        <v>310</v>
      </c>
      <c r="J4558" s="316" t="s">
        <v>283</v>
      </c>
      <c r="K4558" s="36">
        <v>2</v>
      </c>
      <c r="L4558" s="317">
        <v>7.9999998211860657E-2</v>
      </c>
      <c r="M4558" s="317"/>
      <c r="N4558" s="36">
        <v>108</v>
      </c>
      <c r="O4558" s="317">
        <v>0.18783000111579901</v>
      </c>
      <c r="P4558" s="317"/>
      <c r="Q4558" s="36">
        <v>2292</v>
      </c>
      <c r="R4558" s="317">
        <v>0.2298399955034256</v>
      </c>
      <c r="S4558" s="317"/>
      <c r="T4558" t="s">
        <v>380</v>
      </c>
      <c r="BA4558" s="395">
        <v>1</v>
      </c>
      <c r="BB4558" s="396" t="s">
        <v>861</v>
      </c>
      <c r="BC4558" t="str">
        <f t="shared" si="406"/>
        <v>RAS</v>
      </c>
      <c r="BD4558" t="str">
        <f t="shared" si="407"/>
        <v>NAoMe_initial_age_decades_80cap</v>
      </c>
      <c r="BE4558" s="397" t="s">
        <v>862</v>
      </c>
      <c r="BF4558" t="str">
        <f t="shared" si="408"/>
        <v>80+ yrs</v>
      </c>
      <c r="BG4558">
        <f t="shared" si="409"/>
        <v>2</v>
      </c>
      <c r="BH4558" s="398">
        <f t="shared" si="410"/>
        <v>7.9999998211860657E-2</v>
      </c>
      <c r="BO4558" s="33"/>
    </row>
    <row r="4559" spans="1:67">
      <c r="A4559" s="316" t="s">
        <v>27</v>
      </c>
      <c r="B4559" t="s">
        <v>380</v>
      </c>
      <c r="C4559" t="s">
        <v>910</v>
      </c>
      <c r="D4559" t="s">
        <v>314</v>
      </c>
      <c r="E4559" s="316" t="s">
        <v>187</v>
      </c>
      <c r="F4559" s="316" t="s">
        <v>917</v>
      </c>
      <c r="G4559" s="316" t="s">
        <v>447</v>
      </c>
      <c r="H4559" s="316" t="s">
        <v>811</v>
      </c>
      <c r="I4559" s="316" t="s">
        <v>341</v>
      </c>
      <c r="J4559" s="316" t="s">
        <v>13</v>
      </c>
      <c r="K4559" s="36">
        <v>18</v>
      </c>
      <c r="L4559" s="317">
        <v>0.72000002861022949</v>
      </c>
      <c r="M4559" s="317">
        <v>0.72000002861022949</v>
      </c>
      <c r="N4559" s="36">
        <v>404</v>
      </c>
      <c r="O4559" s="317">
        <v>0.70261001586914063</v>
      </c>
      <c r="P4559" s="317">
        <v>0.72272002696990967</v>
      </c>
      <c r="Q4559" s="36">
        <v>6753</v>
      </c>
      <c r="R4559" s="317">
        <v>0.67720001935958862</v>
      </c>
      <c r="S4559" s="317">
        <v>0.69554001092910767</v>
      </c>
      <c r="T4559" t="s">
        <v>380</v>
      </c>
      <c r="BA4559" s="395">
        <v>1</v>
      </c>
      <c r="BB4559" s="396" t="s">
        <v>861</v>
      </c>
      <c r="BC4559" t="str">
        <f t="shared" si="406"/>
        <v>RAS</v>
      </c>
      <c r="BD4559" t="str">
        <f t="shared" si="407"/>
        <v>NAoMe_initial_ch_score_2cap</v>
      </c>
      <c r="BE4559" s="397" t="s">
        <v>862</v>
      </c>
      <c r="BF4559" t="str">
        <f t="shared" si="408"/>
        <v>0</v>
      </c>
      <c r="BG4559">
        <f t="shared" si="409"/>
        <v>18</v>
      </c>
      <c r="BH4559" s="398">
        <f t="shared" si="410"/>
        <v>0.72000002861022949</v>
      </c>
      <c r="BO4559" s="33"/>
    </row>
    <row r="4560" spans="1:67">
      <c r="A4560" s="316" t="s">
        <v>27</v>
      </c>
      <c r="B4560" t="s">
        <v>380</v>
      </c>
      <c r="C4560" t="s">
        <v>910</v>
      </c>
      <c r="D4560" t="s">
        <v>314</v>
      </c>
      <c r="E4560" s="316" t="s">
        <v>187</v>
      </c>
      <c r="F4560" s="316" t="s">
        <v>917</v>
      </c>
      <c r="G4560" s="316" t="s">
        <v>447</v>
      </c>
      <c r="H4560" s="316" t="s">
        <v>811</v>
      </c>
      <c r="I4560" s="316" t="s">
        <v>341</v>
      </c>
      <c r="J4560" s="316" t="s">
        <v>14</v>
      </c>
      <c r="K4560" s="36">
        <v>5</v>
      </c>
      <c r="L4560" s="317">
        <v>0.20000000298023221</v>
      </c>
      <c r="M4560" s="317">
        <v>0.20000000298023221</v>
      </c>
      <c r="N4560" s="36">
        <v>92</v>
      </c>
      <c r="O4560" s="317">
        <v>0.15999999642372131</v>
      </c>
      <c r="P4560" s="317">
        <v>0.16458000242710111</v>
      </c>
      <c r="Q4560" s="36">
        <v>1630</v>
      </c>
      <c r="R4560" s="317">
        <v>0.16346000134944921</v>
      </c>
      <c r="S4560" s="317">
        <v>0.16788999736309049</v>
      </c>
      <c r="T4560" t="s">
        <v>380</v>
      </c>
      <c r="BA4560" s="395">
        <v>1</v>
      </c>
      <c r="BB4560" s="396" t="s">
        <v>861</v>
      </c>
      <c r="BC4560" t="str">
        <f t="shared" si="406"/>
        <v>RAS</v>
      </c>
      <c r="BD4560" t="str">
        <f t="shared" si="407"/>
        <v>NAoMe_initial_ch_score_2cap</v>
      </c>
      <c r="BE4560" s="397" t="s">
        <v>862</v>
      </c>
      <c r="BF4560" t="str">
        <f t="shared" si="408"/>
        <v>1</v>
      </c>
      <c r="BG4560">
        <f t="shared" si="409"/>
        <v>5</v>
      </c>
      <c r="BH4560" s="398">
        <f t="shared" si="410"/>
        <v>0.20000000298023221</v>
      </c>
      <c r="BO4560" s="33"/>
    </row>
    <row r="4561" spans="1:67">
      <c r="A4561" s="316" t="s">
        <v>27</v>
      </c>
      <c r="B4561" t="s">
        <v>380</v>
      </c>
      <c r="C4561" t="s">
        <v>910</v>
      </c>
      <c r="D4561" t="s">
        <v>314</v>
      </c>
      <c r="E4561" s="316" t="s">
        <v>187</v>
      </c>
      <c r="F4561" s="316" t="s">
        <v>917</v>
      </c>
      <c r="G4561" s="316" t="s">
        <v>447</v>
      </c>
      <c r="H4561" s="316" t="s">
        <v>811</v>
      </c>
      <c r="I4561" s="316" t="s">
        <v>341</v>
      </c>
      <c r="J4561" s="316" t="s">
        <v>301</v>
      </c>
      <c r="K4561" s="36">
        <v>2</v>
      </c>
      <c r="L4561" s="317">
        <v>7.9999998211860657E-2</v>
      </c>
      <c r="M4561" s="317">
        <v>7.9999998211860657E-2</v>
      </c>
      <c r="N4561" s="36">
        <v>63</v>
      </c>
      <c r="O4561" s="317">
        <v>0.1095699965953827</v>
      </c>
      <c r="P4561" s="317">
        <v>0.1127000004053116</v>
      </c>
      <c r="Q4561" s="36">
        <v>1326</v>
      </c>
      <c r="R4561" s="317">
        <v>0.132970005273819</v>
      </c>
      <c r="S4561" s="317">
        <v>0.13657000660896301</v>
      </c>
      <c r="T4561" t="s">
        <v>380</v>
      </c>
      <c r="BA4561" s="395">
        <v>1</v>
      </c>
      <c r="BB4561" s="396" t="s">
        <v>861</v>
      </c>
      <c r="BC4561" t="str">
        <f t="shared" si="406"/>
        <v>RAS</v>
      </c>
      <c r="BD4561" t="str">
        <f t="shared" si="407"/>
        <v>NAoMe_initial_ch_score_2cap</v>
      </c>
      <c r="BE4561" s="397" t="s">
        <v>862</v>
      </c>
      <c r="BF4561" t="str">
        <f t="shared" si="408"/>
        <v>2+</v>
      </c>
      <c r="BG4561">
        <f t="shared" si="409"/>
        <v>2</v>
      </c>
      <c r="BH4561" s="398">
        <f t="shared" si="410"/>
        <v>7.9999998211860657E-2</v>
      </c>
      <c r="BO4561" s="33"/>
    </row>
    <row r="4562" spans="1:67">
      <c r="A4562" s="316" t="s">
        <v>27</v>
      </c>
      <c r="B4562" t="s">
        <v>380</v>
      </c>
      <c r="C4562" t="s">
        <v>910</v>
      </c>
      <c r="D4562" t="s">
        <v>314</v>
      </c>
      <c r="E4562" s="316" t="s">
        <v>187</v>
      </c>
      <c r="F4562" s="316" t="s">
        <v>917</v>
      </c>
      <c r="G4562" s="316" t="s">
        <v>447</v>
      </c>
      <c r="H4562" s="316" t="s">
        <v>811</v>
      </c>
      <c r="I4562" s="316" t="s">
        <v>341</v>
      </c>
      <c r="J4562" s="316" t="s">
        <v>260</v>
      </c>
      <c r="K4562" s="36">
        <v>0</v>
      </c>
      <c r="L4562" s="317">
        <v>0</v>
      </c>
      <c r="M4562" s="317"/>
      <c r="N4562" s="36">
        <v>16</v>
      </c>
      <c r="O4562" s="317">
        <v>2.7829999104142189E-2</v>
      </c>
      <c r="P4562" s="317"/>
      <c r="Q4562" s="36">
        <v>263</v>
      </c>
      <c r="R4562" s="317">
        <v>2.6370000094175339E-2</v>
      </c>
      <c r="S4562" s="317"/>
      <c r="T4562" t="s">
        <v>380</v>
      </c>
      <c r="BA4562" s="395">
        <v>1</v>
      </c>
      <c r="BB4562" s="396" t="s">
        <v>861</v>
      </c>
      <c r="BC4562" t="str">
        <f t="shared" si="406"/>
        <v>RAS</v>
      </c>
      <c r="BD4562" t="str">
        <f t="shared" si="407"/>
        <v>NAoMe_initial_ch_score_2cap</v>
      </c>
      <c r="BE4562" s="397" t="s">
        <v>862</v>
      </c>
      <c r="BF4562" t="str">
        <f t="shared" si="408"/>
        <v>Unknown</v>
      </c>
      <c r="BG4562">
        <f t="shared" si="409"/>
        <v>0</v>
      </c>
      <c r="BH4562" s="398">
        <f t="shared" si="410"/>
        <v>0</v>
      </c>
      <c r="BO4562" s="33"/>
    </row>
    <row r="4563" spans="1:67">
      <c r="A4563" s="316" t="s">
        <v>27</v>
      </c>
      <c r="B4563" t="s">
        <v>380</v>
      </c>
      <c r="C4563" t="s">
        <v>910</v>
      </c>
      <c r="D4563" t="s">
        <v>314</v>
      </c>
      <c r="E4563" s="316" t="s">
        <v>187</v>
      </c>
      <c r="F4563" s="316" t="s">
        <v>917</v>
      </c>
      <c r="G4563" s="316" t="s">
        <v>447</v>
      </c>
      <c r="H4563" s="316" t="s">
        <v>811</v>
      </c>
      <c r="I4563" s="316" t="s">
        <v>309</v>
      </c>
      <c r="J4563" s="316" t="s">
        <v>289</v>
      </c>
      <c r="K4563" s="36">
        <v>13</v>
      </c>
      <c r="L4563" s="317">
        <v>0.51999998092651367</v>
      </c>
      <c r="M4563" s="317"/>
      <c r="N4563" s="36">
        <v>179</v>
      </c>
      <c r="O4563" s="317">
        <v>0.31130000948905939</v>
      </c>
      <c r="P4563" s="317"/>
      <c r="Q4563" s="36">
        <v>3283</v>
      </c>
      <c r="R4563" s="317">
        <v>0.3292199969291687</v>
      </c>
      <c r="S4563" s="317"/>
      <c r="T4563" t="s">
        <v>380</v>
      </c>
      <c r="BA4563" s="395">
        <v>1</v>
      </c>
      <c r="BB4563" s="396" t="s">
        <v>861</v>
      </c>
      <c r="BC4563" t="str">
        <f t="shared" si="406"/>
        <v>RAS</v>
      </c>
      <c r="BD4563" t="str">
        <f t="shared" si="407"/>
        <v>NAoMe_initial_diagnosis_year</v>
      </c>
      <c r="BE4563" s="397" t="s">
        <v>862</v>
      </c>
      <c r="BF4563" t="str">
        <f t="shared" si="408"/>
        <v>2021</v>
      </c>
      <c r="BG4563">
        <f t="shared" si="409"/>
        <v>13</v>
      </c>
      <c r="BH4563" s="398">
        <f t="shared" si="410"/>
        <v>0.51999998092651367</v>
      </c>
      <c r="BO4563" s="33"/>
    </row>
    <row r="4564" spans="1:67">
      <c r="A4564" s="316" t="s">
        <v>27</v>
      </c>
      <c r="B4564" t="s">
        <v>380</v>
      </c>
      <c r="C4564" t="s">
        <v>910</v>
      </c>
      <c r="D4564" t="s">
        <v>314</v>
      </c>
      <c r="E4564" s="316" t="s">
        <v>187</v>
      </c>
      <c r="F4564" s="316" t="s">
        <v>917</v>
      </c>
      <c r="G4564" s="316" t="s">
        <v>447</v>
      </c>
      <c r="H4564" s="316" t="s">
        <v>811</v>
      </c>
      <c r="I4564" s="316" t="s">
        <v>309</v>
      </c>
      <c r="J4564" s="316" t="s">
        <v>816</v>
      </c>
      <c r="K4564" s="36">
        <v>7</v>
      </c>
      <c r="L4564" s="317">
        <v>0.2800000011920929</v>
      </c>
      <c r="M4564" s="317"/>
      <c r="N4564" s="36">
        <v>221</v>
      </c>
      <c r="O4564" s="317">
        <v>0.3843500018119812</v>
      </c>
      <c r="P4564" s="317"/>
      <c r="Q4564" s="36">
        <v>3315</v>
      </c>
      <c r="R4564" s="317">
        <v>0.33243000507354742</v>
      </c>
      <c r="S4564" s="317"/>
      <c r="T4564" t="s">
        <v>380</v>
      </c>
      <c r="BA4564" s="395">
        <v>1</v>
      </c>
      <c r="BB4564" s="396" t="s">
        <v>861</v>
      </c>
      <c r="BC4564" t="str">
        <f t="shared" si="406"/>
        <v>RAS</v>
      </c>
      <c r="BD4564" t="str">
        <f t="shared" si="407"/>
        <v>NAoMe_initial_diagnosis_year</v>
      </c>
      <c r="BE4564" s="397" t="s">
        <v>862</v>
      </c>
      <c r="BF4564" t="str">
        <f t="shared" si="408"/>
        <v>2022</v>
      </c>
      <c r="BG4564">
        <f t="shared" si="409"/>
        <v>7</v>
      </c>
      <c r="BH4564" s="398">
        <f t="shared" si="410"/>
        <v>0.2800000011920929</v>
      </c>
      <c r="BO4564" s="33"/>
    </row>
    <row r="4565" spans="1:67">
      <c r="A4565" s="316" t="s">
        <v>27</v>
      </c>
      <c r="B4565" t="s">
        <v>380</v>
      </c>
      <c r="C4565" t="s">
        <v>910</v>
      </c>
      <c r="D4565" t="s">
        <v>314</v>
      </c>
      <c r="E4565" s="316" t="s">
        <v>187</v>
      </c>
      <c r="F4565" s="316" t="s">
        <v>917</v>
      </c>
      <c r="G4565" s="316" t="s">
        <v>447</v>
      </c>
      <c r="H4565" s="316" t="s">
        <v>811</v>
      </c>
      <c r="I4565" s="316" t="s">
        <v>309</v>
      </c>
      <c r="J4565" s="316" t="s">
        <v>946</v>
      </c>
      <c r="K4565" s="36">
        <v>5</v>
      </c>
      <c r="L4565" s="317">
        <v>0.20000000298023221</v>
      </c>
      <c r="M4565" s="317"/>
      <c r="N4565" s="36">
        <v>175</v>
      </c>
      <c r="O4565" s="317">
        <v>0.30434998869895941</v>
      </c>
      <c r="P4565" s="317"/>
      <c r="Q4565" s="36">
        <v>3374</v>
      </c>
      <c r="R4565" s="317">
        <v>0.33834999799728388</v>
      </c>
      <c r="S4565" s="317"/>
      <c r="T4565" t="s">
        <v>380</v>
      </c>
      <c r="BA4565" s="395">
        <v>1</v>
      </c>
      <c r="BB4565" s="396" t="s">
        <v>861</v>
      </c>
      <c r="BC4565" t="str">
        <f t="shared" si="406"/>
        <v>RAS</v>
      </c>
      <c r="BD4565" t="str">
        <f t="shared" si="407"/>
        <v>NAoMe_initial_diagnosis_year</v>
      </c>
      <c r="BE4565" s="397" t="s">
        <v>862</v>
      </c>
      <c r="BF4565" t="str">
        <f t="shared" si="408"/>
        <v>2023</v>
      </c>
      <c r="BG4565">
        <f t="shared" si="409"/>
        <v>5</v>
      </c>
      <c r="BH4565" s="398">
        <f t="shared" si="410"/>
        <v>0.20000000298023221</v>
      </c>
      <c r="BO4565" s="33"/>
    </row>
    <row r="4566" spans="1:67">
      <c r="A4566" s="316" t="s">
        <v>27</v>
      </c>
      <c r="B4566" t="s">
        <v>380</v>
      </c>
      <c r="C4566" t="s">
        <v>910</v>
      </c>
      <c r="D4566" t="s">
        <v>314</v>
      </c>
      <c r="E4566" s="316" t="s">
        <v>187</v>
      </c>
      <c r="F4566" s="316" t="s">
        <v>917</v>
      </c>
      <c r="G4566" s="316" t="s">
        <v>447</v>
      </c>
      <c r="H4566" s="316" t="s">
        <v>811</v>
      </c>
      <c r="I4566" s="316" t="s">
        <v>331</v>
      </c>
      <c r="J4566" s="316" t="s">
        <v>332</v>
      </c>
      <c r="K4566" s="36">
        <v>2</v>
      </c>
      <c r="L4566" s="317">
        <v>7.9999998211860657E-2</v>
      </c>
      <c r="M4566" s="317">
        <v>9.0910002589225769E-2</v>
      </c>
      <c r="N4566" s="36">
        <v>27</v>
      </c>
      <c r="O4566" s="317">
        <v>4.6959999948740012E-2</v>
      </c>
      <c r="P4566" s="317">
        <v>6.3079997897148132E-2</v>
      </c>
      <c r="Q4566" s="36">
        <v>434</v>
      </c>
      <c r="R4566" s="317">
        <v>4.3519999831914902E-2</v>
      </c>
      <c r="S4566" s="317">
        <v>5.2159998565912247E-2</v>
      </c>
      <c r="T4566" t="s">
        <v>380</v>
      </c>
      <c r="BA4566" s="395">
        <v>1</v>
      </c>
      <c r="BB4566" s="396" t="s">
        <v>861</v>
      </c>
      <c r="BC4566" t="str">
        <f t="shared" si="406"/>
        <v>RAS</v>
      </c>
      <c r="BD4566" t="str">
        <f t="shared" si="407"/>
        <v>NAoMe_initial_disease_group</v>
      </c>
      <c r="BE4566" s="397" t="s">
        <v>862</v>
      </c>
      <c r="BF4566" t="str">
        <f t="shared" si="408"/>
        <v>Advanced M0</v>
      </c>
      <c r="BG4566">
        <f t="shared" si="409"/>
        <v>2</v>
      </c>
      <c r="BH4566" s="398">
        <f t="shared" si="410"/>
        <v>7.9999998211860657E-2</v>
      </c>
      <c r="BO4566" s="33"/>
    </row>
    <row r="4567" spans="1:67">
      <c r="A4567" s="316" t="s">
        <v>27</v>
      </c>
      <c r="B4567" t="s">
        <v>380</v>
      </c>
      <c r="C4567" t="s">
        <v>910</v>
      </c>
      <c r="D4567" t="s">
        <v>314</v>
      </c>
      <c r="E4567" s="316" t="s">
        <v>187</v>
      </c>
      <c r="F4567" s="316" t="s">
        <v>917</v>
      </c>
      <c r="G4567" s="316" t="s">
        <v>447</v>
      </c>
      <c r="H4567" s="316" t="s">
        <v>811</v>
      </c>
      <c r="I4567" s="316" t="s">
        <v>331</v>
      </c>
      <c r="J4567" s="316" t="s">
        <v>333</v>
      </c>
      <c r="K4567" s="36">
        <v>8</v>
      </c>
      <c r="L4567" s="317">
        <v>0.31999999284744263</v>
      </c>
      <c r="M4567" s="317">
        <v>0.36364001035690308</v>
      </c>
      <c r="N4567" s="36">
        <v>316</v>
      </c>
      <c r="O4567" s="317">
        <v>0.54957002401351929</v>
      </c>
      <c r="P4567" s="317">
        <v>0.738319993019104</v>
      </c>
      <c r="Q4567" s="36">
        <v>6159</v>
      </c>
      <c r="R4567" s="317">
        <v>0.6176300048828125</v>
      </c>
      <c r="S4567" s="317">
        <v>0.74026000499725342</v>
      </c>
      <c r="T4567" t="s">
        <v>380</v>
      </c>
      <c r="BA4567" s="395">
        <v>1</v>
      </c>
      <c r="BB4567" s="396" t="s">
        <v>861</v>
      </c>
      <c r="BC4567" t="str">
        <f t="shared" si="406"/>
        <v>RAS</v>
      </c>
      <c r="BD4567" t="str">
        <f t="shared" si="407"/>
        <v>NAoMe_initial_disease_group</v>
      </c>
      <c r="BE4567" s="397" t="s">
        <v>862</v>
      </c>
      <c r="BF4567" t="str">
        <f t="shared" si="408"/>
        <v>Advanced M1</v>
      </c>
      <c r="BG4567">
        <f t="shared" si="409"/>
        <v>8</v>
      </c>
      <c r="BH4567" s="398">
        <f t="shared" si="410"/>
        <v>0.31999999284744263</v>
      </c>
      <c r="BO4567" s="33"/>
    </row>
    <row r="4568" spans="1:67">
      <c r="A4568" s="316" t="s">
        <v>27</v>
      </c>
      <c r="B4568" t="s">
        <v>380</v>
      </c>
      <c r="C4568" t="s">
        <v>910</v>
      </c>
      <c r="D4568" t="s">
        <v>314</v>
      </c>
      <c r="E4568" s="316" t="s">
        <v>187</v>
      </c>
      <c r="F4568" s="316" t="s">
        <v>917</v>
      </c>
      <c r="G4568" s="316" t="s">
        <v>447</v>
      </c>
      <c r="H4568" s="316" t="s">
        <v>811</v>
      </c>
      <c r="I4568" s="316" t="s">
        <v>331</v>
      </c>
      <c r="J4568" s="316" t="s">
        <v>334</v>
      </c>
      <c r="K4568" s="36">
        <v>0</v>
      </c>
      <c r="L4568" s="317">
        <v>0</v>
      </c>
      <c r="M4568" s="317">
        <v>0</v>
      </c>
      <c r="N4568" s="36">
        <v>6</v>
      </c>
      <c r="O4568" s="317">
        <v>1.042999979108572E-2</v>
      </c>
      <c r="P4568" s="317">
        <v>1.4019999653100969E-2</v>
      </c>
      <c r="Q4568" s="36">
        <v>64</v>
      </c>
      <c r="R4568" s="317">
        <v>6.4199999906122676E-3</v>
      </c>
      <c r="S4568" s="317">
        <v>7.689999882131815E-3</v>
      </c>
      <c r="T4568" t="s">
        <v>380</v>
      </c>
      <c r="BA4568" s="395">
        <v>1</v>
      </c>
      <c r="BB4568" s="396" t="s">
        <v>861</v>
      </c>
      <c r="BC4568" t="str">
        <f t="shared" si="406"/>
        <v>RAS</v>
      </c>
      <c r="BD4568" t="str">
        <f t="shared" si="407"/>
        <v>NAoMe_initial_disease_group</v>
      </c>
      <c r="BE4568" s="397" t="s">
        <v>862</v>
      </c>
      <c r="BF4568" t="str">
        <f t="shared" si="408"/>
        <v>DCIS</v>
      </c>
      <c r="BG4568">
        <f t="shared" si="409"/>
        <v>0</v>
      </c>
      <c r="BH4568" s="398">
        <f t="shared" si="410"/>
        <v>0</v>
      </c>
      <c r="BO4568" s="33"/>
    </row>
    <row r="4569" spans="1:67">
      <c r="A4569" s="316" t="s">
        <v>27</v>
      </c>
      <c r="B4569" t="s">
        <v>380</v>
      </c>
      <c r="C4569" t="s">
        <v>910</v>
      </c>
      <c r="D4569" t="s">
        <v>314</v>
      </c>
      <c r="E4569" s="316" t="s">
        <v>187</v>
      </c>
      <c r="F4569" s="316" t="s">
        <v>917</v>
      </c>
      <c r="G4569" s="316" t="s">
        <v>447</v>
      </c>
      <c r="H4569" s="316" t="s">
        <v>811</v>
      </c>
      <c r="I4569" s="316" t="s">
        <v>331</v>
      </c>
      <c r="J4569" s="316" t="s">
        <v>335</v>
      </c>
      <c r="K4569" s="36">
        <v>12</v>
      </c>
      <c r="L4569" s="317">
        <v>0.47999998927116388</v>
      </c>
      <c r="M4569" s="317">
        <v>0.54544997215270996</v>
      </c>
      <c r="N4569" s="36">
        <v>79</v>
      </c>
      <c r="O4569" s="317">
        <v>0.13739000260829931</v>
      </c>
      <c r="P4569" s="317">
        <v>0.184579998254776</v>
      </c>
      <c r="Q4569" s="36">
        <v>1663</v>
      </c>
      <c r="R4569" s="317">
        <v>0.16676999628543851</v>
      </c>
      <c r="S4569" s="317">
        <v>0.19988000392913821</v>
      </c>
      <c r="T4569" t="s">
        <v>380</v>
      </c>
      <c r="BA4569" s="395">
        <v>1</v>
      </c>
      <c r="BB4569" s="396" t="s">
        <v>861</v>
      </c>
      <c r="BC4569" t="str">
        <f t="shared" si="406"/>
        <v>RAS</v>
      </c>
      <c r="BD4569" t="str">
        <f t="shared" si="407"/>
        <v>NAoMe_initial_disease_group</v>
      </c>
      <c r="BE4569" s="397" t="s">
        <v>862</v>
      </c>
      <c r="BF4569" t="str">
        <f t="shared" si="408"/>
        <v>Early invasive</v>
      </c>
      <c r="BG4569">
        <f t="shared" si="409"/>
        <v>12</v>
      </c>
      <c r="BH4569" s="398">
        <f t="shared" si="410"/>
        <v>0.47999998927116388</v>
      </c>
      <c r="BO4569" s="33"/>
    </row>
    <row r="4570" spans="1:67">
      <c r="A4570" s="316" t="s">
        <v>27</v>
      </c>
      <c r="B4570" t="s">
        <v>380</v>
      </c>
      <c r="C4570" t="s">
        <v>910</v>
      </c>
      <c r="D4570" t="s">
        <v>314</v>
      </c>
      <c r="E4570" s="316" t="s">
        <v>187</v>
      </c>
      <c r="F4570" s="316" t="s">
        <v>917</v>
      </c>
      <c r="G4570" s="316" t="s">
        <v>447</v>
      </c>
      <c r="H4570" s="316" t="s">
        <v>811</v>
      </c>
      <c r="I4570" s="316" t="s">
        <v>331</v>
      </c>
      <c r="J4570" s="316" t="s">
        <v>337</v>
      </c>
      <c r="K4570" s="36">
        <v>3</v>
      </c>
      <c r="L4570" s="317">
        <v>0.119999997317791</v>
      </c>
      <c r="M4570" s="317"/>
      <c r="N4570" s="36">
        <v>147</v>
      </c>
      <c r="O4570" s="317">
        <v>0.25565001368522638</v>
      </c>
      <c r="P4570" s="317"/>
      <c r="Q4570" s="36">
        <v>1652</v>
      </c>
      <c r="R4570" s="317">
        <v>0.1656599938869476</v>
      </c>
      <c r="S4570" s="317"/>
      <c r="T4570" t="s">
        <v>380</v>
      </c>
      <c r="BA4570" s="395">
        <v>1</v>
      </c>
      <c r="BB4570" s="396" t="s">
        <v>861</v>
      </c>
      <c r="BC4570" t="str">
        <f t="shared" si="406"/>
        <v>RAS</v>
      </c>
      <c r="BD4570" t="str">
        <f t="shared" si="407"/>
        <v>NAoMe_initial_disease_group</v>
      </c>
      <c r="BE4570" s="397" t="s">
        <v>862</v>
      </c>
      <c r="BF4570" t="str">
        <f t="shared" si="408"/>
        <v>Unknown stage</v>
      </c>
      <c r="BG4570">
        <f t="shared" si="409"/>
        <v>3</v>
      </c>
      <c r="BH4570" s="398">
        <f t="shared" si="410"/>
        <v>0.119999997317791</v>
      </c>
      <c r="BO4570" s="33"/>
    </row>
    <row r="4571" spans="1:67">
      <c r="A4571" s="316" t="s">
        <v>27</v>
      </c>
      <c r="B4571" t="s">
        <v>380</v>
      </c>
      <c r="C4571" t="s">
        <v>910</v>
      </c>
      <c r="D4571" t="s">
        <v>314</v>
      </c>
      <c r="E4571" s="316" t="s">
        <v>187</v>
      </c>
      <c r="F4571" s="316" t="s">
        <v>917</v>
      </c>
      <c r="G4571" s="316" t="s">
        <v>447</v>
      </c>
      <c r="H4571" s="316" t="s">
        <v>811</v>
      </c>
      <c r="I4571" s="316" t="s">
        <v>656</v>
      </c>
      <c r="J4571" s="316" t="s">
        <v>286</v>
      </c>
      <c r="K4571" s="36">
        <v>5</v>
      </c>
      <c r="L4571" s="317">
        <v>0.20000000298023221</v>
      </c>
      <c r="M4571" s="317">
        <v>0.20000000298023221</v>
      </c>
      <c r="N4571" s="36">
        <v>100</v>
      </c>
      <c r="O4571" s="317">
        <v>0.17391000688076019</v>
      </c>
      <c r="P4571" s="317">
        <v>0.177619993686676</v>
      </c>
      <c r="Q4571" s="36">
        <v>492</v>
      </c>
      <c r="R4571" s="317">
        <v>4.9339998513460159E-2</v>
      </c>
      <c r="S4571" s="317">
        <v>5.1920000463724143E-2</v>
      </c>
      <c r="T4571" t="s">
        <v>380</v>
      </c>
      <c r="BA4571" s="395">
        <v>1</v>
      </c>
      <c r="BB4571" s="396" t="s">
        <v>861</v>
      </c>
      <c r="BC4571" t="str">
        <f t="shared" si="406"/>
        <v>RAS</v>
      </c>
      <c r="BD4571" t="str">
        <f t="shared" si="407"/>
        <v>NAoMe_initial_ethnicity_grp</v>
      </c>
      <c r="BE4571" s="397" t="s">
        <v>862</v>
      </c>
      <c r="BF4571" t="str">
        <f t="shared" si="408"/>
        <v>Asian or Asian British</v>
      </c>
      <c r="BG4571">
        <f t="shared" si="409"/>
        <v>5</v>
      </c>
      <c r="BH4571" s="398">
        <f t="shared" si="410"/>
        <v>0.20000000298023221</v>
      </c>
      <c r="BO4571" s="33"/>
    </row>
    <row r="4572" spans="1:67">
      <c r="A4572" s="316" t="s">
        <v>27</v>
      </c>
      <c r="B4572" t="s">
        <v>380</v>
      </c>
      <c r="C4572" t="s">
        <v>910</v>
      </c>
      <c r="D4572" t="s">
        <v>314</v>
      </c>
      <c r="E4572" s="316" t="s">
        <v>187</v>
      </c>
      <c r="F4572" s="316" t="s">
        <v>917</v>
      </c>
      <c r="G4572" s="316" t="s">
        <v>447</v>
      </c>
      <c r="H4572" s="316" t="s">
        <v>811</v>
      </c>
      <c r="I4572" s="316" t="s">
        <v>656</v>
      </c>
      <c r="J4572" s="316" t="s">
        <v>287</v>
      </c>
      <c r="K4572" s="36">
        <v>2</v>
      </c>
      <c r="L4572" s="317">
        <v>7.9999998211860657E-2</v>
      </c>
      <c r="M4572" s="317">
        <v>7.9999998211860657E-2</v>
      </c>
      <c r="N4572" s="36">
        <v>54</v>
      </c>
      <c r="O4572" s="317">
        <v>9.3910001218318939E-2</v>
      </c>
      <c r="P4572" s="317">
        <v>9.5909997820854187E-2</v>
      </c>
      <c r="Q4572" s="36">
        <v>403</v>
      </c>
      <c r="R4572" s="317">
        <v>4.0410000830888748E-2</v>
      </c>
      <c r="S4572" s="317">
        <v>4.2520001530647278E-2</v>
      </c>
      <c r="T4572" t="s">
        <v>380</v>
      </c>
      <c r="BA4572" s="395">
        <v>1</v>
      </c>
      <c r="BB4572" s="396" t="s">
        <v>861</v>
      </c>
      <c r="BC4572" t="str">
        <f t="shared" si="406"/>
        <v>RAS</v>
      </c>
      <c r="BD4572" t="str">
        <f t="shared" si="407"/>
        <v>NAoMe_initial_ethnicity_grp</v>
      </c>
      <c r="BE4572" s="397" t="s">
        <v>862</v>
      </c>
      <c r="BF4572" t="str">
        <f t="shared" si="408"/>
        <v>Black or Black British</v>
      </c>
      <c r="BG4572">
        <f t="shared" si="409"/>
        <v>2</v>
      </c>
      <c r="BH4572" s="398">
        <f t="shared" si="410"/>
        <v>7.9999998211860657E-2</v>
      </c>
      <c r="BO4572" s="33"/>
    </row>
    <row r="4573" spans="1:67">
      <c r="A4573" s="316" t="s">
        <v>27</v>
      </c>
      <c r="B4573" t="s">
        <v>380</v>
      </c>
      <c r="C4573" t="s">
        <v>910</v>
      </c>
      <c r="D4573" t="s">
        <v>314</v>
      </c>
      <c r="E4573" s="316" t="s">
        <v>187</v>
      </c>
      <c r="F4573" s="316" t="s">
        <v>917</v>
      </c>
      <c r="G4573" s="316" t="s">
        <v>447</v>
      </c>
      <c r="H4573" s="316" t="s">
        <v>811</v>
      </c>
      <c r="I4573" s="316" t="s">
        <v>656</v>
      </c>
      <c r="J4573" s="316" t="s">
        <v>259</v>
      </c>
      <c r="K4573" s="36">
        <v>0</v>
      </c>
      <c r="L4573" s="317">
        <v>0</v>
      </c>
      <c r="M4573" s="317">
        <v>0</v>
      </c>
      <c r="N4573" s="36">
        <v>13</v>
      </c>
      <c r="O4573" s="317">
        <v>2.2609999403357509E-2</v>
      </c>
      <c r="P4573" s="317">
        <v>2.3089999333024021E-2</v>
      </c>
      <c r="Q4573" s="36">
        <v>98</v>
      </c>
      <c r="R4573" s="317">
        <v>9.8299998790025711E-3</v>
      </c>
      <c r="S4573" s="317">
        <v>1.0339999571442601E-2</v>
      </c>
      <c r="T4573" t="s">
        <v>380</v>
      </c>
      <c r="BA4573" s="395">
        <v>1</v>
      </c>
      <c r="BB4573" s="396" t="s">
        <v>861</v>
      </c>
      <c r="BC4573" t="str">
        <f t="shared" si="406"/>
        <v>RAS</v>
      </c>
      <c r="BD4573" t="str">
        <f t="shared" si="407"/>
        <v>NAoMe_initial_ethnicity_grp</v>
      </c>
      <c r="BE4573" s="397" t="s">
        <v>862</v>
      </c>
      <c r="BF4573" t="str">
        <f t="shared" si="408"/>
        <v>Mixed</v>
      </c>
      <c r="BG4573">
        <f t="shared" si="409"/>
        <v>0</v>
      </c>
      <c r="BH4573" s="398">
        <f t="shared" si="410"/>
        <v>0</v>
      </c>
      <c r="BO4573" s="33"/>
    </row>
    <row r="4574" spans="1:67">
      <c r="A4574" s="316" t="s">
        <v>27</v>
      </c>
      <c r="B4574" t="s">
        <v>380</v>
      </c>
      <c r="C4574" t="s">
        <v>910</v>
      </c>
      <c r="D4574" t="s">
        <v>314</v>
      </c>
      <c r="E4574" s="316" t="s">
        <v>187</v>
      </c>
      <c r="F4574" s="316" t="s">
        <v>917</v>
      </c>
      <c r="G4574" s="316" t="s">
        <v>447</v>
      </c>
      <c r="H4574" s="316" t="s">
        <v>811</v>
      </c>
      <c r="I4574" s="316" t="s">
        <v>656</v>
      </c>
      <c r="J4574" s="316" t="s">
        <v>288</v>
      </c>
      <c r="K4574" s="36">
        <v>0</v>
      </c>
      <c r="L4574" s="317">
        <v>0</v>
      </c>
      <c r="M4574" s="317">
        <v>0</v>
      </c>
      <c r="N4574" s="36">
        <v>65</v>
      </c>
      <c r="O4574" s="317">
        <v>0.11304000020027161</v>
      </c>
      <c r="P4574" s="317">
        <v>0.1154500022530556</v>
      </c>
      <c r="Q4574" s="36">
        <v>246</v>
      </c>
      <c r="R4574" s="317">
        <v>2.466999925673008E-2</v>
      </c>
      <c r="S4574" s="317">
        <v>2.5960000231862072E-2</v>
      </c>
      <c r="T4574" t="s">
        <v>380</v>
      </c>
      <c r="BA4574" s="395">
        <v>1</v>
      </c>
      <c r="BB4574" s="396" t="s">
        <v>861</v>
      </c>
      <c r="BC4574" t="str">
        <f t="shared" si="406"/>
        <v>RAS</v>
      </c>
      <c r="BD4574" t="str">
        <f t="shared" si="407"/>
        <v>NAoMe_initial_ethnicity_grp</v>
      </c>
      <c r="BE4574" s="397" t="s">
        <v>862</v>
      </c>
      <c r="BF4574" t="str">
        <f t="shared" si="408"/>
        <v>Other Ethnic Group</v>
      </c>
      <c r="BG4574">
        <f t="shared" si="409"/>
        <v>0</v>
      </c>
      <c r="BH4574" s="398">
        <f t="shared" si="410"/>
        <v>0</v>
      </c>
      <c r="BO4574" s="33"/>
    </row>
    <row r="4575" spans="1:67">
      <c r="A4575" s="316" t="s">
        <v>27</v>
      </c>
      <c r="B4575" t="s">
        <v>380</v>
      </c>
      <c r="C4575" t="s">
        <v>910</v>
      </c>
      <c r="D4575" t="s">
        <v>314</v>
      </c>
      <c r="E4575" s="316" t="s">
        <v>187</v>
      </c>
      <c r="F4575" s="316" t="s">
        <v>917</v>
      </c>
      <c r="G4575" s="316" t="s">
        <v>447</v>
      </c>
      <c r="H4575" s="316" t="s">
        <v>811</v>
      </c>
      <c r="I4575" s="316" t="s">
        <v>656</v>
      </c>
      <c r="J4575" s="316" t="s">
        <v>260</v>
      </c>
      <c r="K4575" s="36">
        <v>0</v>
      </c>
      <c r="L4575" s="317">
        <v>0</v>
      </c>
      <c r="M4575" s="317"/>
      <c r="N4575" s="36">
        <v>12</v>
      </c>
      <c r="O4575" s="317">
        <v>2.0870000123977661E-2</v>
      </c>
      <c r="P4575" s="317"/>
      <c r="Q4575" s="36">
        <v>495</v>
      </c>
      <c r="R4575" s="317">
        <v>4.9639999866485603E-2</v>
      </c>
      <c r="S4575" s="317"/>
      <c r="T4575" t="s">
        <v>380</v>
      </c>
      <c r="BA4575" s="395">
        <v>1</v>
      </c>
      <c r="BB4575" s="396" t="s">
        <v>861</v>
      </c>
      <c r="BC4575" t="str">
        <f t="shared" si="406"/>
        <v>RAS</v>
      </c>
      <c r="BD4575" t="str">
        <f t="shared" si="407"/>
        <v>NAoMe_initial_ethnicity_grp</v>
      </c>
      <c r="BE4575" s="397" t="s">
        <v>862</v>
      </c>
      <c r="BF4575" t="str">
        <f t="shared" si="408"/>
        <v>Unknown</v>
      </c>
      <c r="BG4575">
        <f t="shared" si="409"/>
        <v>0</v>
      </c>
      <c r="BH4575" s="398">
        <f t="shared" si="410"/>
        <v>0</v>
      </c>
      <c r="BO4575" s="33"/>
    </row>
    <row r="4576" spans="1:67">
      <c r="A4576" s="316" t="s">
        <v>27</v>
      </c>
      <c r="B4576" t="s">
        <v>380</v>
      </c>
      <c r="C4576" t="s">
        <v>910</v>
      </c>
      <c r="D4576" t="s">
        <v>314</v>
      </c>
      <c r="E4576" s="316" t="s">
        <v>187</v>
      </c>
      <c r="F4576" s="316" t="s">
        <v>917</v>
      </c>
      <c r="G4576" s="316" t="s">
        <v>447</v>
      </c>
      <c r="H4576" s="316" t="s">
        <v>811</v>
      </c>
      <c r="I4576" s="316" t="s">
        <v>656</v>
      </c>
      <c r="J4576" s="316" t="s">
        <v>258</v>
      </c>
      <c r="K4576" s="36">
        <v>18</v>
      </c>
      <c r="L4576" s="317">
        <v>0.72000002861022949</v>
      </c>
      <c r="M4576" s="317">
        <v>0.72000002861022949</v>
      </c>
      <c r="N4576" s="36">
        <v>331</v>
      </c>
      <c r="O4576" s="317">
        <v>0.57564997673034668</v>
      </c>
      <c r="P4576" s="317">
        <v>0.58792001008987427</v>
      </c>
      <c r="Q4576" s="36">
        <v>8238</v>
      </c>
      <c r="R4576" s="317">
        <v>0.82611000537872314</v>
      </c>
      <c r="S4576" s="317">
        <v>0.86926001310348511</v>
      </c>
      <c r="T4576" t="s">
        <v>380</v>
      </c>
      <c r="BA4576" s="395">
        <v>1</v>
      </c>
      <c r="BB4576" s="396" t="s">
        <v>861</v>
      </c>
      <c r="BC4576" t="str">
        <f t="shared" si="406"/>
        <v>RAS</v>
      </c>
      <c r="BD4576" t="str">
        <f t="shared" si="407"/>
        <v>NAoMe_initial_ethnicity_grp</v>
      </c>
      <c r="BE4576" s="397" t="s">
        <v>862</v>
      </c>
      <c r="BF4576" t="str">
        <f t="shared" si="408"/>
        <v>White</v>
      </c>
      <c r="BG4576">
        <f t="shared" si="409"/>
        <v>18</v>
      </c>
      <c r="BH4576" s="398">
        <f t="shared" si="410"/>
        <v>0.72000002861022949</v>
      </c>
      <c r="BO4576" s="33"/>
    </row>
    <row r="4577" spans="1:67">
      <c r="A4577" s="316" t="s">
        <v>27</v>
      </c>
      <c r="B4577" t="s">
        <v>380</v>
      </c>
      <c r="C4577" t="s">
        <v>910</v>
      </c>
      <c r="D4577" t="s">
        <v>314</v>
      </c>
      <c r="E4577" s="316" t="s">
        <v>187</v>
      </c>
      <c r="F4577" s="316" t="s">
        <v>917</v>
      </c>
      <c r="G4577" s="316" t="s">
        <v>447</v>
      </c>
      <c r="H4577" s="316" t="s">
        <v>811</v>
      </c>
      <c r="I4577" s="316" t="s">
        <v>657</v>
      </c>
      <c r="J4577" s="316" t="s">
        <v>817</v>
      </c>
      <c r="K4577" s="36">
        <v>23</v>
      </c>
      <c r="L4577" s="317">
        <v>0.92000001668930054</v>
      </c>
      <c r="M4577" s="317"/>
      <c r="N4577" s="36">
        <v>529</v>
      </c>
      <c r="O4577" s="317">
        <v>0.92000001668930054</v>
      </c>
      <c r="P4577" s="317"/>
      <c r="Q4577" s="36">
        <v>9359</v>
      </c>
      <c r="R4577" s="317">
        <v>0.93853002786636353</v>
      </c>
      <c r="S4577" s="317"/>
      <c r="T4577" t="s">
        <v>380</v>
      </c>
      <c r="BA4577" s="395">
        <v>1</v>
      </c>
      <c r="BB4577" s="396" t="s">
        <v>861</v>
      </c>
      <c r="BC4577" t="str">
        <f t="shared" si="406"/>
        <v>RAS</v>
      </c>
      <c r="BD4577" t="str">
        <f t="shared" si="407"/>
        <v>NAoMe_initial_final_route</v>
      </c>
      <c r="BE4577" s="397" t="s">
        <v>862</v>
      </c>
      <c r="BF4577" t="str">
        <f t="shared" si="408"/>
        <v>Not screened</v>
      </c>
      <c r="BG4577">
        <f t="shared" si="409"/>
        <v>23</v>
      </c>
      <c r="BH4577" s="398">
        <f t="shared" si="410"/>
        <v>0.92000001668930054</v>
      </c>
      <c r="BO4577" s="33"/>
    </row>
    <row r="4578" spans="1:67">
      <c r="A4578" s="316" t="s">
        <v>27</v>
      </c>
      <c r="B4578" t="s">
        <v>380</v>
      </c>
      <c r="C4578" t="s">
        <v>910</v>
      </c>
      <c r="D4578" t="s">
        <v>314</v>
      </c>
      <c r="E4578" s="316" t="s">
        <v>187</v>
      </c>
      <c r="F4578" s="316" t="s">
        <v>917</v>
      </c>
      <c r="G4578" s="316" t="s">
        <v>447</v>
      </c>
      <c r="H4578" s="316" t="s">
        <v>811</v>
      </c>
      <c r="I4578" s="316" t="s">
        <v>657</v>
      </c>
      <c r="J4578" s="316" t="s">
        <v>352</v>
      </c>
      <c r="K4578" s="36">
        <v>2</v>
      </c>
      <c r="L4578" s="317">
        <v>7.9999998211860657E-2</v>
      </c>
      <c r="M4578" s="317"/>
      <c r="N4578" s="36">
        <v>46</v>
      </c>
      <c r="O4578" s="317">
        <v>7.9999998211860657E-2</v>
      </c>
      <c r="P4578" s="317"/>
      <c r="Q4578" s="36">
        <v>613</v>
      </c>
      <c r="R4578" s="317">
        <v>6.1469998210668557E-2</v>
      </c>
      <c r="S4578" s="317"/>
      <c r="T4578" t="s">
        <v>380</v>
      </c>
      <c r="BA4578" s="395">
        <v>1</v>
      </c>
      <c r="BB4578" s="396" t="s">
        <v>861</v>
      </c>
      <c r="BC4578" t="str">
        <f t="shared" si="406"/>
        <v>RAS</v>
      </c>
      <c r="BD4578" t="str">
        <f t="shared" si="407"/>
        <v>NAoMe_initial_final_route</v>
      </c>
      <c r="BE4578" s="397" t="s">
        <v>862</v>
      </c>
      <c r="BF4578" t="str">
        <f t="shared" si="408"/>
        <v>Screening</v>
      </c>
      <c r="BG4578">
        <f t="shared" si="409"/>
        <v>2</v>
      </c>
      <c r="BH4578" s="398">
        <f t="shared" si="410"/>
        <v>7.9999998211860657E-2</v>
      </c>
      <c r="BO4578" s="33"/>
    </row>
    <row r="4579" spans="1:67">
      <c r="A4579" s="316" t="s">
        <v>27</v>
      </c>
      <c r="B4579" t="s">
        <v>380</v>
      </c>
      <c r="C4579" t="s">
        <v>910</v>
      </c>
      <c r="D4579" t="s">
        <v>314</v>
      </c>
      <c r="E4579" s="316" t="s">
        <v>187</v>
      </c>
      <c r="F4579" s="316" t="s">
        <v>917</v>
      </c>
      <c r="G4579" s="316" t="s">
        <v>447</v>
      </c>
      <c r="H4579" s="316" t="s">
        <v>811</v>
      </c>
      <c r="I4579" s="316" t="s">
        <v>303</v>
      </c>
      <c r="J4579" s="316" t="s">
        <v>308</v>
      </c>
      <c r="K4579" s="36">
        <v>3</v>
      </c>
      <c r="L4579" s="317">
        <v>0.119999997317791</v>
      </c>
      <c r="M4579" s="317"/>
      <c r="N4579" s="36">
        <v>147</v>
      </c>
      <c r="O4579" s="317">
        <v>0.25565001368522638</v>
      </c>
      <c r="P4579" s="317"/>
      <c r="Q4579" s="36">
        <v>1652</v>
      </c>
      <c r="R4579" s="317">
        <v>0.1656599938869476</v>
      </c>
      <c r="S4579" s="317"/>
      <c r="T4579" t="s">
        <v>380</v>
      </c>
      <c r="BA4579" s="395">
        <v>1</v>
      </c>
      <c r="BB4579" s="396" t="s">
        <v>861</v>
      </c>
      <c r="BC4579" t="str">
        <f t="shared" si="406"/>
        <v>RAS</v>
      </c>
      <c r="BD4579" t="str">
        <f t="shared" si="407"/>
        <v>NAoMe_initial_final_stage_tum</v>
      </c>
      <c r="BE4579" s="397" t="s">
        <v>862</v>
      </c>
      <c r="BF4579" t="str">
        <f t="shared" si="408"/>
        <v>Not staged/Unstated</v>
      </c>
      <c r="BG4579">
        <f t="shared" si="409"/>
        <v>3</v>
      </c>
      <c r="BH4579" s="398">
        <f t="shared" si="410"/>
        <v>0.119999997317791</v>
      </c>
      <c r="BO4579" s="33"/>
    </row>
    <row r="4580" spans="1:67">
      <c r="A4580" s="316" t="s">
        <v>27</v>
      </c>
      <c r="B4580" t="s">
        <v>380</v>
      </c>
      <c r="C4580" t="s">
        <v>910</v>
      </c>
      <c r="D4580" t="s">
        <v>314</v>
      </c>
      <c r="E4580" s="316" t="s">
        <v>187</v>
      </c>
      <c r="F4580" s="316" t="s">
        <v>917</v>
      </c>
      <c r="G4580" s="316" t="s">
        <v>447</v>
      </c>
      <c r="H4580" s="316" t="s">
        <v>811</v>
      </c>
      <c r="I4580" s="316" t="s">
        <v>303</v>
      </c>
      <c r="J4580" s="316" t="s">
        <v>304</v>
      </c>
      <c r="K4580" s="36">
        <v>0</v>
      </c>
      <c r="L4580" s="317">
        <v>0</v>
      </c>
      <c r="M4580" s="317">
        <v>0</v>
      </c>
      <c r="N4580" s="36">
        <v>6</v>
      </c>
      <c r="O4580" s="317">
        <v>1.042999979108572E-2</v>
      </c>
      <c r="P4580" s="317">
        <v>1.4019999653100969E-2</v>
      </c>
      <c r="Q4580" s="36">
        <v>64</v>
      </c>
      <c r="R4580" s="317">
        <v>6.4199999906122676E-3</v>
      </c>
      <c r="S4580" s="317">
        <v>7.689999882131815E-3</v>
      </c>
      <c r="T4580" t="s">
        <v>380</v>
      </c>
      <c r="BA4580" s="395">
        <v>1</v>
      </c>
      <c r="BB4580" s="396" t="s">
        <v>861</v>
      </c>
      <c r="BC4580" t="str">
        <f t="shared" si="406"/>
        <v>RAS</v>
      </c>
      <c r="BD4580" t="str">
        <f t="shared" si="407"/>
        <v>NAoMe_initial_final_stage_tum</v>
      </c>
      <c r="BE4580" s="397" t="s">
        <v>862</v>
      </c>
      <c r="BF4580" t="str">
        <f t="shared" si="408"/>
        <v>Stage 0</v>
      </c>
      <c r="BG4580">
        <f t="shared" si="409"/>
        <v>0</v>
      </c>
      <c r="BH4580" s="398">
        <f t="shared" si="410"/>
        <v>0</v>
      </c>
      <c r="BO4580" s="33"/>
    </row>
    <row r="4581" spans="1:67">
      <c r="A4581" s="316" t="s">
        <v>27</v>
      </c>
      <c r="B4581" t="s">
        <v>380</v>
      </c>
      <c r="C4581" t="s">
        <v>910</v>
      </c>
      <c r="D4581" t="s">
        <v>314</v>
      </c>
      <c r="E4581" s="316" t="s">
        <v>187</v>
      </c>
      <c r="F4581" s="316" t="s">
        <v>917</v>
      </c>
      <c r="G4581" s="316" t="s">
        <v>447</v>
      </c>
      <c r="H4581" s="316" t="s">
        <v>811</v>
      </c>
      <c r="I4581" s="316" t="s">
        <v>303</v>
      </c>
      <c r="J4581" s="316" t="s">
        <v>305</v>
      </c>
      <c r="K4581" s="36">
        <v>2</v>
      </c>
      <c r="L4581" s="317">
        <v>7.9999998211860657E-2</v>
      </c>
      <c r="M4581" s="317">
        <v>9.0910002589225769E-2</v>
      </c>
      <c r="N4581" s="36">
        <v>11</v>
      </c>
      <c r="O4581" s="317">
        <v>1.913000084459782E-2</v>
      </c>
      <c r="P4581" s="317">
        <v>2.569999918341637E-2</v>
      </c>
      <c r="Q4581" s="36">
        <v>359</v>
      </c>
      <c r="R4581" s="317">
        <v>3.5999998450279243E-2</v>
      </c>
      <c r="S4581" s="317">
        <v>4.3150000274181373E-2</v>
      </c>
      <c r="T4581" t="s">
        <v>380</v>
      </c>
      <c r="BA4581" s="395">
        <v>1</v>
      </c>
      <c r="BB4581" s="396" t="s">
        <v>861</v>
      </c>
      <c r="BC4581" t="str">
        <f t="shared" si="406"/>
        <v>RAS</v>
      </c>
      <c r="BD4581" t="str">
        <f t="shared" si="407"/>
        <v>NAoMe_initial_final_stage_tum</v>
      </c>
      <c r="BE4581" s="397" t="s">
        <v>862</v>
      </c>
      <c r="BF4581" t="str">
        <f t="shared" si="408"/>
        <v>Stage 1</v>
      </c>
      <c r="BG4581">
        <f t="shared" si="409"/>
        <v>2</v>
      </c>
      <c r="BH4581" s="398">
        <f t="shared" si="410"/>
        <v>7.9999998211860657E-2</v>
      </c>
      <c r="BO4581" s="33"/>
    </row>
    <row r="4582" spans="1:67">
      <c r="A4582" s="316" t="s">
        <v>27</v>
      </c>
      <c r="B4582" t="s">
        <v>380</v>
      </c>
      <c r="C4582" t="s">
        <v>910</v>
      </c>
      <c r="D4582" t="s">
        <v>314</v>
      </c>
      <c r="E4582" s="316" t="s">
        <v>187</v>
      </c>
      <c r="F4582" s="316" t="s">
        <v>917</v>
      </c>
      <c r="G4582" s="316" t="s">
        <v>447</v>
      </c>
      <c r="H4582" s="316" t="s">
        <v>811</v>
      </c>
      <c r="I4582" s="316" t="s">
        <v>303</v>
      </c>
      <c r="J4582" s="316" t="s">
        <v>306</v>
      </c>
      <c r="K4582" s="36">
        <v>7</v>
      </c>
      <c r="L4582" s="317">
        <v>0.2800000011920929</v>
      </c>
      <c r="M4582" s="317">
        <v>0.31817999482154852</v>
      </c>
      <c r="N4582" s="36">
        <v>44</v>
      </c>
      <c r="O4582" s="317">
        <v>7.6520003378391266E-2</v>
      </c>
      <c r="P4582" s="317">
        <v>0.10279999673366549</v>
      </c>
      <c r="Q4582" s="36">
        <v>996</v>
      </c>
      <c r="R4582" s="317">
        <v>9.9880002439022064E-2</v>
      </c>
      <c r="S4582" s="317">
        <v>0.11970999836921691</v>
      </c>
      <c r="T4582" t="s">
        <v>380</v>
      </c>
      <c r="BA4582" s="395">
        <v>1</v>
      </c>
      <c r="BB4582" s="396" t="s">
        <v>861</v>
      </c>
      <c r="BC4582" t="str">
        <f t="shared" si="406"/>
        <v>RAS</v>
      </c>
      <c r="BD4582" t="str">
        <f t="shared" si="407"/>
        <v>NAoMe_initial_final_stage_tum</v>
      </c>
      <c r="BE4582" s="397" t="s">
        <v>862</v>
      </c>
      <c r="BF4582" t="str">
        <f t="shared" si="408"/>
        <v>Stage 2</v>
      </c>
      <c r="BG4582">
        <f t="shared" si="409"/>
        <v>7</v>
      </c>
      <c r="BH4582" s="398">
        <f t="shared" si="410"/>
        <v>0.2800000011920929</v>
      </c>
      <c r="BO4582" s="33"/>
    </row>
    <row r="4583" spans="1:67">
      <c r="A4583" s="316" t="s">
        <v>27</v>
      </c>
      <c r="B4583" t="s">
        <v>380</v>
      </c>
      <c r="C4583" t="s">
        <v>910</v>
      </c>
      <c r="D4583" t="s">
        <v>314</v>
      </c>
      <c r="E4583" s="316" t="s">
        <v>187</v>
      </c>
      <c r="F4583" s="316" t="s">
        <v>917</v>
      </c>
      <c r="G4583" s="316" t="s">
        <v>447</v>
      </c>
      <c r="H4583" s="316" t="s">
        <v>811</v>
      </c>
      <c r="I4583" s="316" t="s">
        <v>303</v>
      </c>
      <c r="J4583" s="316" t="s">
        <v>307</v>
      </c>
      <c r="K4583" s="36">
        <v>5</v>
      </c>
      <c r="L4583" s="317">
        <v>0.20000000298023221</v>
      </c>
      <c r="M4583" s="317">
        <v>0.22727000713348389</v>
      </c>
      <c r="N4583" s="36">
        <v>51</v>
      </c>
      <c r="O4583" s="317">
        <v>8.8699996471405029E-2</v>
      </c>
      <c r="P4583" s="317">
        <v>0.119159996509552</v>
      </c>
      <c r="Q4583" s="36">
        <v>742</v>
      </c>
      <c r="R4583" s="317">
        <v>7.4409998953342438E-2</v>
      </c>
      <c r="S4583" s="317">
        <v>8.9180000126361847E-2</v>
      </c>
      <c r="T4583" t="s">
        <v>380</v>
      </c>
      <c r="BA4583" s="395">
        <v>1</v>
      </c>
      <c r="BB4583" s="396" t="s">
        <v>861</v>
      </c>
      <c r="BC4583" t="str">
        <f t="shared" si="406"/>
        <v>RAS</v>
      </c>
      <c r="BD4583" t="str">
        <f t="shared" si="407"/>
        <v>NAoMe_initial_final_stage_tum</v>
      </c>
      <c r="BE4583" s="397" t="s">
        <v>862</v>
      </c>
      <c r="BF4583" t="str">
        <f t="shared" si="408"/>
        <v>Stage 3</v>
      </c>
      <c r="BG4583">
        <f t="shared" si="409"/>
        <v>5</v>
      </c>
      <c r="BH4583" s="398">
        <f t="shared" si="410"/>
        <v>0.20000000298023221</v>
      </c>
      <c r="BO4583" s="33"/>
    </row>
    <row r="4584" spans="1:67">
      <c r="A4584" s="316" t="s">
        <v>27</v>
      </c>
      <c r="B4584" t="s">
        <v>380</v>
      </c>
      <c r="C4584" t="s">
        <v>910</v>
      </c>
      <c r="D4584" t="s">
        <v>314</v>
      </c>
      <c r="E4584" s="316" t="s">
        <v>187</v>
      </c>
      <c r="F4584" s="316" t="s">
        <v>917</v>
      </c>
      <c r="G4584" s="316" t="s">
        <v>447</v>
      </c>
      <c r="H4584" s="316" t="s">
        <v>811</v>
      </c>
      <c r="I4584" s="316" t="s">
        <v>303</v>
      </c>
      <c r="J4584" s="316" t="s">
        <v>336</v>
      </c>
      <c r="K4584" s="36">
        <v>8</v>
      </c>
      <c r="L4584" s="317">
        <v>0.31999999284744263</v>
      </c>
      <c r="M4584" s="317">
        <v>0.36364001035690308</v>
      </c>
      <c r="N4584" s="36">
        <v>316</v>
      </c>
      <c r="O4584" s="317">
        <v>0.54957002401351929</v>
      </c>
      <c r="P4584" s="317">
        <v>0.738319993019104</v>
      </c>
      <c r="Q4584" s="36">
        <v>6159</v>
      </c>
      <c r="R4584" s="317">
        <v>0.6176300048828125</v>
      </c>
      <c r="S4584" s="317">
        <v>0.74026000499725342</v>
      </c>
      <c r="T4584" t="s">
        <v>380</v>
      </c>
      <c r="BA4584" s="395">
        <v>1</v>
      </c>
      <c r="BB4584" s="396" t="s">
        <v>861</v>
      </c>
      <c r="BC4584" t="str">
        <f t="shared" si="406"/>
        <v>RAS</v>
      </c>
      <c r="BD4584" t="str">
        <f t="shared" si="407"/>
        <v>NAoMe_initial_final_stage_tum</v>
      </c>
      <c r="BE4584" s="397" t="s">
        <v>862</v>
      </c>
      <c r="BF4584" t="str">
        <f t="shared" si="408"/>
        <v>Stage 4</v>
      </c>
      <c r="BG4584">
        <f t="shared" si="409"/>
        <v>8</v>
      </c>
      <c r="BH4584" s="398">
        <f t="shared" si="410"/>
        <v>0.31999999284744263</v>
      </c>
      <c r="BO4584" s="33"/>
    </row>
    <row r="4585" spans="1:67">
      <c r="A4585" s="316" t="s">
        <v>27</v>
      </c>
      <c r="B4585" t="s">
        <v>380</v>
      </c>
      <c r="C4585" t="s">
        <v>910</v>
      </c>
      <c r="D4585" t="s">
        <v>314</v>
      </c>
      <c r="E4585" s="316" t="s">
        <v>187</v>
      </c>
      <c r="F4585" s="316" t="s">
        <v>917</v>
      </c>
      <c r="G4585" s="316" t="s">
        <v>447</v>
      </c>
      <c r="H4585" s="316" t="s">
        <v>811</v>
      </c>
      <c r="I4585" s="316" t="s">
        <v>342</v>
      </c>
      <c r="J4585" s="316" t="s">
        <v>343</v>
      </c>
      <c r="K4585" s="36">
        <v>3</v>
      </c>
      <c r="L4585" s="317">
        <v>0.119999997317791</v>
      </c>
      <c r="M4585" s="317"/>
      <c r="N4585" s="36">
        <v>147</v>
      </c>
      <c r="O4585" s="317">
        <v>0.25565001368522638</v>
      </c>
      <c r="P4585" s="317"/>
      <c r="Q4585" s="36">
        <v>1652</v>
      </c>
      <c r="R4585" s="317">
        <v>0.1656599938869476</v>
      </c>
      <c r="S4585" s="317"/>
      <c r="T4585" t="s">
        <v>380</v>
      </c>
      <c r="BA4585" s="395">
        <v>1</v>
      </c>
      <c r="BB4585" s="396" t="s">
        <v>861</v>
      </c>
      <c r="BC4585" t="str">
        <f t="shared" si="406"/>
        <v>RAS</v>
      </c>
      <c r="BD4585" t="str">
        <f t="shared" si="407"/>
        <v>NAoMe_initial_final_stage_tum_grp</v>
      </c>
      <c r="BE4585" s="397" t="s">
        <v>862</v>
      </c>
      <c r="BF4585" t="str">
        <f t="shared" si="408"/>
        <v>MBC in HESAPC</v>
      </c>
      <c r="BG4585">
        <f t="shared" si="409"/>
        <v>3</v>
      </c>
      <c r="BH4585" s="398">
        <f t="shared" si="410"/>
        <v>0.119999997317791</v>
      </c>
      <c r="BO4585" s="33"/>
    </row>
    <row r="4586" spans="1:67">
      <c r="A4586" s="316" t="s">
        <v>27</v>
      </c>
      <c r="B4586" t="s">
        <v>380</v>
      </c>
      <c r="C4586" t="s">
        <v>910</v>
      </c>
      <c r="D4586" t="s">
        <v>314</v>
      </c>
      <c r="E4586" s="316" t="s">
        <v>187</v>
      </c>
      <c r="F4586" s="316" t="s">
        <v>917</v>
      </c>
      <c r="G4586" s="316" t="s">
        <v>447</v>
      </c>
      <c r="H4586" s="316" t="s">
        <v>811</v>
      </c>
      <c r="I4586" s="316" t="s">
        <v>342</v>
      </c>
      <c r="J4586" s="316" t="s">
        <v>344</v>
      </c>
      <c r="K4586" s="36">
        <v>14</v>
      </c>
      <c r="L4586" s="317">
        <v>0.56000000238418579</v>
      </c>
      <c r="M4586" s="317">
        <v>0.63635998964309692</v>
      </c>
      <c r="N4586" s="36">
        <v>112</v>
      </c>
      <c r="O4586" s="317">
        <v>0.19478000700473791</v>
      </c>
      <c r="P4586" s="317">
        <v>0.261680006980896</v>
      </c>
      <c r="Q4586" s="36">
        <v>2161</v>
      </c>
      <c r="R4586" s="317">
        <v>0.2167100012302399</v>
      </c>
      <c r="S4586" s="317">
        <v>0.25973999500274658</v>
      </c>
      <c r="T4586" t="s">
        <v>380</v>
      </c>
      <c r="BA4586" s="395">
        <v>1</v>
      </c>
      <c r="BB4586" s="396" t="s">
        <v>861</v>
      </c>
      <c r="BC4586" t="str">
        <f t="shared" si="406"/>
        <v>RAS</v>
      </c>
      <c r="BD4586" t="str">
        <f t="shared" si="407"/>
        <v>NAoMe_initial_final_stage_tum_grp</v>
      </c>
      <c r="BE4586" s="397" t="s">
        <v>862</v>
      </c>
      <c r="BF4586" t="str">
        <f t="shared" si="408"/>
        <v>Stage 0-3</v>
      </c>
      <c r="BG4586">
        <f t="shared" si="409"/>
        <v>14</v>
      </c>
      <c r="BH4586" s="398">
        <f t="shared" si="410"/>
        <v>0.56000000238418579</v>
      </c>
      <c r="BO4586" s="33"/>
    </row>
    <row r="4587" spans="1:67">
      <c r="A4587" s="316" t="s">
        <v>27</v>
      </c>
      <c r="B4587" t="s">
        <v>380</v>
      </c>
      <c r="C4587" t="s">
        <v>910</v>
      </c>
      <c r="D4587" t="s">
        <v>314</v>
      </c>
      <c r="E4587" s="316" t="s">
        <v>187</v>
      </c>
      <c r="F4587" s="316" t="s">
        <v>917</v>
      </c>
      <c r="G4587" s="316" t="s">
        <v>447</v>
      </c>
      <c r="H4587" s="316" t="s">
        <v>811</v>
      </c>
      <c r="I4587" s="316" t="s">
        <v>342</v>
      </c>
      <c r="J4587" s="316" t="s">
        <v>336</v>
      </c>
      <c r="K4587" s="36">
        <v>8</v>
      </c>
      <c r="L4587" s="317">
        <v>0.31999999284744263</v>
      </c>
      <c r="M4587" s="317">
        <v>0.36364001035690308</v>
      </c>
      <c r="N4587" s="36">
        <v>316</v>
      </c>
      <c r="O4587" s="317">
        <v>0.54957002401351929</v>
      </c>
      <c r="P4587" s="317">
        <v>0.738319993019104</v>
      </c>
      <c r="Q4587" s="36">
        <v>6159</v>
      </c>
      <c r="R4587" s="317">
        <v>0.6176300048828125</v>
      </c>
      <c r="S4587" s="317">
        <v>0.74026000499725342</v>
      </c>
      <c r="T4587" t="s">
        <v>380</v>
      </c>
      <c r="BA4587" s="395">
        <v>1</v>
      </c>
      <c r="BB4587" s="396" t="s">
        <v>861</v>
      </c>
      <c r="BC4587" t="str">
        <f t="shared" si="406"/>
        <v>RAS</v>
      </c>
      <c r="BD4587" t="str">
        <f t="shared" si="407"/>
        <v>NAoMe_initial_final_stage_tum_grp</v>
      </c>
      <c r="BE4587" s="397" t="s">
        <v>862</v>
      </c>
      <c r="BF4587" t="str">
        <f t="shared" si="408"/>
        <v>Stage 4</v>
      </c>
      <c r="BG4587">
        <f t="shared" si="409"/>
        <v>8</v>
      </c>
      <c r="BH4587" s="398">
        <f t="shared" si="410"/>
        <v>0.31999999284744263</v>
      </c>
      <c r="BO4587" s="33"/>
    </row>
    <row r="4588" spans="1:67">
      <c r="A4588" s="316" t="s">
        <v>27</v>
      </c>
      <c r="B4588" t="s">
        <v>380</v>
      </c>
      <c r="C4588" t="s">
        <v>910</v>
      </c>
      <c r="D4588" t="s">
        <v>314</v>
      </c>
      <c r="E4588" s="316" t="s">
        <v>187</v>
      </c>
      <c r="F4588" s="316" t="s">
        <v>917</v>
      </c>
      <c r="G4588" s="316" t="s">
        <v>447</v>
      </c>
      <c r="H4588" s="316" t="s">
        <v>811</v>
      </c>
      <c r="I4588" s="316" t="s">
        <v>658</v>
      </c>
      <c r="J4588" s="316" t="s">
        <v>345</v>
      </c>
      <c r="K4588" s="36">
        <v>25</v>
      </c>
      <c r="L4588" s="317">
        <v>1</v>
      </c>
      <c r="M4588" s="317"/>
      <c r="N4588" s="36">
        <v>575</v>
      </c>
      <c r="O4588" s="317">
        <v>1</v>
      </c>
      <c r="P4588" s="317"/>
      <c r="Q4588" s="36">
        <v>9972</v>
      </c>
      <c r="R4588" s="317">
        <v>1</v>
      </c>
      <c r="S4588" s="317"/>
      <c r="T4588" t="s">
        <v>380</v>
      </c>
      <c r="BA4588" s="395">
        <v>1</v>
      </c>
      <c r="BB4588" s="396" t="s">
        <v>861</v>
      </c>
      <c r="BC4588" t="str">
        <f t="shared" si="406"/>
        <v>RAS</v>
      </c>
      <c r="BD4588" t="str">
        <f t="shared" si="407"/>
        <v>NAoMe_initial_final_who_ps</v>
      </c>
      <c r="BE4588" s="397" t="s">
        <v>862</v>
      </c>
      <c r="BF4588" t="str">
        <f t="shared" si="408"/>
        <v>Not recorded</v>
      </c>
      <c r="BG4588">
        <f t="shared" si="409"/>
        <v>25</v>
      </c>
      <c r="BH4588" s="398">
        <f t="shared" si="410"/>
        <v>1</v>
      </c>
      <c r="BO4588" s="33"/>
    </row>
    <row r="4589" spans="1:67">
      <c r="A4589" s="316" t="s">
        <v>27</v>
      </c>
      <c r="B4589" t="s">
        <v>380</v>
      </c>
      <c r="C4589" t="s">
        <v>910</v>
      </c>
      <c r="D4589" t="s">
        <v>314</v>
      </c>
      <c r="E4589" s="316" t="s">
        <v>187</v>
      </c>
      <c r="F4589" s="316" t="s">
        <v>917</v>
      </c>
      <c r="G4589" s="316" t="s">
        <v>447</v>
      </c>
      <c r="H4589" s="316" t="s">
        <v>811</v>
      </c>
      <c r="I4589" s="316" t="s">
        <v>291</v>
      </c>
      <c r="J4589" s="316" t="s">
        <v>313</v>
      </c>
      <c r="K4589" s="36">
        <v>25</v>
      </c>
      <c r="L4589" s="317">
        <v>1</v>
      </c>
      <c r="M4589" s="317"/>
      <c r="N4589" s="36">
        <v>566</v>
      </c>
      <c r="O4589" s="317">
        <v>0.98435002565383911</v>
      </c>
      <c r="P4589" s="317"/>
      <c r="Q4589" s="36">
        <v>9846</v>
      </c>
      <c r="R4589" s="317">
        <v>0.98736000061035156</v>
      </c>
      <c r="S4589" s="317"/>
      <c r="T4589" t="s">
        <v>380</v>
      </c>
      <c r="BA4589" s="395">
        <v>1</v>
      </c>
      <c r="BB4589" s="396" t="s">
        <v>861</v>
      </c>
      <c r="BC4589" t="str">
        <f t="shared" si="406"/>
        <v>RAS</v>
      </c>
      <c r="BD4589" t="str">
        <f t="shared" si="407"/>
        <v>NAoMe_initial_gender</v>
      </c>
      <c r="BE4589" s="397" t="s">
        <v>862</v>
      </c>
      <c r="BF4589" t="str">
        <f t="shared" si="408"/>
        <v>Female</v>
      </c>
      <c r="BG4589">
        <f t="shared" si="409"/>
        <v>25</v>
      </c>
      <c r="BH4589" s="398">
        <f t="shared" si="410"/>
        <v>1</v>
      </c>
      <c r="BO4589" s="33"/>
    </row>
    <row r="4590" spans="1:67">
      <c r="A4590" s="316" t="s">
        <v>27</v>
      </c>
      <c r="B4590" t="s">
        <v>380</v>
      </c>
      <c r="C4590" t="s">
        <v>910</v>
      </c>
      <c r="D4590" t="s">
        <v>314</v>
      </c>
      <c r="E4590" s="316" t="s">
        <v>187</v>
      </c>
      <c r="F4590" s="316" t="s">
        <v>917</v>
      </c>
      <c r="G4590" s="316" t="s">
        <v>447</v>
      </c>
      <c r="H4590" s="316" t="s">
        <v>811</v>
      </c>
      <c r="I4590" s="316" t="s">
        <v>291</v>
      </c>
      <c r="J4590" s="316" t="s">
        <v>293</v>
      </c>
      <c r="K4590" s="36">
        <v>0</v>
      </c>
      <c r="L4590" s="317">
        <v>0</v>
      </c>
      <c r="M4590" s="317"/>
      <c r="N4590" s="36">
        <v>9</v>
      </c>
      <c r="O4590" s="317">
        <v>1.5650000423192981E-2</v>
      </c>
      <c r="P4590" s="317"/>
      <c r="Q4590" s="36">
        <v>126</v>
      </c>
      <c r="R4590" s="317">
        <v>1.264000032097101E-2</v>
      </c>
      <c r="S4590" s="317"/>
      <c r="T4590" t="s">
        <v>380</v>
      </c>
      <c r="BA4590" s="395">
        <v>1</v>
      </c>
      <c r="BB4590" s="396" t="s">
        <v>861</v>
      </c>
      <c r="BC4590" t="str">
        <f t="shared" si="406"/>
        <v>RAS</v>
      </c>
      <c r="BD4590" t="str">
        <f t="shared" si="407"/>
        <v>NAoMe_initial_gender</v>
      </c>
      <c r="BE4590" s="397" t="s">
        <v>862</v>
      </c>
      <c r="BF4590" t="str">
        <f t="shared" si="408"/>
        <v>Male</v>
      </c>
      <c r="BG4590">
        <f t="shared" si="409"/>
        <v>0</v>
      </c>
      <c r="BH4590" s="398">
        <f t="shared" si="410"/>
        <v>0</v>
      </c>
      <c r="BO4590" s="33"/>
    </row>
    <row r="4591" spans="1:67">
      <c r="A4591" s="316" t="s">
        <v>27</v>
      </c>
      <c r="B4591" t="s">
        <v>380</v>
      </c>
      <c r="C4591" t="s">
        <v>910</v>
      </c>
      <c r="D4591" t="s">
        <v>314</v>
      </c>
      <c r="E4591" s="316" t="s">
        <v>187</v>
      </c>
      <c r="F4591" s="316" t="s">
        <v>917</v>
      </c>
      <c r="G4591" s="316" t="s">
        <v>447</v>
      </c>
      <c r="H4591" s="316" t="s">
        <v>811</v>
      </c>
      <c r="I4591" s="316" t="s">
        <v>659</v>
      </c>
      <c r="J4591" s="316" t="s">
        <v>294</v>
      </c>
      <c r="K4591" s="36">
        <v>2</v>
      </c>
      <c r="L4591" s="317">
        <v>7.9999998211860657E-2</v>
      </c>
      <c r="M4591" s="317">
        <v>7.9999998211860657E-2</v>
      </c>
      <c r="N4591" s="36">
        <v>64</v>
      </c>
      <c r="O4591" s="317">
        <v>0.1112999990582466</v>
      </c>
      <c r="P4591" s="317">
        <v>0.1112999990582466</v>
      </c>
      <c r="Q4591" s="36">
        <v>1800</v>
      </c>
      <c r="R4591" s="317">
        <v>0.18050999939441681</v>
      </c>
      <c r="S4591" s="317">
        <v>0.18050999939441681</v>
      </c>
      <c r="T4591" t="s">
        <v>380</v>
      </c>
      <c r="BA4591" s="395">
        <v>1</v>
      </c>
      <c r="BB4591" s="396" t="s">
        <v>861</v>
      </c>
      <c r="BC4591" t="str">
        <f t="shared" si="406"/>
        <v>RAS</v>
      </c>
      <c r="BD4591" t="str">
        <f t="shared" si="407"/>
        <v>NAoMe_initial_imd_2019</v>
      </c>
      <c r="BE4591" s="397" t="s">
        <v>862</v>
      </c>
      <c r="BF4591" t="str">
        <f t="shared" si="408"/>
        <v>1 - most deprived</v>
      </c>
      <c r="BG4591">
        <f t="shared" si="409"/>
        <v>2</v>
      </c>
      <c r="BH4591" s="398">
        <f t="shared" si="410"/>
        <v>7.9999998211860657E-2</v>
      </c>
      <c r="BO4591" s="33"/>
    </row>
    <row r="4592" spans="1:67">
      <c r="A4592" s="316" t="s">
        <v>27</v>
      </c>
      <c r="B4592" t="s">
        <v>380</v>
      </c>
      <c r="C4592" t="s">
        <v>910</v>
      </c>
      <c r="D4592" t="s">
        <v>314</v>
      </c>
      <c r="E4592" s="316" t="s">
        <v>187</v>
      </c>
      <c r="F4592" s="316" t="s">
        <v>917</v>
      </c>
      <c r="G4592" s="316" t="s">
        <v>447</v>
      </c>
      <c r="H4592" s="316" t="s">
        <v>811</v>
      </c>
      <c r="I4592" s="316" t="s">
        <v>659</v>
      </c>
      <c r="J4592" s="316" t="s">
        <v>15</v>
      </c>
      <c r="K4592" s="36">
        <v>7</v>
      </c>
      <c r="L4592" s="317">
        <v>0.2800000011920929</v>
      </c>
      <c r="M4592" s="317">
        <v>0.2800000011920929</v>
      </c>
      <c r="N4592" s="36">
        <v>132</v>
      </c>
      <c r="O4592" s="317">
        <v>0.2295700013637543</v>
      </c>
      <c r="P4592" s="317">
        <v>0.2295700013637543</v>
      </c>
      <c r="Q4592" s="36">
        <v>2036</v>
      </c>
      <c r="R4592" s="317">
        <v>0.20417000353336329</v>
      </c>
      <c r="S4592" s="317">
        <v>0.20417000353336329</v>
      </c>
      <c r="T4592" t="s">
        <v>380</v>
      </c>
      <c r="BA4592" s="395">
        <v>1</v>
      </c>
      <c r="BB4592" s="396" t="s">
        <v>861</v>
      </c>
      <c r="BC4592" t="str">
        <f t="shared" si="406"/>
        <v>RAS</v>
      </c>
      <c r="BD4592" t="str">
        <f t="shared" si="407"/>
        <v>NAoMe_initial_imd_2019</v>
      </c>
      <c r="BE4592" s="397" t="s">
        <v>862</v>
      </c>
      <c r="BF4592" t="str">
        <f t="shared" si="408"/>
        <v>2</v>
      </c>
      <c r="BG4592">
        <f t="shared" si="409"/>
        <v>7</v>
      </c>
      <c r="BH4592" s="398">
        <f t="shared" si="410"/>
        <v>0.2800000011920929</v>
      </c>
      <c r="BO4592" s="33"/>
    </row>
    <row r="4593" spans="1:67">
      <c r="A4593" s="316" t="s">
        <v>27</v>
      </c>
      <c r="B4593" t="s">
        <v>380</v>
      </c>
      <c r="C4593" t="s">
        <v>910</v>
      </c>
      <c r="D4593" t="s">
        <v>314</v>
      </c>
      <c r="E4593" s="316" t="s">
        <v>187</v>
      </c>
      <c r="F4593" s="316" t="s">
        <v>917</v>
      </c>
      <c r="G4593" s="316" t="s">
        <v>447</v>
      </c>
      <c r="H4593" s="316" t="s">
        <v>811</v>
      </c>
      <c r="I4593" s="316" t="s">
        <v>659</v>
      </c>
      <c r="J4593" s="316" t="s">
        <v>16</v>
      </c>
      <c r="K4593" s="36">
        <v>2</v>
      </c>
      <c r="L4593" s="317">
        <v>7.9999998211860657E-2</v>
      </c>
      <c r="M4593" s="317">
        <v>7.9999998211860657E-2</v>
      </c>
      <c r="N4593" s="36">
        <v>122</v>
      </c>
      <c r="O4593" s="317">
        <v>0.2121700048446655</v>
      </c>
      <c r="P4593" s="317">
        <v>0.2121700048446655</v>
      </c>
      <c r="Q4593" s="36">
        <v>2085</v>
      </c>
      <c r="R4593" s="317">
        <v>0.20908999443054199</v>
      </c>
      <c r="S4593" s="317">
        <v>0.20908999443054199</v>
      </c>
      <c r="T4593" t="s">
        <v>380</v>
      </c>
      <c r="BA4593" s="395">
        <v>1</v>
      </c>
      <c r="BB4593" s="396" t="s">
        <v>861</v>
      </c>
      <c r="BC4593" t="str">
        <f t="shared" si="406"/>
        <v>RAS</v>
      </c>
      <c r="BD4593" t="str">
        <f t="shared" si="407"/>
        <v>NAoMe_initial_imd_2019</v>
      </c>
      <c r="BE4593" s="397" t="s">
        <v>862</v>
      </c>
      <c r="BF4593" t="str">
        <f t="shared" si="408"/>
        <v>3</v>
      </c>
      <c r="BG4593">
        <f t="shared" si="409"/>
        <v>2</v>
      </c>
      <c r="BH4593" s="398">
        <f t="shared" si="410"/>
        <v>7.9999998211860657E-2</v>
      </c>
      <c r="BO4593" s="33"/>
    </row>
    <row r="4594" spans="1:67">
      <c r="A4594" s="316" t="s">
        <v>27</v>
      </c>
      <c r="B4594" t="s">
        <v>380</v>
      </c>
      <c r="C4594" t="s">
        <v>910</v>
      </c>
      <c r="D4594" t="s">
        <v>314</v>
      </c>
      <c r="E4594" s="316" t="s">
        <v>187</v>
      </c>
      <c r="F4594" s="316" t="s">
        <v>917</v>
      </c>
      <c r="G4594" s="316" t="s">
        <v>447</v>
      </c>
      <c r="H4594" s="316" t="s">
        <v>811</v>
      </c>
      <c r="I4594" s="316" t="s">
        <v>659</v>
      </c>
      <c r="J4594" s="316" t="s">
        <v>17</v>
      </c>
      <c r="K4594" s="36">
        <v>2</v>
      </c>
      <c r="L4594" s="317">
        <v>7.9999998211860657E-2</v>
      </c>
      <c r="M4594" s="317">
        <v>7.9999998211860657E-2</v>
      </c>
      <c r="N4594" s="36">
        <v>130</v>
      </c>
      <c r="O4594" s="317">
        <v>0.22608999907970431</v>
      </c>
      <c r="P4594" s="317">
        <v>0.22608999907970431</v>
      </c>
      <c r="Q4594" s="36">
        <v>2024</v>
      </c>
      <c r="R4594" s="317">
        <v>0.2029699981212616</v>
      </c>
      <c r="S4594" s="317">
        <v>0.2029699981212616</v>
      </c>
      <c r="T4594" t="s">
        <v>380</v>
      </c>
      <c r="BA4594" s="395">
        <v>1</v>
      </c>
      <c r="BB4594" s="396" t="s">
        <v>861</v>
      </c>
      <c r="BC4594" t="str">
        <f t="shared" si="406"/>
        <v>RAS</v>
      </c>
      <c r="BD4594" t="str">
        <f t="shared" si="407"/>
        <v>NAoMe_initial_imd_2019</v>
      </c>
      <c r="BE4594" s="397" t="s">
        <v>862</v>
      </c>
      <c r="BF4594" t="str">
        <f t="shared" si="408"/>
        <v>4</v>
      </c>
      <c r="BG4594">
        <f t="shared" si="409"/>
        <v>2</v>
      </c>
      <c r="BH4594" s="398">
        <f t="shared" si="410"/>
        <v>7.9999998211860657E-2</v>
      </c>
      <c r="BO4594" s="33"/>
    </row>
    <row r="4595" spans="1:67">
      <c r="A4595" s="316" t="s">
        <v>27</v>
      </c>
      <c r="B4595" t="s">
        <v>380</v>
      </c>
      <c r="C4595" t="s">
        <v>910</v>
      </c>
      <c r="D4595" t="s">
        <v>314</v>
      </c>
      <c r="E4595" s="316" t="s">
        <v>187</v>
      </c>
      <c r="F4595" s="316" t="s">
        <v>917</v>
      </c>
      <c r="G4595" s="316" t="s">
        <v>447</v>
      </c>
      <c r="H4595" s="316" t="s">
        <v>811</v>
      </c>
      <c r="I4595" s="316" t="s">
        <v>659</v>
      </c>
      <c r="J4595" s="316" t="s">
        <v>295</v>
      </c>
      <c r="K4595" s="36">
        <v>12</v>
      </c>
      <c r="L4595" s="317">
        <v>0.47999998927116388</v>
      </c>
      <c r="M4595" s="317">
        <v>0.47999998927116388</v>
      </c>
      <c r="N4595" s="36">
        <v>127</v>
      </c>
      <c r="O4595" s="317">
        <v>0.2208700031042099</v>
      </c>
      <c r="P4595" s="317">
        <v>0.2208700031042099</v>
      </c>
      <c r="Q4595" s="36">
        <v>2027</v>
      </c>
      <c r="R4595" s="317">
        <v>0.2032700031995773</v>
      </c>
      <c r="S4595" s="317">
        <v>0.2032700031995773</v>
      </c>
      <c r="T4595" t="s">
        <v>380</v>
      </c>
      <c r="BA4595" s="395">
        <v>1</v>
      </c>
      <c r="BB4595" s="396" t="s">
        <v>861</v>
      </c>
      <c r="BC4595" t="str">
        <f t="shared" si="406"/>
        <v>RAS</v>
      </c>
      <c r="BD4595" t="str">
        <f t="shared" si="407"/>
        <v>NAoMe_initial_imd_2019</v>
      </c>
      <c r="BE4595" s="397" t="s">
        <v>862</v>
      </c>
      <c r="BF4595" t="str">
        <f t="shared" si="408"/>
        <v>5 - least deprived</v>
      </c>
      <c r="BG4595">
        <f t="shared" si="409"/>
        <v>12</v>
      </c>
      <c r="BH4595" s="398">
        <f t="shared" si="410"/>
        <v>0.47999998927116388</v>
      </c>
      <c r="BO4595" s="33"/>
    </row>
    <row r="4596" spans="1:67">
      <c r="A4596" s="316" t="s">
        <v>27</v>
      </c>
      <c r="B4596" t="s">
        <v>380</v>
      </c>
      <c r="C4596" t="s">
        <v>910</v>
      </c>
      <c r="D4596" t="s">
        <v>314</v>
      </c>
      <c r="E4596" s="316" t="s">
        <v>187</v>
      </c>
      <c r="F4596" s="316" t="s">
        <v>917</v>
      </c>
      <c r="G4596" s="316" t="s">
        <v>447</v>
      </c>
      <c r="H4596" s="316" t="s">
        <v>811</v>
      </c>
      <c r="I4596" s="316" t="s">
        <v>659</v>
      </c>
      <c r="J4596" s="316" t="s">
        <v>260</v>
      </c>
      <c r="K4596" s="36">
        <v>0</v>
      </c>
      <c r="L4596" s="317">
        <v>0</v>
      </c>
      <c r="M4596" s="317"/>
      <c r="N4596" s="36">
        <v>0</v>
      </c>
      <c r="O4596" s="317">
        <v>0</v>
      </c>
      <c r="P4596" s="317"/>
      <c r="Q4596" s="36">
        <v>0</v>
      </c>
      <c r="R4596" s="317">
        <v>0</v>
      </c>
      <c r="S4596" s="317"/>
      <c r="T4596" t="s">
        <v>380</v>
      </c>
      <c r="BA4596" s="395">
        <v>1</v>
      </c>
      <c r="BB4596" s="396" t="s">
        <v>861</v>
      </c>
      <c r="BC4596" t="str">
        <f t="shared" si="406"/>
        <v>RAS</v>
      </c>
      <c r="BD4596" t="str">
        <f t="shared" si="407"/>
        <v>NAoMe_initial_imd_2019</v>
      </c>
      <c r="BE4596" s="397" t="s">
        <v>862</v>
      </c>
      <c r="BF4596" t="str">
        <f t="shared" si="408"/>
        <v>Unknown</v>
      </c>
      <c r="BG4596">
        <f t="shared" si="409"/>
        <v>0</v>
      </c>
      <c r="BH4596" s="398">
        <f t="shared" si="410"/>
        <v>0</v>
      </c>
      <c r="BO4596" s="33"/>
    </row>
    <row r="4597" spans="1:67">
      <c r="A4597" s="316" t="s">
        <v>27</v>
      </c>
      <c r="B4597" t="s">
        <v>380</v>
      </c>
      <c r="C4597" t="s">
        <v>910</v>
      </c>
      <c r="D4597" t="s">
        <v>314</v>
      </c>
      <c r="E4597" s="316" t="s">
        <v>187</v>
      </c>
      <c r="F4597" s="316" t="s">
        <v>917</v>
      </c>
      <c r="G4597" s="316" t="s">
        <v>447</v>
      </c>
      <c r="H4597" s="316" t="s">
        <v>811</v>
      </c>
      <c r="I4597" s="316" t="s">
        <v>296</v>
      </c>
      <c r="J4597" s="316" t="s">
        <v>297</v>
      </c>
      <c r="K4597" s="36">
        <v>21</v>
      </c>
      <c r="L4597" s="317">
        <v>0.8399999737739563</v>
      </c>
      <c r="M4597" s="317">
        <v>0.8399999737739563</v>
      </c>
      <c r="N4597" s="36">
        <v>333</v>
      </c>
      <c r="O4597" s="317">
        <v>0.57912999391555786</v>
      </c>
      <c r="P4597" s="317">
        <v>0.59570997953414917</v>
      </c>
      <c r="Q4597" s="36">
        <v>5528</v>
      </c>
      <c r="R4597" s="317">
        <v>0.55435001850128174</v>
      </c>
      <c r="S4597" s="317">
        <v>0.56936997175216675</v>
      </c>
      <c r="T4597" t="s">
        <v>380</v>
      </c>
      <c r="BA4597" s="395">
        <v>1</v>
      </c>
      <c r="BB4597" s="396" t="s">
        <v>861</v>
      </c>
      <c r="BC4597" t="str">
        <f t="shared" si="406"/>
        <v>RAS</v>
      </c>
      <c r="BD4597" t="str">
        <f t="shared" si="407"/>
        <v>NAoMe_initial_scarf_731_grp</v>
      </c>
      <c r="BE4597" s="397" t="s">
        <v>862</v>
      </c>
      <c r="BF4597" t="str">
        <f t="shared" si="408"/>
        <v>Fit</v>
      </c>
      <c r="BG4597">
        <f t="shared" si="409"/>
        <v>21</v>
      </c>
      <c r="BH4597" s="398">
        <f t="shared" si="410"/>
        <v>0.8399999737739563</v>
      </c>
      <c r="BO4597" s="33"/>
    </row>
    <row r="4598" spans="1:67">
      <c r="A4598" s="316" t="s">
        <v>27</v>
      </c>
      <c r="B4598" t="s">
        <v>380</v>
      </c>
      <c r="C4598" t="s">
        <v>910</v>
      </c>
      <c r="D4598" t="s">
        <v>314</v>
      </c>
      <c r="E4598" s="316" t="s">
        <v>187</v>
      </c>
      <c r="F4598" s="316" t="s">
        <v>917</v>
      </c>
      <c r="G4598" s="316" t="s">
        <v>447</v>
      </c>
      <c r="H4598" s="316" t="s">
        <v>811</v>
      </c>
      <c r="I4598" s="316" t="s">
        <v>296</v>
      </c>
      <c r="J4598" s="316" t="s">
        <v>298</v>
      </c>
      <c r="K4598" s="36">
        <v>2</v>
      </c>
      <c r="L4598" s="317">
        <v>7.9999998211860657E-2</v>
      </c>
      <c r="M4598" s="317">
        <v>7.9999998211860657E-2</v>
      </c>
      <c r="N4598" s="36">
        <v>87</v>
      </c>
      <c r="O4598" s="317">
        <v>0.15129999816417691</v>
      </c>
      <c r="P4598" s="317">
        <v>0.15564000606536871</v>
      </c>
      <c r="Q4598" s="36">
        <v>1492</v>
      </c>
      <c r="R4598" s="317">
        <v>0.149619996547699</v>
      </c>
      <c r="S4598" s="317">
        <v>0.153669998049736</v>
      </c>
      <c r="T4598" t="s">
        <v>380</v>
      </c>
      <c r="BA4598" s="395">
        <v>1</v>
      </c>
      <c r="BB4598" s="396" t="s">
        <v>861</v>
      </c>
      <c r="BC4598" t="str">
        <f t="shared" si="406"/>
        <v>RAS</v>
      </c>
      <c r="BD4598" t="str">
        <f t="shared" si="407"/>
        <v>NAoMe_initial_scarf_731_grp</v>
      </c>
      <c r="BE4598" s="397" t="s">
        <v>862</v>
      </c>
      <c r="BF4598" t="str">
        <f t="shared" si="408"/>
        <v>Mild frailty</v>
      </c>
      <c r="BG4598">
        <f t="shared" si="409"/>
        <v>2</v>
      </c>
      <c r="BH4598" s="398">
        <f t="shared" si="410"/>
        <v>7.9999998211860657E-2</v>
      </c>
      <c r="BO4598" s="33"/>
    </row>
    <row r="4599" spans="1:67">
      <c r="A4599" s="316" t="s">
        <v>27</v>
      </c>
      <c r="B4599" t="s">
        <v>380</v>
      </c>
      <c r="C4599" t="s">
        <v>910</v>
      </c>
      <c r="D4599" t="s">
        <v>314</v>
      </c>
      <c r="E4599" s="316" t="s">
        <v>187</v>
      </c>
      <c r="F4599" s="316" t="s">
        <v>917</v>
      </c>
      <c r="G4599" s="316" t="s">
        <v>447</v>
      </c>
      <c r="H4599" s="316" t="s">
        <v>811</v>
      </c>
      <c r="I4599" s="316" t="s">
        <v>296</v>
      </c>
      <c r="J4599" s="316" t="s">
        <v>299</v>
      </c>
      <c r="K4599" s="36">
        <v>2</v>
      </c>
      <c r="L4599" s="317">
        <v>7.9999998211860657E-2</v>
      </c>
      <c r="M4599" s="317">
        <v>7.9999998211860657E-2</v>
      </c>
      <c r="N4599" s="36">
        <v>76</v>
      </c>
      <c r="O4599" s="317">
        <v>0.1321700066328049</v>
      </c>
      <c r="P4599" s="317">
        <v>0.1359599977731705</v>
      </c>
      <c r="Q4599" s="36">
        <v>1470</v>
      </c>
      <c r="R4599" s="317">
        <v>0.1474100053310394</v>
      </c>
      <c r="S4599" s="317">
        <v>0.1514099985361099</v>
      </c>
      <c r="T4599" t="s">
        <v>380</v>
      </c>
      <c r="BA4599" s="395">
        <v>1</v>
      </c>
      <c r="BB4599" s="396" t="s">
        <v>861</v>
      </c>
      <c r="BC4599" t="str">
        <f t="shared" si="406"/>
        <v>RAS</v>
      </c>
      <c r="BD4599" t="str">
        <f t="shared" si="407"/>
        <v>NAoMe_initial_scarf_731_grp</v>
      </c>
      <c r="BE4599" s="397" t="s">
        <v>862</v>
      </c>
      <c r="BF4599" t="str">
        <f t="shared" si="408"/>
        <v>Moderate frailty</v>
      </c>
      <c r="BG4599">
        <f t="shared" si="409"/>
        <v>2</v>
      </c>
      <c r="BH4599" s="398">
        <f t="shared" si="410"/>
        <v>7.9999998211860657E-2</v>
      </c>
      <c r="BO4599" s="33"/>
    </row>
    <row r="4600" spans="1:67">
      <c r="A4600" s="316" t="s">
        <v>27</v>
      </c>
      <c r="B4600" t="s">
        <v>380</v>
      </c>
      <c r="C4600" t="s">
        <v>910</v>
      </c>
      <c r="D4600" t="s">
        <v>314</v>
      </c>
      <c r="E4600" s="316" t="s">
        <v>187</v>
      </c>
      <c r="F4600" s="316" t="s">
        <v>917</v>
      </c>
      <c r="G4600" s="316" t="s">
        <v>447</v>
      </c>
      <c r="H4600" s="316" t="s">
        <v>811</v>
      </c>
      <c r="I4600" s="316" t="s">
        <v>296</v>
      </c>
      <c r="J4600" s="316" t="s">
        <v>353</v>
      </c>
      <c r="K4600" s="36">
        <v>0</v>
      </c>
      <c r="L4600" s="317">
        <v>0</v>
      </c>
      <c r="M4600" s="317"/>
      <c r="N4600" s="36">
        <v>16</v>
      </c>
      <c r="O4600" s="317">
        <v>2.7829999104142189E-2</v>
      </c>
      <c r="P4600" s="317"/>
      <c r="Q4600" s="36">
        <v>263</v>
      </c>
      <c r="R4600" s="317">
        <v>2.6370000094175339E-2</v>
      </c>
      <c r="S4600" s="317"/>
      <c r="T4600" t="s">
        <v>380</v>
      </c>
      <c r="BA4600" s="395">
        <v>1</v>
      </c>
      <c r="BB4600" s="396" t="s">
        <v>861</v>
      </c>
      <c r="BC4600" t="str">
        <f t="shared" si="406"/>
        <v>RAS</v>
      </c>
      <c r="BD4600" t="str">
        <f t="shared" si="407"/>
        <v>NAoMe_initial_scarf_731_grp</v>
      </c>
      <c r="BE4600" s="397" t="s">
        <v>862</v>
      </c>
      <c r="BF4600" t="str">
        <f t="shared" si="408"/>
        <v>Not in HESAPC</v>
      </c>
      <c r="BG4600">
        <f t="shared" si="409"/>
        <v>0</v>
      </c>
      <c r="BH4600" s="398">
        <f t="shared" si="410"/>
        <v>0</v>
      </c>
      <c r="BO4600" s="33"/>
    </row>
    <row r="4601" spans="1:67">
      <c r="A4601" s="316" t="s">
        <v>27</v>
      </c>
      <c r="B4601" t="s">
        <v>380</v>
      </c>
      <c r="C4601" t="s">
        <v>910</v>
      </c>
      <c r="D4601" t="s">
        <v>314</v>
      </c>
      <c r="E4601" s="316" t="s">
        <v>187</v>
      </c>
      <c r="F4601" s="316" t="s">
        <v>917</v>
      </c>
      <c r="G4601" s="316" t="s">
        <v>447</v>
      </c>
      <c r="H4601" s="316" t="s">
        <v>811</v>
      </c>
      <c r="I4601" s="316" t="s">
        <v>296</v>
      </c>
      <c r="J4601" s="316" t="s">
        <v>300</v>
      </c>
      <c r="K4601" s="36">
        <v>0</v>
      </c>
      <c r="L4601" s="317">
        <v>0</v>
      </c>
      <c r="M4601" s="317">
        <v>0</v>
      </c>
      <c r="N4601" s="36">
        <v>63</v>
      </c>
      <c r="O4601" s="317">
        <v>0.1095699965953827</v>
      </c>
      <c r="P4601" s="317">
        <v>0.1127000004053116</v>
      </c>
      <c r="Q4601" s="36">
        <v>1219</v>
      </c>
      <c r="R4601" s="317">
        <v>0.1222399994730949</v>
      </c>
      <c r="S4601" s="317">
        <v>0.12555000185966489</v>
      </c>
      <c r="T4601" t="s">
        <v>380</v>
      </c>
      <c r="BA4601" s="395">
        <v>1</v>
      </c>
      <c r="BB4601" s="396" t="s">
        <v>861</v>
      </c>
      <c r="BC4601" t="str">
        <f t="shared" si="406"/>
        <v>RAS</v>
      </c>
      <c r="BD4601" t="str">
        <f t="shared" si="407"/>
        <v>NAoMe_initial_scarf_731_grp</v>
      </c>
      <c r="BE4601" s="397" t="s">
        <v>862</v>
      </c>
      <c r="BF4601" t="str">
        <f t="shared" si="408"/>
        <v>Severe frailty</v>
      </c>
      <c r="BG4601">
        <f t="shared" si="409"/>
        <v>0</v>
      </c>
      <c r="BH4601" s="398">
        <f t="shared" si="410"/>
        <v>0</v>
      </c>
      <c r="BO4601" s="33"/>
    </row>
    <row r="4602" spans="1:67">
      <c r="A4602" s="316" t="s">
        <v>27</v>
      </c>
      <c r="B4602" t="s">
        <v>380</v>
      </c>
      <c r="C4602" t="s">
        <v>910</v>
      </c>
      <c r="D4602" t="s">
        <v>314</v>
      </c>
      <c r="E4602" s="316" t="s">
        <v>188</v>
      </c>
      <c r="F4602" s="316" t="s">
        <v>915</v>
      </c>
      <c r="G4602" s="316" t="s">
        <v>439</v>
      </c>
      <c r="H4602" s="316" t="s">
        <v>329</v>
      </c>
      <c r="I4602" s="316" t="s">
        <v>310</v>
      </c>
      <c r="J4602" s="316" t="s">
        <v>277</v>
      </c>
      <c r="K4602" s="36">
        <v>2</v>
      </c>
      <c r="L4602" s="317">
        <v>1.666999980807304E-2</v>
      </c>
      <c r="M4602" s="317"/>
      <c r="N4602" s="36">
        <v>2</v>
      </c>
      <c r="O4602" s="317">
        <v>3.789999987930059E-3</v>
      </c>
      <c r="P4602" s="317"/>
      <c r="Q4602" s="36">
        <v>70</v>
      </c>
      <c r="R4602" s="317">
        <v>7.0199999026954174E-3</v>
      </c>
      <c r="S4602" s="317"/>
      <c r="T4602" t="s">
        <v>380</v>
      </c>
      <c r="BA4602" s="395">
        <v>1</v>
      </c>
      <c r="BB4602" s="396" t="s">
        <v>861</v>
      </c>
      <c r="BC4602" t="str">
        <f t="shared" si="406"/>
        <v>RTD</v>
      </c>
      <c r="BD4602" t="str">
        <f t="shared" si="407"/>
        <v>NAoMe_initial_age_decades_80cap</v>
      </c>
      <c r="BE4602" s="397" t="s">
        <v>862</v>
      </c>
      <c r="BF4602" t="str">
        <f t="shared" si="408"/>
        <v>18-29 yrs</v>
      </c>
      <c r="BG4602">
        <f t="shared" si="409"/>
        <v>2</v>
      </c>
      <c r="BH4602" s="398">
        <f t="shared" si="410"/>
        <v>1.666999980807304E-2</v>
      </c>
      <c r="BO4602" s="33"/>
    </row>
    <row r="4603" spans="1:67">
      <c r="A4603" s="316" t="s">
        <v>27</v>
      </c>
      <c r="B4603" t="s">
        <v>380</v>
      </c>
      <c r="C4603" t="s">
        <v>910</v>
      </c>
      <c r="D4603" t="s">
        <v>314</v>
      </c>
      <c r="E4603" s="316" t="s">
        <v>188</v>
      </c>
      <c r="F4603" s="316" t="s">
        <v>915</v>
      </c>
      <c r="G4603" s="316" t="s">
        <v>439</v>
      </c>
      <c r="H4603" s="316" t="s">
        <v>329</v>
      </c>
      <c r="I4603" s="316" t="s">
        <v>310</v>
      </c>
      <c r="J4603" s="316" t="s">
        <v>278</v>
      </c>
      <c r="K4603" s="36">
        <v>7</v>
      </c>
      <c r="L4603" s="317">
        <v>5.8329999446868903E-2</v>
      </c>
      <c r="M4603" s="317"/>
      <c r="N4603" s="36">
        <v>18</v>
      </c>
      <c r="O4603" s="317">
        <v>3.4090001136064529E-2</v>
      </c>
      <c r="P4603" s="317"/>
      <c r="Q4603" s="36">
        <v>429</v>
      </c>
      <c r="R4603" s="317">
        <v>4.3019998818635941E-2</v>
      </c>
      <c r="S4603" s="317"/>
      <c r="T4603" t="s">
        <v>380</v>
      </c>
      <c r="BA4603" s="395">
        <v>1</v>
      </c>
      <c r="BB4603" s="396" t="s">
        <v>861</v>
      </c>
      <c r="BC4603" t="str">
        <f t="shared" si="406"/>
        <v>RTD</v>
      </c>
      <c r="BD4603" t="str">
        <f t="shared" si="407"/>
        <v>NAoMe_initial_age_decades_80cap</v>
      </c>
      <c r="BE4603" s="397" t="s">
        <v>862</v>
      </c>
      <c r="BF4603" t="str">
        <f t="shared" si="408"/>
        <v>30-39 yrs</v>
      </c>
      <c r="BG4603">
        <f t="shared" si="409"/>
        <v>7</v>
      </c>
      <c r="BH4603" s="398">
        <f t="shared" si="410"/>
        <v>5.8329999446868903E-2</v>
      </c>
      <c r="BO4603" s="33"/>
    </row>
    <row r="4604" spans="1:67">
      <c r="A4604" s="316" t="s">
        <v>27</v>
      </c>
      <c r="B4604" t="s">
        <v>380</v>
      </c>
      <c r="C4604" t="s">
        <v>910</v>
      </c>
      <c r="D4604" t="s">
        <v>314</v>
      </c>
      <c r="E4604" s="316" t="s">
        <v>188</v>
      </c>
      <c r="F4604" s="316" t="s">
        <v>915</v>
      </c>
      <c r="G4604" s="316" t="s">
        <v>439</v>
      </c>
      <c r="H4604" s="316" t="s">
        <v>329</v>
      </c>
      <c r="I4604" s="316" t="s">
        <v>310</v>
      </c>
      <c r="J4604" s="316" t="s">
        <v>279</v>
      </c>
      <c r="K4604" s="36">
        <v>14</v>
      </c>
      <c r="L4604" s="317">
        <v>0.11666999757289891</v>
      </c>
      <c r="M4604" s="317"/>
      <c r="N4604" s="36">
        <v>47</v>
      </c>
      <c r="O4604" s="317">
        <v>8.9019998908042908E-2</v>
      </c>
      <c r="P4604" s="317"/>
      <c r="Q4604" s="36">
        <v>1024</v>
      </c>
      <c r="R4604" s="317">
        <v>0.1026899963617325</v>
      </c>
      <c r="S4604" s="317"/>
      <c r="T4604" t="s">
        <v>380</v>
      </c>
      <c r="BA4604" s="395">
        <v>1</v>
      </c>
      <c r="BB4604" s="396" t="s">
        <v>861</v>
      </c>
      <c r="BC4604" t="str">
        <f t="shared" si="406"/>
        <v>RTD</v>
      </c>
      <c r="BD4604" t="str">
        <f t="shared" si="407"/>
        <v>NAoMe_initial_age_decades_80cap</v>
      </c>
      <c r="BE4604" s="397" t="s">
        <v>862</v>
      </c>
      <c r="BF4604" t="str">
        <f t="shared" si="408"/>
        <v>40-49 yrs</v>
      </c>
      <c r="BG4604">
        <f t="shared" si="409"/>
        <v>14</v>
      </c>
      <c r="BH4604" s="398">
        <f t="shared" si="410"/>
        <v>0.11666999757289891</v>
      </c>
      <c r="BO4604" s="33"/>
    </row>
    <row r="4605" spans="1:67">
      <c r="A4605" s="316" t="s">
        <v>27</v>
      </c>
      <c r="B4605" t="s">
        <v>380</v>
      </c>
      <c r="C4605" t="s">
        <v>910</v>
      </c>
      <c r="D4605" t="s">
        <v>314</v>
      </c>
      <c r="E4605" s="316" t="s">
        <v>188</v>
      </c>
      <c r="F4605" s="316" t="s">
        <v>915</v>
      </c>
      <c r="G4605" s="316" t="s">
        <v>439</v>
      </c>
      <c r="H4605" s="316" t="s">
        <v>329</v>
      </c>
      <c r="I4605" s="316" t="s">
        <v>310</v>
      </c>
      <c r="J4605" s="316" t="s">
        <v>280</v>
      </c>
      <c r="K4605" s="36">
        <v>20</v>
      </c>
      <c r="L4605" s="317">
        <v>0.1666699945926666</v>
      </c>
      <c r="M4605" s="317"/>
      <c r="N4605" s="36">
        <v>90</v>
      </c>
      <c r="O4605" s="317">
        <v>0.17045000195503229</v>
      </c>
      <c r="P4605" s="317"/>
      <c r="Q4605" s="36">
        <v>1733</v>
      </c>
      <c r="R4605" s="317">
        <v>0.17378999292850489</v>
      </c>
      <c r="S4605" s="317"/>
      <c r="T4605" t="s">
        <v>380</v>
      </c>
      <c r="BA4605" s="395">
        <v>1</v>
      </c>
      <c r="BB4605" s="396" t="s">
        <v>861</v>
      </c>
      <c r="BC4605" t="str">
        <f t="shared" si="406"/>
        <v>RTD</v>
      </c>
      <c r="BD4605" t="str">
        <f t="shared" si="407"/>
        <v>NAoMe_initial_age_decades_80cap</v>
      </c>
      <c r="BE4605" s="397" t="s">
        <v>862</v>
      </c>
      <c r="BF4605" t="str">
        <f t="shared" si="408"/>
        <v>50-59 yrs</v>
      </c>
      <c r="BG4605">
        <f t="shared" si="409"/>
        <v>20</v>
      </c>
      <c r="BH4605" s="398">
        <f t="shared" si="410"/>
        <v>0.1666699945926666</v>
      </c>
      <c r="BO4605" s="33"/>
    </row>
    <row r="4606" spans="1:67">
      <c r="A4606" s="316" t="s">
        <v>27</v>
      </c>
      <c r="B4606" t="s">
        <v>380</v>
      </c>
      <c r="C4606" t="s">
        <v>910</v>
      </c>
      <c r="D4606" t="s">
        <v>314</v>
      </c>
      <c r="E4606" s="316" t="s">
        <v>188</v>
      </c>
      <c r="F4606" s="316" t="s">
        <v>915</v>
      </c>
      <c r="G4606" s="316" t="s">
        <v>439</v>
      </c>
      <c r="H4606" s="316" t="s">
        <v>329</v>
      </c>
      <c r="I4606" s="316" t="s">
        <v>310</v>
      </c>
      <c r="J4606" s="316" t="s">
        <v>281</v>
      </c>
      <c r="K4606" s="36">
        <v>24</v>
      </c>
      <c r="L4606" s="317">
        <v>0.20000000298023221</v>
      </c>
      <c r="M4606" s="317"/>
      <c r="N4606" s="36">
        <v>111</v>
      </c>
      <c r="O4606" s="317">
        <v>0.21022999286651611</v>
      </c>
      <c r="P4606" s="317"/>
      <c r="Q4606" s="36">
        <v>1931</v>
      </c>
      <c r="R4606" s="317">
        <v>0.19363999366760251</v>
      </c>
      <c r="S4606" s="317"/>
      <c r="T4606" t="s">
        <v>380</v>
      </c>
      <c r="BA4606" s="395">
        <v>1</v>
      </c>
      <c r="BB4606" s="396" t="s">
        <v>861</v>
      </c>
      <c r="BC4606" t="str">
        <f t="shared" si="406"/>
        <v>RTD</v>
      </c>
      <c r="BD4606" t="str">
        <f t="shared" si="407"/>
        <v>NAoMe_initial_age_decades_80cap</v>
      </c>
      <c r="BE4606" s="397" t="s">
        <v>862</v>
      </c>
      <c r="BF4606" t="str">
        <f t="shared" si="408"/>
        <v>60-69 yrs</v>
      </c>
      <c r="BG4606">
        <f t="shared" si="409"/>
        <v>24</v>
      </c>
      <c r="BH4606" s="398">
        <f t="shared" si="410"/>
        <v>0.20000000298023221</v>
      </c>
      <c r="BO4606" s="33"/>
    </row>
    <row r="4607" spans="1:67">
      <c r="A4607" s="316" t="s">
        <v>27</v>
      </c>
      <c r="B4607" t="s">
        <v>380</v>
      </c>
      <c r="C4607" t="s">
        <v>910</v>
      </c>
      <c r="D4607" t="s">
        <v>314</v>
      </c>
      <c r="E4607" s="316" t="s">
        <v>188</v>
      </c>
      <c r="F4607" s="316" t="s">
        <v>915</v>
      </c>
      <c r="G4607" s="316" t="s">
        <v>439</v>
      </c>
      <c r="H4607" s="316" t="s">
        <v>329</v>
      </c>
      <c r="I4607" s="316" t="s">
        <v>310</v>
      </c>
      <c r="J4607" s="316" t="s">
        <v>282</v>
      </c>
      <c r="K4607" s="36">
        <v>28</v>
      </c>
      <c r="L4607" s="317">
        <v>0.23332999646663671</v>
      </c>
      <c r="M4607" s="317"/>
      <c r="N4607" s="36">
        <v>145</v>
      </c>
      <c r="O4607" s="317">
        <v>0.27461999654769897</v>
      </c>
      <c r="P4607" s="317"/>
      <c r="Q4607" s="36">
        <v>2493</v>
      </c>
      <c r="R4607" s="317">
        <v>0.25</v>
      </c>
      <c r="S4607" s="317"/>
      <c r="T4607" t="s">
        <v>380</v>
      </c>
      <c r="BA4607" s="395">
        <v>1</v>
      </c>
      <c r="BB4607" s="396" t="s">
        <v>861</v>
      </c>
      <c r="BC4607" t="str">
        <f t="shared" si="406"/>
        <v>RTD</v>
      </c>
      <c r="BD4607" t="str">
        <f t="shared" si="407"/>
        <v>NAoMe_initial_age_decades_80cap</v>
      </c>
      <c r="BE4607" s="397" t="s">
        <v>862</v>
      </c>
      <c r="BF4607" t="str">
        <f t="shared" si="408"/>
        <v>70-79 yrs</v>
      </c>
      <c r="BG4607">
        <f t="shared" si="409"/>
        <v>28</v>
      </c>
      <c r="BH4607" s="398">
        <f t="shared" si="410"/>
        <v>0.23332999646663671</v>
      </c>
      <c r="BO4607" s="33"/>
    </row>
    <row r="4608" spans="1:67">
      <c r="A4608" s="316" t="s">
        <v>27</v>
      </c>
      <c r="B4608" t="s">
        <v>380</v>
      </c>
      <c r="C4608" t="s">
        <v>910</v>
      </c>
      <c r="D4608" t="s">
        <v>314</v>
      </c>
      <c r="E4608" s="316" t="s">
        <v>188</v>
      </c>
      <c r="F4608" s="316" t="s">
        <v>915</v>
      </c>
      <c r="G4608" s="316" t="s">
        <v>439</v>
      </c>
      <c r="H4608" s="316" t="s">
        <v>329</v>
      </c>
      <c r="I4608" s="316" t="s">
        <v>310</v>
      </c>
      <c r="J4608" s="316" t="s">
        <v>283</v>
      </c>
      <c r="K4608" s="36">
        <v>25</v>
      </c>
      <c r="L4608" s="317">
        <v>0.2083300054073334</v>
      </c>
      <c r="M4608" s="317"/>
      <c r="N4608" s="36">
        <v>115</v>
      </c>
      <c r="O4608" s="317">
        <v>0.2178000062704086</v>
      </c>
      <c r="P4608" s="317"/>
      <c r="Q4608" s="36">
        <v>2292</v>
      </c>
      <c r="R4608" s="317">
        <v>0.2298399955034256</v>
      </c>
      <c r="S4608" s="317"/>
      <c r="T4608" t="s">
        <v>380</v>
      </c>
      <c r="BA4608" s="395">
        <v>1</v>
      </c>
      <c r="BB4608" s="396" t="s">
        <v>861</v>
      </c>
      <c r="BC4608" t="str">
        <f t="shared" si="406"/>
        <v>RTD</v>
      </c>
      <c r="BD4608" t="str">
        <f t="shared" si="407"/>
        <v>NAoMe_initial_age_decades_80cap</v>
      </c>
      <c r="BE4608" s="397" t="s">
        <v>862</v>
      </c>
      <c r="BF4608" t="str">
        <f t="shared" si="408"/>
        <v>80+ yrs</v>
      </c>
      <c r="BG4608">
        <f t="shared" si="409"/>
        <v>25</v>
      </c>
      <c r="BH4608" s="398">
        <f t="shared" si="410"/>
        <v>0.2083300054073334</v>
      </c>
      <c r="BO4608" s="33"/>
    </row>
    <row r="4609" spans="1:67">
      <c r="A4609" s="316" t="s">
        <v>27</v>
      </c>
      <c r="B4609" t="s">
        <v>380</v>
      </c>
      <c r="C4609" t="s">
        <v>910</v>
      </c>
      <c r="D4609" t="s">
        <v>314</v>
      </c>
      <c r="E4609" s="316" t="s">
        <v>188</v>
      </c>
      <c r="F4609" s="316" t="s">
        <v>915</v>
      </c>
      <c r="G4609" s="316" t="s">
        <v>439</v>
      </c>
      <c r="H4609" s="316" t="s">
        <v>329</v>
      </c>
      <c r="I4609" s="316" t="s">
        <v>341</v>
      </c>
      <c r="J4609" s="316" t="s">
        <v>13</v>
      </c>
      <c r="K4609" s="36">
        <v>77</v>
      </c>
      <c r="L4609" s="317">
        <v>0.64166998863220215</v>
      </c>
      <c r="M4609" s="317">
        <v>0.65811997652053833</v>
      </c>
      <c r="N4609" s="36">
        <v>353</v>
      </c>
      <c r="O4609" s="317">
        <v>0.66856002807617188</v>
      </c>
      <c r="P4609" s="317">
        <v>0.68410998582839966</v>
      </c>
      <c r="Q4609" s="36">
        <v>6753</v>
      </c>
      <c r="R4609" s="317">
        <v>0.67720001935958862</v>
      </c>
      <c r="S4609" s="317">
        <v>0.69554001092910767</v>
      </c>
      <c r="T4609" t="s">
        <v>380</v>
      </c>
      <c r="BA4609" s="395">
        <v>1</v>
      </c>
      <c r="BB4609" s="396" t="s">
        <v>861</v>
      </c>
      <c r="BC4609" t="str">
        <f t="shared" si="406"/>
        <v>RTD</v>
      </c>
      <c r="BD4609" t="str">
        <f t="shared" si="407"/>
        <v>NAoMe_initial_ch_score_2cap</v>
      </c>
      <c r="BE4609" s="397" t="s">
        <v>862</v>
      </c>
      <c r="BF4609" t="str">
        <f t="shared" si="408"/>
        <v>0</v>
      </c>
      <c r="BG4609">
        <f t="shared" si="409"/>
        <v>77</v>
      </c>
      <c r="BH4609" s="398">
        <f t="shared" si="410"/>
        <v>0.64166998863220215</v>
      </c>
      <c r="BO4609" s="33"/>
    </row>
    <row r="4610" spans="1:67">
      <c r="A4610" s="316" t="s">
        <v>27</v>
      </c>
      <c r="B4610" t="s">
        <v>380</v>
      </c>
      <c r="C4610" t="s">
        <v>910</v>
      </c>
      <c r="D4610" t="s">
        <v>314</v>
      </c>
      <c r="E4610" s="316" t="s">
        <v>188</v>
      </c>
      <c r="F4610" s="316" t="s">
        <v>915</v>
      </c>
      <c r="G4610" s="316" t="s">
        <v>439</v>
      </c>
      <c r="H4610" s="316" t="s">
        <v>329</v>
      </c>
      <c r="I4610" s="316" t="s">
        <v>341</v>
      </c>
      <c r="J4610" s="316" t="s">
        <v>14</v>
      </c>
      <c r="K4610" s="36">
        <v>24</v>
      </c>
      <c r="L4610" s="317">
        <v>0.20000000298023221</v>
      </c>
      <c r="M4610" s="317">
        <v>0.20512999594211581</v>
      </c>
      <c r="N4610" s="36">
        <v>90</v>
      </c>
      <c r="O4610" s="317">
        <v>0.17045000195503229</v>
      </c>
      <c r="P4610" s="317">
        <v>0.1744199991226196</v>
      </c>
      <c r="Q4610" s="36">
        <v>1630</v>
      </c>
      <c r="R4610" s="317">
        <v>0.16346000134944921</v>
      </c>
      <c r="S4610" s="317">
        <v>0.16788999736309049</v>
      </c>
      <c r="T4610" t="s">
        <v>380</v>
      </c>
      <c r="BA4610" s="395">
        <v>1</v>
      </c>
      <c r="BB4610" s="396" t="s">
        <v>861</v>
      </c>
      <c r="BC4610" t="str">
        <f t="shared" si="406"/>
        <v>RTD</v>
      </c>
      <c r="BD4610" t="str">
        <f t="shared" si="407"/>
        <v>NAoMe_initial_ch_score_2cap</v>
      </c>
      <c r="BE4610" s="397" t="s">
        <v>862</v>
      </c>
      <c r="BF4610" t="str">
        <f t="shared" si="408"/>
        <v>1</v>
      </c>
      <c r="BG4610">
        <f t="shared" si="409"/>
        <v>24</v>
      </c>
      <c r="BH4610" s="398">
        <f t="shared" si="410"/>
        <v>0.20000000298023221</v>
      </c>
      <c r="BO4610" s="33"/>
    </row>
    <row r="4611" spans="1:67">
      <c r="A4611" s="316" t="s">
        <v>27</v>
      </c>
      <c r="B4611" t="s">
        <v>380</v>
      </c>
      <c r="C4611" t="s">
        <v>910</v>
      </c>
      <c r="D4611" t="s">
        <v>314</v>
      </c>
      <c r="E4611" s="316" t="s">
        <v>188</v>
      </c>
      <c r="F4611" s="316" t="s">
        <v>915</v>
      </c>
      <c r="G4611" s="316" t="s">
        <v>439</v>
      </c>
      <c r="H4611" s="316" t="s">
        <v>329</v>
      </c>
      <c r="I4611" s="316" t="s">
        <v>341</v>
      </c>
      <c r="J4611" s="316" t="s">
        <v>301</v>
      </c>
      <c r="K4611" s="36">
        <v>16</v>
      </c>
      <c r="L4611" s="317">
        <v>0.13333000242710111</v>
      </c>
      <c r="M4611" s="317">
        <v>0.1367499977350235</v>
      </c>
      <c r="N4611" s="36">
        <v>73</v>
      </c>
      <c r="O4611" s="317">
        <v>0.13826000690460211</v>
      </c>
      <c r="P4611" s="317">
        <v>0.14147000014781949</v>
      </c>
      <c r="Q4611" s="36">
        <v>1326</v>
      </c>
      <c r="R4611" s="317">
        <v>0.132970005273819</v>
      </c>
      <c r="S4611" s="317">
        <v>0.13657000660896301</v>
      </c>
      <c r="T4611" t="s">
        <v>380</v>
      </c>
      <c r="BA4611" s="395">
        <v>1</v>
      </c>
      <c r="BB4611" s="396" t="s">
        <v>861</v>
      </c>
      <c r="BC4611" t="str">
        <f t="shared" ref="BC4611:BC4674" si="411">E4611</f>
        <v>RTD</v>
      </c>
      <c r="BD4611" t="str">
        <f t="shared" ref="BD4611:BD4674" si="412">(LEFT(A4611, LEN(A4611)-7))&amp;"_"&amp;I4611</f>
        <v>NAoMe_initial_ch_score_2cap</v>
      </c>
      <c r="BE4611" s="397" t="s">
        <v>862</v>
      </c>
      <c r="BF4611" t="str">
        <f t="shared" ref="BF4611:BF4674" si="413">J4611</f>
        <v>2+</v>
      </c>
      <c r="BG4611">
        <f t="shared" ref="BG4611:BG4674" si="414">K4611</f>
        <v>16</v>
      </c>
      <c r="BH4611" s="398">
        <f t="shared" ref="BH4611:BH4674" si="415">L4611</f>
        <v>0.13333000242710111</v>
      </c>
      <c r="BO4611" s="33"/>
    </row>
    <row r="4612" spans="1:67">
      <c r="A4612" s="316" t="s">
        <v>27</v>
      </c>
      <c r="B4612" t="s">
        <v>380</v>
      </c>
      <c r="C4612" t="s">
        <v>910</v>
      </c>
      <c r="D4612" t="s">
        <v>314</v>
      </c>
      <c r="E4612" s="316" t="s">
        <v>188</v>
      </c>
      <c r="F4612" s="316" t="s">
        <v>915</v>
      </c>
      <c r="G4612" s="316" t="s">
        <v>439</v>
      </c>
      <c r="H4612" s="316" t="s">
        <v>329</v>
      </c>
      <c r="I4612" s="316" t="s">
        <v>341</v>
      </c>
      <c r="J4612" s="316" t="s">
        <v>260</v>
      </c>
      <c r="K4612" s="36">
        <v>3</v>
      </c>
      <c r="L4612" s="317">
        <v>2.500000037252903E-2</v>
      </c>
      <c r="M4612" s="317"/>
      <c r="N4612" s="36">
        <v>12</v>
      </c>
      <c r="O4612" s="317">
        <v>2.273000031709671E-2</v>
      </c>
      <c r="P4612" s="317"/>
      <c r="Q4612" s="36">
        <v>263</v>
      </c>
      <c r="R4612" s="317">
        <v>2.6370000094175339E-2</v>
      </c>
      <c r="S4612" s="317"/>
      <c r="T4612" t="s">
        <v>380</v>
      </c>
      <c r="BA4612" s="395">
        <v>1</v>
      </c>
      <c r="BB4612" s="396" t="s">
        <v>861</v>
      </c>
      <c r="BC4612" t="str">
        <f t="shared" si="411"/>
        <v>RTD</v>
      </c>
      <c r="BD4612" t="str">
        <f t="shared" si="412"/>
        <v>NAoMe_initial_ch_score_2cap</v>
      </c>
      <c r="BE4612" s="397" t="s">
        <v>862</v>
      </c>
      <c r="BF4612" t="str">
        <f t="shared" si="413"/>
        <v>Unknown</v>
      </c>
      <c r="BG4612">
        <f t="shared" si="414"/>
        <v>3</v>
      </c>
      <c r="BH4612" s="398">
        <f t="shared" si="415"/>
        <v>2.500000037252903E-2</v>
      </c>
      <c r="BO4612" s="33"/>
    </row>
    <row r="4613" spans="1:67">
      <c r="A4613" s="316" t="s">
        <v>27</v>
      </c>
      <c r="B4613" t="s">
        <v>380</v>
      </c>
      <c r="C4613" t="s">
        <v>910</v>
      </c>
      <c r="D4613" t="s">
        <v>314</v>
      </c>
      <c r="E4613" s="316" t="s">
        <v>188</v>
      </c>
      <c r="F4613" s="316" t="s">
        <v>915</v>
      </c>
      <c r="G4613" s="316" t="s">
        <v>439</v>
      </c>
      <c r="H4613" s="316" t="s">
        <v>329</v>
      </c>
      <c r="I4613" s="316" t="s">
        <v>309</v>
      </c>
      <c r="J4613" s="316" t="s">
        <v>289</v>
      </c>
      <c r="K4613" s="36">
        <v>31</v>
      </c>
      <c r="L4613" s="317">
        <v>0.25832998752593989</v>
      </c>
      <c r="M4613" s="317"/>
      <c r="N4613" s="36">
        <v>168</v>
      </c>
      <c r="O4613" s="317">
        <v>0.31817999482154852</v>
      </c>
      <c r="P4613" s="317"/>
      <c r="Q4613" s="36">
        <v>3283</v>
      </c>
      <c r="R4613" s="317">
        <v>0.3292199969291687</v>
      </c>
      <c r="S4613" s="317"/>
      <c r="T4613" t="s">
        <v>380</v>
      </c>
      <c r="BA4613" s="395">
        <v>1</v>
      </c>
      <c r="BB4613" s="396" t="s">
        <v>861</v>
      </c>
      <c r="BC4613" t="str">
        <f t="shared" si="411"/>
        <v>RTD</v>
      </c>
      <c r="BD4613" t="str">
        <f t="shared" si="412"/>
        <v>NAoMe_initial_diagnosis_year</v>
      </c>
      <c r="BE4613" s="397" t="s">
        <v>862</v>
      </c>
      <c r="BF4613" t="str">
        <f t="shared" si="413"/>
        <v>2021</v>
      </c>
      <c r="BG4613">
        <f t="shared" si="414"/>
        <v>31</v>
      </c>
      <c r="BH4613" s="398">
        <f t="shared" si="415"/>
        <v>0.25832998752593989</v>
      </c>
      <c r="BO4613" s="33"/>
    </row>
    <row r="4614" spans="1:67">
      <c r="A4614" s="316" t="s">
        <v>27</v>
      </c>
      <c r="B4614" t="s">
        <v>380</v>
      </c>
      <c r="C4614" t="s">
        <v>910</v>
      </c>
      <c r="D4614" t="s">
        <v>314</v>
      </c>
      <c r="E4614" s="316" t="s">
        <v>188</v>
      </c>
      <c r="F4614" s="316" t="s">
        <v>915</v>
      </c>
      <c r="G4614" s="316" t="s">
        <v>439</v>
      </c>
      <c r="H4614" s="316" t="s">
        <v>329</v>
      </c>
      <c r="I4614" s="316" t="s">
        <v>309</v>
      </c>
      <c r="J4614" s="316" t="s">
        <v>816</v>
      </c>
      <c r="K4614" s="36">
        <v>37</v>
      </c>
      <c r="L4614" s="317">
        <v>0.3083299994468689</v>
      </c>
      <c r="M4614" s="317"/>
      <c r="N4614" s="36">
        <v>159</v>
      </c>
      <c r="O4614" s="317">
        <v>0.30114001035690308</v>
      </c>
      <c r="P4614" s="317"/>
      <c r="Q4614" s="36">
        <v>3315</v>
      </c>
      <c r="R4614" s="317">
        <v>0.33243000507354742</v>
      </c>
      <c r="S4614" s="317"/>
      <c r="T4614" t="s">
        <v>380</v>
      </c>
      <c r="BA4614" s="395">
        <v>1</v>
      </c>
      <c r="BB4614" s="396" t="s">
        <v>861</v>
      </c>
      <c r="BC4614" t="str">
        <f t="shared" si="411"/>
        <v>RTD</v>
      </c>
      <c r="BD4614" t="str">
        <f t="shared" si="412"/>
        <v>NAoMe_initial_diagnosis_year</v>
      </c>
      <c r="BE4614" s="397" t="s">
        <v>862</v>
      </c>
      <c r="BF4614" t="str">
        <f t="shared" si="413"/>
        <v>2022</v>
      </c>
      <c r="BG4614">
        <f t="shared" si="414"/>
        <v>37</v>
      </c>
      <c r="BH4614" s="398">
        <f t="shared" si="415"/>
        <v>0.3083299994468689</v>
      </c>
      <c r="BO4614" s="33"/>
    </row>
    <row r="4615" spans="1:67">
      <c r="A4615" s="316" t="s">
        <v>27</v>
      </c>
      <c r="B4615" t="s">
        <v>380</v>
      </c>
      <c r="C4615" t="s">
        <v>910</v>
      </c>
      <c r="D4615" t="s">
        <v>314</v>
      </c>
      <c r="E4615" s="316" t="s">
        <v>188</v>
      </c>
      <c r="F4615" s="316" t="s">
        <v>915</v>
      </c>
      <c r="G4615" s="316" t="s">
        <v>439</v>
      </c>
      <c r="H4615" s="316" t="s">
        <v>329</v>
      </c>
      <c r="I4615" s="316" t="s">
        <v>309</v>
      </c>
      <c r="J4615" s="316" t="s">
        <v>946</v>
      </c>
      <c r="K4615" s="36">
        <v>52</v>
      </c>
      <c r="L4615" s="317">
        <v>0.4333299994468689</v>
      </c>
      <c r="M4615" s="317"/>
      <c r="N4615" s="36">
        <v>201</v>
      </c>
      <c r="O4615" s="317">
        <v>0.38067999482154852</v>
      </c>
      <c r="P4615" s="317"/>
      <c r="Q4615" s="36">
        <v>3374</v>
      </c>
      <c r="R4615" s="317">
        <v>0.33834999799728388</v>
      </c>
      <c r="S4615" s="317"/>
      <c r="T4615" t="s">
        <v>380</v>
      </c>
      <c r="BA4615" s="395">
        <v>1</v>
      </c>
      <c r="BB4615" s="396" t="s">
        <v>861</v>
      </c>
      <c r="BC4615" t="str">
        <f t="shared" si="411"/>
        <v>RTD</v>
      </c>
      <c r="BD4615" t="str">
        <f t="shared" si="412"/>
        <v>NAoMe_initial_diagnosis_year</v>
      </c>
      <c r="BE4615" s="397" t="s">
        <v>862</v>
      </c>
      <c r="BF4615" t="str">
        <f t="shared" si="413"/>
        <v>2023</v>
      </c>
      <c r="BG4615">
        <f t="shared" si="414"/>
        <v>52</v>
      </c>
      <c r="BH4615" s="398">
        <f t="shared" si="415"/>
        <v>0.4333299994468689</v>
      </c>
      <c r="BO4615" s="33"/>
    </row>
    <row r="4616" spans="1:67">
      <c r="A4616" s="316" t="s">
        <v>27</v>
      </c>
      <c r="B4616" t="s">
        <v>380</v>
      </c>
      <c r="C4616" t="s">
        <v>910</v>
      </c>
      <c r="D4616" t="s">
        <v>314</v>
      </c>
      <c r="E4616" s="316" t="s">
        <v>188</v>
      </c>
      <c r="F4616" s="316" t="s">
        <v>915</v>
      </c>
      <c r="G4616" s="316" t="s">
        <v>439</v>
      </c>
      <c r="H4616" s="316" t="s">
        <v>329</v>
      </c>
      <c r="I4616" s="316" t="s">
        <v>331</v>
      </c>
      <c r="J4616" s="316" t="s">
        <v>332</v>
      </c>
      <c r="K4616" s="36">
        <v>10</v>
      </c>
      <c r="L4616" s="317">
        <v>8.3329997956752777E-2</v>
      </c>
      <c r="M4616" s="317">
        <v>0.11364000290632249</v>
      </c>
      <c r="N4616" s="36">
        <v>39</v>
      </c>
      <c r="O4616" s="317">
        <v>7.3859997093677521E-2</v>
      </c>
      <c r="P4616" s="317">
        <v>9.9239997565746307E-2</v>
      </c>
      <c r="Q4616" s="36">
        <v>434</v>
      </c>
      <c r="R4616" s="317">
        <v>4.3519999831914902E-2</v>
      </c>
      <c r="S4616" s="317">
        <v>5.2159998565912247E-2</v>
      </c>
      <c r="T4616" t="s">
        <v>380</v>
      </c>
      <c r="BA4616" s="395">
        <v>1</v>
      </c>
      <c r="BB4616" s="396" t="s">
        <v>861</v>
      </c>
      <c r="BC4616" t="str">
        <f t="shared" si="411"/>
        <v>RTD</v>
      </c>
      <c r="BD4616" t="str">
        <f t="shared" si="412"/>
        <v>NAoMe_initial_disease_group</v>
      </c>
      <c r="BE4616" s="397" t="s">
        <v>862</v>
      </c>
      <c r="BF4616" t="str">
        <f t="shared" si="413"/>
        <v>Advanced M0</v>
      </c>
      <c r="BG4616">
        <f t="shared" si="414"/>
        <v>10</v>
      </c>
      <c r="BH4616" s="398">
        <f t="shared" si="415"/>
        <v>8.3329997956752777E-2</v>
      </c>
      <c r="BO4616" s="33"/>
    </row>
    <row r="4617" spans="1:67">
      <c r="A4617" s="316" t="s">
        <v>27</v>
      </c>
      <c r="B4617" t="s">
        <v>380</v>
      </c>
      <c r="C4617" t="s">
        <v>910</v>
      </c>
      <c r="D4617" t="s">
        <v>314</v>
      </c>
      <c r="E4617" s="316" t="s">
        <v>188</v>
      </c>
      <c r="F4617" s="316" t="s">
        <v>915</v>
      </c>
      <c r="G4617" s="316" t="s">
        <v>439</v>
      </c>
      <c r="H4617" s="316" t="s">
        <v>329</v>
      </c>
      <c r="I4617" s="316" t="s">
        <v>331</v>
      </c>
      <c r="J4617" s="316" t="s">
        <v>333</v>
      </c>
      <c r="K4617" s="36">
        <v>54</v>
      </c>
      <c r="L4617" s="317">
        <v>0.44999998807907099</v>
      </c>
      <c r="M4617" s="317">
        <v>0.61364001035690308</v>
      </c>
      <c r="N4617" s="36">
        <v>263</v>
      </c>
      <c r="O4617" s="317">
        <v>0.49810999631881708</v>
      </c>
      <c r="P4617" s="317">
        <v>0.66921001672744751</v>
      </c>
      <c r="Q4617" s="36">
        <v>6159</v>
      </c>
      <c r="R4617" s="317">
        <v>0.6176300048828125</v>
      </c>
      <c r="S4617" s="317">
        <v>0.74026000499725342</v>
      </c>
      <c r="T4617" t="s">
        <v>380</v>
      </c>
      <c r="BA4617" s="395">
        <v>1</v>
      </c>
      <c r="BB4617" s="396" t="s">
        <v>861</v>
      </c>
      <c r="BC4617" t="str">
        <f t="shared" si="411"/>
        <v>RTD</v>
      </c>
      <c r="BD4617" t="str">
        <f t="shared" si="412"/>
        <v>NAoMe_initial_disease_group</v>
      </c>
      <c r="BE4617" s="397" t="s">
        <v>862</v>
      </c>
      <c r="BF4617" t="str">
        <f t="shared" si="413"/>
        <v>Advanced M1</v>
      </c>
      <c r="BG4617">
        <f t="shared" si="414"/>
        <v>54</v>
      </c>
      <c r="BH4617" s="398">
        <f t="shared" si="415"/>
        <v>0.44999998807907099</v>
      </c>
      <c r="BO4617" s="33"/>
    </row>
    <row r="4618" spans="1:67">
      <c r="A4618" s="316" t="s">
        <v>27</v>
      </c>
      <c r="B4618" t="s">
        <v>380</v>
      </c>
      <c r="C4618" t="s">
        <v>910</v>
      </c>
      <c r="D4618" t="s">
        <v>314</v>
      </c>
      <c r="E4618" s="316" t="s">
        <v>188</v>
      </c>
      <c r="F4618" s="316" t="s">
        <v>915</v>
      </c>
      <c r="G4618" s="316" t="s">
        <v>439</v>
      </c>
      <c r="H4618" s="316" t="s">
        <v>329</v>
      </c>
      <c r="I4618" s="316" t="s">
        <v>331</v>
      </c>
      <c r="J4618" s="316" t="s">
        <v>334</v>
      </c>
      <c r="K4618" s="36">
        <v>2</v>
      </c>
      <c r="L4618" s="317">
        <v>1.666999980807304E-2</v>
      </c>
      <c r="M4618" s="317">
        <v>2.273000031709671E-2</v>
      </c>
      <c r="N4618" s="36">
        <v>2</v>
      </c>
      <c r="O4618" s="317">
        <v>3.789999987930059E-3</v>
      </c>
      <c r="P4618" s="317">
        <v>5.090000107884407E-3</v>
      </c>
      <c r="Q4618" s="36">
        <v>64</v>
      </c>
      <c r="R4618" s="317">
        <v>6.4199999906122676E-3</v>
      </c>
      <c r="S4618" s="317">
        <v>7.689999882131815E-3</v>
      </c>
      <c r="T4618" t="s">
        <v>380</v>
      </c>
      <c r="BA4618" s="395">
        <v>1</v>
      </c>
      <c r="BB4618" s="396" t="s">
        <v>861</v>
      </c>
      <c r="BC4618" t="str">
        <f t="shared" si="411"/>
        <v>RTD</v>
      </c>
      <c r="BD4618" t="str">
        <f t="shared" si="412"/>
        <v>NAoMe_initial_disease_group</v>
      </c>
      <c r="BE4618" s="397" t="s">
        <v>862</v>
      </c>
      <c r="BF4618" t="str">
        <f t="shared" si="413"/>
        <v>DCIS</v>
      </c>
      <c r="BG4618">
        <f t="shared" si="414"/>
        <v>2</v>
      </c>
      <c r="BH4618" s="398">
        <f t="shared" si="415"/>
        <v>1.666999980807304E-2</v>
      </c>
      <c r="BO4618" s="33"/>
    </row>
    <row r="4619" spans="1:67">
      <c r="A4619" s="316" t="s">
        <v>27</v>
      </c>
      <c r="B4619" t="s">
        <v>380</v>
      </c>
      <c r="C4619" t="s">
        <v>910</v>
      </c>
      <c r="D4619" t="s">
        <v>314</v>
      </c>
      <c r="E4619" s="316" t="s">
        <v>188</v>
      </c>
      <c r="F4619" s="316" t="s">
        <v>915</v>
      </c>
      <c r="G4619" s="316" t="s">
        <v>439</v>
      </c>
      <c r="H4619" s="316" t="s">
        <v>329</v>
      </c>
      <c r="I4619" s="316" t="s">
        <v>331</v>
      </c>
      <c r="J4619" s="316" t="s">
        <v>335</v>
      </c>
      <c r="K4619" s="36">
        <v>22</v>
      </c>
      <c r="L4619" s="317">
        <v>0.1833299994468689</v>
      </c>
      <c r="M4619" s="317">
        <v>0.25</v>
      </c>
      <c r="N4619" s="36">
        <v>89</v>
      </c>
      <c r="O4619" s="317">
        <v>0.16855999827384949</v>
      </c>
      <c r="P4619" s="317">
        <v>0.22645999491214749</v>
      </c>
      <c r="Q4619" s="36">
        <v>1663</v>
      </c>
      <c r="R4619" s="317">
        <v>0.16676999628543851</v>
      </c>
      <c r="S4619" s="317">
        <v>0.19988000392913821</v>
      </c>
      <c r="T4619" t="s">
        <v>380</v>
      </c>
      <c r="BA4619" s="395">
        <v>1</v>
      </c>
      <c r="BB4619" s="396" t="s">
        <v>861</v>
      </c>
      <c r="BC4619" t="str">
        <f t="shared" si="411"/>
        <v>RTD</v>
      </c>
      <c r="BD4619" t="str">
        <f t="shared" si="412"/>
        <v>NAoMe_initial_disease_group</v>
      </c>
      <c r="BE4619" s="397" t="s">
        <v>862</v>
      </c>
      <c r="BF4619" t="str">
        <f t="shared" si="413"/>
        <v>Early invasive</v>
      </c>
      <c r="BG4619">
        <f t="shared" si="414"/>
        <v>22</v>
      </c>
      <c r="BH4619" s="398">
        <f t="shared" si="415"/>
        <v>0.1833299994468689</v>
      </c>
      <c r="BO4619" s="33"/>
    </row>
    <row r="4620" spans="1:67">
      <c r="A4620" s="316" t="s">
        <v>27</v>
      </c>
      <c r="B4620" t="s">
        <v>380</v>
      </c>
      <c r="C4620" t="s">
        <v>910</v>
      </c>
      <c r="D4620" t="s">
        <v>314</v>
      </c>
      <c r="E4620" s="316" t="s">
        <v>188</v>
      </c>
      <c r="F4620" s="316" t="s">
        <v>915</v>
      </c>
      <c r="G4620" s="316" t="s">
        <v>439</v>
      </c>
      <c r="H4620" s="316" t="s">
        <v>329</v>
      </c>
      <c r="I4620" s="316" t="s">
        <v>331</v>
      </c>
      <c r="J4620" s="316" t="s">
        <v>337</v>
      </c>
      <c r="K4620" s="36">
        <v>32</v>
      </c>
      <c r="L4620" s="317">
        <v>0.26666998863220209</v>
      </c>
      <c r="M4620" s="317"/>
      <c r="N4620" s="36">
        <v>135</v>
      </c>
      <c r="O4620" s="317">
        <v>0.25567999482154852</v>
      </c>
      <c r="P4620" s="317"/>
      <c r="Q4620" s="36">
        <v>1652</v>
      </c>
      <c r="R4620" s="317">
        <v>0.1656599938869476</v>
      </c>
      <c r="S4620" s="317"/>
      <c r="T4620" t="s">
        <v>380</v>
      </c>
      <c r="BA4620" s="395">
        <v>1</v>
      </c>
      <c r="BB4620" s="396" t="s">
        <v>861</v>
      </c>
      <c r="BC4620" t="str">
        <f t="shared" si="411"/>
        <v>RTD</v>
      </c>
      <c r="BD4620" t="str">
        <f t="shared" si="412"/>
        <v>NAoMe_initial_disease_group</v>
      </c>
      <c r="BE4620" s="397" t="s">
        <v>862</v>
      </c>
      <c r="BF4620" t="str">
        <f t="shared" si="413"/>
        <v>Unknown stage</v>
      </c>
      <c r="BG4620">
        <f t="shared" si="414"/>
        <v>32</v>
      </c>
      <c r="BH4620" s="398">
        <f t="shared" si="415"/>
        <v>0.26666998863220209</v>
      </c>
      <c r="BO4620" s="33"/>
    </row>
    <row r="4621" spans="1:67">
      <c r="A4621" s="316" t="s">
        <v>27</v>
      </c>
      <c r="B4621" t="s">
        <v>380</v>
      </c>
      <c r="C4621" t="s">
        <v>910</v>
      </c>
      <c r="D4621" t="s">
        <v>314</v>
      </c>
      <c r="E4621" s="316" t="s">
        <v>188</v>
      </c>
      <c r="F4621" s="316" t="s">
        <v>915</v>
      </c>
      <c r="G4621" s="316" t="s">
        <v>439</v>
      </c>
      <c r="H4621" s="316" t="s">
        <v>329</v>
      </c>
      <c r="I4621" s="316" t="s">
        <v>656</v>
      </c>
      <c r="J4621" s="316" t="s">
        <v>286</v>
      </c>
      <c r="K4621" s="36">
        <v>2</v>
      </c>
      <c r="L4621" s="317">
        <v>1.666999980807304E-2</v>
      </c>
      <c r="M4621" s="317">
        <v>1.7090000212192539E-2</v>
      </c>
      <c r="N4621" s="36">
        <v>2</v>
      </c>
      <c r="O4621" s="317">
        <v>3.789999987930059E-3</v>
      </c>
      <c r="P4621" s="317">
        <v>3.9300001226365566E-3</v>
      </c>
      <c r="Q4621" s="36">
        <v>492</v>
      </c>
      <c r="R4621" s="317">
        <v>4.9339998513460159E-2</v>
      </c>
      <c r="S4621" s="317">
        <v>5.1920000463724143E-2</v>
      </c>
      <c r="T4621" t="s">
        <v>380</v>
      </c>
      <c r="BA4621" s="395">
        <v>1</v>
      </c>
      <c r="BB4621" s="396" t="s">
        <v>861</v>
      </c>
      <c r="BC4621" t="str">
        <f t="shared" si="411"/>
        <v>RTD</v>
      </c>
      <c r="BD4621" t="str">
        <f t="shared" si="412"/>
        <v>NAoMe_initial_ethnicity_grp</v>
      </c>
      <c r="BE4621" s="397" t="s">
        <v>862</v>
      </c>
      <c r="BF4621" t="str">
        <f t="shared" si="413"/>
        <v>Asian or Asian British</v>
      </c>
      <c r="BG4621">
        <f t="shared" si="414"/>
        <v>2</v>
      </c>
      <c r="BH4621" s="398">
        <f t="shared" si="415"/>
        <v>1.666999980807304E-2</v>
      </c>
      <c r="BO4621" s="33"/>
    </row>
    <row r="4622" spans="1:67">
      <c r="A4622" s="316" t="s">
        <v>27</v>
      </c>
      <c r="B4622" t="s">
        <v>380</v>
      </c>
      <c r="C4622" t="s">
        <v>910</v>
      </c>
      <c r="D4622" t="s">
        <v>314</v>
      </c>
      <c r="E4622" s="316" t="s">
        <v>188</v>
      </c>
      <c r="F4622" s="316" t="s">
        <v>915</v>
      </c>
      <c r="G4622" s="316" t="s">
        <v>439</v>
      </c>
      <c r="H4622" s="316" t="s">
        <v>329</v>
      </c>
      <c r="I4622" s="316" t="s">
        <v>656</v>
      </c>
      <c r="J4622" s="316" t="s">
        <v>287</v>
      </c>
      <c r="K4622" s="36">
        <v>2</v>
      </c>
      <c r="L4622" s="317">
        <v>1.666999980807304E-2</v>
      </c>
      <c r="M4622" s="317">
        <v>1.7090000212192539E-2</v>
      </c>
      <c r="N4622" s="36">
        <v>2</v>
      </c>
      <c r="O4622" s="317">
        <v>3.789999987930059E-3</v>
      </c>
      <c r="P4622" s="317">
        <v>3.9300001226365566E-3</v>
      </c>
      <c r="Q4622" s="36">
        <v>403</v>
      </c>
      <c r="R4622" s="317">
        <v>4.0410000830888748E-2</v>
      </c>
      <c r="S4622" s="317">
        <v>4.2520001530647278E-2</v>
      </c>
      <c r="T4622" t="s">
        <v>380</v>
      </c>
      <c r="BA4622" s="395">
        <v>1</v>
      </c>
      <c r="BB4622" s="396" t="s">
        <v>861</v>
      </c>
      <c r="BC4622" t="str">
        <f t="shared" si="411"/>
        <v>RTD</v>
      </c>
      <c r="BD4622" t="str">
        <f t="shared" si="412"/>
        <v>NAoMe_initial_ethnicity_grp</v>
      </c>
      <c r="BE4622" s="397" t="s">
        <v>862</v>
      </c>
      <c r="BF4622" t="str">
        <f t="shared" si="413"/>
        <v>Black or Black British</v>
      </c>
      <c r="BG4622">
        <f t="shared" si="414"/>
        <v>2</v>
      </c>
      <c r="BH4622" s="398">
        <f t="shared" si="415"/>
        <v>1.666999980807304E-2</v>
      </c>
      <c r="BO4622" s="33"/>
    </row>
    <row r="4623" spans="1:67">
      <c r="A4623" s="316" t="s">
        <v>27</v>
      </c>
      <c r="B4623" t="s">
        <v>380</v>
      </c>
      <c r="C4623" t="s">
        <v>910</v>
      </c>
      <c r="D4623" t="s">
        <v>314</v>
      </c>
      <c r="E4623" s="316" t="s">
        <v>188</v>
      </c>
      <c r="F4623" s="316" t="s">
        <v>915</v>
      </c>
      <c r="G4623" s="316" t="s">
        <v>439</v>
      </c>
      <c r="H4623" s="316" t="s">
        <v>329</v>
      </c>
      <c r="I4623" s="316" t="s">
        <v>656</v>
      </c>
      <c r="J4623" s="316" t="s">
        <v>259</v>
      </c>
      <c r="K4623" s="36">
        <v>2</v>
      </c>
      <c r="L4623" s="317">
        <v>1.666999980807304E-2</v>
      </c>
      <c r="M4623" s="317">
        <v>1.7090000212192539E-2</v>
      </c>
      <c r="N4623" s="36">
        <v>2</v>
      </c>
      <c r="O4623" s="317">
        <v>3.789999987930059E-3</v>
      </c>
      <c r="P4623" s="317">
        <v>3.9300001226365566E-3</v>
      </c>
      <c r="Q4623" s="36">
        <v>98</v>
      </c>
      <c r="R4623" s="317">
        <v>9.8299998790025711E-3</v>
      </c>
      <c r="S4623" s="317">
        <v>1.0339999571442601E-2</v>
      </c>
      <c r="T4623" t="s">
        <v>380</v>
      </c>
      <c r="BA4623" s="395">
        <v>1</v>
      </c>
      <c r="BB4623" s="396" t="s">
        <v>861</v>
      </c>
      <c r="BC4623" t="str">
        <f t="shared" si="411"/>
        <v>RTD</v>
      </c>
      <c r="BD4623" t="str">
        <f t="shared" si="412"/>
        <v>NAoMe_initial_ethnicity_grp</v>
      </c>
      <c r="BE4623" s="397" t="s">
        <v>862</v>
      </c>
      <c r="BF4623" t="str">
        <f t="shared" si="413"/>
        <v>Mixed</v>
      </c>
      <c r="BG4623">
        <f t="shared" si="414"/>
        <v>2</v>
      </c>
      <c r="BH4623" s="398">
        <f t="shared" si="415"/>
        <v>1.666999980807304E-2</v>
      </c>
      <c r="BO4623" s="33"/>
    </row>
    <row r="4624" spans="1:67">
      <c r="A4624" s="316" t="s">
        <v>27</v>
      </c>
      <c r="B4624" t="s">
        <v>380</v>
      </c>
      <c r="C4624" t="s">
        <v>910</v>
      </c>
      <c r="D4624" t="s">
        <v>314</v>
      </c>
      <c r="E4624" s="316" t="s">
        <v>188</v>
      </c>
      <c r="F4624" s="316" t="s">
        <v>915</v>
      </c>
      <c r="G4624" s="316" t="s">
        <v>439</v>
      </c>
      <c r="H4624" s="316" t="s">
        <v>329</v>
      </c>
      <c r="I4624" s="316" t="s">
        <v>656</v>
      </c>
      <c r="J4624" s="316" t="s">
        <v>288</v>
      </c>
      <c r="K4624" s="36">
        <v>2</v>
      </c>
      <c r="L4624" s="317">
        <v>1.666999980807304E-2</v>
      </c>
      <c r="M4624" s="317">
        <v>1.7090000212192539E-2</v>
      </c>
      <c r="N4624" s="36">
        <v>6</v>
      </c>
      <c r="O4624" s="317">
        <v>1.1359999887645239E-2</v>
      </c>
      <c r="P4624" s="317">
        <v>1.1789999902248381E-2</v>
      </c>
      <c r="Q4624" s="36">
        <v>246</v>
      </c>
      <c r="R4624" s="317">
        <v>2.466999925673008E-2</v>
      </c>
      <c r="S4624" s="317">
        <v>2.5960000231862072E-2</v>
      </c>
      <c r="T4624" t="s">
        <v>380</v>
      </c>
      <c r="BA4624" s="395">
        <v>1</v>
      </c>
      <c r="BB4624" s="396" t="s">
        <v>861</v>
      </c>
      <c r="BC4624" t="str">
        <f t="shared" si="411"/>
        <v>RTD</v>
      </c>
      <c r="BD4624" t="str">
        <f t="shared" si="412"/>
        <v>NAoMe_initial_ethnicity_grp</v>
      </c>
      <c r="BE4624" s="397" t="s">
        <v>862</v>
      </c>
      <c r="BF4624" t="str">
        <f t="shared" si="413"/>
        <v>Other Ethnic Group</v>
      </c>
      <c r="BG4624">
        <f t="shared" si="414"/>
        <v>2</v>
      </c>
      <c r="BH4624" s="398">
        <f t="shared" si="415"/>
        <v>1.666999980807304E-2</v>
      </c>
      <c r="BO4624" s="33"/>
    </row>
    <row r="4625" spans="1:67">
      <c r="A4625" s="316" t="s">
        <v>27</v>
      </c>
      <c r="B4625" t="s">
        <v>380</v>
      </c>
      <c r="C4625" t="s">
        <v>910</v>
      </c>
      <c r="D4625" t="s">
        <v>314</v>
      </c>
      <c r="E4625" s="316" t="s">
        <v>188</v>
      </c>
      <c r="F4625" s="316" t="s">
        <v>915</v>
      </c>
      <c r="G4625" s="316" t="s">
        <v>439</v>
      </c>
      <c r="H4625" s="316" t="s">
        <v>329</v>
      </c>
      <c r="I4625" s="316" t="s">
        <v>656</v>
      </c>
      <c r="J4625" s="316" t="s">
        <v>260</v>
      </c>
      <c r="K4625" s="36">
        <v>3</v>
      </c>
      <c r="L4625" s="317">
        <v>2.500000037252903E-2</v>
      </c>
      <c r="M4625" s="317"/>
      <c r="N4625" s="36">
        <v>19</v>
      </c>
      <c r="O4625" s="317">
        <v>3.5980001091957092E-2</v>
      </c>
      <c r="P4625" s="317"/>
      <c r="Q4625" s="36">
        <v>495</v>
      </c>
      <c r="R4625" s="317">
        <v>4.9639999866485603E-2</v>
      </c>
      <c r="S4625" s="317"/>
      <c r="T4625" t="s">
        <v>380</v>
      </c>
      <c r="BA4625" s="395">
        <v>1</v>
      </c>
      <c r="BB4625" s="396" t="s">
        <v>861</v>
      </c>
      <c r="BC4625" t="str">
        <f t="shared" si="411"/>
        <v>RTD</v>
      </c>
      <c r="BD4625" t="str">
        <f t="shared" si="412"/>
        <v>NAoMe_initial_ethnicity_grp</v>
      </c>
      <c r="BE4625" s="397" t="s">
        <v>862</v>
      </c>
      <c r="BF4625" t="str">
        <f t="shared" si="413"/>
        <v>Unknown</v>
      </c>
      <c r="BG4625">
        <f t="shared" si="414"/>
        <v>3</v>
      </c>
      <c r="BH4625" s="398">
        <f t="shared" si="415"/>
        <v>2.500000037252903E-2</v>
      </c>
      <c r="BO4625" s="33"/>
    </row>
    <row r="4626" spans="1:67">
      <c r="A4626" s="316" t="s">
        <v>27</v>
      </c>
      <c r="B4626" t="s">
        <v>380</v>
      </c>
      <c r="C4626" t="s">
        <v>910</v>
      </c>
      <c r="D4626" t="s">
        <v>314</v>
      </c>
      <c r="E4626" s="316" t="s">
        <v>188</v>
      </c>
      <c r="F4626" s="316" t="s">
        <v>915</v>
      </c>
      <c r="G4626" s="316" t="s">
        <v>439</v>
      </c>
      <c r="H4626" s="316" t="s">
        <v>329</v>
      </c>
      <c r="I4626" s="316" t="s">
        <v>656</v>
      </c>
      <c r="J4626" s="316" t="s">
        <v>258</v>
      </c>
      <c r="K4626" s="36">
        <v>109</v>
      </c>
      <c r="L4626" s="317">
        <v>0.90833002328872681</v>
      </c>
      <c r="M4626" s="317">
        <v>0.93162000179290771</v>
      </c>
      <c r="N4626" s="36">
        <v>497</v>
      </c>
      <c r="O4626" s="317">
        <v>0.94129002094268799</v>
      </c>
      <c r="P4626" s="317">
        <v>0.97641998529434204</v>
      </c>
      <c r="Q4626" s="36">
        <v>8238</v>
      </c>
      <c r="R4626" s="317">
        <v>0.82611000537872314</v>
      </c>
      <c r="S4626" s="317">
        <v>0.86926001310348511</v>
      </c>
      <c r="T4626" t="s">
        <v>380</v>
      </c>
      <c r="BA4626" s="395">
        <v>1</v>
      </c>
      <c r="BB4626" s="396" t="s">
        <v>861</v>
      </c>
      <c r="BC4626" t="str">
        <f t="shared" si="411"/>
        <v>RTD</v>
      </c>
      <c r="BD4626" t="str">
        <f t="shared" si="412"/>
        <v>NAoMe_initial_ethnicity_grp</v>
      </c>
      <c r="BE4626" s="397" t="s">
        <v>862</v>
      </c>
      <c r="BF4626" t="str">
        <f t="shared" si="413"/>
        <v>White</v>
      </c>
      <c r="BG4626">
        <f t="shared" si="414"/>
        <v>109</v>
      </c>
      <c r="BH4626" s="398">
        <f t="shared" si="415"/>
        <v>0.90833002328872681</v>
      </c>
      <c r="BO4626" s="33"/>
    </row>
    <row r="4627" spans="1:67">
      <c r="A4627" s="316" t="s">
        <v>27</v>
      </c>
      <c r="B4627" t="s">
        <v>380</v>
      </c>
      <c r="C4627" t="s">
        <v>910</v>
      </c>
      <c r="D4627" t="s">
        <v>314</v>
      </c>
      <c r="E4627" s="316" t="s">
        <v>188</v>
      </c>
      <c r="F4627" s="316" t="s">
        <v>915</v>
      </c>
      <c r="G4627" s="316" t="s">
        <v>439</v>
      </c>
      <c r="H4627" s="316" t="s">
        <v>329</v>
      </c>
      <c r="I4627" s="316" t="s">
        <v>657</v>
      </c>
      <c r="J4627" s="316" t="s">
        <v>817</v>
      </c>
      <c r="K4627" s="36">
        <v>118</v>
      </c>
      <c r="L4627" s="317">
        <v>0.98333001136779785</v>
      </c>
      <c r="M4627" s="317"/>
      <c r="N4627" s="36">
        <v>501</v>
      </c>
      <c r="O4627" s="317">
        <v>0.94885998964309692</v>
      </c>
      <c r="P4627" s="317"/>
      <c r="Q4627" s="36">
        <v>9359</v>
      </c>
      <c r="R4627" s="317">
        <v>0.93853002786636353</v>
      </c>
      <c r="S4627" s="317"/>
      <c r="T4627" t="s">
        <v>380</v>
      </c>
      <c r="BA4627" s="395">
        <v>1</v>
      </c>
      <c r="BB4627" s="396" t="s">
        <v>861</v>
      </c>
      <c r="BC4627" t="str">
        <f t="shared" si="411"/>
        <v>RTD</v>
      </c>
      <c r="BD4627" t="str">
        <f t="shared" si="412"/>
        <v>NAoMe_initial_final_route</v>
      </c>
      <c r="BE4627" s="397" t="s">
        <v>862</v>
      </c>
      <c r="BF4627" t="str">
        <f t="shared" si="413"/>
        <v>Not screened</v>
      </c>
      <c r="BG4627">
        <f t="shared" si="414"/>
        <v>118</v>
      </c>
      <c r="BH4627" s="398">
        <f t="shared" si="415"/>
        <v>0.98333001136779785</v>
      </c>
      <c r="BO4627" s="33"/>
    </row>
    <row r="4628" spans="1:67">
      <c r="A4628" s="316" t="s">
        <v>27</v>
      </c>
      <c r="B4628" t="s">
        <v>380</v>
      </c>
      <c r="C4628" t="s">
        <v>910</v>
      </c>
      <c r="D4628" t="s">
        <v>314</v>
      </c>
      <c r="E4628" s="316" t="s">
        <v>188</v>
      </c>
      <c r="F4628" s="316" t="s">
        <v>915</v>
      </c>
      <c r="G4628" s="316" t="s">
        <v>439</v>
      </c>
      <c r="H4628" s="316" t="s">
        <v>329</v>
      </c>
      <c r="I4628" s="316" t="s">
        <v>657</v>
      </c>
      <c r="J4628" s="316" t="s">
        <v>352</v>
      </c>
      <c r="K4628" s="36">
        <v>2</v>
      </c>
      <c r="L4628" s="317">
        <v>1.666999980807304E-2</v>
      </c>
      <c r="M4628" s="317"/>
      <c r="N4628" s="36">
        <v>27</v>
      </c>
      <c r="O4628" s="317">
        <v>5.1139999181032181E-2</v>
      </c>
      <c r="P4628" s="317"/>
      <c r="Q4628" s="36">
        <v>613</v>
      </c>
      <c r="R4628" s="317">
        <v>6.1469998210668557E-2</v>
      </c>
      <c r="S4628" s="317"/>
      <c r="T4628" t="s">
        <v>380</v>
      </c>
      <c r="BA4628" s="395">
        <v>1</v>
      </c>
      <c r="BB4628" s="396" t="s">
        <v>861</v>
      </c>
      <c r="BC4628" t="str">
        <f t="shared" si="411"/>
        <v>RTD</v>
      </c>
      <c r="BD4628" t="str">
        <f t="shared" si="412"/>
        <v>NAoMe_initial_final_route</v>
      </c>
      <c r="BE4628" s="397" t="s">
        <v>862</v>
      </c>
      <c r="BF4628" t="str">
        <f t="shared" si="413"/>
        <v>Screening</v>
      </c>
      <c r="BG4628">
        <f t="shared" si="414"/>
        <v>2</v>
      </c>
      <c r="BH4628" s="398">
        <f t="shared" si="415"/>
        <v>1.666999980807304E-2</v>
      </c>
      <c r="BO4628" s="33"/>
    </row>
    <row r="4629" spans="1:67">
      <c r="A4629" s="316" t="s">
        <v>27</v>
      </c>
      <c r="B4629" t="s">
        <v>380</v>
      </c>
      <c r="C4629" t="s">
        <v>910</v>
      </c>
      <c r="D4629" t="s">
        <v>314</v>
      </c>
      <c r="E4629" s="316" t="s">
        <v>188</v>
      </c>
      <c r="F4629" s="316" t="s">
        <v>915</v>
      </c>
      <c r="G4629" s="316" t="s">
        <v>439</v>
      </c>
      <c r="H4629" s="316" t="s">
        <v>329</v>
      </c>
      <c r="I4629" s="316" t="s">
        <v>303</v>
      </c>
      <c r="J4629" s="316" t="s">
        <v>308</v>
      </c>
      <c r="K4629" s="36">
        <v>32</v>
      </c>
      <c r="L4629" s="317">
        <v>0.26666998863220209</v>
      </c>
      <c r="M4629" s="317"/>
      <c r="N4629" s="36">
        <v>135</v>
      </c>
      <c r="O4629" s="317">
        <v>0.25567999482154852</v>
      </c>
      <c r="P4629" s="317"/>
      <c r="Q4629" s="36">
        <v>1652</v>
      </c>
      <c r="R4629" s="317">
        <v>0.1656599938869476</v>
      </c>
      <c r="S4629" s="317"/>
      <c r="T4629" t="s">
        <v>380</v>
      </c>
      <c r="BA4629" s="395">
        <v>1</v>
      </c>
      <c r="BB4629" s="396" t="s">
        <v>861</v>
      </c>
      <c r="BC4629" t="str">
        <f t="shared" si="411"/>
        <v>RTD</v>
      </c>
      <c r="BD4629" t="str">
        <f t="shared" si="412"/>
        <v>NAoMe_initial_final_stage_tum</v>
      </c>
      <c r="BE4629" s="397" t="s">
        <v>862</v>
      </c>
      <c r="BF4629" t="str">
        <f t="shared" si="413"/>
        <v>Not staged/Unstated</v>
      </c>
      <c r="BG4629">
        <f t="shared" si="414"/>
        <v>32</v>
      </c>
      <c r="BH4629" s="398">
        <f t="shared" si="415"/>
        <v>0.26666998863220209</v>
      </c>
      <c r="BO4629" s="33"/>
    </row>
    <row r="4630" spans="1:67">
      <c r="A4630" s="316" t="s">
        <v>27</v>
      </c>
      <c r="B4630" t="s">
        <v>380</v>
      </c>
      <c r="C4630" t="s">
        <v>910</v>
      </c>
      <c r="D4630" t="s">
        <v>314</v>
      </c>
      <c r="E4630" s="316" t="s">
        <v>188</v>
      </c>
      <c r="F4630" s="316" t="s">
        <v>915</v>
      </c>
      <c r="G4630" s="316" t="s">
        <v>439</v>
      </c>
      <c r="H4630" s="316" t="s">
        <v>329</v>
      </c>
      <c r="I4630" s="316" t="s">
        <v>303</v>
      </c>
      <c r="J4630" s="316" t="s">
        <v>304</v>
      </c>
      <c r="K4630" s="36">
        <v>2</v>
      </c>
      <c r="L4630" s="317">
        <v>1.666999980807304E-2</v>
      </c>
      <c r="M4630" s="317">
        <v>2.273000031709671E-2</v>
      </c>
      <c r="N4630" s="36">
        <v>2</v>
      </c>
      <c r="O4630" s="317">
        <v>3.789999987930059E-3</v>
      </c>
      <c r="P4630" s="317">
        <v>5.090000107884407E-3</v>
      </c>
      <c r="Q4630" s="36">
        <v>64</v>
      </c>
      <c r="R4630" s="317">
        <v>6.4199999906122676E-3</v>
      </c>
      <c r="S4630" s="317">
        <v>7.689999882131815E-3</v>
      </c>
      <c r="T4630" t="s">
        <v>380</v>
      </c>
      <c r="BA4630" s="395">
        <v>1</v>
      </c>
      <c r="BB4630" s="396" t="s">
        <v>861</v>
      </c>
      <c r="BC4630" t="str">
        <f t="shared" si="411"/>
        <v>RTD</v>
      </c>
      <c r="BD4630" t="str">
        <f t="shared" si="412"/>
        <v>NAoMe_initial_final_stage_tum</v>
      </c>
      <c r="BE4630" s="397" t="s">
        <v>862</v>
      </c>
      <c r="BF4630" t="str">
        <f t="shared" si="413"/>
        <v>Stage 0</v>
      </c>
      <c r="BG4630">
        <f t="shared" si="414"/>
        <v>2</v>
      </c>
      <c r="BH4630" s="398">
        <f t="shared" si="415"/>
        <v>1.666999980807304E-2</v>
      </c>
      <c r="BO4630" s="33"/>
    </row>
    <row r="4631" spans="1:67">
      <c r="A4631" s="316" t="s">
        <v>27</v>
      </c>
      <c r="B4631" t="s">
        <v>380</v>
      </c>
      <c r="C4631" t="s">
        <v>910</v>
      </c>
      <c r="D4631" t="s">
        <v>314</v>
      </c>
      <c r="E4631" s="316" t="s">
        <v>188</v>
      </c>
      <c r="F4631" s="316" t="s">
        <v>915</v>
      </c>
      <c r="G4631" s="316" t="s">
        <v>439</v>
      </c>
      <c r="H4631" s="316" t="s">
        <v>329</v>
      </c>
      <c r="I4631" s="316" t="s">
        <v>303</v>
      </c>
      <c r="J4631" s="316" t="s">
        <v>305</v>
      </c>
      <c r="K4631" s="36">
        <v>6</v>
      </c>
      <c r="L4631" s="317">
        <v>5.000000074505806E-2</v>
      </c>
      <c r="M4631" s="317">
        <v>6.8180002272129059E-2</v>
      </c>
      <c r="N4631" s="36">
        <v>17</v>
      </c>
      <c r="O4631" s="317">
        <v>3.2200001180171967E-2</v>
      </c>
      <c r="P4631" s="317">
        <v>4.3260000646114349E-2</v>
      </c>
      <c r="Q4631" s="36">
        <v>359</v>
      </c>
      <c r="R4631" s="317">
        <v>3.5999998450279243E-2</v>
      </c>
      <c r="S4631" s="317">
        <v>4.3150000274181373E-2</v>
      </c>
      <c r="T4631" t="s">
        <v>380</v>
      </c>
      <c r="BA4631" s="395">
        <v>1</v>
      </c>
      <c r="BB4631" s="396" t="s">
        <v>861</v>
      </c>
      <c r="BC4631" t="str">
        <f t="shared" si="411"/>
        <v>RTD</v>
      </c>
      <c r="BD4631" t="str">
        <f t="shared" si="412"/>
        <v>NAoMe_initial_final_stage_tum</v>
      </c>
      <c r="BE4631" s="397" t="s">
        <v>862</v>
      </c>
      <c r="BF4631" t="str">
        <f t="shared" si="413"/>
        <v>Stage 1</v>
      </c>
      <c r="BG4631">
        <f t="shared" si="414"/>
        <v>6</v>
      </c>
      <c r="BH4631" s="398">
        <f t="shared" si="415"/>
        <v>5.000000074505806E-2</v>
      </c>
      <c r="BO4631" s="33"/>
    </row>
    <row r="4632" spans="1:67">
      <c r="A4632" s="316" t="s">
        <v>27</v>
      </c>
      <c r="B4632" t="s">
        <v>380</v>
      </c>
      <c r="C4632" t="s">
        <v>910</v>
      </c>
      <c r="D4632" t="s">
        <v>314</v>
      </c>
      <c r="E4632" s="316" t="s">
        <v>188</v>
      </c>
      <c r="F4632" s="316" t="s">
        <v>915</v>
      </c>
      <c r="G4632" s="316" t="s">
        <v>439</v>
      </c>
      <c r="H4632" s="316" t="s">
        <v>329</v>
      </c>
      <c r="I4632" s="316" t="s">
        <v>303</v>
      </c>
      <c r="J4632" s="316" t="s">
        <v>306</v>
      </c>
      <c r="K4632" s="36">
        <v>15</v>
      </c>
      <c r="L4632" s="317">
        <v>0.125</v>
      </c>
      <c r="M4632" s="317">
        <v>0.17045000195503229</v>
      </c>
      <c r="N4632" s="36">
        <v>54</v>
      </c>
      <c r="O4632" s="317">
        <v>0.1022699996829033</v>
      </c>
      <c r="P4632" s="317">
        <v>0.1374000012874603</v>
      </c>
      <c r="Q4632" s="36">
        <v>996</v>
      </c>
      <c r="R4632" s="317">
        <v>9.9880002439022064E-2</v>
      </c>
      <c r="S4632" s="317">
        <v>0.11970999836921691</v>
      </c>
      <c r="T4632" t="s">
        <v>380</v>
      </c>
      <c r="BA4632" s="395">
        <v>1</v>
      </c>
      <c r="BB4632" s="396" t="s">
        <v>861</v>
      </c>
      <c r="BC4632" t="str">
        <f t="shared" si="411"/>
        <v>RTD</v>
      </c>
      <c r="BD4632" t="str">
        <f t="shared" si="412"/>
        <v>NAoMe_initial_final_stage_tum</v>
      </c>
      <c r="BE4632" s="397" t="s">
        <v>862</v>
      </c>
      <c r="BF4632" t="str">
        <f t="shared" si="413"/>
        <v>Stage 2</v>
      </c>
      <c r="BG4632">
        <f t="shared" si="414"/>
        <v>15</v>
      </c>
      <c r="BH4632" s="398">
        <f t="shared" si="415"/>
        <v>0.125</v>
      </c>
      <c r="BO4632" s="33"/>
    </row>
    <row r="4633" spans="1:67">
      <c r="A4633" s="316" t="s">
        <v>27</v>
      </c>
      <c r="B4633" t="s">
        <v>380</v>
      </c>
      <c r="C4633" t="s">
        <v>910</v>
      </c>
      <c r="D4633" t="s">
        <v>314</v>
      </c>
      <c r="E4633" s="316" t="s">
        <v>188</v>
      </c>
      <c r="F4633" s="316" t="s">
        <v>915</v>
      </c>
      <c r="G4633" s="316" t="s">
        <v>439</v>
      </c>
      <c r="H4633" s="316" t="s">
        <v>329</v>
      </c>
      <c r="I4633" s="316" t="s">
        <v>303</v>
      </c>
      <c r="J4633" s="316" t="s">
        <v>307</v>
      </c>
      <c r="K4633" s="36">
        <v>11</v>
      </c>
      <c r="L4633" s="317">
        <v>9.1669999063014984E-2</v>
      </c>
      <c r="M4633" s="317">
        <v>0.125</v>
      </c>
      <c r="N4633" s="36">
        <v>57</v>
      </c>
      <c r="O4633" s="317">
        <v>0.10795000195503229</v>
      </c>
      <c r="P4633" s="317">
        <v>0.14504000544548029</v>
      </c>
      <c r="Q4633" s="36">
        <v>742</v>
      </c>
      <c r="R4633" s="317">
        <v>7.4409998953342438E-2</v>
      </c>
      <c r="S4633" s="317">
        <v>8.9180000126361847E-2</v>
      </c>
      <c r="T4633" t="s">
        <v>380</v>
      </c>
      <c r="BA4633" s="395">
        <v>1</v>
      </c>
      <c r="BB4633" s="396" t="s">
        <v>861</v>
      </c>
      <c r="BC4633" t="str">
        <f t="shared" si="411"/>
        <v>RTD</v>
      </c>
      <c r="BD4633" t="str">
        <f t="shared" si="412"/>
        <v>NAoMe_initial_final_stage_tum</v>
      </c>
      <c r="BE4633" s="397" t="s">
        <v>862</v>
      </c>
      <c r="BF4633" t="str">
        <f t="shared" si="413"/>
        <v>Stage 3</v>
      </c>
      <c r="BG4633">
        <f t="shared" si="414"/>
        <v>11</v>
      </c>
      <c r="BH4633" s="398">
        <f t="shared" si="415"/>
        <v>9.1669999063014984E-2</v>
      </c>
      <c r="BO4633" s="33"/>
    </row>
    <row r="4634" spans="1:67">
      <c r="A4634" s="316" t="s">
        <v>27</v>
      </c>
      <c r="B4634" t="s">
        <v>380</v>
      </c>
      <c r="C4634" t="s">
        <v>910</v>
      </c>
      <c r="D4634" t="s">
        <v>314</v>
      </c>
      <c r="E4634" s="316" t="s">
        <v>188</v>
      </c>
      <c r="F4634" s="316" t="s">
        <v>915</v>
      </c>
      <c r="G4634" s="316" t="s">
        <v>439</v>
      </c>
      <c r="H4634" s="316" t="s">
        <v>329</v>
      </c>
      <c r="I4634" s="316" t="s">
        <v>303</v>
      </c>
      <c r="J4634" s="316" t="s">
        <v>336</v>
      </c>
      <c r="K4634" s="36">
        <v>54</v>
      </c>
      <c r="L4634" s="317">
        <v>0.44999998807907099</v>
      </c>
      <c r="M4634" s="317">
        <v>0.61364001035690308</v>
      </c>
      <c r="N4634" s="36">
        <v>263</v>
      </c>
      <c r="O4634" s="317">
        <v>0.49810999631881708</v>
      </c>
      <c r="P4634" s="317">
        <v>0.66921001672744751</v>
      </c>
      <c r="Q4634" s="36">
        <v>6159</v>
      </c>
      <c r="R4634" s="317">
        <v>0.6176300048828125</v>
      </c>
      <c r="S4634" s="317">
        <v>0.74026000499725342</v>
      </c>
      <c r="T4634" t="s">
        <v>380</v>
      </c>
      <c r="BA4634" s="395">
        <v>1</v>
      </c>
      <c r="BB4634" s="396" t="s">
        <v>861</v>
      </c>
      <c r="BC4634" t="str">
        <f t="shared" si="411"/>
        <v>RTD</v>
      </c>
      <c r="BD4634" t="str">
        <f t="shared" si="412"/>
        <v>NAoMe_initial_final_stage_tum</v>
      </c>
      <c r="BE4634" s="397" t="s">
        <v>862</v>
      </c>
      <c r="BF4634" t="str">
        <f t="shared" si="413"/>
        <v>Stage 4</v>
      </c>
      <c r="BG4634">
        <f t="shared" si="414"/>
        <v>54</v>
      </c>
      <c r="BH4634" s="398">
        <f t="shared" si="415"/>
        <v>0.44999998807907099</v>
      </c>
      <c r="BO4634" s="33"/>
    </row>
    <row r="4635" spans="1:67">
      <c r="A4635" s="316" t="s">
        <v>27</v>
      </c>
      <c r="B4635" t="s">
        <v>380</v>
      </c>
      <c r="C4635" t="s">
        <v>910</v>
      </c>
      <c r="D4635" t="s">
        <v>314</v>
      </c>
      <c r="E4635" s="316" t="s">
        <v>188</v>
      </c>
      <c r="F4635" s="316" t="s">
        <v>915</v>
      </c>
      <c r="G4635" s="316" t="s">
        <v>439</v>
      </c>
      <c r="H4635" s="316" t="s">
        <v>329</v>
      </c>
      <c r="I4635" s="316" t="s">
        <v>342</v>
      </c>
      <c r="J4635" s="316" t="s">
        <v>343</v>
      </c>
      <c r="K4635" s="36">
        <v>32</v>
      </c>
      <c r="L4635" s="317">
        <v>0.26666998863220209</v>
      </c>
      <c r="M4635" s="317"/>
      <c r="N4635" s="36">
        <v>135</v>
      </c>
      <c r="O4635" s="317">
        <v>0.25567999482154852</v>
      </c>
      <c r="P4635" s="317"/>
      <c r="Q4635" s="36">
        <v>1652</v>
      </c>
      <c r="R4635" s="317">
        <v>0.1656599938869476</v>
      </c>
      <c r="S4635" s="317"/>
      <c r="T4635" t="s">
        <v>380</v>
      </c>
      <c r="BA4635" s="395">
        <v>1</v>
      </c>
      <c r="BB4635" s="396" t="s">
        <v>861</v>
      </c>
      <c r="BC4635" t="str">
        <f t="shared" si="411"/>
        <v>RTD</v>
      </c>
      <c r="BD4635" t="str">
        <f t="shared" si="412"/>
        <v>NAoMe_initial_final_stage_tum_grp</v>
      </c>
      <c r="BE4635" s="397" t="s">
        <v>862</v>
      </c>
      <c r="BF4635" t="str">
        <f t="shared" si="413"/>
        <v>MBC in HESAPC</v>
      </c>
      <c r="BG4635">
        <f t="shared" si="414"/>
        <v>32</v>
      </c>
      <c r="BH4635" s="398">
        <f t="shared" si="415"/>
        <v>0.26666998863220209</v>
      </c>
      <c r="BO4635" s="33"/>
    </row>
    <row r="4636" spans="1:67">
      <c r="A4636" s="316" t="s">
        <v>27</v>
      </c>
      <c r="B4636" t="s">
        <v>380</v>
      </c>
      <c r="C4636" t="s">
        <v>910</v>
      </c>
      <c r="D4636" t="s">
        <v>314</v>
      </c>
      <c r="E4636" s="316" t="s">
        <v>188</v>
      </c>
      <c r="F4636" s="316" t="s">
        <v>915</v>
      </c>
      <c r="G4636" s="316" t="s">
        <v>439</v>
      </c>
      <c r="H4636" s="316" t="s">
        <v>329</v>
      </c>
      <c r="I4636" s="316" t="s">
        <v>342</v>
      </c>
      <c r="J4636" s="316" t="s">
        <v>344</v>
      </c>
      <c r="K4636" s="36">
        <v>33</v>
      </c>
      <c r="L4636" s="317">
        <v>0.27500000596046448</v>
      </c>
      <c r="M4636" s="317">
        <v>0.375</v>
      </c>
      <c r="N4636" s="36">
        <v>129</v>
      </c>
      <c r="O4636" s="317">
        <v>0.24432000517845151</v>
      </c>
      <c r="P4636" s="317">
        <v>0.32824000716209412</v>
      </c>
      <c r="Q4636" s="36">
        <v>2161</v>
      </c>
      <c r="R4636" s="317">
        <v>0.2167100012302399</v>
      </c>
      <c r="S4636" s="317">
        <v>0.25973999500274658</v>
      </c>
      <c r="T4636" t="s">
        <v>380</v>
      </c>
      <c r="BA4636" s="395">
        <v>1</v>
      </c>
      <c r="BB4636" s="396" t="s">
        <v>861</v>
      </c>
      <c r="BC4636" t="str">
        <f t="shared" si="411"/>
        <v>RTD</v>
      </c>
      <c r="BD4636" t="str">
        <f t="shared" si="412"/>
        <v>NAoMe_initial_final_stage_tum_grp</v>
      </c>
      <c r="BE4636" s="397" t="s">
        <v>862</v>
      </c>
      <c r="BF4636" t="str">
        <f t="shared" si="413"/>
        <v>Stage 0-3</v>
      </c>
      <c r="BG4636">
        <f t="shared" si="414"/>
        <v>33</v>
      </c>
      <c r="BH4636" s="398">
        <f t="shared" si="415"/>
        <v>0.27500000596046448</v>
      </c>
      <c r="BO4636" s="33"/>
    </row>
    <row r="4637" spans="1:67">
      <c r="A4637" s="316" t="s">
        <v>27</v>
      </c>
      <c r="B4637" t="s">
        <v>380</v>
      </c>
      <c r="C4637" t="s">
        <v>910</v>
      </c>
      <c r="D4637" t="s">
        <v>314</v>
      </c>
      <c r="E4637" s="316" t="s">
        <v>188</v>
      </c>
      <c r="F4637" s="316" t="s">
        <v>915</v>
      </c>
      <c r="G4637" s="316" t="s">
        <v>439</v>
      </c>
      <c r="H4637" s="316" t="s">
        <v>329</v>
      </c>
      <c r="I4637" s="316" t="s">
        <v>342</v>
      </c>
      <c r="J4637" s="316" t="s">
        <v>336</v>
      </c>
      <c r="K4637" s="36">
        <v>55</v>
      </c>
      <c r="L4637" s="317">
        <v>0.45833000540733337</v>
      </c>
      <c r="M4637" s="317">
        <v>0.625</v>
      </c>
      <c r="N4637" s="36">
        <v>264</v>
      </c>
      <c r="O4637" s="317">
        <v>0.5</v>
      </c>
      <c r="P4637" s="317">
        <v>0.67176002264022827</v>
      </c>
      <c r="Q4637" s="36">
        <v>6159</v>
      </c>
      <c r="R4637" s="317">
        <v>0.6176300048828125</v>
      </c>
      <c r="S4637" s="317">
        <v>0.74026000499725342</v>
      </c>
      <c r="T4637" t="s">
        <v>380</v>
      </c>
      <c r="BA4637" s="395">
        <v>1</v>
      </c>
      <c r="BB4637" s="396" t="s">
        <v>861</v>
      </c>
      <c r="BC4637" t="str">
        <f t="shared" si="411"/>
        <v>RTD</v>
      </c>
      <c r="BD4637" t="str">
        <f t="shared" si="412"/>
        <v>NAoMe_initial_final_stage_tum_grp</v>
      </c>
      <c r="BE4637" s="397" t="s">
        <v>862</v>
      </c>
      <c r="BF4637" t="str">
        <f t="shared" si="413"/>
        <v>Stage 4</v>
      </c>
      <c r="BG4637">
        <f t="shared" si="414"/>
        <v>55</v>
      </c>
      <c r="BH4637" s="398">
        <f t="shared" si="415"/>
        <v>0.45833000540733337</v>
      </c>
      <c r="BO4637" s="33"/>
    </row>
    <row r="4638" spans="1:67">
      <c r="A4638" s="316" t="s">
        <v>27</v>
      </c>
      <c r="B4638" t="s">
        <v>380</v>
      </c>
      <c r="C4638" t="s">
        <v>910</v>
      </c>
      <c r="D4638" t="s">
        <v>314</v>
      </c>
      <c r="E4638" s="316" t="s">
        <v>188</v>
      </c>
      <c r="F4638" s="316" t="s">
        <v>915</v>
      </c>
      <c r="G4638" s="316" t="s">
        <v>439</v>
      </c>
      <c r="H4638" s="316" t="s">
        <v>329</v>
      </c>
      <c r="I4638" s="316" t="s">
        <v>658</v>
      </c>
      <c r="J4638" s="316" t="s">
        <v>345</v>
      </c>
      <c r="K4638" s="36">
        <v>120</v>
      </c>
      <c r="L4638" s="317">
        <v>1</v>
      </c>
      <c r="M4638" s="317"/>
      <c r="N4638" s="36">
        <v>528</v>
      </c>
      <c r="O4638" s="317">
        <v>1</v>
      </c>
      <c r="P4638" s="317"/>
      <c r="Q4638" s="36">
        <v>9972</v>
      </c>
      <c r="R4638" s="317">
        <v>1</v>
      </c>
      <c r="S4638" s="317"/>
      <c r="T4638" t="s">
        <v>380</v>
      </c>
      <c r="BA4638" s="395">
        <v>1</v>
      </c>
      <c r="BB4638" s="396" t="s">
        <v>861</v>
      </c>
      <c r="BC4638" t="str">
        <f t="shared" si="411"/>
        <v>RTD</v>
      </c>
      <c r="BD4638" t="str">
        <f t="shared" si="412"/>
        <v>NAoMe_initial_final_who_ps</v>
      </c>
      <c r="BE4638" s="397" t="s">
        <v>862</v>
      </c>
      <c r="BF4638" t="str">
        <f t="shared" si="413"/>
        <v>Not recorded</v>
      </c>
      <c r="BG4638">
        <f t="shared" si="414"/>
        <v>120</v>
      </c>
      <c r="BH4638" s="398">
        <f t="shared" si="415"/>
        <v>1</v>
      </c>
      <c r="BO4638" s="33"/>
    </row>
    <row r="4639" spans="1:67">
      <c r="A4639" s="316" t="s">
        <v>27</v>
      </c>
      <c r="B4639" t="s">
        <v>380</v>
      </c>
      <c r="C4639" t="s">
        <v>910</v>
      </c>
      <c r="D4639" t="s">
        <v>314</v>
      </c>
      <c r="E4639" s="316" t="s">
        <v>188</v>
      </c>
      <c r="F4639" s="316" t="s">
        <v>915</v>
      </c>
      <c r="G4639" s="316" t="s">
        <v>439</v>
      </c>
      <c r="H4639" s="316" t="s">
        <v>329</v>
      </c>
      <c r="I4639" s="316" t="s">
        <v>291</v>
      </c>
      <c r="J4639" s="316" t="s">
        <v>313</v>
      </c>
      <c r="K4639" s="36">
        <v>118</v>
      </c>
      <c r="L4639" s="317">
        <v>0.98333001136779785</v>
      </c>
      <c r="M4639" s="317"/>
      <c r="N4639" s="36">
        <v>519</v>
      </c>
      <c r="O4639" s="317">
        <v>0.98294997215270996</v>
      </c>
      <c r="P4639" s="317"/>
      <c r="Q4639" s="36">
        <v>9846</v>
      </c>
      <c r="R4639" s="317">
        <v>0.98736000061035156</v>
      </c>
      <c r="S4639" s="317"/>
      <c r="T4639" t="s">
        <v>380</v>
      </c>
      <c r="BA4639" s="395">
        <v>1</v>
      </c>
      <c r="BB4639" s="396" t="s">
        <v>861</v>
      </c>
      <c r="BC4639" t="str">
        <f t="shared" si="411"/>
        <v>RTD</v>
      </c>
      <c r="BD4639" t="str">
        <f t="shared" si="412"/>
        <v>NAoMe_initial_gender</v>
      </c>
      <c r="BE4639" s="397" t="s">
        <v>862</v>
      </c>
      <c r="BF4639" t="str">
        <f t="shared" si="413"/>
        <v>Female</v>
      </c>
      <c r="BG4639">
        <f t="shared" si="414"/>
        <v>118</v>
      </c>
      <c r="BH4639" s="398">
        <f t="shared" si="415"/>
        <v>0.98333001136779785</v>
      </c>
      <c r="BO4639" s="33"/>
    </row>
    <row r="4640" spans="1:67">
      <c r="A4640" s="316" t="s">
        <v>27</v>
      </c>
      <c r="B4640" t="s">
        <v>380</v>
      </c>
      <c r="C4640" t="s">
        <v>910</v>
      </c>
      <c r="D4640" t="s">
        <v>314</v>
      </c>
      <c r="E4640" s="316" t="s">
        <v>188</v>
      </c>
      <c r="F4640" s="316" t="s">
        <v>915</v>
      </c>
      <c r="G4640" s="316" t="s">
        <v>439</v>
      </c>
      <c r="H4640" s="316" t="s">
        <v>329</v>
      </c>
      <c r="I4640" s="316" t="s">
        <v>291</v>
      </c>
      <c r="J4640" s="316" t="s">
        <v>293</v>
      </c>
      <c r="K4640" s="36">
        <v>2</v>
      </c>
      <c r="L4640" s="317">
        <v>1.666999980807304E-2</v>
      </c>
      <c r="M4640" s="317"/>
      <c r="N4640" s="36">
        <v>9</v>
      </c>
      <c r="O4640" s="317">
        <v>1.7049999907612801E-2</v>
      </c>
      <c r="P4640" s="317"/>
      <c r="Q4640" s="36">
        <v>126</v>
      </c>
      <c r="R4640" s="317">
        <v>1.264000032097101E-2</v>
      </c>
      <c r="S4640" s="317"/>
      <c r="T4640" t="s">
        <v>380</v>
      </c>
      <c r="BA4640" s="395">
        <v>1</v>
      </c>
      <c r="BB4640" s="396" t="s">
        <v>861</v>
      </c>
      <c r="BC4640" t="str">
        <f t="shared" si="411"/>
        <v>RTD</v>
      </c>
      <c r="BD4640" t="str">
        <f t="shared" si="412"/>
        <v>NAoMe_initial_gender</v>
      </c>
      <c r="BE4640" s="397" t="s">
        <v>862</v>
      </c>
      <c r="BF4640" t="str">
        <f t="shared" si="413"/>
        <v>Male</v>
      </c>
      <c r="BG4640">
        <f t="shared" si="414"/>
        <v>2</v>
      </c>
      <c r="BH4640" s="398">
        <f t="shared" si="415"/>
        <v>1.666999980807304E-2</v>
      </c>
      <c r="BO4640" s="33"/>
    </row>
    <row r="4641" spans="1:67">
      <c r="A4641" s="316" t="s">
        <v>27</v>
      </c>
      <c r="B4641" t="s">
        <v>380</v>
      </c>
      <c r="C4641" t="s">
        <v>910</v>
      </c>
      <c r="D4641" t="s">
        <v>314</v>
      </c>
      <c r="E4641" s="316" t="s">
        <v>188</v>
      </c>
      <c r="F4641" s="316" t="s">
        <v>915</v>
      </c>
      <c r="G4641" s="316" t="s">
        <v>439</v>
      </c>
      <c r="H4641" s="316" t="s">
        <v>329</v>
      </c>
      <c r="I4641" s="316" t="s">
        <v>659</v>
      </c>
      <c r="J4641" s="316" t="s">
        <v>294</v>
      </c>
      <c r="K4641" s="36">
        <v>32</v>
      </c>
      <c r="L4641" s="317">
        <v>0.26666998863220209</v>
      </c>
      <c r="M4641" s="317">
        <v>0.26666998863220209</v>
      </c>
      <c r="N4641" s="36">
        <v>151</v>
      </c>
      <c r="O4641" s="317">
        <v>0.2859799861907959</v>
      </c>
      <c r="P4641" s="317">
        <v>0.2859799861907959</v>
      </c>
      <c r="Q4641" s="36">
        <v>1800</v>
      </c>
      <c r="R4641" s="317">
        <v>0.18050999939441681</v>
      </c>
      <c r="S4641" s="317">
        <v>0.18050999939441681</v>
      </c>
      <c r="T4641" t="s">
        <v>380</v>
      </c>
      <c r="BA4641" s="395">
        <v>1</v>
      </c>
      <c r="BB4641" s="396" t="s">
        <v>861</v>
      </c>
      <c r="BC4641" t="str">
        <f t="shared" si="411"/>
        <v>RTD</v>
      </c>
      <c r="BD4641" t="str">
        <f t="shared" si="412"/>
        <v>NAoMe_initial_imd_2019</v>
      </c>
      <c r="BE4641" s="397" t="s">
        <v>862</v>
      </c>
      <c r="BF4641" t="str">
        <f t="shared" si="413"/>
        <v>1 - most deprived</v>
      </c>
      <c r="BG4641">
        <f t="shared" si="414"/>
        <v>32</v>
      </c>
      <c r="BH4641" s="398">
        <f t="shared" si="415"/>
        <v>0.26666998863220209</v>
      </c>
      <c r="BO4641" s="33"/>
    </row>
    <row r="4642" spans="1:67">
      <c r="A4642" s="316" t="s">
        <v>27</v>
      </c>
      <c r="B4642" t="s">
        <v>380</v>
      </c>
      <c r="C4642" t="s">
        <v>910</v>
      </c>
      <c r="D4642" t="s">
        <v>314</v>
      </c>
      <c r="E4642" s="316" t="s">
        <v>188</v>
      </c>
      <c r="F4642" s="316" t="s">
        <v>915</v>
      </c>
      <c r="G4642" s="316" t="s">
        <v>439</v>
      </c>
      <c r="H4642" s="316" t="s">
        <v>329</v>
      </c>
      <c r="I4642" s="316" t="s">
        <v>659</v>
      </c>
      <c r="J4642" s="316" t="s">
        <v>15</v>
      </c>
      <c r="K4642" s="36">
        <v>22</v>
      </c>
      <c r="L4642" s="317">
        <v>0.1833299994468689</v>
      </c>
      <c r="M4642" s="317">
        <v>0.1833299994468689</v>
      </c>
      <c r="N4642" s="36">
        <v>106</v>
      </c>
      <c r="O4642" s="317">
        <v>0.20076000690460211</v>
      </c>
      <c r="P4642" s="317">
        <v>0.20076000690460211</v>
      </c>
      <c r="Q4642" s="36">
        <v>2036</v>
      </c>
      <c r="R4642" s="317">
        <v>0.20417000353336329</v>
      </c>
      <c r="S4642" s="317">
        <v>0.20417000353336329</v>
      </c>
      <c r="T4642" t="s">
        <v>380</v>
      </c>
      <c r="BA4642" s="395">
        <v>1</v>
      </c>
      <c r="BB4642" s="396" t="s">
        <v>861</v>
      </c>
      <c r="BC4642" t="str">
        <f t="shared" si="411"/>
        <v>RTD</v>
      </c>
      <c r="BD4642" t="str">
        <f t="shared" si="412"/>
        <v>NAoMe_initial_imd_2019</v>
      </c>
      <c r="BE4642" s="397" t="s">
        <v>862</v>
      </c>
      <c r="BF4642" t="str">
        <f t="shared" si="413"/>
        <v>2</v>
      </c>
      <c r="BG4642">
        <f t="shared" si="414"/>
        <v>22</v>
      </c>
      <c r="BH4642" s="398">
        <f t="shared" si="415"/>
        <v>0.1833299994468689</v>
      </c>
      <c r="BO4642" s="33"/>
    </row>
    <row r="4643" spans="1:67">
      <c r="A4643" s="316" t="s">
        <v>27</v>
      </c>
      <c r="B4643" t="s">
        <v>380</v>
      </c>
      <c r="C4643" t="s">
        <v>910</v>
      </c>
      <c r="D4643" t="s">
        <v>314</v>
      </c>
      <c r="E4643" s="316" t="s">
        <v>188</v>
      </c>
      <c r="F4643" s="316" t="s">
        <v>915</v>
      </c>
      <c r="G4643" s="316" t="s">
        <v>439</v>
      </c>
      <c r="H4643" s="316" t="s">
        <v>329</v>
      </c>
      <c r="I4643" s="316" t="s">
        <v>659</v>
      </c>
      <c r="J4643" s="316" t="s">
        <v>16</v>
      </c>
      <c r="K4643" s="36">
        <v>20</v>
      </c>
      <c r="L4643" s="317">
        <v>0.1666699945926666</v>
      </c>
      <c r="M4643" s="317">
        <v>0.1666699945926666</v>
      </c>
      <c r="N4643" s="36">
        <v>97</v>
      </c>
      <c r="O4643" s="317">
        <v>0.18370999395847321</v>
      </c>
      <c r="P4643" s="317">
        <v>0.18370999395847321</v>
      </c>
      <c r="Q4643" s="36">
        <v>2085</v>
      </c>
      <c r="R4643" s="317">
        <v>0.20908999443054199</v>
      </c>
      <c r="S4643" s="317">
        <v>0.20908999443054199</v>
      </c>
      <c r="T4643" t="s">
        <v>380</v>
      </c>
      <c r="BA4643" s="395">
        <v>1</v>
      </c>
      <c r="BB4643" s="396" t="s">
        <v>861</v>
      </c>
      <c r="BC4643" t="str">
        <f t="shared" si="411"/>
        <v>RTD</v>
      </c>
      <c r="BD4643" t="str">
        <f t="shared" si="412"/>
        <v>NAoMe_initial_imd_2019</v>
      </c>
      <c r="BE4643" s="397" t="s">
        <v>862</v>
      </c>
      <c r="BF4643" t="str">
        <f t="shared" si="413"/>
        <v>3</v>
      </c>
      <c r="BG4643">
        <f t="shared" si="414"/>
        <v>20</v>
      </c>
      <c r="BH4643" s="398">
        <f t="shared" si="415"/>
        <v>0.1666699945926666</v>
      </c>
      <c r="BO4643" s="33"/>
    </row>
    <row r="4644" spans="1:67">
      <c r="A4644" s="316" t="s">
        <v>27</v>
      </c>
      <c r="B4644" t="s">
        <v>380</v>
      </c>
      <c r="C4644" t="s">
        <v>910</v>
      </c>
      <c r="D4644" t="s">
        <v>314</v>
      </c>
      <c r="E4644" s="316" t="s">
        <v>188</v>
      </c>
      <c r="F4644" s="316" t="s">
        <v>915</v>
      </c>
      <c r="G4644" s="316" t="s">
        <v>439</v>
      </c>
      <c r="H4644" s="316" t="s">
        <v>329</v>
      </c>
      <c r="I4644" s="316" t="s">
        <v>659</v>
      </c>
      <c r="J4644" s="316" t="s">
        <v>17</v>
      </c>
      <c r="K4644" s="36">
        <v>20</v>
      </c>
      <c r="L4644" s="317">
        <v>0.1666699945926666</v>
      </c>
      <c r="M4644" s="317">
        <v>0.1666699945926666</v>
      </c>
      <c r="N4644" s="36">
        <v>90</v>
      </c>
      <c r="O4644" s="317">
        <v>0.17045000195503229</v>
      </c>
      <c r="P4644" s="317">
        <v>0.17045000195503229</v>
      </c>
      <c r="Q4644" s="36">
        <v>2024</v>
      </c>
      <c r="R4644" s="317">
        <v>0.2029699981212616</v>
      </c>
      <c r="S4644" s="317">
        <v>0.2029699981212616</v>
      </c>
      <c r="T4644" t="s">
        <v>380</v>
      </c>
      <c r="BA4644" s="395">
        <v>1</v>
      </c>
      <c r="BB4644" s="396" t="s">
        <v>861</v>
      </c>
      <c r="BC4644" t="str">
        <f t="shared" si="411"/>
        <v>RTD</v>
      </c>
      <c r="BD4644" t="str">
        <f t="shared" si="412"/>
        <v>NAoMe_initial_imd_2019</v>
      </c>
      <c r="BE4644" s="397" t="s">
        <v>862</v>
      </c>
      <c r="BF4644" t="str">
        <f t="shared" si="413"/>
        <v>4</v>
      </c>
      <c r="BG4644">
        <f t="shared" si="414"/>
        <v>20</v>
      </c>
      <c r="BH4644" s="398">
        <f t="shared" si="415"/>
        <v>0.1666699945926666</v>
      </c>
      <c r="BO4644" s="33"/>
    </row>
    <row r="4645" spans="1:67">
      <c r="A4645" s="316" t="s">
        <v>27</v>
      </c>
      <c r="B4645" t="s">
        <v>380</v>
      </c>
      <c r="C4645" t="s">
        <v>910</v>
      </c>
      <c r="D4645" t="s">
        <v>314</v>
      </c>
      <c r="E4645" s="316" t="s">
        <v>188</v>
      </c>
      <c r="F4645" s="316" t="s">
        <v>915</v>
      </c>
      <c r="G4645" s="316" t="s">
        <v>439</v>
      </c>
      <c r="H4645" s="316" t="s">
        <v>329</v>
      </c>
      <c r="I4645" s="316" t="s">
        <v>659</v>
      </c>
      <c r="J4645" s="316" t="s">
        <v>295</v>
      </c>
      <c r="K4645" s="36">
        <v>26</v>
      </c>
      <c r="L4645" s="317">
        <v>0.21667000651359561</v>
      </c>
      <c r="M4645" s="317">
        <v>0.21667000651359561</v>
      </c>
      <c r="N4645" s="36">
        <v>84</v>
      </c>
      <c r="O4645" s="317">
        <v>0.1590899974107742</v>
      </c>
      <c r="P4645" s="317">
        <v>0.1590899974107742</v>
      </c>
      <c r="Q4645" s="36">
        <v>2027</v>
      </c>
      <c r="R4645" s="317">
        <v>0.2032700031995773</v>
      </c>
      <c r="S4645" s="317">
        <v>0.2032700031995773</v>
      </c>
      <c r="T4645" t="s">
        <v>380</v>
      </c>
      <c r="BA4645" s="395">
        <v>1</v>
      </c>
      <c r="BB4645" s="396" t="s">
        <v>861</v>
      </c>
      <c r="BC4645" t="str">
        <f t="shared" si="411"/>
        <v>RTD</v>
      </c>
      <c r="BD4645" t="str">
        <f t="shared" si="412"/>
        <v>NAoMe_initial_imd_2019</v>
      </c>
      <c r="BE4645" s="397" t="s">
        <v>862</v>
      </c>
      <c r="BF4645" t="str">
        <f t="shared" si="413"/>
        <v>5 - least deprived</v>
      </c>
      <c r="BG4645">
        <f t="shared" si="414"/>
        <v>26</v>
      </c>
      <c r="BH4645" s="398">
        <f t="shared" si="415"/>
        <v>0.21667000651359561</v>
      </c>
      <c r="BO4645" s="33"/>
    </row>
    <row r="4646" spans="1:67">
      <c r="A4646" s="316" t="s">
        <v>27</v>
      </c>
      <c r="B4646" t="s">
        <v>380</v>
      </c>
      <c r="C4646" t="s">
        <v>910</v>
      </c>
      <c r="D4646" t="s">
        <v>314</v>
      </c>
      <c r="E4646" s="316" t="s">
        <v>188</v>
      </c>
      <c r="F4646" s="316" t="s">
        <v>915</v>
      </c>
      <c r="G4646" s="316" t="s">
        <v>439</v>
      </c>
      <c r="H4646" s="316" t="s">
        <v>329</v>
      </c>
      <c r="I4646" s="316" t="s">
        <v>659</v>
      </c>
      <c r="J4646" s="316" t="s">
        <v>260</v>
      </c>
      <c r="K4646" s="36">
        <v>0</v>
      </c>
      <c r="L4646" s="317">
        <v>0</v>
      </c>
      <c r="M4646" s="317"/>
      <c r="N4646" s="36">
        <v>0</v>
      </c>
      <c r="O4646" s="317">
        <v>0</v>
      </c>
      <c r="P4646" s="317"/>
      <c r="Q4646" s="36">
        <v>0</v>
      </c>
      <c r="R4646" s="317">
        <v>0</v>
      </c>
      <c r="S4646" s="317"/>
      <c r="T4646" t="s">
        <v>380</v>
      </c>
      <c r="BA4646" s="395">
        <v>1</v>
      </c>
      <c r="BB4646" s="396" t="s">
        <v>861</v>
      </c>
      <c r="BC4646" t="str">
        <f t="shared" si="411"/>
        <v>RTD</v>
      </c>
      <c r="BD4646" t="str">
        <f t="shared" si="412"/>
        <v>NAoMe_initial_imd_2019</v>
      </c>
      <c r="BE4646" s="397" t="s">
        <v>862</v>
      </c>
      <c r="BF4646" t="str">
        <f t="shared" si="413"/>
        <v>Unknown</v>
      </c>
      <c r="BG4646">
        <f t="shared" si="414"/>
        <v>0</v>
      </c>
      <c r="BH4646" s="398">
        <f t="shared" si="415"/>
        <v>0</v>
      </c>
      <c r="BO4646" s="33"/>
    </row>
    <row r="4647" spans="1:67">
      <c r="A4647" s="316" t="s">
        <v>27</v>
      </c>
      <c r="B4647" t="s">
        <v>380</v>
      </c>
      <c r="C4647" t="s">
        <v>910</v>
      </c>
      <c r="D4647" t="s">
        <v>314</v>
      </c>
      <c r="E4647" s="316" t="s">
        <v>188</v>
      </c>
      <c r="F4647" s="316" t="s">
        <v>915</v>
      </c>
      <c r="G4647" s="316" t="s">
        <v>439</v>
      </c>
      <c r="H4647" s="316" t="s">
        <v>329</v>
      </c>
      <c r="I4647" s="316" t="s">
        <v>296</v>
      </c>
      <c r="J4647" s="316" t="s">
        <v>297</v>
      </c>
      <c r="K4647" s="36">
        <v>59</v>
      </c>
      <c r="L4647" s="317">
        <v>0.49167001247406011</v>
      </c>
      <c r="M4647" s="317">
        <v>0.50427001714706421</v>
      </c>
      <c r="N4647" s="36">
        <v>287</v>
      </c>
      <c r="O4647" s="317">
        <v>0.54356002807617188</v>
      </c>
      <c r="P4647" s="317">
        <v>0.55620002746582031</v>
      </c>
      <c r="Q4647" s="36">
        <v>5528</v>
      </c>
      <c r="R4647" s="317">
        <v>0.55435001850128174</v>
      </c>
      <c r="S4647" s="317">
        <v>0.56936997175216675</v>
      </c>
      <c r="T4647" t="s">
        <v>380</v>
      </c>
      <c r="BA4647" s="395">
        <v>1</v>
      </c>
      <c r="BB4647" s="396" t="s">
        <v>861</v>
      </c>
      <c r="BC4647" t="str">
        <f t="shared" si="411"/>
        <v>RTD</v>
      </c>
      <c r="BD4647" t="str">
        <f t="shared" si="412"/>
        <v>NAoMe_initial_scarf_731_grp</v>
      </c>
      <c r="BE4647" s="397" t="s">
        <v>862</v>
      </c>
      <c r="BF4647" t="str">
        <f t="shared" si="413"/>
        <v>Fit</v>
      </c>
      <c r="BG4647">
        <f t="shared" si="414"/>
        <v>59</v>
      </c>
      <c r="BH4647" s="398">
        <f t="shared" si="415"/>
        <v>0.49167001247406011</v>
      </c>
      <c r="BO4647" s="33"/>
    </row>
    <row r="4648" spans="1:67">
      <c r="A4648" s="316" t="s">
        <v>27</v>
      </c>
      <c r="B4648" t="s">
        <v>380</v>
      </c>
      <c r="C4648" t="s">
        <v>910</v>
      </c>
      <c r="D4648" t="s">
        <v>314</v>
      </c>
      <c r="E4648" s="316" t="s">
        <v>188</v>
      </c>
      <c r="F4648" s="316" t="s">
        <v>915</v>
      </c>
      <c r="G4648" s="316" t="s">
        <v>439</v>
      </c>
      <c r="H4648" s="316" t="s">
        <v>329</v>
      </c>
      <c r="I4648" s="316" t="s">
        <v>296</v>
      </c>
      <c r="J4648" s="316" t="s">
        <v>298</v>
      </c>
      <c r="K4648" s="36">
        <v>23</v>
      </c>
      <c r="L4648" s="317">
        <v>0.1916700005531311</v>
      </c>
      <c r="M4648" s="317">
        <v>0.19657999277114871</v>
      </c>
      <c r="N4648" s="36">
        <v>77</v>
      </c>
      <c r="O4648" s="317">
        <v>0.1458300054073334</v>
      </c>
      <c r="P4648" s="317">
        <v>0.14922000467777249</v>
      </c>
      <c r="Q4648" s="36">
        <v>1492</v>
      </c>
      <c r="R4648" s="317">
        <v>0.149619996547699</v>
      </c>
      <c r="S4648" s="317">
        <v>0.153669998049736</v>
      </c>
      <c r="T4648" t="s">
        <v>380</v>
      </c>
      <c r="BA4648" s="395">
        <v>1</v>
      </c>
      <c r="BB4648" s="396" t="s">
        <v>861</v>
      </c>
      <c r="BC4648" t="str">
        <f t="shared" si="411"/>
        <v>RTD</v>
      </c>
      <c r="BD4648" t="str">
        <f t="shared" si="412"/>
        <v>NAoMe_initial_scarf_731_grp</v>
      </c>
      <c r="BE4648" s="397" t="s">
        <v>862</v>
      </c>
      <c r="BF4648" t="str">
        <f t="shared" si="413"/>
        <v>Mild frailty</v>
      </c>
      <c r="BG4648">
        <f t="shared" si="414"/>
        <v>23</v>
      </c>
      <c r="BH4648" s="398">
        <f t="shared" si="415"/>
        <v>0.1916700005531311</v>
      </c>
      <c r="BO4648" s="33"/>
    </row>
    <row r="4649" spans="1:67">
      <c r="A4649" s="316" t="s">
        <v>27</v>
      </c>
      <c r="B4649" t="s">
        <v>380</v>
      </c>
      <c r="C4649" t="s">
        <v>910</v>
      </c>
      <c r="D4649" t="s">
        <v>314</v>
      </c>
      <c r="E4649" s="316" t="s">
        <v>188</v>
      </c>
      <c r="F4649" s="316" t="s">
        <v>915</v>
      </c>
      <c r="G4649" s="316" t="s">
        <v>439</v>
      </c>
      <c r="H4649" s="316" t="s">
        <v>329</v>
      </c>
      <c r="I4649" s="316" t="s">
        <v>296</v>
      </c>
      <c r="J4649" s="316" t="s">
        <v>299</v>
      </c>
      <c r="K4649" s="36">
        <v>22</v>
      </c>
      <c r="L4649" s="317">
        <v>0.1833299994468689</v>
      </c>
      <c r="M4649" s="317">
        <v>0.1880300045013428</v>
      </c>
      <c r="N4649" s="36">
        <v>89</v>
      </c>
      <c r="O4649" s="317">
        <v>0.16855999827384949</v>
      </c>
      <c r="P4649" s="317">
        <v>0.17248000204563141</v>
      </c>
      <c r="Q4649" s="36">
        <v>1470</v>
      </c>
      <c r="R4649" s="317">
        <v>0.1474100053310394</v>
      </c>
      <c r="S4649" s="317">
        <v>0.1514099985361099</v>
      </c>
      <c r="T4649" t="s">
        <v>380</v>
      </c>
      <c r="BA4649" s="395">
        <v>1</v>
      </c>
      <c r="BB4649" s="396" t="s">
        <v>861</v>
      </c>
      <c r="BC4649" t="str">
        <f t="shared" si="411"/>
        <v>RTD</v>
      </c>
      <c r="BD4649" t="str">
        <f t="shared" si="412"/>
        <v>NAoMe_initial_scarf_731_grp</v>
      </c>
      <c r="BE4649" s="397" t="s">
        <v>862</v>
      </c>
      <c r="BF4649" t="str">
        <f t="shared" si="413"/>
        <v>Moderate frailty</v>
      </c>
      <c r="BG4649">
        <f t="shared" si="414"/>
        <v>22</v>
      </c>
      <c r="BH4649" s="398">
        <f t="shared" si="415"/>
        <v>0.1833299994468689</v>
      </c>
      <c r="BO4649" s="33"/>
    </row>
    <row r="4650" spans="1:67">
      <c r="A4650" s="316" t="s">
        <v>27</v>
      </c>
      <c r="B4650" t="s">
        <v>380</v>
      </c>
      <c r="C4650" t="s">
        <v>910</v>
      </c>
      <c r="D4650" t="s">
        <v>314</v>
      </c>
      <c r="E4650" s="316" t="s">
        <v>188</v>
      </c>
      <c r="F4650" s="316" t="s">
        <v>915</v>
      </c>
      <c r="G4650" s="316" t="s">
        <v>439</v>
      </c>
      <c r="H4650" s="316" t="s">
        <v>329</v>
      </c>
      <c r="I4650" s="316" t="s">
        <v>296</v>
      </c>
      <c r="J4650" s="316" t="s">
        <v>353</v>
      </c>
      <c r="K4650" s="36">
        <v>3</v>
      </c>
      <c r="L4650" s="317">
        <v>2.500000037252903E-2</v>
      </c>
      <c r="M4650" s="317"/>
      <c r="N4650" s="36">
        <v>12</v>
      </c>
      <c r="O4650" s="317">
        <v>2.273000031709671E-2</v>
      </c>
      <c r="P4650" s="317"/>
      <c r="Q4650" s="36">
        <v>263</v>
      </c>
      <c r="R4650" s="317">
        <v>2.6370000094175339E-2</v>
      </c>
      <c r="S4650" s="317"/>
      <c r="T4650" t="s">
        <v>380</v>
      </c>
      <c r="BA4650" s="395">
        <v>1</v>
      </c>
      <c r="BB4650" s="396" t="s">
        <v>861</v>
      </c>
      <c r="BC4650" t="str">
        <f t="shared" si="411"/>
        <v>RTD</v>
      </c>
      <c r="BD4650" t="str">
        <f t="shared" si="412"/>
        <v>NAoMe_initial_scarf_731_grp</v>
      </c>
      <c r="BE4650" s="397" t="s">
        <v>862</v>
      </c>
      <c r="BF4650" t="str">
        <f t="shared" si="413"/>
        <v>Not in HESAPC</v>
      </c>
      <c r="BG4650">
        <f t="shared" si="414"/>
        <v>3</v>
      </c>
      <c r="BH4650" s="398">
        <f t="shared" si="415"/>
        <v>2.500000037252903E-2</v>
      </c>
      <c r="BO4650" s="33"/>
    </row>
    <row r="4651" spans="1:67">
      <c r="A4651" s="316" t="s">
        <v>27</v>
      </c>
      <c r="B4651" t="s">
        <v>380</v>
      </c>
      <c r="C4651" t="s">
        <v>910</v>
      </c>
      <c r="D4651" t="s">
        <v>314</v>
      </c>
      <c r="E4651" s="316" t="s">
        <v>188</v>
      </c>
      <c r="F4651" s="316" t="s">
        <v>915</v>
      </c>
      <c r="G4651" s="316" t="s">
        <v>439</v>
      </c>
      <c r="H4651" s="316" t="s">
        <v>329</v>
      </c>
      <c r="I4651" s="316" t="s">
        <v>296</v>
      </c>
      <c r="J4651" s="316" t="s">
        <v>300</v>
      </c>
      <c r="K4651" s="36">
        <v>13</v>
      </c>
      <c r="L4651" s="317">
        <v>0.1083299964666367</v>
      </c>
      <c r="M4651" s="317">
        <v>0.1111100018024445</v>
      </c>
      <c r="N4651" s="36">
        <v>63</v>
      </c>
      <c r="O4651" s="317">
        <v>0.1193199977278709</v>
      </c>
      <c r="P4651" s="317">
        <v>0.1220899969339371</v>
      </c>
      <c r="Q4651" s="36">
        <v>1219</v>
      </c>
      <c r="R4651" s="317">
        <v>0.1222399994730949</v>
      </c>
      <c r="S4651" s="317">
        <v>0.12555000185966489</v>
      </c>
      <c r="T4651" t="s">
        <v>380</v>
      </c>
      <c r="BA4651" s="395">
        <v>1</v>
      </c>
      <c r="BB4651" s="396" t="s">
        <v>861</v>
      </c>
      <c r="BC4651" t="str">
        <f t="shared" si="411"/>
        <v>RTD</v>
      </c>
      <c r="BD4651" t="str">
        <f t="shared" si="412"/>
        <v>NAoMe_initial_scarf_731_grp</v>
      </c>
      <c r="BE4651" s="397" t="s">
        <v>862</v>
      </c>
      <c r="BF4651" t="str">
        <f t="shared" si="413"/>
        <v>Severe frailty</v>
      </c>
      <c r="BG4651">
        <f t="shared" si="414"/>
        <v>13</v>
      </c>
      <c r="BH4651" s="398">
        <f t="shared" si="415"/>
        <v>0.1083299964666367</v>
      </c>
      <c r="BO4651" s="33"/>
    </row>
    <row r="4652" spans="1:67">
      <c r="A4652" s="316" t="s">
        <v>27</v>
      </c>
      <c r="B4652" t="s">
        <v>380</v>
      </c>
      <c r="C4652" t="s">
        <v>910</v>
      </c>
      <c r="D4652" t="s">
        <v>314</v>
      </c>
      <c r="E4652" s="316" t="s">
        <v>189</v>
      </c>
      <c r="F4652" s="316" t="s">
        <v>913</v>
      </c>
      <c r="G4652" s="316" t="s">
        <v>431</v>
      </c>
      <c r="H4652" s="316" t="s">
        <v>432</v>
      </c>
      <c r="I4652" s="316" t="s">
        <v>310</v>
      </c>
      <c r="J4652" s="316" t="s">
        <v>277</v>
      </c>
      <c r="K4652" s="36">
        <v>0</v>
      </c>
      <c r="L4652" s="317">
        <v>0</v>
      </c>
      <c r="M4652" s="317"/>
      <c r="N4652" s="36">
        <v>9</v>
      </c>
      <c r="O4652" s="317">
        <v>7.1399998851120472E-3</v>
      </c>
      <c r="P4652" s="317"/>
      <c r="Q4652" s="36">
        <v>70</v>
      </c>
      <c r="R4652" s="317">
        <v>7.0199999026954174E-3</v>
      </c>
      <c r="S4652" s="317"/>
      <c r="T4652" t="s">
        <v>380</v>
      </c>
      <c r="BA4652" s="395">
        <v>1</v>
      </c>
      <c r="BB4652" s="396" t="s">
        <v>861</v>
      </c>
      <c r="BC4652" t="str">
        <f t="shared" si="411"/>
        <v>RQW</v>
      </c>
      <c r="BD4652" t="str">
        <f t="shared" si="412"/>
        <v>NAoMe_initial_age_decades_80cap</v>
      </c>
      <c r="BE4652" s="397" t="s">
        <v>862</v>
      </c>
      <c r="BF4652" t="str">
        <f t="shared" si="413"/>
        <v>18-29 yrs</v>
      </c>
      <c r="BG4652">
        <f t="shared" si="414"/>
        <v>0</v>
      </c>
      <c r="BH4652" s="398">
        <f t="shared" si="415"/>
        <v>0</v>
      </c>
      <c r="BO4652" s="33"/>
    </row>
    <row r="4653" spans="1:67">
      <c r="A4653" s="316" t="s">
        <v>27</v>
      </c>
      <c r="B4653" t="s">
        <v>380</v>
      </c>
      <c r="C4653" t="s">
        <v>910</v>
      </c>
      <c r="D4653" t="s">
        <v>314</v>
      </c>
      <c r="E4653" s="316" t="s">
        <v>189</v>
      </c>
      <c r="F4653" s="316" t="s">
        <v>913</v>
      </c>
      <c r="G4653" s="316" t="s">
        <v>431</v>
      </c>
      <c r="H4653" s="316" t="s">
        <v>432</v>
      </c>
      <c r="I4653" s="316" t="s">
        <v>310</v>
      </c>
      <c r="J4653" s="316" t="s">
        <v>278</v>
      </c>
      <c r="K4653" s="36">
        <v>2</v>
      </c>
      <c r="L4653" s="317">
        <v>3.773999959230423E-2</v>
      </c>
      <c r="M4653" s="317"/>
      <c r="N4653" s="36">
        <v>51</v>
      </c>
      <c r="O4653" s="317">
        <v>4.0479999035596848E-2</v>
      </c>
      <c r="P4653" s="317"/>
      <c r="Q4653" s="36">
        <v>429</v>
      </c>
      <c r="R4653" s="317">
        <v>4.3019998818635941E-2</v>
      </c>
      <c r="S4653" s="317"/>
      <c r="T4653" t="s">
        <v>380</v>
      </c>
      <c r="BA4653" s="395">
        <v>1</v>
      </c>
      <c r="BB4653" s="396" t="s">
        <v>861</v>
      </c>
      <c r="BC4653" t="str">
        <f t="shared" si="411"/>
        <v>RQW</v>
      </c>
      <c r="BD4653" t="str">
        <f t="shared" si="412"/>
        <v>NAoMe_initial_age_decades_80cap</v>
      </c>
      <c r="BE4653" s="397" t="s">
        <v>862</v>
      </c>
      <c r="BF4653" t="str">
        <f t="shared" si="413"/>
        <v>30-39 yrs</v>
      </c>
      <c r="BG4653">
        <f t="shared" si="414"/>
        <v>2</v>
      </c>
      <c r="BH4653" s="398">
        <f t="shared" si="415"/>
        <v>3.773999959230423E-2</v>
      </c>
      <c r="BO4653" s="33"/>
    </row>
    <row r="4654" spans="1:67">
      <c r="A4654" s="316" t="s">
        <v>27</v>
      </c>
      <c r="B4654" t="s">
        <v>380</v>
      </c>
      <c r="C4654" t="s">
        <v>910</v>
      </c>
      <c r="D4654" t="s">
        <v>314</v>
      </c>
      <c r="E4654" s="316" t="s">
        <v>189</v>
      </c>
      <c r="F4654" s="316" t="s">
        <v>913</v>
      </c>
      <c r="G4654" s="316" t="s">
        <v>431</v>
      </c>
      <c r="H4654" s="316" t="s">
        <v>432</v>
      </c>
      <c r="I4654" s="316" t="s">
        <v>310</v>
      </c>
      <c r="J4654" s="316" t="s">
        <v>279</v>
      </c>
      <c r="K4654" s="36">
        <v>2</v>
      </c>
      <c r="L4654" s="317">
        <v>3.773999959230423E-2</v>
      </c>
      <c r="M4654" s="317"/>
      <c r="N4654" s="36">
        <v>140</v>
      </c>
      <c r="O4654" s="317">
        <v>0.1111100018024445</v>
      </c>
      <c r="P4654" s="317"/>
      <c r="Q4654" s="36">
        <v>1024</v>
      </c>
      <c r="R4654" s="317">
        <v>0.1026899963617325</v>
      </c>
      <c r="S4654" s="317"/>
      <c r="T4654" t="s">
        <v>380</v>
      </c>
      <c r="BA4654" s="395">
        <v>1</v>
      </c>
      <c r="BB4654" s="396" t="s">
        <v>861</v>
      </c>
      <c r="BC4654" t="str">
        <f t="shared" si="411"/>
        <v>RQW</v>
      </c>
      <c r="BD4654" t="str">
        <f t="shared" si="412"/>
        <v>NAoMe_initial_age_decades_80cap</v>
      </c>
      <c r="BE4654" s="397" t="s">
        <v>862</v>
      </c>
      <c r="BF4654" t="str">
        <f t="shared" si="413"/>
        <v>40-49 yrs</v>
      </c>
      <c r="BG4654">
        <f t="shared" si="414"/>
        <v>2</v>
      </c>
      <c r="BH4654" s="398">
        <f t="shared" si="415"/>
        <v>3.773999959230423E-2</v>
      </c>
      <c r="BO4654" s="33"/>
    </row>
    <row r="4655" spans="1:67">
      <c r="A4655" s="316" t="s">
        <v>27</v>
      </c>
      <c r="B4655" t="s">
        <v>380</v>
      </c>
      <c r="C4655" t="s">
        <v>910</v>
      </c>
      <c r="D4655" t="s">
        <v>314</v>
      </c>
      <c r="E4655" s="316" t="s">
        <v>189</v>
      </c>
      <c r="F4655" s="316" t="s">
        <v>913</v>
      </c>
      <c r="G4655" s="316" t="s">
        <v>431</v>
      </c>
      <c r="H4655" s="316" t="s">
        <v>432</v>
      </c>
      <c r="I4655" s="316" t="s">
        <v>310</v>
      </c>
      <c r="J4655" s="316" t="s">
        <v>280</v>
      </c>
      <c r="K4655" s="36">
        <v>10</v>
      </c>
      <c r="L4655" s="317">
        <v>0.18867999315261841</v>
      </c>
      <c r="M4655" s="317"/>
      <c r="N4655" s="36">
        <v>190</v>
      </c>
      <c r="O4655" s="317">
        <v>0.1507900059223175</v>
      </c>
      <c r="P4655" s="317"/>
      <c r="Q4655" s="36">
        <v>1733</v>
      </c>
      <c r="R4655" s="317">
        <v>0.17378999292850489</v>
      </c>
      <c r="S4655" s="317"/>
      <c r="T4655" t="s">
        <v>380</v>
      </c>
      <c r="BA4655" s="395">
        <v>1</v>
      </c>
      <c r="BB4655" s="396" t="s">
        <v>861</v>
      </c>
      <c r="BC4655" t="str">
        <f t="shared" si="411"/>
        <v>RQW</v>
      </c>
      <c r="BD4655" t="str">
        <f t="shared" si="412"/>
        <v>NAoMe_initial_age_decades_80cap</v>
      </c>
      <c r="BE4655" s="397" t="s">
        <v>862</v>
      </c>
      <c r="BF4655" t="str">
        <f t="shared" si="413"/>
        <v>50-59 yrs</v>
      </c>
      <c r="BG4655">
        <f t="shared" si="414"/>
        <v>10</v>
      </c>
      <c r="BH4655" s="398">
        <f t="shared" si="415"/>
        <v>0.18867999315261841</v>
      </c>
      <c r="BO4655" s="33"/>
    </row>
    <row r="4656" spans="1:67">
      <c r="A4656" s="316" t="s">
        <v>27</v>
      </c>
      <c r="B4656" t="s">
        <v>380</v>
      </c>
      <c r="C4656" t="s">
        <v>910</v>
      </c>
      <c r="D4656" t="s">
        <v>314</v>
      </c>
      <c r="E4656" s="316" t="s">
        <v>189</v>
      </c>
      <c r="F4656" s="316" t="s">
        <v>913</v>
      </c>
      <c r="G4656" s="316" t="s">
        <v>431</v>
      </c>
      <c r="H4656" s="316" t="s">
        <v>432</v>
      </c>
      <c r="I4656" s="316" t="s">
        <v>310</v>
      </c>
      <c r="J4656" s="316" t="s">
        <v>281</v>
      </c>
      <c r="K4656" s="36">
        <v>8</v>
      </c>
      <c r="L4656" s="317">
        <v>0.1509400010108948</v>
      </c>
      <c r="M4656" s="317"/>
      <c r="N4656" s="36">
        <v>238</v>
      </c>
      <c r="O4656" s="317">
        <v>0.1888899952173233</v>
      </c>
      <c r="P4656" s="317"/>
      <c r="Q4656" s="36">
        <v>1931</v>
      </c>
      <c r="R4656" s="317">
        <v>0.19363999366760251</v>
      </c>
      <c r="S4656" s="317"/>
      <c r="T4656" t="s">
        <v>380</v>
      </c>
      <c r="BA4656" s="395">
        <v>1</v>
      </c>
      <c r="BB4656" s="396" t="s">
        <v>861</v>
      </c>
      <c r="BC4656" t="str">
        <f t="shared" si="411"/>
        <v>RQW</v>
      </c>
      <c r="BD4656" t="str">
        <f t="shared" si="412"/>
        <v>NAoMe_initial_age_decades_80cap</v>
      </c>
      <c r="BE4656" s="397" t="s">
        <v>862</v>
      </c>
      <c r="BF4656" t="str">
        <f t="shared" si="413"/>
        <v>60-69 yrs</v>
      </c>
      <c r="BG4656">
        <f t="shared" si="414"/>
        <v>8</v>
      </c>
      <c r="BH4656" s="398">
        <f t="shared" si="415"/>
        <v>0.1509400010108948</v>
      </c>
      <c r="BO4656" s="33"/>
    </row>
    <row r="4657" spans="1:67">
      <c r="A4657" s="316" t="s">
        <v>27</v>
      </c>
      <c r="B4657" t="s">
        <v>380</v>
      </c>
      <c r="C4657" t="s">
        <v>910</v>
      </c>
      <c r="D4657" t="s">
        <v>314</v>
      </c>
      <c r="E4657" s="316" t="s">
        <v>189</v>
      </c>
      <c r="F4657" s="316" t="s">
        <v>913</v>
      </c>
      <c r="G4657" s="316" t="s">
        <v>431</v>
      </c>
      <c r="H4657" s="316" t="s">
        <v>432</v>
      </c>
      <c r="I4657" s="316" t="s">
        <v>310</v>
      </c>
      <c r="J4657" s="316" t="s">
        <v>282</v>
      </c>
      <c r="K4657" s="36">
        <v>12</v>
      </c>
      <c r="L4657" s="317">
        <v>0.22642000019550321</v>
      </c>
      <c r="M4657" s="317"/>
      <c r="N4657" s="36">
        <v>339</v>
      </c>
      <c r="O4657" s="317">
        <v>0.2690500020980835</v>
      </c>
      <c r="P4657" s="317"/>
      <c r="Q4657" s="36">
        <v>2493</v>
      </c>
      <c r="R4657" s="317">
        <v>0.25</v>
      </c>
      <c r="S4657" s="317"/>
      <c r="T4657" t="s">
        <v>380</v>
      </c>
      <c r="BA4657" s="395">
        <v>1</v>
      </c>
      <c r="BB4657" s="396" t="s">
        <v>861</v>
      </c>
      <c r="BC4657" t="str">
        <f t="shared" si="411"/>
        <v>RQW</v>
      </c>
      <c r="BD4657" t="str">
        <f t="shared" si="412"/>
        <v>NAoMe_initial_age_decades_80cap</v>
      </c>
      <c r="BE4657" s="397" t="s">
        <v>862</v>
      </c>
      <c r="BF4657" t="str">
        <f t="shared" si="413"/>
        <v>70-79 yrs</v>
      </c>
      <c r="BG4657">
        <f t="shared" si="414"/>
        <v>12</v>
      </c>
      <c r="BH4657" s="398">
        <f t="shared" si="415"/>
        <v>0.22642000019550321</v>
      </c>
      <c r="BO4657" s="33"/>
    </row>
    <row r="4658" spans="1:67">
      <c r="A4658" s="316" t="s">
        <v>27</v>
      </c>
      <c r="B4658" t="s">
        <v>380</v>
      </c>
      <c r="C4658" t="s">
        <v>910</v>
      </c>
      <c r="D4658" t="s">
        <v>314</v>
      </c>
      <c r="E4658" s="316" t="s">
        <v>189</v>
      </c>
      <c r="F4658" s="316" t="s">
        <v>913</v>
      </c>
      <c r="G4658" s="316" t="s">
        <v>431</v>
      </c>
      <c r="H4658" s="316" t="s">
        <v>432</v>
      </c>
      <c r="I4658" s="316" t="s">
        <v>310</v>
      </c>
      <c r="J4658" s="316" t="s">
        <v>283</v>
      </c>
      <c r="K4658" s="36">
        <v>19</v>
      </c>
      <c r="L4658" s="317">
        <v>0.358489990234375</v>
      </c>
      <c r="M4658" s="317"/>
      <c r="N4658" s="36">
        <v>293</v>
      </c>
      <c r="O4658" s="317">
        <v>0.2325399965047836</v>
      </c>
      <c r="P4658" s="317"/>
      <c r="Q4658" s="36">
        <v>2292</v>
      </c>
      <c r="R4658" s="317">
        <v>0.2298399955034256</v>
      </c>
      <c r="S4658" s="317"/>
      <c r="T4658" t="s">
        <v>380</v>
      </c>
      <c r="BA4658" s="395">
        <v>1</v>
      </c>
      <c r="BB4658" s="396" t="s">
        <v>861</v>
      </c>
      <c r="BC4658" t="str">
        <f t="shared" si="411"/>
        <v>RQW</v>
      </c>
      <c r="BD4658" t="str">
        <f t="shared" si="412"/>
        <v>NAoMe_initial_age_decades_80cap</v>
      </c>
      <c r="BE4658" s="397" t="s">
        <v>862</v>
      </c>
      <c r="BF4658" t="str">
        <f t="shared" si="413"/>
        <v>80+ yrs</v>
      </c>
      <c r="BG4658">
        <f t="shared" si="414"/>
        <v>19</v>
      </c>
      <c r="BH4658" s="398">
        <f t="shared" si="415"/>
        <v>0.358489990234375</v>
      </c>
      <c r="BO4658" s="33"/>
    </row>
    <row r="4659" spans="1:67">
      <c r="A4659" s="316" t="s">
        <v>27</v>
      </c>
      <c r="B4659" t="s">
        <v>380</v>
      </c>
      <c r="C4659" t="s">
        <v>910</v>
      </c>
      <c r="D4659" t="s">
        <v>314</v>
      </c>
      <c r="E4659" s="316" t="s">
        <v>189</v>
      </c>
      <c r="F4659" s="316" t="s">
        <v>913</v>
      </c>
      <c r="G4659" s="316" t="s">
        <v>431</v>
      </c>
      <c r="H4659" s="316" t="s">
        <v>432</v>
      </c>
      <c r="I4659" s="316" t="s">
        <v>341</v>
      </c>
      <c r="J4659" s="316" t="s">
        <v>13</v>
      </c>
      <c r="K4659" s="36">
        <v>42</v>
      </c>
      <c r="L4659" s="317">
        <v>0.79245001077651978</v>
      </c>
      <c r="M4659" s="317">
        <v>0.79245001077651978</v>
      </c>
      <c r="N4659" s="36">
        <v>880</v>
      </c>
      <c r="O4659" s="317">
        <v>0.69840997457504272</v>
      </c>
      <c r="P4659" s="317">
        <v>0.71777999401092529</v>
      </c>
      <c r="Q4659" s="36">
        <v>6753</v>
      </c>
      <c r="R4659" s="317">
        <v>0.67720001935958862</v>
      </c>
      <c r="S4659" s="317">
        <v>0.69554001092910767</v>
      </c>
      <c r="T4659" t="s">
        <v>380</v>
      </c>
      <c r="BA4659" s="395">
        <v>1</v>
      </c>
      <c r="BB4659" s="396" t="s">
        <v>861</v>
      </c>
      <c r="BC4659" t="str">
        <f t="shared" si="411"/>
        <v>RQW</v>
      </c>
      <c r="BD4659" t="str">
        <f t="shared" si="412"/>
        <v>NAoMe_initial_ch_score_2cap</v>
      </c>
      <c r="BE4659" s="397" t="s">
        <v>862</v>
      </c>
      <c r="BF4659" t="str">
        <f t="shared" si="413"/>
        <v>0</v>
      </c>
      <c r="BG4659">
        <f t="shared" si="414"/>
        <v>42</v>
      </c>
      <c r="BH4659" s="398">
        <f t="shared" si="415"/>
        <v>0.79245001077651978</v>
      </c>
      <c r="BO4659" s="33"/>
    </row>
    <row r="4660" spans="1:67">
      <c r="A4660" s="316" t="s">
        <v>27</v>
      </c>
      <c r="B4660" t="s">
        <v>380</v>
      </c>
      <c r="C4660" t="s">
        <v>910</v>
      </c>
      <c r="D4660" t="s">
        <v>314</v>
      </c>
      <c r="E4660" s="316" t="s">
        <v>189</v>
      </c>
      <c r="F4660" s="316" t="s">
        <v>913</v>
      </c>
      <c r="G4660" s="316" t="s">
        <v>431</v>
      </c>
      <c r="H4660" s="316" t="s">
        <v>432</v>
      </c>
      <c r="I4660" s="316" t="s">
        <v>341</v>
      </c>
      <c r="J4660" s="316" t="s">
        <v>14</v>
      </c>
      <c r="K4660" s="36">
        <v>5</v>
      </c>
      <c r="L4660" s="317">
        <v>9.4339996576309204E-2</v>
      </c>
      <c r="M4660" s="317">
        <v>9.4339996576309204E-2</v>
      </c>
      <c r="N4660" s="36">
        <v>186</v>
      </c>
      <c r="O4660" s="317">
        <v>0.1476200073957443</v>
      </c>
      <c r="P4660" s="317">
        <v>0.15171000361442569</v>
      </c>
      <c r="Q4660" s="36">
        <v>1630</v>
      </c>
      <c r="R4660" s="317">
        <v>0.16346000134944921</v>
      </c>
      <c r="S4660" s="317">
        <v>0.16788999736309049</v>
      </c>
      <c r="T4660" t="s">
        <v>380</v>
      </c>
      <c r="BA4660" s="395">
        <v>1</v>
      </c>
      <c r="BB4660" s="396" t="s">
        <v>861</v>
      </c>
      <c r="BC4660" t="str">
        <f t="shared" si="411"/>
        <v>RQW</v>
      </c>
      <c r="BD4660" t="str">
        <f t="shared" si="412"/>
        <v>NAoMe_initial_ch_score_2cap</v>
      </c>
      <c r="BE4660" s="397" t="s">
        <v>862</v>
      </c>
      <c r="BF4660" t="str">
        <f t="shared" si="413"/>
        <v>1</v>
      </c>
      <c r="BG4660">
        <f t="shared" si="414"/>
        <v>5</v>
      </c>
      <c r="BH4660" s="398">
        <f t="shared" si="415"/>
        <v>9.4339996576309204E-2</v>
      </c>
      <c r="BO4660" s="33"/>
    </row>
    <row r="4661" spans="1:67">
      <c r="A4661" s="316" t="s">
        <v>27</v>
      </c>
      <c r="B4661" t="s">
        <v>380</v>
      </c>
      <c r="C4661" t="s">
        <v>910</v>
      </c>
      <c r="D4661" t="s">
        <v>314</v>
      </c>
      <c r="E4661" s="316" t="s">
        <v>189</v>
      </c>
      <c r="F4661" s="316" t="s">
        <v>913</v>
      </c>
      <c r="G4661" s="316" t="s">
        <v>431</v>
      </c>
      <c r="H4661" s="316" t="s">
        <v>432</v>
      </c>
      <c r="I4661" s="316" t="s">
        <v>341</v>
      </c>
      <c r="J4661" s="316" t="s">
        <v>301</v>
      </c>
      <c r="K4661" s="36">
        <v>6</v>
      </c>
      <c r="L4661" s="317">
        <v>0.1132100000977516</v>
      </c>
      <c r="M4661" s="317">
        <v>0.1132100000977516</v>
      </c>
      <c r="N4661" s="36">
        <v>160</v>
      </c>
      <c r="O4661" s="317">
        <v>0.1269800066947937</v>
      </c>
      <c r="P4661" s="317">
        <v>0.13051000237464899</v>
      </c>
      <c r="Q4661" s="36">
        <v>1326</v>
      </c>
      <c r="R4661" s="317">
        <v>0.132970005273819</v>
      </c>
      <c r="S4661" s="317">
        <v>0.13657000660896301</v>
      </c>
      <c r="T4661" t="s">
        <v>380</v>
      </c>
      <c r="BA4661" s="395">
        <v>1</v>
      </c>
      <c r="BB4661" s="396" t="s">
        <v>861</v>
      </c>
      <c r="BC4661" t="str">
        <f t="shared" si="411"/>
        <v>RQW</v>
      </c>
      <c r="BD4661" t="str">
        <f t="shared" si="412"/>
        <v>NAoMe_initial_ch_score_2cap</v>
      </c>
      <c r="BE4661" s="397" t="s">
        <v>862</v>
      </c>
      <c r="BF4661" t="str">
        <f t="shared" si="413"/>
        <v>2+</v>
      </c>
      <c r="BG4661">
        <f t="shared" si="414"/>
        <v>6</v>
      </c>
      <c r="BH4661" s="398">
        <f t="shared" si="415"/>
        <v>0.1132100000977516</v>
      </c>
      <c r="BO4661" s="33"/>
    </row>
    <row r="4662" spans="1:67">
      <c r="A4662" s="316" t="s">
        <v>27</v>
      </c>
      <c r="B4662" t="s">
        <v>380</v>
      </c>
      <c r="C4662" t="s">
        <v>910</v>
      </c>
      <c r="D4662" t="s">
        <v>314</v>
      </c>
      <c r="E4662" s="316" t="s">
        <v>189</v>
      </c>
      <c r="F4662" s="316" t="s">
        <v>913</v>
      </c>
      <c r="G4662" s="316" t="s">
        <v>431</v>
      </c>
      <c r="H4662" s="316" t="s">
        <v>432</v>
      </c>
      <c r="I4662" s="316" t="s">
        <v>341</v>
      </c>
      <c r="J4662" s="316" t="s">
        <v>260</v>
      </c>
      <c r="K4662" s="36">
        <v>0</v>
      </c>
      <c r="L4662" s="317">
        <v>0</v>
      </c>
      <c r="M4662" s="317"/>
      <c r="N4662" s="36">
        <v>34</v>
      </c>
      <c r="O4662" s="317">
        <v>2.6979999616742131E-2</v>
      </c>
      <c r="P4662" s="317"/>
      <c r="Q4662" s="36">
        <v>263</v>
      </c>
      <c r="R4662" s="317">
        <v>2.6370000094175339E-2</v>
      </c>
      <c r="S4662" s="317"/>
      <c r="T4662" t="s">
        <v>380</v>
      </c>
      <c r="BA4662" s="395">
        <v>1</v>
      </c>
      <c r="BB4662" s="396" t="s">
        <v>861</v>
      </c>
      <c r="BC4662" t="str">
        <f t="shared" si="411"/>
        <v>RQW</v>
      </c>
      <c r="BD4662" t="str">
        <f t="shared" si="412"/>
        <v>NAoMe_initial_ch_score_2cap</v>
      </c>
      <c r="BE4662" s="397" t="s">
        <v>862</v>
      </c>
      <c r="BF4662" t="str">
        <f t="shared" si="413"/>
        <v>Unknown</v>
      </c>
      <c r="BG4662">
        <f t="shared" si="414"/>
        <v>0</v>
      </c>
      <c r="BH4662" s="398">
        <f t="shared" si="415"/>
        <v>0</v>
      </c>
      <c r="BO4662" s="33"/>
    </row>
    <row r="4663" spans="1:67">
      <c r="A4663" s="316" t="s">
        <v>27</v>
      </c>
      <c r="B4663" t="s">
        <v>380</v>
      </c>
      <c r="C4663" t="s">
        <v>910</v>
      </c>
      <c r="D4663" t="s">
        <v>314</v>
      </c>
      <c r="E4663" s="316" t="s">
        <v>189</v>
      </c>
      <c r="F4663" s="316" t="s">
        <v>913</v>
      </c>
      <c r="G4663" s="316" t="s">
        <v>431</v>
      </c>
      <c r="H4663" s="316" t="s">
        <v>432</v>
      </c>
      <c r="I4663" s="316" t="s">
        <v>309</v>
      </c>
      <c r="J4663" s="316" t="s">
        <v>289</v>
      </c>
      <c r="K4663" s="36">
        <v>20</v>
      </c>
      <c r="L4663" s="317">
        <v>0.37735998630523682</v>
      </c>
      <c r="M4663" s="317"/>
      <c r="N4663" s="36">
        <v>422</v>
      </c>
      <c r="O4663" s="317">
        <v>0.33491998910903931</v>
      </c>
      <c r="P4663" s="317"/>
      <c r="Q4663" s="36">
        <v>3283</v>
      </c>
      <c r="R4663" s="317">
        <v>0.3292199969291687</v>
      </c>
      <c r="S4663" s="317"/>
      <c r="T4663" t="s">
        <v>380</v>
      </c>
      <c r="BA4663" s="395">
        <v>1</v>
      </c>
      <c r="BB4663" s="396" t="s">
        <v>861</v>
      </c>
      <c r="BC4663" t="str">
        <f t="shared" si="411"/>
        <v>RQW</v>
      </c>
      <c r="BD4663" t="str">
        <f t="shared" si="412"/>
        <v>NAoMe_initial_diagnosis_year</v>
      </c>
      <c r="BE4663" s="397" t="s">
        <v>862</v>
      </c>
      <c r="BF4663" t="str">
        <f t="shared" si="413"/>
        <v>2021</v>
      </c>
      <c r="BG4663">
        <f t="shared" si="414"/>
        <v>20</v>
      </c>
      <c r="BH4663" s="398">
        <f t="shared" si="415"/>
        <v>0.37735998630523682</v>
      </c>
      <c r="BO4663" s="33"/>
    </row>
    <row r="4664" spans="1:67">
      <c r="A4664" s="316" t="s">
        <v>27</v>
      </c>
      <c r="B4664" t="s">
        <v>380</v>
      </c>
      <c r="C4664" t="s">
        <v>910</v>
      </c>
      <c r="D4664" t="s">
        <v>314</v>
      </c>
      <c r="E4664" s="316" t="s">
        <v>189</v>
      </c>
      <c r="F4664" s="316" t="s">
        <v>913</v>
      </c>
      <c r="G4664" s="316" t="s">
        <v>431</v>
      </c>
      <c r="H4664" s="316" t="s">
        <v>432</v>
      </c>
      <c r="I4664" s="316" t="s">
        <v>309</v>
      </c>
      <c r="J4664" s="316" t="s">
        <v>816</v>
      </c>
      <c r="K4664" s="36">
        <v>13</v>
      </c>
      <c r="L4664" s="317">
        <v>0.24527999758720401</v>
      </c>
      <c r="M4664" s="317"/>
      <c r="N4664" s="36">
        <v>414</v>
      </c>
      <c r="O4664" s="317">
        <v>0.32857000827789312</v>
      </c>
      <c r="P4664" s="317"/>
      <c r="Q4664" s="36">
        <v>3315</v>
      </c>
      <c r="R4664" s="317">
        <v>0.33243000507354742</v>
      </c>
      <c r="S4664" s="317"/>
      <c r="T4664" t="s">
        <v>380</v>
      </c>
      <c r="BA4664" s="395">
        <v>1</v>
      </c>
      <c r="BB4664" s="396" t="s">
        <v>861</v>
      </c>
      <c r="BC4664" t="str">
        <f t="shared" si="411"/>
        <v>RQW</v>
      </c>
      <c r="BD4664" t="str">
        <f t="shared" si="412"/>
        <v>NAoMe_initial_diagnosis_year</v>
      </c>
      <c r="BE4664" s="397" t="s">
        <v>862</v>
      </c>
      <c r="BF4664" t="str">
        <f t="shared" si="413"/>
        <v>2022</v>
      </c>
      <c r="BG4664">
        <f t="shared" si="414"/>
        <v>13</v>
      </c>
      <c r="BH4664" s="398">
        <f t="shared" si="415"/>
        <v>0.24527999758720401</v>
      </c>
      <c r="BO4664" s="33"/>
    </row>
    <row r="4665" spans="1:67">
      <c r="A4665" s="316" t="s">
        <v>27</v>
      </c>
      <c r="B4665" t="s">
        <v>380</v>
      </c>
      <c r="C4665" t="s">
        <v>910</v>
      </c>
      <c r="D4665" t="s">
        <v>314</v>
      </c>
      <c r="E4665" s="316" t="s">
        <v>189</v>
      </c>
      <c r="F4665" s="316" t="s">
        <v>913</v>
      </c>
      <c r="G4665" s="316" t="s">
        <v>431</v>
      </c>
      <c r="H4665" s="316" t="s">
        <v>432</v>
      </c>
      <c r="I4665" s="316" t="s">
        <v>309</v>
      </c>
      <c r="J4665" s="316" t="s">
        <v>946</v>
      </c>
      <c r="K4665" s="36">
        <v>20</v>
      </c>
      <c r="L4665" s="317">
        <v>0.37735998630523682</v>
      </c>
      <c r="M4665" s="317"/>
      <c r="N4665" s="36">
        <v>424</v>
      </c>
      <c r="O4665" s="317">
        <v>0.33651000261306763</v>
      </c>
      <c r="P4665" s="317"/>
      <c r="Q4665" s="36">
        <v>3374</v>
      </c>
      <c r="R4665" s="317">
        <v>0.33834999799728388</v>
      </c>
      <c r="S4665" s="317"/>
      <c r="T4665" t="s">
        <v>380</v>
      </c>
      <c r="BA4665" s="395">
        <v>1</v>
      </c>
      <c r="BB4665" s="396" t="s">
        <v>861</v>
      </c>
      <c r="BC4665" t="str">
        <f t="shared" si="411"/>
        <v>RQW</v>
      </c>
      <c r="BD4665" t="str">
        <f t="shared" si="412"/>
        <v>NAoMe_initial_diagnosis_year</v>
      </c>
      <c r="BE4665" s="397" t="s">
        <v>862</v>
      </c>
      <c r="BF4665" t="str">
        <f t="shared" si="413"/>
        <v>2023</v>
      </c>
      <c r="BG4665">
        <f t="shared" si="414"/>
        <v>20</v>
      </c>
      <c r="BH4665" s="398">
        <f t="shared" si="415"/>
        <v>0.37735998630523682</v>
      </c>
      <c r="BO4665" s="33"/>
    </row>
    <row r="4666" spans="1:67">
      <c r="A4666" s="316" t="s">
        <v>27</v>
      </c>
      <c r="B4666" t="s">
        <v>380</v>
      </c>
      <c r="C4666" t="s">
        <v>910</v>
      </c>
      <c r="D4666" t="s">
        <v>314</v>
      </c>
      <c r="E4666" s="316" t="s">
        <v>189</v>
      </c>
      <c r="F4666" s="316" t="s">
        <v>913</v>
      </c>
      <c r="G4666" s="316" t="s">
        <v>431</v>
      </c>
      <c r="H4666" s="316" t="s">
        <v>432</v>
      </c>
      <c r="I4666" s="316" t="s">
        <v>331</v>
      </c>
      <c r="J4666" s="316" t="s">
        <v>332</v>
      </c>
      <c r="K4666" s="36">
        <v>2</v>
      </c>
      <c r="L4666" s="317">
        <v>3.773999959230423E-2</v>
      </c>
      <c r="M4666" s="317">
        <v>3.9220001548528671E-2</v>
      </c>
      <c r="N4666" s="36">
        <v>49</v>
      </c>
      <c r="O4666" s="317">
        <v>3.8890000432729721E-2</v>
      </c>
      <c r="P4666" s="317">
        <v>4.2649999260902398E-2</v>
      </c>
      <c r="Q4666" s="36">
        <v>434</v>
      </c>
      <c r="R4666" s="317">
        <v>4.3519999831914902E-2</v>
      </c>
      <c r="S4666" s="317">
        <v>5.2159998565912247E-2</v>
      </c>
      <c r="T4666" t="s">
        <v>380</v>
      </c>
      <c r="BA4666" s="395">
        <v>1</v>
      </c>
      <c r="BB4666" s="396" t="s">
        <v>861</v>
      </c>
      <c r="BC4666" t="str">
        <f t="shared" si="411"/>
        <v>RQW</v>
      </c>
      <c r="BD4666" t="str">
        <f t="shared" si="412"/>
        <v>NAoMe_initial_disease_group</v>
      </c>
      <c r="BE4666" s="397" t="s">
        <v>862</v>
      </c>
      <c r="BF4666" t="str">
        <f t="shared" si="413"/>
        <v>Advanced M0</v>
      </c>
      <c r="BG4666">
        <f t="shared" si="414"/>
        <v>2</v>
      </c>
      <c r="BH4666" s="398">
        <f t="shared" si="415"/>
        <v>3.773999959230423E-2</v>
      </c>
      <c r="BO4666" s="33"/>
    </row>
    <row r="4667" spans="1:67">
      <c r="A4667" s="316" t="s">
        <v>27</v>
      </c>
      <c r="B4667" t="s">
        <v>380</v>
      </c>
      <c r="C4667" t="s">
        <v>910</v>
      </c>
      <c r="D4667" t="s">
        <v>314</v>
      </c>
      <c r="E4667" s="316" t="s">
        <v>189</v>
      </c>
      <c r="F4667" s="316" t="s">
        <v>913</v>
      </c>
      <c r="G4667" s="316" t="s">
        <v>431</v>
      </c>
      <c r="H4667" s="316" t="s">
        <v>432</v>
      </c>
      <c r="I4667" s="316" t="s">
        <v>331</v>
      </c>
      <c r="J4667" s="316" t="s">
        <v>333</v>
      </c>
      <c r="K4667" s="36">
        <v>36</v>
      </c>
      <c r="L4667" s="317">
        <v>0.67925000190734863</v>
      </c>
      <c r="M4667" s="317">
        <v>0.70587998628616333</v>
      </c>
      <c r="N4667" s="36">
        <v>877</v>
      </c>
      <c r="O4667" s="317">
        <v>0.69603002071380615</v>
      </c>
      <c r="P4667" s="317">
        <v>0.76327002048492432</v>
      </c>
      <c r="Q4667" s="36">
        <v>6159</v>
      </c>
      <c r="R4667" s="317">
        <v>0.6176300048828125</v>
      </c>
      <c r="S4667" s="317">
        <v>0.74026000499725342</v>
      </c>
      <c r="T4667" t="s">
        <v>380</v>
      </c>
      <c r="BA4667" s="395">
        <v>1</v>
      </c>
      <c r="BB4667" s="396" t="s">
        <v>861</v>
      </c>
      <c r="BC4667" t="str">
        <f t="shared" si="411"/>
        <v>RQW</v>
      </c>
      <c r="BD4667" t="str">
        <f t="shared" si="412"/>
        <v>NAoMe_initial_disease_group</v>
      </c>
      <c r="BE4667" s="397" t="s">
        <v>862</v>
      </c>
      <c r="BF4667" t="str">
        <f t="shared" si="413"/>
        <v>Advanced M1</v>
      </c>
      <c r="BG4667">
        <f t="shared" si="414"/>
        <v>36</v>
      </c>
      <c r="BH4667" s="398">
        <f t="shared" si="415"/>
        <v>0.67925000190734863</v>
      </c>
      <c r="BO4667" s="33"/>
    </row>
    <row r="4668" spans="1:67">
      <c r="A4668" s="316" t="s">
        <v>27</v>
      </c>
      <c r="B4668" t="s">
        <v>380</v>
      </c>
      <c r="C4668" t="s">
        <v>910</v>
      </c>
      <c r="D4668" t="s">
        <v>314</v>
      </c>
      <c r="E4668" s="316" t="s">
        <v>189</v>
      </c>
      <c r="F4668" s="316" t="s">
        <v>913</v>
      </c>
      <c r="G4668" s="316" t="s">
        <v>431</v>
      </c>
      <c r="H4668" s="316" t="s">
        <v>432</v>
      </c>
      <c r="I4668" s="316" t="s">
        <v>331</v>
      </c>
      <c r="J4668" s="316" t="s">
        <v>334</v>
      </c>
      <c r="K4668" s="36">
        <v>0</v>
      </c>
      <c r="L4668" s="317">
        <v>0</v>
      </c>
      <c r="M4668" s="317">
        <v>0</v>
      </c>
      <c r="N4668" s="36">
        <v>6</v>
      </c>
      <c r="O4668" s="317">
        <v>4.7599999234080306E-3</v>
      </c>
      <c r="P4668" s="317">
        <v>5.2200001664459714E-3</v>
      </c>
      <c r="Q4668" s="36">
        <v>64</v>
      </c>
      <c r="R4668" s="317">
        <v>6.4199999906122676E-3</v>
      </c>
      <c r="S4668" s="317">
        <v>7.689999882131815E-3</v>
      </c>
      <c r="T4668" t="s">
        <v>380</v>
      </c>
      <c r="BA4668" s="395">
        <v>1</v>
      </c>
      <c r="BB4668" s="396" t="s">
        <v>861</v>
      </c>
      <c r="BC4668" t="str">
        <f t="shared" si="411"/>
        <v>RQW</v>
      </c>
      <c r="BD4668" t="str">
        <f t="shared" si="412"/>
        <v>NAoMe_initial_disease_group</v>
      </c>
      <c r="BE4668" s="397" t="s">
        <v>862</v>
      </c>
      <c r="BF4668" t="str">
        <f t="shared" si="413"/>
        <v>DCIS</v>
      </c>
      <c r="BG4668">
        <f t="shared" si="414"/>
        <v>0</v>
      </c>
      <c r="BH4668" s="398">
        <f t="shared" si="415"/>
        <v>0</v>
      </c>
      <c r="BO4668" s="33"/>
    </row>
    <row r="4669" spans="1:67">
      <c r="A4669" s="316" t="s">
        <v>27</v>
      </c>
      <c r="B4669" t="s">
        <v>380</v>
      </c>
      <c r="C4669" t="s">
        <v>910</v>
      </c>
      <c r="D4669" t="s">
        <v>314</v>
      </c>
      <c r="E4669" s="316" t="s">
        <v>189</v>
      </c>
      <c r="F4669" s="316" t="s">
        <v>913</v>
      </c>
      <c r="G4669" s="316" t="s">
        <v>431</v>
      </c>
      <c r="H4669" s="316" t="s">
        <v>432</v>
      </c>
      <c r="I4669" s="316" t="s">
        <v>331</v>
      </c>
      <c r="J4669" s="316" t="s">
        <v>335</v>
      </c>
      <c r="K4669" s="36">
        <v>13</v>
      </c>
      <c r="L4669" s="317">
        <v>0.24527999758720401</v>
      </c>
      <c r="M4669" s="317">
        <v>0.2549000084400177</v>
      </c>
      <c r="N4669" s="36">
        <v>217</v>
      </c>
      <c r="O4669" s="317">
        <v>0.17222000658512121</v>
      </c>
      <c r="P4669" s="317">
        <v>0.18885999917984009</v>
      </c>
      <c r="Q4669" s="36">
        <v>1663</v>
      </c>
      <c r="R4669" s="317">
        <v>0.16676999628543851</v>
      </c>
      <c r="S4669" s="317">
        <v>0.19988000392913821</v>
      </c>
      <c r="T4669" t="s">
        <v>380</v>
      </c>
      <c r="BA4669" s="395">
        <v>1</v>
      </c>
      <c r="BB4669" s="396" t="s">
        <v>861</v>
      </c>
      <c r="BC4669" t="str">
        <f t="shared" si="411"/>
        <v>RQW</v>
      </c>
      <c r="BD4669" t="str">
        <f t="shared" si="412"/>
        <v>NAoMe_initial_disease_group</v>
      </c>
      <c r="BE4669" s="397" t="s">
        <v>862</v>
      </c>
      <c r="BF4669" t="str">
        <f t="shared" si="413"/>
        <v>Early invasive</v>
      </c>
      <c r="BG4669">
        <f t="shared" si="414"/>
        <v>13</v>
      </c>
      <c r="BH4669" s="398">
        <f t="shared" si="415"/>
        <v>0.24527999758720401</v>
      </c>
      <c r="BO4669" s="33"/>
    </row>
    <row r="4670" spans="1:67">
      <c r="A4670" s="316" t="s">
        <v>27</v>
      </c>
      <c r="B4670" t="s">
        <v>380</v>
      </c>
      <c r="C4670" t="s">
        <v>910</v>
      </c>
      <c r="D4670" t="s">
        <v>314</v>
      </c>
      <c r="E4670" s="316" t="s">
        <v>189</v>
      </c>
      <c r="F4670" s="316" t="s">
        <v>913</v>
      </c>
      <c r="G4670" s="316" t="s">
        <v>431</v>
      </c>
      <c r="H4670" s="316" t="s">
        <v>432</v>
      </c>
      <c r="I4670" s="316" t="s">
        <v>331</v>
      </c>
      <c r="J4670" s="316" t="s">
        <v>337</v>
      </c>
      <c r="K4670" s="36">
        <v>2</v>
      </c>
      <c r="L4670" s="317">
        <v>3.773999959230423E-2</v>
      </c>
      <c r="M4670" s="317"/>
      <c r="N4670" s="36">
        <v>111</v>
      </c>
      <c r="O4670" s="317">
        <v>8.8100001215934753E-2</v>
      </c>
      <c r="P4670" s="317"/>
      <c r="Q4670" s="36">
        <v>1652</v>
      </c>
      <c r="R4670" s="317">
        <v>0.1656599938869476</v>
      </c>
      <c r="S4670" s="317"/>
      <c r="T4670" t="s">
        <v>380</v>
      </c>
      <c r="BA4670" s="395">
        <v>1</v>
      </c>
      <c r="BB4670" s="396" t="s">
        <v>861</v>
      </c>
      <c r="BC4670" t="str">
        <f t="shared" si="411"/>
        <v>RQW</v>
      </c>
      <c r="BD4670" t="str">
        <f t="shared" si="412"/>
        <v>NAoMe_initial_disease_group</v>
      </c>
      <c r="BE4670" s="397" t="s">
        <v>862</v>
      </c>
      <c r="BF4670" t="str">
        <f t="shared" si="413"/>
        <v>Unknown stage</v>
      </c>
      <c r="BG4670">
        <f t="shared" si="414"/>
        <v>2</v>
      </c>
      <c r="BH4670" s="398">
        <f t="shared" si="415"/>
        <v>3.773999959230423E-2</v>
      </c>
      <c r="BO4670" s="33"/>
    </row>
    <row r="4671" spans="1:67">
      <c r="A4671" s="316" t="s">
        <v>27</v>
      </c>
      <c r="B4671" t="s">
        <v>380</v>
      </c>
      <c r="C4671" t="s">
        <v>910</v>
      </c>
      <c r="D4671" t="s">
        <v>314</v>
      </c>
      <c r="E4671" s="316" t="s">
        <v>189</v>
      </c>
      <c r="F4671" s="316" t="s">
        <v>913</v>
      </c>
      <c r="G4671" s="316" t="s">
        <v>431</v>
      </c>
      <c r="H4671" s="316" t="s">
        <v>432</v>
      </c>
      <c r="I4671" s="316" t="s">
        <v>656</v>
      </c>
      <c r="J4671" s="316" t="s">
        <v>286</v>
      </c>
      <c r="K4671" s="36">
        <v>0</v>
      </c>
      <c r="L4671" s="317">
        <v>0</v>
      </c>
      <c r="M4671" s="317">
        <v>0</v>
      </c>
      <c r="N4671" s="36">
        <v>36</v>
      </c>
      <c r="O4671" s="317">
        <v>2.857000008225441E-2</v>
      </c>
      <c r="P4671" s="317">
        <v>2.9389999806880951E-2</v>
      </c>
      <c r="Q4671" s="36">
        <v>492</v>
      </c>
      <c r="R4671" s="317">
        <v>4.9339998513460159E-2</v>
      </c>
      <c r="S4671" s="317">
        <v>5.1920000463724143E-2</v>
      </c>
      <c r="T4671" t="s">
        <v>380</v>
      </c>
      <c r="BA4671" s="395">
        <v>1</v>
      </c>
      <c r="BB4671" s="396" t="s">
        <v>861</v>
      </c>
      <c r="BC4671" t="str">
        <f t="shared" si="411"/>
        <v>RQW</v>
      </c>
      <c r="BD4671" t="str">
        <f t="shared" si="412"/>
        <v>NAoMe_initial_ethnicity_grp</v>
      </c>
      <c r="BE4671" s="397" t="s">
        <v>862</v>
      </c>
      <c r="BF4671" t="str">
        <f t="shared" si="413"/>
        <v>Asian or Asian British</v>
      </c>
      <c r="BG4671">
        <f t="shared" si="414"/>
        <v>0</v>
      </c>
      <c r="BH4671" s="398">
        <f t="shared" si="415"/>
        <v>0</v>
      </c>
      <c r="BO4671" s="33"/>
    </row>
    <row r="4672" spans="1:67">
      <c r="A4672" s="316" t="s">
        <v>27</v>
      </c>
      <c r="B4672" t="s">
        <v>380</v>
      </c>
      <c r="C4672" t="s">
        <v>910</v>
      </c>
      <c r="D4672" t="s">
        <v>314</v>
      </c>
      <c r="E4672" s="316" t="s">
        <v>189</v>
      </c>
      <c r="F4672" s="316" t="s">
        <v>913</v>
      </c>
      <c r="G4672" s="316" t="s">
        <v>431</v>
      </c>
      <c r="H4672" s="316" t="s">
        <v>432</v>
      </c>
      <c r="I4672" s="316" t="s">
        <v>656</v>
      </c>
      <c r="J4672" s="316" t="s">
        <v>287</v>
      </c>
      <c r="K4672" s="36">
        <v>0</v>
      </c>
      <c r="L4672" s="317">
        <v>0</v>
      </c>
      <c r="M4672" s="317">
        <v>0</v>
      </c>
      <c r="N4672" s="36">
        <v>28</v>
      </c>
      <c r="O4672" s="317">
        <v>2.2220000624656681E-2</v>
      </c>
      <c r="P4672" s="317">
        <v>2.285999990999699E-2</v>
      </c>
      <c r="Q4672" s="36">
        <v>403</v>
      </c>
      <c r="R4672" s="317">
        <v>4.0410000830888748E-2</v>
      </c>
      <c r="S4672" s="317">
        <v>4.2520001530647278E-2</v>
      </c>
      <c r="T4672" t="s">
        <v>380</v>
      </c>
      <c r="BA4672" s="395">
        <v>1</v>
      </c>
      <c r="BB4672" s="396" t="s">
        <v>861</v>
      </c>
      <c r="BC4672" t="str">
        <f t="shared" si="411"/>
        <v>RQW</v>
      </c>
      <c r="BD4672" t="str">
        <f t="shared" si="412"/>
        <v>NAoMe_initial_ethnicity_grp</v>
      </c>
      <c r="BE4672" s="397" t="s">
        <v>862</v>
      </c>
      <c r="BF4672" t="str">
        <f t="shared" si="413"/>
        <v>Black or Black British</v>
      </c>
      <c r="BG4672">
        <f t="shared" si="414"/>
        <v>0</v>
      </c>
      <c r="BH4672" s="398">
        <f t="shared" si="415"/>
        <v>0</v>
      </c>
      <c r="BO4672" s="33"/>
    </row>
    <row r="4673" spans="1:67">
      <c r="A4673" s="316" t="s">
        <v>27</v>
      </c>
      <c r="B4673" t="s">
        <v>380</v>
      </c>
      <c r="C4673" t="s">
        <v>910</v>
      </c>
      <c r="D4673" t="s">
        <v>314</v>
      </c>
      <c r="E4673" s="316" t="s">
        <v>189</v>
      </c>
      <c r="F4673" s="316" t="s">
        <v>913</v>
      </c>
      <c r="G4673" s="316" t="s">
        <v>431</v>
      </c>
      <c r="H4673" s="316" t="s">
        <v>432</v>
      </c>
      <c r="I4673" s="316" t="s">
        <v>656</v>
      </c>
      <c r="J4673" s="316" t="s">
        <v>259</v>
      </c>
      <c r="K4673" s="36">
        <v>0</v>
      </c>
      <c r="L4673" s="317">
        <v>0</v>
      </c>
      <c r="M4673" s="317">
        <v>0</v>
      </c>
      <c r="N4673" s="36">
        <v>12</v>
      </c>
      <c r="O4673" s="317">
        <v>9.5199998468160629E-3</v>
      </c>
      <c r="P4673" s="317">
        <v>9.8000001162290573E-3</v>
      </c>
      <c r="Q4673" s="36">
        <v>98</v>
      </c>
      <c r="R4673" s="317">
        <v>9.8299998790025711E-3</v>
      </c>
      <c r="S4673" s="317">
        <v>1.0339999571442601E-2</v>
      </c>
      <c r="T4673" t="s">
        <v>380</v>
      </c>
      <c r="BA4673" s="395">
        <v>1</v>
      </c>
      <c r="BB4673" s="396" t="s">
        <v>861</v>
      </c>
      <c r="BC4673" t="str">
        <f t="shared" si="411"/>
        <v>RQW</v>
      </c>
      <c r="BD4673" t="str">
        <f t="shared" si="412"/>
        <v>NAoMe_initial_ethnicity_grp</v>
      </c>
      <c r="BE4673" s="397" t="s">
        <v>862</v>
      </c>
      <c r="BF4673" t="str">
        <f t="shared" si="413"/>
        <v>Mixed</v>
      </c>
      <c r="BG4673">
        <f t="shared" si="414"/>
        <v>0</v>
      </c>
      <c r="BH4673" s="398">
        <f t="shared" si="415"/>
        <v>0</v>
      </c>
      <c r="BO4673" s="33"/>
    </row>
    <row r="4674" spans="1:67">
      <c r="A4674" s="316" t="s">
        <v>27</v>
      </c>
      <c r="B4674" t="s">
        <v>380</v>
      </c>
      <c r="C4674" t="s">
        <v>910</v>
      </c>
      <c r="D4674" t="s">
        <v>314</v>
      </c>
      <c r="E4674" s="316" t="s">
        <v>189</v>
      </c>
      <c r="F4674" s="316" t="s">
        <v>913</v>
      </c>
      <c r="G4674" s="316" t="s">
        <v>431</v>
      </c>
      <c r="H4674" s="316" t="s">
        <v>432</v>
      </c>
      <c r="I4674" s="316" t="s">
        <v>656</v>
      </c>
      <c r="J4674" s="316" t="s">
        <v>288</v>
      </c>
      <c r="K4674" s="36">
        <v>0</v>
      </c>
      <c r="L4674" s="317">
        <v>0</v>
      </c>
      <c r="M4674" s="317">
        <v>0</v>
      </c>
      <c r="N4674" s="36">
        <v>20</v>
      </c>
      <c r="O4674" s="317">
        <v>1.5869999304413799E-2</v>
      </c>
      <c r="P4674" s="317">
        <v>1.6330000013113018E-2</v>
      </c>
      <c r="Q4674" s="36">
        <v>246</v>
      </c>
      <c r="R4674" s="317">
        <v>2.466999925673008E-2</v>
      </c>
      <c r="S4674" s="317">
        <v>2.5960000231862072E-2</v>
      </c>
      <c r="T4674" t="s">
        <v>380</v>
      </c>
      <c r="BA4674" s="395">
        <v>1</v>
      </c>
      <c r="BB4674" s="396" t="s">
        <v>861</v>
      </c>
      <c r="BC4674" t="str">
        <f t="shared" si="411"/>
        <v>RQW</v>
      </c>
      <c r="BD4674" t="str">
        <f t="shared" si="412"/>
        <v>NAoMe_initial_ethnicity_grp</v>
      </c>
      <c r="BE4674" s="397" t="s">
        <v>862</v>
      </c>
      <c r="BF4674" t="str">
        <f t="shared" si="413"/>
        <v>Other Ethnic Group</v>
      </c>
      <c r="BG4674">
        <f t="shared" si="414"/>
        <v>0</v>
      </c>
      <c r="BH4674" s="398">
        <f t="shared" si="415"/>
        <v>0</v>
      </c>
      <c r="BO4674" s="33"/>
    </row>
    <row r="4675" spans="1:67">
      <c r="A4675" s="316" t="s">
        <v>27</v>
      </c>
      <c r="B4675" t="s">
        <v>380</v>
      </c>
      <c r="C4675" t="s">
        <v>910</v>
      </c>
      <c r="D4675" t="s">
        <v>314</v>
      </c>
      <c r="E4675" s="316" t="s">
        <v>189</v>
      </c>
      <c r="F4675" s="316" t="s">
        <v>913</v>
      </c>
      <c r="G4675" s="316" t="s">
        <v>431</v>
      </c>
      <c r="H4675" s="316" t="s">
        <v>432</v>
      </c>
      <c r="I4675" s="316" t="s">
        <v>656</v>
      </c>
      <c r="J4675" s="316" t="s">
        <v>260</v>
      </c>
      <c r="K4675" s="36">
        <v>1</v>
      </c>
      <c r="L4675" s="317">
        <v>1.8869999796152111E-2</v>
      </c>
      <c r="M4675" s="317"/>
      <c r="N4675" s="36">
        <v>35</v>
      </c>
      <c r="O4675" s="317">
        <v>2.7780000120401379E-2</v>
      </c>
      <c r="P4675" s="317"/>
      <c r="Q4675" s="36">
        <v>495</v>
      </c>
      <c r="R4675" s="317">
        <v>4.9639999866485603E-2</v>
      </c>
      <c r="S4675" s="317"/>
      <c r="T4675" t="s">
        <v>380</v>
      </c>
      <c r="BA4675" s="395">
        <v>1</v>
      </c>
      <c r="BB4675" s="396" t="s">
        <v>861</v>
      </c>
      <c r="BC4675" t="str">
        <f t="shared" ref="BC4675:BC4738" si="416">E4675</f>
        <v>RQW</v>
      </c>
      <c r="BD4675" t="str">
        <f t="shared" ref="BD4675:BD4738" si="417">(LEFT(A4675, LEN(A4675)-7))&amp;"_"&amp;I4675</f>
        <v>NAoMe_initial_ethnicity_grp</v>
      </c>
      <c r="BE4675" s="397" t="s">
        <v>862</v>
      </c>
      <c r="BF4675" t="str">
        <f t="shared" ref="BF4675:BF4738" si="418">J4675</f>
        <v>Unknown</v>
      </c>
      <c r="BG4675">
        <f t="shared" ref="BG4675:BG4738" si="419">K4675</f>
        <v>1</v>
      </c>
      <c r="BH4675" s="398">
        <f t="shared" ref="BH4675:BH4738" si="420">L4675</f>
        <v>1.8869999796152111E-2</v>
      </c>
      <c r="BO4675" s="33"/>
    </row>
    <row r="4676" spans="1:67">
      <c r="A4676" s="316" t="s">
        <v>27</v>
      </c>
      <c r="B4676" t="s">
        <v>380</v>
      </c>
      <c r="C4676" t="s">
        <v>910</v>
      </c>
      <c r="D4676" t="s">
        <v>314</v>
      </c>
      <c r="E4676" s="316" t="s">
        <v>189</v>
      </c>
      <c r="F4676" s="316" t="s">
        <v>913</v>
      </c>
      <c r="G4676" s="316" t="s">
        <v>431</v>
      </c>
      <c r="H4676" s="316" t="s">
        <v>432</v>
      </c>
      <c r="I4676" s="316" t="s">
        <v>656</v>
      </c>
      <c r="J4676" s="316" t="s">
        <v>258</v>
      </c>
      <c r="K4676" s="36">
        <v>52</v>
      </c>
      <c r="L4676" s="317">
        <v>0.98113000392913818</v>
      </c>
      <c r="M4676" s="317">
        <v>1</v>
      </c>
      <c r="N4676" s="36">
        <v>1129</v>
      </c>
      <c r="O4676" s="317">
        <v>0.8960300087928772</v>
      </c>
      <c r="P4676" s="317">
        <v>0.92163002490997314</v>
      </c>
      <c r="Q4676" s="36">
        <v>8238</v>
      </c>
      <c r="R4676" s="317">
        <v>0.82611000537872314</v>
      </c>
      <c r="S4676" s="317">
        <v>0.86926001310348511</v>
      </c>
      <c r="T4676" t="s">
        <v>380</v>
      </c>
      <c r="BA4676" s="395">
        <v>1</v>
      </c>
      <c r="BB4676" s="396" t="s">
        <v>861</v>
      </c>
      <c r="BC4676" t="str">
        <f t="shared" si="416"/>
        <v>RQW</v>
      </c>
      <c r="BD4676" t="str">
        <f t="shared" si="417"/>
        <v>NAoMe_initial_ethnicity_grp</v>
      </c>
      <c r="BE4676" s="397" t="s">
        <v>862</v>
      </c>
      <c r="BF4676" t="str">
        <f t="shared" si="418"/>
        <v>White</v>
      </c>
      <c r="BG4676">
        <f t="shared" si="419"/>
        <v>52</v>
      </c>
      <c r="BH4676" s="398">
        <f t="shared" si="420"/>
        <v>0.98113000392913818</v>
      </c>
      <c r="BO4676" s="33"/>
    </row>
    <row r="4677" spans="1:67">
      <c r="A4677" s="316" t="s">
        <v>27</v>
      </c>
      <c r="B4677" t="s">
        <v>380</v>
      </c>
      <c r="C4677" t="s">
        <v>910</v>
      </c>
      <c r="D4677" t="s">
        <v>314</v>
      </c>
      <c r="E4677" s="316" t="s">
        <v>189</v>
      </c>
      <c r="F4677" s="316" t="s">
        <v>913</v>
      </c>
      <c r="G4677" s="316" t="s">
        <v>431</v>
      </c>
      <c r="H4677" s="316" t="s">
        <v>432</v>
      </c>
      <c r="I4677" s="316" t="s">
        <v>657</v>
      </c>
      <c r="J4677" s="316" t="s">
        <v>817</v>
      </c>
      <c r="K4677" s="36">
        <v>51</v>
      </c>
      <c r="L4677" s="317">
        <v>0.96226000785827637</v>
      </c>
      <c r="M4677" s="317"/>
      <c r="N4677" s="36">
        <v>1182</v>
      </c>
      <c r="O4677" s="317">
        <v>0.93809998035430908</v>
      </c>
      <c r="P4677" s="317"/>
      <c r="Q4677" s="36">
        <v>9359</v>
      </c>
      <c r="R4677" s="317">
        <v>0.93853002786636353</v>
      </c>
      <c r="S4677" s="317"/>
      <c r="T4677" t="s">
        <v>380</v>
      </c>
      <c r="BA4677" s="395">
        <v>1</v>
      </c>
      <c r="BB4677" s="396" t="s">
        <v>861</v>
      </c>
      <c r="BC4677" t="str">
        <f t="shared" si="416"/>
        <v>RQW</v>
      </c>
      <c r="BD4677" t="str">
        <f t="shared" si="417"/>
        <v>NAoMe_initial_final_route</v>
      </c>
      <c r="BE4677" s="397" t="s">
        <v>862</v>
      </c>
      <c r="BF4677" t="str">
        <f t="shared" si="418"/>
        <v>Not screened</v>
      </c>
      <c r="BG4677">
        <f t="shared" si="419"/>
        <v>51</v>
      </c>
      <c r="BH4677" s="398">
        <f t="shared" si="420"/>
        <v>0.96226000785827637</v>
      </c>
      <c r="BO4677" s="33"/>
    </row>
    <row r="4678" spans="1:67">
      <c r="A4678" s="316" t="s">
        <v>27</v>
      </c>
      <c r="B4678" t="s">
        <v>380</v>
      </c>
      <c r="C4678" t="s">
        <v>910</v>
      </c>
      <c r="D4678" t="s">
        <v>314</v>
      </c>
      <c r="E4678" s="316" t="s">
        <v>189</v>
      </c>
      <c r="F4678" s="316" t="s">
        <v>913</v>
      </c>
      <c r="G4678" s="316" t="s">
        <v>431</v>
      </c>
      <c r="H4678" s="316" t="s">
        <v>432</v>
      </c>
      <c r="I4678" s="316" t="s">
        <v>657</v>
      </c>
      <c r="J4678" s="316" t="s">
        <v>352</v>
      </c>
      <c r="K4678" s="36">
        <v>2</v>
      </c>
      <c r="L4678" s="317">
        <v>3.773999959230423E-2</v>
      </c>
      <c r="M4678" s="317"/>
      <c r="N4678" s="36">
        <v>78</v>
      </c>
      <c r="O4678" s="317">
        <v>6.1900001019239433E-2</v>
      </c>
      <c r="P4678" s="317"/>
      <c r="Q4678" s="36">
        <v>613</v>
      </c>
      <c r="R4678" s="317">
        <v>6.1469998210668557E-2</v>
      </c>
      <c r="S4678" s="317"/>
      <c r="T4678" t="s">
        <v>380</v>
      </c>
      <c r="BA4678" s="395">
        <v>1</v>
      </c>
      <c r="BB4678" s="396" t="s">
        <v>861</v>
      </c>
      <c r="BC4678" t="str">
        <f t="shared" si="416"/>
        <v>RQW</v>
      </c>
      <c r="BD4678" t="str">
        <f t="shared" si="417"/>
        <v>NAoMe_initial_final_route</v>
      </c>
      <c r="BE4678" s="397" t="s">
        <v>862</v>
      </c>
      <c r="BF4678" t="str">
        <f t="shared" si="418"/>
        <v>Screening</v>
      </c>
      <c r="BG4678">
        <f t="shared" si="419"/>
        <v>2</v>
      </c>
      <c r="BH4678" s="398">
        <f t="shared" si="420"/>
        <v>3.773999959230423E-2</v>
      </c>
      <c r="BO4678" s="33"/>
    </row>
    <row r="4679" spans="1:67">
      <c r="A4679" s="316" t="s">
        <v>27</v>
      </c>
      <c r="B4679" t="s">
        <v>380</v>
      </c>
      <c r="C4679" t="s">
        <v>910</v>
      </c>
      <c r="D4679" t="s">
        <v>314</v>
      </c>
      <c r="E4679" s="316" t="s">
        <v>189</v>
      </c>
      <c r="F4679" s="316" t="s">
        <v>913</v>
      </c>
      <c r="G4679" s="316" t="s">
        <v>431</v>
      </c>
      <c r="H4679" s="316" t="s">
        <v>432</v>
      </c>
      <c r="I4679" s="316" t="s">
        <v>303</v>
      </c>
      <c r="J4679" s="316" t="s">
        <v>308</v>
      </c>
      <c r="K4679" s="36">
        <v>2</v>
      </c>
      <c r="L4679" s="317">
        <v>3.773999959230423E-2</v>
      </c>
      <c r="M4679" s="317"/>
      <c r="N4679" s="36">
        <v>111</v>
      </c>
      <c r="O4679" s="317">
        <v>8.8100001215934753E-2</v>
      </c>
      <c r="P4679" s="317"/>
      <c r="Q4679" s="36">
        <v>1652</v>
      </c>
      <c r="R4679" s="317">
        <v>0.1656599938869476</v>
      </c>
      <c r="S4679" s="317"/>
      <c r="T4679" t="s">
        <v>380</v>
      </c>
      <c r="BA4679" s="395">
        <v>1</v>
      </c>
      <c r="BB4679" s="396" t="s">
        <v>861</v>
      </c>
      <c r="BC4679" t="str">
        <f t="shared" si="416"/>
        <v>RQW</v>
      </c>
      <c r="BD4679" t="str">
        <f t="shared" si="417"/>
        <v>NAoMe_initial_final_stage_tum</v>
      </c>
      <c r="BE4679" s="397" t="s">
        <v>862</v>
      </c>
      <c r="BF4679" t="str">
        <f t="shared" si="418"/>
        <v>Not staged/Unstated</v>
      </c>
      <c r="BG4679">
        <f t="shared" si="419"/>
        <v>2</v>
      </c>
      <c r="BH4679" s="398">
        <f t="shared" si="420"/>
        <v>3.773999959230423E-2</v>
      </c>
      <c r="BO4679" s="33"/>
    </row>
    <row r="4680" spans="1:67">
      <c r="A4680" s="316" t="s">
        <v>27</v>
      </c>
      <c r="B4680" t="s">
        <v>380</v>
      </c>
      <c r="C4680" t="s">
        <v>910</v>
      </c>
      <c r="D4680" t="s">
        <v>314</v>
      </c>
      <c r="E4680" s="316" t="s">
        <v>189</v>
      </c>
      <c r="F4680" s="316" t="s">
        <v>913</v>
      </c>
      <c r="G4680" s="316" t="s">
        <v>431</v>
      </c>
      <c r="H4680" s="316" t="s">
        <v>432</v>
      </c>
      <c r="I4680" s="316" t="s">
        <v>303</v>
      </c>
      <c r="J4680" s="316" t="s">
        <v>304</v>
      </c>
      <c r="K4680" s="36">
        <v>0</v>
      </c>
      <c r="L4680" s="317">
        <v>0</v>
      </c>
      <c r="M4680" s="317">
        <v>0</v>
      </c>
      <c r="N4680" s="36">
        <v>6</v>
      </c>
      <c r="O4680" s="317">
        <v>4.7599999234080306E-3</v>
      </c>
      <c r="P4680" s="317">
        <v>5.2200001664459714E-3</v>
      </c>
      <c r="Q4680" s="36">
        <v>64</v>
      </c>
      <c r="R4680" s="317">
        <v>6.4199999906122676E-3</v>
      </c>
      <c r="S4680" s="317">
        <v>7.689999882131815E-3</v>
      </c>
      <c r="T4680" t="s">
        <v>380</v>
      </c>
      <c r="BA4680" s="395">
        <v>1</v>
      </c>
      <c r="BB4680" s="396" t="s">
        <v>861</v>
      </c>
      <c r="BC4680" t="str">
        <f t="shared" si="416"/>
        <v>RQW</v>
      </c>
      <c r="BD4680" t="str">
        <f t="shared" si="417"/>
        <v>NAoMe_initial_final_stage_tum</v>
      </c>
      <c r="BE4680" s="397" t="s">
        <v>862</v>
      </c>
      <c r="BF4680" t="str">
        <f t="shared" si="418"/>
        <v>Stage 0</v>
      </c>
      <c r="BG4680">
        <f t="shared" si="419"/>
        <v>0</v>
      </c>
      <c r="BH4680" s="398">
        <f t="shared" si="420"/>
        <v>0</v>
      </c>
      <c r="BO4680" s="33"/>
    </row>
    <row r="4681" spans="1:67">
      <c r="A4681" s="316" t="s">
        <v>27</v>
      </c>
      <c r="B4681" t="s">
        <v>380</v>
      </c>
      <c r="C4681" t="s">
        <v>910</v>
      </c>
      <c r="D4681" t="s">
        <v>314</v>
      </c>
      <c r="E4681" s="316" t="s">
        <v>189</v>
      </c>
      <c r="F4681" s="316" t="s">
        <v>913</v>
      </c>
      <c r="G4681" s="316" t="s">
        <v>431</v>
      </c>
      <c r="H4681" s="316" t="s">
        <v>432</v>
      </c>
      <c r="I4681" s="316" t="s">
        <v>303</v>
      </c>
      <c r="J4681" s="316" t="s">
        <v>305</v>
      </c>
      <c r="K4681" s="36">
        <v>2</v>
      </c>
      <c r="L4681" s="317">
        <v>3.773999959230423E-2</v>
      </c>
      <c r="M4681" s="317">
        <v>3.9220001548528671E-2</v>
      </c>
      <c r="N4681" s="36">
        <v>46</v>
      </c>
      <c r="O4681" s="317">
        <v>3.6509998142719269E-2</v>
      </c>
      <c r="P4681" s="317">
        <v>4.0029998868703842E-2</v>
      </c>
      <c r="Q4681" s="36">
        <v>359</v>
      </c>
      <c r="R4681" s="317">
        <v>3.5999998450279243E-2</v>
      </c>
      <c r="S4681" s="317">
        <v>4.3150000274181373E-2</v>
      </c>
      <c r="T4681" t="s">
        <v>380</v>
      </c>
      <c r="BA4681" s="395">
        <v>1</v>
      </c>
      <c r="BB4681" s="396" t="s">
        <v>861</v>
      </c>
      <c r="BC4681" t="str">
        <f t="shared" si="416"/>
        <v>RQW</v>
      </c>
      <c r="BD4681" t="str">
        <f t="shared" si="417"/>
        <v>NAoMe_initial_final_stage_tum</v>
      </c>
      <c r="BE4681" s="397" t="s">
        <v>862</v>
      </c>
      <c r="BF4681" t="str">
        <f t="shared" si="418"/>
        <v>Stage 1</v>
      </c>
      <c r="BG4681">
        <f t="shared" si="419"/>
        <v>2</v>
      </c>
      <c r="BH4681" s="398">
        <f t="shared" si="420"/>
        <v>3.773999959230423E-2</v>
      </c>
      <c r="BO4681" s="33"/>
    </row>
    <row r="4682" spans="1:67">
      <c r="A4682" s="316" t="s">
        <v>27</v>
      </c>
      <c r="B4682" t="s">
        <v>380</v>
      </c>
      <c r="C4682" t="s">
        <v>910</v>
      </c>
      <c r="D4682" t="s">
        <v>314</v>
      </c>
      <c r="E4682" s="316" t="s">
        <v>189</v>
      </c>
      <c r="F4682" s="316" t="s">
        <v>913</v>
      </c>
      <c r="G4682" s="316" t="s">
        <v>431</v>
      </c>
      <c r="H4682" s="316" t="s">
        <v>432</v>
      </c>
      <c r="I4682" s="316" t="s">
        <v>303</v>
      </c>
      <c r="J4682" s="316" t="s">
        <v>306</v>
      </c>
      <c r="K4682" s="36">
        <v>9</v>
      </c>
      <c r="L4682" s="317">
        <v>0.16980999708175659</v>
      </c>
      <c r="M4682" s="317">
        <v>0.1764699965715408</v>
      </c>
      <c r="N4682" s="36">
        <v>135</v>
      </c>
      <c r="O4682" s="317">
        <v>0.10713999718427659</v>
      </c>
      <c r="P4682" s="317">
        <v>0.1174900010228157</v>
      </c>
      <c r="Q4682" s="36">
        <v>996</v>
      </c>
      <c r="R4682" s="317">
        <v>9.9880002439022064E-2</v>
      </c>
      <c r="S4682" s="317">
        <v>0.11970999836921691</v>
      </c>
      <c r="T4682" t="s">
        <v>380</v>
      </c>
      <c r="BA4682" s="395">
        <v>1</v>
      </c>
      <c r="BB4682" s="396" t="s">
        <v>861</v>
      </c>
      <c r="BC4682" t="str">
        <f t="shared" si="416"/>
        <v>RQW</v>
      </c>
      <c r="BD4682" t="str">
        <f t="shared" si="417"/>
        <v>NAoMe_initial_final_stage_tum</v>
      </c>
      <c r="BE4682" s="397" t="s">
        <v>862</v>
      </c>
      <c r="BF4682" t="str">
        <f t="shared" si="418"/>
        <v>Stage 2</v>
      </c>
      <c r="BG4682">
        <f t="shared" si="419"/>
        <v>9</v>
      </c>
      <c r="BH4682" s="398">
        <f t="shared" si="420"/>
        <v>0.16980999708175659</v>
      </c>
      <c r="BO4682" s="33"/>
    </row>
    <row r="4683" spans="1:67">
      <c r="A4683" s="316" t="s">
        <v>27</v>
      </c>
      <c r="B4683" t="s">
        <v>380</v>
      </c>
      <c r="C4683" t="s">
        <v>910</v>
      </c>
      <c r="D4683" t="s">
        <v>314</v>
      </c>
      <c r="E4683" s="316" t="s">
        <v>189</v>
      </c>
      <c r="F4683" s="316" t="s">
        <v>913</v>
      </c>
      <c r="G4683" s="316" t="s">
        <v>431</v>
      </c>
      <c r="H4683" s="316" t="s">
        <v>432</v>
      </c>
      <c r="I4683" s="316" t="s">
        <v>303</v>
      </c>
      <c r="J4683" s="316" t="s">
        <v>307</v>
      </c>
      <c r="K4683" s="36">
        <v>2</v>
      </c>
      <c r="L4683" s="317">
        <v>3.773999959230423E-2</v>
      </c>
      <c r="M4683" s="317">
        <v>3.9220001548528671E-2</v>
      </c>
      <c r="N4683" s="36">
        <v>85</v>
      </c>
      <c r="O4683" s="317">
        <v>6.7460000514984131E-2</v>
      </c>
      <c r="P4683" s="317">
        <v>7.3980003595352173E-2</v>
      </c>
      <c r="Q4683" s="36">
        <v>742</v>
      </c>
      <c r="R4683" s="317">
        <v>7.4409998953342438E-2</v>
      </c>
      <c r="S4683" s="317">
        <v>8.9180000126361847E-2</v>
      </c>
      <c r="T4683" t="s">
        <v>380</v>
      </c>
      <c r="BA4683" s="395">
        <v>1</v>
      </c>
      <c r="BB4683" s="396" t="s">
        <v>861</v>
      </c>
      <c r="BC4683" t="str">
        <f t="shared" si="416"/>
        <v>RQW</v>
      </c>
      <c r="BD4683" t="str">
        <f t="shared" si="417"/>
        <v>NAoMe_initial_final_stage_tum</v>
      </c>
      <c r="BE4683" s="397" t="s">
        <v>862</v>
      </c>
      <c r="BF4683" t="str">
        <f t="shared" si="418"/>
        <v>Stage 3</v>
      </c>
      <c r="BG4683">
        <f t="shared" si="419"/>
        <v>2</v>
      </c>
      <c r="BH4683" s="398">
        <f t="shared" si="420"/>
        <v>3.773999959230423E-2</v>
      </c>
      <c r="BO4683" s="33"/>
    </row>
    <row r="4684" spans="1:67">
      <c r="A4684" s="316" t="s">
        <v>27</v>
      </c>
      <c r="B4684" t="s">
        <v>380</v>
      </c>
      <c r="C4684" t="s">
        <v>910</v>
      </c>
      <c r="D4684" t="s">
        <v>314</v>
      </c>
      <c r="E4684" s="316" t="s">
        <v>189</v>
      </c>
      <c r="F4684" s="316" t="s">
        <v>913</v>
      </c>
      <c r="G4684" s="316" t="s">
        <v>431</v>
      </c>
      <c r="H4684" s="316" t="s">
        <v>432</v>
      </c>
      <c r="I4684" s="316" t="s">
        <v>303</v>
      </c>
      <c r="J4684" s="316" t="s">
        <v>336</v>
      </c>
      <c r="K4684" s="36">
        <v>38</v>
      </c>
      <c r="L4684" s="317">
        <v>0.71697998046875</v>
      </c>
      <c r="M4684" s="317">
        <v>0.74510002136230469</v>
      </c>
      <c r="N4684" s="36">
        <v>877</v>
      </c>
      <c r="O4684" s="317">
        <v>0.69603002071380615</v>
      </c>
      <c r="P4684" s="317">
        <v>0.76327002048492432</v>
      </c>
      <c r="Q4684" s="36">
        <v>6159</v>
      </c>
      <c r="R4684" s="317">
        <v>0.6176300048828125</v>
      </c>
      <c r="S4684" s="317">
        <v>0.74026000499725342</v>
      </c>
      <c r="T4684" t="s">
        <v>380</v>
      </c>
      <c r="BA4684" s="395">
        <v>1</v>
      </c>
      <c r="BB4684" s="396" t="s">
        <v>861</v>
      </c>
      <c r="BC4684" t="str">
        <f t="shared" si="416"/>
        <v>RQW</v>
      </c>
      <c r="BD4684" t="str">
        <f t="shared" si="417"/>
        <v>NAoMe_initial_final_stage_tum</v>
      </c>
      <c r="BE4684" s="397" t="s">
        <v>862</v>
      </c>
      <c r="BF4684" t="str">
        <f t="shared" si="418"/>
        <v>Stage 4</v>
      </c>
      <c r="BG4684">
        <f t="shared" si="419"/>
        <v>38</v>
      </c>
      <c r="BH4684" s="398">
        <f t="shared" si="420"/>
        <v>0.71697998046875</v>
      </c>
      <c r="BO4684" s="33"/>
    </row>
    <row r="4685" spans="1:67">
      <c r="A4685" s="316" t="s">
        <v>27</v>
      </c>
      <c r="B4685" t="s">
        <v>380</v>
      </c>
      <c r="C4685" t="s">
        <v>910</v>
      </c>
      <c r="D4685" t="s">
        <v>314</v>
      </c>
      <c r="E4685" s="316" t="s">
        <v>189</v>
      </c>
      <c r="F4685" s="316" t="s">
        <v>913</v>
      </c>
      <c r="G4685" s="316" t="s">
        <v>431</v>
      </c>
      <c r="H4685" s="316" t="s">
        <v>432</v>
      </c>
      <c r="I4685" s="316" t="s">
        <v>342</v>
      </c>
      <c r="J4685" s="316" t="s">
        <v>343</v>
      </c>
      <c r="K4685" s="36">
        <v>2</v>
      </c>
      <c r="L4685" s="317">
        <v>3.773999959230423E-2</v>
      </c>
      <c r="M4685" s="317"/>
      <c r="N4685" s="36">
        <v>111</v>
      </c>
      <c r="O4685" s="317">
        <v>8.8100001215934753E-2</v>
      </c>
      <c r="P4685" s="317"/>
      <c r="Q4685" s="36">
        <v>1652</v>
      </c>
      <c r="R4685" s="317">
        <v>0.1656599938869476</v>
      </c>
      <c r="S4685" s="317"/>
      <c r="T4685" t="s">
        <v>380</v>
      </c>
      <c r="BA4685" s="395">
        <v>1</v>
      </c>
      <c r="BB4685" s="396" t="s">
        <v>861</v>
      </c>
      <c r="BC4685" t="str">
        <f t="shared" si="416"/>
        <v>RQW</v>
      </c>
      <c r="BD4685" t="str">
        <f t="shared" si="417"/>
        <v>NAoMe_initial_final_stage_tum_grp</v>
      </c>
      <c r="BE4685" s="397" t="s">
        <v>862</v>
      </c>
      <c r="BF4685" t="str">
        <f t="shared" si="418"/>
        <v>MBC in HESAPC</v>
      </c>
      <c r="BG4685">
        <f t="shared" si="419"/>
        <v>2</v>
      </c>
      <c r="BH4685" s="398">
        <f t="shared" si="420"/>
        <v>3.773999959230423E-2</v>
      </c>
      <c r="BO4685" s="33"/>
    </row>
    <row r="4686" spans="1:67">
      <c r="A4686" s="316" t="s">
        <v>27</v>
      </c>
      <c r="B4686" t="s">
        <v>380</v>
      </c>
      <c r="C4686" t="s">
        <v>910</v>
      </c>
      <c r="D4686" t="s">
        <v>314</v>
      </c>
      <c r="E4686" s="316" t="s">
        <v>189</v>
      </c>
      <c r="F4686" s="316" t="s">
        <v>913</v>
      </c>
      <c r="G4686" s="316" t="s">
        <v>431</v>
      </c>
      <c r="H4686" s="316" t="s">
        <v>432</v>
      </c>
      <c r="I4686" s="316" t="s">
        <v>342</v>
      </c>
      <c r="J4686" s="316" t="s">
        <v>344</v>
      </c>
      <c r="K4686" s="36">
        <v>14</v>
      </c>
      <c r="L4686" s="317">
        <v>0.2641499936580658</v>
      </c>
      <c r="M4686" s="317">
        <v>0.27450999617576599</v>
      </c>
      <c r="N4686" s="36">
        <v>272</v>
      </c>
      <c r="O4686" s="317">
        <v>0.21586999297142029</v>
      </c>
      <c r="P4686" s="317">
        <v>0.23672999441623691</v>
      </c>
      <c r="Q4686" s="36">
        <v>2161</v>
      </c>
      <c r="R4686" s="317">
        <v>0.2167100012302399</v>
      </c>
      <c r="S4686" s="317">
        <v>0.25973999500274658</v>
      </c>
      <c r="T4686" t="s">
        <v>380</v>
      </c>
      <c r="BA4686" s="395">
        <v>1</v>
      </c>
      <c r="BB4686" s="396" t="s">
        <v>861</v>
      </c>
      <c r="BC4686" t="str">
        <f t="shared" si="416"/>
        <v>RQW</v>
      </c>
      <c r="BD4686" t="str">
        <f t="shared" si="417"/>
        <v>NAoMe_initial_final_stage_tum_grp</v>
      </c>
      <c r="BE4686" s="397" t="s">
        <v>862</v>
      </c>
      <c r="BF4686" t="str">
        <f t="shared" si="418"/>
        <v>Stage 0-3</v>
      </c>
      <c r="BG4686">
        <f t="shared" si="419"/>
        <v>14</v>
      </c>
      <c r="BH4686" s="398">
        <f t="shared" si="420"/>
        <v>0.2641499936580658</v>
      </c>
      <c r="BO4686" s="33"/>
    </row>
    <row r="4687" spans="1:67">
      <c r="A4687" s="316" t="s">
        <v>27</v>
      </c>
      <c r="B4687" t="s">
        <v>380</v>
      </c>
      <c r="C4687" t="s">
        <v>910</v>
      </c>
      <c r="D4687" t="s">
        <v>314</v>
      </c>
      <c r="E4687" s="316" t="s">
        <v>189</v>
      </c>
      <c r="F4687" s="316" t="s">
        <v>913</v>
      </c>
      <c r="G4687" s="316" t="s">
        <v>431</v>
      </c>
      <c r="H4687" s="316" t="s">
        <v>432</v>
      </c>
      <c r="I4687" s="316" t="s">
        <v>342</v>
      </c>
      <c r="J4687" s="316" t="s">
        <v>336</v>
      </c>
      <c r="K4687" s="36">
        <v>37</v>
      </c>
      <c r="L4687" s="317">
        <v>0.69810998439788818</v>
      </c>
      <c r="M4687" s="317">
        <v>0.72548997402191162</v>
      </c>
      <c r="N4687" s="36">
        <v>877</v>
      </c>
      <c r="O4687" s="317">
        <v>0.69603002071380615</v>
      </c>
      <c r="P4687" s="317">
        <v>0.76327002048492432</v>
      </c>
      <c r="Q4687" s="36">
        <v>6159</v>
      </c>
      <c r="R4687" s="317">
        <v>0.6176300048828125</v>
      </c>
      <c r="S4687" s="317">
        <v>0.74026000499725342</v>
      </c>
      <c r="T4687" t="s">
        <v>380</v>
      </c>
      <c r="BA4687" s="395">
        <v>1</v>
      </c>
      <c r="BB4687" s="396" t="s">
        <v>861</v>
      </c>
      <c r="BC4687" t="str">
        <f t="shared" si="416"/>
        <v>RQW</v>
      </c>
      <c r="BD4687" t="str">
        <f t="shared" si="417"/>
        <v>NAoMe_initial_final_stage_tum_grp</v>
      </c>
      <c r="BE4687" s="397" t="s">
        <v>862</v>
      </c>
      <c r="BF4687" t="str">
        <f t="shared" si="418"/>
        <v>Stage 4</v>
      </c>
      <c r="BG4687">
        <f t="shared" si="419"/>
        <v>37</v>
      </c>
      <c r="BH4687" s="398">
        <f t="shared" si="420"/>
        <v>0.69810998439788818</v>
      </c>
      <c r="BO4687" s="33"/>
    </row>
    <row r="4688" spans="1:67">
      <c r="A4688" s="316" t="s">
        <v>27</v>
      </c>
      <c r="B4688" t="s">
        <v>380</v>
      </c>
      <c r="C4688" t="s">
        <v>910</v>
      </c>
      <c r="D4688" t="s">
        <v>314</v>
      </c>
      <c r="E4688" s="316" t="s">
        <v>189</v>
      </c>
      <c r="F4688" s="316" t="s">
        <v>913</v>
      </c>
      <c r="G4688" s="316" t="s">
        <v>431</v>
      </c>
      <c r="H4688" s="316" t="s">
        <v>432</v>
      </c>
      <c r="I4688" s="316" t="s">
        <v>658</v>
      </c>
      <c r="J4688" s="316" t="s">
        <v>345</v>
      </c>
      <c r="K4688" s="36">
        <v>53</v>
      </c>
      <c r="L4688" s="317">
        <v>1</v>
      </c>
      <c r="M4688" s="317"/>
      <c r="N4688" s="36">
        <v>1260</v>
      </c>
      <c r="O4688" s="317">
        <v>1</v>
      </c>
      <c r="P4688" s="317"/>
      <c r="Q4688" s="36">
        <v>9972</v>
      </c>
      <c r="R4688" s="317">
        <v>1</v>
      </c>
      <c r="S4688" s="317"/>
      <c r="T4688" t="s">
        <v>380</v>
      </c>
      <c r="BA4688" s="395">
        <v>1</v>
      </c>
      <c r="BB4688" s="396" t="s">
        <v>861</v>
      </c>
      <c r="BC4688" t="str">
        <f t="shared" si="416"/>
        <v>RQW</v>
      </c>
      <c r="BD4688" t="str">
        <f t="shared" si="417"/>
        <v>NAoMe_initial_final_who_ps</v>
      </c>
      <c r="BE4688" s="397" t="s">
        <v>862</v>
      </c>
      <c r="BF4688" t="str">
        <f t="shared" si="418"/>
        <v>Not recorded</v>
      </c>
      <c r="BG4688">
        <f t="shared" si="419"/>
        <v>53</v>
      </c>
      <c r="BH4688" s="398">
        <f t="shared" si="420"/>
        <v>1</v>
      </c>
      <c r="BO4688" s="33"/>
    </row>
    <row r="4689" spans="1:67">
      <c r="A4689" s="316" t="s">
        <v>27</v>
      </c>
      <c r="B4689" t="s">
        <v>380</v>
      </c>
      <c r="C4689" t="s">
        <v>910</v>
      </c>
      <c r="D4689" t="s">
        <v>314</v>
      </c>
      <c r="E4689" s="316" t="s">
        <v>189</v>
      </c>
      <c r="F4689" s="316" t="s">
        <v>913</v>
      </c>
      <c r="G4689" s="316" t="s">
        <v>431</v>
      </c>
      <c r="H4689" s="316" t="s">
        <v>432</v>
      </c>
      <c r="I4689" s="316" t="s">
        <v>291</v>
      </c>
      <c r="J4689" s="316" t="s">
        <v>313</v>
      </c>
      <c r="K4689" s="36">
        <v>53</v>
      </c>
      <c r="L4689" s="317">
        <v>1</v>
      </c>
      <c r="M4689" s="317"/>
      <c r="N4689" s="36">
        <v>1238</v>
      </c>
      <c r="O4689" s="317">
        <v>0.98254001140594482</v>
      </c>
      <c r="P4689" s="317"/>
      <c r="Q4689" s="36">
        <v>9846</v>
      </c>
      <c r="R4689" s="317">
        <v>0.98736000061035156</v>
      </c>
      <c r="S4689" s="317"/>
      <c r="T4689" t="s">
        <v>380</v>
      </c>
      <c r="BA4689" s="395">
        <v>1</v>
      </c>
      <c r="BB4689" s="396" t="s">
        <v>861</v>
      </c>
      <c r="BC4689" t="str">
        <f t="shared" si="416"/>
        <v>RQW</v>
      </c>
      <c r="BD4689" t="str">
        <f t="shared" si="417"/>
        <v>NAoMe_initial_gender</v>
      </c>
      <c r="BE4689" s="397" t="s">
        <v>862</v>
      </c>
      <c r="BF4689" t="str">
        <f t="shared" si="418"/>
        <v>Female</v>
      </c>
      <c r="BG4689">
        <f t="shared" si="419"/>
        <v>53</v>
      </c>
      <c r="BH4689" s="398">
        <f t="shared" si="420"/>
        <v>1</v>
      </c>
      <c r="BO4689" s="33"/>
    </row>
    <row r="4690" spans="1:67">
      <c r="A4690" s="316" t="s">
        <v>27</v>
      </c>
      <c r="B4690" t="s">
        <v>380</v>
      </c>
      <c r="C4690" t="s">
        <v>910</v>
      </c>
      <c r="D4690" t="s">
        <v>314</v>
      </c>
      <c r="E4690" s="316" t="s">
        <v>189</v>
      </c>
      <c r="F4690" s="316" t="s">
        <v>913</v>
      </c>
      <c r="G4690" s="316" t="s">
        <v>431</v>
      </c>
      <c r="H4690" s="316" t="s">
        <v>432</v>
      </c>
      <c r="I4690" s="316" t="s">
        <v>291</v>
      </c>
      <c r="J4690" s="316" t="s">
        <v>293</v>
      </c>
      <c r="K4690" s="36">
        <v>0</v>
      </c>
      <c r="L4690" s="317">
        <v>0</v>
      </c>
      <c r="M4690" s="317"/>
      <c r="N4690" s="36">
        <v>22</v>
      </c>
      <c r="O4690" s="317">
        <v>1.7459999769926071E-2</v>
      </c>
      <c r="P4690" s="317"/>
      <c r="Q4690" s="36">
        <v>126</v>
      </c>
      <c r="R4690" s="317">
        <v>1.264000032097101E-2</v>
      </c>
      <c r="S4690" s="317"/>
      <c r="T4690" t="s">
        <v>380</v>
      </c>
      <c r="BA4690" s="395">
        <v>1</v>
      </c>
      <c r="BB4690" s="396" t="s">
        <v>861</v>
      </c>
      <c r="BC4690" t="str">
        <f t="shared" si="416"/>
        <v>RQW</v>
      </c>
      <c r="BD4690" t="str">
        <f t="shared" si="417"/>
        <v>NAoMe_initial_gender</v>
      </c>
      <c r="BE4690" s="397" t="s">
        <v>862</v>
      </c>
      <c r="BF4690" t="str">
        <f t="shared" si="418"/>
        <v>Male</v>
      </c>
      <c r="BG4690">
        <f t="shared" si="419"/>
        <v>0</v>
      </c>
      <c r="BH4690" s="398">
        <f t="shared" si="420"/>
        <v>0</v>
      </c>
      <c r="BO4690" s="33"/>
    </row>
    <row r="4691" spans="1:67">
      <c r="A4691" s="316" t="s">
        <v>27</v>
      </c>
      <c r="B4691" t="s">
        <v>380</v>
      </c>
      <c r="C4691" t="s">
        <v>910</v>
      </c>
      <c r="D4691" t="s">
        <v>314</v>
      </c>
      <c r="E4691" s="316" t="s">
        <v>189</v>
      </c>
      <c r="F4691" s="316" t="s">
        <v>913</v>
      </c>
      <c r="G4691" s="316" t="s">
        <v>431</v>
      </c>
      <c r="H4691" s="316" t="s">
        <v>432</v>
      </c>
      <c r="I4691" s="316" t="s">
        <v>659</v>
      </c>
      <c r="J4691" s="316" t="s">
        <v>294</v>
      </c>
      <c r="K4691" s="36">
        <v>2</v>
      </c>
      <c r="L4691" s="317">
        <v>3.773999959230423E-2</v>
      </c>
      <c r="M4691" s="317">
        <v>3.773999959230423E-2</v>
      </c>
      <c r="N4691" s="36">
        <v>121</v>
      </c>
      <c r="O4691" s="317">
        <v>9.6029996871948242E-2</v>
      </c>
      <c r="P4691" s="317">
        <v>9.6029996871948242E-2</v>
      </c>
      <c r="Q4691" s="36">
        <v>1800</v>
      </c>
      <c r="R4691" s="317">
        <v>0.18050999939441681</v>
      </c>
      <c r="S4691" s="317">
        <v>0.18050999939441681</v>
      </c>
      <c r="T4691" t="s">
        <v>380</v>
      </c>
      <c r="BA4691" s="395">
        <v>1</v>
      </c>
      <c r="BB4691" s="396" t="s">
        <v>861</v>
      </c>
      <c r="BC4691" t="str">
        <f t="shared" si="416"/>
        <v>RQW</v>
      </c>
      <c r="BD4691" t="str">
        <f t="shared" si="417"/>
        <v>NAoMe_initial_imd_2019</v>
      </c>
      <c r="BE4691" s="397" t="s">
        <v>862</v>
      </c>
      <c r="BF4691" t="str">
        <f t="shared" si="418"/>
        <v>1 - most deprived</v>
      </c>
      <c r="BG4691">
        <f t="shared" si="419"/>
        <v>2</v>
      </c>
      <c r="BH4691" s="398">
        <f t="shared" si="420"/>
        <v>3.773999959230423E-2</v>
      </c>
      <c r="BO4691" s="33"/>
    </row>
    <row r="4692" spans="1:67">
      <c r="A4692" s="316" t="s">
        <v>27</v>
      </c>
      <c r="B4692" t="s">
        <v>380</v>
      </c>
      <c r="C4692" t="s">
        <v>910</v>
      </c>
      <c r="D4692" t="s">
        <v>314</v>
      </c>
      <c r="E4692" s="316" t="s">
        <v>189</v>
      </c>
      <c r="F4692" s="316" t="s">
        <v>913</v>
      </c>
      <c r="G4692" s="316" t="s">
        <v>431</v>
      </c>
      <c r="H4692" s="316" t="s">
        <v>432</v>
      </c>
      <c r="I4692" s="316" t="s">
        <v>659</v>
      </c>
      <c r="J4692" s="316" t="s">
        <v>15</v>
      </c>
      <c r="K4692" s="36">
        <v>11</v>
      </c>
      <c r="L4692" s="317">
        <v>0.20755000412464139</v>
      </c>
      <c r="M4692" s="317">
        <v>0.20755000412464139</v>
      </c>
      <c r="N4692" s="36">
        <v>249</v>
      </c>
      <c r="O4692" s="317">
        <v>0.19762000441551211</v>
      </c>
      <c r="P4692" s="317">
        <v>0.19762000441551211</v>
      </c>
      <c r="Q4692" s="36">
        <v>2036</v>
      </c>
      <c r="R4692" s="317">
        <v>0.20417000353336329</v>
      </c>
      <c r="S4692" s="317">
        <v>0.20417000353336329</v>
      </c>
      <c r="T4692" t="s">
        <v>380</v>
      </c>
      <c r="BA4692" s="395">
        <v>1</v>
      </c>
      <c r="BB4692" s="396" t="s">
        <v>861</v>
      </c>
      <c r="BC4692" t="str">
        <f t="shared" si="416"/>
        <v>RQW</v>
      </c>
      <c r="BD4692" t="str">
        <f t="shared" si="417"/>
        <v>NAoMe_initial_imd_2019</v>
      </c>
      <c r="BE4692" s="397" t="s">
        <v>862</v>
      </c>
      <c r="BF4692" t="str">
        <f t="shared" si="418"/>
        <v>2</v>
      </c>
      <c r="BG4692">
        <f t="shared" si="419"/>
        <v>11</v>
      </c>
      <c r="BH4692" s="398">
        <f t="shared" si="420"/>
        <v>0.20755000412464139</v>
      </c>
      <c r="BO4692" s="33"/>
    </row>
    <row r="4693" spans="1:67">
      <c r="A4693" s="316" t="s">
        <v>27</v>
      </c>
      <c r="B4693" t="s">
        <v>380</v>
      </c>
      <c r="C4693" t="s">
        <v>910</v>
      </c>
      <c r="D4693" t="s">
        <v>314</v>
      </c>
      <c r="E4693" s="316" t="s">
        <v>189</v>
      </c>
      <c r="F4693" s="316" t="s">
        <v>913</v>
      </c>
      <c r="G4693" s="316" t="s">
        <v>431</v>
      </c>
      <c r="H4693" s="316" t="s">
        <v>432</v>
      </c>
      <c r="I4693" s="316" t="s">
        <v>659</v>
      </c>
      <c r="J4693" s="316" t="s">
        <v>16</v>
      </c>
      <c r="K4693" s="36">
        <v>11</v>
      </c>
      <c r="L4693" s="317">
        <v>0.20755000412464139</v>
      </c>
      <c r="M4693" s="317">
        <v>0.20755000412464139</v>
      </c>
      <c r="N4693" s="36">
        <v>347</v>
      </c>
      <c r="O4693" s="317">
        <v>0.27540001273155212</v>
      </c>
      <c r="P4693" s="317">
        <v>0.27540001273155212</v>
      </c>
      <c r="Q4693" s="36">
        <v>2085</v>
      </c>
      <c r="R4693" s="317">
        <v>0.20908999443054199</v>
      </c>
      <c r="S4693" s="317">
        <v>0.20908999443054199</v>
      </c>
      <c r="T4693" t="s">
        <v>380</v>
      </c>
      <c r="BA4693" s="395">
        <v>1</v>
      </c>
      <c r="BB4693" s="396" t="s">
        <v>861</v>
      </c>
      <c r="BC4693" t="str">
        <f t="shared" si="416"/>
        <v>RQW</v>
      </c>
      <c r="BD4693" t="str">
        <f t="shared" si="417"/>
        <v>NAoMe_initial_imd_2019</v>
      </c>
      <c r="BE4693" s="397" t="s">
        <v>862</v>
      </c>
      <c r="BF4693" t="str">
        <f t="shared" si="418"/>
        <v>3</v>
      </c>
      <c r="BG4693">
        <f t="shared" si="419"/>
        <v>11</v>
      </c>
      <c r="BH4693" s="398">
        <f t="shared" si="420"/>
        <v>0.20755000412464139</v>
      </c>
      <c r="BO4693" s="33"/>
    </row>
    <row r="4694" spans="1:67">
      <c r="A4694" s="316" t="s">
        <v>27</v>
      </c>
      <c r="B4694" t="s">
        <v>380</v>
      </c>
      <c r="C4694" t="s">
        <v>910</v>
      </c>
      <c r="D4694" t="s">
        <v>314</v>
      </c>
      <c r="E4694" s="316" t="s">
        <v>189</v>
      </c>
      <c r="F4694" s="316" t="s">
        <v>913</v>
      </c>
      <c r="G4694" s="316" t="s">
        <v>431</v>
      </c>
      <c r="H4694" s="316" t="s">
        <v>432</v>
      </c>
      <c r="I4694" s="316" t="s">
        <v>659</v>
      </c>
      <c r="J4694" s="316" t="s">
        <v>17</v>
      </c>
      <c r="K4694" s="36">
        <v>10</v>
      </c>
      <c r="L4694" s="317">
        <v>0.18867999315261841</v>
      </c>
      <c r="M4694" s="317">
        <v>0.18867999315261841</v>
      </c>
      <c r="N4694" s="36">
        <v>246</v>
      </c>
      <c r="O4694" s="317">
        <v>0.1952400058507919</v>
      </c>
      <c r="P4694" s="317">
        <v>0.1952400058507919</v>
      </c>
      <c r="Q4694" s="36">
        <v>2024</v>
      </c>
      <c r="R4694" s="317">
        <v>0.2029699981212616</v>
      </c>
      <c r="S4694" s="317">
        <v>0.2029699981212616</v>
      </c>
      <c r="T4694" t="s">
        <v>380</v>
      </c>
      <c r="BA4694" s="395">
        <v>1</v>
      </c>
      <c r="BB4694" s="396" t="s">
        <v>861</v>
      </c>
      <c r="BC4694" t="str">
        <f t="shared" si="416"/>
        <v>RQW</v>
      </c>
      <c r="BD4694" t="str">
        <f t="shared" si="417"/>
        <v>NAoMe_initial_imd_2019</v>
      </c>
      <c r="BE4694" s="397" t="s">
        <v>862</v>
      </c>
      <c r="BF4694" t="str">
        <f t="shared" si="418"/>
        <v>4</v>
      </c>
      <c r="BG4694">
        <f t="shared" si="419"/>
        <v>10</v>
      </c>
      <c r="BH4694" s="398">
        <f t="shared" si="420"/>
        <v>0.18867999315261841</v>
      </c>
      <c r="BO4694" s="33"/>
    </row>
    <row r="4695" spans="1:67">
      <c r="A4695" s="316" t="s">
        <v>27</v>
      </c>
      <c r="B4695" t="s">
        <v>380</v>
      </c>
      <c r="C4695" t="s">
        <v>910</v>
      </c>
      <c r="D4695" t="s">
        <v>314</v>
      </c>
      <c r="E4695" s="316" t="s">
        <v>189</v>
      </c>
      <c r="F4695" s="316" t="s">
        <v>913</v>
      </c>
      <c r="G4695" s="316" t="s">
        <v>431</v>
      </c>
      <c r="H4695" s="316" t="s">
        <v>432</v>
      </c>
      <c r="I4695" s="316" t="s">
        <v>659</v>
      </c>
      <c r="J4695" s="316" t="s">
        <v>295</v>
      </c>
      <c r="K4695" s="36">
        <v>19</v>
      </c>
      <c r="L4695" s="317">
        <v>0.358489990234375</v>
      </c>
      <c r="M4695" s="317">
        <v>0.358489990234375</v>
      </c>
      <c r="N4695" s="36">
        <v>297</v>
      </c>
      <c r="O4695" s="317">
        <v>0.23570999503135681</v>
      </c>
      <c r="P4695" s="317">
        <v>0.23570999503135681</v>
      </c>
      <c r="Q4695" s="36">
        <v>2027</v>
      </c>
      <c r="R4695" s="317">
        <v>0.2032700031995773</v>
      </c>
      <c r="S4695" s="317">
        <v>0.2032700031995773</v>
      </c>
      <c r="T4695" t="s">
        <v>380</v>
      </c>
      <c r="BA4695" s="395">
        <v>1</v>
      </c>
      <c r="BB4695" s="396" t="s">
        <v>861</v>
      </c>
      <c r="BC4695" t="str">
        <f t="shared" si="416"/>
        <v>RQW</v>
      </c>
      <c r="BD4695" t="str">
        <f t="shared" si="417"/>
        <v>NAoMe_initial_imd_2019</v>
      </c>
      <c r="BE4695" s="397" t="s">
        <v>862</v>
      </c>
      <c r="BF4695" t="str">
        <f t="shared" si="418"/>
        <v>5 - least deprived</v>
      </c>
      <c r="BG4695">
        <f t="shared" si="419"/>
        <v>19</v>
      </c>
      <c r="BH4695" s="398">
        <f t="shared" si="420"/>
        <v>0.358489990234375</v>
      </c>
      <c r="BO4695" s="33"/>
    </row>
    <row r="4696" spans="1:67">
      <c r="A4696" s="316" t="s">
        <v>27</v>
      </c>
      <c r="B4696" t="s">
        <v>380</v>
      </c>
      <c r="C4696" t="s">
        <v>910</v>
      </c>
      <c r="D4696" t="s">
        <v>314</v>
      </c>
      <c r="E4696" s="316" t="s">
        <v>189</v>
      </c>
      <c r="F4696" s="316" t="s">
        <v>913</v>
      </c>
      <c r="G4696" s="316" t="s">
        <v>431</v>
      </c>
      <c r="H4696" s="316" t="s">
        <v>432</v>
      </c>
      <c r="I4696" s="316" t="s">
        <v>659</v>
      </c>
      <c r="J4696" s="316" t="s">
        <v>260</v>
      </c>
      <c r="K4696" s="36">
        <v>0</v>
      </c>
      <c r="L4696" s="317">
        <v>0</v>
      </c>
      <c r="M4696" s="317"/>
      <c r="N4696" s="36">
        <v>0</v>
      </c>
      <c r="O4696" s="317">
        <v>0</v>
      </c>
      <c r="P4696" s="317"/>
      <c r="Q4696" s="36">
        <v>0</v>
      </c>
      <c r="R4696" s="317">
        <v>0</v>
      </c>
      <c r="S4696" s="317"/>
      <c r="T4696" t="s">
        <v>380</v>
      </c>
      <c r="BA4696" s="395">
        <v>1</v>
      </c>
      <c r="BB4696" s="396" t="s">
        <v>861</v>
      </c>
      <c r="BC4696" t="str">
        <f t="shared" si="416"/>
        <v>RQW</v>
      </c>
      <c r="BD4696" t="str">
        <f t="shared" si="417"/>
        <v>NAoMe_initial_imd_2019</v>
      </c>
      <c r="BE4696" s="397" t="s">
        <v>862</v>
      </c>
      <c r="BF4696" t="str">
        <f t="shared" si="418"/>
        <v>Unknown</v>
      </c>
      <c r="BG4696">
        <f t="shared" si="419"/>
        <v>0</v>
      </c>
      <c r="BH4696" s="398">
        <f t="shared" si="420"/>
        <v>0</v>
      </c>
      <c r="BO4696" s="33"/>
    </row>
    <row r="4697" spans="1:67">
      <c r="A4697" s="316" t="s">
        <v>27</v>
      </c>
      <c r="B4697" t="s">
        <v>380</v>
      </c>
      <c r="C4697" t="s">
        <v>910</v>
      </c>
      <c r="D4697" t="s">
        <v>314</v>
      </c>
      <c r="E4697" s="316" t="s">
        <v>189</v>
      </c>
      <c r="F4697" s="316" t="s">
        <v>913</v>
      </c>
      <c r="G4697" s="316" t="s">
        <v>431</v>
      </c>
      <c r="H4697" s="316" t="s">
        <v>432</v>
      </c>
      <c r="I4697" s="316" t="s">
        <v>296</v>
      </c>
      <c r="J4697" s="316" t="s">
        <v>297</v>
      </c>
      <c r="K4697" s="36">
        <v>27</v>
      </c>
      <c r="L4697" s="317">
        <v>0.50942999124526978</v>
      </c>
      <c r="M4697" s="317">
        <v>0.50942999124526978</v>
      </c>
      <c r="N4697" s="36">
        <v>712</v>
      </c>
      <c r="O4697" s="317">
        <v>0.56507998704910278</v>
      </c>
      <c r="P4697" s="317">
        <v>0.5807499885559082</v>
      </c>
      <c r="Q4697" s="36">
        <v>5528</v>
      </c>
      <c r="R4697" s="317">
        <v>0.55435001850128174</v>
      </c>
      <c r="S4697" s="317">
        <v>0.56936997175216675</v>
      </c>
      <c r="T4697" t="s">
        <v>380</v>
      </c>
      <c r="BA4697" s="395">
        <v>1</v>
      </c>
      <c r="BB4697" s="396" t="s">
        <v>861</v>
      </c>
      <c r="BC4697" t="str">
        <f t="shared" si="416"/>
        <v>RQW</v>
      </c>
      <c r="BD4697" t="str">
        <f t="shared" si="417"/>
        <v>NAoMe_initial_scarf_731_grp</v>
      </c>
      <c r="BE4697" s="397" t="s">
        <v>862</v>
      </c>
      <c r="BF4697" t="str">
        <f t="shared" si="418"/>
        <v>Fit</v>
      </c>
      <c r="BG4697">
        <f t="shared" si="419"/>
        <v>27</v>
      </c>
      <c r="BH4697" s="398">
        <f t="shared" si="420"/>
        <v>0.50942999124526978</v>
      </c>
      <c r="BO4697" s="33"/>
    </row>
    <row r="4698" spans="1:67">
      <c r="A4698" s="316" t="s">
        <v>27</v>
      </c>
      <c r="B4698" t="s">
        <v>380</v>
      </c>
      <c r="C4698" t="s">
        <v>910</v>
      </c>
      <c r="D4698" t="s">
        <v>314</v>
      </c>
      <c r="E4698" s="316" t="s">
        <v>189</v>
      </c>
      <c r="F4698" s="316" t="s">
        <v>913</v>
      </c>
      <c r="G4698" s="316" t="s">
        <v>431</v>
      </c>
      <c r="H4698" s="316" t="s">
        <v>432</v>
      </c>
      <c r="I4698" s="316" t="s">
        <v>296</v>
      </c>
      <c r="J4698" s="316" t="s">
        <v>298</v>
      </c>
      <c r="K4698" s="36">
        <v>12</v>
      </c>
      <c r="L4698" s="317">
        <v>0.22642000019550321</v>
      </c>
      <c r="M4698" s="317">
        <v>0.22642000019550321</v>
      </c>
      <c r="N4698" s="36">
        <v>189</v>
      </c>
      <c r="O4698" s="317">
        <v>0.15000000596046451</v>
      </c>
      <c r="P4698" s="317">
        <v>0.15415999293327329</v>
      </c>
      <c r="Q4698" s="36">
        <v>1492</v>
      </c>
      <c r="R4698" s="317">
        <v>0.149619996547699</v>
      </c>
      <c r="S4698" s="317">
        <v>0.153669998049736</v>
      </c>
      <c r="T4698" t="s">
        <v>380</v>
      </c>
      <c r="BA4698" s="395">
        <v>1</v>
      </c>
      <c r="BB4698" s="396" t="s">
        <v>861</v>
      </c>
      <c r="BC4698" t="str">
        <f t="shared" si="416"/>
        <v>RQW</v>
      </c>
      <c r="BD4698" t="str">
        <f t="shared" si="417"/>
        <v>NAoMe_initial_scarf_731_grp</v>
      </c>
      <c r="BE4698" s="397" t="s">
        <v>862</v>
      </c>
      <c r="BF4698" t="str">
        <f t="shared" si="418"/>
        <v>Mild frailty</v>
      </c>
      <c r="BG4698">
        <f t="shared" si="419"/>
        <v>12</v>
      </c>
      <c r="BH4698" s="398">
        <f t="shared" si="420"/>
        <v>0.22642000019550321</v>
      </c>
      <c r="BO4698" s="33"/>
    </row>
    <row r="4699" spans="1:67">
      <c r="A4699" s="316" t="s">
        <v>27</v>
      </c>
      <c r="B4699" t="s">
        <v>380</v>
      </c>
      <c r="C4699" t="s">
        <v>910</v>
      </c>
      <c r="D4699" t="s">
        <v>314</v>
      </c>
      <c r="E4699" s="316" t="s">
        <v>189</v>
      </c>
      <c r="F4699" s="316" t="s">
        <v>913</v>
      </c>
      <c r="G4699" s="316" t="s">
        <v>431</v>
      </c>
      <c r="H4699" s="316" t="s">
        <v>432</v>
      </c>
      <c r="I4699" s="316" t="s">
        <v>296</v>
      </c>
      <c r="J4699" s="316" t="s">
        <v>299</v>
      </c>
      <c r="K4699" s="36">
        <v>9</v>
      </c>
      <c r="L4699" s="317">
        <v>0.16980999708175659</v>
      </c>
      <c r="M4699" s="317">
        <v>0.16980999708175659</v>
      </c>
      <c r="N4699" s="36">
        <v>188</v>
      </c>
      <c r="O4699" s="317">
        <v>0.14921000599861151</v>
      </c>
      <c r="P4699" s="317">
        <v>0.1533399969339371</v>
      </c>
      <c r="Q4699" s="36">
        <v>1470</v>
      </c>
      <c r="R4699" s="317">
        <v>0.1474100053310394</v>
      </c>
      <c r="S4699" s="317">
        <v>0.1514099985361099</v>
      </c>
      <c r="T4699" t="s">
        <v>380</v>
      </c>
      <c r="BA4699" s="395">
        <v>1</v>
      </c>
      <c r="BB4699" s="396" t="s">
        <v>861</v>
      </c>
      <c r="BC4699" t="str">
        <f t="shared" si="416"/>
        <v>RQW</v>
      </c>
      <c r="BD4699" t="str">
        <f t="shared" si="417"/>
        <v>NAoMe_initial_scarf_731_grp</v>
      </c>
      <c r="BE4699" s="397" t="s">
        <v>862</v>
      </c>
      <c r="BF4699" t="str">
        <f t="shared" si="418"/>
        <v>Moderate frailty</v>
      </c>
      <c r="BG4699">
        <f t="shared" si="419"/>
        <v>9</v>
      </c>
      <c r="BH4699" s="398">
        <f t="shared" si="420"/>
        <v>0.16980999708175659</v>
      </c>
      <c r="BO4699" s="33"/>
    </row>
    <row r="4700" spans="1:67">
      <c r="A4700" s="316" t="s">
        <v>27</v>
      </c>
      <c r="B4700" t="s">
        <v>380</v>
      </c>
      <c r="C4700" t="s">
        <v>910</v>
      </c>
      <c r="D4700" t="s">
        <v>314</v>
      </c>
      <c r="E4700" s="316" t="s">
        <v>189</v>
      </c>
      <c r="F4700" s="316" t="s">
        <v>913</v>
      </c>
      <c r="G4700" s="316" t="s">
        <v>431</v>
      </c>
      <c r="H4700" s="316" t="s">
        <v>432</v>
      </c>
      <c r="I4700" s="316" t="s">
        <v>296</v>
      </c>
      <c r="J4700" s="316" t="s">
        <v>353</v>
      </c>
      <c r="K4700" s="36">
        <v>0</v>
      </c>
      <c r="L4700" s="317">
        <v>0</v>
      </c>
      <c r="M4700" s="317"/>
      <c r="N4700" s="36">
        <v>34</v>
      </c>
      <c r="O4700" s="317">
        <v>2.6979999616742131E-2</v>
      </c>
      <c r="P4700" s="317"/>
      <c r="Q4700" s="36">
        <v>263</v>
      </c>
      <c r="R4700" s="317">
        <v>2.6370000094175339E-2</v>
      </c>
      <c r="S4700" s="317"/>
      <c r="T4700" t="s">
        <v>380</v>
      </c>
      <c r="BA4700" s="395">
        <v>1</v>
      </c>
      <c r="BB4700" s="396" t="s">
        <v>861</v>
      </c>
      <c r="BC4700" t="str">
        <f t="shared" si="416"/>
        <v>RQW</v>
      </c>
      <c r="BD4700" t="str">
        <f t="shared" si="417"/>
        <v>NAoMe_initial_scarf_731_grp</v>
      </c>
      <c r="BE4700" s="397" t="s">
        <v>862</v>
      </c>
      <c r="BF4700" t="str">
        <f t="shared" si="418"/>
        <v>Not in HESAPC</v>
      </c>
      <c r="BG4700">
        <f t="shared" si="419"/>
        <v>0</v>
      </c>
      <c r="BH4700" s="398">
        <f t="shared" si="420"/>
        <v>0</v>
      </c>
      <c r="BO4700" s="33"/>
    </row>
    <row r="4701" spans="1:67">
      <c r="A4701" s="316" t="s">
        <v>27</v>
      </c>
      <c r="B4701" t="s">
        <v>380</v>
      </c>
      <c r="C4701" t="s">
        <v>910</v>
      </c>
      <c r="D4701" t="s">
        <v>314</v>
      </c>
      <c r="E4701" s="316" t="s">
        <v>189</v>
      </c>
      <c r="F4701" s="316" t="s">
        <v>913</v>
      </c>
      <c r="G4701" s="316" t="s">
        <v>431</v>
      </c>
      <c r="H4701" s="316" t="s">
        <v>432</v>
      </c>
      <c r="I4701" s="316" t="s">
        <v>296</v>
      </c>
      <c r="J4701" s="316" t="s">
        <v>300</v>
      </c>
      <c r="K4701" s="36">
        <v>5</v>
      </c>
      <c r="L4701" s="317">
        <v>9.4339996576309204E-2</v>
      </c>
      <c r="M4701" s="317">
        <v>9.4339996576309204E-2</v>
      </c>
      <c r="N4701" s="36">
        <v>137</v>
      </c>
      <c r="O4701" s="317">
        <v>0.1087300032377243</v>
      </c>
      <c r="P4701" s="317">
        <v>0.1117499992251396</v>
      </c>
      <c r="Q4701" s="36">
        <v>1219</v>
      </c>
      <c r="R4701" s="317">
        <v>0.1222399994730949</v>
      </c>
      <c r="S4701" s="317">
        <v>0.12555000185966489</v>
      </c>
      <c r="T4701" t="s">
        <v>380</v>
      </c>
      <c r="BA4701" s="395">
        <v>1</v>
      </c>
      <c r="BB4701" s="396" t="s">
        <v>861</v>
      </c>
      <c r="BC4701" t="str">
        <f t="shared" si="416"/>
        <v>RQW</v>
      </c>
      <c r="BD4701" t="str">
        <f t="shared" si="417"/>
        <v>NAoMe_initial_scarf_731_grp</v>
      </c>
      <c r="BE4701" s="397" t="s">
        <v>862</v>
      </c>
      <c r="BF4701" t="str">
        <f t="shared" si="418"/>
        <v>Severe frailty</v>
      </c>
      <c r="BG4701">
        <f t="shared" si="419"/>
        <v>5</v>
      </c>
      <c r="BH4701" s="398">
        <f t="shared" si="420"/>
        <v>9.4339996576309204E-2</v>
      </c>
      <c r="BO4701" s="33"/>
    </row>
    <row r="4702" spans="1:67">
      <c r="A4702" s="316" t="s">
        <v>27</v>
      </c>
      <c r="B4702" t="s">
        <v>380</v>
      </c>
      <c r="C4702" t="s">
        <v>910</v>
      </c>
      <c r="D4702" t="s">
        <v>314</v>
      </c>
      <c r="E4702" s="316" t="s">
        <v>190</v>
      </c>
      <c r="F4702" s="316" t="s">
        <v>914</v>
      </c>
      <c r="G4702" s="316" t="s">
        <v>431</v>
      </c>
      <c r="H4702" s="316" t="s">
        <v>432</v>
      </c>
      <c r="I4702" s="316" t="s">
        <v>310</v>
      </c>
      <c r="J4702" s="316" t="s">
        <v>277</v>
      </c>
      <c r="K4702" s="36">
        <v>0</v>
      </c>
      <c r="L4702" s="317">
        <v>0</v>
      </c>
      <c r="M4702" s="317"/>
      <c r="N4702" s="36">
        <v>9</v>
      </c>
      <c r="O4702" s="317">
        <v>7.1399998851120472E-3</v>
      </c>
      <c r="P4702" s="317"/>
      <c r="Q4702" s="36">
        <v>70</v>
      </c>
      <c r="R4702" s="317">
        <v>7.0199999026954174E-3</v>
      </c>
      <c r="S4702" s="317"/>
      <c r="T4702" t="s">
        <v>380</v>
      </c>
      <c r="BA4702" s="395">
        <v>1</v>
      </c>
      <c r="BB4702" s="396" t="s">
        <v>861</v>
      </c>
      <c r="BC4702" t="str">
        <f t="shared" si="416"/>
        <v>RCX</v>
      </c>
      <c r="BD4702" t="str">
        <f t="shared" si="417"/>
        <v>NAoMe_initial_age_decades_80cap</v>
      </c>
      <c r="BE4702" s="397" t="s">
        <v>862</v>
      </c>
      <c r="BF4702" t="str">
        <f t="shared" si="418"/>
        <v>18-29 yrs</v>
      </c>
      <c r="BG4702">
        <f t="shared" si="419"/>
        <v>0</v>
      </c>
      <c r="BH4702" s="398">
        <f t="shared" si="420"/>
        <v>0</v>
      </c>
      <c r="BO4702" s="33"/>
    </row>
    <row r="4703" spans="1:67">
      <c r="A4703" s="316" t="s">
        <v>27</v>
      </c>
      <c r="B4703" t="s">
        <v>380</v>
      </c>
      <c r="C4703" t="s">
        <v>910</v>
      </c>
      <c r="D4703" t="s">
        <v>314</v>
      </c>
      <c r="E4703" s="316" t="s">
        <v>190</v>
      </c>
      <c r="F4703" s="316" t="s">
        <v>914</v>
      </c>
      <c r="G4703" s="316" t="s">
        <v>431</v>
      </c>
      <c r="H4703" s="316" t="s">
        <v>432</v>
      </c>
      <c r="I4703" s="316" t="s">
        <v>310</v>
      </c>
      <c r="J4703" s="316" t="s">
        <v>278</v>
      </c>
      <c r="K4703" s="36">
        <v>6</v>
      </c>
      <c r="L4703" s="317">
        <v>3.9999999105930328E-2</v>
      </c>
      <c r="M4703" s="317"/>
      <c r="N4703" s="36">
        <v>51</v>
      </c>
      <c r="O4703" s="317">
        <v>4.0479999035596848E-2</v>
      </c>
      <c r="P4703" s="317"/>
      <c r="Q4703" s="36">
        <v>429</v>
      </c>
      <c r="R4703" s="317">
        <v>4.3019998818635941E-2</v>
      </c>
      <c r="S4703" s="317"/>
      <c r="T4703" t="s">
        <v>380</v>
      </c>
      <c r="BA4703" s="395">
        <v>1</v>
      </c>
      <c r="BB4703" s="396" t="s">
        <v>861</v>
      </c>
      <c r="BC4703" t="str">
        <f t="shared" si="416"/>
        <v>RCX</v>
      </c>
      <c r="BD4703" t="str">
        <f t="shared" si="417"/>
        <v>NAoMe_initial_age_decades_80cap</v>
      </c>
      <c r="BE4703" s="397" t="s">
        <v>862</v>
      </c>
      <c r="BF4703" t="str">
        <f t="shared" si="418"/>
        <v>30-39 yrs</v>
      </c>
      <c r="BG4703">
        <f t="shared" si="419"/>
        <v>6</v>
      </c>
      <c r="BH4703" s="398">
        <f t="shared" si="420"/>
        <v>3.9999999105930328E-2</v>
      </c>
      <c r="BO4703" s="33"/>
    </row>
    <row r="4704" spans="1:67">
      <c r="A4704" s="316" t="s">
        <v>27</v>
      </c>
      <c r="B4704" t="s">
        <v>380</v>
      </c>
      <c r="C4704" t="s">
        <v>910</v>
      </c>
      <c r="D4704" t="s">
        <v>314</v>
      </c>
      <c r="E4704" s="316" t="s">
        <v>190</v>
      </c>
      <c r="F4704" s="316" t="s">
        <v>914</v>
      </c>
      <c r="G4704" s="316" t="s">
        <v>431</v>
      </c>
      <c r="H4704" s="316" t="s">
        <v>432</v>
      </c>
      <c r="I4704" s="316" t="s">
        <v>310</v>
      </c>
      <c r="J4704" s="316" t="s">
        <v>279</v>
      </c>
      <c r="K4704" s="36">
        <v>21</v>
      </c>
      <c r="L4704" s="317">
        <v>0.14000000059604639</v>
      </c>
      <c r="M4704" s="317"/>
      <c r="N4704" s="36">
        <v>140</v>
      </c>
      <c r="O4704" s="317">
        <v>0.1111100018024445</v>
      </c>
      <c r="P4704" s="317"/>
      <c r="Q4704" s="36">
        <v>1024</v>
      </c>
      <c r="R4704" s="317">
        <v>0.1026899963617325</v>
      </c>
      <c r="S4704" s="317"/>
      <c r="T4704" t="s">
        <v>380</v>
      </c>
      <c r="BA4704" s="395">
        <v>1</v>
      </c>
      <c r="BB4704" s="396" t="s">
        <v>861</v>
      </c>
      <c r="BC4704" t="str">
        <f t="shared" si="416"/>
        <v>RCX</v>
      </c>
      <c r="BD4704" t="str">
        <f t="shared" si="417"/>
        <v>NAoMe_initial_age_decades_80cap</v>
      </c>
      <c r="BE4704" s="397" t="s">
        <v>862</v>
      </c>
      <c r="BF4704" t="str">
        <f t="shared" si="418"/>
        <v>40-49 yrs</v>
      </c>
      <c r="BG4704">
        <f t="shared" si="419"/>
        <v>21</v>
      </c>
      <c r="BH4704" s="398">
        <f t="shared" si="420"/>
        <v>0.14000000059604639</v>
      </c>
      <c r="BO4704" s="33"/>
    </row>
    <row r="4705" spans="1:67">
      <c r="A4705" s="316" t="s">
        <v>27</v>
      </c>
      <c r="B4705" t="s">
        <v>380</v>
      </c>
      <c r="C4705" t="s">
        <v>910</v>
      </c>
      <c r="D4705" t="s">
        <v>314</v>
      </c>
      <c r="E4705" s="316" t="s">
        <v>190</v>
      </c>
      <c r="F4705" s="316" t="s">
        <v>914</v>
      </c>
      <c r="G4705" s="316" t="s">
        <v>431</v>
      </c>
      <c r="H4705" s="316" t="s">
        <v>432</v>
      </c>
      <c r="I4705" s="316" t="s">
        <v>310</v>
      </c>
      <c r="J4705" s="316" t="s">
        <v>280</v>
      </c>
      <c r="K4705" s="36">
        <v>26</v>
      </c>
      <c r="L4705" s="317">
        <v>0.17332999408245089</v>
      </c>
      <c r="M4705" s="317"/>
      <c r="N4705" s="36">
        <v>190</v>
      </c>
      <c r="O4705" s="317">
        <v>0.1507900059223175</v>
      </c>
      <c r="P4705" s="317"/>
      <c r="Q4705" s="36">
        <v>1733</v>
      </c>
      <c r="R4705" s="317">
        <v>0.17378999292850489</v>
      </c>
      <c r="S4705" s="317"/>
      <c r="T4705" t="s">
        <v>380</v>
      </c>
      <c r="BA4705" s="395">
        <v>1</v>
      </c>
      <c r="BB4705" s="396" t="s">
        <v>861</v>
      </c>
      <c r="BC4705" t="str">
        <f t="shared" si="416"/>
        <v>RCX</v>
      </c>
      <c r="BD4705" t="str">
        <f t="shared" si="417"/>
        <v>NAoMe_initial_age_decades_80cap</v>
      </c>
      <c r="BE4705" s="397" t="s">
        <v>862</v>
      </c>
      <c r="BF4705" t="str">
        <f t="shared" si="418"/>
        <v>50-59 yrs</v>
      </c>
      <c r="BG4705">
        <f t="shared" si="419"/>
        <v>26</v>
      </c>
      <c r="BH4705" s="398">
        <f t="shared" si="420"/>
        <v>0.17332999408245089</v>
      </c>
      <c r="BO4705" s="33"/>
    </row>
    <row r="4706" spans="1:67">
      <c r="A4706" s="316" t="s">
        <v>27</v>
      </c>
      <c r="B4706" t="s">
        <v>380</v>
      </c>
      <c r="C4706" t="s">
        <v>910</v>
      </c>
      <c r="D4706" t="s">
        <v>314</v>
      </c>
      <c r="E4706" s="316" t="s">
        <v>190</v>
      </c>
      <c r="F4706" s="316" t="s">
        <v>914</v>
      </c>
      <c r="G4706" s="316" t="s">
        <v>431</v>
      </c>
      <c r="H4706" s="316" t="s">
        <v>432</v>
      </c>
      <c r="I4706" s="316" t="s">
        <v>310</v>
      </c>
      <c r="J4706" s="316" t="s">
        <v>281</v>
      </c>
      <c r="K4706" s="36">
        <v>36</v>
      </c>
      <c r="L4706" s="317">
        <v>0.239999994635582</v>
      </c>
      <c r="M4706" s="317"/>
      <c r="N4706" s="36">
        <v>238</v>
      </c>
      <c r="O4706" s="317">
        <v>0.1888899952173233</v>
      </c>
      <c r="P4706" s="317"/>
      <c r="Q4706" s="36">
        <v>1931</v>
      </c>
      <c r="R4706" s="317">
        <v>0.19363999366760251</v>
      </c>
      <c r="S4706" s="317"/>
      <c r="T4706" t="s">
        <v>380</v>
      </c>
      <c r="BA4706" s="395">
        <v>1</v>
      </c>
      <c r="BB4706" s="396" t="s">
        <v>861</v>
      </c>
      <c r="BC4706" t="str">
        <f t="shared" si="416"/>
        <v>RCX</v>
      </c>
      <c r="BD4706" t="str">
        <f t="shared" si="417"/>
        <v>NAoMe_initial_age_decades_80cap</v>
      </c>
      <c r="BE4706" s="397" t="s">
        <v>862</v>
      </c>
      <c r="BF4706" t="str">
        <f t="shared" si="418"/>
        <v>60-69 yrs</v>
      </c>
      <c r="BG4706">
        <f t="shared" si="419"/>
        <v>36</v>
      </c>
      <c r="BH4706" s="398">
        <f t="shared" si="420"/>
        <v>0.239999994635582</v>
      </c>
      <c r="BO4706" s="33"/>
    </row>
    <row r="4707" spans="1:67">
      <c r="A4707" s="316" t="s">
        <v>27</v>
      </c>
      <c r="B4707" t="s">
        <v>380</v>
      </c>
      <c r="C4707" t="s">
        <v>910</v>
      </c>
      <c r="D4707" t="s">
        <v>314</v>
      </c>
      <c r="E4707" s="316" t="s">
        <v>190</v>
      </c>
      <c r="F4707" s="316" t="s">
        <v>914</v>
      </c>
      <c r="G4707" s="316" t="s">
        <v>431</v>
      </c>
      <c r="H4707" s="316" t="s">
        <v>432</v>
      </c>
      <c r="I4707" s="316" t="s">
        <v>310</v>
      </c>
      <c r="J4707" s="316" t="s">
        <v>282</v>
      </c>
      <c r="K4707" s="36">
        <v>34</v>
      </c>
      <c r="L4707" s="317">
        <v>0.22666999697685239</v>
      </c>
      <c r="M4707" s="317"/>
      <c r="N4707" s="36">
        <v>339</v>
      </c>
      <c r="O4707" s="317">
        <v>0.2690500020980835</v>
      </c>
      <c r="P4707" s="317"/>
      <c r="Q4707" s="36">
        <v>2493</v>
      </c>
      <c r="R4707" s="317">
        <v>0.25</v>
      </c>
      <c r="S4707" s="317"/>
      <c r="T4707" t="s">
        <v>380</v>
      </c>
      <c r="BA4707" s="395">
        <v>1</v>
      </c>
      <c r="BB4707" s="396" t="s">
        <v>861</v>
      </c>
      <c r="BC4707" t="str">
        <f t="shared" si="416"/>
        <v>RCX</v>
      </c>
      <c r="BD4707" t="str">
        <f t="shared" si="417"/>
        <v>NAoMe_initial_age_decades_80cap</v>
      </c>
      <c r="BE4707" s="397" t="s">
        <v>862</v>
      </c>
      <c r="BF4707" t="str">
        <f t="shared" si="418"/>
        <v>70-79 yrs</v>
      </c>
      <c r="BG4707">
        <f t="shared" si="419"/>
        <v>34</v>
      </c>
      <c r="BH4707" s="398">
        <f t="shared" si="420"/>
        <v>0.22666999697685239</v>
      </c>
      <c r="BO4707" s="33"/>
    </row>
    <row r="4708" spans="1:67">
      <c r="A4708" s="316" t="s">
        <v>27</v>
      </c>
      <c r="B4708" t="s">
        <v>380</v>
      </c>
      <c r="C4708" t="s">
        <v>910</v>
      </c>
      <c r="D4708" t="s">
        <v>314</v>
      </c>
      <c r="E4708" s="316" t="s">
        <v>190</v>
      </c>
      <c r="F4708" s="316" t="s">
        <v>914</v>
      </c>
      <c r="G4708" s="316" t="s">
        <v>431</v>
      </c>
      <c r="H4708" s="316" t="s">
        <v>432</v>
      </c>
      <c r="I4708" s="316" t="s">
        <v>310</v>
      </c>
      <c r="J4708" s="316" t="s">
        <v>283</v>
      </c>
      <c r="K4708" s="36">
        <v>27</v>
      </c>
      <c r="L4708" s="317">
        <v>0.1800000071525574</v>
      </c>
      <c r="M4708" s="317"/>
      <c r="N4708" s="36">
        <v>293</v>
      </c>
      <c r="O4708" s="317">
        <v>0.2325399965047836</v>
      </c>
      <c r="P4708" s="317"/>
      <c r="Q4708" s="36">
        <v>2292</v>
      </c>
      <c r="R4708" s="317">
        <v>0.2298399955034256</v>
      </c>
      <c r="S4708" s="317"/>
      <c r="T4708" t="s">
        <v>380</v>
      </c>
      <c r="BA4708" s="395">
        <v>1</v>
      </c>
      <c r="BB4708" s="396" t="s">
        <v>861</v>
      </c>
      <c r="BC4708" t="str">
        <f t="shared" si="416"/>
        <v>RCX</v>
      </c>
      <c r="BD4708" t="str">
        <f t="shared" si="417"/>
        <v>NAoMe_initial_age_decades_80cap</v>
      </c>
      <c r="BE4708" s="397" t="s">
        <v>862</v>
      </c>
      <c r="BF4708" t="str">
        <f t="shared" si="418"/>
        <v>80+ yrs</v>
      </c>
      <c r="BG4708">
        <f t="shared" si="419"/>
        <v>27</v>
      </c>
      <c r="BH4708" s="398">
        <f t="shared" si="420"/>
        <v>0.1800000071525574</v>
      </c>
      <c r="BO4708" s="33"/>
    </row>
    <row r="4709" spans="1:67">
      <c r="A4709" s="316" t="s">
        <v>27</v>
      </c>
      <c r="B4709" t="s">
        <v>380</v>
      </c>
      <c r="C4709" t="s">
        <v>910</v>
      </c>
      <c r="D4709" t="s">
        <v>314</v>
      </c>
      <c r="E4709" s="316" t="s">
        <v>190</v>
      </c>
      <c r="F4709" s="316" t="s">
        <v>914</v>
      </c>
      <c r="G4709" s="316" t="s">
        <v>431</v>
      </c>
      <c r="H4709" s="316" t="s">
        <v>432</v>
      </c>
      <c r="I4709" s="316" t="s">
        <v>341</v>
      </c>
      <c r="J4709" s="316" t="s">
        <v>13</v>
      </c>
      <c r="K4709" s="36">
        <v>113</v>
      </c>
      <c r="L4709" s="317">
        <v>0.75332999229431152</v>
      </c>
      <c r="M4709" s="317">
        <v>0.76871001720428467</v>
      </c>
      <c r="N4709" s="36">
        <v>880</v>
      </c>
      <c r="O4709" s="317">
        <v>0.69840997457504272</v>
      </c>
      <c r="P4709" s="317">
        <v>0.71777999401092529</v>
      </c>
      <c r="Q4709" s="36">
        <v>6753</v>
      </c>
      <c r="R4709" s="317">
        <v>0.67720001935958862</v>
      </c>
      <c r="S4709" s="317">
        <v>0.69554001092910767</v>
      </c>
      <c r="T4709" t="s">
        <v>380</v>
      </c>
      <c r="BA4709" s="395">
        <v>1</v>
      </c>
      <c r="BB4709" s="396" t="s">
        <v>861</v>
      </c>
      <c r="BC4709" t="str">
        <f t="shared" si="416"/>
        <v>RCX</v>
      </c>
      <c r="BD4709" t="str">
        <f t="shared" si="417"/>
        <v>NAoMe_initial_ch_score_2cap</v>
      </c>
      <c r="BE4709" s="397" t="s">
        <v>862</v>
      </c>
      <c r="BF4709" t="str">
        <f t="shared" si="418"/>
        <v>0</v>
      </c>
      <c r="BG4709">
        <f t="shared" si="419"/>
        <v>113</v>
      </c>
      <c r="BH4709" s="398">
        <f t="shared" si="420"/>
        <v>0.75332999229431152</v>
      </c>
      <c r="BO4709" s="33"/>
    </row>
    <row r="4710" spans="1:67">
      <c r="A4710" s="316" t="s">
        <v>27</v>
      </c>
      <c r="B4710" t="s">
        <v>380</v>
      </c>
      <c r="C4710" t="s">
        <v>910</v>
      </c>
      <c r="D4710" t="s">
        <v>314</v>
      </c>
      <c r="E4710" s="316" t="s">
        <v>190</v>
      </c>
      <c r="F4710" s="316" t="s">
        <v>914</v>
      </c>
      <c r="G4710" s="316" t="s">
        <v>431</v>
      </c>
      <c r="H4710" s="316" t="s">
        <v>432</v>
      </c>
      <c r="I4710" s="316" t="s">
        <v>341</v>
      </c>
      <c r="J4710" s="316" t="s">
        <v>14</v>
      </c>
      <c r="K4710" s="36">
        <v>20</v>
      </c>
      <c r="L4710" s="317">
        <v>0.13333000242710111</v>
      </c>
      <c r="M4710" s="317">
        <v>0.13605000078678131</v>
      </c>
      <c r="N4710" s="36">
        <v>186</v>
      </c>
      <c r="O4710" s="317">
        <v>0.1476200073957443</v>
      </c>
      <c r="P4710" s="317">
        <v>0.15171000361442569</v>
      </c>
      <c r="Q4710" s="36">
        <v>1630</v>
      </c>
      <c r="R4710" s="317">
        <v>0.16346000134944921</v>
      </c>
      <c r="S4710" s="317">
        <v>0.16788999736309049</v>
      </c>
      <c r="T4710" t="s">
        <v>380</v>
      </c>
      <c r="BA4710" s="395">
        <v>1</v>
      </c>
      <c r="BB4710" s="396" t="s">
        <v>861</v>
      </c>
      <c r="BC4710" t="str">
        <f t="shared" si="416"/>
        <v>RCX</v>
      </c>
      <c r="BD4710" t="str">
        <f t="shared" si="417"/>
        <v>NAoMe_initial_ch_score_2cap</v>
      </c>
      <c r="BE4710" s="397" t="s">
        <v>862</v>
      </c>
      <c r="BF4710" t="str">
        <f t="shared" si="418"/>
        <v>1</v>
      </c>
      <c r="BG4710">
        <f t="shared" si="419"/>
        <v>20</v>
      </c>
      <c r="BH4710" s="398">
        <f t="shared" si="420"/>
        <v>0.13333000242710111</v>
      </c>
      <c r="BO4710" s="33"/>
    </row>
    <row r="4711" spans="1:67">
      <c r="A4711" s="316" t="s">
        <v>27</v>
      </c>
      <c r="B4711" t="s">
        <v>380</v>
      </c>
      <c r="C4711" t="s">
        <v>910</v>
      </c>
      <c r="D4711" t="s">
        <v>314</v>
      </c>
      <c r="E4711" s="316" t="s">
        <v>190</v>
      </c>
      <c r="F4711" s="316" t="s">
        <v>914</v>
      </c>
      <c r="G4711" s="316" t="s">
        <v>431</v>
      </c>
      <c r="H4711" s="316" t="s">
        <v>432</v>
      </c>
      <c r="I4711" s="316" t="s">
        <v>341</v>
      </c>
      <c r="J4711" s="316" t="s">
        <v>301</v>
      </c>
      <c r="K4711" s="36">
        <v>14</v>
      </c>
      <c r="L4711" s="317">
        <v>9.3330003321170807E-2</v>
      </c>
      <c r="M4711" s="317">
        <v>9.5239996910095215E-2</v>
      </c>
      <c r="N4711" s="36">
        <v>160</v>
      </c>
      <c r="O4711" s="317">
        <v>0.1269800066947937</v>
      </c>
      <c r="P4711" s="317">
        <v>0.13051000237464899</v>
      </c>
      <c r="Q4711" s="36">
        <v>1326</v>
      </c>
      <c r="R4711" s="317">
        <v>0.132970005273819</v>
      </c>
      <c r="S4711" s="317">
        <v>0.13657000660896301</v>
      </c>
      <c r="T4711" t="s">
        <v>380</v>
      </c>
      <c r="BA4711" s="395">
        <v>1</v>
      </c>
      <c r="BB4711" s="396" t="s">
        <v>861</v>
      </c>
      <c r="BC4711" t="str">
        <f t="shared" si="416"/>
        <v>RCX</v>
      </c>
      <c r="BD4711" t="str">
        <f t="shared" si="417"/>
        <v>NAoMe_initial_ch_score_2cap</v>
      </c>
      <c r="BE4711" s="397" t="s">
        <v>862</v>
      </c>
      <c r="BF4711" t="str">
        <f t="shared" si="418"/>
        <v>2+</v>
      </c>
      <c r="BG4711">
        <f t="shared" si="419"/>
        <v>14</v>
      </c>
      <c r="BH4711" s="398">
        <f t="shared" si="420"/>
        <v>9.3330003321170807E-2</v>
      </c>
      <c r="BO4711" s="33"/>
    </row>
    <row r="4712" spans="1:67">
      <c r="A4712" s="316" t="s">
        <v>27</v>
      </c>
      <c r="B4712" t="s">
        <v>380</v>
      </c>
      <c r="C4712" t="s">
        <v>910</v>
      </c>
      <c r="D4712" t="s">
        <v>314</v>
      </c>
      <c r="E4712" s="316" t="s">
        <v>190</v>
      </c>
      <c r="F4712" s="316" t="s">
        <v>914</v>
      </c>
      <c r="G4712" s="316" t="s">
        <v>431</v>
      </c>
      <c r="H4712" s="316" t="s">
        <v>432</v>
      </c>
      <c r="I4712" s="316" t="s">
        <v>341</v>
      </c>
      <c r="J4712" s="316" t="s">
        <v>260</v>
      </c>
      <c r="K4712" s="36">
        <v>3</v>
      </c>
      <c r="L4712" s="317">
        <v>1.9999999552965161E-2</v>
      </c>
      <c r="M4712" s="317"/>
      <c r="N4712" s="36">
        <v>34</v>
      </c>
      <c r="O4712" s="317">
        <v>2.6979999616742131E-2</v>
      </c>
      <c r="P4712" s="317"/>
      <c r="Q4712" s="36">
        <v>263</v>
      </c>
      <c r="R4712" s="317">
        <v>2.6370000094175339E-2</v>
      </c>
      <c r="S4712" s="317"/>
      <c r="T4712" t="s">
        <v>380</v>
      </c>
      <c r="BA4712" s="395">
        <v>1</v>
      </c>
      <c r="BB4712" s="396" t="s">
        <v>861</v>
      </c>
      <c r="BC4712" t="str">
        <f t="shared" si="416"/>
        <v>RCX</v>
      </c>
      <c r="BD4712" t="str">
        <f t="shared" si="417"/>
        <v>NAoMe_initial_ch_score_2cap</v>
      </c>
      <c r="BE4712" s="397" t="s">
        <v>862</v>
      </c>
      <c r="BF4712" t="str">
        <f t="shared" si="418"/>
        <v>Unknown</v>
      </c>
      <c r="BG4712">
        <f t="shared" si="419"/>
        <v>3</v>
      </c>
      <c r="BH4712" s="398">
        <f t="shared" si="420"/>
        <v>1.9999999552965161E-2</v>
      </c>
      <c r="BO4712" s="33"/>
    </row>
    <row r="4713" spans="1:67">
      <c r="A4713" s="316" t="s">
        <v>27</v>
      </c>
      <c r="B4713" t="s">
        <v>380</v>
      </c>
      <c r="C4713" t="s">
        <v>910</v>
      </c>
      <c r="D4713" t="s">
        <v>314</v>
      </c>
      <c r="E4713" s="316" t="s">
        <v>190</v>
      </c>
      <c r="F4713" s="316" t="s">
        <v>914</v>
      </c>
      <c r="G4713" s="316" t="s">
        <v>431</v>
      </c>
      <c r="H4713" s="316" t="s">
        <v>432</v>
      </c>
      <c r="I4713" s="316" t="s">
        <v>309</v>
      </c>
      <c r="J4713" s="316" t="s">
        <v>289</v>
      </c>
      <c r="K4713" s="36">
        <v>60</v>
      </c>
      <c r="L4713" s="317">
        <v>0.40000000596046448</v>
      </c>
      <c r="M4713" s="317"/>
      <c r="N4713" s="36">
        <v>422</v>
      </c>
      <c r="O4713" s="317">
        <v>0.33491998910903931</v>
      </c>
      <c r="P4713" s="317"/>
      <c r="Q4713" s="36">
        <v>3283</v>
      </c>
      <c r="R4713" s="317">
        <v>0.3292199969291687</v>
      </c>
      <c r="S4713" s="317"/>
      <c r="T4713" t="s">
        <v>380</v>
      </c>
      <c r="BA4713" s="395">
        <v>1</v>
      </c>
      <c r="BB4713" s="396" t="s">
        <v>861</v>
      </c>
      <c r="BC4713" t="str">
        <f t="shared" si="416"/>
        <v>RCX</v>
      </c>
      <c r="BD4713" t="str">
        <f t="shared" si="417"/>
        <v>NAoMe_initial_diagnosis_year</v>
      </c>
      <c r="BE4713" s="397" t="s">
        <v>862</v>
      </c>
      <c r="BF4713" t="str">
        <f t="shared" si="418"/>
        <v>2021</v>
      </c>
      <c r="BG4713">
        <f t="shared" si="419"/>
        <v>60</v>
      </c>
      <c r="BH4713" s="398">
        <f t="shared" si="420"/>
        <v>0.40000000596046448</v>
      </c>
      <c r="BO4713" s="33"/>
    </row>
    <row r="4714" spans="1:67">
      <c r="A4714" s="316" t="s">
        <v>27</v>
      </c>
      <c r="B4714" t="s">
        <v>380</v>
      </c>
      <c r="C4714" t="s">
        <v>910</v>
      </c>
      <c r="D4714" t="s">
        <v>314</v>
      </c>
      <c r="E4714" s="316" t="s">
        <v>190</v>
      </c>
      <c r="F4714" s="316" t="s">
        <v>914</v>
      </c>
      <c r="G4714" s="316" t="s">
        <v>431</v>
      </c>
      <c r="H4714" s="316" t="s">
        <v>432</v>
      </c>
      <c r="I4714" s="316" t="s">
        <v>309</v>
      </c>
      <c r="J4714" s="316" t="s">
        <v>816</v>
      </c>
      <c r="K4714" s="36">
        <v>43</v>
      </c>
      <c r="L4714" s="317">
        <v>0.28666999936103821</v>
      </c>
      <c r="M4714" s="317"/>
      <c r="N4714" s="36">
        <v>414</v>
      </c>
      <c r="O4714" s="317">
        <v>0.32857000827789312</v>
      </c>
      <c r="P4714" s="317"/>
      <c r="Q4714" s="36">
        <v>3315</v>
      </c>
      <c r="R4714" s="317">
        <v>0.33243000507354742</v>
      </c>
      <c r="S4714" s="317"/>
      <c r="T4714" t="s">
        <v>380</v>
      </c>
      <c r="BA4714" s="395">
        <v>1</v>
      </c>
      <c r="BB4714" s="396" t="s">
        <v>861</v>
      </c>
      <c r="BC4714" t="str">
        <f t="shared" si="416"/>
        <v>RCX</v>
      </c>
      <c r="BD4714" t="str">
        <f t="shared" si="417"/>
        <v>NAoMe_initial_diagnosis_year</v>
      </c>
      <c r="BE4714" s="397" t="s">
        <v>862</v>
      </c>
      <c r="BF4714" t="str">
        <f t="shared" si="418"/>
        <v>2022</v>
      </c>
      <c r="BG4714">
        <f t="shared" si="419"/>
        <v>43</v>
      </c>
      <c r="BH4714" s="398">
        <f t="shared" si="420"/>
        <v>0.28666999936103821</v>
      </c>
      <c r="BO4714" s="33"/>
    </row>
    <row r="4715" spans="1:67">
      <c r="A4715" s="316" t="s">
        <v>27</v>
      </c>
      <c r="B4715" t="s">
        <v>380</v>
      </c>
      <c r="C4715" t="s">
        <v>910</v>
      </c>
      <c r="D4715" t="s">
        <v>314</v>
      </c>
      <c r="E4715" s="316" t="s">
        <v>190</v>
      </c>
      <c r="F4715" s="316" t="s">
        <v>914</v>
      </c>
      <c r="G4715" s="316" t="s">
        <v>431</v>
      </c>
      <c r="H4715" s="316" t="s">
        <v>432</v>
      </c>
      <c r="I4715" s="316" t="s">
        <v>309</v>
      </c>
      <c r="J4715" s="316" t="s">
        <v>946</v>
      </c>
      <c r="K4715" s="36">
        <v>47</v>
      </c>
      <c r="L4715" s="317">
        <v>0.31332999467849731</v>
      </c>
      <c r="M4715" s="317"/>
      <c r="N4715" s="36">
        <v>424</v>
      </c>
      <c r="O4715" s="317">
        <v>0.33651000261306763</v>
      </c>
      <c r="P4715" s="317"/>
      <c r="Q4715" s="36">
        <v>3374</v>
      </c>
      <c r="R4715" s="317">
        <v>0.33834999799728388</v>
      </c>
      <c r="S4715" s="317"/>
      <c r="T4715" t="s">
        <v>380</v>
      </c>
      <c r="BA4715" s="395">
        <v>1</v>
      </c>
      <c r="BB4715" s="396" t="s">
        <v>861</v>
      </c>
      <c r="BC4715" t="str">
        <f t="shared" si="416"/>
        <v>RCX</v>
      </c>
      <c r="BD4715" t="str">
        <f t="shared" si="417"/>
        <v>NAoMe_initial_diagnosis_year</v>
      </c>
      <c r="BE4715" s="397" t="s">
        <v>862</v>
      </c>
      <c r="BF4715" t="str">
        <f t="shared" si="418"/>
        <v>2023</v>
      </c>
      <c r="BG4715">
        <f t="shared" si="419"/>
        <v>47</v>
      </c>
      <c r="BH4715" s="398">
        <f t="shared" si="420"/>
        <v>0.31332999467849731</v>
      </c>
      <c r="BO4715" s="33"/>
    </row>
    <row r="4716" spans="1:67">
      <c r="A4716" s="316" t="s">
        <v>27</v>
      </c>
      <c r="B4716" t="s">
        <v>380</v>
      </c>
      <c r="C4716" t="s">
        <v>910</v>
      </c>
      <c r="D4716" t="s">
        <v>314</v>
      </c>
      <c r="E4716" s="316" t="s">
        <v>190</v>
      </c>
      <c r="F4716" s="316" t="s">
        <v>914</v>
      </c>
      <c r="G4716" s="316" t="s">
        <v>431</v>
      </c>
      <c r="H4716" s="316" t="s">
        <v>432</v>
      </c>
      <c r="I4716" s="316" t="s">
        <v>331</v>
      </c>
      <c r="J4716" s="316" t="s">
        <v>332</v>
      </c>
      <c r="K4716" s="36">
        <v>2</v>
      </c>
      <c r="L4716" s="317">
        <v>1.3330000452697281E-2</v>
      </c>
      <c r="M4716" s="317">
        <v>1.36099997907877E-2</v>
      </c>
      <c r="N4716" s="36">
        <v>49</v>
      </c>
      <c r="O4716" s="317">
        <v>3.8890000432729721E-2</v>
      </c>
      <c r="P4716" s="317">
        <v>4.2649999260902398E-2</v>
      </c>
      <c r="Q4716" s="36">
        <v>434</v>
      </c>
      <c r="R4716" s="317">
        <v>4.3519999831914902E-2</v>
      </c>
      <c r="S4716" s="317">
        <v>5.2159998565912247E-2</v>
      </c>
      <c r="T4716" t="s">
        <v>380</v>
      </c>
      <c r="BA4716" s="395">
        <v>1</v>
      </c>
      <c r="BB4716" s="396" t="s">
        <v>861</v>
      </c>
      <c r="BC4716" t="str">
        <f t="shared" si="416"/>
        <v>RCX</v>
      </c>
      <c r="BD4716" t="str">
        <f t="shared" si="417"/>
        <v>NAoMe_initial_disease_group</v>
      </c>
      <c r="BE4716" s="397" t="s">
        <v>862</v>
      </c>
      <c r="BF4716" t="str">
        <f t="shared" si="418"/>
        <v>Advanced M0</v>
      </c>
      <c r="BG4716">
        <f t="shared" si="419"/>
        <v>2</v>
      </c>
      <c r="BH4716" s="398">
        <f t="shared" si="420"/>
        <v>1.3330000452697281E-2</v>
      </c>
      <c r="BO4716" s="33"/>
    </row>
    <row r="4717" spans="1:67">
      <c r="A4717" s="316" t="s">
        <v>27</v>
      </c>
      <c r="B4717" t="s">
        <v>380</v>
      </c>
      <c r="C4717" t="s">
        <v>910</v>
      </c>
      <c r="D4717" t="s">
        <v>314</v>
      </c>
      <c r="E4717" s="316" t="s">
        <v>190</v>
      </c>
      <c r="F4717" s="316" t="s">
        <v>914</v>
      </c>
      <c r="G4717" s="316" t="s">
        <v>431</v>
      </c>
      <c r="H4717" s="316" t="s">
        <v>432</v>
      </c>
      <c r="I4717" s="316" t="s">
        <v>331</v>
      </c>
      <c r="J4717" s="316" t="s">
        <v>333</v>
      </c>
      <c r="K4717" s="36">
        <v>136</v>
      </c>
      <c r="L4717" s="317">
        <v>0.9066699743270874</v>
      </c>
      <c r="M4717" s="317">
        <v>0.92517000436782837</v>
      </c>
      <c r="N4717" s="36">
        <v>877</v>
      </c>
      <c r="O4717" s="317">
        <v>0.69603002071380615</v>
      </c>
      <c r="P4717" s="317">
        <v>0.76327002048492432</v>
      </c>
      <c r="Q4717" s="36">
        <v>6159</v>
      </c>
      <c r="R4717" s="317">
        <v>0.6176300048828125</v>
      </c>
      <c r="S4717" s="317">
        <v>0.74026000499725342</v>
      </c>
      <c r="T4717" t="s">
        <v>380</v>
      </c>
      <c r="BA4717" s="395">
        <v>1</v>
      </c>
      <c r="BB4717" s="396" t="s">
        <v>861</v>
      </c>
      <c r="BC4717" t="str">
        <f t="shared" si="416"/>
        <v>RCX</v>
      </c>
      <c r="BD4717" t="str">
        <f t="shared" si="417"/>
        <v>NAoMe_initial_disease_group</v>
      </c>
      <c r="BE4717" s="397" t="s">
        <v>862</v>
      </c>
      <c r="BF4717" t="str">
        <f t="shared" si="418"/>
        <v>Advanced M1</v>
      </c>
      <c r="BG4717">
        <f t="shared" si="419"/>
        <v>136</v>
      </c>
      <c r="BH4717" s="398">
        <f t="shared" si="420"/>
        <v>0.9066699743270874</v>
      </c>
      <c r="BO4717" s="33"/>
    </row>
    <row r="4718" spans="1:67">
      <c r="A4718" s="316" t="s">
        <v>27</v>
      </c>
      <c r="B4718" t="s">
        <v>380</v>
      </c>
      <c r="C4718" t="s">
        <v>910</v>
      </c>
      <c r="D4718" t="s">
        <v>314</v>
      </c>
      <c r="E4718" s="316" t="s">
        <v>190</v>
      </c>
      <c r="F4718" s="316" t="s">
        <v>914</v>
      </c>
      <c r="G4718" s="316" t="s">
        <v>431</v>
      </c>
      <c r="H4718" s="316" t="s">
        <v>432</v>
      </c>
      <c r="I4718" s="316" t="s">
        <v>331</v>
      </c>
      <c r="J4718" s="316" t="s">
        <v>334</v>
      </c>
      <c r="K4718" s="36">
        <v>0</v>
      </c>
      <c r="L4718" s="317">
        <v>0</v>
      </c>
      <c r="M4718" s="317">
        <v>0</v>
      </c>
      <c r="N4718" s="36">
        <v>6</v>
      </c>
      <c r="O4718" s="317">
        <v>4.7599999234080306E-3</v>
      </c>
      <c r="P4718" s="317">
        <v>5.2200001664459714E-3</v>
      </c>
      <c r="Q4718" s="36">
        <v>64</v>
      </c>
      <c r="R4718" s="317">
        <v>6.4199999906122676E-3</v>
      </c>
      <c r="S4718" s="317">
        <v>7.689999882131815E-3</v>
      </c>
      <c r="T4718" t="s">
        <v>380</v>
      </c>
      <c r="BA4718" s="395">
        <v>1</v>
      </c>
      <c r="BB4718" s="396" t="s">
        <v>861</v>
      </c>
      <c r="BC4718" t="str">
        <f t="shared" si="416"/>
        <v>RCX</v>
      </c>
      <c r="BD4718" t="str">
        <f t="shared" si="417"/>
        <v>NAoMe_initial_disease_group</v>
      </c>
      <c r="BE4718" s="397" t="s">
        <v>862</v>
      </c>
      <c r="BF4718" t="str">
        <f t="shared" si="418"/>
        <v>DCIS</v>
      </c>
      <c r="BG4718">
        <f t="shared" si="419"/>
        <v>0</v>
      </c>
      <c r="BH4718" s="398">
        <f t="shared" si="420"/>
        <v>0</v>
      </c>
      <c r="BO4718" s="33"/>
    </row>
    <row r="4719" spans="1:67">
      <c r="A4719" s="316" t="s">
        <v>27</v>
      </c>
      <c r="B4719" t="s">
        <v>380</v>
      </c>
      <c r="C4719" t="s">
        <v>910</v>
      </c>
      <c r="D4719" t="s">
        <v>314</v>
      </c>
      <c r="E4719" s="316" t="s">
        <v>190</v>
      </c>
      <c r="F4719" s="316" t="s">
        <v>914</v>
      </c>
      <c r="G4719" s="316" t="s">
        <v>431</v>
      </c>
      <c r="H4719" s="316" t="s">
        <v>432</v>
      </c>
      <c r="I4719" s="316" t="s">
        <v>331</v>
      </c>
      <c r="J4719" s="316" t="s">
        <v>335</v>
      </c>
      <c r="K4719" s="36">
        <v>9</v>
      </c>
      <c r="L4719" s="317">
        <v>5.9999998658895493E-2</v>
      </c>
      <c r="M4719" s="317">
        <v>6.1220001429319382E-2</v>
      </c>
      <c r="N4719" s="36">
        <v>217</v>
      </c>
      <c r="O4719" s="317">
        <v>0.17222000658512121</v>
      </c>
      <c r="P4719" s="317">
        <v>0.18885999917984009</v>
      </c>
      <c r="Q4719" s="36">
        <v>1663</v>
      </c>
      <c r="R4719" s="317">
        <v>0.16676999628543851</v>
      </c>
      <c r="S4719" s="317">
        <v>0.19988000392913821</v>
      </c>
      <c r="T4719" t="s">
        <v>380</v>
      </c>
      <c r="BA4719" s="395">
        <v>1</v>
      </c>
      <c r="BB4719" s="396" t="s">
        <v>861</v>
      </c>
      <c r="BC4719" t="str">
        <f t="shared" si="416"/>
        <v>RCX</v>
      </c>
      <c r="BD4719" t="str">
        <f t="shared" si="417"/>
        <v>NAoMe_initial_disease_group</v>
      </c>
      <c r="BE4719" s="397" t="s">
        <v>862</v>
      </c>
      <c r="BF4719" t="str">
        <f t="shared" si="418"/>
        <v>Early invasive</v>
      </c>
      <c r="BG4719">
        <f t="shared" si="419"/>
        <v>9</v>
      </c>
      <c r="BH4719" s="398">
        <f t="shared" si="420"/>
        <v>5.9999998658895493E-2</v>
      </c>
      <c r="BO4719" s="33"/>
    </row>
    <row r="4720" spans="1:67">
      <c r="A4720" s="316" t="s">
        <v>27</v>
      </c>
      <c r="B4720" t="s">
        <v>380</v>
      </c>
      <c r="C4720" t="s">
        <v>910</v>
      </c>
      <c r="D4720" t="s">
        <v>314</v>
      </c>
      <c r="E4720" s="316" t="s">
        <v>190</v>
      </c>
      <c r="F4720" s="316" t="s">
        <v>914</v>
      </c>
      <c r="G4720" s="316" t="s">
        <v>431</v>
      </c>
      <c r="H4720" s="316" t="s">
        <v>432</v>
      </c>
      <c r="I4720" s="316" t="s">
        <v>331</v>
      </c>
      <c r="J4720" s="316" t="s">
        <v>337</v>
      </c>
      <c r="K4720" s="36">
        <v>3</v>
      </c>
      <c r="L4720" s="317">
        <v>1.9999999552965161E-2</v>
      </c>
      <c r="M4720" s="317"/>
      <c r="N4720" s="36">
        <v>111</v>
      </c>
      <c r="O4720" s="317">
        <v>8.8100001215934753E-2</v>
      </c>
      <c r="P4720" s="317"/>
      <c r="Q4720" s="36">
        <v>1652</v>
      </c>
      <c r="R4720" s="317">
        <v>0.1656599938869476</v>
      </c>
      <c r="S4720" s="317"/>
      <c r="T4720" t="s">
        <v>380</v>
      </c>
      <c r="BA4720" s="395">
        <v>1</v>
      </c>
      <c r="BB4720" s="396" t="s">
        <v>861</v>
      </c>
      <c r="BC4720" t="str">
        <f t="shared" si="416"/>
        <v>RCX</v>
      </c>
      <c r="BD4720" t="str">
        <f t="shared" si="417"/>
        <v>NAoMe_initial_disease_group</v>
      </c>
      <c r="BE4720" s="397" t="s">
        <v>862</v>
      </c>
      <c r="BF4720" t="str">
        <f t="shared" si="418"/>
        <v>Unknown stage</v>
      </c>
      <c r="BG4720">
        <f t="shared" si="419"/>
        <v>3</v>
      </c>
      <c r="BH4720" s="398">
        <f t="shared" si="420"/>
        <v>1.9999999552965161E-2</v>
      </c>
      <c r="BO4720" s="33"/>
    </row>
    <row r="4721" spans="1:67">
      <c r="A4721" s="316" t="s">
        <v>27</v>
      </c>
      <c r="B4721" t="s">
        <v>380</v>
      </c>
      <c r="C4721" t="s">
        <v>910</v>
      </c>
      <c r="D4721" t="s">
        <v>314</v>
      </c>
      <c r="E4721" s="316" t="s">
        <v>190</v>
      </c>
      <c r="F4721" s="316" t="s">
        <v>914</v>
      </c>
      <c r="G4721" s="316" t="s">
        <v>431</v>
      </c>
      <c r="H4721" s="316" t="s">
        <v>432</v>
      </c>
      <c r="I4721" s="316" t="s">
        <v>656</v>
      </c>
      <c r="J4721" s="316" t="s">
        <v>286</v>
      </c>
      <c r="K4721" s="36">
        <v>0</v>
      </c>
      <c r="L4721" s="317">
        <v>0</v>
      </c>
      <c r="M4721" s="317">
        <v>0</v>
      </c>
      <c r="N4721" s="36">
        <v>36</v>
      </c>
      <c r="O4721" s="317">
        <v>2.857000008225441E-2</v>
      </c>
      <c r="P4721" s="317">
        <v>2.9389999806880951E-2</v>
      </c>
      <c r="Q4721" s="36">
        <v>492</v>
      </c>
      <c r="R4721" s="317">
        <v>4.9339998513460159E-2</v>
      </c>
      <c r="S4721" s="317">
        <v>5.1920000463724143E-2</v>
      </c>
      <c r="T4721" t="s">
        <v>380</v>
      </c>
      <c r="BA4721" s="395">
        <v>1</v>
      </c>
      <c r="BB4721" s="396" t="s">
        <v>861</v>
      </c>
      <c r="BC4721" t="str">
        <f t="shared" si="416"/>
        <v>RCX</v>
      </c>
      <c r="BD4721" t="str">
        <f t="shared" si="417"/>
        <v>NAoMe_initial_ethnicity_grp</v>
      </c>
      <c r="BE4721" s="397" t="s">
        <v>862</v>
      </c>
      <c r="BF4721" t="str">
        <f t="shared" si="418"/>
        <v>Asian or Asian British</v>
      </c>
      <c r="BG4721">
        <f t="shared" si="419"/>
        <v>0</v>
      </c>
      <c r="BH4721" s="398">
        <f t="shared" si="420"/>
        <v>0</v>
      </c>
      <c r="BO4721" s="33"/>
    </row>
    <row r="4722" spans="1:67">
      <c r="A4722" s="316" t="s">
        <v>27</v>
      </c>
      <c r="B4722" t="s">
        <v>380</v>
      </c>
      <c r="C4722" t="s">
        <v>910</v>
      </c>
      <c r="D4722" t="s">
        <v>314</v>
      </c>
      <c r="E4722" s="316" t="s">
        <v>190</v>
      </c>
      <c r="F4722" s="316" t="s">
        <v>914</v>
      </c>
      <c r="G4722" s="316" t="s">
        <v>431</v>
      </c>
      <c r="H4722" s="316" t="s">
        <v>432</v>
      </c>
      <c r="I4722" s="316" t="s">
        <v>656</v>
      </c>
      <c r="J4722" s="316" t="s">
        <v>287</v>
      </c>
      <c r="K4722" s="36">
        <v>0</v>
      </c>
      <c r="L4722" s="317">
        <v>0</v>
      </c>
      <c r="M4722" s="317">
        <v>0</v>
      </c>
      <c r="N4722" s="36">
        <v>28</v>
      </c>
      <c r="O4722" s="317">
        <v>2.2220000624656681E-2</v>
      </c>
      <c r="P4722" s="317">
        <v>2.285999990999699E-2</v>
      </c>
      <c r="Q4722" s="36">
        <v>403</v>
      </c>
      <c r="R4722" s="317">
        <v>4.0410000830888748E-2</v>
      </c>
      <c r="S4722" s="317">
        <v>4.2520001530647278E-2</v>
      </c>
      <c r="T4722" t="s">
        <v>380</v>
      </c>
      <c r="BA4722" s="395">
        <v>1</v>
      </c>
      <c r="BB4722" s="396" t="s">
        <v>861</v>
      </c>
      <c r="BC4722" t="str">
        <f t="shared" si="416"/>
        <v>RCX</v>
      </c>
      <c r="BD4722" t="str">
        <f t="shared" si="417"/>
        <v>NAoMe_initial_ethnicity_grp</v>
      </c>
      <c r="BE4722" s="397" t="s">
        <v>862</v>
      </c>
      <c r="BF4722" t="str">
        <f t="shared" si="418"/>
        <v>Black or Black British</v>
      </c>
      <c r="BG4722">
        <f t="shared" si="419"/>
        <v>0</v>
      </c>
      <c r="BH4722" s="398">
        <f t="shared" si="420"/>
        <v>0</v>
      </c>
      <c r="BO4722" s="33"/>
    </row>
    <row r="4723" spans="1:67">
      <c r="A4723" s="316" t="s">
        <v>27</v>
      </c>
      <c r="B4723" t="s">
        <v>380</v>
      </c>
      <c r="C4723" t="s">
        <v>910</v>
      </c>
      <c r="D4723" t="s">
        <v>314</v>
      </c>
      <c r="E4723" s="316" t="s">
        <v>190</v>
      </c>
      <c r="F4723" s="316" t="s">
        <v>914</v>
      </c>
      <c r="G4723" s="316" t="s">
        <v>431</v>
      </c>
      <c r="H4723" s="316" t="s">
        <v>432</v>
      </c>
      <c r="I4723" s="316" t="s">
        <v>656</v>
      </c>
      <c r="J4723" s="316" t="s">
        <v>259</v>
      </c>
      <c r="K4723" s="36">
        <v>0</v>
      </c>
      <c r="L4723" s="317">
        <v>0</v>
      </c>
      <c r="M4723" s="317">
        <v>0</v>
      </c>
      <c r="N4723" s="36">
        <v>12</v>
      </c>
      <c r="O4723" s="317">
        <v>9.5199998468160629E-3</v>
      </c>
      <c r="P4723" s="317">
        <v>9.8000001162290573E-3</v>
      </c>
      <c r="Q4723" s="36">
        <v>98</v>
      </c>
      <c r="R4723" s="317">
        <v>9.8299998790025711E-3</v>
      </c>
      <c r="S4723" s="317">
        <v>1.0339999571442601E-2</v>
      </c>
      <c r="T4723" t="s">
        <v>380</v>
      </c>
      <c r="BA4723" s="395">
        <v>1</v>
      </c>
      <c r="BB4723" s="396" t="s">
        <v>861</v>
      </c>
      <c r="BC4723" t="str">
        <f t="shared" si="416"/>
        <v>RCX</v>
      </c>
      <c r="BD4723" t="str">
        <f t="shared" si="417"/>
        <v>NAoMe_initial_ethnicity_grp</v>
      </c>
      <c r="BE4723" s="397" t="s">
        <v>862</v>
      </c>
      <c r="BF4723" t="str">
        <f t="shared" si="418"/>
        <v>Mixed</v>
      </c>
      <c r="BG4723">
        <f t="shared" si="419"/>
        <v>0</v>
      </c>
      <c r="BH4723" s="398">
        <f t="shared" si="420"/>
        <v>0</v>
      </c>
      <c r="BO4723" s="33"/>
    </row>
    <row r="4724" spans="1:67">
      <c r="A4724" s="316" t="s">
        <v>27</v>
      </c>
      <c r="B4724" t="s">
        <v>380</v>
      </c>
      <c r="C4724" t="s">
        <v>910</v>
      </c>
      <c r="D4724" t="s">
        <v>314</v>
      </c>
      <c r="E4724" s="316" t="s">
        <v>190</v>
      </c>
      <c r="F4724" s="316" t="s">
        <v>914</v>
      </c>
      <c r="G4724" s="316" t="s">
        <v>431</v>
      </c>
      <c r="H4724" s="316" t="s">
        <v>432</v>
      </c>
      <c r="I4724" s="316" t="s">
        <v>656</v>
      </c>
      <c r="J4724" s="316" t="s">
        <v>288</v>
      </c>
      <c r="K4724" s="36">
        <v>2</v>
      </c>
      <c r="L4724" s="317">
        <v>1.3330000452697281E-2</v>
      </c>
      <c r="M4724" s="317">
        <v>1.3330000452697281E-2</v>
      </c>
      <c r="N4724" s="36">
        <v>20</v>
      </c>
      <c r="O4724" s="317">
        <v>1.5869999304413799E-2</v>
      </c>
      <c r="P4724" s="317">
        <v>1.6330000013113018E-2</v>
      </c>
      <c r="Q4724" s="36">
        <v>246</v>
      </c>
      <c r="R4724" s="317">
        <v>2.466999925673008E-2</v>
      </c>
      <c r="S4724" s="317">
        <v>2.5960000231862072E-2</v>
      </c>
      <c r="T4724" t="s">
        <v>380</v>
      </c>
      <c r="BA4724" s="395">
        <v>1</v>
      </c>
      <c r="BB4724" s="396" t="s">
        <v>861</v>
      </c>
      <c r="BC4724" t="str">
        <f t="shared" si="416"/>
        <v>RCX</v>
      </c>
      <c r="BD4724" t="str">
        <f t="shared" si="417"/>
        <v>NAoMe_initial_ethnicity_grp</v>
      </c>
      <c r="BE4724" s="397" t="s">
        <v>862</v>
      </c>
      <c r="BF4724" t="str">
        <f t="shared" si="418"/>
        <v>Other Ethnic Group</v>
      </c>
      <c r="BG4724">
        <f t="shared" si="419"/>
        <v>2</v>
      </c>
      <c r="BH4724" s="398">
        <f t="shared" si="420"/>
        <v>1.3330000452697281E-2</v>
      </c>
      <c r="BO4724" s="33"/>
    </row>
    <row r="4725" spans="1:67">
      <c r="A4725" s="316" t="s">
        <v>27</v>
      </c>
      <c r="B4725" t="s">
        <v>380</v>
      </c>
      <c r="C4725" t="s">
        <v>910</v>
      </c>
      <c r="D4725" t="s">
        <v>314</v>
      </c>
      <c r="E4725" s="316" t="s">
        <v>190</v>
      </c>
      <c r="F4725" s="316" t="s">
        <v>914</v>
      </c>
      <c r="G4725" s="316" t="s">
        <v>431</v>
      </c>
      <c r="H4725" s="316" t="s">
        <v>432</v>
      </c>
      <c r="I4725" s="316" t="s">
        <v>656</v>
      </c>
      <c r="J4725" s="316" t="s">
        <v>260</v>
      </c>
      <c r="K4725" s="36">
        <v>0</v>
      </c>
      <c r="L4725" s="317">
        <v>0</v>
      </c>
      <c r="M4725" s="317"/>
      <c r="N4725" s="36">
        <v>35</v>
      </c>
      <c r="O4725" s="317">
        <v>2.7780000120401379E-2</v>
      </c>
      <c r="P4725" s="317"/>
      <c r="Q4725" s="36">
        <v>495</v>
      </c>
      <c r="R4725" s="317">
        <v>4.9639999866485603E-2</v>
      </c>
      <c r="S4725" s="317"/>
      <c r="T4725" t="s">
        <v>380</v>
      </c>
      <c r="BA4725" s="395">
        <v>1</v>
      </c>
      <c r="BB4725" s="396" t="s">
        <v>861</v>
      </c>
      <c r="BC4725" t="str">
        <f t="shared" si="416"/>
        <v>RCX</v>
      </c>
      <c r="BD4725" t="str">
        <f t="shared" si="417"/>
        <v>NAoMe_initial_ethnicity_grp</v>
      </c>
      <c r="BE4725" s="397" t="s">
        <v>862</v>
      </c>
      <c r="BF4725" t="str">
        <f t="shared" si="418"/>
        <v>Unknown</v>
      </c>
      <c r="BG4725">
        <f t="shared" si="419"/>
        <v>0</v>
      </c>
      <c r="BH4725" s="398">
        <f t="shared" si="420"/>
        <v>0</v>
      </c>
      <c r="BO4725" s="33"/>
    </row>
    <row r="4726" spans="1:67">
      <c r="A4726" s="316" t="s">
        <v>27</v>
      </c>
      <c r="B4726" t="s">
        <v>380</v>
      </c>
      <c r="C4726" t="s">
        <v>910</v>
      </c>
      <c r="D4726" t="s">
        <v>314</v>
      </c>
      <c r="E4726" s="316" t="s">
        <v>190</v>
      </c>
      <c r="F4726" s="316" t="s">
        <v>914</v>
      </c>
      <c r="G4726" s="316" t="s">
        <v>431</v>
      </c>
      <c r="H4726" s="316" t="s">
        <v>432</v>
      </c>
      <c r="I4726" s="316" t="s">
        <v>656</v>
      </c>
      <c r="J4726" s="316" t="s">
        <v>258</v>
      </c>
      <c r="K4726" s="36">
        <v>148</v>
      </c>
      <c r="L4726" s="317">
        <v>0.98667001724243164</v>
      </c>
      <c r="M4726" s="317">
        <v>0.98667001724243164</v>
      </c>
      <c r="N4726" s="36">
        <v>1129</v>
      </c>
      <c r="O4726" s="317">
        <v>0.8960300087928772</v>
      </c>
      <c r="P4726" s="317">
        <v>0.92163002490997314</v>
      </c>
      <c r="Q4726" s="36">
        <v>8238</v>
      </c>
      <c r="R4726" s="317">
        <v>0.82611000537872314</v>
      </c>
      <c r="S4726" s="317">
        <v>0.86926001310348511</v>
      </c>
      <c r="T4726" t="s">
        <v>380</v>
      </c>
      <c r="BA4726" s="395">
        <v>1</v>
      </c>
      <c r="BB4726" s="396" t="s">
        <v>861</v>
      </c>
      <c r="BC4726" t="str">
        <f t="shared" si="416"/>
        <v>RCX</v>
      </c>
      <c r="BD4726" t="str">
        <f t="shared" si="417"/>
        <v>NAoMe_initial_ethnicity_grp</v>
      </c>
      <c r="BE4726" s="397" t="s">
        <v>862</v>
      </c>
      <c r="BF4726" t="str">
        <f t="shared" si="418"/>
        <v>White</v>
      </c>
      <c r="BG4726">
        <f t="shared" si="419"/>
        <v>148</v>
      </c>
      <c r="BH4726" s="398">
        <f t="shared" si="420"/>
        <v>0.98667001724243164</v>
      </c>
      <c r="BO4726" s="33"/>
    </row>
    <row r="4727" spans="1:67">
      <c r="A4727" s="316" t="s">
        <v>27</v>
      </c>
      <c r="B4727" t="s">
        <v>380</v>
      </c>
      <c r="C4727" t="s">
        <v>910</v>
      </c>
      <c r="D4727" t="s">
        <v>314</v>
      </c>
      <c r="E4727" s="316" t="s">
        <v>190</v>
      </c>
      <c r="F4727" s="316" t="s">
        <v>914</v>
      </c>
      <c r="G4727" s="316" t="s">
        <v>431</v>
      </c>
      <c r="H4727" s="316" t="s">
        <v>432</v>
      </c>
      <c r="I4727" s="316" t="s">
        <v>657</v>
      </c>
      <c r="J4727" s="316" t="s">
        <v>817</v>
      </c>
      <c r="K4727" s="36">
        <v>136</v>
      </c>
      <c r="L4727" s="317">
        <v>0.9066699743270874</v>
      </c>
      <c r="M4727" s="317"/>
      <c r="N4727" s="36">
        <v>1182</v>
      </c>
      <c r="O4727" s="317">
        <v>0.93809998035430908</v>
      </c>
      <c r="P4727" s="317"/>
      <c r="Q4727" s="36">
        <v>9359</v>
      </c>
      <c r="R4727" s="317">
        <v>0.93853002786636353</v>
      </c>
      <c r="S4727" s="317"/>
      <c r="T4727" t="s">
        <v>380</v>
      </c>
      <c r="BA4727" s="395">
        <v>1</v>
      </c>
      <c r="BB4727" s="396" t="s">
        <v>861</v>
      </c>
      <c r="BC4727" t="str">
        <f t="shared" si="416"/>
        <v>RCX</v>
      </c>
      <c r="BD4727" t="str">
        <f t="shared" si="417"/>
        <v>NAoMe_initial_final_route</v>
      </c>
      <c r="BE4727" s="397" t="s">
        <v>862</v>
      </c>
      <c r="BF4727" t="str">
        <f t="shared" si="418"/>
        <v>Not screened</v>
      </c>
      <c r="BG4727">
        <f t="shared" si="419"/>
        <v>136</v>
      </c>
      <c r="BH4727" s="398">
        <f t="shared" si="420"/>
        <v>0.9066699743270874</v>
      </c>
      <c r="BO4727" s="33"/>
    </row>
    <row r="4728" spans="1:67">
      <c r="A4728" s="316" t="s">
        <v>27</v>
      </c>
      <c r="B4728" t="s">
        <v>380</v>
      </c>
      <c r="C4728" t="s">
        <v>910</v>
      </c>
      <c r="D4728" t="s">
        <v>314</v>
      </c>
      <c r="E4728" s="316" t="s">
        <v>190</v>
      </c>
      <c r="F4728" s="316" t="s">
        <v>914</v>
      </c>
      <c r="G4728" s="316" t="s">
        <v>431</v>
      </c>
      <c r="H4728" s="316" t="s">
        <v>432</v>
      </c>
      <c r="I4728" s="316" t="s">
        <v>657</v>
      </c>
      <c r="J4728" s="316" t="s">
        <v>352</v>
      </c>
      <c r="K4728" s="36">
        <v>14</v>
      </c>
      <c r="L4728" s="317">
        <v>9.3330003321170807E-2</v>
      </c>
      <c r="M4728" s="317"/>
      <c r="N4728" s="36">
        <v>78</v>
      </c>
      <c r="O4728" s="317">
        <v>6.1900001019239433E-2</v>
      </c>
      <c r="P4728" s="317"/>
      <c r="Q4728" s="36">
        <v>613</v>
      </c>
      <c r="R4728" s="317">
        <v>6.1469998210668557E-2</v>
      </c>
      <c r="S4728" s="317"/>
      <c r="T4728" t="s">
        <v>380</v>
      </c>
      <c r="BA4728" s="395">
        <v>1</v>
      </c>
      <c r="BB4728" s="396" t="s">
        <v>861</v>
      </c>
      <c r="BC4728" t="str">
        <f t="shared" si="416"/>
        <v>RCX</v>
      </c>
      <c r="BD4728" t="str">
        <f t="shared" si="417"/>
        <v>NAoMe_initial_final_route</v>
      </c>
      <c r="BE4728" s="397" t="s">
        <v>862</v>
      </c>
      <c r="BF4728" t="str">
        <f t="shared" si="418"/>
        <v>Screening</v>
      </c>
      <c r="BG4728">
        <f t="shared" si="419"/>
        <v>14</v>
      </c>
      <c r="BH4728" s="398">
        <f t="shared" si="420"/>
        <v>9.3330003321170807E-2</v>
      </c>
      <c r="BO4728" s="33"/>
    </row>
    <row r="4729" spans="1:67">
      <c r="A4729" s="316" t="s">
        <v>27</v>
      </c>
      <c r="B4729" t="s">
        <v>380</v>
      </c>
      <c r="C4729" t="s">
        <v>910</v>
      </c>
      <c r="D4729" t="s">
        <v>314</v>
      </c>
      <c r="E4729" s="316" t="s">
        <v>190</v>
      </c>
      <c r="F4729" s="316" t="s">
        <v>914</v>
      </c>
      <c r="G4729" s="316" t="s">
        <v>431</v>
      </c>
      <c r="H4729" s="316" t="s">
        <v>432</v>
      </c>
      <c r="I4729" s="316" t="s">
        <v>303</v>
      </c>
      <c r="J4729" s="316" t="s">
        <v>308</v>
      </c>
      <c r="K4729" s="36">
        <v>3</v>
      </c>
      <c r="L4729" s="317">
        <v>1.9999999552965161E-2</v>
      </c>
      <c r="M4729" s="317"/>
      <c r="N4729" s="36">
        <v>111</v>
      </c>
      <c r="O4729" s="317">
        <v>8.8100001215934753E-2</v>
      </c>
      <c r="P4729" s="317"/>
      <c r="Q4729" s="36">
        <v>1652</v>
      </c>
      <c r="R4729" s="317">
        <v>0.1656599938869476</v>
      </c>
      <c r="S4729" s="317"/>
      <c r="T4729" t="s">
        <v>380</v>
      </c>
      <c r="BA4729" s="395">
        <v>1</v>
      </c>
      <c r="BB4729" s="396" t="s">
        <v>861</v>
      </c>
      <c r="BC4729" t="str">
        <f t="shared" si="416"/>
        <v>RCX</v>
      </c>
      <c r="BD4729" t="str">
        <f t="shared" si="417"/>
        <v>NAoMe_initial_final_stage_tum</v>
      </c>
      <c r="BE4729" s="397" t="s">
        <v>862</v>
      </c>
      <c r="BF4729" t="str">
        <f t="shared" si="418"/>
        <v>Not staged/Unstated</v>
      </c>
      <c r="BG4729">
        <f t="shared" si="419"/>
        <v>3</v>
      </c>
      <c r="BH4729" s="398">
        <f t="shared" si="420"/>
        <v>1.9999999552965161E-2</v>
      </c>
      <c r="BO4729" s="33"/>
    </row>
    <row r="4730" spans="1:67">
      <c r="A4730" s="316" t="s">
        <v>27</v>
      </c>
      <c r="B4730" t="s">
        <v>380</v>
      </c>
      <c r="C4730" t="s">
        <v>910</v>
      </c>
      <c r="D4730" t="s">
        <v>314</v>
      </c>
      <c r="E4730" s="316" t="s">
        <v>190</v>
      </c>
      <c r="F4730" s="316" t="s">
        <v>914</v>
      </c>
      <c r="G4730" s="316" t="s">
        <v>431</v>
      </c>
      <c r="H4730" s="316" t="s">
        <v>432</v>
      </c>
      <c r="I4730" s="316" t="s">
        <v>303</v>
      </c>
      <c r="J4730" s="316" t="s">
        <v>304</v>
      </c>
      <c r="K4730" s="36">
        <v>0</v>
      </c>
      <c r="L4730" s="317">
        <v>0</v>
      </c>
      <c r="M4730" s="317">
        <v>0</v>
      </c>
      <c r="N4730" s="36">
        <v>6</v>
      </c>
      <c r="O4730" s="317">
        <v>4.7599999234080306E-3</v>
      </c>
      <c r="P4730" s="317">
        <v>5.2200001664459714E-3</v>
      </c>
      <c r="Q4730" s="36">
        <v>64</v>
      </c>
      <c r="R4730" s="317">
        <v>6.4199999906122676E-3</v>
      </c>
      <c r="S4730" s="317">
        <v>7.689999882131815E-3</v>
      </c>
      <c r="T4730" t="s">
        <v>380</v>
      </c>
      <c r="BA4730" s="395">
        <v>1</v>
      </c>
      <c r="BB4730" s="396" t="s">
        <v>861</v>
      </c>
      <c r="BC4730" t="str">
        <f t="shared" si="416"/>
        <v>RCX</v>
      </c>
      <c r="BD4730" t="str">
        <f t="shared" si="417"/>
        <v>NAoMe_initial_final_stage_tum</v>
      </c>
      <c r="BE4730" s="397" t="s">
        <v>862</v>
      </c>
      <c r="BF4730" t="str">
        <f t="shared" si="418"/>
        <v>Stage 0</v>
      </c>
      <c r="BG4730">
        <f t="shared" si="419"/>
        <v>0</v>
      </c>
      <c r="BH4730" s="398">
        <f t="shared" si="420"/>
        <v>0</v>
      </c>
      <c r="BO4730" s="33"/>
    </row>
    <row r="4731" spans="1:67">
      <c r="A4731" s="316" t="s">
        <v>27</v>
      </c>
      <c r="B4731" t="s">
        <v>380</v>
      </c>
      <c r="C4731" t="s">
        <v>910</v>
      </c>
      <c r="D4731" t="s">
        <v>314</v>
      </c>
      <c r="E4731" s="316" t="s">
        <v>190</v>
      </c>
      <c r="F4731" s="316" t="s">
        <v>914</v>
      </c>
      <c r="G4731" s="316" t="s">
        <v>431</v>
      </c>
      <c r="H4731" s="316" t="s">
        <v>432</v>
      </c>
      <c r="I4731" s="316" t="s">
        <v>303</v>
      </c>
      <c r="J4731" s="316" t="s">
        <v>305</v>
      </c>
      <c r="K4731" s="36">
        <v>5</v>
      </c>
      <c r="L4731" s="317">
        <v>3.3330000936985023E-2</v>
      </c>
      <c r="M4731" s="317">
        <v>3.401000052690506E-2</v>
      </c>
      <c r="N4731" s="36">
        <v>46</v>
      </c>
      <c r="O4731" s="317">
        <v>3.6509998142719269E-2</v>
      </c>
      <c r="P4731" s="317">
        <v>4.0029998868703842E-2</v>
      </c>
      <c r="Q4731" s="36">
        <v>359</v>
      </c>
      <c r="R4731" s="317">
        <v>3.5999998450279243E-2</v>
      </c>
      <c r="S4731" s="317">
        <v>4.3150000274181373E-2</v>
      </c>
      <c r="T4731" t="s">
        <v>380</v>
      </c>
      <c r="BA4731" s="395">
        <v>1</v>
      </c>
      <c r="BB4731" s="396" t="s">
        <v>861</v>
      </c>
      <c r="BC4731" t="str">
        <f t="shared" si="416"/>
        <v>RCX</v>
      </c>
      <c r="BD4731" t="str">
        <f t="shared" si="417"/>
        <v>NAoMe_initial_final_stage_tum</v>
      </c>
      <c r="BE4731" s="397" t="s">
        <v>862</v>
      </c>
      <c r="BF4731" t="str">
        <f t="shared" si="418"/>
        <v>Stage 1</v>
      </c>
      <c r="BG4731">
        <f t="shared" si="419"/>
        <v>5</v>
      </c>
      <c r="BH4731" s="398">
        <f t="shared" si="420"/>
        <v>3.3330000936985023E-2</v>
      </c>
      <c r="BO4731" s="33"/>
    </row>
    <row r="4732" spans="1:67">
      <c r="A4732" s="316" t="s">
        <v>27</v>
      </c>
      <c r="B4732" t="s">
        <v>380</v>
      </c>
      <c r="C4732" t="s">
        <v>910</v>
      </c>
      <c r="D4732" t="s">
        <v>314</v>
      </c>
      <c r="E4732" s="316" t="s">
        <v>190</v>
      </c>
      <c r="F4732" s="316" t="s">
        <v>914</v>
      </c>
      <c r="G4732" s="316" t="s">
        <v>431</v>
      </c>
      <c r="H4732" s="316" t="s">
        <v>432</v>
      </c>
      <c r="I4732" s="316" t="s">
        <v>303</v>
      </c>
      <c r="J4732" s="316" t="s">
        <v>306</v>
      </c>
      <c r="K4732" s="36">
        <v>2</v>
      </c>
      <c r="L4732" s="317">
        <v>1.3330000452697281E-2</v>
      </c>
      <c r="M4732" s="317">
        <v>1.36099997907877E-2</v>
      </c>
      <c r="N4732" s="36">
        <v>135</v>
      </c>
      <c r="O4732" s="317">
        <v>0.10713999718427659</v>
      </c>
      <c r="P4732" s="317">
        <v>0.1174900010228157</v>
      </c>
      <c r="Q4732" s="36">
        <v>996</v>
      </c>
      <c r="R4732" s="317">
        <v>9.9880002439022064E-2</v>
      </c>
      <c r="S4732" s="317">
        <v>0.11970999836921691</v>
      </c>
      <c r="T4732" t="s">
        <v>380</v>
      </c>
      <c r="BA4732" s="395">
        <v>1</v>
      </c>
      <c r="BB4732" s="396" t="s">
        <v>861</v>
      </c>
      <c r="BC4732" t="str">
        <f t="shared" si="416"/>
        <v>RCX</v>
      </c>
      <c r="BD4732" t="str">
        <f t="shared" si="417"/>
        <v>NAoMe_initial_final_stage_tum</v>
      </c>
      <c r="BE4732" s="397" t="s">
        <v>862</v>
      </c>
      <c r="BF4732" t="str">
        <f t="shared" si="418"/>
        <v>Stage 2</v>
      </c>
      <c r="BG4732">
        <f t="shared" si="419"/>
        <v>2</v>
      </c>
      <c r="BH4732" s="398">
        <f t="shared" si="420"/>
        <v>1.3330000452697281E-2</v>
      </c>
      <c r="BO4732" s="33"/>
    </row>
    <row r="4733" spans="1:67">
      <c r="A4733" s="316" t="s">
        <v>27</v>
      </c>
      <c r="B4733" t="s">
        <v>380</v>
      </c>
      <c r="C4733" t="s">
        <v>910</v>
      </c>
      <c r="D4733" t="s">
        <v>314</v>
      </c>
      <c r="E4733" s="316" t="s">
        <v>190</v>
      </c>
      <c r="F4733" s="316" t="s">
        <v>914</v>
      </c>
      <c r="G4733" s="316" t="s">
        <v>431</v>
      </c>
      <c r="H4733" s="316" t="s">
        <v>432</v>
      </c>
      <c r="I4733" s="316" t="s">
        <v>303</v>
      </c>
      <c r="J4733" s="316" t="s">
        <v>307</v>
      </c>
      <c r="K4733" s="36">
        <v>2</v>
      </c>
      <c r="L4733" s="317">
        <v>1.3330000452697281E-2</v>
      </c>
      <c r="M4733" s="317">
        <v>1.36099997907877E-2</v>
      </c>
      <c r="N4733" s="36">
        <v>85</v>
      </c>
      <c r="O4733" s="317">
        <v>6.7460000514984131E-2</v>
      </c>
      <c r="P4733" s="317">
        <v>7.3980003595352173E-2</v>
      </c>
      <c r="Q4733" s="36">
        <v>742</v>
      </c>
      <c r="R4733" s="317">
        <v>7.4409998953342438E-2</v>
      </c>
      <c r="S4733" s="317">
        <v>8.9180000126361847E-2</v>
      </c>
      <c r="T4733" t="s">
        <v>380</v>
      </c>
      <c r="BA4733" s="395">
        <v>1</v>
      </c>
      <c r="BB4733" s="396" t="s">
        <v>861</v>
      </c>
      <c r="BC4733" t="str">
        <f t="shared" si="416"/>
        <v>RCX</v>
      </c>
      <c r="BD4733" t="str">
        <f t="shared" si="417"/>
        <v>NAoMe_initial_final_stage_tum</v>
      </c>
      <c r="BE4733" s="397" t="s">
        <v>862</v>
      </c>
      <c r="BF4733" t="str">
        <f t="shared" si="418"/>
        <v>Stage 3</v>
      </c>
      <c r="BG4733">
        <f t="shared" si="419"/>
        <v>2</v>
      </c>
      <c r="BH4733" s="398">
        <f t="shared" si="420"/>
        <v>1.3330000452697281E-2</v>
      </c>
      <c r="BO4733" s="33"/>
    </row>
    <row r="4734" spans="1:67">
      <c r="A4734" s="316" t="s">
        <v>27</v>
      </c>
      <c r="B4734" t="s">
        <v>380</v>
      </c>
      <c r="C4734" t="s">
        <v>910</v>
      </c>
      <c r="D4734" t="s">
        <v>314</v>
      </c>
      <c r="E4734" s="316" t="s">
        <v>190</v>
      </c>
      <c r="F4734" s="316" t="s">
        <v>914</v>
      </c>
      <c r="G4734" s="316" t="s">
        <v>431</v>
      </c>
      <c r="H4734" s="316" t="s">
        <v>432</v>
      </c>
      <c r="I4734" s="316" t="s">
        <v>303</v>
      </c>
      <c r="J4734" s="316" t="s">
        <v>336</v>
      </c>
      <c r="K4734" s="36">
        <v>138</v>
      </c>
      <c r="L4734" s="317">
        <v>0.92000001668930054</v>
      </c>
      <c r="M4734" s="317">
        <v>0.93878000974655151</v>
      </c>
      <c r="N4734" s="36">
        <v>877</v>
      </c>
      <c r="O4734" s="317">
        <v>0.69603002071380615</v>
      </c>
      <c r="P4734" s="317">
        <v>0.76327002048492432</v>
      </c>
      <c r="Q4734" s="36">
        <v>6159</v>
      </c>
      <c r="R4734" s="317">
        <v>0.6176300048828125</v>
      </c>
      <c r="S4734" s="317">
        <v>0.74026000499725342</v>
      </c>
      <c r="T4734" t="s">
        <v>380</v>
      </c>
      <c r="BA4734" s="395">
        <v>1</v>
      </c>
      <c r="BB4734" s="396" t="s">
        <v>861</v>
      </c>
      <c r="BC4734" t="str">
        <f t="shared" si="416"/>
        <v>RCX</v>
      </c>
      <c r="BD4734" t="str">
        <f t="shared" si="417"/>
        <v>NAoMe_initial_final_stage_tum</v>
      </c>
      <c r="BE4734" s="397" t="s">
        <v>862</v>
      </c>
      <c r="BF4734" t="str">
        <f t="shared" si="418"/>
        <v>Stage 4</v>
      </c>
      <c r="BG4734">
        <f t="shared" si="419"/>
        <v>138</v>
      </c>
      <c r="BH4734" s="398">
        <f t="shared" si="420"/>
        <v>0.92000001668930054</v>
      </c>
      <c r="BO4734" s="33"/>
    </row>
    <row r="4735" spans="1:67">
      <c r="A4735" s="316" t="s">
        <v>27</v>
      </c>
      <c r="B4735" t="s">
        <v>380</v>
      </c>
      <c r="C4735" t="s">
        <v>910</v>
      </c>
      <c r="D4735" t="s">
        <v>314</v>
      </c>
      <c r="E4735" s="316" t="s">
        <v>190</v>
      </c>
      <c r="F4735" s="316" t="s">
        <v>914</v>
      </c>
      <c r="G4735" s="316" t="s">
        <v>431</v>
      </c>
      <c r="H4735" s="316" t="s">
        <v>432</v>
      </c>
      <c r="I4735" s="316" t="s">
        <v>342</v>
      </c>
      <c r="J4735" s="316" t="s">
        <v>343</v>
      </c>
      <c r="K4735" s="36">
        <v>3</v>
      </c>
      <c r="L4735" s="317">
        <v>1.9999999552965161E-2</v>
      </c>
      <c r="M4735" s="317"/>
      <c r="N4735" s="36">
        <v>111</v>
      </c>
      <c r="O4735" s="317">
        <v>8.8100001215934753E-2</v>
      </c>
      <c r="P4735" s="317"/>
      <c r="Q4735" s="36">
        <v>1652</v>
      </c>
      <c r="R4735" s="317">
        <v>0.1656599938869476</v>
      </c>
      <c r="S4735" s="317"/>
      <c r="T4735" t="s">
        <v>380</v>
      </c>
      <c r="BA4735" s="395">
        <v>1</v>
      </c>
      <c r="BB4735" s="396" t="s">
        <v>861</v>
      </c>
      <c r="BC4735" t="str">
        <f t="shared" si="416"/>
        <v>RCX</v>
      </c>
      <c r="BD4735" t="str">
        <f t="shared" si="417"/>
        <v>NAoMe_initial_final_stage_tum_grp</v>
      </c>
      <c r="BE4735" s="397" t="s">
        <v>862</v>
      </c>
      <c r="BF4735" t="str">
        <f t="shared" si="418"/>
        <v>MBC in HESAPC</v>
      </c>
      <c r="BG4735">
        <f t="shared" si="419"/>
        <v>3</v>
      </c>
      <c r="BH4735" s="398">
        <f t="shared" si="420"/>
        <v>1.9999999552965161E-2</v>
      </c>
      <c r="BO4735" s="33"/>
    </row>
    <row r="4736" spans="1:67">
      <c r="A4736" s="316" t="s">
        <v>27</v>
      </c>
      <c r="B4736" t="s">
        <v>380</v>
      </c>
      <c r="C4736" t="s">
        <v>910</v>
      </c>
      <c r="D4736" t="s">
        <v>314</v>
      </c>
      <c r="E4736" s="316" t="s">
        <v>190</v>
      </c>
      <c r="F4736" s="316" t="s">
        <v>914</v>
      </c>
      <c r="G4736" s="316" t="s">
        <v>431</v>
      </c>
      <c r="H4736" s="316" t="s">
        <v>432</v>
      </c>
      <c r="I4736" s="316" t="s">
        <v>342</v>
      </c>
      <c r="J4736" s="316" t="s">
        <v>344</v>
      </c>
      <c r="K4736" s="36">
        <v>10</v>
      </c>
      <c r="L4736" s="317">
        <v>6.6670000553131104E-2</v>
      </c>
      <c r="M4736" s="317">
        <v>6.8029999732971191E-2</v>
      </c>
      <c r="N4736" s="36">
        <v>272</v>
      </c>
      <c r="O4736" s="317">
        <v>0.21586999297142029</v>
      </c>
      <c r="P4736" s="317">
        <v>0.23672999441623691</v>
      </c>
      <c r="Q4736" s="36">
        <v>2161</v>
      </c>
      <c r="R4736" s="317">
        <v>0.2167100012302399</v>
      </c>
      <c r="S4736" s="317">
        <v>0.25973999500274658</v>
      </c>
      <c r="T4736" t="s">
        <v>380</v>
      </c>
      <c r="BA4736" s="395">
        <v>1</v>
      </c>
      <c r="BB4736" s="396" t="s">
        <v>861</v>
      </c>
      <c r="BC4736" t="str">
        <f t="shared" si="416"/>
        <v>RCX</v>
      </c>
      <c r="BD4736" t="str">
        <f t="shared" si="417"/>
        <v>NAoMe_initial_final_stage_tum_grp</v>
      </c>
      <c r="BE4736" s="397" t="s">
        <v>862</v>
      </c>
      <c r="BF4736" t="str">
        <f t="shared" si="418"/>
        <v>Stage 0-3</v>
      </c>
      <c r="BG4736">
        <f t="shared" si="419"/>
        <v>10</v>
      </c>
      <c r="BH4736" s="398">
        <f t="shared" si="420"/>
        <v>6.6670000553131104E-2</v>
      </c>
      <c r="BO4736" s="33"/>
    </row>
    <row r="4737" spans="1:67">
      <c r="A4737" s="316" t="s">
        <v>27</v>
      </c>
      <c r="B4737" t="s">
        <v>380</v>
      </c>
      <c r="C4737" t="s">
        <v>910</v>
      </c>
      <c r="D4737" t="s">
        <v>314</v>
      </c>
      <c r="E4737" s="316" t="s">
        <v>190</v>
      </c>
      <c r="F4737" s="316" t="s">
        <v>914</v>
      </c>
      <c r="G4737" s="316" t="s">
        <v>431</v>
      </c>
      <c r="H4737" s="316" t="s">
        <v>432</v>
      </c>
      <c r="I4737" s="316" t="s">
        <v>342</v>
      </c>
      <c r="J4737" s="316" t="s">
        <v>336</v>
      </c>
      <c r="K4737" s="36">
        <v>137</v>
      </c>
      <c r="L4737" s="317">
        <v>0.91333001852035522</v>
      </c>
      <c r="M4737" s="317">
        <v>0.93197000026702881</v>
      </c>
      <c r="N4737" s="36">
        <v>877</v>
      </c>
      <c r="O4737" s="317">
        <v>0.69603002071380615</v>
      </c>
      <c r="P4737" s="317">
        <v>0.76327002048492432</v>
      </c>
      <c r="Q4737" s="36">
        <v>6159</v>
      </c>
      <c r="R4737" s="317">
        <v>0.6176300048828125</v>
      </c>
      <c r="S4737" s="317">
        <v>0.74026000499725342</v>
      </c>
      <c r="T4737" t="s">
        <v>380</v>
      </c>
      <c r="BA4737" s="395">
        <v>1</v>
      </c>
      <c r="BB4737" s="396" t="s">
        <v>861</v>
      </c>
      <c r="BC4737" t="str">
        <f t="shared" si="416"/>
        <v>RCX</v>
      </c>
      <c r="BD4737" t="str">
        <f t="shared" si="417"/>
        <v>NAoMe_initial_final_stage_tum_grp</v>
      </c>
      <c r="BE4737" s="397" t="s">
        <v>862</v>
      </c>
      <c r="BF4737" t="str">
        <f t="shared" si="418"/>
        <v>Stage 4</v>
      </c>
      <c r="BG4737">
        <f t="shared" si="419"/>
        <v>137</v>
      </c>
      <c r="BH4737" s="398">
        <f t="shared" si="420"/>
        <v>0.91333001852035522</v>
      </c>
      <c r="BO4737" s="33"/>
    </row>
    <row r="4738" spans="1:67">
      <c r="A4738" s="316" t="s">
        <v>27</v>
      </c>
      <c r="B4738" t="s">
        <v>380</v>
      </c>
      <c r="C4738" t="s">
        <v>910</v>
      </c>
      <c r="D4738" t="s">
        <v>314</v>
      </c>
      <c r="E4738" s="316" t="s">
        <v>190</v>
      </c>
      <c r="F4738" s="316" t="s">
        <v>914</v>
      </c>
      <c r="G4738" s="316" t="s">
        <v>431</v>
      </c>
      <c r="H4738" s="316" t="s">
        <v>432</v>
      </c>
      <c r="I4738" s="316" t="s">
        <v>658</v>
      </c>
      <c r="J4738" s="316" t="s">
        <v>345</v>
      </c>
      <c r="K4738" s="36">
        <v>150</v>
      </c>
      <c r="L4738" s="317">
        <v>1</v>
      </c>
      <c r="M4738" s="317"/>
      <c r="N4738" s="36">
        <v>1260</v>
      </c>
      <c r="O4738" s="317">
        <v>1</v>
      </c>
      <c r="P4738" s="317"/>
      <c r="Q4738" s="36">
        <v>9972</v>
      </c>
      <c r="R4738" s="317">
        <v>1</v>
      </c>
      <c r="S4738" s="317"/>
      <c r="T4738" t="s">
        <v>380</v>
      </c>
      <c r="BA4738" s="395">
        <v>1</v>
      </c>
      <c r="BB4738" s="396" t="s">
        <v>861</v>
      </c>
      <c r="BC4738" t="str">
        <f t="shared" si="416"/>
        <v>RCX</v>
      </c>
      <c r="BD4738" t="str">
        <f t="shared" si="417"/>
        <v>NAoMe_initial_final_who_ps</v>
      </c>
      <c r="BE4738" s="397" t="s">
        <v>862</v>
      </c>
      <c r="BF4738" t="str">
        <f t="shared" si="418"/>
        <v>Not recorded</v>
      </c>
      <c r="BG4738">
        <f t="shared" si="419"/>
        <v>150</v>
      </c>
      <c r="BH4738" s="398">
        <f t="shared" si="420"/>
        <v>1</v>
      </c>
      <c r="BO4738" s="33"/>
    </row>
    <row r="4739" spans="1:67">
      <c r="A4739" s="316" t="s">
        <v>27</v>
      </c>
      <c r="B4739" t="s">
        <v>380</v>
      </c>
      <c r="C4739" t="s">
        <v>910</v>
      </c>
      <c r="D4739" t="s">
        <v>314</v>
      </c>
      <c r="E4739" s="316" t="s">
        <v>190</v>
      </c>
      <c r="F4739" s="316" t="s">
        <v>914</v>
      </c>
      <c r="G4739" s="316" t="s">
        <v>431</v>
      </c>
      <c r="H4739" s="316" t="s">
        <v>432</v>
      </c>
      <c r="I4739" s="316" t="s">
        <v>291</v>
      </c>
      <c r="J4739" s="316" t="s">
        <v>313</v>
      </c>
      <c r="K4739" s="36">
        <v>148</v>
      </c>
      <c r="L4739" s="317">
        <v>0.98667001724243164</v>
      </c>
      <c r="M4739" s="317"/>
      <c r="N4739" s="36">
        <v>1238</v>
      </c>
      <c r="O4739" s="317">
        <v>0.98254001140594482</v>
      </c>
      <c r="P4739" s="317"/>
      <c r="Q4739" s="36">
        <v>9846</v>
      </c>
      <c r="R4739" s="317">
        <v>0.98736000061035156</v>
      </c>
      <c r="S4739" s="317"/>
      <c r="T4739" t="s">
        <v>380</v>
      </c>
      <c r="BA4739" s="395">
        <v>1</v>
      </c>
      <c r="BB4739" s="396" t="s">
        <v>861</v>
      </c>
      <c r="BC4739" t="str">
        <f t="shared" ref="BC4739:BC4802" si="421">E4739</f>
        <v>RCX</v>
      </c>
      <c r="BD4739" t="str">
        <f t="shared" ref="BD4739:BD4802" si="422">(LEFT(A4739, LEN(A4739)-7))&amp;"_"&amp;I4739</f>
        <v>NAoMe_initial_gender</v>
      </c>
      <c r="BE4739" s="397" t="s">
        <v>862</v>
      </c>
      <c r="BF4739" t="str">
        <f t="shared" ref="BF4739:BF4802" si="423">J4739</f>
        <v>Female</v>
      </c>
      <c r="BG4739">
        <f t="shared" ref="BG4739:BG4802" si="424">K4739</f>
        <v>148</v>
      </c>
      <c r="BH4739" s="398">
        <f t="shared" ref="BH4739:BH4802" si="425">L4739</f>
        <v>0.98667001724243164</v>
      </c>
      <c r="BO4739" s="33"/>
    </row>
    <row r="4740" spans="1:67">
      <c r="A4740" s="316" t="s">
        <v>27</v>
      </c>
      <c r="B4740" t="s">
        <v>380</v>
      </c>
      <c r="C4740" t="s">
        <v>910</v>
      </c>
      <c r="D4740" t="s">
        <v>314</v>
      </c>
      <c r="E4740" s="316" t="s">
        <v>190</v>
      </c>
      <c r="F4740" s="316" t="s">
        <v>914</v>
      </c>
      <c r="G4740" s="316" t="s">
        <v>431</v>
      </c>
      <c r="H4740" s="316" t="s">
        <v>432</v>
      </c>
      <c r="I4740" s="316" t="s">
        <v>291</v>
      </c>
      <c r="J4740" s="316" t="s">
        <v>293</v>
      </c>
      <c r="K4740" s="36">
        <v>2</v>
      </c>
      <c r="L4740" s="317">
        <v>1.3330000452697281E-2</v>
      </c>
      <c r="M4740" s="317"/>
      <c r="N4740" s="36">
        <v>22</v>
      </c>
      <c r="O4740" s="317">
        <v>1.7459999769926071E-2</v>
      </c>
      <c r="P4740" s="317"/>
      <c r="Q4740" s="36">
        <v>126</v>
      </c>
      <c r="R4740" s="317">
        <v>1.264000032097101E-2</v>
      </c>
      <c r="S4740" s="317"/>
      <c r="T4740" t="s">
        <v>380</v>
      </c>
      <c r="BA4740" s="395">
        <v>1</v>
      </c>
      <c r="BB4740" s="396" t="s">
        <v>861</v>
      </c>
      <c r="BC4740" t="str">
        <f t="shared" si="421"/>
        <v>RCX</v>
      </c>
      <c r="BD4740" t="str">
        <f t="shared" si="422"/>
        <v>NAoMe_initial_gender</v>
      </c>
      <c r="BE4740" s="397" t="s">
        <v>862</v>
      </c>
      <c r="BF4740" t="str">
        <f t="shared" si="423"/>
        <v>Male</v>
      </c>
      <c r="BG4740">
        <f t="shared" si="424"/>
        <v>2</v>
      </c>
      <c r="BH4740" s="398">
        <f t="shared" si="425"/>
        <v>1.3330000452697281E-2</v>
      </c>
      <c r="BO4740" s="33"/>
    </row>
    <row r="4741" spans="1:67">
      <c r="A4741" s="316" t="s">
        <v>27</v>
      </c>
      <c r="B4741" t="s">
        <v>380</v>
      </c>
      <c r="C4741" t="s">
        <v>910</v>
      </c>
      <c r="D4741" t="s">
        <v>314</v>
      </c>
      <c r="E4741" s="316" t="s">
        <v>190</v>
      </c>
      <c r="F4741" s="316" t="s">
        <v>914</v>
      </c>
      <c r="G4741" s="316" t="s">
        <v>431</v>
      </c>
      <c r="H4741" s="316" t="s">
        <v>432</v>
      </c>
      <c r="I4741" s="316" t="s">
        <v>659</v>
      </c>
      <c r="J4741" s="316" t="s">
        <v>294</v>
      </c>
      <c r="K4741" s="36">
        <v>22</v>
      </c>
      <c r="L4741" s="317">
        <v>0.14666999876499179</v>
      </c>
      <c r="M4741" s="317">
        <v>0.14666999876499179</v>
      </c>
      <c r="N4741" s="36">
        <v>121</v>
      </c>
      <c r="O4741" s="317">
        <v>9.6029996871948242E-2</v>
      </c>
      <c r="P4741" s="317">
        <v>9.6029996871948242E-2</v>
      </c>
      <c r="Q4741" s="36">
        <v>1800</v>
      </c>
      <c r="R4741" s="317">
        <v>0.18050999939441681</v>
      </c>
      <c r="S4741" s="317">
        <v>0.18050999939441681</v>
      </c>
      <c r="T4741" t="s">
        <v>380</v>
      </c>
      <c r="BA4741" s="395">
        <v>1</v>
      </c>
      <c r="BB4741" s="396" t="s">
        <v>861</v>
      </c>
      <c r="BC4741" t="str">
        <f t="shared" si="421"/>
        <v>RCX</v>
      </c>
      <c r="BD4741" t="str">
        <f t="shared" si="422"/>
        <v>NAoMe_initial_imd_2019</v>
      </c>
      <c r="BE4741" s="397" t="s">
        <v>862</v>
      </c>
      <c r="BF4741" t="str">
        <f t="shared" si="423"/>
        <v>1 - most deprived</v>
      </c>
      <c r="BG4741">
        <f t="shared" si="424"/>
        <v>22</v>
      </c>
      <c r="BH4741" s="398">
        <f t="shared" si="425"/>
        <v>0.14666999876499179</v>
      </c>
      <c r="BO4741" s="33"/>
    </row>
    <row r="4742" spans="1:67">
      <c r="A4742" s="316" t="s">
        <v>27</v>
      </c>
      <c r="B4742" t="s">
        <v>380</v>
      </c>
      <c r="C4742" t="s">
        <v>910</v>
      </c>
      <c r="D4742" t="s">
        <v>314</v>
      </c>
      <c r="E4742" s="316" t="s">
        <v>190</v>
      </c>
      <c r="F4742" s="316" t="s">
        <v>914</v>
      </c>
      <c r="G4742" s="316" t="s">
        <v>431</v>
      </c>
      <c r="H4742" s="316" t="s">
        <v>432</v>
      </c>
      <c r="I4742" s="316" t="s">
        <v>659</v>
      </c>
      <c r="J4742" s="316" t="s">
        <v>15</v>
      </c>
      <c r="K4742" s="36">
        <v>52</v>
      </c>
      <c r="L4742" s="317">
        <v>0.346670001745224</v>
      </c>
      <c r="M4742" s="317">
        <v>0.346670001745224</v>
      </c>
      <c r="N4742" s="36">
        <v>249</v>
      </c>
      <c r="O4742" s="317">
        <v>0.19762000441551211</v>
      </c>
      <c r="P4742" s="317">
        <v>0.19762000441551211</v>
      </c>
      <c r="Q4742" s="36">
        <v>2036</v>
      </c>
      <c r="R4742" s="317">
        <v>0.20417000353336329</v>
      </c>
      <c r="S4742" s="317">
        <v>0.20417000353336329</v>
      </c>
      <c r="T4742" t="s">
        <v>380</v>
      </c>
      <c r="BA4742" s="395">
        <v>1</v>
      </c>
      <c r="BB4742" s="396" t="s">
        <v>861</v>
      </c>
      <c r="BC4742" t="str">
        <f t="shared" si="421"/>
        <v>RCX</v>
      </c>
      <c r="BD4742" t="str">
        <f t="shared" si="422"/>
        <v>NAoMe_initial_imd_2019</v>
      </c>
      <c r="BE4742" s="397" t="s">
        <v>862</v>
      </c>
      <c r="BF4742" t="str">
        <f t="shared" si="423"/>
        <v>2</v>
      </c>
      <c r="BG4742">
        <f t="shared" si="424"/>
        <v>52</v>
      </c>
      <c r="BH4742" s="398">
        <f t="shared" si="425"/>
        <v>0.346670001745224</v>
      </c>
      <c r="BO4742" s="33"/>
    </row>
    <row r="4743" spans="1:67">
      <c r="A4743" s="316" t="s">
        <v>27</v>
      </c>
      <c r="B4743" t="s">
        <v>380</v>
      </c>
      <c r="C4743" t="s">
        <v>910</v>
      </c>
      <c r="D4743" t="s">
        <v>314</v>
      </c>
      <c r="E4743" s="316" t="s">
        <v>190</v>
      </c>
      <c r="F4743" s="316" t="s">
        <v>914</v>
      </c>
      <c r="G4743" s="316" t="s">
        <v>431</v>
      </c>
      <c r="H4743" s="316" t="s">
        <v>432</v>
      </c>
      <c r="I4743" s="316" t="s">
        <v>659</v>
      </c>
      <c r="J4743" s="316" t="s">
        <v>16</v>
      </c>
      <c r="K4743" s="36">
        <v>66</v>
      </c>
      <c r="L4743" s="317">
        <v>0.43999999761581421</v>
      </c>
      <c r="M4743" s="317">
        <v>0.43999999761581421</v>
      </c>
      <c r="N4743" s="36">
        <v>347</v>
      </c>
      <c r="O4743" s="317">
        <v>0.27540001273155212</v>
      </c>
      <c r="P4743" s="317">
        <v>0.27540001273155212</v>
      </c>
      <c r="Q4743" s="36">
        <v>2085</v>
      </c>
      <c r="R4743" s="317">
        <v>0.20908999443054199</v>
      </c>
      <c r="S4743" s="317">
        <v>0.20908999443054199</v>
      </c>
      <c r="T4743" t="s">
        <v>380</v>
      </c>
      <c r="BA4743" s="395">
        <v>1</v>
      </c>
      <c r="BB4743" s="396" t="s">
        <v>861</v>
      </c>
      <c r="BC4743" t="str">
        <f t="shared" si="421"/>
        <v>RCX</v>
      </c>
      <c r="BD4743" t="str">
        <f t="shared" si="422"/>
        <v>NAoMe_initial_imd_2019</v>
      </c>
      <c r="BE4743" s="397" t="s">
        <v>862</v>
      </c>
      <c r="BF4743" t="str">
        <f t="shared" si="423"/>
        <v>3</v>
      </c>
      <c r="BG4743">
        <f t="shared" si="424"/>
        <v>66</v>
      </c>
      <c r="BH4743" s="398">
        <f t="shared" si="425"/>
        <v>0.43999999761581421</v>
      </c>
      <c r="BO4743" s="33"/>
    </row>
    <row r="4744" spans="1:67">
      <c r="A4744" s="316" t="s">
        <v>27</v>
      </c>
      <c r="B4744" t="s">
        <v>380</v>
      </c>
      <c r="C4744" t="s">
        <v>910</v>
      </c>
      <c r="D4744" t="s">
        <v>314</v>
      </c>
      <c r="E4744" s="316" t="s">
        <v>190</v>
      </c>
      <c r="F4744" s="316" t="s">
        <v>914</v>
      </c>
      <c r="G4744" s="316" t="s">
        <v>431</v>
      </c>
      <c r="H4744" s="316" t="s">
        <v>432</v>
      </c>
      <c r="I4744" s="316" t="s">
        <v>659</v>
      </c>
      <c r="J4744" s="316" t="s">
        <v>17</v>
      </c>
      <c r="K4744" s="36">
        <v>8</v>
      </c>
      <c r="L4744" s="317">
        <v>5.333000048995018E-2</v>
      </c>
      <c r="M4744" s="317">
        <v>5.333000048995018E-2</v>
      </c>
      <c r="N4744" s="36">
        <v>246</v>
      </c>
      <c r="O4744" s="317">
        <v>0.1952400058507919</v>
      </c>
      <c r="P4744" s="317">
        <v>0.1952400058507919</v>
      </c>
      <c r="Q4744" s="36">
        <v>2024</v>
      </c>
      <c r="R4744" s="317">
        <v>0.2029699981212616</v>
      </c>
      <c r="S4744" s="317">
        <v>0.2029699981212616</v>
      </c>
      <c r="T4744" t="s">
        <v>380</v>
      </c>
      <c r="BA4744" s="395">
        <v>1</v>
      </c>
      <c r="BB4744" s="396" t="s">
        <v>861</v>
      </c>
      <c r="BC4744" t="str">
        <f t="shared" si="421"/>
        <v>RCX</v>
      </c>
      <c r="BD4744" t="str">
        <f t="shared" si="422"/>
        <v>NAoMe_initial_imd_2019</v>
      </c>
      <c r="BE4744" s="397" t="s">
        <v>862</v>
      </c>
      <c r="BF4744" t="str">
        <f t="shared" si="423"/>
        <v>4</v>
      </c>
      <c r="BG4744">
        <f t="shared" si="424"/>
        <v>8</v>
      </c>
      <c r="BH4744" s="398">
        <f t="shared" si="425"/>
        <v>5.333000048995018E-2</v>
      </c>
      <c r="BO4744" s="33"/>
    </row>
    <row r="4745" spans="1:67">
      <c r="A4745" s="316" t="s">
        <v>27</v>
      </c>
      <c r="B4745" t="s">
        <v>380</v>
      </c>
      <c r="C4745" t="s">
        <v>910</v>
      </c>
      <c r="D4745" t="s">
        <v>314</v>
      </c>
      <c r="E4745" s="316" t="s">
        <v>190</v>
      </c>
      <c r="F4745" s="316" t="s">
        <v>914</v>
      </c>
      <c r="G4745" s="316" t="s">
        <v>431</v>
      </c>
      <c r="H4745" s="316" t="s">
        <v>432</v>
      </c>
      <c r="I4745" s="316" t="s">
        <v>659</v>
      </c>
      <c r="J4745" s="316" t="s">
        <v>295</v>
      </c>
      <c r="K4745" s="36">
        <v>2</v>
      </c>
      <c r="L4745" s="317">
        <v>1.3330000452697281E-2</v>
      </c>
      <c r="M4745" s="317">
        <v>1.3330000452697281E-2</v>
      </c>
      <c r="N4745" s="36">
        <v>297</v>
      </c>
      <c r="O4745" s="317">
        <v>0.23570999503135681</v>
      </c>
      <c r="P4745" s="317">
        <v>0.23570999503135681</v>
      </c>
      <c r="Q4745" s="36">
        <v>2027</v>
      </c>
      <c r="R4745" s="317">
        <v>0.2032700031995773</v>
      </c>
      <c r="S4745" s="317">
        <v>0.2032700031995773</v>
      </c>
      <c r="T4745" t="s">
        <v>380</v>
      </c>
      <c r="BA4745" s="395">
        <v>1</v>
      </c>
      <c r="BB4745" s="396" t="s">
        <v>861</v>
      </c>
      <c r="BC4745" t="str">
        <f t="shared" si="421"/>
        <v>RCX</v>
      </c>
      <c r="BD4745" t="str">
        <f t="shared" si="422"/>
        <v>NAoMe_initial_imd_2019</v>
      </c>
      <c r="BE4745" s="397" t="s">
        <v>862</v>
      </c>
      <c r="BF4745" t="str">
        <f t="shared" si="423"/>
        <v>5 - least deprived</v>
      </c>
      <c r="BG4745">
        <f t="shared" si="424"/>
        <v>2</v>
      </c>
      <c r="BH4745" s="398">
        <f t="shared" si="425"/>
        <v>1.3330000452697281E-2</v>
      </c>
      <c r="BO4745" s="33"/>
    </row>
    <row r="4746" spans="1:67">
      <c r="A4746" s="316" t="s">
        <v>27</v>
      </c>
      <c r="B4746" t="s">
        <v>380</v>
      </c>
      <c r="C4746" t="s">
        <v>910</v>
      </c>
      <c r="D4746" t="s">
        <v>314</v>
      </c>
      <c r="E4746" s="316" t="s">
        <v>190</v>
      </c>
      <c r="F4746" s="316" t="s">
        <v>914</v>
      </c>
      <c r="G4746" s="316" t="s">
        <v>431</v>
      </c>
      <c r="H4746" s="316" t="s">
        <v>432</v>
      </c>
      <c r="I4746" s="316" t="s">
        <v>659</v>
      </c>
      <c r="J4746" s="316" t="s">
        <v>260</v>
      </c>
      <c r="K4746" s="36">
        <v>0</v>
      </c>
      <c r="L4746" s="317">
        <v>0</v>
      </c>
      <c r="M4746" s="317"/>
      <c r="N4746" s="36">
        <v>0</v>
      </c>
      <c r="O4746" s="317">
        <v>0</v>
      </c>
      <c r="P4746" s="317"/>
      <c r="Q4746" s="36">
        <v>0</v>
      </c>
      <c r="R4746" s="317">
        <v>0</v>
      </c>
      <c r="S4746" s="317"/>
      <c r="T4746" t="s">
        <v>380</v>
      </c>
      <c r="BA4746" s="395">
        <v>1</v>
      </c>
      <c r="BB4746" s="396" t="s">
        <v>861</v>
      </c>
      <c r="BC4746" t="str">
        <f t="shared" si="421"/>
        <v>RCX</v>
      </c>
      <c r="BD4746" t="str">
        <f t="shared" si="422"/>
        <v>NAoMe_initial_imd_2019</v>
      </c>
      <c r="BE4746" s="397" t="s">
        <v>862</v>
      </c>
      <c r="BF4746" t="str">
        <f t="shared" si="423"/>
        <v>Unknown</v>
      </c>
      <c r="BG4746">
        <f t="shared" si="424"/>
        <v>0</v>
      </c>
      <c r="BH4746" s="398">
        <f t="shared" si="425"/>
        <v>0</v>
      </c>
      <c r="BO4746" s="33"/>
    </row>
    <row r="4747" spans="1:67">
      <c r="A4747" s="316" t="s">
        <v>27</v>
      </c>
      <c r="B4747" t="s">
        <v>380</v>
      </c>
      <c r="C4747" t="s">
        <v>910</v>
      </c>
      <c r="D4747" t="s">
        <v>314</v>
      </c>
      <c r="E4747" s="316" t="s">
        <v>190</v>
      </c>
      <c r="F4747" s="316" t="s">
        <v>914</v>
      </c>
      <c r="G4747" s="316" t="s">
        <v>431</v>
      </c>
      <c r="H4747" s="316" t="s">
        <v>432</v>
      </c>
      <c r="I4747" s="316" t="s">
        <v>296</v>
      </c>
      <c r="J4747" s="316" t="s">
        <v>297</v>
      </c>
      <c r="K4747" s="36">
        <v>103</v>
      </c>
      <c r="L4747" s="317">
        <v>0.68667000532150269</v>
      </c>
      <c r="M4747" s="317">
        <v>0.70068001747131348</v>
      </c>
      <c r="N4747" s="36">
        <v>712</v>
      </c>
      <c r="O4747" s="317">
        <v>0.56507998704910278</v>
      </c>
      <c r="P4747" s="317">
        <v>0.5807499885559082</v>
      </c>
      <c r="Q4747" s="36">
        <v>5528</v>
      </c>
      <c r="R4747" s="317">
        <v>0.55435001850128174</v>
      </c>
      <c r="S4747" s="317">
        <v>0.56936997175216675</v>
      </c>
      <c r="T4747" t="s">
        <v>380</v>
      </c>
      <c r="BA4747" s="395">
        <v>1</v>
      </c>
      <c r="BB4747" s="396" t="s">
        <v>861</v>
      </c>
      <c r="BC4747" t="str">
        <f t="shared" si="421"/>
        <v>RCX</v>
      </c>
      <c r="BD4747" t="str">
        <f t="shared" si="422"/>
        <v>NAoMe_initial_scarf_731_grp</v>
      </c>
      <c r="BE4747" s="397" t="s">
        <v>862</v>
      </c>
      <c r="BF4747" t="str">
        <f t="shared" si="423"/>
        <v>Fit</v>
      </c>
      <c r="BG4747">
        <f t="shared" si="424"/>
        <v>103</v>
      </c>
      <c r="BH4747" s="398">
        <f t="shared" si="425"/>
        <v>0.68667000532150269</v>
      </c>
      <c r="BO4747" s="33"/>
    </row>
    <row r="4748" spans="1:67">
      <c r="A4748" s="316" t="s">
        <v>27</v>
      </c>
      <c r="B4748" t="s">
        <v>380</v>
      </c>
      <c r="C4748" t="s">
        <v>910</v>
      </c>
      <c r="D4748" t="s">
        <v>314</v>
      </c>
      <c r="E4748" s="316" t="s">
        <v>190</v>
      </c>
      <c r="F4748" s="316" t="s">
        <v>914</v>
      </c>
      <c r="G4748" s="316" t="s">
        <v>431</v>
      </c>
      <c r="H4748" s="316" t="s">
        <v>432</v>
      </c>
      <c r="I4748" s="316" t="s">
        <v>296</v>
      </c>
      <c r="J4748" s="316" t="s">
        <v>298</v>
      </c>
      <c r="K4748" s="36">
        <v>22</v>
      </c>
      <c r="L4748" s="317">
        <v>0.14666999876499179</v>
      </c>
      <c r="M4748" s="317">
        <v>0.14966000616550451</v>
      </c>
      <c r="N4748" s="36">
        <v>189</v>
      </c>
      <c r="O4748" s="317">
        <v>0.15000000596046451</v>
      </c>
      <c r="P4748" s="317">
        <v>0.15415999293327329</v>
      </c>
      <c r="Q4748" s="36">
        <v>1492</v>
      </c>
      <c r="R4748" s="317">
        <v>0.149619996547699</v>
      </c>
      <c r="S4748" s="317">
        <v>0.153669998049736</v>
      </c>
      <c r="T4748" t="s">
        <v>380</v>
      </c>
      <c r="BA4748" s="395">
        <v>1</v>
      </c>
      <c r="BB4748" s="396" t="s">
        <v>861</v>
      </c>
      <c r="BC4748" t="str">
        <f t="shared" si="421"/>
        <v>RCX</v>
      </c>
      <c r="BD4748" t="str">
        <f t="shared" si="422"/>
        <v>NAoMe_initial_scarf_731_grp</v>
      </c>
      <c r="BE4748" s="397" t="s">
        <v>862</v>
      </c>
      <c r="BF4748" t="str">
        <f t="shared" si="423"/>
        <v>Mild frailty</v>
      </c>
      <c r="BG4748">
        <f t="shared" si="424"/>
        <v>22</v>
      </c>
      <c r="BH4748" s="398">
        <f t="shared" si="425"/>
        <v>0.14666999876499179</v>
      </c>
      <c r="BO4748" s="33"/>
    </row>
    <row r="4749" spans="1:67">
      <c r="A4749" s="316" t="s">
        <v>27</v>
      </c>
      <c r="B4749" t="s">
        <v>380</v>
      </c>
      <c r="C4749" t="s">
        <v>910</v>
      </c>
      <c r="D4749" t="s">
        <v>314</v>
      </c>
      <c r="E4749" s="316" t="s">
        <v>190</v>
      </c>
      <c r="F4749" s="316" t="s">
        <v>914</v>
      </c>
      <c r="G4749" s="316" t="s">
        <v>431</v>
      </c>
      <c r="H4749" s="316" t="s">
        <v>432</v>
      </c>
      <c r="I4749" s="316" t="s">
        <v>296</v>
      </c>
      <c r="J4749" s="316" t="s">
        <v>299</v>
      </c>
      <c r="K4749" s="36">
        <v>15</v>
      </c>
      <c r="L4749" s="317">
        <v>0.10000000149011611</v>
      </c>
      <c r="M4749" s="317">
        <v>0.10204000025987631</v>
      </c>
      <c r="N4749" s="36">
        <v>188</v>
      </c>
      <c r="O4749" s="317">
        <v>0.14921000599861151</v>
      </c>
      <c r="P4749" s="317">
        <v>0.1533399969339371</v>
      </c>
      <c r="Q4749" s="36">
        <v>1470</v>
      </c>
      <c r="R4749" s="317">
        <v>0.1474100053310394</v>
      </c>
      <c r="S4749" s="317">
        <v>0.1514099985361099</v>
      </c>
      <c r="T4749" t="s">
        <v>380</v>
      </c>
      <c r="BA4749" s="395">
        <v>1</v>
      </c>
      <c r="BB4749" s="396" t="s">
        <v>861</v>
      </c>
      <c r="BC4749" t="str">
        <f t="shared" si="421"/>
        <v>RCX</v>
      </c>
      <c r="BD4749" t="str">
        <f t="shared" si="422"/>
        <v>NAoMe_initial_scarf_731_grp</v>
      </c>
      <c r="BE4749" s="397" t="s">
        <v>862</v>
      </c>
      <c r="BF4749" t="str">
        <f t="shared" si="423"/>
        <v>Moderate frailty</v>
      </c>
      <c r="BG4749">
        <f t="shared" si="424"/>
        <v>15</v>
      </c>
      <c r="BH4749" s="398">
        <f t="shared" si="425"/>
        <v>0.10000000149011611</v>
      </c>
      <c r="BO4749" s="33"/>
    </row>
    <row r="4750" spans="1:67">
      <c r="A4750" s="316" t="s">
        <v>27</v>
      </c>
      <c r="B4750" t="s">
        <v>380</v>
      </c>
      <c r="C4750" t="s">
        <v>910</v>
      </c>
      <c r="D4750" t="s">
        <v>314</v>
      </c>
      <c r="E4750" s="316" t="s">
        <v>190</v>
      </c>
      <c r="F4750" s="316" t="s">
        <v>914</v>
      </c>
      <c r="G4750" s="316" t="s">
        <v>431</v>
      </c>
      <c r="H4750" s="316" t="s">
        <v>432</v>
      </c>
      <c r="I4750" s="316" t="s">
        <v>296</v>
      </c>
      <c r="J4750" s="316" t="s">
        <v>353</v>
      </c>
      <c r="K4750" s="36">
        <v>3</v>
      </c>
      <c r="L4750" s="317">
        <v>1.9999999552965161E-2</v>
      </c>
      <c r="M4750" s="317"/>
      <c r="N4750" s="36">
        <v>34</v>
      </c>
      <c r="O4750" s="317">
        <v>2.6979999616742131E-2</v>
      </c>
      <c r="P4750" s="317"/>
      <c r="Q4750" s="36">
        <v>263</v>
      </c>
      <c r="R4750" s="317">
        <v>2.6370000094175339E-2</v>
      </c>
      <c r="S4750" s="317"/>
      <c r="T4750" t="s">
        <v>380</v>
      </c>
      <c r="BA4750" s="395">
        <v>1</v>
      </c>
      <c r="BB4750" s="396" t="s">
        <v>861</v>
      </c>
      <c r="BC4750" t="str">
        <f t="shared" si="421"/>
        <v>RCX</v>
      </c>
      <c r="BD4750" t="str">
        <f t="shared" si="422"/>
        <v>NAoMe_initial_scarf_731_grp</v>
      </c>
      <c r="BE4750" s="397" t="s">
        <v>862</v>
      </c>
      <c r="BF4750" t="str">
        <f t="shared" si="423"/>
        <v>Not in HESAPC</v>
      </c>
      <c r="BG4750">
        <f t="shared" si="424"/>
        <v>3</v>
      </c>
      <c r="BH4750" s="398">
        <f t="shared" si="425"/>
        <v>1.9999999552965161E-2</v>
      </c>
      <c r="BO4750" s="33"/>
    </row>
    <row r="4751" spans="1:67">
      <c r="A4751" s="316" t="s">
        <v>27</v>
      </c>
      <c r="B4751" t="s">
        <v>380</v>
      </c>
      <c r="C4751" t="s">
        <v>910</v>
      </c>
      <c r="D4751" t="s">
        <v>314</v>
      </c>
      <c r="E4751" s="316" t="s">
        <v>190</v>
      </c>
      <c r="F4751" s="316" t="s">
        <v>914</v>
      </c>
      <c r="G4751" s="316" t="s">
        <v>431</v>
      </c>
      <c r="H4751" s="316" t="s">
        <v>432</v>
      </c>
      <c r="I4751" s="316" t="s">
        <v>296</v>
      </c>
      <c r="J4751" s="316" t="s">
        <v>300</v>
      </c>
      <c r="K4751" s="36">
        <v>7</v>
      </c>
      <c r="L4751" s="317">
        <v>4.6670001000165939E-2</v>
      </c>
      <c r="M4751" s="317">
        <v>4.7619998455047607E-2</v>
      </c>
      <c r="N4751" s="36">
        <v>137</v>
      </c>
      <c r="O4751" s="317">
        <v>0.1087300032377243</v>
      </c>
      <c r="P4751" s="317">
        <v>0.1117499992251396</v>
      </c>
      <c r="Q4751" s="36">
        <v>1219</v>
      </c>
      <c r="R4751" s="317">
        <v>0.1222399994730949</v>
      </c>
      <c r="S4751" s="317">
        <v>0.12555000185966489</v>
      </c>
      <c r="T4751" t="s">
        <v>380</v>
      </c>
      <c r="BA4751" s="395">
        <v>1</v>
      </c>
      <c r="BB4751" s="396" t="s">
        <v>861</v>
      </c>
      <c r="BC4751" t="str">
        <f t="shared" si="421"/>
        <v>RCX</v>
      </c>
      <c r="BD4751" t="str">
        <f t="shared" si="422"/>
        <v>NAoMe_initial_scarf_731_grp</v>
      </c>
      <c r="BE4751" s="397" t="s">
        <v>862</v>
      </c>
      <c r="BF4751" t="str">
        <f t="shared" si="423"/>
        <v>Severe frailty</v>
      </c>
      <c r="BG4751">
        <f t="shared" si="424"/>
        <v>7</v>
      </c>
      <c r="BH4751" s="398">
        <f t="shared" si="425"/>
        <v>4.6670001000165939E-2</v>
      </c>
      <c r="BO4751" s="33"/>
    </row>
    <row r="4752" spans="1:67">
      <c r="A4752" s="316" t="s">
        <v>27</v>
      </c>
      <c r="B4752" t="s">
        <v>380</v>
      </c>
      <c r="C4752" t="s">
        <v>910</v>
      </c>
      <c r="D4752" t="s">
        <v>314</v>
      </c>
      <c r="E4752" s="316" t="s">
        <v>191</v>
      </c>
      <c r="F4752" s="316" t="s">
        <v>919</v>
      </c>
      <c r="G4752" s="316" t="s">
        <v>443</v>
      </c>
      <c r="H4752" s="316" t="s">
        <v>324</v>
      </c>
      <c r="I4752" s="316" t="s">
        <v>310</v>
      </c>
      <c r="J4752" s="316" t="s">
        <v>277</v>
      </c>
      <c r="K4752" s="36">
        <v>0</v>
      </c>
      <c r="L4752" s="317">
        <v>0</v>
      </c>
      <c r="M4752" s="317"/>
      <c r="N4752" s="36">
        <v>2</v>
      </c>
      <c r="O4752" s="317">
        <v>6.490000057965517E-3</v>
      </c>
      <c r="P4752" s="317"/>
      <c r="Q4752" s="36">
        <v>70</v>
      </c>
      <c r="R4752" s="317">
        <v>7.0199999026954174E-3</v>
      </c>
      <c r="S4752" s="317"/>
      <c r="T4752" t="s">
        <v>380</v>
      </c>
      <c r="BA4752" s="395">
        <v>1</v>
      </c>
      <c r="BB4752" s="396" t="s">
        <v>861</v>
      </c>
      <c r="BC4752" t="str">
        <f t="shared" si="421"/>
        <v>RFR</v>
      </c>
      <c r="BD4752" t="str">
        <f t="shared" si="422"/>
        <v>NAoMe_initial_age_decades_80cap</v>
      </c>
      <c r="BE4752" s="397" t="s">
        <v>862</v>
      </c>
      <c r="BF4752" t="str">
        <f t="shared" si="423"/>
        <v>18-29 yrs</v>
      </c>
      <c r="BG4752">
        <f t="shared" si="424"/>
        <v>0</v>
      </c>
      <c r="BH4752" s="398">
        <f t="shared" si="425"/>
        <v>0</v>
      </c>
      <c r="BO4752" s="33"/>
    </row>
    <row r="4753" spans="1:67">
      <c r="A4753" s="316" t="s">
        <v>27</v>
      </c>
      <c r="B4753" t="s">
        <v>380</v>
      </c>
      <c r="C4753" t="s">
        <v>910</v>
      </c>
      <c r="D4753" t="s">
        <v>314</v>
      </c>
      <c r="E4753" s="316" t="s">
        <v>191</v>
      </c>
      <c r="F4753" s="316" t="s">
        <v>919</v>
      </c>
      <c r="G4753" s="316" t="s">
        <v>443</v>
      </c>
      <c r="H4753" s="316" t="s">
        <v>324</v>
      </c>
      <c r="I4753" s="316" t="s">
        <v>310</v>
      </c>
      <c r="J4753" s="316" t="s">
        <v>278</v>
      </c>
      <c r="K4753" s="36">
        <v>0</v>
      </c>
      <c r="L4753" s="317">
        <v>0</v>
      </c>
      <c r="M4753" s="317"/>
      <c r="N4753" s="36">
        <v>10</v>
      </c>
      <c r="O4753" s="317">
        <v>3.2469999045133591E-2</v>
      </c>
      <c r="P4753" s="317"/>
      <c r="Q4753" s="36">
        <v>429</v>
      </c>
      <c r="R4753" s="317">
        <v>4.3019998818635941E-2</v>
      </c>
      <c r="S4753" s="317"/>
      <c r="T4753" t="s">
        <v>380</v>
      </c>
      <c r="BA4753" s="395">
        <v>1</v>
      </c>
      <c r="BB4753" s="396" t="s">
        <v>861</v>
      </c>
      <c r="BC4753" t="str">
        <f t="shared" si="421"/>
        <v>RFR</v>
      </c>
      <c r="BD4753" t="str">
        <f t="shared" si="422"/>
        <v>NAoMe_initial_age_decades_80cap</v>
      </c>
      <c r="BE4753" s="397" t="s">
        <v>862</v>
      </c>
      <c r="BF4753" t="str">
        <f t="shared" si="423"/>
        <v>30-39 yrs</v>
      </c>
      <c r="BG4753">
        <f t="shared" si="424"/>
        <v>0</v>
      </c>
      <c r="BH4753" s="398">
        <f t="shared" si="425"/>
        <v>0</v>
      </c>
      <c r="BO4753" s="33"/>
    </row>
    <row r="4754" spans="1:67">
      <c r="A4754" s="316" t="s">
        <v>27</v>
      </c>
      <c r="B4754" t="s">
        <v>380</v>
      </c>
      <c r="C4754" t="s">
        <v>910</v>
      </c>
      <c r="D4754" t="s">
        <v>314</v>
      </c>
      <c r="E4754" s="316" t="s">
        <v>191</v>
      </c>
      <c r="F4754" s="316" t="s">
        <v>919</v>
      </c>
      <c r="G4754" s="316" t="s">
        <v>443</v>
      </c>
      <c r="H4754" s="316" t="s">
        <v>324</v>
      </c>
      <c r="I4754" s="316" t="s">
        <v>310</v>
      </c>
      <c r="J4754" s="316" t="s">
        <v>279</v>
      </c>
      <c r="K4754" s="36">
        <v>2</v>
      </c>
      <c r="L4754" s="317">
        <v>6.6670000553131104E-2</v>
      </c>
      <c r="M4754" s="317"/>
      <c r="N4754" s="36">
        <v>29</v>
      </c>
      <c r="O4754" s="317">
        <v>9.4159997999668121E-2</v>
      </c>
      <c r="P4754" s="317"/>
      <c r="Q4754" s="36">
        <v>1024</v>
      </c>
      <c r="R4754" s="317">
        <v>0.1026899963617325</v>
      </c>
      <c r="S4754" s="317"/>
      <c r="T4754" t="s">
        <v>380</v>
      </c>
      <c r="BA4754" s="395">
        <v>1</v>
      </c>
      <c r="BB4754" s="396" t="s">
        <v>861</v>
      </c>
      <c r="BC4754" t="str">
        <f t="shared" si="421"/>
        <v>RFR</v>
      </c>
      <c r="BD4754" t="str">
        <f t="shared" si="422"/>
        <v>NAoMe_initial_age_decades_80cap</v>
      </c>
      <c r="BE4754" s="397" t="s">
        <v>862</v>
      </c>
      <c r="BF4754" t="str">
        <f t="shared" si="423"/>
        <v>40-49 yrs</v>
      </c>
      <c r="BG4754">
        <f t="shared" si="424"/>
        <v>2</v>
      </c>
      <c r="BH4754" s="398">
        <f t="shared" si="425"/>
        <v>6.6670000553131104E-2</v>
      </c>
      <c r="BO4754" s="33"/>
    </row>
    <row r="4755" spans="1:67">
      <c r="A4755" s="316" t="s">
        <v>27</v>
      </c>
      <c r="B4755" t="s">
        <v>380</v>
      </c>
      <c r="C4755" t="s">
        <v>910</v>
      </c>
      <c r="D4755" t="s">
        <v>314</v>
      </c>
      <c r="E4755" s="316" t="s">
        <v>191</v>
      </c>
      <c r="F4755" s="316" t="s">
        <v>919</v>
      </c>
      <c r="G4755" s="316" t="s">
        <v>443</v>
      </c>
      <c r="H4755" s="316" t="s">
        <v>324</v>
      </c>
      <c r="I4755" s="316" t="s">
        <v>310</v>
      </c>
      <c r="J4755" s="316" t="s">
        <v>280</v>
      </c>
      <c r="K4755" s="36">
        <v>2</v>
      </c>
      <c r="L4755" s="317">
        <v>6.6670000553131104E-2</v>
      </c>
      <c r="M4755" s="317"/>
      <c r="N4755" s="36">
        <v>61</v>
      </c>
      <c r="O4755" s="317">
        <v>0.19805000722408289</v>
      </c>
      <c r="P4755" s="317"/>
      <c r="Q4755" s="36">
        <v>1733</v>
      </c>
      <c r="R4755" s="317">
        <v>0.17378999292850489</v>
      </c>
      <c r="S4755" s="317"/>
      <c r="T4755" t="s">
        <v>380</v>
      </c>
      <c r="BA4755" s="395">
        <v>1</v>
      </c>
      <c r="BB4755" s="396" t="s">
        <v>861</v>
      </c>
      <c r="BC4755" t="str">
        <f t="shared" si="421"/>
        <v>RFR</v>
      </c>
      <c r="BD4755" t="str">
        <f t="shared" si="422"/>
        <v>NAoMe_initial_age_decades_80cap</v>
      </c>
      <c r="BE4755" s="397" t="s">
        <v>862</v>
      </c>
      <c r="BF4755" t="str">
        <f t="shared" si="423"/>
        <v>50-59 yrs</v>
      </c>
      <c r="BG4755">
        <f t="shared" si="424"/>
        <v>2</v>
      </c>
      <c r="BH4755" s="398">
        <f t="shared" si="425"/>
        <v>6.6670000553131104E-2</v>
      </c>
      <c r="BO4755" s="33"/>
    </row>
    <row r="4756" spans="1:67">
      <c r="A4756" s="316" t="s">
        <v>27</v>
      </c>
      <c r="B4756" t="s">
        <v>380</v>
      </c>
      <c r="C4756" t="s">
        <v>910</v>
      </c>
      <c r="D4756" t="s">
        <v>314</v>
      </c>
      <c r="E4756" s="316" t="s">
        <v>191</v>
      </c>
      <c r="F4756" s="316" t="s">
        <v>919</v>
      </c>
      <c r="G4756" s="316" t="s">
        <v>443</v>
      </c>
      <c r="H4756" s="316" t="s">
        <v>324</v>
      </c>
      <c r="I4756" s="316" t="s">
        <v>310</v>
      </c>
      <c r="J4756" s="316" t="s">
        <v>281</v>
      </c>
      <c r="K4756" s="36">
        <v>7</v>
      </c>
      <c r="L4756" s="317">
        <v>0.23332999646663671</v>
      </c>
      <c r="M4756" s="317"/>
      <c r="N4756" s="36">
        <v>54</v>
      </c>
      <c r="O4756" s="317">
        <v>0.17531999945640561</v>
      </c>
      <c r="P4756" s="317"/>
      <c r="Q4756" s="36">
        <v>1931</v>
      </c>
      <c r="R4756" s="317">
        <v>0.19363999366760251</v>
      </c>
      <c r="S4756" s="317"/>
      <c r="T4756" t="s">
        <v>380</v>
      </c>
      <c r="BA4756" s="395">
        <v>1</v>
      </c>
      <c r="BB4756" s="396" t="s">
        <v>861</v>
      </c>
      <c r="BC4756" t="str">
        <f t="shared" si="421"/>
        <v>RFR</v>
      </c>
      <c r="BD4756" t="str">
        <f t="shared" si="422"/>
        <v>NAoMe_initial_age_decades_80cap</v>
      </c>
      <c r="BE4756" s="397" t="s">
        <v>862</v>
      </c>
      <c r="BF4756" t="str">
        <f t="shared" si="423"/>
        <v>60-69 yrs</v>
      </c>
      <c r="BG4756">
        <f t="shared" si="424"/>
        <v>7</v>
      </c>
      <c r="BH4756" s="398">
        <f t="shared" si="425"/>
        <v>0.23332999646663671</v>
      </c>
      <c r="BO4756" s="33"/>
    </row>
    <row r="4757" spans="1:67">
      <c r="A4757" s="316" t="s">
        <v>27</v>
      </c>
      <c r="B4757" t="s">
        <v>380</v>
      </c>
      <c r="C4757" t="s">
        <v>910</v>
      </c>
      <c r="D4757" t="s">
        <v>314</v>
      </c>
      <c r="E4757" s="316" t="s">
        <v>191</v>
      </c>
      <c r="F4757" s="316" t="s">
        <v>919</v>
      </c>
      <c r="G4757" s="316" t="s">
        <v>443</v>
      </c>
      <c r="H4757" s="316" t="s">
        <v>324</v>
      </c>
      <c r="I4757" s="316" t="s">
        <v>310</v>
      </c>
      <c r="J4757" s="316" t="s">
        <v>282</v>
      </c>
      <c r="K4757" s="36">
        <v>9</v>
      </c>
      <c r="L4757" s="317">
        <v>0.30000001192092901</v>
      </c>
      <c r="M4757" s="317"/>
      <c r="N4757" s="36">
        <v>82</v>
      </c>
      <c r="O4757" s="317">
        <v>0.26622998714447021</v>
      </c>
      <c r="P4757" s="317"/>
      <c r="Q4757" s="36">
        <v>2493</v>
      </c>
      <c r="R4757" s="317">
        <v>0.25</v>
      </c>
      <c r="S4757" s="317"/>
      <c r="T4757" t="s">
        <v>380</v>
      </c>
      <c r="BA4757" s="395">
        <v>1</v>
      </c>
      <c r="BB4757" s="396" t="s">
        <v>861</v>
      </c>
      <c r="BC4757" t="str">
        <f t="shared" si="421"/>
        <v>RFR</v>
      </c>
      <c r="BD4757" t="str">
        <f t="shared" si="422"/>
        <v>NAoMe_initial_age_decades_80cap</v>
      </c>
      <c r="BE4757" s="397" t="s">
        <v>862</v>
      </c>
      <c r="BF4757" t="str">
        <f t="shared" si="423"/>
        <v>70-79 yrs</v>
      </c>
      <c r="BG4757">
        <f t="shared" si="424"/>
        <v>9</v>
      </c>
      <c r="BH4757" s="398">
        <f t="shared" si="425"/>
        <v>0.30000001192092901</v>
      </c>
      <c r="BO4757" s="33"/>
    </row>
    <row r="4758" spans="1:67">
      <c r="A4758" s="316" t="s">
        <v>27</v>
      </c>
      <c r="B4758" t="s">
        <v>380</v>
      </c>
      <c r="C4758" t="s">
        <v>910</v>
      </c>
      <c r="D4758" t="s">
        <v>314</v>
      </c>
      <c r="E4758" s="316" t="s">
        <v>191</v>
      </c>
      <c r="F4758" s="316" t="s">
        <v>919</v>
      </c>
      <c r="G4758" s="316" t="s">
        <v>443</v>
      </c>
      <c r="H4758" s="316" t="s">
        <v>324</v>
      </c>
      <c r="I4758" s="316" t="s">
        <v>310</v>
      </c>
      <c r="J4758" s="316" t="s">
        <v>283</v>
      </c>
      <c r="K4758" s="36">
        <v>10</v>
      </c>
      <c r="L4758" s="317">
        <v>0.33333000540733337</v>
      </c>
      <c r="M4758" s="317"/>
      <c r="N4758" s="36">
        <v>70</v>
      </c>
      <c r="O4758" s="317">
        <v>0.22727000713348389</v>
      </c>
      <c r="P4758" s="317"/>
      <c r="Q4758" s="36">
        <v>2292</v>
      </c>
      <c r="R4758" s="317">
        <v>0.2298399955034256</v>
      </c>
      <c r="S4758" s="317"/>
      <c r="T4758" t="s">
        <v>380</v>
      </c>
      <c r="BA4758" s="395">
        <v>1</v>
      </c>
      <c r="BB4758" s="396" t="s">
        <v>861</v>
      </c>
      <c r="BC4758" t="str">
        <f t="shared" si="421"/>
        <v>RFR</v>
      </c>
      <c r="BD4758" t="str">
        <f t="shared" si="422"/>
        <v>NAoMe_initial_age_decades_80cap</v>
      </c>
      <c r="BE4758" s="397" t="s">
        <v>862</v>
      </c>
      <c r="BF4758" t="str">
        <f t="shared" si="423"/>
        <v>80+ yrs</v>
      </c>
      <c r="BG4758">
        <f t="shared" si="424"/>
        <v>10</v>
      </c>
      <c r="BH4758" s="398">
        <f t="shared" si="425"/>
        <v>0.33333000540733337</v>
      </c>
      <c r="BO4758" s="33"/>
    </row>
    <row r="4759" spans="1:67">
      <c r="A4759" s="316" t="s">
        <v>27</v>
      </c>
      <c r="B4759" t="s">
        <v>380</v>
      </c>
      <c r="C4759" t="s">
        <v>910</v>
      </c>
      <c r="D4759" t="s">
        <v>314</v>
      </c>
      <c r="E4759" s="316" t="s">
        <v>191</v>
      </c>
      <c r="F4759" s="316" t="s">
        <v>919</v>
      </c>
      <c r="G4759" s="316" t="s">
        <v>443</v>
      </c>
      <c r="H4759" s="316" t="s">
        <v>324</v>
      </c>
      <c r="I4759" s="316" t="s">
        <v>341</v>
      </c>
      <c r="J4759" s="316" t="s">
        <v>13</v>
      </c>
      <c r="K4759" s="36">
        <v>20</v>
      </c>
      <c r="L4759" s="317">
        <v>0.66667002439498901</v>
      </c>
      <c r="M4759" s="317">
        <v>0.66667002439498901</v>
      </c>
      <c r="N4759" s="36">
        <v>208</v>
      </c>
      <c r="O4759" s="317">
        <v>0.67532002925872803</v>
      </c>
      <c r="P4759" s="317">
        <v>0.69564998149871826</v>
      </c>
      <c r="Q4759" s="36">
        <v>6753</v>
      </c>
      <c r="R4759" s="317">
        <v>0.67720001935958862</v>
      </c>
      <c r="S4759" s="317">
        <v>0.69554001092910767</v>
      </c>
      <c r="T4759" t="s">
        <v>380</v>
      </c>
      <c r="BA4759" s="395">
        <v>1</v>
      </c>
      <c r="BB4759" s="396" t="s">
        <v>861</v>
      </c>
      <c r="BC4759" t="str">
        <f t="shared" si="421"/>
        <v>RFR</v>
      </c>
      <c r="BD4759" t="str">
        <f t="shared" si="422"/>
        <v>NAoMe_initial_ch_score_2cap</v>
      </c>
      <c r="BE4759" s="397" t="s">
        <v>862</v>
      </c>
      <c r="BF4759" t="str">
        <f t="shared" si="423"/>
        <v>0</v>
      </c>
      <c r="BG4759">
        <f t="shared" si="424"/>
        <v>20</v>
      </c>
      <c r="BH4759" s="398">
        <f t="shared" si="425"/>
        <v>0.66667002439498901</v>
      </c>
      <c r="BO4759" s="33"/>
    </row>
    <row r="4760" spans="1:67">
      <c r="A4760" s="316" t="s">
        <v>27</v>
      </c>
      <c r="B4760" t="s">
        <v>380</v>
      </c>
      <c r="C4760" t="s">
        <v>910</v>
      </c>
      <c r="D4760" t="s">
        <v>314</v>
      </c>
      <c r="E4760" s="316" t="s">
        <v>191</v>
      </c>
      <c r="F4760" s="316" t="s">
        <v>919</v>
      </c>
      <c r="G4760" s="316" t="s">
        <v>443</v>
      </c>
      <c r="H4760" s="316" t="s">
        <v>324</v>
      </c>
      <c r="I4760" s="316" t="s">
        <v>341</v>
      </c>
      <c r="J4760" s="316" t="s">
        <v>14</v>
      </c>
      <c r="K4760" s="36">
        <v>2</v>
      </c>
      <c r="L4760" s="317">
        <v>6.6670000553131104E-2</v>
      </c>
      <c r="M4760" s="317">
        <v>6.6670000553131104E-2</v>
      </c>
      <c r="N4760" s="36">
        <v>39</v>
      </c>
      <c r="O4760" s="317">
        <v>0.12661999464035029</v>
      </c>
      <c r="P4760" s="317">
        <v>0.13042999804019931</v>
      </c>
      <c r="Q4760" s="36">
        <v>1630</v>
      </c>
      <c r="R4760" s="317">
        <v>0.16346000134944921</v>
      </c>
      <c r="S4760" s="317">
        <v>0.16788999736309049</v>
      </c>
      <c r="T4760" t="s">
        <v>380</v>
      </c>
      <c r="BA4760" s="395">
        <v>1</v>
      </c>
      <c r="BB4760" s="396" t="s">
        <v>861</v>
      </c>
      <c r="BC4760" t="str">
        <f t="shared" si="421"/>
        <v>RFR</v>
      </c>
      <c r="BD4760" t="str">
        <f t="shared" si="422"/>
        <v>NAoMe_initial_ch_score_2cap</v>
      </c>
      <c r="BE4760" s="397" t="s">
        <v>862</v>
      </c>
      <c r="BF4760" t="str">
        <f t="shared" si="423"/>
        <v>1</v>
      </c>
      <c r="BG4760">
        <f t="shared" si="424"/>
        <v>2</v>
      </c>
      <c r="BH4760" s="398">
        <f t="shared" si="425"/>
        <v>6.6670000553131104E-2</v>
      </c>
      <c r="BO4760" s="33"/>
    </row>
    <row r="4761" spans="1:67">
      <c r="A4761" s="316" t="s">
        <v>27</v>
      </c>
      <c r="B4761" t="s">
        <v>380</v>
      </c>
      <c r="C4761" t="s">
        <v>910</v>
      </c>
      <c r="D4761" t="s">
        <v>314</v>
      </c>
      <c r="E4761" s="316" t="s">
        <v>191</v>
      </c>
      <c r="F4761" s="316" t="s">
        <v>919</v>
      </c>
      <c r="G4761" s="316" t="s">
        <v>443</v>
      </c>
      <c r="H4761" s="316" t="s">
        <v>324</v>
      </c>
      <c r="I4761" s="316" t="s">
        <v>341</v>
      </c>
      <c r="J4761" s="316" t="s">
        <v>301</v>
      </c>
      <c r="K4761" s="36">
        <v>8</v>
      </c>
      <c r="L4761" s="317">
        <v>0.26666998863220209</v>
      </c>
      <c r="M4761" s="317">
        <v>0.26666998863220209</v>
      </c>
      <c r="N4761" s="36">
        <v>52</v>
      </c>
      <c r="O4761" s="317">
        <v>0.16883000731468201</v>
      </c>
      <c r="P4761" s="317">
        <v>0.17391000688076019</v>
      </c>
      <c r="Q4761" s="36">
        <v>1326</v>
      </c>
      <c r="R4761" s="317">
        <v>0.132970005273819</v>
      </c>
      <c r="S4761" s="317">
        <v>0.13657000660896301</v>
      </c>
      <c r="T4761" t="s">
        <v>380</v>
      </c>
      <c r="BA4761" s="395">
        <v>1</v>
      </c>
      <c r="BB4761" s="396" t="s">
        <v>861</v>
      </c>
      <c r="BC4761" t="str">
        <f t="shared" si="421"/>
        <v>RFR</v>
      </c>
      <c r="BD4761" t="str">
        <f t="shared" si="422"/>
        <v>NAoMe_initial_ch_score_2cap</v>
      </c>
      <c r="BE4761" s="397" t="s">
        <v>862</v>
      </c>
      <c r="BF4761" t="str">
        <f t="shared" si="423"/>
        <v>2+</v>
      </c>
      <c r="BG4761">
        <f t="shared" si="424"/>
        <v>8</v>
      </c>
      <c r="BH4761" s="398">
        <f t="shared" si="425"/>
        <v>0.26666998863220209</v>
      </c>
      <c r="BO4761" s="33"/>
    </row>
    <row r="4762" spans="1:67">
      <c r="A4762" s="316" t="s">
        <v>27</v>
      </c>
      <c r="B4762" t="s">
        <v>380</v>
      </c>
      <c r="C4762" t="s">
        <v>910</v>
      </c>
      <c r="D4762" t="s">
        <v>314</v>
      </c>
      <c r="E4762" s="316" t="s">
        <v>191</v>
      </c>
      <c r="F4762" s="316" t="s">
        <v>919</v>
      </c>
      <c r="G4762" s="316" t="s">
        <v>443</v>
      </c>
      <c r="H4762" s="316" t="s">
        <v>324</v>
      </c>
      <c r="I4762" s="316" t="s">
        <v>341</v>
      </c>
      <c r="J4762" s="316" t="s">
        <v>260</v>
      </c>
      <c r="K4762" s="36">
        <v>0</v>
      </c>
      <c r="L4762" s="317">
        <v>0</v>
      </c>
      <c r="M4762" s="317"/>
      <c r="N4762" s="36">
        <v>9</v>
      </c>
      <c r="O4762" s="317">
        <v>2.921999990940094E-2</v>
      </c>
      <c r="P4762" s="317"/>
      <c r="Q4762" s="36">
        <v>263</v>
      </c>
      <c r="R4762" s="317">
        <v>2.6370000094175339E-2</v>
      </c>
      <c r="S4762" s="317"/>
      <c r="T4762" t="s">
        <v>380</v>
      </c>
      <c r="BA4762" s="395">
        <v>1</v>
      </c>
      <c r="BB4762" s="396" t="s">
        <v>861</v>
      </c>
      <c r="BC4762" t="str">
        <f t="shared" si="421"/>
        <v>RFR</v>
      </c>
      <c r="BD4762" t="str">
        <f t="shared" si="422"/>
        <v>NAoMe_initial_ch_score_2cap</v>
      </c>
      <c r="BE4762" s="397" t="s">
        <v>862</v>
      </c>
      <c r="BF4762" t="str">
        <f t="shared" si="423"/>
        <v>Unknown</v>
      </c>
      <c r="BG4762">
        <f t="shared" si="424"/>
        <v>0</v>
      </c>
      <c r="BH4762" s="398">
        <f t="shared" si="425"/>
        <v>0</v>
      </c>
      <c r="BO4762" s="33"/>
    </row>
    <row r="4763" spans="1:67">
      <c r="A4763" s="316" t="s">
        <v>27</v>
      </c>
      <c r="B4763" t="s">
        <v>380</v>
      </c>
      <c r="C4763" t="s">
        <v>910</v>
      </c>
      <c r="D4763" t="s">
        <v>314</v>
      </c>
      <c r="E4763" s="316" t="s">
        <v>191</v>
      </c>
      <c r="F4763" s="316" t="s">
        <v>919</v>
      </c>
      <c r="G4763" s="316" t="s">
        <v>443</v>
      </c>
      <c r="H4763" s="316" t="s">
        <v>324</v>
      </c>
      <c r="I4763" s="316" t="s">
        <v>309</v>
      </c>
      <c r="J4763" s="316" t="s">
        <v>289</v>
      </c>
      <c r="K4763" s="36">
        <v>8</v>
      </c>
      <c r="L4763" s="317">
        <v>0.26666998863220209</v>
      </c>
      <c r="M4763" s="317"/>
      <c r="N4763" s="36">
        <v>113</v>
      </c>
      <c r="O4763" s="317">
        <v>0.36687999963760382</v>
      </c>
      <c r="P4763" s="317"/>
      <c r="Q4763" s="36">
        <v>3283</v>
      </c>
      <c r="R4763" s="317">
        <v>0.3292199969291687</v>
      </c>
      <c r="S4763" s="317"/>
      <c r="T4763" t="s">
        <v>380</v>
      </c>
      <c r="BA4763" s="395">
        <v>1</v>
      </c>
      <c r="BB4763" s="396" t="s">
        <v>861</v>
      </c>
      <c r="BC4763" t="str">
        <f t="shared" si="421"/>
        <v>RFR</v>
      </c>
      <c r="BD4763" t="str">
        <f t="shared" si="422"/>
        <v>NAoMe_initial_diagnosis_year</v>
      </c>
      <c r="BE4763" s="397" t="s">
        <v>862</v>
      </c>
      <c r="BF4763" t="str">
        <f t="shared" si="423"/>
        <v>2021</v>
      </c>
      <c r="BG4763">
        <f t="shared" si="424"/>
        <v>8</v>
      </c>
      <c r="BH4763" s="398">
        <f t="shared" si="425"/>
        <v>0.26666998863220209</v>
      </c>
      <c r="BO4763" s="33"/>
    </row>
    <row r="4764" spans="1:67">
      <c r="A4764" s="316" t="s">
        <v>27</v>
      </c>
      <c r="B4764" t="s">
        <v>380</v>
      </c>
      <c r="C4764" t="s">
        <v>910</v>
      </c>
      <c r="D4764" t="s">
        <v>314</v>
      </c>
      <c r="E4764" s="316" t="s">
        <v>191</v>
      </c>
      <c r="F4764" s="316" t="s">
        <v>919</v>
      </c>
      <c r="G4764" s="316" t="s">
        <v>443</v>
      </c>
      <c r="H4764" s="316" t="s">
        <v>324</v>
      </c>
      <c r="I4764" s="316" t="s">
        <v>309</v>
      </c>
      <c r="J4764" s="316" t="s">
        <v>816</v>
      </c>
      <c r="K4764" s="36">
        <v>10</v>
      </c>
      <c r="L4764" s="317">
        <v>0.33333000540733337</v>
      </c>
      <c r="M4764" s="317"/>
      <c r="N4764" s="36">
        <v>105</v>
      </c>
      <c r="O4764" s="317">
        <v>0.34090998768806458</v>
      </c>
      <c r="P4764" s="317"/>
      <c r="Q4764" s="36">
        <v>3315</v>
      </c>
      <c r="R4764" s="317">
        <v>0.33243000507354742</v>
      </c>
      <c r="S4764" s="317"/>
      <c r="T4764" t="s">
        <v>380</v>
      </c>
      <c r="BA4764" s="395">
        <v>1</v>
      </c>
      <c r="BB4764" s="396" t="s">
        <v>861</v>
      </c>
      <c r="BC4764" t="str">
        <f t="shared" si="421"/>
        <v>RFR</v>
      </c>
      <c r="BD4764" t="str">
        <f t="shared" si="422"/>
        <v>NAoMe_initial_diagnosis_year</v>
      </c>
      <c r="BE4764" s="397" t="s">
        <v>862</v>
      </c>
      <c r="BF4764" t="str">
        <f t="shared" si="423"/>
        <v>2022</v>
      </c>
      <c r="BG4764">
        <f t="shared" si="424"/>
        <v>10</v>
      </c>
      <c r="BH4764" s="398">
        <f t="shared" si="425"/>
        <v>0.33333000540733337</v>
      </c>
      <c r="BO4764" s="33"/>
    </row>
    <row r="4765" spans="1:67">
      <c r="A4765" s="316" t="s">
        <v>27</v>
      </c>
      <c r="B4765" t="s">
        <v>380</v>
      </c>
      <c r="C4765" t="s">
        <v>910</v>
      </c>
      <c r="D4765" t="s">
        <v>314</v>
      </c>
      <c r="E4765" s="316" t="s">
        <v>191</v>
      </c>
      <c r="F4765" s="316" t="s">
        <v>919</v>
      </c>
      <c r="G4765" s="316" t="s">
        <v>443</v>
      </c>
      <c r="H4765" s="316" t="s">
        <v>324</v>
      </c>
      <c r="I4765" s="316" t="s">
        <v>309</v>
      </c>
      <c r="J4765" s="316" t="s">
        <v>946</v>
      </c>
      <c r="K4765" s="36">
        <v>12</v>
      </c>
      <c r="L4765" s="317">
        <v>0.40000000596046448</v>
      </c>
      <c r="M4765" s="317"/>
      <c r="N4765" s="36">
        <v>90</v>
      </c>
      <c r="O4765" s="317">
        <v>0.29221001267433172</v>
      </c>
      <c r="P4765" s="317"/>
      <c r="Q4765" s="36">
        <v>3374</v>
      </c>
      <c r="R4765" s="317">
        <v>0.33834999799728388</v>
      </c>
      <c r="S4765" s="317"/>
      <c r="T4765" t="s">
        <v>380</v>
      </c>
      <c r="BA4765" s="395">
        <v>1</v>
      </c>
      <c r="BB4765" s="396" t="s">
        <v>861</v>
      </c>
      <c r="BC4765" t="str">
        <f t="shared" si="421"/>
        <v>RFR</v>
      </c>
      <c r="BD4765" t="str">
        <f t="shared" si="422"/>
        <v>NAoMe_initial_diagnosis_year</v>
      </c>
      <c r="BE4765" s="397" t="s">
        <v>862</v>
      </c>
      <c r="BF4765" t="str">
        <f t="shared" si="423"/>
        <v>2023</v>
      </c>
      <c r="BG4765">
        <f t="shared" si="424"/>
        <v>12</v>
      </c>
      <c r="BH4765" s="398">
        <f t="shared" si="425"/>
        <v>0.40000000596046448</v>
      </c>
      <c r="BO4765" s="33"/>
    </row>
    <row r="4766" spans="1:67">
      <c r="A4766" s="316" t="s">
        <v>27</v>
      </c>
      <c r="B4766" t="s">
        <v>380</v>
      </c>
      <c r="C4766" t="s">
        <v>910</v>
      </c>
      <c r="D4766" t="s">
        <v>314</v>
      </c>
      <c r="E4766" s="316" t="s">
        <v>191</v>
      </c>
      <c r="F4766" s="316" t="s">
        <v>919</v>
      </c>
      <c r="G4766" s="316" t="s">
        <v>443</v>
      </c>
      <c r="H4766" s="316" t="s">
        <v>324</v>
      </c>
      <c r="I4766" s="316" t="s">
        <v>331</v>
      </c>
      <c r="J4766" s="316" t="s">
        <v>332</v>
      </c>
      <c r="K4766" s="36">
        <v>0</v>
      </c>
      <c r="L4766" s="317">
        <v>0</v>
      </c>
      <c r="M4766" s="317">
        <v>0</v>
      </c>
      <c r="N4766" s="36">
        <v>8</v>
      </c>
      <c r="O4766" s="317">
        <v>2.5970000773668289E-2</v>
      </c>
      <c r="P4766" s="317">
        <v>3.2650001347064972E-2</v>
      </c>
      <c r="Q4766" s="36">
        <v>434</v>
      </c>
      <c r="R4766" s="317">
        <v>4.3519999831914902E-2</v>
      </c>
      <c r="S4766" s="317">
        <v>5.2159998565912247E-2</v>
      </c>
      <c r="T4766" t="s">
        <v>380</v>
      </c>
      <c r="BA4766" s="395">
        <v>1</v>
      </c>
      <c r="BB4766" s="396" t="s">
        <v>861</v>
      </c>
      <c r="BC4766" t="str">
        <f t="shared" si="421"/>
        <v>RFR</v>
      </c>
      <c r="BD4766" t="str">
        <f t="shared" si="422"/>
        <v>NAoMe_initial_disease_group</v>
      </c>
      <c r="BE4766" s="397" t="s">
        <v>862</v>
      </c>
      <c r="BF4766" t="str">
        <f t="shared" si="423"/>
        <v>Advanced M0</v>
      </c>
      <c r="BG4766">
        <f t="shared" si="424"/>
        <v>0</v>
      </c>
      <c r="BH4766" s="398">
        <f t="shared" si="425"/>
        <v>0</v>
      </c>
      <c r="BO4766" s="33"/>
    </row>
    <row r="4767" spans="1:67">
      <c r="A4767" s="316" t="s">
        <v>27</v>
      </c>
      <c r="B4767" t="s">
        <v>380</v>
      </c>
      <c r="C4767" t="s">
        <v>910</v>
      </c>
      <c r="D4767" t="s">
        <v>314</v>
      </c>
      <c r="E4767" s="316" t="s">
        <v>191</v>
      </c>
      <c r="F4767" s="316" t="s">
        <v>919</v>
      </c>
      <c r="G4767" s="316" t="s">
        <v>443</v>
      </c>
      <c r="H4767" s="316" t="s">
        <v>324</v>
      </c>
      <c r="I4767" s="316" t="s">
        <v>331</v>
      </c>
      <c r="J4767" s="316" t="s">
        <v>333</v>
      </c>
      <c r="K4767" s="36">
        <v>11</v>
      </c>
      <c r="L4767" s="317">
        <v>0.36667001247406011</v>
      </c>
      <c r="M4767" s="317">
        <v>0.61110997200012207</v>
      </c>
      <c r="N4767" s="36">
        <v>182</v>
      </c>
      <c r="O4767" s="317">
        <v>0.59091001749038696</v>
      </c>
      <c r="P4767" s="317">
        <v>0.74286001920700073</v>
      </c>
      <c r="Q4767" s="36">
        <v>6159</v>
      </c>
      <c r="R4767" s="317">
        <v>0.6176300048828125</v>
      </c>
      <c r="S4767" s="317">
        <v>0.74026000499725342</v>
      </c>
      <c r="T4767" t="s">
        <v>380</v>
      </c>
      <c r="BA4767" s="395">
        <v>1</v>
      </c>
      <c r="BB4767" s="396" t="s">
        <v>861</v>
      </c>
      <c r="BC4767" t="str">
        <f t="shared" si="421"/>
        <v>RFR</v>
      </c>
      <c r="BD4767" t="str">
        <f t="shared" si="422"/>
        <v>NAoMe_initial_disease_group</v>
      </c>
      <c r="BE4767" s="397" t="s">
        <v>862</v>
      </c>
      <c r="BF4767" t="str">
        <f t="shared" si="423"/>
        <v>Advanced M1</v>
      </c>
      <c r="BG4767">
        <f t="shared" si="424"/>
        <v>11</v>
      </c>
      <c r="BH4767" s="398">
        <f t="shared" si="425"/>
        <v>0.36667001247406011</v>
      </c>
      <c r="BO4767" s="33"/>
    </row>
    <row r="4768" spans="1:67">
      <c r="A4768" s="316" t="s">
        <v>27</v>
      </c>
      <c r="B4768" t="s">
        <v>380</v>
      </c>
      <c r="C4768" t="s">
        <v>910</v>
      </c>
      <c r="D4768" t="s">
        <v>314</v>
      </c>
      <c r="E4768" s="316" t="s">
        <v>191</v>
      </c>
      <c r="F4768" s="316" t="s">
        <v>919</v>
      </c>
      <c r="G4768" s="316" t="s">
        <v>443</v>
      </c>
      <c r="H4768" s="316" t="s">
        <v>324</v>
      </c>
      <c r="I4768" s="316" t="s">
        <v>331</v>
      </c>
      <c r="J4768" s="316" t="s">
        <v>334</v>
      </c>
      <c r="K4768" s="36">
        <v>0</v>
      </c>
      <c r="L4768" s="317">
        <v>0</v>
      </c>
      <c r="M4768" s="317">
        <v>0</v>
      </c>
      <c r="N4768" s="36">
        <v>2</v>
      </c>
      <c r="O4768" s="317">
        <v>6.490000057965517E-3</v>
      </c>
      <c r="P4768" s="317">
        <v>8.1599997356534004E-3</v>
      </c>
      <c r="Q4768" s="36">
        <v>64</v>
      </c>
      <c r="R4768" s="317">
        <v>6.4199999906122676E-3</v>
      </c>
      <c r="S4768" s="317">
        <v>7.689999882131815E-3</v>
      </c>
      <c r="T4768" t="s">
        <v>380</v>
      </c>
      <c r="BA4768" s="395">
        <v>1</v>
      </c>
      <c r="BB4768" s="396" t="s">
        <v>861</v>
      </c>
      <c r="BC4768" t="str">
        <f t="shared" si="421"/>
        <v>RFR</v>
      </c>
      <c r="BD4768" t="str">
        <f t="shared" si="422"/>
        <v>NAoMe_initial_disease_group</v>
      </c>
      <c r="BE4768" s="397" t="s">
        <v>862</v>
      </c>
      <c r="BF4768" t="str">
        <f t="shared" si="423"/>
        <v>DCIS</v>
      </c>
      <c r="BG4768">
        <f t="shared" si="424"/>
        <v>0</v>
      </c>
      <c r="BH4768" s="398">
        <f t="shared" si="425"/>
        <v>0</v>
      </c>
      <c r="BO4768" s="33"/>
    </row>
    <row r="4769" spans="1:67">
      <c r="A4769" s="316" t="s">
        <v>27</v>
      </c>
      <c r="B4769" t="s">
        <v>380</v>
      </c>
      <c r="C4769" t="s">
        <v>910</v>
      </c>
      <c r="D4769" t="s">
        <v>314</v>
      </c>
      <c r="E4769" s="316" t="s">
        <v>191</v>
      </c>
      <c r="F4769" s="316" t="s">
        <v>919</v>
      </c>
      <c r="G4769" s="316" t="s">
        <v>443</v>
      </c>
      <c r="H4769" s="316" t="s">
        <v>324</v>
      </c>
      <c r="I4769" s="316" t="s">
        <v>331</v>
      </c>
      <c r="J4769" s="316" t="s">
        <v>335</v>
      </c>
      <c r="K4769" s="36">
        <v>7</v>
      </c>
      <c r="L4769" s="317">
        <v>0.23332999646663671</v>
      </c>
      <c r="M4769" s="317">
        <v>0.38888999819755549</v>
      </c>
      <c r="N4769" s="36">
        <v>53</v>
      </c>
      <c r="O4769" s="317">
        <v>0.17207999527454379</v>
      </c>
      <c r="P4769" s="317">
        <v>0.21633000671863559</v>
      </c>
      <c r="Q4769" s="36">
        <v>1663</v>
      </c>
      <c r="R4769" s="317">
        <v>0.16676999628543851</v>
      </c>
      <c r="S4769" s="317">
        <v>0.19988000392913821</v>
      </c>
      <c r="T4769" t="s">
        <v>380</v>
      </c>
      <c r="BA4769" s="395">
        <v>1</v>
      </c>
      <c r="BB4769" s="396" t="s">
        <v>861</v>
      </c>
      <c r="BC4769" t="str">
        <f t="shared" si="421"/>
        <v>RFR</v>
      </c>
      <c r="BD4769" t="str">
        <f t="shared" si="422"/>
        <v>NAoMe_initial_disease_group</v>
      </c>
      <c r="BE4769" s="397" t="s">
        <v>862</v>
      </c>
      <c r="BF4769" t="str">
        <f t="shared" si="423"/>
        <v>Early invasive</v>
      </c>
      <c r="BG4769">
        <f t="shared" si="424"/>
        <v>7</v>
      </c>
      <c r="BH4769" s="398">
        <f t="shared" si="425"/>
        <v>0.23332999646663671</v>
      </c>
      <c r="BO4769" s="33"/>
    </row>
    <row r="4770" spans="1:67">
      <c r="A4770" s="316" t="s">
        <v>27</v>
      </c>
      <c r="B4770" t="s">
        <v>380</v>
      </c>
      <c r="C4770" t="s">
        <v>910</v>
      </c>
      <c r="D4770" t="s">
        <v>314</v>
      </c>
      <c r="E4770" s="316" t="s">
        <v>191</v>
      </c>
      <c r="F4770" s="316" t="s">
        <v>919</v>
      </c>
      <c r="G4770" s="316" t="s">
        <v>443</v>
      </c>
      <c r="H4770" s="316" t="s">
        <v>324</v>
      </c>
      <c r="I4770" s="316" t="s">
        <v>331</v>
      </c>
      <c r="J4770" s="316" t="s">
        <v>337</v>
      </c>
      <c r="K4770" s="36">
        <v>12</v>
      </c>
      <c r="L4770" s="317">
        <v>0.40000000596046448</v>
      </c>
      <c r="M4770" s="317"/>
      <c r="N4770" s="36">
        <v>63</v>
      </c>
      <c r="O4770" s="317">
        <v>0.20454999804496771</v>
      </c>
      <c r="P4770" s="317"/>
      <c r="Q4770" s="36">
        <v>1652</v>
      </c>
      <c r="R4770" s="317">
        <v>0.1656599938869476</v>
      </c>
      <c r="S4770" s="317"/>
      <c r="T4770" t="s">
        <v>380</v>
      </c>
      <c r="BA4770" s="395">
        <v>1</v>
      </c>
      <c r="BB4770" s="396" t="s">
        <v>861</v>
      </c>
      <c r="BC4770" t="str">
        <f t="shared" si="421"/>
        <v>RFR</v>
      </c>
      <c r="BD4770" t="str">
        <f t="shared" si="422"/>
        <v>NAoMe_initial_disease_group</v>
      </c>
      <c r="BE4770" s="397" t="s">
        <v>862</v>
      </c>
      <c r="BF4770" t="str">
        <f t="shared" si="423"/>
        <v>Unknown stage</v>
      </c>
      <c r="BG4770">
        <f t="shared" si="424"/>
        <v>12</v>
      </c>
      <c r="BH4770" s="398">
        <f t="shared" si="425"/>
        <v>0.40000000596046448</v>
      </c>
      <c r="BO4770" s="33"/>
    </row>
    <row r="4771" spans="1:67">
      <c r="A4771" s="316" t="s">
        <v>27</v>
      </c>
      <c r="B4771" t="s">
        <v>380</v>
      </c>
      <c r="C4771" t="s">
        <v>910</v>
      </c>
      <c r="D4771" t="s">
        <v>314</v>
      </c>
      <c r="E4771" s="316" t="s">
        <v>191</v>
      </c>
      <c r="F4771" s="316" t="s">
        <v>919</v>
      </c>
      <c r="G4771" s="316" t="s">
        <v>443</v>
      </c>
      <c r="H4771" s="316" t="s">
        <v>324</v>
      </c>
      <c r="I4771" s="316" t="s">
        <v>656</v>
      </c>
      <c r="J4771" s="316" t="s">
        <v>286</v>
      </c>
      <c r="K4771" s="36">
        <v>0</v>
      </c>
      <c r="L4771" s="317">
        <v>0</v>
      </c>
      <c r="M4771" s="317">
        <v>0</v>
      </c>
      <c r="N4771" s="36">
        <v>6</v>
      </c>
      <c r="O4771" s="317">
        <v>1.947999931871891E-2</v>
      </c>
      <c r="P4771" s="317">
        <v>1.9869999960064891E-2</v>
      </c>
      <c r="Q4771" s="36">
        <v>492</v>
      </c>
      <c r="R4771" s="317">
        <v>4.9339998513460159E-2</v>
      </c>
      <c r="S4771" s="317">
        <v>5.1920000463724143E-2</v>
      </c>
      <c r="T4771" t="s">
        <v>380</v>
      </c>
      <c r="BA4771" s="395">
        <v>1</v>
      </c>
      <c r="BB4771" s="396" t="s">
        <v>861</v>
      </c>
      <c r="BC4771" t="str">
        <f t="shared" si="421"/>
        <v>RFR</v>
      </c>
      <c r="BD4771" t="str">
        <f t="shared" si="422"/>
        <v>NAoMe_initial_ethnicity_grp</v>
      </c>
      <c r="BE4771" s="397" t="s">
        <v>862</v>
      </c>
      <c r="BF4771" t="str">
        <f t="shared" si="423"/>
        <v>Asian or Asian British</v>
      </c>
      <c r="BG4771">
        <f t="shared" si="424"/>
        <v>0</v>
      </c>
      <c r="BH4771" s="398">
        <f t="shared" si="425"/>
        <v>0</v>
      </c>
      <c r="BO4771" s="33"/>
    </row>
    <row r="4772" spans="1:67">
      <c r="A4772" s="316" t="s">
        <v>27</v>
      </c>
      <c r="B4772" t="s">
        <v>380</v>
      </c>
      <c r="C4772" t="s">
        <v>910</v>
      </c>
      <c r="D4772" t="s">
        <v>314</v>
      </c>
      <c r="E4772" s="316" t="s">
        <v>191</v>
      </c>
      <c r="F4772" s="316" t="s">
        <v>919</v>
      </c>
      <c r="G4772" s="316" t="s">
        <v>443</v>
      </c>
      <c r="H4772" s="316" t="s">
        <v>324</v>
      </c>
      <c r="I4772" s="316" t="s">
        <v>656</v>
      </c>
      <c r="J4772" s="316" t="s">
        <v>287</v>
      </c>
      <c r="K4772" s="36">
        <v>0</v>
      </c>
      <c r="L4772" s="317">
        <v>0</v>
      </c>
      <c r="M4772" s="317">
        <v>0</v>
      </c>
      <c r="N4772" s="36">
        <v>7</v>
      </c>
      <c r="O4772" s="317">
        <v>2.273000031709671E-2</v>
      </c>
      <c r="P4772" s="317">
        <v>2.3180000483989719E-2</v>
      </c>
      <c r="Q4772" s="36">
        <v>403</v>
      </c>
      <c r="R4772" s="317">
        <v>4.0410000830888748E-2</v>
      </c>
      <c r="S4772" s="317">
        <v>4.2520001530647278E-2</v>
      </c>
      <c r="T4772" t="s">
        <v>380</v>
      </c>
      <c r="BA4772" s="395">
        <v>1</v>
      </c>
      <c r="BB4772" s="396" t="s">
        <v>861</v>
      </c>
      <c r="BC4772" t="str">
        <f t="shared" si="421"/>
        <v>RFR</v>
      </c>
      <c r="BD4772" t="str">
        <f t="shared" si="422"/>
        <v>NAoMe_initial_ethnicity_grp</v>
      </c>
      <c r="BE4772" s="397" t="s">
        <v>862</v>
      </c>
      <c r="BF4772" t="str">
        <f t="shared" si="423"/>
        <v>Black or Black British</v>
      </c>
      <c r="BG4772">
        <f t="shared" si="424"/>
        <v>0</v>
      </c>
      <c r="BH4772" s="398">
        <f t="shared" si="425"/>
        <v>0</v>
      </c>
      <c r="BO4772" s="33"/>
    </row>
    <row r="4773" spans="1:67">
      <c r="A4773" s="316" t="s">
        <v>27</v>
      </c>
      <c r="B4773" t="s">
        <v>380</v>
      </c>
      <c r="C4773" t="s">
        <v>910</v>
      </c>
      <c r="D4773" t="s">
        <v>314</v>
      </c>
      <c r="E4773" s="316" t="s">
        <v>191</v>
      </c>
      <c r="F4773" s="316" t="s">
        <v>919</v>
      </c>
      <c r="G4773" s="316" t="s">
        <v>443</v>
      </c>
      <c r="H4773" s="316" t="s">
        <v>324</v>
      </c>
      <c r="I4773" s="316" t="s">
        <v>656</v>
      </c>
      <c r="J4773" s="316" t="s">
        <v>259</v>
      </c>
      <c r="K4773" s="36">
        <v>0</v>
      </c>
      <c r="L4773" s="317">
        <v>0</v>
      </c>
      <c r="M4773" s="317">
        <v>0</v>
      </c>
      <c r="N4773" s="36">
        <v>2</v>
      </c>
      <c r="O4773" s="317">
        <v>6.490000057965517E-3</v>
      </c>
      <c r="P4773" s="317">
        <v>6.6200001165270814E-3</v>
      </c>
      <c r="Q4773" s="36">
        <v>98</v>
      </c>
      <c r="R4773" s="317">
        <v>9.8299998790025711E-3</v>
      </c>
      <c r="S4773" s="317">
        <v>1.0339999571442601E-2</v>
      </c>
      <c r="T4773" t="s">
        <v>380</v>
      </c>
      <c r="BA4773" s="395">
        <v>1</v>
      </c>
      <c r="BB4773" s="396" t="s">
        <v>861</v>
      </c>
      <c r="BC4773" t="str">
        <f t="shared" si="421"/>
        <v>RFR</v>
      </c>
      <c r="BD4773" t="str">
        <f t="shared" si="422"/>
        <v>NAoMe_initial_ethnicity_grp</v>
      </c>
      <c r="BE4773" s="397" t="s">
        <v>862</v>
      </c>
      <c r="BF4773" t="str">
        <f t="shared" si="423"/>
        <v>Mixed</v>
      </c>
      <c r="BG4773">
        <f t="shared" si="424"/>
        <v>0</v>
      </c>
      <c r="BH4773" s="398">
        <f t="shared" si="425"/>
        <v>0</v>
      </c>
      <c r="BO4773" s="33"/>
    </row>
    <row r="4774" spans="1:67">
      <c r="A4774" s="316" t="s">
        <v>27</v>
      </c>
      <c r="B4774" t="s">
        <v>380</v>
      </c>
      <c r="C4774" t="s">
        <v>910</v>
      </c>
      <c r="D4774" t="s">
        <v>314</v>
      </c>
      <c r="E4774" s="316" t="s">
        <v>191</v>
      </c>
      <c r="F4774" s="316" t="s">
        <v>919</v>
      </c>
      <c r="G4774" s="316" t="s">
        <v>443</v>
      </c>
      <c r="H4774" s="316" t="s">
        <v>324</v>
      </c>
      <c r="I4774" s="316" t="s">
        <v>656</v>
      </c>
      <c r="J4774" s="316" t="s">
        <v>288</v>
      </c>
      <c r="K4774" s="36">
        <v>0</v>
      </c>
      <c r="L4774" s="317">
        <v>0</v>
      </c>
      <c r="M4774" s="317">
        <v>0</v>
      </c>
      <c r="N4774" s="36">
        <v>2</v>
      </c>
      <c r="O4774" s="317">
        <v>6.490000057965517E-3</v>
      </c>
      <c r="P4774" s="317">
        <v>6.6200001165270814E-3</v>
      </c>
      <c r="Q4774" s="36">
        <v>246</v>
      </c>
      <c r="R4774" s="317">
        <v>2.466999925673008E-2</v>
      </c>
      <c r="S4774" s="317">
        <v>2.5960000231862072E-2</v>
      </c>
      <c r="T4774" t="s">
        <v>380</v>
      </c>
      <c r="BA4774" s="395">
        <v>1</v>
      </c>
      <c r="BB4774" s="396" t="s">
        <v>861</v>
      </c>
      <c r="BC4774" t="str">
        <f t="shared" si="421"/>
        <v>RFR</v>
      </c>
      <c r="BD4774" t="str">
        <f t="shared" si="422"/>
        <v>NAoMe_initial_ethnicity_grp</v>
      </c>
      <c r="BE4774" s="397" t="s">
        <v>862</v>
      </c>
      <c r="BF4774" t="str">
        <f t="shared" si="423"/>
        <v>Other Ethnic Group</v>
      </c>
      <c r="BG4774">
        <f t="shared" si="424"/>
        <v>0</v>
      </c>
      <c r="BH4774" s="398">
        <f t="shared" si="425"/>
        <v>0</v>
      </c>
      <c r="BO4774" s="33"/>
    </row>
    <row r="4775" spans="1:67">
      <c r="A4775" s="316" t="s">
        <v>27</v>
      </c>
      <c r="B4775" t="s">
        <v>380</v>
      </c>
      <c r="C4775" t="s">
        <v>910</v>
      </c>
      <c r="D4775" t="s">
        <v>314</v>
      </c>
      <c r="E4775" s="316" t="s">
        <v>191</v>
      </c>
      <c r="F4775" s="316" t="s">
        <v>919</v>
      </c>
      <c r="G4775" s="316" t="s">
        <v>443</v>
      </c>
      <c r="H4775" s="316" t="s">
        <v>324</v>
      </c>
      <c r="I4775" s="316" t="s">
        <v>656</v>
      </c>
      <c r="J4775" s="316" t="s">
        <v>260</v>
      </c>
      <c r="K4775" s="36">
        <v>0</v>
      </c>
      <c r="L4775" s="317">
        <v>0</v>
      </c>
      <c r="M4775" s="317"/>
      <c r="N4775" s="36">
        <v>6</v>
      </c>
      <c r="O4775" s="317">
        <v>1.947999931871891E-2</v>
      </c>
      <c r="P4775" s="317"/>
      <c r="Q4775" s="36">
        <v>495</v>
      </c>
      <c r="R4775" s="317">
        <v>4.9639999866485603E-2</v>
      </c>
      <c r="S4775" s="317"/>
      <c r="T4775" t="s">
        <v>380</v>
      </c>
      <c r="BA4775" s="395">
        <v>1</v>
      </c>
      <c r="BB4775" s="396" t="s">
        <v>861</v>
      </c>
      <c r="BC4775" t="str">
        <f t="shared" si="421"/>
        <v>RFR</v>
      </c>
      <c r="BD4775" t="str">
        <f t="shared" si="422"/>
        <v>NAoMe_initial_ethnicity_grp</v>
      </c>
      <c r="BE4775" s="397" t="s">
        <v>862</v>
      </c>
      <c r="BF4775" t="str">
        <f t="shared" si="423"/>
        <v>Unknown</v>
      </c>
      <c r="BG4775">
        <f t="shared" si="424"/>
        <v>0</v>
      </c>
      <c r="BH4775" s="398">
        <f t="shared" si="425"/>
        <v>0</v>
      </c>
      <c r="BO4775" s="33"/>
    </row>
    <row r="4776" spans="1:67">
      <c r="A4776" s="316" t="s">
        <v>27</v>
      </c>
      <c r="B4776" t="s">
        <v>380</v>
      </c>
      <c r="C4776" t="s">
        <v>910</v>
      </c>
      <c r="D4776" t="s">
        <v>314</v>
      </c>
      <c r="E4776" s="316" t="s">
        <v>191</v>
      </c>
      <c r="F4776" s="316" t="s">
        <v>919</v>
      </c>
      <c r="G4776" s="316" t="s">
        <v>443</v>
      </c>
      <c r="H4776" s="316" t="s">
        <v>324</v>
      </c>
      <c r="I4776" s="316" t="s">
        <v>656</v>
      </c>
      <c r="J4776" s="316" t="s">
        <v>258</v>
      </c>
      <c r="K4776" s="36">
        <v>30</v>
      </c>
      <c r="L4776" s="317">
        <v>1</v>
      </c>
      <c r="M4776" s="317">
        <v>1</v>
      </c>
      <c r="N4776" s="36">
        <v>285</v>
      </c>
      <c r="O4776" s="317">
        <v>0.92532002925872803</v>
      </c>
      <c r="P4776" s="317">
        <v>0.94371002912521362</v>
      </c>
      <c r="Q4776" s="36">
        <v>8238</v>
      </c>
      <c r="R4776" s="317">
        <v>0.82611000537872314</v>
      </c>
      <c r="S4776" s="317">
        <v>0.86926001310348511</v>
      </c>
      <c r="T4776" t="s">
        <v>380</v>
      </c>
      <c r="BA4776" s="395">
        <v>1</v>
      </c>
      <c r="BB4776" s="396" t="s">
        <v>861</v>
      </c>
      <c r="BC4776" t="str">
        <f t="shared" si="421"/>
        <v>RFR</v>
      </c>
      <c r="BD4776" t="str">
        <f t="shared" si="422"/>
        <v>NAoMe_initial_ethnicity_grp</v>
      </c>
      <c r="BE4776" s="397" t="s">
        <v>862</v>
      </c>
      <c r="BF4776" t="str">
        <f t="shared" si="423"/>
        <v>White</v>
      </c>
      <c r="BG4776">
        <f t="shared" si="424"/>
        <v>30</v>
      </c>
      <c r="BH4776" s="398">
        <f t="shared" si="425"/>
        <v>1</v>
      </c>
      <c r="BO4776" s="33"/>
    </row>
    <row r="4777" spans="1:67">
      <c r="A4777" s="316" t="s">
        <v>27</v>
      </c>
      <c r="B4777" t="s">
        <v>380</v>
      </c>
      <c r="C4777" t="s">
        <v>910</v>
      </c>
      <c r="D4777" t="s">
        <v>314</v>
      </c>
      <c r="E4777" s="316" t="s">
        <v>191</v>
      </c>
      <c r="F4777" s="316" t="s">
        <v>919</v>
      </c>
      <c r="G4777" s="316" t="s">
        <v>443</v>
      </c>
      <c r="H4777" s="316" t="s">
        <v>324</v>
      </c>
      <c r="I4777" s="316" t="s">
        <v>657</v>
      </c>
      <c r="J4777" s="316" t="s">
        <v>817</v>
      </c>
      <c r="K4777" s="36">
        <v>30</v>
      </c>
      <c r="L4777" s="317">
        <v>1</v>
      </c>
      <c r="M4777" s="317"/>
      <c r="N4777" s="36">
        <v>294</v>
      </c>
      <c r="O4777" s="317">
        <v>0.95455002784729004</v>
      </c>
      <c r="P4777" s="317"/>
      <c r="Q4777" s="36">
        <v>9359</v>
      </c>
      <c r="R4777" s="317">
        <v>0.93853002786636353</v>
      </c>
      <c r="S4777" s="317"/>
      <c r="T4777" t="s">
        <v>380</v>
      </c>
      <c r="BA4777" s="395">
        <v>1</v>
      </c>
      <c r="BB4777" s="396" t="s">
        <v>861</v>
      </c>
      <c r="BC4777" t="str">
        <f t="shared" si="421"/>
        <v>RFR</v>
      </c>
      <c r="BD4777" t="str">
        <f t="shared" si="422"/>
        <v>NAoMe_initial_final_route</v>
      </c>
      <c r="BE4777" s="397" t="s">
        <v>862</v>
      </c>
      <c r="BF4777" t="str">
        <f t="shared" si="423"/>
        <v>Not screened</v>
      </c>
      <c r="BG4777">
        <f t="shared" si="424"/>
        <v>30</v>
      </c>
      <c r="BH4777" s="398">
        <f t="shared" si="425"/>
        <v>1</v>
      </c>
      <c r="BO4777" s="33"/>
    </row>
    <row r="4778" spans="1:67">
      <c r="A4778" s="316" t="s">
        <v>27</v>
      </c>
      <c r="B4778" t="s">
        <v>380</v>
      </c>
      <c r="C4778" t="s">
        <v>910</v>
      </c>
      <c r="D4778" t="s">
        <v>314</v>
      </c>
      <c r="E4778" s="316" t="s">
        <v>191</v>
      </c>
      <c r="F4778" s="316" t="s">
        <v>919</v>
      </c>
      <c r="G4778" s="316" t="s">
        <v>443</v>
      </c>
      <c r="H4778" s="316" t="s">
        <v>324</v>
      </c>
      <c r="I4778" s="316" t="s">
        <v>657</v>
      </c>
      <c r="J4778" s="316" t="s">
        <v>352</v>
      </c>
      <c r="K4778" s="36">
        <v>0</v>
      </c>
      <c r="L4778" s="317">
        <v>0</v>
      </c>
      <c r="M4778" s="317"/>
      <c r="N4778" s="36">
        <v>14</v>
      </c>
      <c r="O4778" s="317">
        <v>4.544999822974205E-2</v>
      </c>
      <c r="P4778" s="317"/>
      <c r="Q4778" s="36">
        <v>613</v>
      </c>
      <c r="R4778" s="317">
        <v>6.1469998210668557E-2</v>
      </c>
      <c r="S4778" s="317"/>
      <c r="T4778" t="s">
        <v>380</v>
      </c>
      <c r="BA4778" s="395">
        <v>1</v>
      </c>
      <c r="BB4778" s="396" t="s">
        <v>861</v>
      </c>
      <c r="BC4778" t="str">
        <f t="shared" si="421"/>
        <v>RFR</v>
      </c>
      <c r="BD4778" t="str">
        <f t="shared" si="422"/>
        <v>NAoMe_initial_final_route</v>
      </c>
      <c r="BE4778" s="397" t="s">
        <v>862</v>
      </c>
      <c r="BF4778" t="str">
        <f t="shared" si="423"/>
        <v>Screening</v>
      </c>
      <c r="BG4778">
        <f t="shared" si="424"/>
        <v>0</v>
      </c>
      <c r="BH4778" s="398">
        <f t="shared" si="425"/>
        <v>0</v>
      </c>
      <c r="BO4778" s="33"/>
    </row>
    <row r="4779" spans="1:67">
      <c r="A4779" s="316" t="s">
        <v>27</v>
      </c>
      <c r="B4779" t="s">
        <v>380</v>
      </c>
      <c r="C4779" t="s">
        <v>910</v>
      </c>
      <c r="D4779" t="s">
        <v>314</v>
      </c>
      <c r="E4779" s="316" t="s">
        <v>191</v>
      </c>
      <c r="F4779" s="316" t="s">
        <v>919</v>
      </c>
      <c r="G4779" s="316" t="s">
        <v>443</v>
      </c>
      <c r="H4779" s="316" t="s">
        <v>324</v>
      </c>
      <c r="I4779" s="316" t="s">
        <v>303</v>
      </c>
      <c r="J4779" s="316" t="s">
        <v>308</v>
      </c>
      <c r="K4779" s="36">
        <v>13</v>
      </c>
      <c r="L4779" s="317">
        <v>0.4333299994468689</v>
      </c>
      <c r="M4779" s="317"/>
      <c r="N4779" s="36">
        <v>63</v>
      </c>
      <c r="O4779" s="317">
        <v>0.20454999804496771</v>
      </c>
      <c r="P4779" s="317"/>
      <c r="Q4779" s="36">
        <v>1652</v>
      </c>
      <c r="R4779" s="317">
        <v>0.1656599938869476</v>
      </c>
      <c r="S4779" s="317"/>
      <c r="T4779" t="s">
        <v>380</v>
      </c>
      <c r="BA4779" s="395">
        <v>1</v>
      </c>
      <c r="BB4779" s="396" t="s">
        <v>861</v>
      </c>
      <c r="BC4779" t="str">
        <f t="shared" si="421"/>
        <v>RFR</v>
      </c>
      <c r="BD4779" t="str">
        <f t="shared" si="422"/>
        <v>NAoMe_initial_final_stage_tum</v>
      </c>
      <c r="BE4779" s="397" t="s">
        <v>862</v>
      </c>
      <c r="BF4779" t="str">
        <f t="shared" si="423"/>
        <v>Not staged/Unstated</v>
      </c>
      <c r="BG4779">
        <f t="shared" si="424"/>
        <v>13</v>
      </c>
      <c r="BH4779" s="398">
        <f t="shared" si="425"/>
        <v>0.4333299994468689</v>
      </c>
      <c r="BO4779" s="33"/>
    </row>
    <row r="4780" spans="1:67">
      <c r="A4780" s="316" t="s">
        <v>27</v>
      </c>
      <c r="B4780" t="s">
        <v>380</v>
      </c>
      <c r="C4780" t="s">
        <v>910</v>
      </c>
      <c r="D4780" t="s">
        <v>314</v>
      </c>
      <c r="E4780" s="316" t="s">
        <v>191</v>
      </c>
      <c r="F4780" s="316" t="s">
        <v>919</v>
      </c>
      <c r="G4780" s="316" t="s">
        <v>443</v>
      </c>
      <c r="H4780" s="316" t="s">
        <v>324</v>
      </c>
      <c r="I4780" s="316" t="s">
        <v>303</v>
      </c>
      <c r="J4780" s="316" t="s">
        <v>304</v>
      </c>
      <c r="K4780" s="36">
        <v>0</v>
      </c>
      <c r="L4780" s="317">
        <v>0</v>
      </c>
      <c r="M4780" s="317">
        <v>0</v>
      </c>
      <c r="N4780" s="36">
        <v>2</v>
      </c>
      <c r="O4780" s="317">
        <v>6.490000057965517E-3</v>
      </c>
      <c r="P4780" s="317">
        <v>8.1599997356534004E-3</v>
      </c>
      <c r="Q4780" s="36">
        <v>64</v>
      </c>
      <c r="R4780" s="317">
        <v>6.4199999906122676E-3</v>
      </c>
      <c r="S4780" s="317">
        <v>7.689999882131815E-3</v>
      </c>
      <c r="T4780" t="s">
        <v>380</v>
      </c>
      <c r="BA4780" s="395">
        <v>1</v>
      </c>
      <c r="BB4780" s="396" t="s">
        <v>861</v>
      </c>
      <c r="BC4780" t="str">
        <f t="shared" si="421"/>
        <v>RFR</v>
      </c>
      <c r="BD4780" t="str">
        <f t="shared" si="422"/>
        <v>NAoMe_initial_final_stage_tum</v>
      </c>
      <c r="BE4780" s="397" t="s">
        <v>862</v>
      </c>
      <c r="BF4780" t="str">
        <f t="shared" si="423"/>
        <v>Stage 0</v>
      </c>
      <c r="BG4780">
        <f t="shared" si="424"/>
        <v>0</v>
      </c>
      <c r="BH4780" s="398">
        <f t="shared" si="425"/>
        <v>0</v>
      </c>
      <c r="BO4780" s="33"/>
    </row>
    <row r="4781" spans="1:67">
      <c r="A4781" s="316" t="s">
        <v>27</v>
      </c>
      <c r="B4781" t="s">
        <v>380</v>
      </c>
      <c r="C4781" t="s">
        <v>910</v>
      </c>
      <c r="D4781" t="s">
        <v>314</v>
      </c>
      <c r="E4781" s="316" t="s">
        <v>191</v>
      </c>
      <c r="F4781" s="316" t="s">
        <v>919</v>
      </c>
      <c r="G4781" s="316" t="s">
        <v>443</v>
      </c>
      <c r="H4781" s="316" t="s">
        <v>324</v>
      </c>
      <c r="I4781" s="316" t="s">
        <v>303</v>
      </c>
      <c r="J4781" s="316" t="s">
        <v>305</v>
      </c>
      <c r="K4781" s="36">
        <v>2</v>
      </c>
      <c r="L4781" s="317">
        <v>6.6670000553131104E-2</v>
      </c>
      <c r="M4781" s="317">
        <v>0.1176500022411346</v>
      </c>
      <c r="N4781" s="36">
        <v>18</v>
      </c>
      <c r="O4781" s="317">
        <v>5.843999981880188E-2</v>
      </c>
      <c r="P4781" s="317">
        <v>7.3469996452331543E-2</v>
      </c>
      <c r="Q4781" s="36">
        <v>359</v>
      </c>
      <c r="R4781" s="317">
        <v>3.5999998450279243E-2</v>
      </c>
      <c r="S4781" s="317">
        <v>4.3150000274181373E-2</v>
      </c>
      <c r="T4781" t="s">
        <v>380</v>
      </c>
      <c r="BA4781" s="395">
        <v>1</v>
      </c>
      <c r="BB4781" s="396" t="s">
        <v>861</v>
      </c>
      <c r="BC4781" t="str">
        <f t="shared" si="421"/>
        <v>RFR</v>
      </c>
      <c r="BD4781" t="str">
        <f t="shared" si="422"/>
        <v>NAoMe_initial_final_stage_tum</v>
      </c>
      <c r="BE4781" s="397" t="s">
        <v>862</v>
      </c>
      <c r="BF4781" t="str">
        <f t="shared" si="423"/>
        <v>Stage 1</v>
      </c>
      <c r="BG4781">
        <f t="shared" si="424"/>
        <v>2</v>
      </c>
      <c r="BH4781" s="398">
        <f t="shared" si="425"/>
        <v>6.6670000553131104E-2</v>
      </c>
      <c r="BO4781" s="33"/>
    </row>
    <row r="4782" spans="1:67">
      <c r="A4782" s="316" t="s">
        <v>27</v>
      </c>
      <c r="B4782" t="s">
        <v>380</v>
      </c>
      <c r="C4782" t="s">
        <v>910</v>
      </c>
      <c r="D4782" t="s">
        <v>314</v>
      </c>
      <c r="E4782" s="316" t="s">
        <v>191</v>
      </c>
      <c r="F4782" s="316" t="s">
        <v>919</v>
      </c>
      <c r="G4782" s="316" t="s">
        <v>443</v>
      </c>
      <c r="H4782" s="316" t="s">
        <v>324</v>
      </c>
      <c r="I4782" s="316" t="s">
        <v>303</v>
      </c>
      <c r="J4782" s="316" t="s">
        <v>306</v>
      </c>
      <c r="K4782" s="36">
        <v>2</v>
      </c>
      <c r="L4782" s="317">
        <v>6.6670000553131104E-2</v>
      </c>
      <c r="M4782" s="317">
        <v>0.1176500022411346</v>
      </c>
      <c r="N4782" s="36">
        <v>29</v>
      </c>
      <c r="O4782" s="317">
        <v>9.4159997999668121E-2</v>
      </c>
      <c r="P4782" s="317">
        <v>0.118369996547699</v>
      </c>
      <c r="Q4782" s="36">
        <v>996</v>
      </c>
      <c r="R4782" s="317">
        <v>9.9880002439022064E-2</v>
      </c>
      <c r="S4782" s="317">
        <v>0.11970999836921691</v>
      </c>
      <c r="T4782" t="s">
        <v>380</v>
      </c>
      <c r="BA4782" s="395">
        <v>1</v>
      </c>
      <c r="BB4782" s="396" t="s">
        <v>861</v>
      </c>
      <c r="BC4782" t="str">
        <f t="shared" si="421"/>
        <v>RFR</v>
      </c>
      <c r="BD4782" t="str">
        <f t="shared" si="422"/>
        <v>NAoMe_initial_final_stage_tum</v>
      </c>
      <c r="BE4782" s="397" t="s">
        <v>862</v>
      </c>
      <c r="BF4782" t="str">
        <f t="shared" si="423"/>
        <v>Stage 2</v>
      </c>
      <c r="BG4782">
        <f t="shared" si="424"/>
        <v>2</v>
      </c>
      <c r="BH4782" s="398">
        <f t="shared" si="425"/>
        <v>6.6670000553131104E-2</v>
      </c>
      <c r="BO4782" s="33"/>
    </row>
    <row r="4783" spans="1:67">
      <c r="A4783" s="316" t="s">
        <v>27</v>
      </c>
      <c r="B4783" t="s">
        <v>380</v>
      </c>
      <c r="C4783" t="s">
        <v>910</v>
      </c>
      <c r="D4783" t="s">
        <v>314</v>
      </c>
      <c r="E4783" s="316" t="s">
        <v>191</v>
      </c>
      <c r="F4783" s="316" t="s">
        <v>919</v>
      </c>
      <c r="G4783" s="316" t="s">
        <v>443</v>
      </c>
      <c r="H4783" s="316" t="s">
        <v>324</v>
      </c>
      <c r="I4783" s="316" t="s">
        <v>303</v>
      </c>
      <c r="J4783" s="316" t="s">
        <v>307</v>
      </c>
      <c r="K4783" s="36">
        <v>2</v>
      </c>
      <c r="L4783" s="317">
        <v>6.6670000553131104E-2</v>
      </c>
      <c r="M4783" s="317">
        <v>0.1176500022411346</v>
      </c>
      <c r="N4783" s="36">
        <v>14</v>
      </c>
      <c r="O4783" s="317">
        <v>4.544999822974205E-2</v>
      </c>
      <c r="P4783" s="317">
        <v>5.714000016450882E-2</v>
      </c>
      <c r="Q4783" s="36">
        <v>742</v>
      </c>
      <c r="R4783" s="317">
        <v>7.4409998953342438E-2</v>
      </c>
      <c r="S4783" s="317">
        <v>8.9180000126361847E-2</v>
      </c>
      <c r="T4783" t="s">
        <v>380</v>
      </c>
      <c r="BA4783" s="395">
        <v>1</v>
      </c>
      <c r="BB4783" s="396" t="s">
        <v>861</v>
      </c>
      <c r="BC4783" t="str">
        <f t="shared" si="421"/>
        <v>RFR</v>
      </c>
      <c r="BD4783" t="str">
        <f t="shared" si="422"/>
        <v>NAoMe_initial_final_stage_tum</v>
      </c>
      <c r="BE4783" s="397" t="s">
        <v>862</v>
      </c>
      <c r="BF4783" t="str">
        <f t="shared" si="423"/>
        <v>Stage 3</v>
      </c>
      <c r="BG4783">
        <f t="shared" si="424"/>
        <v>2</v>
      </c>
      <c r="BH4783" s="398">
        <f t="shared" si="425"/>
        <v>6.6670000553131104E-2</v>
      </c>
      <c r="BO4783" s="33"/>
    </row>
    <row r="4784" spans="1:67">
      <c r="A4784" s="316" t="s">
        <v>27</v>
      </c>
      <c r="B4784" t="s">
        <v>380</v>
      </c>
      <c r="C4784" t="s">
        <v>910</v>
      </c>
      <c r="D4784" t="s">
        <v>314</v>
      </c>
      <c r="E4784" s="316" t="s">
        <v>191</v>
      </c>
      <c r="F4784" s="316" t="s">
        <v>919</v>
      </c>
      <c r="G4784" s="316" t="s">
        <v>443</v>
      </c>
      <c r="H4784" s="316" t="s">
        <v>324</v>
      </c>
      <c r="I4784" s="316" t="s">
        <v>303</v>
      </c>
      <c r="J4784" s="316" t="s">
        <v>336</v>
      </c>
      <c r="K4784" s="36">
        <v>11</v>
      </c>
      <c r="L4784" s="317">
        <v>0.36667001247406011</v>
      </c>
      <c r="M4784" s="317">
        <v>0.64705997705459595</v>
      </c>
      <c r="N4784" s="36">
        <v>182</v>
      </c>
      <c r="O4784" s="317">
        <v>0.59091001749038696</v>
      </c>
      <c r="P4784" s="317">
        <v>0.74286001920700073</v>
      </c>
      <c r="Q4784" s="36">
        <v>6159</v>
      </c>
      <c r="R4784" s="317">
        <v>0.6176300048828125</v>
      </c>
      <c r="S4784" s="317">
        <v>0.74026000499725342</v>
      </c>
      <c r="T4784" t="s">
        <v>380</v>
      </c>
      <c r="BA4784" s="395">
        <v>1</v>
      </c>
      <c r="BB4784" s="396" t="s">
        <v>861</v>
      </c>
      <c r="BC4784" t="str">
        <f t="shared" si="421"/>
        <v>RFR</v>
      </c>
      <c r="BD4784" t="str">
        <f t="shared" si="422"/>
        <v>NAoMe_initial_final_stage_tum</v>
      </c>
      <c r="BE4784" s="397" t="s">
        <v>862</v>
      </c>
      <c r="BF4784" t="str">
        <f t="shared" si="423"/>
        <v>Stage 4</v>
      </c>
      <c r="BG4784">
        <f t="shared" si="424"/>
        <v>11</v>
      </c>
      <c r="BH4784" s="398">
        <f t="shared" si="425"/>
        <v>0.36667001247406011</v>
      </c>
      <c r="BO4784" s="33"/>
    </row>
    <row r="4785" spans="1:67">
      <c r="A4785" s="316" t="s">
        <v>27</v>
      </c>
      <c r="B4785" t="s">
        <v>380</v>
      </c>
      <c r="C4785" t="s">
        <v>910</v>
      </c>
      <c r="D4785" t="s">
        <v>314</v>
      </c>
      <c r="E4785" s="316" t="s">
        <v>191</v>
      </c>
      <c r="F4785" s="316" t="s">
        <v>919</v>
      </c>
      <c r="G4785" s="316" t="s">
        <v>443</v>
      </c>
      <c r="H4785" s="316" t="s">
        <v>324</v>
      </c>
      <c r="I4785" s="316" t="s">
        <v>342</v>
      </c>
      <c r="J4785" s="316" t="s">
        <v>343</v>
      </c>
      <c r="K4785" s="36">
        <v>12</v>
      </c>
      <c r="L4785" s="317">
        <v>0.40000000596046448</v>
      </c>
      <c r="M4785" s="317"/>
      <c r="N4785" s="36">
        <v>63</v>
      </c>
      <c r="O4785" s="317">
        <v>0.20454999804496771</v>
      </c>
      <c r="P4785" s="317"/>
      <c r="Q4785" s="36">
        <v>1652</v>
      </c>
      <c r="R4785" s="317">
        <v>0.1656599938869476</v>
      </c>
      <c r="S4785" s="317"/>
      <c r="T4785" t="s">
        <v>380</v>
      </c>
      <c r="BA4785" s="395">
        <v>1</v>
      </c>
      <c r="BB4785" s="396" t="s">
        <v>861</v>
      </c>
      <c r="BC4785" t="str">
        <f t="shared" si="421"/>
        <v>RFR</v>
      </c>
      <c r="BD4785" t="str">
        <f t="shared" si="422"/>
        <v>NAoMe_initial_final_stage_tum_grp</v>
      </c>
      <c r="BE4785" s="397" t="s">
        <v>862</v>
      </c>
      <c r="BF4785" t="str">
        <f t="shared" si="423"/>
        <v>MBC in HESAPC</v>
      </c>
      <c r="BG4785">
        <f t="shared" si="424"/>
        <v>12</v>
      </c>
      <c r="BH4785" s="398">
        <f t="shared" si="425"/>
        <v>0.40000000596046448</v>
      </c>
      <c r="BO4785" s="33"/>
    </row>
    <row r="4786" spans="1:67">
      <c r="A4786" s="316" t="s">
        <v>27</v>
      </c>
      <c r="B4786" t="s">
        <v>380</v>
      </c>
      <c r="C4786" t="s">
        <v>910</v>
      </c>
      <c r="D4786" t="s">
        <v>314</v>
      </c>
      <c r="E4786" s="316" t="s">
        <v>191</v>
      </c>
      <c r="F4786" s="316" t="s">
        <v>919</v>
      </c>
      <c r="G4786" s="316" t="s">
        <v>443</v>
      </c>
      <c r="H4786" s="316" t="s">
        <v>324</v>
      </c>
      <c r="I4786" s="316" t="s">
        <v>342</v>
      </c>
      <c r="J4786" s="316" t="s">
        <v>344</v>
      </c>
      <c r="K4786" s="36">
        <v>7</v>
      </c>
      <c r="L4786" s="317">
        <v>0.23332999646663671</v>
      </c>
      <c r="M4786" s="317">
        <v>0.38888999819755549</v>
      </c>
      <c r="N4786" s="36">
        <v>62</v>
      </c>
      <c r="O4786" s="317">
        <v>0.2012999951839447</v>
      </c>
      <c r="P4786" s="317">
        <v>0.25306001305580139</v>
      </c>
      <c r="Q4786" s="36">
        <v>2161</v>
      </c>
      <c r="R4786" s="317">
        <v>0.2167100012302399</v>
      </c>
      <c r="S4786" s="317">
        <v>0.25973999500274658</v>
      </c>
      <c r="T4786" t="s">
        <v>380</v>
      </c>
      <c r="BA4786" s="395">
        <v>1</v>
      </c>
      <c r="BB4786" s="396" t="s">
        <v>861</v>
      </c>
      <c r="BC4786" t="str">
        <f t="shared" si="421"/>
        <v>RFR</v>
      </c>
      <c r="BD4786" t="str">
        <f t="shared" si="422"/>
        <v>NAoMe_initial_final_stage_tum_grp</v>
      </c>
      <c r="BE4786" s="397" t="s">
        <v>862</v>
      </c>
      <c r="BF4786" t="str">
        <f t="shared" si="423"/>
        <v>Stage 0-3</v>
      </c>
      <c r="BG4786">
        <f t="shared" si="424"/>
        <v>7</v>
      </c>
      <c r="BH4786" s="398">
        <f t="shared" si="425"/>
        <v>0.23332999646663671</v>
      </c>
      <c r="BO4786" s="33"/>
    </row>
    <row r="4787" spans="1:67">
      <c r="A4787" s="316" t="s">
        <v>27</v>
      </c>
      <c r="B4787" t="s">
        <v>380</v>
      </c>
      <c r="C4787" t="s">
        <v>910</v>
      </c>
      <c r="D4787" t="s">
        <v>314</v>
      </c>
      <c r="E4787" s="316" t="s">
        <v>191</v>
      </c>
      <c r="F4787" s="316" t="s">
        <v>919</v>
      </c>
      <c r="G4787" s="316" t="s">
        <v>443</v>
      </c>
      <c r="H4787" s="316" t="s">
        <v>324</v>
      </c>
      <c r="I4787" s="316" t="s">
        <v>342</v>
      </c>
      <c r="J4787" s="316" t="s">
        <v>336</v>
      </c>
      <c r="K4787" s="36">
        <v>11</v>
      </c>
      <c r="L4787" s="317">
        <v>0.36667001247406011</v>
      </c>
      <c r="M4787" s="317">
        <v>0.61110997200012207</v>
      </c>
      <c r="N4787" s="36">
        <v>183</v>
      </c>
      <c r="O4787" s="317">
        <v>0.59416002035140991</v>
      </c>
      <c r="P4787" s="317">
        <v>0.746940016746521</v>
      </c>
      <c r="Q4787" s="36">
        <v>6159</v>
      </c>
      <c r="R4787" s="317">
        <v>0.6176300048828125</v>
      </c>
      <c r="S4787" s="317">
        <v>0.74026000499725342</v>
      </c>
      <c r="T4787" t="s">
        <v>380</v>
      </c>
      <c r="BA4787" s="395">
        <v>1</v>
      </c>
      <c r="BB4787" s="396" t="s">
        <v>861</v>
      </c>
      <c r="BC4787" t="str">
        <f t="shared" si="421"/>
        <v>RFR</v>
      </c>
      <c r="BD4787" t="str">
        <f t="shared" si="422"/>
        <v>NAoMe_initial_final_stage_tum_grp</v>
      </c>
      <c r="BE4787" s="397" t="s">
        <v>862</v>
      </c>
      <c r="BF4787" t="str">
        <f t="shared" si="423"/>
        <v>Stage 4</v>
      </c>
      <c r="BG4787">
        <f t="shared" si="424"/>
        <v>11</v>
      </c>
      <c r="BH4787" s="398">
        <f t="shared" si="425"/>
        <v>0.36667001247406011</v>
      </c>
      <c r="BO4787" s="33"/>
    </row>
    <row r="4788" spans="1:67">
      <c r="A4788" s="316" t="s">
        <v>27</v>
      </c>
      <c r="B4788" t="s">
        <v>380</v>
      </c>
      <c r="C4788" t="s">
        <v>910</v>
      </c>
      <c r="D4788" t="s">
        <v>314</v>
      </c>
      <c r="E4788" s="316" t="s">
        <v>191</v>
      </c>
      <c r="F4788" s="316" t="s">
        <v>919</v>
      </c>
      <c r="G4788" s="316" t="s">
        <v>443</v>
      </c>
      <c r="H4788" s="316" t="s">
        <v>324</v>
      </c>
      <c r="I4788" s="316" t="s">
        <v>658</v>
      </c>
      <c r="J4788" s="316" t="s">
        <v>345</v>
      </c>
      <c r="K4788" s="36">
        <v>30</v>
      </c>
      <c r="L4788" s="317">
        <v>1</v>
      </c>
      <c r="M4788" s="317"/>
      <c r="N4788" s="36">
        <v>308</v>
      </c>
      <c r="O4788" s="317">
        <v>1</v>
      </c>
      <c r="P4788" s="317"/>
      <c r="Q4788" s="36">
        <v>9972</v>
      </c>
      <c r="R4788" s="317">
        <v>1</v>
      </c>
      <c r="S4788" s="317"/>
      <c r="T4788" t="s">
        <v>380</v>
      </c>
      <c r="BA4788" s="395">
        <v>1</v>
      </c>
      <c r="BB4788" s="396" t="s">
        <v>861</v>
      </c>
      <c r="BC4788" t="str">
        <f t="shared" si="421"/>
        <v>RFR</v>
      </c>
      <c r="BD4788" t="str">
        <f t="shared" si="422"/>
        <v>NAoMe_initial_final_who_ps</v>
      </c>
      <c r="BE4788" s="397" t="s">
        <v>862</v>
      </c>
      <c r="BF4788" t="str">
        <f t="shared" si="423"/>
        <v>Not recorded</v>
      </c>
      <c r="BG4788">
        <f t="shared" si="424"/>
        <v>30</v>
      </c>
      <c r="BH4788" s="398">
        <f t="shared" si="425"/>
        <v>1</v>
      </c>
      <c r="BO4788" s="33"/>
    </row>
    <row r="4789" spans="1:67">
      <c r="A4789" s="316" t="s">
        <v>27</v>
      </c>
      <c r="B4789" t="s">
        <v>380</v>
      </c>
      <c r="C4789" t="s">
        <v>910</v>
      </c>
      <c r="D4789" t="s">
        <v>314</v>
      </c>
      <c r="E4789" s="316" t="s">
        <v>191</v>
      </c>
      <c r="F4789" s="316" t="s">
        <v>919</v>
      </c>
      <c r="G4789" s="316" t="s">
        <v>443</v>
      </c>
      <c r="H4789" s="316" t="s">
        <v>324</v>
      </c>
      <c r="I4789" s="316" t="s">
        <v>291</v>
      </c>
      <c r="J4789" s="316" t="s">
        <v>313</v>
      </c>
      <c r="K4789" s="36">
        <v>28</v>
      </c>
      <c r="L4789" s="317">
        <v>0.9333299994468689</v>
      </c>
      <c r="M4789" s="317"/>
      <c r="N4789" s="36">
        <v>302</v>
      </c>
      <c r="O4789" s="317">
        <v>0.98052000999450684</v>
      </c>
      <c r="P4789" s="317"/>
      <c r="Q4789" s="36">
        <v>9846</v>
      </c>
      <c r="R4789" s="317">
        <v>0.98736000061035156</v>
      </c>
      <c r="S4789" s="317"/>
      <c r="T4789" t="s">
        <v>380</v>
      </c>
      <c r="BA4789" s="395">
        <v>1</v>
      </c>
      <c r="BB4789" s="396" t="s">
        <v>861</v>
      </c>
      <c r="BC4789" t="str">
        <f t="shared" si="421"/>
        <v>RFR</v>
      </c>
      <c r="BD4789" t="str">
        <f t="shared" si="422"/>
        <v>NAoMe_initial_gender</v>
      </c>
      <c r="BE4789" s="397" t="s">
        <v>862</v>
      </c>
      <c r="BF4789" t="str">
        <f t="shared" si="423"/>
        <v>Female</v>
      </c>
      <c r="BG4789">
        <f t="shared" si="424"/>
        <v>28</v>
      </c>
      <c r="BH4789" s="398">
        <f t="shared" si="425"/>
        <v>0.9333299994468689</v>
      </c>
      <c r="BO4789" s="33"/>
    </row>
    <row r="4790" spans="1:67">
      <c r="A4790" s="316" t="s">
        <v>27</v>
      </c>
      <c r="B4790" t="s">
        <v>380</v>
      </c>
      <c r="C4790" t="s">
        <v>910</v>
      </c>
      <c r="D4790" t="s">
        <v>314</v>
      </c>
      <c r="E4790" s="316" t="s">
        <v>191</v>
      </c>
      <c r="F4790" s="316" t="s">
        <v>919</v>
      </c>
      <c r="G4790" s="316" t="s">
        <v>443</v>
      </c>
      <c r="H4790" s="316" t="s">
        <v>324</v>
      </c>
      <c r="I4790" s="316" t="s">
        <v>291</v>
      </c>
      <c r="J4790" s="316" t="s">
        <v>293</v>
      </c>
      <c r="K4790" s="36">
        <v>2</v>
      </c>
      <c r="L4790" s="317">
        <v>6.6670000553131104E-2</v>
      </c>
      <c r="M4790" s="317"/>
      <c r="N4790" s="36">
        <v>6</v>
      </c>
      <c r="O4790" s="317">
        <v>1.947999931871891E-2</v>
      </c>
      <c r="P4790" s="317"/>
      <c r="Q4790" s="36">
        <v>126</v>
      </c>
      <c r="R4790" s="317">
        <v>1.264000032097101E-2</v>
      </c>
      <c r="S4790" s="317"/>
      <c r="T4790" t="s">
        <v>380</v>
      </c>
      <c r="BA4790" s="395">
        <v>1</v>
      </c>
      <c r="BB4790" s="396" t="s">
        <v>861</v>
      </c>
      <c r="BC4790" t="str">
        <f t="shared" si="421"/>
        <v>RFR</v>
      </c>
      <c r="BD4790" t="str">
        <f t="shared" si="422"/>
        <v>NAoMe_initial_gender</v>
      </c>
      <c r="BE4790" s="397" t="s">
        <v>862</v>
      </c>
      <c r="BF4790" t="str">
        <f t="shared" si="423"/>
        <v>Male</v>
      </c>
      <c r="BG4790">
        <f t="shared" si="424"/>
        <v>2</v>
      </c>
      <c r="BH4790" s="398">
        <f t="shared" si="425"/>
        <v>6.6670000553131104E-2</v>
      </c>
      <c r="BO4790" s="33"/>
    </row>
    <row r="4791" spans="1:67">
      <c r="A4791" s="316" t="s">
        <v>27</v>
      </c>
      <c r="B4791" t="s">
        <v>380</v>
      </c>
      <c r="C4791" t="s">
        <v>910</v>
      </c>
      <c r="D4791" t="s">
        <v>314</v>
      </c>
      <c r="E4791" s="316" t="s">
        <v>191</v>
      </c>
      <c r="F4791" s="316" t="s">
        <v>919</v>
      </c>
      <c r="G4791" s="316" t="s">
        <v>443</v>
      </c>
      <c r="H4791" s="316" t="s">
        <v>324</v>
      </c>
      <c r="I4791" s="316" t="s">
        <v>659</v>
      </c>
      <c r="J4791" s="316" t="s">
        <v>294</v>
      </c>
      <c r="K4791" s="36">
        <v>9</v>
      </c>
      <c r="L4791" s="317">
        <v>0.30000001192092901</v>
      </c>
      <c r="M4791" s="317">
        <v>0.30000001192092901</v>
      </c>
      <c r="N4791" s="36">
        <v>110</v>
      </c>
      <c r="O4791" s="317">
        <v>0.35714000463485718</v>
      </c>
      <c r="P4791" s="317">
        <v>0.35714000463485718</v>
      </c>
      <c r="Q4791" s="36">
        <v>1800</v>
      </c>
      <c r="R4791" s="317">
        <v>0.18050999939441681</v>
      </c>
      <c r="S4791" s="317">
        <v>0.18050999939441681</v>
      </c>
      <c r="T4791" t="s">
        <v>380</v>
      </c>
      <c r="BA4791" s="395">
        <v>1</v>
      </c>
      <c r="BB4791" s="396" t="s">
        <v>861</v>
      </c>
      <c r="BC4791" t="str">
        <f t="shared" si="421"/>
        <v>RFR</v>
      </c>
      <c r="BD4791" t="str">
        <f t="shared" si="422"/>
        <v>NAoMe_initial_imd_2019</v>
      </c>
      <c r="BE4791" s="397" t="s">
        <v>862</v>
      </c>
      <c r="BF4791" t="str">
        <f t="shared" si="423"/>
        <v>1 - most deprived</v>
      </c>
      <c r="BG4791">
        <f t="shared" si="424"/>
        <v>9</v>
      </c>
      <c r="BH4791" s="398">
        <f t="shared" si="425"/>
        <v>0.30000001192092901</v>
      </c>
      <c r="BO4791" s="33"/>
    </row>
    <row r="4792" spans="1:67">
      <c r="A4792" s="316" t="s">
        <v>27</v>
      </c>
      <c r="B4792" t="s">
        <v>380</v>
      </c>
      <c r="C4792" t="s">
        <v>910</v>
      </c>
      <c r="D4792" t="s">
        <v>314</v>
      </c>
      <c r="E4792" s="316" t="s">
        <v>191</v>
      </c>
      <c r="F4792" s="316" t="s">
        <v>919</v>
      </c>
      <c r="G4792" s="316" t="s">
        <v>443</v>
      </c>
      <c r="H4792" s="316" t="s">
        <v>324</v>
      </c>
      <c r="I4792" s="316" t="s">
        <v>659</v>
      </c>
      <c r="J4792" s="316" t="s">
        <v>15</v>
      </c>
      <c r="K4792" s="36">
        <v>2</v>
      </c>
      <c r="L4792" s="317">
        <v>6.6670000553131104E-2</v>
      </c>
      <c r="M4792" s="317">
        <v>6.6670000553131104E-2</v>
      </c>
      <c r="N4792" s="36">
        <v>62</v>
      </c>
      <c r="O4792" s="317">
        <v>0.2012999951839447</v>
      </c>
      <c r="P4792" s="317">
        <v>0.2012999951839447</v>
      </c>
      <c r="Q4792" s="36">
        <v>2036</v>
      </c>
      <c r="R4792" s="317">
        <v>0.20417000353336329</v>
      </c>
      <c r="S4792" s="317">
        <v>0.20417000353336329</v>
      </c>
      <c r="T4792" t="s">
        <v>380</v>
      </c>
      <c r="BA4792" s="395">
        <v>1</v>
      </c>
      <c r="BB4792" s="396" t="s">
        <v>861</v>
      </c>
      <c r="BC4792" t="str">
        <f t="shared" si="421"/>
        <v>RFR</v>
      </c>
      <c r="BD4792" t="str">
        <f t="shared" si="422"/>
        <v>NAoMe_initial_imd_2019</v>
      </c>
      <c r="BE4792" s="397" t="s">
        <v>862</v>
      </c>
      <c r="BF4792" t="str">
        <f t="shared" si="423"/>
        <v>2</v>
      </c>
      <c r="BG4792">
        <f t="shared" si="424"/>
        <v>2</v>
      </c>
      <c r="BH4792" s="398">
        <f t="shared" si="425"/>
        <v>6.6670000553131104E-2</v>
      </c>
      <c r="BO4792" s="33"/>
    </row>
    <row r="4793" spans="1:67">
      <c r="A4793" s="316" t="s">
        <v>27</v>
      </c>
      <c r="B4793" t="s">
        <v>380</v>
      </c>
      <c r="C4793" t="s">
        <v>910</v>
      </c>
      <c r="D4793" t="s">
        <v>314</v>
      </c>
      <c r="E4793" s="316" t="s">
        <v>191</v>
      </c>
      <c r="F4793" s="316" t="s">
        <v>919</v>
      </c>
      <c r="G4793" s="316" t="s">
        <v>443</v>
      </c>
      <c r="H4793" s="316" t="s">
        <v>324</v>
      </c>
      <c r="I4793" s="316" t="s">
        <v>659</v>
      </c>
      <c r="J4793" s="316" t="s">
        <v>16</v>
      </c>
      <c r="K4793" s="36">
        <v>12</v>
      </c>
      <c r="L4793" s="317">
        <v>0.40000000596046448</v>
      </c>
      <c r="M4793" s="317">
        <v>0.40000000596046448</v>
      </c>
      <c r="N4793" s="36">
        <v>57</v>
      </c>
      <c r="O4793" s="317">
        <v>0.18505999445915219</v>
      </c>
      <c r="P4793" s="317">
        <v>0.18505999445915219</v>
      </c>
      <c r="Q4793" s="36">
        <v>2085</v>
      </c>
      <c r="R4793" s="317">
        <v>0.20908999443054199</v>
      </c>
      <c r="S4793" s="317">
        <v>0.20908999443054199</v>
      </c>
      <c r="T4793" t="s">
        <v>380</v>
      </c>
      <c r="BA4793" s="395">
        <v>1</v>
      </c>
      <c r="BB4793" s="396" t="s">
        <v>861</v>
      </c>
      <c r="BC4793" t="str">
        <f t="shared" si="421"/>
        <v>RFR</v>
      </c>
      <c r="BD4793" t="str">
        <f t="shared" si="422"/>
        <v>NAoMe_initial_imd_2019</v>
      </c>
      <c r="BE4793" s="397" t="s">
        <v>862</v>
      </c>
      <c r="BF4793" t="str">
        <f t="shared" si="423"/>
        <v>3</v>
      </c>
      <c r="BG4793">
        <f t="shared" si="424"/>
        <v>12</v>
      </c>
      <c r="BH4793" s="398">
        <f t="shared" si="425"/>
        <v>0.40000000596046448</v>
      </c>
      <c r="BO4793" s="33"/>
    </row>
    <row r="4794" spans="1:67">
      <c r="A4794" s="316" t="s">
        <v>27</v>
      </c>
      <c r="B4794" t="s">
        <v>380</v>
      </c>
      <c r="C4794" t="s">
        <v>910</v>
      </c>
      <c r="D4794" t="s">
        <v>314</v>
      </c>
      <c r="E4794" s="316" t="s">
        <v>191</v>
      </c>
      <c r="F4794" s="316" t="s">
        <v>919</v>
      </c>
      <c r="G4794" s="316" t="s">
        <v>443</v>
      </c>
      <c r="H4794" s="316" t="s">
        <v>324</v>
      </c>
      <c r="I4794" s="316" t="s">
        <v>659</v>
      </c>
      <c r="J4794" s="316" t="s">
        <v>17</v>
      </c>
      <c r="K4794" s="36">
        <v>5</v>
      </c>
      <c r="L4794" s="317">
        <v>0.1666699945926666</v>
      </c>
      <c r="M4794" s="317">
        <v>0.1666699945926666</v>
      </c>
      <c r="N4794" s="36">
        <v>50</v>
      </c>
      <c r="O4794" s="317">
        <v>0.16234000027179721</v>
      </c>
      <c r="P4794" s="317">
        <v>0.16234000027179721</v>
      </c>
      <c r="Q4794" s="36">
        <v>2024</v>
      </c>
      <c r="R4794" s="317">
        <v>0.2029699981212616</v>
      </c>
      <c r="S4794" s="317">
        <v>0.2029699981212616</v>
      </c>
      <c r="T4794" t="s">
        <v>380</v>
      </c>
      <c r="BA4794" s="395">
        <v>1</v>
      </c>
      <c r="BB4794" s="396" t="s">
        <v>861</v>
      </c>
      <c r="BC4794" t="str">
        <f t="shared" si="421"/>
        <v>RFR</v>
      </c>
      <c r="BD4794" t="str">
        <f t="shared" si="422"/>
        <v>NAoMe_initial_imd_2019</v>
      </c>
      <c r="BE4794" s="397" t="s">
        <v>862</v>
      </c>
      <c r="BF4794" t="str">
        <f t="shared" si="423"/>
        <v>4</v>
      </c>
      <c r="BG4794">
        <f t="shared" si="424"/>
        <v>5</v>
      </c>
      <c r="BH4794" s="398">
        <f t="shared" si="425"/>
        <v>0.1666699945926666</v>
      </c>
      <c r="BO4794" s="33"/>
    </row>
    <row r="4795" spans="1:67">
      <c r="A4795" s="316" t="s">
        <v>27</v>
      </c>
      <c r="B4795" t="s">
        <v>380</v>
      </c>
      <c r="C4795" t="s">
        <v>910</v>
      </c>
      <c r="D4795" t="s">
        <v>314</v>
      </c>
      <c r="E4795" s="316" t="s">
        <v>191</v>
      </c>
      <c r="F4795" s="316" t="s">
        <v>919</v>
      </c>
      <c r="G4795" s="316" t="s">
        <v>443</v>
      </c>
      <c r="H4795" s="316" t="s">
        <v>324</v>
      </c>
      <c r="I4795" s="316" t="s">
        <v>659</v>
      </c>
      <c r="J4795" s="316" t="s">
        <v>295</v>
      </c>
      <c r="K4795" s="36">
        <v>2</v>
      </c>
      <c r="L4795" s="317">
        <v>6.6670000553131104E-2</v>
      </c>
      <c r="M4795" s="317">
        <v>6.6670000553131104E-2</v>
      </c>
      <c r="N4795" s="36">
        <v>29</v>
      </c>
      <c r="O4795" s="317">
        <v>9.4159997999668121E-2</v>
      </c>
      <c r="P4795" s="317">
        <v>9.4159997999668121E-2</v>
      </c>
      <c r="Q4795" s="36">
        <v>2027</v>
      </c>
      <c r="R4795" s="317">
        <v>0.2032700031995773</v>
      </c>
      <c r="S4795" s="317">
        <v>0.2032700031995773</v>
      </c>
      <c r="T4795" t="s">
        <v>380</v>
      </c>
      <c r="BA4795" s="395">
        <v>1</v>
      </c>
      <c r="BB4795" s="396" t="s">
        <v>861</v>
      </c>
      <c r="BC4795" t="str">
        <f t="shared" si="421"/>
        <v>RFR</v>
      </c>
      <c r="BD4795" t="str">
        <f t="shared" si="422"/>
        <v>NAoMe_initial_imd_2019</v>
      </c>
      <c r="BE4795" s="397" t="s">
        <v>862</v>
      </c>
      <c r="BF4795" t="str">
        <f t="shared" si="423"/>
        <v>5 - least deprived</v>
      </c>
      <c r="BG4795">
        <f t="shared" si="424"/>
        <v>2</v>
      </c>
      <c r="BH4795" s="398">
        <f t="shared" si="425"/>
        <v>6.6670000553131104E-2</v>
      </c>
      <c r="BO4795" s="33"/>
    </row>
    <row r="4796" spans="1:67">
      <c r="A4796" s="316" t="s">
        <v>27</v>
      </c>
      <c r="B4796" t="s">
        <v>380</v>
      </c>
      <c r="C4796" t="s">
        <v>910</v>
      </c>
      <c r="D4796" t="s">
        <v>314</v>
      </c>
      <c r="E4796" s="316" t="s">
        <v>191</v>
      </c>
      <c r="F4796" s="316" t="s">
        <v>919</v>
      </c>
      <c r="G4796" s="316" t="s">
        <v>443</v>
      </c>
      <c r="H4796" s="316" t="s">
        <v>324</v>
      </c>
      <c r="I4796" s="316" t="s">
        <v>659</v>
      </c>
      <c r="J4796" s="316" t="s">
        <v>260</v>
      </c>
      <c r="K4796" s="36">
        <v>0</v>
      </c>
      <c r="L4796" s="317">
        <v>0</v>
      </c>
      <c r="M4796" s="317"/>
      <c r="N4796" s="36">
        <v>0</v>
      </c>
      <c r="O4796" s="317">
        <v>0</v>
      </c>
      <c r="P4796" s="317"/>
      <c r="Q4796" s="36">
        <v>0</v>
      </c>
      <c r="R4796" s="317">
        <v>0</v>
      </c>
      <c r="S4796" s="317"/>
      <c r="T4796" t="s">
        <v>380</v>
      </c>
      <c r="BA4796" s="395">
        <v>1</v>
      </c>
      <c r="BB4796" s="396" t="s">
        <v>861</v>
      </c>
      <c r="BC4796" t="str">
        <f t="shared" si="421"/>
        <v>RFR</v>
      </c>
      <c r="BD4796" t="str">
        <f t="shared" si="422"/>
        <v>NAoMe_initial_imd_2019</v>
      </c>
      <c r="BE4796" s="397" t="s">
        <v>862</v>
      </c>
      <c r="BF4796" t="str">
        <f t="shared" si="423"/>
        <v>Unknown</v>
      </c>
      <c r="BG4796">
        <f t="shared" si="424"/>
        <v>0</v>
      </c>
      <c r="BH4796" s="398">
        <f t="shared" si="425"/>
        <v>0</v>
      </c>
      <c r="BO4796" s="33"/>
    </row>
    <row r="4797" spans="1:67">
      <c r="A4797" s="316" t="s">
        <v>27</v>
      </c>
      <c r="B4797" t="s">
        <v>380</v>
      </c>
      <c r="C4797" t="s">
        <v>910</v>
      </c>
      <c r="D4797" t="s">
        <v>314</v>
      </c>
      <c r="E4797" s="316" t="s">
        <v>191</v>
      </c>
      <c r="F4797" s="316" t="s">
        <v>919</v>
      </c>
      <c r="G4797" s="316" t="s">
        <v>443</v>
      </c>
      <c r="H4797" s="316" t="s">
        <v>324</v>
      </c>
      <c r="I4797" s="316" t="s">
        <v>296</v>
      </c>
      <c r="J4797" s="316" t="s">
        <v>297</v>
      </c>
      <c r="K4797" s="36">
        <v>8</v>
      </c>
      <c r="L4797" s="317">
        <v>0.26666998863220209</v>
      </c>
      <c r="M4797" s="317">
        <v>0.26666998863220209</v>
      </c>
      <c r="N4797" s="36">
        <v>162</v>
      </c>
      <c r="O4797" s="317">
        <v>0.5259699821472168</v>
      </c>
      <c r="P4797" s="317">
        <v>0.54180997610092163</v>
      </c>
      <c r="Q4797" s="36">
        <v>5528</v>
      </c>
      <c r="R4797" s="317">
        <v>0.55435001850128174</v>
      </c>
      <c r="S4797" s="317">
        <v>0.56936997175216675</v>
      </c>
      <c r="T4797" t="s">
        <v>380</v>
      </c>
      <c r="BA4797" s="395">
        <v>1</v>
      </c>
      <c r="BB4797" s="396" t="s">
        <v>861</v>
      </c>
      <c r="BC4797" t="str">
        <f t="shared" si="421"/>
        <v>RFR</v>
      </c>
      <c r="BD4797" t="str">
        <f t="shared" si="422"/>
        <v>NAoMe_initial_scarf_731_grp</v>
      </c>
      <c r="BE4797" s="397" t="s">
        <v>862</v>
      </c>
      <c r="BF4797" t="str">
        <f t="shared" si="423"/>
        <v>Fit</v>
      </c>
      <c r="BG4797">
        <f t="shared" si="424"/>
        <v>8</v>
      </c>
      <c r="BH4797" s="398">
        <f t="shared" si="425"/>
        <v>0.26666998863220209</v>
      </c>
      <c r="BO4797" s="33"/>
    </row>
    <row r="4798" spans="1:67">
      <c r="A4798" s="316" t="s">
        <v>27</v>
      </c>
      <c r="B4798" t="s">
        <v>380</v>
      </c>
      <c r="C4798" t="s">
        <v>910</v>
      </c>
      <c r="D4798" t="s">
        <v>314</v>
      </c>
      <c r="E4798" s="316" t="s">
        <v>191</v>
      </c>
      <c r="F4798" s="316" t="s">
        <v>919</v>
      </c>
      <c r="G4798" s="316" t="s">
        <v>443</v>
      </c>
      <c r="H4798" s="316" t="s">
        <v>324</v>
      </c>
      <c r="I4798" s="316" t="s">
        <v>296</v>
      </c>
      <c r="J4798" s="316" t="s">
        <v>298</v>
      </c>
      <c r="K4798" s="36">
        <v>5</v>
      </c>
      <c r="L4798" s="317">
        <v>0.1666699945926666</v>
      </c>
      <c r="M4798" s="317">
        <v>0.1666699945926666</v>
      </c>
      <c r="N4798" s="36">
        <v>39</v>
      </c>
      <c r="O4798" s="317">
        <v>0.12661999464035029</v>
      </c>
      <c r="P4798" s="317">
        <v>0.13042999804019931</v>
      </c>
      <c r="Q4798" s="36">
        <v>1492</v>
      </c>
      <c r="R4798" s="317">
        <v>0.149619996547699</v>
      </c>
      <c r="S4798" s="317">
        <v>0.153669998049736</v>
      </c>
      <c r="T4798" t="s">
        <v>380</v>
      </c>
      <c r="BA4798" s="395">
        <v>1</v>
      </c>
      <c r="BB4798" s="396" t="s">
        <v>861</v>
      </c>
      <c r="BC4798" t="str">
        <f t="shared" si="421"/>
        <v>RFR</v>
      </c>
      <c r="BD4798" t="str">
        <f t="shared" si="422"/>
        <v>NAoMe_initial_scarf_731_grp</v>
      </c>
      <c r="BE4798" s="397" t="s">
        <v>862</v>
      </c>
      <c r="BF4798" t="str">
        <f t="shared" si="423"/>
        <v>Mild frailty</v>
      </c>
      <c r="BG4798">
        <f t="shared" si="424"/>
        <v>5</v>
      </c>
      <c r="BH4798" s="398">
        <f t="shared" si="425"/>
        <v>0.1666699945926666</v>
      </c>
      <c r="BO4798" s="33"/>
    </row>
    <row r="4799" spans="1:67">
      <c r="A4799" s="316" t="s">
        <v>27</v>
      </c>
      <c r="B4799" t="s">
        <v>380</v>
      </c>
      <c r="C4799" t="s">
        <v>910</v>
      </c>
      <c r="D4799" t="s">
        <v>314</v>
      </c>
      <c r="E4799" s="316" t="s">
        <v>191</v>
      </c>
      <c r="F4799" s="316" t="s">
        <v>919</v>
      </c>
      <c r="G4799" s="316" t="s">
        <v>443</v>
      </c>
      <c r="H4799" s="316" t="s">
        <v>324</v>
      </c>
      <c r="I4799" s="316" t="s">
        <v>296</v>
      </c>
      <c r="J4799" s="316" t="s">
        <v>299</v>
      </c>
      <c r="K4799" s="36">
        <v>7</v>
      </c>
      <c r="L4799" s="317">
        <v>0.23332999646663671</v>
      </c>
      <c r="M4799" s="317">
        <v>0.23332999646663671</v>
      </c>
      <c r="N4799" s="36">
        <v>50</v>
      </c>
      <c r="O4799" s="317">
        <v>0.16234000027179721</v>
      </c>
      <c r="P4799" s="317">
        <v>0.16721999645233149</v>
      </c>
      <c r="Q4799" s="36">
        <v>1470</v>
      </c>
      <c r="R4799" s="317">
        <v>0.1474100053310394</v>
      </c>
      <c r="S4799" s="317">
        <v>0.1514099985361099</v>
      </c>
      <c r="T4799" t="s">
        <v>380</v>
      </c>
      <c r="BA4799" s="395">
        <v>1</v>
      </c>
      <c r="BB4799" s="396" t="s">
        <v>861</v>
      </c>
      <c r="BC4799" t="str">
        <f t="shared" si="421"/>
        <v>RFR</v>
      </c>
      <c r="BD4799" t="str">
        <f t="shared" si="422"/>
        <v>NAoMe_initial_scarf_731_grp</v>
      </c>
      <c r="BE4799" s="397" t="s">
        <v>862</v>
      </c>
      <c r="BF4799" t="str">
        <f t="shared" si="423"/>
        <v>Moderate frailty</v>
      </c>
      <c r="BG4799">
        <f t="shared" si="424"/>
        <v>7</v>
      </c>
      <c r="BH4799" s="398">
        <f t="shared" si="425"/>
        <v>0.23332999646663671</v>
      </c>
      <c r="BO4799" s="33"/>
    </row>
    <row r="4800" spans="1:67">
      <c r="A4800" s="316" t="s">
        <v>27</v>
      </c>
      <c r="B4800" t="s">
        <v>380</v>
      </c>
      <c r="C4800" t="s">
        <v>910</v>
      </c>
      <c r="D4800" t="s">
        <v>314</v>
      </c>
      <c r="E4800" s="316" t="s">
        <v>191</v>
      </c>
      <c r="F4800" s="316" t="s">
        <v>919</v>
      </c>
      <c r="G4800" s="316" t="s">
        <v>443</v>
      </c>
      <c r="H4800" s="316" t="s">
        <v>324</v>
      </c>
      <c r="I4800" s="316" t="s">
        <v>296</v>
      </c>
      <c r="J4800" s="316" t="s">
        <v>353</v>
      </c>
      <c r="K4800" s="36">
        <v>0</v>
      </c>
      <c r="L4800" s="317">
        <v>0</v>
      </c>
      <c r="M4800" s="317"/>
      <c r="N4800" s="36">
        <v>9</v>
      </c>
      <c r="O4800" s="317">
        <v>2.921999990940094E-2</v>
      </c>
      <c r="P4800" s="317"/>
      <c r="Q4800" s="36">
        <v>263</v>
      </c>
      <c r="R4800" s="317">
        <v>2.6370000094175339E-2</v>
      </c>
      <c r="S4800" s="317"/>
      <c r="T4800" t="s">
        <v>380</v>
      </c>
      <c r="BA4800" s="395">
        <v>1</v>
      </c>
      <c r="BB4800" s="396" t="s">
        <v>861</v>
      </c>
      <c r="BC4800" t="str">
        <f t="shared" si="421"/>
        <v>RFR</v>
      </c>
      <c r="BD4800" t="str">
        <f t="shared" si="422"/>
        <v>NAoMe_initial_scarf_731_grp</v>
      </c>
      <c r="BE4800" s="397" t="s">
        <v>862</v>
      </c>
      <c r="BF4800" t="str">
        <f t="shared" si="423"/>
        <v>Not in HESAPC</v>
      </c>
      <c r="BG4800">
        <f t="shared" si="424"/>
        <v>0</v>
      </c>
      <c r="BH4800" s="398">
        <f t="shared" si="425"/>
        <v>0</v>
      </c>
      <c r="BO4800" s="33"/>
    </row>
    <row r="4801" spans="1:67">
      <c r="A4801" s="316" t="s">
        <v>27</v>
      </c>
      <c r="B4801" t="s">
        <v>380</v>
      </c>
      <c r="C4801" t="s">
        <v>910</v>
      </c>
      <c r="D4801" t="s">
        <v>314</v>
      </c>
      <c r="E4801" s="316" t="s">
        <v>191</v>
      </c>
      <c r="F4801" s="316" t="s">
        <v>919</v>
      </c>
      <c r="G4801" s="316" t="s">
        <v>443</v>
      </c>
      <c r="H4801" s="316" t="s">
        <v>324</v>
      </c>
      <c r="I4801" s="316" t="s">
        <v>296</v>
      </c>
      <c r="J4801" s="316" t="s">
        <v>300</v>
      </c>
      <c r="K4801" s="36">
        <v>10</v>
      </c>
      <c r="L4801" s="317">
        <v>0.33333000540733337</v>
      </c>
      <c r="M4801" s="317">
        <v>0.33333000540733337</v>
      </c>
      <c r="N4801" s="36">
        <v>48</v>
      </c>
      <c r="O4801" s="317">
        <v>0.15583999454975131</v>
      </c>
      <c r="P4801" s="317">
        <v>0.16053999960422519</v>
      </c>
      <c r="Q4801" s="36">
        <v>1219</v>
      </c>
      <c r="R4801" s="317">
        <v>0.1222399994730949</v>
      </c>
      <c r="S4801" s="317">
        <v>0.12555000185966489</v>
      </c>
      <c r="T4801" t="s">
        <v>380</v>
      </c>
      <c r="BA4801" s="395">
        <v>1</v>
      </c>
      <c r="BB4801" s="396" t="s">
        <v>861</v>
      </c>
      <c r="BC4801" t="str">
        <f t="shared" si="421"/>
        <v>RFR</v>
      </c>
      <c r="BD4801" t="str">
        <f t="shared" si="422"/>
        <v>NAoMe_initial_scarf_731_grp</v>
      </c>
      <c r="BE4801" s="397" t="s">
        <v>862</v>
      </c>
      <c r="BF4801" t="str">
        <f t="shared" si="423"/>
        <v>Severe frailty</v>
      </c>
      <c r="BG4801">
        <f t="shared" si="424"/>
        <v>10</v>
      </c>
      <c r="BH4801" s="398">
        <f t="shared" si="425"/>
        <v>0.33333000540733337</v>
      </c>
      <c r="BO4801" s="33"/>
    </row>
    <row r="4802" spans="1:67">
      <c r="A4802" s="316" t="s">
        <v>27</v>
      </c>
      <c r="B4802" t="s">
        <v>380</v>
      </c>
      <c r="C4802" t="s">
        <v>910</v>
      </c>
      <c r="D4802" t="s">
        <v>314</v>
      </c>
      <c r="E4802" s="316" t="s">
        <v>192</v>
      </c>
      <c r="F4802" s="316" t="s">
        <v>918</v>
      </c>
      <c r="G4802" s="316" t="s">
        <v>447</v>
      </c>
      <c r="H4802" s="316" t="s">
        <v>811</v>
      </c>
      <c r="I4802" s="316" t="s">
        <v>310</v>
      </c>
      <c r="J4802" s="316" t="s">
        <v>277</v>
      </c>
      <c r="K4802" s="36">
        <v>2</v>
      </c>
      <c r="L4802" s="317">
        <v>1.307000033557415E-2</v>
      </c>
      <c r="M4802" s="317"/>
      <c r="N4802" s="36">
        <v>2</v>
      </c>
      <c r="O4802" s="317">
        <v>3.4799999557435508E-3</v>
      </c>
      <c r="P4802" s="317"/>
      <c r="Q4802" s="36">
        <v>70</v>
      </c>
      <c r="R4802" s="317">
        <v>7.0199999026954174E-3</v>
      </c>
      <c r="S4802" s="317"/>
      <c r="T4802" t="s">
        <v>380</v>
      </c>
      <c r="BA4802" s="395">
        <v>1</v>
      </c>
      <c r="BB4802" s="396" t="s">
        <v>861</v>
      </c>
      <c r="BC4802" t="str">
        <f t="shared" si="421"/>
        <v>RPY</v>
      </c>
      <c r="BD4802" t="str">
        <f t="shared" si="422"/>
        <v>NAoMe_initial_age_decades_80cap</v>
      </c>
      <c r="BE4802" s="397" t="s">
        <v>862</v>
      </c>
      <c r="BF4802" t="str">
        <f t="shared" si="423"/>
        <v>18-29 yrs</v>
      </c>
      <c r="BG4802">
        <f t="shared" si="424"/>
        <v>2</v>
      </c>
      <c r="BH4802" s="398">
        <f t="shared" si="425"/>
        <v>1.307000033557415E-2</v>
      </c>
      <c r="BO4802" s="33"/>
    </row>
    <row r="4803" spans="1:67">
      <c r="A4803" s="316" t="s">
        <v>27</v>
      </c>
      <c r="B4803" t="s">
        <v>380</v>
      </c>
      <c r="C4803" t="s">
        <v>910</v>
      </c>
      <c r="D4803" t="s">
        <v>314</v>
      </c>
      <c r="E4803" s="316" t="s">
        <v>192</v>
      </c>
      <c r="F4803" s="316" t="s">
        <v>918</v>
      </c>
      <c r="G4803" s="316" t="s">
        <v>447</v>
      </c>
      <c r="H4803" s="316" t="s">
        <v>811</v>
      </c>
      <c r="I4803" s="316" t="s">
        <v>310</v>
      </c>
      <c r="J4803" s="316" t="s">
        <v>278</v>
      </c>
      <c r="K4803" s="36">
        <v>16</v>
      </c>
      <c r="L4803" s="317">
        <v>0.1045800000429153</v>
      </c>
      <c r="M4803" s="317"/>
      <c r="N4803" s="36">
        <v>44</v>
      </c>
      <c r="O4803" s="317">
        <v>7.6520003378391266E-2</v>
      </c>
      <c r="P4803" s="317"/>
      <c r="Q4803" s="36">
        <v>429</v>
      </c>
      <c r="R4803" s="317">
        <v>4.3019998818635941E-2</v>
      </c>
      <c r="S4803" s="317"/>
      <c r="T4803" t="s">
        <v>380</v>
      </c>
      <c r="BA4803" s="395">
        <v>1</v>
      </c>
      <c r="BB4803" s="396" t="s">
        <v>861</v>
      </c>
      <c r="BC4803" t="str">
        <f t="shared" ref="BC4803:BC4866" si="426">E4803</f>
        <v>RPY</v>
      </c>
      <c r="BD4803" t="str">
        <f t="shared" ref="BD4803:BD4866" si="427">(LEFT(A4803, LEN(A4803)-7))&amp;"_"&amp;I4803</f>
        <v>NAoMe_initial_age_decades_80cap</v>
      </c>
      <c r="BE4803" s="397" t="s">
        <v>862</v>
      </c>
      <c r="BF4803" t="str">
        <f t="shared" ref="BF4803:BF4866" si="428">J4803</f>
        <v>30-39 yrs</v>
      </c>
      <c r="BG4803">
        <f t="shared" ref="BG4803:BG4866" si="429">K4803</f>
        <v>16</v>
      </c>
      <c r="BH4803" s="398">
        <f t="shared" ref="BH4803:BH4866" si="430">L4803</f>
        <v>0.1045800000429153</v>
      </c>
      <c r="BO4803" s="33"/>
    </row>
    <row r="4804" spans="1:67">
      <c r="A4804" s="316" t="s">
        <v>27</v>
      </c>
      <c r="B4804" t="s">
        <v>380</v>
      </c>
      <c r="C4804" t="s">
        <v>910</v>
      </c>
      <c r="D4804" t="s">
        <v>314</v>
      </c>
      <c r="E4804" s="316" t="s">
        <v>192</v>
      </c>
      <c r="F4804" s="316" t="s">
        <v>918</v>
      </c>
      <c r="G4804" s="316" t="s">
        <v>447</v>
      </c>
      <c r="H4804" s="316" t="s">
        <v>811</v>
      </c>
      <c r="I4804" s="316" t="s">
        <v>310</v>
      </c>
      <c r="J4804" s="316" t="s">
        <v>279</v>
      </c>
      <c r="K4804" s="36">
        <v>17</v>
      </c>
      <c r="L4804" s="317">
        <v>0.1111100018024445</v>
      </c>
      <c r="M4804" s="317"/>
      <c r="N4804" s="36">
        <v>71</v>
      </c>
      <c r="O4804" s="317">
        <v>0.123479999601841</v>
      </c>
      <c r="P4804" s="317"/>
      <c r="Q4804" s="36">
        <v>1024</v>
      </c>
      <c r="R4804" s="317">
        <v>0.1026899963617325</v>
      </c>
      <c r="S4804" s="317"/>
      <c r="T4804" t="s">
        <v>380</v>
      </c>
      <c r="BA4804" s="395">
        <v>1</v>
      </c>
      <c r="BB4804" s="396" t="s">
        <v>861</v>
      </c>
      <c r="BC4804" t="str">
        <f t="shared" si="426"/>
        <v>RPY</v>
      </c>
      <c r="BD4804" t="str">
        <f t="shared" si="427"/>
        <v>NAoMe_initial_age_decades_80cap</v>
      </c>
      <c r="BE4804" s="397" t="s">
        <v>862</v>
      </c>
      <c r="BF4804" t="str">
        <f t="shared" si="428"/>
        <v>40-49 yrs</v>
      </c>
      <c r="BG4804">
        <f t="shared" si="429"/>
        <v>17</v>
      </c>
      <c r="BH4804" s="398">
        <f t="shared" si="430"/>
        <v>0.1111100018024445</v>
      </c>
      <c r="BO4804" s="33"/>
    </row>
    <row r="4805" spans="1:67">
      <c r="A4805" s="316" t="s">
        <v>27</v>
      </c>
      <c r="B4805" t="s">
        <v>380</v>
      </c>
      <c r="C4805" t="s">
        <v>910</v>
      </c>
      <c r="D4805" t="s">
        <v>314</v>
      </c>
      <c r="E4805" s="316" t="s">
        <v>192</v>
      </c>
      <c r="F4805" s="316" t="s">
        <v>918</v>
      </c>
      <c r="G4805" s="316" t="s">
        <v>447</v>
      </c>
      <c r="H4805" s="316" t="s">
        <v>811</v>
      </c>
      <c r="I4805" s="316" t="s">
        <v>310</v>
      </c>
      <c r="J4805" s="316" t="s">
        <v>280</v>
      </c>
      <c r="K4805" s="36">
        <v>38</v>
      </c>
      <c r="L4805" s="317">
        <v>0.24837000668048859</v>
      </c>
      <c r="M4805" s="317"/>
      <c r="N4805" s="36">
        <v>108</v>
      </c>
      <c r="O4805" s="317">
        <v>0.18783000111579901</v>
      </c>
      <c r="P4805" s="317"/>
      <c r="Q4805" s="36">
        <v>1733</v>
      </c>
      <c r="R4805" s="317">
        <v>0.17378999292850489</v>
      </c>
      <c r="S4805" s="317"/>
      <c r="T4805" t="s">
        <v>380</v>
      </c>
      <c r="BA4805" s="395">
        <v>1</v>
      </c>
      <c r="BB4805" s="396" t="s">
        <v>861</v>
      </c>
      <c r="BC4805" t="str">
        <f t="shared" si="426"/>
        <v>RPY</v>
      </c>
      <c r="BD4805" t="str">
        <f t="shared" si="427"/>
        <v>NAoMe_initial_age_decades_80cap</v>
      </c>
      <c r="BE4805" s="397" t="s">
        <v>862</v>
      </c>
      <c r="BF4805" t="str">
        <f t="shared" si="428"/>
        <v>50-59 yrs</v>
      </c>
      <c r="BG4805">
        <f t="shared" si="429"/>
        <v>38</v>
      </c>
      <c r="BH4805" s="398">
        <f t="shared" si="430"/>
        <v>0.24837000668048859</v>
      </c>
      <c r="BO4805" s="33"/>
    </row>
    <row r="4806" spans="1:67">
      <c r="A4806" s="316" t="s">
        <v>27</v>
      </c>
      <c r="B4806" t="s">
        <v>380</v>
      </c>
      <c r="C4806" t="s">
        <v>910</v>
      </c>
      <c r="D4806" t="s">
        <v>314</v>
      </c>
      <c r="E4806" s="316" t="s">
        <v>192</v>
      </c>
      <c r="F4806" s="316" t="s">
        <v>918</v>
      </c>
      <c r="G4806" s="316" t="s">
        <v>447</v>
      </c>
      <c r="H4806" s="316" t="s">
        <v>811</v>
      </c>
      <c r="I4806" s="316" t="s">
        <v>310</v>
      </c>
      <c r="J4806" s="316" t="s">
        <v>281</v>
      </c>
      <c r="K4806" s="36">
        <v>29</v>
      </c>
      <c r="L4806" s="317">
        <v>0.1895399987697601</v>
      </c>
      <c r="M4806" s="317"/>
      <c r="N4806" s="36">
        <v>117</v>
      </c>
      <c r="O4806" s="317">
        <v>0.2034800052642822</v>
      </c>
      <c r="P4806" s="317"/>
      <c r="Q4806" s="36">
        <v>1931</v>
      </c>
      <c r="R4806" s="317">
        <v>0.19363999366760251</v>
      </c>
      <c r="S4806" s="317"/>
      <c r="T4806" t="s">
        <v>380</v>
      </c>
      <c r="BA4806" s="395">
        <v>1</v>
      </c>
      <c r="BB4806" s="396" t="s">
        <v>861</v>
      </c>
      <c r="BC4806" t="str">
        <f t="shared" si="426"/>
        <v>RPY</v>
      </c>
      <c r="BD4806" t="str">
        <f t="shared" si="427"/>
        <v>NAoMe_initial_age_decades_80cap</v>
      </c>
      <c r="BE4806" s="397" t="s">
        <v>862</v>
      </c>
      <c r="BF4806" t="str">
        <f t="shared" si="428"/>
        <v>60-69 yrs</v>
      </c>
      <c r="BG4806">
        <f t="shared" si="429"/>
        <v>29</v>
      </c>
      <c r="BH4806" s="398">
        <f t="shared" si="430"/>
        <v>0.1895399987697601</v>
      </c>
      <c r="BO4806" s="33"/>
    </row>
    <row r="4807" spans="1:67">
      <c r="A4807" s="316" t="s">
        <v>27</v>
      </c>
      <c r="B4807" t="s">
        <v>380</v>
      </c>
      <c r="C4807" t="s">
        <v>910</v>
      </c>
      <c r="D4807" t="s">
        <v>314</v>
      </c>
      <c r="E4807" s="316" t="s">
        <v>192</v>
      </c>
      <c r="F4807" s="316" t="s">
        <v>918</v>
      </c>
      <c r="G4807" s="316" t="s">
        <v>447</v>
      </c>
      <c r="H4807" s="316" t="s">
        <v>811</v>
      </c>
      <c r="I4807" s="316" t="s">
        <v>310</v>
      </c>
      <c r="J4807" s="316" t="s">
        <v>282</v>
      </c>
      <c r="K4807" s="36">
        <v>33</v>
      </c>
      <c r="L4807" s="317">
        <v>0.2156900018453598</v>
      </c>
      <c r="M4807" s="317"/>
      <c r="N4807" s="36">
        <v>125</v>
      </c>
      <c r="O4807" s="317">
        <v>0.21739000082015991</v>
      </c>
      <c r="P4807" s="317"/>
      <c r="Q4807" s="36">
        <v>2493</v>
      </c>
      <c r="R4807" s="317">
        <v>0.25</v>
      </c>
      <c r="S4807" s="317"/>
      <c r="T4807" t="s">
        <v>380</v>
      </c>
      <c r="BA4807" s="395">
        <v>1</v>
      </c>
      <c r="BB4807" s="396" t="s">
        <v>861</v>
      </c>
      <c r="BC4807" t="str">
        <f t="shared" si="426"/>
        <v>RPY</v>
      </c>
      <c r="BD4807" t="str">
        <f t="shared" si="427"/>
        <v>NAoMe_initial_age_decades_80cap</v>
      </c>
      <c r="BE4807" s="397" t="s">
        <v>862</v>
      </c>
      <c r="BF4807" t="str">
        <f t="shared" si="428"/>
        <v>70-79 yrs</v>
      </c>
      <c r="BG4807">
        <f t="shared" si="429"/>
        <v>33</v>
      </c>
      <c r="BH4807" s="398">
        <f t="shared" si="430"/>
        <v>0.2156900018453598</v>
      </c>
      <c r="BO4807" s="33"/>
    </row>
    <row r="4808" spans="1:67">
      <c r="A4808" s="316" t="s">
        <v>27</v>
      </c>
      <c r="B4808" t="s">
        <v>380</v>
      </c>
      <c r="C4808" t="s">
        <v>910</v>
      </c>
      <c r="D4808" t="s">
        <v>314</v>
      </c>
      <c r="E4808" s="316" t="s">
        <v>192</v>
      </c>
      <c r="F4808" s="316" t="s">
        <v>918</v>
      </c>
      <c r="G4808" s="316" t="s">
        <v>447</v>
      </c>
      <c r="H4808" s="316" t="s">
        <v>811</v>
      </c>
      <c r="I4808" s="316" t="s">
        <v>310</v>
      </c>
      <c r="J4808" s="316" t="s">
        <v>283</v>
      </c>
      <c r="K4808" s="36">
        <v>18</v>
      </c>
      <c r="L4808" s="317">
        <v>0.1176500022411346</v>
      </c>
      <c r="M4808" s="317"/>
      <c r="N4808" s="36">
        <v>108</v>
      </c>
      <c r="O4808" s="317">
        <v>0.18783000111579901</v>
      </c>
      <c r="P4808" s="317"/>
      <c r="Q4808" s="36">
        <v>2292</v>
      </c>
      <c r="R4808" s="317">
        <v>0.2298399955034256</v>
      </c>
      <c r="S4808" s="317"/>
      <c r="T4808" t="s">
        <v>380</v>
      </c>
      <c r="BA4808" s="395">
        <v>1</v>
      </c>
      <c r="BB4808" s="396" t="s">
        <v>861</v>
      </c>
      <c r="BC4808" t="str">
        <f t="shared" si="426"/>
        <v>RPY</v>
      </c>
      <c r="BD4808" t="str">
        <f t="shared" si="427"/>
        <v>NAoMe_initial_age_decades_80cap</v>
      </c>
      <c r="BE4808" s="397" t="s">
        <v>862</v>
      </c>
      <c r="BF4808" t="str">
        <f t="shared" si="428"/>
        <v>80+ yrs</v>
      </c>
      <c r="BG4808">
        <f t="shared" si="429"/>
        <v>18</v>
      </c>
      <c r="BH4808" s="398">
        <f t="shared" si="430"/>
        <v>0.1176500022411346</v>
      </c>
      <c r="BO4808" s="33"/>
    </row>
    <row r="4809" spans="1:67">
      <c r="A4809" s="316" t="s">
        <v>27</v>
      </c>
      <c r="B4809" t="s">
        <v>380</v>
      </c>
      <c r="C4809" t="s">
        <v>910</v>
      </c>
      <c r="D4809" t="s">
        <v>314</v>
      </c>
      <c r="E4809" s="316" t="s">
        <v>192</v>
      </c>
      <c r="F4809" s="316" t="s">
        <v>918</v>
      </c>
      <c r="G4809" s="316" t="s">
        <v>447</v>
      </c>
      <c r="H4809" s="316" t="s">
        <v>811</v>
      </c>
      <c r="I4809" s="316" t="s">
        <v>341</v>
      </c>
      <c r="J4809" s="316" t="s">
        <v>13</v>
      </c>
      <c r="K4809" s="36">
        <v>117</v>
      </c>
      <c r="L4809" s="317">
        <v>0.76471000909805298</v>
      </c>
      <c r="M4809" s="317">
        <v>0.80137002468109131</v>
      </c>
      <c r="N4809" s="36">
        <v>404</v>
      </c>
      <c r="O4809" s="317">
        <v>0.70261001586914063</v>
      </c>
      <c r="P4809" s="317">
        <v>0.72272002696990967</v>
      </c>
      <c r="Q4809" s="36">
        <v>6753</v>
      </c>
      <c r="R4809" s="317">
        <v>0.67720001935958862</v>
      </c>
      <c r="S4809" s="317">
        <v>0.69554001092910767</v>
      </c>
      <c r="T4809" t="s">
        <v>380</v>
      </c>
      <c r="BA4809" s="395">
        <v>1</v>
      </c>
      <c r="BB4809" s="396" t="s">
        <v>861</v>
      </c>
      <c r="BC4809" t="str">
        <f t="shared" si="426"/>
        <v>RPY</v>
      </c>
      <c r="BD4809" t="str">
        <f t="shared" si="427"/>
        <v>NAoMe_initial_ch_score_2cap</v>
      </c>
      <c r="BE4809" s="397" t="s">
        <v>862</v>
      </c>
      <c r="BF4809" t="str">
        <f t="shared" si="428"/>
        <v>0</v>
      </c>
      <c r="BG4809">
        <f t="shared" si="429"/>
        <v>117</v>
      </c>
      <c r="BH4809" s="398">
        <f t="shared" si="430"/>
        <v>0.76471000909805298</v>
      </c>
      <c r="BO4809" s="33"/>
    </row>
    <row r="4810" spans="1:67">
      <c r="A4810" s="316" t="s">
        <v>27</v>
      </c>
      <c r="B4810" t="s">
        <v>380</v>
      </c>
      <c r="C4810" t="s">
        <v>910</v>
      </c>
      <c r="D4810" t="s">
        <v>314</v>
      </c>
      <c r="E4810" s="316" t="s">
        <v>192</v>
      </c>
      <c r="F4810" s="316" t="s">
        <v>918</v>
      </c>
      <c r="G4810" s="316" t="s">
        <v>447</v>
      </c>
      <c r="H4810" s="316" t="s">
        <v>811</v>
      </c>
      <c r="I4810" s="316" t="s">
        <v>341</v>
      </c>
      <c r="J4810" s="316" t="s">
        <v>14</v>
      </c>
      <c r="K4810" s="36">
        <v>19</v>
      </c>
      <c r="L4810" s="317">
        <v>0.1241799965500832</v>
      </c>
      <c r="M4810" s="317">
        <v>0.13014000654220581</v>
      </c>
      <c r="N4810" s="36">
        <v>92</v>
      </c>
      <c r="O4810" s="317">
        <v>0.15999999642372131</v>
      </c>
      <c r="P4810" s="317">
        <v>0.16458000242710111</v>
      </c>
      <c r="Q4810" s="36">
        <v>1630</v>
      </c>
      <c r="R4810" s="317">
        <v>0.16346000134944921</v>
      </c>
      <c r="S4810" s="317">
        <v>0.16788999736309049</v>
      </c>
      <c r="T4810" t="s">
        <v>380</v>
      </c>
      <c r="BA4810" s="395">
        <v>1</v>
      </c>
      <c r="BB4810" s="396" t="s">
        <v>861</v>
      </c>
      <c r="BC4810" t="str">
        <f t="shared" si="426"/>
        <v>RPY</v>
      </c>
      <c r="BD4810" t="str">
        <f t="shared" si="427"/>
        <v>NAoMe_initial_ch_score_2cap</v>
      </c>
      <c r="BE4810" s="397" t="s">
        <v>862</v>
      </c>
      <c r="BF4810" t="str">
        <f t="shared" si="428"/>
        <v>1</v>
      </c>
      <c r="BG4810">
        <f t="shared" si="429"/>
        <v>19</v>
      </c>
      <c r="BH4810" s="398">
        <f t="shared" si="430"/>
        <v>0.1241799965500832</v>
      </c>
      <c r="BO4810" s="33"/>
    </row>
    <row r="4811" spans="1:67">
      <c r="A4811" s="316" t="s">
        <v>27</v>
      </c>
      <c r="B4811" t="s">
        <v>380</v>
      </c>
      <c r="C4811" t="s">
        <v>910</v>
      </c>
      <c r="D4811" t="s">
        <v>314</v>
      </c>
      <c r="E4811" s="316" t="s">
        <v>192</v>
      </c>
      <c r="F4811" s="316" t="s">
        <v>918</v>
      </c>
      <c r="G4811" s="316" t="s">
        <v>447</v>
      </c>
      <c r="H4811" s="316" t="s">
        <v>811</v>
      </c>
      <c r="I4811" s="316" t="s">
        <v>341</v>
      </c>
      <c r="J4811" s="316" t="s">
        <v>301</v>
      </c>
      <c r="K4811" s="36">
        <v>10</v>
      </c>
      <c r="L4811" s="317">
        <v>6.5360002219676971E-2</v>
      </c>
      <c r="M4811" s="317">
        <v>6.8489998579025269E-2</v>
      </c>
      <c r="N4811" s="36">
        <v>63</v>
      </c>
      <c r="O4811" s="317">
        <v>0.1095699965953827</v>
      </c>
      <c r="P4811" s="317">
        <v>0.1127000004053116</v>
      </c>
      <c r="Q4811" s="36">
        <v>1326</v>
      </c>
      <c r="R4811" s="317">
        <v>0.132970005273819</v>
      </c>
      <c r="S4811" s="317">
        <v>0.13657000660896301</v>
      </c>
      <c r="T4811" t="s">
        <v>380</v>
      </c>
      <c r="BA4811" s="395">
        <v>1</v>
      </c>
      <c r="BB4811" s="396" t="s">
        <v>861</v>
      </c>
      <c r="BC4811" t="str">
        <f t="shared" si="426"/>
        <v>RPY</v>
      </c>
      <c r="BD4811" t="str">
        <f t="shared" si="427"/>
        <v>NAoMe_initial_ch_score_2cap</v>
      </c>
      <c r="BE4811" s="397" t="s">
        <v>862</v>
      </c>
      <c r="BF4811" t="str">
        <f t="shared" si="428"/>
        <v>2+</v>
      </c>
      <c r="BG4811">
        <f t="shared" si="429"/>
        <v>10</v>
      </c>
      <c r="BH4811" s="398">
        <f t="shared" si="430"/>
        <v>6.5360002219676971E-2</v>
      </c>
      <c r="BO4811" s="33"/>
    </row>
    <row r="4812" spans="1:67">
      <c r="A4812" s="316" t="s">
        <v>27</v>
      </c>
      <c r="B4812" t="s">
        <v>380</v>
      </c>
      <c r="C4812" t="s">
        <v>910</v>
      </c>
      <c r="D4812" t="s">
        <v>314</v>
      </c>
      <c r="E4812" s="316" t="s">
        <v>192</v>
      </c>
      <c r="F4812" s="316" t="s">
        <v>918</v>
      </c>
      <c r="G4812" s="316" t="s">
        <v>447</v>
      </c>
      <c r="H4812" s="316" t="s">
        <v>811</v>
      </c>
      <c r="I4812" s="316" t="s">
        <v>341</v>
      </c>
      <c r="J4812" s="316" t="s">
        <v>260</v>
      </c>
      <c r="K4812" s="36">
        <v>7</v>
      </c>
      <c r="L4812" s="317">
        <v>4.5749999582767487E-2</v>
      </c>
      <c r="M4812" s="317"/>
      <c r="N4812" s="36">
        <v>16</v>
      </c>
      <c r="O4812" s="317">
        <v>2.7829999104142189E-2</v>
      </c>
      <c r="P4812" s="317"/>
      <c r="Q4812" s="36">
        <v>263</v>
      </c>
      <c r="R4812" s="317">
        <v>2.6370000094175339E-2</v>
      </c>
      <c r="S4812" s="317"/>
      <c r="T4812" t="s">
        <v>380</v>
      </c>
      <c r="BA4812" s="395">
        <v>1</v>
      </c>
      <c r="BB4812" s="396" t="s">
        <v>861</v>
      </c>
      <c r="BC4812" t="str">
        <f t="shared" si="426"/>
        <v>RPY</v>
      </c>
      <c r="BD4812" t="str">
        <f t="shared" si="427"/>
        <v>NAoMe_initial_ch_score_2cap</v>
      </c>
      <c r="BE4812" s="397" t="s">
        <v>862</v>
      </c>
      <c r="BF4812" t="str">
        <f t="shared" si="428"/>
        <v>Unknown</v>
      </c>
      <c r="BG4812">
        <f t="shared" si="429"/>
        <v>7</v>
      </c>
      <c r="BH4812" s="398">
        <f t="shared" si="430"/>
        <v>4.5749999582767487E-2</v>
      </c>
      <c r="BO4812" s="33"/>
    </row>
    <row r="4813" spans="1:67">
      <c r="A4813" s="316" t="s">
        <v>27</v>
      </c>
      <c r="B4813" t="s">
        <v>380</v>
      </c>
      <c r="C4813" t="s">
        <v>910</v>
      </c>
      <c r="D4813" t="s">
        <v>314</v>
      </c>
      <c r="E4813" s="316" t="s">
        <v>192</v>
      </c>
      <c r="F4813" s="316" t="s">
        <v>918</v>
      </c>
      <c r="G4813" s="316" t="s">
        <v>447</v>
      </c>
      <c r="H4813" s="316" t="s">
        <v>811</v>
      </c>
      <c r="I4813" s="316" t="s">
        <v>309</v>
      </c>
      <c r="J4813" s="316" t="s">
        <v>289</v>
      </c>
      <c r="K4813" s="36">
        <v>44</v>
      </c>
      <c r="L4813" s="317">
        <v>0.28758001327514648</v>
      </c>
      <c r="M4813" s="317"/>
      <c r="N4813" s="36">
        <v>179</v>
      </c>
      <c r="O4813" s="317">
        <v>0.31130000948905939</v>
      </c>
      <c r="P4813" s="317"/>
      <c r="Q4813" s="36">
        <v>3283</v>
      </c>
      <c r="R4813" s="317">
        <v>0.3292199969291687</v>
      </c>
      <c r="S4813" s="317"/>
      <c r="T4813" t="s">
        <v>380</v>
      </c>
      <c r="BA4813" s="395">
        <v>1</v>
      </c>
      <c r="BB4813" s="396" t="s">
        <v>861</v>
      </c>
      <c r="BC4813" t="str">
        <f t="shared" si="426"/>
        <v>RPY</v>
      </c>
      <c r="BD4813" t="str">
        <f t="shared" si="427"/>
        <v>NAoMe_initial_diagnosis_year</v>
      </c>
      <c r="BE4813" s="397" t="s">
        <v>862</v>
      </c>
      <c r="BF4813" t="str">
        <f t="shared" si="428"/>
        <v>2021</v>
      </c>
      <c r="BG4813">
        <f t="shared" si="429"/>
        <v>44</v>
      </c>
      <c r="BH4813" s="398">
        <f t="shared" si="430"/>
        <v>0.28758001327514648</v>
      </c>
      <c r="BO4813" s="33"/>
    </row>
    <row r="4814" spans="1:67">
      <c r="A4814" s="316" t="s">
        <v>27</v>
      </c>
      <c r="B4814" t="s">
        <v>380</v>
      </c>
      <c r="C4814" t="s">
        <v>910</v>
      </c>
      <c r="D4814" t="s">
        <v>314</v>
      </c>
      <c r="E4814" s="316" t="s">
        <v>192</v>
      </c>
      <c r="F4814" s="316" t="s">
        <v>918</v>
      </c>
      <c r="G4814" s="316" t="s">
        <v>447</v>
      </c>
      <c r="H4814" s="316" t="s">
        <v>811</v>
      </c>
      <c r="I4814" s="316" t="s">
        <v>309</v>
      </c>
      <c r="J4814" s="316" t="s">
        <v>816</v>
      </c>
      <c r="K4814" s="36">
        <v>56</v>
      </c>
      <c r="L4814" s="317">
        <v>0.36601001024246221</v>
      </c>
      <c r="M4814" s="317"/>
      <c r="N4814" s="36">
        <v>221</v>
      </c>
      <c r="O4814" s="317">
        <v>0.3843500018119812</v>
      </c>
      <c r="P4814" s="317"/>
      <c r="Q4814" s="36">
        <v>3315</v>
      </c>
      <c r="R4814" s="317">
        <v>0.33243000507354742</v>
      </c>
      <c r="S4814" s="317"/>
      <c r="T4814" t="s">
        <v>380</v>
      </c>
      <c r="BA4814" s="395">
        <v>1</v>
      </c>
      <c r="BB4814" s="396" t="s">
        <v>861</v>
      </c>
      <c r="BC4814" t="str">
        <f t="shared" si="426"/>
        <v>RPY</v>
      </c>
      <c r="BD4814" t="str">
        <f t="shared" si="427"/>
        <v>NAoMe_initial_diagnosis_year</v>
      </c>
      <c r="BE4814" s="397" t="s">
        <v>862</v>
      </c>
      <c r="BF4814" t="str">
        <f t="shared" si="428"/>
        <v>2022</v>
      </c>
      <c r="BG4814">
        <f t="shared" si="429"/>
        <v>56</v>
      </c>
      <c r="BH4814" s="398">
        <f t="shared" si="430"/>
        <v>0.36601001024246221</v>
      </c>
      <c r="BO4814" s="33"/>
    </row>
    <row r="4815" spans="1:67">
      <c r="A4815" s="316" t="s">
        <v>27</v>
      </c>
      <c r="B4815" t="s">
        <v>380</v>
      </c>
      <c r="C4815" t="s">
        <v>910</v>
      </c>
      <c r="D4815" t="s">
        <v>314</v>
      </c>
      <c r="E4815" s="316" t="s">
        <v>192</v>
      </c>
      <c r="F4815" s="316" t="s">
        <v>918</v>
      </c>
      <c r="G4815" s="316" t="s">
        <v>447</v>
      </c>
      <c r="H4815" s="316" t="s">
        <v>811</v>
      </c>
      <c r="I4815" s="316" t="s">
        <v>309</v>
      </c>
      <c r="J4815" s="316" t="s">
        <v>946</v>
      </c>
      <c r="K4815" s="36">
        <v>53</v>
      </c>
      <c r="L4815" s="317">
        <v>0.34641000628471369</v>
      </c>
      <c r="M4815" s="317"/>
      <c r="N4815" s="36">
        <v>175</v>
      </c>
      <c r="O4815" s="317">
        <v>0.30434998869895941</v>
      </c>
      <c r="P4815" s="317"/>
      <c r="Q4815" s="36">
        <v>3374</v>
      </c>
      <c r="R4815" s="317">
        <v>0.33834999799728388</v>
      </c>
      <c r="S4815" s="317"/>
      <c r="T4815" t="s">
        <v>380</v>
      </c>
      <c r="BA4815" s="395">
        <v>1</v>
      </c>
      <c r="BB4815" s="396" t="s">
        <v>861</v>
      </c>
      <c r="BC4815" t="str">
        <f t="shared" si="426"/>
        <v>RPY</v>
      </c>
      <c r="BD4815" t="str">
        <f t="shared" si="427"/>
        <v>NAoMe_initial_diagnosis_year</v>
      </c>
      <c r="BE4815" s="397" t="s">
        <v>862</v>
      </c>
      <c r="BF4815" t="str">
        <f t="shared" si="428"/>
        <v>2023</v>
      </c>
      <c r="BG4815">
        <f t="shared" si="429"/>
        <v>53</v>
      </c>
      <c r="BH4815" s="398">
        <f t="shared" si="430"/>
        <v>0.34641000628471369</v>
      </c>
      <c r="BO4815" s="33"/>
    </row>
    <row r="4816" spans="1:67">
      <c r="A4816" s="316" t="s">
        <v>27</v>
      </c>
      <c r="B4816" t="s">
        <v>380</v>
      </c>
      <c r="C4816" t="s">
        <v>910</v>
      </c>
      <c r="D4816" t="s">
        <v>314</v>
      </c>
      <c r="E4816" s="316" t="s">
        <v>192</v>
      </c>
      <c r="F4816" s="316" t="s">
        <v>918</v>
      </c>
      <c r="G4816" s="316" t="s">
        <v>447</v>
      </c>
      <c r="H4816" s="316" t="s">
        <v>811</v>
      </c>
      <c r="I4816" s="316" t="s">
        <v>331</v>
      </c>
      <c r="J4816" s="316" t="s">
        <v>332</v>
      </c>
      <c r="K4816" s="36">
        <v>7</v>
      </c>
      <c r="L4816" s="317">
        <v>4.5749999582767487E-2</v>
      </c>
      <c r="M4816" s="317">
        <v>5.4260000586509698E-2</v>
      </c>
      <c r="N4816" s="36">
        <v>27</v>
      </c>
      <c r="O4816" s="317">
        <v>4.6959999948740012E-2</v>
      </c>
      <c r="P4816" s="317">
        <v>6.3079997897148132E-2</v>
      </c>
      <c r="Q4816" s="36">
        <v>434</v>
      </c>
      <c r="R4816" s="317">
        <v>4.3519999831914902E-2</v>
      </c>
      <c r="S4816" s="317">
        <v>5.2159998565912247E-2</v>
      </c>
      <c r="T4816" t="s">
        <v>380</v>
      </c>
      <c r="BA4816" s="395">
        <v>1</v>
      </c>
      <c r="BB4816" s="396" t="s">
        <v>861</v>
      </c>
      <c r="BC4816" t="str">
        <f t="shared" si="426"/>
        <v>RPY</v>
      </c>
      <c r="BD4816" t="str">
        <f t="shared" si="427"/>
        <v>NAoMe_initial_disease_group</v>
      </c>
      <c r="BE4816" s="397" t="s">
        <v>862</v>
      </c>
      <c r="BF4816" t="str">
        <f t="shared" si="428"/>
        <v>Advanced M0</v>
      </c>
      <c r="BG4816">
        <f t="shared" si="429"/>
        <v>7</v>
      </c>
      <c r="BH4816" s="398">
        <f t="shared" si="430"/>
        <v>4.5749999582767487E-2</v>
      </c>
      <c r="BO4816" s="33"/>
    </row>
    <row r="4817" spans="1:67">
      <c r="A4817" s="316" t="s">
        <v>27</v>
      </c>
      <c r="B4817" t="s">
        <v>380</v>
      </c>
      <c r="C4817" t="s">
        <v>910</v>
      </c>
      <c r="D4817" t="s">
        <v>314</v>
      </c>
      <c r="E4817" s="316" t="s">
        <v>192</v>
      </c>
      <c r="F4817" s="316" t="s">
        <v>918</v>
      </c>
      <c r="G4817" s="316" t="s">
        <v>447</v>
      </c>
      <c r="H4817" s="316" t="s">
        <v>811</v>
      </c>
      <c r="I4817" s="316" t="s">
        <v>331</v>
      </c>
      <c r="J4817" s="316" t="s">
        <v>333</v>
      </c>
      <c r="K4817" s="36">
        <v>102</v>
      </c>
      <c r="L4817" s="317">
        <v>0.66667002439498901</v>
      </c>
      <c r="M4817" s="317">
        <v>0.79070001840591431</v>
      </c>
      <c r="N4817" s="36">
        <v>316</v>
      </c>
      <c r="O4817" s="317">
        <v>0.54957002401351929</v>
      </c>
      <c r="P4817" s="317">
        <v>0.738319993019104</v>
      </c>
      <c r="Q4817" s="36">
        <v>6159</v>
      </c>
      <c r="R4817" s="317">
        <v>0.6176300048828125</v>
      </c>
      <c r="S4817" s="317">
        <v>0.74026000499725342</v>
      </c>
      <c r="T4817" t="s">
        <v>380</v>
      </c>
      <c r="BA4817" s="395">
        <v>1</v>
      </c>
      <c r="BB4817" s="396" t="s">
        <v>861</v>
      </c>
      <c r="BC4817" t="str">
        <f t="shared" si="426"/>
        <v>RPY</v>
      </c>
      <c r="BD4817" t="str">
        <f t="shared" si="427"/>
        <v>NAoMe_initial_disease_group</v>
      </c>
      <c r="BE4817" s="397" t="s">
        <v>862</v>
      </c>
      <c r="BF4817" t="str">
        <f t="shared" si="428"/>
        <v>Advanced M1</v>
      </c>
      <c r="BG4817">
        <f t="shared" si="429"/>
        <v>102</v>
      </c>
      <c r="BH4817" s="398">
        <f t="shared" si="430"/>
        <v>0.66667002439498901</v>
      </c>
      <c r="BO4817" s="33"/>
    </row>
    <row r="4818" spans="1:67">
      <c r="A4818" s="316" t="s">
        <v>27</v>
      </c>
      <c r="B4818" t="s">
        <v>380</v>
      </c>
      <c r="C4818" t="s">
        <v>910</v>
      </c>
      <c r="D4818" t="s">
        <v>314</v>
      </c>
      <c r="E4818" s="316" t="s">
        <v>192</v>
      </c>
      <c r="F4818" s="316" t="s">
        <v>918</v>
      </c>
      <c r="G4818" s="316" t="s">
        <v>447</v>
      </c>
      <c r="H4818" s="316" t="s">
        <v>811</v>
      </c>
      <c r="I4818" s="316" t="s">
        <v>331</v>
      </c>
      <c r="J4818" s="316" t="s">
        <v>334</v>
      </c>
      <c r="K4818" s="36">
        <v>0</v>
      </c>
      <c r="L4818" s="317">
        <v>0</v>
      </c>
      <c r="M4818" s="317">
        <v>0</v>
      </c>
      <c r="N4818" s="36">
        <v>6</v>
      </c>
      <c r="O4818" s="317">
        <v>1.042999979108572E-2</v>
      </c>
      <c r="P4818" s="317">
        <v>1.4019999653100969E-2</v>
      </c>
      <c r="Q4818" s="36">
        <v>64</v>
      </c>
      <c r="R4818" s="317">
        <v>6.4199999906122676E-3</v>
      </c>
      <c r="S4818" s="317">
        <v>7.689999882131815E-3</v>
      </c>
      <c r="T4818" t="s">
        <v>380</v>
      </c>
      <c r="BA4818" s="395">
        <v>1</v>
      </c>
      <c r="BB4818" s="396" t="s">
        <v>861</v>
      </c>
      <c r="BC4818" t="str">
        <f t="shared" si="426"/>
        <v>RPY</v>
      </c>
      <c r="BD4818" t="str">
        <f t="shared" si="427"/>
        <v>NAoMe_initial_disease_group</v>
      </c>
      <c r="BE4818" s="397" t="s">
        <v>862</v>
      </c>
      <c r="BF4818" t="str">
        <f t="shared" si="428"/>
        <v>DCIS</v>
      </c>
      <c r="BG4818">
        <f t="shared" si="429"/>
        <v>0</v>
      </c>
      <c r="BH4818" s="398">
        <f t="shared" si="430"/>
        <v>0</v>
      </c>
      <c r="BO4818" s="33"/>
    </row>
    <row r="4819" spans="1:67">
      <c r="A4819" s="316" t="s">
        <v>27</v>
      </c>
      <c r="B4819" t="s">
        <v>380</v>
      </c>
      <c r="C4819" t="s">
        <v>910</v>
      </c>
      <c r="D4819" t="s">
        <v>314</v>
      </c>
      <c r="E4819" s="316" t="s">
        <v>192</v>
      </c>
      <c r="F4819" s="316" t="s">
        <v>918</v>
      </c>
      <c r="G4819" s="316" t="s">
        <v>447</v>
      </c>
      <c r="H4819" s="316" t="s">
        <v>811</v>
      </c>
      <c r="I4819" s="316" t="s">
        <v>331</v>
      </c>
      <c r="J4819" s="316" t="s">
        <v>335</v>
      </c>
      <c r="K4819" s="36">
        <v>20</v>
      </c>
      <c r="L4819" s="317">
        <v>0.13072000443935389</v>
      </c>
      <c r="M4819" s="317">
        <v>0.15503999590873721</v>
      </c>
      <c r="N4819" s="36">
        <v>79</v>
      </c>
      <c r="O4819" s="317">
        <v>0.13739000260829931</v>
      </c>
      <c r="P4819" s="317">
        <v>0.184579998254776</v>
      </c>
      <c r="Q4819" s="36">
        <v>1663</v>
      </c>
      <c r="R4819" s="317">
        <v>0.16676999628543851</v>
      </c>
      <c r="S4819" s="317">
        <v>0.19988000392913821</v>
      </c>
      <c r="T4819" t="s">
        <v>380</v>
      </c>
      <c r="BA4819" s="395">
        <v>1</v>
      </c>
      <c r="BB4819" s="396" t="s">
        <v>861</v>
      </c>
      <c r="BC4819" t="str">
        <f t="shared" si="426"/>
        <v>RPY</v>
      </c>
      <c r="BD4819" t="str">
        <f t="shared" si="427"/>
        <v>NAoMe_initial_disease_group</v>
      </c>
      <c r="BE4819" s="397" t="s">
        <v>862</v>
      </c>
      <c r="BF4819" t="str">
        <f t="shared" si="428"/>
        <v>Early invasive</v>
      </c>
      <c r="BG4819">
        <f t="shared" si="429"/>
        <v>20</v>
      </c>
      <c r="BH4819" s="398">
        <f t="shared" si="430"/>
        <v>0.13072000443935389</v>
      </c>
      <c r="BO4819" s="33"/>
    </row>
    <row r="4820" spans="1:67">
      <c r="A4820" s="316" t="s">
        <v>27</v>
      </c>
      <c r="B4820" t="s">
        <v>380</v>
      </c>
      <c r="C4820" t="s">
        <v>910</v>
      </c>
      <c r="D4820" t="s">
        <v>314</v>
      </c>
      <c r="E4820" s="316" t="s">
        <v>192</v>
      </c>
      <c r="F4820" s="316" t="s">
        <v>918</v>
      </c>
      <c r="G4820" s="316" t="s">
        <v>447</v>
      </c>
      <c r="H4820" s="316" t="s">
        <v>811</v>
      </c>
      <c r="I4820" s="316" t="s">
        <v>331</v>
      </c>
      <c r="J4820" s="316" t="s">
        <v>337</v>
      </c>
      <c r="K4820" s="36">
        <v>24</v>
      </c>
      <c r="L4820" s="317">
        <v>0.15685999393463129</v>
      </c>
      <c r="M4820" s="317"/>
      <c r="N4820" s="36">
        <v>147</v>
      </c>
      <c r="O4820" s="317">
        <v>0.25565001368522638</v>
      </c>
      <c r="P4820" s="317"/>
      <c r="Q4820" s="36">
        <v>1652</v>
      </c>
      <c r="R4820" s="317">
        <v>0.1656599938869476</v>
      </c>
      <c r="S4820" s="317"/>
      <c r="T4820" t="s">
        <v>380</v>
      </c>
      <c r="BA4820" s="395">
        <v>1</v>
      </c>
      <c r="BB4820" s="396" t="s">
        <v>861</v>
      </c>
      <c r="BC4820" t="str">
        <f t="shared" si="426"/>
        <v>RPY</v>
      </c>
      <c r="BD4820" t="str">
        <f t="shared" si="427"/>
        <v>NAoMe_initial_disease_group</v>
      </c>
      <c r="BE4820" s="397" t="s">
        <v>862</v>
      </c>
      <c r="BF4820" t="str">
        <f t="shared" si="428"/>
        <v>Unknown stage</v>
      </c>
      <c r="BG4820">
        <f t="shared" si="429"/>
        <v>24</v>
      </c>
      <c r="BH4820" s="398">
        <f t="shared" si="430"/>
        <v>0.15685999393463129</v>
      </c>
      <c r="BO4820" s="33"/>
    </row>
    <row r="4821" spans="1:67">
      <c r="A4821" s="316" t="s">
        <v>27</v>
      </c>
      <c r="B4821" t="s">
        <v>380</v>
      </c>
      <c r="C4821" t="s">
        <v>910</v>
      </c>
      <c r="D4821" t="s">
        <v>314</v>
      </c>
      <c r="E4821" s="316" t="s">
        <v>192</v>
      </c>
      <c r="F4821" s="316" t="s">
        <v>918</v>
      </c>
      <c r="G4821" s="316" t="s">
        <v>447</v>
      </c>
      <c r="H4821" s="316" t="s">
        <v>811</v>
      </c>
      <c r="I4821" s="316" t="s">
        <v>656</v>
      </c>
      <c r="J4821" s="316" t="s">
        <v>286</v>
      </c>
      <c r="K4821" s="36">
        <v>11</v>
      </c>
      <c r="L4821" s="317">
        <v>7.1900002658367157E-2</v>
      </c>
      <c r="M4821" s="317">
        <v>7.2849996387958527E-2</v>
      </c>
      <c r="N4821" s="36">
        <v>100</v>
      </c>
      <c r="O4821" s="317">
        <v>0.17391000688076019</v>
      </c>
      <c r="P4821" s="317">
        <v>0.177619993686676</v>
      </c>
      <c r="Q4821" s="36">
        <v>492</v>
      </c>
      <c r="R4821" s="317">
        <v>4.9339998513460159E-2</v>
      </c>
      <c r="S4821" s="317">
        <v>5.1920000463724143E-2</v>
      </c>
      <c r="T4821" t="s">
        <v>380</v>
      </c>
      <c r="BA4821" s="395">
        <v>1</v>
      </c>
      <c r="BB4821" s="396" t="s">
        <v>861</v>
      </c>
      <c r="BC4821" t="str">
        <f t="shared" si="426"/>
        <v>RPY</v>
      </c>
      <c r="BD4821" t="str">
        <f t="shared" si="427"/>
        <v>NAoMe_initial_ethnicity_grp</v>
      </c>
      <c r="BE4821" s="397" t="s">
        <v>862</v>
      </c>
      <c r="BF4821" t="str">
        <f t="shared" si="428"/>
        <v>Asian or Asian British</v>
      </c>
      <c r="BG4821">
        <f t="shared" si="429"/>
        <v>11</v>
      </c>
      <c r="BH4821" s="398">
        <f t="shared" si="430"/>
        <v>7.1900002658367157E-2</v>
      </c>
      <c r="BO4821" s="33"/>
    </row>
    <row r="4822" spans="1:67">
      <c r="A4822" s="316" t="s">
        <v>27</v>
      </c>
      <c r="B4822" t="s">
        <v>380</v>
      </c>
      <c r="C4822" t="s">
        <v>910</v>
      </c>
      <c r="D4822" t="s">
        <v>314</v>
      </c>
      <c r="E4822" s="316" t="s">
        <v>192</v>
      </c>
      <c r="F4822" s="316" t="s">
        <v>918</v>
      </c>
      <c r="G4822" s="316" t="s">
        <v>447</v>
      </c>
      <c r="H4822" s="316" t="s">
        <v>811</v>
      </c>
      <c r="I4822" s="316" t="s">
        <v>656</v>
      </c>
      <c r="J4822" s="316" t="s">
        <v>287</v>
      </c>
      <c r="K4822" s="36">
        <v>15</v>
      </c>
      <c r="L4822" s="317">
        <v>9.8039999604225159E-2</v>
      </c>
      <c r="M4822" s="317">
        <v>9.9339999258518219E-2</v>
      </c>
      <c r="N4822" s="36">
        <v>54</v>
      </c>
      <c r="O4822" s="317">
        <v>9.3910001218318939E-2</v>
      </c>
      <c r="P4822" s="317">
        <v>9.5909997820854187E-2</v>
      </c>
      <c r="Q4822" s="36">
        <v>403</v>
      </c>
      <c r="R4822" s="317">
        <v>4.0410000830888748E-2</v>
      </c>
      <c r="S4822" s="317">
        <v>4.2520001530647278E-2</v>
      </c>
      <c r="T4822" t="s">
        <v>380</v>
      </c>
      <c r="BA4822" s="395">
        <v>1</v>
      </c>
      <c r="BB4822" s="396" t="s">
        <v>861</v>
      </c>
      <c r="BC4822" t="str">
        <f t="shared" si="426"/>
        <v>RPY</v>
      </c>
      <c r="BD4822" t="str">
        <f t="shared" si="427"/>
        <v>NAoMe_initial_ethnicity_grp</v>
      </c>
      <c r="BE4822" s="397" t="s">
        <v>862</v>
      </c>
      <c r="BF4822" t="str">
        <f t="shared" si="428"/>
        <v>Black or Black British</v>
      </c>
      <c r="BG4822">
        <f t="shared" si="429"/>
        <v>15</v>
      </c>
      <c r="BH4822" s="398">
        <f t="shared" si="430"/>
        <v>9.8039999604225159E-2</v>
      </c>
      <c r="BO4822" s="33"/>
    </row>
    <row r="4823" spans="1:67">
      <c r="A4823" s="316" t="s">
        <v>27</v>
      </c>
      <c r="B4823" t="s">
        <v>380</v>
      </c>
      <c r="C4823" t="s">
        <v>910</v>
      </c>
      <c r="D4823" t="s">
        <v>314</v>
      </c>
      <c r="E4823" s="316" t="s">
        <v>192</v>
      </c>
      <c r="F4823" s="316" t="s">
        <v>918</v>
      </c>
      <c r="G4823" s="316" t="s">
        <v>447</v>
      </c>
      <c r="H4823" s="316" t="s">
        <v>811</v>
      </c>
      <c r="I4823" s="316" t="s">
        <v>656</v>
      </c>
      <c r="J4823" s="316" t="s">
        <v>259</v>
      </c>
      <c r="K4823" s="36">
        <v>2</v>
      </c>
      <c r="L4823" s="317">
        <v>1.307000033557415E-2</v>
      </c>
      <c r="M4823" s="317">
        <v>1.3249999843537809E-2</v>
      </c>
      <c r="N4823" s="36">
        <v>13</v>
      </c>
      <c r="O4823" s="317">
        <v>2.2609999403357509E-2</v>
      </c>
      <c r="P4823" s="317">
        <v>2.3089999333024021E-2</v>
      </c>
      <c r="Q4823" s="36">
        <v>98</v>
      </c>
      <c r="R4823" s="317">
        <v>9.8299998790025711E-3</v>
      </c>
      <c r="S4823" s="317">
        <v>1.0339999571442601E-2</v>
      </c>
      <c r="T4823" t="s">
        <v>380</v>
      </c>
      <c r="BA4823" s="395">
        <v>1</v>
      </c>
      <c r="BB4823" s="396" t="s">
        <v>861</v>
      </c>
      <c r="BC4823" t="str">
        <f t="shared" si="426"/>
        <v>RPY</v>
      </c>
      <c r="BD4823" t="str">
        <f t="shared" si="427"/>
        <v>NAoMe_initial_ethnicity_grp</v>
      </c>
      <c r="BE4823" s="397" t="s">
        <v>862</v>
      </c>
      <c r="BF4823" t="str">
        <f t="shared" si="428"/>
        <v>Mixed</v>
      </c>
      <c r="BG4823">
        <f t="shared" si="429"/>
        <v>2</v>
      </c>
      <c r="BH4823" s="398">
        <f t="shared" si="430"/>
        <v>1.307000033557415E-2</v>
      </c>
      <c r="BO4823" s="33"/>
    </row>
    <row r="4824" spans="1:67">
      <c r="A4824" s="316" t="s">
        <v>27</v>
      </c>
      <c r="B4824" t="s">
        <v>380</v>
      </c>
      <c r="C4824" t="s">
        <v>910</v>
      </c>
      <c r="D4824" t="s">
        <v>314</v>
      </c>
      <c r="E4824" s="316" t="s">
        <v>192</v>
      </c>
      <c r="F4824" s="316" t="s">
        <v>918</v>
      </c>
      <c r="G4824" s="316" t="s">
        <v>447</v>
      </c>
      <c r="H4824" s="316" t="s">
        <v>811</v>
      </c>
      <c r="I4824" s="316" t="s">
        <v>656</v>
      </c>
      <c r="J4824" s="316" t="s">
        <v>288</v>
      </c>
      <c r="K4824" s="36">
        <v>12</v>
      </c>
      <c r="L4824" s="317">
        <v>7.8429996967315674E-2</v>
      </c>
      <c r="M4824" s="317">
        <v>7.947000116109848E-2</v>
      </c>
      <c r="N4824" s="36">
        <v>65</v>
      </c>
      <c r="O4824" s="317">
        <v>0.11304000020027161</v>
      </c>
      <c r="P4824" s="317">
        <v>0.1154500022530556</v>
      </c>
      <c r="Q4824" s="36">
        <v>246</v>
      </c>
      <c r="R4824" s="317">
        <v>2.466999925673008E-2</v>
      </c>
      <c r="S4824" s="317">
        <v>2.5960000231862072E-2</v>
      </c>
      <c r="T4824" t="s">
        <v>380</v>
      </c>
      <c r="BA4824" s="395">
        <v>1</v>
      </c>
      <c r="BB4824" s="396" t="s">
        <v>861</v>
      </c>
      <c r="BC4824" t="str">
        <f t="shared" si="426"/>
        <v>RPY</v>
      </c>
      <c r="BD4824" t="str">
        <f t="shared" si="427"/>
        <v>NAoMe_initial_ethnicity_grp</v>
      </c>
      <c r="BE4824" s="397" t="s">
        <v>862</v>
      </c>
      <c r="BF4824" t="str">
        <f t="shared" si="428"/>
        <v>Other Ethnic Group</v>
      </c>
      <c r="BG4824">
        <f t="shared" si="429"/>
        <v>12</v>
      </c>
      <c r="BH4824" s="398">
        <f t="shared" si="430"/>
        <v>7.8429996967315674E-2</v>
      </c>
      <c r="BO4824" s="33"/>
    </row>
    <row r="4825" spans="1:67">
      <c r="A4825" s="316" t="s">
        <v>27</v>
      </c>
      <c r="B4825" t="s">
        <v>380</v>
      </c>
      <c r="C4825" t="s">
        <v>910</v>
      </c>
      <c r="D4825" t="s">
        <v>314</v>
      </c>
      <c r="E4825" s="316" t="s">
        <v>192</v>
      </c>
      <c r="F4825" s="316" t="s">
        <v>918</v>
      </c>
      <c r="G4825" s="316" t="s">
        <v>447</v>
      </c>
      <c r="H4825" s="316" t="s">
        <v>811</v>
      </c>
      <c r="I4825" s="316" t="s">
        <v>656</v>
      </c>
      <c r="J4825" s="316" t="s">
        <v>260</v>
      </c>
      <c r="K4825" s="36">
        <v>2</v>
      </c>
      <c r="L4825" s="317">
        <v>1.307000033557415E-2</v>
      </c>
      <c r="M4825" s="317"/>
      <c r="N4825" s="36">
        <v>12</v>
      </c>
      <c r="O4825" s="317">
        <v>2.0870000123977661E-2</v>
      </c>
      <c r="P4825" s="317"/>
      <c r="Q4825" s="36">
        <v>495</v>
      </c>
      <c r="R4825" s="317">
        <v>4.9639999866485603E-2</v>
      </c>
      <c r="S4825" s="317"/>
      <c r="T4825" t="s">
        <v>380</v>
      </c>
      <c r="BA4825" s="395">
        <v>1</v>
      </c>
      <c r="BB4825" s="396" t="s">
        <v>861</v>
      </c>
      <c r="BC4825" t="str">
        <f t="shared" si="426"/>
        <v>RPY</v>
      </c>
      <c r="BD4825" t="str">
        <f t="shared" si="427"/>
        <v>NAoMe_initial_ethnicity_grp</v>
      </c>
      <c r="BE4825" s="397" t="s">
        <v>862</v>
      </c>
      <c r="BF4825" t="str">
        <f t="shared" si="428"/>
        <v>Unknown</v>
      </c>
      <c r="BG4825">
        <f t="shared" si="429"/>
        <v>2</v>
      </c>
      <c r="BH4825" s="398">
        <f t="shared" si="430"/>
        <v>1.307000033557415E-2</v>
      </c>
      <c r="BO4825" s="33"/>
    </row>
    <row r="4826" spans="1:67">
      <c r="A4826" s="316" t="s">
        <v>27</v>
      </c>
      <c r="B4826" t="s">
        <v>380</v>
      </c>
      <c r="C4826" t="s">
        <v>910</v>
      </c>
      <c r="D4826" t="s">
        <v>314</v>
      </c>
      <c r="E4826" s="316" t="s">
        <v>192</v>
      </c>
      <c r="F4826" s="316" t="s">
        <v>918</v>
      </c>
      <c r="G4826" s="316" t="s">
        <v>447</v>
      </c>
      <c r="H4826" s="316" t="s">
        <v>811</v>
      </c>
      <c r="I4826" s="316" t="s">
        <v>656</v>
      </c>
      <c r="J4826" s="316" t="s">
        <v>258</v>
      </c>
      <c r="K4826" s="36">
        <v>111</v>
      </c>
      <c r="L4826" s="317">
        <v>0.72548997402191162</v>
      </c>
      <c r="M4826" s="317">
        <v>0.73509997129440308</v>
      </c>
      <c r="N4826" s="36">
        <v>331</v>
      </c>
      <c r="O4826" s="317">
        <v>0.57564997673034668</v>
      </c>
      <c r="P4826" s="317">
        <v>0.58792001008987427</v>
      </c>
      <c r="Q4826" s="36">
        <v>8238</v>
      </c>
      <c r="R4826" s="317">
        <v>0.82611000537872314</v>
      </c>
      <c r="S4826" s="317">
        <v>0.86926001310348511</v>
      </c>
      <c r="T4826" t="s">
        <v>380</v>
      </c>
      <c r="BA4826" s="395">
        <v>1</v>
      </c>
      <c r="BB4826" s="396" t="s">
        <v>861</v>
      </c>
      <c r="BC4826" t="str">
        <f t="shared" si="426"/>
        <v>RPY</v>
      </c>
      <c r="BD4826" t="str">
        <f t="shared" si="427"/>
        <v>NAoMe_initial_ethnicity_grp</v>
      </c>
      <c r="BE4826" s="397" t="s">
        <v>862</v>
      </c>
      <c r="BF4826" t="str">
        <f t="shared" si="428"/>
        <v>White</v>
      </c>
      <c r="BG4826">
        <f t="shared" si="429"/>
        <v>111</v>
      </c>
      <c r="BH4826" s="398">
        <f t="shared" si="430"/>
        <v>0.72548997402191162</v>
      </c>
      <c r="BO4826" s="33"/>
    </row>
    <row r="4827" spans="1:67">
      <c r="A4827" s="316" t="s">
        <v>27</v>
      </c>
      <c r="B4827" t="s">
        <v>380</v>
      </c>
      <c r="C4827" t="s">
        <v>910</v>
      </c>
      <c r="D4827" t="s">
        <v>314</v>
      </c>
      <c r="E4827" s="316" t="s">
        <v>192</v>
      </c>
      <c r="F4827" s="316" t="s">
        <v>918</v>
      </c>
      <c r="G4827" s="316" t="s">
        <v>447</v>
      </c>
      <c r="H4827" s="316" t="s">
        <v>811</v>
      </c>
      <c r="I4827" s="316" t="s">
        <v>657</v>
      </c>
      <c r="J4827" s="316" t="s">
        <v>817</v>
      </c>
      <c r="K4827" s="36">
        <v>140</v>
      </c>
      <c r="L4827" s="317">
        <v>0.91503000259399414</v>
      </c>
      <c r="M4827" s="317"/>
      <c r="N4827" s="36">
        <v>529</v>
      </c>
      <c r="O4827" s="317">
        <v>0.92000001668930054</v>
      </c>
      <c r="P4827" s="317"/>
      <c r="Q4827" s="36">
        <v>9359</v>
      </c>
      <c r="R4827" s="317">
        <v>0.93853002786636353</v>
      </c>
      <c r="S4827" s="317"/>
      <c r="T4827" t="s">
        <v>380</v>
      </c>
      <c r="BA4827" s="395">
        <v>1</v>
      </c>
      <c r="BB4827" s="396" t="s">
        <v>861</v>
      </c>
      <c r="BC4827" t="str">
        <f t="shared" si="426"/>
        <v>RPY</v>
      </c>
      <c r="BD4827" t="str">
        <f t="shared" si="427"/>
        <v>NAoMe_initial_final_route</v>
      </c>
      <c r="BE4827" s="397" t="s">
        <v>862</v>
      </c>
      <c r="BF4827" t="str">
        <f t="shared" si="428"/>
        <v>Not screened</v>
      </c>
      <c r="BG4827">
        <f t="shared" si="429"/>
        <v>140</v>
      </c>
      <c r="BH4827" s="398">
        <f t="shared" si="430"/>
        <v>0.91503000259399414</v>
      </c>
      <c r="BO4827" s="33"/>
    </row>
    <row r="4828" spans="1:67">
      <c r="A4828" s="316" t="s">
        <v>27</v>
      </c>
      <c r="B4828" t="s">
        <v>380</v>
      </c>
      <c r="C4828" t="s">
        <v>910</v>
      </c>
      <c r="D4828" t="s">
        <v>314</v>
      </c>
      <c r="E4828" s="316" t="s">
        <v>192</v>
      </c>
      <c r="F4828" s="316" t="s">
        <v>918</v>
      </c>
      <c r="G4828" s="316" t="s">
        <v>447</v>
      </c>
      <c r="H4828" s="316" t="s">
        <v>811</v>
      </c>
      <c r="I4828" s="316" t="s">
        <v>657</v>
      </c>
      <c r="J4828" s="316" t="s">
        <v>352</v>
      </c>
      <c r="K4828" s="36">
        <v>13</v>
      </c>
      <c r="L4828" s="317">
        <v>8.4969997406005859E-2</v>
      </c>
      <c r="M4828" s="317"/>
      <c r="N4828" s="36">
        <v>46</v>
      </c>
      <c r="O4828" s="317">
        <v>7.9999998211860657E-2</v>
      </c>
      <c r="P4828" s="317"/>
      <c r="Q4828" s="36">
        <v>613</v>
      </c>
      <c r="R4828" s="317">
        <v>6.1469998210668557E-2</v>
      </c>
      <c r="S4828" s="317"/>
      <c r="T4828" t="s">
        <v>380</v>
      </c>
      <c r="BA4828" s="395">
        <v>1</v>
      </c>
      <c r="BB4828" s="396" t="s">
        <v>861</v>
      </c>
      <c r="BC4828" t="str">
        <f t="shared" si="426"/>
        <v>RPY</v>
      </c>
      <c r="BD4828" t="str">
        <f t="shared" si="427"/>
        <v>NAoMe_initial_final_route</v>
      </c>
      <c r="BE4828" s="397" t="s">
        <v>862</v>
      </c>
      <c r="BF4828" t="str">
        <f t="shared" si="428"/>
        <v>Screening</v>
      </c>
      <c r="BG4828">
        <f t="shared" si="429"/>
        <v>13</v>
      </c>
      <c r="BH4828" s="398">
        <f t="shared" si="430"/>
        <v>8.4969997406005859E-2</v>
      </c>
      <c r="BO4828" s="33"/>
    </row>
    <row r="4829" spans="1:67">
      <c r="A4829" s="316" t="s">
        <v>27</v>
      </c>
      <c r="B4829" t="s">
        <v>380</v>
      </c>
      <c r="C4829" t="s">
        <v>910</v>
      </c>
      <c r="D4829" t="s">
        <v>314</v>
      </c>
      <c r="E4829" s="316" t="s">
        <v>192</v>
      </c>
      <c r="F4829" s="316" t="s">
        <v>918</v>
      </c>
      <c r="G4829" s="316" t="s">
        <v>447</v>
      </c>
      <c r="H4829" s="316" t="s">
        <v>811</v>
      </c>
      <c r="I4829" s="316" t="s">
        <v>303</v>
      </c>
      <c r="J4829" s="316" t="s">
        <v>308</v>
      </c>
      <c r="K4829" s="36">
        <v>24</v>
      </c>
      <c r="L4829" s="317">
        <v>0.15685999393463129</v>
      </c>
      <c r="M4829" s="317"/>
      <c r="N4829" s="36">
        <v>147</v>
      </c>
      <c r="O4829" s="317">
        <v>0.25565001368522638</v>
      </c>
      <c r="P4829" s="317"/>
      <c r="Q4829" s="36">
        <v>1652</v>
      </c>
      <c r="R4829" s="317">
        <v>0.1656599938869476</v>
      </c>
      <c r="S4829" s="317"/>
      <c r="T4829" t="s">
        <v>380</v>
      </c>
      <c r="BA4829" s="395">
        <v>1</v>
      </c>
      <c r="BB4829" s="396" t="s">
        <v>861</v>
      </c>
      <c r="BC4829" t="str">
        <f t="shared" si="426"/>
        <v>RPY</v>
      </c>
      <c r="BD4829" t="str">
        <f t="shared" si="427"/>
        <v>NAoMe_initial_final_stage_tum</v>
      </c>
      <c r="BE4829" s="397" t="s">
        <v>862</v>
      </c>
      <c r="BF4829" t="str">
        <f t="shared" si="428"/>
        <v>Not staged/Unstated</v>
      </c>
      <c r="BG4829">
        <f t="shared" si="429"/>
        <v>24</v>
      </c>
      <c r="BH4829" s="398">
        <f t="shared" si="430"/>
        <v>0.15685999393463129</v>
      </c>
      <c r="BO4829" s="33"/>
    </row>
    <row r="4830" spans="1:67">
      <c r="A4830" s="316" t="s">
        <v>27</v>
      </c>
      <c r="B4830" t="s">
        <v>380</v>
      </c>
      <c r="C4830" t="s">
        <v>910</v>
      </c>
      <c r="D4830" t="s">
        <v>314</v>
      </c>
      <c r="E4830" s="316" t="s">
        <v>192</v>
      </c>
      <c r="F4830" s="316" t="s">
        <v>918</v>
      </c>
      <c r="G4830" s="316" t="s">
        <v>447</v>
      </c>
      <c r="H4830" s="316" t="s">
        <v>811</v>
      </c>
      <c r="I4830" s="316" t="s">
        <v>303</v>
      </c>
      <c r="J4830" s="316" t="s">
        <v>304</v>
      </c>
      <c r="K4830" s="36">
        <v>0</v>
      </c>
      <c r="L4830" s="317">
        <v>0</v>
      </c>
      <c r="M4830" s="317">
        <v>0</v>
      </c>
      <c r="N4830" s="36">
        <v>6</v>
      </c>
      <c r="O4830" s="317">
        <v>1.042999979108572E-2</v>
      </c>
      <c r="P4830" s="317">
        <v>1.4019999653100969E-2</v>
      </c>
      <c r="Q4830" s="36">
        <v>64</v>
      </c>
      <c r="R4830" s="317">
        <v>6.4199999906122676E-3</v>
      </c>
      <c r="S4830" s="317">
        <v>7.689999882131815E-3</v>
      </c>
      <c r="T4830" t="s">
        <v>380</v>
      </c>
      <c r="BA4830" s="395">
        <v>1</v>
      </c>
      <c r="BB4830" s="396" t="s">
        <v>861</v>
      </c>
      <c r="BC4830" t="str">
        <f t="shared" si="426"/>
        <v>RPY</v>
      </c>
      <c r="BD4830" t="str">
        <f t="shared" si="427"/>
        <v>NAoMe_initial_final_stage_tum</v>
      </c>
      <c r="BE4830" s="397" t="s">
        <v>862</v>
      </c>
      <c r="BF4830" t="str">
        <f t="shared" si="428"/>
        <v>Stage 0</v>
      </c>
      <c r="BG4830">
        <f t="shared" si="429"/>
        <v>0</v>
      </c>
      <c r="BH4830" s="398">
        <f t="shared" si="430"/>
        <v>0</v>
      </c>
      <c r="BO4830" s="33"/>
    </row>
    <row r="4831" spans="1:67">
      <c r="A4831" s="316" t="s">
        <v>27</v>
      </c>
      <c r="B4831" t="s">
        <v>380</v>
      </c>
      <c r="C4831" t="s">
        <v>910</v>
      </c>
      <c r="D4831" t="s">
        <v>314</v>
      </c>
      <c r="E4831" s="316" t="s">
        <v>192</v>
      </c>
      <c r="F4831" s="316" t="s">
        <v>918</v>
      </c>
      <c r="G4831" s="316" t="s">
        <v>447</v>
      </c>
      <c r="H4831" s="316" t="s">
        <v>811</v>
      </c>
      <c r="I4831" s="316" t="s">
        <v>303</v>
      </c>
      <c r="J4831" s="316" t="s">
        <v>305</v>
      </c>
      <c r="K4831" s="36">
        <v>2</v>
      </c>
      <c r="L4831" s="317">
        <v>1.307000033557415E-2</v>
      </c>
      <c r="M4831" s="317">
        <v>1.549999974668026E-2</v>
      </c>
      <c r="N4831" s="36">
        <v>11</v>
      </c>
      <c r="O4831" s="317">
        <v>1.913000084459782E-2</v>
      </c>
      <c r="P4831" s="317">
        <v>2.569999918341637E-2</v>
      </c>
      <c r="Q4831" s="36">
        <v>359</v>
      </c>
      <c r="R4831" s="317">
        <v>3.5999998450279243E-2</v>
      </c>
      <c r="S4831" s="317">
        <v>4.3150000274181373E-2</v>
      </c>
      <c r="T4831" t="s">
        <v>380</v>
      </c>
      <c r="BA4831" s="395">
        <v>1</v>
      </c>
      <c r="BB4831" s="396" t="s">
        <v>861</v>
      </c>
      <c r="BC4831" t="str">
        <f t="shared" si="426"/>
        <v>RPY</v>
      </c>
      <c r="BD4831" t="str">
        <f t="shared" si="427"/>
        <v>NAoMe_initial_final_stage_tum</v>
      </c>
      <c r="BE4831" s="397" t="s">
        <v>862</v>
      </c>
      <c r="BF4831" t="str">
        <f t="shared" si="428"/>
        <v>Stage 1</v>
      </c>
      <c r="BG4831">
        <f t="shared" si="429"/>
        <v>2</v>
      </c>
      <c r="BH4831" s="398">
        <f t="shared" si="430"/>
        <v>1.307000033557415E-2</v>
      </c>
      <c r="BO4831" s="33"/>
    </row>
    <row r="4832" spans="1:67">
      <c r="A4832" s="316" t="s">
        <v>27</v>
      </c>
      <c r="B4832" t="s">
        <v>380</v>
      </c>
      <c r="C4832" t="s">
        <v>910</v>
      </c>
      <c r="D4832" t="s">
        <v>314</v>
      </c>
      <c r="E4832" s="316" t="s">
        <v>192</v>
      </c>
      <c r="F4832" s="316" t="s">
        <v>918</v>
      </c>
      <c r="G4832" s="316" t="s">
        <v>447</v>
      </c>
      <c r="H4832" s="316" t="s">
        <v>811</v>
      </c>
      <c r="I4832" s="316" t="s">
        <v>303</v>
      </c>
      <c r="J4832" s="316" t="s">
        <v>306</v>
      </c>
      <c r="K4832" s="36">
        <v>8</v>
      </c>
      <c r="L4832" s="317">
        <v>5.2290000021457672E-2</v>
      </c>
      <c r="M4832" s="317">
        <v>6.2020000070333481E-2</v>
      </c>
      <c r="N4832" s="36">
        <v>44</v>
      </c>
      <c r="O4832" s="317">
        <v>7.6520003378391266E-2</v>
      </c>
      <c r="P4832" s="317">
        <v>0.10279999673366549</v>
      </c>
      <c r="Q4832" s="36">
        <v>996</v>
      </c>
      <c r="R4832" s="317">
        <v>9.9880002439022064E-2</v>
      </c>
      <c r="S4832" s="317">
        <v>0.11970999836921691</v>
      </c>
      <c r="T4832" t="s">
        <v>380</v>
      </c>
      <c r="BA4832" s="395">
        <v>1</v>
      </c>
      <c r="BB4832" s="396" t="s">
        <v>861</v>
      </c>
      <c r="BC4832" t="str">
        <f t="shared" si="426"/>
        <v>RPY</v>
      </c>
      <c r="BD4832" t="str">
        <f t="shared" si="427"/>
        <v>NAoMe_initial_final_stage_tum</v>
      </c>
      <c r="BE4832" s="397" t="s">
        <v>862</v>
      </c>
      <c r="BF4832" t="str">
        <f t="shared" si="428"/>
        <v>Stage 2</v>
      </c>
      <c r="BG4832">
        <f t="shared" si="429"/>
        <v>8</v>
      </c>
      <c r="BH4832" s="398">
        <f t="shared" si="430"/>
        <v>5.2290000021457672E-2</v>
      </c>
      <c r="BO4832" s="33"/>
    </row>
    <row r="4833" spans="1:67">
      <c r="A4833" s="316" t="s">
        <v>27</v>
      </c>
      <c r="B4833" t="s">
        <v>380</v>
      </c>
      <c r="C4833" t="s">
        <v>910</v>
      </c>
      <c r="D4833" t="s">
        <v>314</v>
      </c>
      <c r="E4833" s="316" t="s">
        <v>192</v>
      </c>
      <c r="F4833" s="318" t="s">
        <v>918</v>
      </c>
      <c r="G4833" s="318" t="s">
        <v>447</v>
      </c>
      <c r="H4833" s="318" t="s">
        <v>811</v>
      </c>
      <c r="I4833" s="316" t="s">
        <v>303</v>
      </c>
      <c r="J4833" s="316" t="s">
        <v>307</v>
      </c>
      <c r="K4833" s="36">
        <v>15</v>
      </c>
      <c r="L4833" s="317">
        <v>9.8039999604225159E-2</v>
      </c>
      <c r="M4833" s="317">
        <v>0.1162799969315529</v>
      </c>
      <c r="N4833" s="36">
        <v>51</v>
      </c>
      <c r="O4833" s="317">
        <v>8.8699996471405029E-2</v>
      </c>
      <c r="P4833" s="317">
        <v>0.119159996509552</v>
      </c>
      <c r="Q4833" s="36">
        <v>742</v>
      </c>
      <c r="R4833" s="317">
        <v>7.4409998953342438E-2</v>
      </c>
      <c r="S4833" s="317">
        <v>8.9180000126361847E-2</v>
      </c>
      <c r="T4833" t="s">
        <v>380</v>
      </c>
      <c r="BA4833" s="395">
        <v>1</v>
      </c>
      <c r="BB4833" s="396" t="s">
        <v>861</v>
      </c>
      <c r="BC4833" t="str">
        <f t="shared" si="426"/>
        <v>RPY</v>
      </c>
      <c r="BD4833" t="str">
        <f t="shared" si="427"/>
        <v>NAoMe_initial_final_stage_tum</v>
      </c>
      <c r="BE4833" s="397" t="s">
        <v>862</v>
      </c>
      <c r="BF4833" t="str">
        <f t="shared" si="428"/>
        <v>Stage 3</v>
      </c>
      <c r="BG4833">
        <f t="shared" si="429"/>
        <v>15</v>
      </c>
      <c r="BH4833" s="398">
        <f t="shared" si="430"/>
        <v>9.8039999604225159E-2</v>
      </c>
      <c r="BO4833" s="33"/>
    </row>
    <row r="4834" spans="1:67">
      <c r="A4834" s="316" t="s">
        <v>27</v>
      </c>
      <c r="B4834" t="s">
        <v>380</v>
      </c>
      <c r="C4834" t="s">
        <v>910</v>
      </c>
      <c r="D4834" t="s">
        <v>314</v>
      </c>
      <c r="E4834" s="316" t="s">
        <v>192</v>
      </c>
      <c r="F4834" s="316" t="s">
        <v>918</v>
      </c>
      <c r="G4834" s="316" t="s">
        <v>447</v>
      </c>
      <c r="H4834" s="316" t="s">
        <v>811</v>
      </c>
      <c r="I4834" s="316" t="s">
        <v>303</v>
      </c>
      <c r="J4834" s="316" t="s">
        <v>336</v>
      </c>
      <c r="K4834" s="36">
        <v>104</v>
      </c>
      <c r="L4834" s="317">
        <v>0.67974001169204712</v>
      </c>
      <c r="M4834" s="317">
        <v>0.80620002746582031</v>
      </c>
      <c r="N4834" s="36">
        <v>316</v>
      </c>
      <c r="O4834" s="317">
        <v>0.54957002401351929</v>
      </c>
      <c r="P4834" s="317">
        <v>0.738319993019104</v>
      </c>
      <c r="Q4834" s="36">
        <v>6159</v>
      </c>
      <c r="R4834" s="317">
        <v>0.6176300048828125</v>
      </c>
      <c r="S4834" s="317">
        <v>0.74026000499725342</v>
      </c>
      <c r="T4834" t="s">
        <v>380</v>
      </c>
      <c r="BA4834" s="395">
        <v>1</v>
      </c>
      <c r="BB4834" s="396" t="s">
        <v>861</v>
      </c>
      <c r="BC4834" t="str">
        <f t="shared" si="426"/>
        <v>RPY</v>
      </c>
      <c r="BD4834" t="str">
        <f t="shared" si="427"/>
        <v>NAoMe_initial_final_stage_tum</v>
      </c>
      <c r="BE4834" s="397" t="s">
        <v>862</v>
      </c>
      <c r="BF4834" t="str">
        <f t="shared" si="428"/>
        <v>Stage 4</v>
      </c>
      <c r="BG4834">
        <f t="shared" si="429"/>
        <v>104</v>
      </c>
      <c r="BH4834" s="398">
        <f t="shared" si="430"/>
        <v>0.67974001169204712</v>
      </c>
      <c r="BO4834" s="33"/>
    </row>
    <row r="4835" spans="1:67">
      <c r="A4835" s="316" t="s">
        <v>27</v>
      </c>
      <c r="B4835" t="s">
        <v>380</v>
      </c>
      <c r="C4835" t="s">
        <v>910</v>
      </c>
      <c r="D4835" t="s">
        <v>314</v>
      </c>
      <c r="E4835" s="316" t="s">
        <v>192</v>
      </c>
      <c r="F4835" s="316" t="s">
        <v>918</v>
      </c>
      <c r="G4835" s="316" t="s">
        <v>447</v>
      </c>
      <c r="H4835" s="316" t="s">
        <v>811</v>
      </c>
      <c r="I4835" s="316" t="s">
        <v>342</v>
      </c>
      <c r="J4835" s="316" t="s">
        <v>343</v>
      </c>
      <c r="K4835" s="36">
        <v>24</v>
      </c>
      <c r="L4835" s="317">
        <v>0.15685999393463129</v>
      </c>
      <c r="M4835" s="317"/>
      <c r="N4835" s="36">
        <v>147</v>
      </c>
      <c r="O4835" s="317">
        <v>0.25565001368522638</v>
      </c>
      <c r="P4835" s="317"/>
      <c r="Q4835" s="36">
        <v>1652</v>
      </c>
      <c r="R4835" s="317">
        <v>0.1656599938869476</v>
      </c>
      <c r="S4835" s="317"/>
      <c r="T4835" t="s">
        <v>380</v>
      </c>
      <c r="BA4835" s="395">
        <v>1</v>
      </c>
      <c r="BB4835" s="396" t="s">
        <v>861</v>
      </c>
      <c r="BC4835" t="str">
        <f t="shared" si="426"/>
        <v>RPY</v>
      </c>
      <c r="BD4835" t="str">
        <f t="shared" si="427"/>
        <v>NAoMe_initial_final_stage_tum_grp</v>
      </c>
      <c r="BE4835" s="397" t="s">
        <v>862</v>
      </c>
      <c r="BF4835" t="str">
        <f t="shared" si="428"/>
        <v>MBC in HESAPC</v>
      </c>
      <c r="BG4835">
        <f t="shared" si="429"/>
        <v>24</v>
      </c>
      <c r="BH4835" s="398">
        <f t="shared" si="430"/>
        <v>0.15685999393463129</v>
      </c>
      <c r="BO4835" s="33"/>
    </row>
    <row r="4836" spans="1:67">
      <c r="A4836" s="316" t="s">
        <v>27</v>
      </c>
      <c r="B4836" t="s">
        <v>380</v>
      </c>
      <c r="C4836" t="s">
        <v>910</v>
      </c>
      <c r="D4836" t="s">
        <v>314</v>
      </c>
      <c r="E4836" s="316" t="s">
        <v>192</v>
      </c>
      <c r="F4836" s="316" t="s">
        <v>918</v>
      </c>
      <c r="G4836" s="316" t="s">
        <v>447</v>
      </c>
      <c r="H4836" s="316" t="s">
        <v>811</v>
      </c>
      <c r="I4836" s="316" t="s">
        <v>342</v>
      </c>
      <c r="J4836" s="316" t="s">
        <v>344</v>
      </c>
      <c r="K4836" s="36">
        <v>27</v>
      </c>
      <c r="L4836" s="317">
        <v>0.1764699965715408</v>
      </c>
      <c r="M4836" s="317">
        <v>0.20929999649524689</v>
      </c>
      <c r="N4836" s="36">
        <v>112</v>
      </c>
      <c r="O4836" s="317">
        <v>0.19478000700473791</v>
      </c>
      <c r="P4836" s="317">
        <v>0.261680006980896</v>
      </c>
      <c r="Q4836" s="36">
        <v>2161</v>
      </c>
      <c r="R4836" s="317">
        <v>0.2167100012302399</v>
      </c>
      <c r="S4836" s="317">
        <v>0.25973999500274658</v>
      </c>
      <c r="T4836" t="s">
        <v>380</v>
      </c>
      <c r="BA4836" s="395">
        <v>1</v>
      </c>
      <c r="BB4836" s="396" t="s">
        <v>861</v>
      </c>
      <c r="BC4836" t="str">
        <f t="shared" si="426"/>
        <v>RPY</v>
      </c>
      <c r="BD4836" t="str">
        <f t="shared" si="427"/>
        <v>NAoMe_initial_final_stage_tum_grp</v>
      </c>
      <c r="BE4836" s="397" t="s">
        <v>862</v>
      </c>
      <c r="BF4836" t="str">
        <f t="shared" si="428"/>
        <v>Stage 0-3</v>
      </c>
      <c r="BG4836">
        <f t="shared" si="429"/>
        <v>27</v>
      </c>
      <c r="BH4836" s="398">
        <f t="shared" si="430"/>
        <v>0.1764699965715408</v>
      </c>
      <c r="BO4836" s="33"/>
    </row>
    <row r="4837" spans="1:67">
      <c r="A4837" s="316" t="s">
        <v>27</v>
      </c>
      <c r="B4837" t="s">
        <v>380</v>
      </c>
      <c r="C4837" t="s">
        <v>910</v>
      </c>
      <c r="D4837" t="s">
        <v>314</v>
      </c>
      <c r="E4837" s="316" t="s">
        <v>192</v>
      </c>
      <c r="F4837" s="318" t="s">
        <v>918</v>
      </c>
      <c r="G4837" s="318" t="s">
        <v>447</v>
      </c>
      <c r="H4837" s="318" t="s">
        <v>811</v>
      </c>
      <c r="I4837" s="316" t="s">
        <v>342</v>
      </c>
      <c r="J4837" s="316" t="s">
        <v>336</v>
      </c>
      <c r="K4837" s="36">
        <v>102</v>
      </c>
      <c r="L4837" s="317">
        <v>0.66667002439498901</v>
      </c>
      <c r="M4837" s="317">
        <v>0.79070001840591431</v>
      </c>
      <c r="N4837" s="36">
        <v>316</v>
      </c>
      <c r="O4837" s="317">
        <v>0.54957002401351929</v>
      </c>
      <c r="P4837" s="317">
        <v>0.738319993019104</v>
      </c>
      <c r="Q4837" s="36">
        <v>6159</v>
      </c>
      <c r="R4837" s="317">
        <v>0.6176300048828125</v>
      </c>
      <c r="S4837" s="317">
        <v>0.74026000499725342</v>
      </c>
      <c r="T4837" t="s">
        <v>380</v>
      </c>
      <c r="BA4837" s="395">
        <v>1</v>
      </c>
      <c r="BB4837" s="396" t="s">
        <v>861</v>
      </c>
      <c r="BC4837" t="str">
        <f t="shared" si="426"/>
        <v>RPY</v>
      </c>
      <c r="BD4837" t="str">
        <f t="shared" si="427"/>
        <v>NAoMe_initial_final_stage_tum_grp</v>
      </c>
      <c r="BE4837" s="397" t="s">
        <v>862</v>
      </c>
      <c r="BF4837" t="str">
        <f t="shared" si="428"/>
        <v>Stage 4</v>
      </c>
      <c r="BG4837">
        <f t="shared" si="429"/>
        <v>102</v>
      </c>
      <c r="BH4837" s="398">
        <f t="shared" si="430"/>
        <v>0.66667002439498901</v>
      </c>
      <c r="BO4837" s="33"/>
    </row>
    <row r="4838" spans="1:67">
      <c r="A4838" s="316" t="s">
        <v>27</v>
      </c>
      <c r="B4838" t="s">
        <v>380</v>
      </c>
      <c r="C4838" t="s">
        <v>910</v>
      </c>
      <c r="D4838" t="s">
        <v>314</v>
      </c>
      <c r="E4838" s="316" t="s">
        <v>192</v>
      </c>
      <c r="F4838" s="316" t="s">
        <v>918</v>
      </c>
      <c r="G4838" s="316" t="s">
        <v>447</v>
      </c>
      <c r="H4838" s="316" t="s">
        <v>811</v>
      </c>
      <c r="I4838" s="316" t="s">
        <v>658</v>
      </c>
      <c r="J4838" s="316" t="s">
        <v>345</v>
      </c>
      <c r="K4838" s="36">
        <v>153</v>
      </c>
      <c r="L4838" s="317">
        <v>1</v>
      </c>
      <c r="M4838" s="317"/>
      <c r="N4838" s="36">
        <v>575</v>
      </c>
      <c r="O4838" s="317">
        <v>1</v>
      </c>
      <c r="P4838" s="317"/>
      <c r="Q4838" s="36">
        <v>9972</v>
      </c>
      <c r="R4838" s="317">
        <v>1</v>
      </c>
      <c r="S4838" s="317"/>
      <c r="T4838" t="s">
        <v>380</v>
      </c>
      <c r="BA4838" s="395">
        <v>1</v>
      </c>
      <c r="BB4838" s="396" t="s">
        <v>861</v>
      </c>
      <c r="BC4838" t="str">
        <f t="shared" si="426"/>
        <v>RPY</v>
      </c>
      <c r="BD4838" t="str">
        <f t="shared" si="427"/>
        <v>NAoMe_initial_final_who_ps</v>
      </c>
      <c r="BE4838" s="397" t="s">
        <v>862</v>
      </c>
      <c r="BF4838" t="str">
        <f t="shared" si="428"/>
        <v>Not recorded</v>
      </c>
      <c r="BG4838">
        <f t="shared" si="429"/>
        <v>153</v>
      </c>
      <c r="BH4838" s="398">
        <f t="shared" si="430"/>
        <v>1</v>
      </c>
      <c r="BO4838" s="33"/>
    </row>
    <row r="4839" spans="1:67">
      <c r="A4839" s="316" t="s">
        <v>27</v>
      </c>
      <c r="B4839" t="s">
        <v>380</v>
      </c>
      <c r="C4839" t="s">
        <v>910</v>
      </c>
      <c r="D4839" t="s">
        <v>314</v>
      </c>
      <c r="E4839" s="316" t="s">
        <v>192</v>
      </c>
      <c r="F4839" s="316" t="s">
        <v>918</v>
      </c>
      <c r="G4839" s="316" t="s">
        <v>447</v>
      </c>
      <c r="H4839" s="316" t="s">
        <v>811</v>
      </c>
      <c r="I4839" s="316" t="s">
        <v>291</v>
      </c>
      <c r="J4839" s="316" t="s">
        <v>313</v>
      </c>
      <c r="K4839" s="36">
        <v>153</v>
      </c>
      <c r="L4839" s="317">
        <v>1</v>
      </c>
      <c r="M4839" s="317"/>
      <c r="N4839" s="36">
        <v>566</v>
      </c>
      <c r="O4839" s="317">
        <v>0.98435002565383911</v>
      </c>
      <c r="P4839" s="317"/>
      <c r="Q4839" s="36">
        <v>9846</v>
      </c>
      <c r="R4839" s="317">
        <v>0.98736000061035156</v>
      </c>
      <c r="S4839" s="317"/>
      <c r="T4839" t="s">
        <v>380</v>
      </c>
      <c r="BA4839" s="395">
        <v>1</v>
      </c>
      <c r="BB4839" s="396" t="s">
        <v>861</v>
      </c>
      <c r="BC4839" t="str">
        <f t="shared" si="426"/>
        <v>RPY</v>
      </c>
      <c r="BD4839" t="str">
        <f t="shared" si="427"/>
        <v>NAoMe_initial_gender</v>
      </c>
      <c r="BE4839" s="397" t="s">
        <v>862</v>
      </c>
      <c r="BF4839" t="str">
        <f t="shared" si="428"/>
        <v>Female</v>
      </c>
      <c r="BG4839">
        <f t="shared" si="429"/>
        <v>153</v>
      </c>
      <c r="BH4839" s="398">
        <f t="shared" si="430"/>
        <v>1</v>
      </c>
      <c r="BO4839" s="33"/>
    </row>
    <row r="4840" spans="1:67">
      <c r="A4840" s="316" t="s">
        <v>27</v>
      </c>
      <c r="B4840" t="s">
        <v>380</v>
      </c>
      <c r="C4840" t="s">
        <v>910</v>
      </c>
      <c r="D4840" t="s">
        <v>314</v>
      </c>
      <c r="E4840" s="316" t="s">
        <v>192</v>
      </c>
      <c r="F4840" s="316" t="s">
        <v>918</v>
      </c>
      <c r="G4840" s="316" t="s">
        <v>447</v>
      </c>
      <c r="H4840" s="316" t="s">
        <v>811</v>
      </c>
      <c r="I4840" s="316" t="s">
        <v>291</v>
      </c>
      <c r="J4840" s="316" t="s">
        <v>293</v>
      </c>
      <c r="K4840" s="36">
        <v>0</v>
      </c>
      <c r="L4840" s="317">
        <v>0</v>
      </c>
      <c r="M4840" s="317"/>
      <c r="N4840" s="36">
        <v>9</v>
      </c>
      <c r="O4840" s="317">
        <v>1.5650000423192981E-2</v>
      </c>
      <c r="P4840" s="317"/>
      <c r="Q4840" s="36">
        <v>126</v>
      </c>
      <c r="R4840" s="317">
        <v>1.264000032097101E-2</v>
      </c>
      <c r="S4840" s="317"/>
      <c r="T4840" t="s">
        <v>380</v>
      </c>
      <c r="BA4840" s="395">
        <v>1</v>
      </c>
      <c r="BB4840" s="396" t="s">
        <v>861</v>
      </c>
      <c r="BC4840" t="str">
        <f t="shared" si="426"/>
        <v>RPY</v>
      </c>
      <c r="BD4840" t="str">
        <f t="shared" si="427"/>
        <v>NAoMe_initial_gender</v>
      </c>
      <c r="BE4840" s="397" t="s">
        <v>862</v>
      </c>
      <c r="BF4840" t="str">
        <f t="shared" si="428"/>
        <v>Male</v>
      </c>
      <c r="BG4840">
        <f t="shared" si="429"/>
        <v>0</v>
      </c>
      <c r="BH4840" s="398">
        <f t="shared" si="430"/>
        <v>0</v>
      </c>
      <c r="BO4840" s="33"/>
    </row>
    <row r="4841" spans="1:67">
      <c r="A4841" s="316" t="s">
        <v>27</v>
      </c>
      <c r="B4841" t="s">
        <v>380</v>
      </c>
      <c r="C4841" t="s">
        <v>910</v>
      </c>
      <c r="D4841" t="s">
        <v>314</v>
      </c>
      <c r="E4841" s="316" t="s">
        <v>192</v>
      </c>
      <c r="F4841" s="316" t="s">
        <v>918</v>
      </c>
      <c r="G4841" s="316" t="s">
        <v>447</v>
      </c>
      <c r="H4841" s="316" t="s">
        <v>811</v>
      </c>
      <c r="I4841" s="316" t="s">
        <v>659</v>
      </c>
      <c r="J4841" s="316" t="s">
        <v>294</v>
      </c>
      <c r="K4841" s="36">
        <v>7</v>
      </c>
      <c r="L4841" s="317">
        <v>4.5749999582767487E-2</v>
      </c>
      <c r="M4841" s="317">
        <v>4.5749999582767487E-2</v>
      </c>
      <c r="N4841" s="36">
        <v>64</v>
      </c>
      <c r="O4841" s="317">
        <v>0.1112999990582466</v>
      </c>
      <c r="P4841" s="317">
        <v>0.1112999990582466</v>
      </c>
      <c r="Q4841" s="36">
        <v>1800</v>
      </c>
      <c r="R4841" s="317">
        <v>0.18050999939441681</v>
      </c>
      <c r="S4841" s="317">
        <v>0.18050999939441681</v>
      </c>
      <c r="T4841" t="s">
        <v>380</v>
      </c>
      <c r="BA4841" s="395">
        <v>1</v>
      </c>
      <c r="BB4841" s="396" t="s">
        <v>861</v>
      </c>
      <c r="BC4841" t="str">
        <f t="shared" si="426"/>
        <v>RPY</v>
      </c>
      <c r="BD4841" t="str">
        <f t="shared" si="427"/>
        <v>NAoMe_initial_imd_2019</v>
      </c>
      <c r="BE4841" s="397" t="s">
        <v>862</v>
      </c>
      <c r="BF4841" t="str">
        <f t="shared" si="428"/>
        <v>1 - most deprived</v>
      </c>
      <c r="BG4841">
        <f t="shared" si="429"/>
        <v>7</v>
      </c>
      <c r="BH4841" s="398">
        <f t="shared" si="430"/>
        <v>4.5749999582767487E-2</v>
      </c>
      <c r="BO4841" s="33"/>
    </row>
    <row r="4842" spans="1:67">
      <c r="A4842" s="316" t="s">
        <v>27</v>
      </c>
      <c r="B4842" t="s">
        <v>380</v>
      </c>
      <c r="C4842" t="s">
        <v>910</v>
      </c>
      <c r="D4842" t="s">
        <v>314</v>
      </c>
      <c r="E4842" s="316" t="s">
        <v>192</v>
      </c>
      <c r="F4842" s="316" t="s">
        <v>918</v>
      </c>
      <c r="G4842" s="316" t="s">
        <v>447</v>
      </c>
      <c r="H4842" s="316" t="s">
        <v>811</v>
      </c>
      <c r="I4842" s="316" t="s">
        <v>659</v>
      </c>
      <c r="J4842" s="316" t="s">
        <v>15</v>
      </c>
      <c r="K4842" s="36">
        <v>28</v>
      </c>
      <c r="L4842" s="317">
        <v>0.18300999701023099</v>
      </c>
      <c r="M4842" s="317">
        <v>0.18300999701023099</v>
      </c>
      <c r="N4842" s="36">
        <v>132</v>
      </c>
      <c r="O4842" s="317">
        <v>0.2295700013637543</v>
      </c>
      <c r="P4842" s="317">
        <v>0.2295700013637543</v>
      </c>
      <c r="Q4842" s="36">
        <v>2036</v>
      </c>
      <c r="R4842" s="317">
        <v>0.20417000353336329</v>
      </c>
      <c r="S4842" s="317">
        <v>0.20417000353336329</v>
      </c>
      <c r="T4842" t="s">
        <v>380</v>
      </c>
      <c r="BA4842" s="395">
        <v>1</v>
      </c>
      <c r="BB4842" s="396" t="s">
        <v>861</v>
      </c>
      <c r="BC4842" t="str">
        <f t="shared" si="426"/>
        <v>RPY</v>
      </c>
      <c r="BD4842" t="str">
        <f t="shared" si="427"/>
        <v>NAoMe_initial_imd_2019</v>
      </c>
      <c r="BE4842" s="397" t="s">
        <v>862</v>
      </c>
      <c r="BF4842" t="str">
        <f t="shared" si="428"/>
        <v>2</v>
      </c>
      <c r="BG4842">
        <f t="shared" si="429"/>
        <v>28</v>
      </c>
      <c r="BH4842" s="398">
        <f t="shared" si="430"/>
        <v>0.18300999701023099</v>
      </c>
      <c r="BO4842" s="33"/>
    </row>
    <row r="4843" spans="1:67">
      <c r="A4843" s="316" t="s">
        <v>27</v>
      </c>
      <c r="B4843" t="s">
        <v>380</v>
      </c>
      <c r="C4843" t="s">
        <v>910</v>
      </c>
      <c r="D4843" t="s">
        <v>314</v>
      </c>
      <c r="E4843" s="316" t="s">
        <v>192</v>
      </c>
      <c r="F4843" s="316" t="s">
        <v>918</v>
      </c>
      <c r="G4843" s="316" t="s">
        <v>447</v>
      </c>
      <c r="H4843" s="316" t="s">
        <v>811</v>
      </c>
      <c r="I4843" s="316" t="s">
        <v>659</v>
      </c>
      <c r="J4843" s="316" t="s">
        <v>16</v>
      </c>
      <c r="K4843" s="36">
        <v>21</v>
      </c>
      <c r="L4843" s="317">
        <v>0.13725000619888311</v>
      </c>
      <c r="M4843" s="317">
        <v>0.13725000619888311</v>
      </c>
      <c r="N4843" s="36">
        <v>122</v>
      </c>
      <c r="O4843" s="317">
        <v>0.2121700048446655</v>
      </c>
      <c r="P4843" s="317">
        <v>0.2121700048446655</v>
      </c>
      <c r="Q4843" s="36">
        <v>2085</v>
      </c>
      <c r="R4843" s="317">
        <v>0.20908999443054199</v>
      </c>
      <c r="S4843" s="317">
        <v>0.20908999443054199</v>
      </c>
      <c r="T4843" t="s">
        <v>380</v>
      </c>
      <c r="BA4843" s="395">
        <v>1</v>
      </c>
      <c r="BB4843" s="396" t="s">
        <v>861</v>
      </c>
      <c r="BC4843" t="str">
        <f t="shared" si="426"/>
        <v>RPY</v>
      </c>
      <c r="BD4843" t="str">
        <f t="shared" si="427"/>
        <v>NAoMe_initial_imd_2019</v>
      </c>
      <c r="BE4843" s="397" t="s">
        <v>862</v>
      </c>
      <c r="BF4843" t="str">
        <f t="shared" si="428"/>
        <v>3</v>
      </c>
      <c r="BG4843">
        <f t="shared" si="429"/>
        <v>21</v>
      </c>
      <c r="BH4843" s="398">
        <f t="shared" si="430"/>
        <v>0.13725000619888311</v>
      </c>
      <c r="BO4843" s="33"/>
    </row>
    <row r="4844" spans="1:67">
      <c r="A4844" s="316" t="s">
        <v>27</v>
      </c>
      <c r="B4844" t="s">
        <v>380</v>
      </c>
      <c r="C4844" t="s">
        <v>910</v>
      </c>
      <c r="D4844" t="s">
        <v>314</v>
      </c>
      <c r="E4844" s="316" t="s">
        <v>192</v>
      </c>
      <c r="F4844" s="316" t="s">
        <v>918</v>
      </c>
      <c r="G4844" s="316" t="s">
        <v>447</v>
      </c>
      <c r="H4844" s="316" t="s">
        <v>811</v>
      </c>
      <c r="I4844" s="316" t="s">
        <v>659</v>
      </c>
      <c r="J4844" s="316" t="s">
        <v>17</v>
      </c>
      <c r="K4844" s="36">
        <v>39</v>
      </c>
      <c r="L4844" s="317">
        <v>0.2549000084400177</v>
      </c>
      <c r="M4844" s="317">
        <v>0.2549000084400177</v>
      </c>
      <c r="N4844" s="36">
        <v>130</v>
      </c>
      <c r="O4844" s="317">
        <v>0.22608999907970431</v>
      </c>
      <c r="P4844" s="317">
        <v>0.22608999907970431</v>
      </c>
      <c r="Q4844" s="36">
        <v>2024</v>
      </c>
      <c r="R4844" s="317">
        <v>0.2029699981212616</v>
      </c>
      <c r="S4844" s="317">
        <v>0.2029699981212616</v>
      </c>
      <c r="T4844" t="s">
        <v>380</v>
      </c>
      <c r="BA4844" s="395">
        <v>1</v>
      </c>
      <c r="BB4844" s="396" t="s">
        <v>861</v>
      </c>
      <c r="BC4844" t="str">
        <f t="shared" si="426"/>
        <v>RPY</v>
      </c>
      <c r="BD4844" t="str">
        <f t="shared" si="427"/>
        <v>NAoMe_initial_imd_2019</v>
      </c>
      <c r="BE4844" s="397" t="s">
        <v>862</v>
      </c>
      <c r="BF4844" t="str">
        <f t="shared" si="428"/>
        <v>4</v>
      </c>
      <c r="BG4844">
        <f t="shared" si="429"/>
        <v>39</v>
      </c>
      <c r="BH4844" s="398">
        <f t="shared" si="430"/>
        <v>0.2549000084400177</v>
      </c>
      <c r="BO4844" s="33"/>
    </row>
    <row r="4845" spans="1:67">
      <c r="A4845" s="316" t="s">
        <v>27</v>
      </c>
      <c r="B4845" t="s">
        <v>380</v>
      </c>
      <c r="C4845" t="s">
        <v>910</v>
      </c>
      <c r="D4845" t="s">
        <v>314</v>
      </c>
      <c r="E4845" s="316" t="s">
        <v>192</v>
      </c>
      <c r="F4845" s="316" t="s">
        <v>918</v>
      </c>
      <c r="G4845" s="316" t="s">
        <v>447</v>
      </c>
      <c r="H4845" s="316" t="s">
        <v>811</v>
      </c>
      <c r="I4845" s="316" t="s">
        <v>659</v>
      </c>
      <c r="J4845" s="316" t="s">
        <v>295</v>
      </c>
      <c r="K4845" s="36">
        <v>58</v>
      </c>
      <c r="L4845" s="317">
        <v>0.37907999753952032</v>
      </c>
      <c r="M4845" s="317">
        <v>0.37907999753952032</v>
      </c>
      <c r="N4845" s="36">
        <v>127</v>
      </c>
      <c r="O4845" s="317">
        <v>0.2208700031042099</v>
      </c>
      <c r="P4845" s="317">
        <v>0.2208700031042099</v>
      </c>
      <c r="Q4845" s="36">
        <v>2027</v>
      </c>
      <c r="R4845" s="317">
        <v>0.2032700031995773</v>
      </c>
      <c r="S4845" s="317">
        <v>0.2032700031995773</v>
      </c>
      <c r="T4845" t="s">
        <v>380</v>
      </c>
      <c r="BA4845" s="395">
        <v>1</v>
      </c>
      <c r="BB4845" s="396" t="s">
        <v>861</v>
      </c>
      <c r="BC4845" t="str">
        <f t="shared" si="426"/>
        <v>RPY</v>
      </c>
      <c r="BD4845" t="str">
        <f t="shared" si="427"/>
        <v>NAoMe_initial_imd_2019</v>
      </c>
      <c r="BE4845" s="397" t="s">
        <v>862</v>
      </c>
      <c r="BF4845" t="str">
        <f t="shared" si="428"/>
        <v>5 - least deprived</v>
      </c>
      <c r="BG4845">
        <f t="shared" si="429"/>
        <v>58</v>
      </c>
      <c r="BH4845" s="398">
        <f t="shared" si="430"/>
        <v>0.37907999753952032</v>
      </c>
      <c r="BO4845" s="33"/>
    </row>
    <row r="4846" spans="1:67">
      <c r="A4846" s="316" t="s">
        <v>27</v>
      </c>
      <c r="B4846" t="s">
        <v>380</v>
      </c>
      <c r="C4846" t="s">
        <v>910</v>
      </c>
      <c r="D4846" t="s">
        <v>314</v>
      </c>
      <c r="E4846" s="316" t="s">
        <v>192</v>
      </c>
      <c r="F4846" s="316" t="s">
        <v>918</v>
      </c>
      <c r="G4846" s="316" t="s">
        <v>447</v>
      </c>
      <c r="H4846" s="316" t="s">
        <v>811</v>
      </c>
      <c r="I4846" s="316" t="s">
        <v>659</v>
      </c>
      <c r="J4846" s="316" t="s">
        <v>260</v>
      </c>
      <c r="K4846" s="36">
        <v>0</v>
      </c>
      <c r="L4846" s="317">
        <v>0</v>
      </c>
      <c r="M4846" s="317"/>
      <c r="N4846" s="36">
        <v>0</v>
      </c>
      <c r="O4846" s="317">
        <v>0</v>
      </c>
      <c r="P4846" s="317"/>
      <c r="Q4846" s="36">
        <v>0</v>
      </c>
      <c r="R4846" s="317">
        <v>0</v>
      </c>
      <c r="S4846" s="317"/>
      <c r="T4846" t="s">
        <v>380</v>
      </c>
      <c r="BA4846" s="395">
        <v>1</v>
      </c>
      <c r="BB4846" s="396" t="s">
        <v>861</v>
      </c>
      <c r="BC4846" t="str">
        <f t="shared" si="426"/>
        <v>RPY</v>
      </c>
      <c r="BD4846" t="str">
        <f t="shared" si="427"/>
        <v>NAoMe_initial_imd_2019</v>
      </c>
      <c r="BE4846" s="397" t="s">
        <v>862</v>
      </c>
      <c r="BF4846" t="str">
        <f t="shared" si="428"/>
        <v>Unknown</v>
      </c>
      <c r="BG4846">
        <f t="shared" si="429"/>
        <v>0</v>
      </c>
      <c r="BH4846" s="398">
        <f t="shared" si="430"/>
        <v>0</v>
      </c>
      <c r="BO4846" s="33"/>
    </row>
    <row r="4847" spans="1:67">
      <c r="A4847" s="316" t="s">
        <v>27</v>
      </c>
      <c r="B4847" t="s">
        <v>380</v>
      </c>
      <c r="C4847" t="s">
        <v>910</v>
      </c>
      <c r="D4847" t="s">
        <v>314</v>
      </c>
      <c r="E4847" s="316" t="s">
        <v>192</v>
      </c>
      <c r="F4847" s="316" t="s">
        <v>918</v>
      </c>
      <c r="G4847" s="316" t="s">
        <v>447</v>
      </c>
      <c r="H4847" s="316" t="s">
        <v>811</v>
      </c>
      <c r="I4847" s="316" t="s">
        <v>296</v>
      </c>
      <c r="J4847" s="316" t="s">
        <v>297</v>
      </c>
      <c r="K4847" s="36">
        <v>94</v>
      </c>
      <c r="L4847" s="317">
        <v>0.61438000202178955</v>
      </c>
      <c r="M4847" s="317">
        <v>0.64384001493453979</v>
      </c>
      <c r="N4847" s="36">
        <v>333</v>
      </c>
      <c r="O4847" s="317">
        <v>0.57912999391555786</v>
      </c>
      <c r="P4847" s="317">
        <v>0.59570997953414917</v>
      </c>
      <c r="Q4847" s="36">
        <v>5528</v>
      </c>
      <c r="R4847" s="317">
        <v>0.55435001850128174</v>
      </c>
      <c r="S4847" s="317">
        <v>0.56936997175216675</v>
      </c>
      <c r="T4847" t="s">
        <v>380</v>
      </c>
      <c r="BA4847" s="395">
        <v>1</v>
      </c>
      <c r="BB4847" s="396" t="s">
        <v>861</v>
      </c>
      <c r="BC4847" t="str">
        <f t="shared" si="426"/>
        <v>RPY</v>
      </c>
      <c r="BD4847" t="str">
        <f t="shared" si="427"/>
        <v>NAoMe_initial_scarf_731_grp</v>
      </c>
      <c r="BE4847" s="397" t="s">
        <v>862</v>
      </c>
      <c r="BF4847" t="str">
        <f t="shared" si="428"/>
        <v>Fit</v>
      </c>
      <c r="BG4847">
        <f t="shared" si="429"/>
        <v>94</v>
      </c>
      <c r="BH4847" s="398">
        <f t="shared" si="430"/>
        <v>0.61438000202178955</v>
      </c>
      <c r="BO4847" s="33"/>
    </row>
    <row r="4848" spans="1:67">
      <c r="A4848" s="316" t="s">
        <v>27</v>
      </c>
      <c r="B4848" t="s">
        <v>380</v>
      </c>
      <c r="C4848" t="s">
        <v>910</v>
      </c>
      <c r="D4848" t="s">
        <v>314</v>
      </c>
      <c r="E4848" s="316" t="s">
        <v>192</v>
      </c>
      <c r="F4848" s="316" t="s">
        <v>918</v>
      </c>
      <c r="G4848" s="316" t="s">
        <v>447</v>
      </c>
      <c r="H4848" s="316" t="s">
        <v>811</v>
      </c>
      <c r="I4848" s="316" t="s">
        <v>296</v>
      </c>
      <c r="J4848" s="316" t="s">
        <v>298</v>
      </c>
      <c r="K4848" s="36">
        <v>32</v>
      </c>
      <c r="L4848" s="317">
        <v>0.20915000140666959</v>
      </c>
      <c r="M4848" s="317">
        <v>0.21918000280857089</v>
      </c>
      <c r="N4848" s="36">
        <v>87</v>
      </c>
      <c r="O4848" s="317">
        <v>0.15129999816417691</v>
      </c>
      <c r="P4848" s="317">
        <v>0.15564000606536871</v>
      </c>
      <c r="Q4848" s="36">
        <v>1492</v>
      </c>
      <c r="R4848" s="317">
        <v>0.149619996547699</v>
      </c>
      <c r="S4848" s="317">
        <v>0.153669998049736</v>
      </c>
      <c r="T4848" t="s">
        <v>380</v>
      </c>
      <c r="BA4848" s="395">
        <v>1</v>
      </c>
      <c r="BB4848" s="396" t="s">
        <v>861</v>
      </c>
      <c r="BC4848" t="str">
        <f t="shared" si="426"/>
        <v>RPY</v>
      </c>
      <c r="BD4848" t="str">
        <f t="shared" si="427"/>
        <v>NAoMe_initial_scarf_731_grp</v>
      </c>
      <c r="BE4848" s="397" t="s">
        <v>862</v>
      </c>
      <c r="BF4848" t="str">
        <f t="shared" si="428"/>
        <v>Mild frailty</v>
      </c>
      <c r="BG4848">
        <f t="shared" si="429"/>
        <v>32</v>
      </c>
      <c r="BH4848" s="398">
        <f t="shared" si="430"/>
        <v>0.20915000140666959</v>
      </c>
      <c r="BO4848" s="33"/>
    </row>
    <row r="4849" spans="1:67">
      <c r="A4849" s="316" t="s">
        <v>27</v>
      </c>
      <c r="B4849" t="s">
        <v>380</v>
      </c>
      <c r="C4849" t="s">
        <v>910</v>
      </c>
      <c r="D4849" t="s">
        <v>314</v>
      </c>
      <c r="E4849" s="316" t="s">
        <v>192</v>
      </c>
      <c r="F4849" s="316" t="s">
        <v>918</v>
      </c>
      <c r="G4849" s="316" t="s">
        <v>447</v>
      </c>
      <c r="H4849" s="316" t="s">
        <v>811</v>
      </c>
      <c r="I4849" s="316" t="s">
        <v>296</v>
      </c>
      <c r="J4849" s="316" t="s">
        <v>299</v>
      </c>
      <c r="K4849" s="36">
        <v>13</v>
      </c>
      <c r="L4849" s="317">
        <v>8.4969997406005859E-2</v>
      </c>
      <c r="M4849" s="317">
        <v>8.9040003716945648E-2</v>
      </c>
      <c r="N4849" s="36">
        <v>76</v>
      </c>
      <c r="O4849" s="317">
        <v>0.1321700066328049</v>
      </c>
      <c r="P4849" s="317">
        <v>0.1359599977731705</v>
      </c>
      <c r="Q4849" s="36">
        <v>1470</v>
      </c>
      <c r="R4849" s="317">
        <v>0.1474100053310394</v>
      </c>
      <c r="S4849" s="317">
        <v>0.1514099985361099</v>
      </c>
      <c r="T4849" t="s">
        <v>380</v>
      </c>
      <c r="BA4849" s="395">
        <v>1</v>
      </c>
      <c r="BB4849" s="396" t="s">
        <v>861</v>
      </c>
      <c r="BC4849" t="str">
        <f t="shared" si="426"/>
        <v>RPY</v>
      </c>
      <c r="BD4849" t="str">
        <f t="shared" si="427"/>
        <v>NAoMe_initial_scarf_731_grp</v>
      </c>
      <c r="BE4849" s="397" t="s">
        <v>862</v>
      </c>
      <c r="BF4849" t="str">
        <f t="shared" si="428"/>
        <v>Moderate frailty</v>
      </c>
      <c r="BG4849">
        <f t="shared" si="429"/>
        <v>13</v>
      </c>
      <c r="BH4849" s="398">
        <f t="shared" si="430"/>
        <v>8.4969997406005859E-2</v>
      </c>
      <c r="BO4849" s="33"/>
    </row>
    <row r="4850" spans="1:67">
      <c r="A4850" s="316" t="s">
        <v>27</v>
      </c>
      <c r="B4850" t="s">
        <v>380</v>
      </c>
      <c r="C4850" t="s">
        <v>910</v>
      </c>
      <c r="D4850" t="s">
        <v>314</v>
      </c>
      <c r="E4850" s="316" t="s">
        <v>192</v>
      </c>
      <c r="F4850" s="316" t="s">
        <v>918</v>
      </c>
      <c r="G4850" s="316" t="s">
        <v>447</v>
      </c>
      <c r="H4850" s="316" t="s">
        <v>811</v>
      </c>
      <c r="I4850" s="316" t="s">
        <v>296</v>
      </c>
      <c r="J4850" s="316" t="s">
        <v>353</v>
      </c>
      <c r="K4850" s="36">
        <v>7</v>
      </c>
      <c r="L4850" s="317">
        <v>4.5749999582767487E-2</v>
      </c>
      <c r="M4850" s="317"/>
      <c r="N4850" s="36">
        <v>16</v>
      </c>
      <c r="O4850" s="317">
        <v>2.7829999104142189E-2</v>
      </c>
      <c r="P4850" s="317"/>
      <c r="Q4850" s="36">
        <v>263</v>
      </c>
      <c r="R4850" s="317">
        <v>2.6370000094175339E-2</v>
      </c>
      <c r="S4850" s="317"/>
      <c r="T4850" t="s">
        <v>380</v>
      </c>
      <c r="BA4850" s="395">
        <v>1</v>
      </c>
      <c r="BB4850" s="396" t="s">
        <v>861</v>
      </c>
      <c r="BC4850" t="str">
        <f t="shared" si="426"/>
        <v>RPY</v>
      </c>
      <c r="BD4850" t="str">
        <f t="shared" si="427"/>
        <v>NAoMe_initial_scarf_731_grp</v>
      </c>
      <c r="BE4850" s="397" t="s">
        <v>862</v>
      </c>
      <c r="BF4850" t="str">
        <f t="shared" si="428"/>
        <v>Not in HESAPC</v>
      </c>
      <c r="BG4850">
        <f t="shared" si="429"/>
        <v>7</v>
      </c>
      <c r="BH4850" s="398">
        <f t="shared" si="430"/>
        <v>4.5749999582767487E-2</v>
      </c>
      <c r="BO4850" s="33"/>
    </row>
    <row r="4851" spans="1:67">
      <c r="A4851" s="316" t="s">
        <v>27</v>
      </c>
      <c r="B4851" t="s">
        <v>380</v>
      </c>
      <c r="C4851" t="s">
        <v>910</v>
      </c>
      <c r="D4851" t="s">
        <v>314</v>
      </c>
      <c r="E4851" s="316" t="s">
        <v>192</v>
      </c>
      <c r="F4851" s="318" t="s">
        <v>918</v>
      </c>
      <c r="G4851" s="318" t="s">
        <v>447</v>
      </c>
      <c r="H4851" s="318" t="s">
        <v>811</v>
      </c>
      <c r="I4851" s="316" t="s">
        <v>296</v>
      </c>
      <c r="J4851" s="316" t="s">
        <v>300</v>
      </c>
      <c r="K4851" s="36">
        <v>7</v>
      </c>
      <c r="L4851" s="317">
        <v>4.5749999582767487E-2</v>
      </c>
      <c r="M4851" s="317">
        <v>4.7949999570846558E-2</v>
      </c>
      <c r="N4851" s="36">
        <v>63</v>
      </c>
      <c r="O4851" s="317">
        <v>0.1095699965953827</v>
      </c>
      <c r="P4851" s="317">
        <v>0.1127000004053116</v>
      </c>
      <c r="Q4851" s="36">
        <v>1219</v>
      </c>
      <c r="R4851" s="317">
        <v>0.1222399994730949</v>
      </c>
      <c r="S4851" s="317">
        <v>0.12555000185966489</v>
      </c>
      <c r="T4851" t="s">
        <v>380</v>
      </c>
      <c r="BA4851" s="395">
        <v>1</v>
      </c>
      <c r="BB4851" s="396" t="s">
        <v>861</v>
      </c>
      <c r="BC4851" t="str">
        <f t="shared" si="426"/>
        <v>RPY</v>
      </c>
      <c r="BD4851" t="str">
        <f t="shared" si="427"/>
        <v>NAoMe_initial_scarf_731_grp</v>
      </c>
      <c r="BE4851" s="397" t="s">
        <v>862</v>
      </c>
      <c r="BF4851" t="str">
        <f t="shared" si="428"/>
        <v>Severe frailty</v>
      </c>
      <c r="BG4851">
        <f t="shared" si="429"/>
        <v>7</v>
      </c>
      <c r="BH4851" s="398">
        <f t="shared" si="430"/>
        <v>4.5749999582767487E-2</v>
      </c>
      <c r="BO4851" s="33"/>
    </row>
    <row r="4852" spans="1:67">
      <c r="A4852" s="316" t="s">
        <v>27</v>
      </c>
      <c r="B4852" t="s">
        <v>380</v>
      </c>
      <c r="C4852" t="s">
        <v>910</v>
      </c>
      <c r="D4852" t="s">
        <v>314</v>
      </c>
      <c r="E4852" s="316" t="s">
        <v>193</v>
      </c>
      <c r="F4852" s="316" t="s">
        <v>922</v>
      </c>
      <c r="G4852" s="316" t="s">
        <v>448</v>
      </c>
      <c r="H4852" s="316" t="s">
        <v>322</v>
      </c>
      <c r="I4852" s="316" t="s">
        <v>310</v>
      </c>
      <c r="J4852" s="316" t="s">
        <v>277</v>
      </c>
      <c r="K4852" s="36">
        <v>2</v>
      </c>
      <c r="L4852" s="317">
        <v>2.2220000624656681E-2</v>
      </c>
      <c r="M4852" s="317"/>
      <c r="N4852" s="36">
        <v>6</v>
      </c>
      <c r="O4852" s="317">
        <v>5.9899999760091296E-3</v>
      </c>
      <c r="P4852" s="317"/>
      <c r="Q4852" s="36">
        <v>70</v>
      </c>
      <c r="R4852" s="317">
        <v>7.0199999026954174E-3</v>
      </c>
      <c r="S4852" s="317"/>
      <c r="T4852" t="s">
        <v>380</v>
      </c>
      <c r="BA4852" s="395">
        <v>1</v>
      </c>
      <c r="BB4852" s="396" t="s">
        <v>861</v>
      </c>
      <c r="BC4852" t="str">
        <f t="shared" si="426"/>
        <v>RL4</v>
      </c>
      <c r="BD4852" t="str">
        <f t="shared" si="427"/>
        <v>NAoMe_initial_age_decades_80cap</v>
      </c>
      <c r="BE4852" s="397" t="s">
        <v>862</v>
      </c>
      <c r="BF4852" t="str">
        <f t="shared" si="428"/>
        <v>18-29 yrs</v>
      </c>
      <c r="BG4852">
        <f t="shared" si="429"/>
        <v>2</v>
      </c>
      <c r="BH4852" s="398">
        <f t="shared" si="430"/>
        <v>2.2220000624656681E-2</v>
      </c>
      <c r="BO4852" s="33"/>
    </row>
    <row r="4853" spans="1:67">
      <c r="A4853" s="316" t="s">
        <v>27</v>
      </c>
      <c r="B4853" t="s">
        <v>380</v>
      </c>
      <c r="C4853" t="s">
        <v>910</v>
      </c>
      <c r="D4853" t="s">
        <v>314</v>
      </c>
      <c r="E4853" s="316" t="s">
        <v>193</v>
      </c>
      <c r="F4853" s="316" t="s">
        <v>922</v>
      </c>
      <c r="G4853" s="316" t="s">
        <v>448</v>
      </c>
      <c r="H4853" s="316" t="s">
        <v>322</v>
      </c>
      <c r="I4853" s="316" t="s">
        <v>310</v>
      </c>
      <c r="J4853" s="316" t="s">
        <v>278</v>
      </c>
      <c r="K4853" s="36">
        <v>2</v>
      </c>
      <c r="L4853" s="317">
        <v>2.2220000624656681E-2</v>
      </c>
      <c r="M4853" s="317"/>
      <c r="N4853" s="36">
        <v>38</v>
      </c>
      <c r="O4853" s="317">
        <v>3.7919998168945313E-2</v>
      </c>
      <c r="P4853" s="317"/>
      <c r="Q4853" s="36">
        <v>429</v>
      </c>
      <c r="R4853" s="317">
        <v>4.3019998818635941E-2</v>
      </c>
      <c r="S4853" s="317"/>
      <c r="T4853" t="s">
        <v>380</v>
      </c>
      <c r="BA4853" s="395">
        <v>1</v>
      </c>
      <c r="BB4853" s="396" t="s">
        <v>861</v>
      </c>
      <c r="BC4853" t="str">
        <f t="shared" si="426"/>
        <v>RL4</v>
      </c>
      <c r="BD4853" t="str">
        <f t="shared" si="427"/>
        <v>NAoMe_initial_age_decades_80cap</v>
      </c>
      <c r="BE4853" s="397" t="s">
        <v>862</v>
      </c>
      <c r="BF4853" t="str">
        <f t="shared" si="428"/>
        <v>30-39 yrs</v>
      </c>
      <c r="BG4853">
        <f t="shared" si="429"/>
        <v>2</v>
      </c>
      <c r="BH4853" s="398">
        <f t="shared" si="430"/>
        <v>2.2220000624656681E-2</v>
      </c>
      <c r="BO4853" s="33"/>
    </row>
    <row r="4854" spans="1:67">
      <c r="A4854" s="316" t="s">
        <v>27</v>
      </c>
      <c r="B4854" t="s">
        <v>380</v>
      </c>
      <c r="C4854" t="s">
        <v>910</v>
      </c>
      <c r="D4854" t="s">
        <v>314</v>
      </c>
      <c r="E4854" s="316" t="s">
        <v>193</v>
      </c>
      <c r="F4854" s="316" t="s">
        <v>922</v>
      </c>
      <c r="G4854" s="316" t="s">
        <v>448</v>
      </c>
      <c r="H4854" s="316" t="s">
        <v>322</v>
      </c>
      <c r="I4854" s="316" t="s">
        <v>310</v>
      </c>
      <c r="J4854" s="316" t="s">
        <v>279</v>
      </c>
      <c r="K4854" s="36">
        <v>5</v>
      </c>
      <c r="L4854" s="317">
        <v>5.5560000240802758E-2</v>
      </c>
      <c r="M4854" s="317"/>
      <c r="N4854" s="36">
        <v>106</v>
      </c>
      <c r="O4854" s="317">
        <v>0.10578999668359761</v>
      </c>
      <c r="P4854" s="317"/>
      <c r="Q4854" s="36">
        <v>1024</v>
      </c>
      <c r="R4854" s="317">
        <v>0.1026899963617325</v>
      </c>
      <c r="S4854" s="317"/>
      <c r="T4854" t="s">
        <v>380</v>
      </c>
      <c r="BA4854" s="395">
        <v>1</v>
      </c>
      <c r="BB4854" s="396" t="s">
        <v>861</v>
      </c>
      <c r="BC4854" t="str">
        <f t="shared" si="426"/>
        <v>RL4</v>
      </c>
      <c r="BD4854" t="str">
        <f t="shared" si="427"/>
        <v>NAoMe_initial_age_decades_80cap</v>
      </c>
      <c r="BE4854" s="397" t="s">
        <v>862</v>
      </c>
      <c r="BF4854" t="str">
        <f t="shared" si="428"/>
        <v>40-49 yrs</v>
      </c>
      <c r="BG4854">
        <f t="shared" si="429"/>
        <v>5</v>
      </c>
      <c r="BH4854" s="398">
        <f t="shared" si="430"/>
        <v>5.5560000240802758E-2</v>
      </c>
      <c r="BO4854" s="33"/>
    </row>
    <row r="4855" spans="1:67">
      <c r="A4855" s="316" t="s">
        <v>27</v>
      </c>
      <c r="B4855" t="s">
        <v>380</v>
      </c>
      <c r="C4855" t="s">
        <v>910</v>
      </c>
      <c r="D4855" t="s">
        <v>314</v>
      </c>
      <c r="E4855" s="316" t="s">
        <v>193</v>
      </c>
      <c r="F4855" s="316" t="s">
        <v>922</v>
      </c>
      <c r="G4855" s="316" t="s">
        <v>448</v>
      </c>
      <c r="H4855" s="316" t="s">
        <v>322</v>
      </c>
      <c r="I4855" s="316" t="s">
        <v>310</v>
      </c>
      <c r="J4855" s="316" t="s">
        <v>280</v>
      </c>
      <c r="K4855" s="36">
        <v>19</v>
      </c>
      <c r="L4855" s="317">
        <v>0.21110999584198001</v>
      </c>
      <c r="M4855" s="317"/>
      <c r="N4855" s="36">
        <v>183</v>
      </c>
      <c r="O4855" s="317">
        <v>0.18263000249862671</v>
      </c>
      <c r="P4855" s="317"/>
      <c r="Q4855" s="36">
        <v>1733</v>
      </c>
      <c r="R4855" s="317">
        <v>0.17378999292850489</v>
      </c>
      <c r="S4855" s="317"/>
      <c r="T4855" t="s">
        <v>380</v>
      </c>
      <c r="BA4855" s="395">
        <v>1</v>
      </c>
      <c r="BB4855" s="396" t="s">
        <v>861</v>
      </c>
      <c r="BC4855" t="str">
        <f t="shared" si="426"/>
        <v>RL4</v>
      </c>
      <c r="BD4855" t="str">
        <f t="shared" si="427"/>
        <v>NAoMe_initial_age_decades_80cap</v>
      </c>
      <c r="BE4855" s="397" t="s">
        <v>862</v>
      </c>
      <c r="BF4855" t="str">
        <f t="shared" si="428"/>
        <v>50-59 yrs</v>
      </c>
      <c r="BG4855">
        <f t="shared" si="429"/>
        <v>19</v>
      </c>
      <c r="BH4855" s="398">
        <f t="shared" si="430"/>
        <v>0.21110999584198001</v>
      </c>
      <c r="BO4855" s="33"/>
    </row>
    <row r="4856" spans="1:67">
      <c r="A4856" s="316" t="s">
        <v>27</v>
      </c>
      <c r="B4856" t="s">
        <v>380</v>
      </c>
      <c r="C4856" t="s">
        <v>910</v>
      </c>
      <c r="D4856" t="s">
        <v>314</v>
      </c>
      <c r="E4856" s="316" t="s">
        <v>193</v>
      </c>
      <c r="F4856" s="316" t="s">
        <v>922</v>
      </c>
      <c r="G4856" s="316" t="s">
        <v>448</v>
      </c>
      <c r="H4856" s="316" t="s">
        <v>322</v>
      </c>
      <c r="I4856" s="316" t="s">
        <v>310</v>
      </c>
      <c r="J4856" s="316" t="s">
        <v>281</v>
      </c>
      <c r="K4856" s="36">
        <v>18</v>
      </c>
      <c r="L4856" s="317">
        <v>0.20000000298023221</v>
      </c>
      <c r="M4856" s="317"/>
      <c r="N4856" s="36">
        <v>162</v>
      </c>
      <c r="O4856" s="317">
        <v>0.16167999804019931</v>
      </c>
      <c r="P4856" s="317"/>
      <c r="Q4856" s="36">
        <v>1931</v>
      </c>
      <c r="R4856" s="317">
        <v>0.19363999366760251</v>
      </c>
      <c r="S4856" s="317"/>
      <c r="T4856" t="s">
        <v>380</v>
      </c>
      <c r="BA4856" s="395">
        <v>1</v>
      </c>
      <c r="BB4856" s="396" t="s">
        <v>861</v>
      </c>
      <c r="BC4856" t="str">
        <f t="shared" si="426"/>
        <v>RL4</v>
      </c>
      <c r="BD4856" t="str">
        <f t="shared" si="427"/>
        <v>NAoMe_initial_age_decades_80cap</v>
      </c>
      <c r="BE4856" s="397" t="s">
        <v>862</v>
      </c>
      <c r="BF4856" t="str">
        <f t="shared" si="428"/>
        <v>60-69 yrs</v>
      </c>
      <c r="BG4856">
        <f t="shared" si="429"/>
        <v>18</v>
      </c>
      <c r="BH4856" s="398">
        <f t="shared" si="430"/>
        <v>0.20000000298023221</v>
      </c>
      <c r="BO4856" s="33"/>
    </row>
    <row r="4857" spans="1:67">
      <c r="A4857" s="316" t="s">
        <v>27</v>
      </c>
      <c r="B4857" t="s">
        <v>380</v>
      </c>
      <c r="C4857" t="s">
        <v>910</v>
      </c>
      <c r="D4857" t="s">
        <v>314</v>
      </c>
      <c r="E4857" s="316" t="s">
        <v>193</v>
      </c>
      <c r="F4857" s="316" t="s">
        <v>922</v>
      </c>
      <c r="G4857" s="316" t="s">
        <v>448</v>
      </c>
      <c r="H4857" s="316" t="s">
        <v>322</v>
      </c>
      <c r="I4857" s="316" t="s">
        <v>310</v>
      </c>
      <c r="J4857" s="316" t="s">
        <v>282</v>
      </c>
      <c r="K4857" s="36">
        <v>20</v>
      </c>
      <c r="L4857" s="317">
        <v>0.22222000360488889</v>
      </c>
      <c r="M4857" s="317"/>
      <c r="N4857" s="36">
        <v>259</v>
      </c>
      <c r="O4857" s="317">
        <v>0.2584800124168396</v>
      </c>
      <c r="P4857" s="317"/>
      <c r="Q4857" s="36">
        <v>2493</v>
      </c>
      <c r="R4857" s="317">
        <v>0.25</v>
      </c>
      <c r="S4857" s="317"/>
      <c r="T4857" t="s">
        <v>380</v>
      </c>
      <c r="BA4857" s="395">
        <v>1</v>
      </c>
      <c r="BB4857" s="396" t="s">
        <v>861</v>
      </c>
      <c r="BC4857" t="str">
        <f t="shared" si="426"/>
        <v>RL4</v>
      </c>
      <c r="BD4857" t="str">
        <f t="shared" si="427"/>
        <v>NAoMe_initial_age_decades_80cap</v>
      </c>
      <c r="BE4857" s="397" t="s">
        <v>862</v>
      </c>
      <c r="BF4857" t="str">
        <f t="shared" si="428"/>
        <v>70-79 yrs</v>
      </c>
      <c r="BG4857">
        <f t="shared" si="429"/>
        <v>20</v>
      </c>
      <c r="BH4857" s="398">
        <f t="shared" si="430"/>
        <v>0.22222000360488889</v>
      </c>
      <c r="BO4857" s="33"/>
    </row>
    <row r="4858" spans="1:67">
      <c r="A4858" s="316" t="s">
        <v>27</v>
      </c>
      <c r="B4858" t="s">
        <v>380</v>
      </c>
      <c r="C4858" t="s">
        <v>910</v>
      </c>
      <c r="D4858" t="s">
        <v>314</v>
      </c>
      <c r="E4858" s="316" t="s">
        <v>193</v>
      </c>
      <c r="F4858" s="316" t="s">
        <v>922</v>
      </c>
      <c r="G4858" s="316" t="s">
        <v>448</v>
      </c>
      <c r="H4858" s="316" t="s">
        <v>322</v>
      </c>
      <c r="I4858" s="316" t="s">
        <v>310</v>
      </c>
      <c r="J4858" s="316" t="s">
        <v>283</v>
      </c>
      <c r="K4858" s="36">
        <v>24</v>
      </c>
      <c r="L4858" s="317">
        <v>0.26666998863220209</v>
      </c>
      <c r="M4858" s="317"/>
      <c r="N4858" s="36">
        <v>248</v>
      </c>
      <c r="O4858" s="317">
        <v>0.24750000238418579</v>
      </c>
      <c r="P4858" s="317"/>
      <c r="Q4858" s="36">
        <v>2292</v>
      </c>
      <c r="R4858" s="317">
        <v>0.2298399955034256</v>
      </c>
      <c r="S4858" s="317"/>
      <c r="T4858" t="s">
        <v>380</v>
      </c>
      <c r="BA4858" s="395">
        <v>1</v>
      </c>
      <c r="BB4858" s="396" t="s">
        <v>861</v>
      </c>
      <c r="BC4858" t="str">
        <f t="shared" si="426"/>
        <v>RL4</v>
      </c>
      <c r="BD4858" t="str">
        <f t="shared" si="427"/>
        <v>NAoMe_initial_age_decades_80cap</v>
      </c>
      <c r="BE4858" s="397" t="s">
        <v>862</v>
      </c>
      <c r="BF4858" t="str">
        <f t="shared" si="428"/>
        <v>80+ yrs</v>
      </c>
      <c r="BG4858">
        <f t="shared" si="429"/>
        <v>24</v>
      </c>
      <c r="BH4858" s="398">
        <f t="shared" si="430"/>
        <v>0.26666998863220209</v>
      </c>
      <c r="BO4858" s="33"/>
    </row>
    <row r="4859" spans="1:67">
      <c r="A4859" s="316" t="s">
        <v>27</v>
      </c>
      <c r="B4859" t="s">
        <v>380</v>
      </c>
      <c r="C4859" t="s">
        <v>910</v>
      </c>
      <c r="D4859" t="s">
        <v>314</v>
      </c>
      <c r="E4859" s="316" t="s">
        <v>193</v>
      </c>
      <c r="F4859" s="316" t="s">
        <v>922</v>
      </c>
      <c r="G4859" s="316" t="s">
        <v>448</v>
      </c>
      <c r="H4859" s="316" t="s">
        <v>322</v>
      </c>
      <c r="I4859" s="316" t="s">
        <v>341</v>
      </c>
      <c r="J4859" s="316" t="s">
        <v>13</v>
      </c>
      <c r="K4859" s="36">
        <v>60</v>
      </c>
      <c r="L4859" s="317">
        <v>0.66667002439498901</v>
      </c>
      <c r="M4859" s="317">
        <v>0.66667002439498901</v>
      </c>
      <c r="N4859" s="36">
        <v>639</v>
      </c>
      <c r="O4859" s="317">
        <v>0.63771998882293701</v>
      </c>
      <c r="P4859" s="317">
        <v>0.64938998222351074</v>
      </c>
      <c r="Q4859" s="36">
        <v>6753</v>
      </c>
      <c r="R4859" s="317">
        <v>0.67720001935958862</v>
      </c>
      <c r="S4859" s="317">
        <v>0.69554001092910767</v>
      </c>
      <c r="T4859" t="s">
        <v>380</v>
      </c>
      <c r="BA4859" s="395">
        <v>1</v>
      </c>
      <c r="BB4859" s="396" t="s">
        <v>861</v>
      </c>
      <c r="BC4859" t="str">
        <f t="shared" si="426"/>
        <v>RL4</v>
      </c>
      <c r="BD4859" t="str">
        <f t="shared" si="427"/>
        <v>NAoMe_initial_ch_score_2cap</v>
      </c>
      <c r="BE4859" s="397" t="s">
        <v>862</v>
      </c>
      <c r="BF4859" t="str">
        <f t="shared" si="428"/>
        <v>0</v>
      </c>
      <c r="BG4859">
        <f t="shared" si="429"/>
        <v>60</v>
      </c>
      <c r="BH4859" s="398">
        <f t="shared" si="430"/>
        <v>0.66667002439498901</v>
      </c>
      <c r="BO4859" s="33"/>
    </row>
    <row r="4860" spans="1:67">
      <c r="A4860" s="316" t="s">
        <v>27</v>
      </c>
      <c r="B4860" t="s">
        <v>380</v>
      </c>
      <c r="C4860" t="s">
        <v>910</v>
      </c>
      <c r="D4860" t="s">
        <v>314</v>
      </c>
      <c r="E4860" s="316" t="s">
        <v>193</v>
      </c>
      <c r="F4860" s="316" t="s">
        <v>922</v>
      </c>
      <c r="G4860" s="316" t="s">
        <v>448</v>
      </c>
      <c r="H4860" s="316" t="s">
        <v>322</v>
      </c>
      <c r="I4860" s="316" t="s">
        <v>341</v>
      </c>
      <c r="J4860" s="316" t="s">
        <v>14</v>
      </c>
      <c r="K4860" s="36">
        <v>10</v>
      </c>
      <c r="L4860" s="317">
        <v>0.1111100018024445</v>
      </c>
      <c r="M4860" s="317">
        <v>0.1111100018024445</v>
      </c>
      <c r="N4860" s="36">
        <v>178</v>
      </c>
      <c r="O4860" s="317">
        <v>0.17764000594615939</v>
      </c>
      <c r="P4860" s="317">
        <v>0.18088999390602109</v>
      </c>
      <c r="Q4860" s="36">
        <v>1630</v>
      </c>
      <c r="R4860" s="317">
        <v>0.16346000134944921</v>
      </c>
      <c r="S4860" s="317">
        <v>0.16788999736309049</v>
      </c>
      <c r="T4860" t="s">
        <v>380</v>
      </c>
      <c r="BA4860" s="395">
        <v>1</v>
      </c>
      <c r="BB4860" s="396" t="s">
        <v>861</v>
      </c>
      <c r="BC4860" t="str">
        <f t="shared" si="426"/>
        <v>RL4</v>
      </c>
      <c r="BD4860" t="str">
        <f t="shared" si="427"/>
        <v>NAoMe_initial_ch_score_2cap</v>
      </c>
      <c r="BE4860" s="397" t="s">
        <v>862</v>
      </c>
      <c r="BF4860" t="str">
        <f t="shared" si="428"/>
        <v>1</v>
      </c>
      <c r="BG4860">
        <f t="shared" si="429"/>
        <v>10</v>
      </c>
      <c r="BH4860" s="398">
        <f t="shared" si="430"/>
        <v>0.1111100018024445</v>
      </c>
      <c r="BO4860" s="33"/>
    </row>
    <row r="4861" spans="1:67">
      <c r="A4861" s="316" t="s">
        <v>27</v>
      </c>
      <c r="B4861" t="s">
        <v>380</v>
      </c>
      <c r="C4861" t="s">
        <v>910</v>
      </c>
      <c r="D4861" t="s">
        <v>314</v>
      </c>
      <c r="E4861" s="316" t="s">
        <v>193</v>
      </c>
      <c r="F4861" s="316" t="s">
        <v>922</v>
      </c>
      <c r="G4861" s="316" t="s">
        <v>448</v>
      </c>
      <c r="H4861" s="316" t="s">
        <v>322</v>
      </c>
      <c r="I4861" s="316" t="s">
        <v>341</v>
      </c>
      <c r="J4861" s="316" t="s">
        <v>301</v>
      </c>
      <c r="K4861" s="36">
        <v>20</v>
      </c>
      <c r="L4861" s="317">
        <v>0.22222000360488889</v>
      </c>
      <c r="M4861" s="317">
        <v>0.22222000360488889</v>
      </c>
      <c r="N4861" s="36">
        <v>167</v>
      </c>
      <c r="O4861" s="317">
        <v>0.1666699945926666</v>
      </c>
      <c r="P4861" s="317">
        <v>0.16971999406814581</v>
      </c>
      <c r="Q4861" s="36">
        <v>1326</v>
      </c>
      <c r="R4861" s="317">
        <v>0.132970005273819</v>
      </c>
      <c r="S4861" s="317">
        <v>0.13657000660896301</v>
      </c>
      <c r="T4861" t="s">
        <v>380</v>
      </c>
      <c r="BA4861" s="395">
        <v>1</v>
      </c>
      <c r="BB4861" s="396" t="s">
        <v>861</v>
      </c>
      <c r="BC4861" t="str">
        <f t="shared" si="426"/>
        <v>RL4</v>
      </c>
      <c r="BD4861" t="str">
        <f t="shared" si="427"/>
        <v>NAoMe_initial_ch_score_2cap</v>
      </c>
      <c r="BE4861" s="397" t="s">
        <v>862</v>
      </c>
      <c r="BF4861" t="str">
        <f t="shared" si="428"/>
        <v>2+</v>
      </c>
      <c r="BG4861">
        <f t="shared" si="429"/>
        <v>20</v>
      </c>
      <c r="BH4861" s="398">
        <f t="shared" si="430"/>
        <v>0.22222000360488889</v>
      </c>
      <c r="BO4861" s="33"/>
    </row>
    <row r="4862" spans="1:67">
      <c r="A4862" s="316" t="s">
        <v>27</v>
      </c>
      <c r="B4862" t="s">
        <v>380</v>
      </c>
      <c r="C4862" t="s">
        <v>910</v>
      </c>
      <c r="D4862" t="s">
        <v>314</v>
      </c>
      <c r="E4862" s="316" t="s">
        <v>193</v>
      </c>
      <c r="F4862" s="316" t="s">
        <v>922</v>
      </c>
      <c r="G4862" s="316" t="s">
        <v>448</v>
      </c>
      <c r="H4862" s="316" t="s">
        <v>322</v>
      </c>
      <c r="I4862" s="316" t="s">
        <v>341</v>
      </c>
      <c r="J4862" s="316" t="s">
        <v>260</v>
      </c>
      <c r="K4862" s="36">
        <v>0</v>
      </c>
      <c r="L4862" s="317">
        <v>0</v>
      </c>
      <c r="M4862" s="317"/>
      <c r="N4862" s="36">
        <v>18</v>
      </c>
      <c r="O4862" s="317">
        <v>1.7960000783205029E-2</v>
      </c>
      <c r="P4862" s="317"/>
      <c r="Q4862" s="36">
        <v>263</v>
      </c>
      <c r="R4862" s="317">
        <v>2.6370000094175339E-2</v>
      </c>
      <c r="S4862" s="317"/>
      <c r="T4862" t="s">
        <v>380</v>
      </c>
      <c r="BA4862" s="395">
        <v>1</v>
      </c>
      <c r="BB4862" s="396" t="s">
        <v>861</v>
      </c>
      <c r="BC4862" t="str">
        <f t="shared" si="426"/>
        <v>RL4</v>
      </c>
      <c r="BD4862" t="str">
        <f t="shared" si="427"/>
        <v>NAoMe_initial_ch_score_2cap</v>
      </c>
      <c r="BE4862" s="397" t="s">
        <v>862</v>
      </c>
      <c r="BF4862" t="str">
        <f t="shared" si="428"/>
        <v>Unknown</v>
      </c>
      <c r="BG4862">
        <f t="shared" si="429"/>
        <v>0</v>
      </c>
      <c r="BH4862" s="398">
        <f t="shared" si="430"/>
        <v>0</v>
      </c>
      <c r="BO4862" s="33"/>
    </row>
    <row r="4863" spans="1:67">
      <c r="A4863" s="316" t="s">
        <v>27</v>
      </c>
      <c r="B4863" t="s">
        <v>380</v>
      </c>
      <c r="C4863" t="s">
        <v>910</v>
      </c>
      <c r="D4863" t="s">
        <v>314</v>
      </c>
      <c r="E4863" s="316" t="s">
        <v>193</v>
      </c>
      <c r="F4863" s="316" t="s">
        <v>922</v>
      </c>
      <c r="G4863" s="316" t="s">
        <v>448</v>
      </c>
      <c r="H4863" s="316" t="s">
        <v>322</v>
      </c>
      <c r="I4863" s="316" t="s">
        <v>309</v>
      </c>
      <c r="J4863" s="316" t="s">
        <v>289</v>
      </c>
      <c r="K4863" s="36">
        <v>19</v>
      </c>
      <c r="L4863" s="317">
        <v>0.21110999584198001</v>
      </c>
      <c r="M4863" s="317"/>
      <c r="N4863" s="36">
        <v>317</v>
      </c>
      <c r="O4863" s="317">
        <v>0.31637001037597662</v>
      </c>
      <c r="P4863" s="317"/>
      <c r="Q4863" s="36">
        <v>3283</v>
      </c>
      <c r="R4863" s="317">
        <v>0.3292199969291687</v>
      </c>
      <c r="S4863" s="317"/>
      <c r="T4863" t="s">
        <v>380</v>
      </c>
      <c r="BA4863" s="395">
        <v>1</v>
      </c>
      <c r="BB4863" s="396" t="s">
        <v>861</v>
      </c>
      <c r="BC4863" t="str">
        <f t="shared" si="426"/>
        <v>RL4</v>
      </c>
      <c r="BD4863" t="str">
        <f t="shared" si="427"/>
        <v>NAoMe_initial_diagnosis_year</v>
      </c>
      <c r="BE4863" s="397" t="s">
        <v>862</v>
      </c>
      <c r="BF4863" t="str">
        <f t="shared" si="428"/>
        <v>2021</v>
      </c>
      <c r="BG4863">
        <f t="shared" si="429"/>
        <v>19</v>
      </c>
      <c r="BH4863" s="398">
        <f t="shared" si="430"/>
        <v>0.21110999584198001</v>
      </c>
      <c r="BO4863" s="33"/>
    </row>
    <row r="4864" spans="1:67">
      <c r="A4864" s="316" t="s">
        <v>27</v>
      </c>
      <c r="B4864" t="s">
        <v>380</v>
      </c>
      <c r="C4864" t="s">
        <v>910</v>
      </c>
      <c r="D4864" t="s">
        <v>314</v>
      </c>
      <c r="E4864" s="316" t="s">
        <v>193</v>
      </c>
      <c r="F4864" s="316" t="s">
        <v>922</v>
      </c>
      <c r="G4864" s="316" t="s">
        <v>448</v>
      </c>
      <c r="H4864" s="316" t="s">
        <v>322</v>
      </c>
      <c r="I4864" s="316" t="s">
        <v>309</v>
      </c>
      <c r="J4864" s="316" t="s">
        <v>816</v>
      </c>
      <c r="K4864" s="36">
        <v>28</v>
      </c>
      <c r="L4864" s="317">
        <v>0.3111099898815155</v>
      </c>
      <c r="M4864" s="317"/>
      <c r="N4864" s="36">
        <v>308</v>
      </c>
      <c r="O4864" s="317">
        <v>0.3073900043964386</v>
      </c>
      <c r="P4864" s="317"/>
      <c r="Q4864" s="36">
        <v>3315</v>
      </c>
      <c r="R4864" s="317">
        <v>0.33243000507354742</v>
      </c>
      <c r="S4864" s="317"/>
      <c r="T4864" t="s">
        <v>380</v>
      </c>
      <c r="BA4864" s="395">
        <v>1</v>
      </c>
      <c r="BB4864" s="396" t="s">
        <v>861</v>
      </c>
      <c r="BC4864" t="str">
        <f t="shared" si="426"/>
        <v>RL4</v>
      </c>
      <c r="BD4864" t="str">
        <f t="shared" si="427"/>
        <v>NAoMe_initial_diagnosis_year</v>
      </c>
      <c r="BE4864" s="397" t="s">
        <v>862</v>
      </c>
      <c r="BF4864" t="str">
        <f t="shared" si="428"/>
        <v>2022</v>
      </c>
      <c r="BG4864">
        <f t="shared" si="429"/>
        <v>28</v>
      </c>
      <c r="BH4864" s="398">
        <f t="shared" si="430"/>
        <v>0.3111099898815155</v>
      </c>
      <c r="BO4864" s="33"/>
    </row>
    <row r="4865" spans="1:67">
      <c r="A4865" s="316" t="s">
        <v>27</v>
      </c>
      <c r="B4865" t="s">
        <v>380</v>
      </c>
      <c r="C4865" t="s">
        <v>910</v>
      </c>
      <c r="D4865" t="s">
        <v>314</v>
      </c>
      <c r="E4865" s="316" t="s">
        <v>193</v>
      </c>
      <c r="F4865" s="316" t="s">
        <v>922</v>
      </c>
      <c r="G4865" s="316" t="s">
        <v>448</v>
      </c>
      <c r="H4865" s="316" t="s">
        <v>322</v>
      </c>
      <c r="I4865" s="316" t="s">
        <v>309</v>
      </c>
      <c r="J4865" s="316" t="s">
        <v>946</v>
      </c>
      <c r="K4865" s="36">
        <v>43</v>
      </c>
      <c r="L4865" s="317">
        <v>0.47778001427650452</v>
      </c>
      <c r="M4865" s="317"/>
      <c r="N4865" s="36">
        <v>377</v>
      </c>
      <c r="O4865" s="317">
        <v>0.3762499988079071</v>
      </c>
      <c r="P4865" s="317"/>
      <c r="Q4865" s="36">
        <v>3374</v>
      </c>
      <c r="R4865" s="317">
        <v>0.33834999799728388</v>
      </c>
      <c r="S4865" s="317"/>
      <c r="T4865" t="s">
        <v>380</v>
      </c>
      <c r="BA4865" s="395">
        <v>1</v>
      </c>
      <c r="BB4865" s="396" t="s">
        <v>861</v>
      </c>
      <c r="BC4865" t="str">
        <f t="shared" si="426"/>
        <v>RL4</v>
      </c>
      <c r="BD4865" t="str">
        <f t="shared" si="427"/>
        <v>NAoMe_initial_diagnosis_year</v>
      </c>
      <c r="BE4865" s="397" t="s">
        <v>862</v>
      </c>
      <c r="BF4865" t="str">
        <f t="shared" si="428"/>
        <v>2023</v>
      </c>
      <c r="BG4865">
        <f t="shared" si="429"/>
        <v>43</v>
      </c>
      <c r="BH4865" s="398">
        <f t="shared" si="430"/>
        <v>0.47778001427650452</v>
      </c>
      <c r="BO4865" s="33"/>
    </row>
    <row r="4866" spans="1:67">
      <c r="A4866" s="316" t="s">
        <v>27</v>
      </c>
      <c r="B4866" t="s">
        <v>380</v>
      </c>
      <c r="C4866" t="s">
        <v>910</v>
      </c>
      <c r="D4866" t="s">
        <v>314</v>
      </c>
      <c r="E4866" s="316" t="s">
        <v>193</v>
      </c>
      <c r="F4866" s="316" t="s">
        <v>922</v>
      </c>
      <c r="G4866" s="316" t="s">
        <v>448</v>
      </c>
      <c r="H4866" s="316" t="s">
        <v>322</v>
      </c>
      <c r="I4866" s="316" t="s">
        <v>331</v>
      </c>
      <c r="J4866" s="316" t="s">
        <v>332</v>
      </c>
      <c r="K4866" s="36">
        <v>7</v>
      </c>
      <c r="L4866" s="317">
        <v>7.7780000865459442E-2</v>
      </c>
      <c r="M4866" s="317">
        <v>8.6419999599456787E-2</v>
      </c>
      <c r="N4866" s="36">
        <v>51</v>
      </c>
      <c r="O4866" s="317">
        <v>5.090000107884407E-2</v>
      </c>
      <c r="P4866" s="317">
        <v>6.0430001467466347E-2</v>
      </c>
      <c r="Q4866" s="36">
        <v>434</v>
      </c>
      <c r="R4866" s="317">
        <v>4.3519999831914902E-2</v>
      </c>
      <c r="S4866" s="317">
        <v>5.2159998565912247E-2</v>
      </c>
      <c r="T4866" t="s">
        <v>380</v>
      </c>
      <c r="BA4866" s="395">
        <v>1</v>
      </c>
      <c r="BB4866" s="396" t="s">
        <v>861</v>
      </c>
      <c r="BC4866" t="str">
        <f t="shared" si="426"/>
        <v>RL4</v>
      </c>
      <c r="BD4866" t="str">
        <f t="shared" si="427"/>
        <v>NAoMe_initial_disease_group</v>
      </c>
      <c r="BE4866" s="397" t="s">
        <v>862</v>
      </c>
      <c r="BF4866" t="str">
        <f t="shared" si="428"/>
        <v>Advanced M0</v>
      </c>
      <c r="BG4866">
        <f t="shared" si="429"/>
        <v>7</v>
      </c>
      <c r="BH4866" s="398">
        <f t="shared" si="430"/>
        <v>7.7780000865459442E-2</v>
      </c>
      <c r="BO4866" s="33"/>
    </row>
    <row r="4867" spans="1:67">
      <c r="A4867" s="316" t="s">
        <v>27</v>
      </c>
      <c r="B4867" t="s">
        <v>380</v>
      </c>
      <c r="C4867" t="s">
        <v>910</v>
      </c>
      <c r="D4867" t="s">
        <v>314</v>
      </c>
      <c r="E4867" s="316" t="s">
        <v>193</v>
      </c>
      <c r="F4867" s="316" t="s">
        <v>922</v>
      </c>
      <c r="G4867" s="316" t="s">
        <v>448</v>
      </c>
      <c r="H4867" s="316" t="s">
        <v>322</v>
      </c>
      <c r="I4867" s="316" t="s">
        <v>331</v>
      </c>
      <c r="J4867" s="316" t="s">
        <v>333</v>
      </c>
      <c r="K4867" s="36">
        <v>43</v>
      </c>
      <c r="L4867" s="317">
        <v>0.47778001427650452</v>
      </c>
      <c r="M4867" s="317">
        <v>0.53086000680923462</v>
      </c>
      <c r="N4867" s="36">
        <v>561</v>
      </c>
      <c r="O4867" s="317">
        <v>0.55988001823425293</v>
      </c>
      <c r="P4867" s="317">
        <v>0.66469001770019531</v>
      </c>
      <c r="Q4867" s="36">
        <v>6159</v>
      </c>
      <c r="R4867" s="317">
        <v>0.6176300048828125</v>
      </c>
      <c r="S4867" s="317">
        <v>0.74026000499725342</v>
      </c>
      <c r="T4867" t="s">
        <v>380</v>
      </c>
      <c r="BA4867" s="395">
        <v>1</v>
      </c>
      <c r="BB4867" s="396" t="s">
        <v>861</v>
      </c>
      <c r="BC4867" t="str">
        <f t="shared" ref="BC4867:BC4930" si="431">E4867</f>
        <v>RL4</v>
      </c>
      <c r="BD4867" t="str">
        <f t="shared" ref="BD4867:BD4930" si="432">(LEFT(A4867, LEN(A4867)-7))&amp;"_"&amp;I4867</f>
        <v>NAoMe_initial_disease_group</v>
      </c>
      <c r="BE4867" s="397" t="s">
        <v>862</v>
      </c>
      <c r="BF4867" t="str">
        <f t="shared" ref="BF4867:BF4930" si="433">J4867</f>
        <v>Advanced M1</v>
      </c>
      <c r="BG4867">
        <f t="shared" ref="BG4867:BG4930" si="434">K4867</f>
        <v>43</v>
      </c>
      <c r="BH4867" s="398">
        <f t="shared" ref="BH4867:BH4930" si="435">L4867</f>
        <v>0.47778001427650452</v>
      </c>
      <c r="BO4867" s="33"/>
    </row>
    <row r="4868" spans="1:67">
      <c r="A4868" s="316" t="s">
        <v>27</v>
      </c>
      <c r="B4868" t="s">
        <v>380</v>
      </c>
      <c r="C4868" t="s">
        <v>910</v>
      </c>
      <c r="D4868" t="s">
        <v>314</v>
      </c>
      <c r="E4868" s="316" t="s">
        <v>193</v>
      </c>
      <c r="F4868" s="316" t="s">
        <v>922</v>
      </c>
      <c r="G4868" s="316" t="s">
        <v>448</v>
      </c>
      <c r="H4868" s="316" t="s">
        <v>322</v>
      </c>
      <c r="I4868" s="316" t="s">
        <v>331</v>
      </c>
      <c r="J4868" s="316" t="s">
        <v>334</v>
      </c>
      <c r="K4868" s="36">
        <v>2</v>
      </c>
      <c r="L4868" s="317">
        <v>2.2220000624656681E-2</v>
      </c>
      <c r="M4868" s="317">
        <v>2.4690000340342522E-2</v>
      </c>
      <c r="N4868" s="36">
        <v>7</v>
      </c>
      <c r="O4868" s="317">
        <v>6.9900001399219036E-3</v>
      </c>
      <c r="P4868" s="317">
        <v>8.2900002598762512E-3</v>
      </c>
      <c r="Q4868" s="36">
        <v>64</v>
      </c>
      <c r="R4868" s="317">
        <v>6.4199999906122676E-3</v>
      </c>
      <c r="S4868" s="317">
        <v>7.689999882131815E-3</v>
      </c>
      <c r="T4868" t="s">
        <v>380</v>
      </c>
      <c r="BA4868" s="395">
        <v>1</v>
      </c>
      <c r="BB4868" s="396" t="s">
        <v>861</v>
      </c>
      <c r="BC4868" t="str">
        <f t="shared" si="431"/>
        <v>RL4</v>
      </c>
      <c r="BD4868" t="str">
        <f t="shared" si="432"/>
        <v>NAoMe_initial_disease_group</v>
      </c>
      <c r="BE4868" s="397" t="s">
        <v>862</v>
      </c>
      <c r="BF4868" t="str">
        <f t="shared" si="433"/>
        <v>DCIS</v>
      </c>
      <c r="BG4868">
        <f t="shared" si="434"/>
        <v>2</v>
      </c>
      <c r="BH4868" s="398">
        <f t="shared" si="435"/>
        <v>2.2220000624656681E-2</v>
      </c>
      <c r="BO4868" s="33"/>
    </row>
    <row r="4869" spans="1:67">
      <c r="A4869" s="316" t="s">
        <v>27</v>
      </c>
      <c r="B4869" t="s">
        <v>380</v>
      </c>
      <c r="C4869" t="s">
        <v>910</v>
      </c>
      <c r="D4869" t="s">
        <v>314</v>
      </c>
      <c r="E4869" s="316" t="s">
        <v>193</v>
      </c>
      <c r="F4869" s="316" t="s">
        <v>922</v>
      </c>
      <c r="G4869" s="316" t="s">
        <v>448</v>
      </c>
      <c r="H4869" s="316" t="s">
        <v>322</v>
      </c>
      <c r="I4869" s="316" t="s">
        <v>331</v>
      </c>
      <c r="J4869" s="316" t="s">
        <v>335</v>
      </c>
      <c r="K4869" s="36">
        <v>29</v>
      </c>
      <c r="L4869" s="317">
        <v>0.32221999764442438</v>
      </c>
      <c r="M4869" s="317">
        <v>0.35802000761032099</v>
      </c>
      <c r="N4869" s="36">
        <v>225</v>
      </c>
      <c r="O4869" s="317">
        <v>0.22454999387264249</v>
      </c>
      <c r="P4869" s="317">
        <v>0.26658999919891357</v>
      </c>
      <c r="Q4869" s="36">
        <v>1663</v>
      </c>
      <c r="R4869" s="317">
        <v>0.16676999628543851</v>
      </c>
      <c r="S4869" s="317">
        <v>0.19988000392913821</v>
      </c>
      <c r="T4869" t="s">
        <v>380</v>
      </c>
      <c r="BA4869" s="395">
        <v>1</v>
      </c>
      <c r="BB4869" s="396" t="s">
        <v>861</v>
      </c>
      <c r="BC4869" t="str">
        <f t="shared" si="431"/>
        <v>RL4</v>
      </c>
      <c r="BD4869" t="str">
        <f t="shared" si="432"/>
        <v>NAoMe_initial_disease_group</v>
      </c>
      <c r="BE4869" s="397" t="s">
        <v>862</v>
      </c>
      <c r="BF4869" t="str">
        <f t="shared" si="433"/>
        <v>Early invasive</v>
      </c>
      <c r="BG4869">
        <f t="shared" si="434"/>
        <v>29</v>
      </c>
      <c r="BH4869" s="398">
        <f t="shared" si="435"/>
        <v>0.32221999764442438</v>
      </c>
      <c r="BO4869" s="33"/>
    </row>
    <row r="4870" spans="1:67">
      <c r="A4870" s="316" t="s">
        <v>27</v>
      </c>
      <c r="B4870" t="s">
        <v>380</v>
      </c>
      <c r="C4870" t="s">
        <v>910</v>
      </c>
      <c r="D4870" t="s">
        <v>314</v>
      </c>
      <c r="E4870" s="316" t="s">
        <v>193</v>
      </c>
      <c r="F4870" s="316" t="s">
        <v>922</v>
      </c>
      <c r="G4870" s="316" t="s">
        <v>448</v>
      </c>
      <c r="H4870" s="316" t="s">
        <v>322</v>
      </c>
      <c r="I4870" s="316" t="s">
        <v>331</v>
      </c>
      <c r="J4870" s="316" t="s">
        <v>337</v>
      </c>
      <c r="K4870" s="36">
        <v>9</v>
      </c>
      <c r="L4870" s="317">
        <v>0.10000000149011611</v>
      </c>
      <c r="M4870" s="317"/>
      <c r="N4870" s="36">
        <v>158</v>
      </c>
      <c r="O4870" s="317">
        <v>0.15768000483512881</v>
      </c>
      <c r="P4870" s="317"/>
      <c r="Q4870" s="36">
        <v>1652</v>
      </c>
      <c r="R4870" s="317">
        <v>0.1656599938869476</v>
      </c>
      <c r="S4870" s="317"/>
      <c r="T4870" t="s">
        <v>380</v>
      </c>
      <c r="BA4870" s="395">
        <v>1</v>
      </c>
      <c r="BB4870" s="396" t="s">
        <v>861</v>
      </c>
      <c r="BC4870" t="str">
        <f t="shared" si="431"/>
        <v>RL4</v>
      </c>
      <c r="BD4870" t="str">
        <f t="shared" si="432"/>
        <v>NAoMe_initial_disease_group</v>
      </c>
      <c r="BE4870" s="397" t="s">
        <v>862</v>
      </c>
      <c r="BF4870" t="str">
        <f t="shared" si="433"/>
        <v>Unknown stage</v>
      </c>
      <c r="BG4870">
        <f t="shared" si="434"/>
        <v>9</v>
      </c>
      <c r="BH4870" s="398">
        <f t="shared" si="435"/>
        <v>0.10000000149011611</v>
      </c>
      <c r="BO4870" s="33"/>
    </row>
    <row r="4871" spans="1:67">
      <c r="A4871" s="316" t="s">
        <v>27</v>
      </c>
      <c r="B4871" t="s">
        <v>380</v>
      </c>
      <c r="C4871" t="s">
        <v>910</v>
      </c>
      <c r="D4871" t="s">
        <v>314</v>
      </c>
      <c r="E4871" s="316" t="s">
        <v>193</v>
      </c>
      <c r="F4871" s="316" t="s">
        <v>922</v>
      </c>
      <c r="G4871" s="316" t="s">
        <v>448</v>
      </c>
      <c r="H4871" s="316" t="s">
        <v>322</v>
      </c>
      <c r="I4871" s="316" t="s">
        <v>656</v>
      </c>
      <c r="J4871" s="316" t="s">
        <v>286</v>
      </c>
      <c r="K4871" s="36">
        <v>8</v>
      </c>
      <c r="L4871" s="317">
        <v>8.8890001177787781E-2</v>
      </c>
      <c r="M4871" s="317">
        <v>8.8890001177787781E-2</v>
      </c>
      <c r="N4871" s="36">
        <v>73</v>
      </c>
      <c r="O4871" s="317">
        <v>7.2849996387958527E-2</v>
      </c>
      <c r="P4871" s="317">
        <v>7.5570002198219299E-2</v>
      </c>
      <c r="Q4871" s="36">
        <v>492</v>
      </c>
      <c r="R4871" s="317">
        <v>4.9339998513460159E-2</v>
      </c>
      <c r="S4871" s="317">
        <v>5.1920000463724143E-2</v>
      </c>
      <c r="T4871" t="s">
        <v>380</v>
      </c>
      <c r="BA4871" s="395">
        <v>1</v>
      </c>
      <c r="BB4871" s="396" t="s">
        <v>861</v>
      </c>
      <c r="BC4871" t="str">
        <f t="shared" si="431"/>
        <v>RL4</v>
      </c>
      <c r="BD4871" t="str">
        <f t="shared" si="432"/>
        <v>NAoMe_initial_ethnicity_grp</v>
      </c>
      <c r="BE4871" s="397" t="s">
        <v>862</v>
      </c>
      <c r="BF4871" t="str">
        <f t="shared" si="433"/>
        <v>Asian or Asian British</v>
      </c>
      <c r="BG4871">
        <f t="shared" si="434"/>
        <v>8</v>
      </c>
      <c r="BH4871" s="398">
        <f t="shared" si="435"/>
        <v>8.8890001177787781E-2</v>
      </c>
      <c r="BO4871" s="33"/>
    </row>
    <row r="4872" spans="1:67">
      <c r="A4872" s="316" t="s">
        <v>27</v>
      </c>
      <c r="B4872" t="s">
        <v>380</v>
      </c>
      <c r="C4872" t="s">
        <v>910</v>
      </c>
      <c r="D4872" t="s">
        <v>314</v>
      </c>
      <c r="E4872" s="316" t="s">
        <v>193</v>
      </c>
      <c r="F4872" s="316" t="s">
        <v>922</v>
      </c>
      <c r="G4872" s="316" t="s">
        <v>448</v>
      </c>
      <c r="H4872" s="316" t="s">
        <v>322</v>
      </c>
      <c r="I4872" s="316" t="s">
        <v>656</v>
      </c>
      <c r="J4872" s="316" t="s">
        <v>287</v>
      </c>
      <c r="K4872" s="36">
        <v>8</v>
      </c>
      <c r="L4872" s="317">
        <v>8.8890001177787781E-2</v>
      </c>
      <c r="M4872" s="317">
        <v>8.8890001177787781E-2</v>
      </c>
      <c r="N4872" s="36">
        <v>39</v>
      </c>
      <c r="O4872" s="317">
        <v>3.8920000195503228E-2</v>
      </c>
      <c r="P4872" s="317">
        <v>4.0369998663663857E-2</v>
      </c>
      <c r="Q4872" s="36">
        <v>403</v>
      </c>
      <c r="R4872" s="317">
        <v>4.0410000830888748E-2</v>
      </c>
      <c r="S4872" s="317">
        <v>4.2520001530647278E-2</v>
      </c>
      <c r="T4872" t="s">
        <v>380</v>
      </c>
      <c r="BA4872" s="395">
        <v>1</v>
      </c>
      <c r="BB4872" s="396" t="s">
        <v>861</v>
      </c>
      <c r="BC4872" t="str">
        <f t="shared" si="431"/>
        <v>RL4</v>
      </c>
      <c r="BD4872" t="str">
        <f t="shared" si="432"/>
        <v>NAoMe_initial_ethnicity_grp</v>
      </c>
      <c r="BE4872" s="397" t="s">
        <v>862</v>
      </c>
      <c r="BF4872" t="str">
        <f t="shared" si="433"/>
        <v>Black or Black British</v>
      </c>
      <c r="BG4872">
        <f t="shared" si="434"/>
        <v>8</v>
      </c>
      <c r="BH4872" s="398">
        <f t="shared" si="435"/>
        <v>8.8890001177787781E-2</v>
      </c>
      <c r="BO4872" s="33"/>
    </row>
    <row r="4873" spans="1:67">
      <c r="A4873" s="316" t="s">
        <v>27</v>
      </c>
      <c r="B4873" t="s">
        <v>380</v>
      </c>
      <c r="C4873" t="s">
        <v>910</v>
      </c>
      <c r="D4873" t="s">
        <v>314</v>
      </c>
      <c r="E4873" s="316" t="s">
        <v>193</v>
      </c>
      <c r="F4873" s="318" t="s">
        <v>922</v>
      </c>
      <c r="G4873" s="316" t="s">
        <v>448</v>
      </c>
      <c r="H4873" s="316" t="s">
        <v>322</v>
      </c>
      <c r="I4873" s="316" t="s">
        <v>656</v>
      </c>
      <c r="J4873" s="316" t="s">
        <v>259</v>
      </c>
      <c r="K4873" s="36">
        <v>2</v>
      </c>
      <c r="L4873" s="317">
        <v>2.2220000624656681E-2</v>
      </c>
      <c r="M4873" s="317">
        <v>2.2220000624656681E-2</v>
      </c>
      <c r="N4873" s="36">
        <v>16</v>
      </c>
      <c r="O4873" s="317">
        <v>1.5969999134540561E-2</v>
      </c>
      <c r="P4873" s="317">
        <v>1.655999943614006E-2</v>
      </c>
      <c r="Q4873" s="36">
        <v>98</v>
      </c>
      <c r="R4873" s="317">
        <v>9.8299998790025711E-3</v>
      </c>
      <c r="S4873" s="317">
        <v>1.0339999571442601E-2</v>
      </c>
      <c r="T4873" t="s">
        <v>380</v>
      </c>
      <c r="BA4873" s="395">
        <v>1</v>
      </c>
      <c r="BB4873" s="396" t="s">
        <v>861</v>
      </c>
      <c r="BC4873" t="str">
        <f t="shared" si="431"/>
        <v>RL4</v>
      </c>
      <c r="BD4873" t="str">
        <f t="shared" si="432"/>
        <v>NAoMe_initial_ethnicity_grp</v>
      </c>
      <c r="BE4873" s="397" t="s">
        <v>862</v>
      </c>
      <c r="BF4873" t="str">
        <f t="shared" si="433"/>
        <v>Mixed</v>
      </c>
      <c r="BG4873">
        <f t="shared" si="434"/>
        <v>2</v>
      </c>
      <c r="BH4873" s="398">
        <f t="shared" si="435"/>
        <v>2.2220000624656681E-2</v>
      </c>
      <c r="BO4873" s="33"/>
    </row>
    <row r="4874" spans="1:67">
      <c r="A4874" s="316" t="s">
        <v>27</v>
      </c>
      <c r="B4874" t="s">
        <v>380</v>
      </c>
      <c r="C4874" t="s">
        <v>910</v>
      </c>
      <c r="D4874" t="s">
        <v>314</v>
      </c>
      <c r="E4874" s="316" t="s">
        <v>193</v>
      </c>
      <c r="F4874" s="316" t="s">
        <v>922</v>
      </c>
      <c r="G4874" s="316" t="s">
        <v>448</v>
      </c>
      <c r="H4874" s="316" t="s">
        <v>322</v>
      </c>
      <c r="I4874" s="316" t="s">
        <v>656</v>
      </c>
      <c r="J4874" s="316" t="s">
        <v>288</v>
      </c>
      <c r="K4874" s="36">
        <v>2</v>
      </c>
      <c r="L4874" s="317">
        <v>2.2220000624656681E-2</v>
      </c>
      <c r="M4874" s="317">
        <v>2.2220000624656681E-2</v>
      </c>
      <c r="N4874" s="36">
        <v>11</v>
      </c>
      <c r="O4874" s="317">
        <v>1.097999978810549E-2</v>
      </c>
      <c r="P4874" s="317">
        <v>1.138999965041876E-2</v>
      </c>
      <c r="Q4874" s="36">
        <v>246</v>
      </c>
      <c r="R4874" s="317">
        <v>2.466999925673008E-2</v>
      </c>
      <c r="S4874" s="317">
        <v>2.5960000231862072E-2</v>
      </c>
      <c r="T4874" t="s">
        <v>380</v>
      </c>
      <c r="BA4874" s="395">
        <v>1</v>
      </c>
      <c r="BB4874" s="396" t="s">
        <v>861</v>
      </c>
      <c r="BC4874" t="str">
        <f t="shared" si="431"/>
        <v>RL4</v>
      </c>
      <c r="BD4874" t="str">
        <f t="shared" si="432"/>
        <v>NAoMe_initial_ethnicity_grp</v>
      </c>
      <c r="BE4874" s="397" t="s">
        <v>862</v>
      </c>
      <c r="BF4874" t="str">
        <f t="shared" si="433"/>
        <v>Other Ethnic Group</v>
      </c>
      <c r="BG4874">
        <f t="shared" si="434"/>
        <v>2</v>
      </c>
      <c r="BH4874" s="398">
        <f t="shared" si="435"/>
        <v>2.2220000624656681E-2</v>
      </c>
      <c r="BO4874" s="33"/>
    </row>
    <row r="4875" spans="1:67">
      <c r="A4875" s="316" t="s">
        <v>27</v>
      </c>
      <c r="B4875" t="s">
        <v>380</v>
      </c>
      <c r="C4875" t="s">
        <v>910</v>
      </c>
      <c r="D4875" t="s">
        <v>314</v>
      </c>
      <c r="E4875" s="316" t="s">
        <v>193</v>
      </c>
      <c r="F4875" s="316" t="s">
        <v>922</v>
      </c>
      <c r="G4875" s="316" t="s">
        <v>448</v>
      </c>
      <c r="H4875" s="316" t="s">
        <v>322</v>
      </c>
      <c r="I4875" s="316" t="s">
        <v>656</v>
      </c>
      <c r="J4875" s="316" t="s">
        <v>260</v>
      </c>
      <c r="K4875" s="36">
        <v>0</v>
      </c>
      <c r="L4875" s="317">
        <v>0</v>
      </c>
      <c r="M4875" s="317"/>
      <c r="N4875" s="36">
        <v>36</v>
      </c>
      <c r="O4875" s="317">
        <v>3.5930000245571143E-2</v>
      </c>
      <c r="P4875" s="317"/>
      <c r="Q4875" s="36">
        <v>495</v>
      </c>
      <c r="R4875" s="317">
        <v>4.9639999866485603E-2</v>
      </c>
      <c r="S4875" s="317"/>
      <c r="T4875" t="s">
        <v>380</v>
      </c>
      <c r="BA4875" s="395">
        <v>1</v>
      </c>
      <c r="BB4875" s="396" t="s">
        <v>861</v>
      </c>
      <c r="BC4875" t="str">
        <f t="shared" si="431"/>
        <v>RL4</v>
      </c>
      <c r="BD4875" t="str">
        <f t="shared" si="432"/>
        <v>NAoMe_initial_ethnicity_grp</v>
      </c>
      <c r="BE4875" s="397" t="s">
        <v>862</v>
      </c>
      <c r="BF4875" t="str">
        <f t="shared" si="433"/>
        <v>Unknown</v>
      </c>
      <c r="BG4875">
        <f t="shared" si="434"/>
        <v>0</v>
      </c>
      <c r="BH4875" s="398">
        <f t="shared" si="435"/>
        <v>0</v>
      </c>
      <c r="BO4875" s="33"/>
    </row>
    <row r="4876" spans="1:67">
      <c r="A4876" s="316" t="s">
        <v>27</v>
      </c>
      <c r="B4876" t="s">
        <v>380</v>
      </c>
      <c r="C4876" t="s">
        <v>910</v>
      </c>
      <c r="D4876" t="s">
        <v>314</v>
      </c>
      <c r="E4876" s="316" t="s">
        <v>193</v>
      </c>
      <c r="F4876" s="316" t="s">
        <v>922</v>
      </c>
      <c r="G4876" s="316" t="s">
        <v>448</v>
      </c>
      <c r="H4876" s="316" t="s">
        <v>322</v>
      </c>
      <c r="I4876" s="316" t="s">
        <v>656</v>
      </c>
      <c r="J4876" s="316" t="s">
        <v>258</v>
      </c>
      <c r="K4876" s="36">
        <v>70</v>
      </c>
      <c r="L4876" s="317">
        <v>0.77777999639511108</v>
      </c>
      <c r="M4876" s="317">
        <v>0.77777999639511108</v>
      </c>
      <c r="N4876" s="36">
        <v>827</v>
      </c>
      <c r="O4876" s="317">
        <v>0.82534998655319214</v>
      </c>
      <c r="P4876" s="317">
        <v>0.85610997676849365</v>
      </c>
      <c r="Q4876" s="36">
        <v>8238</v>
      </c>
      <c r="R4876" s="317">
        <v>0.82611000537872314</v>
      </c>
      <c r="S4876" s="317">
        <v>0.86926001310348511</v>
      </c>
      <c r="T4876" t="s">
        <v>380</v>
      </c>
      <c r="BA4876" s="395">
        <v>1</v>
      </c>
      <c r="BB4876" s="396" t="s">
        <v>861</v>
      </c>
      <c r="BC4876" t="str">
        <f t="shared" si="431"/>
        <v>RL4</v>
      </c>
      <c r="BD4876" t="str">
        <f t="shared" si="432"/>
        <v>NAoMe_initial_ethnicity_grp</v>
      </c>
      <c r="BE4876" s="397" t="s">
        <v>862</v>
      </c>
      <c r="BF4876" t="str">
        <f t="shared" si="433"/>
        <v>White</v>
      </c>
      <c r="BG4876">
        <f t="shared" si="434"/>
        <v>70</v>
      </c>
      <c r="BH4876" s="398">
        <f t="shared" si="435"/>
        <v>0.77777999639511108</v>
      </c>
      <c r="BO4876" s="33"/>
    </row>
    <row r="4877" spans="1:67">
      <c r="A4877" s="316" t="s">
        <v>27</v>
      </c>
      <c r="B4877" t="s">
        <v>380</v>
      </c>
      <c r="C4877" t="s">
        <v>910</v>
      </c>
      <c r="D4877" t="s">
        <v>314</v>
      </c>
      <c r="E4877" s="316" t="s">
        <v>193</v>
      </c>
      <c r="F4877" s="316" t="s">
        <v>922</v>
      </c>
      <c r="G4877" s="316" t="s">
        <v>448</v>
      </c>
      <c r="H4877" s="316" t="s">
        <v>322</v>
      </c>
      <c r="I4877" s="316" t="s">
        <v>657</v>
      </c>
      <c r="J4877" s="316" t="s">
        <v>817</v>
      </c>
      <c r="K4877" s="36">
        <v>88</v>
      </c>
      <c r="L4877" s="317">
        <v>0.97777998447418213</v>
      </c>
      <c r="M4877" s="317"/>
      <c r="N4877" s="36">
        <v>952</v>
      </c>
      <c r="O4877" s="317">
        <v>0.95010000467300415</v>
      </c>
      <c r="P4877" s="317"/>
      <c r="Q4877" s="36">
        <v>9359</v>
      </c>
      <c r="R4877" s="317">
        <v>0.93853002786636353</v>
      </c>
      <c r="S4877" s="317"/>
      <c r="T4877" t="s">
        <v>380</v>
      </c>
      <c r="BA4877" s="395">
        <v>1</v>
      </c>
      <c r="BB4877" s="396" t="s">
        <v>861</v>
      </c>
      <c r="BC4877" t="str">
        <f t="shared" si="431"/>
        <v>RL4</v>
      </c>
      <c r="BD4877" t="str">
        <f t="shared" si="432"/>
        <v>NAoMe_initial_final_route</v>
      </c>
      <c r="BE4877" s="397" t="s">
        <v>862</v>
      </c>
      <c r="BF4877" t="str">
        <f t="shared" si="433"/>
        <v>Not screened</v>
      </c>
      <c r="BG4877">
        <f t="shared" si="434"/>
        <v>88</v>
      </c>
      <c r="BH4877" s="398">
        <f t="shared" si="435"/>
        <v>0.97777998447418213</v>
      </c>
      <c r="BO4877" s="33"/>
    </row>
    <row r="4878" spans="1:67">
      <c r="A4878" s="316" t="s">
        <v>27</v>
      </c>
      <c r="B4878" t="s">
        <v>380</v>
      </c>
      <c r="C4878" t="s">
        <v>910</v>
      </c>
      <c r="D4878" t="s">
        <v>314</v>
      </c>
      <c r="E4878" s="316" t="s">
        <v>193</v>
      </c>
      <c r="F4878" s="316" t="s">
        <v>922</v>
      </c>
      <c r="G4878" s="316" t="s">
        <v>448</v>
      </c>
      <c r="H4878" s="316" t="s">
        <v>322</v>
      </c>
      <c r="I4878" s="316" t="s">
        <v>657</v>
      </c>
      <c r="J4878" s="316" t="s">
        <v>352</v>
      </c>
      <c r="K4878" s="36">
        <v>2</v>
      </c>
      <c r="L4878" s="317">
        <v>2.2220000624656681E-2</v>
      </c>
      <c r="M4878" s="317"/>
      <c r="N4878" s="36">
        <v>50</v>
      </c>
      <c r="O4878" s="317">
        <v>4.9899999052286148E-2</v>
      </c>
      <c r="P4878" s="317"/>
      <c r="Q4878" s="36">
        <v>613</v>
      </c>
      <c r="R4878" s="317">
        <v>6.1469998210668557E-2</v>
      </c>
      <c r="S4878" s="317"/>
      <c r="T4878" t="s">
        <v>380</v>
      </c>
      <c r="BA4878" s="395">
        <v>1</v>
      </c>
      <c r="BB4878" s="396" t="s">
        <v>861</v>
      </c>
      <c r="BC4878" t="str">
        <f t="shared" si="431"/>
        <v>RL4</v>
      </c>
      <c r="BD4878" t="str">
        <f t="shared" si="432"/>
        <v>NAoMe_initial_final_route</v>
      </c>
      <c r="BE4878" s="397" t="s">
        <v>862</v>
      </c>
      <c r="BF4878" t="str">
        <f t="shared" si="433"/>
        <v>Screening</v>
      </c>
      <c r="BG4878">
        <f t="shared" si="434"/>
        <v>2</v>
      </c>
      <c r="BH4878" s="398">
        <f t="shared" si="435"/>
        <v>2.2220000624656681E-2</v>
      </c>
      <c r="BO4878" s="33"/>
    </row>
    <row r="4879" spans="1:67">
      <c r="A4879" s="316" t="s">
        <v>27</v>
      </c>
      <c r="B4879" t="s">
        <v>380</v>
      </c>
      <c r="C4879" t="s">
        <v>910</v>
      </c>
      <c r="D4879" t="s">
        <v>314</v>
      </c>
      <c r="E4879" s="316" t="s">
        <v>193</v>
      </c>
      <c r="F4879" s="316" t="s">
        <v>922</v>
      </c>
      <c r="G4879" s="316" t="s">
        <v>448</v>
      </c>
      <c r="H4879" s="316" t="s">
        <v>322</v>
      </c>
      <c r="I4879" s="316" t="s">
        <v>303</v>
      </c>
      <c r="J4879" s="316" t="s">
        <v>308</v>
      </c>
      <c r="K4879" s="36">
        <v>9</v>
      </c>
      <c r="L4879" s="317">
        <v>0.10000000149011611</v>
      </c>
      <c r="M4879" s="317"/>
      <c r="N4879" s="36">
        <v>158</v>
      </c>
      <c r="O4879" s="317">
        <v>0.15768000483512881</v>
      </c>
      <c r="P4879" s="317"/>
      <c r="Q4879" s="36">
        <v>1652</v>
      </c>
      <c r="R4879" s="317">
        <v>0.1656599938869476</v>
      </c>
      <c r="S4879" s="317"/>
      <c r="T4879" t="s">
        <v>380</v>
      </c>
      <c r="BA4879" s="395">
        <v>1</v>
      </c>
      <c r="BB4879" s="396" t="s">
        <v>861</v>
      </c>
      <c r="BC4879" t="str">
        <f t="shared" si="431"/>
        <v>RL4</v>
      </c>
      <c r="BD4879" t="str">
        <f t="shared" si="432"/>
        <v>NAoMe_initial_final_stage_tum</v>
      </c>
      <c r="BE4879" s="397" t="s">
        <v>862</v>
      </c>
      <c r="BF4879" t="str">
        <f t="shared" si="433"/>
        <v>Not staged/Unstated</v>
      </c>
      <c r="BG4879">
        <f t="shared" si="434"/>
        <v>9</v>
      </c>
      <c r="BH4879" s="398">
        <f t="shared" si="435"/>
        <v>0.10000000149011611</v>
      </c>
      <c r="BO4879" s="33"/>
    </row>
    <row r="4880" spans="1:67">
      <c r="A4880" s="316" t="s">
        <v>27</v>
      </c>
      <c r="B4880" t="s">
        <v>380</v>
      </c>
      <c r="C4880" t="s">
        <v>910</v>
      </c>
      <c r="D4880" t="s">
        <v>314</v>
      </c>
      <c r="E4880" s="316" t="s">
        <v>193</v>
      </c>
      <c r="F4880" s="316" t="s">
        <v>922</v>
      </c>
      <c r="G4880" s="316" t="s">
        <v>448</v>
      </c>
      <c r="H4880" s="316" t="s">
        <v>322</v>
      </c>
      <c r="I4880" s="316" t="s">
        <v>303</v>
      </c>
      <c r="J4880" s="316" t="s">
        <v>304</v>
      </c>
      <c r="K4880" s="36">
        <v>2</v>
      </c>
      <c r="L4880" s="317">
        <v>2.2220000624656681E-2</v>
      </c>
      <c r="M4880" s="317">
        <v>2.4690000340342522E-2</v>
      </c>
      <c r="N4880" s="36">
        <v>7</v>
      </c>
      <c r="O4880" s="317">
        <v>6.9900001399219036E-3</v>
      </c>
      <c r="P4880" s="317">
        <v>8.2900002598762512E-3</v>
      </c>
      <c r="Q4880" s="36">
        <v>64</v>
      </c>
      <c r="R4880" s="317">
        <v>6.4199999906122676E-3</v>
      </c>
      <c r="S4880" s="317">
        <v>7.689999882131815E-3</v>
      </c>
      <c r="T4880" t="s">
        <v>380</v>
      </c>
      <c r="BA4880" s="395">
        <v>1</v>
      </c>
      <c r="BB4880" s="396" t="s">
        <v>861</v>
      </c>
      <c r="BC4880" t="str">
        <f t="shared" si="431"/>
        <v>RL4</v>
      </c>
      <c r="BD4880" t="str">
        <f t="shared" si="432"/>
        <v>NAoMe_initial_final_stage_tum</v>
      </c>
      <c r="BE4880" s="397" t="s">
        <v>862</v>
      </c>
      <c r="BF4880" t="str">
        <f t="shared" si="433"/>
        <v>Stage 0</v>
      </c>
      <c r="BG4880">
        <f t="shared" si="434"/>
        <v>2</v>
      </c>
      <c r="BH4880" s="398">
        <f t="shared" si="435"/>
        <v>2.2220000624656681E-2</v>
      </c>
      <c r="BO4880" s="33"/>
    </row>
    <row r="4881" spans="1:67">
      <c r="A4881" s="316" t="s">
        <v>27</v>
      </c>
      <c r="B4881" t="s">
        <v>380</v>
      </c>
      <c r="C4881" t="s">
        <v>910</v>
      </c>
      <c r="D4881" t="s">
        <v>314</v>
      </c>
      <c r="E4881" s="316" t="s">
        <v>193</v>
      </c>
      <c r="F4881" s="316" t="s">
        <v>922</v>
      </c>
      <c r="G4881" s="316" t="s">
        <v>448</v>
      </c>
      <c r="H4881" s="316" t="s">
        <v>322</v>
      </c>
      <c r="I4881" s="316" t="s">
        <v>303</v>
      </c>
      <c r="J4881" s="316" t="s">
        <v>305</v>
      </c>
      <c r="K4881" s="36">
        <v>2</v>
      </c>
      <c r="L4881" s="317">
        <v>2.2220000624656681E-2</v>
      </c>
      <c r="M4881" s="317">
        <v>2.4690000340342522E-2</v>
      </c>
      <c r="N4881" s="36">
        <v>45</v>
      </c>
      <c r="O4881" s="317">
        <v>4.4909998774528503E-2</v>
      </c>
      <c r="P4881" s="317">
        <v>5.3320001810789108E-2</v>
      </c>
      <c r="Q4881" s="36">
        <v>359</v>
      </c>
      <c r="R4881" s="317">
        <v>3.5999998450279243E-2</v>
      </c>
      <c r="S4881" s="317">
        <v>4.3150000274181373E-2</v>
      </c>
      <c r="T4881" t="s">
        <v>380</v>
      </c>
      <c r="BA4881" s="395">
        <v>1</v>
      </c>
      <c r="BB4881" s="396" t="s">
        <v>861</v>
      </c>
      <c r="BC4881" t="str">
        <f t="shared" si="431"/>
        <v>RL4</v>
      </c>
      <c r="BD4881" t="str">
        <f t="shared" si="432"/>
        <v>NAoMe_initial_final_stage_tum</v>
      </c>
      <c r="BE4881" s="397" t="s">
        <v>862</v>
      </c>
      <c r="BF4881" t="str">
        <f t="shared" si="433"/>
        <v>Stage 1</v>
      </c>
      <c r="BG4881">
        <f t="shared" si="434"/>
        <v>2</v>
      </c>
      <c r="BH4881" s="398">
        <f t="shared" si="435"/>
        <v>2.2220000624656681E-2</v>
      </c>
      <c r="BO4881" s="33"/>
    </row>
    <row r="4882" spans="1:67">
      <c r="A4882" s="316" t="s">
        <v>27</v>
      </c>
      <c r="B4882" t="s">
        <v>380</v>
      </c>
      <c r="C4882" t="s">
        <v>910</v>
      </c>
      <c r="D4882" t="s">
        <v>314</v>
      </c>
      <c r="E4882" s="316" t="s">
        <v>193</v>
      </c>
      <c r="F4882" s="316" t="s">
        <v>922</v>
      </c>
      <c r="G4882" s="316" t="s">
        <v>448</v>
      </c>
      <c r="H4882" s="316" t="s">
        <v>322</v>
      </c>
      <c r="I4882" s="316" t="s">
        <v>303</v>
      </c>
      <c r="J4882" s="316" t="s">
        <v>306</v>
      </c>
      <c r="K4882" s="36">
        <v>19</v>
      </c>
      <c r="L4882" s="317">
        <v>0.21110999584198001</v>
      </c>
      <c r="M4882" s="317">
        <v>0.23456999659538269</v>
      </c>
      <c r="N4882" s="36">
        <v>142</v>
      </c>
      <c r="O4882" s="317">
        <v>0.1417199969291687</v>
      </c>
      <c r="P4882" s="317">
        <v>0.16824999451637271</v>
      </c>
      <c r="Q4882" s="36">
        <v>996</v>
      </c>
      <c r="R4882" s="317">
        <v>9.9880002439022064E-2</v>
      </c>
      <c r="S4882" s="317">
        <v>0.11970999836921691</v>
      </c>
      <c r="T4882" t="s">
        <v>380</v>
      </c>
      <c r="BA4882" s="395">
        <v>1</v>
      </c>
      <c r="BB4882" s="396" t="s">
        <v>861</v>
      </c>
      <c r="BC4882" t="str">
        <f t="shared" si="431"/>
        <v>RL4</v>
      </c>
      <c r="BD4882" t="str">
        <f t="shared" si="432"/>
        <v>NAoMe_initial_final_stage_tum</v>
      </c>
      <c r="BE4882" s="397" t="s">
        <v>862</v>
      </c>
      <c r="BF4882" t="str">
        <f t="shared" si="433"/>
        <v>Stage 2</v>
      </c>
      <c r="BG4882">
        <f t="shared" si="434"/>
        <v>19</v>
      </c>
      <c r="BH4882" s="398">
        <f t="shared" si="435"/>
        <v>0.21110999584198001</v>
      </c>
      <c r="BO4882" s="33"/>
    </row>
    <row r="4883" spans="1:67">
      <c r="A4883" s="316" t="s">
        <v>27</v>
      </c>
      <c r="B4883" t="s">
        <v>380</v>
      </c>
      <c r="C4883" t="s">
        <v>910</v>
      </c>
      <c r="D4883" t="s">
        <v>314</v>
      </c>
      <c r="E4883" s="316" t="s">
        <v>193</v>
      </c>
      <c r="F4883" s="316" t="s">
        <v>922</v>
      </c>
      <c r="G4883" s="316" t="s">
        <v>448</v>
      </c>
      <c r="H4883" s="316" t="s">
        <v>322</v>
      </c>
      <c r="I4883" s="316" t="s">
        <v>303</v>
      </c>
      <c r="J4883" s="316" t="s">
        <v>307</v>
      </c>
      <c r="K4883" s="36">
        <v>16</v>
      </c>
      <c r="L4883" s="317">
        <v>0.17778000235557559</v>
      </c>
      <c r="M4883" s="317">
        <v>0.19753000140190119</v>
      </c>
      <c r="N4883" s="36">
        <v>89</v>
      </c>
      <c r="O4883" s="317">
        <v>8.8820002973079681E-2</v>
      </c>
      <c r="P4883" s="317">
        <v>0.1054499968886375</v>
      </c>
      <c r="Q4883" s="36">
        <v>742</v>
      </c>
      <c r="R4883" s="317">
        <v>7.4409998953342438E-2</v>
      </c>
      <c r="S4883" s="317">
        <v>8.9180000126361847E-2</v>
      </c>
      <c r="T4883" t="s">
        <v>380</v>
      </c>
      <c r="BA4883" s="395">
        <v>1</v>
      </c>
      <c r="BB4883" s="396" t="s">
        <v>861</v>
      </c>
      <c r="BC4883" t="str">
        <f t="shared" si="431"/>
        <v>RL4</v>
      </c>
      <c r="BD4883" t="str">
        <f t="shared" si="432"/>
        <v>NAoMe_initial_final_stage_tum</v>
      </c>
      <c r="BE4883" s="397" t="s">
        <v>862</v>
      </c>
      <c r="BF4883" t="str">
        <f t="shared" si="433"/>
        <v>Stage 3</v>
      </c>
      <c r="BG4883">
        <f t="shared" si="434"/>
        <v>16</v>
      </c>
      <c r="BH4883" s="398">
        <f t="shared" si="435"/>
        <v>0.17778000235557559</v>
      </c>
      <c r="BO4883" s="33"/>
    </row>
    <row r="4884" spans="1:67">
      <c r="A4884" s="316" t="s">
        <v>27</v>
      </c>
      <c r="B4884" t="s">
        <v>380</v>
      </c>
      <c r="C4884" t="s">
        <v>910</v>
      </c>
      <c r="D4884" t="s">
        <v>314</v>
      </c>
      <c r="E4884" s="316" t="s">
        <v>193</v>
      </c>
      <c r="F4884" s="316" t="s">
        <v>922</v>
      </c>
      <c r="G4884" s="316" t="s">
        <v>448</v>
      </c>
      <c r="H4884" s="316" t="s">
        <v>322</v>
      </c>
      <c r="I4884" s="316" t="s">
        <v>303</v>
      </c>
      <c r="J4884" s="316" t="s">
        <v>336</v>
      </c>
      <c r="K4884" s="36">
        <v>42</v>
      </c>
      <c r="L4884" s="317">
        <v>0.46667000651359558</v>
      </c>
      <c r="M4884" s="317">
        <v>0.51851999759674072</v>
      </c>
      <c r="N4884" s="36">
        <v>561</v>
      </c>
      <c r="O4884" s="317">
        <v>0.55988001823425293</v>
      </c>
      <c r="P4884" s="317">
        <v>0.66469001770019531</v>
      </c>
      <c r="Q4884" s="36">
        <v>6159</v>
      </c>
      <c r="R4884" s="317">
        <v>0.6176300048828125</v>
      </c>
      <c r="S4884" s="317">
        <v>0.74026000499725342</v>
      </c>
      <c r="T4884" t="s">
        <v>380</v>
      </c>
      <c r="BA4884" s="395">
        <v>1</v>
      </c>
      <c r="BB4884" s="396" t="s">
        <v>861</v>
      </c>
      <c r="BC4884" t="str">
        <f t="shared" si="431"/>
        <v>RL4</v>
      </c>
      <c r="BD4884" t="str">
        <f t="shared" si="432"/>
        <v>NAoMe_initial_final_stage_tum</v>
      </c>
      <c r="BE4884" s="397" t="s">
        <v>862</v>
      </c>
      <c r="BF4884" t="str">
        <f t="shared" si="433"/>
        <v>Stage 4</v>
      </c>
      <c r="BG4884">
        <f t="shared" si="434"/>
        <v>42</v>
      </c>
      <c r="BH4884" s="398">
        <f t="shared" si="435"/>
        <v>0.46667000651359558</v>
      </c>
      <c r="BO4884" s="33"/>
    </row>
    <row r="4885" spans="1:67">
      <c r="A4885" s="316" t="s">
        <v>27</v>
      </c>
      <c r="B4885" t="s">
        <v>380</v>
      </c>
      <c r="C4885" t="s">
        <v>910</v>
      </c>
      <c r="D4885" t="s">
        <v>314</v>
      </c>
      <c r="E4885" s="316" t="s">
        <v>193</v>
      </c>
      <c r="F4885" s="316" t="s">
        <v>922</v>
      </c>
      <c r="G4885" s="316" t="s">
        <v>448</v>
      </c>
      <c r="H4885" s="316" t="s">
        <v>322</v>
      </c>
      <c r="I4885" s="316" t="s">
        <v>342</v>
      </c>
      <c r="J4885" s="316" t="s">
        <v>343</v>
      </c>
      <c r="K4885" s="36">
        <v>9</v>
      </c>
      <c r="L4885" s="317">
        <v>0.10000000149011611</v>
      </c>
      <c r="M4885" s="317"/>
      <c r="N4885" s="36">
        <v>158</v>
      </c>
      <c r="O4885" s="317">
        <v>0.15768000483512881</v>
      </c>
      <c r="P4885" s="317"/>
      <c r="Q4885" s="36">
        <v>1652</v>
      </c>
      <c r="R4885" s="317">
        <v>0.1656599938869476</v>
      </c>
      <c r="S4885" s="317"/>
      <c r="T4885" t="s">
        <v>380</v>
      </c>
      <c r="BA4885" s="395">
        <v>1</v>
      </c>
      <c r="BB4885" s="396" t="s">
        <v>861</v>
      </c>
      <c r="BC4885" t="str">
        <f t="shared" si="431"/>
        <v>RL4</v>
      </c>
      <c r="BD4885" t="str">
        <f t="shared" si="432"/>
        <v>NAoMe_initial_final_stage_tum_grp</v>
      </c>
      <c r="BE4885" s="397" t="s">
        <v>862</v>
      </c>
      <c r="BF4885" t="str">
        <f t="shared" si="433"/>
        <v>MBC in HESAPC</v>
      </c>
      <c r="BG4885">
        <f t="shared" si="434"/>
        <v>9</v>
      </c>
      <c r="BH4885" s="398">
        <f t="shared" si="435"/>
        <v>0.10000000149011611</v>
      </c>
      <c r="BO4885" s="33"/>
    </row>
    <row r="4886" spans="1:67">
      <c r="A4886" s="316" t="s">
        <v>27</v>
      </c>
      <c r="B4886" t="s">
        <v>380</v>
      </c>
      <c r="C4886" t="s">
        <v>910</v>
      </c>
      <c r="D4886" t="s">
        <v>314</v>
      </c>
      <c r="E4886" s="316" t="s">
        <v>193</v>
      </c>
      <c r="F4886" s="316" t="s">
        <v>922</v>
      </c>
      <c r="G4886" s="316" t="s">
        <v>448</v>
      </c>
      <c r="H4886" s="316" t="s">
        <v>322</v>
      </c>
      <c r="I4886" s="316" t="s">
        <v>342</v>
      </c>
      <c r="J4886" s="316" t="s">
        <v>344</v>
      </c>
      <c r="K4886" s="36">
        <v>37</v>
      </c>
      <c r="L4886" s="317">
        <v>0.41111001372337341</v>
      </c>
      <c r="M4886" s="317">
        <v>0.45679000020027161</v>
      </c>
      <c r="N4886" s="36">
        <v>283</v>
      </c>
      <c r="O4886" s="317">
        <v>0.28244000673294067</v>
      </c>
      <c r="P4886" s="317">
        <v>0.33531001210212708</v>
      </c>
      <c r="Q4886" s="36">
        <v>2161</v>
      </c>
      <c r="R4886" s="317">
        <v>0.2167100012302399</v>
      </c>
      <c r="S4886" s="317">
        <v>0.25973999500274658</v>
      </c>
      <c r="T4886" t="s">
        <v>380</v>
      </c>
      <c r="BA4886" s="395">
        <v>1</v>
      </c>
      <c r="BB4886" s="396" t="s">
        <v>861</v>
      </c>
      <c r="BC4886" t="str">
        <f t="shared" si="431"/>
        <v>RL4</v>
      </c>
      <c r="BD4886" t="str">
        <f t="shared" si="432"/>
        <v>NAoMe_initial_final_stage_tum_grp</v>
      </c>
      <c r="BE4886" s="397" t="s">
        <v>862</v>
      </c>
      <c r="BF4886" t="str">
        <f t="shared" si="433"/>
        <v>Stage 0-3</v>
      </c>
      <c r="BG4886">
        <f t="shared" si="434"/>
        <v>37</v>
      </c>
      <c r="BH4886" s="398">
        <f t="shared" si="435"/>
        <v>0.41111001372337341</v>
      </c>
      <c r="BO4886" s="33"/>
    </row>
    <row r="4887" spans="1:67">
      <c r="A4887" s="316" t="s">
        <v>27</v>
      </c>
      <c r="B4887" t="s">
        <v>380</v>
      </c>
      <c r="C4887" t="s">
        <v>910</v>
      </c>
      <c r="D4887" t="s">
        <v>314</v>
      </c>
      <c r="E4887" s="316" t="s">
        <v>193</v>
      </c>
      <c r="F4887" s="316" t="s">
        <v>922</v>
      </c>
      <c r="G4887" s="316" t="s">
        <v>448</v>
      </c>
      <c r="H4887" s="316" t="s">
        <v>322</v>
      </c>
      <c r="I4887" s="316" t="s">
        <v>342</v>
      </c>
      <c r="J4887" s="316" t="s">
        <v>336</v>
      </c>
      <c r="K4887" s="36">
        <v>44</v>
      </c>
      <c r="L4887" s="317">
        <v>0.48888999223709112</v>
      </c>
      <c r="M4887" s="317">
        <v>0.54321002960205078</v>
      </c>
      <c r="N4887" s="36">
        <v>561</v>
      </c>
      <c r="O4887" s="317">
        <v>0.55988001823425293</v>
      </c>
      <c r="P4887" s="317">
        <v>0.66469001770019531</v>
      </c>
      <c r="Q4887" s="36">
        <v>6159</v>
      </c>
      <c r="R4887" s="317">
        <v>0.6176300048828125</v>
      </c>
      <c r="S4887" s="317">
        <v>0.74026000499725342</v>
      </c>
      <c r="T4887" t="s">
        <v>380</v>
      </c>
      <c r="BA4887" s="395">
        <v>1</v>
      </c>
      <c r="BB4887" s="396" t="s">
        <v>861</v>
      </c>
      <c r="BC4887" t="str">
        <f t="shared" si="431"/>
        <v>RL4</v>
      </c>
      <c r="BD4887" t="str">
        <f t="shared" si="432"/>
        <v>NAoMe_initial_final_stage_tum_grp</v>
      </c>
      <c r="BE4887" s="397" t="s">
        <v>862</v>
      </c>
      <c r="BF4887" t="str">
        <f t="shared" si="433"/>
        <v>Stage 4</v>
      </c>
      <c r="BG4887">
        <f t="shared" si="434"/>
        <v>44</v>
      </c>
      <c r="BH4887" s="398">
        <f t="shared" si="435"/>
        <v>0.48888999223709112</v>
      </c>
      <c r="BO4887" s="33"/>
    </row>
    <row r="4888" spans="1:67">
      <c r="A4888" s="316" t="s">
        <v>27</v>
      </c>
      <c r="B4888" t="s">
        <v>380</v>
      </c>
      <c r="C4888" t="s">
        <v>910</v>
      </c>
      <c r="D4888" t="s">
        <v>314</v>
      </c>
      <c r="E4888" s="316" t="s">
        <v>193</v>
      </c>
      <c r="F4888" s="316" t="s">
        <v>922</v>
      </c>
      <c r="G4888" s="316" t="s">
        <v>448</v>
      </c>
      <c r="H4888" s="316" t="s">
        <v>322</v>
      </c>
      <c r="I4888" s="316" t="s">
        <v>658</v>
      </c>
      <c r="J4888" s="316" t="s">
        <v>345</v>
      </c>
      <c r="K4888" s="36">
        <v>90</v>
      </c>
      <c r="L4888" s="317">
        <v>1</v>
      </c>
      <c r="M4888" s="317"/>
      <c r="N4888" s="36">
        <v>1002</v>
      </c>
      <c r="O4888" s="317">
        <v>1</v>
      </c>
      <c r="P4888" s="317"/>
      <c r="Q4888" s="36">
        <v>9972</v>
      </c>
      <c r="R4888" s="317">
        <v>1</v>
      </c>
      <c r="S4888" s="317"/>
      <c r="T4888" t="s">
        <v>380</v>
      </c>
      <c r="BA4888" s="395">
        <v>1</v>
      </c>
      <c r="BB4888" s="396" t="s">
        <v>861</v>
      </c>
      <c r="BC4888" t="str">
        <f t="shared" si="431"/>
        <v>RL4</v>
      </c>
      <c r="BD4888" t="str">
        <f t="shared" si="432"/>
        <v>NAoMe_initial_final_who_ps</v>
      </c>
      <c r="BE4888" s="397" t="s">
        <v>862</v>
      </c>
      <c r="BF4888" t="str">
        <f t="shared" si="433"/>
        <v>Not recorded</v>
      </c>
      <c r="BG4888">
        <f t="shared" si="434"/>
        <v>90</v>
      </c>
      <c r="BH4888" s="398">
        <f t="shared" si="435"/>
        <v>1</v>
      </c>
      <c r="BO4888" s="33"/>
    </row>
    <row r="4889" spans="1:67">
      <c r="A4889" s="316" t="s">
        <v>27</v>
      </c>
      <c r="B4889" t="s">
        <v>380</v>
      </c>
      <c r="C4889" t="s">
        <v>910</v>
      </c>
      <c r="D4889" t="s">
        <v>314</v>
      </c>
      <c r="E4889" s="316" t="s">
        <v>193</v>
      </c>
      <c r="F4889" s="316" t="s">
        <v>922</v>
      </c>
      <c r="G4889" s="316" t="s">
        <v>448</v>
      </c>
      <c r="H4889" s="316" t="s">
        <v>322</v>
      </c>
      <c r="I4889" s="316" t="s">
        <v>291</v>
      </c>
      <c r="J4889" s="316" t="s">
        <v>313</v>
      </c>
      <c r="K4889" s="36">
        <v>90</v>
      </c>
      <c r="L4889" s="317">
        <v>1</v>
      </c>
      <c r="M4889" s="317"/>
      <c r="N4889" s="36">
        <v>991</v>
      </c>
      <c r="O4889" s="317">
        <v>0.98901998996734619</v>
      </c>
      <c r="P4889" s="317"/>
      <c r="Q4889" s="36">
        <v>9846</v>
      </c>
      <c r="R4889" s="317">
        <v>0.98736000061035156</v>
      </c>
      <c r="S4889" s="317"/>
      <c r="T4889" t="s">
        <v>380</v>
      </c>
      <c r="BA4889" s="395">
        <v>1</v>
      </c>
      <c r="BB4889" s="396" t="s">
        <v>861</v>
      </c>
      <c r="BC4889" t="str">
        <f t="shared" si="431"/>
        <v>RL4</v>
      </c>
      <c r="BD4889" t="str">
        <f t="shared" si="432"/>
        <v>NAoMe_initial_gender</v>
      </c>
      <c r="BE4889" s="397" t="s">
        <v>862</v>
      </c>
      <c r="BF4889" t="str">
        <f t="shared" si="433"/>
        <v>Female</v>
      </c>
      <c r="BG4889">
        <f t="shared" si="434"/>
        <v>90</v>
      </c>
      <c r="BH4889" s="398">
        <f t="shared" si="435"/>
        <v>1</v>
      </c>
      <c r="BO4889" s="33"/>
    </row>
    <row r="4890" spans="1:67">
      <c r="A4890" s="316" t="s">
        <v>27</v>
      </c>
      <c r="B4890" t="s">
        <v>380</v>
      </c>
      <c r="C4890" t="s">
        <v>910</v>
      </c>
      <c r="D4890" t="s">
        <v>314</v>
      </c>
      <c r="E4890" s="316" t="s">
        <v>193</v>
      </c>
      <c r="F4890" s="316" t="s">
        <v>922</v>
      </c>
      <c r="G4890" s="316" t="s">
        <v>448</v>
      </c>
      <c r="H4890" s="316" t="s">
        <v>322</v>
      </c>
      <c r="I4890" s="316" t="s">
        <v>291</v>
      </c>
      <c r="J4890" s="316" t="s">
        <v>293</v>
      </c>
      <c r="K4890" s="36">
        <v>0</v>
      </c>
      <c r="L4890" s="317">
        <v>0</v>
      </c>
      <c r="M4890" s="317"/>
      <c r="N4890" s="36">
        <v>11</v>
      </c>
      <c r="O4890" s="317">
        <v>1.097999978810549E-2</v>
      </c>
      <c r="P4890" s="317"/>
      <c r="Q4890" s="36">
        <v>126</v>
      </c>
      <c r="R4890" s="317">
        <v>1.264000032097101E-2</v>
      </c>
      <c r="S4890" s="317"/>
      <c r="T4890" t="s">
        <v>380</v>
      </c>
      <c r="BA4890" s="395">
        <v>1</v>
      </c>
      <c r="BB4890" s="396" t="s">
        <v>861</v>
      </c>
      <c r="BC4890" t="str">
        <f t="shared" si="431"/>
        <v>RL4</v>
      </c>
      <c r="BD4890" t="str">
        <f t="shared" si="432"/>
        <v>NAoMe_initial_gender</v>
      </c>
      <c r="BE4890" s="397" t="s">
        <v>862</v>
      </c>
      <c r="BF4890" t="str">
        <f t="shared" si="433"/>
        <v>Male</v>
      </c>
      <c r="BG4890">
        <f t="shared" si="434"/>
        <v>0</v>
      </c>
      <c r="BH4890" s="398">
        <f t="shared" si="435"/>
        <v>0</v>
      </c>
      <c r="BO4890" s="33"/>
    </row>
    <row r="4891" spans="1:67">
      <c r="A4891" s="316" t="s">
        <v>27</v>
      </c>
      <c r="B4891" t="s">
        <v>380</v>
      </c>
      <c r="C4891" t="s">
        <v>910</v>
      </c>
      <c r="D4891" t="s">
        <v>314</v>
      </c>
      <c r="E4891" s="316" t="s">
        <v>193</v>
      </c>
      <c r="F4891" s="316" t="s">
        <v>922</v>
      </c>
      <c r="G4891" s="316" t="s">
        <v>448</v>
      </c>
      <c r="H4891" s="316" t="s">
        <v>322</v>
      </c>
      <c r="I4891" s="316" t="s">
        <v>659</v>
      </c>
      <c r="J4891" s="316" t="s">
        <v>294</v>
      </c>
      <c r="K4891" s="36">
        <v>28</v>
      </c>
      <c r="L4891" s="317">
        <v>0.3111099898815155</v>
      </c>
      <c r="M4891" s="317">
        <v>0.3111099898815155</v>
      </c>
      <c r="N4891" s="36">
        <v>297</v>
      </c>
      <c r="O4891" s="317">
        <v>0.29640999436378479</v>
      </c>
      <c r="P4891" s="317">
        <v>0.29640999436378479</v>
      </c>
      <c r="Q4891" s="36">
        <v>1800</v>
      </c>
      <c r="R4891" s="317">
        <v>0.18050999939441681</v>
      </c>
      <c r="S4891" s="317">
        <v>0.18050999939441681</v>
      </c>
      <c r="T4891" t="s">
        <v>380</v>
      </c>
      <c r="BA4891" s="395">
        <v>1</v>
      </c>
      <c r="BB4891" s="396" t="s">
        <v>861</v>
      </c>
      <c r="BC4891" t="str">
        <f t="shared" si="431"/>
        <v>RL4</v>
      </c>
      <c r="BD4891" t="str">
        <f t="shared" si="432"/>
        <v>NAoMe_initial_imd_2019</v>
      </c>
      <c r="BE4891" s="397" t="s">
        <v>862</v>
      </c>
      <c r="BF4891" t="str">
        <f t="shared" si="433"/>
        <v>1 - most deprived</v>
      </c>
      <c r="BG4891">
        <f t="shared" si="434"/>
        <v>28</v>
      </c>
      <c r="BH4891" s="398">
        <f t="shared" si="435"/>
        <v>0.3111099898815155</v>
      </c>
      <c r="BO4891" s="33"/>
    </row>
    <row r="4892" spans="1:67">
      <c r="A4892" s="316" t="s">
        <v>27</v>
      </c>
      <c r="B4892" t="s">
        <v>380</v>
      </c>
      <c r="C4892" t="s">
        <v>910</v>
      </c>
      <c r="D4892" t="s">
        <v>314</v>
      </c>
      <c r="E4892" s="316" t="s">
        <v>193</v>
      </c>
      <c r="F4892" s="316" t="s">
        <v>922</v>
      </c>
      <c r="G4892" s="316" t="s">
        <v>448</v>
      </c>
      <c r="H4892" s="316" t="s">
        <v>322</v>
      </c>
      <c r="I4892" s="316" t="s">
        <v>659</v>
      </c>
      <c r="J4892" s="316" t="s">
        <v>15</v>
      </c>
      <c r="K4892" s="36">
        <v>22</v>
      </c>
      <c r="L4892" s="317">
        <v>0.24444000422954559</v>
      </c>
      <c r="M4892" s="317">
        <v>0.24444000422954559</v>
      </c>
      <c r="N4892" s="36">
        <v>177</v>
      </c>
      <c r="O4892" s="317">
        <v>0.17665000259876251</v>
      </c>
      <c r="P4892" s="317">
        <v>0.17665000259876251</v>
      </c>
      <c r="Q4892" s="36">
        <v>2036</v>
      </c>
      <c r="R4892" s="317">
        <v>0.20417000353336329</v>
      </c>
      <c r="S4892" s="317">
        <v>0.20417000353336329</v>
      </c>
      <c r="T4892" t="s">
        <v>380</v>
      </c>
      <c r="BA4892" s="395">
        <v>1</v>
      </c>
      <c r="BB4892" s="396" t="s">
        <v>861</v>
      </c>
      <c r="BC4892" t="str">
        <f t="shared" si="431"/>
        <v>RL4</v>
      </c>
      <c r="BD4892" t="str">
        <f t="shared" si="432"/>
        <v>NAoMe_initial_imd_2019</v>
      </c>
      <c r="BE4892" s="397" t="s">
        <v>862</v>
      </c>
      <c r="BF4892" t="str">
        <f t="shared" si="433"/>
        <v>2</v>
      </c>
      <c r="BG4892">
        <f t="shared" si="434"/>
        <v>22</v>
      </c>
      <c r="BH4892" s="398">
        <f t="shared" si="435"/>
        <v>0.24444000422954559</v>
      </c>
      <c r="BO4892" s="33"/>
    </row>
    <row r="4893" spans="1:67">
      <c r="A4893" s="316" t="s">
        <v>27</v>
      </c>
      <c r="B4893" t="s">
        <v>380</v>
      </c>
      <c r="C4893" t="s">
        <v>910</v>
      </c>
      <c r="D4893" t="s">
        <v>314</v>
      </c>
      <c r="E4893" s="316" t="s">
        <v>193</v>
      </c>
      <c r="F4893" s="316" t="s">
        <v>922</v>
      </c>
      <c r="G4893" s="316" t="s">
        <v>448</v>
      </c>
      <c r="H4893" s="316" t="s">
        <v>322</v>
      </c>
      <c r="I4893" s="316" t="s">
        <v>659</v>
      </c>
      <c r="J4893" s="316" t="s">
        <v>16</v>
      </c>
      <c r="K4893" s="36">
        <v>10</v>
      </c>
      <c r="L4893" s="317">
        <v>0.1111100018024445</v>
      </c>
      <c r="M4893" s="317">
        <v>0.1111100018024445</v>
      </c>
      <c r="N4893" s="36">
        <v>186</v>
      </c>
      <c r="O4893" s="317">
        <v>0.18562999367713931</v>
      </c>
      <c r="P4893" s="317">
        <v>0.18562999367713931</v>
      </c>
      <c r="Q4893" s="36">
        <v>2085</v>
      </c>
      <c r="R4893" s="317">
        <v>0.20908999443054199</v>
      </c>
      <c r="S4893" s="317">
        <v>0.20908999443054199</v>
      </c>
      <c r="T4893" t="s">
        <v>380</v>
      </c>
      <c r="BA4893" s="395">
        <v>1</v>
      </c>
      <c r="BB4893" s="396" t="s">
        <v>861</v>
      </c>
      <c r="BC4893" t="str">
        <f t="shared" si="431"/>
        <v>RL4</v>
      </c>
      <c r="BD4893" t="str">
        <f t="shared" si="432"/>
        <v>NAoMe_initial_imd_2019</v>
      </c>
      <c r="BE4893" s="397" t="s">
        <v>862</v>
      </c>
      <c r="BF4893" t="str">
        <f t="shared" si="433"/>
        <v>3</v>
      </c>
      <c r="BG4893">
        <f t="shared" si="434"/>
        <v>10</v>
      </c>
      <c r="BH4893" s="398">
        <f t="shared" si="435"/>
        <v>0.1111100018024445</v>
      </c>
      <c r="BO4893" s="33"/>
    </row>
    <row r="4894" spans="1:67">
      <c r="A4894" s="316" t="s">
        <v>27</v>
      </c>
      <c r="B4894" t="s">
        <v>380</v>
      </c>
      <c r="C4894" t="s">
        <v>910</v>
      </c>
      <c r="D4894" t="s">
        <v>314</v>
      </c>
      <c r="E4894" s="316" t="s">
        <v>193</v>
      </c>
      <c r="F4894" s="316" t="s">
        <v>922</v>
      </c>
      <c r="G4894" s="316" t="s">
        <v>448</v>
      </c>
      <c r="H4894" s="316" t="s">
        <v>322</v>
      </c>
      <c r="I4894" s="316" t="s">
        <v>659</v>
      </c>
      <c r="J4894" s="316" t="s">
        <v>17</v>
      </c>
      <c r="K4894" s="36">
        <v>19</v>
      </c>
      <c r="L4894" s="317">
        <v>0.21110999584198001</v>
      </c>
      <c r="M4894" s="317">
        <v>0.21110999584198001</v>
      </c>
      <c r="N4894" s="36">
        <v>202</v>
      </c>
      <c r="O4894" s="317">
        <v>0.20160000026226041</v>
      </c>
      <c r="P4894" s="317">
        <v>0.20160000026226041</v>
      </c>
      <c r="Q4894" s="36">
        <v>2024</v>
      </c>
      <c r="R4894" s="317">
        <v>0.2029699981212616</v>
      </c>
      <c r="S4894" s="317">
        <v>0.2029699981212616</v>
      </c>
      <c r="T4894" t="s">
        <v>380</v>
      </c>
      <c r="BA4894" s="395">
        <v>1</v>
      </c>
      <c r="BB4894" s="396" t="s">
        <v>861</v>
      </c>
      <c r="BC4894" t="str">
        <f t="shared" si="431"/>
        <v>RL4</v>
      </c>
      <c r="BD4894" t="str">
        <f t="shared" si="432"/>
        <v>NAoMe_initial_imd_2019</v>
      </c>
      <c r="BE4894" s="397" t="s">
        <v>862</v>
      </c>
      <c r="BF4894" t="str">
        <f t="shared" si="433"/>
        <v>4</v>
      </c>
      <c r="BG4894">
        <f t="shared" si="434"/>
        <v>19</v>
      </c>
      <c r="BH4894" s="398">
        <f t="shared" si="435"/>
        <v>0.21110999584198001</v>
      </c>
      <c r="BO4894" s="33"/>
    </row>
    <row r="4895" spans="1:67">
      <c r="A4895" s="316" t="s">
        <v>27</v>
      </c>
      <c r="B4895" t="s">
        <v>380</v>
      </c>
      <c r="C4895" t="s">
        <v>910</v>
      </c>
      <c r="D4895" t="s">
        <v>314</v>
      </c>
      <c r="E4895" s="316" t="s">
        <v>193</v>
      </c>
      <c r="F4895" s="316" t="s">
        <v>922</v>
      </c>
      <c r="G4895" s="316" t="s">
        <v>448</v>
      </c>
      <c r="H4895" s="316" t="s">
        <v>322</v>
      </c>
      <c r="I4895" s="316" t="s">
        <v>659</v>
      </c>
      <c r="J4895" s="316" t="s">
        <v>295</v>
      </c>
      <c r="K4895" s="36">
        <v>11</v>
      </c>
      <c r="L4895" s="317">
        <v>0.1222200021147728</v>
      </c>
      <c r="M4895" s="317">
        <v>0.1222200021147728</v>
      </c>
      <c r="N4895" s="36">
        <v>140</v>
      </c>
      <c r="O4895" s="317">
        <v>0.13971999287605291</v>
      </c>
      <c r="P4895" s="317">
        <v>0.13971999287605291</v>
      </c>
      <c r="Q4895" s="36">
        <v>2027</v>
      </c>
      <c r="R4895" s="317">
        <v>0.2032700031995773</v>
      </c>
      <c r="S4895" s="317">
        <v>0.2032700031995773</v>
      </c>
      <c r="T4895" t="s">
        <v>380</v>
      </c>
      <c r="BA4895" s="395">
        <v>1</v>
      </c>
      <c r="BB4895" s="396" t="s">
        <v>861</v>
      </c>
      <c r="BC4895" t="str">
        <f t="shared" si="431"/>
        <v>RL4</v>
      </c>
      <c r="BD4895" t="str">
        <f t="shared" si="432"/>
        <v>NAoMe_initial_imd_2019</v>
      </c>
      <c r="BE4895" s="397" t="s">
        <v>862</v>
      </c>
      <c r="BF4895" t="str">
        <f t="shared" si="433"/>
        <v>5 - least deprived</v>
      </c>
      <c r="BG4895">
        <f t="shared" si="434"/>
        <v>11</v>
      </c>
      <c r="BH4895" s="398">
        <f t="shared" si="435"/>
        <v>0.1222200021147728</v>
      </c>
      <c r="BO4895" s="33"/>
    </row>
    <row r="4896" spans="1:67">
      <c r="A4896" s="316" t="s">
        <v>27</v>
      </c>
      <c r="B4896" t="s">
        <v>380</v>
      </c>
      <c r="C4896" t="s">
        <v>910</v>
      </c>
      <c r="D4896" t="s">
        <v>314</v>
      </c>
      <c r="E4896" s="316" t="s">
        <v>193</v>
      </c>
      <c r="F4896" s="316" t="s">
        <v>922</v>
      </c>
      <c r="G4896" s="316" t="s">
        <v>448</v>
      </c>
      <c r="H4896" s="316" t="s">
        <v>322</v>
      </c>
      <c r="I4896" s="316" t="s">
        <v>659</v>
      </c>
      <c r="J4896" s="316" t="s">
        <v>260</v>
      </c>
      <c r="K4896" s="36">
        <v>0</v>
      </c>
      <c r="L4896" s="317">
        <v>0</v>
      </c>
      <c r="M4896" s="317"/>
      <c r="N4896" s="36">
        <v>0</v>
      </c>
      <c r="O4896" s="317">
        <v>0</v>
      </c>
      <c r="P4896" s="317"/>
      <c r="Q4896" s="36">
        <v>0</v>
      </c>
      <c r="R4896" s="317">
        <v>0</v>
      </c>
      <c r="S4896" s="317"/>
      <c r="T4896" t="s">
        <v>380</v>
      </c>
      <c r="BA4896" s="395">
        <v>1</v>
      </c>
      <c r="BB4896" s="396" t="s">
        <v>861</v>
      </c>
      <c r="BC4896" t="str">
        <f t="shared" si="431"/>
        <v>RL4</v>
      </c>
      <c r="BD4896" t="str">
        <f t="shared" si="432"/>
        <v>NAoMe_initial_imd_2019</v>
      </c>
      <c r="BE4896" s="397" t="s">
        <v>862</v>
      </c>
      <c r="BF4896" t="str">
        <f t="shared" si="433"/>
        <v>Unknown</v>
      </c>
      <c r="BG4896">
        <f t="shared" si="434"/>
        <v>0</v>
      </c>
      <c r="BH4896" s="398">
        <f t="shared" si="435"/>
        <v>0</v>
      </c>
      <c r="BO4896" s="33"/>
    </row>
    <row r="4897" spans="1:67">
      <c r="A4897" s="316" t="s">
        <v>27</v>
      </c>
      <c r="B4897" t="s">
        <v>380</v>
      </c>
      <c r="C4897" t="s">
        <v>910</v>
      </c>
      <c r="D4897" t="s">
        <v>314</v>
      </c>
      <c r="E4897" s="316" t="s">
        <v>193</v>
      </c>
      <c r="F4897" s="316" t="s">
        <v>922</v>
      </c>
      <c r="G4897" s="316" t="s">
        <v>448</v>
      </c>
      <c r="H4897" s="316" t="s">
        <v>322</v>
      </c>
      <c r="I4897" s="316" t="s">
        <v>296</v>
      </c>
      <c r="J4897" s="316" t="s">
        <v>297</v>
      </c>
      <c r="K4897" s="36">
        <v>45</v>
      </c>
      <c r="L4897" s="317">
        <v>0.5</v>
      </c>
      <c r="M4897" s="317">
        <v>0.5</v>
      </c>
      <c r="N4897" s="36">
        <v>521</v>
      </c>
      <c r="O4897" s="317">
        <v>0.51995998620986938</v>
      </c>
      <c r="P4897" s="317">
        <v>0.52947002649307251</v>
      </c>
      <c r="Q4897" s="36">
        <v>5528</v>
      </c>
      <c r="R4897" s="317">
        <v>0.55435001850128174</v>
      </c>
      <c r="S4897" s="317">
        <v>0.56936997175216675</v>
      </c>
      <c r="T4897" t="s">
        <v>380</v>
      </c>
      <c r="BA4897" s="395">
        <v>1</v>
      </c>
      <c r="BB4897" s="396" t="s">
        <v>861</v>
      </c>
      <c r="BC4897" t="str">
        <f t="shared" si="431"/>
        <v>RL4</v>
      </c>
      <c r="BD4897" t="str">
        <f t="shared" si="432"/>
        <v>NAoMe_initial_scarf_731_grp</v>
      </c>
      <c r="BE4897" s="397" t="s">
        <v>862</v>
      </c>
      <c r="BF4897" t="str">
        <f t="shared" si="433"/>
        <v>Fit</v>
      </c>
      <c r="BG4897">
        <f t="shared" si="434"/>
        <v>45</v>
      </c>
      <c r="BH4897" s="398">
        <f t="shared" si="435"/>
        <v>0.5</v>
      </c>
      <c r="BO4897" s="33"/>
    </row>
    <row r="4898" spans="1:67">
      <c r="A4898" s="316" t="s">
        <v>27</v>
      </c>
      <c r="B4898" t="s">
        <v>380</v>
      </c>
      <c r="C4898" t="s">
        <v>910</v>
      </c>
      <c r="D4898" t="s">
        <v>314</v>
      </c>
      <c r="E4898" s="316" t="s">
        <v>193</v>
      </c>
      <c r="F4898" s="316" t="s">
        <v>922</v>
      </c>
      <c r="G4898" s="316" t="s">
        <v>448</v>
      </c>
      <c r="H4898" s="316" t="s">
        <v>322</v>
      </c>
      <c r="I4898" s="316" t="s">
        <v>296</v>
      </c>
      <c r="J4898" s="316" t="s">
        <v>298</v>
      </c>
      <c r="K4898" s="36">
        <v>10</v>
      </c>
      <c r="L4898" s="317">
        <v>0.1111100018024445</v>
      </c>
      <c r="M4898" s="317">
        <v>0.1111100018024445</v>
      </c>
      <c r="N4898" s="36">
        <v>150</v>
      </c>
      <c r="O4898" s="317">
        <v>0.14970000088214869</v>
      </c>
      <c r="P4898" s="317">
        <v>0.15243999660015109</v>
      </c>
      <c r="Q4898" s="36">
        <v>1492</v>
      </c>
      <c r="R4898" s="317">
        <v>0.149619996547699</v>
      </c>
      <c r="S4898" s="317">
        <v>0.153669998049736</v>
      </c>
      <c r="T4898" t="s">
        <v>380</v>
      </c>
      <c r="BA4898" s="395">
        <v>1</v>
      </c>
      <c r="BB4898" s="396" t="s">
        <v>861</v>
      </c>
      <c r="BC4898" t="str">
        <f t="shared" si="431"/>
        <v>RL4</v>
      </c>
      <c r="BD4898" t="str">
        <f t="shared" si="432"/>
        <v>NAoMe_initial_scarf_731_grp</v>
      </c>
      <c r="BE4898" s="397" t="s">
        <v>862</v>
      </c>
      <c r="BF4898" t="str">
        <f t="shared" si="433"/>
        <v>Mild frailty</v>
      </c>
      <c r="BG4898">
        <f t="shared" si="434"/>
        <v>10</v>
      </c>
      <c r="BH4898" s="398">
        <f t="shared" si="435"/>
        <v>0.1111100018024445</v>
      </c>
      <c r="BO4898" s="33"/>
    </row>
    <row r="4899" spans="1:67">
      <c r="A4899" s="316" t="s">
        <v>27</v>
      </c>
      <c r="B4899" t="s">
        <v>380</v>
      </c>
      <c r="C4899" t="s">
        <v>910</v>
      </c>
      <c r="D4899" t="s">
        <v>314</v>
      </c>
      <c r="E4899" s="316" t="s">
        <v>193</v>
      </c>
      <c r="F4899" s="316" t="s">
        <v>922</v>
      </c>
      <c r="G4899" s="316" t="s">
        <v>448</v>
      </c>
      <c r="H4899" s="316" t="s">
        <v>322</v>
      </c>
      <c r="I4899" s="316" t="s">
        <v>296</v>
      </c>
      <c r="J4899" s="316" t="s">
        <v>299</v>
      </c>
      <c r="K4899" s="36">
        <v>13</v>
      </c>
      <c r="L4899" s="317">
        <v>0.1444399952888489</v>
      </c>
      <c r="M4899" s="317">
        <v>0.1444399952888489</v>
      </c>
      <c r="N4899" s="36">
        <v>168</v>
      </c>
      <c r="O4899" s="317">
        <v>0.1676599979400635</v>
      </c>
      <c r="P4899" s="317">
        <v>0.17072999477386469</v>
      </c>
      <c r="Q4899" s="36">
        <v>1470</v>
      </c>
      <c r="R4899" s="317">
        <v>0.1474100053310394</v>
      </c>
      <c r="S4899" s="317">
        <v>0.1514099985361099</v>
      </c>
      <c r="T4899" t="s">
        <v>380</v>
      </c>
      <c r="BA4899" s="395">
        <v>1</v>
      </c>
      <c r="BB4899" s="396" t="s">
        <v>861</v>
      </c>
      <c r="BC4899" t="str">
        <f t="shared" si="431"/>
        <v>RL4</v>
      </c>
      <c r="BD4899" t="str">
        <f t="shared" si="432"/>
        <v>NAoMe_initial_scarf_731_grp</v>
      </c>
      <c r="BE4899" s="397" t="s">
        <v>862</v>
      </c>
      <c r="BF4899" t="str">
        <f t="shared" si="433"/>
        <v>Moderate frailty</v>
      </c>
      <c r="BG4899">
        <f t="shared" si="434"/>
        <v>13</v>
      </c>
      <c r="BH4899" s="398">
        <f t="shared" si="435"/>
        <v>0.1444399952888489</v>
      </c>
      <c r="BO4899" s="33"/>
    </row>
    <row r="4900" spans="1:67">
      <c r="A4900" s="316" t="s">
        <v>27</v>
      </c>
      <c r="B4900" t="s">
        <v>380</v>
      </c>
      <c r="C4900" t="s">
        <v>910</v>
      </c>
      <c r="D4900" t="s">
        <v>314</v>
      </c>
      <c r="E4900" s="316" t="s">
        <v>193</v>
      </c>
      <c r="F4900" s="316" t="s">
        <v>922</v>
      </c>
      <c r="G4900" s="316" t="s">
        <v>448</v>
      </c>
      <c r="H4900" s="316" t="s">
        <v>322</v>
      </c>
      <c r="I4900" s="316" t="s">
        <v>296</v>
      </c>
      <c r="J4900" s="316" t="s">
        <v>353</v>
      </c>
      <c r="K4900" s="36">
        <v>0</v>
      </c>
      <c r="L4900" s="317">
        <v>0</v>
      </c>
      <c r="M4900" s="317"/>
      <c r="N4900" s="36">
        <v>18</v>
      </c>
      <c r="O4900" s="317">
        <v>1.7960000783205029E-2</v>
      </c>
      <c r="P4900" s="317"/>
      <c r="Q4900" s="36">
        <v>263</v>
      </c>
      <c r="R4900" s="317">
        <v>2.6370000094175339E-2</v>
      </c>
      <c r="S4900" s="317"/>
      <c r="T4900" t="s">
        <v>380</v>
      </c>
      <c r="BA4900" s="395">
        <v>1</v>
      </c>
      <c r="BB4900" s="396" t="s">
        <v>861</v>
      </c>
      <c r="BC4900" t="str">
        <f t="shared" si="431"/>
        <v>RL4</v>
      </c>
      <c r="BD4900" t="str">
        <f t="shared" si="432"/>
        <v>NAoMe_initial_scarf_731_grp</v>
      </c>
      <c r="BE4900" s="397" t="s">
        <v>862</v>
      </c>
      <c r="BF4900" t="str">
        <f t="shared" si="433"/>
        <v>Not in HESAPC</v>
      </c>
      <c r="BG4900">
        <f t="shared" si="434"/>
        <v>0</v>
      </c>
      <c r="BH4900" s="398">
        <f t="shared" si="435"/>
        <v>0</v>
      </c>
      <c r="BO4900" s="33"/>
    </row>
    <row r="4901" spans="1:67">
      <c r="A4901" s="316" t="s">
        <v>27</v>
      </c>
      <c r="B4901" t="s">
        <v>380</v>
      </c>
      <c r="C4901" t="s">
        <v>910</v>
      </c>
      <c r="D4901" t="s">
        <v>314</v>
      </c>
      <c r="E4901" s="316" t="s">
        <v>193</v>
      </c>
      <c r="F4901" s="316" t="s">
        <v>922</v>
      </c>
      <c r="G4901" s="316" t="s">
        <v>448</v>
      </c>
      <c r="H4901" s="316" t="s">
        <v>322</v>
      </c>
      <c r="I4901" s="316" t="s">
        <v>296</v>
      </c>
      <c r="J4901" s="316" t="s">
        <v>300</v>
      </c>
      <c r="K4901" s="36">
        <v>22</v>
      </c>
      <c r="L4901" s="317">
        <v>0.24444000422954559</v>
      </c>
      <c r="M4901" s="317">
        <v>0.24444000422954559</v>
      </c>
      <c r="N4901" s="36">
        <v>145</v>
      </c>
      <c r="O4901" s="317">
        <v>0.1447100043296814</v>
      </c>
      <c r="P4901" s="317">
        <v>0.1473599970340729</v>
      </c>
      <c r="Q4901" s="36">
        <v>1219</v>
      </c>
      <c r="R4901" s="317">
        <v>0.1222399994730949</v>
      </c>
      <c r="S4901" s="317">
        <v>0.12555000185966489</v>
      </c>
      <c r="T4901" t="s">
        <v>380</v>
      </c>
      <c r="BA4901" s="395">
        <v>1</v>
      </c>
      <c r="BB4901" s="396" t="s">
        <v>861</v>
      </c>
      <c r="BC4901" t="str">
        <f t="shared" si="431"/>
        <v>RL4</v>
      </c>
      <c r="BD4901" t="str">
        <f t="shared" si="432"/>
        <v>NAoMe_initial_scarf_731_grp</v>
      </c>
      <c r="BE4901" s="397" t="s">
        <v>862</v>
      </c>
      <c r="BF4901" t="str">
        <f t="shared" si="433"/>
        <v>Severe frailty</v>
      </c>
      <c r="BG4901">
        <f t="shared" si="434"/>
        <v>22</v>
      </c>
      <c r="BH4901" s="398">
        <f t="shared" si="435"/>
        <v>0.24444000422954559</v>
      </c>
      <c r="BO4901" s="33"/>
    </row>
    <row r="4902" spans="1:67">
      <c r="A4902" s="316" t="s">
        <v>27</v>
      </c>
      <c r="B4902" t="s">
        <v>380</v>
      </c>
      <c r="C4902" t="s">
        <v>910</v>
      </c>
      <c r="D4902" t="s">
        <v>314</v>
      </c>
      <c r="E4902" s="316" t="s">
        <v>194</v>
      </c>
      <c r="F4902" s="316" t="s">
        <v>923</v>
      </c>
      <c r="G4902" s="316" t="s">
        <v>448</v>
      </c>
      <c r="H4902" s="316" t="s">
        <v>322</v>
      </c>
      <c r="I4902" s="316" t="s">
        <v>310</v>
      </c>
      <c r="J4902" s="316" t="s">
        <v>277</v>
      </c>
      <c r="K4902" s="36">
        <v>2</v>
      </c>
      <c r="L4902" s="317">
        <v>1.9419999793171879E-2</v>
      </c>
      <c r="M4902" s="317"/>
      <c r="N4902" s="36">
        <v>6</v>
      </c>
      <c r="O4902" s="317">
        <v>5.9899999760091296E-3</v>
      </c>
      <c r="P4902" s="317"/>
      <c r="Q4902" s="36">
        <v>70</v>
      </c>
      <c r="R4902" s="317">
        <v>7.0199999026954174E-3</v>
      </c>
      <c r="S4902" s="317"/>
      <c r="T4902" t="s">
        <v>380</v>
      </c>
      <c r="BA4902" s="395">
        <v>1</v>
      </c>
      <c r="BB4902" s="396" t="s">
        <v>861</v>
      </c>
      <c r="BC4902" t="str">
        <f t="shared" si="431"/>
        <v>RXW</v>
      </c>
      <c r="BD4902" t="str">
        <f t="shared" si="432"/>
        <v>NAoMe_initial_age_decades_80cap</v>
      </c>
      <c r="BE4902" s="397" t="s">
        <v>862</v>
      </c>
      <c r="BF4902" t="str">
        <f t="shared" si="433"/>
        <v>18-29 yrs</v>
      </c>
      <c r="BG4902">
        <f t="shared" si="434"/>
        <v>2</v>
      </c>
      <c r="BH4902" s="398">
        <f t="shared" si="435"/>
        <v>1.9419999793171879E-2</v>
      </c>
      <c r="BO4902" s="33"/>
    </row>
    <row r="4903" spans="1:67">
      <c r="A4903" s="316" t="s">
        <v>27</v>
      </c>
      <c r="B4903" t="s">
        <v>380</v>
      </c>
      <c r="C4903" t="s">
        <v>910</v>
      </c>
      <c r="D4903" t="s">
        <v>314</v>
      </c>
      <c r="E4903" s="316" t="s">
        <v>194</v>
      </c>
      <c r="F4903" s="316" t="s">
        <v>923</v>
      </c>
      <c r="G4903" s="316" t="s">
        <v>448</v>
      </c>
      <c r="H4903" s="316" t="s">
        <v>322</v>
      </c>
      <c r="I4903" s="316" t="s">
        <v>310</v>
      </c>
      <c r="J4903" s="316" t="s">
        <v>278</v>
      </c>
      <c r="K4903" s="36">
        <v>2</v>
      </c>
      <c r="L4903" s="317">
        <v>1.9419999793171879E-2</v>
      </c>
      <c r="M4903" s="317"/>
      <c r="N4903" s="36">
        <v>38</v>
      </c>
      <c r="O4903" s="317">
        <v>3.7919998168945313E-2</v>
      </c>
      <c r="P4903" s="317"/>
      <c r="Q4903" s="36">
        <v>429</v>
      </c>
      <c r="R4903" s="317">
        <v>4.3019998818635941E-2</v>
      </c>
      <c r="S4903" s="317"/>
      <c r="T4903" t="s">
        <v>380</v>
      </c>
      <c r="BA4903" s="395">
        <v>1</v>
      </c>
      <c r="BB4903" s="396" t="s">
        <v>861</v>
      </c>
      <c r="BC4903" t="str">
        <f t="shared" si="431"/>
        <v>RXW</v>
      </c>
      <c r="BD4903" t="str">
        <f t="shared" si="432"/>
        <v>NAoMe_initial_age_decades_80cap</v>
      </c>
      <c r="BE4903" s="397" t="s">
        <v>862</v>
      </c>
      <c r="BF4903" t="str">
        <f t="shared" si="433"/>
        <v>30-39 yrs</v>
      </c>
      <c r="BG4903">
        <f t="shared" si="434"/>
        <v>2</v>
      </c>
      <c r="BH4903" s="398">
        <f t="shared" si="435"/>
        <v>1.9419999793171879E-2</v>
      </c>
      <c r="BO4903" s="33"/>
    </row>
    <row r="4904" spans="1:67">
      <c r="A4904" s="316" t="s">
        <v>27</v>
      </c>
      <c r="B4904" t="s">
        <v>380</v>
      </c>
      <c r="C4904" t="s">
        <v>910</v>
      </c>
      <c r="D4904" t="s">
        <v>314</v>
      </c>
      <c r="E4904" s="316" t="s">
        <v>194</v>
      </c>
      <c r="F4904" s="316" t="s">
        <v>923</v>
      </c>
      <c r="G4904" s="316" t="s">
        <v>448</v>
      </c>
      <c r="H4904" s="316" t="s">
        <v>322</v>
      </c>
      <c r="I4904" s="316" t="s">
        <v>310</v>
      </c>
      <c r="J4904" s="316" t="s">
        <v>279</v>
      </c>
      <c r="K4904" s="36">
        <v>8</v>
      </c>
      <c r="L4904" s="317">
        <v>7.7670000493526459E-2</v>
      </c>
      <c r="M4904" s="317"/>
      <c r="N4904" s="36">
        <v>106</v>
      </c>
      <c r="O4904" s="317">
        <v>0.10578999668359761</v>
      </c>
      <c r="P4904" s="317"/>
      <c r="Q4904" s="36">
        <v>1024</v>
      </c>
      <c r="R4904" s="317">
        <v>0.1026899963617325</v>
      </c>
      <c r="S4904" s="317"/>
      <c r="T4904" t="s">
        <v>380</v>
      </c>
      <c r="BA4904" s="395">
        <v>1</v>
      </c>
      <c r="BB4904" s="396" t="s">
        <v>861</v>
      </c>
      <c r="BC4904" t="str">
        <f t="shared" si="431"/>
        <v>RXW</v>
      </c>
      <c r="BD4904" t="str">
        <f t="shared" si="432"/>
        <v>NAoMe_initial_age_decades_80cap</v>
      </c>
      <c r="BE4904" s="397" t="s">
        <v>862</v>
      </c>
      <c r="BF4904" t="str">
        <f t="shared" si="433"/>
        <v>40-49 yrs</v>
      </c>
      <c r="BG4904">
        <f t="shared" si="434"/>
        <v>8</v>
      </c>
      <c r="BH4904" s="398">
        <f t="shared" si="435"/>
        <v>7.7670000493526459E-2</v>
      </c>
      <c r="BO4904" s="33"/>
    </row>
    <row r="4905" spans="1:67">
      <c r="A4905" s="316" t="s">
        <v>27</v>
      </c>
      <c r="B4905" t="s">
        <v>380</v>
      </c>
      <c r="C4905" t="s">
        <v>910</v>
      </c>
      <c r="D4905" t="s">
        <v>314</v>
      </c>
      <c r="E4905" s="316" t="s">
        <v>194</v>
      </c>
      <c r="F4905" s="316" t="s">
        <v>923</v>
      </c>
      <c r="G4905" s="316" t="s">
        <v>448</v>
      </c>
      <c r="H4905" s="316" t="s">
        <v>322</v>
      </c>
      <c r="I4905" s="316" t="s">
        <v>310</v>
      </c>
      <c r="J4905" s="316" t="s">
        <v>280</v>
      </c>
      <c r="K4905" s="36">
        <v>23</v>
      </c>
      <c r="L4905" s="317">
        <v>0.22329999506473541</v>
      </c>
      <c r="M4905" s="317"/>
      <c r="N4905" s="36">
        <v>183</v>
      </c>
      <c r="O4905" s="317">
        <v>0.18263000249862671</v>
      </c>
      <c r="P4905" s="317"/>
      <c r="Q4905" s="36">
        <v>1733</v>
      </c>
      <c r="R4905" s="317">
        <v>0.17378999292850489</v>
      </c>
      <c r="S4905" s="317"/>
      <c r="T4905" t="s">
        <v>380</v>
      </c>
      <c r="BA4905" s="395">
        <v>1</v>
      </c>
      <c r="BB4905" s="396" t="s">
        <v>861</v>
      </c>
      <c r="BC4905" t="str">
        <f t="shared" si="431"/>
        <v>RXW</v>
      </c>
      <c r="BD4905" t="str">
        <f t="shared" si="432"/>
        <v>NAoMe_initial_age_decades_80cap</v>
      </c>
      <c r="BE4905" s="397" t="s">
        <v>862</v>
      </c>
      <c r="BF4905" t="str">
        <f t="shared" si="433"/>
        <v>50-59 yrs</v>
      </c>
      <c r="BG4905">
        <f t="shared" si="434"/>
        <v>23</v>
      </c>
      <c r="BH4905" s="398">
        <f t="shared" si="435"/>
        <v>0.22329999506473541</v>
      </c>
      <c r="BO4905" s="33"/>
    </row>
    <row r="4906" spans="1:67">
      <c r="A4906" s="316" t="s">
        <v>27</v>
      </c>
      <c r="B4906" t="s">
        <v>380</v>
      </c>
      <c r="C4906" t="s">
        <v>910</v>
      </c>
      <c r="D4906" t="s">
        <v>314</v>
      </c>
      <c r="E4906" s="316" t="s">
        <v>194</v>
      </c>
      <c r="F4906" s="316" t="s">
        <v>923</v>
      </c>
      <c r="G4906" s="316" t="s">
        <v>448</v>
      </c>
      <c r="H4906" s="316" t="s">
        <v>322</v>
      </c>
      <c r="I4906" s="316" t="s">
        <v>310</v>
      </c>
      <c r="J4906" s="316" t="s">
        <v>281</v>
      </c>
      <c r="K4906" s="36">
        <v>22</v>
      </c>
      <c r="L4906" s="317">
        <v>0.21358999609947199</v>
      </c>
      <c r="M4906" s="317"/>
      <c r="N4906" s="36">
        <v>162</v>
      </c>
      <c r="O4906" s="317">
        <v>0.16167999804019931</v>
      </c>
      <c r="P4906" s="317"/>
      <c r="Q4906" s="36">
        <v>1931</v>
      </c>
      <c r="R4906" s="317">
        <v>0.19363999366760251</v>
      </c>
      <c r="S4906" s="317"/>
      <c r="T4906" t="s">
        <v>380</v>
      </c>
      <c r="BA4906" s="395">
        <v>1</v>
      </c>
      <c r="BB4906" s="396" t="s">
        <v>861</v>
      </c>
      <c r="BC4906" t="str">
        <f t="shared" si="431"/>
        <v>RXW</v>
      </c>
      <c r="BD4906" t="str">
        <f t="shared" si="432"/>
        <v>NAoMe_initial_age_decades_80cap</v>
      </c>
      <c r="BE4906" s="397" t="s">
        <v>862</v>
      </c>
      <c r="BF4906" t="str">
        <f t="shared" si="433"/>
        <v>60-69 yrs</v>
      </c>
      <c r="BG4906">
        <f t="shared" si="434"/>
        <v>22</v>
      </c>
      <c r="BH4906" s="398">
        <f t="shared" si="435"/>
        <v>0.21358999609947199</v>
      </c>
      <c r="BO4906" s="33"/>
    </row>
    <row r="4907" spans="1:67">
      <c r="A4907" s="316" t="s">
        <v>27</v>
      </c>
      <c r="B4907" t="s">
        <v>380</v>
      </c>
      <c r="C4907" t="s">
        <v>910</v>
      </c>
      <c r="D4907" t="s">
        <v>314</v>
      </c>
      <c r="E4907" s="316" t="s">
        <v>194</v>
      </c>
      <c r="F4907" s="316" t="s">
        <v>923</v>
      </c>
      <c r="G4907" s="316" t="s">
        <v>448</v>
      </c>
      <c r="H4907" s="316" t="s">
        <v>322</v>
      </c>
      <c r="I4907" s="316" t="s">
        <v>310</v>
      </c>
      <c r="J4907" s="316" t="s">
        <v>282</v>
      </c>
      <c r="K4907" s="36">
        <v>27</v>
      </c>
      <c r="L4907" s="317">
        <v>0.26214000582695007</v>
      </c>
      <c r="M4907" s="317"/>
      <c r="N4907" s="36">
        <v>259</v>
      </c>
      <c r="O4907" s="317">
        <v>0.2584800124168396</v>
      </c>
      <c r="P4907" s="317"/>
      <c r="Q4907" s="36">
        <v>2493</v>
      </c>
      <c r="R4907" s="317">
        <v>0.25</v>
      </c>
      <c r="S4907" s="317"/>
      <c r="T4907" t="s">
        <v>380</v>
      </c>
      <c r="BA4907" s="395">
        <v>1</v>
      </c>
      <c r="BB4907" s="396" t="s">
        <v>861</v>
      </c>
      <c r="BC4907" t="str">
        <f t="shared" si="431"/>
        <v>RXW</v>
      </c>
      <c r="BD4907" t="str">
        <f t="shared" si="432"/>
        <v>NAoMe_initial_age_decades_80cap</v>
      </c>
      <c r="BE4907" s="397" t="s">
        <v>862</v>
      </c>
      <c r="BF4907" t="str">
        <f t="shared" si="433"/>
        <v>70-79 yrs</v>
      </c>
      <c r="BG4907">
        <f t="shared" si="434"/>
        <v>27</v>
      </c>
      <c r="BH4907" s="398">
        <f t="shared" si="435"/>
        <v>0.26214000582695007</v>
      </c>
      <c r="BO4907" s="33"/>
    </row>
    <row r="4908" spans="1:67">
      <c r="A4908" s="316" t="s">
        <v>27</v>
      </c>
      <c r="B4908" t="s">
        <v>380</v>
      </c>
      <c r="C4908" t="s">
        <v>910</v>
      </c>
      <c r="D4908" t="s">
        <v>314</v>
      </c>
      <c r="E4908" s="316" t="s">
        <v>194</v>
      </c>
      <c r="F4908" s="316" t="s">
        <v>923</v>
      </c>
      <c r="G4908" s="316" t="s">
        <v>448</v>
      </c>
      <c r="H4908" s="316" t="s">
        <v>322</v>
      </c>
      <c r="I4908" s="316" t="s">
        <v>310</v>
      </c>
      <c r="J4908" s="316" t="s">
        <v>283</v>
      </c>
      <c r="K4908" s="36">
        <v>19</v>
      </c>
      <c r="L4908" s="317">
        <v>0.18446999788284299</v>
      </c>
      <c r="M4908" s="317"/>
      <c r="N4908" s="36">
        <v>248</v>
      </c>
      <c r="O4908" s="317">
        <v>0.24750000238418579</v>
      </c>
      <c r="P4908" s="317"/>
      <c r="Q4908" s="36">
        <v>2292</v>
      </c>
      <c r="R4908" s="317">
        <v>0.2298399955034256</v>
      </c>
      <c r="S4908" s="317"/>
      <c r="T4908" t="s">
        <v>380</v>
      </c>
      <c r="BA4908" s="395">
        <v>1</v>
      </c>
      <c r="BB4908" s="396" t="s">
        <v>861</v>
      </c>
      <c r="BC4908" t="str">
        <f t="shared" si="431"/>
        <v>RXW</v>
      </c>
      <c r="BD4908" t="str">
        <f t="shared" si="432"/>
        <v>NAoMe_initial_age_decades_80cap</v>
      </c>
      <c r="BE4908" s="397" t="s">
        <v>862</v>
      </c>
      <c r="BF4908" t="str">
        <f t="shared" si="433"/>
        <v>80+ yrs</v>
      </c>
      <c r="BG4908">
        <f t="shared" si="434"/>
        <v>19</v>
      </c>
      <c r="BH4908" s="398">
        <f t="shared" si="435"/>
        <v>0.18446999788284299</v>
      </c>
      <c r="BO4908" s="33"/>
    </row>
    <row r="4909" spans="1:67">
      <c r="A4909" s="316" t="s">
        <v>27</v>
      </c>
      <c r="B4909" t="s">
        <v>380</v>
      </c>
      <c r="C4909" t="s">
        <v>910</v>
      </c>
      <c r="D4909" t="s">
        <v>314</v>
      </c>
      <c r="E4909" s="316" t="s">
        <v>194</v>
      </c>
      <c r="F4909" s="316" t="s">
        <v>923</v>
      </c>
      <c r="G4909" s="316" t="s">
        <v>448</v>
      </c>
      <c r="H4909" s="316" t="s">
        <v>322</v>
      </c>
      <c r="I4909" s="316" t="s">
        <v>341</v>
      </c>
      <c r="J4909" s="316" t="s">
        <v>13</v>
      </c>
      <c r="K4909" s="36">
        <v>68</v>
      </c>
      <c r="L4909" s="317">
        <v>0.66018998622894287</v>
      </c>
      <c r="M4909" s="317">
        <v>0.68000000715255737</v>
      </c>
      <c r="N4909" s="36">
        <v>639</v>
      </c>
      <c r="O4909" s="317">
        <v>0.63771998882293701</v>
      </c>
      <c r="P4909" s="317">
        <v>0.64938998222351074</v>
      </c>
      <c r="Q4909" s="36">
        <v>6753</v>
      </c>
      <c r="R4909" s="317">
        <v>0.67720001935958862</v>
      </c>
      <c r="S4909" s="317">
        <v>0.69554001092910767</v>
      </c>
      <c r="T4909" t="s">
        <v>380</v>
      </c>
      <c r="BA4909" s="395">
        <v>1</v>
      </c>
      <c r="BB4909" s="396" t="s">
        <v>861</v>
      </c>
      <c r="BC4909" t="str">
        <f t="shared" si="431"/>
        <v>RXW</v>
      </c>
      <c r="BD4909" t="str">
        <f t="shared" si="432"/>
        <v>NAoMe_initial_ch_score_2cap</v>
      </c>
      <c r="BE4909" s="397" t="s">
        <v>862</v>
      </c>
      <c r="BF4909" t="str">
        <f t="shared" si="433"/>
        <v>0</v>
      </c>
      <c r="BG4909">
        <f t="shared" si="434"/>
        <v>68</v>
      </c>
      <c r="BH4909" s="398">
        <f t="shared" si="435"/>
        <v>0.66018998622894287</v>
      </c>
      <c r="BO4909" s="33"/>
    </row>
    <row r="4910" spans="1:67">
      <c r="A4910" s="316" t="s">
        <v>27</v>
      </c>
      <c r="B4910" t="s">
        <v>380</v>
      </c>
      <c r="C4910" t="s">
        <v>910</v>
      </c>
      <c r="D4910" t="s">
        <v>314</v>
      </c>
      <c r="E4910" s="316" t="s">
        <v>194</v>
      </c>
      <c r="F4910" s="316" t="s">
        <v>923</v>
      </c>
      <c r="G4910" s="316" t="s">
        <v>448</v>
      </c>
      <c r="H4910" s="316" t="s">
        <v>322</v>
      </c>
      <c r="I4910" s="316" t="s">
        <v>341</v>
      </c>
      <c r="J4910" s="316" t="s">
        <v>14</v>
      </c>
      <c r="K4910" s="36">
        <v>20</v>
      </c>
      <c r="L4910" s="317">
        <v>0.19416999816894531</v>
      </c>
      <c r="M4910" s="317">
        <v>0.20000000298023221</v>
      </c>
      <c r="N4910" s="36">
        <v>178</v>
      </c>
      <c r="O4910" s="317">
        <v>0.17764000594615939</v>
      </c>
      <c r="P4910" s="317">
        <v>0.18088999390602109</v>
      </c>
      <c r="Q4910" s="36">
        <v>1630</v>
      </c>
      <c r="R4910" s="317">
        <v>0.16346000134944921</v>
      </c>
      <c r="S4910" s="317">
        <v>0.16788999736309049</v>
      </c>
      <c r="T4910" t="s">
        <v>380</v>
      </c>
      <c r="BA4910" s="395">
        <v>1</v>
      </c>
      <c r="BB4910" s="396" t="s">
        <v>861</v>
      </c>
      <c r="BC4910" t="str">
        <f t="shared" si="431"/>
        <v>RXW</v>
      </c>
      <c r="BD4910" t="str">
        <f t="shared" si="432"/>
        <v>NAoMe_initial_ch_score_2cap</v>
      </c>
      <c r="BE4910" s="397" t="s">
        <v>862</v>
      </c>
      <c r="BF4910" t="str">
        <f t="shared" si="433"/>
        <v>1</v>
      </c>
      <c r="BG4910">
        <f t="shared" si="434"/>
        <v>20</v>
      </c>
      <c r="BH4910" s="398">
        <f t="shared" si="435"/>
        <v>0.19416999816894531</v>
      </c>
      <c r="BO4910" s="33"/>
    </row>
    <row r="4911" spans="1:67">
      <c r="A4911" s="316" t="s">
        <v>27</v>
      </c>
      <c r="B4911" t="s">
        <v>380</v>
      </c>
      <c r="C4911" t="s">
        <v>910</v>
      </c>
      <c r="D4911" t="s">
        <v>314</v>
      </c>
      <c r="E4911" s="316" t="s">
        <v>194</v>
      </c>
      <c r="F4911" s="316" t="s">
        <v>923</v>
      </c>
      <c r="G4911" s="316" t="s">
        <v>448</v>
      </c>
      <c r="H4911" s="316" t="s">
        <v>322</v>
      </c>
      <c r="I4911" s="316" t="s">
        <v>341</v>
      </c>
      <c r="J4911" s="316" t="s">
        <v>301</v>
      </c>
      <c r="K4911" s="36">
        <v>12</v>
      </c>
      <c r="L4911" s="317">
        <v>0.1164999976754189</v>
      </c>
      <c r="M4911" s="317">
        <v>0.119999997317791</v>
      </c>
      <c r="N4911" s="36">
        <v>167</v>
      </c>
      <c r="O4911" s="317">
        <v>0.1666699945926666</v>
      </c>
      <c r="P4911" s="317">
        <v>0.16971999406814581</v>
      </c>
      <c r="Q4911" s="36">
        <v>1326</v>
      </c>
      <c r="R4911" s="317">
        <v>0.132970005273819</v>
      </c>
      <c r="S4911" s="317">
        <v>0.13657000660896301</v>
      </c>
      <c r="T4911" t="s">
        <v>380</v>
      </c>
      <c r="BA4911" s="395">
        <v>1</v>
      </c>
      <c r="BB4911" s="396" t="s">
        <v>861</v>
      </c>
      <c r="BC4911" t="str">
        <f t="shared" si="431"/>
        <v>RXW</v>
      </c>
      <c r="BD4911" t="str">
        <f t="shared" si="432"/>
        <v>NAoMe_initial_ch_score_2cap</v>
      </c>
      <c r="BE4911" s="397" t="s">
        <v>862</v>
      </c>
      <c r="BF4911" t="str">
        <f t="shared" si="433"/>
        <v>2+</v>
      </c>
      <c r="BG4911">
        <f t="shared" si="434"/>
        <v>12</v>
      </c>
      <c r="BH4911" s="398">
        <f t="shared" si="435"/>
        <v>0.1164999976754189</v>
      </c>
      <c r="BO4911" s="33"/>
    </row>
    <row r="4912" spans="1:67">
      <c r="A4912" s="316" t="s">
        <v>27</v>
      </c>
      <c r="B4912" t="s">
        <v>380</v>
      </c>
      <c r="C4912" t="s">
        <v>910</v>
      </c>
      <c r="D4912" t="s">
        <v>314</v>
      </c>
      <c r="E4912" s="316" t="s">
        <v>194</v>
      </c>
      <c r="F4912" s="316" t="s">
        <v>923</v>
      </c>
      <c r="G4912" s="316" t="s">
        <v>448</v>
      </c>
      <c r="H4912" s="316" t="s">
        <v>322</v>
      </c>
      <c r="I4912" s="316" t="s">
        <v>341</v>
      </c>
      <c r="J4912" s="316" t="s">
        <v>260</v>
      </c>
      <c r="K4912" s="36">
        <v>3</v>
      </c>
      <c r="L4912" s="317">
        <v>2.9130000621080399E-2</v>
      </c>
      <c r="M4912" s="317"/>
      <c r="N4912" s="36">
        <v>18</v>
      </c>
      <c r="O4912" s="317">
        <v>1.7960000783205029E-2</v>
      </c>
      <c r="P4912" s="317"/>
      <c r="Q4912" s="36">
        <v>263</v>
      </c>
      <c r="R4912" s="317">
        <v>2.6370000094175339E-2</v>
      </c>
      <c r="S4912" s="317"/>
      <c r="T4912" t="s">
        <v>380</v>
      </c>
      <c r="BA4912" s="395">
        <v>1</v>
      </c>
      <c r="BB4912" s="396" t="s">
        <v>861</v>
      </c>
      <c r="BC4912" t="str">
        <f t="shared" si="431"/>
        <v>RXW</v>
      </c>
      <c r="BD4912" t="str">
        <f t="shared" si="432"/>
        <v>NAoMe_initial_ch_score_2cap</v>
      </c>
      <c r="BE4912" s="397" t="s">
        <v>862</v>
      </c>
      <c r="BF4912" t="str">
        <f t="shared" si="433"/>
        <v>Unknown</v>
      </c>
      <c r="BG4912">
        <f t="shared" si="434"/>
        <v>3</v>
      </c>
      <c r="BH4912" s="398">
        <f t="shared" si="435"/>
        <v>2.9130000621080399E-2</v>
      </c>
      <c r="BO4912" s="33"/>
    </row>
    <row r="4913" spans="1:67">
      <c r="A4913" s="316" t="s">
        <v>27</v>
      </c>
      <c r="B4913" t="s">
        <v>380</v>
      </c>
      <c r="C4913" t="s">
        <v>910</v>
      </c>
      <c r="D4913" t="s">
        <v>314</v>
      </c>
      <c r="E4913" s="316" t="s">
        <v>194</v>
      </c>
      <c r="F4913" s="316" t="s">
        <v>923</v>
      </c>
      <c r="G4913" s="316" t="s">
        <v>448</v>
      </c>
      <c r="H4913" s="316" t="s">
        <v>322</v>
      </c>
      <c r="I4913" s="316" t="s">
        <v>309</v>
      </c>
      <c r="J4913" s="316" t="s">
        <v>289</v>
      </c>
      <c r="K4913" s="36">
        <v>33</v>
      </c>
      <c r="L4913" s="317">
        <v>0.32038998603820801</v>
      </c>
      <c r="M4913" s="317"/>
      <c r="N4913" s="36">
        <v>317</v>
      </c>
      <c r="O4913" s="317">
        <v>0.31637001037597662</v>
      </c>
      <c r="P4913" s="317"/>
      <c r="Q4913" s="36">
        <v>3283</v>
      </c>
      <c r="R4913" s="317">
        <v>0.3292199969291687</v>
      </c>
      <c r="S4913" s="317"/>
      <c r="T4913" t="s">
        <v>380</v>
      </c>
      <c r="BA4913" s="395">
        <v>1</v>
      </c>
      <c r="BB4913" s="396" t="s">
        <v>861</v>
      </c>
      <c r="BC4913" t="str">
        <f t="shared" si="431"/>
        <v>RXW</v>
      </c>
      <c r="BD4913" t="str">
        <f t="shared" si="432"/>
        <v>NAoMe_initial_diagnosis_year</v>
      </c>
      <c r="BE4913" s="397" t="s">
        <v>862</v>
      </c>
      <c r="BF4913" t="str">
        <f t="shared" si="433"/>
        <v>2021</v>
      </c>
      <c r="BG4913">
        <f t="shared" si="434"/>
        <v>33</v>
      </c>
      <c r="BH4913" s="398">
        <f t="shared" si="435"/>
        <v>0.32038998603820801</v>
      </c>
      <c r="BO4913" s="33"/>
    </row>
    <row r="4914" spans="1:67">
      <c r="A4914" s="316" t="s">
        <v>27</v>
      </c>
      <c r="B4914" t="s">
        <v>380</v>
      </c>
      <c r="C4914" t="s">
        <v>910</v>
      </c>
      <c r="D4914" t="s">
        <v>314</v>
      </c>
      <c r="E4914" s="316" t="s">
        <v>194</v>
      </c>
      <c r="F4914" s="316" t="s">
        <v>923</v>
      </c>
      <c r="G4914" s="316" t="s">
        <v>448</v>
      </c>
      <c r="H4914" s="316" t="s">
        <v>322</v>
      </c>
      <c r="I4914" s="316" t="s">
        <v>309</v>
      </c>
      <c r="J4914" s="316" t="s">
        <v>816</v>
      </c>
      <c r="K4914" s="36">
        <v>36</v>
      </c>
      <c r="L4914" s="317">
        <v>0.34951001405715942</v>
      </c>
      <c r="M4914" s="317"/>
      <c r="N4914" s="36">
        <v>308</v>
      </c>
      <c r="O4914" s="317">
        <v>0.3073900043964386</v>
      </c>
      <c r="P4914" s="317"/>
      <c r="Q4914" s="36">
        <v>3315</v>
      </c>
      <c r="R4914" s="317">
        <v>0.33243000507354742</v>
      </c>
      <c r="S4914" s="317"/>
      <c r="T4914" t="s">
        <v>380</v>
      </c>
      <c r="BA4914" s="395">
        <v>1</v>
      </c>
      <c r="BB4914" s="396" t="s">
        <v>861</v>
      </c>
      <c r="BC4914" t="str">
        <f t="shared" si="431"/>
        <v>RXW</v>
      </c>
      <c r="BD4914" t="str">
        <f t="shared" si="432"/>
        <v>NAoMe_initial_diagnosis_year</v>
      </c>
      <c r="BE4914" s="397" t="s">
        <v>862</v>
      </c>
      <c r="BF4914" t="str">
        <f t="shared" si="433"/>
        <v>2022</v>
      </c>
      <c r="BG4914">
        <f t="shared" si="434"/>
        <v>36</v>
      </c>
      <c r="BH4914" s="398">
        <f t="shared" si="435"/>
        <v>0.34951001405715942</v>
      </c>
      <c r="BO4914" s="33"/>
    </row>
    <row r="4915" spans="1:67">
      <c r="A4915" s="316" t="s">
        <v>27</v>
      </c>
      <c r="B4915" t="s">
        <v>380</v>
      </c>
      <c r="C4915" t="s">
        <v>910</v>
      </c>
      <c r="D4915" t="s">
        <v>314</v>
      </c>
      <c r="E4915" s="316" t="s">
        <v>194</v>
      </c>
      <c r="F4915" s="316" t="s">
        <v>923</v>
      </c>
      <c r="G4915" s="316" t="s">
        <v>448</v>
      </c>
      <c r="H4915" s="316" t="s">
        <v>322</v>
      </c>
      <c r="I4915" s="316" t="s">
        <v>309</v>
      </c>
      <c r="J4915" s="316" t="s">
        <v>946</v>
      </c>
      <c r="K4915" s="36">
        <v>34</v>
      </c>
      <c r="L4915" s="317">
        <v>0.33009999990463262</v>
      </c>
      <c r="M4915" s="317"/>
      <c r="N4915" s="36">
        <v>377</v>
      </c>
      <c r="O4915" s="317">
        <v>0.3762499988079071</v>
      </c>
      <c r="P4915" s="317"/>
      <c r="Q4915" s="36">
        <v>3374</v>
      </c>
      <c r="R4915" s="317">
        <v>0.33834999799728388</v>
      </c>
      <c r="S4915" s="317"/>
      <c r="T4915" t="s">
        <v>380</v>
      </c>
      <c r="BA4915" s="395">
        <v>1</v>
      </c>
      <c r="BB4915" s="396" t="s">
        <v>861</v>
      </c>
      <c r="BC4915" t="str">
        <f t="shared" si="431"/>
        <v>RXW</v>
      </c>
      <c r="BD4915" t="str">
        <f t="shared" si="432"/>
        <v>NAoMe_initial_diagnosis_year</v>
      </c>
      <c r="BE4915" s="397" t="s">
        <v>862</v>
      </c>
      <c r="BF4915" t="str">
        <f t="shared" si="433"/>
        <v>2023</v>
      </c>
      <c r="BG4915">
        <f t="shared" si="434"/>
        <v>34</v>
      </c>
      <c r="BH4915" s="398">
        <f t="shared" si="435"/>
        <v>0.33009999990463262</v>
      </c>
      <c r="BO4915" s="33"/>
    </row>
    <row r="4916" spans="1:67">
      <c r="A4916" s="316" t="s">
        <v>27</v>
      </c>
      <c r="B4916" t="s">
        <v>380</v>
      </c>
      <c r="C4916" t="s">
        <v>910</v>
      </c>
      <c r="D4916" t="s">
        <v>314</v>
      </c>
      <c r="E4916" s="316" t="s">
        <v>194</v>
      </c>
      <c r="F4916" s="316" t="s">
        <v>923</v>
      </c>
      <c r="G4916" s="316" t="s">
        <v>448</v>
      </c>
      <c r="H4916" s="316" t="s">
        <v>322</v>
      </c>
      <c r="I4916" s="316" t="s">
        <v>331</v>
      </c>
      <c r="J4916" s="316" t="s">
        <v>332</v>
      </c>
      <c r="K4916" s="36">
        <v>2</v>
      </c>
      <c r="L4916" s="317">
        <v>1.9419999793171879E-2</v>
      </c>
      <c r="M4916" s="317">
        <v>2.4100000038743019E-2</v>
      </c>
      <c r="N4916" s="36">
        <v>51</v>
      </c>
      <c r="O4916" s="317">
        <v>5.090000107884407E-2</v>
      </c>
      <c r="P4916" s="317">
        <v>6.0430001467466347E-2</v>
      </c>
      <c r="Q4916" s="36">
        <v>434</v>
      </c>
      <c r="R4916" s="317">
        <v>4.3519999831914902E-2</v>
      </c>
      <c r="S4916" s="317">
        <v>5.2159998565912247E-2</v>
      </c>
      <c r="T4916" t="s">
        <v>380</v>
      </c>
      <c r="BA4916" s="395">
        <v>1</v>
      </c>
      <c r="BB4916" s="396" t="s">
        <v>861</v>
      </c>
      <c r="BC4916" t="str">
        <f t="shared" si="431"/>
        <v>RXW</v>
      </c>
      <c r="BD4916" t="str">
        <f t="shared" si="432"/>
        <v>NAoMe_initial_disease_group</v>
      </c>
      <c r="BE4916" s="397" t="s">
        <v>862</v>
      </c>
      <c r="BF4916" t="str">
        <f t="shared" si="433"/>
        <v>Advanced M0</v>
      </c>
      <c r="BG4916">
        <f t="shared" si="434"/>
        <v>2</v>
      </c>
      <c r="BH4916" s="398">
        <f t="shared" si="435"/>
        <v>1.9419999793171879E-2</v>
      </c>
      <c r="BO4916" s="33"/>
    </row>
    <row r="4917" spans="1:67">
      <c r="A4917" s="316" t="s">
        <v>27</v>
      </c>
      <c r="B4917" t="s">
        <v>380</v>
      </c>
      <c r="C4917" t="s">
        <v>910</v>
      </c>
      <c r="D4917" t="s">
        <v>314</v>
      </c>
      <c r="E4917" s="316" t="s">
        <v>194</v>
      </c>
      <c r="F4917" s="316" t="s">
        <v>923</v>
      </c>
      <c r="G4917" s="316" t="s">
        <v>448</v>
      </c>
      <c r="H4917" s="316" t="s">
        <v>322</v>
      </c>
      <c r="I4917" s="316" t="s">
        <v>331</v>
      </c>
      <c r="J4917" s="316" t="s">
        <v>333</v>
      </c>
      <c r="K4917" s="36">
        <v>59</v>
      </c>
      <c r="L4917" s="317">
        <v>0.57282000780105591</v>
      </c>
      <c r="M4917" s="317">
        <v>0.71083998680114746</v>
      </c>
      <c r="N4917" s="36">
        <v>561</v>
      </c>
      <c r="O4917" s="317">
        <v>0.55988001823425293</v>
      </c>
      <c r="P4917" s="317">
        <v>0.66469001770019531</v>
      </c>
      <c r="Q4917" s="36">
        <v>6159</v>
      </c>
      <c r="R4917" s="317">
        <v>0.6176300048828125</v>
      </c>
      <c r="S4917" s="317">
        <v>0.74026000499725342</v>
      </c>
      <c r="T4917" t="s">
        <v>380</v>
      </c>
      <c r="BA4917" s="395">
        <v>1</v>
      </c>
      <c r="BB4917" s="396" t="s">
        <v>861</v>
      </c>
      <c r="BC4917" t="str">
        <f t="shared" si="431"/>
        <v>RXW</v>
      </c>
      <c r="BD4917" t="str">
        <f t="shared" si="432"/>
        <v>NAoMe_initial_disease_group</v>
      </c>
      <c r="BE4917" s="397" t="s">
        <v>862</v>
      </c>
      <c r="BF4917" t="str">
        <f t="shared" si="433"/>
        <v>Advanced M1</v>
      </c>
      <c r="BG4917">
        <f t="shared" si="434"/>
        <v>59</v>
      </c>
      <c r="BH4917" s="398">
        <f t="shared" si="435"/>
        <v>0.57282000780105591</v>
      </c>
      <c r="BO4917" s="33"/>
    </row>
    <row r="4918" spans="1:67">
      <c r="A4918" s="316" t="s">
        <v>27</v>
      </c>
      <c r="B4918" t="s">
        <v>380</v>
      </c>
      <c r="C4918" t="s">
        <v>910</v>
      </c>
      <c r="D4918" t="s">
        <v>314</v>
      </c>
      <c r="E4918" s="316" t="s">
        <v>194</v>
      </c>
      <c r="F4918" s="316" t="s">
        <v>923</v>
      </c>
      <c r="G4918" s="316" t="s">
        <v>448</v>
      </c>
      <c r="H4918" s="316" t="s">
        <v>322</v>
      </c>
      <c r="I4918" s="316" t="s">
        <v>331</v>
      </c>
      <c r="J4918" s="316" t="s">
        <v>334</v>
      </c>
      <c r="K4918" s="36">
        <v>2</v>
      </c>
      <c r="L4918" s="317">
        <v>1.9419999793171879E-2</v>
      </c>
      <c r="M4918" s="317">
        <v>2.4100000038743019E-2</v>
      </c>
      <c r="N4918" s="36">
        <v>7</v>
      </c>
      <c r="O4918" s="317">
        <v>6.9900001399219036E-3</v>
      </c>
      <c r="P4918" s="317">
        <v>8.2900002598762512E-3</v>
      </c>
      <c r="Q4918" s="36">
        <v>64</v>
      </c>
      <c r="R4918" s="317">
        <v>6.4199999906122676E-3</v>
      </c>
      <c r="S4918" s="317">
        <v>7.689999882131815E-3</v>
      </c>
      <c r="T4918" t="s">
        <v>380</v>
      </c>
      <c r="BA4918" s="395">
        <v>1</v>
      </c>
      <c r="BB4918" s="396" t="s">
        <v>861</v>
      </c>
      <c r="BC4918" t="str">
        <f t="shared" si="431"/>
        <v>RXW</v>
      </c>
      <c r="BD4918" t="str">
        <f t="shared" si="432"/>
        <v>NAoMe_initial_disease_group</v>
      </c>
      <c r="BE4918" s="397" t="s">
        <v>862</v>
      </c>
      <c r="BF4918" t="str">
        <f t="shared" si="433"/>
        <v>DCIS</v>
      </c>
      <c r="BG4918">
        <f t="shared" si="434"/>
        <v>2</v>
      </c>
      <c r="BH4918" s="398">
        <f t="shared" si="435"/>
        <v>1.9419999793171879E-2</v>
      </c>
      <c r="BO4918" s="33"/>
    </row>
    <row r="4919" spans="1:67">
      <c r="A4919" s="316" t="s">
        <v>27</v>
      </c>
      <c r="B4919" t="s">
        <v>380</v>
      </c>
      <c r="C4919" t="s">
        <v>910</v>
      </c>
      <c r="D4919" t="s">
        <v>314</v>
      </c>
      <c r="E4919" s="316" t="s">
        <v>194</v>
      </c>
      <c r="F4919" s="316" t="s">
        <v>923</v>
      </c>
      <c r="G4919" s="316" t="s">
        <v>448</v>
      </c>
      <c r="H4919" s="316" t="s">
        <v>322</v>
      </c>
      <c r="I4919" s="316" t="s">
        <v>331</v>
      </c>
      <c r="J4919" s="316" t="s">
        <v>335</v>
      </c>
      <c r="K4919" s="36">
        <v>20</v>
      </c>
      <c r="L4919" s="317">
        <v>0.19416999816894531</v>
      </c>
      <c r="M4919" s="317">
        <v>0.24096000194549561</v>
      </c>
      <c r="N4919" s="36">
        <v>225</v>
      </c>
      <c r="O4919" s="317">
        <v>0.22454999387264249</v>
      </c>
      <c r="P4919" s="317">
        <v>0.26658999919891357</v>
      </c>
      <c r="Q4919" s="36">
        <v>1663</v>
      </c>
      <c r="R4919" s="317">
        <v>0.16676999628543851</v>
      </c>
      <c r="S4919" s="317">
        <v>0.19988000392913821</v>
      </c>
      <c r="T4919" t="s">
        <v>380</v>
      </c>
      <c r="BA4919" s="395">
        <v>1</v>
      </c>
      <c r="BB4919" s="396" t="s">
        <v>861</v>
      </c>
      <c r="BC4919" t="str">
        <f t="shared" si="431"/>
        <v>RXW</v>
      </c>
      <c r="BD4919" t="str">
        <f t="shared" si="432"/>
        <v>NAoMe_initial_disease_group</v>
      </c>
      <c r="BE4919" s="397" t="s">
        <v>862</v>
      </c>
      <c r="BF4919" t="str">
        <f t="shared" si="433"/>
        <v>Early invasive</v>
      </c>
      <c r="BG4919">
        <f t="shared" si="434"/>
        <v>20</v>
      </c>
      <c r="BH4919" s="398">
        <f t="shared" si="435"/>
        <v>0.19416999816894531</v>
      </c>
      <c r="BO4919" s="33"/>
    </row>
    <row r="4920" spans="1:67">
      <c r="A4920" s="316" t="s">
        <v>27</v>
      </c>
      <c r="B4920" t="s">
        <v>380</v>
      </c>
      <c r="C4920" t="s">
        <v>910</v>
      </c>
      <c r="D4920" t="s">
        <v>314</v>
      </c>
      <c r="E4920" s="316" t="s">
        <v>194</v>
      </c>
      <c r="F4920" s="316" t="s">
        <v>923</v>
      </c>
      <c r="G4920" s="316" t="s">
        <v>448</v>
      </c>
      <c r="H4920" s="316" t="s">
        <v>322</v>
      </c>
      <c r="I4920" s="316" t="s">
        <v>331</v>
      </c>
      <c r="J4920" s="316" t="s">
        <v>337</v>
      </c>
      <c r="K4920" s="36">
        <v>20</v>
      </c>
      <c r="L4920" s="317">
        <v>0.19416999816894531</v>
      </c>
      <c r="M4920" s="317"/>
      <c r="N4920" s="36">
        <v>158</v>
      </c>
      <c r="O4920" s="317">
        <v>0.15768000483512881</v>
      </c>
      <c r="P4920" s="317"/>
      <c r="Q4920" s="36">
        <v>1652</v>
      </c>
      <c r="R4920" s="317">
        <v>0.1656599938869476</v>
      </c>
      <c r="S4920" s="317"/>
      <c r="T4920" t="s">
        <v>380</v>
      </c>
      <c r="BA4920" s="395">
        <v>1</v>
      </c>
      <c r="BB4920" s="396" t="s">
        <v>861</v>
      </c>
      <c r="BC4920" t="str">
        <f t="shared" si="431"/>
        <v>RXW</v>
      </c>
      <c r="BD4920" t="str">
        <f t="shared" si="432"/>
        <v>NAoMe_initial_disease_group</v>
      </c>
      <c r="BE4920" s="397" t="s">
        <v>862</v>
      </c>
      <c r="BF4920" t="str">
        <f t="shared" si="433"/>
        <v>Unknown stage</v>
      </c>
      <c r="BG4920">
        <f t="shared" si="434"/>
        <v>20</v>
      </c>
      <c r="BH4920" s="398">
        <f t="shared" si="435"/>
        <v>0.19416999816894531</v>
      </c>
      <c r="BO4920" s="33"/>
    </row>
    <row r="4921" spans="1:67">
      <c r="A4921" s="316" t="s">
        <v>27</v>
      </c>
      <c r="B4921" t="s">
        <v>380</v>
      </c>
      <c r="C4921" t="s">
        <v>910</v>
      </c>
      <c r="D4921" t="s">
        <v>314</v>
      </c>
      <c r="E4921" s="316" t="s">
        <v>194</v>
      </c>
      <c r="F4921" s="316" t="s">
        <v>923</v>
      </c>
      <c r="G4921" s="316" t="s">
        <v>448</v>
      </c>
      <c r="H4921" s="316" t="s">
        <v>322</v>
      </c>
      <c r="I4921" s="316" t="s">
        <v>656</v>
      </c>
      <c r="J4921" s="316" t="s">
        <v>286</v>
      </c>
      <c r="K4921" s="36">
        <v>2</v>
      </c>
      <c r="L4921" s="317">
        <v>1.9419999793171879E-2</v>
      </c>
      <c r="M4921" s="317">
        <v>2.0199999213218689E-2</v>
      </c>
      <c r="N4921" s="36">
        <v>73</v>
      </c>
      <c r="O4921" s="317">
        <v>7.2849996387958527E-2</v>
      </c>
      <c r="P4921" s="317">
        <v>7.5570002198219299E-2</v>
      </c>
      <c r="Q4921" s="36">
        <v>492</v>
      </c>
      <c r="R4921" s="317">
        <v>4.9339998513460159E-2</v>
      </c>
      <c r="S4921" s="317">
        <v>5.1920000463724143E-2</v>
      </c>
      <c r="T4921" t="s">
        <v>380</v>
      </c>
      <c r="BA4921" s="395">
        <v>1</v>
      </c>
      <c r="BB4921" s="396" t="s">
        <v>861</v>
      </c>
      <c r="BC4921" t="str">
        <f t="shared" si="431"/>
        <v>RXW</v>
      </c>
      <c r="BD4921" t="str">
        <f t="shared" si="432"/>
        <v>NAoMe_initial_ethnicity_grp</v>
      </c>
      <c r="BE4921" s="397" t="s">
        <v>862</v>
      </c>
      <c r="BF4921" t="str">
        <f t="shared" si="433"/>
        <v>Asian or Asian British</v>
      </c>
      <c r="BG4921">
        <f t="shared" si="434"/>
        <v>2</v>
      </c>
      <c r="BH4921" s="398">
        <f t="shared" si="435"/>
        <v>1.9419999793171879E-2</v>
      </c>
      <c r="BO4921" s="33"/>
    </row>
    <row r="4922" spans="1:67">
      <c r="A4922" s="316" t="s">
        <v>27</v>
      </c>
      <c r="B4922" t="s">
        <v>380</v>
      </c>
      <c r="C4922" t="s">
        <v>910</v>
      </c>
      <c r="D4922" t="s">
        <v>314</v>
      </c>
      <c r="E4922" s="316" t="s">
        <v>194</v>
      </c>
      <c r="F4922" s="316" t="s">
        <v>923</v>
      </c>
      <c r="G4922" s="316" t="s">
        <v>448</v>
      </c>
      <c r="H4922" s="316" t="s">
        <v>322</v>
      </c>
      <c r="I4922" s="316" t="s">
        <v>656</v>
      </c>
      <c r="J4922" s="316" t="s">
        <v>287</v>
      </c>
      <c r="K4922" s="36">
        <v>2</v>
      </c>
      <c r="L4922" s="317">
        <v>1.9419999793171879E-2</v>
      </c>
      <c r="M4922" s="317">
        <v>2.0199999213218689E-2</v>
      </c>
      <c r="N4922" s="36">
        <v>39</v>
      </c>
      <c r="O4922" s="317">
        <v>3.8920000195503228E-2</v>
      </c>
      <c r="P4922" s="317">
        <v>4.0369998663663857E-2</v>
      </c>
      <c r="Q4922" s="36">
        <v>403</v>
      </c>
      <c r="R4922" s="317">
        <v>4.0410000830888748E-2</v>
      </c>
      <c r="S4922" s="317">
        <v>4.2520001530647278E-2</v>
      </c>
      <c r="T4922" t="s">
        <v>380</v>
      </c>
      <c r="BA4922" s="395">
        <v>1</v>
      </c>
      <c r="BB4922" s="396" t="s">
        <v>861</v>
      </c>
      <c r="BC4922" t="str">
        <f t="shared" si="431"/>
        <v>RXW</v>
      </c>
      <c r="BD4922" t="str">
        <f t="shared" si="432"/>
        <v>NAoMe_initial_ethnicity_grp</v>
      </c>
      <c r="BE4922" s="397" t="s">
        <v>862</v>
      </c>
      <c r="BF4922" t="str">
        <f t="shared" si="433"/>
        <v>Black or Black British</v>
      </c>
      <c r="BG4922">
        <f t="shared" si="434"/>
        <v>2</v>
      </c>
      <c r="BH4922" s="398">
        <f t="shared" si="435"/>
        <v>1.9419999793171879E-2</v>
      </c>
      <c r="BO4922" s="33"/>
    </row>
    <row r="4923" spans="1:67">
      <c r="A4923" s="316" t="s">
        <v>27</v>
      </c>
      <c r="B4923" t="s">
        <v>380</v>
      </c>
      <c r="C4923" t="s">
        <v>910</v>
      </c>
      <c r="D4923" t="s">
        <v>314</v>
      </c>
      <c r="E4923" s="316" t="s">
        <v>194</v>
      </c>
      <c r="F4923" s="316" t="s">
        <v>923</v>
      </c>
      <c r="G4923" s="316" t="s">
        <v>448</v>
      </c>
      <c r="H4923" s="316" t="s">
        <v>322</v>
      </c>
      <c r="I4923" s="316" t="s">
        <v>656</v>
      </c>
      <c r="J4923" s="316" t="s">
        <v>259</v>
      </c>
      <c r="K4923" s="36">
        <v>2</v>
      </c>
      <c r="L4923" s="317">
        <v>1.9419999793171879E-2</v>
      </c>
      <c r="M4923" s="317">
        <v>2.0199999213218689E-2</v>
      </c>
      <c r="N4923" s="36">
        <v>16</v>
      </c>
      <c r="O4923" s="317">
        <v>1.5969999134540561E-2</v>
      </c>
      <c r="P4923" s="317">
        <v>1.655999943614006E-2</v>
      </c>
      <c r="Q4923" s="36">
        <v>98</v>
      </c>
      <c r="R4923" s="317">
        <v>9.8299998790025711E-3</v>
      </c>
      <c r="S4923" s="317">
        <v>1.0339999571442601E-2</v>
      </c>
      <c r="T4923" t="s">
        <v>380</v>
      </c>
      <c r="BA4923" s="395">
        <v>1</v>
      </c>
      <c r="BB4923" s="396" t="s">
        <v>861</v>
      </c>
      <c r="BC4923" t="str">
        <f t="shared" si="431"/>
        <v>RXW</v>
      </c>
      <c r="BD4923" t="str">
        <f t="shared" si="432"/>
        <v>NAoMe_initial_ethnicity_grp</v>
      </c>
      <c r="BE4923" s="397" t="s">
        <v>862</v>
      </c>
      <c r="BF4923" t="str">
        <f t="shared" si="433"/>
        <v>Mixed</v>
      </c>
      <c r="BG4923">
        <f t="shared" si="434"/>
        <v>2</v>
      </c>
      <c r="BH4923" s="398">
        <f t="shared" si="435"/>
        <v>1.9419999793171879E-2</v>
      </c>
      <c r="BO4923" s="33"/>
    </row>
    <row r="4924" spans="1:67">
      <c r="A4924" s="316" t="s">
        <v>27</v>
      </c>
      <c r="B4924" t="s">
        <v>380</v>
      </c>
      <c r="C4924" t="s">
        <v>910</v>
      </c>
      <c r="D4924" t="s">
        <v>314</v>
      </c>
      <c r="E4924" s="316" t="s">
        <v>194</v>
      </c>
      <c r="F4924" s="316" t="s">
        <v>923</v>
      </c>
      <c r="G4924" s="316" t="s">
        <v>448</v>
      </c>
      <c r="H4924" s="316" t="s">
        <v>322</v>
      </c>
      <c r="I4924" s="316" t="s">
        <v>656</v>
      </c>
      <c r="J4924" s="316" t="s">
        <v>288</v>
      </c>
      <c r="K4924" s="36">
        <v>0</v>
      </c>
      <c r="L4924" s="317">
        <v>0</v>
      </c>
      <c r="M4924" s="317">
        <v>0</v>
      </c>
      <c r="N4924" s="36">
        <v>11</v>
      </c>
      <c r="O4924" s="317">
        <v>1.097999978810549E-2</v>
      </c>
      <c r="P4924" s="317">
        <v>1.138999965041876E-2</v>
      </c>
      <c r="Q4924" s="36">
        <v>246</v>
      </c>
      <c r="R4924" s="317">
        <v>2.466999925673008E-2</v>
      </c>
      <c r="S4924" s="317">
        <v>2.5960000231862072E-2</v>
      </c>
      <c r="T4924" t="s">
        <v>380</v>
      </c>
      <c r="BA4924" s="395">
        <v>1</v>
      </c>
      <c r="BB4924" s="396" t="s">
        <v>861</v>
      </c>
      <c r="BC4924" t="str">
        <f t="shared" si="431"/>
        <v>RXW</v>
      </c>
      <c r="BD4924" t="str">
        <f t="shared" si="432"/>
        <v>NAoMe_initial_ethnicity_grp</v>
      </c>
      <c r="BE4924" s="397" t="s">
        <v>862</v>
      </c>
      <c r="BF4924" t="str">
        <f t="shared" si="433"/>
        <v>Other Ethnic Group</v>
      </c>
      <c r="BG4924">
        <f t="shared" si="434"/>
        <v>0</v>
      </c>
      <c r="BH4924" s="398">
        <f t="shared" si="435"/>
        <v>0</v>
      </c>
      <c r="BO4924" s="33"/>
    </row>
    <row r="4925" spans="1:67">
      <c r="A4925" s="316" t="s">
        <v>27</v>
      </c>
      <c r="B4925" t="s">
        <v>380</v>
      </c>
      <c r="C4925" t="s">
        <v>910</v>
      </c>
      <c r="D4925" t="s">
        <v>314</v>
      </c>
      <c r="E4925" s="316" t="s">
        <v>194</v>
      </c>
      <c r="F4925" s="316" t="s">
        <v>923</v>
      </c>
      <c r="G4925" s="316" t="s">
        <v>448</v>
      </c>
      <c r="H4925" s="316" t="s">
        <v>322</v>
      </c>
      <c r="I4925" s="316" t="s">
        <v>656</v>
      </c>
      <c r="J4925" s="316" t="s">
        <v>260</v>
      </c>
      <c r="K4925" s="36">
        <v>4</v>
      </c>
      <c r="L4925" s="317">
        <v>3.8830000907182687E-2</v>
      </c>
      <c r="M4925" s="317"/>
      <c r="N4925" s="36">
        <v>36</v>
      </c>
      <c r="O4925" s="317">
        <v>3.5930000245571143E-2</v>
      </c>
      <c r="P4925" s="317"/>
      <c r="Q4925" s="36">
        <v>495</v>
      </c>
      <c r="R4925" s="317">
        <v>4.9639999866485603E-2</v>
      </c>
      <c r="S4925" s="317"/>
      <c r="T4925" t="s">
        <v>380</v>
      </c>
      <c r="BA4925" s="395">
        <v>1</v>
      </c>
      <c r="BB4925" s="396" t="s">
        <v>861</v>
      </c>
      <c r="BC4925" t="str">
        <f t="shared" si="431"/>
        <v>RXW</v>
      </c>
      <c r="BD4925" t="str">
        <f t="shared" si="432"/>
        <v>NAoMe_initial_ethnicity_grp</v>
      </c>
      <c r="BE4925" s="397" t="s">
        <v>862</v>
      </c>
      <c r="BF4925" t="str">
        <f t="shared" si="433"/>
        <v>Unknown</v>
      </c>
      <c r="BG4925">
        <f t="shared" si="434"/>
        <v>4</v>
      </c>
      <c r="BH4925" s="398">
        <f t="shared" si="435"/>
        <v>3.8830000907182687E-2</v>
      </c>
      <c r="BO4925" s="33"/>
    </row>
    <row r="4926" spans="1:67">
      <c r="A4926" s="316" t="s">
        <v>27</v>
      </c>
      <c r="B4926" t="s">
        <v>380</v>
      </c>
      <c r="C4926" t="s">
        <v>910</v>
      </c>
      <c r="D4926" t="s">
        <v>314</v>
      </c>
      <c r="E4926" s="316" t="s">
        <v>194</v>
      </c>
      <c r="F4926" s="316" t="s">
        <v>923</v>
      </c>
      <c r="G4926" s="316" t="s">
        <v>448</v>
      </c>
      <c r="H4926" s="316" t="s">
        <v>322</v>
      </c>
      <c r="I4926" s="316" t="s">
        <v>656</v>
      </c>
      <c r="J4926" s="316" t="s">
        <v>258</v>
      </c>
      <c r="K4926" s="36">
        <v>93</v>
      </c>
      <c r="L4926" s="317">
        <v>0.90290999412536621</v>
      </c>
      <c r="M4926" s="317">
        <v>0.93939000368118286</v>
      </c>
      <c r="N4926" s="36">
        <v>827</v>
      </c>
      <c r="O4926" s="317">
        <v>0.82534998655319214</v>
      </c>
      <c r="P4926" s="317">
        <v>0.85610997676849365</v>
      </c>
      <c r="Q4926" s="36">
        <v>8238</v>
      </c>
      <c r="R4926" s="317">
        <v>0.82611000537872314</v>
      </c>
      <c r="S4926" s="317">
        <v>0.86926001310348511</v>
      </c>
      <c r="T4926" t="s">
        <v>380</v>
      </c>
      <c r="BA4926" s="395">
        <v>1</v>
      </c>
      <c r="BB4926" s="396" t="s">
        <v>861</v>
      </c>
      <c r="BC4926" t="str">
        <f t="shared" si="431"/>
        <v>RXW</v>
      </c>
      <c r="BD4926" t="str">
        <f t="shared" si="432"/>
        <v>NAoMe_initial_ethnicity_grp</v>
      </c>
      <c r="BE4926" s="397" t="s">
        <v>862</v>
      </c>
      <c r="BF4926" t="str">
        <f t="shared" si="433"/>
        <v>White</v>
      </c>
      <c r="BG4926">
        <f t="shared" si="434"/>
        <v>93</v>
      </c>
      <c r="BH4926" s="398">
        <f t="shared" si="435"/>
        <v>0.90290999412536621</v>
      </c>
      <c r="BO4926" s="33"/>
    </row>
    <row r="4927" spans="1:67">
      <c r="A4927" s="316" t="s">
        <v>27</v>
      </c>
      <c r="B4927" t="s">
        <v>380</v>
      </c>
      <c r="C4927" t="s">
        <v>910</v>
      </c>
      <c r="D4927" t="s">
        <v>314</v>
      </c>
      <c r="E4927" s="316" t="s">
        <v>194</v>
      </c>
      <c r="F4927" s="316" t="s">
        <v>923</v>
      </c>
      <c r="G4927" s="316" t="s">
        <v>448</v>
      </c>
      <c r="H4927" s="316" t="s">
        <v>322</v>
      </c>
      <c r="I4927" s="316" t="s">
        <v>657</v>
      </c>
      <c r="J4927" s="316" t="s">
        <v>817</v>
      </c>
      <c r="K4927" s="36">
        <v>97</v>
      </c>
      <c r="L4927" s="317">
        <v>0.94174998998641968</v>
      </c>
      <c r="M4927" s="317"/>
      <c r="N4927" s="36">
        <v>952</v>
      </c>
      <c r="O4927" s="317">
        <v>0.95010000467300415</v>
      </c>
      <c r="P4927" s="317"/>
      <c r="Q4927" s="36">
        <v>9359</v>
      </c>
      <c r="R4927" s="317">
        <v>0.93853002786636353</v>
      </c>
      <c r="S4927" s="317"/>
      <c r="T4927" t="s">
        <v>380</v>
      </c>
      <c r="BA4927" s="395">
        <v>1</v>
      </c>
      <c r="BB4927" s="396" t="s">
        <v>861</v>
      </c>
      <c r="BC4927" t="str">
        <f t="shared" si="431"/>
        <v>RXW</v>
      </c>
      <c r="BD4927" t="str">
        <f t="shared" si="432"/>
        <v>NAoMe_initial_final_route</v>
      </c>
      <c r="BE4927" s="397" t="s">
        <v>862</v>
      </c>
      <c r="BF4927" t="str">
        <f t="shared" si="433"/>
        <v>Not screened</v>
      </c>
      <c r="BG4927">
        <f t="shared" si="434"/>
        <v>97</v>
      </c>
      <c r="BH4927" s="398">
        <f t="shared" si="435"/>
        <v>0.94174998998641968</v>
      </c>
      <c r="BO4927" s="33"/>
    </row>
    <row r="4928" spans="1:67">
      <c r="A4928" s="316" t="s">
        <v>27</v>
      </c>
      <c r="B4928" t="s">
        <v>380</v>
      </c>
      <c r="C4928" t="s">
        <v>910</v>
      </c>
      <c r="D4928" t="s">
        <v>314</v>
      </c>
      <c r="E4928" s="316" t="s">
        <v>194</v>
      </c>
      <c r="F4928" s="316" t="s">
        <v>923</v>
      </c>
      <c r="G4928" s="316" t="s">
        <v>448</v>
      </c>
      <c r="H4928" s="316" t="s">
        <v>322</v>
      </c>
      <c r="I4928" s="316" t="s">
        <v>657</v>
      </c>
      <c r="J4928" s="316" t="s">
        <v>352</v>
      </c>
      <c r="K4928" s="36">
        <v>6</v>
      </c>
      <c r="L4928" s="317">
        <v>5.8249998837709427E-2</v>
      </c>
      <c r="M4928" s="317"/>
      <c r="N4928" s="36">
        <v>50</v>
      </c>
      <c r="O4928" s="317">
        <v>4.9899999052286148E-2</v>
      </c>
      <c r="P4928" s="317"/>
      <c r="Q4928" s="36">
        <v>613</v>
      </c>
      <c r="R4928" s="317">
        <v>6.1469998210668557E-2</v>
      </c>
      <c r="S4928" s="317"/>
      <c r="T4928" t="s">
        <v>380</v>
      </c>
      <c r="BA4928" s="395">
        <v>1</v>
      </c>
      <c r="BB4928" s="396" t="s">
        <v>861</v>
      </c>
      <c r="BC4928" t="str">
        <f t="shared" si="431"/>
        <v>RXW</v>
      </c>
      <c r="BD4928" t="str">
        <f t="shared" si="432"/>
        <v>NAoMe_initial_final_route</v>
      </c>
      <c r="BE4928" s="397" t="s">
        <v>862</v>
      </c>
      <c r="BF4928" t="str">
        <f t="shared" si="433"/>
        <v>Screening</v>
      </c>
      <c r="BG4928">
        <f t="shared" si="434"/>
        <v>6</v>
      </c>
      <c r="BH4928" s="398">
        <f t="shared" si="435"/>
        <v>5.8249998837709427E-2</v>
      </c>
      <c r="BO4928" s="33"/>
    </row>
    <row r="4929" spans="1:67">
      <c r="A4929" s="316" t="s">
        <v>27</v>
      </c>
      <c r="B4929" t="s">
        <v>380</v>
      </c>
      <c r="C4929" t="s">
        <v>910</v>
      </c>
      <c r="D4929" t="s">
        <v>314</v>
      </c>
      <c r="E4929" s="316" t="s">
        <v>194</v>
      </c>
      <c r="F4929" s="316" t="s">
        <v>923</v>
      </c>
      <c r="G4929" s="316" t="s">
        <v>448</v>
      </c>
      <c r="H4929" s="316" t="s">
        <v>322</v>
      </c>
      <c r="I4929" s="316" t="s">
        <v>303</v>
      </c>
      <c r="J4929" s="316" t="s">
        <v>308</v>
      </c>
      <c r="K4929" s="36">
        <v>20</v>
      </c>
      <c r="L4929" s="317">
        <v>0.19416999816894531</v>
      </c>
      <c r="M4929" s="317"/>
      <c r="N4929" s="36">
        <v>158</v>
      </c>
      <c r="O4929" s="317">
        <v>0.15768000483512881</v>
      </c>
      <c r="P4929" s="317"/>
      <c r="Q4929" s="36">
        <v>1652</v>
      </c>
      <c r="R4929" s="317">
        <v>0.1656599938869476</v>
      </c>
      <c r="S4929" s="317"/>
      <c r="T4929" t="s">
        <v>380</v>
      </c>
      <c r="BA4929" s="395">
        <v>1</v>
      </c>
      <c r="BB4929" s="396" t="s">
        <v>861</v>
      </c>
      <c r="BC4929" t="str">
        <f t="shared" si="431"/>
        <v>RXW</v>
      </c>
      <c r="BD4929" t="str">
        <f t="shared" si="432"/>
        <v>NAoMe_initial_final_stage_tum</v>
      </c>
      <c r="BE4929" s="397" t="s">
        <v>862</v>
      </c>
      <c r="BF4929" t="str">
        <f t="shared" si="433"/>
        <v>Not staged/Unstated</v>
      </c>
      <c r="BG4929">
        <f t="shared" si="434"/>
        <v>20</v>
      </c>
      <c r="BH4929" s="398">
        <f t="shared" si="435"/>
        <v>0.19416999816894531</v>
      </c>
      <c r="BO4929" s="33"/>
    </row>
    <row r="4930" spans="1:67">
      <c r="A4930" s="316" t="s">
        <v>27</v>
      </c>
      <c r="B4930" t="s">
        <v>380</v>
      </c>
      <c r="C4930" t="s">
        <v>910</v>
      </c>
      <c r="D4930" t="s">
        <v>314</v>
      </c>
      <c r="E4930" s="316" t="s">
        <v>194</v>
      </c>
      <c r="F4930" s="316" t="s">
        <v>923</v>
      </c>
      <c r="G4930" s="316" t="s">
        <v>448</v>
      </c>
      <c r="H4930" s="316" t="s">
        <v>322</v>
      </c>
      <c r="I4930" s="316" t="s">
        <v>303</v>
      </c>
      <c r="J4930" s="316" t="s">
        <v>304</v>
      </c>
      <c r="K4930" s="36">
        <v>2</v>
      </c>
      <c r="L4930" s="317">
        <v>1.9419999793171879E-2</v>
      </c>
      <c r="M4930" s="317">
        <v>2.4100000038743019E-2</v>
      </c>
      <c r="N4930" s="36">
        <v>7</v>
      </c>
      <c r="O4930" s="317">
        <v>6.9900001399219036E-3</v>
      </c>
      <c r="P4930" s="317">
        <v>8.2900002598762512E-3</v>
      </c>
      <c r="Q4930" s="36">
        <v>64</v>
      </c>
      <c r="R4930" s="317">
        <v>6.4199999906122676E-3</v>
      </c>
      <c r="S4930" s="317">
        <v>7.689999882131815E-3</v>
      </c>
      <c r="T4930" t="s">
        <v>380</v>
      </c>
      <c r="BA4930" s="395">
        <v>1</v>
      </c>
      <c r="BB4930" s="396" t="s">
        <v>861</v>
      </c>
      <c r="BC4930" t="str">
        <f t="shared" si="431"/>
        <v>RXW</v>
      </c>
      <c r="BD4930" t="str">
        <f t="shared" si="432"/>
        <v>NAoMe_initial_final_stage_tum</v>
      </c>
      <c r="BE4930" s="397" t="s">
        <v>862</v>
      </c>
      <c r="BF4930" t="str">
        <f t="shared" si="433"/>
        <v>Stage 0</v>
      </c>
      <c r="BG4930">
        <f t="shared" si="434"/>
        <v>2</v>
      </c>
      <c r="BH4930" s="398">
        <f t="shared" si="435"/>
        <v>1.9419999793171879E-2</v>
      </c>
      <c r="BO4930" s="33"/>
    </row>
    <row r="4931" spans="1:67">
      <c r="A4931" s="316" t="s">
        <v>27</v>
      </c>
      <c r="B4931" t="s">
        <v>380</v>
      </c>
      <c r="C4931" t="s">
        <v>910</v>
      </c>
      <c r="D4931" t="s">
        <v>314</v>
      </c>
      <c r="E4931" s="316" t="s">
        <v>194</v>
      </c>
      <c r="F4931" s="316" t="s">
        <v>923</v>
      </c>
      <c r="G4931" s="316" t="s">
        <v>448</v>
      </c>
      <c r="H4931" s="316" t="s">
        <v>322</v>
      </c>
      <c r="I4931" s="316" t="s">
        <v>303</v>
      </c>
      <c r="J4931" s="316" t="s">
        <v>305</v>
      </c>
      <c r="K4931" s="36">
        <v>2</v>
      </c>
      <c r="L4931" s="317">
        <v>1.9419999793171879E-2</v>
      </c>
      <c r="M4931" s="317">
        <v>2.4100000038743019E-2</v>
      </c>
      <c r="N4931" s="36">
        <v>45</v>
      </c>
      <c r="O4931" s="317">
        <v>4.4909998774528503E-2</v>
      </c>
      <c r="P4931" s="317">
        <v>5.3320001810789108E-2</v>
      </c>
      <c r="Q4931" s="36">
        <v>359</v>
      </c>
      <c r="R4931" s="317">
        <v>3.5999998450279243E-2</v>
      </c>
      <c r="S4931" s="317">
        <v>4.3150000274181373E-2</v>
      </c>
      <c r="T4931" t="s">
        <v>380</v>
      </c>
      <c r="BA4931" s="395">
        <v>1</v>
      </c>
      <c r="BB4931" s="396" t="s">
        <v>861</v>
      </c>
      <c r="BC4931" t="str">
        <f t="shared" ref="BC4931:BC4994" si="436">E4931</f>
        <v>RXW</v>
      </c>
      <c r="BD4931" t="str">
        <f t="shared" ref="BD4931:BD4994" si="437">(LEFT(A4931, LEN(A4931)-7))&amp;"_"&amp;I4931</f>
        <v>NAoMe_initial_final_stage_tum</v>
      </c>
      <c r="BE4931" s="397" t="s">
        <v>862</v>
      </c>
      <c r="BF4931" t="str">
        <f t="shared" ref="BF4931:BF4994" si="438">J4931</f>
        <v>Stage 1</v>
      </c>
      <c r="BG4931">
        <f t="shared" ref="BG4931:BG4994" si="439">K4931</f>
        <v>2</v>
      </c>
      <c r="BH4931" s="398">
        <f t="shared" ref="BH4931:BH4994" si="440">L4931</f>
        <v>1.9419999793171879E-2</v>
      </c>
      <c r="BO4931" s="33"/>
    </row>
    <row r="4932" spans="1:67">
      <c r="A4932" s="316" t="s">
        <v>27</v>
      </c>
      <c r="B4932" t="s">
        <v>380</v>
      </c>
      <c r="C4932" t="s">
        <v>910</v>
      </c>
      <c r="D4932" t="s">
        <v>314</v>
      </c>
      <c r="E4932" s="316" t="s">
        <v>194</v>
      </c>
      <c r="F4932" s="316" t="s">
        <v>923</v>
      </c>
      <c r="G4932" s="316" t="s">
        <v>448</v>
      </c>
      <c r="H4932" s="316" t="s">
        <v>322</v>
      </c>
      <c r="I4932" s="316" t="s">
        <v>303</v>
      </c>
      <c r="J4932" s="316" t="s">
        <v>306</v>
      </c>
      <c r="K4932" s="36">
        <v>15</v>
      </c>
      <c r="L4932" s="317">
        <v>0.14563000202178961</v>
      </c>
      <c r="M4932" s="317">
        <v>0.1807200014591217</v>
      </c>
      <c r="N4932" s="36">
        <v>142</v>
      </c>
      <c r="O4932" s="317">
        <v>0.1417199969291687</v>
      </c>
      <c r="P4932" s="317">
        <v>0.16824999451637271</v>
      </c>
      <c r="Q4932" s="36">
        <v>996</v>
      </c>
      <c r="R4932" s="317">
        <v>9.9880002439022064E-2</v>
      </c>
      <c r="S4932" s="317">
        <v>0.11970999836921691</v>
      </c>
      <c r="T4932" t="s">
        <v>380</v>
      </c>
      <c r="BA4932" s="395">
        <v>1</v>
      </c>
      <c r="BB4932" s="396" t="s">
        <v>861</v>
      </c>
      <c r="BC4932" t="str">
        <f t="shared" si="436"/>
        <v>RXW</v>
      </c>
      <c r="BD4932" t="str">
        <f t="shared" si="437"/>
        <v>NAoMe_initial_final_stage_tum</v>
      </c>
      <c r="BE4932" s="397" t="s">
        <v>862</v>
      </c>
      <c r="BF4932" t="str">
        <f t="shared" si="438"/>
        <v>Stage 2</v>
      </c>
      <c r="BG4932">
        <f t="shared" si="439"/>
        <v>15</v>
      </c>
      <c r="BH4932" s="398">
        <f t="shared" si="440"/>
        <v>0.14563000202178961</v>
      </c>
      <c r="BO4932" s="33"/>
    </row>
    <row r="4933" spans="1:67">
      <c r="A4933" s="316" t="s">
        <v>27</v>
      </c>
      <c r="B4933" t="s">
        <v>380</v>
      </c>
      <c r="C4933" t="s">
        <v>910</v>
      </c>
      <c r="D4933" t="s">
        <v>314</v>
      </c>
      <c r="E4933" s="316" t="s">
        <v>194</v>
      </c>
      <c r="F4933" s="316" t="s">
        <v>923</v>
      </c>
      <c r="G4933" s="316" t="s">
        <v>448</v>
      </c>
      <c r="H4933" s="316" t="s">
        <v>322</v>
      </c>
      <c r="I4933" s="316" t="s">
        <v>303</v>
      </c>
      <c r="J4933" s="316" t="s">
        <v>307</v>
      </c>
      <c r="K4933" s="36">
        <v>6</v>
      </c>
      <c r="L4933" s="317">
        <v>5.8249998837709427E-2</v>
      </c>
      <c r="M4933" s="317">
        <v>7.2290003299713135E-2</v>
      </c>
      <c r="N4933" s="36">
        <v>89</v>
      </c>
      <c r="O4933" s="317">
        <v>8.8820002973079681E-2</v>
      </c>
      <c r="P4933" s="317">
        <v>0.1054499968886375</v>
      </c>
      <c r="Q4933" s="36">
        <v>742</v>
      </c>
      <c r="R4933" s="317">
        <v>7.4409998953342438E-2</v>
      </c>
      <c r="S4933" s="317">
        <v>8.9180000126361847E-2</v>
      </c>
      <c r="T4933" t="s">
        <v>380</v>
      </c>
      <c r="BA4933" s="395">
        <v>1</v>
      </c>
      <c r="BB4933" s="396" t="s">
        <v>861</v>
      </c>
      <c r="BC4933" t="str">
        <f t="shared" si="436"/>
        <v>RXW</v>
      </c>
      <c r="BD4933" t="str">
        <f t="shared" si="437"/>
        <v>NAoMe_initial_final_stage_tum</v>
      </c>
      <c r="BE4933" s="397" t="s">
        <v>862</v>
      </c>
      <c r="BF4933" t="str">
        <f t="shared" si="438"/>
        <v>Stage 3</v>
      </c>
      <c r="BG4933">
        <f t="shared" si="439"/>
        <v>6</v>
      </c>
      <c r="BH4933" s="398">
        <f t="shared" si="440"/>
        <v>5.8249998837709427E-2</v>
      </c>
      <c r="BO4933" s="33"/>
    </row>
    <row r="4934" spans="1:67">
      <c r="A4934" s="316" t="s">
        <v>27</v>
      </c>
      <c r="B4934" t="s">
        <v>380</v>
      </c>
      <c r="C4934" t="s">
        <v>910</v>
      </c>
      <c r="D4934" t="s">
        <v>314</v>
      </c>
      <c r="E4934" s="316" t="s">
        <v>194</v>
      </c>
      <c r="F4934" s="316" t="s">
        <v>923</v>
      </c>
      <c r="G4934" s="316" t="s">
        <v>448</v>
      </c>
      <c r="H4934" s="316" t="s">
        <v>322</v>
      </c>
      <c r="I4934" s="316" t="s">
        <v>303</v>
      </c>
      <c r="J4934" s="316" t="s">
        <v>336</v>
      </c>
      <c r="K4934" s="36">
        <v>58</v>
      </c>
      <c r="L4934" s="317">
        <v>0.56310999393463135</v>
      </c>
      <c r="M4934" s="317">
        <v>0.69880002737045288</v>
      </c>
      <c r="N4934" s="36">
        <v>561</v>
      </c>
      <c r="O4934" s="317">
        <v>0.55988001823425293</v>
      </c>
      <c r="P4934" s="317">
        <v>0.66469001770019531</v>
      </c>
      <c r="Q4934" s="36">
        <v>6159</v>
      </c>
      <c r="R4934" s="317">
        <v>0.6176300048828125</v>
      </c>
      <c r="S4934" s="317">
        <v>0.74026000499725342</v>
      </c>
      <c r="T4934" t="s">
        <v>380</v>
      </c>
      <c r="BA4934" s="395">
        <v>1</v>
      </c>
      <c r="BB4934" s="396" t="s">
        <v>861</v>
      </c>
      <c r="BC4934" t="str">
        <f t="shared" si="436"/>
        <v>RXW</v>
      </c>
      <c r="BD4934" t="str">
        <f t="shared" si="437"/>
        <v>NAoMe_initial_final_stage_tum</v>
      </c>
      <c r="BE4934" s="397" t="s">
        <v>862</v>
      </c>
      <c r="BF4934" t="str">
        <f t="shared" si="438"/>
        <v>Stage 4</v>
      </c>
      <c r="BG4934">
        <f t="shared" si="439"/>
        <v>58</v>
      </c>
      <c r="BH4934" s="398">
        <f t="shared" si="440"/>
        <v>0.56310999393463135</v>
      </c>
      <c r="BO4934" s="33"/>
    </row>
    <row r="4935" spans="1:67">
      <c r="A4935" s="316" t="s">
        <v>27</v>
      </c>
      <c r="B4935" t="s">
        <v>380</v>
      </c>
      <c r="C4935" t="s">
        <v>910</v>
      </c>
      <c r="D4935" t="s">
        <v>314</v>
      </c>
      <c r="E4935" s="316" t="s">
        <v>194</v>
      </c>
      <c r="F4935" s="316" t="s">
        <v>923</v>
      </c>
      <c r="G4935" s="316" t="s">
        <v>448</v>
      </c>
      <c r="H4935" s="316" t="s">
        <v>322</v>
      </c>
      <c r="I4935" s="316" t="s">
        <v>342</v>
      </c>
      <c r="J4935" s="316" t="s">
        <v>343</v>
      </c>
      <c r="K4935" s="36">
        <v>20</v>
      </c>
      <c r="L4935" s="317">
        <v>0.19416999816894531</v>
      </c>
      <c r="M4935" s="317"/>
      <c r="N4935" s="36">
        <v>158</v>
      </c>
      <c r="O4935" s="317">
        <v>0.15768000483512881</v>
      </c>
      <c r="P4935" s="317"/>
      <c r="Q4935" s="36">
        <v>1652</v>
      </c>
      <c r="R4935" s="317">
        <v>0.1656599938869476</v>
      </c>
      <c r="S4935" s="317"/>
      <c r="T4935" t="s">
        <v>380</v>
      </c>
      <c r="BA4935" s="395">
        <v>1</v>
      </c>
      <c r="BB4935" s="396" t="s">
        <v>861</v>
      </c>
      <c r="BC4935" t="str">
        <f t="shared" si="436"/>
        <v>RXW</v>
      </c>
      <c r="BD4935" t="str">
        <f t="shared" si="437"/>
        <v>NAoMe_initial_final_stage_tum_grp</v>
      </c>
      <c r="BE4935" s="397" t="s">
        <v>862</v>
      </c>
      <c r="BF4935" t="str">
        <f t="shared" si="438"/>
        <v>MBC in HESAPC</v>
      </c>
      <c r="BG4935">
        <f t="shared" si="439"/>
        <v>20</v>
      </c>
      <c r="BH4935" s="398">
        <f t="shared" si="440"/>
        <v>0.19416999816894531</v>
      </c>
      <c r="BO4935" s="33"/>
    </row>
    <row r="4936" spans="1:67">
      <c r="A4936" s="316" t="s">
        <v>27</v>
      </c>
      <c r="B4936" t="s">
        <v>380</v>
      </c>
      <c r="C4936" t="s">
        <v>910</v>
      </c>
      <c r="D4936" t="s">
        <v>314</v>
      </c>
      <c r="E4936" s="316" t="s">
        <v>194</v>
      </c>
      <c r="F4936" s="316" t="s">
        <v>923</v>
      </c>
      <c r="G4936" s="316" t="s">
        <v>448</v>
      </c>
      <c r="H4936" s="316" t="s">
        <v>322</v>
      </c>
      <c r="I4936" s="316" t="s">
        <v>342</v>
      </c>
      <c r="J4936" s="316" t="s">
        <v>344</v>
      </c>
      <c r="K4936" s="36">
        <v>24</v>
      </c>
      <c r="L4936" s="317">
        <v>0.23300999402999881</v>
      </c>
      <c r="M4936" s="317">
        <v>0.28916001319885248</v>
      </c>
      <c r="N4936" s="36">
        <v>283</v>
      </c>
      <c r="O4936" s="317">
        <v>0.28244000673294067</v>
      </c>
      <c r="P4936" s="317">
        <v>0.33531001210212708</v>
      </c>
      <c r="Q4936" s="36">
        <v>2161</v>
      </c>
      <c r="R4936" s="317">
        <v>0.2167100012302399</v>
      </c>
      <c r="S4936" s="317">
        <v>0.25973999500274658</v>
      </c>
      <c r="T4936" t="s">
        <v>380</v>
      </c>
      <c r="BA4936" s="395">
        <v>1</v>
      </c>
      <c r="BB4936" s="396" t="s">
        <v>861</v>
      </c>
      <c r="BC4936" t="str">
        <f t="shared" si="436"/>
        <v>RXW</v>
      </c>
      <c r="BD4936" t="str">
        <f t="shared" si="437"/>
        <v>NAoMe_initial_final_stage_tum_grp</v>
      </c>
      <c r="BE4936" s="397" t="s">
        <v>862</v>
      </c>
      <c r="BF4936" t="str">
        <f t="shared" si="438"/>
        <v>Stage 0-3</v>
      </c>
      <c r="BG4936">
        <f t="shared" si="439"/>
        <v>24</v>
      </c>
      <c r="BH4936" s="398">
        <f t="shared" si="440"/>
        <v>0.23300999402999881</v>
      </c>
      <c r="BO4936" s="33"/>
    </row>
    <row r="4937" spans="1:67">
      <c r="A4937" s="316" t="s">
        <v>27</v>
      </c>
      <c r="B4937" t="s">
        <v>380</v>
      </c>
      <c r="C4937" t="s">
        <v>910</v>
      </c>
      <c r="D4937" t="s">
        <v>314</v>
      </c>
      <c r="E4937" s="316" t="s">
        <v>194</v>
      </c>
      <c r="F4937" s="316" t="s">
        <v>923</v>
      </c>
      <c r="G4937" s="316" t="s">
        <v>448</v>
      </c>
      <c r="H4937" s="316" t="s">
        <v>322</v>
      </c>
      <c r="I4937" s="316" t="s">
        <v>342</v>
      </c>
      <c r="J4937" s="316" t="s">
        <v>336</v>
      </c>
      <c r="K4937" s="36">
        <v>59</v>
      </c>
      <c r="L4937" s="317">
        <v>0.57282000780105591</v>
      </c>
      <c r="M4937" s="317">
        <v>0.71083998680114746</v>
      </c>
      <c r="N4937" s="36">
        <v>561</v>
      </c>
      <c r="O4937" s="317">
        <v>0.55988001823425293</v>
      </c>
      <c r="P4937" s="317">
        <v>0.66469001770019531</v>
      </c>
      <c r="Q4937" s="36">
        <v>6159</v>
      </c>
      <c r="R4937" s="317">
        <v>0.6176300048828125</v>
      </c>
      <c r="S4937" s="317">
        <v>0.74026000499725342</v>
      </c>
      <c r="T4937" t="s">
        <v>380</v>
      </c>
      <c r="BA4937" s="395">
        <v>1</v>
      </c>
      <c r="BB4937" s="396" t="s">
        <v>861</v>
      </c>
      <c r="BC4937" t="str">
        <f t="shared" si="436"/>
        <v>RXW</v>
      </c>
      <c r="BD4937" t="str">
        <f t="shared" si="437"/>
        <v>NAoMe_initial_final_stage_tum_grp</v>
      </c>
      <c r="BE4937" s="397" t="s">
        <v>862</v>
      </c>
      <c r="BF4937" t="str">
        <f t="shared" si="438"/>
        <v>Stage 4</v>
      </c>
      <c r="BG4937">
        <f t="shared" si="439"/>
        <v>59</v>
      </c>
      <c r="BH4937" s="398">
        <f t="shared" si="440"/>
        <v>0.57282000780105591</v>
      </c>
      <c r="BO4937" s="33"/>
    </row>
    <row r="4938" spans="1:67">
      <c r="A4938" s="316" t="s">
        <v>27</v>
      </c>
      <c r="B4938" t="s">
        <v>380</v>
      </c>
      <c r="C4938" t="s">
        <v>910</v>
      </c>
      <c r="D4938" t="s">
        <v>314</v>
      </c>
      <c r="E4938" s="316" t="s">
        <v>194</v>
      </c>
      <c r="F4938" s="316" t="s">
        <v>923</v>
      </c>
      <c r="G4938" s="316" t="s">
        <v>448</v>
      </c>
      <c r="H4938" s="316" t="s">
        <v>322</v>
      </c>
      <c r="I4938" s="316" t="s">
        <v>658</v>
      </c>
      <c r="J4938" s="316" t="s">
        <v>345</v>
      </c>
      <c r="K4938" s="36">
        <v>103</v>
      </c>
      <c r="L4938" s="317">
        <v>1</v>
      </c>
      <c r="M4938" s="317"/>
      <c r="N4938" s="36">
        <v>1002</v>
      </c>
      <c r="O4938" s="317">
        <v>1</v>
      </c>
      <c r="P4938" s="317"/>
      <c r="Q4938" s="36">
        <v>9972</v>
      </c>
      <c r="R4938" s="317">
        <v>1</v>
      </c>
      <c r="S4938" s="317"/>
      <c r="T4938" t="s">
        <v>380</v>
      </c>
      <c r="BA4938" s="395">
        <v>1</v>
      </c>
      <c r="BB4938" s="396" t="s">
        <v>861</v>
      </c>
      <c r="BC4938" t="str">
        <f t="shared" si="436"/>
        <v>RXW</v>
      </c>
      <c r="BD4938" t="str">
        <f t="shared" si="437"/>
        <v>NAoMe_initial_final_who_ps</v>
      </c>
      <c r="BE4938" s="397" t="s">
        <v>862</v>
      </c>
      <c r="BF4938" t="str">
        <f t="shared" si="438"/>
        <v>Not recorded</v>
      </c>
      <c r="BG4938">
        <f t="shared" si="439"/>
        <v>103</v>
      </c>
      <c r="BH4938" s="398">
        <f t="shared" si="440"/>
        <v>1</v>
      </c>
      <c r="BO4938" s="33"/>
    </row>
    <row r="4939" spans="1:67">
      <c r="A4939" s="316" t="s">
        <v>27</v>
      </c>
      <c r="B4939" t="s">
        <v>380</v>
      </c>
      <c r="C4939" t="s">
        <v>910</v>
      </c>
      <c r="D4939" t="s">
        <v>314</v>
      </c>
      <c r="E4939" s="316" t="s">
        <v>194</v>
      </c>
      <c r="F4939" s="316" t="s">
        <v>923</v>
      </c>
      <c r="G4939" s="316" t="s">
        <v>448</v>
      </c>
      <c r="H4939" s="316" t="s">
        <v>322</v>
      </c>
      <c r="I4939" s="316" t="s">
        <v>291</v>
      </c>
      <c r="J4939" s="316" t="s">
        <v>313</v>
      </c>
      <c r="K4939" s="36">
        <v>101</v>
      </c>
      <c r="L4939" s="317">
        <v>0.98057997226715088</v>
      </c>
      <c r="M4939" s="317"/>
      <c r="N4939" s="36">
        <v>991</v>
      </c>
      <c r="O4939" s="317">
        <v>0.98901998996734619</v>
      </c>
      <c r="P4939" s="317"/>
      <c r="Q4939" s="36">
        <v>9846</v>
      </c>
      <c r="R4939" s="317">
        <v>0.98736000061035156</v>
      </c>
      <c r="S4939" s="317"/>
      <c r="T4939" t="s">
        <v>380</v>
      </c>
      <c r="BA4939" s="395">
        <v>1</v>
      </c>
      <c r="BB4939" s="396" t="s">
        <v>861</v>
      </c>
      <c r="BC4939" t="str">
        <f t="shared" si="436"/>
        <v>RXW</v>
      </c>
      <c r="BD4939" t="str">
        <f t="shared" si="437"/>
        <v>NAoMe_initial_gender</v>
      </c>
      <c r="BE4939" s="397" t="s">
        <v>862</v>
      </c>
      <c r="BF4939" t="str">
        <f t="shared" si="438"/>
        <v>Female</v>
      </c>
      <c r="BG4939">
        <f t="shared" si="439"/>
        <v>101</v>
      </c>
      <c r="BH4939" s="398">
        <f t="shared" si="440"/>
        <v>0.98057997226715088</v>
      </c>
      <c r="BO4939" s="33"/>
    </row>
    <row r="4940" spans="1:67">
      <c r="A4940" s="316" t="s">
        <v>27</v>
      </c>
      <c r="B4940" t="s">
        <v>380</v>
      </c>
      <c r="C4940" t="s">
        <v>910</v>
      </c>
      <c r="D4940" t="s">
        <v>314</v>
      </c>
      <c r="E4940" s="316" t="s">
        <v>194</v>
      </c>
      <c r="F4940" s="316" t="s">
        <v>923</v>
      </c>
      <c r="G4940" s="316" t="s">
        <v>448</v>
      </c>
      <c r="H4940" s="316" t="s">
        <v>322</v>
      </c>
      <c r="I4940" s="316" t="s">
        <v>291</v>
      </c>
      <c r="J4940" s="316" t="s">
        <v>293</v>
      </c>
      <c r="K4940" s="36">
        <v>2</v>
      </c>
      <c r="L4940" s="317">
        <v>1.9419999793171879E-2</v>
      </c>
      <c r="M4940" s="317"/>
      <c r="N4940" s="36">
        <v>11</v>
      </c>
      <c r="O4940" s="317">
        <v>1.097999978810549E-2</v>
      </c>
      <c r="P4940" s="317"/>
      <c r="Q4940" s="36">
        <v>126</v>
      </c>
      <c r="R4940" s="317">
        <v>1.264000032097101E-2</v>
      </c>
      <c r="S4940" s="317"/>
      <c r="T4940" t="s">
        <v>380</v>
      </c>
      <c r="BA4940" s="395">
        <v>1</v>
      </c>
      <c r="BB4940" s="396" t="s">
        <v>861</v>
      </c>
      <c r="BC4940" t="str">
        <f t="shared" si="436"/>
        <v>RXW</v>
      </c>
      <c r="BD4940" t="str">
        <f t="shared" si="437"/>
        <v>NAoMe_initial_gender</v>
      </c>
      <c r="BE4940" s="397" t="s">
        <v>862</v>
      </c>
      <c r="BF4940" t="str">
        <f t="shared" si="438"/>
        <v>Male</v>
      </c>
      <c r="BG4940">
        <f t="shared" si="439"/>
        <v>2</v>
      </c>
      <c r="BH4940" s="398">
        <f t="shared" si="440"/>
        <v>1.9419999793171879E-2</v>
      </c>
      <c r="BO4940" s="33"/>
    </row>
    <row r="4941" spans="1:67">
      <c r="A4941" s="316" t="s">
        <v>27</v>
      </c>
      <c r="B4941" t="s">
        <v>380</v>
      </c>
      <c r="C4941" t="s">
        <v>910</v>
      </c>
      <c r="D4941" t="s">
        <v>314</v>
      </c>
      <c r="E4941" s="316" t="s">
        <v>194</v>
      </c>
      <c r="F4941" s="316" t="s">
        <v>923</v>
      </c>
      <c r="G4941" s="316" t="s">
        <v>448</v>
      </c>
      <c r="H4941" s="316" t="s">
        <v>322</v>
      </c>
      <c r="I4941" s="316" t="s">
        <v>659</v>
      </c>
      <c r="J4941" s="316" t="s">
        <v>294</v>
      </c>
      <c r="K4941" s="36">
        <v>7</v>
      </c>
      <c r="L4941" s="317">
        <v>6.7960001528263092E-2</v>
      </c>
      <c r="M4941" s="317">
        <v>6.7960001528263092E-2</v>
      </c>
      <c r="N4941" s="36">
        <v>297</v>
      </c>
      <c r="O4941" s="317">
        <v>0.29640999436378479</v>
      </c>
      <c r="P4941" s="317">
        <v>0.29640999436378479</v>
      </c>
      <c r="Q4941" s="36">
        <v>1800</v>
      </c>
      <c r="R4941" s="317">
        <v>0.18050999939441681</v>
      </c>
      <c r="S4941" s="317">
        <v>0.18050999939441681</v>
      </c>
      <c r="T4941" t="s">
        <v>380</v>
      </c>
      <c r="BA4941" s="395">
        <v>1</v>
      </c>
      <c r="BB4941" s="396" t="s">
        <v>861</v>
      </c>
      <c r="BC4941" t="str">
        <f t="shared" si="436"/>
        <v>RXW</v>
      </c>
      <c r="BD4941" t="str">
        <f t="shared" si="437"/>
        <v>NAoMe_initial_imd_2019</v>
      </c>
      <c r="BE4941" s="397" t="s">
        <v>862</v>
      </c>
      <c r="BF4941" t="str">
        <f t="shared" si="438"/>
        <v>1 - most deprived</v>
      </c>
      <c r="BG4941">
        <f t="shared" si="439"/>
        <v>7</v>
      </c>
      <c r="BH4941" s="398">
        <f t="shared" si="440"/>
        <v>6.7960001528263092E-2</v>
      </c>
      <c r="BO4941" s="33"/>
    </row>
    <row r="4942" spans="1:67">
      <c r="A4942" s="316" t="s">
        <v>27</v>
      </c>
      <c r="B4942" t="s">
        <v>380</v>
      </c>
      <c r="C4942" t="s">
        <v>910</v>
      </c>
      <c r="D4942" t="s">
        <v>314</v>
      </c>
      <c r="E4942" s="316" t="s">
        <v>194</v>
      </c>
      <c r="F4942" s="316" t="s">
        <v>923</v>
      </c>
      <c r="G4942" s="316" t="s">
        <v>448</v>
      </c>
      <c r="H4942" s="316" t="s">
        <v>322</v>
      </c>
      <c r="I4942" s="316" t="s">
        <v>659</v>
      </c>
      <c r="J4942" s="316" t="s">
        <v>15</v>
      </c>
      <c r="K4942" s="36">
        <v>22</v>
      </c>
      <c r="L4942" s="317">
        <v>0.21358999609947199</v>
      </c>
      <c r="M4942" s="317">
        <v>0.21358999609947199</v>
      </c>
      <c r="N4942" s="36">
        <v>177</v>
      </c>
      <c r="O4942" s="317">
        <v>0.17665000259876251</v>
      </c>
      <c r="P4942" s="317">
        <v>0.17665000259876251</v>
      </c>
      <c r="Q4942" s="36">
        <v>2036</v>
      </c>
      <c r="R4942" s="317">
        <v>0.20417000353336329</v>
      </c>
      <c r="S4942" s="317">
        <v>0.20417000353336329</v>
      </c>
      <c r="T4942" t="s">
        <v>380</v>
      </c>
      <c r="BA4942" s="395">
        <v>1</v>
      </c>
      <c r="BB4942" s="396" t="s">
        <v>861</v>
      </c>
      <c r="BC4942" t="str">
        <f t="shared" si="436"/>
        <v>RXW</v>
      </c>
      <c r="BD4942" t="str">
        <f t="shared" si="437"/>
        <v>NAoMe_initial_imd_2019</v>
      </c>
      <c r="BE4942" s="397" t="s">
        <v>862</v>
      </c>
      <c r="BF4942" t="str">
        <f t="shared" si="438"/>
        <v>2</v>
      </c>
      <c r="BG4942">
        <f t="shared" si="439"/>
        <v>22</v>
      </c>
      <c r="BH4942" s="398">
        <f t="shared" si="440"/>
        <v>0.21358999609947199</v>
      </c>
      <c r="BO4942" s="33"/>
    </row>
    <row r="4943" spans="1:67">
      <c r="A4943" s="316" t="s">
        <v>27</v>
      </c>
      <c r="B4943" t="s">
        <v>380</v>
      </c>
      <c r="C4943" t="s">
        <v>910</v>
      </c>
      <c r="D4943" t="s">
        <v>314</v>
      </c>
      <c r="E4943" s="316" t="s">
        <v>194</v>
      </c>
      <c r="F4943" s="316" t="s">
        <v>923</v>
      </c>
      <c r="G4943" s="316" t="s">
        <v>448</v>
      </c>
      <c r="H4943" s="316" t="s">
        <v>322</v>
      </c>
      <c r="I4943" s="316" t="s">
        <v>659</v>
      </c>
      <c r="J4943" s="316" t="s">
        <v>16</v>
      </c>
      <c r="K4943" s="36">
        <v>31</v>
      </c>
      <c r="L4943" s="317">
        <v>0.30096998810768127</v>
      </c>
      <c r="M4943" s="317">
        <v>0.30096998810768127</v>
      </c>
      <c r="N4943" s="36">
        <v>186</v>
      </c>
      <c r="O4943" s="317">
        <v>0.18562999367713931</v>
      </c>
      <c r="P4943" s="317">
        <v>0.18562999367713931</v>
      </c>
      <c r="Q4943" s="36">
        <v>2085</v>
      </c>
      <c r="R4943" s="317">
        <v>0.20908999443054199</v>
      </c>
      <c r="S4943" s="317">
        <v>0.20908999443054199</v>
      </c>
      <c r="T4943" t="s">
        <v>380</v>
      </c>
      <c r="BA4943" s="395">
        <v>1</v>
      </c>
      <c r="BB4943" s="396" t="s">
        <v>861</v>
      </c>
      <c r="BC4943" t="str">
        <f t="shared" si="436"/>
        <v>RXW</v>
      </c>
      <c r="BD4943" t="str">
        <f t="shared" si="437"/>
        <v>NAoMe_initial_imd_2019</v>
      </c>
      <c r="BE4943" s="397" t="s">
        <v>862</v>
      </c>
      <c r="BF4943" t="str">
        <f t="shared" si="438"/>
        <v>3</v>
      </c>
      <c r="BG4943">
        <f t="shared" si="439"/>
        <v>31</v>
      </c>
      <c r="BH4943" s="398">
        <f t="shared" si="440"/>
        <v>0.30096998810768127</v>
      </c>
      <c r="BO4943" s="33"/>
    </row>
    <row r="4944" spans="1:67">
      <c r="A4944" s="316" t="s">
        <v>27</v>
      </c>
      <c r="B4944" t="s">
        <v>380</v>
      </c>
      <c r="C4944" t="s">
        <v>910</v>
      </c>
      <c r="D4944" t="s">
        <v>314</v>
      </c>
      <c r="E4944" s="316" t="s">
        <v>194</v>
      </c>
      <c r="F4944" s="316" t="s">
        <v>923</v>
      </c>
      <c r="G4944" s="316" t="s">
        <v>448</v>
      </c>
      <c r="H4944" s="316" t="s">
        <v>322</v>
      </c>
      <c r="I4944" s="316" t="s">
        <v>659</v>
      </c>
      <c r="J4944" s="316" t="s">
        <v>17</v>
      </c>
      <c r="K4944" s="36">
        <v>28</v>
      </c>
      <c r="L4944" s="317">
        <v>0.27184000611305242</v>
      </c>
      <c r="M4944" s="317">
        <v>0.27184000611305242</v>
      </c>
      <c r="N4944" s="36">
        <v>202</v>
      </c>
      <c r="O4944" s="317">
        <v>0.20160000026226041</v>
      </c>
      <c r="P4944" s="317">
        <v>0.20160000026226041</v>
      </c>
      <c r="Q4944" s="36">
        <v>2024</v>
      </c>
      <c r="R4944" s="317">
        <v>0.2029699981212616</v>
      </c>
      <c r="S4944" s="317">
        <v>0.2029699981212616</v>
      </c>
      <c r="T4944" t="s">
        <v>380</v>
      </c>
      <c r="BA4944" s="395">
        <v>1</v>
      </c>
      <c r="BB4944" s="396" t="s">
        <v>861</v>
      </c>
      <c r="BC4944" t="str">
        <f t="shared" si="436"/>
        <v>RXW</v>
      </c>
      <c r="BD4944" t="str">
        <f t="shared" si="437"/>
        <v>NAoMe_initial_imd_2019</v>
      </c>
      <c r="BE4944" s="397" t="s">
        <v>862</v>
      </c>
      <c r="BF4944" t="str">
        <f t="shared" si="438"/>
        <v>4</v>
      </c>
      <c r="BG4944">
        <f t="shared" si="439"/>
        <v>28</v>
      </c>
      <c r="BH4944" s="398">
        <f t="shared" si="440"/>
        <v>0.27184000611305242</v>
      </c>
      <c r="BO4944" s="33"/>
    </row>
    <row r="4945" spans="1:67">
      <c r="A4945" s="316" t="s">
        <v>27</v>
      </c>
      <c r="B4945" t="s">
        <v>380</v>
      </c>
      <c r="C4945" t="s">
        <v>910</v>
      </c>
      <c r="D4945" t="s">
        <v>314</v>
      </c>
      <c r="E4945" s="316" t="s">
        <v>194</v>
      </c>
      <c r="F4945" s="316" t="s">
        <v>923</v>
      </c>
      <c r="G4945" s="316" t="s">
        <v>448</v>
      </c>
      <c r="H4945" s="316" t="s">
        <v>322</v>
      </c>
      <c r="I4945" s="316" t="s">
        <v>659</v>
      </c>
      <c r="J4945" s="316" t="s">
        <v>295</v>
      </c>
      <c r="K4945" s="36">
        <v>15</v>
      </c>
      <c r="L4945" s="317">
        <v>0.14563000202178961</v>
      </c>
      <c r="M4945" s="317">
        <v>0.14563000202178961</v>
      </c>
      <c r="N4945" s="36">
        <v>140</v>
      </c>
      <c r="O4945" s="317">
        <v>0.13971999287605291</v>
      </c>
      <c r="P4945" s="317">
        <v>0.13971999287605291</v>
      </c>
      <c r="Q4945" s="36">
        <v>2027</v>
      </c>
      <c r="R4945" s="317">
        <v>0.2032700031995773</v>
      </c>
      <c r="S4945" s="317">
        <v>0.2032700031995773</v>
      </c>
      <c r="T4945" t="s">
        <v>380</v>
      </c>
      <c r="BA4945" s="395">
        <v>1</v>
      </c>
      <c r="BB4945" s="396" t="s">
        <v>861</v>
      </c>
      <c r="BC4945" t="str">
        <f t="shared" si="436"/>
        <v>RXW</v>
      </c>
      <c r="BD4945" t="str">
        <f t="shared" si="437"/>
        <v>NAoMe_initial_imd_2019</v>
      </c>
      <c r="BE4945" s="397" t="s">
        <v>862</v>
      </c>
      <c r="BF4945" t="str">
        <f t="shared" si="438"/>
        <v>5 - least deprived</v>
      </c>
      <c r="BG4945">
        <f t="shared" si="439"/>
        <v>15</v>
      </c>
      <c r="BH4945" s="398">
        <f t="shared" si="440"/>
        <v>0.14563000202178961</v>
      </c>
      <c r="BO4945" s="33"/>
    </row>
    <row r="4946" spans="1:67">
      <c r="A4946" s="316" t="s">
        <v>27</v>
      </c>
      <c r="B4946" t="s">
        <v>380</v>
      </c>
      <c r="C4946" t="s">
        <v>910</v>
      </c>
      <c r="D4946" t="s">
        <v>314</v>
      </c>
      <c r="E4946" s="316" t="s">
        <v>194</v>
      </c>
      <c r="F4946" s="316" t="s">
        <v>923</v>
      </c>
      <c r="G4946" s="316" t="s">
        <v>448</v>
      </c>
      <c r="H4946" s="316" t="s">
        <v>322</v>
      </c>
      <c r="I4946" s="316" t="s">
        <v>659</v>
      </c>
      <c r="J4946" s="316" t="s">
        <v>260</v>
      </c>
      <c r="K4946" s="36">
        <v>0</v>
      </c>
      <c r="L4946" s="317">
        <v>0</v>
      </c>
      <c r="M4946" s="317"/>
      <c r="N4946" s="36">
        <v>0</v>
      </c>
      <c r="O4946" s="317">
        <v>0</v>
      </c>
      <c r="P4946" s="317"/>
      <c r="Q4946" s="36">
        <v>0</v>
      </c>
      <c r="R4946" s="317">
        <v>0</v>
      </c>
      <c r="S4946" s="317"/>
      <c r="T4946" t="s">
        <v>380</v>
      </c>
      <c r="BA4946" s="395">
        <v>1</v>
      </c>
      <c r="BB4946" s="396" t="s">
        <v>861</v>
      </c>
      <c r="BC4946" t="str">
        <f t="shared" si="436"/>
        <v>RXW</v>
      </c>
      <c r="BD4946" t="str">
        <f t="shared" si="437"/>
        <v>NAoMe_initial_imd_2019</v>
      </c>
      <c r="BE4946" s="397" t="s">
        <v>862</v>
      </c>
      <c r="BF4946" t="str">
        <f t="shared" si="438"/>
        <v>Unknown</v>
      </c>
      <c r="BG4946">
        <f t="shared" si="439"/>
        <v>0</v>
      </c>
      <c r="BH4946" s="398">
        <f t="shared" si="440"/>
        <v>0</v>
      </c>
      <c r="BO4946" s="33"/>
    </row>
    <row r="4947" spans="1:67">
      <c r="A4947" s="316" t="s">
        <v>27</v>
      </c>
      <c r="B4947" t="s">
        <v>380</v>
      </c>
      <c r="C4947" t="s">
        <v>910</v>
      </c>
      <c r="D4947" t="s">
        <v>314</v>
      </c>
      <c r="E4947" s="316" t="s">
        <v>194</v>
      </c>
      <c r="F4947" s="316" t="s">
        <v>923</v>
      </c>
      <c r="G4947" s="316" t="s">
        <v>448</v>
      </c>
      <c r="H4947" s="316" t="s">
        <v>322</v>
      </c>
      <c r="I4947" s="316" t="s">
        <v>296</v>
      </c>
      <c r="J4947" s="316" t="s">
        <v>297</v>
      </c>
      <c r="K4947" s="36">
        <v>60</v>
      </c>
      <c r="L4947" s="317">
        <v>0.5825200080871582</v>
      </c>
      <c r="M4947" s="317">
        <v>0.60000002384185791</v>
      </c>
      <c r="N4947" s="36">
        <v>521</v>
      </c>
      <c r="O4947" s="317">
        <v>0.51995998620986938</v>
      </c>
      <c r="P4947" s="317">
        <v>0.52947002649307251</v>
      </c>
      <c r="Q4947" s="36">
        <v>5528</v>
      </c>
      <c r="R4947" s="317">
        <v>0.55435001850128174</v>
      </c>
      <c r="S4947" s="317">
        <v>0.56936997175216675</v>
      </c>
      <c r="T4947" t="s">
        <v>380</v>
      </c>
      <c r="BA4947" s="395">
        <v>1</v>
      </c>
      <c r="BB4947" s="396" t="s">
        <v>861</v>
      </c>
      <c r="BC4947" t="str">
        <f t="shared" si="436"/>
        <v>RXW</v>
      </c>
      <c r="BD4947" t="str">
        <f t="shared" si="437"/>
        <v>NAoMe_initial_scarf_731_grp</v>
      </c>
      <c r="BE4947" s="397" t="s">
        <v>862</v>
      </c>
      <c r="BF4947" t="str">
        <f t="shared" si="438"/>
        <v>Fit</v>
      </c>
      <c r="BG4947">
        <f t="shared" si="439"/>
        <v>60</v>
      </c>
      <c r="BH4947" s="398">
        <f t="shared" si="440"/>
        <v>0.5825200080871582</v>
      </c>
      <c r="BO4947" s="33"/>
    </row>
    <row r="4948" spans="1:67">
      <c r="A4948" s="316" t="s">
        <v>27</v>
      </c>
      <c r="B4948" t="s">
        <v>380</v>
      </c>
      <c r="C4948" t="s">
        <v>910</v>
      </c>
      <c r="D4948" t="s">
        <v>314</v>
      </c>
      <c r="E4948" s="316" t="s">
        <v>194</v>
      </c>
      <c r="F4948" s="316" t="s">
        <v>923</v>
      </c>
      <c r="G4948" s="316" t="s">
        <v>448</v>
      </c>
      <c r="H4948" s="316" t="s">
        <v>322</v>
      </c>
      <c r="I4948" s="316" t="s">
        <v>296</v>
      </c>
      <c r="J4948" s="316" t="s">
        <v>298</v>
      </c>
      <c r="K4948" s="36">
        <v>12</v>
      </c>
      <c r="L4948" s="317">
        <v>0.1164999976754189</v>
      </c>
      <c r="M4948" s="317">
        <v>0.119999997317791</v>
      </c>
      <c r="N4948" s="36">
        <v>150</v>
      </c>
      <c r="O4948" s="317">
        <v>0.14970000088214869</v>
      </c>
      <c r="P4948" s="317">
        <v>0.15243999660015109</v>
      </c>
      <c r="Q4948" s="36">
        <v>1492</v>
      </c>
      <c r="R4948" s="317">
        <v>0.149619996547699</v>
      </c>
      <c r="S4948" s="317">
        <v>0.153669998049736</v>
      </c>
      <c r="T4948" t="s">
        <v>380</v>
      </c>
      <c r="BA4948" s="395">
        <v>1</v>
      </c>
      <c r="BB4948" s="396" t="s">
        <v>861</v>
      </c>
      <c r="BC4948" t="str">
        <f t="shared" si="436"/>
        <v>RXW</v>
      </c>
      <c r="BD4948" t="str">
        <f t="shared" si="437"/>
        <v>NAoMe_initial_scarf_731_grp</v>
      </c>
      <c r="BE4948" s="397" t="s">
        <v>862</v>
      </c>
      <c r="BF4948" t="str">
        <f t="shared" si="438"/>
        <v>Mild frailty</v>
      </c>
      <c r="BG4948">
        <f t="shared" si="439"/>
        <v>12</v>
      </c>
      <c r="BH4948" s="398">
        <f t="shared" si="440"/>
        <v>0.1164999976754189</v>
      </c>
      <c r="BO4948" s="33"/>
    </row>
    <row r="4949" spans="1:67">
      <c r="A4949" s="316" t="s">
        <v>27</v>
      </c>
      <c r="B4949" t="s">
        <v>380</v>
      </c>
      <c r="C4949" t="s">
        <v>910</v>
      </c>
      <c r="D4949" t="s">
        <v>314</v>
      </c>
      <c r="E4949" s="316" t="s">
        <v>194</v>
      </c>
      <c r="F4949" s="316" t="s">
        <v>923</v>
      </c>
      <c r="G4949" s="316" t="s">
        <v>448</v>
      </c>
      <c r="H4949" s="316" t="s">
        <v>322</v>
      </c>
      <c r="I4949" s="316" t="s">
        <v>296</v>
      </c>
      <c r="J4949" s="316" t="s">
        <v>299</v>
      </c>
      <c r="K4949" s="36">
        <v>18</v>
      </c>
      <c r="L4949" s="317">
        <v>0.17475999891757971</v>
      </c>
      <c r="M4949" s="317">
        <v>0.1800000071525574</v>
      </c>
      <c r="N4949" s="36">
        <v>168</v>
      </c>
      <c r="O4949" s="317">
        <v>0.1676599979400635</v>
      </c>
      <c r="P4949" s="317">
        <v>0.17072999477386469</v>
      </c>
      <c r="Q4949" s="36">
        <v>1470</v>
      </c>
      <c r="R4949" s="317">
        <v>0.1474100053310394</v>
      </c>
      <c r="S4949" s="317">
        <v>0.1514099985361099</v>
      </c>
      <c r="T4949" t="s">
        <v>380</v>
      </c>
      <c r="BA4949" s="395">
        <v>1</v>
      </c>
      <c r="BB4949" s="396" t="s">
        <v>861</v>
      </c>
      <c r="BC4949" t="str">
        <f t="shared" si="436"/>
        <v>RXW</v>
      </c>
      <c r="BD4949" t="str">
        <f t="shared" si="437"/>
        <v>NAoMe_initial_scarf_731_grp</v>
      </c>
      <c r="BE4949" s="397" t="s">
        <v>862</v>
      </c>
      <c r="BF4949" t="str">
        <f t="shared" si="438"/>
        <v>Moderate frailty</v>
      </c>
      <c r="BG4949">
        <f t="shared" si="439"/>
        <v>18</v>
      </c>
      <c r="BH4949" s="398">
        <f t="shared" si="440"/>
        <v>0.17475999891757971</v>
      </c>
      <c r="BO4949" s="33"/>
    </row>
    <row r="4950" spans="1:67">
      <c r="A4950" s="316" t="s">
        <v>27</v>
      </c>
      <c r="B4950" t="s">
        <v>380</v>
      </c>
      <c r="C4950" t="s">
        <v>910</v>
      </c>
      <c r="D4950" t="s">
        <v>314</v>
      </c>
      <c r="E4950" s="316" t="s">
        <v>194</v>
      </c>
      <c r="F4950" s="316" t="s">
        <v>923</v>
      </c>
      <c r="G4950" s="316" t="s">
        <v>448</v>
      </c>
      <c r="H4950" s="316" t="s">
        <v>322</v>
      </c>
      <c r="I4950" s="316" t="s">
        <v>296</v>
      </c>
      <c r="J4950" s="316" t="s">
        <v>353</v>
      </c>
      <c r="K4950" s="36">
        <v>3</v>
      </c>
      <c r="L4950" s="317">
        <v>2.9130000621080399E-2</v>
      </c>
      <c r="M4950" s="317"/>
      <c r="N4950" s="36">
        <v>18</v>
      </c>
      <c r="O4950" s="317">
        <v>1.7960000783205029E-2</v>
      </c>
      <c r="P4950" s="317"/>
      <c r="Q4950" s="36">
        <v>263</v>
      </c>
      <c r="R4950" s="317">
        <v>2.6370000094175339E-2</v>
      </c>
      <c r="S4950" s="317"/>
      <c r="T4950" t="s">
        <v>380</v>
      </c>
      <c r="BA4950" s="395">
        <v>1</v>
      </c>
      <c r="BB4950" s="396" t="s">
        <v>861</v>
      </c>
      <c r="BC4950" t="str">
        <f t="shared" si="436"/>
        <v>RXW</v>
      </c>
      <c r="BD4950" t="str">
        <f t="shared" si="437"/>
        <v>NAoMe_initial_scarf_731_grp</v>
      </c>
      <c r="BE4950" s="397" t="s">
        <v>862</v>
      </c>
      <c r="BF4950" t="str">
        <f t="shared" si="438"/>
        <v>Not in HESAPC</v>
      </c>
      <c r="BG4950">
        <f t="shared" si="439"/>
        <v>3</v>
      </c>
      <c r="BH4950" s="398">
        <f t="shared" si="440"/>
        <v>2.9130000621080399E-2</v>
      </c>
      <c r="BO4950" s="33"/>
    </row>
    <row r="4951" spans="1:67">
      <c r="A4951" s="316" t="s">
        <v>27</v>
      </c>
      <c r="B4951" t="s">
        <v>380</v>
      </c>
      <c r="C4951" t="s">
        <v>910</v>
      </c>
      <c r="D4951" t="s">
        <v>314</v>
      </c>
      <c r="E4951" s="316" t="s">
        <v>194</v>
      </c>
      <c r="F4951" s="316" t="s">
        <v>923</v>
      </c>
      <c r="G4951" s="316" t="s">
        <v>448</v>
      </c>
      <c r="H4951" s="316" t="s">
        <v>322</v>
      </c>
      <c r="I4951" s="316" t="s">
        <v>296</v>
      </c>
      <c r="J4951" s="316" t="s">
        <v>300</v>
      </c>
      <c r="K4951" s="36">
        <v>10</v>
      </c>
      <c r="L4951" s="317">
        <v>9.7089998424053192E-2</v>
      </c>
      <c r="M4951" s="317">
        <v>0.10000000149011611</v>
      </c>
      <c r="N4951" s="36">
        <v>145</v>
      </c>
      <c r="O4951" s="317">
        <v>0.1447100043296814</v>
      </c>
      <c r="P4951" s="317">
        <v>0.1473599970340729</v>
      </c>
      <c r="Q4951" s="36">
        <v>1219</v>
      </c>
      <c r="R4951" s="317">
        <v>0.1222399994730949</v>
      </c>
      <c r="S4951" s="317">
        <v>0.12555000185966489</v>
      </c>
      <c r="T4951" t="s">
        <v>380</v>
      </c>
      <c r="BA4951" s="395">
        <v>1</v>
      </c>
      <c r="BB4951" s="396" t="s">
        <v>861</v>
      </c>
      <c r="BC4951" t="str">
        <f t="shared" si="436"/>
        <v>RXW</v>
      </c>
      <c r="BD4951" t="str">
        <f t="shared" si="437"/>
        <v>NAoMe_initial_scarf_731_grp</v>
      </c>
      <c r="BE4951" s="397" t="s">
        <v>862</v>
      </c>
      <c r="BF4951" t="str">
        <f t="shared" si="438"/>
        <v>Severe frailty</v>
      </c>
      <c r="BG4951">
        <f t="shared" si="439"/>
        <v>10</v>
      </c>
      <c r="BH4951" s="398">
        <f t="shared" si="440"/>
        <v>9.7089998424053192E-2</v>
      </c>
      <c r="BO4951" s="33"/>
    </row>
    <row r="4952" spans="1:67">
      <c r="A4952" s="316" t="s">
        <v>27</v>
      </c>
      <c r="B4952" t="s">
        <v>380</v>
      </c>
      <c r="C4952" t="s">
        <v>910</v>
      </c>
      <c r="D4952" t="s">
        <v>314</v>
      </c>
      <c r="E4952" s="316" t="s">
        <v>195</v>
      </c>
      <c r="F4952" s="316" t="s">
        <v>196</v>
      </c>
      <c r="G4952" s="316" t="s">
        <v>440</v>
      </c>
      <c r="H4952" s="316" t="s">
        <v>319</v>
      </c>
      <c r="I4952" s="316" t="s">
        <v>310</v>
      </c>
      <c r="J4952" s="316" t="s">
        <v>277</v>
      </c>
      <c r="K4952" s="36">
        <v>0</v>
      </c>
      <c r="L4952" s="317">
        <v>0</v>
      </c>
      <c r="M4952" s="317"/>
      <c r="N4952" s="36">
        <v>2</v>
      </c>
      <c r="O4952" s="317">
        <v>5.8499998413026333E-3</v>
      </c>
      <c r="P4952" s="317"/>
      <c r="Q4952" s="36">
        <v>70</v>
      </c>
      <c r="R4952" s="317">
        <v>7.0199999026954174E-3</v>
      </c>
      <c r="S4952" s="317"/>
      <c r="T4952" t="s">
        <v>380</v>
      </c>
      <c r="BA4952" s="395">
        <v>1</v>
      </c>
      <c r="BB4952" s="396" t="s">
        <v>861</v>
      </c>
      <c r="BC4952" t="str">
        <f t="shared" si="436"/>
        <v>RA9</v>
      </c>
      <c r="BD4952" t="str">
        <f t="shared" si="437"/>
        <v>NAoMe_initial_age_decades_80cap</v>
      </c>
      <c r="BE4952" s="397" t="s">
        <v>862</v>
      </c>
      <c r="BF4952" t="str">
        <f t="shared" si="438"/>
        <v>18-29 yrs</v>
      </c>
      <c r="BG4952">
        <f t="shared" si="439"/>
        <v>0</v>
      </c>
      <c r="BH4952" s="398">
        <f t="shared" si="440"/>
        <v>0</v>
      </c>
      <c r="BO4952" s="33"/>
    </row>
    <row r="4953" spans="1:67">
      <c r="A4953" s="316" t="s">
        <v>27</v>
      </c>
      <c r="B4953" t="s">
        <v>380</v>
      </c>
      <c r="C4953" t="s">
        <v>910</v>
      </c>
      <c r="D4953" t="s">
        <v>314</v>
      </c>
      <c r="E4953" s="316" t="s">
        <v>195</v>
      </c>
      <c r="F4953" s="316" t="s">
        <v>196</v>
      </c>
      <c r="G4953" s="316" t="s">
        <v>440</v>
      </c>
      <c r="H4953" s="316" t="s">
        <v>319</v>
      </c>
      <c r="I4953" s="316" t="s">
        <v>310</v>
      </c>
      <c r="J4953" s="316" t="s">
        <v>278</v>
      </c>
      <c r="K4953" s="36">
        <v>0</v>
      </c>
      <c r="L4953" s="317">
        <v>0</v>
      </c>
      <c r="M4953" s="317"/>
      <c r="N4953" s="36">
        <v>13</v>
      </c>
      <c r="O4953" s="317">
        <v>3.8010001182556152E-2</v>
      </c>
      <c r="P4953" s="317"/>
      <c r="Q4953" s="36">
        <v>429</v>
      </c>
      <c r="R4953" s="317">
        <v>4.3019998818635941E-2</v>
      </c>
      <c r="S4953" s="317"/>
      <c r="T4953" t="s">
        <v>380</v>
      </c>
      <c r="BA4953" s="395">
        <v>1</v>
      </c>
      <c r="BB4953" s="396" t="s">
        <v>861</v>
      </c>
      <c r="BC4953" t="str">
        <f t="shared" si="436"/>
        <v>RA9</v>
      </c>
      <c r="BD4953" t="str">
        <f t="shared" si="437"/>
        <v>NAoMe_initial_age_decades_80cap</v>
      </c>
      <c r="BE4953" s="397" t="s">
        <v>862</v>
      </c>
      <c r="BF4953" t="str">
        <f t="shared" si="438"/>
        <v>30-39 yrs</v>
      </c>
      <c r="BG4953">
        <f t="shared" si="439"/>
        <v>0</v>
      </c>
      <c r="BH4953" s="398">
        <f t="shared" si="440"/>
        <v>0</v>
      </c>
      <c r="BO4953" s="33"/>
    </row>
    <row r="4954" spans="1:67">
      <c r="A4954" s="316" t="s">
        <v>27</v>
      </c>
      <c r="B4954" t="s">
        <v>380</v>
      </c>
      <c r="C4954" t="s">
        <v>910</v>
      </c>
      <c r="D4954" t="s">
        <v>314</v>
      </c>
      <c r="E4954" s="316" t="s">
        <v>195</v>
      </c>
      <c r="F4954" s="316" t="s">
        <v>196</v>
      </c>
      <c r="G4954" s="316" t="s">
        <v>440</v>
      </c>
      <c r="H4954" s="316" t="s">
        <v>319</v>
      </c>
      <c r="I4954" s="316" t="s">
        <v>310</v>
      </c>
      <c r="J4954" s="316" t="s">
        <v>279</v>
      </c>
      <c r="K4954" s="36">
        <v>2</v>
      </c>
      <c r="L4954" s="317">
        <v>3.2790001481771469E-2</v>
      </c>
      <c r="M4954" s="317"/>
      <c r="N4954" s="36">
        <v>21</v>
      </c>
      <c r="O4954" s="317">
        <v>6.1400000005960458E-2</v>
      </c>
      <c r="P4954" s="317"/>
      <c r="Q4954" s="36">
        <v>1024</v>
      </c>
      <c r="R4954" s="317">
        <v>0.1026899963617325</v>
      </c>
      <c r="S4954" s="317"/>
      <c r="T4954" t="s">
        <v>380</v>
      </c>
      <c r="BA4954" s="395">
        <v>1</v>
      </c>
      <c r="BB4954" s="396" t="s">
        <v>861</v>
      </c>
      <c r="BC4954" t="str">
        <f t="shared" si="436"/>
        <v>RA9</v>
      </c>
      <c r="BD4954" t="str">
        <f t="shared" si="437"/>
        <v>NAoMe_initial_age_decades_80cap</v>
      </c>
      <c r="BE4954" s="397" t="s">
        <v>862</v>
      </c>
      <c r="BF4954" t="str">
        <f t="shared" si="438"/>
        <v>40-49 yrs</v>
      </c>
      <c r="BG4954">
        <f t="shared" si="439"/>
        <v>2</v>
      </c>
      <c r="BH4954" s="398">
        <f t="shared" si="440"/>
        <v>3.2790001481771469E-2</v>
      </c>
      <c r="BO4954" s="33"/>
    </row>
    <row r="4955" spans="1:67">
      <c r="A4955" s="316" t="s">
        <v>27</v>
      </c>
      <c r="B4955" t="s">
        <v>380</v>
      </c>
      <c r="C4955" t="s">
        <v>910</v>
      </c>
      <c r="D4955" t="s">
        <v>314</v>
      </c>
      <c r="E4955" s="316" t="s">
        <v>195</v>
      </c>
      <c r="F4955" s="316" t="s">
        <v>196</v>
      </c>
      <c r="G4955" s="316" t="s">
        <v>440</v>
      </c>
      <c r="H4955" s="316" t="s">
        <v>319</v>
      </c>
      <c r="I4955" s="316" t="s">
        <v>310</v>
      </c>
      <c r="J4955" s="316" t="s">
        <v>280</v>
      </c>
      <c r="K4955" s="36">
        <v>5</v>
      </c>
      <c r="L4955" s="317">
        <v>8.1969998776912689E-2</v>
      </c>
      <c r="M4955" s="317"/>
      <c r="N4955" s="36">
        <v>44</v>
      </c>
      <c r="O4955" s="317">
        <v>0.1286499947309494</v>
      </c>
      <c r="P4955" s="317"/>
      <c r="Q4955" s="36">
        <v>1733</v>
      </c>
      <c r="R4955" s="317">
        <v>0.17378999292850489</v>
      </c>
      <c r="S4955" s="317"/>
      <c r="T4955" t="s">
        <v>380</v>
      </c>
      <c r="BA4955" s="395">
        <v>1</v>
      </c>
      <c r="BB4955" s="396" t="s">
        <v>861</v>
      </c>
      <c r="BC4955" t="str">
        <f t="shared" si="436"/>
        <v>RA9</v>
      </c>
      <c r="BD4955" t="str">
        <f t="shared" si="437"/>
        <v>NAoMe_initial_age_decades_80cap</v>
      </c>
      <c r="BE4955" s="397" t="s">
        <v>862</v>
      </c>
      <c r="BF4955" t="str">
        <f t="shared" si="438"/>
        <v>50-59 yrs</v>
      </c>
      <c r="BG4955">
        <f t="shared" si="439"/>
        <v>5</v>
      </c>
      <c r="BH4955" s="398">
        <f t="shared" si="440"/>
        <v>8.1969998776912689E-2</v>
      </c>
      <c r="BO4955" s="33"/>
    </row>
    <row r="4956" spans="1:67">
      <c r="A4956" s="316" t="s">
        <v>27</v>
      </c>
      <c r="B4956" t="s">
        <v>380</v>
      </c>
      <c r="C4956" t="s">
        <v>910</v>
      </c>
      <c r="D4956" t="s">
        <v>314</v>
      </c>
      <c r="E4956" s="316" t="s">
        <v>195</v>
      </c>
      <c r="F4956" s="316" t="s">
        <v>196</v>
      </c>
      <c r="G4956" s="316" t="s">
        <v>440</v>
      </c>
      <c r="H4956" s="316" t="s">
        <v>319</v>
      </c>
      <c r="I4956" s="316" t="s">
        <v>310</v>
      </c>
      <c r="J4956" s="316" t="s">
        <v>281</v>
      </c>
      <c r="K4956" s="36">
        <v>9</v>
      </c>
      <c r="L4956" s="317">
        <v>0.14754000306129461</v>
      </c>
      <c r="M4956" s="317"/>
      <c r="N4956" s="36">
        <v>64</v>
      </c>
      <c r="O4956" s="317">
        <v>0.18713000416755679</v>
      </c>
      <c r="P4956" s="317"/>
      <c r="Q4956" s="36">
        <v>1931</v>
      </c>
      <c r="R4956" s="317">
        <v>0.19363999366760251</v>
      </c>
      <c r="S4956" s="317"/>
      <c r="T4956" t="s">
        <v>380</v>
      </c>
      <c r="BA4956" s="395">
        <v>1</v>
      </c>
      <c r="BB4956" s="396" t="s">
        <v>861</v>
      </c>
      <c r="BC4956" t="str">
        <f t="shared" si="436"/>
        <v>RA9</v>
      </c>
      <c r="BD4956" t="str">
        <f t="shared" si="437"/>
        <v>NAoMe_initial_age_decades_80cap</v>
      </c>
      <c r="BE4956" s="397" t="s">
        <v>862</v>
      </c>
      <c r="BF4956" t="str">
        <f t="shared" si="438"/>
        <v>60-69 yrs</v>
      </c>
      <c r="BG4956">
        <f t="shared" si="439"/>
        <v>9</v>
      </c>
      <c r="BH4956" s="398">
        <f t="shared" si="440"/>
        <v>0.14754000306129461</v>
      </c>
      <c r="BO4956" s="33"/>
    </row>
    <row r="4957" spans="1:67">
      <c r="A4957" s="316" t="s">
        <v>27</v>
      </c>
      <c r="B4957" t="s">
        <v>380</v>
      </c>
      <c r="C4957" t="s">
        <v>910</v>
      </c>
      <c r="D4957" t="s">
        <v>314</v>
      </c>
      <c r="E4957" s="316" t="s">
        <v>195</v>
      </c>
      <c r="F4957" s="316" t="s">
        <v>196</v>
      </c>
      <c r="G4957" s="316" t="s">
        <v>440</v>
      </c>
      <c r="H4957" s="316" t="s">
        <v>319</v>
      </c>
      <c r="I4957" s="316" t="s">
        <v>310</v>
      </c>
      <c r="J4957" s="316" t="s">
        <v>282</v>
      </c>
      <c r="K4957" s="36">
        <v>18</v>
      </c>
      <c r="L4957" s="317">
        <v>0.29508000612258911</v>
      </c>
      <c r="M4957" s="317"/>
      <c r="N4957" s="36">
        <v>105</v>
      </c>
      <c r="O4957" s="317">
        <v>0.30702000856399542</v>
      </c>
      <c r="P4957" s="317"/>
      <c r="Q4957" s="36">
        <v>2493</v>
      </c>
      <c r="R4957" s="317">
        <v>0.25</v>
      </c>
      <c r="S4957" s="317"/>
      <c r="T4957" t="s">
        <v>380</v>
      </c>
      <c r="BA4957" s="395">
        <v>1</v>
      </c>
      <c r="BB4957" s="396" t="s">
        <v>861</v>
      </c>
      <c r="BC4957" t="str">
        <f t="shared" si="436"/>
        <v>RA9</v>
      </c>
      <c r="BD4957" t="str">
        <f t="shared" si="437"/>
        <v>NAoMe_initial_age_decades_80cap</v>
      </c>
      <c r="BE4957" s="397" t="s">
        <v>862</v>
      </c>
      <c r="BF4957" t="str">
        <f t="shared" si="438"/>
        <v>70-79 yrs</v>
      </c>
      <c r="BG4957">
        <f t="shared" si="439"/>
        <v>18</v>
      </c>
      <c r="BH4957" s="398">
        <f t="shared" si="440"/>
        <v>0.29508000612258911</v>
      </c>
      <c r="BO4957" s="33"/>
    </row>
    <row r="4958" spans="1:67">
      <c r="A4958" s="316" t="s">
        <v>27</v>
      </c>
      <c r="B4958" t="s">
        <v>380</v>
      </c>
      <c r="C4958" t="s">
        <v>910</v>
      </c>
      <c r="D4958" t="s">
        <v>314</v>
      </c>
      <c r="E4958" s="316" t="s">
        <v>195</v>
      </c>
      <c r="F4958" s="316" t="s">
        <v>196</v>
      </c>
      <c r="G4958" s="316" t="s">
        <v>440</v>
      </c>
      <c r="H4958" s="316" t="s">
        <v>319</v>
      </c>
      <c r="I4958" s="316" t="s">
        <v>310</v>
      </c>
      <c r="J4958" s="316" t="s">
        <v>283</v>
      </c>
      <c r="K4958" s="36">
        <v>27</v>
      </c>
      <c r="L4958" s="317">
        <v>0.44262000918388372</v>
      </c>
      <c r="M4958" s="317"/>
      <c r="N4958" s="36">
        <v>93</v>
      </c>
      <c r="O4958" s="317">
        <v>0.27193000912666321</v>
      </c>
      <c r="P4958" s="317"/>
      <c r="Q4958" s="36">
        <v>2292</v>
      </c>
      <c r="R4958" s="317">
        <v>0.2298399955034256</v>
      </c>
      <c r="S4958" s="317"/>
      <c r="T4958" t="s">
        <v>380</v>
      </c>
      <c r="BA4958" s="395">
        <v>1</v>
      </c>
      <c r="BB4958" s="396" t="s">
        <v>861</v>
      </c>
      <c r="BC4958" t="str">
        <f t="shared" si="436"/>
        <v>RA9</v>
      </c>
      <c r="BD4958" t="str">
        <f t="shared" si="437"/>
        <v>NAoMe_initial_age_decades_80cap</v>
      </c>
      <c r="BE4958" s="397" t="s">
        <v>862</v>
      </c>
      <c r="BF4958" t="str">
        <f t="shared" si="438"/>
        <v>80+ yrs</v>
      </c>
      <c r="BG4958">
        <f t="shared" si="439"/>
        <v>27</v>
      </c>
      <c r="BH4958" s="398">
        <f t="shared" si="440"/>
        <v>0.44262000918388372</v>
      </c>
      <c r="BO4958" s="33"/>
    </row>
    <row r="4959" spans="1:67">
      <c r="A4959" s="316" t="s">
        <v>27</v>
      </c>
      <c r="B4959" t="s">
        <v>380</v>
      </c>
      <c r="C4959" t="s">
        <v>910</v>
      </c>
      <c r="D4959" t="s">
        <v>314</v>
      </c>
      <c r="E4959" s="316" t="s">
        <v>195</v>
      </c>
      <c r="F4959" s="316" t="s">
        <v>196</v>
      </c>
      <c r="G4959" s="316" t="s">
        <v>440</v>
      </c>
      <c r="H4959" s="316" t="s">
        <v>319</v>
      </c>
      <c r="I4959" s="316" t="s">
        <v>341</v>
      </c>
      <c r="J4959" s="316" t="s">
        <v>13</v>
      </c>
      <c r="K4959" s="36">
        <v>41</v>
      </c>
      <c r="L4959" s="317">
        <v>0.67212998867034912</v>
      </c>
      <c r="M4959" s="317">
        <v>0.6833299994468689</v>
      </c>
      <c r="N4959" s="36">
        <v>225</v>
      </c>
      <c r="O4959" s="317">
        <v>0.65789002180099487</v>
      </c>
      <c r="P4959" s="317">
        <v>0.67567998170852661</v>
      </c>
      <c r="Q4959" s="36">
        <v>6753</v>
      </c>
      <c r="R4959" s="317">
        <v>0.67720001935958862</v>
      </c>
      <c r="S4959" s="317">
        <v>0.69554001092910767</v>
      </c>
      <c r="T4959" t="s">
        <v>380</v>
      </c>
      <c r="BA4959" s="395">
        <v>1</v>
      </c>
      <c r="BB4959" s="396" t="s">
        <v>861</v>
      </c>
      <c r="BC4959" t="str">
        <f t="shared" si="436"/>
        <v>RA9</v>
      </c>
      <c r="BD4959" t="str">
        <f t="shared" si="437"/>
        <v>NAoMe_initial_ch_score_2cap</v>
      </c>
      <c r="BE4959" s="397" t="s">
        <v>862</v>
      </c>
      <c r="BF4959" t="str">
        <f t="shared" si="438"/>
        <v>0</v>
      </c>
      <c r="BG4959">
        <f t="shared" si="439"/>
        <v>41</v>
      </c>
      <c r="BH4959" s="398">
        <f t="shared" si="440"/>
        <v>0.67212998867034912</v>
      </c>
      <c r="BO4959" s="33"/>
    </row>
    <row r="4960" spans="1:67">
      <c r="A4960" s="316" t="s">
        <v>27</v>
      </c>
      <c r="B4960" t="s">
        <v>380</v>
      </c>
      <c r="C4960" t="s">
        <v>910</v>
      </c>
      <c r="D4960" t="s">
        <v>314</v>
      </c>
      <c r="E4960" s="316" t="s">
        <v>195</v>
      </c>
      <c r="F4960" s="316" t="s">
        <v>196</v>
      </c>
      <c r="G4960" s="316" t="s">
        <v>440</v>
      </c>
      <c r="H4960" s="316" t="s">
        <v>319</v>
      </c>
      <c r="I4960" s="316" t="s">
        <v>341</v>
      </c>
      <c r="J4960" s="316" t="s">
        <v>14</v>
      </c>
      <c r="K4960" s="36">
        <v>12</v>
      </c>
      <c r="L4960" s="317">
        <v>0.1967200040817261</v>
      </c>
      <c r="M4960" s="317">
        <v>0.20000000298023221</v>
      </c>
      <c r="N4960" s="36">
        <v>59</v>
      </c>
      <c r="O4960" s="317">
        <v>0.1725099980831146</v>
      </c>
      <c r="P4960" s="317">
        <v>0.17718000710010531</v>
      </c>
      <c r="Q4960" s="36">
        <v>1630</v>
      </c>
      <c r="R4960" s="317">
        <v>0.16346000134944921</v>
      </c>
      <c r="S4960" s="317">
        <v>0.16788999736309049</v>
      </c>
      <c r="T4960" t="s">
        <v>380</v>
      </c>
      <c r="BA4960" s="395">
        <v>1</v>
      </c>
      <c r="BB4960" s="396" t="s">
        <v>861</v>
      </c>
      <c r="BC4960" t="str">
        <f t="shared" si="436"/>
        <v>RA9</v>
      </c>
      <c r="BD4960" t="str">
        <f t="shared" si="437"/>
        <v>NAoMe_initial_ch_score_2cap</v>
      </c>
      <c r="BE4960" s="397" t="s">
        <v>862</v>
      </c>
      <c r="BF4960" t="str">
        <f t="shared" si="438"/>
        <v>1</v>
      </c>
      <c r="BG4960">
        <f t="shared" si="439"/>
        <v>12</v>
      </c>
      <c r="BH4960" s="398">
        <f t="shared" si="440"/>
        <v>0.1967200040817261</v>
      </c>
      <c r="BO4960" s="33"/>
    </row>
    <row r="4961" spans="1:67">
      <c r="A4961" s="316" t="s">
        <v>27</v>
      </c>
      <c r="B4961" t="s">
        <v>380</v>
      </c>
      <c r="C4961" t="s">
        <v>910</v>
      </c>
      <c r="D4961" t="s">
        <v>314</v>
      </c>
      <c r="E4961" s="316" t="s">
        <v>195</v>
      </c>
      <c r="F4961" s="316" t="s">
        <v>196</v>
      </c>
      <c r="G4961" s="316" t="s">
        <v>440</v>
      </c>
      <c r="H4961" s="316" t="s">
        <v>319</v>
      </c>
      <c r="I4961" s="316" t="s">
        <v>341</v>
      </c>
      <c r="J4961" s="316" t="s">
        <v>301</v>
      </c>
      <c r="K4961" s="36">
        <v>7</v>
      </c>
      <c r="L4961" s="317">
        <v>0.1147499978542328</v>
      </c>
      <c r="M4961" s="317">
        <v>0.11666999757289891</v>
      </c>
      <c r="N4961" s="36">
        <v>49</v>
      </c>
      <c r="O4961" s="317">
        <v>0.14327000081539151</v>
      </c>
      <c r="P4961" s="317">
        <v>0.14714999496936801</v>
      </c>
      <c r="Q4961" s="36">
        <v>1326</v>
      </c>
      <c r="R4961" s="317">
        <v>0.132970005273819</v>
      </c>
      <c r="S4961" s="317">
        <v>0.13657000660896301</v>
      </c>
      <c r="T4961" t="s">
        <v>380</v>
      </c>
      <c r="BA4961" s="395">
        <v>1</v>
      </c>
      <c r="BB4961" s="396" t="s">
        <v>861</v>
      </c>
      <c r="BC4961" t="str">
        <f t="shared" si="436"/>
        <v>RA9</v>
      </c>
      <c r="BD4961" t="str">
        <f t="shared" si="437"/>
        <v>NAoMe_initial_ch_score_2cap</v>
      </c>
      <c r="BE4961" s="397" t="s">
        <v>862</v>
      </c>
      <c r="BF4961" t="str">
        <f t="shared" si="438"/>
        <v>2+</v>
      </c>
      <c r="BG4961">
        <f t="shared" si="439"/>
        <v>7</v>
      </c>
      <c r="BH4961" s="398">
        <f t="shared" si="440"/>
        <v>0.1147499978542328</v>
      </c>
      <c r="BO4961" s="33"/>
    </row>
    <row r="4962" spans="1:67">
      <c r="A4962" s="316" t="s">
        <v>27</v>
      </c>
      <c r="B4962" t="s">
        <v>380</v>
      </c>
      <c r="C4962" t="s">
        <v>910</v>
      </c>
      <c r="D4962" t="s">
        <v>314</v>
      </c>
      <c r="E4962" s="316" t="s">
        <v>195</v>
      </c>
      <c r="F4962" s="316" t="s">
        <v>196</v>
      </c>
      <c r="G4962" s="316" t="s">
        <v>440</v>
      </c>
      <c r="H4962" s="316" t="s">
        <v>319</v>
      </c>
      <c r="I4962" s="316" t="s">
        <v>341</v>
      </c>
      <c r="J4962" s="316" t="s">
        <v>260</v>
      </c>
      <c r="K4962" s="36">
        <v>1</v>
      </c>
      <c r="L4962" s="317">
        <v>1.6389999538660049E-2</v>
      </c>
      <c r="M4962" s="317"/>
      <c r="N4962" s="36">
        <v>9</v>
      </c>
      <c r="O4962" s="317">
        <v>2.6319999247789379E-2</v>
      </c>
      <c r="P4962" s="317"/>
      <c r="Q4962" s="36">
        <v>263</v>
      </c>
      <c r="R4962" s="317">
        <v>2.6370000094175339E-2</v>
      </c>
      <c r="S4962" s="317"/>
      <c r="T4962" t="s">
        <v>380</v>
      </c>
      <c r="BA4962" s="395">
        <v>1</v>
      </c>
      <c r="BB4962" s="396" t="s">
        <v>861</v>
      </c>
      <c r="BC4962" t="str">
        <f t="shared" si="436"/>
        <v>RA9</v>
      </c>
      <c r="BD4962" t="str">
        <f t="shared" si="437"/>
        <v>NAoMe_initial_ch_score_2cap</v>
      </c>
      <c r="BE4962" s="397" t="s">
        <v>862</v>
      </c>
      <c r="BF4962" t="str">
        <f t="shared" si="438"/>
        <v>Unknown</v>
      </c>
      <c r="BG4962">
        <f t="shared" si="439"/>
        <v>1</v>
      </c>
      <c r="BH4962" s="398">
        <f t="shared" si="440"/>
        <v>1.6389999538660049E-2</v>
      </c>
      <c r="BO4962" s="33"/>
    </row>
    <row r="4963" spans="1:67">
      <c r="A4963" s="316" t="s">
        <v>27</v>
      </c>
      <c r="B4963" t="s">
        <v>380</v>
      </c>
      <c r="C4963" t="s">
        <v>910</v>
      </c>
      <c r="D4963" t="s">
        <v>314</v>
      </c>
      <c r="E4963" s="316" t="s">
        <v>195</v>
      </c>
      <c r="F4963" s="316" t="s">
        <v>196</v>
      </c>
      <c r="G4963" s="316" t="s">
        <v>440</v>
      </c>
      <c r="H4963" s="316" t="s">
        <v>319</v>
      </c>
      <c r="I4963" s="316" t="s">
        <v>309</v>
      </c>
      <c r="J4963" s="316" t="s">
        <v>289</v>
      </c>
      <c r="K4963" s="36">
        <v>21</v>
      </c>
      <c r="L4963" s="317">
        <v>0.34426000714302057</v>
      </c>
      <c r="M4963" s="317"/>
      <c r="N4963" s="36">
        <v>110</v>
      </c>
      <c r="O4963" s="317">
        <v>0.3216400146484375</v>
      </c>
      <c r="P4963" s="317"/>
      <c r="Q4963" s="36">
        <v>3283</v>
      </c>
      <c r="R4963" s="317">
        <v>0.3292199969291687</v>
      </c>
      <c r="S4963" s="317"/>
      <c r="T4963" t="s">
        <v>380</v>
      </c>
      <c r="BA4963" s="395">
        <v>1</v>
      </c>
      <c r="BB4963" s="396" t="s">
        <v>861</v>
      </c>
      <c r="BC4963" t="str">
        <f t="shared" si="436"/>
        <v>RA9</v>
      </c>
      <c r="BD4963" t="str">
        <f t="shared" si="437"/>
        <v>NAoMe_initial_diagnosis_year</v>
      </c>
      <c r="BE4963" s="397" t="s">
        <v>862</v>
      </c>
      <c r="BF4963" t="str">
        <f t="shared" si="438"/>
        <v>2021</v>
      </c>
      <c r="BG4963">
        <f t="shared" si="439"/>
        <v>21</v>
      </c>
      <c r="BH4963" s="398">
        <f t="shared" si="440"/>
        <v>0.34426000714302057</v>
      </c>
      <c r="BO4963" s="33"/>
    </row>
    <row r="4964" spans="1:67">
      <c r="A4964" s="316" t="s">
        <v>27</v>
      </c>
      <c r="B4964" t="s">
        <v>380</v>
      </c>
      <c r="C4964" t="s">
        <v>910</v>
      </c>
      <c r="D4964" t="s">
        <v>314</v>
      </c>
      <c r="E4964" s="316" t="s">
        <v>195</v>
      </c>
      <c r="F4964" s="316" t="s">
        <v>196</v>
      </c>
      <c r="G4964" s="316" t="s">
        <v>440</v>
      </c>
      <c r="H4964" s="316" t="s">
        <v>319</v>
      </c>
      <c r="I4964" s="316" t="s">
        <v>309</v>
      </c>
      <c r="J4964" s="316" t="s">
        <v>816</v>
      </c>
      <c r="K4964" s="36">
        <v>21</v>
      </c>
      <c r="L4964" s="317">
        <v>0.34426000714302057</v>
      </c>
      <c r="M4964" s="317"/>
      <c r="N4964" s="36">
        <v>108</v>
      </c>
      <c r="O4964" s="317">
        <v>0.31578999757766718</v>
      </c>
      <c r="P4964" s="317"/>
      <c r="Q4964" s="36">
        <v>3315</v>
      </c>
      <c r="R4964" s="317">
        <v>0.33243000507354742</v>
      </c>
      <c r="S4964" s="317"/>
      <c r="T4964" t="s">
        <v>380</v>
      </c>
      <c r="BA4964" s="395">
        <v>1</v>
      </c>
      <c r="BB4964" s="396" t="s">
        <v>861</v>
      </c>
      <c r="BC4964" t="str">
        <f t="shared" si="436"/>
        <v>RA9</v>
      </c>
      <c r="BD4964" t="str">
        <f t="shared" si="437"/>
        <v>NAoMe_initial_diagnosis_year</v>
      </c>
      <c r="BE4964" s="397" t="s">
        <v>862</v>
      </c>
      <c r="BF4964" t="str">
        <f t="shared" si="438"/>
        <v>2022</v>
      </c>
      <c r="BG4964">
        <f t="shared" si="439"/>
        <v>21</v>
      </c>
      <c r="BH4964" s="398">
        <f t="shared" si="440"/>
        <v>0.34426000714302057</v>
      </c>
      <c r="BO4964" s="33"/>
    </row>
    <row r="4965" spans="1:67">
      <c r="A4965" s="316" t="s">
        <v>27</v>
      </c>
      <c r="B4965" t="s">
        <v>380</v>
      </c>
      <c r="C4965" t="s">
        <v>910</v>
      </c>
      <c r="D4965" t="s">
        <v>314</v>
      </c>
      <c r="E4965" s="316" t="s">
        <v>195</v>
      </c>
      <c r="F4965" s="316" t="s">
        <v>196</v>
      </c>
      <c r="G4965" s="316" t="s">
        <v>440</v>
      </c>
      <c r="H4965" s="316" t="s">
        <v>319</v>
      </c>
      <c r="I4965" s="316" t="s">
        <v>309</v>
      </c>
      <c r="J4965" s="316" t="s">
        <v>946</v>
      </c>
      <c r="K4965" s="36">
        <v>19</v>
      </c>
      <c r="L4965" s="317">
        <v>0.31147998571395868</v>
      </c>
      <c r="M4965" s="317"/>
      <c r="N4965" s="36">
        <v>124</v>
      </c>
      <c r="O4965" s="317">
        <v>0.36256998777389532</v>
      </c>
      <c r="P4965" s="317"/>
      <c r="Q4965" s="36">
        <v>3374</v>
      </c>
      <c r="R4965" s="317">
        <v>0.33834999799728388</v>
      </c>
      <c r="S4965" s="317"/>
      <c r="T4965" t="s">
        <v>380</v>
      </c>
      <c r="BA4965" s="395">
        <v>1</v>
      </c>
      <c r="BB4965" s="396" t="s">
        <v>861</v>
      </c>
      <c r="BC4965" t="str">
        <f t="shared" si="436"/>
        <v>RA9</v>
      </c>
      <c r="BD4965" t="str">
        <f t="shared" si="437"/>
        <v>NAoMe_initial_diagnosis_year</v>
      </c>
      <c r="BE4965" s="397" t="s">
        <v>862</v>
      </c>
      <c r="BF4965" t="str">
        <f t="shared" si="438"/>
        <v>2023</v>
      </c>
      <c r="BG4965">
        <f t="shared" si="439"/>
        <v>19</v>
      </c>
      <c r="BH4965" s="398">
        <f t="shared" si="440"/>
        <v>0.31147998571395868</v>
      </c>
      <c r="BO4965" s="33"/>
    </row>
    <row r="4966" spans="1:67">
      <c r="A4966" s="316" t="s">
        <v>27</v>
      </c>
      <c r="B4966" t="s">
        <v>380</v>
      </c>
      <c r="C4966" t="s">
        <v>910</v>
      </c>
      <c r="D4966" t="s">
        <v>314</v>
      </c>
      <c r="E4966" s="316" t="s">
        <v>195</v>
      </c>
      <c r="F4966" s="316" t="s">
        <v>196</v>
      </c>
      <c r="G4966" s="316" t="s">
        <v>440</v>
      </c>
      <c r="H4966" s="316" t="s">
        <v>319</v>
      </c>
      <c r="I4966" s="316" t="s">
        <v>331</v>
      </c>
      <c r="J4966" s="316" t="s">
        <v>332</v>
      </c>
      <c r="K4966" s="36">
        <v>5</v>
      </c>
      <c r="L4966" s="317">
        <v>8.1969998776912689E-2</v>
      </c>
      <c r="M4966" s="317">
        <v>9.0910002589225769E-2</v>
      </c>
      <c r="N4966" s="36">
        <v>18</v>
      </c>
      <c r="O4966" s="317">
        <v>5.2629999816417687E-2</v>
      </c>
      <c r="P4966" s="317">
        <v>6.1640001833438873E-2</v>
      </c>
      <c r="Q4966" s="36">
        <v>434</v>
      </c>
      <c r="R4966" s="317">
        <v>4.3519999831914902E-2</v>
      </c>
      <c r="S4966" s="317">
        <v>5.2159998565912247E-2</v>
      </c>
      <c r="T4966" t="s">
        <v>380</v>
      </c>
      <c r="BA4966" s="395">
        <v>1</v>
      </c>
      <c r="BB4966" s="396" t="s">
        <v>861</v>
      </c>
      <c r="BC4966" t="str">
        <f t="shared" si="436"/>
        <v>RA9</v>
      </c>
      <c r="BD4966" t="str">
        <f t="shared" si="437"/>
        <v>NAoMe_initial_disease_group</v>
      </c>
      <c r="BE4966" s="397" t="s">
        <v>862</v>
      </c>
      <c r="BF4966" t="str">
        <f t="shared" si="438"/>
        <v>Advanced M0</v>
      </c>
      <c r="BG4966">
        <f t="shared" si="439"/>
        <v>5</v>
      </c>
      <c r="BH4966" s="398">
        <f t="shared" si="440"/>
        <v>8.1969998776912689E-2</v>
      </c>
      <c r="BO4966" s="33"/>
    </row>
    <row r="4967" spans="1:67">
      <c r="A4967" s="316" t="s">
        <v>27</v>
      </c>
      <c r="B4967" t="s">
        <v>380</v>
      </c>
      <c r="C4967" t="s">
        <v>910</v>
      </c>
      <c r="D4967" t="s">
        <v>314</v>
      </c>
      <c r="E4967" s="316" t="s">
        <v>195</v>
      </c>
      <c r="F4967" s="316" t="s">
        <v>196</v>
      </c>
      <c r="G4967" s="316" t="s">
        <v>440</v>
      </c>
      <c r="H4967" s="316" t="s">
        <v>319</v>
      </c>
      <c r="I4967" s="316" t="s">
        <v>331</v>
      </c>
      <c r="J4967" s="316" t="s">
        <v>333</v>
      </c>
      <c r="K4967" s="36">
        <v>39</v>
      </c>
      <c r="L4967" s="317">
        <v>0.63933998346328735</v>
      </c>
      <c r="M4967" s="317">
        <v>0.70908999443054199</v>
      </c>
      <c r="N4967" s="36">
        <v>204</v>
      </c>
      <c r="O4967" s="317">
        <v>0.59649002552032471</v>
      </c>
      <c r="P4967" s="317">
        <v>0.69862997531890869</v>
      </c>
      <c r="Q4967" s="36">
        <v>6159</v>
      </c>
      <c r="R4967" s="317">
        <v>0.6176300048828125</v>
      </c>
      <c r="S4967" s="317">
        <v>0.74026000499725342</v>
      </c>
      <c r="T4967" t="s">
        <v>380</v>
      </c>
      <c r="BA4967" s="395">
        <v>1</v>
      </c>
      <c r="BB4967" s="396" t="s">
        <v>861</v>
      </c>
      <c r="BC4967" t="str">
        <f t="shared" si="436"/>
        <v>RA9</v>
      </c>
      <c r="BD4967" t="str">
        <f t="shared" si="437"/>
        <v>NAoMe_initial_disease_group</v>
      </c>
      <c r="BE4967" s="397" t="s">
        <v>862</v>
      </c>
      <c r="BF4967" t="str">
        <f t="shared" si="438"/>
        <v>Advanced M1</v>
      </c>
      <c r="BG4967">
        <f t="shared" si="439"/>
        <v>39</v>
      </c>
      <c r="BH4967" s="398">
        <f t="shared" si="440"/>
        <v>0.63933998346328735</v>
      </c>
      <c r="BO4967" s="33"/>
    </row>
    <row r="4968" spans="1:67">
      <c r="A4968" s="316" t="s">
        <v>27</v>
      </c>
      <c r="B4968" t="s">
        <v>380</v>
      </c>
      <c r="C4968" t="s">
        <v>910</v>
      </c>
      <c r="D4968" t="s">
        <v>314</v>
      </c>
      <c r="E4968" s="316" t="s">
        <v>195</v>
      </c>
      <c r="F4968" s="316" t="s">
        <v>196</v>
      </c>
      <c r="G4968" s="316" t="s">
        <v>440</v>
      </c>
      <c r="H4968" s="316" t="s">
        <v>319</v>
      </c>
      <c r="I4968" s="316" t="s">
        <v>331</v>
      </c>
      <c r="J4968" s="316" t="s">
        <v>334</v>
      </c>
      <c r="K4968" s="36">
        <v>2</v>
      </c>
      <c r="L4968" s="317">
        <v>3.2790001481771469E-2</v>
      </c>
      <c r="M4968" s="317">
        <v>3.63599993288517E-2</v>
      </c>
      <c r="N4968" s="36">
        <v>2</v>
      </c>
      <c r="O4968" s="317">
        <v>5.8499998413026333E-3</v>
      </c>
      <c r="P4968" s="317">
        <v>6.8500000052154064E-3</v>
      </c>
      <c r="Q4968" s="36">
        <v>64</v>
      </c>
      <c r="R4968" s="317">
        <v>6.4199999906122676E-3</v>
      </c>
      <c r="S4968" s="317">
        <v>7.689999882131815E-3</v>
      </c>
      <c r="T4968" t="s">
        <v>380</v>
      </c>
      <c r="BA4968" s="395">
        <v>1</v>
      </c>
      <c r="BB4968" s="396" t="s">
        <v>861</v>
      </c>
      <c r="BC4968" t="str">
        <f t="shared" si="436"/>
        <v>RA9</v>
      </c>
      <c r="BD4968" t="str">
        <f t="shared" si="437"/>
        <v>NAoMe_initial_disease_group</v>
      </c>
      <c r="BE4968" s="397" t="s">
        <v>862</v>
      </c>
      <c r="BF4968" t="str">
        <f t="shared" si="438"/>
        <v>DCIS</v>
      </c>
      <c r="BG4968">
        <f t="shared" si="439"/>
        <v>2</v>
      </c>
      <c r="BH4968" s="398">
        <f t="shared" si="440"/>
        <v>3.2790001481771469E-2</v>
      </c>
      <c r="BO4968" s="33"/>
    </row>
    <row r="4969" spans="1:67">
      <c r="A4969" s="316" t="s">
        <v>27</v>
      </c>
      <c r="B4969" t="s">
        <v>380</v>
      </c>
      <c r="C4969" t="s">
        <v>910</v>
      </c>
      <c r="D4969" t="s">
        <v>314</v>
      </c>
      <c r="E4969" s="316" t="s">
        <v>195</v>
      </c>
      <c r="F4969" s="316" t="s">
        <v>196</v>
      </c>
      <c r="G4969" s="316" t="s">
        <v>440</v>
      </c>
      <c r="H4969" s="316" t="s">
        <v>319</v>
      </c>
      <c r="I4969" s="316" t="s">
        <v>331</v>
      </c>
      <c r="J4969" s="316" t="s">
        <v>335</v>
      </c>
      <c r="K4969" s="36">
        <v>9</v>
      </c>
      <c r="L4969" s="317">
        <v>0.14754000306129461</v>
      </c>
      <c r="M4969" s="317">
        <v>0.16364000737667081</v>
      </c>
      <c r="N4969" s="36">
        <v>68</v>
      </c>
      <c r="O4969" s="317">
        <v>0.19882999360561371</v>
      </c>
      <c r="P4969" s="317">
        <v>0.23287999629974371</v>
      </c>
      <c r="Q4969" s="36">
        <v>1663</v>
      </c>
      <c r="R4969" s="317">
        <v>0.16676999628543851</v>
      </c>
      <c r="S4969" s="317">
        <v>0.19988000392913821</v>
      </c>
      <c r="T4969" t="s">
        <v>380</v>
      </c>
      <c r="BA4969" s="395">
        <v>1</v>
      </c>
      <c r="BB4969" s="396" t="s">
        <v>861</v>
      </c>
      <c r="BC4969" t="str">
        <f t="shared" si="436"/>
        <v>RA9</v>
      </c>
      <c r="BD4969" t="str">
        <f t="shared" si="437"/>
        <v>NAoMe_initial_disease_group</v>
      </c>
      <c r="BE4969" s="397" t="s">
        <v>862</v>
      </c>
      <c r="BF4969" t="str">
        <f t="shared" si="438"/>
        <v>Early invasive</v>
      </c>
      <c r="BG4969">
        <f t="shared" si="439"/>
        <v>9</v>
      </c>
      <c r="BH4969" s="398">
        <f t="shared" si="440"/>
        <v>0.14754000306129461</v>
      </c>
      <c r="BO4969" s="33"/>
    </row>
    <row r="4970" spans="1:67">
      <c r="A4970" s="316" t="s">
        <v>27</v>
      </c>
      <c r="B4970" t="s">
        <v>380</v>
      </c>
      <c r="C4970" t="s">
        <v>910</v>
      </c>
      <c r="D4970" t="s">
        <v>314</v>
      </c>
      <c r="E4970" s="316" t="s">
        <v>195</v>
      </c>
      <c r="F4970" s="316" t="s">
        <v>196</v>
      </c>
      <c r="G4970" s="316" t="s">
        <v>440</v>
      </c>
      <c r="H4970" s="316" t="s">
        <v>319</v>
      </c>
      <c r="I4970" s="316" t="s">
        <v>331</v>
      </c>
      <c r="J4970" s="316" t="s">
        <v>337</v>
      </c>
      <c r="K4970" s="36">
        <v>6</v>
      </c>
      <c r="L4970" s="317">
        <v>9.8360002040863037E-2</v>
      </c>
      <c r="M4970" s="317"/>
      <c r="N4970" s="36">
        <v>50</v>
      </c>
      <c r="O4970" s="317">
        <v>0.14620000123977661</v>
      </c>
      <c r="P4970" s="317"/>
      <c r="Q4970" s="36">
        <v>1652</v>
      </c>
      <c r="R4970" s="317">
        <v>0.1656599938869476</v>
      </c>
      <c r="S4970" s="317"/>
      <c r="T4970" t="s">
        <v>380</v>
      </c>
      <c r="BA4970" s="395">
        <v>1</v>
      </c>
      <c r="BB4970" s="396" t="s">
        <v>861</v>
      </c>
      <c r="BC4970" t="str">
        <f t="shared" si="436"/>
        <v>RA9</v>
      </c>
      <c r="BD4970" t="str">
        <f t="shared" si="437"/>
        <v>NAoMe_initial_disease_group</v>
      </c>
      <c r="BE4970" s="397" t="s">
        <v>862</v>
      </c>
      <c r="BF4970" t="str">
        <f t="shared" si="438"/>
        <v>Unknown stage</v>
      </c>
      <c r="BG4970">
        <f t="shared" si="439"/>
        <v>6</v>
      </c>
      <c r="BH4970" s="398">
        <f t="shared" si="440"/>
        <v>9.8360002040863037E-2</v>
      </c>
      <c r="BO4970" s="33"/>
    </row>
    <row r="4971" spans="1:67">
      <c r="A4971" s="316" t="s">
        <v>27</v>
      </c>
      <c r="B4971" t="s">
        <v>380</v>
      </c>
      <c r="C4971" t="s">
        <v>910</v>
      </c>
      <c r="D4971" t="s">
        <v>314</v>
      </c>
      <c r="E4971" s="316" t="s">
        <v>195</v>
      </c>
      <c r="F4971" s="316" t="s">
        <v>196</v>
      </c>
      <c r="G4971" s="316" t="s">
        <v>440</v>
      </c>
      <c r="H4971" s="316" t="s">
        <v>319</v>
      </c>
      <c r="I4971" s="316" t="s">
        <v>656</v>
      </c>
      <c r="J4971" s="316" t="s">
        <v>286</v>
      </c>
      <c r="K4971" s="36">
        <v>0</v>
      </c>
      <c r="L4971" s="317">
        <v>0</v>
      </c>
      <c r="M4971" s="317">
        <v>0</v>
      </c>
      <c r="N4971" s="36">
        <v>0</v>
      </c>
      <c r="O4971" s="317">
        <v>0</v>
      </c>
      <c r="P4971" s="317">
        <v>0</v>
      </c>
      <c r="Q4971" s="36">
        <v>492</v>
      </c>
      <c r="R4971" s="317">
        <v>4.9339998513460159E-2</v>
      </c>
      <c r="S4971" s="317">
        <v>5.1920000463724143E-2</v>
      </c>
      <c r="T4971" t="s">
        <v>380</v>
      </c>
      <c r="BA4971" s="395">
        <v>1</v>
      </c>
      <c r="BB4971" s="396" t="s">
        <v>861</v>
      </c>
      <c r="BC4971" t="str">
        <f t="shared" si="436"/>
        <v>RA9</v>
      </c>
      <c r="BD4971" t="str">
        <f t="shared" si="437"/>
        <v>NAoMe_initial_ethnicity_grp</v>
      </c>
      <c r="BE4971" s="397" t="s">
        <v>862</v>
      </c>
      <c r="BF4971" t="str">
        <f t="shared" si="438"/>
        <v>Asian or Asian British</v>
      </c>
      <c r="BG4971">
        <f t="shared" si="439"/>
        <v>0</v>
      </c>
      <c r="BH4971" s="398">
        <f t="shared" si="440"/>
        <v>0</v>
      </c>
      <c r="BO4971" s="33"/>
    </row>
    <row r="4972" spans="1:67">
      <c r="A4972" s="316" t="s">
        <v>27</v>
      </c>
      <c r="B4972" t="s">
        <v>380</v>
      </c>
      <c r="C4972" t="s">
        <v>910</v>
      </c>
      <c r="D4972" t="s">
        <v>314</v>
      </c>
      <c r="E4972" s="316" t="s">
        <v>195</v>
      </c>
      <c r="F4972" s="316" t="s">
        <v>196</v>
      </c>
      <c r="G4972" s="316" t="s">
        <v>440</v>
      </c>
      <c r="H4972" s="316" t="s">
        <v>319</v>
      </c>
      <c r="I4972" s="316" t="s">
        <v>656</v>
      </c>
      <c r="J4972" s="316" t="s">
        <v>287</v>
      </c>
      <c r="K4972" s="36">
        <v>0</v>
      </c>
      <c r="L4972" s="317">
        <v>0</v>
      </c>
      <c r="M4972" s="317">
        <v>0</v>
      </c>
      <c r="N4972" s="36">
        <v>2</v>
      </c>
      <c r="O4972" s="317">
        <v>5.8499998413026333E-3</v>
      </c>
      <c r="P4972" s="317">
        <v>5.9899999760091296E-3</v>
      </c>
      <c r="Q4972" s="36">
        <v>403</v>
      </c>
      <c r="R4972" s="317">
        <v>4.0410000830888748E-2</v>
      </c>
      <c r="S4972" s="317">
        <v>4.2520001530647278E-2</v>
      </c>
      <c r="T4972" t="s">
        <v>380</v>
      </c>
      <c r="BA4972" s="395">
        <v>1</v>
      </c>
      <c r="BB4972" s="396" t="s">
        <v>861</v>
      </c>
      <c r="BC4972" t="str">
        <f t="shared" si="436"/>
        <v>RA9</v>
      </c>
      <c r="BD4972" t="str">
        <f t="shared" si="437"/>
        <v>NAoMe_initial_ethnicity_grp</v>
      </c>
      <c r="BE4972" s="397" t="s">
        <v>862</v>
      </c>
      <c r="BF4972" t="str">
        <f t="shared" si="438"/>
        <v>Black or Black British</v>
      </c>
      <c r="BG4972">
        <f t="shared" si="439"/>
        <v>0</v>
      </c>
      <c r="BH4972" s="398">
        <f t="shared" si="440"/>
        <v>0</v>
      </c>
      <c r="BO4972" s="33"/>
    </row>
    <row r="4973" spans="1:67">
      <c r="A4973" s="316" t="s">
        <v>27</v>
      </c>
      <c r="B4973" t="s">
        <v>380</v>
      </c>
      <c r="C4973" t="s">
        <v>910</v>
      </c>
      <c r="D4973" t="s">
        <v>314</v>
      </c>
      <c r="E4973" s="316" t="s">
        <v>195</v>
      </c>
      <c r="F4973" s="316" t="s">
        <v>196</v>
      </c>
      <c r="G4973" s="316" t="s">
        <v>440</v>
      </c>
      <c r="H4973" s="316" t="s">
        <v>319</v>
      </c>
      <c r="I4973" s="316" t="s">
        <v>656</v>
      </c>
      <c r="J4973" s="316" t="s">
        <v>259</v>
      </c>
      <c r="K4973" s="36">
        <v>2</v>
      </c>
      <c r="L4973" s="317">
        <v>3.2790001481771469E-2</v>
      </c>
      <c r="M4973" s="317">
        <v>3.4480001777410507E-2</v>
      </c>
      <c r="N4973" s="36">
        <v>2</v>
      </c>
      <c r="O4973" s="317">
        <v>5.8499998413026333E-3</v>
      </c>
      <c r="P4973" s="317">
        <v>5.9899999760091296E-3</v>
      </c>
      <c r="Q4973" s="36">
        <v>98</v>
      </c>
      <c r="R4973" s="317">
        <v>9.8299998790025711E-3</v>
      </c>
      <c r="S4973" s="317">
        <v>1.0339999571442601E-2</v>
      </c>
      <c r="T4973" t="s">
        <v>380</v>
      </c>
      <c r="BA4973" s="395">
        <v>1</v>
      </c>
      <c r="BB4973" s="396" t="s">
        <v>861</v>
      </c>
      <c r="BC4973" t="str">
        <f t="shared" si="436"/>
        <v>RA9</v>
      </c>
      <c r="BD4973" t="str">
        <f t="shared" si="437"/>
        <v>NAoMe_initial_ethnicity_grp</v>
      </c>
      <c r="BE4973" s="397" t="s">
        <v>862</v>
      </c>
      <c r="BF4973" t="str">
        <f t="shared" si="438"/>
        <v>Mixed</v>
      </c>
      <c r="BG4973">
        <f t="shared" si="439"/>
        <v>2</v>
      </c>
      <c r="BH4973" s="398">
        <f t="shared" si="440"/>
        <v>3.2790001481771469E-2</v>
      </c>
      <c r="BO4973" s="33"/>
    </row>
    <row r="4974" spans="1:67">
      <c r="A4974" s="316" t="s">
        <v>27</v>
      </c>
      <c r="B4974" t="s">
        <v>380</v>
      </c>
      <c r="C4974" t="s">
        <v>910</v>
      </c>
      <c r="D4974" t="s">
        <v>314</v>
      </c>
      <c r="E4974" s="316" t="s">
        <v>195</v>
      </c>
      <c r="F4974" s="316" t="s">
        <v>196</v>
      </c>
      <c r="G4974" s="316" t="s">
        <v>440</v>
      </c>
      <c r="H4974" s="316" t="s">
        <v>319</v>
      </c>
      <c r="I4974" s="316" t="s">
        <v>656</v>
      </c>
      <c r="J4974" s="316" t="s">
        <v>288</v>
      </c>
      <c r="K4974" s="36">
        <v>0</v>
      </c>
      <c r="L4974" s="317">
        <v>0</v>
      </c>
      <c r="M4974" s="317">
        <v>0</v>
      </c>
      <c r="N4974" s="36">
        <v>2</v>
      </c>
      <c r="O4974" s="317">
        <v>5.8499998413026333E-3</v>
      </c>
      <c r="P4974" s="317">
        <v>5.9899999760091296E-3</v>
      </c>
      <c r="Q4974" s="36">
        <v>246</v>
      </c>
      <c r="R4974" s="317">
        <v>2.466999925673008E-2</v>
      </c>
      <c r="S4974" s="317">
        <v>2.5960000231862072E-2</v>
      </c>
      <c r="T4974" t="s">
        <v>380</v>
      </c>
      <c r="BA4974" s="395">
        <v>1</v>
      </c>
      <c r="BB4974" s="396" t="s">
        <v>861</v>
      </c>
      <c r="BC4974" t="str">
        <f t="shared" si="436"/>
        <v>RA9</v>
      </c>
      <c r="BD4974" t="str">
        <f t="shared" si="437"/>
        <v>NAoMe_initial_ethnicity_grp</v>
      </c>
      <c r="BE4974" s="397" t="s">
        <v>862</v>
      </c>
      <c r="BF4974" t="str">
        <f t="shared" si="438"/>
        <v>Other Ethnic Group</v>
      </c>
      <c r="BG4974">
        <f t="shared" si="439"/>
        <v>0</v>
      </c>
      <c r="BH4974" s="398">
        <f t="shared" si="440"/>
        <v>0</v>
      </c>
      <c r="BO4974" s="33"/>
    </row>
    <row r="4975" spans="1:67">
      <c r="A4975" s="316" t="s">
        <v>27</v>
      </c>
      <c r="B4975" t="s">
        <v>380</v>
      </c>
      <c r="C4975" t="s">
        <v>910</v>
      </c>
      <c r="D4975" t="s">
        <v>314</v>
      </c>
      <c r="E4975" s="316" t="s">
        <v>195</v>
      </c>
      <c r="F4975" s="316" t="s">
        <v>196</v>
      </c>
      <c r="G4975" s="316" t="s">
        <v>440</v>
      </c>
      <c r="H4975" s="316" t="s">
        <v>319</v>
      </c>
      <c r="I4975" s="316" t="s">
        <v>656</v>
      </c>
      <c r="J4975" s="316" t="s">
        <v>260</v>
      </c>
      <c r="K4975" s="36">
        <v>3</v>
      </c>
      <c r="L4975" s="317">
        <v>4.9180001020431519E-2</v>
      </c>
      <c r="M4975" s="317"/>
      <c r="N4975" s="36">
        <v>8</v>
      </c>
      <c r="O4975" s="317">
        <v>2.3390000686049461E-2</v>
      </c>
      <c r="P4975" s="317"/>
      <c r="Q4975" s="36">
        <v>495</v>
      </c>
      <c r="R4975" s="317">
        <v>4.9639999866485603E-2</v>
      </c>
      <c r="S4975" s="317"/>
      <c r="T4975" t="s">
        <v>380</v>
      </c>
      <c r="BA4975" s="395">
        <v>1</v>
      </c>
      <c r="BB4975" s="396" t="s">
        <v>861</v>
      </c>
      <c r="BC4975" t="str">
        <f t="shared" si="436"/>
        <v>RA9</v>
      </c>
      <c r="BD4975" t="str">
        <f t="shared" si="437"/>
        <v>NAoMe_initial_ethnicity_grp</v>
      </c>
      <c r="BE4975" s="397" t="s">
        <v>862</v>
      </c>
      <c r="BF4975" t="str">
        <f t="shared" si="438"/>
        <v>Unknown</v>
      </c>
      <c r="BG4975">
        <f t="shared" si="439"/>
        <v>3</v>
      </c>
      <c r="BH4975" s="398">
        <f t="shared" si="440"/>
        <v>4.9180001020431519E-2</v>
      </c>
      <c r="BO4975" s="33"/>
    </row>
    <row r="4976" spans="1:67">
      <c r="A4976" s="316" t="s">
        <v>27</v>
      </c>
      <c r="B4976" t="s">
        <v>380</v>
      </c>
      <c r="C4976" t="s">
        <v>910</v>
      </c>
      <c r="D4976" t="s">
        <v>314</v>
      </c>
      <c r="E4976" s="316" t="s">
        <v>195</v>
      </c>
      <c r="F4976" s="316" t="s">
        <v>196</v>
      </c>
      <c r="G4976" s="316" t="s">
        <v>440</v>
      </c>
      <c r="H4976" s="316" t="s">
        <v>319</v>
      </c>
      <c r="I4976" s="316" t="s">
        <v>656</v>
      </c>
      <c r="J4976" s="316" t="s">
        <v>258</v>
      </c>
      <c r="K4976" s="36">
        <v>56</v>
      </c>
      <c r="L4976" s="317">
        <v>0.9180300235748291</v>
      </c>
      <c r="M4976" s="317">
        <v>0.96552002429962158</v>
      </c>
      <c r="N4976" s="36">
        <v>328</v>
      </c>
      <c r="O4976" s="317">
        <v>0.95906001329421997</v>
      </c>
      <c r="P4976" s="317">
        <v>0.98203998804092407</v>
      </c>
      <c r="Q4976" s="36">
        <v>8238</v>
      </c>
      <c r="R4976" s="317">
        <v>0.82611000537872314</v>
      </c>
      <c r="S4976" s="317">
        <v>0.86926001310348511</v>
      </c>
      <c r="T4976" t="s">
        <v>380</v>
      </c>
      <c r="BA4976" s="395">
        <v>1</v>
      </c>
      <c r="BB4976" s="396" t="s">
        <v>861</v>
      </c>
      <c r="BC4976" t="str">
        <f t="shared" si="436"/>
        <v>RA9</v>
      </c>
      <c r="BD4976" t="str">
        <f t="shared" si="437"/>
        <v>NAoMe_initial_ethnicity_grp</v>
      </c>
      <c r="BE4976" s="397" t="s">
        <v>862</v>
      </c>
      <c r="BF4976" t="str">
        <f t="shared" si="438"/>
        <v>White</v>
      </c>
      <c r="BG4976">
        <f t="shared" si="439"/>
        <v>56</v>
      </c>
      <c r="BH4976" s="398">
        <f t="shared" si="440"/>
        <v>0.9180300235748291</v>
      </c>
      <c r="BO4976" s="33"/>
    </row>
    <row r="4977" spans="1:67">
      <c r="A4977" s="316" t="s">
        <v>27</v>
      </c>
      <c r="B4977" t="s">
        <v>380</v>
      </c>
      <c r="C4977" t="s">
        <v>910</v>
      </c>
      <c r="D4977" t="s">
        <v>314</v>
      </c>
      <c r="E4977" s="316" t="s">
        <v>195</v>
      </c>
      <c r="F4977" s="316" t="s">
        <v>196</v>
      </c>
      <c r="G4977" s="316" t="s">
        <v>440</v>
      </c>
      <c r="H4977" s="316" t="s">
        <v>319</v>
      </c>
      <c r="I4977" s="316" t="s">
        <v>657</v>
      </c>
      <c r="J4977" s="316" t="s">
        <v>817</v>
      </c>
      <c r="K4977" s="36">
        <v>59</v>
      </c>
      <c r="L4977" s="317">
        <v>0.96720999479293823</v>
      </c>
      <c r="M4977" s="317"/>
      <c r="N4977" s="36">
        <v>324</v>
      </c>
      <c r="O4977" s="317">
        <v>0.94736999273300171</v>
      </c>
      <c r="P4977" s="317"/>
      <c r="Q4977" s="36">
        <v>9359</v>
      </c>
      <c r="R4977" s="317">
        <v>0.93853002786636353</v>
      </c>
      <c r="S4977" s="317"/>
      <c r="T4977" t="s">
        <v>380</v>
      </c>
      <c r="BA4977" s="395">
        <v>1</v>
      </c>
      <c r="BB4977" s="396" t="s">
        <v>861</v>
      </c>
      <c r="BC4977" t="str">
        <f t="shared" si="436"/>
        <v>RA9</v>
      </c>
      <c r="BD4977" t="str">
        <f t="shared" si="437"/>
        <v>NAoMe_initial_final_route</v>
      </c>
      <c r="BE4977" s="397" t="s">
        <v>862</v>
      </c>
      <c r="BF4977" t="str">
        <f t="shared" si="438"/>
        <v>Not screened</v>
      </c>
      <c r="BG4977">
        <f t="shared" si="439"/>
        <v>59</v>
      </c>
      <c r="BH4977" s="398">
        <f t="shared" si="440"/>
        <v>0.96720999479293823</v>
      </c>
      <c r="BO4977" s="33"/>
    </row>
    <row r="4978" spans="1:67">
      <c r="A4978" s="316" t="s">
        <v>27</v>
      </c>
      <c r="B4978" t="s">
        <v>380</v>
      </c>
      <c r="C4978" t="s">
        <v>910</v>
      </c>
      <c r="D4978" t="s">
        <v>314</v>
      </c>
      <c r="E4978" s="316" t="s">
        <v>195</v>
      </c>
      <c r="F4978" s="316" t="s">
        <v>196</v>
      </c>
      <c r="G4978" s="316" t="s">
        <v>440</v>
      </c>
      <c r="H4978" s="316" t="s">
        <v>319</v>
      </c>
      <c r="I4978" s="316" t="s">
        <v>657</v>
      </c>
      <c r="J4978" s="316" t="s">
        <v>352</v>
      </c>
      <c r="K4978" s="36">
        <v>2</v>
      </c>
      <c r="L4978" s="317">
        <v>3.2790001481771469E-2</v>
      </c>
      <c r="M4978" s="317"/>
      <c r="N4978" s="36">
        <v>18</v>
      </c>
      <c r="O4978" s="317">
        <v>5.2629999816417687E-2</v>
      </c>
      <c r="P4978" s="317"/>
      <c r="Q4978" s="36">
        <v>613</v>
      </c>
      <c r="R4978" s="317">
        <v>6.1469998210668557E-2</v>
      </c>
      <c r="S4978" s="317"/>
      <c r="T4978" t="s">
        <v>380</v>
      </c>
      <c r="BA4978" s="395">
        <v>1</v>
      </c>
      <c r="BB4978" s="396" t="s">
        <v>861</v>
      </c>
      <c r="BC4978" t="str">
        <f t="shared" si="436"/>
        <v>RA9</v>
      </c>
      <c r="BD4978" t="str">
        <f t="shared" si="437"/>
        <v>NAoMe_initial_final_route</v>
      </c>
      <c r="BE4978" s="397" t="s">
        <v>862</v>
      </c>
      <c r="BF4978" t="str">
        <f t="shared" si="438"/>
        <v>Screening</v>
      </c>
      <c r="BG4978">
        <f t="shared" si="439"/>
        <v>2</v>
      </c>
      <c r="BH4978" s="398">
        <f t="shared" si="440"/>
        <v>3.2790001481771469E-2</v>
      </c>
      <c r="BO4978" s="33"/>
    </row>
    <row r="4979" spans="1:67">
      <c r="A4979" s="316" t="s">
        <v>27</v>
      </c>
      <c r="B4979" t="s">
        <v>380</v>
      </c>
      <c r="C4979" t="s">
        <v>910</v>
      </c>
      <c r="D4979" t="s">
        <v>314</v>
      </c>
      <c r="E4979" s="316" t="s">
        <v>195</v>
      </c>
      <c r="F4979" s="316" t="s">
        <v>196</v>
      </c>
      <c r="G4979" s="316" t="s">
        <v>440</v>
      </c>
      <c r="H4979" s="316" t="s">
        <v>319</v>
      </c>
      <c r="I4979" s="316" t="s">
        <v>303</v>
      </c>
      <c r="J4979" s="316" t="s">
        <v>308</v>
      </c>
      <c r="K4979" s="36">
        <v>6</v>
      </c>
      <c r="L4979" s="317">
        <v>9.8360002040863037E-2</v>
      </c>
      <c r="M4979" s="317"/>
      <c r="N4979" s="36">
        <v>50</v>
      </c>
      <c r="O4979" s="317">
        <v>0.14620000123977661</v>
      </c>
      <c r="P4979" s="317"/>
      <c r="Q4979" s="36">
        <v>1652</v>
      </c>
      <c r="R4979" s="317">
        <v>0.1656599938869476</v>
      </c>
      <c r="S4979" s="317"/>
      <c r="T4979" t="s">
        <v>380</v>
      </c>
      <c r="BA4979" s="395">
        <v>1</v>
      </c>
      <c r="BB4979" s="396" t="s">
        <v>861</v>
      </c>
      <c r="BC4979" t="str">
        <f t="shared" si="436"/>
        <v>RA9</v>
      </c>
      <c r="BD4979" t="str">
        <f t="shared" si="437"/>
        <v>NAoMe_initial_final_stage_tum</v>
      </c>
      <c r="BE4979" s="397" t="s">
        <v>862</v>
      </c>
      <c r="BF4979" t="str">
        <f t="shared" si="438"/>
        <v>Not staged/Unstated</v>
      </c>
      <c r="BG4979">
        <f t="shared" si="439"/>
        <v>6</v>
      </c>
      <c r="BH4979" s="398">
        <f t="shared" si="440"/>
        <v>9.8360002040863037E-2</v>
      </c>
      <c r="BO4979" s="33"/>
    </row>
    <row r="4980" spans="1:67">
      <c r="A4980" s="316" t="s">
        <v>27</v>
      </c>
      <c r="B4980" t="s">
        <v>380</v>
      </c>
      <c r="C4980" t="s">
        <v>910</v>
      </c>
      <c r="D4980" t="s">
        <v>314</v>
      </c>
      <c r="E4980" s="316" t="s">
        <v>195</v>
      </c>
      <c r="F4980" s="316" t="s">
        <v>196</v>
      </c>
      <c r="G4980" s="316" t="s">
        <v>440</v>
      </c>
      <c r="H4980" s="316" t="s">
        <v>319</v>
      </c>
      <c r="I4980" s="316" t="s">
        <v>303</v>
      </c>
      <c r="J4980" s="316" t="s">
        <v>304</v>
      </c>
      <c r="K4980" s="36">
        <v>2</v>
      </c>
      <c r="L4980" s="317">
        <v>3.2790001481771469E-2</v>
      </c>
      <c r="M4980" s="317">
        <v>3.63599993288517E-2</v>
      </c>
      <c r="N4980" s="36">
        <v>2</v>
      </c>
      <c r="O4980" s="317">
        <v>5.8499998413026333E-3</v>
      </c>
      <c r="P4980" s="317">
        <v>6.8500000052154064E-3</v>
      </c>
      <c r="Q4980" s="36">
        <v>64</v>
      </c>
      <c r="R4980" s="317">
        <v>6.4199999906122676E-3</v>
      </c>
      <c r="S4980" s="317">
        <v>7.689999882131815E-3</v>
      </c>
      <c r="T4980" t="s">
        <v>380</v>
      </c>
      <c r="BA4980" s="395">
        <v>1</v>
      </c>
      <c r="BB4980" s="396" t="s">
        <v>861</v>
      </c>
      <c r="BC4980" t="str">
        <f t="shared" si="436"/>
        <v>RA9</v>
      </c>
      <c r="BD4980" t="str">
        <f t="shared" si="437"/>
        <v>NAoMe_initial_final_stage_tum</v>
      </c>
      <c r="BE4980" s="397" t="s">
        <v>862</v>
      </c>
      <c r="BF4980" t="str">
        <f t="shared" si="438"/>
        <v>Stage 0</v>
      </c>
      <c r="BG4980">
        <f t="shared" si="439"/>
        <v>2</v>
      </c>
      <c r="BH4980" s="398">
        <f t="shared" si="440"/>
        <v>3.2790001481771469E-2</v>
      </c>
      <c r="BO4980" s="33"/>
    </row>
    <row r="4981" spans="1:67">
      <c r="A4981" s="316" t="s">
        <v>27</v>
      </c>
      <c r="B4981" t="s">
        <v>380</v>
      </c>
      <c r="C4981" t="s">
        <v>910</v>
      </c>
      <c r="D4981" t="s">
        <v>314</v>
      </c>
      <c r="E4981" s="316" t="s">
        <v>195</v>
      </c>
      <c r="F4981" s="316" t="s">
        <v>196</v>
      </c>
      <c r="G4981" s="316" t="s">
        <v>440</v>
      </c>
      <c r="H4981" s="316" t="s">
        <v>319</v>
      </c>
      <c r="I4981" s="316" t="s">
        <v>303</v>
      </c>
      <c r="J4981" s="316" t="s">
        <v>305</v>
      </c>
      <c r="K4981" s="36">
        <v>2</v>
      </c>
      <c r="L4981" s="317">
        <v>3.2790001481771469E-2</v>
      </c>
      <c r="M4981" s="317">
        <v>3.63599993288517E-2</v>
      </c>
      <c r="N4981" s="36">
        <v>13</v>
      </c>
      <c r="O4981" s="317">
        <v>3.8010001182556152E-2</v>
      </c>
      <c r="P4981" s="317">
        <v>4.4520001858472817E-2</v>
      </c>
      <c r="Q4981" s="36">
        <v>359</v>
      </c>
      <c r="R4981" s="317">
        <v>3.5999998450279243E-2</v>
      </c>
      <c r="S4981" s="317">
        <v>4.3150000274181373E-2</v>
      </c>
      <c r="T4981" t="s">
        <v>380</v>
      </c>
      <c r="BA4981" s="395">
        <v>1</v>
      </c>
      <c r="BB4981" s="396" t="s">
        <v>861</v>
      </c>
      <c r="BC4981" t="str">
        <f t="shared" si="436"/>
        <v>RA9</v>
      </c>
      <c r="BD4981" t="str">
        <f t="shared" si="437"/>
        <v>NAoMe_initial_final_stage_tum</v>
      </c>
      <c r="BE4981" s="397" t="s">
        <v>862</v>
      </c>
      <c r="BF4981" t="str">
        <f t="shared" si="438"/>
        <v>Stage 1</v>
      </c>
      <c r="BG4981">
        <f t="shared" si="439"/>
        <v>2</v>
      </c>
      <c r="BH4981" s="398">
        <f t="shared" si="440"/>
        <v>3.2790001481771469E-2</v>
      </c>
      <c r="BO4981" s="33"/>
    </row>
    <row r="4982" spans="1:67">
      <c r="A4982" s="316" t="s">
        <v>27</v>
      </c>
      <c r="B4982" t="s">
        <v>380</v>
      </c>
      <c r="C4982" t="s">
        <v>910</v>
      </c>
      <c r="D4982" t="s">
        <v>314</v>
      </c>
      <c r="E4982" s="316" t="s">
        <v>195</v>
      </c>
      <c r="F4982" s="316" t="s">
        <v>196</v>
      </c>
      <c r="G4982" s="316" t="s">
        <v>440</v>
      </c>
      <c r="H4982" s="316" t="s">
        <v>319</v>
      </c>
      <c r="I4982" s="316" t="s">
        <v>303</v>
      </c>
      <c r="J4982" s="316" t="s">
        <v>306</v>
      </c>
      <c r="K4982" s="36">
        <v>6</v>
      </c>
      <c r="L4982" s="317">
        <v>9.8360002040863037E-2</v>
      </c>
      <c r="M4982" s="317">
        <v>0.1090900003910065</v>
      </c>
      <c r="N4982" s="36">
        <v>44</v>
      </c>
      <c r="O4982" s="317">
        <v>0.1286499947309494</v>
      </c>
      <c r="P4982" s="317">
        <v>0.15068000555038449</v>
      </c>
      <c r="Q4982" s="36">
        <v>996</v>
      </c>
      <c r="R4982" s="317">
        <v>9.9880002439022064E-2</v>
      </c>
      <c r="S4982" s="317">
        <v>0.11970999836921691</v>
      </c>
      <c r="T4982" t="s">
        <v>380</v>
      </c>
      <c r="BA4982" s="395">
        <v>1</v>
      </c>
      <c r="BB4982" s="396" t="s">
        <v>861</v>
      </c>
      <c r="BC4982" t="str">
        <f t="shared" si="436"/>
        <v>RA9</v>
      </c>
      <c r="BD4982" t="str">
        <f t="shared" si="437"/>
        <v>NAoMe_initial_final_stage_tum</v>
      </c>
      <c r="BE4982" s="397" t="s">
        <v>862</v>
      </c>
      <c r="BF4982" t="str">
        <f t="shared" si="438"/>
        <v>Stage 2</v>
      </c>
      <c r="BG4982">
        <f t="shared" si="439"/>
        <v>6</v>
      </c>
      <c r="BH4982" s="398">
        <f t="shared" si="440"/>
        <v>9.8360002040863037E-2</v>
      </c>
      <c r="BO4982" s="33"/>
    </row>
    <row r="4983" spans="1:67">
      <c r="A4983" s="316" t="s">
        <v>27</v>
      </c>
      <c r="B4983" t="s">
        <v>380</v>
      </c>
      <c r="C4983" t="s">
        <v>910</v>
      </c>
      <c r="D4983" t="s">
        <v>314</v>
      </c>
      <c r="E4983" s="316" t="s">
        <v>195</v>
      </c>
      <c r="F4983" s="316" t="s">
        <v>196</v>
      </c>
      <c r="G4983" s="316" t="s">
        <v>440</v>
      </c>
      <c r="H4983" s="316" t="s">
        <v>319</v>
      </c>
      <c r="I4983" s="316" t="s">
        <v>303</v>
      </c>
      <c r="J4983" s="316" t="s">
        <v>307</v>
      </c>
      <c r="K4983" s="36">
        <v>6</v>
      </c>
      <c r="L4983" s="317">
        <v>9.8360002040863037E-2</v>
      </c>
      <c r="M4983" s="317">
        <v>0.1090900003910065</v>
      </c>
      <c r="N4983" s="36">
        <v>29</v>
      </c>
      <c r="O4983" s="317">
        <v>8.4799997508525848E-2</v>
      </c>
      <c r="P4983" s="317">
        <v>9.9320001900196075E-2</v>
      </c>
      <c r="Q4983" s="36">
        <v>742</v>
      </c>
      <c r="R4983" s="317">
        <v>7.4409998953342438E-2</v>
      </c>
      <c r="S4983" s="317">
        <v>8.9180000126361847E-2</v>
      </c>
      <c r="T4983" t="s">
        <v>380</v>
      </c>
      <c r="BA4983" s="395">
        <v>1</v>
      </c>
      <c r="BB4983" s="396" t="s">
        <v>861</v>
      </c>
      <c r="BC4983" t="str">
        <f t="shared" si="436"/>
        <v>RA9</v>
      </c>
      <c r="BD4983" t="str">
        <f t="shared" si="437"/>
        <v>NAoMe_initial_final_stage_tum</v>
      </c>
      <c r="BE4983" s="397" t="s">
        <v>862</v>
      </c>
      <c r="BF4983" t="str">
        <f t="shared" si="438"/>
        <v>Stage 3</v>
      </c>
      <c r="BG4983">
        <f t="shared" si="439"/>
        <v>6</v>
      </c>
      <c r="BH4983" s="398">
        <f t="shared" si="440"/>
        <v>9.8360002040863037E-2</v>
      </c>
      <c r="BO4983" s="33"/>
    </row>
    <row r="4984" spans="1:67">
      <c r="A4984" s="316" t="s">
        <v>27</v>
      </c>
      <c r="B4984" t="s">
        <v>380</v>
      </c>
      <c r="C4984" t="s">
        <v>910</v>
      </c>
      <c r="D4984" t="s">
        <v>314</v>
      </c>
      <c r="E4984" s="316" t="s">
        <v>195</v>
      </c>
      <c r="F4984" s="316" t="s">
        <v>196</v>
      </c>
      <c r="G4984" s="316" t="s">
        <v>440</v>
      </c>
      <c r="H4984" s="316" t="s">
        <v>319</v>
      </c>
      <c r="I4984" s="316" t="s">
        <v>303</v>
      </c>
      <c r="J4984" s="316" t="s">
        <v>336</v>
      </c>
      <c r="K4984" s="36">
        <v>39</v>
      </c>
      <c r="L4984" s="317">
        <v>0.63933998346328735</v>
      </c>
      <c r="M4984" s="317">
        <v>0.70908999443054199</v>
      </c>
      <c r="N4984" s="36">
        <v>204</v>
      </c>
      <c r="O4984" s="317">
        <v>0.59649002552032471</v>
      </c>
      <c r="P4984" s="317">
        <v>0.69862997531890869</v>
      </c>
      <c r="Q4984" s="36">
        <v>6159</v>
      </c>
      <c r="R4984" s="317">
        <v>0.6176300048828125</v>
      </c>
      <c r="S4984" s="317">
        <v>0.74026000499725342</v>
      </c>
      <c r="T4984" t="s">
        <v>380</v>
      </c>
      <c r="BA4984" s="395">
        <v>1</v>
      </c>
      <c r="BB4984" s="396" t="s">
        <v>861</v>
      </c>
      <c r="BC4984" t="str">
        <f t="shared" si="436"/>
        <v>RA9</v>
      </c>
      <c r="BD4984" t="str">
        <f t="shared" si="437"/>
        <v>NAoMe_initial_final_stage_tum</v>
      </c>
      <c r="BE4984" s="397" t="s">
        <v>862</v>
      </c>
      <c r="BF4984" t="str">
        <f t="shared" si="438"/>
        <v>Stage 4</v>
      </c>
      <c r="BG4984">
        <f t="shared" si="439"/>
        <v>39</v>
      </c>
      <c r="BH4984" s="398">
        <f t="shared" si="440"/>
        <v>0.63933998346328735</v>
      </c>
      <c r="BO4984" s="33"/>
    </row>
    <row r="4985" spans="1:67">
      <c r="A4985" s="316" t="s">
        <v>27</v>
      </c>
      <c r="B4985" t="s">
        <v>380</v>
      </c>
      <c r="C4985" t="s">
        <v>910</v>
      </c>
      <c r="D4985" t="s">
        <v>314</v>
      </c>
      <c r="E4985" s="316" t="s">
        <v>195</v>
      </c>
      <c r="F4985" s="316" t="s">
        <v>196</v>
      </c>
      <c r="G4985" s="316" t="s">
        <v>440</v>
      </c>
      <c r="H4985" s="316" t="s">
        <v>319</v>
      </c>
      <c r="I4985" s="316" t="s">
        <v>342</v>
      </c>
      <c r="J4985" s="316" t="s">
        <v>343</v>
      </c>
      <c r="K4985" s="36">
        <v>6</v>
      </c>
      <c r="L4985" s="317">
        <v>9.8360002040863037E-2</v>
      </c>
      <c r="M4985" s="317"/>
      <c r="N4985" s="36">
        <v>50</v>
      </c>
      <c r="O4985" s="317">
        <v>0.14620000123977661</v>
      </c>
      <c r="P4985" s="317"/>
      <c r="Q4985" s="36">
        <v>1652</v>
      </c>
      <c r="R4985" s="317">
        <v>0.1656599938869476</v>
      </c>
      <c r="S4985" s="317"/>
      <c r="T4985" t="s">
        <v>380</v>
      </c>
      <c r="BA4985" s="395">
        <v>1</v>
      </c>
      <c r="BB4985" s="396" t="s">
        <v>861</v>
      </c>
      <c r="BC4985" t="str">
        <f t="shared" si="436"/>
        <v>RA9</v>
      </c>
      <c r="BD4985" t="str">
        <f t="shared" si="437"/>
        <v>NAoMe_initial_final_stage_tum_grp</v>
      </c>
      <c r="BE4985" s="397" t="s">
        <v>862</v>
      </c>
      <c r="BF4985" t="str">
        <f t="shared" si="438"/>
        <v>MBC in HESAPC</v>
      </c>
      <c r="BG4985">
        <f t="shared" si="439"/>
        <v>6</v>
      </c>
      <c r="BH4985" s="398">
        <f t="shared" si="440"/>
        <v>9.8360002040863037E-2</v>
      </c>
      <c r="BO4985" s="33"/>
    </row>
    <row r="4986" spans="1:67">
      <c r="A4986" s="316" t="s">
        <v>27</v>
      </c>
      <c r="B4986" t="s">
        <v>380</v>
      </c>
      <c r="C4986" t="s">
        <v>910</v>
      </c>
      <c r="D4986" t="s">
        <v>314</v>
      </c>
      <c r="E4986" s="316" t="s">
        <v>195</v>
      </c>
      <c r="F4986" s="316" t="s">
        <v>196</v>
      </c>
      <c r="G4986" s="316" t="s">
        <v>440</v>
      </c>
      <c r="H4986" s="316" t="s">
        <v>319</v>
      </c>
      <c r="I4986" s="316" t="s">
        <v>342</v>
      </c>
      <c r="J4986" s="316" t="s">
        <v>344</v>
      </c>
      <c r="K4986" s="36">
        <v>16</v>
      </c>
      <c r="L4986" s="317">
        <v>0.26230001449584961</v>
      </c>
      <c r="M4986" s="317">
        <v>0.29091000556945801</v>
      </c>
      <c r="N4986" s="36">
        <v>89</v>
      </c>
      <c r="O4986" s="317">
        <v>0.26023000478744512</v>
      </c>
      <c r="P4986" s="317">
        <v>0.30478999018669128</v>
      </c>
      <c r="Q4986" s="36">
        <v>2161</v>
      </c>
      <c r="R4986" s="317">
        <v>0.2167100012302399</v>
      </c>
      <c r="S4986" s="317">
        <v>0.25973999500274658</v>
      </c>
      <c r="T4986" t="s">
        <v>380</v>
      </c>
      <c r="BA4986" s="395">
        <v>1</v>
      </c>
      <c r="BB4986" s="396" t="s">
        <v>861</v>
      </c>
      <c r="BC4986" t="str">
        <f t="shared" si="436"/>
        <v>RA9</v>
      </c>
      <c r="BD4986" t="str">
        <f t="shared" si="437"/>
        <v>NAoMe_initial_final_stage_tum_grp</v>
      </c>
      <c r="BE4986" s="397" t="s">
        <v>862</v>
      </c>
      <c r="BF4986" t="str">
        <f t="shared" si="438"/>
        <v>Stage 0-3</v>
      </c>
      <c r="BG4986">
        <f t="shared" si="439"/>
        <v>16</v>
      </c>
      <c r="BH4986" s="398">
        <f t="shared" si="440"/>
        <v>0.26230001449584961</v>
      </c>
      <c r="BO4986" s="33"/>
    </row>
    <row r="4987" spans="1:67">
      <c r="A4987" s="316" t="s">
        <v>27</v>
      </c>
      <c r="B4987" t="s">
        <v>380</v>
      </c>
      <c r="C4987" t="s">
        <v>910</v>
      </c>
      <c r="D4987" t="s">
        <v>314</v>
      </c>
      <c r="E4987" s="316" t="s">
        <v>195</v>
      </c>
      <c r="F4987" s="316" t="s">
        <v>196</v>
      </c>
      <c r="G4987" s="316" t="s">
        <v>440</v>
      </c>
      <c r="H4987" s="316" t="s">
        <v>319</v>
      </c>
      <c r="I4987" s="316" t="s">
        <v>342</v>
      </c>
      <c r="J4987" s="316" t="s">
        <v>336</v>
      </c>
      <c r="K4987" s="36">
        <v>39</v>
      </c>
      <c r="L4987" s="317">
        <v>0.63933998346328735</v>
      </c>
      <c r="M4987" s="317">
        <v>0.70908999443054199</v>
      </c>
      <c r="N4987" s="36">
        <v>203</v>
      </c>
      <c r="O4987" s="317">
        <v>0.59356999397277832</v>
      </c>
      <c r="P4987" s="317">
        <v>0.69520998001098633</v>
      </c>
      <c r="Q4987" s="36">
        <v>6159</v>
      </c>
      <c r="R4987" s="317">
        <v>0.6176300048828125</v>
      </c>
      <c r="S4987" s="317">
        <v>0.74026000499725342</v>
      </c>
      <c r="T4987" t="s">
        <v>380</v>
      </c>
      <c r="BA4987" s="395">
        <v>1</v>
      </c>
      <c r="BB4987" s="396" t="s">
        <v>861</v>
      </c>
      <c r="BC4987" t="str">
        <f t="shared" si="436"/>
        <v>RA9</v>
      </c>
      <c r="BD4987" t="str">
        <f t="shared" si="437"/>
        <v>NAoMe_initial_final_stage_tum_grp</v>
      </c>
      <c r="BE4987" s="397" t="s">
        <v>862</v>
      </c>
      <c r="BF4987" t="str">
        <f t="shared" si="438"/>
        <v>Stage 4</v>
      </c>
      <c r="BG4987">
        <f t="shared" si="439"/>
        <v>39</v>
      </c>
      <c r="BH4987" s="398">
        <f t="shared" si="440"/>
        <v>0.63933998346328735</v>
      </c>
      <c r="BO4987" s="33"/>
    </row>
    <row r="4988" spans="1:67">
      <c r="A4988" s="316" t="s">
        <v>27</v>
      </c>
      <c r="B4988" t="s">
        <v>380</v>
      </c>
      <c r="C4988" t="s">
        <v>910</v>
      </c>
      <c r="D4988" t="s">
        <v>314</v>
      </c>
      <c r="E4988" s="316" t="s">
        <v>195</v>
      </c>
      <c r="F4988" s="316" t="s">
        <v>196</v>
      </c>
      <c r="G4988" s="316" t="s">
        <v>440</v>
      </c>
      <c r="H4988" s="316" t="s">
        <v>319</v>
      </c>
      <c r="I4988" s="316" t="s">
        <v>658</v>
      </c>
      <c r="J4988" s="316" t="s">
        <v>345</v>
      </c>
      <c r="K4988" s="36">
        <v>61</v>
      </c>
      <c r="L4988" s="317">
        <v>1</v>
      </c>
      <c r="M4988" s="317"/>
      <c r="N4988" s="36">
        <v>342</v>
      </c>
      <c r="O4988" s="317">
        <v>1</v>
      </c>
      <c r="P4988" s="317"/>
      <c r="Q4988" s="36">
        <v>9972</v>
      </c>
      <c r="R4988" s="317">
        <v>1</v>
      </c>
      <c r="S4988" s="317"/>
      <c r="T4988" t="s">
        <v>380</v>
      </c>
      <c r="BA4988" s="395">
        <v>1</v>
      </c>
      <c r="BB4988" s="396" t="s">
        <v>861</v>
      </c>
      <c r="BC4988" t="str">
        <f t="shared" si="436"/>
        <v>RA9</v>
      </c>
      <c r="BD4988" t="str">
        <f t="shared" si="437"/>
        <v>NAoMe_initial_final_who_ps</v>
      </c>
      <c r="BE4988" s="397" t="s">
        <v>862</v>
      </c>
      <c r="BF4988" t="str">
        <f t="shared" si="438"/>
        <v>Not recorded</v>
      </c>
      <c r="BG4988">
        <f t="shared" si="439"/>
        <v>61</v>
      </c>
      <c r="BH4988" s="398">
        <f t="shared" si="440"/>
        <v>1</v>
      </c>
      <c r="BO4988" s="33"/>
    </row>
    <row r="4989" spans="1:67">
      <c r="A4989" s="316" t="s">
        <v>27</v>
      </c>
      <c r="B4989" t="s">
        <v>380</v>
      </c>
      <c r="C4989" t="s">
        <v>910</v>
      </c>
      <c r="D4989" t="s">
        <v>314</v>
      </c>
      <c r="E4989" s="316" t="s">
        <v>195</v>
      </c>
      <c r="F4989" s="316" t="s">
        <v>196</v>
      </c>
      <c r="G4989" s="316" t="s">
        <v>440</v>
      </c>
      <c r="H4989" s="316" t="s">
        <v>319</v>
      </c>
      <c r="I4989" s="316" t="s">
        <v>291</v>
      </c>
      <c r="J4989" s="316" t="s">
        <v>313</v>
      </c>
      <c r="K4989" s="36">
        <v>59</v>
      </c>
      <c r="L4989" s="317">
        <v>0.96720999479293823</v>
      </c>
      <c r="M4989" s="317"/>
      <c r="N4989" s="36">
        <v>340</v>
      </c>
      <c r="O4989" s="317">
        <v>0.99414998292922974</v>
      </c>
      <c r="P4989" s="317"/>
      <c r="Q4989" s="36">
        <v>9846</v>
      </c>
      <c r="R4989" s="317">
        <v>0.98736000061035156</v>
      </c>
      <c r="S4989" s="317"/>
      <c r="T4989" t="s">
        <v>380</v>
      </c>
      <c r="BA4989" s="395">
        <v>1</v>
      </c>
      <c r="BB4989" s="396" t="s">
        <v>861</v>
      </c>
      <c r="BC4989" t="str">
        <f t="shared" si="436"/>
        <v>RA9</v>
      </c>
      <c r="BD4989" t="str">
        <f t="shared" si="437"/>
        <v>NAoMe_initial_gender</v>
      </c>
      <c r="BE4989" s="397" t="s">
        <v>862</v>
      </c>
      <c r="BF4989" t="str">
        <f t="shared" si="438"/>
        <v>Female</v>
      </c>
      <c r="BG4989">
        <f t="shared" si="439"/>
        <v>59</v>
      </c>
      <c r="BH4989" s="398">
        <f t="shared" si="440"/>
        <v>0.96720999479293823</v>
      </c>
      <c r="BO4989" s="33"/>
    </row>
    <row r="4990" spans="1:67">
      <c r="A4990" s="316" t="s">
        <v>27</v>
      </c>
      <c r="B4990" t="s">
        <v>380</v>
      </c>
      <c r="C4990" t="s">
        <v>910</v>
      </c>
      <c r="D4990" t="s">
        <v>314</v>
      </c>
      <c r="E4990" s="316" t="s">
        <v>195</v>
      </c>
      <c r="F4990" s="316" t="s">
        <v>196</v>
      </c>
      <c r="G4990" s="316" t="s">
        <v>440</v>
      </c>
      <c r="H4990" s="316" t="s">
        <v>319</v>
      </c>
      <c r="I4990" s="316" t="s">
        <v>291</v>
      </c>
      <c r="J4990" s="316" t="s">
        <v>293</v>
      </c>
      <c r="K4990" s="36">
        <v>2</v>
      </c>
      <c r="L4990" s="317">
        <v>3.2790001481771469E-2</v>
      </c>
      <c r="M4990" s="317"/>
      <c r="N4990" s="36">
        <v>2</v>
      </c>
      <c r="O4990" s="317">
        <v>5.8499998413026333E-3</v>
      </c>
      <c r="P4990" s="317"/>
      <c r="Q4990" s="36">
        <v>126</v>
      </c>
      <c r="R4990" s="317">
        <v>1.264000032097101E-2</v>
      </c>
      <c r="S4990" s="317"/>
      <c r="T4990" t="s">
        <v>380</v>
      </c>
      <c r="BA4990" s="395">
        <v>1</v>
      </c>
      <c r="BB4990" s="396" t="s">
        <v>861</v>
      </c>
      <c r="BC4990" t="str">
        <f t="shared" si="436"/>
        <v>RA9</v>
      </c>
      <c r="BD4990" t="str">
        <f t="shared" si="437"/>
        <v>NAoMe_initial_gender</v>
      </c>
      <c r="BE4990" s="397" t="s">
        <v>862</v>
      </c>
      <c r="BF4990" t="str">
        <f t="shared" si="438"/>
        <v>Male</v>
      </c>
      <c r="BG4990">
        <f t="shared" si="439"/>
        <v>2</v>
      </c>
      <c r="BH4990" s="398">
        <f t="shared" si="440"/>
        <v>3.2790001481771469E-2</v>
      </c>
      <c r="BO4990" s="33"/>
    </row>
    <row r="4991" spans="1:67">
      <c r="A4991" s="316" t="s">
        <v>27</v>
      </c>
      <c r="B4991" t="s">
        <v>380</v>
      </c>
      <c r="C4991" t="s">
        <v>910</v>
      </c>
      <c r="D4991" t="s">
        <v>314</v>
      </c>
      <c r="E4991" s="316" t="s">
        <v>195</v>
      </c>
      <c r="F4991" s="316" t="s">
        <v>196</v>
      </c>
      <c r="G4991" s="316" t="s">
        <v>440</v>
      </c>
      <c r="H4991" s="316" t="s">
        <v>319</v>
      </c>
      <c r="I4991" s="316" t="s">
        <v>659</v>
      </c>
      <c r="J4991" s="316" t="s">
        <v>294</v>
      </c>
      <c r="K4991" s="36">
        <v>8</v>
      </c>
      <c r="L4991" s="317">
        <v>0.1311500072479248</v>
      </c>
      <c r="M4991" s="317">
        <v>0.1311500072479248</v>
      </c>
      <c r="N4991" s="36">
        <v>32</v>
      </c>
      <c r="O4991" s="317">
        <v>9.3570001423358917E-2</v>
      </c>
      <c r="P4991" s="317">
        <v>9.3570001423358917E-2</v>
      </c>
      <c r="Q4991" s="36">
        <v>1800</v>
      </c>
      <c r="R4991" s="317">
        <v>0.18050999939441681</v>
      </c>
      <c r="S4991" s="317">
        <v>0.18050999939441681</v>
      </c>
      <c r="T4991" t="s">
        <v>380</v>
      </c>
      <c r="BA4991" s="395">
        <v>1</v>
      </c>
      <c r="BB4991" s="396" t="s">
        <v>861</v>
      </c>
      <c r="BC4991" t="str">
        <f t="shared" si="436"/>
        <v>RA9</v>
      </c>
      <c r="BD4991" t="str">
        <f t="shared" si="437"/>
        <v>NAoMe_initial_imd_2019</v>
      </c>
      <c r="BE4991" s="397" t="s">
        <v>862</v>
      </c>
      <c r="BF4991" t="str">
        <f t="shared" si="438"/>
        <v>1 - most deprived</v>
      </c>
      <c r="BG4991">
        <f t="shared" si="439"/>
        <v>8</v>
      </c>
      <c r="BH4991" s="398">
        <f t="shared" si="440"/>
        <v>0.1311500072479248</v>
      </c>
      <c r="BO4991" s="33"/>
    </row>
    <row r="4992" spans="1:67">
      <c r="A4992" s="316" t="s">
        <v>27</v>
      </c>
      <c r="B4992" t="s">
        <v>380</v>
      </c>
      <c r="C4992" t="s">
        <v>910</v>
      </c>
      <c r="D4992" t="s">
        <v>314</v>
      </c>
      <c r="E4992" s="316" t="s">
        <v>195</v>
      </c>
      <c r="F4992" s="316" t="s">
        <v>196</v>
      </c>
      <c r="G4992" s="316" t="s">
        <v>440</v>
      </c>
      <c r="H4992" s="316" t="s">
        <v>319</v>
      </c>
      <c r="I4992" s="316" t="s">
        <v>659</v>
      </c>
      <c r="J4992" s="316" t="s">
        <v>15</v>
      </c>
      <c r="K4992" s="36">
        <v>13</v>
      </c>
      <c r="L4992" s="317">
        <v>0.2131099998950958</v>
      </c>
      <c r="M4992" s="317">
        <v>0.2131099998950958</v>
      </c>
      <c r="N4992" s="36">
        <v>101</v>
      </c>
      <c r="O4992" s="317">
        <v>0.29532000422477722</v>
      </c>
      <c r="P4992" s="317">
        <v>0.29532000422477722</v>
      </c>
      <c r="Q4992" s="36">
        <v>2036</v>
      </c>
      <c r="R4992" s="317">
        <v>0.20417000353336329</v>
      </c>
      <c r="S4992" s="317">
        <v>0.20417000353336329</v>
      </c>
      <c r="T4992" t="s">
        <v>380</v>
      </c>
      <c r="BA4992" s="395">
        <v>1</v>
      </c>
      <c r="BB4992" s="396" t="s">
        <v>861</v>
      </c>
      <c r="BC4992" t="str">
        <f t="shared" si="436"/>
        <v>RA9</v>
      </c>
      <c r="BD4992" t="str">
        <f t="shared" si="437"/>
        <v>NAoMe_initial_imd_2019</v>
      </c>
      <c r="BE4992" s="397" t="s">
        <v>862</v>
      </c>
      <c r="BF4992" t="str">
        <f t="shared" si="438"/>
        <v>2</v>
      </c>
      <c r="BG4992">
        <f t="shared" si="439"/>
        <v>13</v>
      </c>
      <c r="BH4992" s="398">
        <f t="shared" si="440"/>
        <v>0.2131099998950958</v>
      </c>
      <c r="BO4992" s="33"/>
    </row>
    <row r="4993" spans="1:67">
      <c r="A4993" s="316" t="s">
        <v>27</v>
      </c>
      <c r="B4993" t="s">
        <v>380</v>
      </c>
      <c r="C4993" t="s">
        <v>910</v>
      </c>
      <c r="D4993" t="s">
        <v>314</v>
      </c>
      <c r="E4993" s="316" t="s">
        <v>195</v>
      </c>
      <c r="F4993" s="316" t="s">
        <v>196</v>
      </c>
      <c r="G4993" s="316" t="s">
        <v>440</v>
      </c>
      <c r="H4993" s="316" t="s">
        <v>319</v>
      </c>
      <c r="I4993" s="316" t="s">
        <v>659</v>
      </c>
      <c r="J4993" s="316" t="s">
        <v>16</v>
      </c>
      <c r="K4993" s="36">
        <v>24</v>
      </c>
      <c r="L4993" s="317">
        <v>0.39344000816345209</v>
      </c>
      <c r="M4993" s="317">
        <v>0.39344000816345209</v>
      </c>
      <c r="N4993" s="36">
        <v>108</v>
      </c>
      <c r="O4993" s="317">
        <v>0.31578999757766718</v>
      </c>
      <c r="P4993" s="317">
        <v>0.31578999757766718</v>
      </c>
      <c r="Q4993" s="36">
        <v>2085</v>
      </c>
      <c r="R4993" s="317">
        <v>0.20908999443054199</v>
      </c>
      <c r="S4993" s="317">
        <v>0.20908999443054199</v>
      </c>
      <c r="T4993" t="s">
        <v>380</v>
      </c>
      <c r="BA4993" s="395">
        <v>1</v>
      </c>
      <c r="BB4993" s="396" t="s">
        <v>861</v>
      </c>
      <c r="BC4993" t="str">
        <f t="shared" si="436"/>
        <v>RA9</v>
      </c>
      <c r="BD4993" t="str">
        <f t="shared" si="437"/>
        <v>NAoMe_initial_imd_2019</v>
      </c>
      <c r="BE4993" s="397" t="s">
        <v>862</v>
      </c>
      <c r="BF4993" t="str">
        <f t="shared" si="438"/>
        <v>3</v>
      </c>
      <c r="BG4993">
        <f t="shared" si="439"/>
        <v>24</v>
      </c>
      <c r="BH4993" s="398">
        <f t="shared" si="440"/>
        <v>0.39344000816345209</v>
      </c>
      <c r="BO4993" s="33"/>
    </row>
    <row r="4994" spans="1:67">
      <c r="A4994" s="316" t="s">
        <v>27</v>
      </c>
      <c r="B4994" t="s">
        <v>380</v>
      </c>
      <c r="C4994" t="s">
        <v>910</v>
      </c>
      <c r="D4994" t="s">
        <v>314</v>
      </c>
      <c r="E4994" s="316" t="s">
        <v>195</v>
      </c>
      <c r="F4994" s="316" t="s">
        <v>196</v>
      </c>
      <c r="G4994" s="316" t="s">
        <v>440</v>
      </c>
      <c r="H4994" s="316" t="s">
        <v>319</v>
      </c>
      <c r="I4994" s="316" t="s">
        <v>659</v>
      </c>
      <c r="J4994" s="316" t="s">
        <v>17</v>
      </c>
      <c r="K4994" s="36">
        <v>11</v>
      </c>
      <c r="L4994" s="317">
        <v>0.1803299933671951</v>
      </c>
      <c r="M4994" s="317">
        <v>0.1803299933671951</v>
      </c>
      <c r="N4994" s="36">
        <v>71</v>
      </c>
      <c r="O4994" s="317">
        <v>0.20759999752044681</v>
      </c>
      <c r="P4994" s="317">
        <v>0.20759999752044681</v>
      </c>
      <c r="Q4994" s="36">
        <v>2024</v>
      </c>
      <c r="R4994" s="317">
        <v>0.2029699981212616</v>
      </c>
      <c r="S4994" s="317">
        <v>0.2029699981212616</v>
      </c>
      <c r="T4994" t="s">
        <v>380</v>
      </c>
      <c r="BA4994" s="395">
        <v>1</v>
      </c>
      <c r="BB4994" s="396" t="s">
        <v>861</v>
      </c>
      <c r="BC4994" t="str">
        <f t="shared" si="436"/>
        <v>RA9</v>
      </c>
      <c r="BD4994" t="str">
        <f t="shared" si="437"/>
        <v>NAoMe_initial_imd_2019</v>
      </c>
      <c r="BE4994" s="397" t="s">
        <v>862</v>
      </c>
      <c r="BF4994" t="str">
        <f t="shared" si="438"/>
        <v>4</v>
      </c>
      <c r="BG4994">
        <f t="shared" si="439"/>
        <v>11</v>
      </c>
      <c r="BH4994" s="398">
        <f t="shared" si="440"/>
        <v>0.1803299933671951</v>
      </c>
      <c r="BO4994" s="33"/>
    </row>
    <row r="4995" spans="1:67">
      <c r="A4995" s="316" t="s">
        <v>27</v>
      </c>
      <c r="B4995" t="s">
        <v>380</v>
      </c>
      <c r="C4995" t="s">
        <v>910</v>
      </c>
      <c r="D4995" t="s">
        <v>314</v>
      </c>
      <c r="E4995" s="316" t="s">
        <v>195</v>
      </c>
      <c r="F4995" s="316" t="s">
        <v>196</v>
      </c>
      <c r="G4995" s="316" t="s">
        <v>440</v>
      </c>
      <c r="H4995" s="316" t="s">
        <v>319</v>
      </c>
      <c r="I4995" s="316" t="s">
        <v>659</v>
      </c>
      <c r="J4995" s="316" t="s">
        <v>295</v>
      </c>
      <c r="K4995" s="36">
        <v>5</v>
      </c>
      <c r="L4995" s="317">
        <v>8.1969998776912689E-2</v>
      </c>
      <c r="M4995" s="317">
        <v>8.1969998776912689E-2</v>
      </c>
      <c r="N4995" s="36">
        <v>30</v>
      </c>
      <c r="O4995" s="317">
        <v>8.7719999253749847E-2</v>
      </c>
      <c r="P4995" s="317">
        <v>8.7719999253749847E-2</v>
      </c>
      <c r="Q4995" s="36">
        <v>2027</v>
      </c>
      <c r="R4995" s="317">
        <v>0.2032700031995773</v>
      </c>
      <c r="S4995" s="317">
        <v>0.2032700031995773</v>
      </c>
      <c r="T4995" t="s">
        <v>380</v>
      </c>
      <c r="BA4995" s="395">
        <v>1</v>
      </c>
      <c r="BB4995" s="396" t="s">
        <v>861</v>
      </c>
      <c r="BC4995" t="str">
        <f t="shared" ref="BC4995:BC5058" si="441">E4995</f>
        <v>RA9</v>
      </c>
      <c r="BD4995" t="str">
        <f t="shared" ref="BD4995:BD5058" si="442">(LEFT(A4995, LEN(A4995)-7))&amp;"_"&amp;I4995</f>
        <v>NAoMe_initial_imd_2019</v>
      </c>
      <c r="BE4995" s="397" t="s">
        <v>862</v>
      </c>
      <c r="BF4995" t="str">
        <f t="shared" ref="BF4995:BF5058" si="443">J4995</f>
        <v>5 - least deprived</v>
      </c>
      <c r="BG4995">
        <f t="shared" ref="BG4995:BG5058" si="444">K4995</f>
        <v>5</v>
      </c>
      <c r="BH4995" s="398">
        <f t="shared" ref="BH4995:BH5058" si="445">L4995</f>
        <v>8.1969998776912689E-2</v>
      </c>
      <c r="BO4995" s="33"/>
    </row>
    <row r="4996" spans="1:67">
      <c r="A4996" s="316" t="s">
        <v>27</v>
      </c>
      <c r="B4996" t="s">
        <v>380</v>
      </c>
      <c r="C4996" t="s">
        <v>910</v>
      </c>
      <c r="D4996" t="s">
        <v>314</v>
      </c>
      <c r="E4996" s="316" t="s">
        <v>195</v>
      </c>
      <c r="F4996" s="316" t="s">
        <v>196</v>
      </c>
      <c r="G4996" s="316" t="s">
        <v>440</v>
      </c>
      <c r="H4996" s="316" t="s">
        <v>319</v>
      </c>
      <c r="I4996" s="316" t="s">
        <v>659</v>
      </c>
      <c r="J4996" s="316" t="s">
        <v>260</v>
      </c>
      <c r="K4996" s="36">
        <v>0</v>
      </c>
      <c r="L4996" s="317">
        <v>0</v>
      </c>
      <c r="M4996" s="317"/>
      <c r="N4996" s="36">
        <v>0</v>
      </c>
      <c r="O4996" s="317">
        <v>0</v>
      </c>
      <c r="P4996" s="317"/>
      <c r="Q4996" s="36">
        <v>0</v>
      </c>
      <c r="R4996" s="317">
        <v>0</v>
      </c>
      <c r="S4996" s="317"/>
      <c r="T4996" t="s">
        <v>380</v>
      </c>
      <c r="BA4996" s="395">
        <v>1</v>
      </c>
      <c r="BB4996" s="396" t="s">
        <v>861</v>
      </c>
      <c r="BC4996" t="str">
        <f t="shared" si="441"/>
        <v>RA9</v>
      </c>
      <c r="BD4996" t="str">
        <f t="shared" si="442"/>
        <v>NAoMe_initial_imd_2019</v>
      </c>
      <c r="BE4996" s="397" t="s">
        <v>862</v>
      </c>
      <c r="BF4996" t="str">
        <f t="shared" si="443"/>
        <v>Unknown</v>
      </c>
      <c r="BG4996">
        <f t="shared" si="444"/>
        <v>0</v>
      </c>
      <c r="BH4996" s="398">
        <f t="shared" si="445"/>
        <v>0</v>
      </c>
      <c r="BO4996" s="33"/>
    </row>
    <row r="4997" spans="1:67">
      <c r="A4997" s="316" t="s">
        <v>27</v>
      </c>
      <c r="B4997" t="s">
        <v>380</v>
      </c>
      <c r="C4997" t="s">
        <v>910</v>
      </c>
      <c r="D4997" t="s">
        <v>314</v>
      </c>
      <c r="E4997" s="316" t="s">
        <v>195</v>
      </c>
      <c r="F4997" s="316" t="s">
        <v>196</v>
      </c>
      <c r="G4997" s="316" t="s">
        <v>440</v>
      </c>
      <c r="H4997" s="316" t="s">
        <v>319</v>
      </c>
      <c r="I4997" s="316" t="s">
        <v>296</v>
      </c>
      <c r="J4997" s="316" t="s">
        <v>297</v>
      </c>
      <c r="K4997" s="36">
        <v>33</v>
      </c>
      <c r="L4997" s="317">
        <v>0.54097998142242432</v>
      </c>
      <c r="M4997" s="317">
        <v>0.55000001192092896</v>
      </c>
      <c r="N4997" s="36">
        <v>195</v>
      </c>
      <c r="O4997" s="317">
        <v>0.57017999887466431</v>
      </c>
      <c r="P4997" s="317">
        <v>0.58559000492095947</v>
      </c>
      <c r="Q4997" s="36">
        <v>5528</v>
      </c>
      <c r="R4997" s="317">
        <v>0.55435001850128174</v>
      </c>
      <c r="S4997" s="317">
        <v>0.56936997175216675</v>
      </c>
      <c r="T4997" t="s">
        <v>380</v>
      </c>
      <c r="BA4997" s="395">
        <v>1</v>
      </c>
      <c r="BB4997" s="396" t="s">
        <v>861</v>
      </c>
      <c r="BC4997" t="str">
        <f t="shared" si="441"/>
        <v>RA9</v>
      </c>
      <c r="BD4997" t="str">
        <f t="shared" si="442"/>
        <v>NAoMe_initial_scarf_731_grp</v>
      </c>
      <c r="BE4997" s="397" t="s">
        <v>862</v>
      </c>
      <c r="BF4997" t="str">
        <f t="shared" si="443"/>
        <v>Fit</v>
      </c>
      <c r="BG4997">
        <f t="shared" si="444"/>
        <v>33</v>
      </c>
      <c r="BH4997" s="398">
        <f t="shared" si="445"/>
        <v>0.54097998142242432</v>
      </c>
      <c r="BO4997" s="33"/>
    </row>
    <row r="4998" spans="1:67">
      <c r="A4998" s="316" t="s">
        <v>27</v>
      </c>
      <c r="B4998" t="s">
        <v>380</v>
      </c>
      <c r="C4998" t="s">
        <v>910</v>
      </c>
      <c r="D4998" t="s">
        <v>314</v>
      </c>
      <c r="E4998" s="316" t="s">
        <v>195</v>
      </c>
      <c r="F4998" s="316" t="s">
        <v>196</v>
      </c>
      <c r="G4998" s="316" t="s">
        <v>440</v>
      </c>
      <c r="H4998" s="316" t="s">
        <v>319</v>
      </c>
      <c r="I4998" s="316" t="s">
        <v>296</v>
      </c>
      <c r="J4998" s="316" t="s">
        <v>298</v>
      </c>
      <c r="K4998" s="36">
        <v>14</v>
      </c>
      <c r="L4998" s="317">
        <v>0.22950999438762659</v>
      </c>
      <c r="M4998" s="317">
        <v>0.23332999646663671</v>
      </c>
      <c r="N4998" s="36">
        <v>55</v>
      </c>
      <c r="O4998" s="317">
        <v>0.16082000732421881</v>
      </c>
      <c r="P4998" s="317">
        <v>0.16516999900341031</v>
      </c>
      <c r="Q4998" s="36">
        <v>1492</v>
      </c>
      <c r="R4998" s="317">
        <v>0.149619996547699</v>
      </c>
      <c r="S4998" s="317">
        <v>0.153669998049736</v>
      </c>
      <c r="T4998" t="s">
        <v>380</v>
      </c>
      <c r="BA4998" s="395">
        <v>1</v>
      </c>
      <c r="BB4998" s="396" t="s">
        <v>861</v>
      </c>
      <c r="BC4998" t="str">
        <f t="shared" si="441"/>
        <v>RA9</v>
      </c>
      <c r="BD4998" t="str">
        <f t="shared" si="442"/>
        <v>NAoMe_initial_scarf_731_grp</v>
      </c>
      <c r="BE4998" s="397" t="s">
        <v>862</v>
      </c>
      <c r="BF4998" t="str">
        <f t="shared" si="443"/>
        <v>Mild frailty</v>
      </c>
      <c r="BG4998">
        <f t="shared" si="444"/>
        <v>14</v>
      </c>
      <c r="BH4998" s="398">
        <f t="shared" si="445"/>
        <v>0.22950999438762659</v>
      </c>
      <c r="BO4998" s="33"/>
    </row>
    <row r="4999" spans="1:67">
      <c r="A4999" s="316" t="s">
        <v>27</v>
      </c>
      <c r="B4999" t="s">
        <v>380</v>
      </c>
      <c r="C4999" t="s">
        <v>910</v>
      </c>
      <c r="D4999" t="s">
        <v>314</v>
      </c>
      <c r="E4999" s="316" t="s">
        <v>195</v>
      </c>
      <c r="F4999" s="316" t="s">
        <v>196</v>
      </c>
      <c r="G4999" s="316" t="s">
        <v>440</v>
      </c>
      <c r="H4999" s="316" t="s">
        <v>319</v>
      </c>
      <c r="I4999" s="316" t="s">
        <v>296</v>
      </c>
      <c r="J4999" s="316" t="s">
        <v>299</v>
      </c>
      <c r="K4999" s="36">
        <v>8</v>
      </c>
      <c r="L4999" s="317">
        <v>0.1311500072479248</v>
      </c>
      <c r="M4999" s="317">
        <v>0.13333000242710111</v>
      </c>
      <c r="N4999" s="36">
        <v>46</v>
      </c>
      <c r="O4999" s="317">
        <v>0.1344999969005585</v>
      </c>
      <c r="P4999" s="317">
        <v>0.1381399929523468</v>
      </c>
      <c r="Q4999" s="36">
        <v>1470</v>
      </c>
      <c r="R4999" s="317">
        <v>0.1474100053310394</v>
      </c>
      <c r="S4999" s="317">
        <v>0.1514099985361099</v>
      </c>
      <c r="T4999" t="s">
        <v>380</v>
      </c>
      <c r="BA4999" s="395">
        <v>1</v>
      </c>
      <c r="BB4999" s="396" t="s">
        <v>861</v>
      </c>
      <c r="BC4999" t="str">
        <f t="shared" si="441"/>
        <v>RA9</v>
      </c>
      <c r="BD4999" t="str">
        <f t="shared" si="442"/>
        <v>NAoMe_initial_scarf_731_grp</v>
      </c>
      <c r="BE4999" s="397" t="s">
        <v>862</v>
      </c>
      <c r="BF4999" t="str">
        <f t="shared" si="443"/>
        <v>Moderate frailty</v>
      </c>
      <c r="BG4999">
        <f t="shared" si="444"/>
        <v>8</v>
      </c>
      <c r="BH4999" s="398">
        <f t="shared" si="445"/>
        <v>0.1311500072479248</v>
      </c>
      <c r="BO4999" s="33"/>
    </row>
    <row r="5000" spans="1:67">
      <c r="A5000" s="316" t="s">
        <v>27</v>
      </c>
      <c r="B5000" t="s">
        <v>380</v>
      </c>
      <c r="C5000" t="s">
        <v>910</v>
      </c>
      <c r="D5000" t="s">
        <v>314</v>
      </c>
      <c r="E5000" s="316" t="s">
        <v>195</v>
      </c>
      <c r="F5000" s="316" t="s">
        <v>196</v>
      </c>
      <c r="G5000" s="316" t="s">
        <v>440</v>
      </c>
      <c r="H5000" s="316" t="s">
        <v>319</v>
      </c>
      <c r="I5000" s="316" t="s">
        <v>296</v>
      </c>
      <c r="J5000" s="316" t="s">
        <v>353</v>
      </c>
      <c r="K5000" s="36">
        <v>1</v>
      </c>
      <c r="L5000" s="317">
        <v>1.6389999538660049E-2</v>
      </c>
      <c r="M5000" s="317"/>
      <c r="N5000" s="36">
        <v>9</v>
      </c>
      <c r="O5000" s="317">
        <v>2.6319999247789379E-2</v>
      </c>
      <c r="P5000" s="317"/>
      <c r="Q5000" s="36">
        <v>263</v>
      </c>
      <c r="R5000" s="317">
        <v>2.6370000094175339E-2</v>
      </c>
      <c r="S5000" s="317"/>
      <c r="T5000" t="s">
        <v>380</v>
      </c>
      <c r="BA5000" s="395">
        <v>1</v>
      </c>
      <c r="BB5000" s="396" t="s">
        <v>861</v>
      </c>
      <c r="BC5000" t="str">
        <f t="shared" si="441"/>
        <v>RA9</v>
      </c>
      <c r="BD5000" t="str">
        <f t="shared" si="442"/>
        <v>NAoMe_initial_scarf_731_grp</v>
      </c>
      <c r="BE5000" s="397" t="s">
        <v>862</v>
      </c>
      <c r="BF5000" t="str">
        <f t="shared" si="443"/>
        <v>Not in HESAPC</v>
      </c>
      <c r="BG5000">
        <f t="shared" si="444"/>
        <v>1</v>
      </c>
      <c r="BH5000" s="398">
        <f t="shared" si="445"/>
        <v>1.6389999538660049E-2</v>
      </c>
      <c r="BO5000" s="33"/>
    </row>
    <row r="5001" spans="1:67">
      <c r="A5001" s="316" t="s">
        <v>27</v>
      </c>
      <c r="B5001" t="s">
        <v>380</v>
      </c>
      <c r="C5001" t="s">
        <v>910</v>
      </c>
      <c r="D5001" t="s">
        <v>314</v>
      </c>
      <c r="E5001" s="316" t="s">
        <v>195</v>
      </c>
      <c r="F5001" s="316" t="s">
        <v>196</v>
      </c>
      <c r="G5001" s="316" t="s">
        <v>440</v>
      </c>
      <c r="H5001" s="316" t="s">
        <v>319</v>
      </c>
      <c r="I5001" s="316" t="s">
        <v>296</v>
      </c>
      <c r="J5001" s="316" t="s">
        <v>300</v>
      </c>
      <c r="K5001" s="36">
        <v>5</v>
      </c>
      <c r="L5001" s="317">
        <v>8.1969998776912689E-2</v>
      </c>
      <c r="M5001" s="317">
        <v>8.3329997956752777E-2</v>
      </c>
      <c r="N5001" s="36">
        <v>37</v>
      </c>
      <c r="O5001" s="317">
        <v>0.1081900000572205</v>
      </c>
      <c r="P5001" s="317">
        <v>0.1111100018024445</v>
      </c>
      <c r="Q5001" s="36">
        <v>1219</v>
      </c>
      <c r="R5001" s="317">
        <v>0.1222399994730949</v>
      </c>
      <c r="S5001" s="317">
        <v>0.12555000185966489</v>
      </c>
      <c r="T5001" t="s">
        <v>380</v>
      </c>
      <c r="BA5001" s="395">
        <v>1</v>
      </c>
      <c r="BB5001" s="396" t="s">
        <v>861</v>
      </c>
      <c r="BC5001" t="str">
        <f t="shared" si="441"/>
        <v>RA9</v>
      </c>
      <c r="BD5001" t="str">
        <f t="shared" si="442"/>
        <v>NAoMe_initial_scarf_731_grp</v>
      </c>
      <c r="BE5001" s="397" t="s">
        <v>862</v>
      </c>
      <c r="BF5001" t="str">
        <f t="shared" si="443"/>
        <v>Severe frailty</v>
      </c>
      <c r="BG5001">
        <f t="shared" si="444"/>
        <v>5</v>
      </c>
      <c r="BH5001" s="398">
        <f t="shared" si="445"/>
        <v>8.1969998776912689E-2</v>
      </c>
      <c r="BO5001" s="33"/>
    </row>
    <row r="5002" spans="1:67">
      <c r="A5002" s="316" t="s">
        <v>27</v>
      </c>
      <c r="B5002" t="s">
        <v>380</v>
      </c>
      <c r="C5002" t="s">
        <v>910</v>
      </c>
      <c r="D5002" t="s">
        <v>314</v>
      </c>
      <c r="E5002" s="316" t="s">
        <v>197</v>
      </c>
      <c r="F5002" s="316" t="s">
        <v>911</v>
      </c>
      <c r="G5002" s="316" t="s">
        <v>430</v>
      </c>
      <c r="H5002" s="316" t="s">
        <v>327</v>
      </c>
      <c r="I5002" s="316" t="s">
        <v>310</v>
      </c>
      <c r="J5002" s="316" t="s">
        <v>277</v>
      </c>
      <c r="K5002" s="36">
        <v>2</v>
      </c>
      <c r="L5002" s="317">
        <v>1.0259999893605711E-2</v>
      </c>
      <c r="M5002" s="317"/>
      <c r="N5002" s="36">
        <v>8</v>
      </c>
      <c r="O5002" s="317">
        <v>8.8099995627999306E-3</v>
      </c>
      <c r="P5002" s="317"/>
      <c r="Q5002" s="36">
        <v>70</v>
      </c>
      <c r="R5002" s="317">
        <v>7.0199999026954174E-3</v>
      </c>
      <c r="S5002" s="317"/>
      <c r="T5002" t="s">
        <v>380</v>
      </c>
      <c r="BA5002" s="395">
        <v>1</v>
      </c>
      <c r="BB5002" s="396" t="s">
        <v>861</v>
      </c>
      <c r="BC5002" t="str">
        <f t="shared" si="441"/>
        <v>RWD</v>
      </c>
      <c r="BD5002" t="str">
        <f t="shared" si="442"/>
        <v>NAoMe_initial_age_decades_80cap</v>
      </c>
      <c r="BE5002" s="397" t="s">
        <v>862</v>
      </c>
      <c r="BF5002" t="str">
        <f t="shared" si="443"/>
        <v>18-29 yrs</v>
      </c>
      <c r="BG5002">
        <f t="shared" si="444"/>
        <v>2</v>
      </c>
      <c r="BH5002" s="398">
        <f t="shared" si="445"/>
        <v>1.0259999893605711E-2</v>
      </c>
      <c r="BO5002" s="33"/>
    </row>
    <row r="5003" spans="1:67">
      <c r="A5003" s="316" t="s">
        <v>27</v>
      </c>
      <c r="B5003" t="s">
        <v>380</v>
      </c>
      <c r="C5003" t="s">
        <v>910</v>
      </c>
      <c r="D5003" t="s">
        <v>314</v>
      </c>
      <c r="E5003" s="316" t="s">
        <v>197</v>
      </c>
      <c r="F5003" s="316" t="s">
        <v>911</v>
      </c>
      <c r="G5003" s="316" t="s">
        <v>430</v>
      </c>
      <c r="H5003" s="316" t="s">
        <v>327</v>
      </c>
      <c r="I5003" s="316" t="s">
        <v>310</v>
      </c>
      <c r="J5003" s="316" t="s">
        <v>278</v>
      </c>
      <c r="K5003" s="36">
        <v>6</v>
      </c>
      <c r="L5003" s="317">
        <v>3.0770000070333481E-2</v>
      </c>
      <c r="M5003" s="317"/>
      <c r="N5003" s="36">
        <v>29</v>
      </c>
      <c r="O5003" s="317">
        <v>3.1939998269081123E-2</v>
      </c>
      <c r="P5003" s="317"/>
      <c r="Q5003" s="36">
        <v>429</v>
      </c>
      <c r="R5003" s="317">
        <v>4.3019998818635941E-2</v>
      </c>
      <c r="S5003" s="317"/>
      <c r="T5003" t="s">
        <v>380</v>
      </c>
      <c r="BA5003" s="395">
        <v>1</v>
      </c>
      <c r="BB5003" s="396" t="s">
        <v>861</v>
      </c>
      <c r="BC5003" t="str">
        <f t="shared" si="441"/>
        <v>RWD</v>
      </c>
      <c r="BD5003" t="str">
        <f t="shared" si="442"/>
        <v>NAoMe_initial_age_decades_80cap</v>
      </c>
      <c r="BE5003" s="397" t="s">
        <v>862</v>
      </c>
      <c r="BF5003" t="str">
        <f t="shared" si="443"/>
        <v>30-39 yrs</v>
      </c>
      <c r="BG5003">
        <f t="shared" si="444"/>
        <v>6</v>
      </c>
      <c r="BH5003" s="398">
        <f t="shared" si="445"/>
        <v>3.0770000070333481E-2</v>
      </c>
      <c r="BO5003" s="33"/>
    </row>
    <row r="5004" spans="1:67">
      <c r="A5004" s="316" t="s">
        <v>27</v>
      </c>
      <c r="B5004" t="s">
        <v>380</v>
      </c>
      <c r="C5004" t="s">
        <v>910</v>
      </c>
      <c r="D5004" t="s">
        <v>314</v>
      </c>
      <c r="E5004" s="316" t="s">
        <v>197</v>
      </c>
      <c r="F5004" s="316" t="s">
        <v>911</v>
      </c>
      <c r="G5004" s="316" t="s">
        <v>430</v>
      </c>
      <c r="H5004" s="316" t="s">
        <v>327</v>
      </c>
      <c r="I5004" s="316" t="s">
        <v>310</v>
      </c>
      <c r="J5004" s="316" t="s">
        <v>279</v>
      </c>
      <c r="K5004" s="36">
        <v>16</v>
      </c>
      <c r="L5004" s="317">
        <v>8.2050003111362457E-2</v>
      </c>
      <c r="M5004" s="317"/>
      <c r="N5004" s="36">
        <v>78</v>
      </c>
      <c r="O5004" s="317">
        <v>8.5900001227855682E-2</v>
      </c>
      <c r="P5004" s="317"/>
      <c r="Q5004" s="36">
        <v>1024</v>
      </c>
      <c r="R5004" s="317">
        <v>0.1026899963617325</v>
      </c>
      <c r="S5004" s="317"/>
      <c r="T5004" t="s">
        <v>380</v>
      </c>
      <c r="BA5004" s="395">
        <v>1</v>
      </c>
      <c r="BB5004" s="396" t="s">
        <v>861</v>
      </c>
      <c r="BC5004" t="str">
        <f t="shared" si="441"/>
        <v>RWD</v>
      </c>
      <c r="BD5004" t="str">
        <f t="shared" si="442"/>
        <v>NAoMe_initial_age_decades_80cap</v>
      </c>
      <c r="BE5004" s="397" t="s">
        <v>862</v>
      </c>
      <c r="BF5004" t="str">
        <f t="shared" si="443"/>
        <v>40-49 yrs</v>
      </c>
      <c r="BG5004">
        <f t="shared" si="444"/>
        <v>16</v>
      </c>
      <c r="BH5004" s="398">
        <f t="shared" si="445"/>
        <v>8.2050003111362457E-2</v>
      </c>
      <c r="BO5004" s="33"/>
    </row>
    <row r="5005" spans="1:67">
      <c r="A5005" s="316" t="s">
        <v>27</v>
      </c>
      <c r="B5005" t="s">
        <v>380</v>
      </c>
      <c r="C5005" t="s">
        <v>910</v>
      </c>
      <c r="D5005" t="s">
        <v>314</v>
      </c>
      <c r="E5005" s="316" t="s">
        <v>197</v>
      </c>
      <c r="F5005" s="316" t="s">
        <v>911</v>
      </c>
      <c r="G5005" s="316" t="s">
        <v>430</v>
      </c>
      <c r="H5005" s="316" t="s">
        <v>327</v>
      </c>
      <c r="I5005" s="316" t="s">
        <v>310</v>
      </c>
      <c r="J5005" s="316" t="s">
        <v>280</v>
      </c>
      <c r="K5005" s="36">
        <v>31</v>
      </c>
      <c r="L5005" s="317">
        <v>0.1589699983596802</v>
      </c>
      <c r="M5005" s="317"/>
      <c r="N5005" s="36">
        <v>159</v>
      </c>
      <c r="O5005" s="317">
        <v>0.17510999739170069</v>
      </c>
      <c r="P5005" s="317"/>
      <c r="Q5005" s="36">
        <v>1733</v>
      </c>
      <c r="R5005" s="317">
        <v>0.17378999292850489</v>
      </c>
      <c r="S5005" s="317"/>
      <c r="T5005" t="s">
        <v>380</v>
      </c>
      <c r="BA5005" s="395">
        <v>1</v>
      </c>
      <c r="BB5005" s="396" t="s">
        <v>861</v>
      </c>
      <c r="BC5005" t="str">
        <f t="shared" si="441"/>
        <v>RWD</v>
      </c>
      <c r="BD5005" t="str">
        <f t="shared" si="442"/>
        <v>NAoMe_initial_age_decades_80cap</v>
      </c>
      <c r="BE5005" s="397" t="s">
        <v>862</v>
      </c>
      <c r="BF5005" t="str">
        <f t="shared" si="443"/>
        <v>50-59 yrs</v>
      </c>
      <c r="BG5005">
        <f t="shared" si="444"/>
        <v>31</v>
      </c>
      <c r="BH5005" s="398">
        <f t="shared" si="445"/>
        <v>0.1589699983596802</v>
      </c>
      <c r="BO5005" s="33"/>
    </row>
    <row r="5006" spans="1:67">
      <c r="A5006" s="316" t="s">
        <v>27</v>
      </c>
      <c r="B5006" t="s">
        <v>380</v>
      </c>
      <c r="C5006" t="s">
        <v>910</v>
      </c>
      <c r="D5006" t="s">
        <v>314</v>
      </c>
      <c r="E5006" s="316" t="s">
        <v>197</v>
      </c>
      <c r="F5006" s="316" t="s">
        <v>911</v>
      </c>
      <c r="G5006" s="316" t="s">
        <v>430</v>
      </c>
      <c r="H5006" s="316" t="s">
        <v>327</v>
      </c>
      <c r="I5006" s="316" t="s">
        <v>310</v>
      </c>
      <c r="J5006" s="316" t="s">
        <v>281</v>
      </c>
      <c r="K5006" s="36">
        <v>45</v>
      </c>
      <c r="L5006" s="317">
        <v>0.23077000677585599</v>
      </c>
      <c r="M5006" s="317"/>
      <c r="N5006" s="36">
        <v>179</v>
      </c>
      <c r="O5006" s="317">
        <v>0.1971399933099747</v>
      </c>
      <c r="P5006" s="317"/>
      <c r="Q5006" s="36">
        <v>1931</v>
      </c>
      <c r="R5006" s="317">
        <v>0.19363999366760251</v>
      </c>
      <c r="S5006" s="317"/>
      <c r="T5006" t="s">
        <v>380</v>
      </c>
      <c r="BA5006" s="395">
        <v>1</v>
      </c>
      <c r="BB5006" s="396" t="s">
        <v>861</v>
      </c>
      <c r="BC5006" t="str">
        <f t="shared" si="441"/>
        <v>RWD</v>
      </c>
      <c r="BD5006" t="str">
        <f t="shared" si="442"/>
        <v>NAoMe_initial_age_decades_80cap</v>
      </c>
      <c r="BE5006" s="397" t="s">
        <v>862</v>
      </c>
      <c r="BF5006" t="str">
        <f t="shared" si="443"/>
        <v>60-69 yrs</v>
      </c>
      <c r="BG5006">
        <f t="shared" si="444"/>
        <v>45</v>
      </c>
      <c r="BH5006" s="398">
        <f t="shared" si="445"/>
        <v>0.23077000677585599</v>
      </c>
      <c r="BO5006" s="33"/>
    </row>
    <row r="5007" spans="1:67">
      <c r="A5007" s="316" t="s">
        <v>27</v>
      </c>
      <c r="B5007" t="s">
        <v>380</v>
      </c>
      <c r="C5007" t="s">
        <v>910</v>
      </c>
      <c r="D5007" t="s">
        <v>314</v>
      </c>
      <c r="E5007" s="316" t="s">
        <v>197</v>
      </c>
      <c r="F5007" s="316" t="s">
        <v>911</v>
      </c>
      <c r="G5007" s="316" t="s">
        <v>430</v>
      </c>
      <c r="H5007" s="316" t="s">
        <v>327</v>
      </c>
      <c r="I5007" s="316" t="s">
        <v>310</v>
      </c>
      <c r="J5007" s="316" t="s">
        <v>282</v>
      </c>
      <c r="K5007" s="36">
        <v>49</v>
      </c>
      <c r="L5007" s="317">
        <v>0.25128000974655151</v>
      </c>
      <c r="M5007" s="317"/>
      <c r="N5007" s="36">
        <v>238</v>
      </c>
      <c r="O5007" s="317">
        <v>0.26210999488830572</v>
      </c>
      <c r="P5007" s="317"/>
      <c r="Q5007" s="36">
        <v>2493</v>
      </c>
      <c r="R5007" s="317">
        <v>0.25</v>
      </c>
      <c r="S5007" s="317"/>
      <c r="T5007" t="s">
        <v>380</v>
      </c>
      <c r="BA5007" s="395">
        <v>1</v>
      </c>
      <c r="BB5007" s="396" t="s">
        <v>861</v>
      </c>
      <c r="BC5007" t="str">
        <f t="shared" si="441"/>
        <v>RWD</v>
      </c>
      <c r="BD5007" t="str">
        <f t="shared" si="442"/>
        <v>NAoMe_initial_age_decades_80cap</v>
      </c>
      <c r="BE5007" s="397" t="s">
        <v>862</v>
      </c>
      <c r="BF5007" t="str">
        <f t="shared" si="443"/>
        <v>70-79 yrs</v>
      </c>
      <c r="BG5007">
        <f t="shared" si="444"/>
        <v>49</v>
      </c>
      <c r="BH5007" s="398">
        <f t="shared" si="445"/>
        <v>0.25128000974655151</v>
      </c>
      <c r="BO5007" s="33"/>
    </row>
    <row r="5008" spans="1:67">
      <c r="A5008" s="316" t="s">
        <v>27</v>
      </c>
      <c r="B5008" t="s">
        <v>380</v>
      </c>
      <c r="C5008" t="s">
        <v>910</v>
      </c>
      <c r="D5008" t="s">
        <v>314</v>
      </c>
      <c r="E5008" s="316" t="s">
        <v>197</v>
      </c>
      <c r="F5008" s="316" t="s">
        <v>911</v>
      </c>
      <c r="G5008" s="316" t="s">
        <v>430</v>
      </c>
      <c r="H5008" s="316" t="s">
        <v>327</v>
      </c>
      <c r="I5008" s="316" t="s">
        <v>310</v>
      </c>
      <c r="J5008" s="316" t="s">
        <v>283</v>
      </c>
      <c r="K5008" s="36">
        <v>46</v>
      </c>
      <c r="L5008" s="317">
        <v>0.23589999973773959</v>
      </c>
      <c r="M5008" s="317"/>
      <c r="N5008" s="36">
        <v>217</v>
      </c>
      <c r="O5008" s="317">
        <v>0.238989993929863</v>
      </c>
      <c r="P5008" s="317"/>
      <c r="Q5008" s="36">
        <v>2292</v>
      </c>
      <c r="R5008" s="317">
        <v>0.2298399955034256</v>
      </c>
      <c r="S5008" s="317"/>
      <c r="T5008" t="s">
        <v>380</v>
      </c>
      <c r="BA5008" s="395">
        <v>1</v>
      </c>
      <c r="BB5008" s="396" t="s">
        <v>861</v>
      </c>
      <c r="BC5008" t="str">
        <f t="shared" si="441"/>
        <v>RWD</v>
      </c>
      <c r="BD5008" t="str">
        <f t="shared" si="442"/>
        <v>NAoMe_initial_age_decades_80cap</v>
      </c>
      <c r="BE5008" s="397" t="s">
        <v>862</v>
      </c>
      <c r="BF5008" t="str">
        <f t="shared" si="443"/>
        <v>80+ yrs</v>
      </c>
      <c r="BG5008">
        <f t="shared" si="444"/>
        <v>46</v>
      </c>
      <c r="BH5008" s="398">
        <f t="shared" si="445"/>
        <v>0.23589999973773959</v>
      </c>
      <c r="BO5008" s="33"/>
    </row>
    <row r="5009" spans="1:67">
      <c r="A5009" s="316" t="s">
        <v>27</v>
      </c>
      <c r="B5009" t="s">
        <v>380</v>
      </c>
      <c r="C5009" t="s">
        <v>910</v>
      </c>
      <c r="D5009" t="s">
        <v>314</v>
      </c>
      <c r="E5009" s="316" t="s">
        <v>197</v>
      </c>
      <c r="F5009" s="316" t="s">
        <v>911</v>
      </c>
      <c r="G5009" s="316" t="s">
        <v>430</v>
      </c>
      <c r="H5009" s="316" t="s">
        <v>327</v>
      </c>
      <c r="I5009" s="316" t="s">
        <v>341</v>
      </c>
      <c r="J5009" s="316" t="s">
        <v>13</v>
      </c>
      <c r="K5009" s="36">
        <v>135</v>
      </c>
      <c r="L5009" s="317">
        <v>0.69230997562408447</v>
      </c>
      <c r="M5009" s="317">
        <v>0.7180899977684021</v>
      </c>
      <c r="N5009" s="36">
        <v>594</v>
      </c>
      <c r="O5009" s="317">
        <v>0.65419000387191772</v>
      </c>
      <c r="P5009" s="317">
        <v>0.67119002342224121</v>
      </c>
      <c r="Q5009" s="36">
        <v>6753</v>
      </c>
      <c r="R5009" s="317">
        <v>0.67720001935958862</v>
      </c>
      <c r="S5009" s="317">
        <v>0.69554001092910767</v>
      </c>
      <c r="T5009" t="s">
        <v>380</v>
      </c>
      <c r="BA5009" s="395">
        <v>1</v>
      </c>
      <c r="BB5009" s="396" t="s">
        <v>861</v>
      </c>
      <c r="BC5009" t="str">
        <f t="shared" si="441"/>
        <v>RWD</v>
      </c>
      <c r="BD5009" t="str">
        <f t="shared" si="442"/>
        <v>NAoMe_initial_ch_score_2cap</v>
      </c>
      <c r="BE5009" s="397" t="s">
        <v>862</v>
      </c>
      <c r="BF5009" t="str">
        <f t="shared" si="443"/>
        <v>0</v>
      </c>
      <c r="BG5009">
        <f t="shared" si="444"/>
        <v>135</v>
      </c>
      <c r="BH5009" s="398">
        <f t="shared" si="445"/>
        <v>0.69230997562408447</v>
      </c>
      <c r="BO5009" s="33"/>
    </row>
    <row r="5010" spans="1:67">
      <c r="A5010" s="316" t="s">
        <v>27</v>
      </c>
      <c r="B5010" t="s">
        <v>380</v>
      </c>
      <c r="C5010" t="s">
        <v>910</v>
      </c>
      <c r="D5010" t="s">
        <v>314</v>
      </c>
      <c r="E5010" s="316" t="s">
        <v>197</v>
      </c>
      <c r="F5010" s="316" t="s">
        <v>911</v>
      </c>
      <c r="G5010" s="316" t="s">
        <v>430</v>
      </c>
      <c r="H5010" s="316" t="s">
        <v>327</v>
      </c>
      <c r="I5010" s="316" t="s">
        <v>341</v>
      </c>
      <c r="J5010" s="316" t="s">
        <v>14</v>
      </c>
      <c r="K5010" s="36">
        <v>28</v>
      </c>
      <c r="L5010" s="317">
        <v>0.14359000325202939</v>
      </c>
      <c r="M5010" s="317">
        <v>0.1489399969577789</v>
      </c>
      <c r="N5010" s="36">
        <v>152</v>
      </c>
      <c r="O5010" s="317">
        <v>0.16740000247955319</v>
      </c>
      <c r="P5010" s="317">
        <v>0.17174999415874481</v>
      </c>
      <c r="Q5010" s="36">
        <v>1630</v>
      </c>
      <c r="R5010" s="317">
        <v>0.16346000134944921</v>
      </c>
      <c r="S5010" s="317">
        <v>0.16788999736309049</v>
      </c>
      <c r="T5010" t="s">
        <v>380</v>
      </c>
      <c r="BA5010" s="395">
        <v>1</v>
      </c>
      <c r="BB5010" s="396" t="s">
        <v>861</v>
      </c>
      <c r="BC5010" t="str">
        <f t="shared" si="441"/>
        <v>RWD</v>
      </c>
      <c r="BD5010" t="str">
        <f t="shared" si="442"/>
        <v>NAoMe_initial_ch_score_2cap</v>
      </c>
      <c r="BE5010" s="397" t="s">
        <v>862</v>
      </c>
      <c r="BF5010" t="str">
        <f t="shared" si="443"/>
        <v>1</v>
      </c>
      <c r="BG5010">
        <f t="shared" si="444"/>
        <v>28</v>
      </c>
      <c r="BH5010" s="398">
        <f t="shared" si="445"/>
        <v>0.14359000325202939</v>
      </c>
      <c r="BO5010" s="33"/>
    </row>
    <row r="5011" spans="1:67">
      <c r="A5011" s="316" t="s">
        <v>27</v>
      </c>
      <c r="B5011" t="s">
        <v>380</v>
      </c>
      <c r="C5011" t="s">
        <v>910</v>
      </c>
      <c r="D5011" t="s">
        <v>314</v>
      </c>
      <c r="E5011" s="316" t="s">
        <v>197</v>
      </c>
      <c r="F5011" s="316" t="s">
        <v>911</v>
      </c>
      <c r="G5011" s="316" t="s">
        <v>430</v>
      </c>
      <c r="H5011" s="316" t="s">
        <v>327</v>
      </c>
      <c r="I5011" s="316" t="s">
        <v>341</v>
      </c>
      <c r="J5011" s="316" t="s">
        <v>301</v>
      </c>
      <c r="K5011" s="36">
        <v>25</v>
      </c>
      <c r="L5011" s="317">
        <v>0.1282099932432175</v>
      </c>
      <c r="M5011" s="317">
        <v>0.13298000395298001</v>
      </c>
      <c r="N5011" s="36">
        <v>139</v>
      </c>
      <c r="O5011" s="317">
        <v>0.15308000147342679</v>
      </c>
      <c r="P5011" s="317">
        <v>0.1570599973201752</v>
      </c>
      <c r="Q5011" s="36">
        <v>1326</v>
      </c>
      <c r="R5011" s="317">
        <v>0.132970005273819</v>
      </c>
      <c r="S5011" s="317">
        <v>0.13657000660896301</v>
      </c>
      <c r="T5011" t="s">
        <v>380</v>
      </c>
      <c r="BA5011" s="395">
        <v>1</v>
      </c>
      <c r="BB5011" s="396" t="s">
        <v>861</v>
      </c>
      <c r="BC5011" t="str">
        <f t="shared" si="441"/>
        <v>RWD</v>
      </c>
      <c r="BD5011" t="str">
        <f t="shared" si="442"/>
        <v>NAoMe_initial_ch_score_2cap</v>
      </c>
      <c r="BE5011" s="397" t="s">
        <v>862</v>
      </c>
      <c r="BF5011" t="str">
        <f t="shared" si="443"/>
        <v>2+</v>
      </c>
      <c r="BG5011">
        <f t="shared" si="444"/>
        <v>25</v>
      </c>
      <c r="BH5011" s="398">
        <f t="shared" si="445"/>
        <v>0.1282099932432175</v>
      </c>
      <c r="BO5011" s="33"/>
    </row>
    <row r="5012" spans="1:67">
      <c r="A5012" s="316" t="s">
        <v>27</v>
      </c>
      <c r="B5012" t="s">
        <v>380</v>
      </c>
      <c r="C5012" t="s">
        <v>910</v>
      </c>
      <c r="D5012" t="s">
        <v>314</v>
      </c>
      <c r="E5012" s="316" t="s">
        <v>197</v>
      </c>
      <c r="F5012" s="316" t="s">
        <v>911</v>
      </c>
      <c r="G5012" s="316" t="s">
        <v>430</v>
      </c>
      <c r="H5012" s="316" t="s">
        <v>327</v>
      </c>
      <c r="I5012" s="316" t="s">
        <v>341</v>
      </c>
      <c r="J5012" s="316" t="s">
        <v>260</v>
      </c>
      <c r="K5012" s="36">
        <v>7</v>
      </c>
      <c r="L5012" s="317">
        <v>3.5900000482797623E-2</v>
      </c>
      <c r="M5012" s="317"/>
      <c r="N5012" s="36">
        <v>23</v>
      </c>
      <c r="O5012" s="317">
        <v>2.5329999625682831E-2</v>
      </c>
      <c r="P5012" s="317"/>
      <c r="Q5012" s="36">
        <v>263</v>
      </c>
      <c r="R5012" s="317">
        <v>2.6370000094175339E-2</v>
      </c>
      <c r="S5012" s="317"/>
      <c r="T5012" t="s">
        <v>380</v>
      </c>
      <c r="BA5012" s="395">
        <v>1</v>
      </c>
      <c r="BB5012" s="396" t="s">
        <v>861</v>
      </c>
      <c r="BC5012" t="str">
        <f t="shared" si="441"/>
        <v>RWD</v>
      </c>
      <c r="BD5012" t="str">
        <f t="shared" si="442"/>
        <v>NAoMe_initial_ch_score_2cap</v>
      </c>
      <c r="BE5012" s="397" t="s">
        <v>862</v>
      </c>
      <c r="BF5012" t="str">
        <f t="shared" si="443"/>
        <v>Unknown</v>
      </c>
      <c r="BG5012">
        <f t="shared" si="444"/>
        <v>7</v>
      </c>
      <c r="BH5012" s="398">
        <f t="shared" si="445"/>
        <v>3.5900000482797623E-2</v>
      </c>
      <c r="BO5012" s="33"/>
    </row>
    <row r="5013" spans="1:67">
      <c r="A5013" s="316" t="s">
        <v>27</v>
      </c>
      <c r="B5013" t="s">
        <v>380</v>
      </c>
      <c r="C5013" t="s">
        <v>910</v>
      </c>
      <c r="D5013" t="s">
        <v>314</v>
      </c>
      <c r="E5013" s="316" t="s">
        <v>197</v>
      </c>
      <c r="F5013" s="316" t="s">
        <v>911</v>
      </c>
      <c r="G5013" s="316" t="s">
        <v>430</v>
      </c>
      <c r="H5013" s="316" t="s">
        <v>327</v>
      </c>
      <c r="I5013" s="316" t="s">
        <v>309</v>
      </c>
      <c r="J5013" s="316" t="s">
        <v>289</v>
      </c>
      <c r="K5013" s="36">
        <v>86</v>
      </c>
      <c r="L5013" s="317">
        <v>0.44102999567985529</v>
      </c>
      <c r="M5013" s="317"/>
      <c r="N5013" s="36">
        <v>290</v>
      </c>
      <c r="O5013" s="317">
        <v>0.31937998533248901</v>
      </c>
      <c r="P5013" s="317"/>
      <c r="Q5013" s="36">
        <v>3283</v>
      </c>
      <c r="R5013" s="317">
        <v>0.3292199969291687</v>
      </c>
      <c r="S5013" s="317"/>
      <c r="T5013" t="s">
        <v>380</v>
      </c>
      <c r="BA5013" s="395">
        <v>1</v>
      </c>
      <c r="BB5013" s="396" t="s">
        <v>861</v>
      </c>
      <c r="BC5013" t="str">
        <f t="shared" si="441"/>
        <v>RWD</v>
      </c>
      <c r="BD5013" t="str">
        <f t="shared" si="442"/>
        <v>NAoMe_initial_diagnosis_year</v>
      </c>
      <c r="BE5013" s="397" t="s">
        <v>862</v>
      </c>
      <c r="BF5013" t="str">
        <f t="shared" si="443"/>
        <v>2021</v>
      </c>
      <c r="BG5013">
        <f t="shared" si="444"/>
        <v>86</v>
      </c>
      <c r="BH5013" s="398">
        <f t="shared" si="445"/>
        <v>0.44102999567985529</v>
      </c>
      <c r="BO5013" s="33"/>
    </row>
    <row r="5014" spans="1:67">
      <c r="A5014" s="316" t="s">
        <v>27</v>
      </c>
      <c r="B5014" t="s">
        <v>380</v>
      </c>
      <c r="C5014" t="s">
        <v>910</v>
      </c>
      <c r="D5014" t="s">
        <v>314</v>
      </c>
      <c r="E5014" s="316" t="s">
        <v>197</v>
      </c>
      <c r="F5014" s="316" t="s">
        <v>911</v>
      </c>
      <c r="G5014" s="316" t="s">
        <v>430</v>
      </c>
      <c r="H5014" s="316" t="s">
        <v>327</v>
      </c>
      <c r="I5014" s="316" t="s">
        <v>309</v>
      </c>
      <c r="J5014" s="316" t="s">
        <v>816</v>
      </c>
      <c r="K5014" s="36">
        <v>70</v>
      </c>
      <c r="L5014" s="317">
        <v>0.35896998643875122</v>
      </c>
      <c r="M5014" s="317"/>
      <c r="N5014" s="36">
        <v>299</v>
      </c>
      <c r="O5014" s="317">
        <v>0.32929998636245728</v>
      </c>
      <c r="P5014" s="317"/>
      <c r="Q5014" s="36">
        <v>3315</v>
      </c>
      <c r="R5014" s="317">
        <v>0.33243000507354742</v>
      </c>
      <c r="S5014" s="317"/>
      <c r="T5014" t="s">
        <v>380</v>
      </c>
      <c r="BA5014" s="395">
        <v>1</v>
      </c>
      <c r="BB5014" s="396" t="s">
        <v>861</v>
      </c>
      <c r="BC5014" t="str">
        <f t="shared" si="441"/>
        <v>RWD</v>
      </c>
      <c r="BD5014" t="str">
        <f t="shared" si="442"/>
        <v>NAoMe_initial_diagnosis_year</v>
      </c>
      <c r="BE5014" s="397" t="s">
        <v>862</v>
      </c>
      <c r="BF5014" t="str">
        <f t="shared" si="443"/>
        <v>2022</v>
      </c>
      <c r="BG5014">
        <f t="shared" si="444"/>
        <v>70</v>
      </c>
      <c r="BH5014" s="398">
        <f t="shared" si="445"/>
        <v>0.35896998643875122</v>
      </c>
      <c r="BO5014" s="33"/>
    </row>
    <row r="5015" spans="1:67">
      <c r="A5015" s="316" t="s">
        <v>27</v>
      </c>
      <c r="B5015" t="s">
        <v>380</v>
      </c>
      <c r="C5015" t="s">
        <v>910</v>
      </c>
      <c r="D5015" t="s">
        <v>314</v>
      </c>
      <c r="E5015" s="316" t="s">
        <v>197</v>
      </c>
      <c r="F5015" s="316" t="s">
        <v>911</v>
      </c>
      <c r="G5015" s="316" t="s">
        <v>430</v>
      </c>
      <c r="H5015" s="316" t="s">
        <v>327</v>
      </c>
      <c r="I5015" s="316" t="s">
        <v>309</v>
      </c>
      <c r="J5015" s="316" t="s">
        <v>946</v>
      </c>
      <c r="K5015" s="36">
        <v>39</v>
      </c>
      <c r="L5015" s="317">
        <v>0.20000000298023221</v>
      </c>
      <c r="M5015" s="317"/>
      <c r="N5015" s="36">
        <v>319</v>
      </c>
      <c r="O5015" s="317">
        <v>0.35131999850273132</v>
      </c>
      <c r="P5015" s="317"/>
      <c r="Q5015" s="36">
        <v>3374</v>
      </c>
      <c r="R5015" s="317">
        <v>0.33834999799728388</v>
      </c>
      <c r="S5015" s="317"/>
      <c r="T5015" t="s">
        <v>380</v>
      </c>
      <c r="BA5015" s="395">
        <v>1</v>
      </c>
      <c r="BB5015" s="396" t="s">
        <v>861</v>
      </c>
      <c r="BC5015" t="str">
        <f t="shared" si="441"/>
        <v>RWD</v>
      </c>
      <c r="BD5015" t="str">
        <f t="shared" si="442"/>
        <v>NAoMe_initial_diagnosis_year</v>
      </c>
      <c r="BE5015" s="397" t="s">
        <v>862</v>
      </c>
      <c r="BF5015" t="str">
        <f t="shared" si="443"/>
        <v>2023</v>
      </c>
      <c r="BG5015">
        <f t="shared" si="444"/>
        <v>39</v>
      </c>
      <c r="BH5015" s="398">
        <f t="shared" si="445"/>
        <v>0.20000000298023221</v>
      </c>
      <c r="BO5015" s="33"/>
    </row>
    <row r="5016" spans="1:67">
      <c r="A5016" s="316" t="s">
        <v>27</v>
      </c>
      <c r="B5016" t="s">
        <v>380</v>
      </c>
      <c r="C5016" t="s">
        <v>910</v>
      </c>
      <c r="D5016" t="s">
        <v>314</v>
      </c>
      <c r="E5016" s="316" t="s">
        <v>197</v>
      </c>
      <c r="F5016" s="316" t="s">
        <v>911</v>
      </c>
      <c r="G5016" s="316" t="s">
        <v>430</v>
      </c>
      <c r="H5016" s="316" t="s">
        <v>327</v>
      </c>
      <c r="I5016" s="316" t="s">
        <v>331</v>
      </c>
      <c r="J5016" s="316" t="s">
        <v>332</v>
      </c>
      <c r="K5016" s="36">
        <v>2</v>
      </c>
      <c r="L5016" s="317">
        <v>1.0259999893605711E-2</v>
      </c>
      <c r="M5016" s="317">
        <v>1.092999987304211E-2</v>
      </c>
      <c r="N5016" s="36">
        <v>37</v>
      </c>
      <c r="O5016" s="317">
        <v>4.075000062584877E-2</v>
      </c>
      <c r="P5016" s="317">
        <v>4.7249998897314072E-2</v>
      </c>
      <c r="Q5016" s="36">
        <v>434</v>
      </c>
      <c r="R5016" s="317">
        <v>4.3519999831914902E-2</v>
      </c>
      <c r="S5016" s="317">
        <v>5.2159998565912247E-2</v>
      </c>
      <c r="T5016" t="s">
        <v>380</v>
      </c>
      <c r="BA5016" s="395">
        <v>1</v>
      </c>
      <c r="BB5016" s="396" t="s">
        <v>861</v>
      </c>
      <c r="BC5016" t="str">
        <f t="shared" si="441"/>
        <v>RWD</v>
      </c>
      <c r="BD5016" t="str">
        <f t="shared" si="442"/>
        <v>NAoMe_initial_disease_group</v>
      </c>
      <c r="BE5016" s="397" t="s">
        <v>862</v>
      </c>
      <c r="BF5016" t="str">
        <f t="shared" si="443"/>
        <v>Advanced M0</v>
      </c>
      <c r="BG5016">
        <f t="shared" si="444"/>
        <v>2</v>
      </c>
      <c r="BH5016" s="398">
        <f t="shared" si="445"/>
        <v>1.0259999893605711E-2</v>
      </c>
      <c r="BO5016" s="33"/>
    </row>
    <row r="5017" spans="1:67">
      <c r="A5017" s="316" t="s">
        <v>27</v>
      </c>
      <c r="B5017" t="s">
        <v>380</v>
      </c>
      <c r="C5017" t="s">
        <v>910</v>
      </c>
      <c r="D5017" t="s">
        <v>314</v>
      </c>
      <c r="E5017" s="316" t="s">
        <v>197</v>
      </c>
      <c r="F5017" s="316" t="s">
        <v>911</v>
      </c>
      <c r="G5017" s="316" t="s">
        <v>430</v>
      </c>
      <c r="H5017" s="316" t="s">
        <v>327</v>
      </c>
      <c r="I5017" s="316" t="s">
        <v>331</v>
      </c>
      <c r="J5017" s="316" t="s">
        <v>333</v>
      </c>
      <c r="K5017" s="36">
        <v>166</v>
      </c>
      <c r="L5017" s="317">
        <v>0.85127997398376465</v>
      </c>
      <c r="M5017" s="317">
        <v>0.90710002183914185</v>
      </c>
      <c r="N5017" s="36">
        <v>606</v>
      </c>
      <c r="O5017" s="317">
        <v>0.66740000247955322</v>
      </c>
      <c r="P5017" s="317">
        <v>0.77394998073577881</v>
      </c>
      <c r="Q5017" s="36">
        <v>6159</v>
      </c>
      <c r="R5017" s="317">
        <v>0.6176300048828125</v>
      </c>
      <c r="S5017" s="317">
        <v>0.74026000499725342</v>
      </c>
      <c r="T5017" t="s">
        <v>380</v>
      </c>
      <c r="BA5017" s="395">
        <v>1</v>
      </c>
      <c r="BB5017" s="396" t="s">
        <v>861</v>
      </c>
      <c r="BC5017" t="str">
        <f t="shared" si="441"/>
        <v>RWD</v>
      </c>
      <c r="BD5017" t="str">
        <f t="shared" si="442"/>
        <v>NAoMe_initial_disease_group</v>
      </c>
      <c r="BE5017" s="397" t="s">
        <v>862</v>
      </c>
      <c r="BF5017" t="str">
        <f t="shared" si="443"/>
        <v>Advanced M1</v>
      </c>
      <c r="BG5017">
        <f t="shared" si="444"/>
        <v>166</v>
      </c>
      <c r="BH5017" s="398">
        <f t="shared" si="445"/>
        <v>0.85127997398376465</v>
      </c>
      <c r="BO5017" s="33"/>
    </row>
    <row r="5018" spans="1:67">
      <c r="A5018" s="316" t="s">
        <v>27</v>
      </c>
      <c r="B5018" t="s">
        <v>380</v>
      </c>
      <c r="C5018" t="s">
        <v>910</v>
      </c>
      <c r="D5018" t="s">
        <v>314</v>
      </c>
      <c r="E5018" s="316" t="s">
        <v>197</v>
      </c>
      <c r="F5018" s="316" t="s">
        <v>911</v>
      </c>
      <c r="G5018" s="316" t="s">
        <v>430</v>
      </c>
      <c r="H5018" s="316" t="s">
        <v>327</v>
      </c>
      <c r="I5018" s="316" t="s">
        <v>331</v>
      </c>
      <c r="J5018" s="316" t="s">
        <v>334</v>
      </c>
      <c r="K5018" s="36">
        <v>0</v>
      </c>
      <c r="L5018" s="317">
        <v>0</v>
      </c>
      <c r="M5018" s="317">
        <v>0</v>
      </c>
      <c r="N5018" s="36">
        <v>9</v>
      </c>
      <c r="O5018" s="317">
        <v>9.9099995568394661E-3</v>
      </c>
      <c r="P5018" s="317">
        <v>1.1490000411868101E-2</v>
      </c>
      <c r="Q5018" s="36">
        <v>64</v>
      </c>
      <c r="R5018" s="317">
        <v>6.4199999906122676E-3</v>
      </c>
      <c r="S5018" s="317">
        <v>7.689999882131815E-3</v>
      </c>
      <c r="T5018" t="s">
        <v>380</v>
      </c>
      <c r="BA5018" s="395">
        <v>1</v>
      </c>
      <c r="BB5018" s="396" t="s">
        <v>861</v>
      </c>
      <c r="BC5018" t="str">
        <f t="shared" si="441"/>
        <v>RWD</v>
      </c>
      <c r="BD5018" t="str">
        <f t="shared" si="442"/>
        <v>NAoMe_initial_disease_group</v>
      </c>
      <c r="BE5018" s="397" t="s">
        <v>862</v>
      </c>
      <c r="BF5018" t="str">
        <f t="shared" si="443"/>
        <v>DCIS</v>
      </c>
      <c r="BG5018">
        <f t="shared" si="444"/>
        <v>0</v>
      </c>
      <c r="BH5018" s="398">
        <f t="shared" si="445"/>
        <v>0</v>
      </c>
      <c r="BO5018" s="33"/>
    </row>
    <row r="5019" spans="1:67">
      <c r="A5019" s="316" t="s">
        <v>27</v>
      </c>
      <c r="B5019" t="s">
        <v>380</v>
      </c>
      <c r="C5019" t="s">
        <v>910</v>
      </c>
      <c r="D5019" t="s">
        <v>314</v>
      </c>
      <c r="E5019" s="316" t="s">
        <v>197</v>
      </c>
      <c r="F5019" s="316" t="s">
        <v>911</v>
      </c>
      <c r="G5019" s="316" t="s">
        <v>430</v>
      </c>
      <c r="H5019" s="316" t="s">
        <v>327</v>
      </c>
      <c r="I5019" s="316" t="s">
        <v>331</v>
      </c>
      <c r="J5019" s="316" t="s">
        <v>335</v>
      </c>
      <c r="K5019" s="36">
        <v>15</v>
      </c>
      <c r="L5019" s="317">
        <v>7.6920002698898315E-2</v>
      </c>
      <c r="M5019" s="317">
        <v>8.1969998776912689E-2</v>
      </c>
      <c r="N5019" s="36">
        <v>131</v>
      </c>
      <c r="O5019" s="317">
        <v>0.14427000284194949</v>
      </c>
      <c r="P5019" s="317">
        <v>0.16730999946594241</v>
      </c>
      <c r="Q5019" s="36">
        <v>1663</v>
      </c>
      <c r="R5019" s="317">
        <v>0.16676999628543851</v>
      </c>
      <c r="S5019" s="317">
        <v>0.19988000392913821</v>
      </c>
      <c r="T5019" t="s">
        <v>380</v>
      </c>
      <c r="BA5019" s="395">
        <v>1</v>
      </c>
      <c r="BB5019" s="396" t="s">
        <v>861</v>
      </c>
      <c r="BC5019" t="str">
        <f t="shared" si="441"/>
        <v>RWD</v>
      </c>
      <c r="BD5019" t="str">
        <f t="shared" si="442"/>
        <v>NAoMe_initial_disease_group</v>
      </c>
      <c r="BE5019" s="397" t="s">
        <v>862</v>
      </c>
      <c r="BF5019" t="str">
        <f t="shared" si="443"/>
        <v>Early invasive</v>
      </c>
      <c r="BG5019">
        <f t="shared" si="444"/>
        <v>15</v>
      </c>
      <c r="BH5019" s="398">
        <f t="shared" si="445"/>
        <v>7.6920002698898315E-2</v>
      </c>
      <c r="BO5019" s="33"/>
    </row>
    <row r="5020" spans="1:67">
      <c r="A5020" s="316" t="s">
        <v>27</v>
      </c>
      <c r="B5020" t="s">
        <v>380</v>
      </c>
      <c r="C5020" t="s">
        <v>910</v>
      </c>
      <c r="D5020" t="s">
        <v>314</v>
      </c>
      <c r="E5020" s="316" t="s">
        <v>197</v>
      </c>
      <c r="F5020" s="316" t="s">
        <v>911</v>
      </c>
      <c r="G5020" s="316" t="s">
        <v>430</v>
      </c>
      <c r="H5020" s="316" t="s">
        <v>327</v>
      </c>
      <c r="I5020" s="316" t="s">
        <v>331</v>
      </c>
      <c r="J5020" s="316" t="s">
        <v>337</v>
      </c>
      <c r="K5020" s="36">
        <v>12</v>
      </c>
      <c r="L5020" s="317">
        <v>6.1540000140666962E-2</v>
      </c>
      <c r="M5020" s="317"/>
      <c r="N5020" s="36">
        <v>125</v>
      </c>
      <c r="O5020" s="317">
        <v>0.13766999542713171</v>
      </c>
      <c r="P5020" s="317"/>
      <c r="Q5020" s="36">
        <v>1652</v>
      </c>
      <c r="R5020" s="317">
        <v>0.1656599938869476</v>
      </c>
      <c r="S5020" s="317"/>
      <c r="T5020" t="s">
        <v>380</v>
      </c>
      <c r="BA5020" s="395">
        <v>1</v>
      </c>
      <c r="BB5020" s="396" t="s">
        <v>861</v>
      </c>
      <c r="BC5020" t="str">
        <f t="shared" si="441"/>
        <v>RWD</v>
      </c>
      <c r="BD5020" t="str">
        <f t="shared" si="442"/>
        <v>NAoMe_initial_disease_group</v>
      </c>
      <c r="BE5020" s="397" t="s">
        <v>862</v>
      </c>
      <c r="BF5020" t="str">
        <f t="shared" si="443"/>
        <v>Unknown stage</v>
      </c>
      <c r="BG5020">
        <f t="shared" si="444"/>
        <v>12</v>
      </c>
      <c r="BH5020" s="398">
        <f t="shared" si="445"/>
        <v>6.1540000140666962E-2</v>
      </c>
      <c r="BO5020" s="33"/>
    </row>
    <row r="5021" spans="1:67">
      <c r="A5021" s="316" t="s">
        <v>27</v>
      </c>
      <c r="B5021" t="s">
        <v>380</v>
      </c>
      <c r="C5021" t="s">
        <v>910</v>
      </c>
      <c r="D5021" t="s">
        <v>314</v>
      </c>
      <c r="E5021" s="316" t="s">
        <v>197</v>
      </c>
      <c r="F5021" s="316" t="s">
        <v>911</v>
      </c>
      <c r="G5021" s="316" t="s">
        <v>430</v>
      </c>
      <c r="H5021" s="316" t="s">
        <v>327</v>
      </c>
      <c r="I5021" s="316" t="s">
        <v>656</v>
      </c>
      <c r="J5021" s="316" t="s">
        <v>286</v>
      </c>
      <c r="K5021" s="36">
        <v>2</v>
      </c>
      <c r="L5021" s="317">
        <v>1.0259999893605711E-2</v>
      </c>
      <c r="M5021" s="317">
        <v>1.0870000347495081E-2</v>
      </c>
      <c r="N5021" s="36">
        <v>30</v>
      </c>
      <c r="O5021" s="317">
        <v>3.3039998263120651E-2</v>
      </c>
      <c r="P5021" s="317">
        <v>3.5840000957250602E-2</v>
      </c>
      <c r="Q5021" s="36">
        <v>492</v>
      </c>
      <c r="R5021" s="317">
        <v>4.9339998513460159E-2</v>
      </c>
      <c r="S5021" s="317">
        <v>5.1920000463724143E-2</v>
      </c>
      <c r="T5021" t="s">
        <v>380</v>
      </c>
      <c r="BA5021" s="395">
        <v>1</v>
      </c>
      <c r="BB5021" s="396" t="s">
        <v>861</v>
      </c>
      <c r="BC5021" t="str">
        <f t="shared" si="441"/>
        <v>RWD</v>
      </c>
      <c r="BD5021" t="str">
        <f t="shared" si="442"/>
        <v>NAoMe_initial_ethnicity_grp</v>
      </c>
      <c r="BE5021" s="397" t="s">
        <v>862</v>
      </c>
      <c r="BF5021" t="str">
        <f t="shared" si="443"/>
        <v>Asian or Asian British</v>
      </c>
      <c r="BG5021">
        <f t="shared" si="444"/>
        <v>2</v>
      </c>
      <c r="BH5021" s="398">
        <f t="shared" si="445"/>
        <v>1.0259999893605711E-2</v>
      </c>
      <c r="BO5021" s="33"/>
    </row>
    <row r="5022" spans="1:67">
      <c r="A5022" s="316" t="s">
        <v>27</v>
      </c>
      <c r="B5022" t="s">
        <v>380</v>
      </c>
      <c r="C5022" t="s">
        <v>910</v>
      </c>
      <c r="D5022" t="s">
        <v>314</v>
      </c>
      <c r="E5022" s="316" t="s">
        <v>197</v>
      </c>
      <c r="F5022" s="316" t="s">
        <v>911</v>
      </c>
      <c r="G5022" s="316" t="s">
        <v>430</v>
      </c>
      <c r="H5022" s="316" t="s">
        <v>327</v>
      </c>
      <c r="I5022" s="316" t="s">
        <v>656</v>
      </c>
      <c r="J5022" s="316" t="s">
        <v>287</v>
      </c>
      <c r="K5022" s="36">
        <v>0</v>
      </c>
      <c r="L5022" s="317">
        <v>0</v>
      </c>
      <c r="M5022" s="317">
        <v>0</v>
      </c>
      <c r="N5022" s="36">
        <v>21</v>
      </c>
      <c r="O5022" s="317">
        <v>2.312999963760376E-2</v>
      </c>
      <c r="P5022" s="317">
        <v>2.5089999660849571E-2</v>
      </c>
      <c r="Q5022" s="36">
        <v>403</v>
      </c>
      <c r="R5022" s="317">
        <v>4.0410000830888748E-2</v>
      </c>
      <c r="S5022" s="317">
        <v>4.2520001530647278E-2</v>
      </c>
      <c r="T5022" t="s">
        <v>380</v>
      </c>
      <c r="BA5022" s="395">
        <v>1</v>
      </c>
      <c r="BB5022" s="396" t="s">
        <v>861</v>
      </c>
      <c r="BC5022" t="str">
        <f t="shared" si="441"/>
        <v>RWD</v>
      </c>
      <c r="BD5022" t="str">
        <f t="shared" si="442"/>
        <v>NAoMe_initial_ethnicity_grp</v>
      </c>
      <c r="BE5022" s="397" t="s">
        <v>862</v>
      </c>
      <c r="BF5022" t="str">
        <f t="shared" si="443"/>
        <v>Black or Black British</v>
      </c>
      <c r="BG5022">
        <f t="shared" si="444"/>
        <v>0</v>
      </c>
      <c r="BH5022" s="398">
        <f t="shared" si="445"/>
        <v>0</v>
      </c>
      <c r="BO5022" s="33"/>
    </row>
    <row r="5023" spans="1:67">
      <c r="A5023" s="316" t="s">
        <v>27</v>
      </c>
      <c r="B5023" t="s">
        <v>380</v>
      </c>
      <c r="C5023" t="s">
        <v>910</v>
      </c>
      <c r="D5023" t="s">
        <v>314</v>
      </c>
      <c r="E5023" s="316" t="s">
        <v>197</v>
      </c>
      <c r="F5023" s="316" t="s">
        <v>911</v>
      </c>
      <c r="G5023" s="316" t="s">
        <v>430</v>
      </c>
      <c r="H5023" s="316" t="s">
        <v>327</v>
      </c>
      <c r="I5023" s="316" t="s">
        <v>656</v>
      </c>
      <c r="J5023" s="316" t="s">
        <v>259</v>
      </c>
      <c r="K5023" s="36">
        <v>0</v>
      </c>
      <c r="L5023" s="317">
        <v>0</v>
      </c>
      <c r="M5023" s="317">
        <v>0</v>
      </c>
      <c r="N5023" s="36">
        <v>2</v>
      </c>
      <c r="O5023" s="317">
        <v>2.199999988079071E-3</v>
      </c>
      <c r="P5023" s="317">
        <v>2.390000037848949E-3</v>
      </c>
      <c r="Q5023" s="36">
        <v>98</v>
      </c>
      <c r="R5023" s="317">
        <v>9.8299998790025711E-3</v>
      </c>
      <c r="S5023" s="317">
        <v>1.0339999571442601E-2</v>
      </c>
      <c r="T5023" t="s">
        <v>380</v>
      </c>
      <c r="BA5023" s="395">
        <v>1</v>
      </c>
      <c r="BB5023" s="396" t="s">
        <v>861</v>
      </c>
      <c r="BC5023" t="str">
        <f t="shared" si="441"/>
        <v>RWD</v>
      </c>
      <c r="BD5023" t="str">
        <f t="shared" si="442"/>
        <v>NAoMe_initial_ethnicity_grp</v>
      </c>
      <c r="BE5023" s="397" t="s">
        <v>862</v>
      </c>
      <c r="BF5023" t="str">
        <f t="shared" si="443"/>
        <v>Mixed</v>
      </c>
      <c r="BG5023">
        <f t="shared" si="444"/>
        <v>0</v>
      </c>
      <c r="BH5023" s="398">
        <f t="shared" si="445"/>
        <v>0</v>
      </c>
      <c r="BO5023" s="33"/>
    </row>
    <row r="5024" spans="1:67">
      <c r="A5024" s="316" t="s">
        <v>27</v>
      </c>
      <c r="B5024" t="s">
        <v>380</v>
      </c>
      <c r="C5024" t="s">
        <v>910</v>
      </c>
      <c r="D5024" t="s">
        <v>314</v>
      </c>
      <c r="E5024" s="316" t="s">
        <v>197</v>
      </c>
      <c r="F5024" s="316" t="s">
        <v>911</v>
      </c>
      <c r="G5024" s="316" t="s">
        <v>430</v>
      </c>
      <c r="H5024" s="316" t="s">
        <v>327</v>
      </c>
      <c r="I5024" s="316" t="s">
        <v>656</v>
      </c>
      <c r="J5024" s="316" t="s">
        <v>288</v>
      </c>
      <c r="K5024" s="36">
        <v>0</v>
      </c>
      <c r="L5024" s="317">
        <v>0</v>
      </c>
      <c r="M5024" s="317">
        <v>0</v>
      </c>
      <c r="N5024" s="36">
        <v>7</v>
      </c>
      <c r="O5024" s="317">
        <v>7.7100000344216824E-3</v>
      </c>
      <c r="P5024" s="317">
        <v>8.3600003272294998E-3</v>
      </c>
      <c r="Q5024" s="36">
        <v>246</v>
      </c>
      <c r="R5024" s="317">
        <v>2.466999925673008E-2</v>
      </c>
      <c r="S5024" s="317">
        <v>2.5960000231862072E-2</v>
      </c>
      <c r="T5024" t="s">
        <v>380</v>
      </c>
      <c r="BA5024" s="395">
        <v>1</v>
      </c>
      <c r="BB5024" s="396" t="s">
        <v>861</v>
      </c>
      <c r="BC5024" t="str">
        <f t="shared" si="441"/>
        <v>RWD</v>
      </c>
      <c r="BD5024" t="str">
        <f t="shared" si="442"/>
        <v>NAoMe_initial_ethnicity_grp</v>
      </c>
      <c r="BE5024" s="397" t="s">
        <v>862</v>
      </c>
      <c r="BF5024" t="str">
        <f t="shared" si="443"/>
        <v>Other Ethnic Group</v>
      </c>
      <c r="BG5024">
        <f t="shared" si="444"/>
        <v>0</v>
      </c>
      <c r="BH5024" s="398">
        <f t="shared" si="445"/>
        <v>0</v>
      </c>
      <c r="BO5024" s="33"/>
    </row>
    <row r="5025" spans="1:67">
      <c r="A5025" s="316" t="s">
        <v>27</v>
      </c>
      <c r="B5025" t="s">
        <v>380</v>
      </c>
      <c r="C5025" t="s">
        <v>910</v>
      </c>
      <c r="D5025" t="s">
        <v>314</v>
      </c>
      <c r="E5025" s="316" t="s">
        <v>197</v>
      </c>
      <c r="F5025" s="316" t="s">
        <v>911</v>
      </c>
      <c r="G5025" s="316" t="s">
        <v>430</v>
      </c>
      <c r="H5025" s="316" t="s">
        <v>327</v>
      </c>
      <c r="I5025" s="316" t="s">
        <v>656</v>
      </c>
      <c r="J5025" s="316" t="s">
        <v>260</v>
      </c>
      <c r="K5025" s="36">
        <v>11</v>
      </c>
      <c r="L5025" s="317">
        <v>5.640999972820282E-2</v>
      </c>
      <c r="M5025" s="317"/>
      <c r="N5025" s="36">
        <v>71</v>
      </c>
      <c r="O5025" s="317">
        <v>7.8189998865127563E-2</v>
      </c>
      <c r="P5025" s="317"/>
      <c r="Q5025" s="36">
        <v>495</v>
      </c>
      <c r="R5025" s="317">
        <v>4.9639999866485603E-2</v>
      </c>
      <c r="S5025" s="317"/>
      <c r="T5025" t="s">
        <v>380</v>
      </c>
      <c r="BA5025" s="395">
        <v>1</v>
      </c>
      <c r="BB5025" s="396" t="s">
        <v>861</v>
      </c>
      <c r="BC5025" t="str">
        <f t="shared" si="441"/>
        <v>RWD</v>
      </c>
      <c r="BD5025" t="str">
        <f t="shared" si="442"/>
        <v>NAoMe_initial_ethnicity_grp</v>
      </c>
      <c r="BE5025" s="397" t="s">
        <v>862</v>
      </c>
      <c r="BF5025" t="str">
        <f t="shared" si="443"/>
        <v>Unknown</v>
      </c>
      <c r="BG5025">
        <f t="shared" si="444"/>
        <v>11</v>
      </c>
      <c r="BH5025" s="398">
        <f t="shared" si="445"/>
        <v>5.640999972820282E-2</v>
      </c>
      <c r="BO5025" s="33"/>
    </row>
    <row r="5026" spans="1:67">
      <c r="A5026" s="316" t="s">
        <v>27</v>
      </c>
      <c r="B5026" t="s">
        <v>380</v>
      </c>
      <c r="C5026" t="s">
        <v>910</v>
      </c>
      <c r="D5026" t="s">
        <v>314</v>
      </c>
      <c r="E5026" s="316" t="s">
        <v>197</v>
      </c>
      <c r="F5026" s="316" t="s">
        <v>911</v>
      </c>
      <c r="G5026" s="316" t="s">
        <v>430</v>
      </c>
      <c r="H5026" s="316" t="s">
        <v>327</v>
      </c>
      <c r="I5026" s="316" t="s">
        <v>656</v>
      </c>
      <c r="J5026" s="316" t="s">
        <v>258</v>
      </c>
      <c r="K5026" s="36">
        <v>182</v>
      </c>
      <c r="L5026" s="317">
        <v>0.9333299994468689</v>
      </c>
      <c r="M5026" s="317">
        <v>0.98913002014160156</v>
      </c>
      <c r="N5026" s="36">
        <v>777</v>
      </c>
      <c r="O5026" s="317">
        <v>0.85572999715805054</v>
      </c>
      <c r="P5026" s="317">
        <v>0.92831999063491821</v>
      </c>
      <c r="Q5026" s="36">
        <v>8238</v>
      </c>
      <c r="R5026" s="317">
        <v>0.82611000537872314</v>
      </c>
      <c r="S5026" s="317">
        <v>0.86926001310348511</v>
      </c>
      <c r="T5026" t="s">
        <v>380</v>
      </c>
      <c r="BA5026" s="395">
        <v>1</v>
      </c>
      <c r="BB5026" s="396" t="s">
        <v>861</v>
      </c>
      <c r="BC5026" t="str">
        <f t="shared" si="441"/>
        <v>RWD</v>
      </c>
      <c r="BD5026" t="str">
        <f t="shared" si="442"/>
        <v>NAoMe_initial_ethnicity_grp</v>
      </c>
      <c r="BE5026" s="397" t="s">
        <v>862</v>
      </c>
      <c r="BF5026" t="str">
        <f t="shared" si="443"/>
        <v>White</v>
      </c>
      <c r="BG5026">
        <f t="shared" si="444"/>
        <v>182</v>
      </c>
      <c r="BH5026" s="398">
        <f t="shared" si="445"/>
        <v>0.9333299994468689</v>
      </c>
      <c r="BO5026" s="33"/>
    </row>
    <row r="5027" spans="1:67">
      <c r="A5027" s="316" t="s">
        <v>27</v>
      </c>
      <c r="B5027" t="s">
        <v>380</v>
      </c>
      <c r="C5027" t="s">
        <v>910</v>
      </c>
      <c r="D5027" t="s">
        <v>314</v>
      </c>
      <c r="E5027" s="316" t="s">
        <v>197</v>
      </c>
      <c r="F5027" s="316" t="s">
        <v>911</v>
      </c>
      <c r="G5027" s="316" t="s">
        <v>430</v>
      </c>
      <c r="H5027" s="316" t="s">
        <v>327</v>
      </c>
      <c r="I5027" s="316" t="s">
        <v>657</v>
      </c>
      <c r="J5027" s="316" t="s">
        <v>817</v>
      </c>
      <c r="K5027" s="36">
        <v>169</v>
      </c>
      <c r="L5027" s="317">
        <v>0.86667001247406006</v>
      </c>
      <c r="M5027" s="317"/>
      <c r="N5027" s="36">
        <v>822</v>
      </c>
      <c r="O5027" s="317">
        <v>0.90529000759124756</v>
      </c>
      <c r="P5027" s="317"/>
      <c r="Q5027" s="36">
        <v>9359</v>
      </c>
      <c r="R5027" s="317">
        <v>0.93853002786636353</v>
      </c>
      <c r="S5027" s="317"/>
      <c r="T5027" t="s">
        <v>380</v>
      </c>
      <c r="BA5027" s="395">
        <v>1</v>
      </c>
      <c r="BB5027" s="396" t="s">
        <v>861</v>
      </c>
      <c r="BC5027" t="str">
        <f t="shared" si="441"/>
        <v>RWD</v>
      </c>
      <c r="BD5027" t="str">
        <f t="shared" si="442"/>
        <v>NAoMe_initial_final_route</v>
      </c>
      <c r="BE5027" s="397" t="s">
        <v>862</v>
      </c>
      <c r="BF5027" t="str">
        <f t="shared" si="443"/>
        <v>Not screened</v>
      </c>
      <c r="BG5027">
        <f t="shared" si="444"/>
        <v>169</v>
      </c>
      <c r="BH5027" s="398">
        <f t="shared" si="445"/>
        <v>0.86667001247406006</v>
      </c>
      <c r="BO5027" s="33"/>
    </row>
    <row r="5028" spans="1:67">
      <c r="A5028" s="316" t="s">
        <v>27</v>
      </c>
      <c r="B5028" t="s">
        <v>380</v>
      </c>
      <c r="C5028" t="s">
        <v>910</v>
      </c>
      <c r="D5028" t="s">
        <v>314</v>
      </c>
      <c r="E5028" s="316" t="s">
        <v>197</v>
      </c>
      <c r="F5028" s="316" t="s">
        <v>911</v>
      </c>
      <c r="G5028" s="316" t="s">
        <v>430</v>
      </c>
      <c r="H5028" s="316" t="s">
        <v>327</v>
      </c>
      <c r="I5028" s="316" t="s">
        <v>657</v>
      </c>
      <c r="J5028" s="316" t="s">
        <v>352</v>
      </c>
      <c r="K5028" s="36">
        <v>26</v>
      </c>
      <c r="L5028" s="317">
        <v>0.13333000242710111</v>
      </c>
      <c r="M5028" s="317"/>
      <c r="N5028" s="36">
        <v>86</v>
      </c>
      <c r="O5028" s="317">
        <v>9.4709999859333038E-2</v>
      </c>
      <c r="P5028" s="317"/>
      <c r="Q5028" s="36">
        <v>613</v>
      </c>
      <c r="R5028" s="317">
        <v>6.1469998210668557E-2</v>
      </c>
      <c r="S5028" s="317"/>
      <c r="T5028" t="s">
        <v>380</v>
      </c>
      <c r="BA5028" s="395">
        <v>1</v>
      </c>
      <c r="BB5028" s="396" t="s">
        <v>861</v>
      </c>
      <c r="BC5028" t="str">
        <f t="shared" si="441"/>
        <v>RWD</v>
      </c>
      <c r="BD5028" t="str">
        <f t="shared" si="442"/>
        <v>NAoMe_initial_final_route</v>
      </c>
      <c r="BE5028" s="397" t="s">
        <v>862</v>
      </c>
      <c r="BF5028" t="str">
        <f t="shared" si="443"/>
        <v>Screening</v>
      </c>
      <c r="BG5028">
        <f t="shared" si="444"/>
        <v>26</v>
      </c>
      <c r="BH5028" s="398">
        <f t="shared" si="445"/>
        <v>0.13333000242710111</v>
      </c>
      <c r="BO5028" s="33"/>
    </row>
    <row r="5029" spans="1:67">
      <c r="A5029" s="316" t="s">
        <v>27</v>
      </c>
      <c r="B5029" t="s">
        <v>380</v>
      </c>
      <c r="C5029" t="s">
        <v>910</v>
      </c>
      <c r="D5029" t="s">
        <v>314</v>
      </c>
      <c r="E5029" s="316" t="s">
        <v>197</v>
      </c>
      <c r="F5029" s="316" t="s">
        <v>911</v>
      </c>
      <c r="G5029" s="316" t="s">
        <v>430</v>
      </c>
      <c r="H5029" s="316" t="s">
        <v>327</v>
      </c>
      <c r="I5029" s="316" t="s">
        <v>303</v>
      </c>
      <c r="J5029" s="316" t="s">
        <v>308</v>
      </c>
      <c r="K5029" s="36">
        <v>12</v>
      </c>
      <c r="L5029" s="317">
        <v>6.1540000140666962E-2</v>
      </c>
      <c r="M5029" s="317"/>
      <c r="N5029" s="36">
        <v>125</v>
      </c>
      <c r="O5029" s="317">
        <v>0.13766999542713171</v>
      </c>
      <c r="P5029" s="317"/>
      <c r="Q5029" s="36">
        <v>1652</v>
      </c>
      <c r="R5029" s="317">
        <v>0.1656599938869476</v>
      </c>
      <c r="S5029" s="317"/>
      <c r="T5029" t="s">
        <v>380</v>
      </c>
      <c r="BA5029" s="395">
        <v>1</v>
      </c>
      <c r="BB5029" s="396" t="s">
        <v>861</v>
      </c>
      <c r="BC5029" t="str">
        <f t="shared" si="441"/>
        <v>RWD</v>
      </c>
      <c r="BD5029" t="str">
        <f t="shared" si="442"/>
        <v>NAoMe_initial_final_stage_tum</v>
      </c>
      <c r="BE5029" s="397" t="s">
        <v>862</v>
      </c>
      <c r="BF5029" t="str">
        <f t="shared" si="443"/>
        <v>Not staged/Unstated</v>
      </c>
      <c r="BG5029">
        <f t="shared" si="444"/>
        <v>12</v>
      </c>
      <c r="BH5029" s="398">
        <f t="shared" si="445"/>
        <v>6.1540000140666962E-2</v>
      </c>
      <c r="BO5029" s="33"/>
    </row>
    <row r="5030" spans="1:67">
      <c r="A5030" s="316" t="s">
        <v>27</v>
      </c>
      <c r="B5030" t="s">
        <v>380</v>
      </c>
      <c r="C5030" t="s">
        <v>910</v>
      </c>
      <c r="D5030" t="s">
        <v>314</v>
      </c>
      <c r="E5030" s="316" t="s">
        <v>197</v>
      </c>
      <c r="F5030" s="316" t="s">
        <v>911</v>
      </c>
      <c r="G5030" s="316" t="s">
        <v>430</v>
      </c>
      <c r="H5030" s="316" t="s">
        <v>327</v>
      </c>
      <c r="I5030" s="316" t="s">
        <v>303</v>
      </c>
      <c r="J5030" s="316" t="s">
        <v>304</v>
      </c>
      <c r="K5030" s="36">
        <v>0</v>
      </c>
      <c r="L5030" s="317">
        <v>0</v>
      </c>
      <c r="M5030" s="317">
        <v>0</v>
      </c>
      <c r="N5030" s="36">
        <v>9</v>
      </c>
      <c r="O5030" s="317">
        <v>9.9099995568394661E-3</v>
      </c>
      <c r="P5030" s="317">
        <v>1.1490000411868101E-2</v>
      </c>
      <c r="Q5030" s="36">
        <v>64</v>
      </c>
      <c r="R5030" s="317">
        <v>6.4199999906122676E-3</v>
      </c>
      <c r="S5030" s="317">
        <v>7.689999882131815E-3</v>
      </c>
      <c r="T5030" t="s">
        <v>380</v>
      </c>
      <c r="BA5030" s="395">
        <v>1</v>
      </c>
      <c r="BB5030" s="396" t="s">
        <v>861</v>
      </c>
      <c r="BC5030" t="str">
        <f t="shared" si="441"/>
        <v>RWD</v>
      </c>
      <c r="BD5030" t="str">
        <f t="shared" si="442"/>
        <v>NAoMe_initial_final_stage_tum</v>
      </c>
      <c r="BE5030" s="397" t="s">
        <v>862</v>
      </c>
      <c r="BF5030" t="str">
        <f t="shared" si="443"/>
        <v>Stage 0</v>
      </c>
      <c r="BG5030">
        <f t="shared" si="444"/>
        <v>0</v>
      </c>
      <c r="BH5030" s="398">
        <f t="shared" si="445"/>
        <v>0</v>
      </c>
      <c r="BO5030" s="33"/>
    </row>
    <row r="5031" spans="1:67">
      <c r="A5031" s="316" t="s">
        <v>27</v>
      </c>
      <c r="B5031" t="s">
        <v>380</v>
      </c>
      <c r="C5031" t="s">
        <v>910</v>
      </c>
      <c r="D5031" t="s">
        <v>314</v>
      </c>
      <c r="E5031" s="316" t="s">
        <v>197</v>
      </c>
      <c r="F5031" s="316" t="s">
        <v>911</v>
      </c>
      <c r="G5031" s="316" t="s">
        <v>430</v>
      </c>
      <c r="H5031" s="316" t="s">
        <v>327</v>
      </c>
      <c r="I5031" s="316" t="s">
        <v>303</v>
      </c>
      <c r="J5031" s="316" t="s">
        <v>305</v>
      </c>
      <c r="K5031" s="36">
        <v>2</v>
      </c>
      <c r="L5031" s="317">
        <v>1.0259999893605711E-2</v>
      </c>
      <c r="M5031" s="317">
        <v>1.092999987304211E-2</v>
      </c>
      <c r="N5031" s="36">
        <v>36</v>
      </c>
      <c r="O5031" s="317">
        <v>3.9650000631809228E-2</v>
      </c>
      <c r="P5031" s="317">
        <v>4.5979999005794532E-2</v>
      </c>
      <c r="Q5031" s="36">
        <v>359</v>
      </c>
      <c r="R5031" s="317">
        <v>3.5999998450279243E-2</v>
      </c>
      <c r="S5031" s="317">
        <v>4.3150000274181373E-2</v>
      </c>
      <c r="T5031" t="s">
        <v>380</v>
      </c>
      <c r="BA5031" s="395">
        <v>1</v>
      </c>
      <c r="BB5031" s="396" t="s">
        <v>861</v>
      </c>
      <c r="BC5031" t="str">
        <f t="shared" si="441"/>
        <v>RWD</v>
      </c>
      <c r="BD5031" t="str">
        <f t="shared" si="442"/>
        <v>NAoMe_initial_final_stage_tum</v>
      </c>
      <c r="BE5031" s="397" t="s">
        <v>862</v>
      </c>
      <c r="BF5031" t="str">
        <f t="shared" si="443"/>
        <v>Stage 1</v>
      </c>
      <c r="BG5031">
        <f t="shared" si="444"/>
        <v>2</v>
      </c>
      <c r="BH5031" s="398">
        <f t="shared" si="445"/>
        <v>1.0259999893605711E-2</v>
      </c>
      <c r="BO5031" s="33"/>
    </row>
    <row r="5032" spans="1:67">
      <c r="A5032" s="316" t="s">
        <v>27</v>
      </c>
      <c r="B5032" t="s">
        <v>380</v>
      </c>
      <c r="C5032" t="s">
        <v>910</v>
      </c>
      <c r="D5032" t="s">
        <v>314</v>
      </c>
      <c r="E5032" s="316" t="s">
        <v>197</v>
      </c>
      <c r="F5032" s="316" t="s">
        <v>911</v>
      </c>
      <c r="G5032" s="316" t="s">
        <v>430</v>
      </c>
      <c r="H5032" s="316" t="s">
        <v>327</v>
      </c>
      <c r="I5032" s="316" t="s">
        <v>303</v>
      </c>
      <c r="J5032" s="316" t="s">
        <v>306</v>
      </c>
      <c r="K5032" s="36">
        <v>6</v>
      </c>
      <c r="L5032" s="317">
        <v>3.0770000070333481E-2</v>
      </c>
      <c r="M5032" s="317">
        <v>3.2790001481771469E-2</v>
      </c>
      <c r="N5032" s="36">
        <v>73</v>
      </c>
      <c r="O5032" s="317">
        <v>8.0399997532367706E-2</v>
      </c>
      <c r="P5032" s="317">
        <v>9.3230001628398895E-2</v>
      </c>
      <c r="Q5032" s="36">
        <v>996</v>
      </c>
      <c r="R5032" s="317">
        <v>9.9880002439022064E-2</v>
      </c>
      <c r="S5032" s="317">
        <v>0.11970999836921691</v>
      </c>
      <c r="T5032" t="s">
        <v>380</v>
      </c>
      <c r="BA5032" s="395">
        <v>1</v>
      </c>
      <c r="BB5032" s="396" t="s">
        <v>861</v>
      </c>
      <c r="BC5032" t="str">
        <f t="shared" si="441"/>
        <v>RWD</v>
      </c>
      <c r="BD5032" t="str">
        <f t="shared" si="442"/>
        <v>NAoMe_initial_final_stage_tum</v>
      </c>
      <c r="BE5032" s="397" t="s">
        <v>862</v>
      </c>
      <c r="BF5032" t="str">
        <f t="shared" si="443"/>
        <v>Stage 2</v>
      </c>
      <c r="BG5032">
        <f t="shared" si="444"/>
        <v>6</v>
      </c>
      <c r="BH5032" s="398">
        <f t="shared" si="445"/>
        <v>3.0770000070333481E-2</v>
      </c>
      <c r="BO5032" s="33"/>
    </row>
    <row r="5033" spans="1:67">
      <c r="A5033" s="316" t="s">
        <v>27</v>
      </c>
      <c r="B5033" t="s">
        <v>380</v>
      </c>
      <c r="C5033" t="s">
        <v>910</v>
      </c>
      <c r="D5033" t="s">
        <v>314</v>
      </c>
      <c r="E5033" s="316" t="s">
        <v>197</v>
      </c>
      <c r="F5033" s="316" t="s">
        <v>911</v>
      </c>
      <c r="G5033" s="316" t="s">
        <v>430</v>
      </c>
      <c r="H5033" s="316" t="s">
        <v>327</v>
      </c>
      <c r="I5033" s="316" t="s">
        <v>303</v>
      </c>
      <c r="J5033" s="316" t="s">
        <v>307</v>
      </c>
      <c r="K5033" s="36">
        <v>9</v>
      </c>
      <c r="L5033" s="317">
        <v>4.6149998903274543E-2</v>
      </c>
      <c r="M5033" s="317">
        <v>4.9180001020431519E-2</v>
      </c>
      <c r="N5033" s="36">
        <v>59</v>
      </c>
      <c r="O5033" s="317">
        <v>6.4980000257492065E-2</v>
      </c>
      <c r="P5033" s="317">
        <v>7.5350001454353333E-2</v>
      </c>
      <c r="Q5033" s="36">
        <v>742</v>
      </c>
      <c r="R5033" s="317">
        <v>7.4409998953342438E-2</v>
      </c>
      <c r="S5033" s="317">
        <v>8.9180000126361847E-2</v>
      </c>
      <c r="T5033" t="s">
        <v>380</v>
      </c>
      <c r="BA5033" s="395">
        <v>1</v>
      </c>
      <c r="BB5033" s="396" t="s">
        <v>861</v>
      </c>
      <c r="BC5033" t="str">
        <f t="shared" si="441"/>
        <v>RWD</v>
      </c>
      <c r="BD5033" t="str">
        <f t="shared" si="442"/>
        <v>NAoMe_initial_final_stage_tum</v>
      </c>
      <c r="BE5033" s="397" t="s">
        <v>862</v>
      </c>
      <c r="BF5033" t="str">
        <f t="shared" si="443"/>
        <v>Stage 3</v>
      </c>
      <c r="BG5033">
        <f t="shared" si="444"/>
        <v>9</v>
      </c>
      <c r="BH5033" s="398">
        <f t="shared" si="445"/>
        <v>4.6149998903274543E-2</v>
      </c>
      <c r="BO5033" s="33"/>
    </row>
    <row r="5034" spans="1:67">
      <c r="A5034" s="316" t="s">
        <v>27</v>
      </c>
      <c r="B5034" t="s">
        <v>380</v>
      </c>
      <c r="C5034" t="s">
        <v>910</v>
      </c>
      <c r="D5034" t="s">
        <v>314</v>
      </c>
      <c r="E5034" s="316" t="s">
        <v>197</v>
      </c>
      <c r="F5034" s="316" t="s">
        <v>911</v>
      </c>
      <c r="G5034" s="316" t="s">
        <v>430</v>
      </c>
      <c r="H5034" s="316" t="s">
        <v>327</v>
      </c>
      <c r="I5034" s="316" t="s">
        <v>303</v>
      </c>
      <c r="J5034" s="316" t="s">
        <v>336</v>
      </c>
      <c r="K5034" s="36">
        <v>166</v>
      </c>
      <c r="L5034" s="317">
        <v>0.85127997398376465</v>
      </c>
      <c r="M5034" s="317">
        <v>0.90710002183914185</v>
      </c>
      <c r="N5034" s="36">
        <v>606</v>
      </c>
      <c r="O5034" s="317">
        <v>0.66740000247955322</v>
      </c>
      <c r="P5034" s="317">
        <v>0.77394998073577881</v>
      </c>
      <c r="Q5034" s="36">
        <v>6159</v>
      </c>
      <c r="R5034" s="317">
        <v>0.6176300048828125</v>
      </c>
      <c r="S5034" s="317">
        <v>0.74026000499725342</v>
      </c>
      <c r="T5034" t="s">
        <v>380</v>
      </c>
      <c r="BA5034" s="395">
        <v>1</v>
      </c>
      <c r="BB5034" s="396" t="s">
        <v>861</v>
      </c>
      <c r="BC5034" t="str">
        <f t="shared" si="441"/>
        <v>RWD</v>
      </c>
      <c r="BD5034" t="str">
        <f t="shared" si="442"/>
        <v>NAoMe_initial_final_stage_tum</v>
      </c>
      <c r="BE5034" s="397" t="s">
        <v>862</v>
      </c>
      <c r="BF5034" t="str">
        <f t="shared" si="443"/>
        <v>Stage 4</v>
      </c>
      <c r="BG5034">
        <f t="shared" si="444"/>
        <v>166</v>
      </c>
      <c r="BH5034" s="398">
        <f t="shared" si="445"/>
        <v>0.85127997398376465</v>
      </c>
      <c r="BO5034" s="33"/>
    </row>
    <row r="5035" spans="1:67">
      <c r="A5035" s="316" t="s">
        <v>27</v>
      </c>
      <c r="B5035" t="s">
        <v>380</v>
      </c>
      <c r="C5035" t="s">
        <v>910</v>
      </c>
      <c r="D5035" t="s">
        <v>314</v>
      </c>
      <c r="E5035" s="316" t="s">
        <v>197</v>
      </c>
      <c r="F5035" s="316" t="s">
        <v>911</v>
      </c>
      <c r="G5035" s="316" t="s">
        <v>430</v>
      </c>
      <c r="H5035" s="316" t="s">
        <v>327</v>
      </c>
      <c r="I5035" s="316" t="s">
        <v>342</v>
      </c>
      <c r="J5035" s="316" t="s">
        <v>343</v>
      </c>
      <c r="K5035" s="36">
        <v>12</v>
      </c>
      <c r="L5035" s="317">
        <v>6.1540000140666962E-2</v>
      </c>
      <c r="M5035" s="317"/>
      <c r="N5035" s="36">
        <v>125</v>
      </c>
      <c r="O5035" s="317">
        <v>0.13766999542713171</v>
      </c>
      <c r="P5035" s="317"/>
      <c r="Q5035" s="36">
        <v>1652</v>
      </c>
      <c r="R5035" s="317">
        <v>0.1656599938869476</v>
      </c>
      <c r="S5035" s="317"/>
      <c r="T5035" t="s">
        <v>380</v>
      </c>
      <c r="BA5035" s="395">
        <v>1</v>
      </c>
      <c r="BB5035" s="396" t="s">
        <v>861</v>
      </c>
      <c r="BC5035" t="str">
        <f t="shared" si="441"/>
        <v>RWD</v>
      </c>
      <c r="BD5035" t="str">
        <f t="shared" si="442"/>
        <v>NAoMe_initial_final_stage_tum_grp</v>
      </c>
      <c r="BE5035" s="397" t="s">
        <v>862</v>
      </c>
      <c r="BF5035" t="str">
        <f t="shared" si="443"/>
        <v>MBC in HESAPC</v>
      </c>
      <c r="BG5035">
        <f t="shared" si="444"/>
        <v>12</v>
      </c>
      <c r="BH5035" s="398">
        <f t="shared" si="445"/>
        <v>6.1540000140666962E-2</v>
      </c>
      <c r="BO5035" s="33"/>
    </row>
    <row r="5036" spans="1:67">
      <c r="A5036" s="316" t="s">
        <v>27</v>
      </c>
      <c r="B5036" t="s">
        <v>380</v>
      </c>
      <c r="C5036" t="s">
        <v>910</v>
      </c>
      <c r="D5036" t="s">
        <v>314</v>
      </c>
      <c r="E5036" s="316" t="s">
        <v>197</v>
      </c>
      <c r="F5036" s="316" t="s">
        <v>911</v>
      </c>
      <c r="G5036" s="316" t="s">
        <v>430</v>
      </c>
      <c r="H5036" s="316" t="s">
        <v>327</v>
      </c>
      <c r="I5036" s="316" t="s">
        <v>342</v>
      </c>
      <c r="J5036" s="316" t="s">
        <v>344</v>
      </c>
      <c r="K5036" s="36">
        <v>19</v>
      </c>
      <c r="L5036" s="317">
        <v>9.7439996898174286E-2</v>
      </c>
      <c r="M5036" s="317">
        <v>0.1038300022482872</v>
      </c>
      <c r="N5036" s="36">
        <v>177</v>
      </c>
      <c r="O5036" s="317">
        <v>0.1949300020933151</v>
      </c>
      <c r="P5036" s="317">
        <v>0.22605000436306</v>
      </c>
      <c r="Q5036" s="36">
        <v>2161</v>
      </c>
      <c r="R5036" s="317">
        <v>0.2167100012302399</v>
      </c>
      <c r="S5036" s="317">
        <v>0.25973999500274658</v>
      </c>
      <c r="T5036" t="s">
        <v>380</v>
      </c>
      <c r="BA5036" s="395">
        <v>1</v>
      </c>
      <c r="BB5036" s="396" t="s">
        <v>861</v>
      </c>
      <c r="BC5036" t="str">
        <f t="shared" si="441"/>
        <v>RWD</v>
      </c>
      <c r="BD5036" t="str">
        <f t="shared" si="442"/>
        <v>NAoMe_initial_final_stage_tum_grp</v>
      </c>
      <c r="BE5036" s="397" t="s">
        <v>862</v>
      </c>
      <c r="BF5036" t="str">
        <f t="shared" si="443"/>
        <v>Stage 0-3</v>
      </c>
      <c r="BG5036">
        <f t="shared" si="444"/>
        <v>19</v>
      </c>
      <c r="BH5036" s="398">
        <f t="shared" si="445"/>
        <v>9.7439996898174286E-2</v>
      </c>
      <c r="BO5036" s="33"/>
    </row>
    <row r="5037" spans="1:67">
      <c r="A5037" s="316" t="s">
        <v>27</v>
      </c>
      <c r="B5037" t="s">
        <v>380</v>
      </c>
      <c r="C5037" t="s">
        <v>910</v>
      </c>
      <c r="D5037" t="s">
        <v>314</v>
      </c>
      <c r="E5037" s="316" t="s">
        <v>197</v>
      </c>
      <c r="F5037" s="316" t="s">
        <v>911</v>
      </c>
      <c r="G5037" s="316" t="s">
        <v>430</v>
      </c>
      <c r="H5037" s="316" t="s">
        <v>327</v>
      </c>
      <c r="I5037" s="316" t="s">
        <v>342</v>
      </c>
      <c r="J5037" s="316" t="s">
        <v>336</v>
      </c>
      <c r="K5037" s="36">
        <v>164</v>
      </c>
      <c r="L5037" s="317">
        <v>0.84103000164031982</v>
      </c>
      <c r="M5037" s="317">
        <v>0.89617002010345459</v>
      </c>
      <c r="N5037" s="36">
        <v>606</v>
      </c>
      <c r="O5037" s="317">
        <v>0.66740000247955322</v>
      </c>
      <c r="P5037" s="317">
        <v>0.77394998073577881</v>
      </c>
      <c r="Q5037" s="36">
        <v>6159</v>
      </c>
      <c r="R5037" s="317">
        <v>0.6176300048828125</v>
      </c>
      <c r="S5037" s="317">
        <v>0.74026000499725342</v>
      </c>
      <c r="T5037" t="s">
        <v>380</v>
      </c>
      <c r="BA5037" s="395">
        <v>1</v>
      </c>
      <c r="BB5037" s="396" t="s">
        <v>861</v>
      </c>
      <c r="BC5037" t="str">
        <f t="shared" si="441"/>
        <v>RWD</v>
      </c>
      <c r="BD5037" t="str">
        <f t="shared" si="442"/>
        <v>NAoMe_initial_final_stage_tum_grp</v>
      </c>
      <c r="BE5037" s="397" t="s">
        <v>862</v>
      </c>
      <c r="BF5037" t="str">
        <f t="shared" si="443"/>
        <v>Stage 4</v>
      </c>
      <c r="BG5037">
        <f t="shared" si="444"/>
        <v>164</v>
      </c>
      <c r="BH5037" s="398">
        <f t="shared" si="445"/>
        <v>0.84103000164031982</v>
      </c>
      <c r="BO5037" s="33"/>
    </row>
    <row r="5038" spans="1:67">
      <c r="A5038" s="316" t="s">
        <v>27</v>
      </c>
      <c r="B5038" t="s">
        <v>380</v>
      </c>
      <c r="C5038" t="s">
        <v>910</v>
      </c>
      <c r="D5038" t="s">
        <v>314</v>
      </c>
      <c r="E5038" s="316" t="s">
        <v>197</v>
      </c>
      <c r="F5038" s="316" t="s">
        <v>911</v>
      </c>
      <c r="G5038" s="316" t="s">
        <v>430</v>
      </c>
      <c r="H5038" s="316" t="s">
        <v>327</v>
      </c>
      <c r="I5038" s="316" t="s">
        <v>658</v>
      </c>
      <c r="J5038" s="316" t="s">
        <v>345</v>
      </c>
      <c r="K5038" s="36">
        <v>195</v>
      </c>
      <c r="L5038" s="317">
        <v>1</v>
      </c>
      <c r="M5038" s="317"/>
      <c r="N5038" s="36">
        <v>908</v>
      </c>
      <c r="O5038" s="317">
        <v>1</v>
      </c>
      <c r="P5038" s="317"/>
      <c r="Q5038" s="36">
        <v>9972</v>
      </c>
      <c r="R5038" s="317">
        <v>1</v>
      </c>
      <c r="S5038" s="317"/>
      <c r="T5038" t="s">
        <v>380</v>
      </c>
      <c r="BA5038" s="395">
        <v>1</v>
      </c>
      <c r="BB5038" s="396" t="s">
        <v>861</v>
      </c>
      <c r="BC5038" t="str">
        <f t="shared" si="441"/>
        <v>RWD</v>
      </c>
      <c r="BD5038" t="str">
        <f t="shared" si="442"/>
        <v>NAoMe_initial_final_who_ps</v>
      </c>
      <c r="BE5038" s="397" t="s">
        <v>862</v>
      </c>
      <c r="BF5038" t="str">
        <f t="shared" si="443"/>
        <v>Not recorded</v>
      </c>
      <c r="BG5038">
        <f t="shared" si="444"/>
        <v>195</v>
      </c>
      <c r="BH5038" s="398">
        <f t="shared" si="445"/>
        <v>1</v>
      </c>
      <c r="BO5038" s="33"/>
    </row>
    <row r="5039" spans="1:67">
      <c r="A5039" s="316" t="s">
        <v>27</v>
      </c>
      <c r="B5039" t="s">
        <v>380</v>
      </c>
      <c r="C5039" t="s">
        <v>910</v>
      </c>
      <c r="D5039" t="s">
        <v>314</v>
      </c>
      <c r="E5039" s="316" t="s">
        <v>197</v>
      </c>
      <c r="F5039" s="316" t="s">
        <v>911</v>
      </c>
      <c r="G5039" s="316" t="s">
        <v>430</v>
      </c>
      <c r="H5039" s="316" t="s">
        <v>327</v>
      </c>
      <c r="I5039" s="316" t="s">
        <v>291</v>
      </c>
      <c r="J5039" s="316" t="s">
        <v>313</v>
      </c>
      <c r="K5039" s="36">
        <v>195</v>
      </c>
      <c r="L5039" s="317">
        <v>1</v>
      </c>
      <c r="M5039" s="317"/>
      <c r="N5039" s="36">
        <v>897</v>
      </c>
      <c r="O5039" s="317">
        <v>0.98789000511169434</v>
      </c>
      <c r="P5039" s="317"/>
      <c r="Q5039" s="36">
        <v>9846</v>
      </c>
      <c r="R5039" s="317">
        <v>0.98736000061035156</v>
      </c>
      <c r="S5039" s="317"/>
      <c r="T5039" t="s">
        <v>380</v>
      </c>
      <c r="BA5039" s="395">
        <v>1</v>
      </c>
      <c r="BB5039" s="396" t="s">
        <v>861</v>
      </c>
      <c r="BC5039" t="str">
        <f t="shared" si="441"/>
        <v>RWD</v>
      </c>
      <c r="BD5039" t="str">
        <f t="shared" si="442"/>
        <v>NAoMe_initial_gender</v>
      </c>
      <c r="BE5039" s="397" t="s">
        <v>862</v>
      </c>
      <c r="BF5039" t="str">
        <f t="shared" si="443"/>
        <v>Female</v>
      </c>
      <c r="BG5039">
        <f t="shared" si="444"/>
        <v>195</v>
      </c>
      <c r="BH5039" s="398">
        <f t="shared" si="445"/>
        <v>1</v>
      </c>
      <c r="BO5039" s="33"/>
    </row>
    <row r="5040" spans="1:67">
      <c r="A5040" s="316" t="s">
        <v>27</v>
      </c>
      <c r="B5040" t="s">
        <v>380</v>
      </c>
      <c r="C5040" t="s">
        <v>910</v>
      </c>
      <c r="D5040" t="s">
        <v>314</v>
      </c>
      <c r="E5040" s="316" t="s">
        <v>197</v>
      </c>
      <c r="F5040" s="316" t="s">
        <v>911</v>
      </c>
      <c r="G5040" s="316" t="s">
        <v>430</v>
      </c>
      <c r="H5040" s="316" t="s">
        <v>327</v>
      </c>
      <c r="I5040" s="316" t="s">
        <v>291</v>
      </c>
      <c r="J5040" s="316" t="s">
        <v>293</v>
      </c>
      <c r="K5040" s="36">
        <v>0</v>
      </c>
      <c r="L5040" s="317">
        <v>0</v>
      </c>
      <c r="M5040" s="317"/>
      <c r="N5040" s="36">
        <v>11</v>
      </c>
      <c r="O5040" s="317">
        <v>1.2109999544918541E-2</v>
      </c>
      <c r="P5040" s="317"/>
      <c r="Q5040" s="36">
        <v>126</v>
      </c>
      <c r="R5040" s="317">
        <v>1.264000032097101E-2</v>
      </c>
      <c r="S5040" s="317"/>
      <c r="T5040" t="s">
        <v>380</v>
      </c>
      <c r="BA5040" s="395">
        <v>1</v>
      </c>
      <c r="BB5040" s="396" t="s">
        <v>861</v>
      </c>
      <c r="BC5040" t="str">
        <f t="shared" si="441"/>
        <v>RWD</v>
      </c>
      <c r="BD5040" t="str">
        <f t="shared" si="442"/>
        <v>NAoMe_initial_gender</v>
      </c>
      <c r="BE5040" s="397" t="s">
        <v>862</v>
      </c>
      <c r="BF5040" t="str">
        <f t="shared" si="443"/>
        <v>Male</v>
      </c>
      <c r="BG5040">
        <f t="shared" si="444"/>
        <v>0</v>
      </c>
      <c r="BH5040" s="398">
        <f t="shared" si="445"/>
        <v>0</v>
      </c>
      <c r="BO5040" s="33"/>
    </row>
    <row r="5041" spans="1:67">
      <c r="A5041" s="316" t="s">
        <v>27</v>
      </c>
      <c r="B5041" t="s">
        <v>380</v>
      </c>
      <c r="C5041" t="s">
        <v>910</v>
      </c>
      <c r="D5041" t="s">
        <v>314</v>
      </c>
      <c r="E5041" s="316" t="s">
        <v>197</v>
      </c>
      <c r="F5041" s="316" t="s">
        <v>911</v>
      </c>
      <c r="G5041" s="316" t="s">
        <v>430</v>
      </c>
      <c r="H5041" s="316" t="s">
        <v>327</v>
      </c>
      <c r="I5041" s="316" t="s">
        <v>659</v>
      </c>
      <c r="J5041" s="316" t="s">
        <v>294</v>
      </c>
      <c r="K5041" s="36">
        <v>30</v>
      </c>
      <c r="L5041" s="317">
        <v>0.1538500040769577</v>
      </c>
      <c r="M5041" s="317">
        <v>0.1538500040769577</v>
      </c>
      <c r="N5041" s="36">
        <v>149</v>
      </c>
      <c r="O5041" s="317">
        <v>0.16410000622272489</v>
      </c>
      <c r="P5041" s="317">
        <v>0.16410000622272489</v>
      </c>
      <c r="Q5041" s="36">
        <v>1800</v>
      </c>
      <c r="R5041" s="317">
        <v>0.18050999939441681</v>
      </c>
      <c r="S5041" s="317">
        <v>0.18050999939441681</v>
      </c>
      <c r="T5041" t="s">
        <v>380</v>
      </c>
      <c r="BA5041" s="395">
        <v>1</v>
      </c>
      <c r="BB5041" s="396" t="s">
        <v>861</v>
      </c>
      <c r="BC5041" t="str">
        <f t="shared" si="441"/>
        <v>RWD</v>
      </c>
      <c r="BD5041" t="str">
        <f t="shared" si="442"/>
        <v>NAoMe_initial_imd_2019</v>
      </c>
      <c r="BE5041" s="397" t="s">
        <v>862</v>
      </c>
      <c r="BF5041" t="str">
        <f t="shared" si="443"/>
        <v>1 - most deprived</v>
      </c>
      <c r="BG5041">
        <f t="shared" si="444"/>
        <v>30</v>
      </c>
      <c r="BH5041" s="398">
        <f t="shared" si="445"/>
        <v>0.1538500040769577</v>
      </c>
      <c r="BO5041" s="33"/>
    </row>
    <row r="5042" spans="1:67">
      <c r="A5042" s="316" t="s">
        <v>27</v>
      </c>
      <c r="B5042" t="s">
        <v>380</v>
      </c>
      <c r="C5042" t="s">
        <v>910</v>
      </c>
      <c r="D5042" t="s">
        <v>314</v>
      </c>
      <c r="E5042" s="316" t="s">
        <v>197</v>
      </c>
      <c r="F5042" s="316" t="s">
        <v>911</v>
      </c>
      <c r="G5042" s="316" t="s">
        <v>430</v>
      </c>
      <c r="H5042" s="316" t="s">
        <v>327</v>
      </c>
      <c r="I5042" s="316" t="s">
        <v>659</v>
      </c>
      <c r="J5042" s="316" t="s">
        <v>15</v>
      </c>
      <c r="K5042" s="36">
        <v>53</v>
      </c>
      <c r="L5042" s="317">
        <v>0.27178999781608582</v>
      </c>
      <c r="M5042" s="317">
        <v>0.27178999781608582</v>
      </c>
      <c r="N5042" s="36">
        <v>186</v>
      </c>
      <c r="O5042" s="317">
        <v>0.20485000312328339</v>
      </c>
      <c r="P5042" s="317">
        <v>0.20485000312328339</v>
      </c>
      <c r="Q5042" s="36">
        <v>2036</v>
      </c>
      <c r="R5042" s="317">
        <v>0.20417000353336329</v>
      </c>
      <c r="S5042" s="317">
        <v>0.20417000353336329</v>
      </c>
      <c r="T5042" t="s">
        <v>380</v>
      </c>
      <c r="BA5042" s="395">
        <v>1</v>
      </c>
      <c r="BB5042" s="396" t="s">
        <v>861</v>
      </c>
      <c r="BC5042" t="str">
        <f t="shared" si="441"/>
        <v>RWD</v>
      </c>
      <c r="BD5042" t="str">
        <f t="shared" si="442"/>
        <v>NAoMe_initial_imd_2019</v>
      </c>
      <c r="BE5042" s="397" t="s">
        <v>862</v>
      </c>
      <c r="BF5042" t="str">
        <f t="shared" si="443"/>
        <v>2</v>
      </c>
      <c r="BG5042">
        <f t="shared" si="444"/>
        <v>53</v>
      </c>
      <c r="BH5042" s="398">
        <f t="shared" si="445"/>
        <v>0.27178999781608582</v>
      </c>
      <c r="BO5042" s="33"/>
    </row>
    <row r="5043" spans="1:67">
      <c r="A5043" s="316" t="s">
        <v>27</v>
      </c>
      <c r="B5043" t="s">
        <v>380</v>
      </c>
      <c r="C5043" t="s">
        <v>910</v>
      </c>
      <c r="D5043" t="s">
        <v>314</v>
      </c>
      <c r="E5043" s="316" t="s">
        <v>197</v>
      </c>
      <c r="F5043" s="316" t="s">
        <v>911</v>
      </c>
      <c r="G5043" s="316" t="s">
        <v>430</v>
      </c>
      <c r="H5043" s="316" t="s">
        <v>327</v>
      </c>
      <c r="I5043" s="316" t="s">
        <v>659</v>
      </c>
      <c r="J5043" s="316" t="s">
        <v>16</v>
      </c>
      <c r="K5043" s="36">
        <v>36</v>
      </c>
      <c r="L5043" s="317">
        <v>0.18461999297142029</v>
      </c>
      <c r="M5043" s="317">
        <v>0.18461999297142029</v>
      </c>
      <c r="N5043" s="36">
        <v>180</v>
      </c>
      <c r="O5043" s="317">
        <v>0.1982399970293045</v>
      </c>
      <c r="P5043" s="317">
        <v>0.1982399970293045</v>
      </c>
      <c r="Q5043" s="36">
        <v>2085</v>
      </c>
      <c r="R5043" s="317">
        <v>0.20908999443054199</v>
      </c>
      <c r="S5043" s="317">
        <v>0.20908999443054199</v>
      </c>
      <c r="T5043" t="s">
        <v>380</v>
      </c>
      <c r="BA5043" s="395">
        <v>1</v>
      </c>
      <c r="BB5043" s="396" t="s">
        <v>861</v>
      </c>
      <c r="BC5043" t="str">
        <f t="shared" si="441"/>
        <v>RWD</v>
      </c>
      <c r="BD5043" t="str">
        <f t="shared" si="442"/>
        <v>NAoMe_initial_imd_2019</v>
      </c>
      <c r="BE5043" s="397" t="s">
        <v>862</v>
      </c>
      <c r="BF5043" t="str">
        <f t="shared" si="443"/>
        <v>3</v>
      </c>
      <c r="BG5043">
        <f t="shared" si="444"/>
        <v>36</v>
      </c>
      <c r="BH5043" s="398">
        <f t="shared" si="445"/>
        <v>0.18461999297142029</v>
      </c>
      <c r="BO5043" s="33"/>
    </row>
    <row r="5044" spans="1:67">
      <c r="A5044" s="316" t="s">
        <v>27</v>
      </c>
      <c r="B5044" t="s">
        <v>380</v>
      </c>
      <c r="C5044" t="s">
        <v>910</v>
      </c>
      <c r="D5044" t="s">
        <v>314</v>
      </c>
      <c r="E5044" s="316" t="s">
        <v>197</v>
      </c>
      <c r="F5044" s="316" t="s">
        <v>911</v>
      </c>
      <c r="G5044" s="316" t="s">
        <v>430</v>
      </c>
      <c r="H5044" s="316" t="s">
        <v>327</v>
      </c>
      <c r="I5044" s="316" t="s">
        <v>659</v>
      </c>
      <c r="J5044" s="316" t="s">
        <v>17</v>
      </c>
      <c r="K5044" s="36">
        <v>39</v>
      </c>
      <c r="L5044" s="317">
        <v>0.20000000298023221</v>
      </c>
      <c r="M5044" s="317">
        <v>0.20000000298023221</v>
      </c>
      <c r="N5044" s="36">
        <v>192</v>
      </c>
      <c r="O5044" s="317">
        <v>0.21144999563694</v>
      </c>
      <c r="P5044" s="317">
        <v>0.21144999563694</v>
      </c>
      <c r="Q5044" s="36">
        <v>2024</v>
      </c>
      <c r="R5044" s="317">
        <v>0.2029699981212616</v>
      </c>
      <c r="S5044" s="317">
        <v>0.2029699981212616</v>
      </c>
      <c r="T5044" t="s">
        <v>380</v>
      </c>
      <c r="BA5044" s="395">
        <v>1</v>
      </c>
      <c r="BB5044" s="396" t="s">
        <v>861</v>
      </c>
      <c r="BC5044" t="str">
        <f t="shared" si="441"/>
        <v>RWD</v>
      </c>
      <c r="BD5044" t="str">
        <f t="shared" si="442"/>
        <v>NAoMe_initial_imd_2019</v>
      </c>
      <c r="BE5044" s="397" t="s">
        <v>862</v>
      </c>
      <c r="BF5044" t="str">
        <f t="shared" si="443"/>
        <v>4</v>
      </c>
      <c r="BG5044">
        <f t="shared" si="444"/>
        <v>39</v>
      </c>
      <c r="BH5044" s="398">
        <f t="shared" si="445"/>
        <v>0.20000000298023221</v>
      </c>
      <c r="BO5044" s="33"/>
    </row>
    <row r="5045" spans="1:67">
      <c r="A5045" s="316" t="s">
        <v>27</v>
      </c>
      <c r="B5045" t="s">
        <v>380</v>
      </c>
      <c r="C5045" t="s">
        <v>910</v>
      </c>
      <c r="D5045" t="s">
        <v>314</v>
      </c>
      <c r="E5045" s="316" t="s">
        <v>197</v>
      </c>
      <c r="F5045" s="316" t="s">
        <v>911</v>
      </c>
      <c r="G5045" s="316" t="s">
        <v>430</v>
      </c>
      <c r="H5045" s="316" t="s">
        <v>327</v>
      </c>
      <c r="I5045" s="316" t="s">
        <v>659</v>
      </c>
      <c r="J5045" s="316" t="s">
        <v>295</v>
      </c>
      <c r="K5045" s="36">
        <v>37</v>
      </c>
      <c r="L5045" s="317">
        <v>0.18974000215530401</v>
      </c>
      <c r="M5045" s="317">
        <v>0.18974000215530401</v>
      </c>
      <c r="N5045" s="36">
        <v>201</v>
      </c>
      <c r="O5045" s="317">
        <v>0.22136999666690829</v>
      </c>
      <c r="P5045" s="317">
        <v>0.22136999666690829</v>
      </c>
      <c r="Q5045" s="36">
        <v>2027</v>
      </c>
      <c r="R5045" s="317">
        <v>0.2032700031995773</v>
      </c>
      <c r="S5045" s="317">
        <v>0.2032700031995773</v>
      </c>
      <c r="T5045" t="s">
        <v>380</v>
      </c>
      <c r="BA5045" s="395">
        <v>1</v>
      </c>
      <c r="BB5045" s="396" t="s">
        <v>861</v>
      </c>
      <c r="BC5045" t="str">
        <f t="shared" si="441"/>
        <v>RWD</v>
      </c>
      <c r="BD5045" t="str">
        <f t="shared" si="442"/>
        <v>NAoMe_initial_imd_2019</v>
      </c>
      <c r="BE5045" s="397" t="s">
        <v>862</v>
      </c>
      <c r="BF5045" t="str">
        <f t="shared" si="443"/>
        <v>5 - least deprived</v>
      </c>
      <c r="BG5045">
        <f t="shared" si="444"/>
        <v>37</v>
      </c>
      <c r="BH5045" s="398">
        <f t="shared" si="445"/>
        <v>0.18974000215530401</v>
      </c>
      <c r="BO5045" s="33"/>
    </row>
    <row r="5046" spans="1:67">
      <c r="A5046" s="316" t="s">
        <v>27</v>
      </c>
      <c r="B5046" t="s">
        <v>380</v>
      </c>
      <c r="C5046" t="s">
        <v>910</v>
      </c>
      <c r="D5046" t="s">
        <v>314</v>
      </c>
      <c r="E5046" s="316" t="s">
        <v>197</v>
      </c>
      <c r="F5046" s="316" t="s">
        <v>911</v>
      </c>
      <c r="G5046" s="316" t="s">
        <v>430</v>
      </c>
      <c r="H5046" s="316" t="s">
        <v>327</v>
      </c>
      <c r="I5046" s="316" t="s">
        <v>659</v>
      </c>
      <c r="J5046" s="316" t="s">
        <v>260</v>
      </c>
      <c r="K5046" s="36">
        <v>0</v>
      </c>
      <c r="L5046" s="317">
        <v>0</v>
      </c>
      <c r="M5046" s="317"/>
      <c r="N5046" s="36">
        <v>0</v>
      </c>
      <c r="O5046" s="317">
        <v>0</v>
      </c>
      <c r="P5046" s="317"/>
      <c r="Q5046" s="36">
        <v>0</v>
      </c>
      <c r="R5046" s="317">
        <v>0</v>
      </c>
      <c r="S5046" s="317"/>
      <c r="T5046" t="s">
        <v>380</v>
      </c>
      <c r="BA5046" s="395">
        <v>1</v>
      </c>
      <c r="BB5046" s="396" t="s">
        <v>861</v>
      </c>
      <c r="BC5046" t="str">
        <f t="shared" si="441"/>
        <v>RWD</v>
      </c>
      <c r="BD5046" t="str">
        <f t="shared" si="442"/>
        <v>NAoMe_initial_imd_2019</v>
      </c>
      <c r="BE5046" s="397" t="s">
        <v>862</v>
      </c>
      <c r="BF5046" t="str">
        <f t="shared" si="443"/>
        <v>Unknown</v>
      </c>
      <c r="BG5046">
        <f t="shared" si="444"/>
        <v>0</v>
      </c>
      <c r="BH5046" s="398">
        <f t="shared" si="445"/>
        <v>0</v>
      </c>
      <c r="BO5046" s="33"/>
    </row>
    <row r="5047" spans="1:67">
      <c r="A5047" s="316" t="s">
        <v>27</v>
      </c>
      <c r="B5047" t="s">
        <v>380</v>
      </c>
      <c r="C5047" t="s">
        <v>910</v>
      </c>
      <c r="D5047" t="s">
        <v>314</v>
      </c>
      <c r="E5047" s="316" t="s">
        <v>197</v>
      </c>
      <c r="F5047" s="316" t="s">
        <v>911</v>
      </c>
      <c r="G5047" s="316" t="s">
        <v>430</v>
      </c>
      <c r="H5047" s="316" t="s">
        <v>327</v>
      </c>
      <c r="I5047" s="316" t="s">
        <v>296</v>
      </c>
      <c r="J5047" s="316" t="s">
        <v>297</v>
      </c>
      <c r="K5047" s="36">
        <v>124</v>
      </c>
      <c r="L5047" s="317">
        <v>0.63590002059936523</v>
      </c>
      <c r="M5047" s="317">
        <v>0.65956997871398926</v>
      </c>
      <c r="N5047" s="36">
        <v>503</v>
      </c>
      <c r="O5047" s="317">
        <v>0.55396002531051636</v>
      </c>
      <c r="P5047" s="317">
        <v>0.56835997104644775</v>
      </c>
      <c r="Q5047" s="36">
        <v>5528</v>
      </c>
      <c r="R5047" s="317">
        <v>0.55435001850128174</v>
      </c>
      <c r="S5047" s="317">
        <v>0.56936997175216675</v>
      </c>
      <c r="T5047" t="s">
        <v>380</v>
      </c>
      <c r="BA5047" s="395">
        <v>1</v>
      </c>
      <c r="BB5047" s="396" t="s">
        <v>861</v>
      </c>
      <c r="BC5047" t="str">
        <f t="shared" si="441"/>
        <v>RWD</v>
      </c>
      <c r="BD5047" t="str">
        <f t="shared" si="442"/>
        <v>NAoMe_initial_scarf_731_grp</v>
      </c>
      <c r="BE5047" s="397" t="s">
        <v>862</v>
      </c>
      <c r="BF5047" t="str">
        <f t="shared" si="443"/>
        <v>Fit</v>
      </c>
      <c r="BG5047">
        <f t="shared" si="444"/>
        <v>124</v>
      </c>
      <c r="BH5047" s="398">
        <f t="shared" si="445"/>
        <v>0.63590002059936523</v>
      </c>
      <c r="BO5047" s="33"/>
    </row>
    <row r="5048" spans="1:67">
      <c r="A5048" s="316" t="s">
        <v>27</v>
      </c>
      <c r="B5048" t="s">
        <v>380</v>
      </c>
      <c r="C5048" t="s">
        <v>910</v>
      </c>
      <c r="D5048" t="s">
        <v>314</v>
      </c>
      <c r="E5048" s="316" t="s">
        <v>197</v>
      </c>
      <c r="F5048" s="316" t="s">
        <v>911</v>
      </c>
      <c r="G5048" s="316" t="s">
        <v>430</v>
      </c>
      <c r="H5048" s="316" t="s">
        <v>327</v>
      </c>
      <c r="I5048" s="316" t="s">
        <v>296</v>
      </c>
      <c r="J5048" s="316" t="s">
        <v>298</v>
      </c>
      <c r="K5048" s="36">
        <v>23</v>
      </c>
      <c r="L5048" s="317">
        <v>0.1179499998688698</v>
      </c>
      <c r="M5048" s="317">
        <v>0.12234000116586689</v>
      </c>
      <c r="N5048" s="36">
        <v>134</v>
      </c>
      <c r="O5048" s="317">
        <v>0.14757999777793879</v>
      </c>
      <c r="P5048" s="317">
        <v>0.1514099985361099</v>
      </c>
      <c r="Q5048" s="36">
        <v>1492</v>
      </c>
      <c r="R5048" s="317">
        <v>0.149619996547699</v>
      </c>
      <c r="S5048" s="317">
        <v>0.153669998049736</v>
      </c>
      <c r="T5048" t="s">
        <v>380</v>
      </c>
      <c r="BA5048" s="395">
        <v>1</v>
      </c>
      <c r="BB5048" s="396" t="s">
        <v>861</v>
      </c>
      <c r="BC5048" t="str">
        <f t="shared" si="441"/>
        <v>RWD</v>
      </c>
      <c r="BD5048" t="str">
        <f t="shared" si="442"/>
        <v>NAoMe_initial_scarf_731_grp</v>
      </c>
      <c r="BE5048" s="397" t="s">
        <v>862</v>
      </c>
      <c r="BF5048" t="str">
        <f t="shared" si="443"/>
        <v>Mild frailty</v>
      </c>
      <c r="BG5048">
        <f t="shared" si="444"/>
        <v>23</v>
      </c>
      <c r="BH5048" s="398">
        <f t="shared" si="445"/>
        <v>0.1179499998688698</v>
      </c>
      <c r="BO5048" s="33"/>
    </row>
    <row r="5049" spans="1:67">
      <c r="A5049" s="316" t="s">
        <v>27</v>
      </c>
      <c r="B5049" t="s">
        <v>380</v>
      </c>
      <c r="C5049" t="s">
        <v>910</v>
      </c>
      <c r="D5049" t="s">
        <v>314</v>
      </c>
      <c r="E5049" s="316" t="s">
        <v>197</v>
      </c>
      <c r="F5049" s="318" t="s">
        <v>911</v>
      </c>
      <c r="G5049" s="318" t="s">
        <v>430</v>
      </c>
      <c r="H5049" s="318" t="s">
        <v>327</v>
      </c>
      <c r="I5049" s="316" t="s">
        <v>296</v>
      </c>
      <c r="J5049" s="316" t="s">
        <v>299</v>
      </c>
      <c r="K5049" s="36">
        <v>21</v>
      </c>
      <c r="L5049" s="317">
        <v>0.1076899990439415</v>
      </c>
      <c r="M5049" s="317">
        <v>0.1116999983787537</v>
      </c>
      <c r="N5049" s="36">
        <v>121</v>
      </c>
      <c r="O5049" s="317">
        <v>0.13325999677181241</v>
      </c>
      <c r="P5049" s="317">
        <v>0.13672000169754031</v>
      </c>
      <c r="Q5049" s="36">
        <v>1470</v>
      </c>
      <c r="R5049" s="317">
        <v>0.1474100053310394</v>
      </c>
      <c r="S5049" s="317">
        <v>0.1514099985361099</v>
      </c>
      <c r="T5049" t="s">
        <v>380</v>
      </c>
      <c r="BA5049" s="395">
        <v>1</v>
      </c>
      <c r="BB5049" s="396" t="s">
        <v>861</v>
      </c>
      <c r="BC5049" t="str">
        <f t="shared" si="441"/>
        <v>RWD</v>
      </c>
      <c r="BD5049" t="str">
        <f t="shared" si="442"/>
        <v>NAoMe_initial_scarf_731_grp</v>
      </c>
      <c r="BE5049" s="397" t="s">
        <v>862</v>
      </c>
      <c r="BF5049" t="str">
        <f t="shared" si="443"/>
        <v>Moderate frailty</v>
      </c>
      <c r="BG5049">
        <f t="shared" si="444"/>
        <v>21</v>
      </c>
      <c r="BH5049" s="398">
        <f t="shared" si="445"/>
        <v>0.1076899990439415</v>
      </c>
      <c r="BO5049" s="33"/>
    </row>
    <row r="5050" spans="1:67">
      <c r="A5050" s="316" t="s">
        <v>27</v>
      </c>
      <c r="B5050" t="s">
        <v>380</v>
      </c>
      <c r="C5050" t="s">
        <v>910</v>
      </c>
      <c r="D5050" t="s">
        <v>314</v>
      </c>
      <c r="E5050" s="316" t="s">
        <v>197</v>
      </c>
      <c r="F5050" s="316" t="s">
        <v>911</v>
      </c>
      <c r="G5050" s="316" t="s">
        <v>430</v>
      </c>
      <c r="H5050" s="316" t="s">
        <v>327</v>
      </c>
      <c r="I5050" s="316" t="s">
        <v>296</v>
      </c>
      <c r="J5050" s="316" t="s">
        <v>353</v>
      </c>
      <c r="K5050" s="36">
        <v>7</v>
      </c>
      <c r="L5050" s="317">
        <v>3.5900000482797623E-2</v>
      </c>
      <c r="M5050" s="317"/>
      <c r="N5050" s="36">
        <v>23</v>
      </c>
      <c r="O5050" s="317">
        <v>2.5329999625682831E-2</v>
      </c>
      <c r="P5050" s="317"/>
      <c r="Q5050" s="36">
        <v>263</v>
      </c>
      <c r="R5050" s="317">
        <v>2.6370000094175339E-2</v>
      </c>
      <c r="S5050" s="317"/>
      <c r="T5050" t="s">
        <v>380</v>
      </c>
      <c r="BA5050" s="395">
        <v>1</v>
      </c>
      <c r="BB5050" s="396" t="s">
        <v>861</v>
      </c>
      <c r="BC5050" t="str">
        <f t="shared" si="441"/>
        <v>RWD</v>
      </c>
      <c r="BD5050" t="str">
        <f t="shared" si="442"/>
        <v>NAoMe_initial_scarf_731_grp</v>
      </c>
      <c r="BE5050" s="397" t="s">
        <v>862</v>
      </c>
      <c r="BF5050" t="str">
        <f t="shared" si="443"/>
        <v>Not in HESAPC</v>
      </c>
      <c r="BG5050">
        <f t="shared" si="444"/>
        <v>7</v>
      </c>
      <c r="BH5050" s="398">
        <f t="shared" si="445"/>
        <v>3.5900000482797623E-2</v>
      </c>
      <c r="BO5050" s="33"/>
    </row>
    <row r="5051" spans="1:67">
      <c r="A5051" s="316" t="s">
        <v>27</v>
      </c>
      <c r="B5051" t="s">
        <v>380</v>
      </c>
      <c r="C5051" t="s">
        <v>910</v>
      </c>
      <c r="D5051" t="s">
        <v>314</v>
      </c>
      <c r="E5051" s="316" t="s">
        <v>197</v>
      </c>
      <c r="F5051" s="316" t="s">
        <v>911</v>
      </c>
      <c r="G5051" s="316" t="s">
        <v>430</v>
      </c>
      <c r="H5051" s="316" t="s">
        <v>327</v>
      </c>
      <c r="I5051" s="316" t="s">
        <v>296</v>
      </c>
      <c r="J5051" s="316" t="s">
        <v>300</v>
      </c>
      <c r="K5051" s="36">
        <v>20</v>
      </c>
      <c r="L5051" s="317">
        <v>0.1025599986314774</v>
      </c>
      <c r="M5051" s="317">
        <v>0.10638000071048739</v>
      </c>
      <c r="N5051" s="36">
        <v>127</v>
      </c>
      <c r="O5051" s="317">
        <v>0.13987000286579129</v>
      </c>
      <c r="P5051" s="317">
        <v>0.14350000023841861</v>
      </c>
      <c r="Q5051" s="36">
        <v>1219</v>
      </c>
      <c r="R5051" s="317">
        <v>0.1222399994730949</v>
      </c>
      <c r="S5051" s="317">
        <v>0.12555000185966489</v>
      </c>
      <c r="T5051" t="s">
        <v>380</v>
      </c>
      <c r="BA5051" s="395">
        <v>1</v>
      </c>
      <c r="BB5051" s="396" t="s">
        <v>861</v>
      </c>
      <c r="BC5051" t="str">
        <f t="shared" si="441"/>
        <v>RWD</v>
      </c>
      <c r="BD5051" t="str">
        <f t="shared" si="442"/>
        <v>NAoMe_initial_scarf_731_grp</v>
      </c>
      <c r="BE5051" s="397" t="s">
        <v>862</v>
      </c>
      <c r="BF5051" t="str">
        <f t="shared" si="443"/>
        <v>Severe frailty</v>
      </c>
      <c r="BG5051">
        <f t="shared" si="444"/>
        <v>20</v>
      </c>
      <c r="BH5051" s="398">
        <f t="shared" si="445"/>
        <v>0.1025599986314774</v>
      </c>
      <c r="BO5051" s="33"/>
    </row>
    <row r="5052" spans="1:67">
      <c r="A5052" s="316" t="s">
        <v>27</v>
      </c>
      <c r="B5052" t="s">
        <v>380</v>
      </c>
      <c r="C5052" t="s">
        <v>910</v>
      </c>
      <c r="D5052" t="s">
        <v>314</v>
      </c>
      <c r="E5052" s="316" t="s">
        <v>199</v>
      </c>
      <c r="F5052" s="316" t="s">
        <v>200</v>
      </c>
      <c r="G5052" s="316" t="s">
        <v>437</v>
      </c>
      <c r="H5052" s="316" t="s">
        <v>321</v>
      </c>
      <c r="I5052" s="316" t="s">
        <v>310</v>
      </c>
      <c r="J5052" s="316" t="s">
        <v>277</v>
      </c>
      <c r="K5052" s="36">
        <v>2</v>
      </c>
      <c r="L5052" s="317">
        <v>3.3900000154972083E-2</v>
      </c>
      <c r="M5052" s="317"/>
      <c r="N5052" s="36">
        <v>6</v>
      </c>
      <c r="O5052" s="317">
        <v>2.0759999752044681E-2</v>
      </c>
      <c r="P5052" s="317"/>
      <c r="Q5052" s="36">
        <v>70</v>
      </c>
      <c r="R5052" s="317">
        <v>7.0199999026954174E-3</v>
      </c>
      <c r="S5052" s="317"/>
      <c r="T5052" t="s">
        <v>380</v>
      </c>
      <c r="BA5052" s="395">
        <v>1</v>
      </c>
      <c r="BB5052" s="396" t="s">
        <v>861</v>
      </c>
      <c r="BC5052" t="str">
        <f t="shared" si="441"/>
        <v>RRV</v>
      </c>
      <c r="BD5052" t="str">
        <f t="shared" si="442"/>
        <v>NAoMe_initial_age_decades_80cap</v>
      </c>
      <c r="BE5052" s="397" t="s">
        <v>862</v>
      </c>
      <c r="BF5052" t="str">
        <f t="shared" si="443"/>
        <v>18-29 yrs</v>
      </c>
      <c r="BG5052">
        <f t="shared" si="444"/>
        <v>2</v>
      </c>
      <c r="BH5052" s="398">
        <f t="shared" si="445"/>
        <v>3.3900000154972083E-2</v>
      </c>
      <c r="BO5052" s="33"/>
    </row>
    <row r="5053" spans="1:67">
      <c r="A5053" s="316" t="s">
        <v>27</v>
      </c>
      <c r="B5053" t="s">
        <v>380</v>
      </c>
      <c r="C5053" t="s">
        <v>910</v>
      </c>
      <c r="D5053" t="s">
        <v>314</v>
      </c>
      <c r="E5053" s="316" t="s">
        <v>199</v>
      </c>
      <c r="F5053" s="316" t="s">
        <v>200</v>
      </c>
      <c r="G5053" s="316" t="s">
        <v>437</v>
      </c>
      <c r="H5053" s="316" t="s">
        <v>321</v>
      </c>
      <c r="I5053" s="316" t="s">
        <v>310</v>
      </c>
      <c r="J5053" s="316" t="s">
        <v>278</v>
      </c>
      <c r="K5053" s="36">
        <v>2</v>
      </c>
      <c r="L5053" s="317">
        <v>3.3900000154972083E-2</v>
      </c>
      <c r="M5053" s="317"/>
      <c r="N5053" s="36">
        <v>22</v>
      </c>
      <c r="O5053" s="317">
        <v>7.6119996607303619E-2</v>
      </c>
      <c r="P5053" s="317"/>
      <c r="Q5053" s="36">
        <v>429</v>
      </c>
      <c r="R5053" s="317">
        <v>4.3019998818635941E-2</v>
      </c>
      <c r="S5053" s="317"/>
      <c r="T5053" t="s">
        <v>380</v>
      </c>
      <c r="BA5053" s="395">
        <v>1</v>
      </c>
      <c r="BB5053" s="396" t="s">
        <v>861</v>
      </c>
      <c r="BC5053" t="str">
        <f t="shared" si="441"/>
        <v>RRV</v>
      </c>
      <c r="BD5053" t="str">
        <f t="shared" si="442"/>
        <v>NAoMe_initial_age_decades_80cap</v>
      </c>
      <c r="BE5053" s="397" t="s">
        <v>862</v>
      </c>
      <c r="BF5053" t="str">
        <f t="shared" si="443"/>
        <v>30-39 yrs</v>
      </c>
      <c r="BG5053">
        <f t="shared" si="444"/>
        <v>2</v>
      </c>
      <c r="BH5053" s="398">
        <f t="shared" si="445"/>
        <v>3.3900000154972083E-2</v>
      </c>
      <c r="BO5053" s="33"/>
    </row>
    <row r="5054" spans="1:67">
      <c r="A5054" s="316" t="s">
        <v>27</v>
      </c>
      <c r="B5054" t="s">
        <v>380</v>
      </c>
      <c r="C5054" t="s">
        <v>910</v>
      </c>
      <c r="D5054" t="s">
        <v>314</v>
      </c>
      <c r="E5054" s="316" t="s">
        <v>199</v>
      </c>
      <c r="F5054" s="316" t="s">
        <v>200</v>
      </c>
      <c r="G5054" s="316" t="s">
        <v>437</v>
      </c>
      <c r="H5054" s="316" t="s">
        <v>321</v>
      </c>
      <c r="I5054" s="316" t="s">
        <v>310</v>
      </c>
      <c r="J5054" s="316" t="s">
        <v>279</v>
      </c>
      <c r="K5054" s="36">
        <v>9</v>
      </c>
      <c r="L5054" s="317">
        <v>0.152539998292923</v>
      </c>
      <c r="M5054" s="317"/>
      <c r="N5054" s="36">
        <v>33</v>
      </c>
      <c r="O5054" s="317">
        <v>0.1141899973154068</v>
      </c>
      <c r="P5054" s="317"/>
      <c r="Q5054" s="36">
        <v>1024</v>
      </c>
      <c r="R5054" s="317">
        <v>0.1026899963617325</v>
      </c>
      <c r="S5054" s="317"/>
      <c r="T5054" t="s">
        <v>380</v>
      </c>
      <c r="BA5054" s="395">
        <v>1</v>
      </c>
      <c r="BB5054" s="396" t="s">
        <v>861</v>
      </c>
      <c r="BC5054" t="str">
        <f t="shared" si="441"/>
        <v>RRV</v>
      </c>
      <c r="BD5054" t="str">
        <f t="shared" si="442"/>
        <v>NAoMe_initial_age_decades_80cap</v>
      </c>
      <c r="BE5054" s="397" t="s">
        <v>862</v>
      </c>
      <c r="BF5054" t="str">
        <f t="shared" si="443"/>
        <v>40-49 yrs</v>
      </c>
      <c r="BG5054">
        <f t="shared" si="444"/>
        <v>9</v>
      </c>
      <c r="BH5054" s="398">
        <f t="shared" si="445"/>
        <v>0.152539998292923</v>
      </c>
      <c r="BO5054" s="33"/>
    </row>
    <row r="5055" spans="1:67">
      <c r="A5055" s="316" t="s">
        <v>27</v>
      </c>
      <c r="B5055" t="s">
        <v>380</v>
      </c>
      <c r="C5055" t="s">
        <v>910</v>
      </c>
      <c r="D5055" t="s">
        <v>314</v>
      </c>
      <c r="E5055" s="316" t="s">
        <v>199</v>
      </c>
      <c r="F5055" s="316" t="s">
        <v>200</v>
      </c>
      <c r="G5055" s="316" t="s">
        <v>437</v>
      </c>
      <c r="H5055" s="316" t="s">
        <v>321</v>
      </c>
      <c r="I5055" s="316" t="s">
        <v>310</v>
      </c>
      <c r="J5055" s="316" t="s">
        <v>280</v>
      </c>
      <c r="K5055" s="36">
        <v>17</v>
      </c>
      <c r="L5055" s="317">
        <v>0.28813999891281128</v>
      </c>
      <c r="M5055" s="317"/>
      <c r="N5055" s="36">
        <v>56</v>
      </c>
      <c r="O5055" s="317">
        <v>0.19377000629901889</v>
      </c>
      <c r="P5055" s="317"/>
      <c r="Q5055" s="36">
        <v>1733</v>
      </c>
      <c r="R5055" s="317">
        <v>0.17378999292850489</v>
      </c>
      <c r="S5055" s="317"/>
      <c r="T5055" t="s">
        <v>380</v>
      </c>
      <c r="BA5055" s="395">
        <v>1</v>
      </c>
      <c r="BB5055" s="396" t="s">
        <v>861</v>
      </c>
      <c r="BC5055" t="str">
        <f t="shared" si="441"/>
        <v>RRV</v>
      </c>
      <c r="BD5055" t="str">
        <f t="shared" si="442"/>
        <v>NAoMe_initial_age_decades_80cap</v>
      </c>
      <c r="BE5055" s="397" t="s">
        <v>862</v>
      </c>
      <c r="BF5055" t="str">
        <f t="shared" si="443"/>
        <v>50-59 yrs</v>
      </c>
      <c r="BG5055">
        <f t="shared" si="444"/>
        <v>17</v>
      </c>
      <c r="BH5055" s="398">
        <f t="shared" si="445"/>
        <v>0.28813999891281128</v>
      </c>
      <c r="BO5055" s="33"/>
    </row>
    <row r="5056" spans="1:67">
      <c r="A5056" s="316" t="s">
        <v>27</v>
      </c>
      <c r="B5056" t="s">
        <v>380</v>
      </c>
      <c r="C5056" t="s">
        <v>910</v>
      </c>
      <c r="D5056" t="s">
        <v>314</v>
      </c>
      <c r="E5056" s="316" t="s">
        <v>199</v>
      </c>
      <c r="F5056" s="316" t="s">
        <v>200</v>
      </c>
      <c r="G5056" s="316" t="s">
        <v>437</v>
      </c>
      <c r="H5056" s="316" t="s">
        <v>321</v>
      </c>
      <c r="I5056" s="316" t="s">
        <v>310</v>
      </c>
      <c r="J5056" s="316" t="s">
        <v>281</v>
      </c>
      <c r="K5056" s="36">
        <v>11</v>
      </c>
      <c r="L5056" s="317">
        <v>0.18644000589847559</v>
      </c>
      <c r="M5056" s="317"/>
      <c r="N5056" s="36">
        <v>55</v>
      </c>
      <c r="O5056" s="317">
        <v>0.19031000137329099</v>
      </c>
      <c r="P5056" s="317"/>
      <c r="Q5056" s="36">
        <v>1931</v>
      </c>
      <c r="R5056" s="317">
        <v>0.19363999366760251</v>
      </c>
      <c r="S5056" s="317"/>
      <c r="T5056" t="s">
        <v>380</v>
      </c>
      <c r="BA5056" s="395">
        <v>1</v>
      </c>
      <c r="BB5056" s="396" t="s">
        <v>861</v>
      </c>
      <c r="BC5056" t="str">
        <f t="shared" si="441"/>
        <v>RRV</v>
      </c>
      <c r="BD5056" t="str">
        <f t="shared" si="442"/>
        <v>NAoMe_initial_age_decades_80cap</v>
      </c>
      <c r="BE5056" s="397" t="s">
        <v>862</v>
      </c>
      <c r="BF5056" t="str">
        <f t="shared" si="443"/>
        <v>60-69 yrs</v>
      </c>
      <c r="BG5056">
        <f t="shared" si="444"/>
        <v>11</v>
      </c>
      <c r="BH5056" s="398">
        <f t="shared" si="445"/>
        <v>0.18644000589847559</v>
      </c>
      <c r="BO5056" s="33"/>
    </row>
    <row r="5057" spans="1:67">
      <c r="A5057" s="316" t="s">
        <v>27</v>
      </c>
      <c r="B5057" t="s">
        <v>380</v>
      </c>
      <c r="C5057" t="s">
        <v>910</v>
      </c>
      <c r="D5057" t="s">
        <v>314</v>
      </c>
      <c r="E5057" s="316" t="s">
        <v>199</v>
      </c>
      <c r="F5057" s="316" t="s">
        <v>200</v>
      </c>
      <c r="G5057" s="316" t="s">
        <v>437</v>
      </c>
      <c r="H5057" s="316" t="s">
        <v>321</v>
      </c>
      <c r="I5057" s="316" t="s">
        <v>310</v>
      </c>
      <c r="J5057" s="316" t="s">
        <v>282</v>
      </c>
      <c r="K5057" s="36">
        <v>8</v>
      </c>
      <c r="L5057" s="317">
        <v>0.13559000194072721</v>
      </c>
      <c r="M5057" s="317"/>
      <c r="N5057" s="36">
        <v>57</v>
      </c>
      <c r="O5057" s="317">
        <v>0.19722999632358551</v>
      </c>
      <c r="P5057" s="317"/>
      <c r="Q5057" s="36">
        <v>2493</v>
      </c>
      <c r="R5057" s="317">
        <v>0.25</v>
      </c>
      <c r="S5057" s="317"/>
      <c r="T5057" t="s">
        <v>380</v>
      </c>
      <c r="BA5057" s="395">
        <v>1</v>
      </c>
      <c r="BB5057" s="396" t="s">
        <v>861</v>
      </c>
      <c r="BC5057" t="str">
        <f t="shared" si="441"/>
        <v>RRV</v>
      </c>
      <c r="BD5057" t="str">
        <f t="shared" si="442"/>
        <v>NAoMe_initial_age_decades_80cap</v>
      </c>
      <c r="BE5057" s="397" t="s">
        <v>862</v>
      </c>
      <c r="BF5057" t="str">
        <f t="shared" si="443"/>
        <v>70-79 yrs</v>
      </c>
      <c r="BG5057">
        <f t="shared" si="444"/>
        <v>8</v>
      </c>
      <c r="BH5057" s="398">
        <f t="shared" si="445"/>
        <v>0.13559000194072721</v>
      </c>
      <c r="BO5057" s="33"/>
    </row>
    <row r="5058" spans="1:67">
      <c r="A5058" s="316" t="s">
        <v>27</v>
      </c>
      <c r="B5058" t="s">
        <v>380</v>
      </c>
      <c r="C5058" t="s">
        <v>910</v>
      </c>
      <c r="D5058" t="s">
        <v>314</v>
      </c>
      <c r="E5058" s="316" t="s">
        <v>199</v>
      </c>
      <c r="F5058" s="316" t="s">
        <v>200</v>
      </c>
      <c r="G5058" s="316" t="s">
        <v>437</v>
      </c>
      <c r="H5058" s="316" t="s">
        <v>321</v>
      </c>
      <c r="I5058" s="316" t="s">
        <v>310</v>
      </c>
      <c r="J5058" s="316" t="s">
        <v>283</v>
      </c>
      <c r="K5058" s="36">
        <v>10</v>
      </c>
      <c r="L5058" s="317">
        <v>0.16948999464511871</v>
      </c>
      <c r="M5058" s="317"/>
      <c r="N5058" s="36">
        <v>60</v>
      </c>
      <c r="O5058" s="317">
        <v>0.20760999619960779</v>
      </c>
      <c r="P5058" s="317"/>
      <c r="Q5058" s="36">
        <v>2292</v>
      </c>
      <c r="R5058" s="317">
        <v>0.2298399955034256</v>
      </c>
      <c r="S5058" s="317"/>
      <c r="T5058" t="s">
        <v>380</v>
      </c>
      <c r="BA5058" s="395">
        <v>1</v>
      </c>
      <c r="BB5058" s="396" t="s">
        <v>861</v>
      </c>
      <c r="BC5058" t="str">
        <f t="shared" si="441"/>
        <v>RRV</v>
      </c>
      <c r="BD5058" t="str">
        <f t="shared" si="442"/>
        <v>NAoMe_initial_age_decades_80cap</v>
      </c>
      <c r="BE5058" s="397" t="s">
        <v>862</v>
      </c>
      <c r="BF5058" t="str">
        <f t="shared" si="443"/>
        <v>80+ yrs</v>
      </c>
      <c r="BG5058">
        <f t="shared" si="444"/>
        <v>10</v>
      </c>
      <c r="BH5058" s="398">
        <f t="shared" si="445"/>
        <v>0.16948999464511871</v>
      </c>
      <c r="BO5058" s="33"/>
    </row>
    <row r="5059" spans="1:67">
      <c r="A5059" s="316" t="s">
        <v>27</v>
      </c>
      <c r="B5059" t="s">
        <v>380</v>
      </c>
      <c r="C5059" t="s">
        <v>910</v>
      </c>
      <c r="D5059" t="s">
        <v>314</v>
      </c>
      <c r="E5059" s="316" t="s">
        <v>199</v>
      </c>
      <c r="F5059" s="318" t="s">
        <v>200</v>
      </c>
      <c r="G5059" s="318" t="s">
        <v>437</v>
      </c>
      <c r="H5059" s="318" t="s">
        <v>321</v>
      </c>
      <c r="I5059" s="316" t="s">
        <v>341</v>
      </c>
      <c r="J5059" s="316" t="s">
        <v>13</v>
      </c>
      <c r="K5059" s="36">
        <v>45</v>
      </c>
      <c r="L5059" s="317">
        <v>0.76270997524261475</v>
      </c>
      <c r="M5059" s="317">
        <v>0.7758600115776062</v>
      </c>
      <c r="N5059" s="36">
        <v>209</v>
      </c>
      <c r="O5059" s="317">
        <v>0.72317999601364136</v>
      </c>
      <c r="P5059" s="317">
        <v>0.73852002620697021</v>
      </c>
      <c r="Q5059" s="36">
        <v>6753</v>
      </c>
      <c r="R5059" s="317">
        <v>0.67720001935958862</v>
      </c>
      <c r="S5059" s="317">
        <v>0.69554001092910767</v>
      </c>
      <c r="T5059" t="s">
        <v>380</v>
      </c>
      <c r="BA5059" s="395">
        <v>1</v>
      </c>
      <c r="BB5059" s="396" t="s">
        <v>861</v>
      </c>
      <c r="BC5059" t="str">
        <f t="shared" ref="BC5059:BC5122" si="446">E5059</f>
        <v>RRV</v>
      </c>
      <c r="BD5059" t="str">
        <f t="shared" ref="BD5059:BD5122" si="447">(LEFT(A5059, LEN(A5059)-7))&amp;"_"&amp;I5059</f>
        <v>NAoMe_initial_ch_score_2cap</v>
      </c>
      <c r="BE5059" s="397" t="s">
        <v>862</v>
      </c>
      <c r="BF5059" t="str">
        <f t="shared" ref="BF5059:BF5122" si="448">J5059</f>
        <v>0</v>
      </c>
      <c r="BG5059">
        <f t="shared" ref="BG5059:BG5122" si="449">K5059</f>
        <v>45</v>
      </c>
      <c r="BH5059" s="398">
        <f t="shared" ref="BH5059:BH5122" si="450">L5059</f>
        <v>0.76270997524261475</v>
      </c>
      <c r="BO5059" s="33"/>
    </row>
    <row r="5060" spans="1:67">
      <c r="A5060" s="316" t="s">
        <v>27</v>
      </c>
      <c r="B5060" t="s">
        <v>380</v>
      </c>
      <c r="C5060" t="s">
        <v>910</v>
      </c>
      <c r="D5060" t="s">
        <v>314</v>
      </c>
      <c r="E5060" s="316" t="s">
        <v>199</v>
      </c>
      <c r="F5060" s="316" t="s">
        <v>200</v>
      </c>
      <c r="G5060" s="316" t="s">
        <v>437</v>
      </c>
      <c r="H5060" s="316" t="s">
        <v>321</v>
      </c>
      <c r="I5060" s="316" t="s">
        <v>341</v>
      </c>
      <c r="J5060" s="316" t="s">
        <v>14</v>
      </c>
      <c r="K5060" s="36">
        <v>8</v>
      </c>
      <c r="L5060" s="317">
        <v>0.13559000194072721</v>
      </c>
      <c r="M5060" s="317">
        <v>0.1379300057888031</v>
      </c>
      <c r="N5060" s="36">
        <v>48</v>
      </c>
      <c r="O5060" s="317">
        <v>0.16608999669551849</v>
      </c>
      <c r="P5060" s="317">
        <v>0.1696099936962128</v>
      </c>
      <c r="Q5060" s="36">
        <v>1630</v>
      </c>
      <c r="R5060" s="317">
        <v>0.16346000134944921</v>
      </c>
      <c r="S5060" s="317">
        <v>0.16788999736309049</v>
      </c>
      <c r="T5060" t="s">
        <v>380</v>
      </c>
      <c r="BA5060" s="395">
        <v>1</v>
      </c>
      <c r="BB5060" s="396" t="s">
        <v>861</v>
      </c>
      <c r="BC5060" t="str">
        <f t="shared" si="446"/>
        <v>RRV</v>
      </c>
      <c r="BD5060" t="str">
        <f t="shared" si="447"/>
        <v>NAoMe_initial_ch_score_2cap</v>
      </c>
      <c r="BE5060" s="397" t="s">
        <v>862</v>
      </c>
      <c r="BF5060" t="str">
        <f t="shared" si="448"/>
        <v>1</v>
      </c>
      <c r="BG5060">
        <f t="shared" si="449"/>
        <v>8</v>
      </c>
      <c r="BH5060" s="398">
        <f t="shared" si="450"/>
        <v>0.13559000194072721</v>
      </c>
      <c r="BO5060" s="33"/>
    </row>
    <row r="5061" spans="1:67">
      <c r="A5061" s="316" t="s">
        <v>27</v>
      </c>
      <c r="B5061" t="s">
        <v>380</v>
      </c>
      <c r="C5061" t="s">
        <v>910</v>
      </c>
      <c r="D5061" t="s">
        <v>314</v>
      </c>
      <c r="E5061" s="316" t="s">
        <v>199</v>
      </c>
      <c r="F5061" s="316" t="s">
        <v>200</v>
      </c>
      <c r="G5061" s="316" t="s">
        <v>437</v>
      </c>
      <c r="H5061" s="316" t="s">
        <v>321</v>
      </c>
      <c r="I5061" s="316" t="s">
        <v>341</v>
      </c>
      <c r="J5061" s="316" t="s">
        <v>301</v>
      </c>
      <c r="K5061" s="36">
        <v>5</v>
      </c>
      <c r="L5061" s="317">
        <v>8.4749996662139893E-2</v>
      </c>
      <c r="M5061" s="317">
        <v>8.6209997534751892E-2</v>
      </c>
      <c r="N5061" s="36">
        <v>26</v>
      </c>
      <c r="O5061" s="317">
        <v>8.9970000088214874E-2</v>
      </c>
      <c r="P5061" s="317">
        <v>9.1870002448558807E-2</v>
      </c>
      <c r="Q5061" s="36">
        <v>1326</v>
      </c>
      <c r="R5061" s="317">
        <v>0.132970005273819</v>
      </c>
      <c r="S5061" s="317">
        <v>0.13657000660896301</v>
      </c>
      <c r="T5061" t="s">
        <v>380</v>
      </c>
      <c r="BA5061" s="395">
        <v>1</v>
      </c>
      <c r="BB5061" s="396" t="s">
        <v>861</v>
      </c>
      <c r="BC5061" t="str">
        <f t="shared" si="446"/>
        <v>RRV</v>
      </c>
      <c r="BD5061" t="str">
        <f t="shared" si="447"/>
        <v>NAoMe_initial_ch_score_2cap</v>
      </c>
      <c r="BE5061" s="397" t="s">
        <v>862</v>
      </c>
      <c r="BF5061" t="str">
        <f t="shared" si="448"/>
        <v>2+</v>
      </c>
      <c r="BG5061">
        <f t="shared" si="449"/>
        <v>5</v>
      </c>
      <c r="BH5061" s="398">
        <f t="shared" si="450"/>
        <v>8.4749996662139893E-2</v>
      </c>
      <c r="BO5061" s="33"/>
    </row>
    <row r="5062" spans="1:67">
      <c r="A5062" s="316" t="s">
        <v>27</v>
      </c>
      <c r="B5062" t="s">
        <v>380</v>
      </c>
      <c r="C5062" t="s">
        <v>910</v>
      </c>
      <c r="D5062" t="s">
        <v>314</v>
      </c>
      <c r="E5062" s="316" t="s">
        <v>199</v>
      </c>
      <c r="F5062" s="316" t="s">
        <v>200</v>
      </c>
      <c r="G5062" s="316" t="s">
        <v>437</v>
      </c>
      <c r="H5062" s="316" t="s">
        <v>321</v>
      </c>
      <c r="I5062" s="316" t="s">
        <v>341</v>
      </c>
      <c r="J5062" s="316" t="s">
        <v>260</v>
      </c>
      <c r="K5062" s="36">
        <v>1</v>
      </c>
      <c r="L5062" s="317">
        <v>1.6950000077486042E-2</v>
      </c>
      <c r="M5062" s="317"/>
      <c r="N5062" s="36">
        <v>6</v>
      </c>
      <c r="O5062" s="317">
        <v>2.0759999752044681E-2</v>
      </c>
      <c r="P5062" s="317"/>
      <c r="Q5062" s="36">
        <v>263</v>
      </c>
      <c r="R5062" s="317">
        <v>2.6370000094175339E-2</v>
      </c>
      <c r="S5062" s="317"/>
      <c r="T5062" t="s">
        <v>380</v>
      </c>
      <c r="BA5062" s="395">
        <v>1</v>
      </c>
      <c r="BB5062" s="396" t="s">
        <v>861</v>
      </c>
      <c r="BC5062" t="str">
        <f t="shared" si="446"/>
        <v>RRV</v>
      </c>
      <c r="BD5062" t="str">
        <f t="shared" si="447"/>
        <v>NAoMe_initial_ch_score_2cap</v>
      </c>
      <c r="BE5062" s="397" t="s">
        <v>862</v>
      </c>
      <c r="BF5062" t="str">
        <f t="shared" si="448"/>
        <v>Unknown</v>
      </c>
      <c r="BG5062">
        <f t="shared" si="449"/>
        <v>1</v>
      </c>
      <c r="BH5062" s="398">
        <f t="shared" si="450"/>
        <v>1.6950000077486042E-2</v>
      </c>
      <c r="BO5062" s="33"/>
    </row>
    <row r="5063" spans="1:67">
      <c r="A5063" s="316" t="s">
        <v>27</v>
      </c>
      <c r="B5063" t="s">
        <v>380</v>
      </c>
      <c r="C5063" t="s">
        <v>910</v>
      </c>
      <c r="D5063" t="s">
        <v>314</v>
      </c>
      <c r="E5063" s="316" t="s">
        <v>199</v>
      </c>
      <c r="F5063" s="316" t="s">
        <v>200</v>
      </c>
      <c r="G5063" s="316" t="s">
        <v>437</v>
      </c>
      <c r="H5063" s="316" t="s">
        <v>321</v>
      </c>
      <c r="I5063" s="316" t="s">
        <v>309</v>
      </c>
      <c r="J5063" s="316" t="s">
        <v>289</v>
      </c>
      <c r="K5063" s="36">
        <v>17</v>
      </c>
      <c r="L5063" s="317">
        <v>0.28813999891281128</v>
      </c>
      <c r="M5063" s="317"/>
      <c r="N5063" s="36">
        <v>76</v>
      </c>
      <c r="O5063" s="317">
        <v>0.26298001408576971</v>
      </c>
      <c r="P5063" s="317"/>
      <c r="Q5063" s="36">
        <v>3283</v>
      </c>
      <c r="R5063" s="317">
        <v>0.3292199969291687</v>
      </c>
      <c r="S5063" s="317"/>
      <c r="T5063" t="s">
        <v>380</v>
      </c>
      <c r="BA5063" s="395">
        <v>1</v>
      </c>
      <c r="BB5063" s="396" t="s">
        <v>861</v>
      </c>
      <c r="BC5063" t="str">
        <f t="shared" si="446"/>
        <v>RRV</v>
      </c>
      <c r="BD5063" t="str">
        <f t="shared" si="447"/>
        <v>NAoMe_initial_diagnosis_year</v>
      </c>
      <c r="BE5063" s="397" t="s">
        <v>862</v>
      </c>
      <c r="BF5063" t="str">
        <f t="shared" si="448"/>
        <v>2021</v>
      </c>
      <c r="BG5063">
        <f t="shared" si="449"/>
        <v>17</v>
      </c>
      <c r="BH5063" s="398">
        <f t="shared" si="450"/>
        <v>0.28813999891281128</v>
      </c>
      <c r="BO5063" s="33"/>
    </row>
    <row r="5064" spans="1:67">
      <c r="A5064" s="316" t="s">
        <v>27</v>
      </c>
      <c r="B5064" t="s">
        <v>380</v>
      </c>
      <c r="C5064" t="s">
        <v>910</v>
      </c>
      <c r="D5064" t="s">
        <v>314</v>
      </c>
      <c r="E5064" s="316" t="s">
        <v>199</v>
      </c>
      <c r="F5064" s="316" t="s">
        <v>200</v>
      </c>
      <c r="G5064" s="316" t="s">
        <v>437</v>
      </c>
      <c r="H5064" s="316" t="s">
        <v>321</v>
      </c>
      <c r="I5064" s="316" t="s">
        <v>309</v>
      </c>
      <c r="J5064" s="316" t="s">
        <v>816</v>
      </c>
      <c r="K5064" s="36">
        <v>25</v>
      </c>
      <c r="L5064" s="317">
        <v>0.42372998595237732</v>
      </c>
      <c r="M5064" s="317"/>
      <c r="N5064" s="36">
        <v>98</v>
      </c>
      <c r="O5064" s="317">
        <v>0.33910000324249268</v>
      </c>
      <c r="P5064" s="317"/>
      <c r="Q5064" s="36">
        <v>3315</v>
      </c>
      <c r="R5064" s="317">
        <v>0.33243000507354742</v>
      </c>
      <c r="S5064" s="317"/>
      <c r="T5064" t="s">
        <v>380</v>
      </c>
      <c r="BA5064" s="395">
        <v>1</v>
      </c>
      <c r="BB5064" s="396" t="s">
        <v>861</v>
      </c>
      <c r="BC5064" t="str">
        <f t="shared" si="446"/>
        <v>RRV</v>
      </c>
      <c r="BD5064" t="str">
        <f t="shared" si="447"/>
        <v>NAoMe_initial_diagnosis_year</v>
      </c>
      <c r="BE5064" s="397" t="s">
        <v>862</v>
      </c>
      <c r="BF5064" t="str">
        <f t="shared" si="448"/>
        <v>2022</v>
      </c>
      <c r="BG5064">
        <f t="shared" si="449"/>
        <v>25</v>
      </c>
      <c r="BH5064" s="398">
        <f t="shared" si="450"/>
        <v>0.42372998595237732</v>
      </c>
      <c r="BO5064" s="33"/>
    </row>
    <row r="5065" spans="1:67">
      <c r="A5065" s="316" t="s">
        <v>27</v>
      </c>
      <c r="B5065" t="s">
        <v>380</v>
      </c>
      <c r="C5065" t="s">
        <v>910</v>
      </c>
      <c r="D5065" t="s">
        <v>314</v>
      </c>
      <c r="E5065" s="316" t="s">
        <v>199</v>
      </c>
      <c r="F5065" s="316" t="s">
        <v>200</v>
      </c>
      <c r="G5065" s="316" t="s">
        <v>437</v>
      </c>
      <c r="H5065" s="316" t="s">
        <v>321</v>
      </c>
      <c r="I5065" s="316" t="s">
        <v>309</v>
      </c>
      <c r="J5065" s="316" t="s">
        <v>946</v>
      </c>
      <c r="K5065" s="36">
        <v>17</v>
      </c>
      <c r="L5065" s="317">
        <v>0.28813999891281128</v>
      </c>
      <c r="M5065" s="317"/>
      <c r="N5065" s="36">
        <v>115</v>
      </c>
      <c r="O5065" s="317">
        <v>0.39792001247406011</v>
      </c>
      <c r="P5065" s="317"/>
      <c r="Q5065" s="36">
        <v>3374</v>
      </c>
      <c r="R5065" s="317">
        <v>0.33834999799728388</v>
      </c>
      <c r="S5065" s="317"/>
      <c r="T5065" t="s">
        <v>380</v>
      </c>
      <c r="BA5065" s="395">
        <v>1</v>
      </c>
      <c r="BB5065" s="396" t="s">
        <v>861</v>
      </c>
      <c r="BC5065" t="str">
        <f t="shared" si="446"/>
        <v>RRV</v>
      </c>
      <c r="BD5065" t="str">
        <f t="shared" si="447"/>
        <v>NAoMe_initial_diagnosis_year</v>
      </c>
      <c r="BE5065" s="397" t="s">
        <v>862</v>
      </c>
      <c r="BF5065" t="str">
        <f t="shared" si="448"/>
        <v>2023</v>
      </c>
      <c r="BG5065">
        <f t="shared" si="449"/>
        <v>17</v>
      </c>
      <c r="BH5065" s="398">
        <f t="shared" si="450"/>
        <v>0.28813999891281128</v>
      </c>
      <c r="BO5065" s="33"/>
    </row>
    <row r="5066" spans="1:67">
      <c r="A5066" s="316" t="s">
        <v>27</v>
      </c>
      <c r="B5066" t="s">
        <v>380</v>
      </c>
      <c r="C5066" t="s">
        <v>910</v>
      </c>
      <c r="D5066" t="s">
        <v>314</v>
      </c>
      <c r="E5066" s="316" t="s">
        <v>199</v>
      </c>
      <c r="F5066" s="316" t="s">
        <v>200</v>
      </c>
      <c r="G5066" s="316" t="s">
        <v>437</v>
      </c>
      <c r="H5066" s="316" t="s">
        <v>321</v>
      </c>
      <c r="I5066" s="316" t="s">
        <v>331</v>
      </c>
      <c r="J5066" s="316" t="s">
        <v>332</v>
      </c>
      <c r="K5066" s="36">
        <v>2</v>
      </c>
      <c r="L5066" s="317">
        <v>3.3900000154972083E-2</v>
      </c>
      <c r="M5066" s="317">
        <v>4.7619998455047607E-2</v>
      </c>
      <c r="N5066" s="36">
        <v>21</v>
      </c>
      <c r="O5066" s="317">
        <v>7.2659999132156372E-2</v>
      </c>
      <c r="P5066" s="317">
        <v>0.1009600013494492</v>
      </c>
      <c r="Q5066" s="36">
        <v>434</v>
      </c>
      <c r="R5066" s="317">
        <v>4.3519999831914902E-2</v>
      </c>
      <c r="S5066" s="317">
        <v>5.2159998565912247E-2</v>
      </c>
      <c r="T5066" t="s">
        <v>380</v>
      </c>
      <c r="BA5066" s="395">
        <v>1</v>
      </c>
      <c r="BB5066" s="396" t="s">
        <v>861</v>
      </c>
      <c r="BC5066" t="str">
        <f t="shared" si="446"/>
        <v>RRV</v>
      </c>
      <c r="BD5066" t="str">
        <f t="shared" si="447"/>
        <v>NAoMe_initial_disease_group</v>
      </c>
      <c r="BE5066" s="397" t="s">
        <v>862</v>
      </c>
      <c r="BF5066" t="str">
        <f t="shared" si="448"/>
        <v>Advanced M0</v>
      </c>
      <c r="BG5066">
        <f t="shared" si="449"/>
        <v>2</v>
      </c>
      <c r="BH5066" s="398">
        <f t="shared" si="450"/>
        <v>3.3900000154972083E-2</v>
      </c>
      <c r="BO5066" s="33"/>
    </row>
    <row r="5067" spans="1:67">
      <c r="A5067" s="316" t="s">
        <v>27</v>
      </c>
      <c r="B5067" t="s">
        <v>380</v>
      </c>
      <c r="C5067" t="s">
        <v>910</v>
      </c>
      <c r="D5067" t="s">
        <v>314</v>
      </c>
      <c r="E5067" s="316" t="s">
        <v>199</v>
      </c>
      <c r="F5067" s="316" t="s">
        <v>200</v>
      </c>
      <c r="G5067" s="316" t="s">
        <v>437</v>
      </c>
      <c r="H5067" s="316" t="s">
        <v>321</v>
      </c>
      <c r="I5067" s="316" t="s">
        <v>331</v>
      </c>
      <c r="J5067" s="316" t="s">
        <v>333</v>
      </c>
      <c r="K5067" s="36">
        <v>32</v>
      </c>
      <c r="L5067" s="317">
        <v>0.5423700213432312</v>
      </c>
      <c r="M5067" s="317">
        <v>0.76190000772476196</v>
      </c>
      <c r="N5067" s="36">
        <v>147</v>
      </c>
      <c r="O5067" s="317">
        <v>0.50865000486373901</v>
      </c>
      <c r="P5067" s="317">
        <v>0.70673000812530518</v>
      </c>
      <c r="Q5067" s="36">
        <v>6159</v>
      </c>
      <c r="R5067" s="317">
        <v>0.6176300048828125</v>
      </c>
      <c r="S5067" s="317">
        <v>0.74026000499725342</v>
      </c>
      <c r="T5067" t="s">
        <v>380</v>
      </c>
      <c r="BA5067" s="395">
        <v>1</v>
      </c>
      <c r="BB5067" s="396" t="s">
        <v>861</v>
      </c>
      <c r="BC5067" t="str">
        <f t="shared" si="446"/>
        <v>RRV</v>
      </c>
      <c r="BD5067" t="str">
        <f t="shared" si="447"/>
        <v>NAoMe_initial_disease_group</v>
      </c>
      <c r="BE5067" s="397" t="s">
        <v>862</v>
      </c>
      <c r="BF5067" t="str">
        <f t="shared" si="448"/>
        <v>Advanced M1</v>
      </c>
      <c r="BG5067">
        <f t="shared" si="449"/>
        <v>32</v>
      </c>
      <c r="BH5067" s="398">
        <f t="shared" si="450"/>
        <v>0.5423700213432312</v>
      </c>
      <c r="BO5067" s="33"/>
    </row>
    <row r="5068" spans="1:67">
      <c r="A5068" s="316" t="s">
        <v>27</v>
      </c>
      <c r="B5068" t="s">
        <v>380</v>
      </c>
      <c r="C5068" t="s">
        <v>910</v>
      </c>
      <c r="D5068" t="s">
        <v>314</v>
      </c>
      <c r="E5068" s="316" t="s">
        <v>199</v>
      </c>
      <c r="F5068" s="316" t="s">
        <v>200</v>
      </c>
      <c r="G5068" s="316" t="s">
        <v>437</v>
      </c>
      <c r="H5068" s="316" t="s">
        <v>321</v>
      </c>
      <c r="I5068" s="316" t="s">
        <v>331</v>
      </c>
      <c r="J5068" s="316" t="s">
        <v>334</v>
      </c>
      <c r="K5068" s="36">
        <v>0</v>
      </c>
      <c r="L5068" s="317">
        <v>0</v>
      </c>
      <c r="M5068" s="317">
        <v>0</v>
      </c>
      <c r="N5068" s="36">
        <v>2</v>
      </c>
      <c r="O5068" s="317">
        <v>6.920000072568655E-3</v>
      </c>
      <c r="P5068" s="317">
        <v>9.6199996769428253E-3</v>
      </c>
      <c r="Q5068" s="36">
        <v>64</v>
      </c>
      <c r="R5068" s="317">
        <v>6.4199999906122676E-3</v>
      </c>
      <c r="S5068" s="317">
        <v>7.689999882131815E-3</v>
      </c>
      <c r="T5068" t="s">
        <v>380</v>
      </c>
      <c r="BA5068" s="395">
        <v>1</v>
      </c>
      <c r="BB5068" s="396" t="s">
        <v>861</v>
      </c>
      <c r="BC5068" t="str">
        <f t="shared" si="446"/>
        <v>RRV</v>
      </c>
      <c r="BD5068" t="str">
        <f t="shared" si="447"/>
        <v>NAoMe_initial_disease_group</v>
      </c>
      <c r="BE5068" s="397" t="s">
        <v>862</v>
      </c>
      <c r="BF5068" t="str">
        <f t="shared" si="448"/>
        <v>DCIS</v>
      </c>
      <c r="BG5068">
        <f t="shared" si="449"/>
        <v>0</v>
      </c>
      <c r="BH5068" s="398">
        <f t="shared" si="450"/>
        <v>0</v>
      </c>
      <c r="BO5068" s="33"/>
    </row>
    <row r="5069" spans="1:67">
      <c r="A5069" s="316" t="s">
        <v>27</v>
      </c>
      <c r="B5069" t="s">
        <v>380</v>
      </c>
      <c r="C5069" t="s">
        <v>910</v>
      </c>
      <c r="D5069" t="s">
        <v>314</v>
      </c>
      <c r="E5069" s="316" t="s">
        <v>199</v>
      </c>
      <c r="F5069" s="316" t="s">
        <v>200</v>
      </c>
      <c r="G5069" s="316" t="s">
        <v>437</v>
      </c>
      <c r="H5069" s="316" t="s">
        <v>321</v>
      </c>
      <c r="I5069" s="316" t="s">
        <v>331</v>
      </c>
      <c r="J5069" s="316" t="s">
        <v>335</v>
      </c>
      <c r="K5069" s="36">
        <v>8</v>
      </c>
      <c r="L5069" s="317">
        <v>0.13559000194072721</v>
      </c>
      <c r="M5069" s="317">
        <v>0.1904799938201904</v>
      </c>
      <c r="N5069" s="36">
        <v>38</v>
      </c>
      <c r="O5069" s="317">
        <v>0.1314900070428848</v>
      </c>
      <c r="P5069" s="317">
        <v>0.18268999457359311</v>
      </c>
      <c r="Q5069" s="36">
        <v>1663</v>
      </c>
      <c r="R5069" s="317">
        <v>0.16676999628543851</v>
      </c>
      <c r="S5069" s="317">
        <v>0.19988000392913821</v>
      </c>
      <c r="T5069" t="s">
        <v>380</v>
      </c>
      <c r="BA5069" s="395">
        <v>1</v>
      </c>
      <c r="BB5069" s="396" t="s">
        <v>861</v>
      </c>
      <c r="BC5069" t="str">
        <f t="shared" si="446"/>
        <v>RRV</v>
      </c>
      <c r="BD5069" t="str">
        <f t="shared" si="447"/>
        <v>NAoMe_initial_disease_group</v>
      </c>
      <c r="BE5069" s="397" t="s">
        <v>862</v>
      </c>
      <c r="BF5069" t="str">
        <f t="shared" si="448"/>
        <v>Early invasive</v>
      </c>
      <c r="BG5069">
        <f t="shared" si="449"/>
        <v>8</v>
      </c>
      <c r="BH5069" s="398">
        <f t="shared" si="450"/>
        <v>0.13559000194072721</v>
      </c>
      <c r="BO5069" s="33"/>
    </row>
    <row r="5070" spans="1:67">
      <c r="A5070" s="316" t="s">
        <v>27</v>
      </c>
      <c r="B5070" t="s">
        <v>380</v>
      </c>
      <c r="C5070" t="s">
        <v>910</v>
      </c>
      <c r="D5070" t="s">
        <v>314</v>
      </c>
      <c r="E5070" s="316" t="s">
        <v>199</v>
      </c>
      <c r="F5070" s="316" t="s">
        <v>200</v>
      </c>
      <c r="G5070" s="316" t="s">
        <v>437</v>
      </c>
      <c r="H5070" s="316" t="s">
        <v>321</v>
      </c>
      <c r="I5070" s="316" t="s">
        <v>331</v>
      </c>
      <c r="J5070" s="316" t="s">
        <v>337</v>
      </c>
      <c r="K5070" s="36">
        <v>17</v>
      </c>
      <c r="L5070" s="317">
        <v>0.28813999891281128</v>
      </c>
      <c r="M5070" s="317"/>
      <c r="N5070" s="36">
        <v>81</v>
      </c>
      <c r="O5070" s="317">
        <v>0.28027999401092529</v>
      </c>
      <c r="P5070" s="317"/>
      <c r="Q5070" s="36">
        <v>1652</v>
      </c>
      <c r="R5070" s="317">
        <v>0.1656599938869476</v>
      </c>
      <c r="S5070" s="317"/>
      <c r="T5070" t="s">
        <v>380</v>
      </c>
      <c r="BA5070" s="395">
        <v>1</v>
      </c>
      <c r="BB5070" s="396" t="s">
        <v>861</v>
      </c>
      <c r="BC5070" t="str">
        <f t="shared" si="446"/>
        <v>RRV</v>
      </c>
      <c r="BD5070" t="str">
        <f t="shared" si="447"/>
        <v>NAoMe_initial_disease_group</v>
      </c>
      <c r="BE5070" s="397" t="s">
        <v>862</v>
      </c>
      <c r="BF5070" t="str">
        <f t="shared" si="448"/>
        <v>Unknown stage</v>
      </c>
      <c r="BG5070">
        <f t="shared" si="449"/>
        <v>17</v>
      </c>
      <c r="BH5070" s="398">
        <f t="shared" si="450"/>
        <v>0.28813999891281128</v>
      </c>
      <c r="BO5070" s="33"/>
    </row>
    <row r="5071" spans="1:67">
      <c r="A5071" s="316" t="s">
        <v>27</v>
      </c>
      <c r="B5071" t="s">
        <v>380</v>
      </c>
      <c r="C5071" t="s">
        <v>910</v>
      </c>
      <c r="D5071" t="s">
        <v>314</v>
      </c>
      <c r="E5071" s="316" t="s">
        <v>199</v>
      </c>
      <c r="F5071" s="316" t="s">
        <v>200</v>
      </c>
      <c r="G5071" s="316" t="s">
        <v>437</v>
      </c>
      <c r="H5071" s="316" t="s">
        <v>321</v>
      </c>
      <c r="I5071" s="316" t="s">
        <v>656</v>
      </c>
      <c r="J5071" s="316" t="s">
        <v>286</v>
      </c>
      <c r="K5071" s="36">
        <v>9</v>
      </c>
      <c r="L5071" s="317">
        <v>0.152539998292923</v>
      </c>
      <c r="M5071" s="317">
        <v>0.1666699945926666</v>
      </c>
      <c r="N5071" s="36">
        <v>37</v>
      </c>
      <c r="O5071" s="317">
        <v>0.12803000211715701</v>
      </c>
      <c r="P5071" s="317">
        <v>0.13552999496459961</v>
      </c>
      <c r="Q5071" s="36">
        <v>492</v>
      </c>
      <c r="R5071" s="317">
        <v>4.9339998513460159E-2</v>
      </c>
      <c r="S5071" s="317">
        <v>5.1920000463724143E-2</v>
      </c>
      <c r="T5071" t="s">
        <v>380</v>
      </c>
      <c r="BA5071" s="395">
        <v>1</v>
      </c>
      <c r="BB5071" s="396" t="s">
        <v>861</v>
      </c>
      <c r="BC5071" t="str">
        <f t="shared" si="446"/>
        <v>RRV</v>
      </c>
      <c r="BD5071" t="str">
        <f t="shared" si="447"/>
        <v>NAoMe_initial_ethnicity_grp</v>
      </c>
      <c r="BE5071" s="397" t="s">
        <v>862</v>
      </c>
      <c r="BF5071" t="str">
        <f t="shared" si="448"/>
        <v>Asian or Asian British</v>
      </c>
      <c r="BG5071">
        <f t="shared" si="449"/>
        <v>9</v>
      </c>
      <c r="BH5071" s="398">
        <f t="shared" si="450"/>
        <v>0.152539998292923</v>
      </c>
      <c r="BO5071" s="33"/>
    </row>
    <row r="5072" spans="1:67">
      <c r="A5072" s="316" t="s">
        <v>27</v>
      </c>
      <c r="B5072" t="s">
        <v>380</v>
      </c>
      <c r="C5072" t="s">
        <v>910</v>
      </c>
      <c r="D5072" t="s">
        <v>314</v>
      </c>
      <c r="E5072" s="316" t="s">
        <v>199</v>
      </c>
      <c r="F5072" s="316" t="s">
        <v>200</v>
      </c>
      <c r="G5072" s="316" t="s">
        <v>437</v>
      </c>
      <c r="H5072" s="316" t="s">
        <v>321</v>
      </c>
      <c r="I5072" s="316" t="s">
        <v>656</v>
      </c>
      <c r="J5072" s="316" t="s">
        <v>287</v>
      </c>
      <c r="K5072" s="36">
        <v>2</v>
      </c>
      <c r="L5072" s="317">
        <v>3.3900000154972083E-2</v>
      </c>
      <c r="M5072" s="317">
        <v>3.7039998918771737E-2</v>
      </c>
      <c r="N5072" s="36">
        <v>37</v>
      </c>
      <c r="O5072" s="317">
        <v>0.12803000211715701</v>
      </c>
      <c r="P5072" s="317">
        <v>0.13552999496459961</v>
      </c>
      <c r="Q5072" s="36">
        <v>403</v>
      </c>
      <c r="R5072" s="317">
        <v>4.0410000830888748E-2</v>
      </c>
      <c r="S5072" s="317">
        <v>4.2520001530647278E-2</v>
      </c>
      <c r="T5072" t="s">
        <v>380</v>
      </c>
      <c r="BA5072" s="395">
        <v>1</v>
      </c>
      <c r="BB5072" s="396" t="s">
        <v>861</v>
      </c>
      <c r="BC5072" t="str">
        <f t="shared" si="446"/>
        <v>RRV</v>
      </c>
      <c r="BD5072" t="str">
        <f t="shared" si="447"/>
        <v>NAoMe_initial_ethnicity_grp</v>
      </c>
      <c r="BE5072" s="397" t="s">
        <v>862</v>
      </c>
      <c r="BF5072" t="str">
        <f t="shared" si="448"/>
        <v>Black or Black British</v>
      </c>
      <c r="BG5072">
        <f t="shared" si="449"/>
        <v>2</v>
      </c>
      <c r="BH5072" s="398">
        <f t="shared" si="450"/>
        <v>3.3900000154972083E-2</v>
      </c>
      <c r="BO5072" s="33"/>
    </row>
    <row r="5073" spans="1:67">
      <c r="A5073" s="316" t="s">
        <v>27</v>
      </c>
      <c r="B5073" t="s">
        <v>380</v>
      </c>
      <c r="C5073" t="s">
        <v>910</v>
      </c>
      <c r="D5073" t="s">
        <v>314</v>
      </c>
      <c r="E5073" s="316" t="s">
        <v>199</v>
      </c>
      <c r="F5073" s="316" t="s">
        <v>200</v>
      </c>
      <c r="G5073" s="316" t="s">
        <v>437</v>
      </c>
      <c r="H5073" s="316" t="s">
        <v>321</v>
      </c>
      <c r="I5073" s="316" t="s">
        <v>656</v>
      </c>
      <c r="J5073" s="316" t="s">
        <v>259</v>
      </c>
      <c r="K5073" s="36">
        <v>2</v>
      </c>
      <c r="L5073" s="317">
        <v>3.3900000154972083E-2</v>
      </c>
      <c r="M5073" s="317">
        <v>3.7039998918771737E-2</v>
      </c>
      <c r="N5073" s="36">
        <v>6</v>
      </c>
      <c r="O5073" s="317">
        <v>2.0759999752044681E-2</v>
      </c>
      <c r="P5073" s="317">
        <v>2.1980000659823421E-2</v>
      </c>
      <c r="Q5073" s="36">
        <v>98</v>
      </c>
      <c r="R5073" s="317">
        <v>9.8299998790025711E-3</v>
      </c>
      <c r="S5073" s="317">
        <v>1.0339999571442601E-2</v>
      </c>
      <c r="T5073" t="s">
        <v>380</v>
      </c>
      <c r="BA5073" s="395">
        <v>1</v>
      </c>
      <c r="BB5073" s="396" t="s">
        <v>861</v>
      </c>
      <c r="BC5073" t="str">
        <f t="shared" si="446"/>
        <v>RRV</v>
      </c>
      <c r="BD5073" t="str">
        <f t="shared" si="447"/>
        <v>NAoMe_initial_ethnicity_grp</v>
      </c>
      <c r="BE5073" s="397" t="s">
        <v>862</v>
      </c>
      <c r="BF5073" t="str">
        <f t="shared" si="448"/>
        <v>Mixed</v>
      </c>
      <c r="BG5073">
        <f t="shared" si="449"/>
        <v>2</v>
      </c>
      <c r="BH5073" s="398">
        <f t="shared" si="450"/>
        <v>3.3900000154972083E-2</v>
      </c>
      <c r="BO5073" s="33"/>
    </row>
    <row r="5074" spans="1:67">
      <c r="A5074" s="316" t="s">
        <v>27</v>
      </c>
      <c r="B5074" t="s">
        <v>380</v>
      </c>
      <c r="C5074" t="s">
        <v>910</v>
      </c>
      <c r="D5074" t="s">
        <v>314</v>
      </c>
      <c r="E5074" s="316" t="s">
        <v>199</v>
      </c>
      <c r="F5074" s="316" t="s">
        <v>200</v>
      </c>
      <c r="G5074" s="316" t="s">
        <v>437</v>
      </c>
      <c r="H5074" s="316" t="s">
        <v>321</v>
      </c>
      <c r="I5074" s="316" t="s">
        <v>656</v>
      </c>
      <c r="J5074" s="316" t="s">
        <v>288</v>
      </c>
      <c r="K5074" s="36">
        <v>11</v>
      </c>
      <c r="L5074" s="317">
        <v>0.18644000589847559</v>
      </c>
      <c r="M5074" s="317">
        <v>0.20370000600814819</v>
      </c>
      <c r="N5074" s="36">
        <v>27</v>
      </c>
      <c r="O5074" s="317">
        <v>9.3429997563362122E-2</v>
      </c>
      <c r="P5074" s="317">
        <v>9.8899997770786285E-2</v>
      </c>
      <c r="Q5074" s="36">
        <v>246</v>
      </c>
      <c r="R5074" s="317">
        <v>2.466999925673008E-2</v>
      </c>
      <c r="S5074" s="317">
        <v>2.5960000231862072E-2</v>
      </c>
      <c r="T5074" t="s">
        <v>380</v>
      </c>
      <c r="BA5074" s="395">
        <v>1</v>
      </c>
      <c r="BB5074" s="396" t="s">
        <v>861</v>
      </c>
      <c r="BC5074" t="str">
        <f t="shared" si="446"/>
        <v>RRV</v>
      </c>
      <c r="BD5074" t="str">
        <f t="shared" si="447"/>
        <v>NAoMe_initial_ethnicity_grp</v>
      </c>
      <c r="BE5074" s="397" t="s">
        <v>862</v>
      </c>
      <c r="BF5074" t="str">
        <f t="shared" si="448"/>
        <v>Other Ethnic Group</v>
      </c>
      <c r="BG5074">
        <f t="shared" si="449"/>
        <v>11</v>
      </c>
      <c r="BH5074" s="398">
        <f t="shared" si="450"/>
        <v>0.18644000589847559</v>
      </c>
      <c r="BO5074" s="33"/>
    </row>
    <row r="5075" spans="1:67">
      <c r="A5075" s="316" t="s">
        <v>27</v>
      </c>
      <c r="B5075" t="s">
        <v>380</v>
      </c>
      <c r="C5075" t="s">
        <v>910</v>
      </c>
      <c r="D5075" t="s">
        <v>314</v>
      </c>
      <c r="E5075" s="316" t="s">
        <v>199</v>
      </c>
      <c r="F5075" s="316" t="s">
        <v>200</v>
      </c>
      <c r="G5075" s="316" t="s">
        <v>437</v>
      </c>
      <c r="H5075" s="316" t="s">
        <v>321</v>
      </c>
      <c r="I5075" s="316" t="s">
        <v>656</v>
      </c>
      <c r="J5075" s="316" t="s">
        <v>260</v>
      </c>
      <c r="K5075" s="36">
        <v>5</v>
      </c>
      <c r="L5075" s="317">
        <v>8.4749996662139893E-2</v>
      </c>
      <c r="M5075" s="317"/>
      <c r="N5075" s="36">
        <v>16</v>
      </c>
      <c r="O5075" s="317">
        <v>5.536000058054924E-2</v>
      </c>
      <c r="P5075" s="317"/>
      <c r="Q5075" s="36">
        <v>495</v>
      </c>
      <c r="R5075" s="317">
        <v>4.9639999866485603E-2</v>
      </c>
      <c r="S5075" s="317"/>
      <c r="T5075" t="s">
        <v>380</v>
      </c>
      <c r="BA5075" s="395">
        <v>1</v>
      </c>
      <c r="BB5075" s="396" t="s">
        <v>861</v>
      </c>
      <c r="BC5075" t="str">
        <f t="shared" si="446"/>
        <v>RRV</v>
      </c>
      <c r="BD5075" t="str">
        <f t="shared" si="447"/>
        <v>NAoMe_initial_ethnicity_grp</v>
      </c>
      <c r="BE5075" s="397" t="s">
        <v>862</v>
      </c>
      <c r="BF5075" t="str">
        <f t="shared" si="448"/>
        <v>Unknown</v>
      </c>
      <c r="BG5075">
        <f t="shared" si="449"/>
        <v>5</v>
      </c>
      <c r="BH5075" s="398">
        <f t="shared" si="450"/>
        <v>8.4749996662139893E-2</v>
      </c>
      <c r="BO5075" s="33"/>
    </row>
    <row r="5076" spans="1:67">
      <c r="A5076" s="316" t="s">
        <v>27</v>
      </c>
      <c r="B5076" t="s">
        <v>380</v>
      </c>
      <c r="C5076" t="s">
        <v>910</v>
      </c>
      <c r="D5076" t="s">
        <v>314</v>
      </c>
      <c r="E5076" s="316" t="s">
        <v>199</v>
      </c>
      <c r="F5076" s="316" t="s">
        <v>200</v>
      </c>
      <c r="G5076" s="316" t="s">
        <v>437</v>
      </c>
      <c r="H5076" s="316" t="s">
        <v>321</v>
      </c>
      <c r="I5076" s="316" t="s">
        <v>656</v>
      </c>
      <c r="J5076" s="316" t="s">
        <v>258</v>
      </c>
      <c r="K5076" s="36">
        <v>30</v>
      </c>
      <c r="L5076" s="317">
        <v>0.50846999883651733</v>
      </c>
      <c r="M5076" s="317">
        <v>0.55555999279022217</v>
      </c>
      <c r="N5076" s="36">
        <v>166</v>
      </c>
      <c r="O5076" s="317">
        <v>0.5743899941444397</v>
      </c>
      <c r="P5076" s="317">
        <v>0.60806000232696533</v>
      </c>
      <c r="Q5076" s="36">
        <v>8238</v>
      </c>
      <c r="R5076" s="317">
        <v>0.82611000537872314</v>
      </c>
      <c r="S5076" s="317">
        <v>0.86926001310348511</v>
      </c>
      <c r="T5076" t="s">
        <v>380</v>
      </c>
      <c r="BA5076" s="395">
        <v>1</v>
      </c>
      <c r="BB5076" s="396" t="s">
        <v>861</v>
      </c>
      <c r="BC5076" t="str">
        <f t="shared" si="446"/>
        <v>RRV</v>
      </c>
      <c r="BD5076" t="str">
        <f t="shared" si="447"/>
        <v>NAoMe_initial_ethnicity_grp</v>
      </c>
      <c r="BE5076" s="397" t="s">
        <v>862</v>
      </c>
      <c r="BF5076" t="str">
        <f t="shared" si="448"/>
        <v>White</v>
      </c>
      <c r="BG5076">
        <f t="shared" si="449"/>
        <v>30</v>
      </c>
      <c r="BH5076" s="398">
        <f t="shared" si="450"/>
        <v>0.50846999883651733</v>
      </c>
      <c r="BO5076" s="33"/>
    </row>
    <row r="5077" spans="1:67">
      <c r="A5077" s="316" t="s">
        <v>27</v>
      </c>
      <c r="B5077" t="s">
        <v>380</v>
      </c>
      <c r="C5077" t="s">
        <v>910</v>
      </c>
      <c r="D5077" t="s">
        <v>314</v>
      </c>
      <c r="E5077" s="316" t="s">
        <v>199</v>
      </c>
      <c r="F5077" s="316" t="s">
        <v>200</v>
      </c>
      <c r="G5077" s="316" t="s">
        <v>437</v>
      </c>
      <c r="H5077" s="316" t="s">
        <v>321</v>
      </c>
      <c r="I5077" s="316" t="s">
        <v>657</v>
      </c>
      <c r="J5077" s="316" t="s">
        <v>817</v>
      </c>
      <c r="K5077" s="36">
        <v>57</v>
      </c>
      <c r="L5077" s="317">
        <v>0.96609997749328613</v>
      </c>
      <c r="M5077" s="317"/>
      <c r="N5077" s="36">
        <v>269</v>
      </c>
      <c r="O5077" s="317">
        <v>0.93080002069473267</v>
      </c>
      <c r="P5077" s="317"/>
      <c r="Q5077" s="36">
        <v>9359</v>
      </c>
      <c r="R5077" s="317">
        <v>0.93853002786636353</v>
      </c>
      <c r="S5077" s="317"/>
      <c r="T5077" t="s">
        <v>380</v>
      </c>
      <c r="BA5077" s="395">
        <v>1</v>
      </c>
      <c r="BB5077" s="396" t="s">
        <v>861</v>
      </c>
      <c r="BC5077" t="str">
        <f t="shared" si="446"/>
        <v>RRV</v>
      </c>
      <c r="BD5077" t="str">
        <f t="shared" si="447"/>
        <v>NAoMe_initial_final_route</v>
      </c>
      <c r="BE5077" s="397" t="s">
        <v>862</v>
      </c>
      <c r="BF5077" t="str">
        <f t="shared" si="448"/>
        <v>Not screened</v>
      </c>
      <c r="BG5077">
        <f t="shared" si="449"/>
        <v>57</v>
      </c>
      <c r="BH5077" s="398">
        <f t="shared" si="450"/>
        <v>0.96609997749328613</v>
      </c>
      <c r="BO5077" s="33"/>
    </row>
    <row r="5078" spans="1:67">
      <c r="A5078" s="316" t="s">
        <v>27</v>
      </c>
      <c r="B5078" t="s">
        <v>380</v>
      </c>
      <c r="C5078" t="s">
        <v>910</v>
      </c>
      <c r="D5078" t="s">
        <v>314</v>
      </c>
      <c r="E5078" s="316" t="s">
        <v>199</v>
      </c>
      <c r="F5078" s="316" t="s">
        <v>200</v>
      </c>
      <c r="G5078" s="316" t="s">
        <v>437</v>
      </c>
      <c r="H5078" s="316" t="s">
        <v>321</v>
      </c>
      <c r="I5078" s="316" t="s">
        <v>657</v>
      </c>
      <c r="J5078" s="316" t="s">
        <v>352</v>
      </c>
      <c r="K5078" s="36">
        <v>2</v>
      </c>
      <c r="L5078" s="317">
        <v>3.3900000154972083E-2</v>
      </c>
      <c r="M5078" s="317"/>
      <c r="N5078" s="36">
        <v>20</v>
      </c>
      <c r="O5078" s="317">
        <v>6.9200001657009125E-2</v>
      </c>
      <c r="P5078" s="317"/>
      <c r="Q5078" s="36">
        <v>613</v>
      </c>
      <c r="R5078" s="317">
        <v>6.1469998210668557E-2</v>
      </c>
      <c r="S5078" s="317"/>
      <c r="T5078" t="s">
        <v>380</v>
      </c>
      <c r="BA5078" s="395">
        <v>1</v>
      </c>
      <c r="BB5078" s="396" t="s">
        <v>861</v>
      </c>
      <c r="BC5078" t="str">
        <f t="shared" si="446"/>
        <v>RRV</v>
      </c>
      <c r="BD5078" t="str">
        <f t="shared" si="447"/>
        <v>NAoMe_initial_final_route</v>
      </c>
      <c r="BE5078" s="397" t="s">
        <v>862</v>
      </c>
      <c r="BF5078" t="str">
        <f t="shared" si="448"/>
        <v>Screening</v>
      </c>
      <c r="BG5078">
        <f t="shared" si="449"/>
        <v>2</v>
      </c>
      <c r="BH5078" s="398">
        <f t="shared" si="450"/>
        <v>3.3900000154972083E-2</v>
      </c>
      <c r="BO5078" s="33"/>
    </row>
    <row r="5079" spans="1:67">
      <c r="A5079" s="316" t="s">
        <v>27</v>
      </c>
      <c r="B5079" t="s">
        <v>380</v>
      </c>
      <c r="C5079" t="s">
        <v>910</v>
      </c>
      <c r="D5079" t="s">
        <v>314</v>
      </c>
      <c r="E5079" s="316" t="s">
        <v>199</v>
      </c>
      <c r="F5079" s="316" t="s">
        <v>200</v>
      </c>
      <c r="G5079" s="316" t="s">
        <v>437</v>
      </c>
      <c r="H5079" s="316" t="s">
        <v>321</v>
      </c>
      <c r="I5079" s="316" t="s">
        <v>303</v>
      </c>
      <c r="J5079" s="316" t="s">
        <v>308</v>
      </c>
      <c r="K5079" s="36">
        <v>17</v>
      </c>
      <c r="L5079" s="317">
        <v>0.28813999891281128</v>
      </c>
      <c r="M5079" s="317"/>
      <c r="N5079" s="36">
        <v>81</v>
      </c>
      <c r="O5079" s="317">
        <v>0.28027999401092529</v>
      </c>
      <c r="P5079" s="317"/>
      <c r="Q5079" s="36">
        <v>1652</v>
      </c>
      <c r="R5079" s="317">
        <v>0.1656599938869476</v>
      </c>
      <c r="S5079" s="317"/>
      <c r="T5079" t="s">
        <v>380</v>
      </c>
      <c r="BA5079" s="395">
        <v>1</v>
      </c>
      <c r="BB5079" s="396" t="s">
        <v>861</v>
      </c>
      <c r="BC5079" t="str">
        <f t="shared" si="446"/>
        <v>RRV</v>
      </c>
      <c r="BD5079" t="str">
        <f t="shared" si="447"/>
        <v>NAoMe_initial_final_stage_tum</v>
      </c>
      <c r="BE5079" s="397" t="s">
        <v>862</v>
      </c>
      <c r="BF5079" t="str">
        <f t="shared" si="448"/>
        <v>Not staged/Unstated</v>
      </c>
      <c r="BG5079">
        <f t="shared" si="449"/>
        <v>17</v>
      </c>
      <c r="BH5079" s="398">
        <f t="shared" si="450"/>
        <v>0.28813999891281128</v>
      </c>
      <c r="BO5079" s="33"/>
    </row>
    <row r="5080" spans="1:67">
      <c r="A5080" s="316" t="s">
        <v>27</v>
      </c>
      <c r="B5080" t="s">
        <v>380</v>
      </c>
      <c r="C5080" t="s">
        <v>910</v>
      </c>
      <c r="D5080" t="s">
        <v>314</v>
      </c>
      <c r="E5080" s="316" t="s">
        <v>199</v>
      </c>
      <c r="F5080" s="316" t="s">
        <v>200</v>
      </c>
      <c r="G5080" s="316" t="s">
        <v>437</v>
      </c>
      <c r="H5080" s="316" t="s">
        <v>321</v>
      </c>
      <c r="I5080" s="316" t="s">
        <v>303</v>
      </c>
      <c r="J5080" s="316" t="s">
        <v>304</v>
      </c>
      <c r="K5080" s="36">
        <v>0</v>
      </c>
      <c r="L5080" s="317">
        <v>0</v>
      </c>
      <c r="M5080" s="317">
        <v>0</v>
      </c>
      <c r="N5080" s="36">
        <v>2</v>
      </c>
      <c r="O5080" s="317">
        <v>6.920000072568655E-3</v>
      </c>
      <c r="P5080" s="317">
        <v>9.6199996769428253E-3</v>
      </c>
      <c r="Q5080" s="36">
        <v>64</v>
      </c>
      <c r="R5080" s="317">
        <v>6.4199999906122676E-3</v>
      </c>
      <c r="S5080" s="317">
        <v>7.689999882131815E-3</v>
      </c>
      <c r="T5080" t="s">
        <v>380</v>
      </c>
      <c r="BA5080" s="395">
        <v>1</v>
      </c>
      <c r="BB5080" s="396" t="s">
        <v>861</v>
      </c>
      <c r="BC5080" t="str">
        <f t="shared" si="446"/>
        <v>RRV</v>
      </c>
      <c r="BD5080" t="str">
        <f t="shared" si="447"/>
        <v>NAoMe_initial_final_stage_tum</v>
      </c>
      <c r="BE5080" s="397" t="s">
        <v>862</v>
      </c>
      <c r="BF5080" t="str">
        <f t="shared" si="448"/>
        <v>Stage 0</v>
      </c>
      <c r="BG5080">
        <f t="shared" si="449"/>
        <v>0</v>
      </c>
      <c r="BH5080" s="398">
        <f t="shared" si="450"/>
        <v>0</v>
      </c>
      <c r="BO5080" s="33"/>
    </row>
    <row r="5081" spans="1:67">
      <c r="A5081" s="316" t="s">
        <v>27</v>
      </c>
      <c r="B5081" t="s">
        <v>380</v>
      </c>
      <c r="C5081" t="s">
        <v>910</v>
      </c>
      <c r="D5081" t="s">
        <v>314</v>
      </c>
      <c r="E5081" s="316" t="s">
        <v>199</v>
      </c>
      <c r="F5081" s="316" t="s">
        <v>200</v>
      </c>
      <c r="G5081" s="316" t="s">
        <v>437</v>
      </c>
      <c r="H5081" s="316" t="s">
        <v>321</v>
      </c>
      <c r="I5081" s="316" t="s">
        <v>303</v>
      </c>
      <c r="J5081" s="316" t="s">
        <v>305</v>
      </c>
      <c r="K5081" s="36">
        <v>2</v>
      </c>
      <c r="L5081" s="317">
        <v>3.3900000154972083E-2</v>
      </c>
      <c r="M5081" s="317">
        <v>4.7619998455047607E-2</v>
      </c>
      <c r="N5081" s="36">
        <v>6</v>
      </c>
      <c r="O5081" s="317">
        <v>2.0759999752044681E-2</v>
      </c>
      <c r="P5081" s="317">
        <v>2.8850000351667401E-2</v>
      </c>
      <c r="Q5081" s="36">
        <v>359</v>
      </c>
      <c r="R5081" s="317">
        <v>3.5999998450279243E-2</v>
      </c>
      <c r="S5081" s="317">
        <v>4.3150000274181373E-2</v>
      </c>
      <c r="T5081" t="s">
        <v>380</v>
      </c>
      <c r="BA5081" s="395">
        <v>1</v>
      </c>
      <c r="BB5081" s="396" t="s">
        <v>861</v>
      </c>
      <c r="BC5081" t="str">
        <f t="shared" si="446"/>
        <v>RRV</v>
      </c>
      <c r="BD5081" t="str">
        <f t="shared" si="447"/>
        <v>NAoMe_initial_final_stage_tum</v>
      </c>
      <c r="BE5081" s="397" t="s">
        <v>862</v>
      </c>
      <c r="BF5081" t="str">
        <f t="shared" si="448"/>
        <v>Stage 1</v>
      </c>
      <c r="BG5081">
        <f t="shared" si="449"/>
        <v>2</v>
      </c>
      <c r="BH5081" s="398">
        <f t="shared" si="450"/>
        <v>3.3900000154972083E-2</v>
      </c>
      <c r="BO5081" s="33"/>
    </row>
    <row r="5082" spans="1:67">
      <c r="A5082" s="316" t="s">
        <v>27</v>
      </c>
      <c r="B5082" t="s">
        <v>380</v>
      </c>
      <c r="C5082" t="s">
        <v>910</v>
      </c>
      <c r="D5082" t="s">
        <v>314</v>
      </c>
      <c r="E5082" s="316" t="s">
        <v>199</v>
      </c>
      <c r="F5082" s="316" t="s">
        <v>200</v>
      </c>
      <c r="G5082" s="316" t="s">
        <v>437</v>
      </c>
      <c r="H5082" s="316" t="s">
        <v>321</v>
      </c>
      <c r="I5082" s="316" t="s">
        <v>303</v>
      </c>
      <c r="J5082" s="316" t="s">
        <v>306</v>
      </c>
      <c r="K5082" s="36">
        <v>6</v>
      </c>
      <c r="L5082" s="317">
        <v>0.1016900017857552</v>
      </c>
      <c r="M5082" s="317">
        <v>0.14285999536514279</v>
      </c>
      <c r="N5082" s="36">
        <v>24</v>
      </c>
      <c r="O5082" s="317">
        <v>8.3039999008178711E-2</v>
      </c>
      <c r="P5082" s="317">
        <v>0.1153799965977669</v>
      </c>
      <c r="Q5082" s="36">
        <v>996</v>
      </c>
      <c r="R5082" s="317">
        <v>9.9880002439022064E-2</v>
      </c>
      <c r="S5082" s="317">
        <v>0.11970999836921691</v>
      </c>
      <c r="T5082" t="s">
        <v>380</v>
      </c>
      <c r="BA5082" s="395">
        <v>1</v>
      </c>
      <c r="BB5082" s="396" t="s">
        <v>861</v>
      </c>
      <c r="BC5082" t="str">
        <f t="shared" si="446"/>
        <v>RRV</v>
      </c>
      <c r="BD5082" t="str">
        <f t="shared" si="447"/>
        <v>NAoMe_initial_final_stage_tum</v>
      </c>
      <c r="BE5082" s="397" t="s">
        <v>862</v>
      </c>
      <c r="BF5082" t="str">
        <f t="shared" si="448"/>
        <v>Stage 2</v>
      </c>
      <c r="BG5082">
        <f t="shared" si="449"/>
        <v>6</v>
      </c>
      <c r="BH5082" s="398">
        <f t="shared" si="450"/>
        <v>0.1016900017857552</v>
      </c>
      <c r="BO5082" s="33"/>
    </row>
    <row r="5083" spans="1:67">
      <c r="A5083" s="316" t="s">
        <v>27</v>
      </c>
      <c r="B5083" t="s">
        <v>380</v>
      </c>
      <c r="C5083" t="s">
        <v>910</v>
      </c>
      <c r="D5083" t="s">
        <v>314</v>
      </c>
      <c r="E5083" s="316" t="s">
        <v>199</v>
      </c>
      <c r="F5083" s="316" t="s">
        <v>200</v>
      </c>
      <c r="G5083" s="316" t="s">
        <v>437</v>
      </c>
      <c r="H5083" s="316" t="s">
        <v>321</v>
      </c>
      <c r="I5083" s="316" t="s">
        <v>303</v>
      </c>
      <c r="J5083" s="316" t="s">
        <v>307</v>
      </c>
      <c r="K5083" s="36">
        <v>2</v>
      </c>
      <c r="L5083" s="317">
        <v>3.3900000154972083E-2</v>
      </c>
      <c r="M5083" s="317">
        <v>4.7619998455047607E-2</v>
      </c>
      <c r="N5083" s="36">
        <v>29</v>
      </c>
      <c r="O5083" s="317">
        <v>0.1003499999642372</v>
      </c>
      <c r="P5083" s="317">
        <v>0.13942000269889829</v>
      </c>
      <c r="Q5083" s="36">
        <v>742</v>
      </c>
      <c r="R5083" s="317">
        <v>7.4409998953342438E-2</v>
      </c>
      <c r="S5083" s="317">
        <v>8.9180000126361847E-2</v>
      </c>
      <c r="T5083" t="s">
        <v>380</v>
      </c>
      <c r="BA5083" s="395">
        <v>1</v>
      </c>
      <c r="BB5083" s="396" t="s">
        <v>861</v>
      </c>
      <c r="BC5083" t="str">
        <f t="shared" si="446"/>
        <v>RRV</v>
      </c>
      <c r="BD5083" t="str">
        <f t="shared" si="447"/>
        <v>NAoMe_initial_final_stage_tum</v>
      </c>
      <c r="BE5083" s="397" t="s">
        <v>862</v>
      </c>
      <c r="BF5083" t="str">
        <f t="shared" si="448"/>
        <v>Stage 3</v>
      </c>
      <c r="BG5083">
        <f t="shared" si="449"/>
        <v>2</v>
      </c>
      <c r="BH5083" s="398">
        <f t="shared" si="450"/>
        <v>3.3900000154972083E-2</v>
      </c>
      <c r="BO5083" s="33"/>
    </row>
    <row r="5084" spans="1:67">
      <c r="A5084" s="316" t="s">
        <v>27</v>
      </c>
      <c r="B5084" t="s">
        <v>380</v>
      </c>
      <c r="C5084" t="s">
        <v>910</v>
      </c>
      <c r="D5084" t="s">
        <v>314</v>
      </c>
      <c r="E5084" s="316" t="s">
        <v>199</v>
      </c>
      <c r="F5084" s="316" t="s">
        <v>200</v>
      </c>
      <c r="G5084" s="316" t="s">
        <v>437</v>
      </c>
      <c r="H5084" s="316" t="s">
        <v>321</v>
      </c>
      <c r="I5084" s="316" t="s">
        <v>303</v>
      </c>
      <c r="J5084" s="316" t="s">
        <v>336</v>
      </c>
      <c r="K5084" s="36">
        <v>32</v>
      </c>
      <c r="L5084" s="317">
        <v>0.5423700213432312</v>
      </c>
      <c r="M5084" s="317">
        <v>0.76190000772476196</v>
      </c>
      <c r="N5084" s="36">
        <v>147</v>
      </c>
      <c r="O5084" s="317">
        <v>0.50865000486373901</v>
      </c>
      <c r="P5084" s="317">
        <v>0.70673000812530518</v>
      </c>
      <c r="Q5084" s="36">
        <v>6159</v>
      </c>
      <c r="R5084" s="317">
        <v>0.6176300048828125</v>
      </c>
      <c r="S5084" s="317">
        <v>0.74026000499725342</v>
      </c>
      <c r="T5084" t="s">
        <v>380</v>
      </c>
      <c r="BA5084" s="395">
        <v>1</v>
      </c>
      <c r="BB5084" s="396" t="s">
        <v>861</v>
      </c>
      <c r="BC5084" t="str">
        <f t="shared" si="446"/>
        <v>RRV</v>
      </c>
      <c r="BD5084" t="str">
        <f t="shared" si="447"/>
        <v>NAoMe_initial_final_stage_tum</v>
      </c>
      <c r="BE5084" s="397" t="s">
        <v>862</v>
      </c>
      <c r="BF5084" t="str">
        <f t="shared" si="448"/>
        <v>Stage 4</v>
      </c>
      <c r="BG5084">
        <f t="shared" si="449"/>
        <v>32</v>
      </c>
      <c r="BH5084" s="398">
        <f t="shared" si="450"/>
        <v>0.5423700213432312</v>
      </c>
      <c r="BO5084" s="33"/>
    </row>
    <row r="5085" spans="1:67">
      <c r="A5085" s="316" t="s">
        <v>27</v>
      </c>
      <c r="B5085" t="s">
        <v>380</v>
      </c>
      <c r="C5085" t="s">
        <v>910</v>
      </c>
      <c r="D5085" t="s">
        <v>314</v>
      </c>
      <c r="E5085" s="316" t="s">
        <v>199</v>
      </c>
      <c r="F5085" s="316" t="s">
        <v>200</v>
      </c>
      <c r="G5085" s="316" t="s">
        <v>437</v>
      </c>
      <c r="H5085" s="316" t="s">
        <v>321</v>
      </c>
      <c r="I5085" s="316" t="s">
        <v>342</v>
      </c>
      <c r="J5085" s="316" t="s">
        <v>343</v>
      </c>
      <c r="K5085" s="36">
        <v>17</v>
      </c>
      <c r="L5085" s="317">
        <v>0.28813999891281128</v>
      </c>
      <c r="M5085" s="317"/>
      <c r="N5085" s="36">
        <v>81</v>
      </c>
      <c r="O5085" s="317">
        <v>0.28027999401092529</v>
      </c>
      <c r="P5085" s="317"/>
      <c r="Q5085" s="36">
        <v>1652</v>
      </c>
      <c r="R5085" s="317">
        <v>0.1656599938869476</v>
      </c>
      <c r="S5085" s="317"/>
      <c r="T5085" t="s">
        <v>380</v>
      </c>
      <c r="BA5085" s="395">
        <v>1</v>
      </c>
      <c r="BB5085" s="396" t="s">
        <v>861</v>
      </c>
      <c r="BC5085" t="str">
        <f t="shared" si="446"/>
        <v>RRV</v>
      </c>
      <c r="BD5085" t="str">
        <f t="shared" si="447"/>
        <v>NAoMe_initial_final_stage_tum_grp</v>
      </c>
      <c r="BE5085" s="397" t="s">
        <v>862</v>
      </c>
      <c r="BF5085" t="str">
        <f t="shared" si="448"/>
        <v>MBC in HESAPC</v>
      </c>
      <c r="BG5085">
        <f t="shared" si="449"/>
        <v>17</v>
      </c>
      <c r="BH5085" s="398">
        <f t="shared" si="450"/>
        <v>0.28813999891281128</v>
      </c>
      <c r="BO5085" s="33"/>
    </row>
    <row r="5086" spans="1:67">
      <c r="A5086" s="316" t="s">
        <v>27</v>
      </c>
      <c r="B5086" t="s">
        <v>380</v>
      </c>
      <c r="C5086" t="s">
        <v>910</v>
      </c>
      <c r="D5086" t="s">
        <v>314</v>
      </c>
      <c r="E5086" s="316" t="s">
        <v>199</v>
      </c>
      <c r="F5086" s="316" t="s">
        <v>200</v>
      </c>
      <c r="G5086" s="316" t="s">
        <v>437</v>
      </c>
      <c r="H5086" s="316" t="s">
        <v>321</v>
      </c>
      <c r="I5086" s="316" t="s">
        <v>342</v>
      </c>
      <c r="J5086" s="316" t="s">
        <v>344</v>
      </c>
      <c r="K5086" s="36">
        <v>12</v>
      </c>
      <c r="L5086" s="317">
        <v>0.20339000225067139</v>
      </c>
      <c r="M5086" s="317">
        <v>0.28571000695228582</v>
      </c>
      <c r="N5086" s="36">
        <v>61</v>
      </c>
      <c r="O5086" s="317">
        <v>0.21107000112533569</v>
      </c>
      <c r="P5086" s="317">
        <v>0.29326999187469482</v>
      </c>
      <c r="Q5086" s="36">
        <v>2161</v>
      </c>
      <c r="R5086" s="317">
        <v>0.2167100012302399</v>
      </c>
      <c r="S5086" s="317">
        <v>0.25973999500274658</v>
      </c>
      <c r="T5086" t="s">
        <v>380</v>
      </c>
      <c r="BA5086" s="395">
        <v>1</v>
      </c>
      <c r="BB5086" s="396" t="s">
        <v>861</v>
      </c>
      <c r="BC5086" t="str">
        <f t="shared" si="446"/>
        <v>RRV</v>
      </c>
      <c r="BD5086" t="str">
        <f t="shared" si="447"/>
        <v>NAoMe_initial_final_stage_tum_grp</v>
      </c>
      <c r="BE5086" s="397" t="s">
        <v>862</v>
      </c>
      <c r="BF5086" t="str">
        <f t="shared" si="448"/>
        <v>Stage 0-3</v>
      </c>
      <c r="BG5086">
        <f t="shared" si="449"/>
        <v>12</v>
      </c>
      <c r="BH5086" s="398">
        <f t="shared" si="450"/>
        <v>0.20339000225067139</v>
      </c>
      <c r="BO5086" s="33"/>
    </row>
    <row r="5087" spans="1:67">
      <c r="A5087" s="316" t="s">
        <v>27</v>
      </c>
      <c r="B5087" t="s">
        <v>380</v>
      </c>
      <c r="C5087" t="s">
        <v>910</v>
      </c>
      <c r="D5087" t="s">
        <v>314</v>
      </c>
      <c r="E5087" s="316" t="s">
        <v>199</v>
      </c>
      <c r="F5087" s="316" t="s">
        <v>200</v>
      </c>
      <c r="G5087" s="316" t="s">
        <v>437</v>
      </c>
      <c r="H5087" s="316" t="s">
        <v>321</v>
      </c>
      <c r="I5087" s="316" t="s">
        <v>342</v>
      </c>
      <c r="J5087" s="316" t="s">
        <v>336</v>
      </c>
      <c r="K5087" s="36">
        <v>30</v>
      </c>
      <c r="L5087" s="317">
        <v>0.50846999883651733</v>
      </c>
      <c r="M5087" s="317">
        <v>0.71429002285003662</v>
      </c>
      <c r="N5087" s="36">
        <v>147</v>
      </c>
      <c r="O5087" s="317">
        <v>0.50865000486373901</v>
      </c>
      <c r="P5087" s="317">
        <v>0.70673000812530518</v>
      </c>
      <c r="Q5087" s="36">
        <v>6159</v>
      </c>
      <c r="R5087" s="317">
        <v>0.6176300048828125</v>
      </c>
      <c r="S5087" s="317">
        <v>0.74026000499725342</v>
      </c>
      <c r="T5087" t="s">
        <v>380</v>
      </c>
      <c r="BA5087" s="395">
        <v>1</v>
      </c>
      <c r="BB5087" s="396" t="s">
        <v>861</v>
      </c>
      <c r="BC5087" t="str">
        <f t="shared" si="446"/>
        <v>RRV</v>
      </c>
      <c r="BD5087" t="str">
        <f t="shared" si="447"/>
        <v>NAoMe_initial_final_stage_tum_grp</v>
      </c>
      <c r="BE5087" s="397" t="s">
        <v>862</v>
      </c>
      <c r="BF5087" t="str">
        <f t="shared" si="448"/>
        <v>Stage 4</v>
      </c>
      <c r="BG5087">
        <f t="shared" si="449"/>
        <v>30</v>
      </c>
      <c r="BH5087" s="398">
        <f t="shared" si="450"/>
        <v>0.50846999883651733</v>
      </c>
      <c r="BO5087" s="33"/>
    </row>
    <row r="5088" spans="1:67">
      <c r="A5088" s="316" t="s">
        <v>27</v>
      </c>
      <c r="B5088" t="s">
        <v>380</v>
      </c>
      <c r="C5088" t="s">
        <v>910</v>
      </c>
      <c r="D5088" t="s">
        <v>314</v>
      </c>
      <c r="E5088" s="316" t="s">
        <v>199</v>
      </c>
      <c r="F5088" s="316" t="s">
        <v>200</v>
      </c>
      <c r="G5088" s="316" t="s">
        <v>437</v>
      </c>
      <c r="H5088" s="316" t="s">
        <v>321</v>
      </c>
      <c r="I5088" s="316" t="s">
        <v>658</v>
      </c>
      <c r="J5088" s="316" t="s">
        <v>345</v>
      </c>
      <c r="K5088" s="36">
        <v>59</v>
      </c>
      <c r="L5088" s="317">
        <v>1</v>
      </c>
      <c r="M5088" s="317"/>
      <c r="N5088" s="36">
        <v>289</v>
      </c>
      <c r="O5088" s="317">
        <v>1</v>
      </c>
      <c r="P5088" s="317"/>
      <c r="Q5088" s="36">
        <v>9972</v>
      </c>
      <c r="R5088" s="317">
        <v>1</v>
      </c>
      <c r="S5088" s="317"/>
      <c r="T5088" t="s">
        <v>380</v>
      </c>
      <c r="BA5088" s="395">
        <v>1</v>
      </c>
      <c r="BB5088" s="396" t="s">
        <v>861</v>
      </c>
      <c r="BC5088" t="str">
        <f t="shared" si="446"/>
        <v>RRV</v>
      </c>
      <c r="BD5088" t="str">
        <f t="shared" si="447"/>
        <v>NAoMe_initial_final_who_ps</v>
      </c>
      <c r="BE5088" s="397" t="s">
        <v>862</v>
      </c>
      <c r="BF5088" t="str">
        <f t="shared" si="448"/>
        <v>Not recorded</v>
      </c>
      <c r="BG5088">
        <f t="shared" si="449"/>
        <v>59</v>
      </c>
      <c r="BH5088" s="398">
        <f t="shared" si="450"/>
        <v>1</v>
      </c>
      <c r="BO5088" s="33"/>
    </row>
    <row r="5089" spans="1:67">
      <c r="A5089" s="316" t="s">
        <v>27</v>
      </c>
      <c r="B5089" t="s">
        <v>380</v>
      </c>
      <c r="C5089" t="s">
        <v>910</v>
      </c>
      <c r="D5089" t="s">
        <v>314</v>
      </c>
      <c r="E5089" s="316" t="s">
        <v>199</v>
      </c>
      <c r="F5089" s="316" t="s">
        <v>200</v>
      </c>
      <c r="G5089" s="316" t="s">
        <v>437</v>
      </c>
      <c r="H5089" s="316" t="s">
        <v>321</v>
      </c>
      <c r="I5089" s="316" t="s">
        <v>291</v>
      </c>
      <c r="J5089" s="316" t="s">
        <v>313</v>
      </c>
      <c r="K5089" s="36">
        <v>59</v>
      </c>
      <c r="L5089" s="317">
        <v>1</v>
      </c>
      <c r="M5089" s="317"/>
      <c r="N5089" s="36">
        <v>287</v>
      </c>
      <c r="O5089" s="317">
        <v>0.9930800199508667</v>
      </c>
      <c r="P5089" s="317"/>
      <c r="Q5089" s="36">
        <v>9846</v>
      </c>
      <c r="R5089" s="317">
        <v>0.98736000061035156</v>
      </c>
      <c r="S5089" s="317"/>
      <c r="T5089" t="s">
        <v>380</v>
      </c>
      <c r="BA5089" s="395">
        <v>1</v>
      </c>
      <c r="BB5089" s="396" t="s">
        <v>861</v>
      </c>
      <c r="BC5089" t="str">
        <f t="shared" si="446"/>
        <v>RRV</v>
      </c>
      <c r="BD5089" t="str">
        <f t="shared" si="447"/>
        <v>NAoMe_initial_gender</v>
      </c>
      <c r="BE5089" s="397" t="s">
        <v>862</v>
      </c>
      <c r="BF5089" t="str">
        <f t="shared" si="448"/>
        <v>Female</v>
      </c>
      <c r="BG5089">
        <f t="shared" si="449"/>
        <v>59</v>
      </c>
      <c r="BH5089" s="398">
        <f t="shared" si="450"/>
        <v>1</v>
      </c>
      <c r="BO5089" s="33"/>
    </row>
    <row r="5090" spans="1:67">
      <c r="A5090" s="316" t="s">
        <v>27</v>
      </c>
      <c r="B5090" t="s">
        <v>380</v>
      </c>
      <c r="C5090" t="s">
        <v>910</v>
      </c>
      <c r="D5090" t="s">
        <v>314</v>
      </c>
      <c r="E5090" s="316" t="s">
        <v>199</v>
      </c>
      <c r="F5090" s="316" t="s">
        <v>200</v>
      </c>
      <c r="G5090" s="316" t="s">
        <v>437</v>
      </c>
      <c r="H5090" s="316" t="s">
        <v>321</v>
      </c>
      <c r="I5090" s="316" t="s">
        <v>291</v>
      </c>
      <c r="J5090" s="316" t="s">
        <v>293</v>
      </c>
      <c r="K5090" s="36">
        <v>0</v>
      </c>
      <c r="L5090" s="317">
        <v>0</v>
      </c>
      <c r="M5090" s="317"/>
      <c r="N5090" s="36">
        <v>2</v>
      </c>
      <c r="O5090" s="317">
        <v>6.920000072568655E-3</v>
      </c>
      <c r="P5090" s="317"/>
      <c r="Q5090" s="36">
        <v>126</v>
      </c>
      <c r="R5090" s="317">
        <v>1.264000032097101E-2</v>
      </c>
      <c r="S5090" s="317"/>
      <c r="T5090" t="s">
        <v>380</v>
      </c>
      <c r="BA5090" s="395">
        <v>1</v>
      </c>
      <c r="BB5090" s="396" t="s">
        <v>861</v>
      </c>
      <c r="BC5090" t="str">
        <f t="shared" si="446"/>
        <v>RRV</v>
      </c>
      <c r="BD5090" t="str">
        <f t="shared" si="447"/>
        <v>NAoMe_initial_gender</v>
      </c>
      <c r="BE5090" s="397" t="s">
        <v>862</v>
      </c>
      <c r="BF5090" t="str">
        <f t="shared" si="448"/>
        <v>Male</v>
      </c>
      <c r="BG5090">
        <f t="shared" si="449"/>
        <v>0</v>
      </c>
      <c r="BH5090" s="398">
        <f t="shared" si="450"/>
        <v>0</v>
      </c>
      <c r="BO5090" s="33"/>
    </row>
    <row r="5091" spans="1:67">
      <c r="A5091" s="316" t="s">
        <v>27</v>
      </c>
      <c r="B5091" t="s">
        <v>380</v>
      </c>
      <c r="C5091" t="s">
        <v>910</v>
      </c>
      <c r="D5091" t="s">
        <v>314</v>
      </c>
      <c r="E5091" s="316" t="s">
        <v>199</v>
      </c>
      <c r="F5091" s="316" t="s">
        <v>200</v>
      </c>
      <c r="G5091" s="316" t="s">
        <v>437</v>
      </c>
      <c r="H5091" s="316" t="s">
        <v>321</v>
      </c>
      <c r="I5091" s="316" t="s">
        <v>659</v>
      </c>
      <c r="J5091" s="316" t="s">
        <v>294</v>
      </c>
      <c r="K5091" s="36">
        <v>12</v>
      </c>
      <c r="L5091" s="317">
        <v>0.20339000225067139</v>
      </c>
      <c r="M5091" s="317">
        <v>0.20339000225067139</v>
      </c>
      <c r="N5091" s="36">
        <v>55</v>
      </c>
      <c r="O5091" s="317">
        <v>0.19031000137329099</v>
      </c>
      <c r="P5091" s="317">
        <v>0.19031000137329099</v>
      </c>
      <c r="Q5091" s="36">
        <v>1800</v>
      </c>
      <c r="R5091" s="317">
        <v>0.18050999939441681</v>
      </c>
      <c r="S5091" s="317">
        <v>0.18050999939441681</v>
      </c>
      <c r="T5091" t="s">
        <v>380</v>
      </c>
      <c r="BA5091" s="395">
        <v>1</v>
      </c>
      <c r="BB5091" s="396" t="s">
        <v>861</v>
      </c>
      <c r="BC5091" t="str">
        <f t="shared" si="446"/>
        <v>RRV</v>
      </c>
      <c r="BD5091" t="str">
        <f t="shared" si="447"/>
        <v>NAoMe_initial_imd_2019</v>
      </c>
      <c r="BE5091" s="397" t="s">
        <v>862</v>
      </c>
      <c r="BF5091" t="str">
        <f t="shared" si="448"/>
        <v>1 - most deprived</v>
      </c>
      <c r="BG5091">
        <f t="shared" si="449"/>
        <v>12</v>
      </c>
      <c r="BH5091" s="398">
        <f t="shared" si="450"/>
        <v>0.20339000225067139</v>
      </c>
      <c r="BO5091" s="33"/>
    </row>
    <row r="5092" spans="1:67">
      <c r="A5092" s="316" t="s">
        <v>27</v>
      </c>
      <c r="B5092" t="s">
        <v>380</v>
      </c>
      <c r="C5092" t="s">
        <v>910</v>
      </c>
      <c r="D5092" t="s">
        <v>314</v>
      </c>
      <c r="E5092" s="316" t="s">
        <v>199</v>
      </c>
      <c r="F5092" s="316" t="s">
        <v>200</v>
      </c>
      <c r="G5092" s="316" t="s">
        <v>437</v>
      </c>
      <c r="H5092" s="316" t="s">
        <v>321</v>
      </c>
      <c r="I5092" s="316" t="s">
        <v>659</v>
      </c>
      <c r="J5092" s="316" t="s">
        <v>15</v>
      </c>
      <c r="K5092" s="36">
        <v>22</v>
      </c>
      <c r="L5092" s="317">
        <v>0.37288001179695129</v>
      </c>
      <c r="M5092" s="317">
        <v>0.37288001179695129</v>
      </c>
      <c r="N5092" s="36">
        <v>82</v>
      </c>
      <c r="O5092" s="317">
        <v>0.28374001383781428</v>
      </c>
      <c r="P5092" s="317">
        <v>0.28374001383781428</v>
      </c>
      <c r="Q5092" s="36">
        <v>2036</v>
      </c>
      <c r="R5092" s="317">
        <v>0.20417000353336329</v>
      </c>
      <c r="S5092" s="317">
        <v>0.20417000353336329</v>
      </c>
      <c r="T5092" t="s">
        <v>380</v>
      </c>
      <c r="BA5092" s="395">
        <v>1</v>
      </c>
      <c r="BB5092" s="396" t="s">
        <v>861</v>
      </c>
      <c r="BC5092" t="str">
        <f t="shared" si="446"/>
        <v>RRV</v>
      </c>
      <c r="BD5092" t="str">
        <f t="shared" si="447"/>
        <v>NAoMe_initial_imd_2019</v>
      </c>
      <c r="BE5092" s="397" t="s">
        <v>862</v>
      </c>
      <c r="BF5092" t="str">
        <f t="shared" si="448"/>
        <v>2</v>
      </c>
      <c r="BG5092">
        <f t="shared" si="449"/>
        <v>22</v>
      </c>
      <c r="BH5092" s="398">
        <f t="shared" si="450"/>
        <v>0.37288001179695129</v>
      </c>
      <c r="BO5092" s="33"/>
    </row>
    <row r="5093" spans="1:67">
      <c r="A5093" s="316" t="s">
        <v>27</v>
      </c>
      <c r="B5093" t="s">
        <v>380</v>
      </c>
      <c r="C5093" t="s">
        <v>910</v>
      </c>
      <c r="D5093" t="s">
        <v>314</v>
      </c>
      <c r="E5093" s="316" t="s">
        <v>199</v>
      </c>
      <c r="F5093" s="316" t="s">
        <v>200</v>
      </c>
      <c r="G5093" s="316" t="s">
        <v>437</v>
      </c>
      <c r="H5093" s="316" t="s">
        <v>321</v>
      </c>
      <c r="I5093" s="316" t="s">
        <v>659</v>
      </c>
      <c r="J5093" s="316" t="s">
        <v>16</v>
      </c>
      <c r="K5093" s="36">
        <v>17</v>
      </c>
      <c r="L5093" s="317">
        <v>0.28813999891281128</v>
      </c>
      <c r="M5093" s="317">
        <v>0.28813999891281128</v>
      </c>
      <c r="N5093" s="36">
        <v>77</v>
      </c>
      <c r="O5093" s="317">
        <v>0.2664400041103363</v>
      </c>
      <c r="P5093" s="317">
        <v>0.2664400041103363</v>
      </c>
      <c r="Q5093" s="36">
        <v>2085</v>
      </c>
      <c r="R5093" s="317">
        <v>0.20908999443054199</v>
      </c>
      <c r="S5093" s="317">
        <v>0.20908999443054199</v>
      </c>
      <c r="T5093" t="s">
        <v>380</v>
      </c>
      <c r="BA5093" s="395">
        <v>1</v>
      </c>
      <c r="BB5093" s="396" t="s">
        <v>861</v>
      </c>
      <c r="BC5093" t="str">
        <f t="shared" si="446"/>
        <v>RRV</v>
      </c>
      <c r="BD5093" t="str">
        <f t="shared" si="447"/>
        <v>NAoMe_initial_imd_2019</v>
      </c>
      <c r="BE5093" s="397" t="s">
        <v>862</v>
      </c>
      <c r="BF5093" t="str">
        <f t="shared" si="448"/>
        <v>3</v>
      </c>
      <c r="BG5093">
        <f t="shared" si="449"/>
        <v>17</v>
      </c>
      <c r="BH5093" s="398">
        <f t="shared" si="450"/>
        <v>0.28813999891281128</v>
      </c>
      <c r="BO5093" s="33"/>
    </row>
    <row r="5094" spans="1:67">
      <c r="A5094" s="316" t="s">
        <v>27</v>
      </c>
      <c r="B5094" t="s">
        <v>380</v>
      </c>
      <c r="C5094" t="s">
        <v>910</v>
      </c>
      <c r="D5094" t="s">
        <v>314</v>
      </c>
      <c r="E5094" s="316" t="s">
        <v>199</v>
      </c>
      <c r="F5094" s="316" t="s">
        <v>200</v>
      </c>
      <c r="G5094" s="316" t="s">
        <v>437</v>
      </c>
      <c r="H5094" s="316" t="s">
        <v>321</v>
      </c>
      <c r="I5094" s="316" t="s">
        <v>659</v>
      </c>
      <c r="J5094" s="316" t="s">
        <v>17</v>
      </c>
      <c r="K5094" s="36">
        <v>6</v>
      </c>
      <c r="L5094" s="317">
        <v>0.1016900017857552</v>
      </c>
      <c r="M5094" s="317">
        <v>0.1016900017857552</v>
      </c>
      <c r="N5094" s="36">
        <v>48</v>
      </c>
      <c r="O5094" s="317">
        <v>0.16608999669551849</v>
      </c>
      <c r="P5094" s="317">
        <v>0.16608999669551849</v>
      </c>
      <c r="Q5094" s="36">
        <v>2024</v>
      </c>
      <c r="R5094" s="317">
        <v>0.2029699981212616</v>
      </c>
      <c r="S5094" s="317">
        <v>0.2029699981212616</v>
      </c>
      <c r="T5094" t="s">
        <v>380</v>
      </c>
      <c r="BA5094" s="395">
        <v>1</v>
      </c>
      <c r="BB5094" s="396" t="s">
        <v>861</v>
      </c>
      <c r="BC5094" t="str">
        <f t="shared" si="446"/>
        <v>RRV</v>
      </c>
      <c r="BD5094" t="str">
        <f t="shared" si="447"/>
        <v>NAoMe_initial_imd_2019</v>
      </c>
      <c r="BE5094" s="397" t="s">
        <v>862</v>
      </c>
      <c r="BF5094" t="str">
        <f t="shared" si="448"/>
        <v>4</v>
      </c>
      <c r="BG5094">
        <f t="shared" si="449"/>
        <v>6</v>
      </c>
      <c r="BH5094" s="398">
        <f t="shared" si="450"/>
        <v>0.1016900017857552</v>
      </c>
      <c r="BO5094" s="33"/>
    </row>
    <row r="5095" spans="1:67">
      <c r="A5095" s="316" t="s">
        <v>27</v>
      </c>
      <c r="B5095" t="s">
        <v>380</v>
      </c>
      <c r="C5095" t="s">
        <v>910</v>
      </c>
      <c r="D5095" t="s">
        <v>314</v>
      </c>
      <c r="E5095" s="316" t="s">
        <v>199</v>
      </c>
      <c r="F5095" s="316" t="s">
        <v>200</v>
      </c>
      <c r="G5095" s="316" t="s">
        <v>437</v>
      </c>
      <c r="H5095" s="316" t="s">
        <v>321</v>
      </c>
      <c r="I5095" s="316" t="s">
        <v>659</v>
      </c>
      <c r="J5095" s="316" t="s">
        <v>295</v>
      </c>
      <c r="K5095" s="36">
        <v>2</v>
      </c>
      <c r="L5095" s="317">
        <v>3.3900000154972083E-2</v>
      </c>
      <c r="M5095" s="317">
        <v>3.3900000154972083E-2</v>
      </c>
      <c r="N5095" s="36">
        <v>27</v>
      </c>
      <c r="O5095" s="317">
        <v>9.3429997563362122E-2</v>
      </c>
      <c r="P5095" s="317">
        <v>9.3429997563362122E-2</v>
      </c>
      <c r="Q5095" s="36">
        <v>2027</v>
      </c>
      <c r="R5095" s="317">
        <v>0.2032700031995773</v>
      </c>
      <c r="S5095" s="317">
        <v>0.2032700031995773</v>
      </c>
      <c r="T5095" t="s">
        <v>380</v>
      </c>
      <c r="BA5095" s="395">
        <v>1</v>
      </c>
      <c r="BB5095" s="396" t="s">
        <v>861</v>
      </c>
      <c r="BC5095" t="str">
        <f t="shared" si="446"/>
        <v>RRV</v>
      </c>
      <c r="BD5095" t="str">
        <f t="shared" si="447"/>
        <v>NAoMe_initial_imd_2019</v>
      </c>
      <c r="BE5095" s="397" t="s">
        <v>862</v>
      </c>
      <c r="BF5095" t="str">
        <f t="shared" si="448"/>
        <v>5 - least deprived</v>
      </c>
      <c r="BG5095">
        <f t="shared" si="449"/>
        <v>2</v>
      </c>
      <c r="BH5095" s="398">
        <f t="shared" si="450"/>
        <v>3.3900000154972083E-2</v>
      </c>
      <c r="BO5095" s="33"/>
    </row>
    <row r="5096" spans="1:67">
      <c r="A5096" s="316" t="s">
        <v>27</v>
      </c>
      <c r="B5096" t="s">
        <v>380</v>
      </c>
      <c r="C5096" t="s">
        <v>910</v>
      </c>
      <c r="D5096" t="s">
        <v>314</v>
      </c>
      <c r="E5096" s="316" t="s">
        <v>199</v>
      </c>
      <c r="F5096" s="316" t="s">
        <v>200</v>
      </c>
      <c r="G5096" s="316" t="s">
        <v>437</v>
      </c>
      <c r="H5096" s="316" t="s">
        <v>321</v>
      </c>
      <c r="I5096" s="316" t="s">
        <v>659</v>
      </c>
      <c r="J5096" s="316" t="s">
        <v>260</v>
      </c>
      <c r="K5096" s="36">
        <v>0</v>
      </c>
      <c r="L5096" s="317">
        <v>0</v>
      </c>
      <c r="M5096" s="317"/>
      <c r="N5096" s="36">
        <v>0</v>
      </c>
      <c r="O5096" s="317">
        <v>0</v>
      </c>
      <c r="P5096" s="317"/>
      <c r="Q5096" s="36">
        <v>0</v>
      </c>
      <c r="R5096" s="317">
        <v>0</v>
      </c>
      <c r="S5096" s="317"/>
      <c r="T5096" t="s">
        <v>380</v>
      </c>
      <c r="BA5096" s="395">
        <v>1</v>
      </c>
      <c r="BB5096" s="396" t="s">
        <v>861</v>
      </c>
      <c r="BC5096" t="str">
        <f t="shared" si="446"/>
        <v>RRV</v>
      </c>
      <c r="BD5096" t="str">
        <f t="shared" si="447"/>
        <v>NAoMe_initial_imd_2019</v>
      </c>
      <c r="BE5096" s="397" t="s">
        <v>862</v>
      </c>
      <c r="BF5096" t="str">
        <f t="shared" si="448"/>
        <v>Unknown</v>
      </c>
      <c r="BG5096">
        <f t="shared" si="449"/>
        <v>0</v>
      </c>
      <c r="BH5096" s="398">
        <f t="shared" si="450"/>
        <v>0</v>
      </c>
      <c r="BO5096" s="33"/>
    </row>
    <row r="5097" spans="1:67">
      <c r="A5097" s="316" t="s">
        <v>27</v>
      </c>
      <c r="B5097" t="s">
        <v>380</v>
      </c>
      <c r="C5097" t="s">
        <v>910</v>
      </c>
      <c r="D5097" t="s">
        <v>314</v>
      </c>
      <c r="E5097" s="316" t="s">
        <v>199</v>
      </c>
      <c r="F5097" s="318" t="s">
        <v>200</v>
      </c>
      <c r="G5097" s="318" t="s">
        <v>437</v>
      </c>
      <c r="H5097" s="318" t="s">
        <v>321</v>
      </c>
      <c r="I5097" s="316" t="s">
        <v>296</v>
      </c>
      <c r="J5097" s="316" t="s">
        <v>297</v>
      </c>
      <c r="K5097" s="36">
        <v>38</v>
      </c>
      <c r="L5097" s="317">
        <v>0.64407002925872803</v>
      </c>
      <c r="M5097" s="317">
        <v>0.6551700234413147</v>
      </c>
      <c r="N5097" s="36">
        <v>165</v>
      </c>
      <c r="O5097" s="317">
        <v>0.57093000411987305</v>
      </c>
      <c r="P5097" s="317">
        <v>0.58303999900817871</v>
      </c>
      <c r="Q5097" s="36">
        <v>5528</v>
      </c>
      <c r="R5097" s="317">
        <v>0.55435001850128174</v>
      </c>
      <c r="S5097" s="317">
        <v>0.56936997175216675</v>
      </c>
      <c r="T5097" t="s">
        <v>380</v>
      </c>
      <c r="BA5097" s="395">
        <v>1</v>
      </c>
      <c r="BB5097" s="396" t="s">
        <v>861</v>
      </c>
      <c r="BC5097" t="str">
        <f t="shared" si="446"/>
        <v>RRV</v>
      </c>
      <c r="BD5097" t="str">
        <f t="shared" si="447"/>
        <v>NAoMe_initial_scarf_731_grp</v>
      </c>
      <c r="BE5097" s="397" t="s">
        <v>862</v>
      </c>
      <c r="BF5097" t="str">
        <f t="shared" si="448"/>
        <v>Fit</v>
      </c>
      <c r="BG5097">
        <f t="shared" si="449"/>
        <v>38</v>
      </c>
      <c r="BH5097" s="398">
        <f t="shared" si="450"/>
        <v>0.64407002925872803</v>
      </c>
      <c r="BO5097" s="33"/>
    </row>
    <row r="5098" spans="1:67">
      <c r="A5098" s="316" t="s">
        <v>27</v>
      </c>
      <c r="B5098" t="s">
        <v>380</v>
      </c>
      <c r="C5098" t="s">
        <v>910</v>
      </c>
      <c r="D5098" t="s">
        <v>314</v>
      </c>
      <c r="E5098" s="316" t="s">
        <v>199</v>
      </c>
      <c r="F5098" s="316" t="s">
        <v>200</v>
      </c>
      <c r="G5098" s="316" t="s">
        <v>437</v>
      </c>
      <c r="H5098" s="316" t="s">
        <v>321</v>
      </c>
      <c r="I5098" s="316" t="s">
        <v>296</v>
      </c>
      <c r="J5098" s="316" t="s">
        <v>298</v>
      </c>
      <c r="K5098" s="36">
        <v>9</v>
      </c>
      <c r="L5098" s="317">
        <v>0.152539998292923</v>
      </c>
      <c r="M5098" s="317">
        <v>0.15516999363899231</v>
      </c>
      <c r="N5098" s="36">
        <v>50</v>
      </c>
      <c r="O5098" s="317">
        <v>0.17301000654697421</v>
      </c>
      <c r="P5098" s="317">
        <v>0.1766799986362457</v>
      </c>
      <c r="Q5098" s="36">
        <v>1492</v>
      </c>
      <c r="R5098" s="317">
        <v>0.149619996547699</v>
      </c>
      <c r="S5098" s="317">
        <v>0.153669998049736</v>
      </c>
      <c r="T5098" t="s">
        <v>380</v>
      </c>
      <c r="BA5098" s="395">
        <v>1</v>
      </c>
      <c r="BB5098" s="396" t="s">
        <v>861</v>
      </c>
      <c r="BC5098" t="str">
        <f t="shared" si="446"/>
        <v>RRV</v>
      </c>
      <c r="BD5098" t="str">
        <f t="shared" si="447"/>
        <v>NAoMe_initial_scarf_731_grp</v>
      </c>
      <c r="BE5098" s="397" t="s">
        <v>862</v>
      </c>
      <c r="BF5098" t="str">
        <f t="shared" si="448"/>
        <v>Mild frailty</v>
      </c>
      <c r="BG5098">
        <f t="shared" si="449"/>
        <v>9</v>
      </c>
      <c r="BH5098" s="398">
        <f t="shared" si="450"/>
        <v>0.152539998292923</v>
      </c>
      <c r="BO5098" s="33"/>
    </row>
    <row r="5099" spans="1:67">
      <c r="A5099" s="316" t="s">
        <v>27</v>
      </c>
      <c r="B5099" t="s">
        <v>380</v>
      </c>
      <c r="C5099" t="s">
        <v>910</v>
      </c>
      <c r="D5099" t="s">
        <v>314</v>
      </c>
      <c r="E5099" s="316" t="s">
        <v>199</v>
      </c>
      <c r="F5099" s="316" t="s">
        <v>200</v>
      </c>
      <c r="G5099" s="316" t="s">
        <v>437</v>
      </c>
      <c r="H5099" s="316" t="s">
        <v>321</v>
      </c>
      <c r="I5099" s="316" t="s">
        <v>296</v>
      </c>
      <c r="J5099" s="316" t="s">
        <v>299</v>
      </c>
      <c r="K5099" s="36">
        <v>9</v>
      </c>
      <c r="L5099" s="317">
        <v>0.152539998292923</v>
      </c>
      <c r="M5099" s="317">
        <v>0.15516999363899231</v>
      </c>
      <c r="N5099" s="36">
        <v>36</v>
      </c>
      <c r="O5099" s="317">
        <v>0.1245699971914291</v>
      </c>
      <c r="P5099" s="317">
        <v>0.12721000611782071</v>
      </c>
      <c r="Q5099" s="36">
        <v>1470</v>
      </c>
      <c r="R5099" s="317">
        <v>0.1474100053310394</v>
      </c>
      <c r="S5099" s="317">
        <v>0.1514099985361099</v>
      </c>
      <c r="T5099" t="s">
        <v>380</v>
      </c>
      <c r="BA5099" s="395">
        <v>1</v>
      </c>
      <c r="BB5099" s="396" t="s">
        <v>861</v>
      </c>
      <c r="BC5099" t="str">
        <f t="shared" si="446"/>
        <v>RRV</v>
      </c>
      <c r="BD5099" t="str">
        <f t="shared" si="447"/>
        <v>NAoMe_initial_scarf_731_grp</v>
      </c>
      <c r="BE5099" s="397" t="s">
        <v>862</v>
      </c>
      <c r="BF5099" t="str">
        <f t="shared" si="448"/>
        <v>Moderate frailty</v>
      </c>
      <c r="BG5099">
        <f t="shared" si="449"/>
        <v>9</v>
      </c>
      <c r="BH5099" s="398">
        <f t="shared" si="450"/>
        <v>0.152539998292923</v>
      </c>
      <c r="BO5099" s="33"/>
    </row>
    <row r="5100" spans="1:67">
      <c r="A5100" s="316" t="s">
        <v>27</v>
      </c>
      <c r="B5100" t="s">
        <v>380</v>
      </c>
      <c r="C5100" t="s">
        <v>910</v>
      </c>
      <c r="D5100" t="s">
        <v>314</v>
      </c>
      <c r="E5100" s="316" t="s">
        <v>199</v>
      </c>
      <c r="F5100" s="316" t="s">
        <v>200</v>
      </c>
      <c r="G5100" s="316" t="s">
        <v>437</v>
      </c>
      <c r="H5100" s="316" t="s">
        <v>321</v>
      </c>
      <c r="I5100" s="316" t="s">
        <v>296</v>
      </c>
      <c r="J5100" s="316" t="s">
        <v>353</v>
      </c>
      <c r="K5100" s="36">
        <v>1</v>
      </c>
      <c r="L5100" s="317">
        <v>1.6950000077486042E-2</v>
      </c>
      <c r="M5100" s="317"/>
      <c r="N5100" s="36">
        <v>6</v>
      </c>
      <c r="O5100" s="317">
        <v>2.0759999752044681E-2</v>
      </c>
      <c r="P5100" s="317"/>
      <c r="Q5100" s="36">
        <v>263</v>
      </c>
      <c r="R5100" s="317">
        <v>2.6370000094175339E-2</v>
      </c>
      <c r="S5100" s="317"/>
      <c r="T5100" t="s">
        <v>380</v>
      </c>
      <c r="BA5100" s="395">
        <v>1</v>
      </c>
      <c r="BB5100" s="396" t="s">
        <v>861</v>
      </c>
      <c r="BC5100" t="str">
        <f t="shared" si="446"/>
        <v>RRV</v>
      </c>
      <c r="BD5100" t="str">
        <f t="shared" si="447"/>
        <v>NAoMe_initial_scarf_731_grp</v>
      </c>
      <c r="BE5100" s="397" t="s">
        <v>862</v>
      </c>
      <c r="BF5100" t="str">
        <f t="shared" si="448"/>
        <v>Not in HESAPC</v>
      </c>
      <c r="BG5100">
        <f t="shared" si="449"/>
        <v>1</v>
      </c>
      <c r="BH5100" s="398">
        <f t="shared" si="450"/>
        <v>1.6950000077486042E-2</v>
      </c>
      <c r="BO5100" s="33"/>
    </row>
    <row r="5101" spans="1:67">
      <c r="A5101" s="316" t="s">
        <v>27</v>
      </c>
      <c r="B5101" t="s">
        <v>380</v>
      </c>
      <c r="C5101" t="s">
        <v>910</v>
      </c>
      <c r="D5101" t="s">
        <v>314</v>
      </c>
      <c r="E5101" s="316" t="s">
        <v>199</v>
      </c>
      <c r="F5101" s="316" t="s">
        <v>200</v>
      </c>
      <c r="G5101" s="316" t="s">
        <v>437</v>
      </c>
      <c r="H5101" s="316" t="s">
        <v>321</v>
      </c>
      <c r="I5101" s="316" t="s">
        <v>296</v>
      </c>
      <c r="J5101" s="316" t="s">
        <v>300</v>
      </c>
      <c r="K5101" s="36">
        <v>2</v>
      </c>
      <c r="L5101" s="317">
        <v>3.3900000154972083E-2</v>
      </c>
      <c r="M5101" s="317">
        <v>3.4480001777410507E-2</v>
      </c>
      <c r="N5101" s="36">
        <v>32</v>
      </c>
      <c r="O5101" s="317">
        <v>0.11072999984025959</v>
      </c>
      <c r="P5101" s="317">
        <v>0.1130700036883354</v>
      </c>
      <c r="Q5101" s="36">
        <v>1219</v>
      </c>
      <c r="R5101" s="317">
        <v>0.1222399994730949</v>
      </c>
      <c r="S5101" s="317">
        <v>0.12555000185966489</v>
      </c>
      <c r="T5101" t="s">
        <v>380</v>
      </c>
      <c r="BA5101" s="395">
        <v>1</v>
      </c>
      <c r="BB5101" s="396" t="s">
        <v>861</v>
      </c>
      <c r="BC5101" t="str">
        <f t="shared" si="446"/>
        <v>RRV</v>
      </c>
      <c r="BD5101" t="str">
        <f t="shared" si="447"/>
        <v>NAoMe_initial_scarf_731_grp</v>
      </c>
      <c r="BE5101" s="397" t="s">
        <v>862</v>
      </c>
      <c r="BF5101" t="str">
        <f t="shared" si="448"/>
        <v>Severe frailty</v>
      </c>
      <c r="BG5101">
        <f t="shared" si="449"/>
        <v>2</v>
      </c>
      <c r="BH5101" s="398">
        <f t="shared" si="450"/>
        <v>3.3900000154972083E-2</v>
      </c>
      <c r="BO5101" s="33"/>
    </row>
    <row r="5102" spans="1:67">
      <c r="A5102" s="316" t="s">
        <v>27</v>
      </c>
      <c r="B5102" t="s">
        <v>380</v>
      </c>
      <c r="C5102" t="s">
        <v>910</v>
      </c>
      <c r="D5102" t="s">
        <v>314</v>
      </c>
      <c r="E5102" s="316" t="s">
        <v>201</v>
      </c>
      <c r="F5102" s="316" t="s">
        <v>202</v>
      </c>
      <c r="G5102" s="316" t="s">
        <v>446</v>
      </c>
      <c r="H5102" s="316" t="s">
        <v>316</v>
      </c>
      <c r="I5102" s="316" t="s">
        <v>310</v>
      </c>
      <c r="J5102" s="316" t="s">
        <v>277</v>
      </c>
      <c r="K5102" s="36">
        <v>0</v>
      </c>
      <c r="L5102" s="317">
        <v>0</v>
      </c>
      <c r="M5102" s="317"/>
      <c r="N5102" s="36">
        <v>2</v>
      </c>
      <c r="O5102" s="317">
        <v>4.1800001636147499E-3</v>
      </c>
      <c r="P5102" s="317"/>
      <c r="Q5102" s="36">
        <v>70</v>
      </c>
      <c r="R5102" s="317">
        <v>7.0199999026954174E-3</v>
      </c>
      <c r="S5102" s="317"/>
      <c r="T5102" t="s">
        <v>380</v>
      </c>
      <c r="BA5102" s="395">
        <v>1</v>
      </c>
      <c r="BB5102" s="396" t="s">
        <v>861</v>
      </c>
      <c r="BC5102" t="str">
        <f t="shared" si="446"/>
        <v>RHM</v>
      </c>
      <c r="BD5102" t="str">
        <f t="shared" si="447"/>
        <v>NAoMe_initial_age_decades_80cap</v>
      </c>
      <c r="BE5102" s="397" t="s">
        <v>862</v>
      </c>
      <c r="BF5102" t="str">
        <f t="shared" si="448"/>
        <v>18-29 yrs</v>
      </c>
      <c r="BG5102">
        <f t="shared" si="449"/>
        <v>0</v>
      </c>
      <c r="BH5102" s="398">
        <f t="shared" si="450"/>
        <v>0</v>
      </c>
      <c r="BO5102" s="33"/>
    </row>
    <row r="5103" spans="1:67">
      <c r="A5103" s="316" t="s">
        <v>27</v>
      </c>
      <c r="B5103" t="s">
        <v>380</v>
      </c>
      <c r="C5103" t="s">
        <v>910</v>
      </c>
      <c r="D5103" t="s">
        <v>314</v>
      </c>
      <c r="E5103" s="316" t="s">
        <v>201</v>
      </c>
      <c r="F5103" s="316" t="s">
        <v>202</v>
      </c>
      <c r="G5103" s="316" t="s">
        <v>446</v>
      </c>
      <c r="H5103" s="316" t="s">
        <v>316</v>
      </c>
      <c r="I5103" s="316" t="s">
        <v>310</v>
      </c>
      <c r="J5103" s="316" t="s">
        <v>278</v>
      </c>
      <c r="K5103" s="36">
        <v>2</v>
      </c>
      <c r="L5103" s="317">
        <v>2.105000056326389E-2</v>
      </c>
      <c r="M5103" s="317"/>
      <c r="N5103" s="36">
        <v>10</v>
      </c>
      <c r="O5103" s="317">
        <v>2.0880000665783879E-2</v>
      </c>
      <c r="P5103" s="317"/>
      <c r="Q5103" s="36">
        <v>429</v>
      </c>
      <c r="R5103" s="317">
        <v>4.3019998818635941E-2</v>
      </c>
      <c r="S5103" s="317"/>
      <c r="T5103" t="s">
        <v>380</v>
      </c>
      <c r="BA5103" s="395">
        <v>1</v>
      </c>
      <c r="BB5103" s="396" t="s">
        <v>861</v>
      </c>
      <c r="BC5103" t="str">
        <f t="shared" si="446"/>
        <v>RHM</v>
      </c>
      <c r="BD5103" t="str">
        <f t="shared" si="447"/>
        <v>NAoMe_initial_age_decades_80cap</v>
      </c>
      <c r="BE5103" s="397" t="s">
        <v>862</v>
      </c>
      <c r="BF5103" t="str">
        <f t="shared" si="448"/>
        <v>30-39 yrs</v>
      </c>
      <c r="BG5103">
        <f t="shared" si="449"/>
        <v>2</v>
      </c>
      <c r="BH5103" s="398">
        <f t="shared" si="450"/>
        <v>2.105000056326389E-2</v>
      </c>
      <c r="BO5103" s="33"/>
    </row>
    <row r="5104" spans="1:67">
      <c r="A5104" s="316" t="s">
        <v>27</v>
      </c>
      <c r="B5104" t="s">
        <v>380</v>
      </c>
      <c r="C5104" t="s">
        <v>910</v>
      </c>
      <c r="D5104" t="s">
        <v>314</v>
      </c>
      <c r="E5104" s="316" t="s">
        <v>201</v>
      </c>
      <c r="F5104" s="316" t="s">
        <v>202</v>
      </c>
      <c r="G5104" s="316" t="s">
        <v>446</v>
      </c>
      <c r="H5104" s="316" t="s">
        <v>316</v>
      </c>
      <c r="I5104" s="316" t="s">
        <v>310</v>
      </c>
      <c r="J5104" s="316" t="s">
        <v>279</v>
      </c>
      <c r="K5104" s="36">
        <v>10</v>
      </c>
      <c r="L5104" s="317">
        <v>0.1052599996328354</v>
      </c>
      <c r="M5104" s="317"/>
      <c r="N5104" s="36">
        <v>35</v>
      </c>
      <c r="O5104" s="317">
        <v>7.3069997131824493E-2</v>
      </c>
      <c r="P5104" s="317"/>
      <c r="Q5104" s="36">
        <v>1024</v>
      </c>
      <c r="R5104" s="317">
        <v>0.1026899963617325</v>
      </c>
      <c r="S5104" s="317"/>
      <c r="T5104" t="s">
        <v>380</v>
      </c>
      <c r="BA5104" s="395">
        <v>1</v>
      </c>
      <c r="BB5104" s="396" t="s">
        <v>861</v>
      </c>
      <c r="BC5104" t="str">
        <f t="shared" si="446"/>
        <v>RHM</v>
      </c>
      <c r="BD5104" t="str">
        <f t="shared" si="447"/>
        <v>NAoMe_initial_age_decades_80cap</v>
      </c>
      <c r="BE5104" s="397" t="s">
        <v>862</v>
      </c>
      <c r="BF5104" t="str">
        <f t="shared" si="448"/>
        <v>40-49 yrs</v>
      </c>
      <c r="BG5104">
        <f t="shared" si="449"/>
        <v>10</v>
      </c>
      <c r="BH5104" s="398">
        <f t="shared" si="450"/>
        <v>0.1052599996328354</v>
      </c>
      <c r="BO5104" s="33"/>
    </row>
    <row r="5105" spans="1:67">
      <c r="A5105" s="316" t="s">
        <v>27</v>
      </c>
      <c r="B5105" t="s">
        <v>380</v>
      </c>
      <c r="C5105" t="s">
        <v>910</v>
      </c>
      <c r="D5105" t="s">
        <v>314</v>
      </c>
      <c r="E5105" s="316" t="s">
        <v>201</v>
      </c>
      <c r="F5105" s="316" t="s">
        <v>202</v>
      </c>
      <c r="G5105" s="316" t="s">
        <v>446</v>
      </c>
      <c r="H5105" s="316" t="s">
        <v>316</v>
      </c>
      <c r="I5105" s="316" t="s">
        <v>310</v>
      </c>
      <c r="J5105" s="316" t="s">
        <v>280</v>
      </c>
      <c r="K5105" s="36">
        <v>22</v>
      </c>
      <c r="L5105" s="317">
        <v>0.23158000409603119</v>
      </c>
      <c r="M5105" s="317"/>
      <c r="N5105" s="36">
        <v>90</v>
      </c>
      <c r="O5105" s="317">
        <v>0.18788999319076541</v>
      </c>
      <c r="P5105" s="317"/>
      <c r="Q5105" s="36">
        <v>1733</v>
      </c>
      <c r="R5105" s="317">
        <v>0.17378999292850489</v>
      </c>
      <c r="S5105" s="317"/>
      <c r="T5105" t="s">
        <v>380</v>
      </c>
      <c r="BA5105" s="395">
        <v>1</v>
      </c>
      <c r="BB5105" s="396" t="s">
        <v>861</v>
      </c>
      <c r="BC5105" t="str">
        <f t="shared" si="446"/>
        <v>RHM</v>
      </c>
      <c r="BD5105" t="str">
        <f t="shared" si="447"/>
        <v>NAoMe_initial_age_decades_80cap</v>
      </c>
      <c r="BE5105" s="397" t="s">
        <v>862</v>
      </c>
      <c r="BF5105" t="str">
        <f t="shared" si="448"/>
        <v>50-59 yrs</v>
      </c>
      <c r="BG5105">
        <f t="shared" si="449"/>
        <v>22</v>
      </c>
      <c r="BH5105" s="398">
        <f t="shared" si="450"/>
        <v>0.23158000409603119</v>
      </c>
      <c r="BO5105" s="33"/>
    </row>
    <row r="5106" spans="1:67">
      <c r="A5106" s="316" t="s">
        <v>27</v>
      </c>
      <c r="B5106" t="s">
        <v>380</v>
      </c>
      <c r="C5106" t="s">
        <v>910</v>
      </c>
      <c r="D5106" t="s">
        <v>314</v>
      </c>
      <c r="E5106" s="316" t="s">
        <v>201</v>
      </c>
      <c r="F5106" s="316" t="s">
        <v>202</v>
      </c>
      <c r="G5106" s="316" t="s">
        <v>446</v>
      </c>
      <c r="H5106" s="316" t="s">
        <v>316</v>
      </c>
      <c r="I5106" s="316" t="s">
        <v>310</v>
      </c>
      <c r="J5106" s="316" t="s">
        <v>281</v>
      </c>
      <c r="K5106" s="36">
        <v>21</v>
      </c>
      <c r="L5106" s="317">
        <v>0.22104999423027041</v>
      </c>
      <c r="M5106" s="317"/>
      <c r="N5106" s="36">
        <v>104</v>
      </c>
      <c r="O5106" s="317">
        <v>0.21712000668048859</v>
      </c>
      <c r="P5106" s="317"/>
      <c r="Q5106" s="36">
        <v>1931</v>
      </c>
      <c r="R5106" s="317">
        <v>0.19363999366760251</v>
      </c>
      <c r="S5106" s="317"/>
      <c r="T5106" t="s">
        <v>380</v>
      </c>
      <c r="BA5106" s="395">
        <v>1</v>
      </c>
      <c r="BB5106" s="396" t="s">
        <v>861</v>
      </c>
      <c r="BC5106" t="str">
        <f t="shared" si="446"/>
        <v>RHM</v>
      </c>
      <c r="BD5106" t="str">
        <f t="shared" si="447"/>
        <v>NAoMe_initial_age_decades_80cap</v>
      </c>
      <c r="BE5106" s="397" t="s">
        <v>862</v>
      </c>
      <c r="BF5106" t="str">
        <f t="shared" si="448"/>
        <v>60-69 yrs</v>
      </c>
      <c r="BG5106">
        <f t="shared" si="449"/>
        <v>21</v>
      </c>
      <c r="BH5106" s="398">
        <f t="shared" si="450"/>
        <v>0.22104999423027041</v>
      </c>
      <c r="BO5106" s="33"/>
    </row>
    <row r="5107" spans="1:67">
      <c r="A5107" s="316" t="s">
        <v>27</v>
      </c>
      <c r="B5107" t="s">
        <v>380</v>
      </c>
      <c r="C5107" t="s">
        <v>910</v>
      </c>
      <c r="D5107" t="s">
        <v>314</v>
      </c>
      <c r="E5107" s="316" t="s">
        <v>201</v>
      </c>
      <c r="F5107" s="316" t="s">
        <v>202</v>
      </c>
      <c r="G5107" s="316" t="s">
        <v>446</v>
      </c>
      <c r="H5107" s="316" t="s">
        <v>316</v>
      </c>
      <c r="I5107" s="316" t="s">
        <v>310</v>
      </c>
      <c r="J5107" s="316" t="s">
        <v>282</v>
      </c>
      <c r="K5107" s="36">
        <v>16</v>
      </c>
      <c r="L5107" s="317">
        <v>0.16842000186443329</v>
      </c>
      <c r="M5107" s="317"/>
      <c r="N5107" s="36">
        <v>119</v>
      </c>
      <c r="O5107" s="317">
        <v>0.24842999875545499</v>
      </c>
      <c r="P5107" s="317"/>
      <c r="Q5107" s="36">
        <v>2493</v>
      </c>
      <c r="R5107" s="317">
        <v>0.25</v>
      </c>
      <c r="S5107" s="317"/>
      <c r="T5107" t="s">
        <v>380</v>
      </c>
      <c r="BA5107" s="395">
        <v>1</v>
      </c>
      <c r="BB5107" s="396" t="s">
        <v>861</v>
      </c>
      <c r="BC5107" t="str">
        <f t="shared" si="446"/>
        <v>RHM</v>
      </c>
      <c r="BD5107" t="str">
        <f t="shared" si="447"/>
        <v>NAoMe_initial_age_decades_80cap</v>
      </c>
      <c r="BE5107" s="397" t="s">
        <v>862</v>
      </c>
      <c r="BF5107" t="str">
        <f t="shared" si="448"/>
        <v>70-79 yrs</v>
      </c>
      <c r="BG5107">
        <f t="shared" si="449"/>
        <v>16</v>
      </c>
      <c r="BH5107" s="398">
        <f t="shared" si="450"/>
        <v>0.16842000186443329</v>
      </c>
      <c r="BO5107" s="33"/>
    </row>
    <row r="5108" spans="1:67">
      <c r="A5108" s="316" t="s">
        <v>27</v>
      </c>
      <c r="B5108" t="s">
        <v>380</v>
      </c>
      <c r="C5108" t="s">
        <v>910</v>
      </c>
      <c r="D5108" t="s">
        <v>314</v>
      </c>
      <c r="E5108" s="316" t="s">
        <v>201</v>
      </c>
      <c r="F5108" s="316" t="s">
        <v>202</v>
      </c>
      <c r="G5108" s="316" t="s">
        <v>446</v>
      </c>
      <c r="H5108" s="316" t="s">
        <v>316</v>
      </c>
      <c r="I5108" s="316" t="s">
        <v>310</v>
      </c>
      <c r="J5108" s="316" t="s">
        <v>283</v>
      </c>
      <c r="K5108" s="36">
        <v>24</v>
      </c>
      <c r="L5108" s="317">
        <v>0.25262999534606928</v>
      </c>
      <c r="M5108" s="317"/>
      <c r="N5108" s="36">
        <v>119</v>
      </c>
      <c r="O5108" s="317">
        <v>0.24842999875545499</v>
      </c>
      <c r="P5108" s="317"/>
      <c r="Q5108" s="36">
        <v>2292</v>
      </c>
      <c r="R5108" s="317">
        <v>0.2298399955034256</v>
      </c>
      <c r="S5108" s="317"/>
      <c r="T5108" t="s">
        <v>380</v>
      </c>
      <c r="BA5108" s="395">
        <v>1</v>
      </c>
      <c r="BB5108" s="396" t="s">
        <v>861</v>
      </c>
      <c r="BC5108" t="str">
        <f t="shared" si="446"/>
        <v>RHM</v>
      </c>
      <c r="BD5108" t="str">
        <f t="shared" si="447"/>
        <v>NAoMe_initial_age_decades_80cap</v>
      </c>
      <c r="BE5108" s="397" t="s">
        <v>862</v>
      </c>
      <c r="BF5108" t="str">
        <f t="shared" si="448"/>
        <v>80+ yrs</v>
      </c>
      <c r="BG5108">
        <f t="shared" si="449"/>
        <v>24</v>
      </c>
      <c r="BH5108" s="398">
        <f t="shared" si="450"/>
        <v>0.25262999534606928</v>
      </c>
      <c r="BO5108" s="33"/>
    </row>
    <row r="5109" spans="1:67">
      <c r="A5109" s="316" t="s">
        <v>27</v>
      </c>
      <c r="B5109" t="s">
        <v>380</v>
      </c>
      <c r="C5109" t="s">
        <v>910</v>
      </c>
      <c r="D5109" t="s">
        <v>314</v>
      </c>
      <c r="E5109" s="316" t="s">
        <v>201</v>
      </c>
      <c r="F5109" s="316" t="s">
        <v>202</v>
      </c>
      <c r="G5109" s="316" t="s">
        <v>446</v>
      </c>
      <c r="H5109" s="316" t="s">
        <v>316</v>
      </c>
      <c r="I5109" s="316" t="s">
        <v>341</v>
      </c>
      <c r="J5109" s="316" t="s">
        <v>13</v>
      </c>
      <c r="K5109" s="36">
        <v>69</v>
      </c>
      <c r="L5109" s="317">
        <v>0.72632002830505371</v>
      </c>
      <c r="M5109" s="317">
        <v>0.7340400218963623</v>
      </c>
      <c r="N5109" s="36">
        <v>327</v>
      </c>
      <c r="O5109" s="317">
        <v>0.682669997215271</v>
      </c>
      <c r="P5109" s="317">
        <v>0.69427001476287842</v>
      </c>
      <c r="Q5109" s="36">
        <v>6753</v>
      </c>
      <c r="R5109" s="317">
        <v>0.67720001935958862</v>
      </c>
      <c r="S5109" s="317">
        <v>0.69554001092910767</v>
      </c>
      <c r="T5109" t="s">
        <v>380</v>
      </c>
      <c r="BA5109" s="395">
        <v>1</v>
      </c>
      <c r="BB5109" s="396" t="s">
        <v>861</v>
      </c>
      <c r="BC5109" t="str">
        <f t="shared" si="446"/>
        <v>RHM</v>
      </c>
      <c r="BD5109" t="str">
        <f t="shared" si="447"/>
        <v>NAoMe_initial_ch_score_2cap</v>
      </c>
      <c r="BE5109" s="397" t="s">
        <v>862</v>
      </c>
      <c r="BF5109" t="str">
        <f t="shared" si="448"/>
        <v>0</v>
      </c>
      <c r="BG5109">
        <f t="shared" si="449"/>
        <v>69</v>
      </c>
      <c r="BH5109" s="398">
        <f t="shared" si="450"/>
        <v>0.72632002830505371</v>
      </c>
      <c r="BO5109" s="33"/>
    </row>
    <row r="5110" spans="1:67">
      <c r="A5110" s="316" t="s">
        <v>27</v>
      </c>
      <c r="B5110" t="s">
        <v>380</v>
      </c>
      <c r="C5110" t="s">
        <v>910</v>
      </c>
      <c r="D5110" t="s">
        <v>314</v>
      </c>
      <c r="E5110" s="316" t="s">
        <v>201</v>
      </c>
      <c r="F5110" s="316" t="s">
        <v>202</v>
      </c>
      <c r="G5110" s="316" t="s">
        <v>446</v>
      </c>
      <c r="H5110" s="316" t="s">
        <v>316</v>
      </c>
      <c r="I5110" s="316" t="s">
        <v>341</v>
      </c>
      <c r="J5110" s="316" t="s">
        <v>14</v>
      </c>
      <c r="K5110" s="36">
        <v>14</v>
      </c>
      <c r="L5110" s="317">
        <v>0.14736999571323389</v>
      </c>
      <c r="M5110" s="317">
        <v>0.1489399969577789</v>
      </c>
      <c r="N5110" s="36">
        <v>83</v>
      </c>
      <c r="O5110" s="317">
        <v>0.17328000068664551</v>
      </c>
      <c r="P5110" s="317">
        <v>0.17621999979019171</v>
      </c>
      <c r="Q5110" s="36">
        <v>1630</v>
      </c>
      <c r="R5110" s="317">
        <v>0.16346000134944921</v>
      </c>
      <c r="S5110" s="317">
        <v>0.16788999736309049</v>
      </c>
      <c r="T5110" t="s">
        <v>380</v>
      </c>
      <c r="BA5110" s="395">
        <v>1</v>
      </c>
      <c r="BB5110" s="396" t="s">
        <v>861</v>
      </c>
      <c r="BC5110" t="str">
        <f t="shared" si="446"/>
        <v>RHM</v>
      </c>
      <c r="BD5110" t="str">
        <f t="shared" si="447"/>
        <v>NAoMe_initial_ch_score_2cap</v>
      </c>
      <c r="BE5110" s="397" t="s">
        <v>862</v>
      </c>
      <c r="BF5110" t="str">
        <f t="shared" si="448"/>
        <v>1</v>
      </c>
      <c r="BG5110">
        <f t="shared" si="449"/>
        <v>14</v>
      </c>
      <c r="BH5110" s="398">
        <f t="shared" si="450"/>
        <v>0.14736999571323389</v>
      </c>
      <c r="BO5110" s="33"/>
    </row>
    <row r="5111" spans="1:67">
      <c r="A5111" s="316" t="s">
        <v>27</v>
      </c>
      <c r="B5111" t="s">
        <v>380</v>
      </c>
      <c r="C5111" t="s">
        <v>910</v>
      </c>
      <c r="D5111" t="s">
        <v>314</v>
      </c>
      <c r="E5111" s="316" t="s">
        <v>201</v>
      </c>
      <c r="F5111" s="316" t="s">
        <v>202</v>
      </c>
      <c r="G5111" s="316" t="s">
        <v>446</v>
      </c>
      <c r="H5111" s="316" t="s">
        <v>316</v>
      </c>
      <c r="I5111" s="316" t="s">
        <v>341</v>
      </c>
      <c r="J5111" s="316" t="s">
        <v>301</v>
      </c>
      <c r="K5111" s="36">
        <v>11</v>
      </c>
      <c r="L5111" s="317">
        <v>0.11579000204801559</v>
      </c>
      <c r="M5111" s="317">
        <v>0.1170200034976006</v>
      </c>
      <c r="N5111" s="36">
        <v>61</v>
      </c>
      <c r="O5111" s="317">
        <v>0.12735000252723691</v>
      </c>
      <c r="P5111" s="317">
        <v>0.1295100003480911</v>
      </c>
      <c r="Q5111" s="36">
        <v>1326</v>
      </c>
      <c r="R5111" s="317">
        <v>0.132970005273819</v>
      </c>
      <c r="S5111" s="317">
        <v>0.13657000660896301</v>
      </c>
      <c r="T5111" t="s">
        <v>380</v>
      </c>
      <c r="BA5111" s="395">
        <v>1</v>
      </c>
      <c r="BB5111" s="396" t="s">
        <v>861</v>
      </c>
      <c r="BC5111" t="str">
        <f t="shared" si="446"/>
        <v>RHM</v>
      </c>
      <c r="BD5111" t="str">
        <f t="shared" si="447"/>
        <v>NAoMe_initial_ch_score_2cap</v>
      </c>
      <c r="BE5111" s="397" t="s">
        <v>862</v>
      </c>
      <c r="BF5111" t="str">
        <f t="shared" si="448"/>
        <v>2+</v>
      </c>
      <c r="BG5111">
        <f t="shared" si="449"/>
        <v>11</v>
      </c>
      <c r="BH5111" s="398">
        <f t="shared" si="450"/>
        <v>0.11579000204801559</v>
      </c>
      <c r="BO5111" s="33"/>
    </row>
    <row r="5112" spans="1:67">
      <c r="A5112" s="316" t="s">
        <v>27</v>
      </c>
      <c r="B5112" t="s">
        <v>380</v>
      </c>
      <c r="C5112" t="s">
        <v>910</v>
      </c>
      <c r="D5112" t="s">
        <v>314</v>
      </c>
      <c r="E5112" s="316" t="s">
        <v>201</v>
      </c>
      <c r="F5112" s="316" t="s">
        <v>202</v>
      </c>
      <c r="G5112" s="316" t="s">
        <v>446</v>
      </c>
      <c r="H5112" s="316" t="s">
        <v>316</v>
      </c>
      <c r="I5112" s="316" t="s">
        <v>341</v>
      </c>
      <c r="J5112" s="316" t="s">
        <v>260</v>
      </c>
      <c r="K5112" s="36">
        <v>1</v>
      </c>
      <c r="L5112" s="317">
        <v>1.0529999621212481E-2</v>
      </c>
      <c r="M5112" s="317"/>
      <c r="N5112" s="36">
        <v>8</v>
      </c>
      <c r="O5112" s="317">
        <v>1.6699999570846561E-2</v>
      </c>
      <c r="P5112" s="317"/>
      <c r="Q5112" s="36">
        <v>263</v>
      </c>
      <c r="R5112" s="317">
        <v>2.6370000094175339E-2</v>
      </c>
      <c r="S5112" s="317"/>
      <c r="T5112" t="s">
        <v>380</v>
      </c>
      <c r="BA5112" s="395">
        <v>1</v>
      </c>
      <c r="BB5112" s="396" t="s">
        <v>861</v>
      </c>
      <c r="BC5112" t="str">
        <f t="shared" si="446"/>
        <v>RHM</v>
      </c>
      <c r="BD5112" t="str">
        <f t="shared" si="447"/>
        <v>NAoMe_initial_ch_score_2cap</v>
      </c>
      <c r="BE5112" s="397" t="s">
        <v>862</v>
      </c>
      <c r="BF5112" t="str">
        <f t="shared" si="448"/>
        <v>Unknown</v>
      </c>
      <c r="BG5112">
        <f t="shared" si="449"/>
        <v>1</v>
      </c>
      <c r="BH5112" s="398">
        <f t="shared" si="450"/>
        <v>1.0529999621212481E-2</v>
      </c>
      <c r="BO5112" s="33"/>
    </row>
    <row r="5113" spans="1:67">
      <c r="A5113" s="316" t="s">
        <v>27</v>
      </c>
      <c r="B5113" t="s">
        <v>380</v>
      </c>
      <c r="C5113" t="s">
        <v>910</v>
      </c>
      <c r="D5113" t="s">
        <v>314</v>
      </c>
      <c r="E5113" s="316" t="s">
        <v>201</v>
      </c>
      <c r="F5113" s="316" t="s">
        <v>202</v>
      </c>
      <c r="G5113" s="316" t="s">
        <v>446</v>
      </c>
      <c r="H5113" s="316" t="s">
        <v>316</v>
      </c>
      <c r="I5113" s="316" t="s">
        <v>309</v>
      </c>
      <c r="J5113" s="316" t="s">
        <v>289</v>
      </c>
      <c r="K5113" s="36">
        <v>36</v>
      </c>
      <c r="L5113" s="317">
        <v>0.37894999980926508</v>
      </c>
      <c r="M5113" s="317"/>
      <c r="N5113" s="36">
        <v>158</v>
      </c>
      <c r="O5113" s="317">
        <v>0.32984998822212219</v>
      </c>
      <c r="P5113" s="317"/>
      <c r="Q5113" s="36">
        <v>3283</v>
      </c>
      <c r="R5113" s="317">
        <v>0.3292199969291687</v>
      </c>
      <c r="S5113" s="317"/>
      <c r="T5113" t="s">
        <v>380</v>
      </c>
      <c r="BA5113" s="395">
        <v>1</v>
      </c>
      <c r="BB5113" s="396" t="s">
        <v>861</v>
      </c>
      <c r="BC5113" t="str">
        <f t="shared" si="446"/>
        <v>RHM</v>
      </c>
      <c r="BD5113" t="str">
        <f t="shared" si="447"/>
        <v>NAoMe_initial_diagnosis_year</v>
      </c>
      <c r="BE5113" s="397" t="s">
        <v>862</v>
      </c>
      <c r="BF5113" t="str">
        <f t="shared" si="448"/>
        <v>2021</v>
      </c>
      <c r="BG5113">
        <f t="shared" si="449"/>
        <v>36</v>
      </c>
      <c r="BH5113" s="398">
        <f t="shared" si="450"/>
        <v>0.37894999980926508</v>
      </c>
      <c r="BO5113" s="33"/>
    </row>
    <row r="5114" spans="1:67">
      <c r="A5114" s="316" t="s">
        <v>27</v>
      </c>
      <c r="B5114" t="s">
        <v>380</v>
      </c>
      <c r="C5114" t="s">
        <v>910</v>
      </c>
      <c r="D5114" t="s">
        <v>314</v>
      </c>
      <c r="E5114" s="316" t="s">
        <v>201</v>
      </c>
      <c r="F5114" s="316" t="s">
        <v>202</v>
      </c>
      <c r="G5114" s="316" t="s">
        <v>446</v>
      </c>
      <c r="H5114" s="316" t="s">
        <v>316</v>
      </c>
      <c r="I5114" s="316" t="s">
        <v>309</v>
      </c>
      <c r="J5114" s="316" t="s">
        <v>816</v>
      </c>
      <c r="K5114" s="36">
        <v>29</v>
      </c>
      <c r="L5114" s="317">
        <v>0.30526000261306763</v>
      </c>
      <c r="M5114" s="317"/>
      <c r="N5114" s="36">
        <v>156</v>
      </c>
      <c r="O5114" s="317">
        <v>0.32567998766899109</v>
      </c>
      <c r="P5114" s="317"/>
      <c r="Q5114" s="36">
        <v>3315</v>
      </c>
      <c r="R5114" s="317">
        <v>0.33243000507354742</v>
      </c>
      <c r="S5114" s="317"/>
      <c r="T5114" t="s">
        <v>380</v>
      </c>
      <c r="BA5114" s="395">
        <v>1</v>
      </c>
      <c r="BB5114" s="396" t="s">
        <v>861</v>
      </c>
      <c r="BC5114" t="str">
        <f t="shared" si="446"/>
        <v>RHM</v>
      </c>
      <c r="BD5114" t="str">
        <f t="shared" si="447"/>
        <v>NAoMe_initial_diagnosis_year</v>
      </c>
      <c r="BE5114" s="397" t="s">
        <v>862</v>
      </c>
      <c r="BF5114" t="str">
        <f t="shared" si="448"/>
        <v>2022</v>
      </c>
      <c r="BG5114">
        <f t="shared" si="449"/>
        <v>29</v>
      </c>
      <c r="BH5114" s="398">
        <f t="shared" si="450"/>
        <v>0.30526000261306763</v>
      </c>
      <c r="BO5114" s="33"/>
    </row>
    <row r="5115" spans="1:67">
      <c r="A5115" s="316" t="s">
        <v>27</v>
      </c>
      <c r="B5115" t="s">
        <v>380</v>
      </c>
      <c r="C5115" t="s">
        <v>910</v>
      </c>
      <c r="D5115" t="s">
        <v>314</v>
      </c>
      <c r="E5115" s="316" t="s">
        <v>201</v>
      </c>
      <c r="F5115" s="316" t="s">
        <v>202</v>
      </c>
      <c r="G5115" s="316" t="s">
        <v>446</v>
      </c>
      <c r="H5115" s="316" t="s">
        <v>316</v>
      </c>
      <c r="I5115" s="316" t="s">
        <v>309</v>
      </c>
      <c r="J5115" s="316" t="s">
        <v>946</v>
      </c>
      <c r="K5115" s="36">
        <v>30</v>
      </c>
      <c r="L5115" s="317">
        <v>0.31578999757766718</v>
      </c>
      <c r="M5115" s="317"/>
      <c r="N5115" s="36">
        <v>165</v>
      </c>
      <c r="O5115" s="317">
        <v>0.34446999430656428</v>
      </c>
      <c r="P5115" s="317"/>
      <c r="Q5115" s="36">
        <v>3374</v>
      </c>
      <c r="R5115" s="317">
        <v>0.33834999799728388</v>
      </c>
      <c r="S5115" s="317"/>
      <c r="T5115" t="s">
        <v>380</v>
      </c>
      <c r="BA5115" s="395">
        <v>1</v>
      </c>
      <c r="BB5115" s="396" t="s">
        <v>861</v>
      </c>
      <c r="BC5115" t="str">
        <f t="shared" si="446"/>
        <v>RHM</v>
      </c>
      <c r="BD5115" t="str">
        <f t="shared" si="447"/>
        <v>NAoMe_initial_diagnosis_year</v>
      </c>
      <c r="BE5115" s="397" t="s">
        <v>862</v>
      </c>
      <c r="BF5115" t="str">
        <f t="shared" si="448"/>
        <v>2023</v>
      </c>
      <c r="BG5115">
        <f t="shared" si="449"/>
        <v>30</v>
      </c>
      <c r="BH5115" s="398">
        <f t="shared" si="450"/>
        <v>0.31578999757766718</v>
      </c>
      <c r="BO5115" s="33"/>
    </row>
    <row r="5116" spans="1:67">
      <c r="A5116" s="316" t="s">
        <v>27</v>
      </c>
      <c r="B5116" t="s">
        <v>380</v>
      </c>
      <c r="C5116" t="s">
        <v>910</v>
      </c>
      <c r="D5116" t="s">
        <v>314</v>
      </c>
      <c r="E5116" s="316" t="s">
        <v>201</v>
      </c>
      <c r="F5116" s="316" t="s">
        <v>202</v>
      </c>
      <c r="G5116" s="316" t="s">
        <v>446</v>
      </c>
      <c r="H5116" s="316" t="s">
        <v>316</v>
      </c>
      <c r="I5116" s="316" t="s">
        <v>331</v>
      </c>
      <c r="J5116" s="316" t="s">
        <v>332</v>
      </c>
      <c r="K5116" s="36">
        <v>5</v>
      </c>
      <c r="L5116" s="317">
        <v>5.2629999816417687E-2</v>
      </c>
      <c r="M5116" s="317">
        <v>5.5560000240802758E-2</v>
      </c>
      <c r="N5116" s="36">
        <v>20</v>
      </c>
      <c r="O5116" s="317">
        <v>4.1749998927116387E-2</v>
      </c>
      <c r="P5116" s="317">
        <v>4.6509999781847E-2</v>
      </c>
      <c r="Q5116" s="36">
        <v>434</v>
      </c>
      <c r="R5116" s="317">
        <v>4.3519999831914902E-2</v>
      </c>
      <c r="S5116" s="317">
        <v>5.2159998565912247E-2</v>
      </c>
      <c r="T5116" t="s">
        <v>380</v>
      </c>
      <c r="BA5116" s="395">
        <v>1</v>
      </c>
      <c r="BB5116" s="396" t="s">
        <v>861</v>
      </c>
      <c r="BC5116" t="str">
        <f t="shared" si="446"/>
        <v>RHM</v>
      </c>
      <c r="BD5116" t="str">
        <f t="shared" si="447"/>
        <v>NAoMe_initial_disease_group</v>
      </c>
      <c r="BE5116" s="397" t="s">
        <v>862</v>
      </c>
      <c r="BF5116" t="str">
        <f t="shared" si="448"/>
        <v>Advanced M0</v>
      </c>
      <c r="BG5116">
        <f t="shared" si="449"/>
        <v>5</v>
      </c>
      <c r="BH5116" s="398">
        <f t="shared" si="450"/>
        <v>5.2629999816417687E-2</v>
      </c>
      <c r="BO5116" s="33"/>
    </row>
    <row r="5117" spans="1:67">
      <c r="A5117" s="316" t="s">
        <v>27</v>
      </c>
      <c r="B5117" t="s">
        <v>380</v>
      </c>
      <c r="C5117" t="s">
        <v>910</v>
      </c>
      <c r="D5117" t="s">
        <v>314</v>
      </c>
      <c r="E5117" s="316" t="s">
        <v>201</v>
      </c>
      <c r="F5117" s="316" t="s">
        <v>202</v>
      </c>
      <c r="G5117" s="316" t="s">
        <v>446</v>
      </c>
      <c r="H5117" s="316" t="s">
        <v>316</v>
      </c>
      <c r="I5117" s="316" t="s">
        <v>331</v>
      </c>
      <c r="J5117" s="316" t="s">
        <v>333</v>
      </c>
      <c r="K5117" s="36">
        <v>63</v>
      </c>
      <c r="L5117" s="317">
        <v>0.66316002607345581</v>
      </c>
      <c r="M5117" s="317">
        <v>0.69999998807907104</v>
      </c>
      <c r="N5117" s="36">
        <v>309</v>
      </c>
      <c r="O5117" s="317">
        <v>0.64508998394012451</v>
      </c>
      <c r="P5117" s="317">
        <v>0.71859997510910034</v>
      </c>
      <c r="Q5117" s="36">
        <v>6159</v>
      </c>
      <c r="R5117" s="317">
        <v>0.6176300048828125</v>
      </c>
      <c r="S5117" s="317">
        <v>0.74026000499725342</v>
      </c>
      <c r="T5117" t="s">
        <v>380</v>
      </c>
      <c r="BA5117" s="395">
        <v>1</v>
      </c>
      <c r="BB5117" s="396" t="s">
        <v>861</v>
      </c>
      <c r="BC5117" t="str">
        <f t="shared" si="446"/>
        <v>RHM</v>
      </c>
      <c r="BD5117" t="str">
        <f t="shared" si="447"/>
        <v>NAoMe_initial_disease_group</v>
      </c>
      <c r="BE5117" s="397" t="s">
        <v>862</v>
      </c>
      <c r="BF5117" t="str">
        <f t="shared" si="448"/>
        <v>Advanced M1</v>
      </c>
      <c r="BG5117">
        <f t="shared" si="449"/>
        <v>63</v>
      </c>
      <c r="BH5117" s="398">
        <f t="shared" si="450"/>
        <v>0.66316002607345581</v>
      </c>
      <c r="BO5117" s="33"/>
    </row>
    <row r="5118" spans="1:67">
      <c r="A5118" s="316" t="s">
        <v>27</v>
      </c>
      <c r="B5118" t="s">
        <v>380</v>
      </c>
      <c r="C5118" t="s">
        <v>910</v>
      </c>
      <c r="D5118" t="s">
        <v>314</v>
      </c>
      <c r="E5118" s="316" t="s">
        <v>201</v>
      </c>
      <c r="F5118" s="316" t="s">
        <v>202</v>
      </c>
      <c r="G5118" s="316" t="s">
        <v>446</v>
      </c>
      <c r="H5118" s="316" t="s">
        <v>316</v>
      </c>
      <c r="I5118" s="316" t="s">
        <v>331</v>
      </c>
      <c r="J5118" s="316" t="s">
        <v>334</v>
      </c>
      <c r="K5118" s="36">
        <v>0</v>
      </c>
      <c r="L5118" s="317">
        <v>0</v>
      </c>
      <c r="M5118" s="317">
        <v>0</v>
      </c>
      <c r="N5118" s="36">
        <v>2</v>
      </c>
      <c r="O5118" s="317">
        <v>4.1800001636147499E-3</v>
      </c>
      <c r="P5118" s="317">
        <v>4.6500000171363354E-3</v>
      </c>
      <c r="Q5118" s="36">
        <v>64</v>
      </c>
      <c r="R5118" s="317">
        <v>6.4199999906122676E-3</v>
      </c>
      <c r="S5118" s="317">
        <v>7.689999882131815E-3</v>
      </c>
      <c r="T5118" t="s">
        <v>380</v>
      </c>
      <c r="BA5118" s="395">
        <v>1</v>
      </c>
      <c r="BB5118" s="396" t="s">
        <v>861</v>
      </c>
      <c r="BC5118" t="str">
        <f t="shared" si="446"/>
        <v>RHM</v>
      </c>
      <c r="BD5118" t="str">
        <f t="shared" si="447"/>
        <v>NAoMe_initial_disease_group</v>
      </c>
      <c r="BE5118" s="397" t="s">
        <v>862</v>
      </c>
      <c r="BF5118" t="str">
        <f t="shared" si="448"/>
        <v>DCIS</v>
      </c>
      <c r="BG5118">
        <f t="shared" si="449"/>
        <v>0</v>
      </c>
      <c r="BH5118" s="398">
        <f t="shared" si="450"/>
        <v>0</v>
      </c>
      <c r="BO5118" s="33"/>
    </row>
    <row r="5119" spans="1:67">
      <c r="A5119" s="316" t="s">
        <v>27</v>
      </c>
      <c r="B5119" t="s">
        <v>380</v>
      </c>
      <c r="C5119" t="s">
        <v>910</v>
      </c>
      <c r="D5119" t="s">
        <v>314</v>
      </c>
      <c r="E5119" s="316" t="s">
        <v>201</v>
      </c>
      <c r="F5119" s="316" t="s">
        <v>202</v>
      </c>
      <c r="G5119" s="316" t="s">
        <v>446</v>
      </c>
      <c r="H5119" s="316" t="s">
        <v>316</v>
      </c>
      <c r="I5119" s="316" t="s">
        <v>331</v>
      </c>
      <c r="J5119" s="316" t="s">
        <v>335</v>
      </c>
      <c r="K5119" s="36">
        <v>22</v>
      </c>
      <c r="L5119" s="317">
        <v>0.23158000409603119</v>
      </c>
      <c r="M5119" s="317">
        <v>0.24444000422954559</v>
      </c>
      <c r="N5119" s="36">
        <v>99</v>
      </c>
      <c r="O5119" s="317">
        <v>0.2066799998283386</v>
      </c>
      <c r="P5119" s="317">
        <v>0.2302300035953522</v>
      </c>
      <c r="Q5119" s="36">
        <v>1663</v>
      </c>
      <c r="R5119" s="317">
        <v>0.16676999628543851</v>
      </c>
      <c r="S5119" s="317">
        <v>0.19988000392913821</v>
      </c>
      <c r="T5119" t="s">
        <v>380</v>
      </c>
      <c r="BA5119" s="395">
        <v>1</v>
      </c>
      <c r="BB5119" s="396" t="s">
        <v>861</v>
      </c>
      <c r="BC5119" t="str">
        <f t="shared" si="446"/>
        <v>RHM</v>
      </c>
      <c r="BD5119" t="str">
        <f t="shared" si="447"/>
        <v>NAoMe_initial_disease_group</v>
      </c>
      <c r="BE5119" s="397" t="s">
        <v>862</v>
      </c>
      <c r="BF5119" t="str">
        <f t="shared" si="448"/>
        <v>Early invasive</v>
      </c>
      <c r="BG5119">
        <f t="shared" si="449"/>
        <v>22</v>
      </c>
      <c r="BH5119" s="398">
        <f t="shared" si="450"/>
        <v>0.23158000409603119</v>
      </c>
      <c r="BO5119" s="33"/>
    </row>
    <row r="5120" spans="1:67">
      <c r="A5120" s="316" t="s">
        <v>27</v>
      </c>
      <c r="B5120" t="s">
        <v>380</v>
      </c>
      <c r="C5120" t="s">
        <v>910</v>
      </c>
      <c r="D5120" t="s">
        <v>314</v>
      </c>
      <c r="E5120" s="316" t="s">
        <v>201</v>
      </c>
      <c r="F5120" s="316" t="s">
        <v>202</v>
      </c>
      <c r="G5120" s="316" t="s">
        <v>446</v>
      </c>
      <c r="H5120" s="316" t="s">
        <v>316</v>
      </c>
      <c r="I5120" s="316" t="s">
        <v>331</v>
      </c>
      <c r="J5120" s="316" t="s">
        <v>337</v>
      </c>
      <c r="K5120" s="36">
        <v>5</v>
      </c>
      <c r="L5120" s="317">
        <v>5.2629999816417687E-2</v>
      </c>
      <c r="M5120" s="317"/>
      <c r="N5120" s="36">
        <v>49</v>
      </c>
      <c r="O5120" s="317">
        <v>0.1023000031709671</v>
      </c>
      <c r="P5120" s="317"/>
      <c r="Q5120" s="36">
        <v>1652</v>
      </c>
      <c r="R5120" s="317">
        <v>0.1656599938869476</v>
      </c>
      <c r="S5120" s="317"/>
      <c r="T5120" t="s">
        <v>380</v>
      </c>
      <c r="BA5120" s="395">
        <v>1</v>
      </c>
      <c r="BB5120" s="396" t="s">
        <v>861</v>
      </c>
      <c r="BC5120" t="str">
        <f t="shared" si="446"/>
        <v>RHM</v>
      </c>
      <c r="BD5120" t="str">
        <f t="shared" si="447"/>
        <v>NAoMe_initial_disease_group</v>
      </c>
      <c r="BE5120" s="397" t="s">
        <v>862</v>
      </c>
      <c r="BF5120" t="str">
        <f t="shared" si="448"/>
        <v>Unknown stage</v>
      </c>
      <c r="BG5120">
        <f t="shared" si="449"/>
        <v>5</v>
      </c>
      <c r="BH5120" s="398">
        <f t="shared" si="450"/>
        <v>5.2629999816417687E-2</v>
      </c>
      <c r="BO5120" s="33"/>
    </row>
    <row r="5121" spans="1:67">
      <c r="A5121" s="316" t="s">
        <v>27</v>
      </c>
      <c r="B5121" t="s">
        <v>380</v>
      </c>
      <c r="C5121" t="s">
        <v>910</v>
      </c>
      <c r="D5121" t="s">
        <v>314</v>
      </c>
      <c r="E5121" s="316" t="s">
        <v>201</v>
      </c>
      <c r="F5121" s="316" t="s">
        <v>202</v>
      </c>
      <c r="G5121" s="316" t="s">
        <v>446</v>
      </c>
      <c r="H5121" s="316" t="s">
        <v>316</v>
      </c>
      <c r="I5121" s="316" t="s">
        <v>656</v>
      </c>
      <c r="J5121" s="316" t="s">
        <v>286</v>
      </c>
      <c r="K5121" s="36">
        <v>0</v>
      </c>
      <c r="L5121" s="317">
        <v>0</v>
      </c>
      <c r="M5121" s="317">
        <v>0</v>
      </c>
      <c r="N5121" s="36">
        <v>6</v>
      </c>
      <c r="O5121" s="317">
        <v>1.252999994903803E-2</v>
      </c>
      <c r="P5121" s="317">
        <v>1.4019999653100969E-2</v>
      </c>
      <c r="Q5121" s="36">
        <v>492</v>
      </c>
      <c r="R5121" s="317">
        <v>4.9339998513460159E-2</v>
      </c>
      <c r="S5121" s="317">
        <v>5.1920000463724143E-2</v>
      </c>
      <c r="T5121" t="s">
        <v>380</v>
      </c>
      <c r="BA5121" s="395">
        <v>1</v>
      </c>
      <c r="BB5121" s="396" t="s">
        <v>861</v>
      </c>
      <c r="BC5121" t="str">
        <f t="shared" si="446"/>
        <v>RHM</v>
      </c>
      <c r="BD5121" t="str">
        <f t="shared" si="447"/>
        <v>NAoMe_initial_ethnicity_grp</v>
      </c>
      <c r="BE5121" s="397" t="s">
        <v>862</v>
      </c>
      <c r="BF5121" t="str">
        <f t="shared" si="448"/>
        <v>Asian or Asian British</v>
      </c>
      <c r="BG5121">
        <f t="shared" si="449"/>
        <v>0</v>
      </c>
      <c r="BH5121" s="398">
        <f t="shared" si="450"/>
        <v>0</v>
      </c>
      <c r="BO5121" s="33"/>
    </row>
    <row r="5122" spans="1:67">
      <c r="A5122" s="316" t="s">
        <v>27</v>
      </c>
      <c r="B5122" t="s">
        <v>380</v>
      </c>
      <c r="C5122" t="s">
        <v>910</v>
      </c>
      <c r="D5122" t="s">
        <v>314</v>
      </c>
      <c r="E5122" s="316" t="s">
        <v>201</v>
      </c>
      <c r="F5122" s="316" t="s">
        <v>202</v>
      </c>
      <c r="G5122" s="316" t="s">
        <v>446</v>
      </c>
      <c r="H5122" s="316" t="s">
        <v>316</v>
      </c>
      <c r="I5122" s="316" t="s">
        <v>656</v>
      </c>
      <c r="J5122" s="316" t="s">
        <v>287</v>
      </c>
      <c r="K5122" s="36">
        <v>0</v>
      </c>
      <c r="L5122" s="317">
        <v>0</v>
      </c>
      <c r="M5122" s="317">
        <v>0</v>
      </c>
      <c r="N5122" s="36">
        <v>0</v>
      </c>
      <c r="O5122" s="317">
        <v>0</v>
      </c>
      <c r="P5122" s="317">
        <v>0</v>
      </c>
      <c r="Q5122" s="36">
        <v>403</v>
      </c>
      <c r="R5122" s="317">
        <v>4.0410000830888748E-2</v>
      </c>
      <c r="S5122" s="317">
        <v>4.2520001530647278E-2</v>
      </c>
      <c r="T5122" t="s">
        <v>380</v>
      </c>
      <c r="BA5122" s="395">
        <v>1</v>
      </c>
      <c r="BB5122" s="396" t="s">
        <v>861</v>
      </c>
      <c r="BC5122" t="str">
        <f t="shared" si="446"/>
        <v>RHM</v>
      </c>
      <c r="BD5122" t="str">
        <f t="shared" si="447"/>
        <v>NAoMe_initial_ethnicity_grp</v>
      </c>
      <c r="BE5122" s="397" t="s">
        <v>862</v>
      </c>
      <c r="BF5122" t="str">
        <f t="shared" si="448"/>
        <v>Black or Black British</v>
      </c>
      <c r="BG5122">
        <f t="shared" si="449"/>
        <v>0</v>
      </c>
      <c r="BH5122" s="398">
        <f t="shared" si="450"/>
        <v>0</v>
      </c>
      <c r="BO5122" s="33"/>
    </row>
    <row r="5123" spans="1:67">
      <c r="A5123" s="316" t="s">
        <v>27</v>
      </c>
      <c r="B5123" t="s">
        <v>380</v>
      </c>
      <c r="C5123" t="s">
        <v>910</v>
      </c>
      <c r="D5123" t="s">
        <v>314</v>
      </c>
      <c r="E5123" s="316" t="s">
        <v>201</v>
      </c>
      <c r="F5123" s="316" t="s">
        <v>202</v>
      </c>
      <c r="G5123" s="316" t="s">
        <v>446</v>
      </c>
      <c r="H5123" s="316" t="s">
        <v>316</v>
      </c>
      <c r="I5123" s="316" t="s">
        <v>656</v>
      </c>
      <c r="J5123" s="316" t="s">
        <v>259</v>
      </c>
      <c r="K5123" s="36">
        <v>0</v>
      </c>
      <c r="L5123" s="317">
        <v>0</v>
      </c>
      <c r="M5123" s="317">
        <v>0</v>
      </c>
      <c r="N5123" s="36">
        <v>2</v>
      </c>
      <c r="O5123" s="317">
        <v>4.1800001636147499E-3</v>
      </c>
      <c r="P5123" s="317">
        <v>4.6700001694262028E-3</v>
      </c>
      <c r="Q5123" s="36">
        <v>98</v>
      </c>
      <c r="R5123" s="317">
        <v>9.8299998790025711E-3</v>
      </c>
      <c r="S5123" s="317">
        <v>1.0339999571442601E-2</v>
      </c>
      <c r="T5123" t="s">
        <v>380</v>
      </c>
      <c r="BA5123" s="395">
        <v>1</v>
      </c>
      <c r="BB5123" s="396" t="s">
        <v>861</v>
      </c>
      <c r="BC5123" t="str">
        <f t="shared" ref="BC5123:BC5186" si="451">E5123</f>
        <v>RHM</v>
      </c>
      <c r="BD5123" t="str">
        <f t="shared" ref="BD5123:BD5186" si="452">(LEFT(A5123, LEN(A5123)-7))&amp;"_"&amp;I5123</f>
        <v>NAoMe_initial_ethnicity_grp</v>
      </c>
      <c r="BE5123" s="397" t="s">
        <v>862</v>
      </c>
      <c r="BF5123" t="str">
        <f t="shared" ref="BF5123:BF5186" si="453">J5123</f>
        <v>Mixed</v>
      </c>
      <c r="BG5123">
        <f t="shared" ref="BG5123:BG5186" si="454">K5123</f>
        <v>0</v>
      </c>
      <c r="BH5123" s="398">
        <f t="shared" ref="BH5123:BH5186" si="455">L5123</f>
        <v>0</v>
      </c>
      <c r="BO5123" s="33"/>
    </row>
    <row r="5124" spans="1:67">
      <c r="A5124" s="316" t="s">
        <v>27</v>
      </c>
      <c r="B5124" t="s">
        <v>380</v>
      </c>
      <c r="C5124" t="s">
        <v>910</v>
      </c>
      <c r="D5124" t="s">
        <v>314</v>
      </c>
      <c r="E5124" s="316" t="s">
        <v>201</v>
      </c>
      <c r="F5124" s="316" t="s">
        <v>202</v>
      </c>
      <c r="G5124" s="316" t="s">
        <v>446</v>
      </c>
      <c r="H5124" s="316" t="s">
        <v>316</v>
      </c>
      <c r="I5124" s="316" t="s">
        <v>656</v>
      </c>
      <c r="J5124" s="316" t="s">
        <v>288</v>
      </c>
      <c r="K5124" s="36">
        <v>2</v>
      </c>
      <c r="L5124" s="317">
        <v>2.105000056326389E-2</v>
      </c>
      <c r="M5124" s="317">
        <v>2.3259999230504039E-2</v>
      </c>
      <c r="N5124" s="36">
        <v>15</v>
      </c>
      <c r="O5124" s="317">
        <v>3.1319998204708099E-2</v>
      </c>
      <c r="P5124" s="317">
        <v>3.5050000995397568E-2</v>
      </c>
      <c r="Q5124" s="36">
        <v>246</v>
      </c>
      <c r="R5124" s="317">
        <v>2.466999925673008E-2</v>
      </c>
      <c r="S5124" s="317">
        <v>2.5960000231862072E-2</v>
      </c>
      <c r="T5124" t="s">
        <v>380</v>
      </c>
      <c r="BA5124" s="395">
        <v>1</v>
      </c>
      <c r="BB5124" s="396" t="s">
        <v>861</v>
      </c>
      <c r="BC5124" t="str">
        <f t="shared" si="451"/>
        <v>RHM</v>
      </c>
      <c r="BD5124" t="str">
        <f t="shared" si="452"/>
        <v>NAoMe_initial_ethnicity_grp</v>
      </c>
      <c r="BE5124" s="397" t="s">
        <v>862</v>
      </c>
      <c r="BF5124" t="str">
        <f t="shared" si="453"/>
        <v>Other Ethnic Group</v>
      </c>
      <c r="BG5124">
        <f t="shared" si="454"/>
        <v>2</v>
      </c>
      <c r="BH5124" s="398">
        <f t="shared" si="455"/>
        <v>2.105000056326389E-2</v>
      </c>
      <c r="BO5124" s="33"/>
    </row>
    <row r="5125" spans="1:67">
      <c r="A5125" s="316" t="s">
        <v>27</v>
      </c>
      <c r="B5125" t="s">
        <v>380</v>
      </c>
      <c r="C5125" t="s">
        <v>910</v>
      </c>
      <c r="D5125" t="s">
        <v>314</v>
      </c>
      <c r="E5125" s="316" t="s">
        <v>201</v>
      </c>
      <c r="F5125" s="316" t="s">
        <v>202</v>
      </c>
      <c r="G5125" s="316" t="s">
        <v>446</v>
      </c>
      <c r="H5125" s="316" t="s">
        <v>316</v>
      </c>
      <c r="I5125" s="316" t="s">
        <v>656</v>
      </c>
      <c r="J5125" s="316" t="s">
        <v>260</v>
      </c>
      <c r="K5125" s="36">
        <v>9</v>
      </c>
      <c r="L5125" s="317">
        <v>9.4740003347396851E-2</v>
      </c>
      <c r="M5125" s="317"/>
      <c r="N5125" s="36">
        <v>51</v>
      </c>
      <c r="O5125" s="317">
        <v>0.10647000372409821</v>
      </c>
      <c r="P5125" s="317"/>
      <c r="Q5125" s="36">
        <v>495</v>
      </c>
      <c r="R5125" s="317">
        <v>4.9639999866485603E-2</v>
      </c>
      <c r="S5125" s="317"/>
      <c r="T5125" t="s">
        <v>380</v>
      </c>
      <c r="BA5125" s="395">
        <v>1</v>
      </c>
      <c r="BB5125" s="396" t="s">
        <v>861</v>
      </c>
      <c r="BC5125" t="str">
        <f t="shared" si="451"/>
        <v>RHM</v>
      </c>
      <c r="BD5125" t="str">
        <f t="shared" si="452"/>
        <v>NAoMe_initial_ethnicity_grp</v>
      </c>
      <c r="BE5125" s="397" t="s">
        <v>862</v>
      </c>
      <c r="BF5125" t="str">
        <f t="shared" si="453"/>
        <v>Unknown</v>
      </c>
      <c r="BG5125">
        <f t="shared" si="454"/>
        <v>9</v>
      </c>
      <c r="BH5125" s="398">
        <f t="shared" si="455"/>
        <v>9.4740003347396851E-2</v>
      </c>
      <c r="BO5125" s="33"/>
    </row>
    <row r="5126" spans="1:67">
      <c r="A5126" s="316" t="s">
        <v>27</v>
      </c>
      <c r="B5126" t="s">
        <v>380</v>
      </c>
      <c r="C5126" t="s">
        <v>910</v>
      </c>
      <c r="D5126" t="s">
        <v>314</v>
      </c>
      <c r="E5126" s="316" t="s">
        <v>201</v>
      </c>
      <c r="F5126" s="316" t="s">
        <v>202</v>
      </c>
      <c r="G5126" s="316" t="s">
        <v>446</v>
      </c>
      <c r="H5126" s="316" t="s">
        <v>316</v>
      </c>
      <c r="I5126" s="316" t="s">
        <v>656</v>
      </c>
      <c r="J5126" s="316" t="s">
        <v>258</v>
      </c>
      <c r="K5126" s="36">
        <v>84</v>
      </c>
      <c r="L5126" s="317">
        <v>0.88420999050140381</v>
      </c>
      <c r="M5126" s="317">
        <v>0.97674000263214111</v>
      </c>
      <c r="N5126" s="36">
        <v>405</v>
      </c>
      <c r="O5126" s="317">
        <v>0.84551000595092773</v>
      </c>
      <c r="P5126" s="317">
        <v>0.94625997543334961</v>
      </c>
      <c r="Q5126" s="36">
        <v>8238</v>
      </c>
      <c r="R5126" s="317">
        <v>0.82611000537872314</v>
      </c>
      <c r="S5126" s="317">
        <v>0.86926001310348511</v>
      </c>
      <c r="T5126" t="s">
        <v>380</v>
      </c>
      <c r="BA5126" s="395">
        <v>1</v>
      </c>
      <c r="BB5126" s="396" t="s">
        <v>861</v>
      </c>
      <c r="BC5126" t="str">
        <f t="shared" si="451"/>
        <v>RHM</v>
      </c>
      <c r="BD5126" t="str">
        <f t="shared" si="452"/>
        <v>NAoMe_initial_ethnicity_grp</v>
      </c>
      <c r="BE5126" s="397" t="s">
        <v>862</v>
      </c>
      <c r="BF5126" t="str">
        <f t="shared" si="453"/>
        <v>White</v>
      </c>
      <c r="BG5126">
        <f t="shared" si="454"/>
        <v>84</v>
      </c>
      <c r="BH5126" s="398">
        <f t="shared" si="455"/>
        <v>0.88420999050140381</v>
      </c>
      <c r="BO5126" s="33"/>
    </row>
    <row r="5127" spans="1:67">
      <c r="A5127" s="316" t="s">
        <v>27</v>
      </c>
      <c r="B5127" t="s">
        <v>380</v>
      </c>
      <c r="C5127" t="s">
        <v>910</v>
      </c>
      <c r="D5127" t="s">
        <v>314</v>
      </c>
      <c r="E5127" s="316" t="s">
        <v>201</v>
      </c>
      <c r="F5127" s="316" t="s">
        <v>202</v>
      </c>
      <c r="G5127" s="316" t="s">
        <v>446</v>
      </c>
      <c r="H5127" s="316" t="s">
        <v>316</v>
      </c>
      <c r="I5127" s="316" t="s">
        <v>657</v>
      </c>
      <c r="J5127" s="316" t="s">
        <v>817</v>
      </c>
      <c r="K5127" s="36">
        <v>87</v>
      </c>
      <c r="L5127" s="317">
        <v>0.91579002141952515</v>
      </c>
      <c r="M5127" s="317"/>
      <c r="N5127" s="36">
        <v>445</v>
      </c>
      <c r="O5127" s="317">
        <v>0.9290199875831604</v>
      </c>
      <c r="P5127" s="317"/>
      <c r="Q5127" s="36">
        <v>9359</v>
      </c>
      <c r="R5127" s="317">
        <v>0.93853002786636353</v>
      </c>
      <c r="S5127" s="317"/>
      <c r="T5127" t="s">
        <v>380</v>
      </c>
      <c r="BA5127" s="395">
        <v>1</v>
      </c>
      <c r="BB5127" s="396" t="s">
        <v>861</v>
      </c>
      <c r="BC5127" t="str">
        <f t="shared" si="451"/>
        <v>RHM</v>
      </c>
      <c r="BD5127" t="str">
        <f t="shared" si="452"/>
        <v>NAoMe_initial_final_route</v>
      </c>
      <c r="BE5127" s="397" t="s">
        <v>862</v>
      </c>
      <c r="BF5127" t="str">
        <f t="shared" si="453"/>
        <v>Not screened</v>
      </c>
      <c r="BG5127">
        <f t="shared" si="454"/>
        <v>87</v>
      </c>
      <c r="BH5127" s="398">
        <f t="shared" si="455"/>
        <v>0.91579002141952515</v>
      </c>
      <c r="BO5127" s="33"/>
    </row>
    <row r="5128" spans="1:67">
      <c r="A5128" s="316" t="s">
        <v>27</v>
      </c>
      <c r="B5128" t="s">
        <v>380</v>
      </c>
      <c r="C5128" t="s">
        <v>910</v>
      </c>
      <c r="D5128" t="s">
        <v>314</v>
      </c>
      <c r="E5128" s="316" t="s">
        <v>201</v>
      </c>
      <c r="F5128" s="316" t="s">
        <v>202</v>
      </c>
      <c r="G5128" s="316" t="s">
        <v>446</v>
      </c>
      <c r="H5128" s="316" t="s">
        <v>316</v>
      </c>
      <c r="I5128" s="316" t="s">
        <v>657</v>
      </c>
      <c r="J5128" s="316" t="s">
        <v>352</v>
      </c>
      <c r="K5128" s="36">
        <v>8</v>
      </c>
      <c r="L5128" s="317">
        <v>8.4210000932216644E-2</v>
      </c>
      <c r="M5128" s="317"/>
      <c r="N5128" s="36">
        <v>34</v>
      </c>
      <c r="O5128" s="317">
        <v>7.0979997515678406E-2</v>
      </c>
      <c r="P5128" s="317"/>
      <c r="Q5128" s="36">
        <v>613</v>
      </c>
      <c r="R5128" s="317">
        <v>6.1469998210668557E-2</v>
      </c>
      <c r="S5128" s="317"/>
      <c r="T5128" t="s">
        <v>380</v>
      </c>
      <c r="BA5128" s="395">
        <v>1</v>
      </c>
      <c r="BB5128" s="396" t="s">
        <v>861</v>
      </c>
      <c r="BC5128" t="str">
        <f t="shared" si="451"/>
        <v>RHM</v>
      </c>
      <c r="BD5128" t="str">
        <f t="shared" si="452"/>
        <v>NAoMe_initial_final_route</v>
      </c>
      <c r="BE5128" s="397" t="s">
        <v>862</v>
      </c>
      <c r="BF5128" t="str">
        <f t="shared" si="453"/>
        <v>Screening</v>
      </c>
      <c r="BG5128">
        <f t="shared" si="454"/>
        <v>8</v>
      </c>
      <c r="BH5128" s="398">
        <f t="shared" si="455"/>
        <v>8.4210000932216644E-2</v>
      </c>
      <c r="BO5128" s="33"/>
    </row>
    <row r="5129" spans="1:67">
      <c r="A5129" s="316" t="s">
        <v>27</v>
      </c>
      <c r="B5129" t="s">
        <v>380</v>
      </c>
      <c r="C5129" t="s">
        <v>910</v>
      </c>
      <c r="D5129" t="s">
        <v>314</v>
      </c>
      <c r="E5129" s="316" t="s">
        <v>201</v>
      </c>
      <c r="F5129" s="316" t="s">
        <v>202</v>
      </c>
      <c r="G5129" s="316" t="s">
        <v>446</v>
      </c>
      <c r="H5129" s="316" t="s">
        <v>316</v>
      </c>
      <c r="I5129" s="316" t="s">
        <v>303</v>
      </c>
      <c r="J5129" s="316" t="s">
        <v>308</v>
      </c>
      <c r="K5129" s="36">
        <v>5</v>
      </c>
      <c r="L5129" s="317">
        <v>5.2629999816417687E-2</v>
      </c>
      <c r="M5129" s="317"/>
      <c r="N5129" s="36">
        <v>49</v>
      </c>
      <c r="O5129" s="317">
        <v>0.1023000031709671</v>
      </c>
      <c r="P5129" s="317"/>
      <c r="Q5129" s="36">
        <v>1652</v>
      </c>
      <c r="R5129" s="317">
        <v>0.1656599938869476</v>
      </c>
      <c r="S5129" s="317"/>
      <c r="T5129" t="s">
        <v>380</v>
      </c>
      <c r="BA5129" s="395">
        <v>1</v>
      </c>
      <c r="BB5129" s="396" t="s">
        <v>861</v>
      </c>
      <c r="BC5129" t="str">
        <f t="shared" si="451"/>
        <v>RHM</v>
      </c>
      <c r="BD5129" t="str">
        <f t="shared" si="452"/>
        <v>NAoMe_initial_final_stage_tum</v>
      </c>
      <c r="BE5129" s="397" t="s">
        <v>862</v>
      </c>
      <c r="BF5129" t="str">
        <f t="shared" si="453"/>
        <v>Not staged/Unstated</v>
      </c>
      <c r="BG5129">
        <f t="shared" si="454"/>
        <v>5</v>
      </c>
      <c r="BH5129" s="398">
        <f t="shared" si="455"/>
        <v>5.2629999816417687E-2</v>
      </c>
      <c r="BO5129" s="33"/>
    </row>
    <row r="5130" spans="1:67">
      <c r="A5130" s="316" t="s">
        <v>27</v>
      </c>
      <c r="B5130" t="s">
        <v>380</v>
      </c>
      <c r="C5130" t="s">
        <v>910</v>
      </c>
      <c r="D5130" t="s">
        <v>314</v>
      </c>
      <c r="E5130" s="316" t="s">
        <v>201</v>
      </c>
      <c r="F5130" s="316" t="s">
        <v>202</v>
      </c>
      <c r="G5130" s="316" t="s">
        <v>446</v>
      </c>
      <c r="H5130" s="316" t="s">
        <v>316</v>
      </c>
      <c r="I5130" s="316" t="s">
        <v>303</v>
      </c>
      <c r="J5130" s="316" t="s">
        <v>304</v>
      </c>
      <c r="K5130" s="36">
        <v>0</v>
      </c>
      <c r="L5130" s="317">
        <v>0</v>
      </c>
      <c r="M5130" s="317">
        <v>0</v>
      </c>
      <c r="N5130" s="36">
        <v>2</v>
      </c>
      <c r="O5130" s="317">
        <v>4.1800001636147499E-3</v>
      </c>
      <c r="P5130" s="317">
        <v>4.6500000171363354E-3</v>
      </c>
      <c r="Q5130" s="36">
        <v>64</v>
      </c>
      <c r="R5130" s="317">
        <v>6.4199999906122676E-3</v>
      </c>
      <c r="S5130" s="317">
        <v>7.689999882131815E-3</v>
      </c>
      <c r="T5130" t="s">
        <v>380</v>
      </c>
      <c r="BA5130" s="395">
        <v>1</v>
      </c>
      <c r="BB5130" s="396" t="s">
        <v>861</v>
      </c>
      <c r="BC5130" t="str">
        <f t="shared" si="451"/>
        <v>RHM</v>
      </c>
      <c r="BD5130" t="str">
        <f t="shared" si="452"/>
        <v>NAoMe_initial_final_stage_tum</v>
      </c>
      <c r="BE5130" s="397" t="s">
        <v>862</v>
      </c>
      <c r="BF5130" t="str">
        <f t="shared" si="453"/>
        <v>Stage 0</v>
      </c>
      <c r="BG5130">
        <f t="shared" si="454"/>
        <v>0</v>
      </c>
      <c r="BH5130" s="398">
        <f t="shared" si="455"/>
        <v>0</v>
      </c>
      <c r="BO5130" s="33"/>
    </row>
    <row r="5131" spans="1:67">
      <c r="A5131" s="316" t="s">
        <v>27</v>
      </c>
      <c r="B5131" t="s">
        <v>380</v>
      </c>
      <c r="C5131" t="s">
        <v>910</v>
      </c>
      <c r="D5131" t="s">
        <v>314</v>
      </c>
      <c r="E5131" s="316" t="s">
        <v>201</v>
      </c>
      <c r="F5131" s="316" t="s">
        <v>202</v>
      </c>
      <c r="G5131" s="316" t="s">
        <v>446</v>
      </c>
      <c r="H5131" s="316" t="s">
        <v>316</v>
      </c>
      <c r="I5131" s="316" t="s">
        <v>303</v>
      </c>
      <c r="J5131" s="316" t="s">
        <v>305</v>
      </c>
      <c r="K5131" s="36">
        <v>2</v>
      </c>
      <c r="L5131" s="317">
        <v>2.105000056326389E-2</v>
      </c>
      <c r="M5131" s="317">
        <v>2.2220000624656681E-2</v>
      </c>
      <c r="N5131" s="36">
        <v>16</v>
      </c>
      <c r="O5131" s="317">
        <v>3.3399999141693122E-2</v>
      </c>
      <c r="P5131" s="317">
        <v>3.7209998816251748E-2</v>
      </c>
      <c r="Q5131" s="36">
        <v>359</v>
      </c>
      <c r="R5131" s="317">
        <v>3.5999998450279243E-2</v>
      </c>
      <c r="S5131" s="317">
        <v>4.3150000274181373E-2</v>
      </c>
      <c r="T5131" t="s">
        <v>380</v>
      </c>
      <c r="BA5131" s="395">
        <v>1</v>
      </c>
      <c r="BB5131" s="396" t="s">
        <v>861</v>
      </c>
      <c r="BC5131" t="str">
        <f t="shared" si="451"/>
        <v>RHM</v>
      </c>
      <c r="BD5131" t="str">
        <f t="shared" si="452"/>
        <v>NAoMe_initial_final_stage_tum</v>
      </c>
      <c r="BE5131" s="397" t="s">
        <v>862</v>
      </c>
      <c r="BF5131" t="str">
        <f t="shared" si="453"/>
        <v>Stage 1</v>
      </c>
      <c r="BG5131">
        <f t="shared" si="454"/>
        <v>2</v>
      </c>
      <c r="BH5131" s="398">
        <f t="shared" si="455"/>
        <v>2.105000056326389E-2</v>
      </c>
      <c r="BO5131" s="33"/>
    </row>
    <row r="5132" spans="1:67">
      <c r="A5132" s="316" t="s">
        <v>27</v>
      </c>
      <c r="B5132" t="s">
        <v>380</v>
      </c>
      <c r="C5132" t="s">
        <v>910</v>
      </c>
      <c r="D5132" t="s">
        <v>314</v>
      </c>
      <c r="E5132" s="316" t="s">
        <v>201</v>
      </c>
      <c r="F5132" s="316" t="s">
        <v>202</v>
      </c>
      <c r="G5132" s="316" t="s">
        <v>446</v>
      </c>
      <c r="H5132" s="316" t="s">
        <v>316</v>
      </c>
      <c r="I5132" s="316" t="s">
        <v>303</v>
      </c>
      <c r="J5132" s="316" t="s">
        <v>306</v>
      </c>
      <c r="K5132" s="36">
        <v>15</v>
      </c>
      <c r="L5132" s="317">
        <v>0.15789000689983371</v>
      </c>
      <c r="M5132" s="317">
        <v>0.1666699945926666</v>
      </c>
      <c r="N5132" s="36">
        <v>68</v>
      </c>
      <c r="O5132" s="317">
        <v>0.14195999503135681</v>
      </c>
      <c r="P5132" s="317">
        <v>0.15814000368118289</v>
      </c>
      <c r="Q5132" s="36">
        <v>996</v>
      </c>
      <c r="R5132" s="317">
        <v>9.9880002439022064E-2</v>
      </c>
      <c r="S5132" s="317">
        <v>0.11970999836921691</v>
      </c>
      <c r="T5132" t="s">
        <v>380</v>
      </c>
      <c r="BA5132" s="395">
        <v>1</v>
      </c>
      <c r="BB5132" s="396" t="s">
        <v>861</v>
      </c>
      <c r="BC5132" t="str">
        <f t="shared" si="451"/>
        <v>RHM</v>
      </c>
      <c r="BD5132" t="str">
        <f t="shared" si="452"/>
        <v>NAoMe_initial_final_stage_tum</v>
      </c>
      <c r="BE5132" s="397" t="s">
        <v>862</v>
      </c>
      <c r="BF5132" t="str">
        <f t="shared" si="453"/>
        <v>Stage 2</v>
      </c>
      <c r="BG5132">
        <f t="shared" si="454"/>
        <v>15</v>
      </c>
      <c r="BH5132" s="398">
        <f t="shared" si="455"/>
        <v>0.15789000689983371</v>
      </c>
      <c r="BO5132" s="33"/>
    </row>
    <row r="5133" spans="1:67">
      <c r="A5133" s="316" t="s">
        <v>27</v>
      </c>
      <c r="B5133" t="s">
        <v>380</v>
      </c>
      <c r="C5133" t="s">
        <v>910</v>
      </c>
      <c r="D5133" t="s">
        <v>314</v>
      </c>
      <c r="E5133" s="316" t="s">
        <v>201</v>
      </c>
      <c r="F5133" s="316" t="s">
        <v>202</v>
      </c>
      <c r="G5133" s="316" t="s">
        <v>446</v>
      </c>
      <c r="H5133" s="316" t="s">
        <v>316</v>
      </c>
      <c r="I5133" s="316" t="s">
        <v>303</v>
      </c>
      <c r="J5133" s="316" t="s">
        <v>307</v>
      </c>
      <c r="K5133" s="36">
        <v>9</v>
      </c>
      <c r="L5133" s="317">
        <v>9.4740003347396851E-2</v>
      </c>
      <c r="M5133" s="317">
        <v>0.10000000149011611</v>
      </c>
      <c r="N5133" s="36">
        <v>35</v>
      </c>
      <c r="O5133" s="317">
        <v>7.3069997131824493E-2</v>
      </c>
      <c r="P5133" s="317">
        <v>8.1399999558925629E-2</v>
      </c>
      <c r="Q5133" s="36">
        <v>742</v>
      </c>
      <c r="R5133" s="317">
        <v>7.4409998953342438E-2</v>
      </c>
      <c r="S5133" s="317">
        <v>8.9180000126361847E-2</v>
      </c>
      <c r="T5133" t="s">
        <v>380</v>
      </c>
      <c r="BA5133" s="395">
        <v>1</v>
      </c>
      <c r="BB5133" s="396" t="s">
        <v>861</v>
      </c>
      <c r="BC5133" t="str">
        <f t="shared" si="451"/>
        <v>RHM</v>
      </c>
      <c r="BD5133" t="str">
        <f t="shared" si="452"/>
        <v>NAoMe_initial_final_stage_tum</v>
      </c>
      <c r="BE5133" s="397" t="s">
        <v>862</v>
      </c>
      <c r="BF5133" t="str">
        <f t="shared" si="453"/>
        <v>Stage 3</v>
      </c>
      <c r="BG5133">
        <f t="shared" si="454"/>
        <v>9</v>
      </c>
      <c r="BH5133" s="398">
        <f t="shared" si="455"/>
        <v>9.4740003347396851E-2</v>
      </c>
      <c r="BO5133" s="33"/>
    </row>
    <row r="5134" spans="1:67">
      <c r="A5134" s="316" t="s">
        <v>27</v>
      </c>
      <c r="B5134" t="s">
        <v>380</v>
      </c>
      <c r="C5134" t="s">
        <v>910</v>
      </c>
      <c r="D5134" t="s">
        <v>314</v>
      </c>
      <c r="E5134" s="316" t="s">
        <v>201</v>
      </c>
      <c r="F5134" s="316" t="s">
        <v>202</v>
      </c>
      <c r="G5134" s="316" t="s">
        <v>446</v>
      </c>
      <c r="H5134" s="316" t="s">
        <v>316</v>
      </c>
      <c r="I5134" s="316" t="s">
        <v>303</v>
      </c>
      <c r="J5134" s="316" t="s">
        <v>336</v>
      </c>
      <c r="K5134" s="36">
        <v>64</v>
      </c>
      <c r="L5134" s="317">
        <v>0.67368000745773315</v>
      </c>
      <c r="M5134" s="317">
        <v>0.71110999584197998</v>
      </c>
      <c r="N5134" s="36">
        <v>309</v>
      </c>
      <c r="O5134" s="317">
        <v>0.64508998394012451</v>
      </c>
      <c r="P5134" s="317">
        <v>0.71859997510910034</v>
      </c>
      <c r="Q5134" s="36">
        <v>6159</v>
      </c>
      <c r="R5134" s="317">
        <v>0.6176300048828125</v>
      </c>
      <c r="S5134" s="317">
        <v>0.74026000499725342</v>
      </c>
      <c r="T5134" t="s">
        <v>380</v>
      </c>
      <c r="BA5134" s="395">
        <v>1</v>
      </c>
      <c r="BB5134" s="396" t="s">
        <v>861</v>
      </c>
      <c r="BC5134" t="str">
        <f t="shared" si="451"/>
        <v>RHM</v>
      </c>
      <c r="BD5134" t="str">
        <f t="shared" si="452"/>
        <v>NAoMe_initial_final_stage_tum</v>
      </c>
      <c r="BE5134" s="397" t="s">
        <v>862</v>
      </c>
      <c r="BF5134" t="str">
        <f t="shared" si="453"/>
        <v>Stage 4</v>
      </c>
      <c r="BG5134">
        <f t="shared" si="454"/>
        <v>64</v>
      </c>
      <c r="BH5134" s="398">
        <f t="shared" si="455"/>
        <v>0.67368000745773315</v>
      </c>
      <c r="BO5134" s="33"/>
    </row>
    <row r="5135" spans="1:67">
      <c r="A5135" s="316" t="s">
        <v>27</v>
      </c>
      <c r="B5135" t="s">
        <v>380</v>
      </c>
      <c r="C5135" t="s">
        <v>910</v>
      </c>
      <c r="D5135" t="s">
        <v>314</v>
      </c>
      <c r="E5135" s="316" t="s">
        <v>201</v>
      </c>
      <c r="F5135" s="316" t="s">
        <v>202</v>
      </c>
      <c r="G5135" s="316" t="s">
        <v>446</v>
      </c>
      <c r="H5135" s="316" t="s">
        <v>316</v>
      </c>
      <c r="I5135" s="316" t="s">
        <v>342</v>
      </c>
      <c r="J5135" s="316" t="s">
        <v>343</v>
      </c>
      <c r="K5135" s="36">
        <v>5</v>
      </c>
      <c r="L5135" s="317">
        <v>5.2629999816417687E-2</v>
      </c>
      <c r="M5135" s="317"/>
      <c r="N5135" s="36">
        <v>49</v>
      </c>
      <c r="O5135" s="317">
        <v>0.1023000031709671</v>
      </c>
      <c r="P5135" s="317"/>
      <c r="Q5135" s="36">
        <v>1652</v>
      </c>
      <c r="R5135" s="317">
        <v>0.1656599938869476</v>
      </c>
      <c r="S5135" s="317"/>
      <c r="T5135" t="s">
        <v>380</v>
      </c>
      <c r="BA5135" s="395">
        <v>1</v>
      </c>
      <c r="BB5135" s="396" t="s">
        <v>861</v>
      </c>
      <c r="BC5135" t="str">
        <f t="shared" si="451"/>
        <v>RHM</v>
      </c>
      <c r="BD5135" t="str">
        <f t="shared" si="452"/>
        <v>NAoMe_initial_final_stage_tum_grp</v>
      </c>
      <c r="BE5135" s="397" t="s">
        <v>862</v>
      </c>
      <c r="BF5135" t="str">
        <f t="shared" si="453"/>
        <v>MBC in HESAPC</v>
      </c>
      <c r="BG5135">
        <f t="shared" si="454"/>
        <v>5</v>
      </c>
      <c r="BH5135" s="398">
        <f t="shared" si="455"/>
        <v>5.2629999816417687E-2</v>
      </c>
      <c r="BO5135" s="33"/>
    </row>
    <row r="5136" spans="1:67">
      <c r="A5136" s="316" t="s">
        <v>27</v>
      </c>
      <c r="B5136" t="s">
        <v>380</v>
      </c>
      <c r="C5136" t="s">
        <v>910</v>
      </c>
      <c r="D5136" t="s">
        <v>314</v>
      </c>
      <c r="E5136" s="316" t="s">
        <v>201</v>
      </c>
      <c r="F5136" s="316" t="s">
        <v>202</v>
      </c>
      <c r="G5136" s="316" t="s">
        <v>446</v>
      </c>
      <c r="H5136" s="316" t="s">
        <v>316</v>
      </c>
      <c r="I5136" s="316" t="s">
        <v>342</v>
      </c>
      <c r="J5136" s="316" t="s">
        <v>344</v>
      </c>
      <c r="K5136" s="36">
        <v>27</v>
      </c>
      <c r="L5136" s="317">
        <v>0.28420999646186829</v>
      </c>
      <c r="M5136" s="317">
        <v>0.30000001192092901</v>
      </c>
      <c r="N5136" s="36">
        <v>121</v>
      </c>
      <c r="O5136" s="317">
        <v>0.25260999798774719</v>
      </c>
      <c r="P5136" s="317">
        <v>0.28139999508857733</v>
      </c>
      <c r="Q5136" s="36">
        <v>2161</v>
      </c>
      <c r="R5136" s="317">
        <v>0.2167100012302399</v>
      </c>
      <c r="S5136" s="317">
        <v>0.25973999500274658</v>
      </c>
      <c r="T5136" t="s">
        <v>380</v>
      </c>
      <c r="BA5136" s="395">
        <v>1</v>
      </c>
      <c r="BB5136" s="396" t="s">
        <v>861</v>
      </c>
      <c r="BC5136" t="str">
        <f t="shared" si="451"/>
        <v>RHM</v>
      </c>
      <c r="BD5136" t="str">
        <f t="shared" si="452"/>
        <v>NAoMe_initial_final_stage_tum_grp</v>
      </c>
      <c r="BE5136" s="397" t="s">
        <v>862</v>
      </c>
      <c r="BF5136" t="str">
        <f t="shared" si="453"/>
        <v>Stage 0-3</v>
      </c>
      <c r="BG5136">
        <f t="shared" si="454"/>
        <v>27</v>
      </c>
      <c r="BH5136" s="398">
        <f t="shared" si="455"/>
        <v>0.28420999646186829</v>
      </c>
      <c r="BO5136" s="33"/>
    </row>
    <row r="5137" spans="1:67">
      <c r="A5137" s="316" t="s">
        <v>27</v>
      </c>
      <c r="B5137" t="s">
        <v>380</v>
      </c>
      <c r="C5137" t="s">
        <v>910</v>
      </c>
      <c r="D5137" t="s">
        <v>314</v>
      </c>
      <c r="E5137" s="316" t="s">
        <v>201</v>
      </c>
      <c r="F5137" s="316" t="s">
        <v>202</v>
      </c>
      <c r="G5137" s="316" t="s">
        <v>446</v>
      </c>
      <c r="H5137" s="316" t="s">
        <v>316</v>
      </c>
      <c r="I5137" s="316" t="s">
        <v>342</v>
      </c>
      <c r="J5137" s="316" t="s">
        <v>336</v>
      </c>
      <c r="K5137" s="36">
        <v>63</v>
      </c>
      <c r="L5137" s="317">
        <v>0.66316002607345581</v>
      </c>
      <c r="M5137" s="317">
        <v>0.69999998807907104</v>
      </c>
      <c r="N5137" s="36">
        <v>309</v>
      </c>
      <c r="O5137" s="317">
        <v>0.64508998394012451</v>
      </c>
      <c r="P5137" s="317">
        <v>0.71859997510910034</v>
      </c>
      <c r="Q5137" s="36">
        <v>6159</v>
      </c>
      <c r="R5137" s="317">
        <v>0.6176300048828125</v>
      </c>
      <c r="S5137" s="317">
        <v>0.74026000499725342</v>
      </c>
      <c r="T5137" t="s">
        <v>380</v>
      </c>
      <c r="BA5137" s="395">
        <v>1</v>
      </c>
      <c r="BB5137" s="396" t="s">
        <v>861</v>
      </c>
      <c r="BC5137" t="str">
        <f t="shared" si="451"/>
        <v>RHM</v>
      </c>
      <c r="BD5137" t="str">
        <f t="shared" si="452"/>
        <v>NAoMe_initial_final_stage_tum_grp</v>
      </c>
      <c r="BE5137" s="397" t="s">
        <v>862</v>
      </c>
      <c r="BF5137" t="str">
        <f t="shared" si="453"/>
        <v>Stage 4</v>
      </c>
      <c r="BG5137">
        <f t="shared" si="454"/>
        <v>63</v>
      </c>
      <c r="BH5137" s="398">
        <f t="shared" si="455"/>
        <v>0.66316002607345581</v>
      </c>
      <c r="BO5137" s="33"/>
    </row>
    <row r="5138" spans="1:67">
      <c r="A5138" s="316" t="s">
        <v>27</v>
      </c>
      <c r="B5138" t="s">
        <v>380</v>
      </c>
      <c r="C5138" t="s">
        <v>910</v>
      </c>
      <c r="D5138" t="s">
        <v>314</v>
      </c>
      <c r="E5138" s="316" t="s">
        <v>201</v>
      </c>
      <c r="F5138" s="316" t="s">
        <v>202</v>
      </c>
      <c r="G5138" s="316" t="s">
        <v>446</v>
      </c>
      <c r="H5138" s="316" t="s">
        <v>316</v>
      </c>
      <c r="I5138" s="316" t="s">
        <v>658</v>
      </c>
      <c r="J5138" s="316" t="s">
        <v>345</v>
      </c>
      <c r="K5138" s="36">
        <v>95</v>
      </c>
      <c r="L5138" s="317">
        <v>1</v>
      </c>
      <c r="M5138" s="317"/>
      <c r="N5138" s="36">
        <v>479</v>
      </c>
      <c r="O5138" s="317">
        <v>1</v>
      </c>
      <c r="P5138" s="317"/>
      <c r="Q5138" s="36">
        <v>9972</v>
      </c>
      <c r="R5138" s="317">
        <v>1</v>
      </c>
      <c r="S5138" s="317"/>
      <c r="T5138" t="s">
        <v>380</v>
      </c>
      <c r="BA5138" s="395">
        <v>1</v>
      </c>
      <c r="BB5138" s="396" t="s">
        <v>861</v>
      </c>
      <c r="BC5138" t="str">
        <f t="shared" si="451"/>
        <v>RHM</v>
      </c>
      <c r="BD5138" t="str">
        <f t="shared" si="452"/>
        <v>NAoMe_initial_final_who_ps</v>
      </c>
      <c r="BE5138" s="397" t="s">
        <v>862</v>
      </c>
      <c r="BF5138" t="str">
        <f t="shared" si="453"/>
        <v>Not recorded</v>
      </c>
      <c r="BG5138">
        <f t="shared" si="454"/>
        <v>95</v>
      </c>
      <c r="BH5138" s="398">
        <f t="shared" si="455"/>
        <v>1</v>
      </c>
      <c r="BO5138" s="33"/>
    </row>
    <row r="5139" spans="1:67">
      <c r="A5139" s="316" t="s">
        <v>27</v>
      </c>
      <c r="B5139" t="s">
        <v>380</v>
      </c>
      <c r="C5139" t="s">
        <v>910</v>
      </c>
      <c r="D5139" t="s">
        <v>314</v>
      </c>
      <c r="E5139" s="316" t="s">
        <v>201</v>
      </c>
      <c r="F5139" s="316" t="s">
        <v>202</v>
      </c>
      <c r="G5139" s="316" t="s">
        <v>446</v>
      </c>
      <c r="H5139" s="316" t="s">
        <v>316</v>
      </c>
      <c r="I5139" s="316" t="s">
        <v>291</v>
      </c>
      <c r="J5139" s="316" t="s">
        <v>313</v>
      </c>
      <c r="K5139" s="36">
        <v>93</v>
      </c>
      <c r="L5139" s="317">
        <v>0.97895002365112305</v>
      </c>
      <c r="M5139" s="317"/>
      <c r="N5139" s="36">
        <v>474</v>
      </c>
      <c r="O5139" s="317">
        <v>0.98956000804901123</v>
      </c>
      <c r="P5139" s="317"/>
      <c r="Q5139" s="36">
        <v>9846</v>
      </c>
      <c r="R5139" s="317">
        <v>0.98736000061035156</v>
      </c>
      <c r="S5139" s="317"/>
      <c r="T5139" t="s">
        <v>380</v>
      </c>
      <c r="BA5139" s="395">
        <v>1</v>
      </c>
      <c r="BB5139" s="396" t="s">
        <v>861</v>
      </c>
      <c r="BC5139" t="str">
        <f t="shared" si="451"/>
        <v>RHM</v>
      </c>
      <c r="BD5139" t="str">
        <f t="shared" si="452"/>
        <v>NAoMe_initial_gender</v>
      </c>
      <c r="BE5139" s="397" t="s">
        <v>862</v>
      </c>
      <c r="BF5139" t="str">
        <f t="shared" si="453"/>
        <v>Female</v>
      </c>
      <c r="BG5139">
        <f t="shared" si="454"/>
        <v>93</v>
      </c>
      <c r="BH5139" s="398">
        <f t="shared" si="455"/>
        <v>0.97895002365112305</v>
      </c>
      <c r="BO5139" s="33"/>
    </row>
    <row r="5140" spans="1:67">
      <c r="A5140" s="316" t="s">
        <v>27</v>
      </c>
      <c r="B5140" t="s">
        <v>380</v>
      </c>
      <c r="C5140" t="s">
        <v>910</v>
      </c>
      <c r="D5140" t="s">
        <v>314</v>
      </c>
      <c r="E5140" s="316" t="s">
        <v>201</v>
      </c>
      <c r="F5140" s="316" t="s">
        <v>202</v>
      </c>
      <c r="G5140" s="316" t="s">
        <v>446</v>
      </c>
      <c r="H5140" s="316" t="s">
        <v>316</v>
      </c>
      <c r="I5140" s="316" t="s">
        <v>291</v>
      </c>
      <c r="J5140" s="316" t="s">
        <v>293</v>
      </c>
      <c r="K5140" s="36">
        <v>2</v>
      </c>
      <c r="L5140" s="317">
        <v>2.105000056326389E-2</v>
      </c>
      <c r="M5140" s="317"/>
      <c r="N5140" s="36">
        <v>5</v>
      </c>
      <c r="O5140" s="317">
        <v>1.0440000332891939E-2</v>
      </c>
      <c r="P5140" s="317"/>
      <c r="Q5140" s="36">
        <v>126</v>
      </c>
      <c r="R5140" s="317">
        <v>1.264000032097101E-2</v>
      </c>
      <c r="S5140" s="317"/>
      <c r="T5140" t="s">
        <v>380</v>
      </c>
      <c r="BA5140" s="395">
        <v>1</v>
      </c>
      <c r="BB5140" s="396" t="s">
        <v>861</v>
      </c>
      <c r="BC5140" t="str">
        <f t="shared" si="451"/>
        <v>RHM</v>
      </c>
      <c r="BD5140" t="str">
        <f t="shared" si="452"/>
        <v>NAoMe_initial_gender</v>
      </c>
      <c r="BE5140" s="397" t="s">
        <v>862</v>
      </c>
      <c r="BF5140" t="str">
        <f t="shared" si="453"/>
        <v>Male</v>
      </c>
      <c r="BG5140">
        <f t="shared" si="454"/>
        <v>2</v>
      </c>
      <c r="BH5140" s="398">
        <f t="shared" si="455"/>
        <v>2.105000056326389E-2</v>
      </c>
      <c r="BO5140" s="33"/>
    </row>
    <row r="5141" spans="1:67">
      <c r="A5141" s="316" t="s">
        <v>27</v>
      </c>
      <c r="B5141" t="s">
        <v>380</v>
      </c>
      <c r="C5141" t="s">
        <v>910</v>
      </c>
      <c r="D5141" t="s">
        <v>314</v>
      </c>
      <c r="E5141" s="316" t="s">
        <v>201</v>
      </c>
      <c r="F5141" s="316" t="s">
        <v>202</v>
      </c>
      <c r="G5141" s="316" t="s">
        <v>446</v>
      </c>
      <c r="H5141" s="316" t="s">
        <v>316</v>
      </c>
      <c r="I5141" s="316" t="s">
        <v>659</v>
      </c>
      <c r="J5141" s="316" t="s">
        <v>294</v>
      </c>
      <c r="K5141" s="36">
        <v>10</v>
      </c>
      <c r="L5141" s="317">
        <v>0.1052599996328354</v>
      </c>
      <c r="M5141" s="317">
        <v>0.1052599996328354</v>
      </c>
      <c r="N5141" s="36">
        <v>38</v>
      </c>
      <c r="O5141" s="317">
        <v>7.9329997301101685E-2</v>
      </c>
      <c r="P5141" s="317">
        <v>7.9329997301101685E-2</v>
      </c>
      <c r="Q5141" s="36">
        <v>1800</v>
      </c>
      <c r="R5141" s="317">
        <v>0.18050999939441681</v>
      </c>
      <c r="S5141" s="317">
        <v>0.18050999939441681</v>
      </c>
      <c r="T5141" t="s">
        <v>380</v>
      </c>
      <c r="BA5141" s="395">
        <v>1</v>
      </c>
      <c r="BB5141" s="396" t="s">
        <v>861</v>
      </c>
      <c r="BC5141" t="str">
        <f t="shared" si="451"/>
        <v>RHM</v>
      </c>
      <c r="BD5141" t="str">
        <f t="shared" si="452"/>
        <v>NAoMe_initial_imd_2019</v>
      </c>
      <c r="BE5141" s="397" t="s">
        <v>862</v>
      </c>
      <c r="BF5141" t="str">
        <f t="shared" si="453"/>
        <v>1 - most deprived</v>
      </c>
      <c r="BG5141">
        <f t="shared" si="454"/>
        <v>10</v>
      </c>
      <c r="BH5141" s="398">
        <f t="shared" si="455"/>
        <v>0.1052599996328354</v>
      </c>
      <c r="BO5141" s="33"/>
    </row>
    <row r="5142" spans="1:67">
      <c r="A5142" s="316" t="s">
        <v>27</v>
      </c>
      <c r="B5142" t="s">
        <v>380</v>
      </c>
      <c r="C5142" t="s">
        <v>910</v>
      </c>
      <c r="D5142" t="s">
        <v>314</v>
      </c>
      <c r="E5142" s="316" t="s">
        <v>201</v>
      </c>
      <c r="F5142" s="316" t="s">
        <v>202</v>
      </c>
      <c r="G5142" s="316" t="s">
        <v>446</v>
      </c>
      <c r="H5142" s="316" t="s">
        <v>316</v>
      </c>
      <c r="I5142" s="316" t="s">
        <v>659</v>
      </c>
      <c r="J5142" s="316" t="s">
        <v>15</v>
      </c>
      <c r="K5142" s="36">
        <v>22</v>
      </c>
      <c r="L5142" s="317">
        <v>0.23158000409603119</v>
      </c>
      <c r="M5142" s="317">
        <v>0.23158000409603119</v>
      </c>
      <c r="N5142" s="36">
        <v>89</v>
      </c>
      <c r="O5142" s="317">
        <v>0.18580000102519989</v>
      </c>
      <c r="P5142" s="317">
        <v>0.18580000102519989</v>
      </c>
      <c r="Q5142" s="36">
        <v>2036</v>
      </c>
      <c r="R5142" s="317">
        <v>0.20417000353336329</v>
      </c>
      <c r="S5142" s="317">
        <v>0.20417000353336329</v>
      </c>
      <c r="T5142" t="s">
        <v>380</v>
      </c>
      <c r="BA5142" s="395">
        <v>1</v>
      </c>
      <c r="BB5142" s="396" t="s">
        <v>861</v>
      </c>
      <c r="BC5142" t="str">
        <f t="shared" si="451"/>
        <v>RHM</v>
      </c>
      <c r="BD5142" t="str">
        <f t="shared" si="452"/>
        <v>NAoMe_initial_imd_2019</v>
      </c>
      <c r="BE5142" s="397" t="s">
        <v>862</v>
      </c>
      <c r="BF5142" t="str">
        <f t="shared" si="453"/>
        <v>2</v>
      </c>
      <c r="BG5142">
        <f t="shared" si="454"/>
        <v>22</v>
      </c>
      <c r="BH5142" s="398">
        <f t="shared" si="455"/>
        <v>0.23158000409603119</v>
      </c>
      <c r="BO5142" s="33"/>
    </row>
    <row r="5143" spans="1:67">
      <c r="A5143" s="316" t="s">
        <v>27</v>
      </c>
      <c r="B5143" t="s">
        <v>380</v>
      </c>
      <c r="C5143" t="s">
        <v>910</v>
      </c>
      <c r="D5143" t="s">
        <v>314</v>
      </c>
      <c r="E5143" s="316" t="s">
        <v>201</v>
      </c>
      <c r="F5143" s="316" t="s">
        <v>202</v>
      </c>
      <c r="G5143" s="316" t="s">
        <v>446</v>
      </c>
      <c r="H5143" s="316" t="s">
        <v>316</v>
      </c>
      <c r="I5143" s="316" t="s">
        <v>659</v>
      </c>
      <c r="J5143" s="316" t="s">
        <v>16</v>
      </c>
      <c r="K5143" s="36">
        <v>10</v>
      </c>
      <c r="L5143" s="317">
        <v>0.1052599996328354</v>
      </c>
      <c r="M5143" s="317">
        <v>0.1052599996328354</v>
      </c>
      <c r="N5143" s="36">
        <v>100</v>
      </c>
      <c r="O5143" s="317">
        <v>0.20877000689506531</v>
      </c>
      <c r="P5143" s="317">
        <v>0.20877000689506531</v>
      </c>
      <c r="Q5143" s="36">
        <v>2085</v>
      </c>
      <c r="R5143" s="317">
        <v>0.20908999443054199</v>
      </c>
      <c r="S5143" s="317">
        <v>0.20908999443054199</v>
      </c>
      <c r="T5143" t="s">
        <v>380</v>
      </c>
      <c r="BA5143" s="395">
        <v>1</v>
      </c>
      <c r="BB5143" s="396" t="s">
        <v>861</v>
      </c>
      <c r="BC5143" t="str">
        <f t="shared" si="451"/>
        <v>RHM</v>
      </c>
      <c r="BD5143" t="str">
        <f t="shared" si="452"/>
        <v>NAoMe_initial_imd_2019</v>
      </c>
      <c r="BE5143" s="397" t="s">
        <v>862</v>
      </c>
      <c r="BF5143" t="str">
        <f t="shared" si="453"/>
        <v>3</v>
      </c>
      <c r="BG5143">
        <f t="shared" si="454"/>
        <v>10</v>
      </c>
      <c r="BH5143" s="398">
        <f t="shared" si="455"/>
        <v>0.1052599996328354</v>
      </c>
      <c r="BO5143" s="33"/>
    </row>
    <row r="5144" spans="1:67">
      <c r="A5144" s="316" t="s">
        <v>27</v>
      </c>
      <c r="B5144" t="s">
        <v>380</v>
      </c>
      <c r="C5144" t="s">
        <v>910</v>
      </c>
      <c r="D5144" t="s">
        <v>314</v>
      </c>
      <c r="E5144" s="316" t="s">
        <v>201</v>
      </c>
      <c r="F5144" s="316" t="s">
        <v>202</v>
      </c>
      <c r="G5144" s="316" t="s">
        <v>446</v>
      </c>
      <c r="H5144" s="316" t="s">
        <v>316</v>
      </c>
      <c r="I5144" s="316" t="s">
        <v>659</v>
      </c>
      <c r="J5144" s="316" t="s">
        <v>17</v>
      </c>
      <c r="K5144" s="36">
        <v>21</v>
      </c>
      <c r="L5144" s="317">
        <v>0.22104999423027041</v>
      </c>
      <c r="M5144" s="317">
        <v>0.22104999423027041</v>
      </c>
      <c r="N5144" s="36">
        <v>113</v>
      </c>
      <c r="O5144" s="317">
        <v>0.23590999841690061</v>
      </c>
      <c r="P5144" s="317">
        <v>0.23590999841690061</v>
      </c>
      <c r="Q5144" s="36">
        <v>2024</v>
      </c>
      <c r="R5144" s="317">
        <v>0.2029699981212616</v>
      </c>
      <c r="S5144" s="317">
        <v>0.2029699981212616</v>
      </c>
      <c r="T5144" t="s">
        <v>380</v>
      </c>
      <c r="BA5144" s="395">
        <v>1</v>
      </c>
      <c r="BB5144" s="396" t="s">
        <v>861</v>
      </c>
      <c r="BC5144" t="str">
        <f t="shared" si="451"/>
        <v>RHM</v>
      </c>
      <c r="BD5144" t="str">
        <f t="shared" si="452"/>
        <v>NAoMe_initial_imd_2019</v>
      </c>
      <c r="BE5144" s="397" t="s">
        <v>862</v>
      </c>
      <c r="BF5144" t="str">
        <f t="shared" si="453"/>
        <v>4</v>
      </c>
      <c r="BG5144">
        <f t="shared" si="454"/>
        <v>21</v>
      </c>
      <c r="BH5144" s="398">
        <f t="shared" si="455"/>
        <v>0.22104999423027041</v>
      </c>
      <c r="BO5144" s="33"/>
    </row>
    <row r="5145" spans="1:67">
      <c r="A5145" s="316" t="s">
        <v>27</v>
      </c>
      <c r="B5145" t="s">
        <v>380</v>
      </c>
      <c r="C5145" t="s">
        <v>910</v>
      </c>
      <c r="D5145" t="s">
        <v>314</v>
      </c>
      <c r="E5145" s="316" t="s">
        <v>201</v>
      </c>
      <c r="F5145" s="316" t="s">
        <v>202</v>
      </c>
      <c r="G5145" s="316" t="s">
        <v>446</v>
      </c>
      <c r="H5145" s="316" t="s">
        <v>316</v>
      </c>
      <c r="I5145" s="316" t="s">
        <v>659</v>
      </c>
      <c r="J5145" s="316" t="s">
        <v>295</v>
      </c>
      <c r="K5145" s="36">
        <v>32</v>
      </c>
      <c r="L5145" s="317">
        <v>0.33684000372886658</v>
      </c>
      <c r="M5145" s="317">
        <v>0.33684000372886658</v>
      </c>
      <c r="N5145" s="36">
        <v>139</v>
      </c>
      <c r="O5145" s="317">
        <v>0.29019001126289368</v>
      </c>
      <c r="P5145" s="317">
        <v>0.29019001126289368</v>
      </c>
      <c r="Q5145" s="36">
        <v>2027</v>
      </c>
      <c r="R5145" s="317">
        <v>0.2032700031995773</v>
      </c>
      <c r="S5145" s="317">
        <v>0.2032700031995773</v>
      </c>
      <c r="T5145" t="s">
        <v>380</v>
      </c>
      <c r="BA5145" s="395">
        <v>1</v>
      </c>
      <c r="BB5145" s="396" t="s">
        <v>861</v>
      </c>
      <c r="BC5145" t="str">
        <f t="shared" si="451"/>
        <v>RHM</v>
      </c>
      <c r="BD5145" t="str">
        <f t="shared" si="452"/>
        <v>NAoMe_initial_imd_2019</v>
      </c>
      <c r="BE5145" s="397" t="s">
        <v>862</v>
      </c>
      <c r="BF5145" t="str">
        <f t="shared" si="453"/>
        <v>5 - least deprived</v>
      </c>
      <c r="BG5145">
        <f t="shared" si="454"/>
        <v>32</v>
      </c>
      <c r="BH5145" s="398">
        <f t="shared" si="455"/>
        <v>0.33684000372886658</v>
      </c>
      <c r="BO5145" s="33"/>
    </row>
    <row r="5146" spans="1:67">
      <c r="A5146" s="316" t="s">
        <v>27</v>
      </c>
      <c r="B5146" t="s">
        <v>380</v>
      </c>
      <c r="C5146" t="s">
        <v>910</v>
      </c>
      <c r="D5146" t="s">
        <v>314</v>
      </c>
      <c r="E5146" s="316" t="s">
        <v>201</v>
      </c>
      <c r="F5146" s="316" t="s">
        <v>202</v>
      </c>
      <c r="G5146" s="316" t="s">
        <v>446</v>
      </c>
      <c r="H5146" s="316" t="s">
        <v>316</v>
      </c>
      <c r="I5146" s="316" t="s">
        <v>659</v>
      </c>
      <c r="J5146" s="316" t="s">
        <v>260</v>
      </c>
      <c r="K5146" s="36">
        <v>0</v>
      </c>
      <c r="L5146" s="317">
        <v>0</v>
      </c>
      <c r="M5146" s="317"/>
      <c r="N5146" s="36">
        <v>0</v>
      </c>
      <c r="O5146" s="317">
        <v>0</v>
      </c>
      <c r="P5146" s="317"/>
      <c r="Q5146" s="36">
        <v>0</v>
      </c>
      <c r="R5146" s="317">
        <v>0</v>
      </c>
      <c r="S5146" s="317"/>
      <c r="T5146" t="s">
        <v>380</v>
      </c>
      <c r="BA5146" s="395">
        <v>1</v>
      </c>
      <c r="BB5146" s="396" t="s">
        <v>861</v>
      </c>
      <c r="BC5146" t="str">
        <f t="shared" si="451"/>
        <v>RHM</v>
      </c>
      <c r="BD5146" t="str">
        <f t="shared" si="452"/>
        <v>NAoMe_initial_imd_2019</v>
      </c>
      <c r="BE5146" s="397" t="s">
        <v>862</v>
      </c>
      <c r="BF5146" t="str">
        <f t="shared" si="453"/>
        <v>Unknown</v>
      </c>
      <c r="BG5146">
        <f t="shared" si="454"/>
        <v>0</v>
      </c>
      <c r="BH5146" s="398">
        <f t="shared" si="455"/>
        <v>0</v>
      </c>
      <c r="BO5146" s="33"/>
    </row>
    <row r="5147" spans="1:67">
      <c r="A5147" s="316" t="s">
        <v>27</v>
      </c>
      <c r="B5147" t="s">
        <v>380</v>
      </c>
      <c r="C5147" t="s">
        <v>910</v>
      </c>
      <c r="D5147" t="s">
        <v>314</v>
      </c>
      <c r="E5147" s="316" t="s">
        <v>201</v>
      </c>
      <c r="F5147" s="316" t="s">
        <v>202</v>
      </c>
      <c r="G5147" s="316" t="s">
        <v>446</v>
      </c>
      <c r="H5147" s="316" t="s">
        <v>316</v>
      </c>
      <c r="I5147" s="316" t="s">
        <v>296</v>
      </c>
      <c r="J5147" s="316" t="s">
        <v>297</v>
      </c>
      <c r="K5147" s="36">
        <v>50</v>
      </c>
      <c r="L5147" s="317">
        <v>0.52631998062133789</v>
      </c>
      <c r="M5147" s="317">
        <v>0.5319100022315979</v>
      </c>
      <c r="N5147" s="36">
        <v>267</v>
      </c>
      <c r="O5147" s="317">
        <v>0.55741000175476074</v>
      </c>
      <c r="P5147" s="317">
        <v>0.5668799877166748</v>
      </c>
      <c r="Q5147" s="36">
        <v>5528</v>
      </c>
      <c r="R5147" s="317">
        <v>0.55435001850128174</v>
      </c>
      <c r="S5147" s="317">
        <v>0.56936997175216675</v>
      </c>
      <c r="T5147" t="s">
        <v>380</v>
      </c>
      <c r="BA5147" s="395">
        <v>1</v>
      </c>
      <c r="BB5147" s="396" t="s">
        <v>861</v>
      </c>
      <c r="BC5147" t="str">
        <f t="shared" si="451"/>
        <v>RHM</v>
      </c>
      <c r="BD5147" t="str">
        <f t="shared" si="452"/>
        <v>NAoMe_initial_scarf_731_grp</v>
      </c>
      <c r="BE5147" s="397" t="s">
        <v>862</v>
      </c>
      <c r="BF5147" t="str">
        <f t="shared" si="453"/>
        <v>Fit</v>
      </c>
      <c r="BG5147">
        <f t="shared" si="454"/>
        <v>50</v>
      </c>
      <c r="BH5147" s="398">
        <f t="shared" si="455"/>
        <v>0.52631998062133789</v>
      </c>
      <c r="BO5147" s="33"/>
    </row>
    <row r="5148" spans="1:67">
      <c r="A5148" s="316" t="s">
        <v>27</v>
      </c>
      <c r="B5148" t="s">
        <v>380</v>
      </c>
      <c r="C5148" t="s">
        <v>910</v>
      </c>
      <c r="D5148" t="s">
        <v>314</v>
      </c>
      <c r="E5148" s="316" t="s">
        <v>201</v>
      </c>
      <c r="F5148" s="316" t="s">
        <v>202</v>
      </c>
      <c r="G5148" s="316" t="s">
        <v>446</v>
      </c>
      <c r="H5148" s="316" t="s">
        <v>316</v>
      </c>
      <c r="I5148" s="316" t="s">
        <v>296</v>
      </c>
      <c r="J5148" s="316" t="s">
        <v>298</v>
      </c>
      <c r="K5148" s="36">
        <v>15</v>
      </c>
      <c r="L5148" s="317">
        <v>0.15789000689983371</v>
      </c>
      <c r="M5148" s="317">
        <v>0.15956999361515051</v>
      </c>
      <c r="N5148" s="36">
        <v>77</v>
      </c>
      <c r="O5148" s="317">
        <v>0.16075000166893011</v>
      </c>
      <c r="P5148" s="317">
        <v>0.1634799987077713</v>
      </c>
      <c r="Q5148" s="36">
        <v>1492</v>
      </c>
      <c r="R5148" s="317">
        <v>0.149619996547699</v>
      </c>
      <c r="S5148" s="317">
        <v>0.153669998049736</v>
      </c>
      <c r="T5148" t="s">
        <v>380</v>
      </c>
      <c r="BA5148" s="395">
        <v>1</v>
      </c>
      <c r="BB5148" s="396" t="s">
        <v>861</v>
      </c>
      <c r="BC5148" t="str">
        <f t="shared" si="451"/>
        <v>RHM</v>
      </c>
      <c r="BD5148" t="str">
        <f t="shared" si="452"/>
        <v>NAoMe_initial_scarf_731_grp</v>
      </c>
      <c r="BE5148" s="397" t="s">
        <v>862</v>
      </c>
      <c r="BF5148" t="str">
        <f t="shared" si="453"/>
        <v>Mild frailty</v>
      </c>
      <c r="BG5148">
        <f t="shared" si="454"/>
        <v>15</v>
      </c>
      <c r="BH5148" s="398">
        <f t="shared" si="455"/>
        <v>0.15789000689983371</v>
      </c>
      <c r="BO5148" s="33"/>
    </row>
    <row r="5149" spans="1:67">
      <c r="A5149" s="316" t="s">
        <v>27</v>
      </c>
      <c r="B5149" t="s">
        <v>380</v>
      </c>
      <c r="C5149" t="s">
        <v>910</v>
      </c>
      <c r="D5149" t="s">
        <v>314</v>
      </c>
      <c r="E5149" s="316" t="s">
        <v>201</v>
      </c>
      <c r="F5149" s="316" t="s">
        <v>202</v>
      </c>
      <c r="G5149" s="316" t="s">
        <v>446</v>
      </c>
      <c r="H5149" s="316" t="s">
        <v>316</v>
      </c>
      <c r="I5149" s="316" t="s">
        <v>296</v>
      </c>
      <c r="J5149" s="316" t="s">
        <v>299</v>
      </c>
      <c r="K5149" s="36">
        <v>18</v>
      </c>
      <c r="L5149" s="317">
        <v>0.18946999311447141</v>
      </c>
      <c r="M5149" s="317">
        <v>0.1914899945259094</v>
      </c>
      <c r="N5149" s="36">
        <v>73</v>
      </c>
      <c r="O5149" s="317">
        <v>0.1524000018835068</v>
      </c>
      <c r="P5149" s="317">
        <v>0.1549900025129318</v>
      </c>
      <c r="Q5149" s="36">
        <v>1470</v>
      </c>
      <c r="R5149" s="317">
        <v>0.1474100053310394</v>
      </c>
      <c r="S5149" s="317">
        <v>0.1514099985361099</v>
      </c>
      <c r="T5149" t="s">
        <v>380</v>
      </c>
      <c r="BA5149" s="395">
        <v>1</v>
      </c>
      <c r="BB5149" s="396" t="s">
        <v>861</v>
      </c>
      <c r="BC5149" t="str">
        <f t="shared" si="451"/>
        <v>RHM</v>
      </c>
      <c r="BD5149" t="str">
        <f t="shared" si="452"/>
        <v>NAoMe_initial_scarf_731_grp</v>
      </c>
      <c r="BE5149" s="397" t="s">
        <v>862</v>
      </c>
      <c r="BF5149" t="str">
        <f t="shared" si="453"/>
        <v>Moderate frailty</v>
      </c>
      <c r="BG5149">
        <f t="shared" si="454"/>
        <v>18</v>
      </c>
      <c r="BH5149" s="398">
        <f t="shared" si="455"/>
        <v>0.18946999311447141</v>
      </c>
      <c r="BO5149" s="33"/>
    </row>
    <row r="5150" spans="1:67">
      <c r="A5150" s="316" t="s">
        <v>27</v>
      </c>
      <c r="B5150" t="s">
        <v>380</v>
      </c>
      <c r="C5150" t="s">
        <v>910</v>
      </c>
      <c r="D5150" t="s">
        <v>314</v>
      </c>
      <c r="E5150" s="316" t="s">
        <v>201</v>
      </c>
      <c r="F5150" s="316" t="s">
        <v>202</v>
      </c>
      <c r="G5150" s="316" t="s">
        <v>446</v>
      </c>
      <c r="H5150" s="316" t="s">
        <v>316</v>
      </c>
      <c r="I5150" s="316" t="s">
        <v>296</v>
      </c>
      <c r="J5150" s="316" t="s">
        <v>353</v>
      </c>
      <c r="K5150" s="36">
        <v>1</v>
      </c>
      <c r="L5150" s="317">
        <v>1.0529999621212481E-2</v>
      </c>
      <c r="M5150" s="317"/>
      <c r="N5150" s="36">
        <v>8</v>
      </c>
      <c r="O5150" s="317">
        <v>1.6699999570846561E-2</v>
      </c>
      <c r="P5150" s="317"/>
      <c r="Q5150" s="36">
        <v>263</v>
      </c>
      <c r="R5150" s="317">
        <v>2.6370000094175339E-2</v>
      </c>
      <c r="S5150" s="317"/>
      <c r="T5150" t="s">
        <v>380</v>
      </c>
      <c r="BA5150" s="395">
        <v>1</v>
      </c>
      <c r="BB5150" s="396" t="s">
        <v>861</v>
      </c>
      <c r="BC5150" t="str">
        <f t="shared" si="451"/>
        <v>RHM</v>
      </c>
      <c r="BD5150" t="str">
        <f t="shared" si="452"/>
        <v>NAoMe_initial_scarf_731_grp</v>
      </c>
      <c r="BE5150" s="397" t="s">
        <v>862</v>
      </c>
      <c r="BF5150" t="str">
        <f t="shared" si="453"/>
        <v>Not in HESAPC</v>
      </c>
      <c r="BG5150">
        <f t="shared" si="454"/>
        <v>1</v>
      </c>
      <c r="BH5150" s="398">
        <f t="shared" si="455"/>
        <v>1.0529999621212481E-2</v>
      </c>
      <c r="BO5150" s="33"/>
    </row>
    <row r="5151" spans="1:67">
      <c r="A5151" s="316" t="s">
        <v>27</v>
      </c>
      <c r="B5151" t="s">
        <v>380</v>
      </c>
      <c r="C5151" t="s">
        <v>910</v>
      </c>
      <c r="D5151" t="s">
        <v>314</v>
      </c>
      <c r="E5151" s="316" t="s">
        <v>201</v>
      </c>
      <c r="F5151" s="316" t="s">
        <v>202</v>
      </c>
      <c r="G5151" s="316" t="s">
        <v>446</v>
      </c>
      <c r="H5151" s="316" t="s">
        <v>316</v>
      </c>
      <c r="I5151" s="316" t="s">
        <v>296</v>
      </c>
      <c r="J5151" s="316" t="s">
        <v>300</v>
      </c>
      <c r="K5151" s="36">
        <v>11</v>
      </c>
      <c r="L5151" s="317">
        <v>0.11579000204801559</v>
      </c>
      <c r="M5151" s="317">
        <v>0.1170200034976006</v>
      </c>
      <c r="N5151" s="36">
        <v>54</v>
      </c>
      <c r="O5151" s="317">
        <v>0.1127299964427948</v>
      </c>
      <c r="P5151" s="317">
        <v>0.1146500036120415</v>
      </c>
      <c r="Q5151" s="36">
        <v>1219</v>
      </c>
      <c r="R5151" s="317">
        <v>0.1222399994730949</v>
      </c>
      <c r="S5151" s="317">
        <v>0.12555000185966489</v>
      </c>
      <c r="T5151" t="s">
        <v>380</v>
      </c>
      <c r="BA5151" s="395">
        <v>1</v>
      </c>
      <c r="BB5151" s="396" t="s">
        <v>861</v>
      </c>
      <c r="BC5151" t="str">
        <f t="shared" si="451"/>
        <v>RHM</v>
      </c>
      <c r="BD5151" t="str">
        <f t="shared" si="452"/>
        <v>NAoMe_initial_scarf_731_grp</v>
      </c>
      <c r="BE5151" s="397" t="s">
        <v>862</v>
      </c>
      <c r="BF5151" t="str">
        <f t="shared" si="453"/>
        <v>Severe frailty</v>
      </c>
      <c r="BG5151">
        <f t="shared" si="454"/>
        <v>11</v>
      </c>
      <c r="BH5151" s="398">
        <f t="shared" si="455"/>
        <v>0.11579000204801559</v>
      </c>
      <c r="BO5151" s="33"/>
    </row>
    <row r="5152" spans="1:67">
      <c r="A5152" s="316" t="s">
        <v>27</v>
      </c>
      <c r="B5152" t="s">
        <v>380</v>
      </c>
      <c r="C5152" t="s">
        <v>910</v>
      </c>
      <c r="D5152" t="s">
        <v>314</v>
      </c>
      <c r="E5152" s="316" t="s">
        <v>203</v>
      </c>
      <c r="F5152" s="316" t="s">
        <v>204</v>
      </c>
      <c r="G5152" s="316" t="s">
        <v>448</v>
      </c>
      <c r="H5152" s="316" t="s">
        <v>322</v>
      </c>
      <c r="I5152" s="316" t="s">
        <v>310</v>
      </c>
      <c r="J5152" s="316" t="s">
        <v>277</v>
      </c>
      <c r="K5152" s="36">
        <v>2</v>
      </c>
      <c r="L5152" s="317">
        <v>8.8099995627999306E-3</v>
      </c>
      <c r="M5152" s="317"/>
      <c r="N5152" s="36">
        <v>6</v>
      </c>
      <c r="O5152" s="317">
        <v>5.9899999760091296E-3</v>
      </c>
      <c r="P5152" s="317"/>
      <c r="Q5152" s="36">
        <v>70</v>
      </c>
      <c r="R5152" s="317">
        <v>7.0199999026954174E-3</v>
      </c>
      <c r="S5152" s="317"/>
      <c r="T5152" t="s">
        <v>380</v>
      </c>
      <c r="BA5152" s="395">
        <v>1</v>
      </c>
      <c r="BB5152" s="396" t="s">
        <v>861</v>
      </c>
      <c r="BC5152" t="str">
        <f t="shared" si="451"/>
        <v>RRK</v>
      </c>
      <c r="BD5152" t="str">
        <f t="shared" si="452"/>
        <v>NAoMe_initial_age_decades_80cap</v>
      </c>
      <c r="BE5152" s="397" t="s">
        <v>862</v>
      </c>
      <c r="BF5152" t="str">
        <f t="shared" si="453"/>
        <v>18-29 yrs</v>
      </c>
      <c r="BG5152">
        <f t="shared" si="454"/>
        <v>2</v>
      </c>
      <c r="BH5152" s="398">
        <f t="shared" si="455"/>
        <v>8.8099995627999306E-3</v>
      </c>
      <c r="BO5152" s="33"/>
    </row>
    <row r="5153" spans="1:67">
      <c r="A5153" s="316" t="s">
        <v>27</v>
      </c>
      <c r="B5153" t="s">
        <v>380</v>
      </c>
      <c r="C5153" t="s">
        <v>910</v>
      </c>
      <c r="D5153" t="s">
        <v>314</v>
      </c>
      <c r="E5153" s="316" t="s">
        <v>203</v>
      </c>
      <c r="F5153" s="316" t="s">
        <v>204</v>
      </c>
      <c r="G5153" s="316" t="s">
        <v>448</v>
      </c>
      <c r="H5153" s="316" t="s">
        <v>322</v>
      </c>
      <c r="I5153" s="316" t="s">
        <v>310</v>
      </c>
      <c r="J5153" s="316" t="s">
        <v>278</v>
      </c>
      <c r="K5153" s="36">
        <v>7</v>
      </c>
      <c r="L5153" s="317">
        <v>3.0840000137686729E-2</v>
      </c>
      <c r="M5153" s="317"/>
      <c r="N5153" s="36">
        <v>38</v>
      </c>
      <c r="O5153" s="317">
        <v>3.7919998168945313E-2</v>
      </c>
      <c r="P5153" s="317"/>
      <c r="Q5153" s="36">
        <v>429</v>
      </c>
      <c r="R5153" s="317">
        <v>4.3019998818635941E-2</v>
      </c>
      <c r="S5153" s="317"/>
      <c r="T5153" t="s">
        <v>380</v>
      </c>
      <c r="BA5153" s="395">
        <v>1</v>
      </c>
      <c r="BB5153" s="396" t="s">
        <v>861</v>
      </c>
      <c r="BC5153" t="str">
        <f t="shared" si="451"/>
        <v>RRK</v>
      </c>
      <c r="BD5153" t="str">
        <f t="shared" si="452"/>
        <v>NAoMe_initial_age_decades_80cap</v>
      </c>
      <c r="BE5153" s="397" t="s">
        <v>862</v>
      </c>
      <c r="BF5153" t="str">
        <f t="shared" si="453"/>
        <v>30-39 yrs</v>
      </c>
      <c r="BG5153">
        <f t="shared" si="454"/>
        <v>7</v>
      </c>
      <c r="BH5153" s="398">
        <f t="shared" si="455"/>
        <v>3.0840000137686729E-2</v>
      </c>
      <c r="BO5153" s="33"/>
    </row>
    <row r="5154" spans="1:67">
      <c r="A5154" s="316" t="s">
        <v>27</v>
      </c>
      <c r="B5154" t="s">
        <v>380</v>
      </c>
      <c r="C5154" t="s">
        <v>910</v>
      </c>
      <c r="D5154" t="s">
        <v>314</v>
      </c>
      <c r="E5154" s="316" t="s">
        <v>203</v>
      </c>
      <c r="F5154" s="316" t="s">
        <v>204</v>
      </c>
      <c r="G5154" s="316" t="s">
        <v>448</v>
      </c>
      <c r="H5154" s="316" t="s">
        <v>322</v>
      </c>
      <c r="I5154" s="316" t="s">
        <v>310</v>
      </c>
      <c r="J5154" s="316" t="s">
        <v>279</v>
      </c>
      <c r="K5154" s="36">
        <v>39</v>
      </c>
      <c r="L5154" s="317">
        <v>0.17181000113487241</v>
      </c>
      <c r="M5154" s="317"/>
      <c r="N5154" s="36">
        <v>106</v>
      </c>
      <c r="O5154" s="317">
        <v>0.10578999668359761</v>
      </c>
      <c r="P5154" s="317"/>
      <c r="Q5154" s="36">
        <v>1024</v>
      </c>
      <c r="R5154" s="317">
        <v>0.1026899963617325</v>
      </c>
      <c r="S5154" s="317"/>
      <c r="T5154" t="s">
        <v>380</v>
      </c>
      <c r="BA5154" s="395">
        <v>1</v>
      </c>
      <c r="BB5154" s="396" t="s">
        <v>861</v>
      </c>
      <c r="BC5154" t="str">
        <f t="shared" si="451"/>
        <v>RRK</v>
      </c>
      <c r="BD5154" t="str">
        <f t="shared" si="452"/>
        <v>NAoMe_initial_age_decades_80cap</v>
      </c>
      <c r="BE5154" s="397" t="s">
        <v>862</v>
      </c>
      <c r="BF5154" t="str">
        <f t="shared" si="453"/>
        <v>40-49 yrs</v>
      </c>
      <c r="BG5154">
        <f t="shared" si="454"/>
        <v>39</v>
      </c>
      <c r="BH5154" s="398">
        <f t="shared" si="455"/>
        <v>0.17181000113487241</v>
      </c>
      <c r="BO5154" s="33"/>
    </row>
    <row r="5155" spans="1:67">
      <c r="A5155" s="316" t="s">
        <v>27</v>
      </c>
      <c r="B5155" t="s">
        <v>380</v>
      </c>
      <c r="C5155" t="s">
        <v>910</v>
      </c>
      <c r="D5155" t="s">
        <v>314</v>
      </c>
      <c r="E5155" s="316" t="s">
        <v>203</v>
      </c>
      <c r="F5155" s="316" t="s">
        <v>204</v>
      </c>
      <c r="G5155" s="316" t="s">
        <v>448</v>
      </c>
      <c r="H5155" s="316" t="s">
        <v>322</v>
      </c>
      <c r="I5155" s="316" t="s">
        <v>310</v>
      </c>
      <c r="J5155" s="316" t="s">
        <v>280</v>
      </c>
      <c r="K5155" s="36">
        <v>47</v>
      </c>
      <c r="L5155" s="317">
        <v>0.20704999566078189</v>
      </c>
      <c r="M5155" s="317"/>
      <c r="N5155" s="36">
        <v>183</v>
      </c>
      <c r="O5155" s="317">
        <v>0.18263000249862671</v>
      </c>
      <c r="P5155" s="317"/>
      <c r="Q5155" s="36">
        <v>1733</v>
      </c>
      <c r="R5155" s="317">
        <v>0.17378999292850489</v>
      </c>
      <c r="S5155" s="317"/>
      <c r="T5155" t="s">
        <v>380</v>
      </c>
      <c r="BA5155" s="395">
        <v>1</v>
      </c>
      <c r="BB5155" s="396" t="s">
        <v>861</v>
      </c>
      <c r="BC5155" t="str">
        <f t="shared" si="451"/>
        <v>RRK</v>
      </c>
      <c r="BD5155" t="str">
        <f t="shared" si="452"/>
        <v>NAoMe_initial_age_decades_80cap</v>
      </c>
      <c r="BE5155" s="397" t="s">
        <v>862</v>
      </c>
      <c r="BF5155" t="str">
        <f t="shared" si="453"/>
        <v>50-59 yrs</v>
      </c>
      <c r="BG5155">
        <f t="shared" si="454"/>
        <v>47</v>
      </c>
      <c r="BH5155" s="398">
        <f t="shared" si="455"/>
        <v>0.20704999566078189</v>
      </c>
      <c r="BO5155" s="33"/>
    </row>
    <row r="5156" spans="1:67">
      <c r="A5156" s="316" t="s">
        <v>27</v>
      </c>
      <c r="B5156" t="s">
        <v>380</v>
      </c>
      <c r="C5156" t="s">
        <v>910</v>
      </c>
      <c r="D5156" t="s">
        <v>314</v>
      </c>
      <c r="E5156" s="316" t="s">
        <v>203</v>
      </c>
      <c r="F5156" s="316" t="s">
        <v>204</v>
      </c>
      <c r="G5156" s="316" t="s">
        <v>448</v>
      </c>
      <c r="H5156" s="316" t="s">
        <v>322</v>
      </c>
      <c r="I5156" s="316" t="s">
        <v>310</v>
      </c>
      <c r="J5156" s="316" t="s">
        <v>281</v>
      </c>
      <c r="K5156" s="36">
        <v>31</v>
      </c>
      <c r="L5156" s="317">
        <v>0.13655999302864069</v>
      </c>
      <c r="M5156" s="317"/>
      <c r="N5156" s="36">
        <v>162</v>
      </c>
      <c r="O5156" s="317">
        <v>0.16167999804019931</v>
      </c>
      <c r="P5156" s="317"/>
      <c r="Q5156" s="36">
        <v>1931</v>
      </c>
      <c r="R5156" s="317">
        <v>0.19363999366760251</v>
      </c>
      <c r="S5156" s="317"/>
      <c r="T5156" t="s">
        <v>380</v>
      </c>
      <c r="BA5156" s="395">
        <v>1</v>
      </c>
      <c r="BB5156" s="396" t="s">
        <v>861</v>
      </c>
      <c r="BC5156" t="str">
        <f t="shared" si="451"/>
        <v>RRK</v>
      </c>
      <c r="BD5156" t="str">
        <f t="shared" si="452"/>
        <v>NAoMe_initial_age_decades_80cap</v>
      </c>
      <c r="BE5156" s="397" t="s">
        <v>862</v>
      </c>
      <c r="BF5156" t="str">
        <f t="shared" si="453"/>
        <v>60-69 yrs</v>
      </c>
      <c r="BG5156">
        <f t="shared" si="454"/>
        <v>31</v>
      </c>
      <c r="BH5156" s="398">
        <f t="shared" si="455"/>
        <v>0.13655999302864069</v>
      </c>
      <c r="BO5156" s="33"/>
    </row>
    <row r="5157" spans="1:67">
      <c r="A5157" s="316" t="s">
        <v>27</v>
      </c>
      <c r="B5157" t="s">
        <v>380</v>
      </c>
      <c r="C5157" t="s">
        <v>910</v>
      </c>
      <c r="D5157" t="s">
        <v>314</v>
      </c>
      <c r="E5157" s="316" t="s">
        <v>203</v>
      </c>
      <c r="F5157" s="316" t="s">
        <v>204</v>
      </c>
      <c r="G5157" s="316" t="s">
        <v>448</v>
      </c>
      <c r="H5157" s="316" t="s">
        <v>322</v>
      </c>
      <c r="I5157" s="316" t="s">
        <v>310</v>
      </c>
      <c r="J5157" s="316" t="s">
        <v>282</v>
      </c>
      <c r="K5157" s="36">
        <v>48</v>
      </c>
      <c r="L5157" s="317">
        <v>0.21144999563694</v>
      </c>
      <c r="M5157" s="317"/>
      <c r="N5157" s="36">
        <v>259</v>
      </c>
      <c r="O5157" s="317">
        <v>0.2584800124168396</v>
      </c>
      <c r="P5157" s="317"/>
      <c r="Q5157" s="36">
        <v>2493</v>
      </c>
      <c r="R5157" s="317">
        <v>0.25</v>
      </c>
      <c r="S5157" s="317"/>
      <c r="T5157" t="s">
        <v>380</v>
      </c>
      <c r="BA5157" s="395">
        <v>1</v>
      </c>
      <c r="BB5157" s="396" t="s">
        <v>861</v>
      </c>
      <c r="BC5157" t="str">
        <f t="shared" si="451"/>
        <v>RRK</v>
      </c>
      <c r="BD5157" t="str">
        <f t="shared" si="452"/>
        <v>NAoMe_initial_age_decades_80cap</v>
      </c>
      <c r="BE5157" s="397" t="s">
        <v>862</v>
      </c>
      <c r="BF5157" t="str">
        <f t="shared" si="453"/>
        <v>70-79 yrs</v>
      </c>
      <c r="BG5157">
        <f t="shared" si="454"/>
        <v>48</v>
      </c>
      <c r="BH5157" s="398">
        <f t="shared" si="455"/>
        <v>0.21144999563694</v>
      </c>
      <c r="BO5157" s="33"/>
    </row>
    <row r="5158" spans="1:67">
      <c r="A5158" s="316" t="s">
        <v>27</v>
      </c>
      <c r="B5158" t="s">
        <v>380</v>
      </c>
      <c r="C5158" t="s">
        <v>910</v>
      </c>
      <c r="D5158" t="s">
        <v>314</v>
      </c>
      <c r="E5158" s="316" t="s">
        <v>203</v>
      </c>
      <c r="F5158" s="316" t="s">
        <v>204</v>
      </c>
      <c r="G5158" s="316" t="s">
        <v>448</v>
      </c>
      <c r="H5158" s="316" t="s">
        <v>322</v>
      </c>
      <c r="I5158" s="316" t="s">
        <v>310</v>
      </c>
      <c r="J5158" s="316" t="s">
        <v>283</v>
      </c>
      <c r="K5158" s="36">
        <v>53</v>
      </c>
      <c r="L5158" s="317">
        <v>0.23348000645637509</v>
      </c>
      <c r="M5158" s="317"/>
      <c r="N5158" s="36">
        <v>248</v>
      </c>
      <c r="O5158" s="317">
        <v>0.24750000238418579</v>
      </c>
      <c r="P5158" s="317"/>
      <c r="Q5158" s="36">
        <v>2292</v>
      </c>
      <c r="R5158" s="317">
        <v>0.2298399955034256</v>
      </c>
      <c r="S5158" s="317"/>
      <c r="T5158" t="s">
        <v>380</v>
      </c>
      <c r="BA5158" s="395">
        <v>1</v>
      </c>
      <c r="BB5158" s="396" t="s">
        <v>861</v>
      </c>
      <c r="BC5158" t="str">
        <f t="shared" si="451"/>
        <v>RRK</v>
      </c>
      <c r="BD5158" t="str">
        <f t="shared" si="452"/>
        <v>NAoMe_initial_age_decades_80cap</v>
      </c>
      <c r="BE5158" s="397" t="s">
        <v>862</v>
      </c>
      <c r="BF5158" t="str">
        <f t="shared" si="453"/>
        <v>80+ yrs</v>
      </c>
      <c r="BG5158">
        <f t="shared" si="454"/>
        <v>53</v>
      </c>
      <c r="BH5158" s="398">
        <f t="shared" si="455"/>
        <v>0.23348000645637509</v>
      </c>
      <c r="BO5158" s="33"/>
    </row>
    <row r="5159" spans="1:67">
      <c r="A5159" s="316" t="s">
        <v>27</v>
      </c>
      <c r="B5159" t="s">
        <v>380</v>
      </c>
      <c r="C5159" t="s">
        <v>910</v>
      </c>
      <c r="D5159" t="s">
        <v>314</v>
      </c>
      <c r="E5159" s="316" t="s">
        <v>203</v>
      </c>
      <c r="F5159" s="316" t="s">
        <v>204</v>
      </c>
      <c r="G5159" s="316" t="s">
        <v>448</v>
      </c>
      <c r="H5159" s="316" t="s">
        <v>322</v>
      </c>
      <c r="I5159" s="316" t="s">
        <v>341</v>
      </c>
      <c r="J5159" s="316" t="s">
        <v>13</v>
      </c>
      <c r="K5159" s="36">
        <v>142</v>
      </c>
      <c r="L5159" s="317">
        <v>0.62554997205734253</v>
      </c>
      <c r="M5159" s="317">
        <v>0.64840000867843628</v>
      </c>
      <c r="N5159" s="36">
        <v>639</v>
      </c>
      <c r="O5159" s="317">
        <v>0.63771998882293701</v>
      </c>
      <c r="P5159" s="317">
        <v>0.64938998222351074</v>
      </c>
      <c r="Q5159" s="36">
        <v>6753</v>
      </c>
      <c r="R5159" s="317">
        <v>0.67720001935958862</v>
      </c>
      <c r="S5159" s="317">
        <v>0.69554001092910767</v>
      </c>
      <c r="T5159" t="s">
        <v>380</v>
      </c>
      <c r="BA5159" s="395">
        <v>1</v>
      </c>
      <c r="BB5159" s="396" t="s">
        <v>861</v>
      </c>
      <c r="BC5159" t="str">
        <f t="shared" si="451"/>
        <v>RRK</v>
      </c>
      <c r="BD5159" t="str">
        <f t="shared" si="452"/>
        <v>NAoMe_initial_ch_score_2cap</v>
      </c>
      <c r="BE5159" s="397" t="s">
        <v>862</v>
      </c>
      <c r="BF5159" t="str">
        <f t="shared" si="453"/>
        <v>0</v>
      </c>
      <c r="BG5159">
        <f t="shared" si="454"/>
        <v>142</v>
      </c>
      <c r="BH5159" s="398">
        <f t="shared" si="455"/>
        <v>0.62554997205734253</v>
      </c>
      <c r="BO5159" s="33"/>
    </row>
    <row r="5160" spans="1:67">
      <c r="A5160" s="316" t="s">
        <v>27</v>
      </c>
      <c r="B5160" t="s">
        <v>380</v>
      </c>
      <c r="C5160" t="s">
        <v>910</v>
      </c>
      <c r="D5160" t="s">
        <v>314</v>
      </c>
      <c r="E5160" s="316" t="s">
        <v>203</v>
      </c>
      <c r="F5160" s="316" t="s">
        <v>204</v>
      </c>
      <c r="G5160" s="316" t="s">
        <v>448</v>
      </c>
      <c r="H5160" s="316" t="s">
        <v>322</v>
      </c>
      <c r="I5160" s="316" t="s">
        <v>341</v>
      </c>
      <c r="J5160" s="316" t="s">
        <v>14</v>
      </c>
      <c r="K5160" s="36">
        <v>34</v>
      </c>
      <c r="L5160" s="317">
        <v>0.14978000521659851</v>
      </c>
      <c r="M5160" s="317">
        <v>0.15524999797344211</v>
      </c>
      <c r="N5160" s="36">
        <v>178</v>
      </c>
      <c r="O5160" s="317">
        <v>0.17764000594615939</v>
      </c>
      <c r="P5160" s="317">
        <v>0.18088999390602109</v>
      </c>
      <c r="Q5160" s="36">
        <v>1630</v>
      </c>
      <c r="R5160" s="317">
        <v>0.16346000134944921</v>
      </c>
      <c r="S5160" s="317">
        <v>0.16788999736309049</v>
      </c>
      <c r="T5160" t="s">
        <v>380</v>
      </c>
      <c r="BA5160" s="395">
        <v>1</v>
      </c>
      <c r="BB5160" s="396" t="s">
        <v>861</v>
      </c>
      <c r="BC5160" t="str">
        <f t="shared" si="451"/>
        <v>RRK</v>
      </c>
      <c r="BD5160" t="str">
        <f t="shared" si="452"/>
        <v>NAoMe_initial_ch_score_2cap</v>
      </c>
      <c r="BE5160" s="397" t="s">
        <v>862</v>
      </c>
      <c r="BF5160" t="str">
        <f t="shared" si="453"/>
        <v>1</v>
      </c>
      <c r="BG5160">
        <f t="shared" si="454"/>
        <v>34</v>
      </c>
      <c r="BH5160" s="398">
        <f t="shared" si="455"/>
        <v>0.14978000521659851</v>
      </c>
      <c r="BO5160" s="33"/>
    </row>
    <row r="5161" spans="1:67">
      <c r="A5161" s="316" t="s">
        <v>27</v>
      </c>
      <c r="B5161" t="s">
        <v>380</v>
      </c>
      <c r="C5161" t="s">
        <v>910</v>
      </c>
      <c r="D5161" t="s">
        <v>314</v>
      </c>
      <c r="E5161" s="316" t="s">
        <v>203</v>
      </c>
      <c r="F5161" s="316" t="s">
        <v>204</v>
      </c>
      <c r="G5161" s="316" t="s">
        <v>448</v>
      </c>
      <c r="H5161" s="316" t="s">
        <v>322</v>
      </c>
      <c r="I5161" s="316" t="s">
        <v>341</v>
      </c>
      <c r="J5161" s="316" t="s">
        <v>301</v>
      </c>
      <c r="K5161" s="36">
        <v>43</v>
      </c>
      <c r="L5161" s="317">
        <v>0.18942999839782709</v>
      </c>
      <c r="M5161" s="317">
        <v>0.19634999334812159</v>
      </c>
      <c r="N5161" s="36">
        <v>167</v>
      </c>
      <c r="O5161" s="317">
        <v>0.1666699945926666</v>
      </c>
      <c r="P5161" s="317">
        <v>0.16971999406814581</v>
      </c>
      <c r="Q5161" s="36">
        <v>1326</v>
      </c>
      <c r="R5161" s="317">
        <v>0.132970005273819</v>
      </c>
      <c r="S5161" s="317">
        <v>0.13657000660896301</v>
      </c>
      <c r="T5161" t="s">
        <v>380</v>
      </c>
      <c r="BA5161" s="395">
        <v>1</v>
      </c>
      <c r="BB5161" s="396" t="s">
        <v>861</v>
      </c>
      <c r="BC5161" t="str">
        <f t="shared" si="451"/>
        <v>RRK</v>
      </c>
      <c r="BD5161" t="str">
        <f t="shared" si="452"/>
        <v>NAoMe_initial_ch_score_2cap</v>
      </c>
      <c r="BE5161" s="397" t="s">
        <v>862</v>
      </c>
      <c r="BF5161" t="str">
        <f t="shared" si="453"/>
        <v>2+</v>
      </c>
      <c r="BG5161">
        <f t="shared" si="454"/>
        <v>43</v>
      </c>
      <c r="BH5161" s="398">
        <f t="shared" si="455"/>
        <v>0.18942999839782709</v>
      </c>
      <c r="BO5161" s="33"/>
    </row>
    <row r="5162" spans="1:67">
      <c r="A5162" s="316" t="s">
        <v>27</v>
      </c>
      <c r="B5162" t="s">
        <v>380</v>
      </c>
      <c r="C5162" t="s">
        <v>910</v>
      </c>
      <c r="D5162" t="s">
        <v>314</v>
      </c>
      <c r="E5162" s="316" t="s">
        <v>203</v>
      </c>
      <c r="F5162" s="316" t="s">
        <v>204</v>
      </c>
      <c r="G5162" s="316" t="s">
        <v>448</v>
      </c>
      <c r="H5162" s="316" t="s">
        <v>322</v>
      </c>
      <c r="I5162" s="316" t="s">
        <v>341</v>
      </c>
      <c r="J5162" s="316" t="s">
        <v>260</v>
      </c>
      <c r="K5162" s="36">
        <v>8</v>
      </c>
      <c r="L5162" s="317">
        <v>3.5239998251199722E-2</v>
      </c>
      <c r="M5162" s="317"/>
      <c r="N5162" s="36">
        <v>18</v>
      </c>
      <c r="O5162" s="317">
        <v>1.7960000783205029E-2</v>
      </c>
      <c r="P5162" s="317"/>
      <c r="Q5162" s="36">
        <v>263</v>
      </c>
      <c r="R5162" s="317">
        <v>2.6370000094175339E-2</v>
      </c>
      <c r="S5162" s="317"/>
      <c r="T5162" t="s">
        <v>380</v>
      </c>
      <c r="BA5162" s="395">
        <v>1</v>
      </c>
      <c r="BB5162" s="396" t="s">
        <v>861</v>
      </c>
      <c r="BC5162" t="str">
        <f t="shared" si="451"/>
        <v>RRK</v>
      </c>
      <c r="BD5162" t="str">
        <f t="shared" si="452"/>
        <v>NAoMe_initial_ch_score_2cap</v>
      </c>
      <c r="BE5162" s="397" t="s">
        <v>862</v>
      </c>
      <c r="BF5162" t="str">
        <f t="shared" si="453"/>
        <v>Unknown</v>
      </c>
      <c r="BG5162">
        <f t="shared" si="454"/>
        <v>8</v>
      </c>
      <c r="BH5162" s="398">
        <f t="shared" si="455"/>
        <v>3.5239998251199722E-2</v>
      </c>
      <c r="BO5162" s="33"/>
    </row>
    <row r="5163" spans="1:67">
      <c r="A5163" s="316" t="s">
        <v>27</v>
      </c>
      <c r="B5163" t="s">
        <v>380</v>
      </c>
      <c r="C5163" t="s">
        <v>910</v>
      </c>
      <c r="D5163" t="s">
        <v>314</v>
      </c>
      <c r="E5163" s="316" t="s">
        <v>203</v>
      </c>
      <c r="F5163" s="316" t="s">
        <v>204</v>
      </c>
      <c r="G5163" s="316" t="s">
        <v>448</v>
      </c>
      <c r="H5163" s="316" t="s">
        <v>322</v>
      </c>
      <c r="I5163" s="316" t="s">
        <v>309</v>
      </c>
      <c r="J5163" s="316" t="s">
        <v>289</v>
      </c>
      <c r="K5163" s="36">
        <v>84</v>
      </c>
      <c r="L5163" s="317">
        <v>0.37003999948501592</v>
      </c>
      <c r="M5163" s="317"/>
      <c r="N5163" s="36">
        <v>317</v>
      </c>
      <c r="O5163" s="317">
        <v>0.31637001037597662</v>
      </c>
      <c r="P5163" s="317"/>
      <c r="Q5163" s="36">
        <v>3283</v>
      </c>
      <c r="R5163" s="317">
        <v>0.3292199969291687</v>
      </c>
      <c r="S5163" s="317"/>
      <c r="T5163" t="s">
        <v>380</v>
      </c>
      <c r="BA5163" s="395">
        <v>1</v>
      </c>
      <c r="BB5163" s="396" t="s">
        <v>861</v>
      </c>
      <c r="BC5163" t="str">
        <f t="shared" si="451"/>
        <v>RRK</v>
      </c>
      <c r="BD5163" t="str">
        <f t="shared" si="452"/>
        <v>NAoMe_initial_diagnosis_year</v>
      </c>
      <c r="BE5163" s="397" t="s">
        <v>862</v>
      </c>
      <c r="BF5163" t="str">
        <f t="shared" si="453"/>
        <v>2021</v>
      </c>
      <c r="BG5163">
        <f t="shared" si="454"/>
        <v>84</v>
      </c>
      <c r="BH5163" s="398">
        <f t="shared" si="455"/>
        <v>0.37003999948501592</v>
      </c>
      <c r="BO5163" s="33"/>
    </row>
    <row r="5164" spans="1:67">
      <c r="A5164" s="316" t="s">
        <v>27</v>
      </c>
      <c r="B5164" t="s">
        <v>380</v>
      </c>
      <c r="C5164" t="s">
        <v>910</v>
      </c>
      <c r="D5164" t="s">
        <v>314</v>
      </c>
      <c r="E5164" s="316" t="s">
        <v>203</v>
      </c>
      <c r="F5164" s="316" t="s">
        <v>204</v>
      </c>
      <c r="G5164" s="316" t="s">
        <v>448</v>
      </c>
      <c r="H5164" s="316" t="s">
        <v>322</v>
      </c>
      <c r="I5164" s="316" t="s">
        <v>309</v>
      </c>
      <c r="J5164" s="316" t="s">
        <v>816</v>
      </c>
      <c r="K5164" s="36">
        <v>76</v>
      </c>
      <c r="L5164" s="317">
        <v>0.33480000495910639</v>
      </c>
      <c r="M5164" s="317"/>
      <c r="N5164" s="36">
        <v>308</v>
      </c>
      <c r="O5164" s="317">
        <v>0.3073900043964386</v>
      </c>
      <c r="P5164" s="317"/>
      <c r="Q5164" s="36">
        <v>3315</v>
      </c>
      <c r="R5164" s="317">
        <v>0.33243000507354742</v>
      </c>
      <c r="S5164" s="317"/>
      <c r="T5164" t="s">
        <v>380</v>
      </c>
      <c r="BA5164" s="395">
        <v>1</v>
      </c>
      <c r="BB5164" s="396" t="s">
        <v>861</v>
      </c>
      <c r="BC5164" t="str">
        <f t="shared" si="451"/>
        <v>RRK</v>
      </c>
      <c r="BD5164" t="str">
        <f t="shared" si="452"/>
        <v>NAoMe_initial_diagnosis_year</v>
      </c>
      <c r="BE5164" s="397" t="s">
        <v>862</v>
      </c>
      <c r="BF5164" t="str">
        <f t="shared" si="453"/>
        <v>2022</v>
      </c>
      <c r="BG5164">
        <f t="shared" si="454"/>
        <v>76</v>
      </c>
      <c r="BH5164" s="398">
        <f t="shared" si="455"/>
        <v>0.33480000495910639</v>
      </c>
      <c r="BO5164" s="33"/>
    </row>
    <row r="5165" spans="1:67">
      <c r="A5165" s="316" t="s">
        <v>27</v>
      </c>
      <c r="B5165" t="s">
        <v>380</v>
      </c>
      <c r="C5165" t="s">
        <v>910</v>
      </c>
      <c r="D5165" t="s">
        <v>314</v>
      </c>
      <c r="E5165" s="316" t="s">
        <v>203</v>
      </c>
      <c r="F5165" s="316" t="s">
        <v>204</v>
      </c>
      <c r="G5165" s="316" t="s">
        <v>448</v>
      </c>
      <c r="H5165" s="316" t="s">
        <v>322</v>
      </c>
      <c r="I5165" s="316" t="s">
        <v>309</v>
      </c>
      <c r="J5165" s="316" t="s">
        <v>946</v>
      </c>
      <c r="K5165" s="36">
        <v>67</v>
      </c>
      <c r="L5165" s="317">
        <v>0.29515001177787781</v>
      </c>
      <c r="M5165" s="317"/>
      <c r="N5165" s="36">
        <v>377</v>
      </c>
      <c r="O5165" s="317">
        <v>0.3762499988079071</v>
      </c>
      <c r="P5165" s="317"/>
      <c r="Q5165" s="36">
        <v>3374</v>
      </c>
      <c r="R5165" s="317">
        <v>0.33834999799728388</v>
      </c>
      <c r="S5165" s="317"/>
      <c r="T5165" t="s">
        <v>380</v>
      </c>
      <c r="BA5165" s="395">
        <v>1</v>
      </c>
      <c r="BB5165" s="396" t="s">
        <v>861</v>
      </c>
      <c r="BC5165" t="str">
        <f t="shared" si="451"/>
        <v>RRK</v>
      </c>
      <c r="BD5165" t="str">
        <f t="shared" si="452"/>
        <v>NAoMe_initial_diagnosis_year</v>
      </c>
      <c r="BE5165" s="397" t="s">
        <v>862</v>
      </c>
      <c r="BF5165" t="str">
        <f t="shared" si="453"/>
        <v>2023</v>
      </c>
      <c r="BG5165">
        <f t="shared" si="454"/>
        <v>67</v>
      </c>
      <c r="BH5165" s="398">
        <f t="shared" si="455"/>
        <v>0.29515001177787781</v>
      </c>
      <c r="BO5165" s="33"/>
    </row>
    <row r="5166" spans="1:67">
      <c r="A5166" s="316" t="s">
        <v>27</v>
      </c>
      <c r="B5166" t="s">
        <v>380</v>
      </c>
      <c r="C5166" t="s">
        <v>910</v>
      </c>
      <c r="D5166" t="s">
        <v>314</v>
      </c>
      <c r="E5166" s="316" t="s">
        <v>203</v>
      </c>
      <c r="F5166" s="316" t="s">
        <v>204</v>
      </c>
      <c r="G5166" s="316" t="s">
        <v>448</v>
      </c>
      <c r="H5166" s="316" t="s">
        <v>322</v>
      </c>
      <c r="I5166" s="316" t="s">
        <v>331</v>
      </c>
      <c r="J5166" s="316" t="s">
        <v>332</v>
      </c>
      <c r="K5166" s="36">
        <v>14</v>
      </c>
      <c r="L5166" s="317">
        <v>6.1670001596212387E-2</v>
      </c>
      <c r="M5166" s="317">
        <v>7.2540000081062317E-2</v>
      </c>
      <c r="N5166" s="36">
        <v>51</v>
      </c>
      <c r="O5166" s="317">
        <v>5.090000107884407E-2</v>
      </c>
      <c r="P5166" s="317">
        <v>6.0430001467466347E-2</v>
      </c>
      <c r="Q5166" s="36">
        <v>434</v>
      </c>
      <c r="R5166" s="317">
        <v>4.3519999831914902E-2</v>
      </c>
      <c r="S5166" s="317">
        <v>5.2159998565912247E-2</v>
      </c>
      <c r="T5166" t="s">
        <v>380</v>
      </c>
      <c r="BA5166" s="395">
        <v>1</v>
      </c>
      <c r="BB5166" s="396" t="s">
        <v>861</v>
      </c>
      <c r="BC5166" t="str">
        <f t="shared" si="451"/>
        <v>RRK</v>
      </c>
      <c r="BD5166" t="str">
        <f t="shared" si="452"/>
        <v>NAoMe_initial_disease_group</v>
      </c>
      <c r="BE5166" s="397" t="s">
        <v>862</v>
      </c>
      <c r="BF5166" t="str">
        <f t="shared" si="453"/>
        <v>Advanced M0</v>
      </c>
      <c r="BG5166">
        <f t="shared" si="454"/>
        <v>14</v>
      </c>
      <c r="BH5166" s="398">
        <f t="shared" si="455"/>
        <v>6.1670001596212387E-2</v>
      </c>
      <c r="BO5166" s="33"/>
    </row>
    <row r="5167" spans="1:67">
      <c r="A5167" s="316" t="s">
        <v>27</v>
      </c>
      <c r="B5167" t="s">
        <v>380</v>
      </c>
      <c r="C5167" t="s">
        <v>910</v>
      </c>
      <c r="D5167" t="s">
        <v>314</v>
      </c>
      <c r="E5167" s="316" t="s">
        <v>203</v>
      </c>
      <c r="F5167" s="316" t="s">
        <v>204</v>
      </c>
      <c r="G5167" s="316" t="s">
        <v>448</v>
      </c>
      <c r="H5167" s="316" t="s">
        <v>322</v>
      </c>
      <c r="I5167" s="316" t="s">
        <v>331</v>
      </c>
      <c r="J5167" s="316" t="s">
        <v>333</v>
      </c>
      <c r="K5167" s="36">
        <v>155</v>
      </c>
      <c r="L5167" s="317">
        <v>0.68282002210617065</v>
      </c>
      <c r="M5167" s="317">
        <v>0.80311000347137451</v>
      </c>
      <c r="N5167" s="36">
        <v>561</v>
      </c>
      <c r="O5167" s="317">
        <v>0.55988001823425293</v>
      </c>
      <c r="P5167" s="317">
        <v>0.66469001770019531</v>
      </c>
      <c r="Q5167" s="36">
        <v>6159</v>
      </c>
      <c r="R5167" s="317">
        <v>0.6176300048828125</v>
      </c>
      <c r="S5167" s="317">
        <v>0.74026000499725342</v>
      </c>
      <c r="T5167" t="s">
        <v>380</v>
      </c>
      <c r="BA5167" s="395">
        <v>1</v>
      </c>
      <c r="BB5167" s="396" t="s">
        <v>861</v>
      </c>
      <c r="BC5167" t="str">
        <f t="shared" si="451"/>
        <v>RRK</v>
      </c>
      <c r="BD5167" t="str">
        <f t="shared" si="452"/>
        <v>NAoMe_initial_disease_group</v>
      </c>
      <c r="BE5167" s="397" t="s">
        <v>862</v>
      </c>
      <c r="BF5167" t="str">
        <f t="shared" si="453"/>
        <v>Advanced M1</v>
      </c>
      <c r="BG5167">
        <f t="shared" si="454"/>
        <v>155</v>
      </c>
      <c r="BH5167" s="398">
        <f t="shared" si="455"/>
        <v>0.68282002210617065</v>
      </c>
      <c r="BO5167" s="33"/>
    </row>
    <row r="5168" spans="1:67">
      <c r="A5168" s="316" t="s">
        <v>27</v>
      </c>
      <c r="B5168" t="s">
        <v>380</v>
      </c>
      <c r="C5168" t="s">
        <v>910</v>
      </c>
      <c r="D5168" t="s">
        <v>314</v>
      </c>
      <c r="E5168" s="316" t="s">
        <v>203</v>
      </c>
      <c r="F5168" s="316" t="s">
        <v>204</v>
      </c>
      <c r="G5168" s="316" t="s">
        <v>448</v>
      </c>
      <c r="H5168" s="316" t="s">
        <v>322</v>
      </c>
      <c r="I5168" s="316" t="s">
        <v>331</v>
      </c>
      <c r="J5168" s="316" t="s">
        <v>334</v>
      </c>
      <c r="K5168" s="36">
        <v>0</v>
      </c>
      <c r="L5168" s="317">
        <v>0</v>
      </c>
      <c r="M5168" s="317">
        <v>0</v>
      </c>
      <c r="N5168" s="36">
        <v>7</v>
      </c>
      <c r="O5168" s="317">
        <v>6.9900001399219036E-3</v>
      </c>
      <c r="P5168" s="317">
        <v>8.2900002598762512E-3</v>
      </c>
      <c r="Q5168" s="36">
        <v>64</v>
      </c>
      <c r="R5168" s="317">
        <v>6.4199999906122676E-3</v>
      </c>
      <c r="S5168" s="317">
        <v>7.689999882131815E-3</v>
      </c>
      <c r="T5168" t="s">
        <v>380</v>
      </c>
      <c r="BA5168" s="395">
        <v>1</v>
      </c>
      <c r="BB5168" s="396" t="s">
        <v>861</v>
      </c>
      <c r="BC5168" t="str">
        <f t="shared" si="451"/>
        <v>RRK</v>
      </c>
      <c r="BD5168" t="str">
        <f t="shared" si="452"/>
        <v>NAoMe_initial_disease_group</v>
      </c>
      <c r="BE5168" s="397" t="s">
        <v>862</v>
      </c>
      <c r="BF5168" t="str">
        <f t="shared" si="453"/>
        <v>DCIS</v>
      </c>
      <c r="BG5168">
        <f t="shared" si="454"/>
        <v>0</v>
      </c>
      <c r="BH5168" s="398">
        <f t="shared" si="455"/>
        <v>0</v>
      </c>
      <c r="BO5168" s="33"/>
    </row>
    <row r="5169" spans="1:67">
      <c r="A5169" s="316" t="s">
        <v>27</v>
      </c>
      <c r="B5169" t="s">
        <v>380</v>
      </c>
      <c r="C5169" t="s">
        <v>910</v>
      </c>
      <c r="D5169" t="s">
        <v>314</v>
      </c>
      <c r="E5169" s="316" t="s">
        <v>203</v>
      </c>
      <c r="F5169" s="316" t="s">
        <v>204</v>
      </c>
      <c r="G5169" s="316" t="s">
        <v>448</v>
      </c>
      <c r="H5169" s="316" t="s">
        <v>322</v>
      </c>
      <c r="I5169" s="316" t="s">
        <v>331</v>
      </c>
      <c r="J5169" s="316" t="s">
        <v>335</v>
      </c>
      <c r="K5169" s="36">
        <v>24</v>
      </c>
      <c r="L5169" s="317">
        <v>0.1057299971580505</v>
      </c>
      <c r="M5169" s="317">
        <v>0.1243499964475632</v>
      </c>
      <c r="N5169" s="36">
        <v>225</v>
      </c>
      <c r="O5169" s="317">
        <v>0.22454999387264249</v>
      </c>
      <c r="P5169" s="317">
        <v>0.26658999919891357</v>
      </c>
      <c r="Q5169" s="36">
        <v>1663</v>
      </c>
      <c r="R5169" s="317">
        <v>0.16676999628543851</v>
      </c>
      <c r="S5169" s="317">
        <v>0.19988000392913821</v>
      </c>
      <c r="T5169" t="s">
        <v>380</v>
      </c>
      <c r="BA5169" s="395">
        <v>1</v>
      </c>
      <c r="BB5169" s="396" t="s">
        <v>861</v>
      </c>
      <c r="BC5169" t="str">
        <f t="shared" si="451"/>
        <v>RRK</v>
      </c>
      <c r="BD5169" t="str">
        <f t="shared" si="452"/>
        <v>NAoMe_initial_disease_group</v>
      </c>
      <c r="BE5169" s="397" t="s">
        <v>862</v>
      </c>
      <c r="BF5169" t="str">
        <f t="shared" si="453"/>
        <v>Early invasive</v>
      </c>
      <c r="BG5169">
        <f t="shared" si="454"/>
        <v>24</v>
      </c>
      <c r="BH5169" s="398">
        <f t="shared" si="455"/>
        <v>0.1057299971580505</v>
      </c>
      <c r="BO5169" s="33"/>
    </row>
    <row r="5170" spans="1:67">
      <c r="A5170" s="316" t="s">
        <v>27</v>
      </c>
      <c r="B5170" t="s">
        <v>380</v>
      </c>
      <c r="C5170" t="s">
        <v>910</v>
      </c>
      <c r="D5170" t="s">
        <v>314</v>
      </c>
      <c r="E5170" s="316" t="s">
        <v>203</v>
      </c>
      <c r="F5170" s="316" t="s">
        <v>204</v>
      </c>
      <c r="G5170" s="316" t="s">
        <v>448</v>
      </c>
      <c r="H5170" s="316" t="s">
        <v>322</v>
      </c>
      <c r="I5170" s="316" t="s">
        <v>331</v>
      </c>
      <c r="J5170" s="316" t="s">
        <v>337</v>
      </c>
      <c r="K5170" s="36">
        <v>34</v>
      </c>
      <c r="L5170" s="317">
        <v>0.14978000521659851</v>
      </c>
      <c r="M5170" s="317"/>
      <c r="N5170" s="36">
        <v>158</v>
      </c>
      <c r="O5170" s="317">
        <v>0.15768000483512881</v>
      </c>
      <c r="P5170" s="317"/>
      <c r="Q5170" s="36">
        <v>1652</v>
      </c>
      <c r="R5170" s="317">
        <v>0.1656599938869476</v>
      </c>
      <c r="S5170" s="317"/>
      <c r="T5170" t="s">
        <v>380</v>
      </c>
      <c r="BA5170" s="395">
        <v>1</v>
      </c>
      <c r="BB5170" s="396" t="s">
        <v>861</v>
      </c>
      <c r="BC5170" t="str">
        <f t="shared" si="451"/>
        <v>RRK</v>
      </c>
      <c r="BD5170" t="str">
        <f t="shared" si="452"/>
        <v>NAoMe_initial_disease_group</v>
      </c>
      <c r="BE5170" s="397" t="s">
        <v>862</v>
      </c>
      <c r="BF5170" t="str">
        <f t="shared" si="453"/>
        <v>Unknown stage</v>
      </c>
      <c r="BG5170">
        <f t="shared" si="454"/>
        <v>34</v>
      </c>
      <c r="BH5170" s="398">
        <f t="shared" si="455"/>
        <v>0.14978000521659851</v>
      </c>
      <c r="BO5170" s="33"/>
    </row>
    <row r="5171" spans="1:67">
      <c r="A5171" s="316" t="s">
        <v>27</v>
      </c>
      <c r="B5171" t="s">
        <v>380</v>
      </c>
      <c r="C5171" t="s">
        <v>910</v>
      </c>
      <c r="D5171" t="s">
        <v>314</v>
      </c>
      <c r="E5171" s="316" t="s">
        <v>203</v>
      </c>
      <c r="F5171" s="316" t="s">
        <v>204</v>
      </c>
      <c r="G5171" s="316" t="s">
        <v>448</v>
      </c>
      <c r="H5171" s="316" t="s">
        <v>322</v>
      </c>
      <c r="I5171" s="316" t="s">
        <v>656</v>
      </c>
      <c r="J5171" s="316" t="s">
        <v>286</v>
      </c>
      <c r="K5171" s="36">
        <v>36</v>
      </c>
      <c r="L5171" s="317">
        <v>0.15859000384807589</v>
      </c>
      <c r="M5171" s="317">
        <v>0.16743999719619751</v>
      </c>
      <c r="N5171" s="36">
        <v>73</v>
      </c>
      <c r="O5171" s="317">
        <v>7.2849996387958527E-2</v>
      </c>
      <c r="P5171" s="317">
        <v>7.5570002198219299E-2</v>
      </c>
      <c r="Q5171" s="36">
        <v>492</v>
      </c>
      <c r="R5171" s="317">
        <v>4.9339998513460159E-2</v>
      </c>
      <c r="S5171" s="317">
        <v>5.1920000463724143E-2</v>
      </c>
      <c r="T5171" t="s">
        <v>380</v>
      </c>
      <c r="BA5171" s="395">
        <v>1</v>
      </c>
      <c r="BB5171" s="396" t="s">
        <v>861</v>
      </c>
      <c r="BC5171" t="str">
        <f t="shared" si="451"/>
        <v>RRK</v>
      </c>
      <c r="BD5171" t="str">
        <f t="shared" si="452"/>
        <v>NAoMe_initial_ethnicity_grp</v>
      </c>
      <c r="BE5171" s="397" t="s">
        <v>862</v>
      </c>
      <c r="BF5171" t="str">
        <f t="shared" si="453"/>
        <v>Asian or Asian British</v>
      </c>
      <c r="BG5171">
        <f t="shared" si="454"/>
        <v>36</v>
      </c>
      <c r="BH5171" s="398">
        <f t="shared" si="455"/>
        <v>0.15859000384807589</v>
      </c>
      <c r="BO5171" s="33"/>
    </row>
    <row r="5172" spans="1:67">
      <c r="A5172" s="316" t="s">
        <v>27</v>
      </c>
      <c r="B5172" t="s">
        <v>380</v>
      </c>
      <c r="C5172" t="s">
        <v>910</v>
      </c>
      <c r="D5172" t="s">
        <v>314</v>
      </c>
      <c r="E5172" s="316" t="s">
        <v>203</v>
      </c>
      <c r="F5172" s="316" t="s">
        <v>204</v>
      </c>
      <c r="G5172" s="316" t="s">
        <v>448</v>
      </c>
      <c r="H5172" s="316" t="s">
        <v>322</v>
      </c>
      <c r="I5172" s="316" t="s">
        <v>656</v>
      </c>
      <c r="J5172" s="316" t="s">
        <v>287</v>
      </c>
      <c r="K5172" s="36">
        <v>18</v>
      </c>
      <c r="L5172" s="317">
        <v>7.9300001263618469E-2</v>
      </c>
      <c r="M5172" s="317">
        <v>8.3719998598098755E-2</v>
      </c>
      <c r="N5172" s="36">
        <v>39</v>
      </c>
      <c r="O5172" s="317">
        <v>3.8920000195503228E-2</v>
      </c>
      <c r="P5172" s="317">
        <v>4.0369998663663857E-2</v>
      </c>
      <c r="Q5172" s="36">
        <v>403</v>
      </c>
      <c r="R5172" s="317">
        <v>4.0410000830888748E-2</v>
      </c>
      <c r="S5172" s="317">
        <v>4.2520001530647278E-2</v>
      </c>
      <c r="T5172" t="s">
        <v>380</v>
      </c>
      <c r="BA5172" s="395">
        <v>1</v>
      </c>
      <c r="BB5172" s="396" t="s">
        <v>861</v>
      </c>
      <c r="BC5172" t="str">
        <f t="shared" si="451"/>
        <v>RRK</v>
      </c>
      <c r="BD5172" t="str">
        <f t="shared" si="452"/>
        <v>NAoMe_initial_ethnicity_grp</v>
      </c>
      <c r="BE5172" s="397" t="s">
        <v>862</v>
      </c>
      <c r="BF5172" t="str">
        <f t="shared" si="453"/>
        <v>Black or Black British</v>
      </c>
      <c r="BG5172">
        <f t="shared" si="454"/>
        <v>18</v>
      </c>
      <c r="BH5172" s="398">
        <f t="shared" si="455"/>
        <v>7.9300001263618469E-2</v>
      </c>
      <c r="BO5172" s="33"/>
    </row>
    <row r="5173" spans="1:67">
      <c r="A5173" s="316" t="s">
        <v>27</v>
      </c>
      <c r="B5173" t="s">
        <v>380</v>
      </c>
      <c r="C5173" t="s">
        <v>910</v>
      </c>
      <c r="D5173" t="s">
        <v>314</v>
      </c>
      <c r="E5173" s="316" t="s">
        <v>203</v>
      </c>
      <c r="F5173" s="316" t="s">
        <v>204</v>
      </c>
      <c r="G5173" s="316" t="s">
        <v>448</v>
      </c>
      <c r="H5173" s="316" t="s">
        <v>322</v>
      </c>
      <c r="I5173" s="316" t="s">
        <v>656</v>
      </c>
      <c r="J5173" s="316" t="s">
        <v>259</v>
      </c>
      <c r="K5173" s="36">
        <v>6</v>
      </c>
      <c r="L5173" s="317">
        <v>2.642999961972237E-2</v>
      </c>
      <c r="M5173" s="317">
        <v>2.7909999713301659E-2</v>
      </c>
      <c r="N5173" s="36">
        <v>16</v>
      </c>
      <c r="O5173" s="317">
        <v>1.5969999134540561E-2</v>
      </c>
      <c r="P5173" s="317">
        <v>1.655999943614006E-2</v>
      </c>
      <c r="Q5173" s="36">
        <v>98</v>
      </c>
      <c r="R5173" s="317">
        <v>9.8299998790025711E-3</v>
      </c>
      <c r="S5173" s="317">
        <v>1.0339999571442601E-2</v>
      </c>
      <c r="T5173" t="s">
        <v>380</v>
      </c>
      <c r="BA5173" s="395">
        <v>1</v>
      </c>
      <c r="BB5173" s="396" t="s">
        <v>861</v>
      </c>
      <c r="BC5173" t="str">
        <f t="shared" si="451"/>
        <v>RRK</v>
      </c>
      <c r="BD5173" t="str">
        <f t="shared" si="452"/>
        <v>NAoMe_initial_ethnicity_grp</v>
      </c>
      <c r="BE5173" s="397" t="s">
        <v>862</v>
      </c>
      <c r="BF5173" t="str">
        <f t="shared" si="453"/>
        <v>Mixed</v>
      </c>
      <c r="BG5173">
        <f t="shared" si="454"/>
        <v>6</v>
      </c>
      <c r="BH5173" s="398">
        <f t="shared" si="455"/>
        <v>2.642999961972237E-2</v>
      </c>
      <c r="BO5173" s="33"/>
    </row>
    <row r="5174" spans="1:67">
      <c r="A5174" s="316" t="s">
        <v>27</v>
      </c>
      <c r="B5174" t="s">
        <v>380</v>
      </c>
      <c r="C5174" t="s">
        <v>910</v>
      </c>
      <c r="D5174" t="s">
        <v>314</v>
      </c>
      <c r="E5174" s="316" t="s">
        <v>203</v>
      </c>
      <c r="F5174" s="316" t="s">
        <v>204</v>
      </c>
      <c r="G5174" s="316" t="s">
        <v>448</v>
      </c>
      <c r="H5174" s="316" t="s">
        <v>322</v>
      </c>
      <c r="I5174" s="316" t="s">
        <v>656</v>
      </c>
      <c r="J5174" s="316" t="s">
        <v>288</v>
      </c>
      <c r="K5174" s="36">
        <v>2</v>
      </c>
      <c r="L5174" s="317">
        <v>8.8099995627999306E-3</v>
      </c>
      <c r="M5174" s="317">
        <v>9.3000000342726707E-3</v>
      </c>
      <c r="N5174" s="36">
        <v>11</v>
      </c>
      <c r="O5174" s="317">
        <v>1.097999978810549E-2</v>
      </c>
      <c r="P5174" s="317">
        <v>1.138999965041876E-2</v>
      </c>
      <c r="Q5174" s="36">
        <v>246</v>
      </c>
      <c r="R5174" s="317">
        <v>2.466999925673008E-2</v>
      </c>
      <c r="S5174" s="317">
        <v>2.5960000231862072E-2</v>
      </c>
      <c r="T5174" t="s">
        <v>380</v>
      </c>
      <c r="BA5174" s="395">
        <v>1</v>
      </c>
      <c r="BB5174" s="396" t="s">
        <v>861</v>
      </c>
      <c r="BC5174" t="str">
        <f t="shared" si="451"/>
        <v>RRK</v>
      </c>
      <c r="BD5174" t="str">
        <f t="shared" si="452"/>
        <v>NAoMe_initial_ethnicity_grp</v>
      </c>
      <c r="BE5174" s="397" t="s">
        <v>862</v>
      </c>
      <c r="BF5174" t="str">
        <f t="shared" si="453"/>
        <v>Other Ethnic Group</v>
      </c>
      <c r="BG5174">
        <f t="shared" si="454"/>
        <v>2</v>
      </c>
      <c r="BH5174" s="398">
        <f t="shared" si="455"/>
        <v>8.8099995627999306E-3</v>
      </c>
      <c r="BO5174" s="33"/>
    </row>
    <row r="5175" spans="1:67">
      <c r="A5175" s="316" t="s">
        <v>27</v>
      </c>
      <c r="B5175" t="s">
        <v>380</v>
      </c>
      <c r="C5175" t="s">
        <v>910</v>
      </c>
      <c r="D5175" t="s">
        <v>314</v>
      </c>
      <c r="E5175" s="316" t="s">
        <v>203</v>
      </c>
      <c r="F5175" s="316" t="s">
        <v>204</v>
      </c>
      <c r="G5175" s="316" t="s">
        <v>448</v>
      </c>
      <c r="H5175" s="316" t="s">
        <v>322</v>
      </c>
      <c r="I5175" s="316" t="s">
        <v>656</v>
      </c>
      <c r="J5175" s="316" t="s">
        <v>260</v>
      </c>
      <c r="K5175" s="36">
        <v>12</v>
      </c>
      <c r="L5175" s="317">
        <v>5.2859999239444733E-2</v>
      </c>
      <c r="M5175" s="317"/>
      <c r="N5175" s="36">
        <v>36</v>
      </c>
      <c r="O5175" s="317">
        <v>3.5930000245571143E-2</v>
      </c>
      <c r="P5175" s="317"/>
      <c r="Q5175" s="36">
        <v>495</v>
      </c>
      <c r="R5175" s="317">
        <v>4.9639999866485603E-2</v>
      </c>
      <c r="S5175" s="317"/>
      <c r="T5175" t="s">
        <v>380</v>
      </c>
      <c r="BA5175" s="395">
        <v>1</v>
      </c>
      <c r="BB5175" s="396" t="s">
        <v>861</v>
      </c>
      <c r="BC5175" t="str">
        <f t="shared" si="451"/>
        <v>RRK</v>
      </c>
      <c r="BD5175" t="str">
        <f t="shared" si="452"/>
        <v>NAoMe_initial_ethnicity_grp</v>
      </c>
      <c r="BE5175" s="397" t="s">
        <v>862</v>
      </c>
      <c r="BF5175" t="str">
        <f t="shared" si="453"/>
        <v>Unknown</v>
      </c>
      <c r="BG5175">
        <f t="shared" si="454"/>
        <v>12</v>
      </c>
      <c r="BH5175" s="398">
        <f t="shared" si="455"/>
        <v>5.2859999239444733E-2</v>
      </c>
      <c r="BO5175" s="33"/>
    </row>
    <row r="5176" spans="1:67">
      <c r="A5176" s="316" t="s">
        <v>27</v>
      </c>
      <c r="B5176" t="s">
        <v>380</v>
      </c>
      <c r="C5176" t="s">
        <v>910</v>
      </c>
      <c r="D5176" t="s">
        <v>314</v>
      </c>
      <c r="E5176" s="316" t="s">
        <v>203</v>
      </c>
      <c r="F5176" s="316" t="s">
        <v>204</v>
      </c>
      <c r="G5176" s="316" t="s">
        <v>448</v>
      </c>
      <c r="H5176" s="316" t="s">
        <v>322</v>
      </c>
      <c r="I5176" s="316" t="s">
        <v>656</v>
      </c>
      <c r="J5176" s="316" t="s">
        <v>258</v>
      </c>
      <c r="K5176" s="36">
        <v>153</v>
      </c>
      <c r="L5176" s="317">
        <v>0.67400997877120972</v>
      </c>
      <c r="M5176" s="317">
        <v>0.71162998676300049</v>
      </c>
      <c r="N5176" s="36">
        <v>827</v>
      </c>
      <c r="O5176" s="317">
        <v>0.82534998655319214</v>
      </c>
      <c r="P5176" s="317">
        <v>0.85610997676849365</v>
      </c>
      <c r="Q5176" s="36">
        <v>8238</v>
      </c>
      <c r="R5176" s="317">
        <v>0.82611000537872314</v>
      </c>
      <c r="S5176" s="317">
        <v>0.86926001310348511</v>
      </c>
      <c r="T5176" t="s">
        <v>380</v>
      </c>
      <c r="BA5176" s="395">
        <v>1</v>
      </c>
      <c r="BB5176" s="396" t="s">
        <v>861</v>
      </c>
      <c r="BC5176" t="str">
        <f t="shared" si="451"/>
        <v>RRK</v>
      </c>
      <c r="BD5176" t="str">
        <f t="shared" si="452"/>
        <v>NAoMe_initial_ethnicity_grp</v>
      </c>
      <c r="BE5176" s="397" t="s">
        <v>862</v>
      </c>
      <c r="BF5176" t="str">
        <f t="shared" si="453"/>
        <v>White</v>
      </c>
      <c r="BG5176">
        <f t="shared" si="454"/>
        <v>153</v>
      </c>
      <c r="BH5176" s="398">
        <f t="shared" si="455"/>
        <v>0.67400997877120972</v>
      </c>
      <c r="BO5176" s="33"/>
    </row>
    <row r="5177" spans="1:67">
      <c r="A5177" s="316" t="s">
        <v>27</v>
      </c>
      <c r="B5177" t="s">
        <v>380</v>
      </c>
      <c r="C5177" t="s">
        <v>910</v>
      </c>
      <c r="D5177" t="s">
        <v>314</v>
      </c>
      <c r="E5177" s="316" t="s">
        <v>203</v>
      </c>
      <c r="F5177" s="316" t="s">
        <v>204</v>
      </c>
      <c r="G5177" s="316" t="s">
        <v>448</v>
      </c>
      <c r="H5177" s="316" t="s">
        <v>322</v>
      </c>
      <c r="I5177" s="316" t="s">
        <v>657</v>
      </c>
      <c r="J5177" s="316" t="s">
        <v>817</v>
      </c>
      <c r="K5177" s="36">
        <v>219</v>
      </c>
      <c r="L5177" s="317">
        <v>0.96476000547409058</v>
      </c>
      <c r="M5177" s="317"/>
      <c r="N5177" s="36">
        <v>952</v>
      </c>
      <c r="O5177" s="317">
        <v>0.95010000467300415</v>
      </c>
      <c r="P5177" s="317"/>
      <c r="Q5177" s="36">
        <v>9359</v>
      </c>
      <c r="R5177" s="317">
        <v>0.93853002786636353</v>
      </c>
      <c r="S5177" s="317"/>
      <c r="T5177" t="s">
        <v>380</v>
      </c>
      <c r="BA5177" s="395">
        <v>1</v>
      </c>
      <c r="BB5177" s="396" t="s">
        <v>861</v>
      </c>
      <c r="BC5177" t="str">
        <f t="shared" si="451"/>
        <v>RRK</v>
      </c>
      <c r="BD5177" t="str">
        <f t="shared" si="452"/>
        <v>NAoMe_initial_final_route</v>
      </c>
      <c r="BE5177" s="397" t="s">
        <v>862</v>
      </c>
      <c r="BF5177" t="str">
        <f t="shared" si="453"/>
        <v>Not screened</v>
      </c>
      <c r="BG5177">
        <f t="shared" si="454"/>
        <v>219</v>
      </c>
      <c r="BH5177" s="398">
        <f t="shared" si="455"/>
        <v>0.96476000547409058</v>
      </c>
      <c r="BO5177" s="33"/>
    </row>
    <row r="5178" spans="1:67">
      <c r="A5178" s="316" t="s">
        <v>27</v>
      </c>
      <c r="B5178" t="s">
        <v>380</v>
      </c>
      <c r="C5178" t="s">
        <v>910</v>
      </c>
      <c r="D5178" t="s">
        <v>314</v>
      </c>
      <c r="E5178" s="316" t="s">
        <v>203</v>
      </c>
      <c r="F5178" s="316" t="s">
        <v>204</v>
      </c>
      <c r="G5178" s="316" t="s">
        <v>448</v>
      </c>
      <c r="H5178" s="316" t="s">
        <v>322</v>
      </c>
      <c r="I5178" s="316" t="s">
        <v>657</v>
      </c>
      <c r="J5178" s="316" t="s">
        <v>352</v>
      </c>
      <c r="K5178" s="36">
        <v>8</v>
      </c>
      <c r="L5178" s="317">
        <v>3.5239998251199722E-2</v>
      </c>
      <c r="M5178" s="317"/>
      <c r="N5178" s="36">
        <v>50</v>
      </c>
      <c r="O5178" s="317">
        <v>4.9899999052286148E-2</v>
      </c>
      <c r="P5178" s="317"/>
      <c r="Q5178" s="36">
        <v>613</v>
      </c>
      <c r="R5178" s="317">
        <v>6.1469998210668557E-2</v>
      </c>
      <c r="S5178" s="317"/>
      <c r="T5178" t="s">
        <v>380</v>
      </c>
      <c r="BA5178" s="395">
        <v>1</v>
      </c>
      <c r="BB5178" s="396" t="s">
        <v>861</v>
      </c>
      <c r="BC5178" t="str">
        <f t="shared" si="451"/>
        <v>RRK</v>
      </c>
      <c r="BD5178" t="str">
        <f t="shared" si="452"/>
        <v>NAoMe_initial_final_route</v>
      </c>
      <c r="BE5178" s="397" t="s">
        <v>862</v>
      </c>
      <c r="BF5178" t="str">
        <f t="shared" si="453"/>
        <v>Screening</v>
      </c>
      <c r="BG5178">
        <f t="shared" si="454"/>
        <v>8</v>
      </c>
      <c r="BH5178" s="398">
        <f t="shared" si="455"/>
        <v>3.5239998251199722E-2</v>
      </c>
      <c r="BO5178" s="33"/>
    </row>
    <row r="5179" spans="1:67">
      <c r="A5179" s="316" t="s">
        <v>27</v>
      </c>
      <c r="B5179" t="s">
        <v>380</v>
      </c>
      <c r="C5179" t="s">
        <v>910</v>
      </c>
      <c r="D5179" t="s">
        <v>314</v>
      </c>
      <c r="E5179" s="316" t="s">
        <v>203</v>
      </c>
      <c r="F5179" s="316" t="s">
        <v>204</v>
      </c>
      <c r="G5179" s="316" t="s">
        <v>448</v>
      </c>
      <c r="H5179" s="316" t="s">
        <v>322</v>
      </c>
      <c r="I5179" s="316" t="s">
        <v>303</v>
      </c>
      <c r="J5179" s="316" t="s">
        <v>308</v>
      </c>
      <c r="K5179" s="36">
        <v>34</v>
      </c>
      <c r="L5179" s="317">
        <v>0.14978000521659851</v>
      </c>
      <c r="M5179" s="317"/>
      <c r="N5179" s="36">
        <v>158</v>
      </c>
      <c r="O5179" s="317">
        <v>0.15768000483512881</v>
      </c>
      <c r="P5179" s="317"/>
      <c r="Q5179" s="36">
        <v>1652</v>
      </c>
      <c r="R5179" s="317">
        <v>0.1656599938869476</v>
      </c>
      <c r="S5179" s="317"/>
      <c r="T5179" t="s">
        <v>380</v>
      </c>
      <c r="BA5179" s="395">
        <v>1</v>
      </c>
      <c r="BB5179" s="396" t="s">
        <v>861</v>
      </c>
      <c r="BC5179" t="str">
        <f t="shared" si="451"/>
        <v>RRK</v>
      </c>
      <c r="BD5179" t="str">
        <f t="shared" si="452"/>
        <v>NAoMe_initial_final_stage_tum</v>
      </c>
      <c r="BE5179" s="397" t="s">
        <v>862</v>
      </c>
      <c r="BF5179" t="str">
        <f t="shared" si="453"/>
        <v>Not staged/Unstated</v>
      </c>
      <c r="BG5179">
        <f t="shared" si="454"/>
        <v>34</v>
      </c>
      <c r="BH5179" s="398">
        <f t="shared" si="455"/>
        <v>0.14978000521659851</v>
      </c>
      <c r="BO5179" s="33"/>
    </row>
    <row r="5180" spans="1:67">
      <c r="A5180" s="316" t="s">
        <v>27</v>
      </c>
      <c r="B5180" t="s">
        <v>380</v>
      </c>
      <c r="C5180" t="s">
        <v>910</v>
      </c>
      <c r="D5180" t="s">
        <v>314</v>
      </c>
      <c r="E5180" s="316" t="s">
        <v>203</v>
      </c>
      <c r="F5180" s="316" t="s">
        <v>204</v>
      </c>
      <c r="G5180" s="316" t="s">
        <v>448</v>
      </c>
      <c r="H5180" s="316" t="s">
        <v>322</v>
      </c>
      <c r="I5180" s="316" t="s">
        <v>303</v>
      </c>
      <c r="J5180" s="316" t="s">
        <v>304</v>
      </c>
      <c r="K5180" s="36">
        <v>0</v>
      </c>
      <c r="L5180" s="317">
        <v>0</v>
      </c>
      <c r="M5180" s="317">
        <v>0</v>
      </c>
      <c r="N5180" s="36">
        <v>7</v>
      </c>
      <c r="O5180" s="317">
        <v>6.9900001399219036E-3</v>
      </c>
      <c r="P5180" s="317">
        <v>8.2900002598762512E-3</v>
      </c>
      <c r="Q5180" s="36">
        <v>64</v>
      </c>
      <c r="R5180" s="317">
        <v>6.4199999906122676E-3</v>
      </c>
      <c r="S5180" s="317">
        <v>7.689999882131815E-3</v>
      </c>
      <c r="T5180" t="s">
        <v>380</v>
      </c>
      <c r="BA5180" s="395">
        <v>1</v>
      </c>
      <c r="BB5180" s="396" t="s">
        <v>861</v>
      </c>
      <c r="BC5180" t="str">
        <f t="shared" si="451"/>
        <v>RRK</v>
      </c>
      <c r="BD5180" t="str">
        <f t="shared" si="452"/>
        <v>NAoMe_initial_final_stage_tum</v>
      </c>
      <c r="BE5180" s="397" t="s">
        <v>862</v>
      </c>
      <c r="BF5180" t="str">
        <f t="shared" si="453"/>
        <v>Stage 0</v>
      </c>
      <c r="BG5180">
        <f t="shared" si="454"/>
        <v>0</v>
      </c>
      <c r="BH5180" s="398">
        <f t="shared" si="455"/>
        <v>0</v>
      </c>
      <c r="BO5180" s="33"/>
    </row>
    <row r="5181" spans="1:67">
      <c r="A5181" s="316" t="s">
        <v>27</v>
      </c>
      <c r="B5181" t="s">
        <v>380</v>
      </c>
      <c r="C5181" t="s">
        <v>910</v>
      </c>
      <c r="D5181" t="s">
        <v>314</v>
      </c>
      <c r="E5181" s="316" t="s">
        <v>203</v>
      </c>
      <c r="F5181" s="318" t="s">
        <v>204</v>
      </c>
      <c r="G5181" s="316" t="s">
        <v>448</v>
      </c>
      <c r="H5181" s="316" t="s">
        <v>322</v>
      </c>
      <c r="I5181" s="316" t="s">
        <v>303</v>
      </c>
      <c r="J5181" s="316" t="s">
        <v>305</v>
      </c>
      <c r="K5181" s="36">
        <v>5</v>
      </c>
      <c r="L5181" s="317">
        <v>2.2029999643564221E-2</v>
      </c>
      <c r="M5181" s="317">
        <v>2.5909999385476109E-2</v>
      </c>
      <c r="N5181" s="36">
        <v>45</v>
      </c>
      <c r="O5181" s="317">
        <v>4.4909998774528503E-2</v>
      </c>
      <c r="P5181" s="317">
        <v>5.3320001810789108E-2</v>
      </c>
      <c r="Q5181" s="36">
        <v>359</v>
      </c>
      <c r="R5181" s="317">
        <v>3.5999998450279243E-2</v>
      </c>
      <c r="S5181" s="317">
        <v>4.3150000274181373E-2</v>
      </c>
      <c r="T5181" t="s">
        <v>380</v>
      </c>
      <c r="BA5181" s="395">
        <v>1</v>
      </c>
      <c r="BB5181" s="396" t="s">
        <v>861</v>
      </c>
      <c r="BC5181" t="str">
        <f t="shared" si="451"/>
        <v>RRK</v>
      </c>
      <c r="BD5181" t="str">
        <f t="shared" si="452"/>
        <v>NAoMe_initial_final_stage_tum</v>
      </c>
      <c r="BE5181" s="397" t="s">
        <v>862</v>
      </c>
      <c r="BF5181" t="str">
        <f t="shared" si="453"/>
        <v>Stage 1</v>
      </c>
      <c r="BG5181">
        <f t="shared" si="454"/>
        <v>5</v>
      </c>
      <c r="BH5181" s="398">
        <f t="shared" si="455"/>
        <v>2.2029999643564221E-2</v>
      </c>
      <c r="BO5181" s="33"/>
    </row>
    <row r="5182" spans="1:67">
      <c r="A5182" s="316" t="s">
        <v>27</v>
      </c>
      <c r="B5182" t="s">
        <v>380</v>
      </c>
      <c r="C5182" t="s">
        <v>910</v>
      </c>
      <c r="D5182" t="s">
        <v>314</v>
      </c>
      <c r="E5182" s="316" t="s">
        <v>203</v>
      </c>
      <c r="F5182" s="316" t="s">
        <v>204</v>
      </c>
      <c r="G5182" s="316" t="s">
        <v>448</v>
      </c>
      <c r="H5182" s="316" t="s">
        <v>322</v>
      </c>
      <c r="I5182" s="316" t="s">
        <v>303</v>
      </c>
      <c r="J5182" s="316" t="s">
        <v>306</v>
      </c>
      <c r="K5182" s="36">
        <v>16</v>
      </c>
      <c r="L5182" s="317">
        <v>7.0479996502399445E-2</v>
      </c>
      <c r="M5182" s="317">
        <v>8.2900002598762512E-2</v>
      </c>
      <c r="N5182" s="36">
        <v>142</v>
      </c>
      <c r="O5182" s="317">
        <v>0.1417199969291687</v>
      </c>
      <c r="P5182" s="317">
        <v>0.16824999451637271</v>
      </c>
      <c r="Q5182" s="36">
        <v>996</v>
      </c>
      <c r="R5182" s="317">
        <v>9.9880002439022064E-2</v>
      </c>
      <c r="S5182" s="317">
        <v>0.11970999836921691</v>
      </c>
      <c r="T5182" t="s">
        <v>380</v>
      </c>
      <c r="BA5182" s="395">
        <v>1</v>
      </c>
      <c r="BB5182" s="396" t="s">
        <v>861</v>
      </c>
      <c r="BC5182" t="str">
        <f t="shared" si="451"/>
        <v>RRK</v>
      </c>
      <c r="BD5182" t="str">
        <f t="shared" si="452"/>
        <v>NAoMe_initial_final_stage_tum</v>
      </c>
      <c r="BE5182" s="397" t="s">
        <v>862</v>
      </c>
      <c r="BF5182" t="str">
        <f t="shared" si="453"/>
        <v>Stage 2</v>
      </c>
      <c r="BG5182">
        <f t="shared" si="454"/>
        <v>16</v>
      </c>
      <c r="BH5182" s="398">
        <f t="shared" si="455"/>
        <v>7.0479996502399445E-2</v>
      </c>
      <c r="BO5182" s="33"/>
    </row>
    <row r="5183" spans="1:67">
      <c r="A5183" s="316" t="s">
        <v>27</v>
      </c>
      <c r="B5183" t="s">
        <v>380</v>
      </c>
      <c r="C5183" t="s">
        <v>910</v>
      </c>
      <c r="D5183" t="s">
        <v>314</v>
      </c>
      <c r="E5183" s="316" t="s">
        <v>203</v>
      </c>
      <c r="F5183" s="316" t="s">
        <v>204</v>
      </c>
      <c r="G5183" s="316" t="s">
        <v>448</v>
      </c>
      <c r="H5183" s="316" t="s">
        <v>322</v>
      </c>
      <c r="I5183" s="316" t="s">
        <v>303</v>
      </c>
      <c r="J5183" s="316" t="s">
        <v>307</v>
      </c>
      <c r="K5183" s="36">
        <v>17</v>
      </c>
      <c r="L5183" s="317">
        <v>7.4890002608299255E-2</v>
      </c>
      <c r="M5183" s="317">
        <v>8.8079996407032013E-2</v>
      </c>
      <c r="N5183" s="36">
        <v>89</v>
      </c>
      <c r="O5183" s="317">
        <v>8.8820002973079681E-2</v>
      </c>
      <c r="P5183" s="317">
        <v>0.1054499968886375</v>
      </c>
      <c r="Q5183" s="36">
        <v>742</v>
      </c>
      <c r="R5183" s="317">
        <v>7.4409998953342438E-2</v>
      </c>
      <c r="S5183" s="317">
        <v>8.9180000126361847E-2</v>
      </c>
      <c r="T5183" t="s">
        <v>380</v>
      </c>
      <c r="BA5183" s="395">
        <v>1</v>
      </c>
      <c r="BB5183" s="396" t="s">
        <v>861</v>
      </c>
      <c r="BC5183" t="str">
        <f t="shared" si="451"/>
        <v>RRK</v>
      </c>
      <c r="BD5183" t="str">
        <f t="shared" si="452"/>
        <v>NAoMe_initial_final_stage_tum</v>
      </c>
      <c r="BE5183" s="397" t="s">
        <v>862</v>
      </c>
      <c r="BF5183" t="str">
        <f t="shared" si="453"/>
        <v>Stage 3</v>
      </c>
      <c r="BG5183">
        <f t="shared" si="454"/>
        <v>17</v>
      </c>
      <c r="BH5183" s="398">
        <f t="shared" si="455"/>
        <v>7.4890002608299255E-2</v>
      </c>
      <c r="BO5183" s="33"/>
    </row>
    <row r="5184" spans="1:67">
      <c r="A5184" s="316" t="s">
        <v>27</v>
      </c>
      <c r="B5184" t="s">
        <v>380</v>
      </c>
      <c r="C5184" t="s">
        <v>910</v>
      </c>
      <c r="D5184" t="s">
        <v>314</v>
      </c>
      <c r="E5184" s="316" t="s">
        <v>203</v>
      </c>
      <c r="F5184" s="316" t="s">
        <v>204</v>
      </c>
      <c r="G5184" s="316" t="s">
        <v>448</v>
      </c>
      <c r="H5184" s="316" t="s">
        <v>322</v>
      </c>
      <c r="I5184" s="316" t="s">
        <v>303</v>
      </c>
      <c r="J5184" s="316" t="s">
        <v>336</v>
      </c>
      <c r="K5184" s="36">
        <v>155</v>
      </c>
      <c r="L5184" s="317">
        <v>0.68282002210617065</v>
      </c>
      <c r="M5184" s="317">
        <v>0.80311000347137451</v>
      </c>
      <c r="N5184" s="36">
        <v>561</v>
      </c>
      <c r="O5184" s="317">
        <v>0.55988001823425293</v>
      </c>
      <c r="P5184" s="317">
        <v>0.66469001770019531</v>
      </c>
      <c r="Q5184" s="36">
        <v>6159</v>
      </c>
      <c r="R5184" s="317">
        <v>0.6176300048828125</v>
      </c>
      <c r="S5184" s="317">
        <v>0.74026000499725342</v>
      </c>
      <c r="T5184" t="s">
        <v>380</v>
      </c>
      <c r="BA5184" s="395">
        <v>1</v>
      </c>
      <c r="BB5184" s="396" t="s">
        <v>861</v>
      </c>
      <c r="BC5184" t="str">
        <f t="shared" si="451"/>
        <v>RRK</v>
      </c>
      <c r="BD5184" t="str">
        <f t="shared" si="452"/>
        <v>NAoMe_initial_final_stage_tum</v>
      </c>
      <c r="BE5184" s="397" t="s">
        <v>862</v>
      </c>
      <c r="BF5184" t="str">
        <f t="shared" si="453"/>
        <v>Stage 4</v>
      </c>
      <c r="BG5184">
        <f t="shared" si="454"/>
        <v>155</v>
      </c>
      <c r="BH5184" s="398">
        <f t="shared" si="455"/>
        <v>0.68282002210617065</v>
      </c>
      <c r="BO5184" s="33"/>
    </row>
    <row r="5185" spans="1:67">
      <c r="A5185" s="316" t="s">
        <v>27</v>
      </c>
      <c r="B5185" t="s">
        <v>380</v>
      </c>
      <c r="C5185" t="s">
        <v>910</v>
      </c>
      <c r="D5185" t="s">
        <v>314</v>
      </c>
      <c r="E5185" s="316" t="s">
        <v>203</v>
      </c>
      <c r="F5185" s="316" t="s">
        <v>204</v>
      </c>
      <c r="G5185" s="316" t="s">
        <v>448</v>
      </c>
      <c r="H5185" s="316" t="s">
        <v>322</v>
      </c>
      <c r="I5185" s="316" t="s">
        <v>342</v>
      </c>
      <c r="J5185" s="316" t="s">
        <v>343</v>
      </c>
      <c r="K5185" s="36">
        <v>34</v>
      </c>
      <c r="L5185" s="317">
        <v>0.14978000521659851</v>
      </c>
      <c r="M5185" s="317"/>
      <c r="N5185" s="36">
        <v>158</v>
      </c>
      <c r="O5185" s="317">
        <v>0.15768000483512881</v>
      </c>
      <c r="P5185" s="317"/>
      <c r="Q5185" s="36">
        <v>1652</v>
      </c>
      <c r="R5185" s="317">
        <v>0.1656599938869476</v>
      </c>
      <c r="S5185" s="317"/>
      <c r="T5185" t="s">
        <v>380</v>
      </c>
      <c r="BA5185" s="395">
        <v>1</v>
      </c>
      <c r="BB5185" s="396" t="s">
        <v>861</v>
      </c>
      <c r="BC5185" t="str">
        <f t="shared" si="451"/>
        <v>RRK</v>
      </c>
      <c r="BD5185" t="str">
        <f t="shared" si="452"/>
        <v>NAoMe_initial_final_stage_tum_grp</v>
      </c>
      <c r="BE5185" s="397" t="s">
        <v>862</v>
      </c>
      <c r="BF5185" t="str">
        <f t="shared" si="453"/>
        <v>MBC in HESAPC</v>
      </c>
      <c r="BG5185">
        <f t="shared" si="454"/>
        <v>34</v>
      </c>
      <c r="BH5185" s="398">
        <f t="shared" si="455"/>
        <v>0.14978000521659851</v>
      </c>
      <c r="BO5185" s="33"/>
    </row>
    <row r="5186" spans="1:67">
      <c r="A5186" s="316" t="s">
        <v>27</v>
      </c>
      <c r="B5186" t="s">
        <v>380</v>
      </c>
      <c r="C5186" t="s">
        <v>910</v>
      </c>
      <c r="D5186" t="s">
        <v>314</v>
      </c>
      <c r="E5186" s="316" t="s">
        <v>203</v>
      </c>
      <c r="F5186" s="316" t="s">
        <v>204</v>
      </c>
      <c r="G5186" s="316" t="s">
        <v>448</v>
      </c>
      <c r="H5186" s="316" t="s">
        <v>322</v>
      </c>
      <c r="I5186" s="316" t="s">
        <v>342</v>
      </c>
      <c r="J5186" s="316" t="s">
        <v>344</v>
      </c>
      <c r="K5186" s="36">
        <v>38</v>
      </c>
      <c r="L5186" s="317">
        <v>0.16740000247955319</v>
      </c>
      <c r="M5186" s="317">
        <v>0.19688999652862549</v>
      </c>
      <c r="N5186" s="36">
        <v>283</v>
      </c>
      <c r="O5186" s="317">
        <v>0.28244000673294067</v>
      </c>
      <c r="P5186" s="317">
        <v>0.33531001210212708</v>
      </c>
      <c r="Q5186" s="36">
        <v>2161</v>
      </c>
      <c r="R5186" s="317">
        <v>0.2167100012302399</v>
      </c>
      <c r="S5186" s="317">
        <v>0.25973999500274658</v>
      </c>
      <c r="T5186" t="s">
        <v>380</v>
      </c>
      <c r="BA5186" s="395">
        <v>1</v>
      </c>
      <c r="BB5186" s="396" t="s">
        <v>861</v>
      </c>
      <c r="BC5186" t="str">
        <f t="shared" si="451"/>
        <v>RRK</v>
      </c>
      <c r="BD5186" t="str">
        <f t="shared" si="452"/>
        <v>NAoMe_initial_final_stage_tum_grp</v>
      </c>
      <c r="BE5186" s="397" t="s">
        <v>862</v>
      </c>
      <c r="BF5186" t="str">
        <f t="shared" si="453"/>
        <v>Stage 0-3</v>
      </c>
      <c r="BG5186">
        <f t="shared" si="454"/>
        <v>38</v>
      </c>
      <c r="BH5186" s="398">
        <f t="shared" si="455"/>
        <v>0.16740000247955319</v>
      </c>
      <c r="BO5186" s="33"/>
    </row>
    <row r="5187" spans="1:67">
      <c r="A5187" s="316" t="s">
        <v>27</v>
      </c>
      <c r="B5187" t="s">
        <v>380</v>
      </c>
      <c r="C5187" t="s">
        <v>910</v>
      </c>
      <c r="D5187" t="s">
        <v>314</v>
      </c>
      <c r="E5187" s="316" t="s">
        <v>203</v>
      </c>
      <c r="F5187" s="316" t="s">
        <v>204</v>
      </c>
      <c r="G5187" s="316" t="s">
        <v>448</v>
      </c>
      <c r="H5187" s="316" t="s">
        <v>322</v>
      </c>
      <c r="I5187" s="316" t="s">
        <v>342</v>
      </c>
      <c r="J5187" s="316" t="s">
        <v>336</v>
      </c>
      <c r="K5187" s="36">
        <v>155</v>
      </c>
      <c r="L5187" s="317">
        <v>0.68282002210617065</v>
      </c>
      <c r="M5187" s="317">
        <v>0.80311000347137451</v>
      </c>
      <c r="N5187" s="36">
        <v>561</v>
      </c>
      <c r="O5187" s="317">
        <v>0.55988001823425293</v>
      </c>
      <c r="P5187" s="317">
        <v>0.66469001770019531</v>
      </c>
      <c r="Q5187" s="36">
        <v>6159</v>
      </c>
      <c r="R5187" s="317">
        <v>0.6176300048828125</v>
      </c>
      <c r="S5187" s="317">
        <v>0.74026000499725342</v>
      </c>
      <c r="T5187" t="s">
        <v>380</v>
      </c>
      <c r="BA5187" s="395">
        <v>1</v>
      </c>
      <c r="BB5187" s="396" t="s">
        <v>861</v>
      </c>
      <c r="BC5187" t="str">
        <f t="shared" ref="BC5187:BC5250" si="456">E5187</f>
        <v>RRK</v>
      </c>
      <c r="BD5187" t="str">
        <f t="shared" ref="BD5187:BD5250" si="457">(LEFT(A5187, LEN(A5187)-7))&amp;"_"&amp;I5187</f>
        <v>NAoMe_initial_final_stage_tum_grp</v>
      </c>
      <c r="BE5187" s="397" t="s">
        <v>862</v>
      </c>
      <c r="BF5187" t="str">
        <f t="shared" ref="BF5187:BF5250" si="458">J5187</f>
        <v>Stage 4</v>
      </c>
      <c r="BG5187">
        <f t="shared" ref="BG5187:BG5250" si="459">K5187</f>
        <v>155</v>
      </c>
      <c r="BH5187" s="398">
        <f t="shared" ref="BH5187:BH5250" si="460">L5187</f>
        <v>0.68282002210617065</v>
      </c>
      <c r="BO5187" s="33"/>
    </row>
    <row r="5188" spans="1:67">
      <c r="A5188" s="316" t="s">
        <v>27</v>
      </c>
      <c r="B5188" t="s">
        <v>380</v>
      </c>
      <c r="C5188" t="s">
        <v>910</v>
      </c>
      <c r="D5188" t="s">
        <v>314</v>
      </c>
      <c r="E5188" s="316" t="s">
        <v>203</v>
      </c>
      <c r="F5188" s="316" t="s">
        <v>204</v>
      </c>
      <c r="G5188" s="316" t="s">
        <v>448</v>
      </c>
      <c r="H5188" s="316" t="s">
        <v>322</v>
      </c>
      <c r="I5188" s="316" t="s">
        <v>658</v>
      </c>
      <c r="J5188" s="316" t="s">
        <v>345</v>
      </c>
      <c r="K5188" s="36">
        <v>227</v>
      </c>
      <c r="L5188" s="317">
        <v>1</v>
      </c>
      <c r="M5188" s="317"/>
      <c r="N5188" s="36">
        <v>1002</v>
      </c>
      <c r="O5188" s="317">
        <v>1</v>
      </c>
      <c r="P5188" s="317"/>
      <c r="Q5188" s="36">
        <v>9972</v>
      </c>
      <c r="R5188" s="317">
        <v>1</v>
      </c>
      <c r="S5188" s="317"/>
      <c r="T5188" t="s">
        <v>380</v>
      </c>
      <c r="BA5188" s="395">
        <v>1</v>
      </c>
      <c r="BB5188" s="396" t="s">
        <v>861</v>
      </c>
      <c r="BC5188" t="str">
        <f t="shared" si="456"/>
        <v>RRK</v>
      </c>
      <c r="BD5188" t="str">
        <f t="shared" si="457"/>
        <v>NAoMe_initial_final_who_ps</v>
      </c>
      <c r="BE5188" s="397" t="s">
        <v>862</v>
      </c>
      <c r="BF5188" t="str">
        <f t="shared" si="458"/>
        <v>Not recorded</v>
      </c>
      <c r="BG5188">
        <f t="shared" si="459"/>
        <v>227</v>
      </c>
      <c r="BH5188" s="398">
        <f t="shared" si="460"/>
        <v>1</v>
      </c>
      <c r="BO5188" s="33"/>
    </row>
    <row r="5189" spans="1:67">
      <c r="A5189" s="316" t="s">
        <v>27</v>
      </c>
      <c r="B5189" t="s">
        <v>380</v>
      </c>
      <c r="C5189" t="s">
        <v>910</v>
      </c>
      <c r="D5189" t="s">
        <v>314</v>
      </c>
      <c r="E5189" s="316" t="s">
        <v>203</v>
      </c>
      <c r="F5189" s="316" t="s">
        <v>204</v>
      </c>
      <c r="G5189" s="316" t="s">
        <v>448</v>
      </c>
      <c r="H5189" s="316" t="s">
        <v>322</v>
      </c>
      <c r="I5189" s="316" t="s">
        <v>291</v>
      </c>
      <c r="J5189" s="316" t="s">
        <v>313</v>
      </c>
      <c r="K5189" s="36">
        <v>225</v>
      </c>
      <c r="L5189" s="317">
        <v>0.99119001626968384</v>
      </c>
      <c r="M5189" s="317"/>
      <c r="N5189" s="36">
        <v>991</v>
      </c>
      <c r="O5189" s="317">
        <v>0.98901998996734619</v>
      </c>
      <c r="P5189" s="317"/>
      <c r="Q5189" s="36">
        <v>9846</v>
      </c>
      <c r="R5189" s="317">
        <v>0.98736000061035156</v>
      </c>
      <c r="S5189" s="317"/>
      <c r="T5189" t="s">
        <v>380</v>
      </c>
      <c r="BA5189" s="395">
        <v>1</v>
      </c>
      <c r="BB5189" s="396" t="s">
        <v>861</v>
      </c>
      <c r="BC5189" t="str">
        <f t="shared" si="456"/>
        <v>RRK</v>
      </c>
      <c r="BD5189" t="str">
        <f t="shared" si="457"/>
        <v>NAoMe_initial_gender</v>
      </c>
      <c r="BE5189" s="397" t="s">
        <v>862</v>
      </c>
      <c r="BF5189" t="str">
        <f t="shared" si="458"/>
        <v>Female</v>
      </c>
      <c r="BG5189">
        <f t="shared" si="459"/>
        <v>225</v>
      </c>
      <c r="BH5189" s="398">
        <f t="shared" si="460"/>
        <v>0.99119001626968384</v>
      </c>
      <c r="BO5189" s="33"/>
    </row>
    <row r="5190" spans="1:67">
      <c r="A5190" s="316" t="s">
        <v>27</v>
      </c>
      <c r="B5190" t="s">
        <v>380</v>
      </c>
      <c r="C5190" t="s">
        <v>910</v>
      </c>
      <c r="D5190" t="s">
        <v>314</v>
      </c>
      <c r="E5190" s="316" t="s">
        <v>203</v>
      </c>
      <c r="F5190" s="316" t="s">
        <v>204</v>
      </c>
      <c r="G5190" s="316" t="s">
        <v>448</v>
      </c>
      <c r="H5190" s="316" t="s">
        <v>322</v>
      </c>
      <c r="I5190" s="316" t="s">
        <v>291</v>
      </c>
      <c r="J5190" s="316" t="s">
        <v>293</v>
      </c>
      <c r="K5190" s="36">
        <v>2</v>
      </c>
      <c r="L5190" s="317">
        <v>8.8099995627999306E-3</v>
      </c>
      <c r="M5190" s="317"/>
      <c r="N5190" s="36">
        <v>11</v>
      </c>
      <c r="O5190" s="317">
        <v>1.097999978810549E-2</v>
      </c>
      <c r="P5190" s="317"/>
      <c r="Q5190" s="36">
        <v>126</v>
      </c>
      <c r="R5190" s="317">
        <v>1.264000032097101E-2</v>
      </c>
      <c r="S5190" s="317"/>
      <c r="T5190" t="s">
        <v>380</v>
      </c>
      <c r="BA5190" s="395">
        <v>1</v>
      </c>
      <c r="BB5190" s="396" t="s">
        <v>861</v>
      </c>
      <c r="BC5190" t="str">
        <f t="shared" si="456"/>
        <v>RRK</v>
      </c>
      <c r="BD5190" t="str">
        <f t="shared" si="457"/>
        <v>NAoMe_initial_gender</v>
      </c>
      <c r="BE5190" s="397" t="s">
        <v>862</v>
      </c>
      <c r="BF5190" t="str">
        <f t="shared" si="458"/>
        <v>Male</v>
      </c>
      <c r="BG5190">
        <f t="shared" si="459"/>
        <v>2</v>
      </c>
      <c r="BH5190" s="398">
        <f t="shared" si="460"/>
        <v>8.8099995627999306E-3</v>
      </c>
      <c r="BO5190" s="33"/>
    </row>
    <row r="5191" spans="1:67">
      <c r="A5191" s="316" t="s">
        <v>27</v>
      </c>
      <c r="B5191" t="s">
        <v>380</v>
      </c>
      <c r="C5191" t="s">
        <v>910</v>
      </c>
      <c r="D5191" t="s">
        <v>314</v>
      </c>
      <c r="E5191" s="316" t="s">
        <v>203</v>
      </c>
      <c r="F5191" s="316" t="s">
        <v>204</v>
      </c>
      <c r="G5191" s="316" t="s">
        <v>448</v>
      </c>
      <c r="H5191" s="316" t="s">
        <v>322</v>
      </c>
      <c r="I5191" s="316" t="s">
        <v>659</v>
      </c>
      <c r="J5191" s="316" t="s">
        <v>294</v>
      </c>
      <c r="K5191" s="36">
        <v>103</v>
      </c>
      <c r="L5191" s="317">
        <v>0.45374000072479248</v>
      </c>
      <c r="M5191" s="317">
        <v>0.45374000072479248</v>
      </c>
      <c r="N5191" s="36">
        <v>297</v>
      </c>
      <c r="O5191" s="317">
        <v>0.29640999436378479</v>
      </c>
      <c r="P5191" s="317">
        <v>0.29640999436378479</v>
      </c>
      <c r="Q5191" s="36">
        <v>1800</v>
      </c>
      <c r="R5191" s="317">
        <v>0.18050999939441681</v>
      </c>
      <c r="S5191" s="317">
        <v>0.18050999939441681</v>
      </c>
      <c r="T5191" t="s">
        <v>380</v>
      </c>
      <c r="BA5191" s="395">
        <v>1</v>
      </c>
      <c r="BB5191" s="396" t="s">
        <v>861</v>
      </c>
      <c r="BC5191" t="str">
        <f t="shared" si="456"/>
        <v>RRK</v>
      </c>
      <c r="BD5191" t="str">
        <f t="shared" si="457"/>
        <v>NAoMe_initial_imd_2019</v>
      </c>
      <c r="BE5191" s="397" t="s">
        <v>862</v>
      </c>
      <c r="BF5191" t="str">
        <f t="shared" si="458"/>
        <v>1 - most deprived</v>
      </c>
      <c r="BG5191">
        <f t="shared" si="459"/>
        <v>103</v>
      </c>
      <c r="BH5191" s="398">
        <f t="shared" si="460"/>
        <v>0.45374000072479248</v>
      </c>
      <c r="BO5191" s="33"/>
    </row>
    <row r="5192" spans="1:67">
      <c r="A5192" s="316" t="s">
        <v>27</v>
      </c>
      <c r="B5192" t="s">
        <v>380</v>
      </c>
      <c r="C5192" t="s">
        <v>910</v>
      </c>
      <c r="D5192" t="s">
        <v>314</v>
      </c>
      <c r="E5192" s="316" t="s">
        <v>203</v>
      </c>
      <c r="F5192" s="316" t="s">
        <v>204</v>
      </c>
      <c r="G5192" s="316" t="s">
        <v>448</v>
      </c>
      <c r="H5192" s="316" t="s">
        <v>322</v>
      </c>
      <c r="I5192" s="316" t="s">
        <v>659</v>
      </c>
      <c r="J5192" s="316" t="s">
        <v>15</v>
      </c>
      <c r="K5192" s="36">
        <v>34</v>
      </c>
      <c r="L5192" s="317">
        <v>0.14978000521659851</v>
      </c>
      <c r="M5192" s="317">
        <v>0.14978000521659851</v>
      </c>
      <c r="N5192" s="36">
        <v>177</v>
      </c>
      <c r="O5192" s="317">
        <v>0.17665000259876251</v>
      </c>
      <c r="P5192" s="317">
        <v>0.17665000259876251</v>
      </c>
      <c r="Q5192" s="36">
        <v>2036</v>
      </c>
      <c r="R5192" s="317">
        <v>0.20417000353336329</v>
      </c>
      <c r="S5192" s="317">
        <v>0.20417000353336329</v>
      </c>
      <c r="T5192" t="s">
        <v>380</v>
      </c>
      <c r="BA5192" s="395">
        <v>1</v>
      </c>
      <c r="BB5192" s="396" t="s">
        <v>861</v>
      </c>
      <c r="BC5192" t="str">
        <f t="shared" si="456"/>
        <v>RRK</v>
      </c>
      <c r="BD5192" t="str">
        <f t="shared" si="457"/>
        <v>NAoMe_initial_imd_2019</v>
      </c>
      <c r="BE5192" s="397" t="s">
        <v>862</v>
      </c>
      <c r="BF5192" t="str">
        <f t="shared" si="458"/>
        <v>2</v>
      </c>
      <c r="BG5192">
        <f t="shared" si="459"/>
        <v>34</v>
      </c>
      <c r="BH5192" s="398">
        <f t="shared" si="460"/>
        <v>0.14978000521659851</v>
      </c>
      <c r="BO5192" s="33"/>
    </row>
    <row r="5193" spans="1:67">
      <c r="A5193" s="316" t="s">
        <v>27</v>
      </c>
      <c r="B5193" t="s">
        <v>380</v>
      </c>
      <c r="C5193" t="s">
        <v>910</v>
      </c>
      <c r="D5193" t="s">
        <v>314</v>
      </c>
      <c r="E5193" s="316" t="s">
        <v>203</v>
      </c>
      <c r="F5193" s="316" t="s">
        <v>204</v>
      </c>
      <c r="G5193" s="316" t="s">
        <v>448</v>
      </c>
      <c r="H5193" s="316" t="s">
        <v>322</v>
      </c>
      <c r="I5193" s="316" t="s">
        <v>659</v>
      </c>
      <c r="J5193" s="316" t="s">
        <v>16</v>
      </c>
      <c r="K5193" s="36">
        <v>39</v>
      </c>
      <c r="L5193" s="317">
        <v>0.17181000113487241</v>
      </c>
      <c r="M5193" s="317">
        <v>0.17181000113487241</v>
      </c>
      <c r="N5193" s="36">
        <v>186</v>
      </c>
      <c r="O5193" s="317">
        <v>0.18562999367713931</v>
      </c>
      <c r="P5193" s="317">
        <v>0.18562999367713931</v>
      </c>
      <c r="Q5193" s="36">
        <v>2085</v>
      </c>
      <c r="R5193" s="317">
        <v>0.20908999443054199</v>
      </c>
      <c r="S5193" s="317">
        <v>0.20908999443054199</v>
      </c>
      <c r="T5193" t="s">
        <v>380</v>
      </c>
      <c r="BA5193" s="395">
        <v>1</v>
      </c>
      <c r="BB5193" s="396" t="s">
        <v>861</v>
      </c>
      <c r="BC5193" t="str">
        <f t="shared" si="456"/>
        <v>RRK</v>
      </c>
      <c r="BD5193" t="str">
        <f t="shared" si="457"/>
        <v>NAoMe_initial_imd_2019</v>
      </c>
      <c r="BE5193" s="397" t="s">
        <v>862</v>
      </c>
      <c r="BF5193" t="str">
        <f t="shared" si="458"/>
        <v>3</v>
      </c>
      <c r="BG5193">
        <f t="shared" si="459"/>
        <v>39</v>
      </c>
      <c r="BH5193" s="398">
        <f t="shared" si="460"/>
        <v>0.17181000113487241</v>
      </c>
      <c r="BO5193" s="33"/>
    </row>
    <row r="5194" spans="1:67">
      <c r="A5194" s="316" t="s">
        <v>27</v>
      </c>
      <c r="B5194" t="s">
        <v>380</v>
      </c>
      <c r="C5194" t="s">
        <v>910</v>
      </c>
      <c r="D5194" t="s">
        <v>314</v>
      </c>
      <c r="E5194" s="316" t="s">
        <v>203</v>
      </c>
      <c r="F5194" s="316" t="s">
        <v>204</v>
      </c>
      <c r="G5194" s="316" t="s">
        <v>448</v>
      </c>
      <c r="H5194" s="316" t="s">
        <v>322</v>
      </c>
      <c r="I5194" s="316" t="s">
        <v>659</v>
      </c>
      <c r="J5194" s="316" t="s">
        <v>17</v>
      </c>
      <c r="K5194" s="36">
        <v>30</v>
      </c>
      <c r="L5194" s="317">
        <v>0.1321599930524826</v>
      </c>
      <c r="M5194" s="317">
        <v>0.1321599930524826</v>
      </c>
      <c r="N5194" s="36">
        <v>202</v>
      </c>
      <c r="O5194" s="317">
        <v>0.20160000026226041</v>
      </c>
      <c r="P5194" s="317">
        <v>0.20160000026226041</v>
      </c>
      <c r="Q5194" s="36">
        <v>2024</v>
      </c>
      <c r="R5194" s="317">
        <v>0.2029699981212616</v>
      </c>
      <c r="S5194" s="317">
        <v>0.2029699981212616</v>
      </c>
      <c r="T5194" t="s">
        <v>380</v>
      </c>
      <c r="BA5194" s="395">
        <v>1</v>
      </c>
      <c r="BB5194" s="396" t="s">
        <v>861</v>
      </c>
      <c r="BC5194" t="str">
        <f t="shared" si="456"/>
        <v>RRK</v>
      </c>
      <c r="BD5194" t="str">
        <f t="shared" si="457"/>
        <v>NAoMe_initial_imd_2019</v>
      </c>
      <c r="BE5194" s="397" t="s">
        <v>862</v>
      </c>
      <c r="BF5194" t="str">
        <f t="shared" si="458"/>
        <v>4</v>
      </c>
      <c r="BG5194">
        <f t="shared" si="459"/>
        <v>30</v>
      </c>
      <c r="BH5194" s="398">
        <f t="shared" si="460"/>
        <v>0.1321599930524826</v>
      </c>
      <c r="BO5194" s="33"/>
    </row>
    <row r="5195" spans="1:67">
      <c r="A5195" s="316" t="s">
        <v>27</v>
      </c>
      <c r="B5195" t="s">
        <v>380</v>
      </c>
      <c r="C5195" t="s">
        <v>910</v>
      </c>
      <c r="D5195" t="s">
        <v>314</v>
      </c>
      <c r="E5195" s="316" t="s">
        <v>203</v>
      </c>
      <c r="F5195" s="316" t="s">
        <v>204</v>
      </c>
      <c r="G5195" s="316" t="s">
        <v>448</v>
      </c>
      <c r="H5195" s="316" t="s">
        <v>322</v>
      </c>
      <c r="I5195" s="316" t="s">
        <v>659</v>
      </c>
      <c r="J5195" s="316" t="s">
        <v>295</v>
      </c>
      <c r="K5195" s="36">
        <v>21</v>
      </c>
      <c r="L5195" s="317">
        <v>9.2509999871253967E-2</v>
      </c>
      <c r="M5195" s="317">
        <v>9.2509999871253967E-2</v>
      </c>
      <c r="N5195" s="36">
        <v>140</v>
      </c>
      <c r="O5195" s="317">
        <v>0.13971999287605291</v>
      </c>
      <c r="P5195" s="317">
        <v>0.13971999287605291</v>
      </c>
      <c r="Q5195" s="36">
        <v>2027</v>
      </c>
      <c r="R5195" s="317">
        <v>0.2032700031995773</v>
      </c>
      <c r="S5195" s="317">
        <v>0.2032700031995773</v>
      </c>
      <c r="T5195" t="s">
        <v>380</v>
      </c>
      <c r="BA5195" s="395">
        <v>1</v>
      </c>
      <c r="BB5195" s="396" t="s">
        <v>861</v>
      </c>
      <c r="BC5195" t="str">
        <f t="shared" si="456"/>
        <v>RRK</v>
      </c>
      <c r="BD5195" t="str">
        <f t="shared" si="457"/>
        <v>NAoMe_initial_imd_2019</v>
      </c>
      <c r="BE5195" s="397" t="s">
        <v>862</v>
      </c>
      <c r="BF5195" t="str">
        <f t="shared" si="458"/>
        <v>5 - least deprived</v>
      </c>
      <c r="BG5195">
        <f t="shared" si="459"/>
        <v>21</v>
      </c>
      <c r="BH5195" s="398">
        <f t="shared" si="460"/>
        <v>9.2509999871253967E-2</v>
      </c>
      <c r="BO5195" s="33"/>
    </row>
    <row r="5196" spans="1:67">
      <c r="A5196" s="316" t="s">
        <v>27</v>
      </c>
      <c r="B5196" t="s">
        <v>380</v>
      </c>
      <c r="C5196" t="s">
        <v>910</v>
      </c>
      <c r="D5196" t="s">
        <v>314</v>
      </c>
      <c r="E5196" s="316" t="s">
        <v>203</v>
      </c>
      <c r="F5196" s="316" t="s">
        <v>204</v>
      </c>
      <c r="G5196" s="316" t="s">
        <v>448</v>
      </c>
      <c r="H5196" s="316" t="s">
        <v>322</v>
      </c>
      <c r="I5196" s="316" t="s">
        <v>659</v>
      </c>
      <c r="J5196" s="316" t="s">
        <v>260</v>
      </c>
      <c r="K5196" s="36">
        <v>0</v>
      </c>
      <c r="L5196" s="317">
        <v>0</v>
      </c>
      <c r="M5196" s="317"/>
      <c r="N5196" s="36">
        <v>0</v>
      </c>
      <c r="O5196" s="317">
        <v>0</v>
      </c>
      <c r="P5196" s="317"/>
      <c r="Q5196" s="36">
        <v>0</v>
      </c>
      <c r="R5196" s="317">
        <v>0</v>
      </c>
      <c r="S5196" s="317"/>
      <c r="T5196" t="s">
        <v>380</v>
      </c>
      <c r="BA5196" s="395">
        <v>1</v>
      </c>
      <c r="BB5196" s="396" t="s">
        <v>861</v>
      </c>
      <c r="BC5196" t="str">
        <f t="shared" si="456"/>
        <v>RRK</v>
      </c>
      <c r="BD5196" t="str">
        <f t="shared" si="457"/>
        <v>NAoMe_initial_imd_2019</v>
      </c>
      <c r="BE5196" s="397" t="s">
        <v>862</v>
      </c>
      <c r="BF5196" t="str">
        <f t="shared" si="458"/>
        <v>Unknown</v>
      </c>
      <c r="BG5196">
        <f t="shared" si="459"/>
        <v>0</v>
      </c>
      <c r="BH5196" s="398">
        <f t="shared" si="460"/>
        <v>0</v>
      </c>
      <c r="BO5196" s="33"/>
    </row>
    <row r="5197" spans="1:67">
      <c r="A5197" s="316" t="s">
        <v>27</v>
      </c>
      <c r="B5197" t="s">
        <v>380</v>
      </c>
      <c r="C5197" t="s">
        <v>910</v>
      </c>
      <c r="D5197" t="s">
        <v>314</v>
      </c>
      <c r="E5197" s="316" t="s">
        <v>203</v>
      </c>
      <c r="F5197" s="316" t="s">
        <v>204</v>
      </c>
      <c r="G5197" s="316" t="s">
        <v>448</v>
      </c>
      <c r="H5197" s="316" t="s">
        <v>322</v>
      </c>
      <c r="I5197" s="316" t="s">
        <v>296</v>
      </c>
      <c r="J5197" s="316" t="s">
        <v>297</v>
      </c>
      <c r="K5197" s="36">
        <v>119</v>
      </c>
      <c r="L5197" s="317">
        <v>0.52423000335693359</v>
      </c>
      <c r="M5197" s="317">
        <v>0.5433800220489502</v>
      </c>
      <c r="N5197" s="36">
        <v>521</v>
      </c>
      <c r="O5197" s="317">
        <v>0.51995998620986938</v>
      </c>
      <c r="P5197" s="317">
        <v>0.52947002649307251</v>
      </c>
      <c r="Q5197" s="36">
        <v>5528</v>
      </c>
      <c r="R5197" s="317">
        <v>0.55435001850128174</v>
      </c>
      <c r="S5197" s="317">
        <v>0.56936997175216675</v>
      </c>
      <c r="T5197" t="s">
        <v>380</v>
      </c>
      <c r="BA5197" s="395">
        <v>1</v>
      </c>
      <c r="BB5197" s="396" t="s">
        <v>861</v>
      </c>
      <c r="BC5197" t="str">
        <f t="shared" si="456"/>
        <v>RRK</v>
      </c>
      <c r="BD5197" t="str">
        <f t="shared" si="457"/>
        <v>NAoMe_initial_scarf_731_grp</v>
      </c>
      <c r="BE5197" s="397" t="s">
        <v>862</v>
      </c>
      <c r="BF5197" t="str">
        <f t="shared" si="458"/>
        <v>Fit</v>
      </c>
      <c r="BG5197">
        <f t="shared" si="459"/>
        <v>119</v>
      </c>
      <c r="BH5197" s="398">
        <f t="shared" si="460"/>
        <v>0.52423000335693359</v>
      </c>
      <c r="BO5197" s="33"/>
    </row>
    <row r="5198" spans="1:67">
      <c r="A5198" s="316" t="s">
        <v>27</v>
      </c>
      <c r="B5198" t="s">
        <v>380</v>
      </c>
      <c r="C5198" t="s">
        <v>910</v>
      </c>
      <c r="D5198" t="s">
        <v>314</v>
      </c>
      <c r="E5198" s="316" t="s">
        <v>203</v>
      </c>
      <c r="F5198" s="316" t="s">
        <v>204</v>
      </c>
      <c r="G5198" s="316" t="s">
        <v>448</v>
      </c>
      <c r="H5198" s="316" t="s">
        <v>322</v>
      </c>
      <c r="I5198" s="316" t="s">
        <v>296</v>
      </c>
      <c r="J5198" s="316" t="s">
        <v>298</v>
      </c>
      <c r="K5198" s="36">
        <v>31</v>
      </c>
      <c r="L5198" s="317">
        <v>0.13655999302864069</v>
      </c>
      <c r="M5198" s="317">
        <v>0.14155000448226929</v>
      </c>
      <c r="N5198" s="36">
        <v>150</v>
      </c>
      <c r="O5198" s="317">
        <v>0.14970000088214869</v>
      </c>
      <c r="P5198" s="317">
        <v>0.15243999660015109</v>
      </c>
      <c r="Q5198" s="36">
        <v>1492</v>
      </c>
      <c r="R5198" s="317">
        <v>0.149619996547699</v>
      </c>
      <c r="S5198" s="317">
        <v>0.153669998049736</v>
      </c>
      <c r="T5198" t="s">
        <v>380</v>
      </c>
      <c r="BA5198" s="395">
        <v>1</v>
      </c>
      <c r="BB5198" s="396" t="s">
        <v>861</v>
      </c>
      <c r="BC5198" t="str">
        <f t="shared" si="456"/>
        <v>RRK</v>
      </c>
      <c r="BD5198" t="str">
        <f t="shared" si="457"/>
        <v>NAoMe_initial_scarf_731_grp</v>
      </c>
      <c r="BE5198" s="397" t="s">
        <v>862</v>
      </c>
      <c r="BF5198" t="str">
        <f t="shared" si="458"/>
        <v>Mild frailty</v>
      </c>
      <c r="BG5198">
        <f t="shared" si="459"/>
        <v>31</v>
      </c>
      <c r="BH5198" s="398">
        <f t="shared" si="460"/>
        <v>0.13655999302864069</v>
      </c>
      <c r="BO5198" s="33"/>
    </row>
    <row r="5199" spans="1:67">
      <c r="A5199" s="316" t="s">
        <v>27</v>
      </c>
      <c r="B5199" t="s">
        <v>380</v>
      </c>
      <c r="C5199" t="s">
        <v>910</v>
      </c>
      <c r="D5199" t="s">
        <v>314</v>
      </c>
      <c r="E5199" s="316" t="s">
        <v>203</v>
      </c>
      <c r="F5199" s="316" t="s">
        <v>204</v>
      </c>
      <c r="G5199" s="316" t="s">
        <v>448</v>
      </c>
      <c r="H5199" s="316" t="s">
        <v>322</v>
      </c>
      <c r="I5199" s="316" t="s">
        <v>296</v>
      </c>
      <c r="J5199" s="316" t="s">
        <v>299</v>
      </c>
      <c r="K5199" s="36">
        <v>33</v>
      </c>
      <c r="L5199" s="317">
        <v>0.1453700065612793</v>
      </c>
      <c r="M5199" s="317">
        <v>0.15068000555038449</v>
      </c>
      <c r="N5199" s="36">
        <v>168</v>
      </c>
      <c r="O5199" s="317">
        <v>0.1676599979400635</v>
      </c>
      <c r="P5199" s="317">
        <v>0.17072999477386469</v>
      </c>
      <c r="Q5199" s="36">
        <v>1470</v>
      </c>
      <c r="R5199" s="317">
        <v>0.1474100053310394</v>
      </c>
      <c r="S5199" s="317">
        <v>0.1514099985361099</v>
      </c>
      <c r="T5199" t="s">
        <v>380</v>
      </c>
      <c r="BA5199" s="395">
        <v>1</v>
      </c>
      <c r="BB5199" s="396" t="s">
        <v>861</v>
      </c>
      <c r="BC5199" t="str">
        <f t="shared" si="456"/>
        <v>RRK</v>
      </c>
      <c r="BD5199" t="str">
        <f t="shared" si="457"/>
        <v>NAoMe_initial_scarf_731_grp</v>
      </c>
      <c r="BE5199" s="397" t="s">
        <v>862</v>
      </c>
      <c r="BF5199" t="str">
        <f t="shared" si="458"/>
        <v>Moderate frailty</v>
      </c>
      <c r="BG5199">
        <f t="shared" si="459"/>
        <v>33</v>
      </c>
      <c r="BH5199" s="398">
        <f t="shared" si="460"/>
        <v>0.1453700065612793</v>
      </c>
      <c r="BO5199" s="33"/>
    </row>
    <row r="5200" spans="1:67">
      <c r="A5200" s="316" t="s">
        <v>27</v>
      </c>
      <c r="B5200" t="s">
        <v>380</v>
      </c>
      <c r="C5200" t="s">
        <v>910</v>
      </c>
      <c r="D5200" t="s">
        <v>314</v>
      </c>
      <c r="E5200" s="316" t="s">
        <v>203</v>
      </c>
      <c r="F5200" s="316" t="s">
        <v>204</v>
      </c>
      <c r="G5200" s="316" t="s">
        <v>448</v>
      </c>
      <c r="H5200" s="316" t="s">
        <v>322</v>
      </c>
      <c r="I5200" s="316" t="s">
        <v>296</v>
      </c>
      <c r="J5200" s="316" t="s">
        <v>353</v>
      </c>
      <c r="K5200" s="36">
        <v>8</v>
      </c>
      <c r="L5200" s="317">
        <v>3.5239998251199722E-2</v>
      </c>
      <c r="M5200" s="317"/>
      <c r="N5200" s="36">
        <v>18</v>
      </c>
      <c r="O5200" s="317">
        <v>1.7960000783205029E-2</v>
      </c>
      <c r="P5200" s="317"/>
      <c r="Q5200" s="36">
        <v>263</v>
      </c>
      <c r="R5200" s="317">
        <v>2.6370000094175339E-2</v>
      </c>
      <c r="S5200" s="317"/>
      <c r="T5200" t="s">
        <v>380</v>
      </c>
      <c r="BA5200" s="395">
        <v>1</v>
      </c>
      <c r="BB5200" s="396" t="s">
        <v>861</v>
      </c>
      <c r="BC5200" t="str">
        <f t="shared" si="456"/>
        <v>RRK</v>
      </c>
      <c r="BD5200" t="str">
        <f t="shared" si="457"/>
        <v>NAoMe_initial_scarf_731_grp</v>
      </c>
      <c r="BE5200" s="397" t="s">
        <v>862</v>
      </c>
      <c r="BF5200" t="str">
        <f t="shared" si="458"/>
        <v>Not in HESAPC</v>
      </c>
      <c r="BG5200">
        <f t="shared" si="459"/>
        <v>8</v>
      </c>
      <c r="BH5200" s="398">
        <f t="shared" si="460"/>
        <v>3.5239998251199722E-2</v>
      </c>
      <c r="BO5200" s="33"/>
    </row>
    <row r="5201" spans="1:67">
      <c r="A5201" s="316" t="s">
        <v>27</v>
      </c>
      <c r="B5201" t="s">
        <v>380</v>
      </c>
      <c r="C5201" t="s">
        <v>910</v>
      </c>
      <c r="D5201" t="s">
        <v>314</v>
      </c>
      <c r="E5201" s="316" t="s">
        <v>203</v>
      </c>
      <c r="F5201" s="316" t="s">
        <v>204</v>
      </c>
      <c r="G5201" s="316" t="s">
        <v>448</v>
      </c>
      <c r="H5201" s="316" t="s">
        <v>322</v>
      </c>
      <c r="I5201" s="316" t="s">
        <v>296</v>
      </c>
      <c r="J5201" s="316" t="s">
        <v>300</v>
      </c>
      <c r="K5201" s="36">
        <v>36</v>
      </c>
      <c r="L5201" s="317">
        <v>0.15859000384807589</v>
      </c>
      <c r="M5201" s="317">
        <v>0.16437999904155731</v>
      </c>
      <c r="N5201" s="36">
        <v>145</v>
      </c>
      <c r="O5201" s="317">
        <v>0.1447100043296814</v>
      </c>
      <c r="P5201" s="317">
        <v>0.1473599970340729</v>
      </c>
      <c r="Q5201" s="36">
        <v>1219</v>
      </c>
      <c r="R5201" s="317">
        <v>0.1222399994730949</v>
      </c>
      <c r="S5201" s="317">
        <v>0.12555000185966489</v>
      </c>
      <c r="T5201" t="s">
        <v>380</v>
      </c>
      <c r="BA5201" s="395">
        <v>1</v>
      </c>
      <c r="BB5201" s="396" t="s">
        <v>861</v>
      </c>
      <c r="BC5201" t="str">
        <f t="shared" si="456"/>
        <v>RRK</v>
      </c>
      <c r="BD5201" t="str">
        <f t="shared" si="457"/>
        <v>NAoMe_initial_scarf_731_grp</v>
      </c>
      <c r="BE5201" s="397" t="s">
        <v>862</v>
      </c>
      <c r="BF5201" t="str">
        <f t="shared" si="458"/>
        <v>Severe frailty</v>
      </c>
      <c r="BG5201">
        <f t="shared" si="459"/>
        <v>36</v>
      </c>
      <c r="BH5201" s="398">
        <f t="shared" si="460"/>
        <v>0.15859000384807589</v>
      </c>
      <c r="BO5201" s="33"/>
    </row>
    <row r="5202" spans="1:67">
      <c r="A5202" s="316" t="s">
        <v>27</v>
      </c>
      <c r="B5202" t="s">
        <v>380</v>
      </c>
      <c r="C5202" t="s">
        <v>910</v>
      </c>
      <c r="D5202" t="s">
        <v>314</v>
      </c>
      <c r="E5202" s="316" t="s">
        <v>205</v>
      </c>
      <c r="F5202" s="316" t="s">
        <v>206</v>
      </c>
      <c r="G5202" s="316" t="s">
        <v>448</v>
      </c>
      <c r="H5202" s="316" t="s">
        <v>322</v>
      </c>
      <c r="I5202" s="316" t="s">
        <v>310</v>
      </c>
      <c r="J5202" s="316" t="s">
        <v>277</v>
      </c>
      <c r="K5202" s="36">
        <v>2</v>
      </c>
      <c r="L5202" s="317">
        <v>2.3259999230504039E-2</v>
      </c>
      <c r="M5202" s="317"/>
      <c r="N5202" s="36">
        <v>6</v>
      </c>
      <c r="O5202" s="317">
        <v>5.9899999760091296E-3</v>
      </c>
      <c r="P5202" s="317"/>
      <c r="Q5202" s="36">
        <v>70</v>
      </c>
      <c r="R5202" s="317">
        <v>7.0199999026954174E-3</v>
      </c>
      <c r="S5202" s="317"/>
      <c r="T5202" t="s">
        <v>380</v>
      </c>
      <c r="BA5202" s="395">
        <v>1</v>
      </c>
      <c r="BB5202" s="396" t="s">
        <v>861</v>
      </c>
      <c r="BC5202" t="str">
        <f t="shared" si="456"/>
        <v>RKB</v>
      </c>
      <c r="BD5202" t="str">
        <f t="shared" si="457"/>
        <v>NAoMe_initial_age_decades_80cap</v>
      </c>
      <c r="BE5202" s="397" t="s">
        <v>862</v>
      </c>
      <c r="BF5202" t="str">
        <f t="shared" si="458"/>
        <v>18-29 yrs</v>
      </c>
      <c r="BG5202">
        <f t="shared" si="459"/>
        <v>2</v>
      </c>
      <c r="BH5202" s="398">
        <f t="shared" si="460"/>
        <v>2.3259999230504039E-2</v>
      </c>
      <c r="BO5202" s="33"/>
    </row>
    <row r="5203" spans="1:67">
      <c r="A5203" s="316" t="s">
        <v>27</v>
      </c>
      <c r="B5203" t="s">
        <v>380</v>
      </c>
      <c r="C5203" t="s">
        <v>910</v>
      </c>
      <c r="D5203" t="s">
        <v>314</v>
      </c>
      <c r="E5203" s="316" t="s">
        <v>205</v>
      </c>
      <c r="F5203" s="316" t="s">
        <v>206</v>
      </c>
      <c r="G5203" s="316" t="s">
        <v>448</v>
      </c>
      <c r="H5203" s="316" t="s">
        <v>322</v>
      </c>
      <c r="I5203" s="316" t="s">
        <v>310</v>
      </c>
      <c r="J5203" s="316" t="s">
        <v>278</v>
      </c>
      <c r="K5203" s="36">
        <v>6</v>
      </c>
      <c r="L5203" s="317">
        <v>6.9770000874996185E-2</v>
      </c>
      <c r="M5203" s="317"/>
      <c r="N5203" s="36">
        <v>38</v>
      </c>
      <c r="O5203" s="317">
        <v>3.7919998168945313E-2</v>
      </c>
      <c r="P5203" s="317"/>
      <c r="Q5203" s="36">
        <v>429</v>
      </c>
      <c r="R5203" s="317">
        <v>4.3019998818635941E-2</v>
      </c>
      <c r="S5203" s="317"/>
      <c r="T5203" t="s">
        <v>380</v>
      </c>
      <c r="BA5203" s="395">
        <v>1</v>
      </c>
      <c r="BB5203" s="396" t="s">
        <v>861</v>
      </c>
      <c r="BC5203" t="str">
        <f t="shared" si="456"/>
        <v>RKB</v>
      </c>
      <c r="BD5203" t="str">
        <f t="shared" si="457"/>
        <v>NAoMe_initial_age_decades_80cap</v>
      </c>
      <c r="BE5203" s="397" t="s">
        <v>862</v>
      </c>
      <c r="BF5203" t="str">
        <f t="shared" si="458"/>
        <v>30-39 yrs</v>
      </c>
      <c r="BG5203">
        <f t="shared" si="459"/>
        <v>6</v>
      </c>
      <c r="BH5203" s="398">
        <f t="shared" si="460"/>
        <v>6.9770000874996185E-2</v>
      </c>
      <c r="BO5203" s="33"/>
    </row>
    <row r="5204" spans="1:67">
      <c r="A5204" s="316" t="s">
        <v>27</v>
      </c>
      <c r="B5204" t="s">
        <v>380</v>
      </c>
      <c r="C5204" t="s">
        <v>910</v>
      </c>
      <c r="D5204" t="s">
        <v>314</v>
      </c>
      <c r="E5204" s="316" t="s">
        <v>205</v>
      </c>
      <c r="F5204" s="318" t="s">
        <v>206</v>
      </c>
      <c r="G5204" s="318" t="s">
        <v>448</v>
      </c>
      <c r="H5204" s="318" t="s">
        <v>322</v>
      </c>
      <c r="I5204" s="316" t="s">
        <v>310</v>
      </c>
      <c r="J5204" s="316" t="s">
        <v>279</v>
      </c>
      <c r="K5204" s="36">
        <v>8</v>
      </c>
      <c r="L5204" s="317">
        <v>9.3019999563694E-2</v>
      </c>
      <c r="M5204" s="317"/>
      <c r="N5204" s="36">
        <v>106</v>
      </c>
      <c r="O5204" s="317">
        <v>0.10578999668359761</v>
      </c>
      <c r="P5204" s="317"/>
      <c r="Q5204" s="36">
        <v>1024</v>
      </c>
      <c r="R5204" s="317">
        <v>0.1026899963617325</v>
      </c>
      <c r="S5204" s="317"/>
      <c r="T5204" t="s">
        <v>380</v>
      </c>
      <c r="BA5204" s="395">
        <v>1</v>
      </c>
      <c r="BB5204" s="396" t="s">
        <v>861</v>
      </c>
      <c r="BC5204" t="str">
        <f t="shared" si="456"/>
        <v>RKB</v>
      </c>
      <c r="BD5204" t="str">
        <f t="shared" si="457"/>
        <v>NAoMe_initial_age_decades_80cap</v>
      </c>
      <c r="BE5204" s="397" t="s">
        <v>862</v>
      </c>
      <c r="BF5204" t="str">
        <f t="shared" si="458"/>
        <v>40-49 yrs</v>
      </c>
      <c r="BG5204">
        <f t="shared" si="459"/>
        <v>8</v>
      </c>
      <c r="BH5204" s="398">
        <f t="shared" si="460"/>
        <v>9.3019999563694E-2</v>
      </c>
      <c r="BO5204" s="33"/>
    </row>
    <row r="5205" spans="1:67">
      <c r="A5205" s="316" t="s">
        <v>27</v>
      </c>
      <c r="B5205" t="s">
        <v>380</v>
      </c>
      <c r="C5205" t="s">
        <v>910</v>
      </c>
      <c r="D5205" t="s">
        <v>314</v>
      </c>
      <c r="E5205" s="316" t="s">
        <v>205</v>
      </c>
      <c r="F5205" s="316" t="s">
        <v>206</v>
      </c>
      <c r="G5205" s="316" t="s">
        <v>448</v>
      </c>
      <c r="H5205" s="316" t="s">
        <v>322</v>
      </c>
      <c r="I5205" s="316" t="s">
        <v>310</v>
      </c>
      <c r="J5205" s="316" t="s">
        <v>280</v>
      </c>
      <c r="K5205" s="36">
        <v>19</v>
      </c>
      <c r="L5205" s="317">
        <v>0.2209299951791763</v>
      </c>
      <c r="M5205" s="317"/>
      <c r="N5205" s="36">
        <v>183</v>
      </c>
      <c r="O5205" s="317">
        <v>0.18263000249862671</v>
      </c>
      <c r="P5205" s="317"/>
      <c r="Q5205" s="36">
        <v>1733</v>
      </c>
      <c r="R5205" s="317">
        <v>0.17378999292850489</v>
      </c>
      <c r="S5205" s="317"/>
      <c r="T5205" t="s">
        <v>380</v>
      </c>
      <c r="BA5205" s="395">
        <v>1</v>
      </c>
      <c r="BB5205" s="396" t="s">
        <v>861</v>
      </c>
      <c r="BC5205" t="str">
        <f t="shared" si="456"/>
        <v>RKB</v>
      </c>
      <c r="BD5205" t="str">
        <f t="shared" si="457"/>
        <v>NAoMe_initial_age_decades_80cap</v>
      </c>
      <c r="BE5205" s="397" t="s">
        <v>862</v>
      </c>
      <c r="BF5205" t="str">
        <f t="shared" si="458"/>
        <v>50-59 yrs</v>
      </c>
      <c r="BG5205">
        <f t="shared" si="459"/>
        <v>19</v>
      </c>
      <c r="BH5205" s="398">
        <f t="shared" si="460"/>
        <v>0.2209299951791763</v>
      </c>
      <c r="BO5205" s="33"/>
    </row>
    <row r="5206" spans="1:67">
      <c r="A5206" s="316" t="s">
        <v>27</v>
      </c>
      <c r="B5206" t="s">
        <v>380</v>
      </c>
      <c r="C5206" t="s">
        <v>910</v>
      </c>
      <c r="D5206" t="s">
        <v>314</v>
      </c>
      <c r="E5206" s="316" t="s">
        <v>205</v>
      </c>
      <c r="F5206" s="316" t="s">
        <v>206</v>
      </c>
      <c r="G5206" s="316" t="s">
        <v>448</v>
      </c>
      <c r="H5206" s="316" t="s">
        <v>322</v>
      </c>
      <c r="I5206" s="316" t="s">
        <v>310</v>
      </c>
      <c r="J5206" s="316" t="s">
        <v>281</v>
      </c>
      <c r="K5206" s="36">
        <v>17</v>
      </c>
      <c r="L5206" s="317">
        <v>0.19766999781131739</v>
      </c>
      <c r="M5206" s="317"/>
      <c r="N5206" s="36">
        <v>162</v>
      </c>
      <c r="O5206" s="317">
        <v>0.16167999804019931</v>
      </c>
      <c r="P5206" s="317"/>
      <c r="Q5206" s="36">
        <v>1931</v>
      </c>
      <c r="R5206" s="317">
        <v>0.19363999366760251</v>
      </c>
      <c r="S5206" s="317"/>
      <c r="T5206" t="s">
        <v>380</v>
      </c>
      <c r="BA5206" s="395">
        <v>1</v>
      </c>
      <c r="BB5206" s="396" t="s">
        <v>861</v>
      </c>
      <c r="BC5206" t="str">
        <f t="shared" si="456"/>
        <v>RKB</v>
      </c>
      <c r="BD5206" t="str">
        <f t="shared" si="457"/>
        <v>NAoMe_initial_age_decades_80cap</v>
      </c>
      <c r="BE5206" s="397" t="s">
        <v>862</v>
      </c>
      <c r="BF5206" t="str">
        <f t="shared" si="458"/>
        <v>60-69 yrs</v>
      </c>
      <c r="BG5206">
        <f t="shared" si="459"/>
        <v>17</v>
      </c>
      <c r="BH5206" s="398">
        <f t="shared" si="460"/>
        <v>0.19766999781131739</v>
      </c>
      <c r="BO5206" s="33"/>
    </row>
    <row r="5207" spans="1:67">
      <c r="A5207" s="316" t="s">
        <v>27</v>
      </c>
      <c r="B5207" t="s">
        <v>380</v>
      </c>
      <c r="C5207" t="s">
        <v>910</v>
      </c>
      <c r="D5207" t="s">
        <v>314</v>
      </c>
      <c r="E5207" s="316" t="s">
        <v>205</v>
      </c>
      <c r="F5207" s="316" t="s">
        <v>206</v>
      </c>
      <c r="G5207" s="316" t="s">
        <v>448</v>
      </c>
      <c r="H5207" s="316" t="s">
        <v>322</v>
      </c>
      <c r="I5207" s="316" t="s">
        <v>310</v>
      </c>
      <c r="J5207" s="316" t="s">
        <v>282</v>
      </c>
      <c r="K5207" s="36">
        <v>22</v>
      </c>
      <c r="L5207" s="317">
        <v>0.25580999255180359</v>
      </c>
      <c r="M5207" s="317"/>
      <c r="N5207" s="36">
        <v>259</v>
      </c>
      <c r="O5207" s="317">
        <v>0.2584800124168396</v>
      </c>
      <c r="P5207" s="317"/>
      <c r="Q5207" s="36">
        <v>2493</v>
      </c>
      <c r="R5207" s="317">
        <v>0.25</v>
      </c>
      <c r="S5207" s="317"/>
      <c r="T5207" t="s">
        <v>380</v>
      </c>
      <c r="BA5207" s="395">
        <v>1</v>
      </c>
      <c r="BB5207" s="396" t="s">
        <v>861</v>
      </c>
      <c r="BC5207" t="str">
        <f t="shared" si="456"/>
        <v>RKB</v>
      </c>
      <c r="BD5207" t="str">
        <f t="shared" si="457"/>
        <v>NAoMe_initial_age_decades_80cap</v>
      </c>
      <c r="BE5207" s="397" t="s">
        <v>862</v>
      </c>
      <c r="BF5207" t="str">
        <f t="shared" si="458"/>
        <v>70-79 yrs</v>
      </c>
      <c r="BG5207">
        <f t="shared" si="459"/>
        <v>22</v>
      </c>
      <c r="BH5207" s="398">
        <f t="shared" si="460"/>
        <v>0.25580999255180359</v>
      </c>
      <c r="BO5207" s="33"/>
    </row>
    <row r="5208" spans="1:67">
      <c r="A5208" s="316" t="s">
        <v>27</v>
      </c>
      <c r="B5208" t="s">
        <v>380</v>
      </c>
      <c r="C5208" t="s">
        <v>910</v>
      </c>
      <c r="D5208" t="s">
        <v>314</v>
      </c>
      <c r="E5208" s="316" t="s">
        <v>205</v>
      </c>
      <c r="F5208" s="316" t="s">
        <v>206</v>
      </c>
      <c r="G5208" s="316" t="s">
        <v>448</v>
      </c>
      <c r="H5208" s="316" t="s">
        <v>322</v>
      </c>
      <c r="I5208" s="316" t="s">
        <v>310</v>
      </c>
      <c r="J5208" s="316" t="s">
        <v>283</v>
      </c>
      <c r="K5208" s="36">
        <v>12</v>
      </c>
      <c r="L5208" s="317">
        <v>0.1395300030708313</v>
      </c>
      <c r="M5208" s="317"/>
      <c r="N5208" s="36">
        <v>248</v>
      </c>
      <c r="O5208" s="317">
        <v>0.24750000238418579</v>
      </c>
      <c r="P5208" s="317"/>
      <c r="Q5208" s="36">
        <v>2292</v>
      </c>
      <c r="R5208" s="317">
        <v>0.2298399955034256</v>
      </c>
      <c r="S5208" s="317"/>
      <c r="T5208" t="s">
        <v>380</v>
      </c>
      <c r="BA5208" s="395">
        <v>1</v>
      </c>
      <c r="BB5208" s="396" t="s">
        <v>861</v>
      </c>
      <c r="BC5208" t="str">
        <f t="shared" si="456"/>
        <v>RKB</v>
      </c>
      <c r="BD5208" t="str">
        <f t="shared" si="457"/>
        <v>NAoMe_initial_age_decades_80cap</v>
      </c>
      <c r="BE5208" s="397" t="s">
        <v>862</v>
      </c>
      <c r="BF5208" t="str">
        <f t="shared" si="458"/>
        <v>80+ yrs</v>
      </c>
      <c r="BG5208">
        <f t="shared" si="459"/>
        <v>12</v>
      </c>
      <c r="BH5208" s="398">
        <f t="shared" si="460"/>
        <v>0.1395300030708313</v>
      </c>
      <c r="BO5208" s="33"/>
    </row>
    <row r="5209" spans="1:67">
      <c r="A5209" s="316" t="s">
        <v>27</v>
      </c>
      <c r="B5209" t="s">
        <v>380</v>
      </c>
      <c r="C5209" t="s">
        <v>910</v>
      </c>
      <c r="D5209" t="s">
        <v>314</v>
      </c>
      <c r="E5209" s="316" t="s">
        <v>205</v>
      </c>
      <c r="F5209" s="316" t="s">
        <v>206</v>
      </c>
      <c r="G5209" s="316" t="s">
        <v>448</v>
      </c>
      <c r="H5209" s="316" t="s">
        <v>322</v>
      </c>
      <c r="I5209" s="316" t="s">
        <v>341</v>
      </c>
      <c r="J5209" s="316" t="s">
        <v>13</v>
      </c>
      <c r="K5209" s="36">
        <v>49</v>
      </c>
      <c r="L5209" s="317">
        <v>0.56976997852325439</v>
      </c>
      <c r="M5209" s="317">
        <v>0.56976997852325439</v>
      </c>
      <c r="N5209" s="36">
        <v>639</v>
      </c>
      <c r="O5209" s="317">
        <v>0.63771998882293701</v>
      </c>
      <c r="P5209" s="317">
        <v>0.64938998222351074</v>
      </c>
      <c r="Q5209" s="36">
        <v>6753</v>
      </c>
      <c r="R5209" s="317">
        <v>0.67720001935958862</v>
      </c>
      <c r="S5209" s="317">
        <v>0.69554001092910767</v>
      </c>
      <c r="T5209" t="s">
        <v>380</v>
      </c>
      <c r="BA5209" s="395">
        <v>1</v>
      </c>
      <c r="BB5209" s="396" t="s">
        <v>861</v>
      </c>
      <c r="BC5209" t="str">
        <f t="shared" si="456"/>
        <v>RKB</v>
      </c>
      <c r="BD5209" t="str">
        <f t="shared" si="457"/>
        <v>NAoMe_initial_ch_score_2cap</v>
      </c>
      <c r="BE5209" s="397" t="s">
        <v>862</v>
      </c>
      <c r="BF5209" t="str">
        <f t="shared" si="458"/>
        <v>0</v>
      </c>
      <c r="BG5209">
        <f t="shared" si="459"/>
        <v>49</v>
      </c>
      <c r="BH5209" s="398">
        <f t="shared" si="460"/>
        <v>0.56976997852325439</v>
      </c>
      <c r="BO5209" s="33"/>
    </row>
    <row r="5210" spans="1:67">
      <c r="A5210" s="316" t="s">
        <v>27</v>
      </c>
      <c r="B5210" t="s">
        <v>380</v>
      </c>
      <c r="C5210" t="s">
        <v>910</v>
      </c>
      <c r="D5210" t="s">
        <v>314</v>
      </c>
      <c r="E5210" s="316" t="s">
        <v>205</v>
      </c>
      <c r="F5210" s="316" t="s">
        <v>206</v>
      </c>
      <c r="G5210" s="316" t="s">
        <v>448</v>
      </c>
      <c r="H5210" s="316" t="s">
        <v>322</v>
      </c>
      <c r="I5210" s="316" t="s">
        <v>341</v>
      </c>
      <c r="J5210" s="316" t="s">
        <v>14</v>
      </c>
      <c r="K5210" s="36">
        <v>24</v>
      </c>
      <c r="L5210" s="317">
        <v>0.27906998991966248</v>
      </c>
      <c r="M5210" s="317">
        <v>0.27906998991966248</v>
      </c>
      <c r="N5210" s="36">
        <v>178</v>
      </c>
      <c r="O5210" s="317">
        <v>0.17764000594615939</v>
      </c>
      <c r="P5210" s="317">
        <v>0.18088999390602109</v>
      </c>
      <c r="Q5210" s="36">
        <v>1630</v>
      </c>
      <c r="R5210" s="317">
        <v>0.16346000134944921</v>
      </c>
      <c r="S5210" s="317">
        <v>0.16788999736309049</v>
      </c>
      <c r="T5210" t="s">
        <v>380</v>
      </c>
      <c r="BA5210" s="395">
        <v>1</v>
      </c>
      <c r="BB5210" s="396" t="s">
        <v>861</v>
      </c>
      <c r="BC5210" t="str">
        <f t="shared" si="456"/>
        <v>RKB</v>
      </c>
      <c r="BD5210" t="str">
        <f t="shared" si="457"/>
        <v>NAoMe_initial_ch_score_2cap</v>
      </c>
      <c r="BE5210" s="397" t="s">
        <v>862</v>
      </c>
      <c r="BF5210" t="str">
        <f t="shared" si="458"/>
        <v>1</v>
      </c>
      <c r="BG5210">
        <f t="shared" si="459"/>
        <v>24</v>
      </c>
      <c r="BH5210" s="398">
        <f t="shared" si="460"/>
        <v>0.27906998991966248</v>
      </c>
      <c r="BO5210" s="33"/>
    </row>
    <row r="5211" spans="1:67">
      <c r="A5211" s="316" t="s">
        <v>27</v>
      </c>
      <c r="B5211" t="s">
        <v>380</v>
      </c>
      <c r="C5211" t="s">
        <v>910</v>
      </c>
      <c r="D5211" t="s">
        <v>314</v>
      </c>
      <c r="E5211" s="316" t="s">
        <v>205</v>
      </c>
      <c r="F5211" s="316" t="s">
        <v>206</v>
      </c>
      <c r="G5211" s="316" t="s">
        <v>448</v>
      </c>
      <c r="H5211" s="316" t="s">
        <v>322</v>
      </c>
      <c r="I5211" s="316" t="s">
        <v>341</v>
      </c>
      <c r="J5211" s="316" t="s">
        <v>301</v>
      </c>
      <c r="K5211" s="36">
        <v>13</v>
      </c>
      <c r="L5211" s="317">
        <v>0.15116000175476069</v>
      </c>
      <c r="M5211" s="317">
        <v>0.15116000175476069</v>
      </c>
      <c r="N5211" s="36">
        <v>167</v>
      </c>
      <c r="O5211" s="317">
        <v>0.1666699945926666</v>
      </c>
      <c r="P5211" s="317">
        <v>0.16971999406814581</v>
      </c>
      <c r="Q5211" s="36">
        <v>1326</v>
      </c>
      <c r="R5211" s="317">
        <v>0.132970005273819</v>
      </c>
      <c r="S5211" s="317">
        <v>0.13657000660896301</v>
      </c>
      <c r="T5211" t="s">
        <v>380</v>
      </c>
      <c r="BA5211" s="395">
        <v>1</v>
      </c>
      <c r="BB5211" s="396" t="s">
        <v>861</v>
      </c>
      <c r="BC5211" t="str">
        <f t="shared" si="456"/>
        <v>RKB</v>
      </c>
      <c r="BD5211" t="str">
        <f t="shared" si="457"/>
        <v>NAoMe_initial_ch_score_2cap</v>
      </c>
      <c r="BE5211" s="397" t="s">
        <v>862</v>
      </c>
      <c r="BF5211" t="str">
        <f t="shared" si="458"/>
        <v>2+</v>
      </c>
      <c r="BG5211">
        <f t="shared" si="459"/>
        <v>13</v>
      </c>
      <c r="BH5211" s="398">
        <f t="shared" si="460"/>
        <v>0.15116000175476069</v>
      </c>
      <c r="BO5211" s="33"/>
    </row>
    <row r="5212" spans="1:67">
      <c r="A5212" s="316" t="s">
        <v>27</v>
      </c>
      <c r="B5212" t="s">
        <v>380</v>
      </c>
      <c r="C5212" t="s">
        <v>910</v>
      </c>
      <c r="D5212" t="s">
        <v>314</v>
      </c>
      <c r="E5212" s="316" t="s">
        <v>205</v>
      </c>
      <c r="F5212" s="316" t="s">
        <v>206</v>
      </c>
      <c r="G5212" s="316" t="s">
        <v>448</v>
      </c>
      <c r="H5212" s="316" t="s">
        <v>322</v>
      </c>
      <c r="I5212" s="316" t="s">
        <v>341</v>
      </c>
      <c r="J5212" s="316" t="s">
        <v>260</v>
      </c>
      <c r="K5212" s="36">
        <v>0</v>
      </c>
      <c r="L5212" s="317">
        <v>0</v>
      </c>
      <c r="M5212" s="317"/>
      <c r="N5212" s="36">
        <v>18</v>
      </c>
      <c r="O5212" s="317">
        <v>1.7960000783205029E-2</v>
      </c>
      <c r="P5212" s="317"/>
      <c r="Q5212" s="36">
        <v>263</v>
      </c>
      <c r="R5212" s="317">
        <v>2.6370000094175339E-2</v>
      </c>
      <c r="S5212" s="317"/>
      <c r="T5212" t="s">
        <v>380</v>
      </c>
      <c r="BA5212" s="395">
        <v>1</v>
      </c>
      <c r="BB5212" s="396" t="s">
        <v>861</v>
      </c>
      <c r="BC5212" t="str">
        <f t="shared" si="456"/>
        <v>RKB</v>
      </c>
      <c r="BD5212" t="str">
        <f t="shared" si="457"/>
        <v>NAoMe_initial_ch_score_2cap</v>
      </c>
      <c r="BE5212" s="397" t="s">
        <v>862</v>
      </c>
      <c r="BF5212" t="str">
        <f t="shared" si="458"/>
        <v>Unknown</v>
      </c>
      <c r="BG5212">
        <f t="shared" si="459"/>
        <v>0</v>
      </c>
      <c r="BH5212" s="398">
        <f t="shared" si="460"/>
        <v>0</v>
      </c>
      <c r="BO5212" s="33"/>
    </row>
    <row r="5213" spans="1:67">
      <c r="A5213" s="316" t="s">
        <v>27</v>
      </c>
      <c r="B5213" t="s">
        <v>380</v>
      </c>
      <c r="C5213" t="s">
        <v>910</v>
      </c>
      <c r="D5213" t="s">
        <v>314</v>
      </c>
      <c r="E5213" s="316" t="s">
        <v>205</v>
      </c>
      <c r="F5213" s="316" t="s">
        <v>206</v>
      </c>
      <c r="G5213" s="316" t="s">
        <v>448</v>
      </c>
      <c r="H5213" s="316" t="s">
        <v>322</v>
      </c>
      <c r="I5213" s="316" t="s">
        <v>309</v>
      </c>
      <c r="J5213" s="316" t="s">
        <v>289</v>
      </c>
      <c r="K5213" s="36">
        <v>23</v>
      </c>
      <c r="L5213" s="317">
        <v>0.26743999123573298</v>
      </c>
      <c r="M5213" s="317"/>
      <c r="N5213" s="36">
        <v>317</v>
      </c>
      <c r="O5213" s="317">
        <v>0.31637001037597662</v>
      </c>
      <c r="P5213" s="317"/>
      <c r="Q5213" s="36">
        <v>3283</v>
      </c>
      <c r="R5213" s="317">
        <v>0.3292199969291687</v>
      </c>
      <c r="S5213" s="317"/>
      <c r="T5213" t="s">
        <v>380</v>
      </c>
      <c r="BA5213" s="395">
        <v>1</v>
      </c>
      <c r="BB5213" s="396" t="s">
        <v>861</v>
      </c>
      <c r="BC5213" t="str">
        <f t="shared" si="456"/>
        <v>RKB</v>
      </c>
      <c r="BD5213" t="str">
        <f t="shared" si="457"/>
        <v>NAoMe_initial_diagnosis_year</v>
      </c>
      <c r="BE5213" s="397" t="s">
        <v>862</v>
      </c>
      <c r="BF5213" t="str">
        <f t="shared" si="458"/>
        <v>2021</v>
      </c>
      <c r="BG5213">
        <f t="shared" si="459"/>
        <v>23</v>
      </c>
      <c r="BH5213" s="398">
        <f t="shared" si="460"/>
        <v>0.26743999123573298</v>
      </c>
      <c r="BO5213" s="33"/>
    </row>
    <row r="5214" spans="1:67">
      <c r="A5214" s="316" t="s">
        <v>27</v>
      </c>
      <c r="B5214" t="s">
        <v>380</v>
      </c>
      <c r="C5214" t="s">
        <v>910</v>
      </c>
      <c r="D5214" t="s">
        <v>314</v>
      </c>
      <c r="E5214" s="316" t="s">
        <v>205</v>
      </c>
      <c r="F5214" s="316" t="s">
        <v>206</v>
      </c>
      <c r="G5214" s="316" t="s">
        <v>448</v>
      </c>
      <c r="H5214" s="316" t="s">
        <v>322</v>
      </c>
      <c r="I5214" s="316" t="s">
        <v>309</v>
      </c>
      <c r="J5214" s="316" t="s">
        <v>816</v>
      </c>
      <c r="K5214" s="36">
        <v>32</v>
      </c>
      <c r="L5214" s="317">
        <v>0.37209001183509832</v>
      </c>
      <c r="M5214" s="317"/>
      <c r="N5214" s="36">
        <v>308</v>
      </c>
      <c r="O5214" s="317">
        <v>0.3073900043964386</v>
      </c>
      <c r="P5214" s="317"/>
      <c r="Q5214" s="36">
        <v>3315</v>
      </c>
      <c r="R5214" s="317">
        <v>0.33243000507354742</v>
      </c>
      <c r="S5214" s="317"/>
      <c r="T5214" t="s">
        <v>380</v>
      </c>
      <c r="BA5214" s="395">
        <v>1</v>
      </c>
      <c r="BB5214" s="396" t="s">
        <v>861</v>
      </c>
      <c r="BC5214" t="str">
        <f t="shared" si="456"/>
        <v>RKB</v>
      </c>
      <c r="BD5214" t="str">
        <f t="shared" si="457"/>
        <v>NAoMe_initial_diagnosis_year</v>
      </c>
      <c r="BE5214" s="397" t="s">
        <v>862</v>
      </c>
      <c r="BF5214" t="str">
        <f t="shared" si="458"/>
        <v>2022</v>
      </c>
      <c r="BG5214">
        <f t="shared" si="459"/>
        <v>32</v>
      </c>
      <c r="BH5214" s="398">
        <f t="shared" si="460"/>
        <v>0.37209001183509832</v>
      </c>
      <c r="BO5214" s="33"/>
    </row>
    <row r="5215" spans="1:67">
      <c r="A5215" s="316" t="s">
        <v>27</v>
      </c>
      <c r="B5215" t="s">
        <v>380</v>
      </c>
      <c r="C5215" t="s">
        <v>910</v>
      </c>
      <c r="D5215" t="s">
        <v>314</v>
      </c>
      <c r="E5215" s="316" t="s">
        <v>205</v>
      </c>
      <c r="F5215" s="316" t="s">
        <v>206</v>
      </c>
      <c r="G5215" s="316" t="s">
        <v>448</v>
      </c>
      <c r="H5215" s="316" t="s">
        <v>322</v>
      </c>
      <c r="I5215" s="316" t="s">
        <v>309</v>
      </c>
      <c r="J5215" s="316" t="s">
        <v>946</v>
      </c>
      <c r="K5215" s="36">
        <v>31</v>
      </c>
      <c r="L5215" s="317">
        <v>0.3604699969291687</v>
      </c>
      <c r="M5215" s="317"/>
      <c r="N5215" s="36">
        <v>377</v>
      </c>
      <c r="O5215" s="317">
        <v>0.3762499988079071</v>
      </c>
      <c r="P5215" s="317"/>
      <c r="Q5215" s="36">
        <v>3374</v>
      </c>
      <c r="R5215" s="317">
        <v>0.33834999799728388</v>
      </c>
      <c r="S5215" s="317"/>
      <c r="T5215" t="s">
        <v>380</v>
      </c>
      <c r="BA5215" s="395">
        <v>1</v>
      </c>
      <c r="BB5215" s="396" t="s">
        <v>861</v>
      </c>
      <c r="BC5215" t="str">
        <f t="shared" si="456"/>
        <v>RKB</v>
      </c>
      <c r="BD5215" t="str">
        <f t="shared" si="457"/>
        <v>NAoMe_initial_diagnosis_year</v>
      </c>
      <c r="BE5215" s="397" t="s">
        <v>862</v>
      </c>
      <c r="BF5215" t="str">
        <f t="shared" si="458"/>
        <v>2023</v>
      </c>
      <c r="BG5215">
        <f t="shared" si="459"/>
        <v>31</v>
      </c>
      <c r="BH5215" s="398">
        <f t="shared" si="460"/>
        <v>0.3604699969291687</v>
      </c>
      <c r="BO5215" s="33"/>
    </row>
    <row r="5216" spans="1:67">
      <c r="A5216" s="316" t="s">
        <v>27</v>
      </c>
      <c r="B5216" t="s">
        <v>380</v>
      </c>
      <c r="C5216" t="s">
        <v>910</v>
      </c>
      <c r="D5216" t="s">
        <v>314</v>
      </c>
      <c r="E5216" s="316" t="s">
        <v>205</v>
      </c>
      <c r="F5216" s="316" t="s">
        <v>206</v>
      </c>
      <c r="G5216" s="316" t="s">
        <v>448</v>
      </c>
      <c r="H5216" s="316" t="s">
        <v>322</v>
      </c>
      <c r="I5216" s="316" t="s">
        <v>331</v>
      </c>
      <c r="J5216" s="316" t="s">
        <v>332</v>
      </c>
      <c r="K5216" s="36">
        <v>2</v>
      </c>
      <c r="L5216" s="317">
        <v>2.3259999230504039E-2</v>
      </c>
      <c r="M5216" s="317">
        <v>2.531999908387661E-2</v>
      </c>
      <c r="N5216" s="36">
        <v>51</v>
      </c>
      <c r="O5216" s="317">
        <v>5.090000107884407E-2</v>
      </c>
      <c r="P5216" s="317">
        <v>6.0430001467466347E-2</v>
      </c>
      <c r="Q5216" s="36">
        <v>434</v>
      </c>
      <c r="R5216" s="317">
        <v>4.3519999831914902E-2</v>
      </c>
      <c r="S5216" s="317">
        <v>5.2159998565912247E-2</v>
      </c>
      <c r="T5216" t="s">
        <v>380</v>
      </c>
      <c r="BA5216" s="395">
        <v>1</v>
      </c>
      <c r="BB5216" s="396" t="s">
        <v>861</v>
      </c>
      <c r="BC5216" t="str">
        <f t="shared" si="456"/>
        <v>RKB</v>
      </c>
      <c r="BD5216" t="str">
        <f t="shared" si="457"/>
        <v>NAoMe_initial_disease_group</v>
      </c>
      <c r="BE5216" s="397" t="s">
        <v>862</v>
      </c>
      <c r="BF5216" t="str">
        <f t="shared" si="458"/>
        <v>Advanced M0</v>
      </c>
      <c r="BG5216">
        <f t="shared" si="459"/>
        <v>2</v>
      </c>
      <c r="BH5216" s="398">
        <f t="shared" si="460"/>
        <v>2.3259999230504039E-2</v>
      </c>
      <c r="BO5216" s="33"/>
    </row>
    <row r="5217" spans="1:67">
      <c r="A5217" s="316" t="s">
        <v>27</v>
      </c>
      <c r="B5217" t="s">
        <v>380</v>
      </c>
      <c r="C5217" t="s">
        <v>910</v>
      </c>
      <c r="D5217" t="s">
        <v>314</v>
      </c>
      <c r="E5217" s="316" t="s">
        <v>205</v>
      </c>
      <c r="F5217" s="316" t="s">
        <v>206</v>
      </c>
      <c r="G5217" s="316" t="s">
        <v>448</v>
      </c>
      <c r="H5217" s="316" t="s">
        <v>322</v>
      </c>
      <c r="I5217" s="316" t="s">
        <v>331</v>
      </c>
      <c r="J5217" s="316" t="s">
        <v>333</v>
      </c>
      <c r="K5217" s="36">
        <v>34</v>
      </c>
      <c r="L5217" s="317">
        <v>0.39535000920295721</v>
      </c>
      <c r="M5217" s="317">
        <v>0.43037998676300049</v>
      </c>
      <c r="N5217" s="36">
        <v>561</v>
      </c>
      <c r="O5217" s="317">
        <v>0.55988001823425293</v>
      </c>
      <c r="P5217" s="317">
        <v>0.66469001770019531</v>
      </c>
      <c r="Q5217" s="36">
        <v>6159</v>
      </c>
      <c r="R5217" s="317">
        <v>0.6176300048828125</v>
      </c>
      <c r="S5217" s="317">
        <v>0.74026000499725342</v>
      </c>
      <c r="T5217" t="s">
        <v>380</v>
      </c>
      <c r="BA5217" s="395">
        <v>1</v>
      </c>
      <c r="BB5217" s="396" t="s">
        <v>861</v>
      </c>
      <c r="BC5217" t="str">
        <f t="shared" si="456"/>
        <v>RKB</v>
      </c>
      <c r="BD5217" t="str">
        <f t="shared" si="457"/>
        <v>NAoMe_initial_disease_group</v>
      </c>
      <c r="BE5217" s="397" t="s">
        <v>862</v>
      </c>
      <c r="BF5217" t="str">
        <f t="shared" si="458"/>
        <v>Advanced M1</v>
      </c>
      <c r="BG5217">
        <f t="shared" si="459"/>
        <v>34</v>
      </c>
      <c r="BH5217" s="398">
        <f t="shared" si="460"/>
        <v>0.39535000920295721</v>
      </c>
      <c r="BO5217" s="33"/>
    </row>
    <row r="5218" spans="1:67">
      <c r="A5218" s="316" t="s">
        <v>27</v>
      </c>
      <c r="B5218" t="s">
        <v>380</v>
      </c>
      <c r="C5218" t="s">
        <v>910</v>
      </c>
      <c r="D5218" t="s">
        <v>314</v>
      </c>
      <c r="E5218" s="316" t="s">
        <v>205</v>
      </c>
      <c r="F5218" s="316" t="s">
        <v>206</v>
      </c>
      <c r="G5218" s="316" t="s">
        <v>448</v>
      </c>
      <c r="H5218" s="316" t="s">
        <v>322</v>
      </c>
      <c r="I5218" s="316" t="s">
        <v>331</v>
      </c>
      <c r="J5218" s="316" t="s">
        <v>334</v>
      </c>
      <c r="K5218" s="36">
        <v>2</v>
      </c>
      <c r="L5218" s="317">
        <v>2.3259999230504039E-2</v>
      </c>
      <c r="M5218" s="317">
        <v>2.531999908387661E-2</v>
      </c>
      <c r="N5218" s="36">
        <v>7</v>
      </c>
      <c r="O5218" s="317">
        <v>6.9900001399219036E-3</v>
      </c>
      <c r="P5218" s="317">
        <v>8.2900002598762512E-3</v>
      </c>
      <c r="Q5218" s="36">
        <v>64</v>
      </c>
      <c r="R5218" s="317">
        <v>6.4199999906122676E-3</v>
      </c>
      <c r="S5218" s="317">
        <v>7.689999882131815E-3</v>
      </c>
      <c r="T5218" t="s">
        <v>380</v>
      </c>
      <c r="BA5218" s="395">
        <v>1</v>
      </c>
      <c r="BB5218" s="396" t="s">
        <v>861</v>
      </c>
      <c r="BC5218" t="str">
        <f t="shared" si="456"/>
        <v>RKB</v>
      </c>
      <c r="BD5218" t="str">
        <f t="shared" si="457"/>
        <v>NAoMe_initial_disease_group</v>
      </c>
      <c r="BE5218" s="397" t="s">
        <v>862</v>
      </c>
      <c r="BF5218" t="str">
        <f t="shared" si="458"/>
        <v>DCIS</v>
      </c>
      <c r="BG5218">
        <f t="shared" si="459"/>
        <v>2</v>
      </c>
      <c r="BH5218" s="398">
        <f t="shared" si="460"/>
        <v>2.3259999230504039E-2</v>
      </c>
      <c r="BO5218" s="33"/>
    </row>
    <row r="5219" spans="1:67">
      <c r="A5219" s="316" t="s">
        <v>27</v>
      </c>
      <c r="B5219" t="s">
        <v>380</v>
      </c>
      <c r="C5219" t="s">
        <v>910</v>
      </c>
      <c r="D5219" t="s">
        <v>314</v>
      </c>
      <c r="E5219" s="316" t="s">
        <v>205</v>
      </c>
      <c r="F5219" s="316" t="s">
        <v>206</v>
      </c>
      <c r="G5219" s="316" t="s">
        <v>448</v>
      </c>
      <c r="H5219" s="316" t="s">
        <v>322</v>
      </c>
      <c r="I5219" s="316" t="s">
        <v>331</v>
      </c>
      <c r="J5219" s="316" t="s">
        <v>335</v>
      </c>
      <c r="K5219" s="36">
        <v>41</v>
      </c>
      <c r="L5219" s="317">
        <v>0.47674000263214111</v>
      </c>
      <c r="M5219" s="317">
        <v>0.51898998022079468</v>
      </c>
      <c r="N5219" s="36">
        <v>225</v>
      </c>
      <c r="O5219" s="317">
        <v>0.22454999387264249</v>
      </c>
      <c r="P5219" s="317">
        <v>0.26658999919891357</v>
      </c>
      <c r="Q5219" s="36">
        <v>1663</v>
      </c>
      <c r="R5219" s="317">
        <v>0.16676999628543851</v>
      </c>
      <c r="S5219" s="317">
        <v>0.19988000392913821</v>
      </c>
      <c r="T5219" t="s">
        <v>380</v>
      </c>
      <c r="BA5219" s="395">
        <v>1</v>
      </c>
      <c r="BB5219" s="396" t="s">
        <v>861</v>
      </c>
      <c r="BC5219" t="str">
        <f t="shared" si="456"/>
        <v>RKB</v>
      </c>
      <c r="BD5219" t="str">
        <f t="shared" si="457"/>
        <v>NAoMe_initial_disease_group</v>
      </c>
      <c r="BE5219" s="397" t="s">
        <v>862</v>
      </c>
      <c r="BF5219" t="str">
        <f t="shared" si="458"/>
        <v>Early invasive</v>
      </c>
      <c r="BG5219">
        <f t="shared" si="459"/>
        <v>41</v>
      </c>
      <c r="BH5219" s="398">
        <f t="shared" si="460"/>
        <v>0.47674000263214111</v>
      </c>
      <c r="BO5219" s="33"/>
    </row>
    <row r="5220" spans="1:67">
      <c r="A5220" s="316" t="s">
        <v>27</v>
      </c>
      <c r="B5220" t="s">
        <v>380</v>
      </c>
      <c r="C5220" t="s">
        <v>910</v>
      </c>
      <c r="D5220" t="s">
        <v>314</v>
      </c>
      <c r="E5220" s="316" t="s">
        <v>205</v>
      </c>
      <c r="F5220" s="316" t="s">
        <v>206</v>
      </c>
      <c r="G5220" s="316" t="s">
        <v>448</v>
      </c>
      <c r="H5220" s="316" t="s">
        <v>322</v>
      </c>
      <c r="I5220" s="316" t="s">
        <v>331</v>
      </c>
      <c r="J5220" s="316" t="s">
        <v>337</v>
      </c>
      <c r="K5220" s="36">
        <v>7</v>
      </c>
      <c r="L5220" s="317">
        <v>8.1399999558925629E-2</v>
      </c>
      <c r="M5220" s="317"/>
      <c r="N5220" s="36">
        <v>158</v>
      </c>
      <c r="O5220" s="317">
        <v>0.15768000483512881</v>
      </c>
      <c r="P5220" s="317"/>
      <c r="Q5220" s="36">
        <v>1652</v>
      </c>
      <c r="R5220" s="317">
        <v>0.1656599938869476</v>
      </c>
      <c r="S5220" s="317"/>
      <c r="T5220" t="s">
        <v>380</v>
      </c>
      <c r="BA5220" s="395">
        <v>1</v>
      </c>
      <c r="BB5220" s="396" t="s">
        <v>861</v>
      </c>
      <c r="BC5220" t="str">
        <f t="shared" si="456"/>
        <v>RKB</v>
      </c>
      <c r="BD5220" t="str">
        <f t="shared" si="457"/>
        <v>NAoMe_initial_disease_group</v>
      </c>
      <c r="BE5220" s="397" t="s">
        <v>862</v>
      </c>
      <c r="BF5220" t="str">
        <f t="shared" si="458"/>
        <v>Unknown stage</v>
      </c>
      <c r="BG5220">
        <f t="shared" si="459"/>
        <v>7</v>
      </c>
      <c r="BH5220" s="398">
        <f t="shared" si="460"/>
        <v>8.1399999558925629E-2</v>
      </c>
      <c r="BO5220" s="33"/>
    </row>
    <row r="5221" spans="1:67">
      <c r="A5221" s="316" t="s">
        <v>27</v>
      </c>
      <c r="B5221" t="s">
        <v>380</v>
      </c>
      <c r="C5221" t="s">
        <v>910</v>
      </c>
      <c r="D5221" t="s">
        <v>314</v>
      </c>
      <c r="E5221" s="316" t="s">
        <v>205</v>
      </c>
      <c r="F5221" s="316" t="s">
        <v>206</v>
      </c>
      <c r="G5221" s="316" t="s">
        <v>448</v>
      </c>
      <c r="H5221" s="316" t="s">
        <v>322</v>
      </c>
      <c r="I5221" s="316" t="s">
        <v>656</v>
      </c>
      <c r="J5221" s="316" t="s">
        <v>286</v>
      </c>
      <c r="K5221" s="36">
        <v>5</v>
      </c>
      <c r="L5221" s="317">
        <v>5.8139998465776437E-2</v>
      </c>
      <c r="M5221" s="317">
        <v>6.0240000486373901E-2</v>
      </c>
      <c r="N5221" s="36">
        <v>73</v>
      </c>
      <c r="O5221" s="317">
        <v>7.2849996387958527E-2</v>
      </c>
      <c r="P5221" s="317">
        <v>7.5570002198219299E-2</v>
      </c>
      <c r="Q5221" s="36">
        <v>492</v>
      </c>
      <c r="R5221" s="317">
        <v>4.9339998513460159E-2</v>
      </c>
      <c r="S5221" s="317">
        <v>5.1920000463724143E-2</v>
      </c>
      <c r="T5221" t="s">
        <v>380</v>
      </c>
      <c r="BA5221" s="395">
        <v>1</v>
      </c>
      <c r="BB5221" s="396" t="s">
        <v>861</v>
      </c>
      <c r="BC5221" t="str">
        <f t="shared" si="456"/>
        <v>RKB</v>
      </c>
      <c r="BD5221" t="str">
        <f t="shared" si="457"/>
        <v>NAoMe_initial_ethnicity_grp</v>
      </c>
      <c r="BE5221" s="397" t="s">
        <v>862</v>
      </c>
      <c r="BF5221" t="str">
        <f t="shared" si="458"/>
        <v>Asian or Asian British</v>
      </c>
      <c r="BG5221">
        <f t="shared" si="459"/>
        <v>5</v>
      </c>
      <c r="BH5221" s="398">
        <f t="shared" si="460"/>
        <v>5.8139998465776437E-2</v>
      </c>
      <c r="BO5221" s="33"/>
    </row>
    <row r="5222" spans="1:67">
      <c r="A5222" s="316" t="s">
        <v>27</v>
      </c>
      <c r="B5222" t="s">
        <v>380</v>
      </c>
      <c r="C5222" t="s">
        <v>910</v>
      </c>
      <c r="D5222" t="s">
        <v>314</v>
      </c>
      <c r="E5222" s="316" t="s">
        <v>205</v>
      </c>
      <c r="F5222" s="316" t="s">
        <v>206</v>
      </c>
      <c r="G5222" s="316" t="s">
        <v>448</v>
      </c>
      <c r="H5222" s="316" t="s">
        <v>322</v>
      </c>
      <c r="I5222" s="316" t="s">
        <v>656</v>
      </c>
      <c r="J5222" s="316" t="s">
        <v>287</v>
      </c>
      <c r="K5222" s="36">
        <v>2</v>
      </c>
      <c r="L5222" s="317">
        <v>2.3259999230504039E-2</v>
      </c>
      <c r="M5222" s="317">
        <v>2.4100000038743019E-2</v>
      </c>
      <c r="N5222" s="36">
        <v>39</v>
      </c>
      <c r="O5222" s="317">
        <v>3.8920000195503228E-2</v>
      </c>
      <c r="P5222" s="317">
        <v>4.0369998663663857E-2</v>
      </c>
      <c r="Q5222" s="36">
        <v>403</v>
      </c>
      <c r="R5222" s="317">
        <v>4.0410000830888748E-2</v>
      </c>
      <c r="S5222" s="317">
        <v>4.2520001530647278E-2</v>
      </c>
      <c r="T5222" t="s">
        <v>380</v>
      </c>
      <c r="BA5222" s="395">
        <v>1</v>
      </c>
      <c r="BB5222" s="396" t="s">
        <v>861</v>
      </c>
      <c r="BC5222" t="str">
        <f t="shared" si="456"/>
        <v>RKB</v>
      </c>
      <c r="BD5222" t="str">
        <f t="shared" si="457"/>
        <v>NAoMe_initial_ethnicity_grp</v>
      </c>
      <c r="BE5222" s="397" t="s">
        <v>862</v>
      </c>
      <c r="BF5222" t="str">
        <f t="shared" si="458"/>
        <v>Black or Black British</v>
      </c>
      <c r="BG5222">
        <f t="shared" si="459"/>
        <v>2</v>
      </c>
      <c r="BH5222" s="398">
        <f t="shared" si="460"/>
        <v>2.3259999230504039E-2</v>
      </c>
      <c r="BO5222" s="33"/>
    </row>
    <row r="5223" spans="1:67">
      <c r="A5223" s="316" t="s">
        <v>27</v>
      </c>
      <c r="B5223" t="s">
        <v>380</v>
      </c>
      <c r="C5223" t="s">
        <v>910</v>
      </c>
      <c r="D5223" t="s">
        <v>314</v>
      </c>
      <c r="E5223" s="316" t="s">
        <v>205</v>
      </c>
      <c r="F5223" s="316" t="s">
        <v>206</v>
      </c>
      <c r="G5223" s="316" t="s">
        <v>448</v>
      </c>
      <c r="H5223" s="316" t="s">
        <v>322</v>
      </c>
      <c r="I5223" s="316" t="s">
        <v>656</v>
      </c>
      <c r="J5223" s="316" t="s">
        <v>259</v>
      </c>
      <c r="K5223" s="36">
        <v>0</v>
      </c>
      <c r="L5223" s="317">
        <v>0</v>
      </c>
      <c r="M5223" s="317">
        <v>0</v>
      </c>
      <c r="N5223" s="36">
        <v>16</v>
      </c>
      <c r="O5223" s="317">
        <v>1.5969999134540561E-2</v>
      </c>
      <c r="P5223" s="317">
        <v>1.655999943614006E-2</v>
      </c>
      <c r="Q5223" s="36">
        <v>98</v>
      </c>
      <c r="R5223" s="317">
        <v>9.8299998790025711E-3</v>
      </c>
      <c r="S5223" s="317">
        <v>1.0339999571442601E-2</v>
      </c>
      <c r="T5223" t="s">
        <v>380</v>
      </c>
      <c r="BA5223" s="395">
        <v>1</v>
      </c>
      <c r="BB5223" s="396" t="s">
        <v>861</v>
      </c>
      <c r="BC5223" t="str">
        <f t="shared" si="456"/>
        <v>RKB</v>
      </c>
      <c r="BD5223" t="str">
        <f t="shared" si="457"/>
        <v>NAoMe_initial_ethnicity_grp</v>
      </c>
      <c r="BE5223" s="397" t="s">
        <v>862</v>
      </c>
      <c r="BF5223" t="str">
        <f t="shared" si="458"/>
        <v>Mixed</v>
      </c>
      <c r="BG5223">
        <f t="shared" si="459"/>
        <v>0</v>
      </c>
      <c r="BH5223" s="398">
        <f t="shared" si="460"/>
        <v>0</v>
      </c>
      <c r="BO5223" s="33"/>
    </row>
    <row r="5224" spans="1:67">
      <c r="A5224" s="316" t="s">
        <v>27</v>
      </c>
      <c r="B5224" t="s">
        <v>380</v>
      </c>
      <c r="C5224" t="s">
        <v>910</v>
      </c>
      <c r="D5224" t="s">
        <v>314</v>
      </c>
      <c r="E5224" s="316" t="s">
        <v>205</v>
      </c>
      <c r="F5224" s="316" t="s">
        <v>206</v>
      </c>
      <c r="G5224" s="316" t="s">
        <v>448</v>
      </c>
      <c r="H5224" s="316" t="s">
        <v>322</v>
      </c>
      <c r="I5224" s="316" t="s">
        <v>656</v>
      </c>
      <c r="J5224" s="316" t="s">
        <v>288</v>
      </c>
      <c r="K5224" s="36">
        <v>2</v>
      </c>
      <c r="L5224" s="317">
        <v>2.3259999230504039E-2</v>
      </c>
      <c r="M5224" s="317">
        <v>2.4100000038743019E-2</v>
      </c>
      <c r="N5224" s="36">
        <v>11</v>
      </c>
      <c r="O5224" s="317">
        <v>1.097999978810549E-2</v>
      </c>
      <c r="P5224" s="317">
        <v>1.138999965041876E-2</v>
      </c>
      <c r="Q5224" s="36">
        <v>246</v>
      </c>
      <c r="R5224" s="317">
        <v>2.466999925673008E-2</v>
      </c>
      <c r="S5224" s="317">
        <v>2.5960000231862072E-2</v>
      </c>
      <c r="T5224" t="s">
        <v>380</v>
      </c>
      <c r="BA5224" s="395">
        <v>1</v>
      </c>
      <c r="BB5224" s="396" t="s">
        <v>861</v>
      </c>
      <c r="BC5224" t="str">
        <f t="shared" si="456"/>
        <v>RKB</v>
      </c>
      <c r="BD5224" t="str">
        <f t="shared" si="457"/>
        <v>NAoMe_initial_ethnicity_grp</v>
      </c>
      <c r="BE5224" s="397" t="s">
        <v>862</v>
      </c>
      <c r="BF5224" t="str">
        <f t="shared" si="458"/>
        <v>Other Ethnic Group</v>
      </c>
      <c r="BG5224">
        <f t="shared" si="459"/>
        <v>2</v>
      </c>
      <c r="BH5224" s="398">
        <f t="shared" si="460"/>
        <v>2.3259999230504039E-2</v>
      </c>
      <c r="BO5224" s="33"/>
    </row>
    <row r="5225" spans="1:67">
      <c r="A5225" s="316" t="s">
        <v>27</v>
      </c>
      <c r="B5225" t="s">
        <v>380</v>
      </c>
      <c r="C5225" t="s">
        <v>910</v>
      </c>
      <c r="D5225" t="s">
        <v>314</v>
      </c>
      <c r="E5225" s="316" t="s">
        <v>205</v>
      </c>
      <c r="F5225" s="316" t="s">
        <v>206</v>
      </c>
      <c r="G5225" s="316" t="s">
        <v>448</v>
      </c>
      <c r="H5225" s="316" t="s">
        <v>322</v>
      </c>
      <c r="I5225" s="316" t="s">
        <v>656</v>
      </c>
      <c r="J5225" s="316" t="s">
        <v>260</v>
      </c>
      <c r="K5225" s="36">
        <v>3</v>
      </c>
      <c r="L5225" s="317">
        <v>3.4880001097917557E-2</v>
      </c>
      <c r="M5225" s="317"/>
      <c r="N5225" s="36">
        <v>36</v>
      </c>
      <c r="O5225" s="317">
        <v>3.5930000245571143E-2</v>
      </c>
      <c r="P5225" s="317"/>
      <c r="Q5225" s="36">
        <v>495</v>
      </c>
      <c r="R5225" s="317">
        <v>4.9639999866485603E-2</v>
      </c>
      <c r="S5225" s="317"/>
      <c r="T5225" t="s">
        <v>380</v>
      </c>
      <c r="BA5225" s="395">
        <v>1</v>
      </c>
      <c r="BB5225" s="396" t="s">
        <v>861</v>
      </c>
      <c r="BC5225" t="str">
        <f t="shared" si="456"/>
        <v>RKB</v>
      </c>
      <c r="BD5225" t="str">
        <f t="shared" si="457"/>
        <v>NAoMe_initial_ethnicity_grp</v>
      </c>
      <c r="BE5225" s="397" t="s">
        <v>862</v>
      </c>
      <c r="BF5225" t="str">
        <f t="shared" si="458"/>
        <v>Unknown</v>
      </c>
      <c r="BG5225">
        <f t="shared" si="459"/>
        <v>3</v>
      </c>
      <c r="BH5225" s="398">
        <f t="shared" si="460"/>
        <v>3.4880001097917557E-2</v>
      </c>
      <c r="BO5225" s="33"/>
    </row>
    <row r="5226" spans="1:67">
      <c r="A5226" s="316" t="s">
        <v>27</v>
      </c>
      <c r="B5226" t="s">
        <v>380</v>
      </c>
      <c r="C5226" t="s">
        <v>910</v>
      </c>
      <c r="D5226" t="s">
        <v>314</v>
      </c>
      <c r="E5226" s="316" t="s">
        <v>205</v>
      </c>
      <c r="F5226" s="318" t="s">
        <v>206</v>
      </c>
      <c r="G5226" s="318" t="s">
        <v>448</v>
      </c>
      <c r="H5226" s="318" t="s">
        <v>322</v>
      </c>
      <c r="I5226" s="316" t="s">
        <v>656</v>
      </c>
      <c r="J5226" s="316" t="s">
        <v>258</v>
      </c>
      <c r="K5226" s="36">
        <v>74</v>
      </c>
      <c r="L5226" s="317">
        <v>0.8604699969291687</v>
      </c>
      <c r="M5226" s="317">
        <v>0.89156997203826904</v>
      </c>
      <c r="N5226" s="36">
        <v>827</v>
      </c>
      <c r="O5226" s="317">
        <v>0.82534998655319214</v>
      </c>
      <c r="P5226" s="317">
        <v>0.85610997676849365</v>
      </c>
      <c r="Q5226" s="36">
        <v>8238</v>
      </c>
      <c r="R5226" s="317">
        <v>0.82611000537872314</v>
      </c>
      <c r="S5226" s="317">
        <v>0.86926001310348511</v>
      </c>
      <c r="T5226" t="s">
        <v>380</v>
      </c>
      <c r="BA5226" s="395">
        <v>1</v>
      </c>
      <c r="BB5226" s="396" t="s">
        <v>861</v>
      </c>
      <c r="BC5226" t="str">
        <f t="shared" si="456"/>
        <v>RKB</v>
      </c>
      <c r="BD5226" t="str">
        <f t="shared" si="457"/>
        <v>NAoMe_initial_ethnicity_grp</v>
      </c>
      <c r="BE5226" s="397" t="s">
        <v>862</v>
      </c>
      <c r="BF5226" t="str">
        <f t="shared" si="458"/>
        <v>White</v>
      </c>
      <c r="BG5226">
        <f t="shared" si="459"/>
        <v>74</v>
      </c>
      <c r="BH5226" s="398">
        <f t="shared" si="460"/>
        <v>0.8604699969291687</v>
      </c>
      <c r="BO5226" s="33"/>
    </row>
    <row r="5227" spans="1:67">
      <c r="A5227" s="316" t="s">
        <v>27</v>
      </c>
      <c r="B5227" t="s">
        <v>380</v>
      </c>
      <c r="C5227" t="s">
        <v>910</v>
      </c>
      <c r="D5227" t="s">
        <v>314</v>
      </c>
      <c r="E5227" s="316" t="s">
        <v>205</v>
      </c>
      <c r="F5227" s="316" t="s">
        <v>206</v>
      </c>
      <c r="G5227" s="316" t="s">
        <v>448</v>
      </c>
      <c r="H5227" s="316" t="s">
        <v>322</v>
      </c>
      <c r="I5227" s="316" t="s">
        <v>657</v>
      </c>
      <c r="J5227" s="316" t="s">
        <v>817</v>
      </c>
      <c r="K5227" s="36">
        <v>84</v>
      </c>
      <c r="L5227" s="317">
        <v>0.97674000263214111</v>
      </c>
      <c r="M5227" s="317"/>
      <c r="N5227" s="36">
        <v>952</v>
      </c>
      <c r="O5227" s="317">
        <v>0.95010000467300415</v>
      </c>
      <c r="P5227" s="317"/>
      <c r="Q5227" s="36">
        <v>9359</v>
      </c>
      <c r="R5227" s="317">
        <v>0.93853002786636353</v>
      </c>
      <c r="S5227" s="317"/>
      <c r="T5227" t="s">
        <v>380</v>
      </c>
      <c r="BA5227" s="395">
        <v>1</v>
      </c>
      <c r="BB5227" s="396" t="s">
        <v>861</v>
      </c>
      <c r="BC5227" t="str">
        <f t="shared" si="456"/>
        <v>RKB</v>
      </c>
      <c r="BD5227" t="str">
        <f t="shared" si="457"/>
        <v>NAoMe_initial_final_route</v>
      </c>
      <c r="BE5227" s="397" t="s">
        <v>862</v>
      </c>
      <c r="BF5227" t="str">
        <f t="shared" si="458"/>
        <v>Not screened</v>
      </c>
      <c r="BG5227">
        <f t="shared" si="459"/>
        <v>84</v>
      </c>
      <c r="BH5227" s="398">
        <f t="shared" si="460"/>
        <v>0.97674000263214111</v>
      </c>
      <c r="BO5227" s="33"/>
    </row>
    <row r="5228" spans="1:67">
      <c r="A5228" s="316" t="s">
        <v>27</v>
      </c>
      <c r="B5228" t="s">
        <v>380</v>
      </c>
      <c r="C5228" t="s">
        <v>910</v>
      </c>
      <c r="D5228" t="s">
        <v>314</v>
      </c>
      <c r="E5228" s="316" t="s">
        <v>205</v>
      </c>
      <c r="F5228" s="316" t="s">
        <v>206</v>
      </c>
      <c r="G5228" s="316" t="s">
        <v>448</v>
      </c>
      <c r="H5228" s="316" t="s">
        <v>322</v>
      </c>
      <c r="I5228" s="316" t="s">
        <v>657</v>
      </c>
      <c r="J5228" s="316" t="s">
        <v>352</v>
      </c>
      <c r="K5228" s="36">
        <v>2</v>
      </c>
      <c r="L5228" s="317">
        <v>2.3259999230504039E-2</v>
      </c>
      <c r="M5228" s="317"/>
      <c r="N5228" s="36">
        <v>50</v>
      </c>
      <c r="O5228" s="317">
        <v>4.9899999052286148E-2</v>
      </c>
      <c r="P5228" s="317"/>
      <c r="Q5228" s="36">
        <v>613</v>
      </c>
      <c r="R5228" s="317">
        <v>6.1469998210668557E-2</v>
      </c>
      <c r="S5228" s="317"/>
      <c r="T5228" t="s">
        <v>380</v>
      </c>
      <c r="BA5228" s="395">
        <v>1</v>
      </c>
      <c r="BB5228" s="396" t="s">
        <v>861</v>
      </c>
      <c r="BC5228" t="str">
        <f t="shared" si="456"/>
        <v>RKB</v>
      </c>
      <c r="BD5228" t="str">
        <f t="shared" si="457"/>
        <v>NAoMe_initial_final_route</v>
      </c>
      <c r="BE5228" s="397" t="s">
        <v>862</v>
      </c>
      <c r="BF5228" t="str">
        <f t="shared" si="458"/>
        <v>Screening</v>
      </c>
      <c r="BG5228">
        <f t="shared" si="459"/>
        <v>2</v>
      </c>
      <c r="BH5228" s="398">
        <f t="shared" si="460"/>
        <v>2.3259999230504039E-2</v>
      </c>
      <c r="BO5228" s="33"/>
    </row>
    <row r="5229" spans="1:67">
      <c r="A5229" s="316" t="s">
        <v>27</v>
      </c>
      <c r="B5229" t="s">
        <v>380</v>
      </c>
      <c r="C5229" t="s">
        <v>910</v>
      </c>
      <c r="D5229" t="s">
        <v>314</v>
      </c>
      <c r="E5229" s="316" t="s">
        <v>205</v>
      </c>
      <c r="F5229" s="316" t="s">
        <v>206</v>
      </c>
      <c r="G5229" s="316" t="s">
        <v>448</v>
      </c>
      <c r="H5229" s="316" t="s">
        <v>322</v>
      </c>
      <c r="I5229" s="316" t="s">
        <v>303</v>
      </c>
      <c r="J5229" s="316" t="s">
        <v>308</v>
      </c>
      <c r="K5229" s="36">
        <v>7</v>
      </c>
      <c r="L5229" s="317">
        <v>8.1399999558925629E-2</v>
      </c>
      <c r="M5229" s="317"/>
      <c r="N5229" s="36">
        <v>158</v>
      </c>
      <c r="O5229" s="317">
        <v>0.15768000483512881</v>
      </c>
      <c r="P5229" s="317"/>
      <c r="Q5229" s="36">
        <v>1652</v>
      </c>
      <c r="R5229" s="317">
        <v>0.1656599938869476</v>
      </c>
      <c r="S5229" s="317"/>
      <c r="T5229" t="s">
        <v>380</v>
      </c>
      <c r="BA5229" s="395">
        <v>1</v>
      </c>
      <c r="BB5229" s="396" t="s">
        <v>861</v>
      </c>
      <c r="BC5229" t="str">
        <f t="shared" si="456"/>
        <v>RKB</v>
      </c>
      <c r="BD5229" t="str">
        <f t="shared" si="457"/>
        <v>NAoMe_initial_final_stage_tum</v>
      </c>
      <c r="BE5229" s="397" t="s">
        <v>862</v>
      </c>
      <c r="BF5229" t="str">
        <f t="shared" si="458"/>
        <v>Not staged/Unstated</v>
      </c>
      <c r="BG5229">
        <f t="shared" si="459"/>
        <v>7</v>
      </c>
      <c r="BH5229" s="398">
        <f t="shared" si="460"/>
        <v>8.1399999558925629E-2</v>
      </c>
      <c r="BO5229" s="33"/>
    </row>
    <row r="5230" spans="1:67">
      <c r="A5230" s="316" t="s">
        <v>27</v>
      </c>
      <c r="B5230" t="s">
        <v>380</v>
      </c>
      <c r="C5230" t="s">
        <v>910</v>
      </c>
      <c r="D5230" t="s">
        <v>314</v>
      </c>
      <c r="E5230" s="316" t="s">
        <v>205</v>
      </c>
      <c r="F5230" s="316" t="s">
        <v>206</v>
      </c>
      <c r="G5230" s="316" t="s">
        <v>448</v>
      </c>
      <c r="H5230" s="316" t="s">
        <v>322</v>
      </c>
      <c r="I5230" s="316" t="s">
        <v>303</v>
      </c>
      <c r="J5230" s="316" t="s">
        <v>304</v>
      </c>
      <c r="K5230" s="36">
        <v>2</v>
      </c>
      <c r="L5230" s="317">
        <v>2.3259999230504039E-2</v>
      </c>
      <c r="M5230" s="317">
        <v>2.531999908387661E-2</v>
      </c>
      <c r="N5230" s="36">
        <v>7</v>
      </c>
      <c r="O5230" s="317">
        <v>6.9900001399219036E-3</v>
      </c>
      <c r="P5230" s="317">
        <v>8.2900002598762512E-3</v>
      </c>
      <c r="Q5230" s="36">
        <v>64</v>
      </c>
      <c r="R5230" s="317">
        <v>6.4199999906122676E-3</v>
      </c>
      <c r="S5230" s="317">
        <v>7.689999882131815E-3</v>
      </c>
      <c r="T5230" t="s">
        <v>380</v>
      </c>
      <c r="BA5230" s="395">
        <v>1</v>
      </c>
      <c r="BB5230" s="396" t="s">
        <v>861</v>
      </c>
      <c r="BC5230" t="str">
        <f t="shared" si="456"/>
        <v>RKB</v>
      </c>
      <c r="BD5230" t="str">
        <f t="shared" si="457"/>
        <v>NAoMe_initial_final_stage_tum</v>
      </c>
      <c r="BE5230" s="397" t="s">
        <v>862</v>
      </c>
      <c r="BF5230" t="str">
        <f t="shared" si="458"/>
        <v>Stage 0</v>
      </c>
      <c r="BG5230">
        <f t="shared" si="459"/>
        <v>2</v>
      </c>
      <c r="BH5230" s="398">
        <f t="shared" si="460"/>
        <v>2.3259999230504039E-2</v>
      </c>
      <c r="BO5230" s="33"/>
    </row>
    <row r="5231" spans="1:67">
      <c r="A5231" s="316" t="s">
        <v>27</v>
      </c>
      <c r="B5231" t="s">
        <v>380</v>
      </c>
      <c r="C5231" t="s">
        <v>910</v>
      </c>
      <c r="D5231" t="s">
        <v>314</v>
      </c>
      <c r="E5231" s="316" t="s">
        <v>205</v>
      </c>
      <c r="F5231" s="316" t="s">
        <v>206</v>
      </c>
      <c r="G5231" s="316" t="s">
        <v>448</v>
      </c>
      <c r="H5231" s="316" t="s">
        <v>322</v>
      </c>
      <c r="I5231" s="316" t="s">
        <v>303</v>
      </c>
      <c r="J5231" s="316" t="s">
        <v>305</v>
      </c>
      <c r="K5231" s="36">
        <v>7</v>
      </c>
      <c r="L5231" s="317">
        <v>8.1399999558925629E-2</v>
      </c>
      <c r="M5231" s="317">
        <v>8.8610000908374786E-2</v>
      </c>
      <c r="N5231" s="36">
        <v>45</v>
      </c>
      <c r="O5231" s="317">
        <v>4.4909998774528503E-2</v>
      </c>
      <c r="P5231" s="317">
        <v>5.3320001810789108E-2</v>
      </c>
      <c r="Q5231" s="36">
        <v>359</v>
      </c>
      <c r="R5231" s="317">
        <v>3.5999998450279243E-2</v>
      </c>
      <c r="S5231" s="317">
        <v>4.3150000274181373E-2</v>
      </c>
      <c r="T5231" t="s">
        <v>380</v>
      </c>
      <c r="BA5231" s="395">
        <v>1</v>
      </c>
      <c r="BB5231" s="396" t="s">
        <v>861</v>
      </c>
      <c r="BC5231" t="str">
        <f t="shared" si="456"/>
        <v>RKB</v>
      </c>
      <c r="BD5231" t="str">
        <f t="shared" si="457"/>
        <v>NAoMe_initial_final_stage_tum</v>
      </c>
      <c r="BE5231" s="397" t="s">
        <v>862</v>
      </c>
      <c r="BF5231" t="str">
        <f t="shared" si="458"/>
        <v>Stage 1</v>
      </c>
      <c r="BG5231">
        <f t="shared" si="459"/>
        <v>7</v>
      </c>
      <c r="BH5231" s="398">
        <f t="shared" si="460"/>
        <v>8.1399999558925629E-2</v>
      </c>
      <c r="BO5231" s="33"/>
    </row>
    <row r="5232" spans="1:67">
      <c r="A5232" s="316" t="s">
        <v>27</v>
      </c>
      <c r="B5232" t="s">
        <v>380</v>
      </c>
      <c r="C5232" t="s">
        <v>910</v>
      </c>
      <c r="D5232" t="s">
        <v>314</v>
      </c>
      <c r="E5232" s="316" t="s">
        <v>205</v>
      </c>
      <c r="F5232" s="316" t="s">
        <v>206</v>
      </c>
      <c r="G5232" s="316" t="s">
        <v>448</v>
      </c>
      <c r="H5232" s="316" t="s">
        <v>322</v>
      </c>
      <c r="I5232" s="316" t="s">
        <v>303</v>
      </c>
      <c r="J5232" s="316" t="s">
        <v>306</v>
      </c>
      <c r="K5232" s="36">
        <v>32</v>
      </c>
      <c r="L5232" s="317">
        <v>0.37209001183509832</v>
      </c>
      <c r="M5232" s="317">
        <v>0.40505999326705933</v>
      </c>
      <c r="N5232" s="36">
        <v>142</v>
      </c>
      <c r="O5232" s="317">
        <v>0.1417199969291687</v>
      </c>
      <c r="P5232" s="317">
        <v>0.16824999451637271</v>
      </c>
      <c r="Q5232" s="36">
        <v>996</v>
      </c>
      <c r="R5232" s="317">
        <v>9.9880002439022064E-2</v>
      </c>
      <c r="S5232" s="317">
        <v>0.11970999836921691</v>
      </c>
      <c r="T5232" t="s">
        <v>380</v>
      </c>
      <c r="BA5232" s="395">
        <v>1</v>
      </c>
      <c r="BB5232" s="396" t="s">
        <v>861</v>
      </c>
      <c r="BC5232" t="str">
        <f t="shared" si="456"/>
        <v>RKB</v>
      </c>
      <c r="BD5232" t="str">
        <f t="shared" si="457"/>
        <v>NAoMe_initial_final_stage_tum</v>
      </c>
      <c r="BE5232" s="397" t="s">
        <v>862</v>
      </c>
      <c r="BF5232" t="str">
        <f t="shared" si="458"/>
        <v>Stage 2</v>
      </c>
      <c r="BG5232">
        <f t="shared" si="459"/>
        <v>32</v>
      </c>
      <c r="BH5232" s="398">
        <f t="shared" si="460"/>
        <v>0.37209001183509832</v>
      </c>
      <c r="BO5232" s="33"/>
    </row>
    <row r="5233" spans="1:67">
      <c r="A5233" s="316" t="s">
        <v>27</v>
      </c>
      <c r="B5233" t="s">
        <v>380</v>
      </c>
      <c r="C5233" t="s">
        <v>910</v>
      </c>
      <c r="D5233" t="s">
        <v>314</v>
      </c>
      <c r="E5233" s="316" t="s">
        <v>205</v>
      </c>
      <c r="F5233" s="316" t="s">
        <v>206</v>
      </c>
      <c r="G5233" s="316" t="s">
        <v>448</v>
      </c>
      <c r="H5233" s="316" t="s">
        <v>322</v>
      </c>
      <c r="I5233" s="316" t="s">
        <v>303</v>
      </c>
      <c r="J5233" s="316" t="s">
        <v>307</v>
      </c>
      <c r="K5233" s="36">
        <v>5</v>
      </c>
      <c r="L5233" s="317">
        <v>5.8139998465776437E-2</v>
      </c>
      <c r="M5233" s="317">
        <v>6.3289999961853027E-2</v>
      </c>
      <c r="N5233" s="36">
        <v>89</v>
      </c>
      <c r="O5233" s="317">
        <v>8.8820002973079681E-2</v>
      </c>
      <c r="P5233" s="317">
        <v>0.1054499968886375</v>
      </c>
      <c r="Q5233" s="36">
        <v>742</v>
      </c>
      <c r="R5233" s="317">
        <v>7.4409998953342438E-2</v>
      </c>
      <c r="S5233" s="317">
        <v>8.9180000126361847E-2</v>
      </c>
      <c r="T5233" t="s">
        <v>380</v>
      </c>
      <c r="BA5233" s="395">
        <v>1</v>
      </c>
      <c r="BB5233" s="396" t="s">
        <v>861</v>
      </c>
      <c r="BC5233" t="str">
        <f t="shared" si="456"/>
        <v>RKB</v>
      </c>
      <c r="BD5233" t="str">
        <f t="shared" si="457"/>
        <v>NAoMe_initial_final_stage_tum</v>
      </c>
      <c r="BE5233" s="397" t="s">
        <v>862</v>
      </c>
      <c r="BF5233" t="str">
        <f t="shared" si="458"/>
        <v>Stage 3</v>
      </c>
      <c r="BG5233">
        <f t="shared" si="459"/>
        <v>5</v>
      </c>
      <c r="BH5233" s="398">
        <f t="shared" si="460"/>
        <v>5.8139998465776437E-2</v>
      </c>
      <c r="BO5233" s="33"/>
    </row>
    <row r="5234" spans="1:67">
      <c r="A5234" s="316" t="s">
        <v>27</v>
      </c>
      <c r="B5234" t="s">
        <v>380</v>
      </c>
      <c r="C5234" t="s">
        <v>910</v>
      </c>
      <c r="D5234" t="s">
        <v>314</v>
      </c>
      <c r="E5234" s="316" t="s">
        <v>205</v>
      </c>
      <c r="F5234" s="316" t="s">
        <v>206</v>
      </c>
      <c r="G5234" s="316" t="s">
        <v>448</v>
      </c>
      <c r="H5234" s="316" t="s">
        <v>322</v>
      </c>
      <c r="I5234" s="316" t="s">
        <v>303</v>
      </c>
      <c r="J5234" s="316" t="s">
        <v>336</v>
      </c>
      <c r="K5234" s="36">
        <v>33</v>
      </c>
      <c r="L5234" s="317">
        <v>0.38372001051902771</v>
      </c>
      <c r="M5234" s="317">
        <v>0.41771999001502991</v>
      </c>
      <c r="N5234" s="36">
        <v>561</v>
      </c>
      <c r="O5234" s="317">
        <v>0.55988001823425293</v>
      </c>
      <c r="P5234" s="317">
        <v>0.66469001770019531</v>
      </c>
      <c r="Q5234" s="36">
        <v>6159</v>
      </c>
      <c r="R5234" s="317">
        <v>0.6176300048828125</v>
      </c>
      <c r="S5234" s="317">
        <v>0.74026000499725342</v>
      </c>
      <c r="T5234" t="s">
        <v>380</v>
      </c>
      <c r="BA5234" s="395">
        <v>1</v>
      </c>
      <c r="BB5234" s="396" t="s">
        <v>861</v>
      </c>
      <c r="BC5234" t="str">
        <f t="shared" si="456"/>
        <v>RKB</v>
      </c>
      <c r="BD5234" t="str">
        <f t="shared" si="457"/>
        <v>NAoMe_initial_final_stage_tum</v>
      </c>
      <c r="BE5234" s="397" t="s">
        <v>862</v>
      </c>
      <c r="BF5234" t="str">
        <f t="shared" si="458"/>
        <v>Stage 4</v>
      </c>
      <c r="BG5234">
        <f t="shared" si="459"/>
        <v>33</v>
      </c>
      <c r="BH5234" s="398">
        <f t="shared" si="460"/>
        <v>0.38372001051902771</v>
      </c>
      <c r="BO5234" s="33"/>
    </row>
    <row r="5235" spans="1:67">
      <c r="A5235" s="316" t="s">
        <v>27</v>
      </c>
      <c r="B5235" t="s">
        <v>380</v>
      </c>
      <c r="C5235" t="s">
        <v>910</v>
      </c>
      <c r="D5235" t="s">
        <v>314</v>
      </c>
      <c r="E5235" s="316" t="s">
        <v>205</v>
      </c>
      <c r="F5235" s="316" t="s">
        <v>206</v>
      </c>
      <c r="G5235" s="316" t="s">
        <v>448</v>
      </c>
      <c r="H5235" s="316" t="s">
        <v>322</v>
      </c>
      <c r="I5235" s="316" t="s">
        <v>342</v>
      </c>
      <c r="J5235" s="316" t="s">
        <v>343</v>
      </c>
      <c r="K5235" s="36">
        <v>7</v>
      </c>
      <c r="L5235" s="317">
        <v>8.1399999558925629E-2</v>
      </c>
      <c r="M5235" s="317"/>
      <c r="N5235" s="36">
        <v>158</v>
      </c>
      <c r="O5235" s="317">
        <v>0.15768000483512881</v>
      </c>
      <c r="P5235" s="317"/>
      <c r="Q5235" s="36">
        <v>1652</v>
      </c>
      <c r="R5235" s="317">
        <v>0.1656599938869476</v>
      </c>
      <c r="S5235" s="317"/>
      <c r="T5235" t="s">
        <v>380</v>
      </c>
      <c r="BA5235" s="395">
        <v>1</v>
      </c>
      <c r="BB5235" s="396" t="s">
        <v>861</v>
      </c>
      <c r="BC5235" t="str">
        <f t="shared" si="456"/>
        <v>RKB</v>
      </c>
      <c r="BD5235" t="str">
        <f t="shared" si="457"/>
        <v>NAoMe_initial_final_stage_tum_grp</v>
      </c>
      <c r="BE5235" s="397" t="s">
        <v>862</v>
      </c>
      <c r="BF5235" t="str">
        <f t="shared" si="458"/>
        <v>MBC in HESAPC</v>
      </c>
      <c r="BG5235">
        <f t="shared" si="459"/>
        <v>7</v>
      </c>
      <c r="BH5235" s="398">
        <f t="shared" si="460"/>
        <v>8.1399999558925629E-2</v>
      </c>
      <c r="BO5235" s="33"/>
    </row>
    <row r="5236" spans="1:67">
      <c r="A5236" s="316" t="s">
        <v>27</v>
      </c>
      <c r="B5236" t="s">
        <v>380</v>
      </c>
      <c r="C5236" t="s">
        <v>910</v>
      </c>
      <c r="D5236" t="s">
        <v>314</v>
      </c>
      <c r="E5236" s="316" t="s">
        <v>205</v>
      </c>
      <c r="F5236" s="316" t="s">
        <v>206</v>
      </c>
      <c r="G5236" s="316" t="s">
        <v>448</v>
      </c>
      <c r="H5236" s="316" t="s">
        <v>322</v>
      </c>
      <c r="I5236" s="316" t="s">
        <v>342</v>
      </c>
      <c r="J5236" s="316" t="s">
        <v>344</v>
      </c>
      <c r="K5236" s="36">
        <v>45</v>
      </c>
      <c r="L5236" s="317">
        <v>0.52325999736785889</v>
      </c>
      <c r="M5236" s="317">
        <v>0.56962001323699951</v>
      </c>
      <c r="N5236" s="36">
        <v>283</v>
      </c>
      <c r="O5236" s="317">
        <v>0.28244000673294067</v>
      </c>
      <c r="P5236" s="317">
        <v>0.33531001210212708</v>
      </c>
      <c r="Q5236" s="36">
        <v>2161</v>
      </c>
      <c r="R5236" s="317">
        <v>0.2167100012302399</v>
      </c>
      <c r="S5236" s="317">
        <v>0.25973999500274658</v>
      </c>
      <c r="T5236" t="s">
        <v>380</v>
      </c>
      <c r="BA5236" s="395">
        <v>1</v>
      </c>
      <c r="BB5236" s="396" t="s">
        <v>861</v>
      </c>
      <c r="BC5236" t="str">
        <f t="shared" si="456"/>
        <v>RKB</v>
      </c>
      <c r="BD5236" t="str">
        <f t="shared" si="457"/>
        <v>NAoMe_initial_final_stage_tum_grp</v>
      </c>
      <c r="BE5236" s="397" t="s">
        <v>862</v>
      </c>
      <c r="BF5236" t="str">
        <f t="shared" si="458"/>
        <v>Stage 0-3</v>
      </c>
      <c r="BG5236">
        <f t="shared" si="459"/>
        <v>45</v>
      </c>
      <c r="BH5236" s="398">
        <f t="shared" si="460"/>
        <v>0.52325999736785889</v>
      </c>
      <c r="BO5236" s="33"/>
    </row>
    <row r="5237" spans="1:67">
      <c r="A5237" s="316" t="s">
        <v>27</v>
      </c>
      <c r="B5237" t="s">
        <v>380</v>
      </c>
      <c r="C5237" t="s">
        <v>910</v>
      </c>
      <c r="D5237" t="s">
        <v>314</v>
      </c>
      <c r="E5237" s="316" t="s">
        <v>205</v>
      </c>
      <c r="F5237" s="316" t="s">
        <v>206</v>
      </c>
      <c r="G5237" s="316" t="s">
        <v>448</v>
      </c>
      <c r="H5237" s="316" t="s">
        <v>322</v>
      </c>
      <c r="I5237" s="316" t="s">
        <v>342</v>
      </c>
      <c r="J5237" s="316" t="s">
        <v>336</v>
      </c>
      <c r="K5237" s="36">
        <v>34</v>
      </c>
      <c r="L5237" s="317">
        <v>0.39535000920295721</v>
      </c>
      <c r="M5237" s="317">
        <v>0.43037998676300049</v>
      </c>
      <c r="N5237" s="36">
        <v>561</v>
      </c>
      <c r="O5237" s="317">
        <v>0.55988001823425293</v>
      </c>
      <c r="P5237" s="317">
        <v>0.66469001770019531</v>
      </c>
      <c r="Q5237" s="36">
        <v>6159</v>
      </c>
      <c r="R5237" s="317">
        <v>0.6176300048828125</v>
      </c>
      <c r="S5237" s="317">
        <v>0.74026000499725342</v>
      </c>
      <c r="T5237" t="s">
        <v>380</v>
      </c>
      <c r="BA5237" s="395">
        <v>1</v>
      </c>
      <c r="BB5237" s="396" t="s">
        <v>861</v>
      </c>
      <c r="BC5237" t="str">
        <f t="shared" si="456"/>
        <v>RKB</v>
      </c>
      <c r="BD5237" t="str">
        <f t="shared" si="457"/>
        <v>NAoMe_initial_final_stage_tum_grp</v>
      </c>
      <c r="BE5237" s="397" t="s">
        <v>862</v>
      </c>
      <c r="BF5237" t="str">
        <f t="shared" si="458"/>
        <v>Stage 4</v>
      </c>
      <c r="BG5237">
        <f t="shared" si="459"/>
        <v>34</v>
      </c>
      <c r="BH5237" s="398">
        <f t="shared" si="460"/>
        <v>0.39535000920295721</v>
      </c>
      <c r="BO5237" s="33"/>
    </row>
    <row r="5238" spans="1:67">
      <c r="A5238" s="316" t="s">
        <v>27</v>
      </c>
      <c r="B5238" t="s">
        <v>380</v>
      </c>
      <c r="C5238" t="s">
        <v>910</v>
      </c>
      <c r="D5238" t="s">
        <v>314</v>
      </c>
      <c r="E5238" s="316" t="s">
        <v>205</v>
      </c>
      <c r="F5238" s="316" t="s">
        <v>206</v>
      </c>
      <c r="G5238" s="316" t="s">
        <v>448</v>
      </c>
      <c r="H5238" s="316" t="s">
        <v>322</v>
      </c>
      <c r="I5238" s="316" t="s">
        <v>658</v>
      </c>
      <c r="J5238" s="316" t="s">
        <v>345</v>
      </c>
      <c r="K5238" s="36">
        <v>86</v>
      </c>
      <c r="L5238" s="317">
        <v>1</v>
      </c>
      <c r="M5238" s="317"/>
      <c r="N5238" s="36">
        <v>1002</v>
      </c>
      <c r="O5238" s="317">
        <v>1</v>
      </c>
      <c r="P5238" s="317"/>
      <c r="Q5238" s="36">
        <v>9972</v>
      </c>
      <c r="R5238" s="317">
        <v>1</v>
      </c>
      <c r="S5238" s="317"/>
      <c r="T5238" t="s">
        <v>380</v>
      </c>
      <c r="BA5238" s="395">
        <v>1</v>
      </c>
      <c r="BB5238" s="396" t="s">
        <v>861</v>
      </c>
      <c r="BC5238" t="str">
        <f t="shared" si="456"/>
        <v>RKB</v>
      </c>
      <c r="BD5238" t="str">
        <f t="shared" si="457"/>
        <v>NAoMe_initial_final_who_ps</v>
      </c>
      <c r="BE5238" s="397" t="s">
        <v>862</v>
      </c>
      <c r="BF5238" t="str">
        <f t="shared" si="458"/>
        <v>Not recorded</v>
      </c>
      <c r="BG5238">
        <f t="shared" si="459"/>
        <v>86</v>
      </c>
      <c r="BH5238" s="398">
        <f t="shared" si="460"/>
        <v>1</v>
      </c>
      <c r="BO5238" s="33"/>
    </row>
    <row r="5239" spans="1:67">
      <c r="A5239" s="316" t="s">
        <v>27</v>
      </c>
      <c r="B5239" t="s">
        <v>380</v>
      </c>
      <c r="C5239" t="s">
        <v>910</v>
      </c>
      <c r="D5239" t="s">
        <v>314</v>
      </c>
      <c r="E5239" s="316" t="s">
        <v>205</v>
      </c>
      <c r="F5239" s="316" t="s">
        <v>206</v>
      </c>
      <c r="G5239" s="316" t="s">
        <v>448</v>
      </c>
      <c r="H5239" s="316" t="s">
        <v>322</v>
      </c>
      <c r="I5239" s="316" t="s">
        <v>291</v>
      </c>
      <c r="J5239" s="316" t="s">
        <v>313</v>
      </c>
      <c r="K5239" s="36">
        <v>86</v>
      </c>
      <c r="L5239" s="317">
        <v>1</v>
      </c>
      <c r="M5239" s="317"/>
      <c r="N5239" s="36">
        <v>991</v>
      </c>
      <c r="O5239" s="317">
        <v>0.98901998996734619</v>
      </c>
      <c r="P5239" s="317"/>
      <c r="Q5239" s="36">
        <v>9846</v>
      </c>
      <c r="R5239" s="317">
        <v>0.98736000061035156</v>
      </c>
      <c r="S5239" s="317"/>
      <c r="T5239" t="s">
        <v>380</v>
      </c>
      <c r="BA5239" s="395">
        <v>1</v>
      </c>
      <c r="BB5239" s="396" t="s">
        <v>861</v>
      </c>
      <c r="BC5239" t="str">
        <f t="shared" si="456"/>
        <v>RKB</v>
      </c>
      <c r="BD5239" t="str">
        <f t="shared" si="457"/>
        <v>NAoMe_initial_gender</v>
      </c>
      <c r="BE5239" s="397" t="s">
        <v>862</v>
      </c>
      <c r="BF5239" t="str">
        <f t="shared" si="458"/>
        <v>Female</v>
      </c>
      <c r="BG5239">
        <f t="shared" si="459"/>
        <v>86</v>
      </c>
      <c r="BH5239" s="398">
        <f t="shared" si="460"/>
        <v>1</v>
      </c>
      <c r="BO5239" s="33"/>
    </row>
    <row r="5240" spans="1:67">
      <c r="A5240" s="316" t="s">
        <v>27</v>
      </c>
      <c r="B5240" t="s">
        <v>380</v>
      </c>
      <c r="C5240" t="s">
        <v>910</v>
      </c>
      <c r="D5240" t="s">
        <v>314</v>
      </c>
      <c r="E5240" s="316" t="s">
        <v>205</v>
      </c>
      <c r="F5240" s="316" t="s">
        <v>206</v>
      </c>
      <c r="G5240" s="316" t="s">
        <v>448</v>
      </c>
      <c r="H5240" s="316" t="s">
        <v>322</v>
      </c>
      <c r="I5240" s="316" t="s">
        <v>291</v>
      </c>
      <c r="J5240" s="316" t="s">
        <v>293</v>
      </c>
      <c r="K5240" s="36">
        <v>0</v>
      </c>
      <c r="L5240" s="317">
        <v>0</v>
      </c>
      <c r="M5240" s="317"/>
      <c r="N5240" s="36">
        <v>11</v>
      </c>
      <c r="O5240" s="317">
        <v>1.097999978810549E-2</v>
      </c>
      <c r="P5240" s="317"/>
      <c r="Q5240" s="36">
        <v>126</v>
      </c>
      <c r="R5240" s="317">
        <v>1.264000032097101E-2</v>
      </c>
      <c r="S5240" s="317"/>
      <c r="T5240" t="s">
        <v>380</v>
      </c>
      <c r="BA5240" s="395">
        <v>1</v>
      </c>
      <c r="BB5240" s="396" t="s">
        <v>861</v>
      </c>
      <c r="BC5240" t="str">
        <f t="shared" si="456"/>
        <v>RKB</v>
      </c>
      <c r="BD5240" t="str">
        <f t="shared" si="457"/>
        <v>NAoMe_initial_gender</v>
      </c>
      <c r="BE5240" s="397" t="s">
        <v>862</v>
      </c>
      <c r="BF5240" t="str">
        <f t="shared" si="458"/>
        <v>Male</v>
      </c>
      <c r="BG5240">
        <f t="shared" si="459"/>
        <v>0</v>
      </c>
      <c r="BH5240" s="398">
        <f t="shared" si="460"/>
        <v>0</v>
      </c>
      <c r="BO5240" s="33"/>
    </row>
    <row r="5241" spans="1:67">
      <c r="A5241" s="316" t="s">
        <v>27</v>
      </c>
      <c r="B5241" t="s">
        <v>380</v>
      </c>
      <c r="C5241" t="s">
        <v>910</v>
      </c>
      <c r="D5241" t="s">
        <v>314</v>
      </c>
      <c r="E5241" s="316" t="s">
        <v>205</v>
      </c>
      <c r="F5241" s="316" t="s">
        <v>206</v>
      </c>
      <c r="G5241" s="316" t="s">
        <v>448</v>
      </c>
      <c r="H5241" s="316" t="s">
        <v>322</v>
      </c>
      <c r="I5241" s="316" t="s">
        <v>659</v>
      </c>
      <c r="J5241" s="316" t="s">
        <v>294</v>
      </c>
      <c r="K5241" s="36">
        <v>28</v>
      </c>
      <c r="L5241" s="317">
        <v>0.32558000087738043</v>
      </c>
      <c r="M5241" s="317">
        <v>0.32558000087738043</v>
      </c>
      <c r="N5241" s="36">
        <v>297</v>
      </c>
      <c r="O5241" s="317">
        <v>0.29640999436378479</v>
      </c>
      <c r="P5241" s="317">
        <v>0.29640999436378479</v>
      </c>
      <c r="Q5241" s="36">
        <v>1800</v>
      </c>
      <c r="R5241" s="317">
        <v>0.18050999939441681</v>
      </c>
      <c r="S5241" s="317">
        <v>0.18050999939441681</v>
      </c>
      <c r="T5241" t="s">
        <v>380</v>
      </c>
      <c r="BA5241" s="395">
        <v>1</v>
      </c>
      <c r="BB5241" s="396" t="s">
        <v>861</v>
      </c>
      <c r="BC5241" t="str">
        <f t="shared" si="456"/>
        <v>RKB</v>
      </c>
      <c r="BD5241" t="str">
        <f t="shared" si="457"/>
        <v>NAoMe_initial_imd_2019</v>
      </c>
      <c r="BE5241" s="397" t="s">
        <v>862</v>
      </c>
      <c r="BF5241" t="str">
        <f t="shared" si="458"/>
        <v>1 - most deprived</v>
      </c>
      <c r="BG5241">
        <f t="shared" si="459"/>
        <v>28</v>
      </c>
      <c r="BH5241" s="398">
        <f t="shared" si="460"/>
        <v>0.32558000087738043</v>
      </c>
      <c r="BO5241" s="33"/>
    </row>
    <row r="5242" spans="1:67">
      <c r="A5242" s="316" t="s">
        <v>27</v>
      </c>
      <c r="B5242" t="s">
        <v>380</v>
      </c>
      <c r="C5242" t="s">
        <v>910</v>
      </c>
      <c r="D5242" t="s">
        <v>314</v>
      </c>
      <c r="E5242" s="316" t="s">
        <v>205</v>
      </c>
      <c r="F5242" s="316" t="s">
        <v>206</v>
      </c>
      <c r="G5242" s="316" t="s">
        <v>448</v>
      </c>
      <c r="H5242" s="316" t="s">
        <v>322</v>
      </c>
      <c r="I5242" s="316" t="s">
        <v>659</v>
      </c>
      <c r="J5242" s="316" t="s">
        <v>15</v>
      </c>
      <c r="K5242" s="36">
        <v>17</v>
      </c>
      <c r="L5242" s="317">
        <v>0.19766999781131739</v>
      </c>
      <c r="M5242" s="317">
        <v>0.19766999781131739</v>
      </c>
      <c r="N5242" s="36">
        <v>177</v>
      </c>
      <c r="O5242" s="317">
        <v>0.17665000259876251</v>
      </c>
      <c r="P5242" s="317">
        <v>0.17665000259876251</v>
      </c>
      <c r="Q5242" s="36">
        <v>2036</v>
      </c>
      <c r="R5242" s="317">
        <v>0.20417000353336329</v>
      </c>
      <c r="S5242" s="317">
        <v>0.20417000353336329</v>
      </c>
      <c r="T5242" t="s">
        <v>380</v>
      </c>
      <c r="BA5242" s="395">
        <v>1</v>
      </c>
      <c r="BB5242" s="396" t="s">
        <v>861</v>
      </c>
      <c r="BC5242" t="str">
        <f t="shared" si="456"/>
        <v>RKB</v>
      </c>
      <c r="BD5242" t="str">
        <f t="shared" si="457"/>
        <v>NAoMe_initial_imd_2019</v>
      </c>
      <c r="BE5242" s="397" t="s">
        <v>862</v>
      </c>
      <c r="BF5242" t="str">
        <f t="shared" si="458"/>
        <v>2</v>
      </c>
      <c r="BG5242">
        <f t="shared" si="459"/>
        <v>17</v>
      </c>
      <c r="BH5242" s="398">
        <f t="shared" si="460"/>
        <v>0.19766999781131739</v>
      </c>
      <c r="BO5242" s="33"/>
    </row>
    <row r="5243" spans="1:67">
      <c r="A5243" s="316" t="s">
        <v>27</v>
      </c>
      <c r="B5243" t="s">
        <v>380</v>
      </c>
      <c r="C5243" t="s">
        <v>910</v>
      </c>
      <c r="D5243" t="s">
        <v>314</v>
      </c>
      <c r="E5243" s="316" t="s">
        <v>205</v>
      </c>
      <c r="F5243" s="316" t="s">
        <v>206</v>
      </c>
      <c r="G5243" s="316" t="s">
        <v>448</v>
      </c>
      <c r="H5243" s="316" t="s">
        <v>322</v>
      </c>
      <c r="I5243" s="316" t="s">
        <v>659</v>
      </c>
      <c r="J5243" s="316" t="s">
        <v>16</v>
      </c>
      <c r="K5243" s="36">
        <v>12</v>
      </c>
      <c r="L5243" s="317">
        <v>0.1395300030708313</v>
      </c>
      <c r="M5243" s="317">
        <v>0.1395300030708313</v>
      </c>
      <c r="N5243" s="36">
        <v>186</v>
      </c>
      <c r="O5243" s="317">
        <v>0.18562999367713931</v>
      </c>
      <c r="P5243" s="317">
        <v>0.18562999367713931</v>
      </c>
      <c r="Q5243" s="36">
        <v>2085</v>
      </c>
      <c r="R5243" s="317">
        <v>0.20908999443054199</v>
      </c>
      <c r="S5243" s="317">
        <v>0.20908999443054199</v>
      </c>
      <c r="T5243" t="s">
        <v>380</v>
      </c>
      <c r="BA5243" s="395">
        <v>1</v>
      </c>
      <c r="BB5243" s="396" t="s">
        <v>861</v>
      </c>
      <c r="BC5243" t="str">
        <f t="shared" si="456"/>
        <v>RKB</v>
      </c>
      <c r="BD5243" t="str">
        <f t="shared" si="457"/>
        <v>NAoMe_initial_imd_2019</v>
      </c>
      <c r="BE5243" s="397" t="s">
        <v>862</v>
      </c>
      <c r="BF5243" t="str">
        <f t="shared" si="458"/>
        <v>3</v>
      </c>
      <c r="BG5243">
        <f t="shared" si="459"/>
        <v>12</v>
      </c>
      <c r="BH5243" s="398">
        <f t="shared" si="460"/>
        <v>0.1395300030708313</v>
      </c>
      <c r="BO5243" s="33"/>
    </row>
    <row r="5244" spans="1:67">
      <c r="A5244" s="316" t="s">
        <v>27</v>
      </c>
      <c r="B5244" t="s">
        <v>380</v>
      </c>
      <c r="C5244" t="s">
        <v>910</v>
      </c>
      <c r="D5244" t="s">
        <v>314</v>
      </c>
      <c r="E5244" s="316" t="s">
        <v>205</v>
      </c>
      <c r="F5244" s="316" t="s">
        <v>206</v>
      </c>
      <c r="G5244" s="316" t="s">
        <v>448</v>
      </c>
      <c r="H5244" s="316" t="s">
        <v>322</v>
      </c>
      <c r="I5244" s="316" t="s">
        <v>659</v>
      </c>
      <c r="J5244" s="316" t="s">
        <v>17</v>
      </c>
      <c r="K5244" s="36">
        <v>17</v>
      </c>
      <c r="L5244" s="317">
        <v>0.19766999781131739</v>
      </c>
      <c r="M5244" s="317">
        <v>0.19766999781131739</v>
      </c>
      <c r="N5244" s="36">
        <v>202</v>
      </c>
      <c r="O5244" s="317">
        <v>0.20160000026226041</v>
      </c>
      <c r="P5244" s="317">
        <v>0.20160000026226041</v>
      </c>
      <c r="Q5244" s="36">
        <v>2024</v>
      </c>
      <c r="R5244" s="317">
        <v>0.2029699981212616</v>
      </c>
      <c r="S5244" s="317">
        <v>0.2029699981212616</v>
      </c>
      <c r="T5244" t="s">
        <v>380</v>
      </c>
      <c r="BA5244" s="395">
        <v>1</v>
      </c>
      <c r="BB5244" s="396" t="s">
        <v>861</v>
      </c>
      <c r="BC5244" t="str">
        <f t="shared" si="456"/>
        <v>RKB</v>
      </c>
      <c r="BD5244" t="str">
        <f t="shared" si="457"/>
        <v>NAoMe_initial_imd_2019</v>
      </c>
      <c r="BE5244" s="397" t="s">
        <v>862</v>
      </c>
      <c r="BF5244" t="str">
        <f t="shared" si="458"/>
        <v>4</v>
      </c>
      <c r="BG5244">
        <f t="shared" si="459"/>
        <v>17</v>
      </c>
      <c r="BH5244" s="398">
        <f t="shared" si="460"/>
        <v>0.19766999781131739</v>
      </c>
      <c r="BO5244" s="33"/>
    </row>
    <row r="5245" spans="1:67">
      <c r="A5245" s="316" t="s">
        <v>27</v>
      </c>
      <c r="B5245" t="s">
        <v>380</v>
      </c>
      <c r="C5245" t="s">
        <v>910</v>
      </c>
      <c r="D5245" t="s">
        <v>314</v>
      </c>
      <c r="E5245" s="316" t="s">
        <v>205</v>
      </c>
      <c r="F5245" s="316" t="s">
        <v>206</v>
      </c>
      <c r="G5245" s="316" t="s">
        <v>448</v>
      </c>
      <c r="H5245" s="316" t="s">
        <v>322</v>
      </c>
      <c r="I5245" s="316" t="s">
        <v>659</v>
      </c>
      <c r="J5245" s="316" t="s">
        <v>295</v>
      </c>
      <c r="K5245" s="36">
        <v>12</v>
      </c>
      <c r="L5245" s="317">
        <v>0.1395300030708313</v>
      </c>
      <c r="M5245" s="317">
        <v>0.1395300030708313</v>
      </c>
      <c r="N5245" s="36">
        <v>140</v>
      </c>
      <c r="O5245" s="317">
        <v>0.13971999287605291</v>
      </c>
      <c r="P5245" s="317">
        <v>0.13971999287605291</v>
      </c>
      <c r="Q5245" s="36">
        <v>2027</v>
      </c>
      <c r="R5245" s="317">
        <v>0.2032700031995773</v>
      </c>
      <c r="S5245" s="317">
        <v>0.2032700031995773</v>
      </c>
      <c r="T5245" t="s">
        <v>380</v>
      </c>
      <c r="BA5245" s="395">
        <v>1</v>
      </c>
      <c r="BB5245" s="396" t="s">
        <v>861</v>
      </c>
      <c r="BC5245" t="str">
        <f t="shared" si="456"/>
        <v>RKB</v>
      </c>
      <c r="BD5245" t="str">
        <f t="shared" si="457"/>
        <v>NAoMe_initial_imd_2019</v>
      </c>
      <c r="BE5245" s="397" t="s">
        <v>862</v>
      </c>
      <c r="BF5245" t="str">
        <f t="shared" si="458"/>
        <v>5 - least deprived</v>
      </c>
      <c r="BG5245">
        <f t="shared" si="459"/>
        <v>12</v>
      </c>
      <c r="BH5245" s="398">
        <f t="shared" si="460"/>
        <v>0.1395300030708313</v>
      </c>
      <c r="BO5245" s="33"/>
    </row>
    <row r="5246" spans="1:67">
      <c r="A5246" s="316" t="s">
        <v>27</v>
      </c>
      <c r="B5246" t="s">
        <v>380</v>
      </c>
      <c r="C5246" t="s">
        <v>910</v>
      </c>
      <c r="D5246" t="s">
        <v>314</v>
      </c>
      <c r="E5246" s="316" t="s">
        <v>205</v>
      </c>
      <c r="F5246" s="316" t="s">
        <v>206</v>
      </c>
      <c r="G5246" s="316" t="s">
        <v>448</v>
      </c>
      <c r="H5246" s="316" t="s">
        <v>322</v>
      </c>
      <c r="I5246" s="316" t="s">
        <v>659</v>
      </c>
      <c r="J5246" s="316" t="s">
        <v>260</v>
      </c>
      <c r="K5246" s="36">
        <v>0</v>
      </c>
      <c r="L5246" s="317">
        <v>0</v>
      </c>
      <c r="M5246" s="317"/>
      <c r="N5246" s="36">
        <v>0</v>
      </c>
      <c r="O5246" s="317">
        <v>0</v>
      </c>
      <c r="P5246" s="317"/>
      <c r="Q5246" s="36">
        <v>0</v>
      </c>
      <c r="R5246" s="317">
        <v>0</v>
      </c>
      <c r="S5246" s="317"/>
      <c r="T5246" t="s">
        <v>380</v>
      </c>
      <c r="BA5246" s="395">
        <v>1</v>
      </c>
      <c r="BB5246" s="396" t="s">
        <v>861</v>
      </c>
      <c r="BC5246" t="str">
        <f t="shared" si="456"/>
        <v>RKB</v>
      </c>
      <c r="BD5246" t="str">
        <f t="shared" si="457"/>
        <v>NAoMe_initial_imd_2019</v>
      </c>
      <c r="BE5246" s="397" t="s">
        <v>862</v>
      </c>
      <c r="BF5246" t="str">
        <f t="shared" si="458"/>
        <v>Unknown</v>
      </c>
      <c r="BG5246">
        <f t="shared" si="459"/>
        <v>0</v>
      </c>
      <c r="BH5246" s="398">
        <f t="shared" si="460"/>
        <v>0</v>
      </c>
      <c r="BO5246" s="33"/>
    </row>
    <row r="5247" spans="1:67">
      <c r="A5247" s="316" t="s">
        <v>27</v>
      </c>
      <c r="B5247" t="s">
        <v>380</v>
      </c>
      <c r="C5247" t="s">
        <v>910</v>
      </c>
      <c r="D5247" t="s">
        <v>314</v>
      </c>
      <c r="E5247" s="316" t="s">
        <v>205</v>
      </c>
      <c r="F5247" s="316" t="s">
        <v>206</v>
      </c>
      <c r="G5247" s="316" t="s">
        <v>448</v>
      </c>
      <c r="H5247" s="316" t="s">
        <v>322</v>
      </c>
      <c r="I5247" s="316" t="s">
        <v>296</v>
      </c>
      <c r="J5247" s="316" t="s">
        <v>297</v>
      </c>
      <c r="K5247" s="36">
        <v>40</v>
      </c>
      <c r="L5247" s="317">
        <v>0.46511998772621149</v>
      </c>
      <c r="M5247" s="317">
        <v>0.46511998772621149</v>
      </c>
      <c r="N5247" s="36">
        <v>521</v>
      </c>
      <c r="O5247" s="317">
        <v>0.51995998620986938</v>
      </c>
      <c r="P5247" s="317">
        <v>0.52947002649307251</v>
      </c>
      <c r="Q5247" s="36">
        <v>5528</v>
      </c>
      <c r="R5247" s="317">
        <v>0.55435001850128174</v>
      </c>
      <c r="S5247" s="317">
        <v>0.56936997175216675</v>
      </c>
      <c r="T5247" t="s">
        <v>380</v>
      </c>
      <c r="BA5247" s="395">
        <v>1</v>
      </c>
      <c r="BB5247" s="396" t="s">
        <v>861</v>
      </c>
      <c r="BC5247" t="str">
        <f t="shared" si="456"/>
        <v>RKB</v>
      </c>
      <c r="BD5247" t="str">
        <f t="shared" si="457"/>
        <v>NAoMe_initial_scarf_731_grp</v>
      </c>
      <c r="BE5247" s="397" t="s">
        <v>862</v>
      </c>
      <c r="BF5247" t="str">
        <f t="shared" si="458"/>
        <v>Fit</v>
      </c>
      <c r="BG5247">
        <f t="shared" si="459"/>
        <v>40</v>
      </c>
      <c r="BH5247" s="398">
        <f t="shared" si="460"/>
        <v>0.46511998772621149</v>
      </c>
      <c r="BO5247" s="33"/>
    </row>
    <row r="5248" spans="1:67">
      <c r="A5248" s="316" t="s">
        <v>27</v>
      </c>
      <c r="B5248" t="s">
        <v>380</v>
      </c>
      <c r="C5248" t="s">
        <v>910</v>
      </c>
      <c r="D5248" t="s">
        <v>314</v>
      </c>
      <c r="E5248" s="316" t="s">
        <v>205</v>
      </c>
      <c r="F5248" s="316" t="s">
        <v>206</v>
      </c>
      <c r="G5248" s="316" t="s">
        <v>448</v>
      </c>
      <c r="H5248" s="316" t="s">
        <v>322</v>
      </c>
      <c r="I5248" s="316" t="s">
        <v>296</v>
      </c>
      <c r="J5248" s="316" t="s">
        <v>298</v>
      </c>
      <c r="K5248" s="36">
        <v>21</v>
      </c>
      <c r="L5248" s="317">
        <v>0.24419000744819641</v>
      </c>
      <c r="M5248" s="317">
        <v>0.24419000744819641</v>
      </c>
      <c r="N5248" s="36">
        <v>150</v>
      </c>
      <c r="O5248" s="317">
        <v>0.14970000088214869</v>
      </c>
      <c r="P5248" s="317">
        <v>0.15243999660015109</v>
      </c>
      <c r="Q5248" s="36">
        <v>1492</v>
      </c>
      <c r="R5248" s="317">
        <v>0.149619996547699</v>
      </c>
      <c r="S5248" s="317">
        <v>0.153669998049736</v>
      </c>
      <c r="T5248" t="s">
        <v>380</v>
      </c>
      <c r="BA5248" s="395">
        <v>1</v>
      </c>
      <c r="BB5248" s="396" t="s">
        <v>861</v>
      </c>
      <c r="BC5248" t="str">
        <f t="shared" si="456"/>
        <v>RKB</v>
      </c>
      <c r="BD5248" t="str">
        <f t="shared" si="457"/>
        <v>NAoMe_initial_scarf_731_grp</v>
      </c>
      <c r="BE5248" s="397" t="s">
        <v>862</v>
      </c>
      <c r="BF5248" t="str">
        <f t="shared" si="458"/>
        <v>Mild frailty</v>
      </c>
      <c r="BG5248">
        <f t="shared" si="459"/>
        <v>21</v>
      </c>
      <c r="BH5248" s="398">
        <f t="shared" si="460"/>
        <v>0.24419000744819641</v>
      </c>
      <c r="BO5248" s="33"/>
    </row>
    <row r="5249" spans="1:67">
      <c r="A5249" s="316" t="s">
        <v>27</v>
      </c>
      <c r="B5249" t="s">
        <v>380</v>
      </c>
      <c r="C5249" t="s">
        <v>910</v>
      </c>
      <c r="D5249" t="s">
        <v>314</v>
      </c>
      <c r="E5249" s="316" t="s">
        <v>205</v>
      </c>
      <c r="F5249" s="316" t="s">
        <v>206</v>
      </c>
      <c r="G5249" s="316" t="s">
        <v>448</v>
      </c>
      <c r="H5249" s="316" t="s">
        <v>322</v>
      </c>
      <c r="I5249" s="316" t="s">
        <v>296</v>
      </c>
      <c r="J5249" s="316" t="s">
        <v>299</v>
      </c>
      <c r="K5249" s="36">
        <v>16</v>
      </c>
      <c r="L5249" s="317">
        <v>0.1860499978065491</v>
      </c>
      <c r="M5249" s="317">
        <v>0.1860499978065491</v>
      </c>
      <c r="N5249" s="36">
        <v>168</v>
      </c>
      <c r="O5249" s="317">
        <v>0.1676599979400635</v>
      </c>
      <c r="P5249" s="317">
        <v>0.17072999477386469</v>
      </c>
      <c r="Q5249" s="36">
        <v>1470</v>
      </c>
      <c r="R5249" s="317">
        <v>0.1474100053310394</v>
      </c>
      <c r="S5249" s="317">
        <v>0.1514099985361099</v>
      </c>
      <c r="T5249" t="s">
        <v>380</v>
      </c>
      <c r="BA5249" s="395">
        <v>1</v>
      </c>
      <c r="BB5249" s="396" t="s">
        <v>861</v>
      </c>
      <c r="BC5249" t="str">
        <f t="shared" si="456"/>
        <v>RKB</v>
      </c>
      <c r="BD5249" t="str">
        <f t="shared" si="457"/>
        <v>NAoMe_initial_scarf_731_grp</v>
      </c>
      <c r="BE5249" s="397" t="s">
        <v>862</v>
      </c>
      <c r="BF5249" t="str">
        <f t="shared" si="458"/>
        <v>Moderate frailty</v>
      </c>
      <c r="BG5249">
        <f t="shared" si="459"/>
        <v>16</v>
      </c>
      <c r="BH5249" s="398">
        <f t="shared" si="460"/>
        <v>0.1860499978065491</v>
      </c>
      <c r="BO5249" s="33"/>
    </row>
    <row r="5250" spans="1:67">
      <c r="A5250" s="316" t="s">
        <v>27</v>
      </c>
      <c r="B5250" t="s">
        <v>380</v>
      </c>
      <c r="C5250" t="s">
        <v>910</v>
      </c>
      <c r="D5250" t="s">
        <v>314</v>
      </c>
      <c r="E5250" s="316" t="s">
        <v>205</v>
      </c>
      <c r="F5250" s="316" t="s">
        <v>206</v>
      </c>
      <c r="G5250" s="316" t="s">
        <v>448</v>
      </c>
      <c r="H5250" s="316" t="s">
        <v>322</v>
      </c>
      <c r="I5250" s="316" t="s">
        <v>296</v>
      </c>
      <c r="J5250" s="316" t="s">
        <v>353</v>
      </c>
      <c r="K5250" s="36">
        <v>0</v>
      </c>
      <c r="L5250" s="317">
        <v>0</v>
      </c>
      <c r="M5250" s="317"/>
      <c r="N5250" s="36">
        <v>18</v>
      </c>
      <c r="O5250" s="317">
        <v>1.7960000783205029E-2</v>
      </c>
      <c r="P5250" s="317"/>
      <c r="Q5250" s="36">
        <v>263</v>
      </c>
      <c r="R5250" s="317">
        <v>2.6370000094175339E-2</v>
      </c>
      <c r="S5250" s="317"/>
      <c r="T5250" t="s">
        <v>380</v>
      </c>
      <c r="BA5250" s="395">
        <v>1</v>
      </c>
      <c r="BB5250" s="396" t="s">
        <v>861</v>
      </c>
      <c r="BC5250" t="str">
        <f t="shared" si="456"/>
        <v>RKB</v>
      </c>
      <c r="BD5250" t="str">
        <f t="shared" si="457"/>
        <v>NAoMe_initial_scarf_731_grp</v>
      </c>
      <c r="BE5250" s="397" t="s">
        <v>862</v>
      </c>
      <c r="BF5250" t="str">
        <f t="shared" si="458"/>
        <v>Not in HESAPC</v>
      </c>
      <c r="BG5250">
        <f t="shared" si="459"/>
        <v>0</v>
      </c>
      <c r="BH5250" s="398">
        <f t="shared" si="460"/>
        <v>0</v>
      </c>
      <c r="BO5250" s="33"/>
    </row>
    <row r="5251" spans="1:67">
      <c r="A5251" s="316" t="s">
        <v>27</v>
      </c>
      <c r="B5251" t="s">
        <v>380</v>
      </c>
      <c r="C5251" t="s">
        <v>910</v>
      </c>
      <c r="D5251" t="s">
        <v>314</v>
      </c>
      <c r="E5251" s="316" t="s">
        <v>205</v>
      </c>
      <c r="F5251" s="316" t="s">
        <v>206</v>
      </c>
      <c r="G5251" s="316" t="s">
        <v>448</v>
      </c>
      <c r="H5251" s="316" t="s">
        <v>322</v>
      </c>
      <c r="I5251" s="316" t="s">
        <v>296</v>
      </c>
      <c r="J5251" s="316" t="s">
        <v>300</v>
      </c>
      <c r="K5251" s="36">
        <v>9</v>
      </c>
      <c r="L5251" s="317">
        <v>0.1046499982476234</v>
      </c>
      <c r="M5251" s="317">
        <v>0.1046499982476234</v>
      </c>
      <c r="N5251" s="36">
        <v>145</v>
      </c>
      <c r="O5251" s="317">
        <v>0.1447100043296814</v>
      </c>
      <c r="P5251" s="317">
        <v>0.1473599970340729</v>
      </c>
      <c r="Q5251" s="36">
        <v>1219</v>
      </c>
      <c r="R5251" s="317">
        <v>0.1222399994730949</v>
      </c>
      <c r="S5251" s="317">
        <v>0.12555000185966489</v>
      </c>
      <c r="T5251" t="s">
        <v>380</v>
      </c>
      <c r="BA5251" s="395">
        <v>1</v>
      </c>
      <c r="BB5251" s="396" t="s">
        <v>861</v>
      </c>
      <c r="BC5251" t="str">
        <f t="shared" ref="BC5251:BC5314" si="461">E5251</f>
        <v>RKB</v>
      </c>
      <c r="BD5251" t="str">
        <f t="shared" ref="BD5251:BD5314" si="462">(LEFT(A5251, LEN(A5251)-7))&amp;"_"&amp;I5251</f>
        <v>NAoMe_initial_scarf_731_grp</v>
      </c>
      <c r="BE5251" s="397" t="s">
        <v>862</v>
      </c>
      <c r="BF5251" t="str">
        <f t="shared" ref="BF5251:BF5314" si="463">J5251</f>
        <v>Severe frailty</v>
      </c>
      <c r="BG5251">
        <f t="shared" ref="BG5251:BG5314" si="464">K5251</f>
        <v>9</v>
      </c>
      <c r="BH5251" s="398">
        <f t="shared" ref="BH5251:BH5314" si="465">L5251</f>
        <v>0.1046499982476234</v>
      </c>
      <c r="BO5251" s="33"/>
    </row>
    <row r="5252" spans="1:67">
      <c r="A5252" s="316" t="s">
        <v>27</v>
      </c>
      <c r="B5252" t="s">
        <v>380</v>
      </c>
      <c r="C5252" t="s">
        <v>910</v>
      </c>
      <c r="D5252" t="s">
        <v>314</v>
      </c>
      <c r="E5252" s="316" t="s">
        <v>207</v>
      </c>
      <c r="F5252" s="316" t="s">
        <v>208</v>
      </c>
      <c r="G5252" s="316" t="s">
        <v>446</v>
      </c>
      <c r="H5252" s="316" t="s">
        <v>316</v>
      </c>
      <c r="I5252" s="316" t="s">
        <v>310</v>
      </c>
      <c r="J5252" s="316" t="s">
        <v>277</v>
      </c>
      <c r="K5252" s="36">
        <v>0</v>
      </c>
      <c r="L5252" s="317">
        <v>0</v>
      </c>
      <c r="M5252" s="317"/>
      <c r="N5252" s="36">
        <v>2</v>
      </c>
      <c r="O5252" s="317">
        <v>4.1800001636147499E-3</v>
      </c>
      <c r="P5252" s="317"/>
      <c r="Q5252" s="36">
        <v>70</v>
      </c>
      <c r="R5252" s="317">
        <v>7.0199999026954174E-3</v>
      </c>
      <c r="S5252" s="317"/>
      <c r="T5252" t="s">
        <v>380</v>
      </c>
      <c r="BA5252" s="395">
        <v>1</v>
      </c>
      <c r="BB5252" s="396" t="s">
        <v>861</v>
      </c>
      <c r="BC5252" t="str">
        <f t="shared" si="461"/>
        <v>R0D</v>
      </c>
      <c r="BD5252" t="str">
        <f t="shared" si="462"/>
        <v>NAoMe_initial_age_decades_80cap</v>
      </c>
      <c r="BE5252" s="397" t="s">
        <v>862</v>
      </c>
      <c r="BF5252" t="str">
        <f t="shared" si="463"/>
        <v>18-29 yrs</v>
      </c>
      <c r="BG5252">
        <f t="shared" si="464"/>
        <v>0</v>
      </c>
      <c r="BH5252" s="398">
        <f t="shared" si="465"/>
        <v>0</v>
      </c>
      <c r="BO5252" s="33"/>
    </row>
    <row r="5253" spans="1:67">
      <c r="A5253" s="316" t="s">
        <v>27</v>
      </c>
      <c r="B5253" t="s">
        <v>380</v>
      </c>
      <c r="C5253" t="s">
        <v>910</v>
      </c>
      <c r="D5253" t="s">
        <v>314</v>
      </c>
      <c r="E5253" s="316" t="s">
        <v>207</v>
      </c>
      <c r="F5253" s="316" t="s">
        <v>208</v>
      </c>
      <c r="G5253" s="316" t="s">
        <v>446</v>
      </c>
      <c r="H5253" s="316" t="s">
        <v>316</v>
      </c>
      <c r="I5253" s="316" t="s">
        <v>310</v>
      </c>
      <c r="J5253" s="316" t="s">
        <v>278</v>
      </c>
      <c r="K5253" s="36">
        <v>2</v>
      </c>
      <c r="L5253" s="317">
        <v>1.7859999090433121E-2</v>
      </c>
      <c r="M5253" s="317"/>
      <c r="N5253" s="36">
        <v>10</v>
      </c>
      <c r="O5253" s="317">
        <v>2.0880000665783879E-2</v>
      </c>
      <c r="P5253" s="317"/>
      <c r="Q5253" s="36">
        <v>429</v>
      </c>
      <c r="R5253" s="317">
        <v>4.3019998818635941E-2</v>
      </c>
      <c r="S5253" s="317"/>
      <c r="T5253" t="s">
        <v>380</v>
      </c>
      <c r="BA5253" s="395">
        <v>1</v>
      </c>
      <c r="BB5253" s="396" t="s">
        <v>861</v>
      </c>
      <c r="BC5253" t="str">
        <f t="shared" si="461"/>
        <v>R0D</v>
      </c>
      <c r="BD5253" t="str">
        <f t="shared" si="462"/>
        <v>NAoMe_initial_age_decades_80cap</v>
      </c>
      <c r="BE5253" s="397" t="s">
        <v>862</v>
      </c>
      <c r="BF5253" t="str">
        <f t="shared" si="463"/>
        <v>30-39 yrs</v>
      </c>
      <c r="BG5253">
        <f t="shared" si="464"/>
        <v>2</v>
      </c>
      <c r="BH5253" s="398">
        <f t="shared" si="465"/>
        <v>1.7859999090433121E-2</v>
      </c>
      <c r="BO5253" s="33"/>
    </row>
    <row r="5254" spans="1:67">
      <c r="A5254" s="316" t="s">
        <v>27</v>
      </c>
      <c r="B5254" t="s">
        <v>380</v>
      </c>
      <c r="C5254" t="s">
        <v>910</v>
      </c>
      <c r="D5254" t="s">
        <v>314</v>
      </c>
      <c r="E5254" s="316" t="s">
        <v>207</v>
      </c>
      <c r="F5254" s="316" t="s">
        <v>208</v>
      </c>
      <c r="G5254" s="316" t="s">
        <v>446</v>
      </c>
      <c r="H5254" s="316" t="s">
        <v>316</v>
      </c>
      <c r="I5254" s="316" t="s">
        <v>310</v>
      </c>
      <c r="J5254" s="316" t="s">
        <v>279</v>
      </c>
      <c r="K5254" s="36">
        <v>8</v>
      </c>
      <c r="L5254" s="317">
        <v>7.1429997682571411E-2</v>
      </c>
      <c r="M5254" s="317"/>
      <c r="N5254" s="36">
        <v>35</v>
      </c>
      <c r="O5254" s="317">
        <v>7.3069997131824493E-2</v>
      </c>
      <c r="P5254" s="317"/>
      <c r="Q5254" s="36">
        <v>1024</v>
      </c>
      <c r="R5254" s="317">
        <v>0.1026899963617325</v>
      </c>
      <c r="S5254" s="317"/>
      <c r="T5254" t="s">
        <v>380</v>
      </c>
      <c r="BA5254" s="395">
        <v>1</v>
      </c>
      <c r="BB5254" s="396" t="s">
        <v>861</v>
      </c>
      <c r="BC5254" t="str">
        <f t="shared" si="461"/>
        <v>R0D</v>
      </c>
      <c r="BD5254" t="str">
        <f t="shared" si="462"/>
        <v>NAoMe_initial_age_decades_80cap</v>
      </c>
      <c r="BE5254" s="397" t="s">
        <v>862</v>
      </c>
      <c r="BF5254" t="str">
        <f t="shared" si="463"/>
        <v>40-49 yrs</v>
      </c>
      <c r="BG5254">
        <f t="shared" si="464"/>
        <v>8</v>
      </c>
      <c r="BH5254" s="398">
        <f t="shared" si="465"/>
        <v>7.1429997682571411E-2</v>
      </c>
      <c r="BO5254" s="33"/>
    </row>
    <row r="5255" spans="1:67">
      <c r="A5255" s="316" t="s">
        <v>27</v>
      </c>
      <c r="B5255" t="s">
        <v>380</v>
      </c>
      <c r="C5255" t="s">
        <v>910</v>
      </c>
      <c r="D5255" t="s">
        <v>314</v>
      </c>
      <c r="E5255" s="316" t="s">
        <v>207</v>
      </c>
      <c r="F5255" s="316" t="s">
        <v>208</v>
      </c>
      <c r="G5255" s="316" t="s">
        <v>446</v>
      </c>
      <c r="H5255" s="316" t="s">
        <v>316</v>
      </c>
      <c r="I5255" s="316" t="s">
        <v>310</v>
      </c>
      <c r="J5255" s="316" t="s">
        <v>280</v>
      </c>
      <c r="K5255" s="36">
        <v>17</v>
      </c>
      <c r="L5255" s="317">
        <v>0.15178999304771421</v>
      </c>
      <c r="M5255" s="317"/>
      <c r="N5255" s="36">
        <v>90</v>
      </c>
      <c r="O5255" s="317">
        <v>0.18788999319076541</v>
      </c>
      <c r="P5255" s="317"/>
      <c r="Q5255" s="36">
        <v>1733</v>
      </c>
      <c r="R5255" s="317">
        <v>0.17378999292850489</v>
      </c>
      <c r="S5255" s="317"/>
      <c r="T5255" t="s">
        <v>380</v>
      </c>
      <c r="BA5255" s="395">
        <v>1</v>
      </c>
      <c r="BB5255" s="396" t="s">
        <v>861</v>
      </c>
      <c r="BC5255" t="str">
        <f t="shared" si="461"/>
        <v>R0D</v>
      </c>
      <c r="BD5255" t="str">
        <f t="shared" si="462"/>
        <v>NAoMe_initial_age_decades_80cap</v>
      </c>
      <c r="BE5255" s="397" t="s">
        <v>862</v>
      </c>
      <c r="BF5255" t="str">
        <f t="shared" si="463"/>
        <v>50-59 yrs</v>
      </c>
      <c r="BG5255">
        <f t="shared" si="464"/>
        <v>17</v>
      </c>
      <c r="BH5255" s="398">
        <f t="shared" si="465"/>
        <v>0.15178999304771421</v>
      </c>
      <c r="BO5255" s="33"/>
    </row>
    <row r="5256" spans="1:67">
      <c r="A5256" s="316" t="s">
        <v>27</v>
      </c>
      <c r="B5256" t="s">
        <v>380</v>
      </c>
      <c r="C5256" t="s">
        <v>910</v>
      </c>
      <c r="D5256" t="s">
        <v>314</v>
      </c>
      <c r="E5256" s="316" t="s">
        <v>207</v>
      </c>
      <c r="F5256" s="316" t="s">
        <v>208</v>
      </c>
      <c r="G5256" s="316" t="s">
        <v>446</v>
      </c>
      <c r="H5256" s="316" t="s">
        <v>316</v>
      </c>
      <c r="I5256" s="316" t="s">
        <v>310</v>
      </c>
      <c r="J5256" s="316" t="s">
        <v>281</v>
      </c>
      <c r="K5256" s="36">
        <v>16</v>
      </c>
      <c r="L5256" s="317">
        <v>0.14285999536514279</v>
      </c>
      <c r="M5256" s="317"/>
      <c r="N5256" s="36">
        <v>104</v>
      </c>
      <c r="O5256" s="317">
        <v>0.21712000668048859</v>
      </c>
      <c r="P5256" s="317"/>
      <c r="Q5256" s="36">
        <v>1931</v>
      </c>
      <c r="R5256" s="317">
        <v>0.19363999366760251</v>
      </c>
      <c r="S5256" s="317"/>
      <c r="T5256" t="s">
        <v>380</v>
      </c>
      <c r="BA5256" s="395">
        <v>1</v>
      </c>
      <c r="BB5256" s="396" t="s">
        <v>861</v>
      </c>
      <c r="BC5256" t="str">
        <f t="shared" si="461"/>
        <v>R0D</v>
      </c>
      <c r="BD5256" t="str">
        <f t="shared" si="462"/>
        <v>NAoMe_initial_age_decades_80cap</v>
      </c>
      <c r="BE5256" s="397" t="s">
        <v>862</v>
      </c>
      <c r="BF5256" t="str">
        <f t="shared" si="463"/>
        <v>60-69 yrs</v>
      </c>
      <c r="BG5256">
        <f t="shared" si="464"/>
        <v>16</v>
      </c>
      <c r="BH5256" s="398">
        <f t="shared" si="465"/>
        <v>0.14285999536514279</v>
      </c>
      <c r="BO5256" s="33"/>
    </row>
    <row r="5257" spans="1:67">
      <c r="A5257" s="316" t="s">
        <v>27</v>
      </c>
      <c r="B5257" t="s">
        <v>380</v>
      </c>
      <c r="C5257" t="s">
        <v>910</v>
      </c>
      <c r="D5257" t="s">
        <v>314</v>
      </c>
      <c r="E5257" s="316" t="s">
        <v>207</v>
      </c>
      <c r="F5257" s="316" t="s">
        <v>208</v>
      </c>
      <c r="G5257" s="316" t="s">
        <v>446</v>
      </c>
      <c r="H5257" s="316" t="s">
        <v>316</v>
      </c>
      <c r="I5257" s="316" t="s">
        <v>310</v>
      </c>
      <c r="J5257" s="316" t="s">
        <v>282</v>
      </c>
      <c r="K5257" s="36">
        <v>33</v>
      </c>
      <c r="L5257" s="317">
        <v>0.29464000463485718</v>
      </c>
      <c r="M5257" s="317"/>
      <c r="N5257" s="36">
        <v>119</v>
      </c>
      <c r="O5257" s="317">
        <v>0.24842999875545499</v>
      </c>
      <c r="P5257" s="317"/>
      <c r="Q5257" s="36">
        <v>2493</v>
      </c>
      <c r="R5257" s="317">
        <v>0.25</v>
      </c>
      <c r="S5257" s="317"/>
      <c r="T5257" t="s">
        <v>380</v>
      </c>
      <c r="BA5257" s="395">
        <v>1</v>
      </c>
      <c r="BB5257" s="396" t="s">
        <v>861</v>
      </c>
      <c r="BC5257" t="str">
        <f t="shared" si="461"/>
        <v>R0D</v>
      </c>
      <c r="BD5257" t="str">
        <f t="shared" si="462"/>
        <v>NAoMe_initial_age_decades_80cap</v>
      </c>
      <c r="BE5257" s="397" t="s">
        <v>862</v>
      </c>
      <c r="BF5257" t="str">
        <f t="shared" si="463"/>
        <v>70-79 yrs</v>
      </c>
      <c r="BG5257">
        <f t="shared" si="464"/>
        <v>33</v>
      </c>
      <c r="BH5257" s="398">
        <f t="shared" si="465"/>
        <v>0.29464000463485718</v>
      </c>
      <c r="BO5257" s="33"/>
    </row>
    <row r="5258" spans="1:67">
      <c r="A5258" s="316" t="s">
        <v>27</v>
      </c>
      <c r="B5258" t="s">
        <v>380</v>
      </c>
      <c r="C5258" t="s">
        <v>910</v>
      </c>
      <c r="D5258" t="s">
        <v>314</v>
      </c>
      <c r="E5258" s="316" t="s">
        <v>207</v>
      </c>
      <c r="F5258" s="316" t="s">
        <v>208</v>
      </c>
      <c r="G5258" s="316" t="s">
        <v>446</v>
      </c>
      <c r="H5258" s="316" t="s">
        <v>316</v>
      </c>
      <c r="I5258" s="316" t="s">
        <v>310</v>
      </c>
      <c r="J5258" s="316" t="s">
        <v>283</v>
      </c>
      <c r="K5258" s="36">
        <v>36</v>
      </c>
      <c r="L5258" s="317">
        <v>0.32142999768257141</v>
      </c>
      <c r="M5258" s="317"/>
      <c r="N5258" s="36">
        <v>119</v>
      </c>
      <c r="O5258" s="317">
        <v>0.24842999875545499</v>
      </c>
      <c r="P5258" s="317"/>
      <c r="Q5258" s="36">
        <v>2292</v>
      </c>
      <c r="R5258" s="317">
        <v>0.2298399955034256</v>
      </c>
      <c r="S5258" s="317"/>
      <c r="T5258" t="s">
        <v>380</v>
      </c>
      <c r="BA5258" s="395">
        <v>1</v>
      </c>
      <c r="BB5258" s="396" t="s">
        <v>861</v>
      </c>
      <c r="BC5258" t="str">
        <f t="shared" si="461"/>
        <v>R0D</v>
      </c>
      <c r="BD5258" t="str">
        <f t="shared" si="462"/>
        <v>NAoMe_initial_age_decades_80cap</v>
      </c>
      <c r="BE5258" s="397" t="s">
        <v>862</v>
      </c>
      <c r="BF5258" t="str">
        <f t="shared" si="463"/>
        <v>80+ yrs</v>
      </c>
      <c r="BG5258">
        <f t="shared" si="464"/>
        <v>36</v>
      </c>
      <c r="BH5258" s="398">
        <f t="shared" si="465"/>
        <v>0.32142999768257141</v>
      </c>
      <c r="BO5258" s="33"/>
    </row>
    <row r="5259" spans="1:67">
      <c r="A5259" s="316" t="s">
        <v>27</v>
      </c>
      <c r="B5259" t="s">
        <v>380</v>
      </c>
      <c r="C5259" t="s">
        <v>910</v>
      </c>
      <c r="D5259" t="s">
        <v>314</v>
      </c>
      <c r="E5259" s="316" t="s">
        <v>207</v>
      </c>
      <c r="F5259" s="316" t="s">
        <v>208</v>
      </c>
      <c r="G5259" s="316" t="s">
        <v>446</v>
      </c>
      <c r="H5259" s="316" t="s">
        <v>316</v>
      </c>
      <c r="I5259" s="316" t="s">
        <v>341</v>
      </c>
      <c r="J5259" s="316" t="s">
        <v>13</v>
      </c>
      <c r="K5259" s="36">
        <v>72</v>
      </c>
      <c r="L5259" s="317">
        <v>0.64285999536514282</v>
      </c>
      <c r="M5259" s="317">
        <v>0.64285999536514282</v>
      </c>
      <c r="N5259" s="36">
        <v>327</v>
      </c>
      <c r="O5259" s="317">
        <v>0.682669997215271</v>
      </c>
      <c r="P5259" s="317">
        <v>0.69427001476287842</v>
      </c>
      <c r="Q5259" s="36">
        <v>6753</v>
      </c>
      <c r="R5259" s="317">
        <v>0.67720001935958862</v>
      </c>
      <c r="S5259" s="317">
        <v>0.69554001092910767</v>
      </c>
      <c r="T5259" t="s">
        <v>380</v>
      </c>
      <c r="BA5259" s="395">
        <v>1</v>
      </c>
      <c r="BB5259" s="396" t="s">
        <v>861</v>
      </c>
      <c r="BC5259" t="str">
        <f t="shared" si="461"/>
        <v>R0D</v>
      </c>
      <c r="BD5259" t="str">
        <f t="shared" si="462"/>
        <v>NAoMe_initial_ch_score_2cap</v>
      </c>
      <c r="BE5259" s="397" t="s">
        <v>862</v>
      </c>
      <c r="BF5259" t="str">
        <f t="shared" si="463"/>
        <v>0</v>
      </c>
      <c r="BG5259">
        <f t="shared" si="464"/>
        <v>72</v>
      </c>
      <c r="BH5259" s="398">
        <f t="shared" si="465"/>
        <v>0.64285999536514282</v>
      </c>
      <c r="BO5259" s="33"/>
    </row>
    <row r="5260" spans="1:67">
      <c r="A5260" s="316" t="s">
        <v>27</v>
      </c>
      <c r="B5260" t="s">
        <v>380</v>
      </c>
      <c r="C5260" t="s">
        <v>910</v>
      </c>
      <c r="D5260" t="s">
        <v>314</v>
      </c>
      <c r="E5260" s="316" t="s">
        <v>207</v>
      </c>
      <c r="F5260" s="316" t="s">
        <v>208</v>
      </c>
      <c r="G5260" s="316" t="s">
        <v>446</v>
      </c>
      <c r="H5260" s="316" t="s">
        <v>316</v>
      </c>
      <c r="I5260" s="316" t="s">
        <v>341</v>
      </c>
      <c r="J5260" s="316" t="s">
        <v>14</v>
      </c>
      <c r="K5260" s="36">
        <v>24</v>
      </c>
      <c r="L5260" s="317">
        <v>0.21428999304771421</v>
      </c>
      <c r="M5260" s="317">
        <v>0.21428999304771421</v>
      </c>
      <c r="N5260" s="36">
        <v>83</v>
      </c>
      <c r="O5260" s="317">
        <v>0.17328000068664551</v>
      </c>
      <c r="P5260" s="317">
        <v>0.17621999979019171</v>
      </c>
      <c r="Q5260" s="36">
        <v>1630</v>
      </c>
      <c r="R5260" s="317">
        <v>0.16346000134944921</v>
      </c>
      <c r="S5260" s="317">
        <v>0.16788999736309049</v>
      </c>
      <c r="T5260" t="s">
        <v>380</v>
      </c>
      <c r="BA5260" s="395">
        <v>1</v>
      </c>
      <c r="BB5260" s="396" t="s">
        <v>861</v>
      </c>
      <c r="BC5260" t="str">
        <f t="shared" si="461"/>
        <v>R0D</v>
      </c>
      <c r="BD5260" t="str">
        <f t="shared" si="462"/>
        <v>NAoMe_initial_ch_score_2cap</v>
      </c>
      <c r="BE5260" s="397" t="s">
        <v>862</v>
      </c>
      <c r="BF5260" t="str">
        <f t="shared" si="463"/>
        <v>1</v>
      </c>
      <c r="BG5260">
        <f t="shared" si="464"/>
        <v>24</v>
      </c>
      <c r="BH5260" s="398">
        <f t="shared" si="465"/>
        <v>0.21428999304771421</v>
      </c>
      <c r="BO5260" s="33"/>
    </row>
    <row r="5261" spans="1:67">
      <c r="A5261" s="316" t="s">
        <v>27</v>
      </c>
      <c r="B5261" t="s">
        <v>380</v>
      </c>
      <c r="C5261" t="s">
        <v>910</v>
      </c>
      <c r="D5261" t="s">
        <v>314</v>
      </c>
      <c r="E5261" s="316" t="s">
        <v>207</v>
      </c>
      <c r="F5261" s="316" t="s">
        <v>208</v>
      </c>
      <c r="G5261" s="316" t="s">
        <v>446</v>
      </c>
      <c r="H5261" s="316" t="s">
        <v>316</v>
      </c>
      <c r="I5261" s="316" t="s">
        <v>341</v>
      </c>
      <c r="J5261" s="316" t="s">
        <v>301</v>
      </c>
      <c r="K5261" s="36">
        <v>16</v>
      </c>
      <c r="L5261" s="317">
        <v>0.14285999536514279</v>
      </c>
      <c r="M5261" s="317">
        <v>0.14285999536514279</v>
      </c>
      <c r="N5261" s="36">
        <v>61</v>
      </c>
      <c r="O5261" s="317">
        <v>0.12735000252723691</v>
      </c>
      <c r="P5261" s="317">
        <v>0.1295100003480911</v>
      </c>
      <c r="Q5261" s="36">
        <v>1326</v>
      </c>
      <c r="R5261" s="317">
        <v>0.132970005273819</v>
      </c>
      <c r="S5261" s="317">
        <v>0.13657000660896301</v>
      </c>
      <c r="T5261" t="s">
        <v>380</v>
      </c>
      <c r="BA5261" s="395">
        <v>1</v>
      </c>
      <c r="BB5261" s="396" t="s">
        <v>861</v>
      </c>
      <c r="BC5261" t="str">
        <f t="shared" si="461"/>
        <v>R0D</v>
      </c>
      <c r="BD5261" t="str">
        <f t="shared" si="462"/>
        <v>NAoMe_initial_ch_score_2cap</v>
      </c>
      <c r="BE5261" s="397" t="s">
        <v>862</v>
      </c>
      <c r="BF5261" t="str">
        <f t="shared" si="463"/>
        <v>2+</v>
      </c>
      <c r="BG5261">
        <f t="shared" si="464"/>
        <v>16</v>
      </c>
      <c r="BH5261" s="398">
        <f t="shared" si="465"/>
        <v>0.14285999536514279</v>
      </c>
      <c r="BO5261" s="33"/>
    </row>
    <row r="5262" spans="1:67">
      <c r="A5262" s="316" t="s">
        <v>27</v>
      </c>
      <c r="B5262" t="s">
        <v>380</v>
      </c>
      <c r="C5262" t="s">
        <v>910</v>
      </c>
      <c r="D5262" t="s">
        <v>314</v>
      </c>
      <c r="E5262" s="316" t="s">
        <v>207</v>
      </c>
      <c r="F5262" s="316" t="s">
        <v>208</v>
      </c>
      <c r="G5262" s="316" t="s">
        <v>446</v>
      </c>
      <c r="H5262" s="316" t="s">
        <v>316</v>
      </c>
      <c r="I5262" s="316" t="s">
        <v>341</v>
      </c>
      <c r="J5262" s="316" t="s">
        <v>260</v>
      </c>
      <c r="K5262" s="36">
        <v>0</v>
      </c>
      <c r="L5262" s="317">
        <v>0</v>
      </c>
      <c r="M5262" s="317"/>
      <c r="N5262" s="36">
        <v>8</v>
      </c>
      <c r="O5262" s="317">
        <v>1.6699999570846561E-2</v>
      </c>
      <c r="P5262" s="317"/>
      <c r="Q5262" s="36">
        <v>263</v>
      </c>
      <c r="R5262" s="317">
        <v>2.6370000094175339E-2</v>
      </c>
      <c r="S5262" s="317"/>
      <c r="T5262" t="s">
        <v>380</v>
      </c>
      <c r="BA5262" s="395">
        <v>1</v>
      </c>
      <c r="BB5262" s="396" t="s">
        <v>861</v>
      </c>
      <c r="BC5262" t="str">
        <f t="shared" si="461"/>
        <v>R0D</v>
      </c>
      <c r="BD5262" t="str">
        <f t="shared" si="462"/>
        <v>NAoMe_initial_ch_score_2cap</v>
      </c>
      <c r="BE5262" s="397" t="s">
        <v>862</v>
      </c>
      <c r="BF5262" t="str">
        <f t="shared" si="463"/>
        <v>Unknown</v>
      </c>
      <c r="BG5262">
        <f t="shared" si="464"/>
        <v>0</v>
      </c>
      <c r="BH5262" s="398">
        <f t="shared" si="465"/>
        <v>0</v>
      </c>
      <c r="BO5262" s="33"/>
    </row>
    <row r="5263" spans="1:67">
      <c r="A5263" s="316" t="s">
        <v>27</v>
      </c>
      <c r="B5263" t="s">
        <v>380</v>
      </c>
      <c r="C5263" t="s">
        <v>910</v>
      </c>
      <c r="D5263" t="s">
        <v>314</v>
      </c>
      <c r="E5263" s="316" t="s">
        <v>207</v>
      </c>
      <c r="F5263" s="316" t="s">
        <v>208</v>
      </c>
      <c r="G5263" s="316" t="s">
        <v>446</v>
      </c>
      <c r="H5263" s="316" t="s">
        <v>316</v>
      </c>
      <c r="I5263" s="316" t="s">
        <v>309</v>
      </c>
      <c r="J5263" s="316" t="s">
        <v>289</v>
      </c>
      <c r="K5263" s="36">
        <v>41</v>
      </c>
      <c r="L5263" s="317">
        <v>0.36607000231742859</v>
      </c>
      <c r="M5263" s="317"/>
      <c r="N5263" s="36">
        <v>158</v>
      </c>
      <c r="O5263" s="317">
        <v>0.32984998822212219</v>
      </c>
      <c r="P5263" s="317"/>
      <c r="Q5263" s="36">
        <v>3283</v>
      </c>
      <c r="R5263" s="317">
        <v>0.3292199969291687</v>
      </c>
      <c r="S5263" s="317"/>
      <c r="T5263" t="s">
        <v>380</v>
      </c>
      <c r="BA5263" s="395">
        <v>1</v>
      </c>
      <c r="BB5263" s="396" t="s">
        <v>861</v>
      </c>
      <c r="BC5263" t="str">
        <f t="shared" si="461"/>
        <v>R0D</v>
      </c>
      <c r="BD5263" t="str">
        <f t="shared" si="462"/>
        <v>NAoMe_initial_diagnosis_year</v>
      </c>
      <c r="BE5263" s="397" t="s">
        <v>862</v>
      </c>
      <c r="BF5263" t="str">
        <f t="shared" si="463"/>
        <v>2021</v>
      </c>
      <c r="BG5263">
        <f t="shared" si="464"/>
        <v>41</v>
      </c>
      <c r="BH5263" s="398">
        <f t="shared" si="465"/>
        <v>0.36607000231742859</v>
      </c>
      <c r="BO5263" s="33"/>
    </row>
    <row r="5264" spans="1:67">
      <c r="A5264" s="316" t="s">
        <v>27</v>
      </c>
      <c r="B5264" t="s">
        <v>380</v>
      </c>
      <c r="C5264" t="s">
        <v>910</v>
      </c>
      <c r="D5264" t="s">
        <v>314</v>
      </c>
      <c r="E5264" s="316" t="s">
        <v>207</v>
      </c>
      <c r="F5264" s="316" t="s">
        <v>208</v>
      </c>
      <c r="G5264" s="316" t="s">
        <v>446</v>
      </c>
      <c r="H5264" s="316" t="s">
        <v>316</v>
      </c>
      <c r="I5264" s="316" t="s">
        <v>309</v>
      </c>
      <c r="J5264" s="316" t="s">
        <v>816</v>
      </c>
      <c r="K5264" s="36">
        <v>32</v>
      </c>
      <c r="L5264" s="317">
        <v>0.28571000695228582</v>
      </c>
      <c r="M5264" s="317"/>
      <c r="N5264" s="36">
        <v>156</v>
      </c>
      <c r="O5264" s="317">
        <v>0.32567998766899109</v>
      </c>
      <c r="P5264" s="317"/>
      <c r="Q5264" s="36">
        <v>3315</v>
      </c>
      <c r="R5264" s="317">
        <v>0.33243000507354742</v>
      </c>
      <c r="S5264" s="317"/>
      <c r="T5264" t="s">
        <v>380</v>
      </c>
      <c r="BA5264" s="395">
        <v>1</v>
      </c>
      <c r="BB5264" s="396" t="s">
        <v>861</v>
      </c>
      <c r="BC5264" t="str">
        <f t="shared" si="461"/>
        <v>R0D</v>
      </c>
      <c r="BD5264" t="str">
        <f t="shared" si="462"/>
        <v>NAoMe_initial_diagnosis_year</v>
      </c>
      <c r="BE5264" s="397" t="s">
        <v>862</v>
      </c>
      <c r="BF5264" t="str">
        <f t="shared" si="463"/>
        <v>2022</v>
      </c>
      <c r="BG5264">
        <f t="shared" si="464"/>
        <v>32</v>
      </c>
      <c r="BH5264" s="398">
        <f t="shared" si="465"/>
        <v>0.28571000695228582</v>
      </c>
      <c r="BO5264" s="33"/>
    </row>
    <row r="5265" spans="1:67">
      <c r="A5265" s="316" t="s">
        <v>27</v>
      </c>
      <c r="B5265" t="s">
        <v>380</v>
      </c>
      <c r="C5265" t="s">
        <v>910</v>
      </c>
      <c r="D5265" t="s">
        <v>314</v>
      </c>
      <c r="E5265" s="316" t="s">
        <v>207</v>
      </c>
      <c r="F5265" s="316" t="s">
        <v>208</v>
      </c>
      <c r="G5265" s="316" t="s">
        <v>446</v>
      </c>
      <c r="H5265" s="316" t="s">
        <v>316</v>
      </c>
      <c r="I5265" s="316" t="s">
        <v>309</v>
      </c>
      <c r="J5265" s="316" t="s">
        <v>946</v>
      </c>
      <c r="K5265" s="36">
        <v>39</v>
      </c>
      <c r="L5265" s="317">
        <v>0.34821000695228582</v>
      </c>
      <c r="M5265" s="317"/>
      <c r="N5265" s="36">
        <v>165</v>
      </c>
      <c r="O5265" s="317">
        <v>0.34446999430656428</v>
      </c>
      <c r="P5265" s="317"/>
      <c r="Q5265" s="36">
        <v>3374</v>
      </c>
      <c r="R5265" s="317">
        <v>0.33834999799728388</v>
      </c>
      <c r="S5265" s="317"/>
      <c r="T5265" t="s">
        <v>380</v>
      </c>
      <c r="BA5265" s="395">
        <v>1</v>
      </c>
      <c r="BB5265" s="396" t="s">
        <v>861</v>
      </c>
      <c r="BC5265" t="str">
        <f t="shared" si="461"/>
        <v>R0D</v>
      </c>
      <c r="BD5265" t="str">
        <f t="shared" si="462"/>
        <v>NAoMe_initial_diagnosis_year</v>
      </c>
      <c r="BE5265" s="397" t="s">
        <v>862</v>
      </c>
      <c r="BF5265" t="str">
        <f t="shared" si="463"/>
        <v>2023</v>
      </c>
      <c r="BG5265">
        <f t="shared" si="464"/>
        <v>39</v>
      </c>
      <c r="BH5265" s="398">
        <f t="shared" si="465"/>
        <v>0.34821000695228582</v>
      </c>
      <c r="BO5265" s="33"/>
    </row>
    <row r="5266" spans="1:67">
      <c r="A5266" s="316" t="s">
        <v>27</v>
      </c>
      <c r="B5266" t="s">
        <v>380</v>
      </c>
      <c r="C5266" t="s">
        <v>910</v>
      </c>
      <c r="D5266" t="s">
        <v>314</v>
      </c>
      <c r="E5266" s="316" t="s">
        <v>207</v>
      </c>
      <c r="F5266" s="316" t="s">
        <v>208</v>
      </c>
      <c r="G5266" s="316" t="s">
        <v>446</v>
      </c>
      <c r="H5266" s="316" t="s">
        <v>316</v>
      </c>
      <c r="I5266" s="316" t="s">
        <v>331</v>
      </c>
      <c r="J5266" s="316" t="s">
        <v>332</v>
      </c>
      <c r="K5266" s="36">
        <v>2</v>
      </c>
      <c r="L5266" s="317">
        <v>1.7859999090433121E-2</v>
      </c>
      <c r="M5266" s="317">
        <v>2.0619999617338181E-2</v>
      </c>
      <c r="N5266" s="36">
        <v>20</v>
      </c>
      <c r="O5266" s="317">
        <v>4.1749998927116387E-2</v>
      </c>
      <c r="P5266" s="317">
        <v>4.6509999781847E-2</v>
      </c>
      <c r="Q5266" s="36">
        <v>434</v>
      </c>
      <c r="R5266" s="317">
        <v>4.3519999831914902E-2</v>
      </c>
      <c r="S5266" s="317">
        <v>5.2159998565912247E-2</v>
      </c>
      <c r="T5266" t="s">
        <v>380</v>
      </c>
      <c r="BA5266" s="395">
        <v>1</v>
      </c>
      <c r="BB5266" s="396" t="s">
        <v>861</v>
      </c>
      <c r="BC5266" t="str">
        <f t="shared" si="461"/>
        <v>R0D</v>
      </c>
      <c r="BD5266" t="str">
        <f t="shared" si="462"/>
        <v>NAoMe_initial_disease_group</v>
      </c>
      <c r="BE5266" s="397" t="s">
        <v>862</v>
      </c>
      <c r="BF5266" t="str">
        <f t="shared" si="463"/>
        <v>Advanced M0</v>
      </c>
      <c r="BG5266">
        <f t="shared" si="464"/>
        <v>2</v>
      </c>
      <c r="BH5266" s="398">
        <f t="shared" si="465"/>
        <v>1.7859999090433121E-2</v>
      </c>
      <c r="BO5266" s="33"/>
    </row>
    <row r="5267" spans="1:67">
      <c r="A5267" s="316" t="s">
        <v>27</v>
      </c>
      <c r="B5267" t="s">
        <v>380</v>
      </c>
      <c r="C5267" t="s">
        <v>910</v>
      </c>
      <c r="D5267" t="s">
        <v>314</v>
      </c>
      <c r="E5267" s="316" t="s">
        <v>207</v>
      </c>
      <c r="F5267" s="316" t="s">
        <v>208</v>
      </c>
      <c r="G5267" s="316" t="s">
        <v>446</v>
      </c>
      <c r="H5267" s="316" t="s">
        <v>316</v>
      </c>
      <c r="I5267" s="316" t="s">
        <v>331</v>
      </c>
      <c r="J5267" s="316" t="s">
        <v>333</v>
      </c>
      <c r="K5267" s="36">
        <v>70</v>
      </c>
      <c r="L5267" s="317">
        <v>0.625</v>
      </c>
      <c r="M5267" s="317">
        <v>0.72165000438690186</v>
      </c>
      <c r="N5267" s="36">
        <v>309</v>
      </c>
      <c r="O5267" s="317">
        <v>0.64508998394012451</v>
      </c>
      <c r="P5267" s="317">
        <v>0.71859997510910034</v>
      </c>
      <c r="Q5267" s="36">
        <v>6159</v>
      </c>
      <c r="R5267" s="317">
        <v>0.6176300048828125</v>
      </c>
      <c r="S5267" s="317">
        <v>0.74026000499725342</v>
      </c>
      <c r="T5267" t="s">
        <v>380</v>
      </c>
      <c r="BA5267" s="395">
        <v>1</v>
      </c>
      <c r="BB5267" s="396" t="s">
        <v>861</v>
      </c>
      <c r="BC5267" t="str">
        <f t="shared" si="461"/>
        <v>R0D</v>
      </c>
      <c r="BD5267" t="str">
        <f t="shared" si="462"/>
        <v>NAoMe_initial_disease_group</v>
      </c>
      <c r="BE5267" s="397" t="s">
        <v>862</v>
      </c>
      <c r="BF5267" t="str">
        <f t="shared" si="463"/>
        <v>Advanced M1</v>
      </c>
      <c r="BG5267">
        <f t="shared" si="464"/>
        <v>70</v>
      </c>
      <c r="BH5267" s="398">
        <f t="shared" si="465"/>
        <v>0.625</v>
      </c>
      <c r="BO5267" s="33"/>
    </row>
    <row r="5268" spans="1:67">
      <c r="A5268" s="316" t="s">
        <v>27</v>
      </c>
      <c r="B5268" t="s">
        <v>380</v>
      </c>
      <c r="C5268" t="s">
        <v>910</v>
      </c>
      <c r="D5268" t="s">
        <v>314</v>
      </c>
      <c r="E5268" s="316" t="s">
        <v>207</v>
      </c>
      <c r="F5268" s="316" t="s">
        <v>208</v>
      </c>
      <c r="G5268" s="316" t="s">
        <v>446</v>
      </c>
      <c r="H5268" s="316" t="s">
        <v>316</v>
      </c>
      <c r="I5268" s="316" t="s">
        <v>331</v>
      </c>
      <c r="J5268" s="316" t="s">
        <v>334</v>
      </c>
      <c r="K5268" s="36">
        <v>2</v>
      </c>
      <c r="L5268" s="317">
        <v>1.7859999090433121E-2</v>
      </c>
      <c r="M5268" s="317">
        <v>2.0619999617338181E-2</v>
      </c>
      <c r="N5268" s="36">
        <v>2</v>
      </c>
      <c r="O5268" s="317">
        <v>4.1800001636147499E-3</v>
      </c>
      <c r="P5268" s="317">
        <v>4.6500000171363354E-3</v>
      </c>
      <c r="Q5268" s="36">
        <v>64</v>
      </c>
      <c r="R5268" s="317">
        <v>6.4199999906122676E-3</v>
      </c>
      <c r="S5268" s="317">
        <v>7.689999882131815E-3</v>
      </c>
      <c r="T5268" t="s">
        <v>380</v>
      </c>
      <c r="BA5268" s="395">
        <v>1</v>
      </c>
      <c r="BB5268" s="396" t="s">
        <v>861</v>
      </c>
      <c r="BC5268" t="str">
        <f t="shared" si="461"/>
        <v>R0D</v>
      </c>
      <c r="BD5268" t="str">
        <f t="shared" si="462"/>
        <v>NAoMe_initial_disease_group</v>
      </c>
      <c r="BE5268" s="397" t="s">
        <v>862</v>
      </c>
      <c r="BF5268" t="str">
        <f t="shared" si="463"/>
        <v>DCIS</v>
      </c>
      <c r="BG5268">
        <f t="shared" si="464"/>
        <v>2</v>
      </c>
      <c r="BH5268" s="398">
        <f t="shared" si="465"/>
        <v>1.7859999090433121E-2</v>
      </c>
      <c r="BO5268" s="33"/>
    </row>
    <row r="5269" spans="1:67">
      <c r="A5269" s="316" t="s">
        <v>27</v>
      </c>
      <c r="B5269" t="s">
        <v>380</v>
      </c>
      <c r="C5269" t="s">
        <v>910</v>
      </c>
      <c r="D5269" t="s">
        <v>314</v>
      </c>
      <c r="E5269" s="316" t="s">
        <v>207</v>
      </c>
      <c r="F5269" s="316" t="s">
        <v>208</v>
      </c>
      <c r="G5269" s="316" t="s">
        <v>446</v>
      </c>
      <c r="H5269" s="316" t="s">
        <v>316</v>
      </c>
      <c r="I5269" s="316" t="s">
        <v>331</v>
      </c>
      <c r="J5269" s="316" t="s">
        <v>335</v>
      </c>
      <c r="K5269" s="36">
        <v>23</v>
      </c>
      <c r="L5269" s="317">
        <v>0.20535999536514279</v>
      </c>
      <c r="M5269" s="317">
        <v>0.23711000382900241</v>
      </c>
      <c r="N5269" s="36">
        <v>99</v>
      </c>
      <c r="O5269" s="317">
        <v>0.2066799998283386</v>
      </c>
      <c r="P5269" s="317">
        <v>0.2302300035953522</v>
      </c>
      <c r="Q5269" s="36">
        <v>1663</v>
      </c>
      <c r="R5269" s="317">
        <v>0.16676999628543851</v>
      </c>
      <c r="S5269" s="317">
        <v>0.19988000392913821</v>
      </c>
      <c r="T5269" t="s">
        <v>380</v>
      </c>
      <c r="BA5269" s="395">
        <v>1</v>
      </c>
      <c r="BB5269" s="396" t="s">
        <v>861</v>
      </c>
      <c r="BC5269" t="str">
        <f t="shared" si="461"/>
        <v>R0D</v>
      </c>
      <c r="BD5269" t="str">
        <f t="shared" si="462"/>
        <v>NAoMe_initial_disease_group</v>
      </c>
      <c r="BE5269" s="397" t="s">
        <v>862</v>
      </c>
      <c r="BF5269" t="str">
        <f t="shared" si="463"/>
        <v>Early invasive</v>
      </c>
      <c r="BG5269">
        <f t="shared" si="464"/>
        <v>23</v>
      </c>
      <c r="BH5269" s="398">
        <f t="shared" si="465"/>
        <v>0.20535999536514279</v>
      </c>
      <c r="BO5269" s="33"/>
    </row>
    <row r="5270" spans="1:67">
      <c r="A5270" s="316" t="s">
        <v>27</v>
      </c>
      <c r="B5270" t="s">
        <v>380</v>
      </c>
      <c r="C5270" t="s">
        <v>910</v>
      </c>
      <c r="D5270" t="s">
        <v>314</v>
      </c>
      <c r="E5270" s="316" t="s">
        <v>207</v>
      </c>
      <c r="F5270" s="316" t="s">
        <v>208</v>
      </c>
      <c r="G5270" s="316" t="s">
        <v>446</v>
      </c>
      <c r="H5270" s="316" t="s">
        <v>316</v>
      </c>
      <c r="I5270" s="316" t="s">
        <v>331</v>
      </c>
      <c r="J5270" s="316" t="s">
        <v>337</v>
      </c>
      <c r="K5270" s="36">
        <v>15</v>
      </c>
      <c r="L5270" s="317">
        <v>0.13392999768257141</v>
      </c>
      <c r="M5270" s="317"/>
      <c r="N5270" s="36">
        <v>49</v>
      </c>
      <c r="O5270" s="317">
        <v>0.1023000031709671</v>
      </c>
      <c r="P5270" s="317"/>
      <c r="Q5270" s="36">
        <v>1652</v>
      </c>
      <c r="R5270" s="317">
        <v>0.1656599938869476</v>
      </c>
      <c r="S5270" s="317"/>
      <c r="T5270" t="s">
        <v>380</v>
      </c>
      <c r="BA5270" s="395">
        <v>1</v>
      </c>
      <c r="BB5270" s="396" t="s">
        <v>861</v>
      </c>
      <c r="BC5270" t="str">
        <f t="shared" si="461"/>
        <v>R0D</v>
      </c>
      <c r="BD5270" t="str">
        <f t="shared" si="462"/>
        <v>NAoMe_initial_disease_group</v>
      </c>
      <c r="BE5270" s="397" t="s">
        <v>862</v>
      </c>
      <c r="BF5270" t="str">
        <f t="shared" si="463"/>
        <v>Unknown stage</v>
      </c>
      <c r="BG5270">
        <f t="shared" si="464"/>
        <v>15</v>
      </c>
      <c r="BH5270" s="398">
        <f t="shared" si="465"/>
        <v>0.13392999768257141</v>
      </c>
      <c r="BO5270" s="33"/>
    </row>
    <row r="5271" spans="1:67">
      <c r="A5271" s="316" t="s">
        <v>27</v>
      </c>
      <c r="B5271" t="s">
        <v>380</v>
      </c>
      <c r="C5271" t="s">
        <v>910</v>
      </c>
      <c r="D5271" t="s">
        <v>314</v>
      </c>
      <c r="E5271" s="316" t="s">
        <v>207</v>
      </c>
      <c r="F5271" s="316" t="s">
        <v>208</v>
      </c>
      <c r="G5271" s="316" t="s">
        <v>446</v>
      </c>
      <c r="H5271" s="316" t="s">
        <v>316</v>
      </c>
      <c r="I5271" s="316" t="s">
        <v>656</v>
      </c>
      <c r="J5271" s="316" t="s">
        <v>286</v>
      </c>
      <c r="K5271" s="36">
        <v>2</v>
      </c>
      <c r="L5271" s="317">
        <v>1.7859999090433121E-2</v>
      </c>
      <c r="M5271" s="317">
        <v>2.1980000659823421E-2</v>
      </c>
      <c r="N5271" s="36">
        <v>6</v>
      </c>
      <c r="O5271" s="317">
        <v>1.252999994903803E-2</v>
      </c>
      <c r="P5271" s="317">
        <v>1.4019999653100969E-2</v>
      </c>
      <c r="Q5271" s="36">
        <v>492</v>
      </c>
      <c r="R5271" s="317">
        <v>4.9339998513460159E-2</v>
      </c>
      <c r="S5271" s="317">
        <v>5.1920000463724143E-2</v>
      </c>
      <c r="T5271" t="s">
        <v>380</v>
      </c>
      <c r="BA5271" s="395">
        <v>1</v>
      </c>
      <c r="BB5271" s="396" t="s">
        <v>861</v>
      </c>
      <c r="BC5271" t="str">
        <f t="shared" si="461"/>
        <v>R0D</v>
      </c>
      <c r="BD5271" t="str">
        <f t="shared" si="462"/>
        <v>NAoMe_initial_ethnicity_grp</v>
      </c>
      <c r="BE5271" s="397" t="s">
        <v>862</v>
      </c>
      <c r="BF5271" t="str">
        <f t="shared" si="463"/>
        <v>Asian or Asian British</v>
      </c>
      <c r="BG5271">
        <f t="shared" si="464"/>
        <v>2</v>
      </c>
      <c r="BH5271" s="398">
        <f t="shared" si="465"/>
        <v>1.7859999090433121E-2</v>
      </c>
      <c r="BO5271" s="33"/>
    </row>
    <row r="5272" spans="1:67">
      <c r="A5272" s="316" t="s">
        <v>27</v>
      </c>
      <c r="B5272" t="s">
        <v>380</v>
      </c>
      <c r="C5272" t="s">
        <v>910</v>
      </c>
      <c r="D5272" t="s">
        <v>314</v>
      </c>
      <c r="E5272" s="316" t="s">
        <v>207</v>
      </c>
      <c r="F5272" s="316" t="s">
        <v>208</v>
      </c>
      <c r="G5272" s="316" t="s">
        <v>446</v>
      </c>
      <c r="H5272" s="316" t="s">
        <v>316</v>
      </c>
      <c r="I5272" s="316" t="s">
        <v>656</v>
      </c>
      <c r="J5272" s="316" t="s">
        <v>287</v>
      </c>
      <c r="K5272" s="36">
        <v>0</v>
      </c>
      <c r="L5272" s="317">
        <v>0</v>
      </c>
      <c r="M5272" s="317">
        <v>0</v>
      </c>
      <c r="N5272" s="36">
        <v>0</v>
      </c>
      <c r="O5272" s="317">
        <v>0</v>
      </c>
      <c r="P5272" s="317">
        <v>0</v>
      </c>
      <c r="Q5272" s="36">
        <v>403</v>
      </c>
      <c r="R5272" s="317">
        <v>4.0410000830888748E-2</v>
      </c>
      <c r="S5272" s="317">
        <v>4.2520001530647278E-2</v>
      </c>
      <c r="T5272" t="s">
        <v>380</v>
      </c>
      <c r="BA5272" s="395">
        <v>1</v>
      </c>
      <c r="BB5272" s="396" t="s">
        <v>861</v>
      </c>
      <c r="BC5272" t="str">
        <f t="shared" si="461"/>
        <v>R0D</v>
      </c>
      <c r="BD5272" t="str">
        <f t="shared" si="462"/>
        <v>NAoMe_initial_ethnicity_grp</v>
      </c>
      <c r="BE5272" s="397" t="s">
        <v>862</v>
      </c>
      <c r="BF5272" t="str">
        <f t="shared" si="463"/>
        <v>Black or Black British</v>
      </c>
      <c r="BG5272">
        <f t="shared" si="464"/>
        <v>0</v>
      </c>
      <c r="BH5272" s="398">
        <f t="shared" si="465"/>
        <v>0</v>
      </c>
      <c r="BO5272" s="33"/>
    </row>
    <row r="5273" spans="1:67">
      <c r="A5273" s="316" t="s">
        <v>27</v>
      </c>
      <c r="B5273" t="s">
        <v>380</v>
      </c>
      <c r="C5273" t="s">
        <v>910</v>
      </c>
      <c r="D5273" t="s">
        <v>314</v>
      </c>
      <c r="E5273" s="316" t="s">
        <v>207</v>
      </c>
      <c r="F5273" s="316" t="s">
        <v>208</v>
      </c>
      <c r="G5273" s="316" t="s">
        <v>446</v>
      </c>
      <c r="H5273" s="316" t="s">
        <v>316</v>
      </c>
      <c r="I5273" s="316" t="s">
        <v>656</v>
      </c>
      <c r="J5273" s="316" t="s">
        <v>259</v>
      </c>
      <c r="K5273" s="36">
        <v>2</v>
      </c>
      <c r="L5273" s="317">
        <v>1.7859999090433121E-2</v>
      </c>
      <c r="M5273" s="317">
        <v>2.1980000659823421E-2</v>
      </c>
      <c r="N5273" s="36">
        <v>2</v>
      </c>
      <c r="O5273" s="317">
        <v>4.1800001636147499E-3</v>
      </c>
      <c r="P5273" s="317">
        <v>4.6700001694262028E-3</v>
      </c>
      <c r="Q5273" s="36">
        <v>98</v>
      </c>
      <c r="R5273" s="317">
        <v>9.8299998790025711E-3</v>
      </c>
      <c r="S5273" s="317">
        <v>1.0339999571442601E-2</v>
      </c>
      <c r="T5273" t="s">
        <v>380</v>
      </c>
      <c r="BA5273" s="395">
        <v>1</v>
      </c>
      <c r="BB5273" s="396" t="s">
        <v>861</v>
      </c>
      <c r="BC5273" t="str">
        <f t="shared" si="461"/>
        <v>R0D</v>
      </c>
      <c r="BD5273" t="str">
        <f t="shared" si="462"/>
        <v>NAoMe_initial_ethnicity_grp</v>
      </c>
      <c r="BE5273" s="397" t="s">
        <v>862</v>
      </c>
      <c r="BF5273" t="str">
        <f t="shared" si="463"/>
        <v>Mixed</v>
      </c>
      <c r="BG5273">
        <f t="shared" si="464"/>
        <v>2</v>
      </c>
      <c r="BH5273" s="398">
        <f t="shared" si="465"/>
        <v>1.7859999090433121E-2</v>
      </c>
      <c r="BO5273" s="33"/>
    </row>
    <row r="5274" spans="1:67">
      <c r="A5274" s="316" t="s">
        <v>27</v>
      </c>
      <c r="B5274" t="s">
        <v>380</v>
      </c>
      <c r="C5274" t="s">
        <v>910</v>
      </c>
      <c r="D5274" t="s">
        <v>314</v>
      </c>
      <c r="E5274" s="316" t="s">
        <v>207</v>
      </c>
      <c r="F5274" s="316" t="s">
        <v>208</v>
      </c>
      <c r="G5274" s="316" t="s">
        <v>446</v>
      </c>
      <c r="H5274" s="316" t="s">
        <v>316</v>
      </c>
      <c r="I5274" s="316" t="s">
        <v>656</v>
      </c>
      <c r="J5274" s="316" t="s">
        <v>288</v>
      </c>
      <c r="K5274" s="36">
        <v>0</v>
      </c>
      <c r="L5274" s="317">
        <v>0</v>
      </c>
      <c r="M5274" s="317">
        <v>0</v>
      </c>
      <c r="N5274" s="36">
        <v>15</v>
      </c>
      <c r="O5274" s="317">
        <v>3.1319998204708099E-2</v>
      </c>
      <c r="P5274" s="317">
        <v>3.5050000995397568E-2</v>
      </c>
      <c r="Q5274" s="36">
        <v>246</v>
      </c>
      <c r="R5274" s="317">
        <v>2.466999925673008E-2</v>
      </c>
      <c r="S5274" s="317">
        <v>2.5960000231862072E-2</v>
      </c>
      <c r="T5274" t="s">
        <v>380</v>
      </c>
      <c r="BA5274" s="395">
        <v>1</v>
      </c>
      <c r="BB5274" s="396" t="s">
        <v>861</v>
      </c>
      <c r="BC5274" t="str">
        <f t="shared" si="461"/>
        <v>R0D</v>
      </c>
      <c r="BD5274" t="str">
        <f t="shared" si="462"/>
        <v>NAoMe_initial_ethnicity_grp</v>
      </c>
      <c r="BE5274" s="397" t="s">
        <v>862</v>
      </c>
      <c r="BF5274" t="str">
        <f t="shared" si="463"/>
        <v>Other Ethnic Group</v>
      </c>
      <c r="BG5274">
        <f t="shared" si="464"/>
        <v>0</v>
      </c>
      <c r="BH5274" s="398">
        <f t="shared" si="465"/>
        <v>0</v>
      </c>
      <c r="BO5274" s="33"/>
    </row>
    <row r="5275" spans="1:67">
      <c r="A5275" s="316" t="s">
        <v>27</v>
      </c>
      <c r="B5275" t="s">
        <v>380</v>
      </c>
      <c r="C5275" t="s">
        <v>910</v>
      </c>
      <c r="D5275" t="s">
        <v>314</v>
      </c>
      <c r="E5275" s="316" t="s">
        <v>207</v>
      </c>
      <c r="F5275" s="316" t="s">
        <v>208</v>
      </c>
      <c r="G5275" s="316" t="s">
        <v>446</v>
      </c>
      <c r="H5275" s="316" t="s">
        <v>316</v>
      </c>
      <c r="I5275" s="316" t="s">
        <v>656</v>
      </c>
      <c r="J5275" s="316" t="s">
        <v>260</v>
      </c>
      <c r="K5275" s="36">
        <v>21</v>
      </c>
      <c r="L5275" s="317">
        <v>0.1875</v>
      </c>
      <c r="M5275" s="317"/>
      <c r="N5275" s="36">
        <v>51</v>
      </c>
      <c r="O5275" s="317">
        <v>0.10647000372409821</v>
      </c>
      <c r="P5275" s="317"/>
      <c r="Q5275" s="36">
        <v>495</v>
      </c>
      <c r="R5275" s="317">
        <v>4.9639999866485603E-2</v>
      </c>
      <c r="S5275" s="317"/>
      <c r="T5275" t="s">
        <v>380</v>
      </c>
      <c r="BA5275" s="395">
        <v>1</v>
      </c>
      <c r="BB5275" s="396" t="s">
        <v>861</v>
      </c>
      <c r="BC5275" t="str">
        <f t="shared" si="461"/>
        <v>R0D</v>
      </c>
      <c r="BD5275" t="str">
        <f t="shared" si="462"/>
        <v>NAoMe_initial_ethnicity_grp</v>
      </c>
      <c r="BE5275" s="397" t="s">
        <v>862</v>
      </c>
      <c r="BF5275" t="str">
        <f t="shared" si="463"/>
        <v>Unknown</v>
      </c>
      <c r="BG5275">
        <f t="shared" si="464"/>
        <v>21</v>
      </c>
      <c r="BH5275" s="398">
        <f t="shared" si="465"/>
        <v>0.1875</v>
      </c>
      <c r="BO5275" s="33"/>
    </row>
    <row r="5276" spans="1:67">
      <c r="A5276" s="316" t="s">
        <v>27</v>
      </c>
      <c r="B5276" t="s">
        <v>380</v>
      </c>
      <c r="C5276" t="s">
        <v>910</v>
      </c>
      <c r="D5276" t="s">
        <v>314</v>
      </c>
      <c r="E5276" s="316" t="s">
        <v>207</v>
      </c>
      <c r="F5276" s="316" t="s">
        <v>208</v>
      </c>
      <c r="G5276" s="316" t="s">
        <v>446</v>
      </c>
      <c r="H5276" s="316" t="s">
        <v>316</v>
      </c>
      <c r="I5276" s="316" t="s">
        <v>656</v>
      </c>
      <c r="J5276" s="316" t="s">
        <v>258</v>
      </c>
      <c r="K5276" s="36">
        <v>87</v>
      </c>
      <c r="L5276" s="317">
        <v>0.77679002285003662</v>
      </c>
      <c r="M5276" s="317">
        <v>0.95604002475738525</v>
      </c>
      <c r="N5276" s="36">
        <v>405</v>
      </c>
      <c r="O5276" s="317">
        <v>0.84551000595092773</v>
      </c>
      <c r="P5276" s="317">
        <v>0.94625997543334961</v>
      </c>
      <c r="Q5276" s="36">
        <v>8238</v>
      </c>
      <c r="R5276" s="317">
        <v>0.82611000537872314</v>
      </c>
      <c r="S5276" s="317">
        <v>0.86926001310348511</v>
      </c>
      <c r="T5276" t="s">
        <v>380</v>
      </c>
      <c r="BA5276" s="395">
        <v>1</v>
      </c>
      <c r="BB5276" s="396" t="s">
        <v>861</v>
      </c>
      <c r="BC5276" t="str">
        <f t="shared" si="461"/>
        <v>R0D</v>
      </c>
      <c r="BD5276" t="str">
        <f t="shared" si="462"/>
        <v>NAoMe_initial_ethnicity_grp</v>
      </c>
      <c r="BE5276" s="397" t="s">
        <v>862</v>
      </c>
      <c r="BF5276" t="str">
        <f t="shared" si="463"/>
        <v>White</v>
      </c>
      <c r="BG5276">
        <f t="shared" si="464"/>
        <v>87</v>
      </c>
      <c r="BH5276" s="398">
        <f t="shared" si="465"/>
        <v>0.77679002285003662</v>
      </c>
      <c r="BO5276" s="33"/>
    </row>
    <row r="5277" spans="1:67">
      <c r="A5277" s="316" t="s">
        <v>27</v>
      </c>
      <c r="B5277" t="s">
        <v>380</v>
      </c>
      <c r="C5277" t="s">
        <v>910</v>
      </c>
      <c r="D5277" t="s">
        <v>314</v>
      </c>
      <c r="E5277" s="316" t="s">
        <v>207</v>
      </c>
      <c r="F5277" s="316" t="s">
        <v>208</v>
      </c>
      <c r="G5277" s="316" t="s">
        <v>446</v>
      </c>
      <c r="H5277" s="316" t="s">
        <v>316</v>
      </c>
      <c r="I5277" s="316" t="s">
        <v>657</v>
      </c>
      <c r="J5277" s="316" t="s">
        <v>817</v>
      </c>
      <c r="K5277" s="36">
        <v>110</v>
      </c>
      <c r="L5277" s="317">
        <v>0.98214000463485718</v>
      </c>
      <c r="M5277" s="317"/>
      <c r="N5277" s="36">
        <v>445</v>
      </c>
      <c r="O5277" s="317">
        <v>0.9290199875831604</v>
      </c>
      <c r="P5277" s="317"/>
      <c r="Q5277" s="36">
        <v>9359</v>
      </c>
      <c r="R5277" s="317">
        <v>0.93853002786636353</v>
      </c>
      <c r="S5277" s="317"/>
      <c r="T5277" t="s">
        <v>380</v>
      </c>
      <c r="BA5277" s="395">
        <v>1</v>
      </c>
      <c r="BB5277" s="396" t="s">
        <v>861</v>
      </c>
      <c r="BC5277" t="str">
        <f t="shared" si="461"/>
        <v>R0D</v>
      </c>
      <c r="BD5277" t="str">
        <f t="shared" si="462"/>
        <v>NAoMe_initial_final_route</v>
      </c>
      <c r="BE5277" s="397" t="s">
        <v>862</v>
      </c>
      <c r="BF5277" t="str">
        <f t="shared" si="463"/>
        <v>Not screened</v>
      </c>
      <c r="BG5277">
        <f t="shared" si="464"/>
        <v>110</v>
      </c>
      <c r="BH5277" s="398">
        <f t="shared" si="465"/>
        <v>0.98214000463485718</v>
      </c>
      <c r="BO5277" s="33"/>
    </row>
    <row r="5278" spans="1:67">
      <c r="A5278" s="316" t="s">
        <v>27</v>
      </c>
      <c r="B5278" t="s">
        <v>380</v>
      </c>
      <c r="C5278" t="s">
        <v>910</v>
      </c>
      <c r="D5278" t="s">
        <v>314</v>
      </c>
      <c r="E5278" s="316" t="s">
        <v>207</v>
      </c>
      <c r="F5278" s="316" t="s">
        <v>208</v>
      </c>
      <c r="G5278" s="316" t="s">
        <v>446</v>
      </c>
      <c r="H5278" s="316" t="s">
        <v>316</v>
      </c>
      <c r="I5278" s="316" t="s">
        <v>657</v>
      </c>
      <c r="J5278" s="316" t="s">
        <v>352</v>
      </c>
      <c r="K5278" s="36">
        <v>2</v>
      </c>
      <c r="L5278" s="317">
        <v>1.7859999090433121E-2</v>
      </c>
      <c r="M5278" s="317"/>
      <c r="N5278" s="36">
        <v>34</v>
      </c>
      <c r="O5278" s="317">
        <v>7.0979997515678406E-2</v>
      </c>
      <c r="P5278" s="317"/>
      <c r="Q5278" s="36">
        <v>613</v>
      </c>
      <c r="R5278" s="317">
        <v>6.1469998210668557E-2</v>
      </c>
      <c r="S5278" s="317"/>
      <c r="T5278" t="s">
        <v>380</v>
      </c>
      <c r="BA5278" s="395">
        <v>1</v>
      </c>
      <c r="BB5278" s="396" t="s">
        <v>861</v>
      </c>
      <c r="BC5278" t="str">
        <f t="shared" si="461"/>
        <v>R0D</v>
      </c>
      <c r="BD5278" t="str">
        <f t="shared" si="462"/>
        <v>NAoMe_initial_final_route</v>
      </c>
      <c r="BE5278" s="397" t="s">
        <v>862</v>
      </c>
      <c r="BF5278" t="str">
        <f t="shared" si="463"/>
        <v>Screening</v>
      </c>
      <c r="BG5278">
        <f t="shared" si="464"/>
        <v>2</v>
      </c>
      <c r="BH5278" s="398">
        <f t="shared" si="465"/>
        <v>1.7859999090433121E-2</v>
      </c>
      <c r="BO5278" s="33"/>
    </row>
    <row r="5279" spans="1:67">
      <c r="A5279" s="316" t="s">
        <v>27</v>
      </c>
      <c r="B5279" t="s">
        <v>380</v>
      </c>
      <c r="C5279" t="s">
        <v>910</v>
      </c>
      <c r="D5279" t="s">
        <v>314</v>
      </c>
      <c r="E5279" s="316" t="s">
        <v>207</v>
      </c>
      <c r="F5279" s="316" t="s">
        <v>208</v>
      </c>
      <c r="G5279" s="316" t="s">
        <v>446</v>
      </c>
      <c r="H5279" s="316" t="s">
        <v>316</v>
      </c>
      <c r="I5279" s="316" t="s">
        <v>303</v>
      </c>
      <c r="J5279" s="316" t="s">
        <v>308</v>
      </c>
      <c r="K5279" s="36">
        <v>15</v>
      </c>
      <c r="L5279" s="317">
        <v>0.13392999768257141</v>
      </c>
      <c r="M5279" s="317"/>
      <c r="N5279" s="36">
        <v>49</v>
      </c>
      <c r="O5279" s="317">
        <v>0.1023000031709671</v>
      </c>
      <c r="P5279" s="317"/>
      <c r="Q5279" s="36">
        <v>1652</v>
      </c>
      <c r="R5279" s="317">
        <v>0.1656599938869476</v>
      </c>
      <c r="S5279" s="317"/>
      <c r="T5279" t="s">
        <v>380</v>
      </c>
      <c r="BA5279" s="395">
        <v>1</v>
      </c>
      <c r="BB5279" s="396" t="s">
        <v>861</v>
      </c>
      <c r="BC5279" t="str">
        <f t="shared" si="461"/>
        <v>R0D</v>
      </c>
      <c r="BD5279" t="str">
        <f t="shared" si="462"/>
        <v>NAoMe_initial_final_stage_tum</v>
      </c>
      <c r="BE5279" s="397" t="s">
        <v>862</v>
      </c>
      <c r="BF5279" t="str">
        <f t="shared" si="463"/>
        <v>Not staged/Unstated</v>
      </c>
      <c r="BG5279">
        <f t="shared" si="464"/>
        <v>15</v>
      </c>
      <c r="BH5279" s="398">
        <f t="shared" si="465"/>
        <v>0.13392999768257141</v>
      </c>
      <c r="BO5279" s="33"/>
    </row>
    <row r="5280" spans="1:67">
      <c r="A5280" s="316" t="s">
        <v>27</v>
      </c>
      <c r="B5280" t="s">
        <v>380</v>
      </c>
      <c r="C5280" t="s">
        <v>910</v>
      </c>
      <c r="D5280" t="s">
        <v>314</v>
      </c>
      <c r="E5280" s="316" t="s">
        <v>207</v>
      </c>
      <c r="F5280" s="316" t="s">
        <v>208</v>
      </c>
      <c r="G5280" s="316" t="s">
        <v>446</v>
      </c>
      <c r="H5280" s="316" t="s">
        <v>316</v>
      </c>
      <c r="I5280" s="316" t="s">
        <v>303</v>
      </c>
      <c r="J5280" s="316" t="s">
        <v>304</v>
      </c>
      <c r="K5280" s="36">
        <v>2</v>
      </c>
      <c r="L5280" s="317">
        <v>1.7859999090433121E-2</v>
      </c>
      <c r="M5280" s="317">
        <v>2.0619999617338181E-2</v>
      </c>
      <c r="N5280" s="36">
        <v>2</v>
      </c>
      <c r="O5280" s="317">
        <v>4.1800001636147499E-3</v>
      </c>
      <c r="P5280" s="317">
        <v>4.6500000171363354E-3</v>
      </c>
      <c r="Q5280" s="36">
        <v>64</v>
      </c>
      <c r="R5280" s="317">
        <v>6.4199999906122676E-3</v>
      </c>
      <c r="S5280" s="317">
        <v>7.689999882131815E-3</v>
      </c>
      <c r="T5280" t="s">
        <v>380</v>
      </c>
      <c r="BA5280" s="395">
        <v>1</v>
      </c>
      <c r="BB5280" s="396" t="s">
        <v>861</v>
      </c>
      <c r="BC5280" t="str">
        <f t="shared" si="461"/>
        <v>R0D</v>
      </c>
      <c r="BD5280" t="str">
        <f t="shared" si="462"/>
        <v>NAoMe_initial_final_stage_tum</v>
      </c>
      <c r="BE5280" s="397" t="s">
        <v>862</v>
      </c>
      <c r="BF5280" t="str">
        <f t="shared" si="463"/>
        <v>Stage 0</v>
      </c>
      <c r="BG5280">
        <f t="shared" si="464"/>
        <v>2</v>
      </c>
      <c r="BH5280" s="398">
        <f t="shared" si="465"/>
        <v>1.7859999090433121E-2</v>
      </c>
      <c r="BO5280" s="33"/>
    </row>
    <row r="5281" spans="1:67">
      <c r="A5281" s="316" t="s">
        <v>27</v>
      </c>
      <c r="B5281" t="s">
        <v>380</v>
      </c>
      <c r="C5281" t="s">
        <v>910</v>
      </c>
      <c r="D5281" t="s">
        <v>314</v>
      </c>
      <c r="E5281" s="316" t="s">
        <v>207</v>
      </c>
      <c r="F5281" s="316" t="s">
        <v>208</v>
      </c>
      <c r="G5281" s="316" t="s">
        <v>446</v>
      </c>
      <c r="H5281" s="316" t="s">
        <v>316</v>
      </c>
      <c r="I5281" s="316" t="s">
        <v>303</v>
      </c>
      <c r="J5281" s="316" t="s">
        <v>305</v>
      </c>
      <c r="K5281" s="36">
        <v>2</v>
      </c>
      <c r="L5281" s="317">
        <v>1.7859999090433121E-2</v>
      </c>
      <c r="M5281" s="317">
        <v>2.0619999617338181E-2</v>
      </c>
      <c r="N5281" s="36">
        <v>16</v>
      </c>
      <c r="O5281" s="317">
        <v>3.3399999141693122E-2</v>
      </c>
      <c r="P5281" s="317">
        <v>3.7209998816251748E-2</v>
      </c>
      <c r="Q5281" s="36">
        <v>359</v>
      </c>
      <c r="R5281" s="317">
        <v>3.5999998450279243E-2</v>
      </c>
      <c r="S5281" s="317">
        <v>4.3150000274181373E-2</v>
      </c>
      <c r="T5281" t="s">
        <v>380</v>
      </c>
      <c r="BA5281" s="395">
        <v>1</v>
      </c>
      <c r="BB5281" s="396" t="s">
        <v>861</v>
      </c>
      <c r="BC5281" t="str">
        <f t="shared" si="461"/>
        <v>R0D</v>
      </c>
      <c r="BD5281" t="str">
        <f t="shared" si="462"/>
        <v>NAoMe_initial_final_stage_tum</v>
      </c>
      <c r="BE5281" s="397" t="s">
        <v>862</v>
      </c>
      <c r="BF5281" t="str">
        <f t="shared" si="463"/>
        <v>Stage 1</v>
      </c>
      <c r="BG5281">
        <f t="shared" si="464"/>
        <v>2</v>
      </c>
      <c r="BH5281" s="398">
        <f t="shared" si="465"/>
        <v>1.7859999090433121E-2</v>
      </c>
      <c r="BO5281" s="33"/>
    </row>
    <row r="5282" spans="1:67">
      <c r="A5282" s="316" t="s">
        <v>27</v>
      </c>
      <c r="B5282" t="s">
        <v>380</v>
      </c>
      <c r="C5282" t="s">
        <v>910</v>
      </c>
      <c r="D5282" t="s">
        <v>314</v>
      </c>
      <c r="E5282" s="316" t="s">
        <v>207</v>
      </c>
      <c r="F5282" s="316" t="s">
        <v>208</v>
      </c>
      <c r="G5282" s="316" t="s">
        <v>446</v>
      </c>
      <c r="H5282" s="316" t="s">
        <v>316</v>
      </c>
      <c r="I5282" s="316" t="s">
        <v>303</v>
      </c>
      <c r="J5282" s="316" t="s">
        <v>306</v>
      </c>
      <c r="K5282" s="36">
        <v>17</v>
      </c>
      <c r="L5282" s="317">
        <v>0.15178999304771421</v>
      </c>
      <c r="M5282" s="317">
        <v>0.17526000738143921</v>
      </c>
      <c r="N5282" s="36">
        <v>68</v>
      </c>
      <c r="O5282" s="317">
        <v>0.14195999503135681</v>
      </c>
      <c r="P5282" s="317">
        <v>0.15814000368118289</v>
      </c>
      <c r="Q5282" s="36">
        <v>996</v>
      </c>
      <c r="R5282" s="317">
        <v>9.9880002439022064E-2</v>
      </c>
      <c r="S5282" s="317">
        <v>0.11970999836921691</v>
      </c>
      <c r="T5282" t="s">
        <v>380</v>
      </c>
      <c r="BA5282" s="395">
        <v>1</v>
      </c>
      <c r="BB5282" s="396" t="s">
        <v>861</v>
      </c>
      <c r="BC5282" t="str">
        <f t="shared" si="461"/>
        <v>R0D</v>
      </c>
      <c r="BD5282" t="str">
        <f t="shared" si="462"/>
        <v>NAoMe_initial_final_stage_tum</v>
      </c>
      <c r="BE5282" s="397" t="s">
        <v>862</v>
      </c>
      <c r="BF5282" t="str">
        <f t="shared" si="463"/>
        <v>Stage 2</v>
      </c>
      <c r="BG5282">
        <f t="shared" si="464"/>
        <v>17</v>
      </c>
      <c r="BH5282" s="398">
        <f t="shared" si="465"/>
        <v>0.15178999304771421</v>
      </c>
      <c r="BO5282" s="33"/>
    </row>
    <row r="5283" spans="1:67">
      <c r="A5283" s="316" t="s">
        <v>27</v>
      </c>
      <c r="B5283" t="s">
        <v>380</v>
      </c>
      <c r="C5283" t="s">
        <v>910</v>
      </c>
      <c r="D5283" t="s">
        <v>314</v>
      </c>
      <c r="E5283" s="316" t="s">
        <v>207</v>
      </c>
      <c r="F5283" s="316" t="s">
        <v>208</v>
      </c>
      <c r="G5283" s="316" t="s">
        <v>446</v>
      </c>
      <c r="H5283" s="316" t="s">
        <v>316</v>
      </c>
      <c r="I5283" s="316" t="s">
        <v>303</v>
      </c>
      <c r="J5283" s="316" t="s">
        <v>307</v>
      </c>
      <c r="K5283" s="36">
        <v>2</v>
      </c>
      <c r="L5283" s="317">
        <v>1.7859999090433121E-2</v>
      </c>
      <c r="M5283" s="317">
        <v>2.0619999617338181E-2</v>
      </c>
      <c r="N5283" s="36">
        <v>35</v>
      </c>
      <c r="O5283" s="317">
        <v>7.3069997131824493E-2</v>
      </c>
      <c r="P5283" s="317">
        <v>8.1399999558925629E-2</v>
      </c>
      <c r="Q5283" s="36">
        <v>742</v>
      </c>
      <c r="R5283" s="317">
        <v>7.4409998953342438E-2</v>
      </c>
      <c r="S5283" s="317">
        <v>8.9180000126361847E-2</v>
      </c>
      <c r="T5283" t="s">
        <v>380</v>
      </c>
      <c r="BA5283" s="395">
        <v>1</v>
      </c>
      <c r="BB5283" s="396" t="s">
        <v>861</v>
      </c>
      <c r="BC5283" t="str">
        <f t="shared" si="461"/>
        <v>R0D</v>
      </c>
      <c r="BD5283" t="str">
        <f t="shared" si="462"/>
        <v>NAoMe_initial_final_stage_tum</v>
      </c>
      <c r="BE5283" s="397" t="s">
        <v>862</v>
      </c>
      <c r="BF5283" t="str">
        <f t="shared" si="463"/>
        <v>Stage 3</v>
      </c>
      <c r="BG5283">
        <f t="shared" si="464"/>
        <v>2</v>
      </c>
      <c r="BH5283" s="398">
        <f t="shared" si="465"/>
        <v>1.7859999090433121E-2</v>
      </c>
      <c r="BO5283" s="33"/>
    </row>
    <row r="5284" spans="1:67">
      <c r="A5284" s="316" t="s">
        <v>27</v>
      </c>
      <c r="B5284" t="s">
        <v>380</v>
      </c>
      <c r="C5284" t="s">
        <v>910</v>
      </c>
      <c r="D5284" t="s">
        <v>314</v>
      </c>
      <c r="E5284" s="316" t="s">
        <v>207</v>
      </c>
      <c r="F5284" s="316" t="s">
        <v>208</v>
      </c>
      <c r="G5284" s="316" t="s">
        <v>446</v>
      </c>
      <c r="H5284" s="316" t="s">
        <v>316</v>
      </c>
      <c r="I5284" s="316" t="s">
        <v>303</v>
      </c>
      <c r="J5284" s="316" t="s">
        <v>336</v>
      </c>
      <c r="K5284" s="36">
        <v>74</v>
      </c>
      <c r="L5284" s="317">
        <v>0.66070997714996338</v>
      </c>
      <c r="M5284" s="317">
        <v>0.76288998126983643</v>
      </c>
      <c r="N5284" s="36">
        <v>309</v>
      </c>
      <c r="O5284" s="317">
        <v>0.64508998394012451</v>
      </c>
      <c r="P5284" s="317">
        <v>0.71859997510910034</v>
      </c>
      <c r="Q5284" s="36">
        <v>6159</v>
      </c>
      <c r="R5284" s="317">
        <v>0.6176300048828125</v>
      </c>
      <c r="S5284" s="317">
        <v>0.74026000499725342</v>
      </c>
      <c r="T5284" t="s">
        <v>380</v>
      </c>
      <c r="BA5284" s="395">
        <v>1</v>
      </c>
      <c r="BB5284" s="396" t="s">
        <v>861</v>
      </c>
      <c r="BC5284" t="str">
        <f t="shared" si="461"/>
        <v>R0D</v>
      </c>
      <c r="BD5284" t="str">
        <f t="shared" si="462"/>
        <v>NAoMe_initial_final_stage_tum</v>
      </c>
      <c r="BE5284" s="397" t="s">
        <v>862</v>
      </c>
      <c r="BF5284" t="str">
        <f t="shared" si="463"/>
        <v>Stage 4</v>
      </c>
      <c r="BG5284">
        <f t="shared" si="464"/>
        <v>74</v>
      </c>
      <c r="BH5284" s="398">
        <f t="shared" si="465"/>
        <v>0.66070997714996338</v>
      </c>
      <c r="BO5284" s="33"/>
    </row>
    <row r="5285" spans="1:67">
      <c r="A5285" s="316" t="s">
        <v>27</v>
      </c>
      <c r="B5285" t="s">
        <v>380</v>
      </c>
      <c r="C5285" t="s">
        <v>910</v>
      </c>
      <c r="D5285" t="s">
        <v>314</v>
      </c>
      <c r="E5285" s="316" t="s">
        <v>207</v>
      </c>
      <c r="F5285" s="316" t="s">
        <v>208</v>
      </c>
      <c r="G5285" s="316" t="s">
        <v>446</v>
      </c>
      <c r="H5285" s="316" t="s">
        <v>316</v>
      </c>
      <c r="I5285" s="316" t="s">
        <v>342</v>
      </c>
      <c r="J5285" s="316" t="s">
        <v>343</v>
      </c>
      <c r="K5285" s="36">
        <v>15</v>
      </c>
      <c r="L5285" s="317">
        <v>0.13392999768257141</v>
      </c>
      <c r="M5285" s="317"/>
      <c r="N5285" s="36">
        <v>49</v>
      </c>
      <c r="O5285" s="317">
        <v>0.1023000031709671</v>
      </c>
      <c r="P5285" s="317"/>
      <c r="Q5285" s="36">
        <v>1652</v>
      </c>
      <c r="R5285" s="317">
        <v>0.1656599938869476</v>
      </c>
      <c r="S5285" s="317"/>
      <c r="T5285" t="s">
        <v>380</v>
      </c>
      <c r="BA5285" s="395">
        <v>1</v>
      </c>
      <c r="BB5285" s="396" t="s">
        <v>861</v>
      </c>
      <c r="BC5285" t="str">
        <f t="shared" si="461"/>
        <v>R0D</v>
      </c>
      <c r="BD5285" t="str">
        <f t="shared" si="462"/>
        <v>NAoMe_initial_final_stage_tum_grp</v>
      </c>
      <c r="BE5285" s="397" t="s">
        <v>862</v>
      </c>
      <c r="BF5285" t="str">
        <f t="shared" si="463"/>
        <v>MBC in HESAPC</v>
      </c>
      <c r="BG5285">
        <f t="shared" si="464"/>
        <v>15</v>
      </c>
      <c r="BH5285" s="398">
        <f t="shared" si="465"/>
        <v>0.13392999768257141</v>
      </c>
      <c r="BO5285" s="33"/>
    </row>
    <row r="5286" spans="1:67">
      <c r="A5286" s="316" t="s">
        <v>27</v>
      </c>
      <c r="B5286" t="s">
        <v>380</v>
      </c>
      <c r="C5286" t="s">
        <v>910</v>
      </c>
      <c r="D5286" t="s">
        <v>314</v>
      </c>
      <c r="E5286" s="316" t="s">
        <v>207</v>
      </c>
      <c r="F5286" s="316" t="s">
        <v>208</v>
      </c>
      <c r="G5286" s="316" t="s">
        <v>446</v>
      </c>
      <c r="H5286" s="316" t="s">
        <v>316</v>
      </c>
      <c r="I5286" s="316" t="s">
        <v>342</v>
      </c>
      <c r="J5286" s="316" t="s">
        <v>344</v>
      </c>
      <c r="K5286" s="36">
        <v>25</v>
      </c>
      <c r="L5286" s="317">
        <v>0.22321000695228579</v>
      </c>
      <c r="M5286" s="317">
        <v>0.25773000717163091</v>
      </c>
      <c r="N5286" s="36">
        <v>121</v>
      </c>
      <c r="O5286" s="317">
        <v>0.25260999798774719</v>
      </c>
      <c r="P5286" s="317">
        <v>0.28139999508857733</v>
      </c>
      <c r="Q5286" s="36">
        <v>2161</v>
      </c>
      <c r="R5286" s="317">
        <v>0.2167100012302399</v>
      </c>
      <c r="S5286" s="317">
        <v>0.25973999500274658</v>
      </c>
      <c r="T5286" t="s">
        <v>380</v>
      </c>
      <c r="BA5286" s="395">
        <v>1</v>
      </c>
      <c r="BB5286" s="396" t="s">
        <v>861</v>
      </c>
      <c r="BC5286" t="str">
        <f t="shared" si="461"/>
        <v>R0D</v>
      </c>
      <c r="BD5286" t="str">
        <f t="shared" si="462"/>
        <v>NAoMe_initial_final_stage_tum_grp</v>
      </c>
      <c r="BE5286" s="397" t="s">
        <v>862</v>
      </c>
      <c r="BF5286" t="str">
        <f t="shared" si="463"/>
        <v>Stage 0-3</v>
      </c>
      <c r="BG5286">
        <f t="shared" si="464"/>
        <v>25</v>
      </c>
      <c r="BH5286" s="398">
        <f t="shared" si="465"/>
        <v>0.22321000695228579</v>
      </c>
      <c r="BO5286" s="33"/>
    </row>
    <row r="5287" spans="1:67">
      <c r="A5287" s="316" t="s">
        <v>27</v>
      </c>
      <c r="B5287" t="s">
        <v>380</v>
      </c>
      <c r="C5287" t="s">
        <v>910</v>
      </c>
      <c r="D5287" t="s">
        <v>314</v>
      </c>
      <c r="E5287" s="316" t="s">
        <v>207</v>
      </c>
      <c r="F5287" s="316" t="s">
        <v>208</v>
      </c>
      <c r="G5287" s="316" t="s">
        <v>446</v>
      </c>
      <c r="H5287" s="316" t="s">
        <v>316</v>
      </c>
      <c r="I5287" s="316" t="s">
        <v>342</v>
      </c>
      <c r="J5287" s="316" t="s">
        <v>336</v>
      </c>
      <c r="K5287" s="36">
        <v>72</v>
      </c>
      <c r="L5287" s="317">
        <v>0.64285999536514282</v>
      </c>
      <c r="M5287" s="317">
        <v>0.74226999282836914</v>
      </c>
      <c r="N5287" s="36">
        <v>309</v>
      </c>
      <c r="O5287" s="317">
        <v>0.64508998394012451</v>
      </c>
      <c r="P5287" s="317">
        <v>0.71859997510910034</v>
      </c>
      <c r="Q5287" s="36">
        <v>6159</v>
      </c>
      <c r="R5287" s="317">
        <v>0.6176300048828125</v>
      </c>
      <c r="S5287" s="317">
        <v>0.74026000499725342</v>
      </c>
      <c r="T5287" t="s">
        <v>380</v>
      </c>
      <c r="BA5287" s="395">
        <v>1</v>
      </c>
      <c r="BB5287" s="396" t="s">
        <v>861</v>
      </c>
      <c r="BC5287" t="str">
        <f t="shared" si="461"/>
        <v>R0D</v>
      </c>
      <c r="BD5287" t="str">
        <f t="shared" si="462"/>
        <v>NAoMe_initial_final_stage_tum_grp</v>
      </c>
      <c r="BE5287" s="397" t="s">
        <v>862</v>
      </c>
      <c r="BF5287" t="str">
        <f t="shared" si="463"/>
        <v>Stage 4</v>
      </c>
      <c r="BG5287">
        <f t="shared" si="464"/>
        <v>72</v>
      </c>
      <c r="BH5287" s="398">
        <f t="shared" si="465"/>
        <v>0.64285999536514282</v>
      </c>
      <c r="BO5287" s="33"/>
    </row>
    <row r="5288" spans="1:67">
      <c r="A5288" s="316" t="s">
        <v>27</v>
      </c>
      <c r="B5288" t="s">
        <v>380</v>
      </c>
      <c r="C5288" t="s">
        <v>910</v>
      </c>
      <c r="D5288" t="s">
        <v>314</v>
      </c>
      <c r="E5288" s="316" t="s">
        <v>207</v>
      </c>
      <c r="F5288" s="316" t="s">
        <v>208</v>
      </c>
      <c r="G5288" s="316" t="s">
        <v>446</v>
      </c>
      <c r="H5288" s="316" t="s">
        <v>316</v>
      </c>
      <c r="I5288" s="316" t="s">
        <v>658</v>
      </c>
      <c r="J5288" s="316" t="s">
        <v>345</v>
      </c>
      <c r="K5288" s="36">
        <v>112</v>
      </c>
      <c r="L5288" s="317">
        <v>1</v>
      </c>
      <c r="M5288" s="317"/>
      <c r="N5288" s="36">
        <v>479</v>
      </c>
      <c r="O5288" s="317">
        <v>1</v>
      </c>
      <c r="P5288" s="317"/>
      <c r="Q5288" s="36">
        <v>9972</v>
      </c>
      <c r="R5288" s="317">
        <v>1</v>
      </c>
      <c r="S5288" s="317"/>
      <c r="T5288" t="s">
        <v>380</v>
      </c>
      <c r="BA5288" s="395">
        <v>1</v>
      </c>
      <c r="BB5288" s="396" t="s">
        <v>861</v>
      </c>
      <c r="BC5288" t="str">
        <f t="shared" si="461"/>
        <v>R0D</v>
      </c>
      <c r="BD5288" t="str">
        <f t="shared" si="462"/>
        <v>NAoMe_initial_final_who_ps</v>
      </c>
      <c r="BE5288" s="397" t="s">
        <v>862</v>
      </c>
      <c r="BF5288" t="str">
        <f t="shared" si="463"/>
        <v>Not recorded</v>
      </c>
      <c r="BG5288">
        <f t="shared" si="464"/>
        <v>112</v>
      </c>
      <c r="BH5288" s="398">
        <f t="shared" si="465"/>
        <v>1</v>
      </c>
      <c r="BO5288" s="33"/>
    </row>
    <row r="5289" spans="1:67">
      <c r="A5289" s="316" t="s">
        <v>27</v>
      </c>
      <c r="B5289" t="s">
        <v>380</v>
      </c>
      <c r="C5289" t="s">
        <v>910</v>
      </c>
      <c r="D5289" t="s">
        <v>314</v>
      </c>
      <c r="E5289" s="316" t="s">
        <v>207</v>
      </c>
      <c r="F5289" s="316" t="s">
        <v>208</v>
      </c>
      <c r="G5289" s="316" t="s">
        <v>446</v>
      </c>
      <c r="H5289" s="316" t="s">
        <v>316</v>
      </c>
      <c r="I5289" s="316" t="s">
        <v>291</v>
      </c>
      <c r="J5289" s="316" t="s">
        <v>313</v>
      </c>
      <c r="K5289" s="36">
        <v>110</v>
      </c>
      <c r="L5289" s="317">
        <v>0.98214000463485718</v>
      </c>
      <c r="M5289" s="317"/>
      <c r="N5289" s="36">
        <v>474</v>
      </c>
      <c r="O5289" s="317">
        <v>0.98956000804901123</v>
      </c>
      <c r="P5289" s="317"/>
      <c r="Q5289" s="36">
        <v>9846</v>
      </c>
      <c r="R5289" s="317">
        <v>0.98736000061035156</v>
      </c>
      <c r="S5289" s="317"/>
      <c r="T5289" t="s">
        <v>380</v>
      </c>
      <c r="BA5289" s="395">
        <v>1</v>
      </c>
      <c r="BB5289" s="396" t="s">
        <v>861</v>
      </c>
      <c r="BC5289" t="str">
        <f t="shared" si="461"/>
        <v>R0D</v>
      </c>
      <c r="BD5289" t="str">
        <f t="shared" si="462"/>
        <v>NAoMe_initial_gender</v>
      </c>
      <c r="BE5289" s="397" t="s">
        <v>862</v>
      </c>
      <c r="BF5289" t="str">
        <f t="shared" si="463"/>
        <v>Female</v>
      </c>
      <c r="BG5289">
        <f t="shared" si="464"/>
        <v>110</v>
      </c>
      <c r="BH5289" s="398">
        <f t="shared" si="465"/>
        <v>0.98214000463485718</v>
      </c>
      <c r="BO5289" s="33"/>
    </row>
    <row r="5290" spans="1:67">
      <c r="A5290" s="316" t="s">
        <v>27</v>
      </c>
      <c r="B5290" t="s">
        <v>380</v>
      </c>
      <c r="C5290" t="s">
        <v>910</v>
      </c>
      <c r="D5290" t="s">
        <v>314</v>
      </c>
      <c r="E5290" s="316" t="s">
        <v>207</v>
      </c>
      <c r="F5290" s="316" t="s">
        <v>208</v>
      </c>
      <c r="G5290" s="316" t="s">
        <v>446</v>
      </c>
      <c r="H5290" s="316" t="s">
        <v>316</v>
      </c>
      <c r="I5290" s="316" t="s">
        <v>291</v>
      </c>
      <c r="J5290" s="316" t="s">
        <v>293</v>
      </c>
      <c r="K5290" s="36">
        <v>2</v>
      </c>
      <c r="L5290" s="317">
        <v>1.7859999090433121E-2</v>
      </c>
      <c r="M5290" s="317"/>
      <c r="N5290" s="36">
        <v>5</v>
      </c>
      <c r="O5290" s="317">
        <v>1.0440000332891939E-2</v>
      </c>
      <c r="P5290" s="317"/>
      <c r="Q5290" s="36">
        <v>126</v>
      </c>
      <c r="R5290" s="317">
        <v>1.264000032097101E-2</v>
      </c>
      <c r="S5290" s="317"/>
      <c r="T5290" t="s">
        <v>380</v>
      </c>
      <c r="BA5290" s="395">
        <v>1</v>
      </c>
      <c r="BB5290" s="396" t="s">
        <v>861</v>
      </c>
      <c r="BC5290" t="str">
        <f t="shared" si="461"/>
        <v>R0D</v>
      </c>
      <c r="BD5290" t="str">
        <f t="shared" si="462"/>
        <v>NAoMe_initial_gender</v>
      </c>
      <c r="BE5290" s="397" t="s">
        <v>862</v>
      </c>
      <c r="BF5290" t="str">
        <f t="shared" si="463"/>
        <v>Male</v>
      </c>
      <c r="BG5290">
        <f t="shared" si="464"/>
        <v>2</v>
      </c>
      <c r="BH5290" s="398">
        <f t="shared" si="465"/>
        <v>1.7859999090433121E-2</v>
      </c>
      <c r="BO5290" s="33"/>
    </row>
    <row r="5291" spans="1:67">
      <c r="A5291" s="316" t="s">
        <v>27</v>
      </c>
      <c r="B5291" t="s">
        <v>380</v>
      </c>
      <c r="C5291" t="s">
        <v>910</v>
      </c>
      <c r="D5291" t="s">
        <v>314</v>
      </c>
      <c r="E5291" s="316" t="s">
        <v>207</v>
      </c>
      <c r="F5291" s="316" t="s">
        <v>208</v>
      </c>
      <c r="G5291" s="316" t="s">
        <v>446</v>
      </c>
      <c r="H5291" s="316" t="s">
        <v>316</v>
      </c>
      <c r="I5291" s="316" t="s">
        <v>659</v>
      </c>
      <c r="J5291" s="316" t="s">
        <v>294</v>
      </c>
      <c r="K5291" s="36">
        <v>8</v>
      </c>
      <c r="L5291" s="317">
        <v>7.1429997682571411E-2</v>
      </c>
      <c r="M5291" s="317">
        <v>7.1429997682571411E-2</v>
      </c>
      <c r="N5291" s="36">
        <v>38</v>
      </c>
      <c r="O5291" s="317">
        <v>7.9329997301101685E-2</v>
      </c>
      <c r="P5291" s="317">
        <v>7.9329997301101685E-2</v>
      </c>
      <c r="Q5291" s="36">
        <v>1800</v>
      </c>
      <c r="R5291" s="317">
        <v>0.18050999939441681</v>
      </c>
      <c r="S5291" s="317">
        <v>0.18050999939441681</v>
      </c>
      <c r="T5291" t="s">
        <v>380</v>
      </c>
      <c r="BA5291" s="395">
        <v>1</v>
      </c>
      <c r="BB5291" s="396" t="s">
        <v>861</v>
      </c>
      <c r="BC5291" t="str">
        <f t="shared" si="461"/>
        <v>R0D</v>
      </c>
      <c r="BD5291" t="str">
        <f t="shared" si="462"/>
        <v>NAoMe_initial_imd_2019</v>
      </c>
      <c r="BE5291" s="397" t="s">
        <v>862</v>
      </c>
      <c r="BF5291" t="str">
        <f t="shared" si="463"/>
        <v>1 - most deprived</v>
      </c>
      <c r="BG5291">
        <f t="shared" si="464"/>
        <v>8</v>
      </c>
      <c r="BH5291" s="398">
        <f t="shared" si="465"/>
        <v>7.1429997682571411E-2</v>
      </c>
      <c r="BO5291" s="33"/>
    </row>
    <row r="5292" spans="1:67">
      <c r="A5292" s="316" t="s">
        <v>27</v>
      </c>
      <c r="B5292" t="s">
        <v>380</v>
      </c>
      <c r="C5292" t="s">
        <v>910</v>
      </c>
      <c r="D5292" t="s">
        <v>314</v>
      </c>
      <c r="E5292" s="316" t="s">
        <v>207</v>
      </c>
      <c r="F5292" s="316" t="s">
        <v>208</v>
      </c>
      <c r="G5292" s="316" t="s">
        <v>446</v>
      </c>
      <c r="H5292" s="316" t="s">
        <v>316</v>
      </c>
      <c r="I5292" s="316" t="s">
        <v>659</v>
      </c>
      <c r="J5292" s="316" t="s">
        <v>15</v>
      </c>
      <c r="K5292" s="36">
        <v>13</v>
      </c>
      <c r="L5292" s="317">
        <v>0.1160700023174286</v>
      </c>
      <c r="M5292" s="317">
        <v>0.1160700023174286</v>
      </c>
      <c r="N5292" s="36">
        <v>89</v>
      </c>
      <c r="O5292" s="317">
        <v>0.18580000102519989</v>
      </c>
      <c r="P5292" s="317">
        <v>0.18580000102519989</v>
      </c>
      <c r="Q5292" s="36">
        <v>2036</v>
      </c>
      <c r="R5292" s="317">
        <v>0.20417000353336329</v>
      </c>
      <c r="S5292" s="317">
        <v>0.20417000353336329</v>
      </c>
      <c r="T5292" t="s">
        <v>380</v>
      </c>
      <c r="BA5292" s="395">
        <v>1</v>
      </c>
      <c r="BB5292" s="396" t="s">
        <v>861</v>
      </c>
      <c r="BC5292" t="str">
        <f t="shared" si="461"/>
        <v>R0D</v>
      </c>
      <c r="BD5292" t="str">
        <f t="shared" si="462"/>
        <v>NAoMe_initial_imd_2019</v>
      </c>
      <c r="BE5292" s="397" t="s">
        <v>862</v>
      </c>
      <c r="BF5292" t="str">
        <f t="shared" si="463"/>
        <v>2</v>
      </c>
      <c r="BG5292">
        <f t="shared" si="464"/>
        <v>13</v>
      </c>
      <c r="BH5292" s="398">
        <f t="shared" si="465"/>
        <v>0.1160700023174286</v>
      </c>
      <c r="BO5292" s="33"/>
    </row>
    <row r="5293" spans="1:67">
      <c r="A5293" s="316" t="s">
        <v>27</v>
      </c>
      <c r="B5293" t="s">
        <v>380</v>
      </c>
      <c r="C5293" t="s">
        <v>910</v>
      </c>
      <c r="D5293" t="s">
        <v>314</v>
      </c>
      <c r="E5293" s="316" t="s">
        <v>207</v>
      </c>
      <c r="F5293" s="316" t="s">
        <v>208</v>
      </c>
      <c r="G5293" s="316" t="s">
        <v>446</v>
      </c>
      <c r="H5293" s="316" t="s">
        <v>316</v>
      </c>
      <c r="I5293" s="316" t="s">
        <v>659</v>
      </c>
      <c r="J5293" s="316" t="s">
        <v>16</v>
      </c>
      <c r="K5293" s="36">
        <v>30</v>
      </c>
      <c r="L5293" s="317">
        <v>0.26785999536514282</v>
      </c>
      <c r="M5293" s="317">
        <v>0.26785999536514282</v>
      </c>
      <c r="N5293" s="36">
        <v>100</v>
      </c>
      <c r="O5293" s="317">
        <v>0.20877000689506531</v>
      </c>
      <c r="P5293" s="317">
        <v>0.20877000689506531</v>
      </c>
      <c r="Q5293" s="36">
        <v>2085</v>
      </c>
      <c r="R5293" s="317">
        <v>0.20908999443054199</v>
      </c>
      <c r="S5293" s="317">
        <v>0.20908999443054199</v>
      </c>
      <c r="T5293" t="s">
        <v>380</v>
      </c>
      <c r="BA5293" s="395">
        <v>1</v>
      </c>
      <c r="BB5293" s="396" t="s">
        <v>861</v>
      </c>
      <c r="BC5293" t="str">
        <f t="shared" si="461"/>
        <v>R0D</v>
      </c>
      <c r="BD5293" t="str">
        <f t="shared" si="462"/>
        <v>NAoMe_initial_imd_2019</v>
      </c>
      <c r="BE5293" s="397" t="s">
        <v>862</v>
      </c>
      <c r="BF5293" t="str">
        <f t="shared" si="463"/>
        <v>3</v>
      </c>
      <c r="BG5293">
        <f t="shared" si="464"/>
        <v>30</v>
      </c>
      <c r="BH5293" s="398">
        <f t="shared" si="465"/>
        <v>0.26785999536514282</v>
      </c>
      <c r="BO5293" s="33"/>
    </row>
    <row r="5294" spans="1:67">
      <c r="A5294" s="316" t="s">
        <v>27</v>
      </c>
      <c r="B5294" t="s">
        <v>380</v>
      </c>
      <c r="C5294" t="s">
        <v>910</v>
      </c>
      <c r="D5294" t="s">
        <v>314</v>
      </c>
      <c r="E5294" s="316" t="s">
        <v>207</v>
      </c>
      <c r="F5294" s="316" t="s">
        <v>208</v>
      </c>
      <c r="G5294" s="316" t="s">
        <v>446</v>
      </c>
      <c r="H5294" s="316" t="s">
        <v>316</v>
      </c>
      <c r="I5294" s="316" t="s">
        <v>659</v>
      </c>
      <c r="J5294" s="316" t="s">
        <v>17</v>
      </c>
      <c r="K5294" s="36">
        <v>30</v>
      </c>
      <c r="L5294" s="317">
        <v>0.26785999536514282</v>
      </c>
      <c r="M5294" s="317">
        <v>0.26785999536514282</v>
      </c>
      <c r="N5294" s="36">
        <v>113</v>
      </c>
      <c r="O5294" s="317">
        <v>0.23590999841690061</v>
      </c>
      <c r="P5294" s="317">
        <v>0.23590999841690061</v>
      </c>
      <c r="Q5294" s="36">
        <v>2024</v>
      </c>
      <c r="R5294" s="317">
        <v>0.2029699981212616</v>
      </c>
      <c r="S5294" s="317">
        <v>0.2029699981212616</v>
      </c>
      <c r="T5294" t="s">
        <v>380</v>
      </c>
      <c r="BA5294" s="395">
        <v>1</v>
      </c>
      <c r="BB5294" s="396" t="s">
        <v>861</v>
      </c>
      <c r="BC5294" t="str">
        <f t="shared" si="461"/>
        <v>R0D</v>
      </c>
      <c r="BD5294" t="str">
        <f t="shared" si="462"/>
        <v>NAoMe_initial_imd_2019</v>
      </c>
      <c r="BE5294" s="397" t="s">
        <v>862</v>
      </c>
      <c r="BF5294" t="str">
        <f t="shared" si="463"/>
        <v>4</v>
      </c>
      <c r="BG5294">
        <f t="shared" si="464"/>
        <v>30</v>
      </c>
      <c r="BH5294" s="398">
        <f t="shared" si="465"/>
        <v>0.26785999536514282</v>
      </c>
      <c r="BO5294" s="33"/>
    </row>
    <row r="5295" spans="1:67">
      <c r="A5295" s="316" t="s">
        <v>27</v>
      </c>
      <c r="B5295" t="s">
        <v>380</v>
      </c>
      <c r="C5295" t="s">
        <v>910</v>
      </c>
      <c r="D5295" t="s">
        <v>314</v>
      </c>
      <c r="E5295" s="316" t="s">
        <v>207</v>
      </c>
      <c r="F5295" s="316" t="s">
        <v>208</v>
      </c>
      <c r="G5295" s="316" t="s">
        <v>446</v>
      </c>
      <c r="H5295" s="316" t="s">
        <v>316</v>
      </c>
      <c r="I5295" s="316" t="s">
        <v>659</v>
      </c>
      <c r="J5295" s="316" t="s">
        <v>295</v>
      </c>
      <c r="K5295" s="36">
        <v>31</v>
      </c>
      <c r="L5295" s="317">
        <v>0.27678999304771418</v>
      </c>
      <c r="M5295" s="317">
        <v>0.27678999304771418</v>
      </c>
      <c r="N5295" s="36">
        <v>139</v>
      </c>
      <c r="O5295" s="317">
        <v>0.29019001126289368</v>
      </c>
      <c r="P5295" s="317">
        <v>0.29019001126289368</v>
      </c>
      <c r="Q5295" s="36">
        <v>2027</v>
      </c>
      <c r="R5295" s="317">
        <v>0.2032700031995773</v>
      </c>
      <c r="S5295" s="317">
        <v>0.2032700031995773</v>
      </c>
      <c r="T5295" t="s">
        <v>380</v>
      </c>
      <c r="BA5295" s="395">
        <v>1</v>
      </c>
      <c r="BB5295" s="396" t="s">
        <v>861</v>
      </c>
      <c r="BC5295" t="str">
        <f t="shared" si="461"/>
        <v>R0D</v>
      </c>
      <c r="BD5295" t="str">
        <f t="shared" si="462"/>
        <v>NAoMe_initial_imd_2019</v>
      </c>
      <c r="BE5295" s="397" t="s">
        <v>862</v>
      </c>
      <c r="BF5295" t="str">
        <f t="shared" si="463"/>
        <v>5 - least deprived</v>
      </c>
      <c r="BG5295">
        <f t="shared" si="464"/>
        <v>31</v>
      </c>
      <c r="BH5295" s="398">
        <f t="shared" si="465"/>
        <v>0.27678999304771418</v>
      </c>
      <c r="BO5295" s="33"/>
    </row>
    <row r="5296" spans="1:67">
      <c r="A5296" s="316" t="s">
        <v>27</v>
      </c>
      <c r="B5296" t="s">
        <v>380</v>
      </c>
      <c r="C5296" t="s">
        <v>910</v>
      </c>
      <c r="D5296" t="s">
        <v>314</v>
      </c>
      <c r="E5296" s="316" t="s">
        <v>207</v>
      </c>
      <c r="F5296" s="316" t="s">
        <v>208</v>
      </c>
      <c r="G5296" s="316" t="s">
        <v>446</v>
      </c>
      <c r="H5296" s="316" t="s">
        <v>316</v>
      </c>
      <c r="I5296" s="316" t="s">
        <v>659</v>
      </c>
      <c r="J5296" s="316" t="s">
        <v>260</v>
      </c>
      <c r="K5296" s="36">
        <v>0</v>
      </c>
      <c r="L5296" s="317">
        <v>0</v>
      </c>
      <c r="M5296" s="317"/>
      <c r="N5296" s="36">
        <v>0</v>
      </c>
      <c r="O5296" s="317">
        <v>0</v>
      </c>
      <c r="P5296" s="317"/>
      <c r="Q5296" s="36">
        <v>0</v>
      </c>
      <c r="R5296" s="317">
        <v>0</v>
      </c>
      <c r="S5296" s="317"/>
      <c r="T5296" t="s">
        <v>380</v>
      </c>
      <c r="BA5296" s="395">
        <v>1</v>
      </c>
      <c r="BB5296" s="396" t="s">
        <v>861</v>
      </c>
      <c r="BC5296" t="str">
        <f t="shared" si="461"/>
        <v>R0D</v>
      </c>
      <c r="BD5296" t="str">
        <f t="shared" si="462"/>
        <v>NAoMe_initial_imd_2019</v>
      </c>
      <c r="BE5296" s="397" t="s">
        <v>862</v>
      </c>
      <c r="BF5296" t="str">
        <f t="shared" si="463"/>
        <v>Unknown</v>
      </c>
      <c r="BG5296">
        <f t="shared" si="464"/>
        <v>0</v>
      </c>
      <c r="BH5296" s="398">
        <f t="shared" si="465"/>
        <v>0</v>
      </c>
      <c r="BO5296" s="33"/>
    </row>
    <row r="5297" spans="1:67">
      <c r="A5297" s="316" t="s">
        <v>27</v>
      </c>
      <c r="B5297" t="s">
        <v>380</v>
      </c>
      <c r="C5297" t="s">
        <v>910</v>
      </c>
      <c r="D5297" t="s">
        <v>314</v>
      </c>
      <c r="E5297" s="316" t="s">
        <v>207</v>
      </c>
      <c r="F5297" s="316" t="s">
        <v>208</v>
      </c>
      <c r="G5297" s="316" t="s">
        <v>446</v>
      </c>
      <c r="H5297" s="316" t="s">
        <v>316</v>
      </c>
      <c r="I5297" s="316" t="s">
        <v>296</v>
      </c>
      <c r="J5297" s="316" t="s">
        <v>297</v>
      </c>
      <c r="K5297" s="36">
        <v>64</v>
      </c>
      <c r="L5297" s="317">
        <v>0.5714300274848938</v>
      </c>
      <c r="M5297" s="317">
        <v>0.5714300274848938</v>
      </c>
      <c r="N5297" s="36">
        <v>267</v>
      </c>
      <c r="O5297" s="317">
        <v>0.55741000175476074</v>
      </c>
      <c r="P5297" s="317">
        <v>0.5668799877166748</v>
      </c>
      <c r="Q5297" s="36">
        <v>5528</v>
      </c>
      <c r="R5297" s="317">
        <v>0.55435001850128174</v>
      </c>
      <c r="S5297" s="317">
        <v>0.56936997175216675</v>
      </c>
      <c r="T5297" t="s">
        <v>380</v>
      </c>
      <c r="BA5297" s="395">
        <v>1</v>
      </c>
      <c r="BB5297" s="396" t="s">
        <v>861</v>
      </c>
      <c r="BC5297" t="str">
        <f t="shared" si="461"/>
        <v>R0D</v>
      </c>
      <c r="BD5297" t="str">
        <f t="shared" si="462"/>
        <v>NAoMe_initial_scarf_731_grp</v>
      </c>
      <c r="BE5297" s="397" t="s">
        <v>862</v>
      </c>
      <c r="BF5297" t="str">
        <f t="shared" si="463"/>
        <v>Fit</v>
      </c>
      <c r="BG5297">
        <f t="shared" si="464"/>
        <v>64</v>
      </c>
      <c r="BH5297" s="398">
        <f t="shared" si="465"/>
        <v>0.5714300274848938</v>
      </c>
      <c r="BO5297" s="33"/>
    </row>
    <row r="5298" spans="1:67">
      <c r="A5298" s="316" t="s">
        <v>27</v>
      </c>
      <c r="B5298" t="s">
        <v>380</v>
      </c>
      <c r="C5298" t="s">
        <v>910</v>
      </c>
      <c r="D5298" t="s">
        <v>314</v>
      </c>
      <c r="E5298" s="316" t="s">
        <v>207</v>
      </c>
      <c r="F5298" s="316" t="s">
        <v>208</v>
      </c>
      <c r="G5298" s="316" t="s">
        <v>446</v>
      </c>
      <c r="H5298" s="316" t="s">
        <v>316</v>
      </c>
      <c r="I5298" s="316" t="s">
        <v>296</v>
      </c>
      <c r="J5298" s="316" t="s">
        <v>298</v>
      </c>
      <c r="K5298" s="36">
        <v>22</v>
      </c>
      <c r="L5298" s="317">
        <v>0.19642999768257141</v>
      </c>
      <c r="M5298" s="317">
        <v>0.19642999768257141</v>
      </c>
      <c r="N5298" s="36">
        <v>77</v>
      </c>
      <c r="O5298" s="317">
        <v>0.16075000166893011</v>
      </c>
      <c r="P5298" s="317">
        <v>0.1634799987077713</v>
      </c>
      <c r="Q5298" s="36">
        <v>1492</v>
      </c>
      <c r="R5298" s="317">
        <v>0.149619996547699</v>
      </c>
      <c r="S5298" s="317">
        <v>0.153669998049736</v>
      </c>
      <c r="T5298" t="s">
        <v>380</v>
      </c>
      <c r="BA5298" s="395">
        <v>1</v>
      </c>
      <c r="BB5298" s="396" t="s">
        <v>861</v>
      </c>
      <c r="BC5298" t="str">
        <f t="shared" si="461"/>
        <v>R0D</v>
      </c>
      <c r="BD5298" t="str">
        <f t="shared" si="462"/>
        <v>NAoMe_initial_scarf_731_grp</v>
      </c>
      <c r="BE5298" s="397" t="s">
        <v>862</v>
      </c>
      <c r="BF5298" t="str">
        <f t="shared" si="463"/>
        <v>Mild frailty</v>
      </c>
      <c r="BG5298">
        <f t="shared" si="464"/>
        <v>22</v>
      </c>
      <c r="BH5298" s="398">
        <f t="shared" si="465"/>
        <v>0.19642999768257141</v>
      </c>
      <c r="BO5298" s="33"/>
    </row>
    <row r="5299" spans="1:67">
      <c r="A5299" s="316" t="s">
        <v>27</v>
      </c>
      <c r="B5299" t="s">
        <v>380</v>
      </c>
      <c r="C5299" t="s">
        <v>910</v>
      </c>
      <c r="D5299" t="s">
        <v>314</v>
      </c>
      <c r="E5299" s="316" t="s">
        <v>207</v>
      </c>
      <c r="F5299" s="316" t="s">
        <v>208</v>
      </c>
      <c r="G5299" s="316" t="s">
        <v>446</v>
      </c>
      <c r="H5299" s="316" t="s">
        <v>316</v>
      </c>
      <c r="I5299" s="316" t="s">
        <v>296</v>
      </c>
      <c r="J5299" s="316" t="s">
        <v>299</v>
      </c>
      <c r="K5299" s="36">
        <v>18</v>
      </c>
      <c r="L5299" s="317">
        <v>0.16071000695228579</v>
      </c>
      <c r="M5299" s="317">
        <v>0.16071000695228579</v>
      </c>
      <c r="N5299" s="36">
        <v>73</v>
      </c>
      <c r="O5299" s="317">
        <v>0.1524000018835068</v>
      </c>
      <c r="P5299" s="317">
        <v>0.1549900025129318</v>
      </c>
      <c r="Q5299" s="36">
        <v>1470</v>
      </c>
      <c r="R5299" s="317">
        <v>0.1474100053310394</v>
      </c>
      <c r="S5299" s="317">
        <v>0.1514099985361099</v>
      </c>
      <c r="T5299" t="s">
        <v>380</v>
      </c>
      <c r="BA5299" s="395">
        <v>1</v>
      </c>
      <c r="BB5299" s="396" t="s">
        <v>861</v>
      </c>
      <c r="BC5299" t="str">
        <f t="shared" si="461"/>
        <v>R0D</v>
      </c>
      <c r="BD5299" t="str">
        <f t="shared" si="462"/>
        <v>NAoMe_initial_scarf_731_grp</v>
      </c>
      <c r="BE5299" s="397" t="s">
        <v>862</v>
      </c>
      <c r="BF5299" t="str">
        <f t="shared" si="463"/>
        <v>Moderate frailty</v>
      </c>
      <c r="BG5299">
        <f t="shared" si="464"/>
        <v>18</v>
      </c>
      <c r="BH5299" s="398">
        <f t="shared" si="465"/>
        <v>0.16071000695228579</v>
      </c>
      <c r="BO5299" s="33"/>
    </row>
    <row r="5300" spans="1:67">
      <c r="A5300" s="316" t="s">
        <v>27</v>
      </c>
      <c r="B5300" t="s">
        <v>380</v>
      </c>
      <c r="C5300" t="s">
        <v>910</v>
      </c>
      <c r="D5300" t="s">
        <v>314</v>
      </c>
      <c r="E5300" s="316" t="s">
        <v>207</v>
      </c>
      <c r="F5300" s="316" t="s">
        <v>208</v>
      </c>
      <c r="G5300" s="316" t="s">
        <v>446</v>
      </c>
      <c r="H5300" s="316" t="s">
        <v>316</v>
      </c>
      <c r="I5300" s="316" t="s">
        <v>296</v>
      </c>
      <c r="J5300" s="316" t="s">
        <v>353</v>
      </c>
      <c r="K5300" s="36">
        <v>0</v>
      </c>
      <c r="L5300" s="317">
        <v>0</v>
      </c>
      <c r="M5300" s="317"/>
      <c r="N5300" s="36">
        <v>8</v>
      </c>
      <c r="O5300" s="317">
        <v>1.6699999570846561E-2</v>
      </c>
      <c r="P5300" s="317"/>
      <c r="Q5300" s="36">
        <v>263</v>
      </c>
      <c r="R5300" s="317">
        <v>2.6370000094175339E-2</v>
      </c>
      <c r="S5300" s="317"/>
      <c r="T5300" t="s">
        <v>380</v>
      </c>
      <c r="BA5300" s="395">
        <v>1</v>
      </c>
      <c r="BB5300" s="396" t="s">
        <v>861</v>
      </c>
      <c r="BC5300" t="str">
        <f t="shared" si="461"/>
        <v>R0D</v>
      </c>
      <c r="BD5300" t="str">
        <f t="shared" si="462"/>
        <v>NAoMe_initial_scarf_731_grp</v>
      </c>
      <c r="BE5300" s="397" t="s">
        <v>862</v>
      </c>
      <c r="BF5300" t="str">
        <f t="shared" si="463"/>
        <v>Not in HESAPC</v>
      </c>
      <c r="BG5300">
        <f t="shared" si="464"/>
        <v>0</v>
      </c>
      <c r="BH5300" s="398">
        <f t="shared" si="465"/>
        <v>0</v>
      </c>
      <c r="BO5300" s="33"/>
    </row>
    <row r="5301" spans="1:67">
      <c r="A5301" s="316" t="s">
        <v>27</v>
      </c>
      <c r="B5301" t="s">
        <v>380</v>
      </c>
      <c r="C5301" t="s">
        <v>910</v>
      </c>
      <c r="D5301" t="s">
        <v>314</v>
      </c>
      <c r="E5301" s="316" t="s">
        <v>207</v>
      </c>
      <c r="F5301" s="316" t="s">
        <v>208</v>
      </c>
      <c r="G5301" s="316" t="s">
        <v>446</v>
      </c>
      <c r="H5301" s="316" t="s">
        <v>316</v>
      </c>
      <c r="I5301" s="316" t="s">
        <v>296</v>
      </c>
      <c r="J5301" s="316" t="s">
        <v>300</v>
      </c>
      <c r="K5301" s="36">
        <v>8</v>
      </c>
      <c r="L5301" s="317">
        <v>7.1429997682571411E-2</v>
      </c>
      <c r="M5301" s="317">
        <v>7.1429997682571411E-2</v>
      </c>
      <c r="N5301" s="36">
        <v>54</v>
      </c>
      <c r="O5301" s="317">
        <v>0.1127299964427948</v>
      </c>
      <c r="P5301" s="317">
        <v>0.1146500036120415</v>
      </c>
      <c r="Q5301" s="36">
        <v>1219</v>
      </c>
      <c r="R5301" s="317">
        <v>0.1222399994730949</v>
      </c>
      <c r="S5301" s="317">
        <v>0.12555000185966489</v>
      </c>
      <c r="T5301" t="s">
        <v>380</v>
      </c>
      <c r="BA5301" s="395">
        <v>1</v>
      </c>
      <c r="BB5301" s="396" t="s">
        <v>861</v>
      </c>
      <c r="BC5301" t="str">
        <f t="shared" si="461"/>
        <v>R0D</v>
      </c>
      <c r="BD5301" t="str">
        <f t="shared" si="462"/>
        <v>NAoMe_initial_scarf_731_grp</v>
      </c>
      <c r="BE5301" s="397" t="s">
        <v>862</v>
      </c>
      <c r="BF5301" t="str">
        <f t="shared" si="463"/>
        <v>Severe frailty</v>
      </c>
      <c r="BG5301">
        <f t="shared" si="464"/>
        <v>8</v>
      </c>
      <c r="BH5301" s="398">
        <f t="shared" si="465"/>
        <v>7.1429997682571411E-2</v>
      </c>
      <c r="BO5301" s="33"/>
    </row>
    <row r="5302" spans="1:67">
      <c r="A5302" s="316" t="s">
        <v>27</v>
      </c>
      <c r="B5302" t="s">
        <v>380</v>
      </c>
      <c r="C5302" t="s">
        <v>910</v>
      </c>
      <c r="D5302" t="s">
        <v>314</v>
      </c>
      <c r="E5302" s="316" t="s">
        <v>217</v>
      </c>
      <c r="F5302" s="316" t="s">
        <v>218</v>
      </c>
      <c r="G5302" s="316" t="s">
        <v>440</v>
      </c>
      <c r="H5302" s="316" t="s">
        <v>319</v>
      </c>
      <c r="I5302" s="316" t="s">
        <v>310</v>
      </c>
      <c r="J5302" s="316" t="s">
        <v>277</v>
      </c>
      <c r="K5302" s="36">
        <v>0</v>
      </c>
      <c r="L5302" s="317">
        <v>0</v>
      </c>
      <c r="M5302" s="317"/>
      <c r="N5302" s="36">
        <v>2</v>
      </c>
      <c r="O5302" s="317">
        <v>5.8499998413026333E-3</v>
      </c>
      <c r="P5302" s="317"/>
      <c r="Q5302" s="36">
        <v>70</v>
      </c>
      <c r="R5302" s="317">
        <v>7.0199999026954174E-3</v>
      </c>
      <c r="S5302" s="317"/>
      <c r="T5302" t="s">
        <v>380</v>
      </c>
      <c r="BA5302" s="395">
        <v>1</v>
      </c>
      <c r="BB5302" s="396" t="s">
        <v>861</v>
      </c>
      <c r="BC5302" t="str">
        <f t="shared" si="461"/>
        <v>RK9</v>
      </c>
      <c r="BD5302" t="str">
        <f t="shared" si="462"/>
        <v>NAoMe_initial_age_decades_80cap</v>
      </c>
      <c r="BE5302" s="397" t="s">
        <v>862</v>
      </c>
      <c r="BF5302" t="str">
        <f t="shared" si="463"/>
        <v>18-29 yrs</v>
      </c>
      <c r="BG5302">
        <f t="shared" si="464"/>
        <v>0</v>
      </c>
      <c r="BH5302" s="398">
        <f t="shared" si="465"/>
        <v>0</v>
      </c>
      <c r="BO5302" s="33"/>
    </row>
    <row r="5303" spans="1:67">
      <c r="A5303" s="316" t="s">
        <v>27</v>
      </c>
      <c r="B5303" t="s">
        <v>380</v>
      </c>
      <c r="C5303" t="s">
        <v>910</v>
      </c>
      <c r="D5303" t="s">
        <v>314</v>
      </c>
      <c r="E5303" s="316" t="s">
        <v>217</v>
      </c>
      <c r="F5303" s="316" t="s">
        <v>218</v>
      </c>
      <c r="G5303" s="316" t="s">
        <v>440</v>
      </c>
      <c r="H5303" s="316" t="s">
        <v>319</v>
      </c>
      <c r="I5303" s="316" t="s">
        <v>310</v>
      </c>
      <c r="J5303" s="316" t="s">
        <v>278</v>
      </c>
      <c r="K5303" s="36">
        <v>2</v>
      </c>
      <c r="L5303" s="317">
        <v>2.7400000020861629E-2</v>
      </c>
      <c r="M5303" s="317"/>
      <c r="N5303" s="36">
        <v>13</v>
      </c>
      <c r="O5303" s="317">
        <v>3.8010001182556152E-2</v>
      </c>
      <c r="P5303" s="317"/>
      <c r="Q5303" s="36">
        <v>429</v>
      </c>
      <c r="R5303" s="317">
        <v>4.3019998818635941E-2</v>
      </c>
      <c r="S5303" s="317"/>
      <c r="T5303" t="s">
        <v>380</v>
      </c>
      <c r="BA5303" s="395">
        <v>1</v>
      </c>
      <c r="BB5303" s="396" t="s">
        <v>861</v>
      </c>
      <c r="BC5303" t="str">
        <f t="shared" si="461"/>
        <v>RK9</v>
      </c>
      <c r="BD5303" t="str">
        <f t="shared" si="462"/>
        <v>NAoMe_initial_age_decades_80cap</v>
      </c>
      <c r="BE5303" s="397" t="s">
        <v>862</v>
      </c>
      <c r="BF5303" t="str">
        <f t="shared" si="463"/>
        <v>30-39 yrs</v>
      </c>
      <c r="BG5303">
        <f t="shared" si="464"/>
        <v>2</v>
      </c>
      <c r="BH5303" s="398">
        <f t="shared" si="465"/>
        <v>2.7400000020861629E-2</v>
      </c>
      <c r="BO5303" s="33"/>
    </row>
    <row r="5304" spans="1:67">
      <c r="A5304" s="316" t="s">
        <v>27</v>
      </c>
      <c r="B5304" t="s">
        <v>380</v>
      </c>
      <c r="C5304" t="s">
        <v>910</v>
      </c>
      <c r="D5304" t="s">
        <v>314</v>
      </c>
      <c r="E5304" s="316" t="s">
        <v>217</v>
      </c>
      <c r="F5304" s="316" t="s">
        <v>218</v>
      </c>
      <c r="G5304" s="316" t="s">
        <v>440</v>
      </c>
      <c r="H5304" s="316" t="s">
        <v>319</v>
      </c>
      <c r="I5304" s="316" t="s">
        <v>310</v>
      </c>
      <c r="J5304" s="316" t="s">
        <v>279</v>
      </c>
      <c r="K5304" s="36">
        <v>2</v>
      </c>
      <c r="L5304" s="317">
        <v>2.7400000020861629E-2</v>
      </c>
      <c r="M5304" s="317"/>
      <c r="N5304" s="36">
        <v>21</v>
      </c>
      <c r="O5304" s="317">
        <v>6.1400000005960458E-2</v>
      </c>
      <c r="P5304" s="317"/>
      <c r="Q5304" s="36">
        <v>1024</v>
      </c>
      <c r="R5304" s="317">
        <v>0.1026899963617325</v>
      </c>
      <c r="S5304" s="317"/>
      <c r="T5304" t="s">
        <v>380</v>
      </c>
      <c r="BA5304" s="395">
        <v>1</v>
      </c>
      <c r="BB5304" s="396" t="s">
        <v>861</v>
      </c>
      <c r="BC5304" t="str">
        <f t="shared" si="461"/>
        <v>RK9</v>
      </c>
      <c r="BD5304" t="str">
        <f t="shared" si="462"/>
        <v>NAoMe_initial_age_decades_80cap</v>
      </c>
      <c r="BE5304" s="397" t="s">
        <v>862</v>
      </c>
      <c r="BF5304" t="str">
        <f t="shared" si="463"/>
        <v>40-49 yrs</v>
      </c>
      <c r="BG5304">
        <f t="shared" si="464"/>
        <v>2</v>
      </c>
      <c r="BH5304" s="398">
        <f t="shared" si="465"/>
        <v>2.7400000020861629E-2</v>
      </c>
      <c r="BO5304" s="33"/>
    </row>
    <row r="5305" spans="1:67">
      <c r="A5305" s="316" t="s">
        <v>27</v>
      </c>
      <c r="B5305" t="s">
        <v>380</v>
      </c>
      <c r="C5305" t="s">
        <v>910</v>
      </c>
      <c r="D5305" t="s">
        <v>314</v>
      </c>
      <c r="E5305" s="316" t="s">
        <v>217</v>
      </c>
      <c r="F5305" s="316" t="s">
        <v>218</v>
      </c>
      <c r="G5305" s="316" t="s">
        <v>440</v>
      </c>
      <c r="H5305" s="316" t="s">
        <v>319</v>
      </c>
      <c r="I5305" s="316" t="s">
        <v>310</v>
      </c>
      <c r="J5305" s="316" t="s">
        <v>280</v>
      </c>
      <c r="K5305" s="36">
        <v>12</v>
      </c>
      <c r="L5305" s="317">
        <v>0.16437999904155731</v>
      </c>
      <c r="M5305" s="317"/>
      <c r="N5305" s="36">
        <v>44</v>
      </c>
      <c r="O5305" s="317">
        <v>0.1286499947309494</v>
      </c>
      <c r="P5305" s="317"/>
      <c r="Q5305" s="36">
        <v>1733</v>
      </c>
      <c r="R5305" s="317">
        <v>0.17378999292850489</v>
      </c>
      <c r="S5305" s="317"/>
      <c r="T5305" t="s">
        <v>380</v>
      </c>
      <c r="BA5305" s="395">
        <v>1</v>
      </c>
      <c r="BB5305" s="396" t="s">
        <v>861</v>
      </c>
      <c r="BC5305" t="str">
        <f t="shared" si="461"/>
        <v>RK9</v>
      </c>
      <c r="BD5305" t="str">
        <f t="shared" si="462"/>
        <v>NAoMe_initial_age_decades_80cap</v>
      </c>
      <c r="BE5305" s="397" t="s">
        <v>862</v>
      </c>
      <c r="BF5305" t="str">
        <f t="shared" si="463"/>
        <v>50-59 yrs</v>
      </c>
      <c r="BG5305">
        <f t="shared" si="464"/>
        <v>12</v>
      </c>
      <c r="BH5305" s="398">
        <f t="shared" si="465"/>
        <v>0.16437999904155731</v>
      </c>
      <c r="BO5305" s="33"/>
    </row>
    <row r="5306" spans="1:67">
      <c r="A5306" s="316" t="s">
        <v>27</v>
      </c>
      <c r="B5306" t="s">
        <v>380</v>
      </c>
      <c r="C5306" t="s">
        <v>910</v>
      </c>
      <c r="D5306" t="s">
        <v>314</v>
      </c>
      <c r="E5306" s="316" t="s">
        <v>217</v>
      </c>
      <c r="F5306" s="316" t="s">
        <v>218</v>
      </c>
      <c r="G5306" s="316" t="s">
        <v>440</v>
      </c>
      <c r="H5306" s="316" t="s">
        <v>319</v>
      </c>
      <c r="I5306" s="316" t="s">
        <v>310</v>
      </c>
      <c r="J5306" s="316" t="s">
        <v>281</v>
      </c>
      <c r="K5306" s="36">
        <v>14</v>
      </c>
      <c r="L5306" s="317">
        <v>0.19178000092506409</v>
      </c>
      <c r="M5306" s="317"/>
      <c r="N5306" s="36">
        <v>64</v>
      </c>
      <c r="O5306" s="317">
        <v>0.18713000416755679</v>
      </c>
      <c r="P5306" s="317"/>
      <c r="Q5306" s="36">
        <v>1931</v>
      </c>
      <c r="R5306" s="317">
        <v>0.19363999366760251</v>
      </c>
      <c r="S5306" s="317"/>
      <c r="T5306" t="s">
        <v>380</v>
      </c>
      <c r="BA5306" s="395">
        <v>1</v>
      </c>
      <c r="BB5306" s="396" t="s">
        <v>861</v>
      </c>
      <c r="BC5306" t="str">
        <f t="shared" si="461"/>
        <v>RK9</v>
      </c>
      <c r="BD5306" t="str">
        <f t="shared" si="462"/>
        <v>NAoMe_initial_age_decades_80cap</v>
      </c>
      <c r="BE5306" s="397" t="s">
        <v>862</v>
      </c>
      <c r="BF5306" t="str">
        <f t="shared" si="463"/>
        <v>60-69 yrs</v>
      </c>
      <c r="BG5306">
        <f t="shared" si="464"/>
        <v>14</v>
      </c>
      <c r="BH5306" s="398">
        <f t="shared" si="465"/>
        <v>0.19178000092506409</v>
      </c>
      <c r="BO5306" s="33"/>
    </row>
    <row r="5307" spans="1:67">
      <c r="A5307" s="316" t="s">
        <v>27</v>
      </c>
      <c r="B5307" t="s">
        <v>380</v>
      </c>
      <c r="C5307" t="s">
        <v>910</v>
      </c>
      <c r="D5307" t="s">
        <v>314</v>
      </c>
      <c r="E5307" s="316" t="s">
        <v>217</v>
      </c>
      <c r="F5307" s="316" t="s">
        <v>218</v>
      </c>
      <c r="G5307" s="316" t="s">
        <v>440</v>
      </c>
      <c r="H5307" s="316" t="s">
        <v>319</v>
      </c>
      <c r="I5307" s="316" t="s">
        <v>310</v>
      </c>
      <c r="J5307" s="316" t="s">
        <v>282</v>
      </c>
      <c r="K5307" s="36">
        <v>28</v>
      </c>
      <c r="L5307" s="317">
        <v>0.38356000185012817</v>
      </c>
      <c r="M5307" s="317"/>
      <c r="N5307" s="36">
        <v>105</v>
      </c>
      <c r="O5307" s="317">
        <v>0.30702000856399542</v>
      </c>
      <c r="P5307" s="317"/>
      <c r="Q5307" s="36">
        <v>2493</v>
      </c>
      <c r="R5307" s="317">
        <v>0.25</v>
      </c>
      <c r="S5307" s="317"/>
      <c r="T5307" t="s">
        <v>380</v>
      </c>
      <c r="BA5307" s="395">
        <v>1</v>
      </c>
      <c r="BB5307" s="396" t="s">
        <v>861</v>
      </c>
      <c r="BC5307" t="str">
        <f t="shared" si="461"/>
        <v>RK9</v>
      </c>
      <c r="BD5307" t="str">
        <f t="shared" si="462"/>
        <v>NAoMe_initial_age_decades_80cap</v>
      </c>
      <c r="BE5307" s="397" t="s">
        <v>862</v>
      </c>
      <c r="BF5307" t="str">
        <f t="shared" si="463"/>
        <v>70-79 yrs</v>
      </c>
      <c r="BG5307">
        <f t="shared" si="464"/>
        <v>28</v>
      </c>
      <c r="BH5307" s="398">
        <f t="shared" si="465"/>
        <v>0.38356000185012817</v>
      </c>
      <c r="BO5307" s="33"/>
    </row>
    <row r="5308" spans="1:67">
      <c r="A5308" s="316" t="s">
        <v>27</v>
      </c>
      <c r="B5308" t="s">
        <v>380</v>
      </c>
      <c r="C5308" t="s">
        <v>910</v>
      </c>
      <c r="D5308" t="s">
        <v>314</v>
      </c>
      <c r="E5308" s="316" t="s">
        <v>217</v>
      </c>
      <c r="F5308" s="316" t="s">
        <v>218</v>
      </c>
      <c r="G5308" s="316" t="s">
        <v>440</v>
      </c>
      <c r="H5308" s="316" t="s">
        <v>319</v>
      </c>
      <c r="I5308" s="316" t="s">
        <v>310</v>
      </c>
      <c r="J5308" s="316" t="s">
        <v>283</v>
      </c>
      <c r="K5308" s="36">
        <v>15</v>
      </c>
      <c r="L5308" s="317">
        <v>0.20547999441623691</v>
      </c>
      <c r="M5308" s="317"/>
      <c r="N5308" s="36">
        <v>93</v>
      </c>
      <c r="O5308" s="317">
        <v>0.27193000912666321</v>
      </c>
      <c r="P5308" s="317"/>
      <c r="Q5308" s="36">
        <v>2292</v>
      </c>
      <c r="R5308" s="317">
        <v>0.2298399955034256</v>
      </c>
      <c r="S5308" s="317"/>
      <c r="T5308" t="s">
        <v>380</v>
      </c>
      <c r="BA5308" s="395">
        <v>1</v>
      </c>
      <c r="BB5308" s="396" t="s">
        <v>861</v>
      </c>
      <c r="BC5308" t="str">
        <f t="shared" si="461"/>
        <v>RK9</v>
      </c>
      <c r="BD5308" t="str">
        <f t="shared" si="462"/>
        <v>NAoMe_initial_age_decades_80cap</v>
      </c>
      <c r="BE5308" s="397" t="s">
        <v>862</v>
      </c>
      <c r="BF5308" t="str">
        <f t="shared" si="463"/>
        <v>80+ yrs</v>
      </c>
      <c r="BG5308">
        <f t="shared" si="464"/>
        <v>15</v>
      </c>
      <c r="BH5308" s="398">
        <f t="shared" si="465"/>
        <v>0.20547999441623691</v>
      </c>
      <c r="BO5308" s="33"/>
    </row>
    <row r="5309" spans="1:67">
      <c r="A5309" s="316" t="s">
        <v>27</v>
      </c>
      <c r="B5309" t="s">
        <v>380</v>
      </c>
      <c r="C5309" t="s">
        <v>910</v>
      </c>
      <c r="D5309" t="s">
        <v>314</v>
      </c>
      <c r="E5309" s="316" t="s">
        <v>217</v>
      </c>
      <c r="F5309" s="316" t="s">
        <v>218</v>
      </c>
      <c r="G5309" s="316" t="s">
        <v>440</v>
      </c>
      <c r="H5309" s="316" t="s">
        <v>319</v>
      </c>
      <c r="I5309" s="316" t="s">
        <v>341</v>
      </c>
      <c r="J5309" s="316" t="s">
        <v>13</v>
      </c>
      <c r="K5309" s="36">
        <v>46</v>
      </c>
      <c r="L5309" s="317">
        <v>0.63014000654220581</v>
      </c>
      <c r="M5309" s="317">
        <v>0.63889002799987793</v>
      </c>
      <c r="N5309" s="36">
        <v>225</v>
      </c>
      <c r="O5309" s="317">
        <v>0.65789002180099487</v>
      </c>
      <c r="P5309" s="317">
        <v>0.67567998170852661</v>
      </c>
      <c r="Q5309" s="36">
        <v>6753</v>
      </c>
      <c r="R5309" s="317">
        <v>0.67720001935958862</v>
      </c>
      <c r="S5309" s="317">
        <v>0.69554001092910767</v>
      </c>
      <c r="T5309" t="s">
        <v>380</v>
      </c>
      <c r="BA5309" s="395">
        <v>1</v>
      </c>
      <c r="BB5309" s="396" t="s">
        <v>861</v>
      </c>
      <c r="BC5309" t="str">
        <f t="shared" si="461"/>
        <v>RK9</v>
      </c>
      <c r="BD5309" t="str">
        <f t="shared" si="462"/>
        <v>NAoMe_initial_ch_score_2cap</v>
      </c>
      <c r="BE5309" s="397" t="s">
        <v>862</v>
      </c>
      <c r="BF5309" t="str">
        <f t="shared" si="463"/>
        <v>0</v>
      </c>
      <c r="BG5309">
        <f t="shared" si="464"/>
        <v>46</v>
      </c>
      <c r="BH5309" s="398">
        <f t="shared" si="465"/>
        <v>0.63014000654220581</v>
      </c>
      <c r="BO5309" s="33"/>
    </row>
    <row r="5310" spans="1:67">
      <c r="A5310" s="316" t="s">
        <v>27</v>
      </c>
      <c r="B5310" t="s">
        <v>380</v>
      </c>
      <c r="C5310" t="s">
        <v>910</v>
      </c>
      <c r="D5310" t="s">
        <v>314</v>
      </c>
      <c r="E5310" s="316" t="s">
        <v>217</v>
      </c>
      <c r="F5310" s="316" t="s">
        <v>218</v>
      </c>
      <c r="G5310" s="316" t="s">
        <v>440</v>
      </c>
      <c r="H5310" s="316" t="s">
        <v>319</v>
      </c>
      <c r="I5310" s="316" t="s">
        <v>341</v>
      </c>
      <c r="J5310" s="316" t="s">
        <v>14</v>
      </c>
      <c r="K5310" s="36">
        <v>16</v>
      </c>
      <c r="L5310" s="317">
        <v>0.21918000280857089</v>
      </c>
      <c r="M5310" s="317">
        <v>0.22222000360488889</v>
      </c>
      <c r="N5310" s="36">
        <v>59</v>
      </c>
      <c r="O5310" s="317">
        <v>0.1725099980831146</v>
      </c>
      <c r="P5310" s="317">
        <v>0.17718000710010531</v>
      </c>
      <c r="Q5310" s="36">
        <v>1630</v>
      </c>
      <c r="R5310" s="317">
        <v>0.16346000134944921</v>
      </c>
      <c r="S5310" s="317">
        <v>0.16788999736309049</v>
      </c>
      <c r="T5310" t="s">
        <v>380</v>
      </c>
      <c r="BA5310" s="395">
        <v>1</v>
      </c>
      <c r="BB5310" s="396" t="s">
        <v>861</v>
      </c>
      <c r="BC5310" t="str">
        <f t="shared" si="461"/>
        <v>RK9</v>
      </c>
      <c r="BD5310" t="str">
        <f t="shared" si="462"/>
        <v>NAoMe_initial_ch_score_2cap</v>
      </c>
      <c r="BE5310" s="397" t="s">
        <v>862</v>
      </c>
      <c r="BF5310" t="str">
        <f t="shared" si="463"/>
        <v>1</v>
      </c>
      <c r="BG5310">
        <f t="shared" si="464"/>
        <v>16</v>
      </c>
      <c r="BH5310" s="398">
        <f t="shared" si="465"/>
        <v>0.21918000280857089</v>
      </c>
      <c r="BO5310" s="33"/>
    </row>
    <row r="5311" spans="1:67">
      <c r="A5311" s="316" t="s">
        <v>27</v>
      </c>
      <c r="B5311" t="s">
        <v>380</v>
      </c>
      <c r="C5311" t="s">
        <v>910</v>
      </c>
      <c r="D5311" t="s">
        <v>314</v>
      </c>
      <c r="E5311" s="316" t="s">
        <v>217</v>
      </c>
      <c r="F5311" s="316" t="s">
        <v>218</v>
      </c>
      <c r="G5311" s="316" t="s">
        <v>440</v>
      </c>
      <c r="H5311" s="316" t="s">
        <v>319</v>
      </c>
      <c r="I5311" s="316" t="s">
        <v>341</v>
      </c>
      <c r="J5311" s="316" t="s">
        <v>301</v>
      </c>
      <c r="K5311" s="36">
        <v>10</v>
      </c>
      <c r="L5311" s="317">
        <v>0.13698999583721161</v>
      </c>
      <c r="M5311" s="317">
        <v>0.13888999819755549</v>
      </c>
      <c r="N5311" s="36">
        <v>49</v>
      </c>
      <c r="O5311" s="317">
        <v>0.14327000081539151</v>
      </c>
      <c r="P5311" s="317">
        <v>0.14714999496936801</v>
      </c>
      <c r="Q5311" s="36">
        <v>1326</v>
      </c>
      <c r="R5311" s="317">
        <v>0.132970005273819</v>
      </c>
      <c r="S5311" s="317">
        <v>0.13657000660896301</v>
      </c>
      <c r="T5311" t="s">
        <v>380</v>
      </c>
      <c r="BA5311" s="395">
        <v>1</v>
      </c>
      <c r="BB5311" s="396" t="s">
        <v>861</v>
      </c>
      <c r="BC5311" t="str">
        <f t="shared" si="461"/>
        <v>RK9</v>
      </c>
      <c r="BD5311" t="str">
        <f t="shared" si="462"/>
        <v>NAoMe_initial_ch_score_2cap</v>
      </c>
      <c r="BE5311" s="397" t="s">
        <v>862</v>
      </c>
      <c r="BF5311" t="str">
        <f t="shared" si="463"/>
        <v>2+</v>
      </c>
      <c r="BG5311">
        <f t="shared" si="464"/>
        <v>10</v>
      </c>
      <c r="BH5311" s="398">
        <f t="shared" si="465"/>
        <v>0.13698999583721161</v>
      </c>
      <c r="BO5311" s="33"/>
    </row>
    <row r="5312" spans="1:67">
      <c r="A5312" s="316" t="s">
        <v>27</v>
      </c>
      <c r="B5312" t="s">
        <v>380</v>
      </c>
      <c r="C5312" t="s">
        <v>910</v>
      </c>
      <c r="D5312" t="s">
        <v>314</v>
      </c>
      <c r="E5312" s="316" t="s">
        <v>217</v>
      </c>
      <c r="F5312" s="316" t="s">
        <v>218</v>
      </c>
      <c r="G5312" s="316" t="s">
        <v>440</v>
      </c>
      <c r="H5312" s="316" t="s">
        <v>319</v>
      </c>
      <c r="I5312" s="316" t="s">
        <v>341</v>
      </c>
      <c r="J5312" s="316" t="s">
        <v>260</v>
      </c>
      <c r="K5312" s="36">
        <v>1</v>
      </c>
      <c r="L5312" s="317">
        <v>1.3700000010430809E-2</v>
      </c>
      <c r="M5312" s="317"/>
      <c r="N5312" s="36">
        <v>9</v>
      </c>
      <c r="O5312" s="317">
        <v>2.6319999247789379E-2</v>
      </c>
      <c r="P5312" s="317"/>
      <c r="Q5312" s="36">
        <v>263</v>
      </c>
      <c r="R5312" s="317">
        <v>2.6370000094175339E-2</v>
      </c>
      <c r="S5312" s="317"/>
      <c r="T5312" t="s">
        <v>380</v>
      </c>
      <c r="BA5312" s="395">
        <v>1</v>
      </c>
      <c r="BB5312" s="396" t="s">
        <v>861</v>
      </c>
      <c r="BC5312" t="str">
        <f t="shared" si="461"/>
        <v>RK9</v>
      </c>
      <c r="BD5312" t="str">
        <f t="shared" si="462"/>
        <v>NAoMe_initial_ch_score_2cap</v>
      </c>
      <c r="BE5312" s="397" t="s">
        <v>862</v>
      </c>
      <c r="BF5312" t="str">
        <f t="shared" si="463"/>
        <v>Unknown</v>
      </c>
      <c r="BG5312">
        <f t="shared" si="464"/>
        <v>1</v>
      </c>
      <c r="BH5312" s="398">
        <f t="shared" si="465"/>
        <v>1.3700000010430809E-2</v>
      </c>
      <c r="BO5312" s="33"/>
    </row>
    <row r="5313" spans="1:67">
      <c r="A5313" s="316" t="s">
        <v>27</v>
      </c>
      <c r="B5313" t="s">
        <v>380</v>
      </c>
      <c r="C5313" t="s">
        <v>910</v>
      </c>
      <c r="D5313" t="s">
        <v>314</v>
      </c>
      <c r="E5313" s="316" t="s">
        <v>217</v>
      </c>
      <c r="F5313" s="316" t="s">
        <v>218</v>
      </c>
      <c r="G5313" s="316" t="s">
        <v>440</v>
      </c>
      <c r="H5313" s="316" t="s">
        <v>319</v>
      </c>
      <c r="I5313" s="316" t="s">
        <v>309</v>
      </c>
      <c r="J5313" s="316" t="s">
        <v>289</v>
      </c>
      <c r="K5313" s="36">
        <v>27</v>
      </c>
      <c r="L5313" s="317">
        <v>0.36985999345779419</v>
      </c>
      <c r="M5313" s="317"/>
      <c r="N5313" s="36">
        <v>110</v>
      </c>
      <c r="O5313" s="317">
        <v>0.3216400146484375</v>
      </c>
      <c r="P5313" s="317"/>
      <c r="Q5313" s="36">
        <v>3283</v>
      </c>
      <c r="R5313" s="317">
        <v>0.3292199969291687</v>
      </c>
      <c r="S5313" s="317"/>
      <c r="T5313" t="s">
        <v>380</v>
      </c>
      <c r="BA5313" s="395">
        <v>1</v>
      </c>
      <c r="BB5313" s="396" t="s">
        <v>861</v>
      </c>
      <c r="BC5313" t="str">
        <f t="shared" si="461"/>
        <v>RK9</v>
      </c>
      <c r="BD5313" t="str">
        <f t="shared" si="462"/>
        <v>NAoMe_initial_diagnosis_year</v>
      </c>
      <c r="BE5313" s="397" t="s">
        <v>862</v>
      </c>
      <c r="BF5313" t="str">
        <f t="shared" si="463"/>
        <v>2021</v>
      </c>
      <c r="BG5313">
        <f t="shared" si="464"/>
        <v>27</v>
      </c>
      <c r="BH5313" s="398">
        <f t="shared" si="465"/>
        <v>0.36985999345779419</v>
      </c>
      <c r="BO5313" s="33"/>
    </row>
    <row r="5314" spans="1:67">
      <c r="A5314" s="316" t="s">
        <v>27</v>
      </c>
      <c r="B5314" t="s">
        <v>380</v>
      </c>
      <c r="C5314" t="s">
        <v>910</v>
      </c>
      <c r="D5314" t="s">
        <v>314</v>
      </c>
      <c r="E5314" s="316" t="s">
        <v>217</v>
      </c>
      <c r="F5314" s="316" t="s">
        <v>218</v>
      </c>
      <c r="G5314" s="316" t="s">
        <v>440</v>
      </c>
      <c r="H5314" s="316" t="s">
        <v>319</v>
      </c>
      <c r="I5314" s="316" t="s">
        <v>309</v>
      </c>
      <c r="J5314" s="316" t="s">
        <v>816</v>
      </c>
      <c r="K5314" s="36">
        <v>23</v>
      </c>
      <c r="L5314" s="317">
        <v>0.31507000327110291</v>
      </c>
      <c r="M5314" s="317"/>
      <c r="N5314" s="36">
        <v>108</v>
      </c>
      <c r="O5314" s="317">
        <v>0.31578999757766718</v>
      </c>
      <c r="P5314" s="317"/>
      <c r="Q5314" s="36">
        <v>3315</v>
      </c>
      <c r="R5314" s="317">
        <v>0.33243000507354742</v>
      </c>
      <c r="S5314" s="317"/>
      <c r="T5314" t="s">
        <v>380</v>
      </c>
      <c r="BA5314" s="395">
        <v>1</v>
      </c>
      <c r="BB5314" s="396" t="s">
        <v>861</v>
      </c>
      <c r="BC5314" t="str">
        <f t="shared" si="461"/>
        <v>RK9</v>
      </c>
      <c r="BD5314" t="str">
        <f t="shared" si="462"/>
        <v>NAoMe_initial_diagnosis_year</v>
      </c>
      <c r="BE5314" s="397" t="s">
        <v>862</v>
      </c>
      <c r="BF5314" t="str">
        <f t="shared" si="463"/>
        <v>2022</v>
      </c>
      <c r="BG5314">
        <f t="shared" si="464"/>
        <v>23</v>
      </c>
      <c r="BH5314" s="398">
        <f t="shared" si="465"/>
        <v>0.31507000327110291</v>
      </c>
      <c r="BO5314" s="33"/>
    </row>
    <row r="5315" spans="1:67">
      <c r="A5315" s="316" t="s">
        <v>27</v>
      </c>
      <c r="B5315" t="s">
        <v>380</v>
      </c>
      <c r="C5315" t="s">
        <v>910</v>
      </c>
      <c r="D5315" t="s">
        <v>314</v>
      </c>
      <c r="E5315" s="316" t="s">
        <v>217</v>
      </c>
      <c r="F5315" s="316" t="s">
        <v>218</v>
      </c>
      <c r="G5315" s="316" t="s">
        <v>440</v>
      </c>
      <c r="H5315" s="316" t="s">
        <v>319</v>
      </c>
      <c r="I5315" s="316" t="s">
        <v>309</v>
      </c>
      <c r="J5315" s="316" t="s">
        <v>946</v>
      </c>
      <c r="K5315" s="36">
        <v>23</v>
      </c>
      <c r="L5315" s="317">
        <v>0.31507000327110291</v>
      </c>
      <c r="M5315" s="317"/>
      <c r="N5315" s="36">
        <v>124</v>
      </c>
      <c r="O5315" s="317">
        <v>0.36256998777389532</v>
      </c>
      <c r="P5315" s="317"/>
      <c r="Q5315" s="36">
        <v>3374</v>
      </c>
      <c r="R5315" s="317">
        <v>0.33834999799728388</v>
      </c>
      <c r="S5315" s="317"/>
      <c r="T5315" t="s">
        <v>380</v>
      </c>
      <c r="BA5315" s="395">
        <v>1</v>
      </c>
      <c r="BB5315" s="396" t="s">
        <v>861</v>
      </c>
      <c r="BC5315" t="str">
        <f t="shared" ref="BC5315:BC5378" si="466">E5315</f>
        <v>RK9</v>
      </c>
      <c r="BD5315" t="str">
        <f t="shared" ref="BD5315:BD5378" si="467">(LEFT(A5315, LEN(A5315)-7))&amp;"_"&amp;I5315</f>
        <v>NAoMe_initial_diagnosis_year</v>
      </c>
      <c r="BE5315" s="397" t="s">
        <v>862</v>
      </c>
      <c r="BF5315" t="str">
        <f t="shared" ref="BF5315:BF5378" si="468">J5315</f>
        <v>2023</v>
      </c>
      <c r="BG5315">
        <f t="shared" ref="BG5315:BG5378" si="469">K5315</f>
        <v>23</v>
      </c>
      <c r="BH5315" s="398">
        <f t="shared" ref="BH5315:BH5378" si="470">L5315</f>
        <v>0.31507000327110291</v>
      </c>
      <c r="BO5315" s="33"/>
    </row>
    <row r="5316" spans="1:67">
      <c r="A5316" s="316" t="s">
        <v>27</v>
      </c>
      <c r="B5316" t="s">
        <v>380</v>
      </c>
      <c r="C5316" t="s">
        <v>910</v>
      </c>
      <c r="D5316" t="s">
        <v>314</v>
      </c>
      <c r="E5316" s="316" t="s">
        <v>217</v>
      </c>
      <c r="F5316" s="316" t="s">
        <v>218</v>
      </c>
      <c r="G5316" s="316" t="s">
        <v>440</v>
      </c>
      <c r="H5316" s="316" t="s">
        <v>319</v>
      </c>
      <c r="I5316" s="316" t="s">
        <v>331</v>
      </c>
      <c r="J5316" s="316" t="s">
        <v>332</v>
      </c>
      <c r="K5316" s="36">
        <v>6</v>
      </c>
      <c r="L5316" s="317">
        <v>8.2189999520778656E-2</v>
      </c>
      <c r="M5316" s="317">
        <v>9.6770003437995911E-2</v>
      </c>
      <c r="N5316" s="36">
        <v>18</v>
      </c>
      <c r="O5316" s="317">
        <v>5.2629999816417687E-2</v>
      </c>
      <c r="P5316" s="317">
        <v>6.1640001833438873E-2</v>
      </c>
      <c r="Q5316" s="36">
        <v>434</v>
      </c>
      <c r="R5316" s="317">
        <v>4.3519999831914902E-2</v>
      </c>
      <c r="S5316" s="317">
        <v>5.2159998565912247E-2</v>
      </c>
      <c r="T5316" t="s">
        <v>380</v>
      </c>
      <c r="BA5316" s="395">
        <v>1</v>
      </c>
      <c r="BB5316" s="396" t="s">
        <v>861</v>
      </c>
      <c r="BC5316" t="str">
        <f t="shared" si="466"/>
        <v>RK9</v>
      </c>
      <c r="BD5316" t="str">
        <f t="shared" si="467"/>
        <v>NAoMe_initial_disease_group</v>
      </c>
      <c r="BE5316" s="397" t="s">
        <v>862</v>
      </c>
      <c r="BF5316" t="str">
        <f t="shared" si="468"/>
        <v>Advanced M0</v>
      </c>
      <c r="BG5316">
        <f t="shared" si="469"/>
        <v>6</v>
      </c>
      <c r="BH5316" s="398">
        <f t="shared" si="470"/>
        <v>8.2189999520778656E-2</v>
      </c>
      <c r="BO5316" s="33"/>
    </row>
    <row r="5317" spans="1:67">
      <c r="A5317" s="316" t="s">
        <v>27</v>
      </c>
      <c r="B5317" t="s">
        <v>380</v>
      </c>
      <c r="C5317" t="s">
        <v>910</v>
      </c>
      <c r="D5317" t="s">
        <v>314</v>
      </c>
      <c r="E5317" s="316" t="s">
        <v>217</v>
      </c>
      <c r="F5317" s="316" t="s">
        <v>218</v>
      </c>
      <c r="G5317" s="316" t="s">
        <v>440</v>
      </c>
      <c r="H5317" s="316" t="s">
        <v>319</v>
      </c>
      <c r="I5317" s="316" t="s">
        <v>331</v>
      </c>
      <c r="J5317" s="316" t="s">
        <v>333</v>
      </c>
      <c r="K5317" s="36">
        <v>40</v>
      </c>
      <c r="L5317" s="317">
        <v>0.54795002937316895</v>
      </c>
      <c r="M5317" s="317">
        <v>0.6451600193977356</v>
      </c>
      <c r="N5317" s="36">
        <v>204</v>
      </c>
      <c r="O5317" s="317">
        <v>0.59649002552032471</v>
      </c>
      <c r="P5317" s="317">
        <v>0.69862997531890869</v>
      </c>
      <c r="Q5317" s="36">
        <v>6159</v>
      </c>
      <c r="R5317" s="317">
        <v>0.6176300048828125</v>
      </c>
      <c r="S5317" s="317">
        <v>0.74026000499725342</v>
      </c>
      <c r="T5317" t="s">
        <v>380</v>
      </c>
      <c r="BA5317" s="395">
        <v>1</v>
      </c>
      <c r="BB5317" s="396" t="s">
        <v>861</v>
      </c>
      <c r="BC5317" t="str">
        <f t="shared" si="466"/>
        <v>RK9</v>
      </c>
      <c r="BD5317" t="str">
        <f t="shared" si="467"/>
        <v>NAoMe_initial_disease_group</v>
      </c>
      <c r="BE5317" s="397" t="s">
        <v>862</v>
      </c>
      <c r="BF5317" t="str">
        <f t="shared" si="468"/>
        <v>Advanced M1</v>
      </c>
      <c r="BG5317">
        <f t="shared" si="469"/>
        <v>40</v>
      </c>
      <c r="BH5317" s="398">
        <f t="shared" si="470"/>
        <v>0.54795002937316895</v>
      </c>
      <c r="BO5317" s="33"/>
    </row>
    <row r="5318" spans="1:67">
      <c r="A5318" s="316" t="s">
        <v>27</v>
      </c>
      <c r="B5318" t="s">
        <v>380</v>
      </c>
      <c r="C5318" t="s">
        <v>910</v>
      </c>
      <c r="D5318" t="s">
        <v>314</v>
      </c>
      <c r="E5318" s="316" t="s">
        <v>217</v>
      </c>
      <c r="F5318" s="316" t="s">
        <v>218</v>
      </c>
      <c r="G5318" s="316" t="s">
        <v>440</v>
      </c>
      <c r="H5318" s="316" t="s">
        <v>319</v>
      </c>
      <c r="I5318" s="316" t="s">
        <v>331</v>
      </c>
      <c r="J5318" s="316" t="s">
        <v>334</v>
      </c>
      <c r="K5318" s="36">
        <v>0</v>
      </c>
      <c r="L5318" s="317">
        <v>0</v>
      </c>
      <c r="M5318" s="317">
        <v>0</v>
      </c>
      <c r="N5318" s="36">
        <v>2</v>
      </c>
      <c r="O5318" s="317">
        <v>5.8499998413026333E-3</v>
      </c>
      <c r="P5318" s="317">
        <v>6.8500000052154064E-3</v>
      </c>
      <c r="Q5318" s="36">
        <v>64</v>
      </c>
      <c r="R5318" s="317">
        <v>6.4199999906122676E-3</v>
      </c>
      <c r="S5318" s="317">
        <v>7.689999882131815E-3</v>
      </c>
      <c r="T5318" t="s">
        <v>380</v>
      </c>
      <c r="BA5318" s="395">
        <v>1</v>
      </c>
      <c r="BB5318" s="396" t="s">
        <v>861</v>
      </c>
      <c r="BC5318" t="str">
        <f t="shared" si="466"/>
        <v>RK9</v>
      </c>
      <c r="BD5318" t="str">
        <f t="shared" si="467"/>
        <v>NAoMe_initial_disease_group</v>
      </c>
      <c r="BE5318" s="397" t="s">
        <v>862</v>
      </c>
      <c r="BF5318" t="str">
        <f t="shared" si="468"/>
        <v>DCIS</v>
      </c>
      <c r="BG5318">
        <f t="shared" si="469"/>
        <v>0</v>
      </c>
      <c r="BH5318" s="398">
        <f t="shared" si="470"/>
        <v>0</v>
      </c>
      <c r="BO5318" s="33"/>
    </row>
    <row r="5319" spans="1:67">
      <c r="A5319" s="316" t="s">
        <v>27</v>
      </c>
      <c r="B5319" t="s">
        <v>380</v>
      </c>
      <c r="C5319" t="s">
        <v>910</v>
      </c>
      <c r="D5319" t="s">
        <v>314</v>
      </c>
      <c r="E5319" s="316" t="s">
        <v>217</v>
      </c>
      <c r="F5319" s="316" t="s">
        <v>218</v>
      </c>
      <c r="G5319" s="316" t="s">
        <v>440</v>
      </c>
      <c r="H5319" s="316" t="s">
        <v>319</v>
      </c>
      <c r="I5319" s="316" t="s">
        <v>331</v>
      </c>
      <c r="J5319" s="316" t="s">
        <v>335</v>
      </c>
      <c r="K5319" s="36">
        <v>16</v>
      </c>
      <c r="L5319" s="317">
        <v>0.21918000280857089</v>
      </c>
      <c r="M5319" s="317">
        <v>0.25806000828742981</v>
      </c>
      <c r="N5319" s="36">
        <v>68</v>
      </c>
      <c r="O5319" s="317">
        <v>0.19882999360561371</v>
      </c>
      <c r="P5319" s="317">
        <v>0.23287999629974371</v>
      </c>
      <c r="Q5319" s="36">
        <v>1663</v>
      </c>
      <c r="R5319" s="317">
        <v>0.16676999628543851</v>
      </c>
      <c r="S5319" s="317">
        <v>0.19988000392913821</v>
      </c>
      <c r="T5319" t="s">
        <v>380</v>
      </c>
      <c r="BA5319" s="395">
        <v>1</v>
      </c>
      <c r="BB5319" s="396" t="s">
        <v>861</v>
      </c>
      <c r="BC5319" t="str">
        <f t="shared" si="466"/>
        <v>RK9</v>
      </c>
      <c r="BD5319" t="str">
        <f t="shared" si="467"/>
        <v>NAoMe_initial_disease_group</v>
      </c>
      <c r="BE5319" s="397" t="s">
        <v>862</v>
      </c>
      <c r="BF5319" t="str">
        <f t="shared" si="468"/>
        <v>Early invasive</v>
      </c>
      <c r="BG5319">
        <f t="shared" si="469"/>
        <v>16</v>
      </c>
      <c r="BH5319" s="398">
        <f t="shared" si="470"/>
        <v>0.21918000280857089</v>
      </c>
      <c r="BO5319" s="33"/>
    </row>
    <row r="5320" spans="1:67">
      <c r="A5320" s="316" t="s">
        <v>27</v>
      </c>
      <c r="B5320" t="s">
        <v>380</v>
      </c>
      <c r="C5320" t="s">
        <v>910</v>
      </c>
      <c r="D5320" t="s">
        <v>314</v>
      </c>
      <c r="E5320" s="316" t="s">
        <v>217</v>
      </c>
      <c r="F5320" s="316" t="s">
        <v>218</v>
      </c>
      <c r="G5320" s="316" t="s">
        <v>440</v>
      </c>
      <c r="H5320" s="316" t="s">
        <v>319</v>
      </c>
      <c r="I5320" s="316" t="s">
        <v>331</v>
      </c>
      <c r="J5320" s="316" t="s">
        <v>337</v>
      </c>
      <c r="K5320" s="36">
        <v>11</v>
      </c>
      <c r="L5320" s="317">
        <v>0.15068000555038449</v>
      </c>
      <c r="M5320" s="317"/>
      <c r="N5320" s="36">
        <v>50</v>
      </c>
      <c r="O5320" s="317">
        <v>0.14620000123977661</v>
      </c>
      <c r="P5320" s="317"/>
      <c r="Q5320" s="36">
        <v>1652</v>
      </c>
      <c r="R5320" s="317">
        <v>0.1656599938869476</v>
      </c>
      <c r="S5320" s="317"/>
      <c r="T5320" t="s">
        <v>380</v>
      </c>
      <c r="BA5320" s="395">
        <v>1</v>
      </c>
      <c r="BB5320" s="396" t="s">
        <v>861</v>
      </c>
      <c r="BC5320" t="str">
        <f t="shared" si="466"/>
        <v>RK9</v>
      </c>
      <c r="BD5320" t="str">
        <f t="shared" si="467"/>
        <v>NAoMe_initial_disease_group</v>
      </c>
      <c r="BE5320" s="397" t="s">
        <v>862</v>
      </c>
      <c r="BF5320" t="str">
        <f t="shared" si="468"/>
        <v>Unknown stage</v>
      </c>
      <c r="BG5320">
        <f t="shared" si="469"/>
        <v>11</v>
      </c>
      <c r="BH5320" s="398">
        <f t="shared" si="470"/>
        <v>0.15068000555038449</v>
      </c>
      <c r="BO5320" s="33"/>
    </row>
    <row r="5321" spans="1:67">
      <c r="A5321" s="316" t="s">
        <v>27</v>
      </c>
      <c r="B5321" t="s">
        <v>380</v>
      </c>
      <c r="C5321" t="s">
        <v>910</v>
      </c>
      <c r="D5321" t="s">
        <v>314</v>
      </c>
      <c r="E5321" s="316" t="s">
        <v>217</v>
      </c>
      <c r="F5321" s="316" t="s">
        <v>218</v>
      </c>
      <c r="G5321" s="316" t="s">
        <v>440</v>
      </c>
      <c r="H5321" s="316" t="s">
        <v>319</v>
      </c>
      <c r="I5321" s="316" t="s">
        <v>656</v>
      </c>
      <c r="J5321" s="316" t="s">
        <v>286</v>
      </c>
      <c r="K5321" s="36">
        <v>0</v>
      </c>
      <c r="L5321" s="317">
        <v>0</v>
      </c>
      <c r="M5321" s="317">
        <v>0</v>
      </c>
      <c r="N5321" s="36">
        <v>0</v>
      </c>
      <c r="O5321" s="317">
        <v>0</v>
      </c>
      <c r="P5321" s="317">
        <v>0</v>
      </c>
      <c r="Q5321" s="36">
        <v>492</v>
      </c>
      <c r="R5321" s="317">
        <v>4.9339998513460159E-2</v>
      </c>
      <c r="S5321" s="317">
        <v>5.1920000463724143E-2</v>
      </c>
      <c r="T5321" t="s">
        <v>380</v>
      </c>
      <c r="BA5321" s="395">
        <v>1</v>
      </c>
      <c r="BB5321" s="396" t="s">
        <v>861</v>
      </c>
      <c r="BC5321" t="str">
        <f t="shared" si="466"/>
        <v>RK9</v>
      </c>
      <c r="BD5321" t="str">
        <f t="shared" si="467"/>
        <v>NAoMe_initial_ethnicity_grp</v>
      </c>
      <c r="BE5321" s="397" t="s">
        <v>862</v>
      </c>
      <c r="BF5321" t="str">
        <f t="shared" si="468"/>
        <v>Asian or Asian British</v>
      </c>
      <c r="BG5321">
        <f t="shared" si="469"/>
        <v>0</v>
      </c>
      <c r="BH5321" s="398">
        <f t="shared" si="470"/>
        <v>0</v>
      </c>
      <c r="BO5321" s="33"/>
    </row>
    <row r="5322" spans="1:67">
      <c r="A5322" s="316" t="s">
        <v>27</v>
      </c>
      <c r="B5322" t="s">
        <v>380</v>
      </c>
      <c r="C5322" t="s">
        <v>910</v>
      </c>
      <c r="D5322" t="s">
        <v>314</v>
      </c>
      <c r="E5322" s="316" t="s">
        <v>217</v>
      </c>
      <c r="F5322" s="316" t="s">
        <v>218</v>
      </c>
      <c r="G5322" s="316" t="s">
        <v>440</v>
      </c>
      <c r="H5322" s="316" t="s">
        <v>319</v>
      </c>
      <c r="I5322" s="316" t="s">
        <v>656</v>
      </c>
      <c r="J5322" s="316" t="s">
        <v>287</v>
      </c>
      <c r="K5322" s="36">
        <v>2</v>
      </c>
      <c r="L5322" s="317">
        <v>2.7400000020861629E-2</v>
      </c>
      <c r="M5322" s="317">
        <v>2.817000076174736E-2</v>
      </c>
      <c r="N5322" s="36">
        <v>2</v>
      </c>
      <c r="O5322" s="317">
        <v>5.8499998413026333E-3</v>
      </c>
      <c r="P5322" s="317">
        <v>5.9899999760091296E-3</v>
      </c>
      <c r="Q5322" s="36">
        <v>403</v>
      </c>
      <c r="R5322" s="317">
        <v>4.0410000830888748E-2</v>
      </c>
      <c r="S5322" s="317">
        <v>4.2520001530647278E-2</v>
      </c>
      <c r="T5322" t="s">
        <v>380</v>
      </c>
      <c r="BA5322" s="395">
        <v>1</v>
      </c>
      <c r="BB5322" s="396" t="s">
        <v>861</v>
      </c>
      <c r="BC5322" t="str">
        <f t="shared" si="466"/>
        <v>RK9</v>
      </c>
      <c r="BD5322" t="str">
        <f t="shared" si="467"/>
        <v>NAoMe_initial_ethnicity_grp</v>
      </c>
      <c r="BE5322" s="397" t="s">
        <v>862</v>
      </c>
      <c r="BF5322" t="str">
        <f t="shared" si="468"/>
        <v>Black or Black British</v>
      </c>
      <c r="BG5322">
        <f t="shared" si="469"/>
        <v>2</v>
      </c>
      <c r="BH5322" s="398">
        <f t="shared" si="470"/>
        <v>2.7400000020861629E-2</v>
      </c>
      <c r="BO5322" s="33"/>
    </row>
    <row r="5323" spans="1:67">
      <c r="A5323" s="316" t="s">
        <v>27</v>
      </c>
      <c r="B5323" t="s">
        <v>380</v>
      </c>
      <c r="C5323" t="s">
        <v>910</v>
      </c>
      <c r="D5323" t="s">
        <v>314</v>
      </c>
      <c r="E5323" s="316" t="s">
        <v>217</v>
      </c>
      <c r="F5323" s="316" t="s">
        <v>218</v>
      </c>
      <c r="G5323" s="316" t="s">
        <v>440</v>
      </c>
      <c r="H5323" s="316" t="s">
        <v>319</v>
      </c>
      <c r="I5323" s="316" t="s">
        <v>656</v>
      </c>
      <c r="J5323" s="316" t="s">
        <v>259</v>
      </c>
      <c r="K5323" s="36">
        <v>0</v>
      </c>
      <c r="L5323" s="317">
        <v>0</v>
      </c>
      <c r="M5323" s="317">
        <v>0</v>
      </c>
      <c r="N5323" s="36">
        <v>2</v>
      </c>
      <c r="O5323" s="317">
        <v>5.8499998413026333E-3</v>
      </c>
      <c r="P5323" s="317">
        <v>5.9899999760091296E-3</v>
      </c>
      <c r="Q5323" s="36">
        <v>98</v>
      </c>
      <c r="R5323" s="317">
        <v>9.8299998790025711E-3</v>
      </c>
      <c r="S5323" s="317">
        <v>1.0339999571442601E-2</v>
      </c>
      <c r="T5323" t="s">
        <v>380</v>
      </c>
      <c r="BA5323" s="395">
        <v>1</v>
      </c>
      <c r="BB5323" s="396" t="s">
        <v>861</v>
      </c>
      <c r="BC5323" t="str">
        <f t="shared" si="466"/>
        <v>RK9</v>
      </c>
      <c r="BD5323" t="str">
        <f t="shared" si="467"/>
        <v>NAoMe_initial_ethnicity_grp</v>
      </c>
      <c r="BE5323" s="397" t="s">
        <v>862</v>
      </c>
      <c r="BF5323" t="str">
        <f t="shared" si="468"/>
        <v>Mixed</v>
      </c>
      <c r="BG5323">
        <f t="shared" si="469"/>
        <v>0</v>
      </c>
      <c r="BH5323" s="398">
        <f t="shared" si="470"/>
        <v>0</v>
      </c>
      <c r="BO5323" s="33"/>
    </row>
    <row r="5324" spans="1:67">
      <c r="A5324" s="316" t="s">
        <v>27</v>
      </c>
      <c r="B5324" t="s">
        <v>380</v>
      </c>
      <c r="C5324" t="s">
        <v>910</v>
      </c>
      <c r="D5324" t="s">
        <v>314</v>
      </c>
      <c r="E5324" s="316" t="s">
        <v>217</v>
      </c>
      <c r="F5324" s="316" t="s">
        <v>218</v>
      </c>
      <c r="G5324" s="316" t="s">
        <v>440</v>
      </c>
      <c r="H5324" s="316" t="s">
        <v>319</v>
      </c>
      <c r="I5324" s="316" t="s">
        <v>656</v>
      </c>
      <c r="J5324" s="316" t="s">
        <v>288</v>
      </c>
      <c r="K5324" s="36">
        <v>2</v>
      </c>
      <c r="L5324" s="317">
        <v>2.7400000020861629E-2</v>
      </c>
      <c r="M5324" s="317">
        <v>2.817000076174736E-2</v>
      </c>
      <c r="N5324" s="36">
        <v>2</v>
      </c>
      <c r="O5324" s="317">
        <v>5.8499998413026333E-3</v>
      </c>
      <c r="P5324" s="317">
        <v>5.9899999760091296E-3</v>
      </c>
      <c r="Q5324" s="36">
        <v>246</v>
      </c>
      <c r="R5324" s="317">
        <v>2.466999925673008E-2</v>
      </c>
      <c r="S5324" s="317">
        <v>2.5960000231862072E-2</v>
      </c>
      <c r="T5324" t="s">
        <v>380</v>
      </c>
      <c r="BA5324" s="395">
        <v>1</v>
      </c>
      <c r="BB5324" s="396" t="s">
        <v>861</v>
      </c>
      <c r="BC5324" t="str">
        <f t="shared" si="466"/>
        <v>RK9</v>
      </c>
      <c r="BD5324" t="str">
        <f t="shared" si="467"/>
        <v>NAoMe_initial_ethnicity_grp</v>
      </c>
      <c r="BE5324" s="397" t="s">
        <v>862</v>
      </c>
      <c r="BF5324" t="str">
        <f t="shared" si="468"/>
        <v>Other Ethnic Group</v>
      </c>
      <c r="BG5324">
        <f t="shared" si="469"/>
        <v>2</v>
      </c>
      <c r="BH5324" s="398">
        <f t="shared" si="470"/>
        <v>2.7400000020861629E-2</v>
      </c>
      <c r="BO5324" s="33"/>
    </row>
    <row r="5325" spans="1:67">
      <c r="A5325" s="316" t="s">
        <v>27</v>
      </c>
      <c r="B5325" t="s">
        <v>380</v>
      </c>
      <c r="C5325" t="s">
        <v>910</v>
      </c>
      <c r="D5325" t="s">
        <v>314</v>
      </c>
      <c r="E5325" s="316" t="s">
        <v>217</v>
      </c>
      <c r="F5325" s="316" t="s">
        <v>218</v>
      </c>
      <c r="G5325" s="316" t="s">
        <v>440</v>
      </c>
      <c r="H5325" s="316" t="s">
        <v>319</v>
      </c>
      <c r="I5325" s="316" t="s">
        <v>656</v>
      </c>
      <c r="J5325" s="316" t="s">
        <v>260</v>
      </c>
      <c r="K5325" s="36">
        <v>2</v>
      </c>
      <c r="L5325" s="317">
        <v>2.7400000020861629E-2</v>
      </c>
      <c r="M5325" s="317"/>
      <c r="N5325" s="36">
        <v>8</v>
      </c>
      <c r="O5325" s="317">
        <v>2.3390000686049461E-2</v>
      </c>
      <c r="P5325" s="317"/>
      <c r="Q5325" s="36">
        <v>495</v>
      </c>
      <c r="R5325" s="317">
        <v>4.9639999866485603E-2</v>
      </c>
      <c r="S5325" s="317"/>
      <c r="T5325" t="s">
        <v>380</v>
      </c>
      <c r="BA5325" s="395">
        <v>1</v>
      </c>
      <c r="BB5325" s="396" t="s">
        <v>861</v>
      </c>
      <c r="BC5325" t="str">
        <f t="shared" si="466"/>
        <v>RK9</v>
      </c>
      <c r="BD5325" t="str">
        <f t="shared" si="467"/>
        <v>NAoMe_initial_ethnicity_grp</v>
      </c>
      <c r="BE5325" s="397" t="s">
        <v>862</v>
      </c>
      <c r="BF5325" t="str">
        <f t="shared" si="468"/>
        <v>Unknown</v>
      </c>
      <c r="BG5325">
        <f t="shared" si="469"/>
        <v>2</v>
      </c>
      <c r="BH5325" s="398">
        <f t="shared" si="470"/>
        <v>2.7400000020861629E-2</v>
      </c>
      <c r="BO5325" s="33"/>
    </row>
    <row r="5326" spans="1:67">
      <c r="A5326" s="316" t="s">
        <v>27</v>
      </c>
      <c r="B5326" t="s">
        <v>380</v>
      </c>
      <c r="C5326" t="s">
        <v>910</v>
      </c>
      <c r="D5326" t="s">
        <v>314</v>
      </c>
      <c r="E5326" s="316" t="s">
        <v>217</v>
      </c>
      <c r="F5326" s="316" t="s">
        <v>218</v>
      </c>
      <c r="G5326" s="316" t="s">
        <v>440</v>
      </c>
      <c r="H5326" s="316" t="s">
        <v>319</v>
      </c>
      <c r="I5326" s="316" t="s">
        <v>656</v>
      </c>
      <c r="J5326" s="316" t="s">
        <v>258</v>
      </c>
      <c r="K5326" s="36">
        <v>67</v>
      </c>
      <c r="L5326" s="317">
        <v>0.91781002283096313</v>
      </c>
      <c r="M5326" s="317">
        <v>0.94366002082824707</v>
      </c>
      <c r="N5326" s="36">
        <v>328</v>
      </c>
      <c r="O5326" s="317">
        <v>0.95906001329421997</v>
      </c>
      <c r="P5326" s="317">
        <v>0.98203998804092407</v>
      </c>
      <c r="Q5326" s="36">
        <v>8238</v>
      </c>
      <c r="R5326" s="317">
        <v>0.82611000537872314</v>
      </c>
      <c r="S5326" s="317">
        <v>0.86926001310348511</v>
      </c>
      <c r="T5326" t="s">
        <v>380</v>
      </c>
      <c r="BA5326" s="395">
        <v>1</v>
      </c>
      <c r="BB5326" s="396" t="s">
        <v>861</v>
      </c>
      <c r="BC5326" t="str">
        <f t="shared" si="466"/>
        <v>RK9</v>
      </c>
      <c r="BD5326" t="str">
        <f t="shared" si="467"/>
        <v>NAoMe_initial_ethnicity_grp</v>
      </c>
      <c r="BE5326" s="397" t="s">
        <v>862</v>
      </c>
      <c r="BF5326" t="str">
        <f t="shared" si="468"/>
        <v>White</v>
      </c>
      <c r="BG5326">
        <f t="shared" si="469"/>
        <v>67</v>
      </c>
      <c r="BH5326" s="398">
        <f t="shared" si="470"/>
        <v>0.91781002283096313</v>
      </c>
      <c r="BO5326" s="33"/>
    </row>
    <row r="5327" spans="1:67">
      <c r="A5327" s="316" t="s">
        <v>27</v>
      </c>
      <c r="B5327" t="s">
        <v>380</v>
      </c>
      <c r="C5327" t="s">
        <v>910</v>
      </c>
      <c r="D5327" t="s">
        <v>314</v>
      </c>
      <c r="E5327" s="316" t="s">
        <v>217</v>
      </c>
      <c r="F5327" s="316" t="s">
        <v>218</v>
      </c>
      <c r="G5327" s="316" t="s">
        <v>440</v>
      </c>
      <c r="H5327" s="316" t="s">
        <v>319</v>
      </c>
      <c r="I5327" s="316" t="s">
        <v>657</v>
      </c>
      <c r="J5327" s="316" t="s">
        <v>817</v>
      </c>
      <c r="K5327" s="36">
        <v>65</v>
      </c>
      <c r="L5327" s="317">
        <v>0.89041000604629517</v>
      </c>
      <c r="M5327" s="317"/>
      <c r="N5327" s="36">
        <v>324</v>
      </c>
      <c r="O5327" s="317">
        <v>0.94736999273300171</v>
      </c>
      <c r="P5327" s="317"/>
      <c r="Q5327" s="36">
        <v>9359</v>
      </c>
      <c r="R5327" s="317">
        <v>0.93853002786636353</v>
      </c>
      <c r="S5327" s="317"/>
      <c r="T5327" t="s">
        <v>380</v>
      </c>
      <c r="BA5327" s="395">
        <v>1</v>
      </c>
      <c r="BB5327" s="396" t="s">
        <v>861</v>
      </c>
      <c r="BC5327" t="str">
        <f t="shared" si="466"/>
        <v>RK9</v>
      </c>
      <c r="BD5327" t="str">
        <f t="shared" si="467"/>
        <v>NAoMe_initial_final_route</v>
      </c>
      <c r="BE5327" s="397" t="s">
        <v>862</v>
      </c>
      <c r="BF5327" t="str">
        <f t="shared" si="468"/>
        <v>Not screened</v>
      </c>
      <c r="BG5327">
        <f t="shared" si="469"/>
        <v>65</v>
      </c>
      <c r="BH5327" s="398">
        <f t="shared" si="470"/>
        <v>0.89041000604629517</v>
      </c>
      <c r="BO5327" s="33"/>
    </row>
    <row r="5328" spans="1:67">
      <c r="A5328" s="316" t="s">
        <v>27</v>
      </c>
      <c r="B5328" t="s">
        <v>380</v>
      </c>
      <c r="C5328" t="s">
        <v>910</v>
      </c>
      <c r="D5328" t="s">
        <v>314</v>
      </c>
      <c r="E5328" s="316" t="s">
        <v>217</v>
      </c>
      <c r="F5328" s="316" t="s">
        <v>218</v>
      </c>
      <c r="G5328" s="316" t="s">
        <v>440</v>
      </c>
      <c r="H5328" s="316" t="s">
        <v>319</v>
      </c>
      <c r="I5328" s="316" t="s">
        <v>657</v>
      </c>
      <c r="J5328" s="316" t="s">
        <v>352</v>
      </c>
      <c r="K5328" s="36">
        <v>8</v>
      </c>
      <c r="L5328" s="317">
        <v>0.1095900014042854</v>
      </c>
      <c r="M5328" s="317"/>
      <c r="N5328" s="36">
        <v>18</v>
      </c>
      <c r="O5328" s="317">
        <v>5.2629999816417687E-2</v>
      </c>
      <c r="P5328" s="317"/>
      <c r="Q5328" s="36">
        <v>613</v>
      </c>
      <c r="R5328" s="317">
        <v>6.1469998210668557E-2</v>
      </c>
      <c r="S5328" s="317"/>
      <c r="T5328" t="s">
        <v>380</v>
      </c>
      <c r="BA5328" s="395">
        <v>1</v>
      </c>
      <c r="BB5328" s="396" t="s">
        <v>861</v>
      </c>
      <c r="BC5328" t="str">
        <f t="shared" si="466"/>
        <v>RK9</v>
      </c>
      <c r="BD5328" t="str">
        <f t="shared" si="467"/>
        <v>NAoMe_initial_final_route</v>
      </c>
      <c r="BE5328" s="397" t="s">
        <v>862</v>
      </c>
      <c r="BF5328" t="str">
        <f t="shared" si="468"/>
        <v>Screening</v>
      </c>
      <c r="BG5328">
        <f t="shared" si="469"/>
        <v>8</v>
      </c>
      <c r="BH5328" s="398">
        <f t="shared" si="470"/>
        <v>0.1095900014042854</v>
      </c>
      <c r="BO5328" s="33"/>
    </row>
    <row r="5329" spans="1:67">
      <c r="A5329" s="316" t="s">
        <v>27</v>
      </c>
      <c r="B5329" t="s">
        <v>380</v>
      </c>
      <c r="C5329" t="s">
        <v>910</v>
      </c>
      <c r="D5329" t="s">
        <v>314</v>
      </c>
      <c r="E5329" s="316" t="s">
        <v>217</v>
      </c>
      <c r="F5329" s="316" t="s">
        <v>218</v>
      </c>
      <c r="G5329" s="316" t="s">
        <v>440</v>
      </c>
      <c r="H5329" s="316" t="s">
        <v>319</v>
      </c>
      <c r="I5329" s="316" t="s">
        <v>303</v>
      </c>
      <c r="J5329" s="316" t="s">
        <v>308</v>
      </c>
      <c r="K5329" s="36">
        <v>11</v>
      </c>
      <c r="L5329" s="317">
        <v>0.15068000555038449</v>
      </c>
      <c r="M5329" s="317"/>
      <c r="N5329" s="36">
        <v>50</v>
      </c>
      <c r="O5329" s="317">
        <v>0.14620000123977661</v>
      </c>
      <c r="P5329" s="317"/>
      <c r="Q5329" s="36">
        <v>1652</v>
      </c>
      <c r="R5329" s="317">
        <v>0.1656599938869476</v>
      </c>
      <c r="S5329" s="317"/>
      <c r="T5329" t="s">
        <v>380</v>
      </c>
      <c r="BA5329" s="395">
        <v>1</v>
      </c>
      <c r="BB5329" s="396" t="s">
        <v>861</v>
      </c>
      <c r="BC5329" t="str">
        <f t="shared" si="466"/>
        <v>RK9</v>
      </c>
      <c r="BD5329" t="str">
        <f t="shared" si="467"/>
        <v>NAoMe_initial_final_stage_tum</v>
      </c>
      <c r="BE5329" s="397" t="s">
        <v>862</v>
      </c>
      <c r="BF5329" t="str">
        <f t="shared" si="468"/>
        <v>Not staged/Unstated</v>
      </c>
      <c r="BG5329">
        <f t="shared" si="469"/>
        <v>11</v>
      </c>
      <c r="BH5329" s="398">
        <f t="shared" si="470"/>
        <v>0.15068000555038449</v>
      </c>
      <c r="BO5329" s="33"/>
    </row>
    <row r="5330" spans="1:67">
      <c r="A5330" s="316" t="s">
        <v>27</v>
      </c>
      <c r="B5330" t="s">
        <v>380</v>
      </c>
      <c r="C5330" t="s">
        <v>910</v>
      </c>
      <c r="D5330" t="s">
        <v>314</v>
      </c>
      <c r="E5330" s="316" t="s">
        <v>217</v>
      </c>
      <c r="F5330" s="316" t="s">
        <v>218</v>
      </c>
      <c r="G5330" s="316" t="s">
        <v>440</v>
      </c>
      <c r="H5330" s="316" t="s">
        <v>319</v>
      </c>
      <c r="I5330" s="316" t="s">
        <v>303</v>
      </c>
      <c r="J5330" s="316" t="s">
        <v>304</v>
      </c>
      <c r="K5330" s="36">
        <v>0</v>
      </c>
      <c r="L5330" s="317">
        <v>0</v>
      </c>
      <c r="M5330" s="317">
        <v>0</v>
      </c>
      <c r="N5330" s="36">
        <v>2</v>
      </c>
      <c r="O5330" s="317">
        <v>5.8499998413026333E-3</v>
      </c>
      <c r="P5330" s="317">
        <v>6.8500000052154064E-3</v>
      </c>
      <c r="Q5330" s="36">
        <v>64</v>
      </c>
      <c r="R5330" s="317">
        <v>6.4199999906122676E-3</v>
      </c>
      <c r="S5330" s="317">
        <v>7.689999882131815E-3</v>
      </c>
      <c r="T5330" t="s">
        <v>380</v>
      </c>
      <c r="BA5330" s="395">
        <v>1</v>
      </c>
      <c r="BB5330" s="396" t="s">
        <v>861</v>
      </c>
      <c r="BC5330" t="str">
        <f t="shared" si="466"/>
        <v>RK9</v>
      </c>
      <c r="BD5330" t="str">
        <f t="shared" si="467"/>
        <v>NAoMe_initial_final_stage_tum</v>
      </c>
      <c r="BE5330" s="397" t="s">
        <v>862</v>
      </c>
      <c r="BF5330" t="str">
        <f t="shared" si="468"/>
        <v>Stage 0</v>
      </c>
      <c r="BG5330">
        <f t="shared" si="469"/>
        <v>0</v>
      </c>
      <c r="BH5330" s="398">
        <f t="shared" si="470"/>
        <v>0</v>
      </c>
      <c r="BO5330" s="33"/>
    </row>
    <row r="5331" spans="1:67">
      <c r="A5331" s="316" t="s">
        <v>27</v>
      </c>
      <c r="B5331" t="s">
        <v>380</v>
      </c>
      <c r="C5331" t="s">
        <v>910</v>
      </c>
      <c r="D5331" t="s">
        <v>314</v>
      </c>
      <c r="E5331" s="316" t="s">
        <v>217</v>
      </c>
      <c r="F5331" s="316" t="s">
        <v>218</v>
      </c>
      <c r="G5331" s="316" t="s">
        <v>440</v>
      </c>
      <c r="H5331" s="316" t="s">
        <v>319</v>
      </c>
      <c r="I5331" s="316" t="s">
        <v>303</v>
      </c>
      <c r="J5331" s="316" t="s">
        <v>305</v>
      </c>
      <c r="K5331" s="36">
        <v>5</v>
      </c>
      <c r="L5331" s="317">
        <v>6.8489998579025269E-2</v>
      </c>
      <c r="M5331" s="317">
        <v>8.0650001764297485E-2</v>
      </c>
      <c r="N5331" s="36">
        <v>13</v>
      </c>
      <c r="O5331" s="317">
        <v>3.8010001182556152E-2</v>
      </c>
      <c r="P5331" s="317">
        <v>4.4520001858472817E-2</v>
      </c>
      <c r="Q5331" s="36">
        <v>359</v>
      </c>
      <c r="R5331" s="317">
        <v>3.5999998450279243E-2</v>
      </c>
      <c r="S5331" s="317">
        <v>4.3150000274181373E-2</v>
      </c>
      <c r="T5331" t="s">
        <v>380</v>
      </c>
      <c r="BA5331" s="395">
        <v>1</v>
      </c>
      <c r="BB5331" s="396" t="s">
        <v>861</v>
      </c>
      <c r="BC5331" t="str">
        <f t="shared" si="466"/>
        <v>RK9</v>
      </c>
      <c r="BD5331" t="str">
        <f t="shared" si="467"/>
        <v>NAoMe_initial_final_stage_tum</v>
      </c>
      <c r="BE5331" s="397" t="s">
        <v>862</v>
      </c>
      <c r="BF5331" t="str">
        <f t="shared" si="468"/>
        <v>Stage 1</v>
      </c>
      <c r="BG5331">
        <f t="shared" si="469"/>
        <v>5</v>
      </c>
      <c r="BH5331" s="398">
        <f t="shared" si="470"/>
        <v>6.8489998579025269E-2</v>
      </c>
      <c r="BO5331" s="33"/>
    </row>
    <row r="5332" spans="1:67">
      <c r="A5332" s="316" t="s">
        <v>27</v>
      </c>
      <c r="B5332" t="s">
        <v>380</v>
      </c>
      <c r="C5332" t="s">
        <v>910</v>
      </c>
      <c r="D5332" t="s">
        <v>314</v>
      </c>
      <c r="E5332" s="316" t="s">
        <v>217</v>
      </c>
      <c r="F5332" s="316" t="s">
        <v>218</v>
      </c>
      <c r="G5332" s="316" t="s">
        <v>440</v>
      </c>
      <c r="H5332" s="316" t="s">
        <v>319</v>
      </c>
      <c r="I5332" s="316" t="s">
        <v>303</v>
      </c>
      <c r="J5332" s="316" t="s">
        <v>306</v>
      </c>
      <c r="K5332" s="36">
        <v>7</v>
      </c>
      <c r="L5332" s="317">
        <v>9.5890000462532043E-2</v>
      </c>
      <c r="M5332" s="317">
        <v>0.1128999963402748</v>
      </c>
      <c r="N5332" s="36">
        <v>44</v>
      </c>
      <c r="O5332" s="317">
        <v>0.1286499947309494</v>
      </c>
      <c r="P5332" s="317">
        <v>0.15068000555038449</v>
      </c>
      <c r="Q5332" s="36">
        <v>996</v>
      </c>
      <c r="R5332" s="317">
        <v>9.9880002439022064E-2</v>
      </c>
      <c r="S5332" s="317">
        <v>0.11970999836921691</v>
      </c>
      <c r="T5332" t="s">
        <v>380</v>
      </c>
      <c r="BA5332" s="395">
        <v>1</v>
      </c>
      <c r="BB5332" s="396" t="s">
        <v>861</v>
      </c>
      <c r="BC5332" t="str">
        <f t="shared" si="466"/>
        <v>RK9</v>
      </c>
      <c r="BD5332" t="str">
        <f t="shared" si="467"/>
        <v>NAoMe_initial_final_stage_tum</v>
      </c>
      <c r="BE5332" s="397" t="s">
        <v>862</v>
      </c>
      <c r="BF5332" t="str">
        <f t="shared" si="468"/>
        <v>Stage 2</v>
      </c>
      <c r="BG5332">
        <f t="shared" si="469"/>
        <v>7</v>
      </c>
      <c r="BH5332" s="398">
        <f t="shared" si="470"/>
        <v>9.5890000462532043E-2</v>
      </c>
      <c r="BO5332" s="33"/>
    </row>
    <row r="5333" spans="1:67">
      <c r="A5333" s="316" t="s">
        <v>27</v>
      </c>
      <c r="B5333" t="s">
        <v>380</v>
      </c>
      <c r="C5333" t="s">
        <v>910</v>
      </c>
      <c r="D5333" t="s">
        <v>314</v>
      </c>
      <c r="E5333" s="316" t="s">
        <v>217</v>
      </c>
      <c r="F5333" s="316" t="s">
        <v>218</v>
      </c>
      <c r="G5333" s="316" t="s">
        <v>440</v>
      </c>
      <c r="H5333" s="316" t="s">
        <v>319</v>
      </c>
      <c r="I5333" s="316" t="s">
        <v>303</v>
      </c>
      <c r="J5333" s="316" t="s">
        <v>307</v>
      </c>
      <c r="K5333" s="36">
        <v>10</v>
      </c>
      <c r="L5333" s="317">
        <v>0.13698999583721161</v>
      </c>
      <c r="M5333" s="317">
        <v>0.1612900048494339</v>
      </c>
      <c r="N5333" s="36">
        <v>29</v>
      </c>
      <c r="O5333" s="317">
        <v>8.4799997508525848E-2</v>
      </c>
      <c r="P5333" s="317">
        <v>9.9320001900196075E-2</v>
      </c>
      <c r="Q5333" s="36">
        <v>742</v>
      </c>
      <c r="R5333" s="317">
        <v>7.4409998953342438E-2</v>
      </c>
      <c r="S5333" s="317">
        <v>8.9180000126361847E-2</v>
      </c>
      <c r="T5333" t="s">
        <v>380</v>
      </c>
      <c r="BA5333" s="395">
        <v>1</v>
      </c>
      <c r="BB5333" s="396" t="s">
        <v>861</v>
      </c>
      <c r="BC5333" t="str">
        <f t="shared" si="466"/>
        <v>RK9</v>
      </c>
      <c r="BD5333" t="str">
        <f t="shared" si="467"/>
        <v>NAoMe_initial_final_stage_tum</v>
      </c>
      <c r="BE5333" s="397" t="s">
        <v>862</v>
      </c>
      <c r="BF5333" t="str">
        <f t="shared" si="468"/>
        <v>Stage 3</v>
      </c>
      <c r="BG5333">
        <f t="shared" si="469"/>
        <v>10</v>
      </c>
      <c r="BH5333" s="398">
        <f t="shared" si="470"/>
        <v>0.13698999583721161</v>
      </c>
      <c r="BO5333" s="33"/>
    </row>
    <row r="5334" spans="1:67">
      <c r="A5334" s="316" t="s">
        <v>27</v>
      </c>
      <c r="B5334" t="s">
        <v>380</v>
      </c>
      <c r="C5334" t="s">
        <v>910</v>
      </c>
      <c r="D5334" t="s">
        <v>314</v>
      </c>
      <c r="E5334" s="316" t="s">
        <v>217</v>
      </c>
      <c r="F5334" s="316" t="s">
        <v>218</v>
      </c>
      <c r="G5334" s="316" t="s">
        <v>440</v>
      </c>
      <c r="H5334" s="316" t="s">
        <v>319</v>
      </c>
      <c r="I5334" s="316" t="s">
        <v>303</v>
      </c>
      <c r="J5334" s="316" t="s">
        <v>336</v>
      </c>
      <c r="K5334" s="36">
        <v>40</v>
      </c>
      <c r="L5334" s="317">
        <v>0.54795002937316895</v>
      </c>
      <c r="M5334" s="317">
        <v>0.6451600193977356</v>
      </c>
      <c r="N5334" s="36">
        <v>204</v>
      </c>
      <c r="O5334" s="317">
        <v>0.59649002552032471</v>
      </c>
      <c r="P5334" s="317">
        <v>0.69862997531890869</v>
      </c>
      <c r="Q5334" s="36">
        <v>6159</v>
      </c>
      <c r="R5334" s="317">
        <v>0.6176300048828125</v>
      </c>
      <c r="S5334" s="317">
        <v>0.74026000499725342</v>
      </c>
      <c r="T5334" t="s">
        <v>380</v>
      </c>
      <c r="BA5334" s="395">
        <v>1</v>
      </c>
      <c r="BB5334" s="396" t="s">
        <v>861</v>
      </c>
      <c r="BC5334" t="str">
        <f t="shared" si="466"/>
        <v>RK9</v>
      </c>
      <c r="BD5334" t="str">
        <f t="shared" si="467"/>
        <v>NAoMe_initial_final_stage_tum</v>
      </c>
      <c r="BE5334" s="397" t="s">
        <v>862</v>
      </c>
      <c r="BF5334" t="str">
        <f t="shared" si="468"/>
        <v>Stage 4</v>
      </c>
      <c r="BG5334">
        <f t="shared" si="469"/>
        <v>40</v>
      </c>
      <c r="BH5334" s="398">
        <f t="shared" si="470"/>
        <v>0.54795002937316895</v>
      </c>
      <c r="BO5334" s="33"/>
    </row>
    <row r="5335" spans="1:67">
      <c r="A5335" s="316" t="s">
        <v>27</v>
      </c>
      <c r="B5335" t="s">
        <v>380</v>
      </c>
      <c r="C5335" t="s">
        <v>910</v>
      </c>
      <c r="D5335" t="s">
        <v>314</v>
      </c>
      <c r="E5335" s="316" t="s">
        <v>217</v>
      </c>
      <c r="F5335" s="316" t="s">
        <v>218</v>
      </c>
      <c r="G5335" s="316" t="s">
        <v>440</v>
      </c>
      <c r="H5335" s="316" t="s">
        <v>319</v>
      </c>
      <c r="I5335" s="316" t="s">
        <v>342</v>
      </c>
      <c r="J5335" s="316" t="s">
        <v>343</v>
      </c>
      <c r="K5335" s="36">
        <v>11</v>
      </c>
      <c r="L5335" s="317">
        <v>0.15068000555038449</v>
      </c>
      <c r="M5335" s="317"/>
      <c r="N5335" s="36">
        <v>50</v>
      </c>
      <c r="O5335" s="317">
        <v>0.14620000123977661</v>
      </c>
      <c r="P5335" s="317"/>
      <c r="Q5335" s="36">
        <v>1652</v>
      </c>
      <c r="R5335" s="317">
        <v>0.1656599938869476</v>
      </c>
      <c r="S5335" s="317"/>
      <c r="T5335" t="s">
        <v>380</v>
      </c>
      <c r="BA5335" s="395">
        <v>1</v>
      </c>
      <c r="BB5335" s="396" t="s">
        <v>861</v>
      </c>
      <c r="BC5335" t="str">
        <f t="shared" si="466"/>
        <v>RK9</v>
      </c>
      <c r="BD5335" t="str">
        <f t="shared" si="467"/>
        <v>NAoMe_initial_final_stage_tum_grp</v>
      </c>
      <c r="BE5335" s="397" t="s">
        <v>862</v>
      </c>
      <c r="BF5335" t="str">
        <f t="shared" si="468"/>
        <v>MBC in HESAPC</v>
      </c>
      <c r="BG5335">
        <f t="shared" si="469"/>
        <v>11</v>
      </c>
      <c r="BH5335" s="398">
        <f t="shared" si="470"/>
        <v>0.15068000555038449</v>
      </c>
      <c r="BO5335" s="33"/>
    </row>
    <row r="5336" spans="1:67">
      <c r="A5336" s="316" t="s">
        <v>27</v>
      </c>
      <c r="B5336" t="s">
        <v>380</v>
      </c>
      <c r="C5336" t="s">
        <v>910</v>
      </c>
      <c r="D5336" t="s">
        <v>314</v>
      </c>
      <c r="E5336" s="316" t="s">
        <v>217</v>
      </c>
      <c r="F5336" s="316" t="s">
        <v>218</v>
      </c>
      <c r="G5336" s="316" t="s">
        <v>440</v>
      </c>
      <c r="H5336" s="316" t="s">
        <v>319</v>
      </c>
      <c r="I5336" s="316" t="s">
        <v>342</v>
      </c>
      <c r="J5336" s="316" t="s">
        <v>344</v>
      </c>
      <c r="K5336" s="36">
        <v>22</v>
      </c>
      <c r="L5336" s="317">
        <v>0.30136999487876892</v>
      </c>
      <c r="M5336" s="317">
        <v>0.35484001040458679</v>
      </c>
      <c r="N5336" s="36">
        <v>89</v>
      </c>
      <c r="O5336" s="317">
        <v>0.26023000478744512</v>
      </c>
      <c r="P5336" s="317">
        <v>0.30478999018669128</v>
      </c>
      <c r="Q5336" s="36">
        <v>2161</v>
      </c>
      <c r="R5336" s="317">
        <v>0.2167100012302399</v>
      </c>
      <c r="S5336" s="317">
        <v>0.25973999500274658</v>
      </c>
      <c r="T5336" t="s">
        <v>380</v>
      </c>
      <c r="BA5336" s="395">
        <v>1</v>
      </c>
      <c r="BB5336" s="396" t="s">
        <v>861</v>
      </c>
      <c r="BC5336" t="str">
        <f t="shared" si="466"/>
        <v>RK9</v>
      </c>
      <c r="BD5336" t="str">
        <f t="shared" si="467"/>
        <v>NAoMe_initial_final_stage_tum_grp</v>
      </c>
      <c r="BE5336" s="397" t="s">
        <v>862</v>
      </c>
      <c r="BF5336" t="str">
        <f t="shared" si="468"/>
        <v>Stage 0-3</v>
      </c>
      <c r="BG5336">
        <f t="shared" si="469"/>
        <v>22</v>
      </c>
      <c r="BH5336" s="398">
        <f t="shared" si="470"/>
        <v>0.30136999487876892</v>
      </c>
      <c r="BO5336" s="33"/>
    </row>
    <row r="5337" spans="1:67">
      <c r="A5337" s="316" t="s">
        <v>27</v>
      </c>
      <c r="B5337" t="s">
        <v>380</v>
      </c>
      <c r="C5337" t="s">
        <v>910</v>
      </c>
      <c r="D5337" t="s">
        <v>314</v>
      </c>
      <c r="E5337" s="316" t="s">
        <v>217</v>
      </c>
      <c r="F5337" s="316" t="s">
        <v>218</v>
      </c>
      <c r="G5337" s="316" t="s">
        <v>440</v>
      </c>
      <c r="H5337" s="316" t="s">
        <v>319</v>
      </c>
      <c r="I5337" s="316" t="s">
        <v>342</v>
      </c>
      <c r="J5337" s="316" t="s">
        <v>336</v>
      </c>
      <c r="K5337" s="36">
        <v>40</v>
      </c>
      <c r="L5337" s="317">
        <v>0.54795002937316895</v>
      </c>
      <c r="M5337" s="317">
        <v>0.6451600193977356</v>
      </c>
      <c r="N5337" s="36">
        <v>203</v>
      </c>
      <c r="O5337" s="317">
        <v>0.59356999397277832</v>
      </c>
      <c r="P5337" s="317">
        <v>0.69520998001098633</v>
      </c>
      <c r="Q5337" s="36">
        <v>6159</v>
      </c>
      <c r="R5337" s="317">
        <v>0.6176300048828125</v>
      </c>
      <c r="S5337" s="317">
        <v>0.74026000499725342</v>
      </c>
      <c r="T5337" t="s">
        <v>380</v>
      </c>
      <c r="BA5337" s="395">
        <v>1</v>
      </c>
      <c r="BB5337" s="396" t="s">
        <v>861</v>
      </c>
      <c r="BC5337" t="str">
        <f t="shared" si="466"/>
        <v>RK9</v>
      </c>
      <c r="BD5337" t="str">
        <f t="shared" si="467"/>
        <v>NAoMe_initial_final_stage_tum_grp</v>
      </c>
      <c r="BE5337" s="397" t="s">
        <v>862</v>
      </c>
      <c r="BF5337" t="str">
        <f t="shared" si="468"/>
        <v>Stage 4</v>
      </c>
      <c r="BG5337">
        <f t="shared" si="469"/>
        <v>40</v>
      </c>
      <c r="BH5337" s="398">
        <f t="shared" si="470"/>
        <v>0.54795002937316895</v>
      </c>
      <c r="BO5337" s="33"/>
    </row>
    <row r="5338" spans="1:67">
      <c r="A5338" s="316" t="s">
        <v>27</v>
      </c>
      <c r="B5338" t="s">
        <v>380</v>
      </c>
      <c r="C5338" t="s">
        <v>910</v>
      </c>
      <c r="D5338" t="s">
        <v>314</v>
      </c>
      <c r="E5338" s="316" t="s">
        <v>217</v>
      </c>
      <c r="F5338" s="316" t="s">
        <v>218</v>
      </c>
      <c r="G5338" s="316" t="s">
        <v>440</v>
      </c>
      <c r="H5338" s="316" t="s">
        <v>319</v>
      </c>
      <c r="I5338" s="316" t="s">
        <v>658</v>
      </c>
      <c r="J5338" s="316" t="s">
        <v>345</v>
      </c>
      <c r="K5338" s="36">
        <v>73</v>
      </c>
      <c r="L5338" s="317">
        <v>1</v>
      </c>
      <c r="M5338" s="317"/>
      <c r="N5338" s="36">
        <v>342</v>
      </c>
      <c r="O5338" s="317">
        <v>1</v>
      </c>
      <c r="P5338" s="317"/>
      <c r="Q5338" s="36">
        <v>9972</v>
      </c>
      <c r="R5338" s="317">
        <v>1</v>
      </c>
      <c r="S5338" s="317"/>
      <c r="T5338" t="s">
        <v>380</v>
      </c>
      <c r="BA5338" s="395">
        <v>1</v>
      </c>
      <c r="BB5338" s="396" t="s">
        <v>861</v>
      </c>
      <c r="BC5338" t="str">
        <f t="shared" si="466"/>
        <v>RK9</v>
      </c>
      <c r="BD5338" t="str">
        <f t="shared" si="467"/>
        <v>NAoMe_initial_final_who_ps</v>
      </c>
      <c r="BE5338" s="397" t="s">
        <v>862</v>
      </c>
      <c r="BF5338" t="str">
        <f t="shared" si="468"/>
        <v>Not recorded</v>
      </c>
      <c r="BG5338">
        <f t="shared" si="469"/>
        <v>73</v>
      </c>
      <c r="BH5338" s="398">
        <f t="shared" si="470"/>
        <v>1</v>
      </c>
      <c r="BO5338" s="33"/>
    </row>
    <row r="5339" spans="1:67">
      <c r="A5339" s="316" t="s">
        <v>27</v>
      </c>
      <c r="B5339" t="s">
        <v>380</v>
      </c>
      <c r="C5339" t="s">
        <v>910</v>
      </c>
      <c r="D5339" t="s">
        <v>314</v>
      </c>
      <c r="E5339" s="316" t="s">
        <v>217</v>
      </c>
      <c r="F5339" s="316" t="s">
        <v>218</v>
      </c>
      <c r="G5339" s="316" t="s">
        <v>440</v>
      </c>
      <c r="H5339" s="316" t="s">
        <v>319</v>
      </c>
      <c r="I5339" s="316" t="s">
        <v>291</v>
      </c>
      <c r="J5339" s="316" t="s">
        <v>313</v>
      </c>
      <c r="K5339" s="36">
        <v>71</v>
      </c>
      <c r="L5339" s="317">
        <v>0.97259998321533203</v>
      </c>
      <c r="M5339" s="317"/>
      <c r="N5339" s="36">
        <v>340</v>
      </c>
      <c r="O5339" s="317">
        <v>0.99414998292922974</v>
      </c>
      <c r="P5339" s="317"/>
      <c r="Q5339" s="36">
        <v>9846</v>
      </c>
      <c r="R5339" s="317">
        <v>0.98736000061035156</v>
      </c>
      <c r="S5339" s="317"/>
      <c r="T5339" t="s">
        <v>380</v>
      </c>
      <c r="BA5339" s="395">
        <v>1</v>
      </c>
      <c r="BB5339" s="396" t="s">
        <v>861</v>
      </c>
      <c r="BC5339" t="str">
        <f t="shared" si="466"/>
        <v>RK9</v>
      </c>
      <c r="BD5339" t="str">
        <f t="shared" si="467"/>
        <v>NAoMe_initial_gender</v>
      </c>
      <c r="BE5339" s="397" t="s">
        <v>862</v>
      </c>
      <c r="BF5339" t="str">
        <f t="shared" si="468"/>
        <v>Female</v>
      </c>
      <c r="BG5339">
        <f t="shared" si="469"/>
        <v>71</v>
      </c>
      <c r="BH5339" s="398">
        <f t="shared" si="470"/>
        <v>0.97259998321533203</v>
      </c>
      <c r="BO5339" s="33"/>
    </row>
    <row r="5340" spans="1:67">
      <c r="A5340" s="316" t="s">
        <v>27</v>
      </c>
      <c r="B5340" t="s">
        <v>380</v>
      </c>
      <c r="C5340" t="s">
        <v>910</v>
      </c>
      <c r="D5340" t="s">
        <v>314</v>
      </c>
      <c r="E5340" s="316" t="s">
        <v>217</v>
      </c>
      <c r="F5340" s="316" t="s">
        <v>218</v>
      </c>
      <c r="G5340" s="316" t="s">
        <v>440</v>
      </c>
      <c r="H5340" s="316" t="s">
        <v>319</v>
      </c>
      <c r="I5340" s="316" t="s">
        <v>291</v>
      </c>
      <c r="J5340" s="316" t="s">
        <v>293</v>
      </c>
      <c r="K5340" s="36">
        <v>2</v>
      </c>
      <c r="L5340" s="317">
        <v>2.7400000020861629E-2</v>
      </c>
      <c r="M5340" s="317"/>
      <c r="N5340" s="36">
        <v>2</v>
      </c>
      <c r="O5340" s="317">
        <v>5.8499998413026333E-3</v>
      </c>
      <c r="P5340" s="317"/>
      <c r="Q5340" s="36">
        <v>126</v>
      </c>
      <c r="R5340" s="317">
        <v>1.264000032097101E-2</v>
      </c>
      <c r="S5340" s="317"/>
      <c r="T5340" t="s">
        <v>380</v>
      </c>
      <c r="BA5340" s="395">
        <v>1</v>
      </c>
      <c r="BB5340" s="396" t="s">
        <v>861</v>
      </c>
      <c r="BC5340" t="str">
        <f t="shared" si="466"/>
        <v>RK9</v>
      </c>
      <c r="BD5340" t="str">
        <f t="shared" si="467"/>
        <v>NAoMe_initial_gender</v>
      </c>
      <c r="BE5340" s="397" t="s">
        <v>862</v>
      </c>
      <c r="BF5340" t="str">
        <f t="shared" si="468"/>
        <v>Male</v>
      </c>
      <c r="BG5340">
        <f t="shared" si="469"/>
        <v>2</v>
      </c>
      <c r="BH5340" s="398">
        <f t="shared" si="470"/>
        <v>2.7400000020861629E-2</v>
      </c>
      <c r="BO5340" s="33"/>
    </row>
    <row r="5341" spans="1:67">
      <c r="A5341" s="316" t="s">
        <v>27</v>
      </c>
      <c r="B5341" t="s">
        <v>380</v>
      </c>
      <c r="C5341" t="s">
        <v>910</v>
      </c>
      <c r="D5341" t="s">
        <v>314</v>
      </c>
      <c r="E5341" s="316" t="s">
        <v>217</v>
      </c>
      <c r="F5341" s="316" t="s">
        <v>218</v>
      </c>
      <c r="G5341" s="316" t="s">
        <v>440</v>
      </c>
      <c r="H5341" s="316" t="s">
        <v>319</v>
      </c>
      <c r="I5341" s="316" t="s">
        <v>659</v>
      </c>
      <c r="J5341" s="316" t="s">
        <v>294</v>
      </c>
      <c r="K5341" s="36">
        <v>11</v>
      </c>
      <c r="L5341" s="317">
        <v>0.15068000555038449</v>
      </c>
      <c r="M5341" s="317">
        <v>0.15068000555038449</v>
      </c>
      <c r="N5341" s="36">
        <v>32</v>
      </c>
      <c r="O5341" s="317">
        <v>9.3570001423358917E-2</v>
      </c>
      <c r="P5341" s="317">
        <v>9.3570001423358917E-2</v>
      </c>
      <c r="Q5341" s="36">
        <v>1800</v>
      </c>
      <c r="R5341" s="317">
        <v>0.18050999939441681</v>
      </c>
      <c r="S5341" s="317">
        <v>0.18050999939441681</v>
      </c>
      <c r="T5341" t="s">
        <v>380</v>
      </c>
      <c r="BA5341" s="395">
        <v>1</v>
      </c>
      <c r="BB5341" s="396" t="s">
        <v>861</v>
      </c>
      <c r="BC5341" t="str">
        <f t="shared" si="466"/>
        <v>RK9</v>
      </c>
      <c r="BD5341" t="str">
        <f t="shared" si="467"/>
        <v>NAoMe_initial_imd_2019</v>
      </c>
      <c r="BE5341" s="397" t="s">
        <v>862</v>
      </c>
      <c r="BF5341" t="str">
        <f t="shared" si="468"/>
        <v>1 - most deprived</v>
      </c>
      <c r="BG5341">
        <f t="shared" si="469"/>
        <v>11</v>
      </c>
      <c r="BH5341" s="398">
        <f t="shared" si="470"/>
        <v>0.15068000555038449</v>
      </c>
      <c r="BO5341" s="33"/>
    </row>
    <row r="5342" spans="1:67">
      <c r="A5342" s="316" t="s">
        <v>27</v>
      </c>
      <c r="B5342" t="s">
        <v>380</v>
      </c>
      <c r="C5342" t="s">
        <v>910</v>
      </c>
      <c r="D5342" t="s">
        <v>314</v>
      </c>
      <c r="E5342" s="316" t="s">
        <v>217</v>
      </c>
      <c r="F5342" s="316" t="s">
        <v>218</v>
      </c>
      <c r="G5342" s="316" t="s">
        <v>440</v>
      </c>
      <c r="H5342" s="316" t="s">
        <v>319</v>
      </c>
      <c r="I5342" s="316" t="s">
        <v>659</v>
      </c>
      <c r="J5342" s="316" t="s">
        <v>15</v>
      </c>
      <c r="K5342" s="36">
        <v>22</v>
      </c>
      <c r="L5342" s="317">
        <v>0.30136999487876892</v>
      </c>
      <c r="M5342" s="317">
        <v>0.30136999487876892</v>
      </c>
      <c r="N5342" s="36">
        <v>101</v>
      </c>
      <c r="O5342" s="317">
        <v>0.29532000422477722</v>
      </c>
      <c r="P5342" s="317">
        <v>0.29532000422477722</v>
      </c>
      <c r="Q5342" s="36">
        <v>2036</v>
      </c>
      <c r="R5342" s="317">
        <v>0.20417000353336329</v>
      </c>
      <c r="S5342" s="317">
        <v>0.20417000353336329</v>
      </c>
      <c r="T5342" t="s">
        <v>380</v>
      </c>
      <c r="BA5342" s="395">
        <v>1</v>
      </c>
      <c r="BB5342" s="396" t="s">
        <v>861</v>
      </c>
      <c r="BC5342" t="str">
        <f t="shared" si="466"/>
        <v>RK9</v>
      </c>
      <c r="BD5342" t="str">
        <f t="shared" si="467"/>
        <v>NAoMe_initial_imd_2019</v>
      </c>
      <c r="BE5342" s="397" t="s">
        <v>862</v>
      </c>
      <c r="BF5342" t="str">
        <f t="shared" si="468"/>
        <v>2</v>
      </c>
      <c r="BG5342">
        <f t="shared" si="469"/>
        <v>22</v>
      </c>
      <c r="BH5342" s="398">
        <f t="shared" si="470"/>
        <v>0.30136999487876892</v>
      </c>
      <c r="BO5342" s="33"/>
    </row>
    <row r="5343" spans="1:67">
      <c r="A5343" s="316" t="s">
        <v>27</v>
      </c>
      <c r="B5343" t="s">
        <v>380</v>
      </c>
      <c r="C5343" t="s">
        <v>910</v>
      </c>
      <c r="D5343" t="s">
        <v>314</v>
      </c>
      <c r="E5343" s="316" t="s">
        <v>217</v>
      </c>
      <c r="F5343" s="316" t="s">
        <v>218</v>
      </c>
      <c r="G5343" s="316" t="s">
        <v>440</v>
      </c>
      <c r="H5343" s="316" t="s">
        <v>319</v>
      </c>
      <c r="I5343" s="316" t="s">
        <v>659</v>
      </c>
      <c r="J5343" s="316" t="s">
        <v>16</v>
      </c>
      <c r="K5343" s="36">
        <v>20</v>
      </c>
      <c r="L5343" s="317">
        <v>0.27397000789642328</v>
      </c>
      <c r="M5343" s="317">
        <v>0.27397000789642328</v>
      </c>
      <c r="N5343" s="36">
        <v>108</v>
      </c>
      <c r="O5343" s="317">
        <v>0.31578999757766718</v>
      </c>
      <c r="P5343" s="317">
        <v>0.31578999757766718</v>
      </c>
      <c r="Q5343" s="36">
        <v>2085</v>
      </c>
      <c r="R5343" s="317">
        <v>0.20908999443054199</v>
      </c>
      <c r="S5343" s="317">
        <v>0.20908999443054199</v>
      </c>
      <c r="T5343" t="s">
        <v>380</v>
      </c>
      <c r="BA5343" s="395">
        <v>1</v>
      </c>
      <c r="BB5343" s="396" t="s">
        <v>861</v>
      </c>
      <c r="BC5343" t="str">
        <f t="shared" si="466"/>
        <v>RK9</v>
      </c>
      <c r="BD5343" t="str">
        <f t="shared" si="467"/>
        <v>NAoMe_initial_imd_2019</v>
      </c>
      <c r="BE5343" s="397" t="s">
        <v>862</v>
      </c>
      <c r="BF5343" t="str">
        <f t="shared" si="468"/>
        <v>3</v>
      </c>
      <c r="BG5343">
        <f t="shared" si="469"/>
        <v>20</v>
      </c>
      <c r="BH5343" s="398">
        <f t="shared" si="470"/>
        <v>0.27397000789642328</v>
      </c>
      <c r="BO5343" s="33"/>
    </row>
    <row r="5344" spans="1:67">
      <c r="A5344" s="316" t="s">
        <v>27</v>
      </c>
      <c r="B5344" t="s">
        <v>380</v>
      </c>
      <c r="C5344" t="s">
        <v>910</v>
      </c>
      <c r="D5344" t="s">
        <v>314</v>
      </c>
      <c r="E5344" s="316" t="s">
        <v>217</v>
      </c>
      <c r="F5344" s="316" t="s">
        <v>218</v>
      </c>
      <c r="G5344" s="316" t="s">
        <v>440</v>
      </c>
      <c r="H5344" s="316" t="s">
        <v>319</v>
      </c>
      <c r="I5344" s="316" t="s">
        <v>659</v>
      </c>
      <c r="J5344" s="316" t="s">
        <v>17</v>
      </c>
      <c r="K5344" s="36">
        <v>15</v>
      </c>
      <c r="L5344" s="317">
        <v>0.20547999441623691</v>
      </c>
      <c r="M5344" s="317">
        <v>0.20547999441623691</v>
      </c>
      <c r="N5344" s="36">
        <v>71</v>
      </c>
      <c r="O5344" s="317">
        <v>0.20759999752044681</v>
      </c>
      <c r="P5344" s="317">
        <v>0.20759999752044681</v>
      </c>
      <c r="Q5344" s="36">
        <v>2024</v>
      </c>
      <c r="R5344" s="317">
        <v>0.2029699981212616</v>
      </c>
      <c r="S5344" s="317">
        <v>0.2029699981212616</v>
      </c>
      <c r="T5344" t="s">
        <v>380</v>
      </c>
      <c r="BA5344" s="395">
        <v>1</v>
      </c>
      <c r="BB5344" s="396" t="s">
        <v>861</v>
      </c>
      <c r="BC5344" t="str">
        <f t="shared" si="466"/>
        <v>RK9</v>
      </c>
      <c r="BD5344" t="str">
        <f t="shared" si="467"/>
        <v>NAoMe_initial_imd_2019</v>
      </c>
      <c r="BE5344" s="397" t="s">
        <v>862</v>
      </c>
      <c r="BF5344" t="str">
        <f t="shared" si="468"/>
        <v>4</v>
      </c>
      <c r="BG5344">
        <f t="shared" si="469"/>
        <v>15</v>
      </c>
      <c r="BH5344" s="398">
        <f t="shared" si="470"/>
        <v>0.20547999441623691</v>
      </c>
      <c r="BO5344" s="33"/>
    </row>
    <row r="5345" spans="1:67">
      <c r="A5345" s="316" t="s">
        <v>27</v>
      </c>
      <c r="B5345" t="s">
        <v>380</v>
      </c>
      <c r="C5345" t="s">
        <v>910</v>
      </c>
      <c r="D5345" t="s">
        <v>314</v>
      </c>
      <c r="E5345" s="316" t="s">
        <v>217</v>
      </c>
      <c r="F5345" s="316" t="s">
        <v>218</v>
      </c>
      <c r="G5345" s="316" t="s">
        <v>440</v>
      </c>
      <c r="H5345" s="316" t="s">
        <v>319</v>
      </c>
      <c r="I5345" s="316" t="s">
        <v>659</v>
      </c>
      <c r="J5345" s="316" t="s">
        <v>295</v>
      </c>
      <c r="K5345" s="36">
        <v>5</v>
      </c>
      <c r="L5345" s="317">
        <v>6.8489998579025269E-2</v>
      </c>
      <c r="M5345" s="317">
        <v>6.8489998579025269E-2</v>
      </c>
      <c r="N5345" s="36">
        <v>30</v>
      </c>
      <c r="O5345" s="317">
        <v>8.7719999253749847E-2</v>
      </c>
      <c r="P5345" s="317">
        <v>8.7719999253749847E-2</v>
      </c>
      <c r="Q5345" s="36">
        <v>2027</v>
      </c>
      <c r="R5345" s="317">
        <v>0.2032700031995773</v>
      </c>
      <c r="S5345" s="317">
        <v>0.2032700031995773</v>
      </c>
      <c r="T5345" t="s">
        <v>380</v>
      </c>
      <c r="BA5345" s="395">
        <v>1</v>
      </c>
      <c r="BB5345" s="396" t="s">
        <v>861</v>
      </c>
      <c r="BC5345" t="str">
        <f t="shared" si="466"/>
        <v>RK9</v>
      </c>
      <c r="BD5345" t="str">
        <f t="shared" si="467"/>
        <v>NAoMe_initial_imd_2019</v>
      </c>
      <c r="BE5345" s="397" t="s">
        <v>862</v>
      </c>
      <c r="BF5345" t="str">
        <f t="shared" si="468"/>
        <v>5 - least deprived</v>
      </c>
      <c r="BG5345">
        <f t="shared" si="469"/>
        <v>5</v>
      </c>
      <c r="BH5345" s="398">
        <f t="shared" si="470"/>
        <v>6.8489998579025269E-2</v>
      </c>
      <c r="BO5345" s="33"/>
    </row>
    <row r="5346" spans="1:67">
      <c r="A5346" s="316" t="s">
        <v>27</v>
      </c>
      <c r="B5346" t="s">
        <v>380</v>
      </c>
      <c r="C5346" t="s">
        <v>910</v>
      </c>
      <c r="D5346" t="s">
        <v>314</v>
      </c>
      <c r="E5346" s="316" t="s">
        <v>217</v>
      </c>
      <c r="F5346" s="316" t="s">
        <v>218</v>
      </c>
      <c r="G5346" s="316" t="s">
        <v>440</v>
      </c>
      <c r="H5346" s="316" t="s">
        <v>319</v>
      </c>
      <c r="I5346" s="316" t="s">
        <v>659</v>
      </c>
      <c r="J5346" s="316" t="s">
        <v>260</v>
      </c>
      <c r="K5346" s="36">
        <v>0</v>
      </c>
      <c r="L5346" s="317">
        <v>0</v>
      </c>
      <c r="M5346" s="317"/>
      <c r="N5346" s="36">
        <v>0</v>
      </c>
      <c r="O5346" s="317">
        <v>0</v>
      </c>
      <c r="P5346" s="317"/>
      <c r="Q5346" s="36">
        <v>0</v>
      </c>
      <c r="R5346" s="317">
        <v>0</v>
      </c>
      <c r="S5346" s="317"/>
      <c r="T5346" t="s">
        <v>380</v>
      </c>
      <c r="BA5346" s="395">
        <v>1</v>
      </c>
      <c r="BB5346" s="396" t="s">
        <v>861</v>
      </c>
      <c r="BC5346" t="str">
        <f t="shared" si="466"/>
        <v>RK9</v>
      </c>
      <c r="BD5346" t="str">
        <f t="shared" si="467"/>
        <v>NAoMe_initial_imd_2019</v>
      </c>
      <c r="BE5346" s="397" t="s">
        <v>862</v>
      </c>
      <c r="BF5346" t="str">
        <f t="shared" si="468"/>
        <v>Unknown</v>
      </c>
      <c r="BG5346">
        <f t="shared" si="469"/>
        <v>0</v>
      </c>
      <c r="BH5346" s="398">
        <f t="shared" si="470"/>
        <v>0</v>
      </c>
      <c r="BO5346" s="33"/>
    </row>
    <row r="5347" spans="1:67">
      <c r="A5347" s="316" t="s">
        <v>27</v>
      </c>
      <c r="B5347" t="s">
        <v>380</v>
      </c>
      <c r="C5347" t="s">
        <v>910</v>
      </c>
      <c r="D5347" t="s">
        <v>314</v>
      </c>
      <c r="E5347" s="316" t="s">
        <v>217</v>
      </c>
      <c r="F5347" s="316" t="s">
        <v>218</v>
      </c>
      <c r="G5347" s="316" t="s">
        <v>440</v>
      </c>
      <c r="H5347" s="316" t="s">
        <v>319</v>
      </c>
      <c r="I5347" s="316" t="s">
        <v>296</v>
      </c>
      <c r="J5347" s="316" t="s">
        <v>297</v>
      </c>
      <c r="K5347" s="36">
        <v>39</v>
      </c>
      <c r="L5347" s="317">
        <v>0.53425002098083496</v>
      </c>
      <c r="M5347" s="317">
        <v>0.54167002439498901</v>
      </c>
      <c r="N5347" s="36">
        <v>195</v>
      </c>
      <c r="O5347" s="317">
        <v>0.57017999887466431</v>
      </c>
      <c r="P5347" s="317">
        <v>0.58559000492095947</v>
      </c>
      <c r="Q5347" s="36">
        <v>5528</v>
      </c>
      <c r="R5347" s="317">
        <v>0.55435001850128174</v>
      </c>
      <c r="S5347" s="317">
        <v>0.56936997175216675</v>
      </c>
      <c r="T5347" t="s">
        <v>380</v>
      </c>
      <c r="BA5347" s="395">
        <v>1</v>
      </c>
      <c r="BB5347" s="396" t="s">
        <v>861</v>
      </c>
      <c r="BC5347" t="str">
        <f t="shared" si="466"/>
        <v>RK9</v>
      </c>
      <c r="BD5347" t="str">
        <f t="shared" si="467"/>
        <v>NAoMe_initial_scarf_731_grp</v>
      </c>
      <c r="BE5347" s="397" t="s">
        <v>862</v>
      </c>
      <c r="BF5347" t="str">
        <f t="shared" si="468"/>
        <v>Fit</v>
      </c>
      <c r="BG5347">
        <f t="shared" si="469"/>
        <v>39</v>
      </c>
      <c r="BH5347" s="398">
        <f t="shared" si="470"/>
        <v>0.53425002098083496</v>
      </c>
      <c r="BO5347" s="33"/>
    </row>
    <row r="5348" spans="1:67">
      <c r="A5348" s="316" t="s">
        <v>27</v>
      </c>
      <c r="B5348" t="s">
        <v>380</v>
      </c>
      <c r="C5348" t="s">
        <v>910</v>
      </c>
      <c r="D5348" t="s">
        <v>314</v>
      </c>
      <c r="E5348" s="316" t="s">
        <v>217</v>
      </c>
      <c r="F5348" s="316" t="s">
        <v>218</v>
      </c>
      <c r="G5348" s="316" t="s">
        <v>440</v>
      </c>
      <c r="H5348" s="316" t="s">
        <v>319</v>
      </c>
      <c r="I5348" s="316" t="s">
        <v>296</v>
      </c>
      <c r="J5348" s="316" t="s">
        <v>298</v>
      </c>
      <c r="K5348" s="36">
        <v>14</v>
      </c>
      <c r="L5348" s="317">
        <v>0.19178000092506409</v>
      </c>
      <c r="M5348" s="317">
        <v>0.1944400072097778</v>
      </c>
      <c r="N5348" s="36">
        <v>55</v>
      </c>
      <c r="O5348" s="317">
        <v>0.16082000732421881</v>
      </c>
      <c r="P5348" s="317">
        <v>0.16516999900341031</v>
      </c>
      <c r="Q5348" s="36">
        <v>1492</v>
      </c>
      <c r="R5348" s="317">
        <v>0.149619996547699</v>
      </c>
      <c r="S5348" s="317">
        <v>0.153669998049736</v>
      </c>
      <c r="T5348" t="s">
        <v>380</v>
      </c>
      <c r="BA5348" s="395">
        <v>1</v>
      </c>
      <c r="BB5348" s="396" t="s">
        <v>861</v>
      </c>
      <c r="BC5348" t="str">
        <f t="shared" si="466"/>
        <v>RK9</v>
      </c>
      <c r="BD5348" t="str">
        <f t="shared" si="467"/>
        <v>NAoMe_initial_scarf_731_grp</v>
      </c>
      <c r="BE5348" s="397" t="s">
        <v>862</v>
      </c>
      <c r="BF5348" t="str">
        <f t="shared" si="468"/>
        <v>Mild frailty</v>
      </c>
      <c r="BG5348">
        <f t="shared" si="469"/>
        <v>14</v>
      </c>
      <c r="BH5348" s="398">
        <f t="shared" si="470"/>
        <v>0.19178000092506409</v>
      </c>
      <c r="BO5348" s="33"/>
    </row>
    <row r="5349" spans="1:67">
      <c r="A5349" s="316" t="s">
        <v>27</v>
      </c>
      <c r="B5349" t="s">
        <v>380</v>
      </c>
      <c r="C5349" t="s">
        <v>910</v>
      </c>
      <c r="D5349" t="s">
        <v>314</v>
      </c>
      <c r="E5349" s="316" t="s">
        <v>217</v>
      </c>
      <c r="F5349" s="316" t="s">
        <v>218</v>
      </c>
      <c r="G5349" s="316" t="s">
        <v>440</v>
      </c>
      <c r="H5349" s="316" t="s">
        <v>319</v>
      </c>
      <c r="I5349" s="316" t="s">
        <v>296</v>
      </c>
      <c r="J5349" s="316" t="s">
        <v>299</v>
      </c>
      <c r="K5349" s="36">
        <v>11</v>
      </c>
      <c r="L5349" s="317">
        <v>0.15068000555038449</v>
      </c>
      <c r="M5349" s="317">
        <v>0.15277999639511111</v>
      </c>
      <c r="N5349" s="36">
        <v>46</v>
      </c>
      <c r="O5349" s="317">
        <v>0.1344999969005585</v>
      </c>
      <c r="P5349" s="317">
        <v>0.1381399929523468</v>
      </c>
      <c r="Q5349" s="36">
        <v>1470</v>
      </c>
      <c r="R5349" s="317">
        <v>0.1474100053310394</v>
      </c>
      <c r="S5349" s="317">
        <v>0.1514099985361099</v>
      </c>
      <c r="T5349" t="s">
        <v>380</v>
      </c>
      <c r="BA5349" s="395">
        <v>1</v>
      </c>
      <c r="BB5349" s="396" t="s">
        <v>861</v>
      </c>
      <c r="BC5349" t="str">
        <f t="shared" si="466"/>
        <v>RK9</v>
      </c>
      <c r="BD5349" t="str">
        <f t="shared" si="467"/>
        <v>NAoMe_initial_scarf_731_grp</v>
      </c>
      <c r="BE5349" s="397" t="s">
        <v>862</v>
      </c>
      <c r="BF5349" t="str">
        <f t="shared" si="468"/>
        <v>Moderate frailty</v>
      </c>
      <c r="BG5349">
        <f t="shared" si="469"/>
        <v>11</v>
      </c>
      <c r="BH5349" s="398">
        <f t="shared" si="470"/>
        <v>0.15068000555038449</v>
      </c>
      <c r="BO5349" s="33"/>
    </row>
    <row r="5350" spans="1:67">
      <c r="A5350" s="316" t="s">
        <v>27</v>
      </c>
      <c r="B5350" t="s">
        <v>380</v>
      </c>
      <c r="C5350" t="s">
        <v>910</v>
      </c>
      <c r="D5350" t="s">
        <v>314</v>
      </c>
      <c r="E5350" s="316" t="s">
        <v>217</v>
      </c>
      <c r="F5350" s="316" t="s">
        <v>218</v>
      </c>
      <c r="G5350" s="316" t="s">
        <v>440</v>
      </c>
      <c r="H5350" s="316" t="s">
        <v>319</v>
      </c>
      <c r="I5350" s="316" t="s">
        <v>296</v>
      </c>
      <c r="J5350" s="316" t="s">
        <v>353</v>
      </c>
      <c r="K5350" s="36">
        <v>1</v>
      </c>
      <c r="L5350" s="317">
        <v>1.3700000010430809E-2</v>
      </c>
      <c r="M5350" s="317"/>
      <c r="N5350" s="36">
        <v>9</v>
      </c>
      <c r="O5350" s="317">
        <v>2.6319999247789379E-2</v>
      </c>
      <c r="P5350" s="317"/>
      <c r="Q5350" s="36">
        <v>263</v>
      </c>
      <c r="R5350" s="317">
        <v>2.6370000094175339E-2</v>
      </c>
      <c r="S5350" s="317"/>
      <c r="T5350" t="s">
        <v>380</v>
      </c>
      <c r="BA5350" s="395">
        <v>1</v>
      </c>
      <c r="BB5350" s="396" t="s">
        <v>861</v>
      </c>
      <c r="BC5350" t="str">
        <f t="shared" si="466"/>
        <v>RK9</v>
      </c>
      <c r="BD5350" t="str">
        <f t="shared" si="467"/>
        <v>NAoMe_initial_scarf_731_grp</v>
      </c>
      <c r="BE5350" s="397" t="s">
        <v>862</v>
      </c>
      <c r="BF5350" t="str">
        <f t="shared" si="468"/>
        <v>Not in HESAPC</v>
      </c>
      <c r="BG5350">
        <f t="shared" si="469"/>
        <v>1</v>
      </c>
      <c r="BH5350" s="398">
        <f t="shared" si="470"/>
        <v>1.3700000010430809E-2</v>
      </c>
      <c r="BO5350" s="33"/>
    </row>
    <row r="5351" spans="1:67">
      <c r="A5351" s="316" t="s">
        <v>27</v>
      </c>
      <c r="B5351" t="s">
        <v>380</v>
      </c>
      <c r="C5351" t="s">
        <v>910</v>
      </c>
      <c r="D5351" t="s">
        <v>314</v>
      </c>
      <c r="E5351" s="316" t="s">
        <v>217</v>
      </c>
      <c r="F5351" s="316" t="s">
        <v>218</v>
      </c>
      <c r="G5351" s="316" t="s">
        <v>440</v>
      </c>
      <c r="H5351" s="316" t="s">
        <v>319</v>
      </c>
      <c r="I5351" s="316" t="s">
        <v>296</v>
      </c>
      <c r="J5351" s="316" t="s">
        <v>300</v>
      </c>
      <c r="K5351" s="36">
        <v>8</v>
      </c>
      <c r="L5351" s="317">
        <v>0.1095900014042854</v>
      </c>
      <c r="M5351" s="317">
        <v>0.1111100018024445</v>
      </c>
      <c r="N5351" s="36">
        <v>37</v>
      </c>
      <c r="O5351" s="317">
        <v>0.1081900000572205</v>
      </c>
      <c r="P5351" s="317">
        <v>0.1111100018024445</v>
      </c>
      <c r="Q5351" s="36">
        <v>1219</v>
      </c>
      <c r="R5351" s="317">
        <v>0.1222399994730949</v>
      </c>
      <c r="S5351" s="317">
        <v>0.12555000185966489</v>
      </c>
      <c r="T5351" t="s">
        <v>380</v>
      </c>
      <c r="BA5351" s="395">
        <v>1</v>
      </c>
      <c r="BB5351" s="396" t="s">
        <v>861</v>
      </c>
      <c r="BC5351" t="str">
        <f t="shared" si="466"/>
        <v>RK9</v>
      </c>
      <c r="BD5351" t="str">
        <f t="shared" si="467"/>
        <v>NAoMe_initial_scarf_731_grp</v>
      </c>
      <c r="BE5351" s="397" t="s">
        <v>862</v>
      </c>
      <c r="BF5351" t="str">
        <f t="shared" si="468"/>
        <v>Severe frailty</v>
      </c>
      <c r="BG5351">
        <f t="shared" si="469"/>
        <v>8</v>
      </c>
      <c r="BH5351" s="398">
        <f t="shared" si="470"/>
        <v>0.1095900014042854</v>
      </c>
      <c r="BO5351" s="33"/>
    </row>
    <row r="5352" spans="1:67">
      <c r="A5352" s="316" t="s">
        <v>27</v>
      </c>
      <c r="B5352" t="s">
        <v>380</v>
      </c>
      <c r="C5352" t="s">
        <v>910</v>
      </c>
      <c r="D5352" t="s">
        <v>314</v>
      </c>
      <c r="E5352" s="316" t="s">
        <v>219</v>
      </c>
      <c r="F5352" s="316" t="s">
        <v>220</v>
      </c>
      <c r="G5352" s="316" t="s">
        <v>444</v>
      </c>
      <c r="H5352" s="316" t="s">
        <v>318</v>
      </c>
      <c r="I5352" s="316" t="s">
        <v>310</v>
      </c>
      <c r="J5352" s="316" t="s">
        <v>277</v>
      </c>
      <c r="K5352" s="36">
        <v>0</v>
      </c>
      <c r="L5352" s="317">
        <v>0</v>
      </c>
      <c r="M5352" s="317"/>
      <c r="N5352" s="36">
        <v>0</v>
      </c>
      <c r="O5352" s="317">
        <v>0</v>
      </c>
      <c r="P5352" s="317"/>
      <c r="Q5352" s="36">
        <v>70</v>
      </c>
      <c r="R5352" s="317">
        <v>7.0199999026954174E-3</v>
      </c>
      <c r="S5352" s="317"/>
      <c r="T5352" t="s">
        <v>380</v>
      </c>
      <c r="BA5352" s="395">
        <v>1</v>
      </c>
      <c r="BB5352" s="396" t="s">
        <v>861</v>
      </c>
      <c r="BC5352" t="str">
        <f t="shared" si="466"/>
        <v>RYR</v>
      </c>
      <c r="BD5352" t="str">
        <f t="shared" si="467"/>
        <v>NAoMe_initial_age_decades_80cap</v>
      </c>
      <c r="BE5352" s="397" t="s">
        <v>862</v>
      </c>
      <c r="BF5352" t="str">
        <f t="shared" si="468"/>
        <v>18-29 yrs</v>
      </c>
      <c r="BG5352">
        <f t="shared" si="469"/>
        <v>0</v>
      </c>
      <c r="BH5352" s="398">
        <f t="shared" si="470"/>
        <v>0</v>
      </c>
      <c r="BO5352" s="33"/>
    </row>
    <row r="5353" spans="1:67">
      <c r="A5353" s="316" t="s">
        <v>27</v>
      </c>
      <c r="B5353" t="s">
        <v>380</v>
      </c>
      <c r="C5353" t="s">
        <v>910</v>
      </c>
      <c r="D5353" t="s">
        <v>314</v>
      </c>
      <c r="E5353" s="316" t="s">
        <v>219</v>
      </c>
      <c r="F5353" s="316" t="s">
        <v>220</v>
      </c>
      <c r="G5353" s="316" t="s">
        <v>444</v>
      </c>
      <c r="H5353" s="316" t="s">
        <v>318</v>
      </c>
      <c r="I5353" s="316" t="s">
        <v>310</v>
      </c>
      <c r="J5353" s="316" t="s">
        <v>278</v>
      </c>
      <c r="K5353" s="36">
        <v>5</v>
      </c>
      <c r="L5353" s="317">
        <v>3.125E-2</v>
      </c>
      <c r="M5353" s="317"/>
      <c r="N5353" s="36">
        <v>14</v>
      </c>
      <c r="O5353" s="317">
        <v>3.0500000342726711E-2</v>
      </c>
      <c r="P5353" s="317"/>
      <c r="Q5353" s="36">
        <v>429</v>
      </c>
      <c r="R5353" s="317">
        <v>4.3019998818635941E-2</v>
      </c>
      <c r="S5353" s="317"/>
      <c r="T5353" t="s">
        <v>380</v>
      </c>
      <c r="BA5353" s="395">
        <v>1</v>
      </c>
      <c r="BB5353" s="396" t="s">
        <v>861</v>
      </c>
      <c r="BC5353" t="str">
        <f t="shared" si="466"/>
        <v>RYR</v>
      </c>
      <c r="BD5353" t="str">
        <f t="shared" si="467"/>
        <v>NAoMe_initial_age_decades_80cap</v>
      </c>
      <c r="BE5353" s="397" t="s">
        <v>862</v>
      </c>
      <c r="BF5353" t="str">
        <f t="shared" si="468"/>
        <v>30-39 yrs</v>
      </c>
      <c r="BG5353">
        <f t="shared" si="469"/>
        <v>5</v>
      </c>
      <c r="BH5353" s="398">
        <f t="shared" si="470"/>
        <v>3.125E-2</v>
      </c>
      <c r="BO5353" s="33"/>
    </row>
    <row r="5354" spans="1:67">
      <c r="A5354" s="316" t="s">
        <v>27</v>
      </c>
      <c r="B5354" t="s">
        <v>380</v>
      </c>
      <c r="C5354" t="s">
        <v>910</v>
      </c>
      <c r="D5354" t="s">
        <v>314</v>
      </c>
      <c r="E5354" s="316" t="s">
        <v>219</v>
      </c>
      <c r="F5354" s="316" t="s">
        <v>220</v>
      </c>
      <c r="G5354" s="316" t="s">
        <v>444</v>
      </c>
      <c r="H5354" s="316" t="s">
        <v>318</v>
      </c>
      <c r="I5354" s="316" t="s">
        <v>310</v>
      </c>
      <c r="J5354" s="316" t="s">
        <v>279</v>
      </c>
      <c r="K5354" s="36">
        <v>11</v>
      </c>
      <c r="L5354" s="317">
        <v>6.8750001490116119E-2</v>
      </c>
      <c r="M5354" s="317"/>
      <c r="N5354" s="36">
        <v>25</v>
      </c>
      <c r="O5354" s="317">
        <v>5.4469998925924301E-2</v>
      </c>
      <c r="P5354" s="317"/>
      <c r="Q5354" s="36">
        <v>1024</v>
      </c>
      <c r="R5354" s="317">
        <v>0.1026899963617325</v>
      </c>
      <c r="S5354" s="317"/>
      <c r="T5354" t="s">
        <v>380</v>
      </c>
      <c r="BA5354" s="395">
        <v>1</v>
      </c>
      <c r="BB5354" s="396" t="s">
        <v>861</v>
      </c>
      <c r="BC5354" t="str">
        <f t="shared" si="466"/>
        <v>RYR</v>
      </c>
      <c r="BD5354" t="str">
        <f t="shared" si="467"/>
        <v>NAoMe_initial_age_decades_80cap</v>
      </c>
      <c r="BE5354" s="397" t="s">
        <v>862</v>
      </c>
      <c r="BF5354" t="str">
        <f t="shared" si="468"/>
        <v>40-49 yrs</v>
      </c>
      <c r="BG5354">
        <f t="shared" si="469"/>
        <v>11</v>
      </c>
      <c r="BH5354" s="398">
        <f t="shared" si="470"/>
        <v>6.8750001490116119E-2</v>
      </c>
      <c r="BO5354" s="33"/>
    </row>
    <row r="5355" spans="1:67">
      <c r="A5355" s="316" t="s">
        <v>27</v>
      </c>
      <c r="B5355" t="s">
        <v>380</v>
      </c>
      <c r="C5355" t="s">
        <v>910</v>
      </c>
      <c r="D5355" t="s">
        <v>314</v>
      </c>
      <c r="E5355" s="316" t="s">
        <v>219</v>
      </c>
      <c r="F5355" s="316" t="s">
        <v>220</v>
      </c>
      <c r="G5355" s="316" t="s">
        <v>444</v>
      </c>
      <c r="H5355" s="316" t="s">
        <v>318</v>
      </c>
      <c r="I5355" s="316" t="s">
        <v>310</v>
      </c>
      <c r="J5355" s="316" t="s">
        <v>280</v>
      </c>
      <c r="K5355" s="36">
        <v>25</v>
      </c>
      <c r="L5355" s="317">
        <v>0.15625</v>
      </c>
      <c r="M5355" s="317"/>
      <c r="N5355" s="36">
        <v>79</v>
      </c>
      <c r="O5355" s="317">
        <v>0.1721100062131882</v>
      </c>
      <c r="P5355" s="317"/>
      <c r="Q5355" s="36">
        <v>1733</v>
      </c>
      <c r="R5355" s="317">
        <v>0.17378999292850489</v>
      </c>
      <c r="S5355" s="317"/>
      <c r="T5355" t="s">
        <v>380</v>
      </c>
      <c r="BA5355" s="395">
        <v>1</v>
      </c>
      <c r="BB5355" s="396" t="s">
        <v>861</v>
      </c>
      <c r="BC5355" t="str">
        <f t="shared" si="466"/>
        <v>RYR</v>
      </c>
      <c r="BD5355" t="str">
        <f t="shared" si="467"/>
        <v>NAoMe_initial_age_decades_80cap</v>
      </c>
      <c r="BE5355" s="397" t="s">
        <v>862</v>
      </c>
      <c r="BF5355" t="str">
        <f t="shared" si="468"/>
        <v>50-59 yrs</v>
      </c>
      <c r="BG5355">
        <f t="shared" si="469"/>
        <v>25</v>
      </c>
      <c r="BH5355" s="398">
        <f t="shared" si="470"/>
        <v>0.15625</v>
      </c>
      <c r="BO5355" s="33"/>
    </row>
    <row r="5356" spans="1:67">
      <c r="A5356" s="316" t="s">
        <v>27</v>
      </c>
      <c r="B5356" t="s">
        <v>380</v>
      </c>
      <c r="C5356" t="s">
        <v>910</v>
      </c>
      <c r="D5356" t="s">
        <v>314</v>
      </c>
      <c r="E5356" s="316" t="s">
        <v>219</v>
      </c>
      <c r="F5356" s="316" t="s">
        <v>220</v>
      </c>
      <c r="G5356" s="316" t="s">
        <v>444</v>
      </c>
      <c r="H5356" s="316" t="s">
        <v>318</v>
      </c>
      <c r="I5356" s="316" t="s">
        <v>310</v>
      </c>
      <c r="J5356" s="316" t="s">
        <v>281</v>
      </c>
      <c r="K5356" s="36">
        <v>36</v>
      </c>
      <c r="L5356" s="317">
        <v>0.22499999403953549</v>
      </c>
      <c r="M5356" s="317"/>
      <c r="N5356" s="36">
        <v>95</v>
      </c>
      <c r="O5356" s="317">
        <v>0.20697000622749329</v>
      </c>
      <c r="P5356" s="317"/>
      <c r="Q5356" s="36">
        <v>1931</v>
      </c>
      <c r="R5356" s="317">
        <v>0.19363999366760251</v>
      </c>
      <c r="S5356" s="317"/>
      <c r="T5356" t="s">
        <v>380</v>
      </c>
      <c r="BA5356" s="395">
        <v>1</v>
      </c>
      <c r="BB5356" s="396" t="s">
        <v>861</v>
      </c>
      <c r="BC5356" t="str">
        <f t="shared" si="466"/>
        <v>RYR</v>
      </c>
      <c r="BD5356" t="str">
        <f t="shared" si="467"/>
        <v>NAoMe_initial_age_decades_80cap</v>
      </c>
      <c r="BE5356" s="397" t="s">
        <v>862</v>
      </c>
      <c r="BF5356" t="str">
        <f t="shared" si="468"/>
        <v>60-69 yrs</v>
      </c>
      <c r="BG5356">
        <f t="shared" si="469"/>
        <v>36</v>
      </c>
      <c r="BH5356" s="398">
        <f t="shared" si="470"/>
        <v>0.22499999403953549</v>
      </c>
      <c r="BO5356" s="33"/>
    </row>
    <row r="5357" spans="1:67">
      <c r="A5357" s="316" t="s">
        <v>27</v>
      </c>
      <c r="B5357" t="s">
        <v>380</v>
      </c>
      <c r="C5357" t="s">
        <v>910</v>
      </c>
      <c r="D5357" t="s">
        <v>314</v>
      </c>
      <c r="E5357" s="316" t="s">
        <v>219</v>
      </c>
      <c r="F5357" s="316" t="s">
        <v>220</v>
      </c>
      <c r="G5357" s="316" t="s">
        <v>444</v>
      </c>
      <c r="H5357" s="316" t="s">
        <v>318</v>
      </c>
      <c r="I5357" s="316" t="s">
        <v>310</v>
      </c>
      <c r="J5357" s="316" t="s">
        <v>282</v>
      </c>
      <c r="K5357" s="36">
        <v>41</v>
      </c>
      <c r="L5357" s="317">
        <v>0.25624999403953552</v>
      </c>
      <c r="M5357" s="317"/>
      <c r="N5357" s="36">
        <v>116</v>
      </c>
      <c r="O5357" s="317">
        <v>0.25271999835968018</v>
      </c>
      <c r="P5357" s="317"/>
      <c r="Q5357" s="36">
        <v>2493</v>
      </c>
      <c r="R5357" s="317">
        <v>0.25</v>
      </c>
      <c r="S5357" s="317"/>
      <c r="T5357" t="s">
        <v>380</v>
      </c>
      <c r="BA5357" s="395">
        <v>1</v>
      </c>
      <c r="BB5357" s="396" t="s">
        <v>861</v>
      </c>
      <c r="BC5357" t="str">
        <f t="shared" si="466"/>
        <v>RYR</v>
      </c>
      <c r="BD5357" t="str">
        <f t="shared" si="467"/>
        <v>NAoMe_initial_age_decades_80cap</v>
      </c>
      <c r="BE5357" s="397" t="s">
        <v>862</v>
      </c>
      <c r="BF5357" t="str">
        <f t="shared" si="468"/>
        <v>70-79 yrs</v>
      </c>
      <c r="BG5357">
        <f t="shared" si="469"/>
        <v>41</v>
      </c>
      <c r="BH5357" s="398">
        <f t="shared" si="470"/>
        <v>0.25624999403953552</v>
      </c>
      <c r="BO5357" s="33"/>
    </row>
    <row r="5358" spans="1:67">
      <c r="A5358" s="316" t="s">
        <v>27</v>
      </c>
      <c r="B5358" t="s">
        <v>380</v>
      </c>
      <c r="C5358" t="s">
        <v>910</v>
      </c>
      <c r="D5358" t="s">
        <v>314</v>
      </c>
      <c r="E5358" s="316" t="s">
        <v>219</v>
      </c>
      <c r="F5358" s="318" t="s">
        <v>220</v>
      </c>
      <c r="G5358" s="316" t="s">
        <v>444</v>
      </c>
      <c r="H5358" s="316" t="s">
        <v>318</v>
      </c>
      <c r="I5358" s="316" t="s">
        <v>310</v>
      </c>
      <c r="J5358" s="316" t="s">
        <v>283</v>
      </c>
      <c r="K5358" s="36">
        <v>42</v>
      </c>
      <c r="L5358" s="317">
        <v>0.26249998807907099</v>
      </c>
      <c r="M5358" s="317"/>
      <c r="N5358" s="36">
        <v>130</v>
      </c>
      <c r="O5358" s="317">
        <v>0.28321999311447138</v>
      </c>
      <c r="P5358" s="317"/>
      <c r="Q5358" s="36">
        <v>2292</v>
      </c>
      <c r="R5358" s="317">
        <v>0.2298399955034256</v>
      </c>
      <c r="S5358" s="317"/>
      <c r="T5358" t="s">
        <v>380</v>
      </c>
      <c r="BA5358" s="395">
        <v>1</v>
      </c>
      <c r="BB5358" s="396" t="s">
        <v>861</v>
      </c>
      <c r="BC5358" t="str">
        <f t="shared" si="466"/>
        <v>RYR</v>
      </c>
      <c r="BD5358" t="str">
        <f t="shared" si="467"/>
        <v>NAoMe_initial_age_decades_80cap</v>
      </c>
      <c r="BE5358" s="397" t="s">
        <v>862</v>
      </c>
      <c r="BF5358" t="str">
        <f t="shared" si="468"/>
        <v>80+ yrs</v>
      </c>
      <c r="BG5358">
        <f t="shared" si="469"/>
        <v>42</v>
      </c>
      <c r="BH5358" s="398">
        <f t="shared" si="470"/>
        <v>0.26249998807907099</v>
      </c>
      <c r="BO5358" s="33"/>
    </row>
    <row r="5359" spans="1:67">
      <c r="A5359" s="316" t="s">
        <v>27</v>
      </c>
      <c r="B5359" t="s">
        <v>380</v>
      </c>
      <c r="C5359" t="s">
        <v>910</v>
      </c>
      <c r="D5359" t="s">
        <v>314</v>
      </c>
      <c r="E5359" s="316" t="s">
        <v>219</v>
      </c>
      <c r="F5359" s="316" t="s">
        <v>220</v>
      </c>
      <c r="G5359" s="316" t="s">
        <v>444</v>
      </c>
      <c r="H5359" s="316" t="s">
        <v>318</v>
      </c>
      <c r="I5359" s="316" t="s">
        <v>341</v>
      </c>
      <c r="J5359" s="316" t="s">
        <v>13</v>
      </c>
      <c r="K5359" s="36">
        <v>104</v>
      </c>
      <c r="L5359" s="317">
        <v>0.64999997615814209</v>
      </c>
      <c r="M5359" s="317">
        <v>0.68421000242233276</v>
      </c>
      <c r="N5359" s="36">
        <v>301</v>
      </c>
      <c r="O5359" s="317">
        <v>0.65577000379562378</v>
      </c>
      <c r="P5359" s="317">
        <v>0.6809999942779541</v>
      </c>
      <c r="Q5359" s="36">
        <v>6753</v>
      </c>
      <c r="R5359" s="317">
        <v>0.67720001935958862</v>
      </c>
      <c r="S5359" s="317">
        <v>0.69554001092910767</v>
      </c>
      <c r="T5359" t="s">
        <v>380</v>
      </c>
      <c r="BA5359" s="395">
        <v>1</v>
      </c>
      <c r="BB5359" s="396" t="s">
        <v>861</v>
      </c>
      <c r="BC5359" t="str">
        <f t="shared" si="466"/>
        <v>RYR</v>
      </c>
      <c r="BD5359" t="str">
        <f t="shared" si="467"/>
        <v>NAoMe_initial_ch_score_2cap</v>
      </c>
      <c r="BE5359" s="397" t="s">
        <v>862</v>
      </c>
      <c r="BF5359" t="str">
        <f t="shared" si="468"/>
        <v>0</v>
      </c>
      <c r="BG5359">
        <f t="shared" si="469"/>
        <v>104</v>
      </c>
      <c r="BH5359" s="398">
        <f t="shared" si="470"/>
        <v>0.64999997615814209</v>
      </c>
      <c r="BO5359" s="33"/>
    </row>
    <row r="5360" spans="1:67">
      <c r="A5360" s="316" t="s">
        <v>27</v>
      </c>
      <c r="B5360" t="s">
        <v>380</v>
      </c>
      <c r="C5360" t="s">
        <v>910</v>
      </c>
      <c r="D5360" t="s">
        <v>314</v>
      </c>
      <c r="E5360" s="316" t="s">
        <v>219</v>
      </c>
      <c r="F5360" s="316" t="s">
        <v>220</v>
      </c>
      <c r="G5360" s="316" t="s">
        <v>444</v>
      </c>
      <c r="H5360" s="316" t="s">
        <v>318</v>
      </c>
      <c r="I5360" s="316" t="s">
        <v>341</v>
      </c>
      <c r="J5360" s="316" t="s">
        <v>14</v>
      </c>
      <c r="K5360" s="36">
        <v>31</v>
      </c>
      <c r="L5360" s="317">
        <v>0.19374999403953549</v>
      </c>
      <c r="M5360" s="317">
        <v>0.2039500027894974</v>
      </c>
      <c r="N5360" s="36">
        <v>83</v>
      </c>
      <c r="O5360" s="317">
        <v>0.18083000183105469</v>
      </c>
      <c r="P5360" s="317">
        <v>0.1877799928188324</v>
      </c>
      <c r="Q5360" s="36">
        <v>1630</v>
      </c>
      <c r="R5360" s="317">
        <v>0.16346000134944921</v>
      </c>
      <c r="S5360" s="317">
        <v>0.16788999736309049</v>
      </c>
      <c r="T5360" t="s">
        <v>380</v>
      </c>
      <c r="BA5360" s="395">
        <v>1</v>
      </c>
      <c r="BB5360" s="396" t="s">
        <v>861</v>
      </c>
      <c r="BC5360" t="str">
        <f t="shared" si="466"/>
        <v>RYR</v>
      </c>
      <c r="BD5360" t="str">
        <f t="shared" si="467"/>
        <v>NAoMe_initial_ch_score_2cap</v>
      </c>
      <c r="BE5360" s="397" t="s">
        <v>862</v>
      </c>
      <c r="BF5360" t="str">
        <f t="shared" si="468"/>
        <v>1</v>
      </c>
      <c r="BG5360">
        <f t="shared" si="469"/>
        <v>31</v>
      </c>
      <c r="BH5360" s="398">
        <f t="shared" si="470"/>
        <v>0.19374999403953549</v>
      </c>
      <c r="BO5360" s="33"/>
    </row>
    <row r="5361" spans="1:67">
      <c r="A5361" s="316" t="s">
        <v>27</v>
      </c>
      <c r="B5361" t="s">
        <v>380</v>
      </c>
      <c r="C5361" t="s">
        <v>910</v>
      </c>
      <c r="D5361" t="s">
        <v>314</v>
      </c>
      <c r="E5361" s="316" t="s">
        <v>219</v>
      </c>
      <c r="F5361" s="316" t="s">
        <v>220</v>
      </c>
      <c r="G5361" s="316" t="s">
        <v>444</v>
      </c>
      <c r="H5361" s="316" t="s">
        <v>318</v>
      </c>
      <c r="I5361" s="316" t="s">
        <v>341</v>
      </c>
      <c r="J5361" s="316" t="s">
        <v>301</v>
      </c>
      <c r="K5361" s="36">
        <v>17</v>
      </c>
      <c r="L5361" s="317">
        <v>0.1062500029802322</v>
      </c>
      <c r="M5361" s="317">
        <v>0.1118400022387505</v>
      </c>
      <c r="N5361" s="36">
        <v>58</v>
      </c>
      <c r="O5361" s="317">
        <v>0.12635999917984009</v>
      </c>
      <c r="P5361" s="317">
        <v>0.13121999800205231</v>
      </c>
      <c r="Q5361" s="36">
        <v>1326</v>
      </c>
      <c r="R5361" s="317">
        <v>0.132970005273819</v>
      </c>
      <c r="S5361" s="317">
        <v>0.13657000660896301</v>
      </c>
      <c r="T5361" t="s">
        <v>380</v>
      </c>
      <c r="BA5361" s="395">
        <v>1</v>
      </c>
      <c r="BB5361" s="396" t="s">
        <v>861</v>
      </c>
      <c r="BC5361" t="str">
        <f t="shared" si="466"/>
        <v>RYR</v>
      </c>
      <c r="BD5361" t="str">
        <f t="shared" si="467"/>
        <v>NAoMe_initial_ch_score_2cap</v>
      </c>
      <c r="BE5361" s="397" t="s">
        <v>862</v>
      </c>
      <c r="BF5361" t="str">
        <f t="shared" si="468"/>
        <v>2+</v>
      </c>
      <c r="BG5361">
        <f t="shared" si="469"/>
        <v>17</v>
      </c>
      <c r="BH5361" s="398">
        <f t="shared" si="470"/>
        <v>0.1062500029802322</v>
      </c>
      <c r="BO5361" s="33"/>
    </row>
    <row r="5362" spans="1:67">
      <c r="A5362" s="316" t="s">
        <v>27</v>
      </c>
      <c r="B5362" t="s">
        <v>380</v>
      </c>
      <c r="C5362" t="s">
        <v>910</v>
      </c>
      <c r="D5362" t="s">
        <v>314</v>
      </c>
      <c r="E5362" s="316" t="s">
        <v>219</v>
      </c>
      <c r="F5362" s="316" t="s">
        <v>220</v>
      </c>
      <c r="G5362" s="316" t="s">
        <v>444</v>
      </c>
      <c r="H5362" s="316" t="s">
        <v>318</v>
      </c>
      <c r="I5362" s="316" t="s">
        <v>341</v>
      </c>
      <c r="J5362" s="316" t="s">
        <v>260</v>
      </c>
      <c r="K5362" s="36">
        <v>8</v>
      </c>
      <c r="L5362" s="317">
        <v>5.000000074505806E-2</v>
      </c>
      <c r="M5362" s="317"/>
      <c r="N5362" s="36">
        <v>17</v>
      </c>
      <c r="O5362" s="317">
        <v>3.7039998918771737E-2</v>
      </c>
      <c r="P5362" s="317"/>
      <c r="Q5362" s="36">
        <v>263</v>
      </c>
      <c r="R5362" s="317">
        <v>2.6370000094175339E-2</v>
      </c>
      <c r="S5362" s="317"/>
      <c r="T5362" t="s">
        <v>380</v>
      </c>
      <c r="BA5362" s="395">
        <v>1</v>
      </c>
      <c r="BB5362" s="396" t="s">
        <v>861</v>
      </c>
      <c r="BC5362" t="str">
        <f t="shared" si="466"/>
        <v>RYR</v>
      </c>
      <c r="BD5362" t="str">
        <f t="shared" si="467"/>
        <v>NAoMe_initial_ch_score_2cap</v>
      </c>
      <c r="BE5362" s="397" t="s">
        <v>862</v>
      </c>
      <c r="BF5362" t="str">
        <f t="shared" si="468"/>
        <v>Unknown</v>
      </c>
      <c r="BG5362">
        <f t="shared" si="469"/>
        <v>8</v>
      </c>
      <c r="BH5362" s="398">
        <f t="shared" si="470"/>
        <v>5.000000074505806E-2</v>
      </c>
      <c r="BO5362" s="33"/>
    </row>
    <row r="5363" spans="1:67">
      <c r="A5363" s="316" t="s">
        <v>27</v>
      </c>
      <c r="B5363" t="s">
        <v>380</v>
      </c>
      <c r="C5363" t="s">
        <v>910</v>
      </c>
      <c r="D5363" t="s">
        <v>314</v>
      </c>
      <c r="E5363" s="316" t="s">
        <v>219</v>
      </c>
      <c r="F5363" s="316" t="s">
        <v>220</v>
      </c>
      <c r="G5363" s="316" t="s">
        <v>444</v>
      </c>
      <c r="H5363" s="316" t="s">
        <v>318</v>
      </c>
      <c r="I5363" s="316" t="s">
        <v>309</v>
      </c>
      <c r="J5363" s="316" t="s">
        <v>289</v>
      </c>
      <c r="K5363" s="36">
        <v>51</v>
      </c>
      <c r="L5363" s="317">
        <v>0.31874999403953552</v>
      </c>
      <c r="M5363" s="317"/>
      <c r="N5363" s="36">
        <v>160</v>
      </c>
      <c r="O5363" s="317">
        <v>0.348580002784729</v>
      </c>
      <c r="P5363" s="317"/>
      <c r="Q5363" s="36">
        <v>3283</v>
      </c>
      <c r="R5363" s="317">
        <v>0.3292199969291687</v>
      </c>
      <c r="S5363" s="317"/>
      <c r="T5363" t="s">
        <v>380</v>
      </c>
      <c r="BA5363" s="395">
        <v>1</v>
      </c>
      <c r="BB5363" s="396" t="s">
        <v>861</v>
      </c>
      <c r="BC5363" t="str">
        <f t="shared" si="466"/>
        <v>RYR</v>
      </c>
      <c r="BD5363" t="str">
        <f t="shared" si="467"/>
        <v>NAoMe_initial_diagnosis_year</v>
      </c>
      <c r="BE5363" s="397" t="s">
        <v>862</v>
      </c>
      <c r="BF5363" t="str">
        <f t="shared" si="468"/>
        <v>2021</v>
      </c>
      <c r="BG5363">
        <f t="shared" si="469"/>
        <v>51</v>
      </c>
      <c r="BH5363" s="398">
        <f t="shared" si="470"/>
        <v>0.31874999403953552</v>
      </c>
      <c r="BO5363" s="33"/>
    </row>
    <row r="5364" spans="1:67">
      <c r="A5364" s="316" t="s">
        <v>27</v>
      </c>
      <c r="B5364" t="s">
        <v>380</v>
      </c>
      <c r="C5364" t="s">
        <v>910</v>
      </c>
      <c r="D5364" t="s">
        <v>314</v>
      </c>
      <c r="E5364" s="316" t="s">
        <v>219</v>
      </c>
      <c r="F5364" s="316" t="s">
        <v>220</v>
      </c>
      <c r="G5364" s="316" t="s">
        <v>444</v>
      </c>
      <c r="H5364" s="316" t="s">
        <v>318</v>
      </c>
      <c r="I5364" s="316" t="s">
        <v>309</v>
      </c>
      <c r="J5364" s="316" t="s">
        <v>816</v>
      </c>
      <c r="K5364" s="36">
        <v>63</v>
      </c>
      <c r="L5364" s="317">
        <v>0.39375001192092901</v>
      </c>
      <c r="M5364" s="317"/>
      <c r="N5364" s="36">
        <v>151</v>
      </c>
      <c r="O5364" s="317">
        <v>0.32897999882698059</v>
      </c>
      <c r="P5364" s="317"/>
      <c r="Q5364" s="36">
        <v>3315</v>
      </c>
      <c r="R5364" s="317">
        <v>0.33243000507354742</v>
      </c>
      <c r="S5364" s="317"/>
      <c r="T5364" t="s">
        <v>380</v>
      </c>
      <c r="BA5364" s="395">
        <v>1</v>
      </c>
      <c r="BB5364" s="396" t="s">
        <v>861</v>
      </c>
      <c r="BC5364" t="str">
        <f t="shared" si="466"/>
        <v>RYR</v>
      </c>
      <c r="BD5364" t="str">
        <f t="shared" si="467"/>
        <v>NAoMe_initial_diagnosis_year</v>
      </c>
      <c r="BE5364" s="397" t="s">
        <v>862</v>
      </c>
      <c r="BF5364" t="str">
        <f t="shared" si="468"/>
        <v>2022</v>
      </c>
      <c r="BG5364">
        <f t="shared" si="469"/>
        <v>63</v>
      </c>
      <c r="BH5364" s="398">
        <f t="shared" si="470"/>
        <v>0.39375001192092901</v>
      </c>
      <c r="BO5364" s="33"/>
    </row>
    <row r="5365" spans="1:67">
      <c r="A5365" s="316" t="s">
        <v>27</v>
      </c>
      <c r="B5365" t="s">
        <v>380</v>
      </c>
      <c r="C5365" t="s">
        <v>910</v>
      </c>
      <c r="D5365" t="s">
        <v>314</v>
      </c>
      <c r="E5365" s="316" t="s">
        <v>219</v>
      </c>
      <c r="F5365" s="316" t="s">
        <v>220</v>
      </c>
      <c r="G5365" s="316" t="s">
        <v>444</v>
      </c>
      <c r="H5365" s="316" t="s">
        <v>318</v>
      </c>
      <c r="I5365" s="316" t="s">
        <v>309</v>
      </c>
      <c r="J5365" s="316" t="s">
        <v>946</v>
      </c>
      <c r="K5365" s="36">
        <v>46</v>
      </c>
      <c r="L5365" s="317">
        <v>0.28749999403953552</v>
      </c>
      <c r="M5365" s="317"/>
      <c r="N5365" s="36">
        <v>148</v>
      </c>
      <c r="O5365" s="317">
        <v>0.32243999838829041</v>
      </c>
      <c r="P5365" s="317"/>
      <c r="Q5365" s="36">
        <v>3374</v>
      </c>
      <c r="R5365" s="317">
        <v>0.33834999799728388</v>
      </c>
      <c r="S5365" s="317"/>
      <c r="T5365" t="s">
        <v>380</v>
      </c>
      <c r="BA5365" s="395">
        <v>1</v>
      </c>
      <c r="BB5365" s="396" t="s">
        <v>861</v>
      </c>
      <c r="BC5365" t="str">
        <f t="shared" si="466"/>
        <v>RYR</v>
      </c>
      <c r="BD5365" t="str">
        <f t="shared" si="467"/>
        <v>NAoMe_initial_diagnosis_year</v>
      </c>
      <c r="BE5365" s="397" t="s">
        <v>862</v>
      </c>
      <c r="BF5365" t="str">
        <f t="shared" si="468"/>
        <v>2023</v>
      </c>
      <c r="BG5365">
        <f t="shared" si="469"/>
        <v>46</v>
      </c>
      <c r="BH5365" s="398">
        <f t="shared" si="470"/>
        <v>0.28749999403953552</v>
      </c>
      <c r="BO5365" s="33"/>
    </row>
    <row r="5366" spans="1:67">
      <c r="A5366" s="316" t="s">
        <v>27</v>
      </c>
      <c r="B5366" t="s">
        <v>380</v>
      </c>
      <c r="C5366" t="s">
        <v>910</v>
      </c>
      <c r="D5366" t="s">
        <v>314</v>
      </c>
      <c r="E5366" s="316" t="s">
        <v>219</v>
      </c>
      <c r="F5366" s="316" t="s">
        <v>220</v>
      </c>
      <c r="G5366" s="316" t="s">
        <v>444</v>
      </c>
      <c r="H5366" s="316" t="s">
        <v>318</v>
      </c>
      <c r="I5366" s="316" t="s">
        <v>331</v>
      </c>
      <c r="J5366" s="316" t="s">
        <v>332</v>
      </c>
      <c r="K5366" s="36">
        <v>2</v>
      </c>
      <c r="L5366" s="317">
        <v>1.250000018626451E-2</v>
      </c>
      <c r="M5366" s="317">
        <v>1.480999961495399E-2</v>
      </c>
      <c r="N5366" s="36">
        <v>11</v>
      </c>
      <c r="O5366" s="317">
        <v>2.3970000445842739E-2</v>
      </c>
      <c r="P5366" s="317">
        <v>3.089999966323376E-2</v>
      </c>
      <c r="Q5366" s="36">
        <v>434</v>
      </c>
      <c r="R5366" s="317">
        <v>4.3519999831914902E-2</v>
      </c>
      <c r="S5366" s="317">
        <v>5.2159998565912247E-2</v>
      </c>
      <c r="T5366" t="s">
        <v>380</v>
      </c>
      <c r="BA5366" s="395">
        <v>1</v>
      </c>
      <c r="BB5366" s="396" t="s">
        <v>861</v>
      </c>
      <c r="BC5366" t="str">
        <f t="shared" si="466"/>
        <v>RYR</v>
      </c>
      <c r="BD5366" t="str">
        <f t="shared" si="467"/>
        <v>NAoMe_initial_disease_group</v>
      </c>
      <c r="BE5366" s="397" t="s">
        <v>862</v>
      </c>
      <c r="BF5366" t="str">
        <f t="shared" si="468"/>
        <v>Advanced M0</v>
      </c>
      <c r="BG5366">
        <f t="shared" si="469"/>
        <v>2</v>
      </c>
      <c r="BH5366" s="398">
        <f t="shared" si="470"/>
        <v>1.250000018626451E-2</v>
      </c>
      <c r="BO5366" s="33"/>
    </row>
    <row r="5367" spans="1:67">
      <c r="A5367" s="316" t="s">
        <v>27</v>
      </c>
      <c r="B5367" t="s">
        <v>380</v>
      </c>
      <c r="C5367" t="s">
        <v>910</v>
      </c>
      <c r="D5367" t="s">
        <v>314</v>
      </c>
      <c r="E5367" s="316" t="s">
        <v>219</v>
      </c>
      <c r="F5367" s="316" t="s">
        <v>220</v>
      </c>
      <c r="G5367" s="316" t="s">
        <v>444</v>
      </c>
      <c r="H5367" s="316" t="s">
        <v>318</v>
      </c>
      <c r="I5367" s="316" t="s">
        <v>331</v>
      </c>
      <c r="J5367" s="316" t="s">
        <v>333</v>
      </c>
      <c r="K5367" s="36">
        <v>107</v>
      </c>
      <c r="L5367" s="317">
        <v>0.66874998807907104</v>
      </c>
      <c r="M5367" s="317">
        <v>0.79259002208709717</v>
      </c>
      <c r="N5367" s="36">
        <v>279</v>
      </c>
      <c r="O5367" s="317">
        <v>0.60784000158309937</v>
      </c>
      <c r="P5367" s="317">
        <v>0.78371000289916992</v>
      </c>
      <c r="Q5367" s="36">
        <v>6159</v>
      </c>
      <c r="R5367" s="317">
        <v>0.6176300048828125</v>
      </c>
      <c r="S5367" s="317">
        <v>0.74026000499725342</v>
      </c>
      <c r="T5367" t="s">
        <v>380</v>
      </c>
      <c r="BA5367" s="395">
        <v>1</v>
      </c>
      <c r="BB5367" s="396" t="s">
        <v>861</v>
      </c>
      <c r="BC5367" t="str">
        <f t="shared" si="466"/>
        <v>RYR</v>
      </c>
      <c r="BD5367" t="str">
        <f t="shared" si="467"/>
        <v>NAoMe_initial_disease_group</v>
      </c>
      <c r="BE5367" s="397" t="s">
        <v>862</v>
      </c>
      <c r="BF5367" t="str">
        <f t="shared" si="468"/>
        <v>Advanced M1</v>
      </c>
      <c r="BG5367">
        <f t="shared" si="469"/>
        <v>107</v>
      </c>
      <c r="BH5367" s="398">
        <f t="shared" si="470"/>
        <v>0.66874998807907104</v>
      </c>
      <c r="BO5367" s="33"/>
    </row>
    <row r="5368" spans="1:67">
      <c r="A5368" s="316" t="s">
        <v>27</v>
      </c>
      <c r="B5368" t="s">
        <v>380</v>
      </c>
      <c r="C5368" t="s">
        <v>910</v>
      </c>
      <c r="D5368" t="s">
        <v>314</v>
      </c>
      <c r="E5368" s="316" t="s">
        <v>219</v>
      </c>
      <c r="F5368" s="316" t="s">
        <v>220</v>
      </c>
      <c r="G5368" s="316" t="s">
        <v>444</v>
      </c>
      <c r="H5368" s="316" t="s">
        <v>318</v>
      </c>
      <c r="I5368" s="316" t="s">
        <v>331</v>
      </c>
      <c r="J5368" s="316" t="s">
        <v>334</v>
      </c>
      <c r="K5368" s="36">
        <v>2</v>
      </c>
      <c r="L5368" s="317">
        <v>1.250000018626451E-2</v>
      </c>
      <c r="M5368" s="317">
        <v>1.480999961495399E-2</v>
      </c>
      <c r="N5368" s="36">
        <v>2</v>
      </c>
      <c r="O5368" s="317">
        <v>4.3600001372396946E-3</v>
      </c>
      <c r="P5368" s="317">
        <v>5.6199999526143074E-3</v>
      </c>
      <c r="Q5368" s="36">
        <v>64</v>
      </c>
      <c r="R5368" s="317">
        <v>6.4199999906122676E-3</v>
      </c>
      <c r="S5368" s="317">
        <v>7.689999882131815E-3</v>
      </c>
      <c r="T5368" t="s">
        <v>380</v>
      </c>
      <c r="BA5368" s="395">
        <v>1</v>
      </c>
      <c r="BB5368" s="396" t="s">
        <v>861</v>
      </c>
      <c r="BC5368" t="str">
        <f t="shared" si="466"/>
        <v>RYR</v>
      </c>
      <c r="BD5368" t="str">
        <f t="shared" si="467"/>
        <v>NAoMe_initial_disease_group</v>
      </c>
      <c r="BE5368" s="397" t="s">
        <v>862</v>
      </c>
      <c r="BF5368" t="str">
        <f t="shared" si="468"/>
        <v>DCIS</v>
      </c>
      <c r="BG5368">
        <f t="shared" si="469"/>
        <v>2</v>
      </c>
      <c r="BH5368" s="398">
        <f t="shared" si="470"/>
        <v>1.250000018626451E-2</v>
      </c>
      <c r="BO5368" s="33"/>
    </row>
    <row r="5369" spans="1:67">
      <c r="A5369" s="316" t="s">
        <v>27</v>
      </c>
      <c r="B5369" t="s">
        <v>380</v>
      </c>
      <c r="C5369" t="s">
        <v>910</v>
      </c>
      <c r="D5369" t="s">
        <v>314</v>
      </c>
      <c r="E5369" s="316" t="s">
        <v>219</v>
      </c>
      <c r="F5369" s="316" t="s">
        <v>220</v>
      </c>
      <c r="G5369" s="316" t="s">
        <v>444</v>
      </c>
      <c r="H5369" s="316" t="s">
        <v>318</v>
      </c>
      <c r="I5369" s="316" t="s">
        <v>331</v>
      </c>
      <c r="J5369" s="316" t="s">
        <v>335</v>
      </c>
      <c r="K5369" s="36">
        <v>24</v>
      </c>
      <c r="L5369" s="317">
        <v>0.15000000596046451</v>
      </c>
      <c r="M5369" s="317">
        <v>0.17778000235557559</v>
      </c>
      <c r="N5369" s="36">
        <v>64</v>
      </c>
      <c r="O5369" s="317">
        <v>0.13943000137805939</v>
      </c>
      <c r="P5369" s="317">
        <v>0.17978000640869141</v>
      </c>
      <c r="Q5369" s="36">
        <v>1663</v>
      </c>
      <c r="R5369" s="317">
        <v>0.16676999628543851</v>
      </c>
      <c r="S5369" s="317">
        <v>0.19988000392913821</v>
      </c>
      <c r="T5369" t="s">
        <v>380</v>
      </c>
      <c r="BA5369" s="395">
        <v>1</v>
      </c>
      <c r="BB5369" s="396" t="s">
        <v>861</v>
      </c>
      <c r="BC5369" t="str">
        <f t="shared" si="466"/>
        <v>RYR</v>
      </c>
      <c r="BD5369" t="str">
        <f t="shared" si="467"/>
        <v>NAoMe_initial_disease_group</v>
      </c>
      <c r="BE5369" s="397" t="s">
        <v>862</v>
      </c>
      <c r="BF5369" t="str">
        <f t="shared" si="468"/>
        <v>Early invasive</v>
      </c>
      <c r="BG5369">
        <f t="shared" si="469"/>
        <v>24</v>
      </c>
      <c r="BH5369" s="398">
        <f t="shared" si="470"/>
        <v>0.15000000596046451</v>
      </c>
      <c r="BO5369" s="33"/>
    </row>
    <row r="5370" spans="1:67">
      <c r="A5370" s="316" t="s">
        <v>27</v>
      </c>
      <c r="B5370" t="s">
        <v>380</v>
      </c>
      <c r="C5370" t="s">
        <v>910</v>
      </c>
      <c r="D5370" t="s">
        <v>314</v>
      </c>
      <c r="E5370" s="316" t="s">
        <v>219</v>
      </c>
      <c r="F5370" s="316" t="s">
        <v>220</v>
      </c>
      <c r="G5370" s="316" t="s">
        <v>444</v>
      </c>
      <c r="H5370" s="316" t="s">
        <v>318</v>
      </c>
      <c r="I5370" s="316" t="s">
        <v>331</v>
      </c>
      <c r="J5370" s="316" t="s">
        <v>337</v>
      </c>
      <c r="K5370" s="36">
        <v>25</v>
      </c>
      <c r="L5370" s="317">
        <v>0.15625</v>
      </c>
      <c r="M5370" s="317"/>
      <c r="N5370" s="36">
        <v>103</v>
      </c>
      <c r="O5370" s="317">
        <v>0.22439999878406519</v>
      </c>
      <c r="P5370" s="317"/>
      <c r="Q5370" s="36">
        <v>1652</v>
      </c>
      <c r="R5370" s="317">
        <v>0.1656599938869476</v>
      </c>
      <c r="S5370" s="317"/>
      <c r="T5370" t="s">
        <v>380</v>
      </c>
      <c r="BA5370" s="395">
        <v>1</v>
      </c>
      <c r="BB5370" s="396" t="s">
        <v>861</v>
      </c>
      <c r="BC5370" t="str">
        <f t="shared" si="466"/>
        <v>RYR</v>
      </c>
      <c r="BD5370" t="str">
        <f t="shared" si="467"/>
        <v>NAoMe_initial_disease_group</v>
      </c>
      <c r="BE5370" s="397" t="s">
        <v>862</v>
      </c>
      <c r="BF5370" t="str">
        <f t="shared" si="468"/>
        <v>Unknown stage</v>
      </c>
      <c r="BG5370">
        <f t="shared" si="469"/>
        <v>25</v>
      </c>
      <c r="BH5370" s="398">
        <f t="shared" si="470"/>
        <v>0.15625</v>
      </c>
      <c r="BO5370" s="33"/>
    </row>
    <row r="5371" spans="1:67">
      <c r="A5371" s="316" t="s">
        <v>27</v>
      </c>
      <c r="B5371" t="s">
        <v>380</v>
      </c>
      <c r="C5371" t="s">
        <v>910</v>
      </c>
      <c r="D5371" t="s">
        <v>314</v>
      </c>
      <c r="E5371" s="316" t="s">
        <v>219</v>
      </c>
      <c r="F5371" s="316" t="s">
        <v>220</v>
      </c>
      <c r="G5371" s="316" t="s">
        <v>444</v>
      </c>
      <c r="H5371" s="316" t="s">
        <v>318</v>
      </c>
      <c r="I5371" s="316" t="s">
        <v>656</v>
      </c>
      <c r="J5371" s="316" t="s">
        <v>286</v>
      </c>
      <c r="K5371" s="36">
        <v>2</v>
      </c>
      <c r="L5371" s="317">
        <v>1.250000018626451E-2</v>
      </c>
      <c r="M5371" s="317">
        <v>1.417999994009733E-2</v>
      </c>
      <c r="N5371" s="36">
        <v>7</v>
      </c>
      <c r="O5371" s="317">
        <v>1.525000017136335E-2</v>
      </c>
      <c r="P5371" s="317">
        <v>1.7109999433159832E-2</v>
      </c>
      <c r="Q5371" s="36">
        <v>492</v>
      </c>
      <c r="R5371" s="317">
        <v>4.9339998513460159E-2</v>
      </c>
      <c r="S5371" s="317">
        <v>5.1920000463724143E-2</v>
      </c>
      <c r="T5371" t="s">
        <v>380</v>
      </c>
      <c r="BA5371" s="395">
        <v>1</v>
      </c>
      <c r="BB5371" s="396" t="s">
        <v>861</v>
      </c>
      <c r="BC5371" t="str">
        <f t="shared" si="466"/>
        <v>RYR</v>
      </c>
      <c r="BD5371" t="str">
        <f t="shared" si="467"/>
        <v>NAoMe_initial_ethnicity_grp</v>
      </c>
      <c r="BE5371" s="397" t="s">
        <v>862</v>
      </c>
      <c r="BF5371" t="str">
        <f t="shared" si="468"/>
        <v>Asian or Asian British</v>
      </c>
      <c r="BG5371">
        <f t="shared" si="469"/>
        <v>2</v>
      </c>
      <c r="BH5371" s="398">
        <f t="shared" si="470"/>
        <v>1.250000018626451E-2</v>
      </c>
      <c r="BO5371" s="33"/>
    </row>
    <row r="5372" spans="1:67">
      <c r="A5372" s="316" t="s">
        <v>27</v>
      </c>
      <c r="B5372" t="s">
        <v>380</v>
      </c>
      <c r="C5372" t="s">
        <v>910</v>
      </c>
      <c r="D5372" t="s">
        <v>314</v>
      </c>
      <c r="E5372" s="316" t="s">
        <v>219</v>
      </c>
      <c r="F5372" s="316" t="s">
        <v>220</v>
      </c>
      <c r="G5372" s="316" t="s">
        <v>444</v>
      </c>
      <c r="H5372" s="316" t="s">
        <v>318</v>
      </c>
      <c r="I5372" s="316" t="s">
        <v>656</v>
      </c>
      <c r="J5372" s="316" t="s">
        <v>287</v>
      </c>
      <c r="K5372" s="36">
        <v>2</v>
      </c>
      <c r="L5372" s="317">
        <v>1.250000018626451E-2</v>
      </c>
      <c r="M5372" s="317">
        <v>1.417999994009733E-2</v>
      </c>
      <c r="N5372" s="36">
        <v>2</v>
      </c>
      <c r="O5372" s="317">
        <v>4.3600001372396946E-3</v>
      </c>
      <c r="P5372" s="317">
        <v>4.889999981969595E-3</v>
      </c>
      <c r="Q5372" s="36">
        <v>403</v>
      </c>
      <c r="R5372" s="317">
        <v>4.0410000830888748E-2</v>
      </c>
      <c r="S5372" s="317">
        <v>4.2520001530647278E-2</v>
      </c>
      <c r="T5372" t="s">
        <v>380</v>
      </c>
      <c r="BA5372" s="395">
        <v>1</v>
      </c>
      <c r="BB5372" s="396" t="s">
        <v>861</v>
      </c>
      <c r="BC5372" t="str">
        <f t="shared" si="466"/>
        <v>RYR</v>
      </c>
      <c r="BD5372" t="str">
        <f t="shared" si="467"/>
        <v>NAoMe_initial_ethnicity_grp</v>
      </c>
      <c r="BE5372" s="397" t="s">
        <v>862</v>
      </c>
      <c r="BF5372" t="str">
        <f t="shared" si="468"/>
        <v>Black or Black British</v>
      </c>
      <c r="BG5372">
        <f t="shared" si="469"/>
        <v>2</v>
      </c>
      <c r="BH5372" s="398">
        <f t="shared" si="470"/>
        <v>1.250000018626451E-2</v>
      </c>
      <c r="BO5372" s="33"/>
    </row>
    <row r="5373" spans="1:67">
      <c r="A5373" s="316" t="s">
        <v>27</v>
      </c>
      <c r="B5373" t="s">
        <v>380</v>
      </c>
      <c r="C5373" t="s">
        <v>910</v>
      </c>
      <c r="D5373" t="s">
        <v>314</v>
      </c>
      <c r="E5373" s="316" t="s">
        <v>219</v>
      </c>
      <c r="F5373" s="316" t="s">
        <v>220</v>
      </c>
      <c r="G5373" s="316" t="s">
        <v>444</v>
      </c>
      <c r="H5373" s="316" t="s">
        <v>318</v>
      </c>
      <c r="I5373" s="316" t="s">
        <v>656</v>
      </c>
      <c r="J5373" s="316" t="s">
        <v>259</v>
      </c>
      <c r="K5373" s="36">
        <v>2</v>
      </c>
      <c r="L5373" s="317">
        <v>1.250000018626451E-2</v>
      </c>
      <c r="M5373" s="317">
        <v>1.417999994009733E-2</v>
      </c>
      <c r="N5373" s="36">
        <v>5</v>
      </c>
      <c r="O5373" s="317">
        <v>1.088999956846237E-2</v>
      </c>
      <c r="P5373" s="317">
        <v>1.2219999916851521E-2</v>
      </c>
      <c r="Q5373" s="36">
        <v>98</v>
      </c>
      <c r="R5373" s="317">
        <v>9.8299998790025711E-3</v>
      </c>
      <c r="S5373" s="317">
        <v>1.0339999571442601E-2</v>
      </c>
      <c r="T5373" t="s">
        <v>380</v>
      </c>
      <c r="BA5373" s="395">
        <v>1</v>
      </c>
      <c r="BB5373" s="396" t="s">
        <v>861</v>
      </c>
      <c r="BC5373" t="str">
        <f t="shared" si="466"/>
        <v>RYR</v>
      </c>
      <c r="BD5373" t="str">
        <f t="shared" si="467"/>
        <v>NAoMe_initial_ethnicity_grp</v>
      </c>
      <c r="BE5373" s="397" t="s">
        <v>862</v>
      </c>
      <c r="BF5373" t="str">
        <f t="shared" si="468"/>
        <v>Mixed</v>
      </c>
      <c r="BG5373">
        <f t="shared" si="469"/>
        <v>2</v>
      </c>
      <c r="BH5373" s="398">
        <f t="shared" si="470"/>
        <v>1.250000018626451E-2</v>
      </c>
      <c r="BO5373" s="33"/>
    </row>
    <row r="5374" spans="1:67">
      <c r="A5374" s="316" t="s">
        <v>27</v>
      </c>
      <c r="B5374" t="s">
        <v>380</v>
      </c>
      <c r="C5374" t="s">
        <v>910</v>
      </c>
      <c r="D5374" t="s">
        <v>314</v>
      </c>
      <c r="E5374" s="316" t="s">
        <v>219</v>
      </c>
      <c r="F5374" s="316" t="s">
        <v>220</v>
      </c>
      <c r="G5374" s="316" t="s">
        <v>444</v>
      </c>
      <c r="H5374" s="316" t="s">
        <v>318</v>
      </c>
      <c r="I5374" s="316" t="s">
        <v>656</v>
      </c>
      <c r="J5374" s="316" t="s">
        <v>288</v>
      </c>
      <c r="K5374" s="36">
        <v>2</v>
      </c>
      <c r="L5374" s="317">
        <v>1.250000018626451E-2</v>
      </c>
      <c r="M5374" s="317">
        <v>1.417999994009733E-2</v>
      </c>
      <c r="N5374" s="36">
        <v>2</v>
      </c>
      <c r="O5374" s="317">
        <v>4.3600001372396946E-3</v>
      </c>
      <c r="P5374" s="317">
        <v>4.889999981969595E-3</v>
      </c>
      <c r="Q5374" s="36">
        <v>246</v>
      </c>
      <c r="R5374" s="317">
        <v>2.466999925673008E-2</v>
      </c>
      <c r="S5374" s="317">
        <v>2.5960000231862072E-2</v>
      </c>
      <c r="T5374" t="s">
        <v>380</v>
      </c>
      <c r="BA5374" s="395">
        <v>1</v>
      </c>
      <c r="BB5374" s="396" t="s">
        <v>861</v>
      </c>
      <c r="BC5374" t="str">
        <f t="shared" si="466"/>
        <v>RYR</v>
      </c>
      <c r="BD5374" t="str">
        <f t="shared" si="467"/>
        <v>NAoMe_initial_ethnicity_grp</v>
      </c>
      <c r="BE5374" s="397" t="s">
        <v>862</v>
      </c>
      <c r="BF5374" t="str">
        <f t="shared" si="468"/>
        <v>Other Ethnic Group</v>
      </c>
      <c r="BG5374">
        <f t="shared" si="469"/>
        <v>2</v>
      </c>
      <c r="BH5374" s="398">
        <f t="shared" si="470"/>
        <v>1.250000018626451E-2</v>
      </c>
      <c r="BO5374" s="33"/>
    </row>
    <row r="5375" spans="1:67">
      <c r="A5375" s="316" t="s">
        <v>27</v>
      </c>
      <c r="B5375" t="s">
        <v>380</v>
      </c>
      <c r="C5375" t="s">
        <v>910</v>
      </c>
      <c r="D5375" t="s">
        <v>314</v>
      </c>
      <c r="E5375" s="316" t="s">
        <v>219</v>
      </c>
      <c r="F5375" s="316" t="s">
        <v>220</v>
      </c>
      <c r="G5375" s="316" t="s">
        <v>444</v>
      </c>
      <c r="H5375" s="316" t="s">
        <v>318</v>
      </c>
      <c r="I5375" s="316" t="s">
        <v>656</v>
      </c>
      <c r="J5375" s="316" t="s">
        <v>260</v>
      </c>
      <c r="K5375" s="36">
        <v>19</v>
      </c>
      <c r="L5375" s="317">
        <v>0.11874999850988389</v>
      </c>
      <c r="M5375" s="317"/>
      <c r="N5375" s="36">
        <v>50</v>
      </c>
      <c r="O5375" s="317">
        <v>0.1089299991726875</v>
      </c>
      <c r="P5375" s="317"/>
      <c r="Q5375" s="36">
        <v>495</v>
      </c>
      <c r="R5375" s="317">
        <v>4.9639999866485603E-2</v>
      </c>
      <c r="S5375" s="317"/>
      <c r="T5375" t="s">
        <v>380</v>
      </c>
      <c r="BA5375" s="395">
        <v>1</v>
      </c>
      <c r="BB5375" s="396" t="s">
        <v>861</v>
      </c>
      <c r="BC5375" t="str">
        <f t="shared" si="466"/>
        <v>RYR</v>
      </c>
      <c r="BD5375" t="str">
        <f t="shared" si="467"/>
        <v>NAoMe_initial_ethnicity_grp</v>
      </c>
      <c r="BE5375" s="397" t="s">
        <v>862</v>
      </c>
      <c r="BF5375" t="str">
        <f t="shared" si="468"/>
        <v>Unknown</v>
      </c>
      <c r="BG5375">
        <f t="shared" si="469"/>
        <v>19</v>
      </c>
      <c r="BH5375" s="398">
        <f t="shared" si="470"/>
        <v>0.11874999850988389</v>
      </c>
      <c r="BO5375" s="33"/>
    </row>
    <row r="5376" spans="1:67">
      <c r="A5376" s="316" t="s">
        <v>27</v>
      </c>
      <c r="B5376" t="s">
        <v>380</v>
      </c>
      <c r="C5376" t="s">
        <v>910</v>
      </c>
      <c r="D5376" t="s">
        <v>314</v>
      </c>
      <c r="E5376" s="316" t="s">
        <v>219</v>
      </c>
      <c r="F5376" s="316" t="s">
        <v>220</v>
      </c>
      <c r="G5376" s="316" t="s">
        <v>444</v>
      </c>
      <c r="H5376" s="316" t="s">
        <v>318</v>
      </c>
      <c r="I5376" s="316" t="s">
        <v>656</v>
      </c>
      <c r="J5376" s="316" t="s">
        <v>258</v>
      </c>
      <c r="K5376" s="36">
        <v>133</v>
      </c>
      <c r="L5376" s="317">
        <v>0.83125001192092896</v>
      </c>
      <c r="M5376" s="317">
        <v>0.94326001405715942</v>
      </c>
      <c r="N5376" s="36">
        <v>393</v>
      </c>
      <c r="O5376" s="317">
        <v>0.85620999336242676</v>
      </c>
      <c r="P5376" s="317">
        <v>0.96087998151779175</v>
      </c>
      <c r="Q5376" s="36">
        <v>8238</v>
      </c>
      <c r="R5376" s="317">
        <v>0.82611000537872314</v>
      </c>
      <c r="S5376" s="317">
        <v>0.86926001310348511</v>
      </c>
      <c r="T5376" t="s">
        <v>380</v>
      </c>
      <c r="BA5376" s="395">
        <v>1</v>
      </c>
      <c r="BB5376" s="396" t="s">
        <v>861</v>
      </c>
      <c r="BC5376" t="str">
        <f t="shared" si="466"/>
        <v>RYR</v>
      </c>
      <c r="BD5376" t="str">
        <f t="shared" si="467"/>
        <v>NAoMe_initial_ethnicity_grp</v>
      </c>
      <c r="BE5376" s="397" t="s">
        <v>862</v>
      </c>
      <c r="BF5376" t="str">
        <f t="shared" si="468"/>
        <v>White</v>
      </c>
      <c r="BG5376">
        <f t="shared" si="469"/>
        <v>133</v>
      </c>
      <c r="BH5376" s="398">
        <f t="shared" si="470"/>
        <v>0.83125001192092896</v>
      </c>
      <c r="BO5376" s="33"/>
    </row>
    <row r="5377" spans="1:67">
      <c r="A5377" s="316" t="s">
        <v>27</v>
      </c>
      <c r="B5377" t="s">
        <v>380</v>
      </c>
      <c r="C5377" t="s">
        <v>910</v>
      </c>
      <c r="D5377" t="s">
        <v>314</v>
      </c>
      <c r="E5377" s="316" t="s">
        <v>219</v>
      </c>
      <c r="F5377" s="316" t="s">
        <v>220</v>
      </c>
      <c r="G5377" s="316" t="s">
        <v>444</v>
      </c>
      <c r="H5377" s="316" t="s">
        <v>318</v>
      </c>
      <c r="I5377" s="316" t="s">
        <v>657</v>
      </c>
      <c r="J5377" s="316" t="s">
        <v>817</v>
      </c>
      <c r="K5377" s="36">
        <v>153</v>
      </c>
      <c r="L5377" s="317">
        <v>0.95625001192092896</v>
      </c>
      <c r="M5377" s="317"/>
      <c r="N5377" s="36">
        <v>437</v>
      </c>
      <c r="O5377" s="317">
        <v>0.95206999778747559</v>
      </c>
      <c r="P5377" s="317"/>
      <c r="Q5377" s="36">
        <v>9359</v>
      </c>
      <c r="R5377" s="317">
        <v>0.93853002786636353</v>
      </c>
      <c r="S5377" s="317"/>
      <c r="T5377" t="s">
        <v>380</v>
      </c>
      <c r="BA5377" s="395">
        <v>1</v>
      </c>
      <c r="BB5377" s="396" t="s">
        <v>861</v>
      </c>
      <c r="BC5377" t="str">
        <f t="shared" si="466"/>
        <v>RYR</v>
      </c>
      <c r="BD5377" t="str">
        <f t="shared" si="467"/>
        <v>NAoMe_initial_final_route</v>
      </c>
      <c r="BE5377" s="397" t="s">
        <v>862</v>
      </c>
      <c r="BF5377" t="str">
        <f t="shared" si="468"/>
        <v>Not screened</v>
      </c>
      <c r="BG5377">
        <f t="shared" si="469"/>
        <v>153</v>
      </c>
      <c r="BH5377" s="398">
        <f t="shared" si="470"/>
        <v>0.95625001192092896</v>
      </c>
      <c r="BO5377" s="33"/>
    </row>
    <row r="5378" spans="1:67">
      <c r="A5378" s="316" t="s">
        <v>27</v>
      </c>
      <c r="B5378" t="s">
        <v>380</v>
      </c>
      <c r="C5378" t="s">
        <v>910</v>
      </c>
      <c r="D5378" t="s">
        <v>314</v>
      </c>
      <c r="E5378" s="316" t="s">
        <v>219</v>
      </c>
      <c r="F5378" s="318" t="s">
        <v>220</v>
      </c>
      <c r="G5378" s="318" t="s">
        <v>444</v>
      </c>
      <c r="H5378" s="318" t="s">
        <v>318</v>
      </c>
      <c r="I5378" s="316" t="s">
        <v>657</v>
      </c>
      <c r="J5378" s="316" t="s">
        <v>352</v>
      </c>
      <c r="K5378" s="36">
        <v>7</v>
      </c>
      <c r="L5378" s="317">
        <v>4.374999925494194E-2</v>
      </c>
      <c r="M5378" s="317"/>
      <c r="N5378" s="36">
        <v>22</v>
      </c>
      <c r="O5378" s="317">
        <v>4.7929998487234123E-2</v>
      </c>
      <c r="P5378" s="317"/>
      <c r="Q5378" s="36">
        <v>613</v>
      </c>
      <c r="R5378" s="317">
        <v>6.1469998210668557E-2</v>
      </c>
      <c r="S5378" s="317"/>
      <c r="T5378" t="s">
        <v>380</v>
      </c>
      <c r="BA5378" s="395">
        <v>1</v>
      </c>
      <c r="BB5378" s="396" t="s">
        <v>861</v>
      </c>
      <c r="BC5378" t="str">
        <f t="shared" si="466"/>
        <v>RYR</v>
      </c>
      <c r="BD5378" t="str">
        <f t="shared" si="467"/>
        <v>NAoMe_initial_final_route</v>
      </c>
      <c r="BE5378" s="397" t="s">
        <v>862</v>
      </c>
      <c r="BF5378" t="str">
        <f t="shared" si="468"/>
        <v>Screening</v>
      </c>
      <c r="BG5378">
        <f t="shared" si="469"/>
        <v>7</v>
      </c>
      <c r="BH5378" s="398">
        <f t="shared" si="470"/>
        <v>4.374999925494194E-2</v>
      </c>
      <c r="BO5378" s="33"/>
    </row>
    <row r="5379" spans="1:67">
      <c r="A5379" s="316" t="s">
        <v>27</v>
      </c>
      <c r="B5379" t="s">
        <v>380</v>
      </c>
      <c r="C5379" t="s">
        <v>910</v>
      </c>
      <c r="D5379" t="s">
        <v>314</v>
      </c>
      <c r="E5379" s="316" t="s">
        <v>219</v>
      </c>
      <c r="F5379" s="316" t="s">
        <v>220</v>
      </c>
      <c r="G5379" s="316" t="s">
        <v>444</v>
      </c>
      <c r="H5379" s="316" t="s">
        <v>318</v>
      </c>
      <c r="I5379" s="316" t="s">
        <v>303</v>
      </c>
      <c r="J5379" s="316" t="s">
        <v>308</v>
      </c>
      <c r="K5379" s="36">
        <v>25</v>
      </c>
      <c r="L5379" s="317">
        <v>0.15625</v>
      </c>
      <c r="M5379" s="317"/>
      <c r="N5379" s="36">
        <v>103</v>
      </c>
      <c r="O5379" s="317">
        <v>0.22439999878406519</v>
      </c>
      <c r="P5379" s="317"/>
      <c r="Q5379" s="36">
        <v>1652</v>
      </c>
      <c r="R5379" s="317">
        <v>0.1656599938869476</v>
      </c>
      <c r="S5379" s="317"/>
      <c r="T5379" t="s">
        <v>380</v>
      </c>
      <c r="BA5379" s="395">
        <v>1</v>
      </c>
      <c r="BB5379" s="396" t="s">
        <v>861</v>
      </c>
      <c r="BC5379" t="str">
        <f t="shared" ref="BC5379:BC5442" si="471">E5379</f>
        <v>RYR</v>
      </c>
      <c r="BD5379" t="str">
        <f t="shared" ref="BD5379:BD5442" si="472">(LEFT(A5379, LEN(A5379)-7))&amp;"_"&amp;I5379</f>
        <v>NAoMe_initial_final_stage_tum</v>
      </c>
      <c r="BE5379" s="397" t="s">
        <v>862</v>
      </c>
      <c r="BF5379" t="str">
        <f t="shared" ref="BF5379:BF5442" si="473">J5379</f>
        <v>Not staged/Unstated</v>
      </c>
      <c r="BG5379">
        <f t="shared" ref="BG5379:BG5442" si="474">K5379</f>
        <v>25</v>
      </c>
      <c r="BH5379" s="398">
        <f t="shared" ref="BH5379:BH5442" si="475">L5379</f>
        <v>0.15625</v>
      </c>
      <c r="BO5379" s="33"/>
    </row>
    <row r="5380" spans="1:67">
      <c r="A5380" s="316" t="s">
        <v>27</v>
      </c>
      <c r="B5380" t="s">
        <v>380</v>
      </c>
      <c r="C5380" t="s">
        <v>910</v>
      </c>
      <c r="D5380" t="s">
        <v>314</v>
      </c>
      <c r="E5380" s="316" t="s">
        <v>219</v>
      </c>
      <c r="F5380" s="316" t="s">
        <v>220</v>
      </c>
      <c r="G5380" s="316" t="s">
        <v>444</v>
      </c>
      <c r="H5380" s="316" t="s">
        <v>318</v>
      </c>
      <c r="I5380" s="316" t="s">
        <v>303</v>
      </c>
      <c r="J5380" s="316" t="s">
        <v>304</v>
      </c>
      <c r="K5380" s="36">
        <v>2</v>
      </c>
      <c r="L5380" s="317">
        <v>1.250000018626451E-2</v>
      </c>
      <c r="M5380" s="317">
        <v>1.480999961495399E-2</v>
      </c>
      <c r="N5380" s="36">
        <v>2</v>
      </c>
      <c r="O5380" s="317">
        <v>4.3600001372396946E-3</v>
      </c>
      <c r="P5380" s="317">
        <v>5.6199999526143074E-3</v>
      </c>
      <c r="Q5380" s="36">
        <v>64</v>
      </c>
      <c r="R5380" s="317">
        <v>6.4199999906122676E-3</v>
      </c>
      <c r="S5380" s="317">
        <v>7.689999882131815E-3</v>
      </c>
      <c r="T5380" t="s">
        <v>380</v>
      </c>
      <c r="BA5380" s="395">
        <v>1</v>
      </c>
      <c r="BB5380" s="396" t="s">
        <v>861</v>
      </c>
      <c r="BC5380" t="str">
        <f t="shared" si="471"/>
        <v>RYR</v>
      </c>
      <c r="BD5380" t="str">
        <f t="shared" si="472"/>
        <v>NAoMe_initial_final_stage_tum</v>
      </c>
      <c r="BE5380" s="397" t="s">
        <v>862</v>
      </c>
      <c r="BF5380" t="str">
        <f t="shared" si="473"/>
        <v>Stage 0</v>
      </c>
      <c r="BG5380">
        <f t="shared" si="474"/>
        <v>2</v>
      </c>
      <c r="BH5380" s="398">
        <f t="shared" si="475"/>
        <v>1.250000018626451E-2</v>
      </c>
      <c r="BO5380" s="33"/>
    </row>
    <row r="5381" spans="1:67">
      <c r="A5381" s="316" t="s">
        <v>27</v>
      </c>
      <c r="B5381" t="s">
        <v>380</v>
      </c>
      <c r="C5381" t="s">
        <v>910</v>
      </c>
      <c r="D5381" t="s">
        <v>314</v>
      </c>
      <c r="E5381" s="316" t="s">
        <v>219</v>
      </c>
      <c r="F5381" s="316" t="s">
        <v>220</v>
      </c>
      <c r="G5381" s="316" t="s">
        <v>444</v>
      </c>
      <c r="H5381" s="316" t="s">
        <v>318</v>
      </c>
      <c r="I5381" s="316" t="s">
        <v>303</v>
      </c>
      <c r="J5381" s="316" t="s">
        <v>305</v>
      </c>
      <c r="K5381" s="36">
        <v>7</v>
      </c>
      <c r="L5381" s="317">
        <v>4.374999925494194E-2</v>
      </c>
      <c r="M5381" s="317">
        <v>5.1849998533725739E-2</v>
      </c>
      <c r="N5381" s="36">
        <v>17</v>
      </c>
      <c r="O5381" s="317">
        <v>3.7039998918771737E-2</v>
      </c>
      <c r="P5381" s="317">
        <v>4.7749999910593033E-2</v>
      </c>
      <c r="Q5381" s="36">
        <v>359</v>
      </c>
      <c r="R5381" s="317">
        <v>3.5999998450279243E-2</v>
      </c>
      <c r="S5381" s="317">
        <v>4.3150000274181373E-2</v>
      </c>
      <c r="T5381" t="s">
        <v>380</v>
      </c>
      <c r="BA5381" s="395">
        <v>1</v>
      </c>
      <c r="BB5381" s="396" t="s">
        <v>861</v>
      </c>
      <c r="BC5381" t="str">
        <f t="shared" si="471"/>
        <v>RYR</v>
      </c>
      <c r="BD5381" t="str">
        <f t="shared" si="472"/>
        <v>NAoMe_initial_final_stage_tum</v>
      </c>
      <c r="BE5381" s="397" t="s">
        <v>862</v>
      </c>
      <c r="BF5381" t="str">
        <f t="shared" si="473"/>
        <v>Stage 1</v>
      </c>
      <c r="BG5381">
        <f t="shared" si="474"/>
        <v>7</v>
      </c>
      <c r="BH5381" s="398">
        <f t="shared" si="475"/>
        <v>4.374999925494194E-2</v>
      </c>
      <c r="BO5381" s="33"/>
    </row>
    <row r="5382" spans="1:67">
      <c r="A5382" s="316" t="s">
        <v>27</v>
      </c>
      <c r="B5382" t="s">
        <v>380</v>
      </c>
      <c r="C5382" t="s">
        <v>910</v>
      </c>
      <c r="D5382" t="s">
        <v>314</v>
      </c>
      <c r="E5382" s="316" t="s">
        <v>219</v>
      </c>
      <c r="F5382" s="316" t="s">
        <v>220</v>
      </c>
      <c r="G5382" s="316" t="s">
        <v>444</v>
      </c>
      <c r="H5382" s="316" t="s">
        <v>318</v>
      </c>
      <c r="I5382" s="316" t="s">
        <v>303</v>
      </c>
      <c r="J5382" s="316" t="s">
        <v>306</v>
      </c>
      <c r="K5382" s="36">
        <v>15</v>
      </c>
      <c r="L5382" s="317">
        <v>9.375E-2</v>
      </c>
      <c r="M5382" s="317">
        <v>0.1111100018024445</v>
      </c>
      <c r="N5382" s="36">
        <v>37</v>
      </c>
      <c r="O5382" s="317">
        <v>8.0609999597072601E-2</v>
      </c>
      <c r="P5382" s="317">
        <v>0.1039299964904785</v>
      </c>
      <c r="Q5382" s="36">
        <v>996</v>
      </c>
      <c r="R5382" s="317">
        <v>9.9880002439022064E-2</v>
      </c>
      <c r="S5382" s="317">
        <v>0.11970999836921691</v>
      </c>
      <c r="T5382" t="s">
        <v>380</v>
      </c>
      <c r="BA5382" s="395">
        <v>1</v>
      </c>
      <c r="BB5382" s="396" t="s">
        <v>861</v>
      </c>
      <c r="BC5382" t="str">
        <f t="shared" si="471"/>
        <v>RYR</v>
      </c>
      <c r="BD5382" t="str">
        <f t="shared" si="472"/>
        <v>NAoMe_initial_final_stage_tum</v>
      </c>
      <c r="BE5382" s="397" t="s">
        <v>862</v>
      </c>
      <c r="BF5382" t="str">
        <f t="shared" si="473"/>
        <v>Stage 2</v>
      </c>
      <c r="BG5382">
        <f t="shared" si="474"/>
        <v>15</v>
      </c>
      <c r="BH5382" s="398">
        <f t="shared" si="475"/>
        <v>9.375E-2</v>
      </c>
      <c r="BO5382" s="33"/>
    </row>
    <row r="5383" spans="1:67">
      <c r="A5383" s="316" t="s">
        <v>27</v>
      </c>
      <c r="B5383" t="s">
        <v>380</v>
      </c>
      <c r="C5383" t="s">
        <v>910</v>
      </c>
      <c r="D5383" t="s">
        <v>314</v>
      </c>
      <c r="E5383" s="316" t="s">
        <v>219</v>
      </c>
      <c r="F5383" s="316" t="s">
        <v>220</v>
      </c>
      <c r="G5383" s="316" t="s">
        <v>444</v>
      </c>
      <c r="H5383" s="316" t="s">
        <v>318</v>
      </c>
      <c r="I5383" s="316" t="s">
        <v>303</v>
      </c>
      <c r="J5383" s="316" t="s">
        <v>307</v>
      </c>
      <c r="K5383" s="36">
        <v>5</v>
      </c>
      <c r="L5383" s="317">
        <v>3.125E-2</v>
      </c>
      <c r="M5383" s="317">
        <v>3.7039998918771737E-2</v>
      </c>
      <c r="N5383" s="36">
        <v>21</v>
      </c>
      <c r="O5383" s="317">
        <v>4.5749999582767487E-2</v>
      </c>
      <c r="P5383" s="317">
        <v>5.8990001678466797E-2</v>
      </c>
      <c r="Q5383" s="36">
        <v>742</v>
      </c>
      <c r="R5383" s="317">
        <v>7.4409998953342438E-2</v>
      </c>
      <c r="S5383" s="317">
        <v>8.9180000126361847E-2</v>
      </c>
      <c r="T5383" t="s">
        <v>380</v>
      </c>
      <c r="BA5383" s="395">
        <v>1</v>
      </c>
      <c r="BB5383" s="396" t="s">
        <v>861</v>
      </c>
      <c r="BC5383" t="str">
        <f t="shared" si="471"/>
        <v>RYR</v>
      </c>
      <c r="BD5383" t="str">
        <f t="shared" si="472"/>
        <v>NAoMe_initial_final_stage_tum</v>
      </c>
      <c r="BE5383" s="397" t="s">
        <v>862</v>
      </c>
      <c r="BF5383" t="str">
        <f t="shared" si="473"/>
        <v>Stage 3</v>
      </c>
      <c r="BG5383">
        <f t="shared" si="474"/>
        <v>5</v>
      </c>
      <c r="BH5383" s="398">
        <f t="shared" si="475"/>
        <v>3.125E-2</v>
      </c>
      <c r="BO5383" s="33"/>
    </row>
    <row r="5384" spans="1:67">
      <c r="A5384" s="316" t="s">
        <v>27</v>
      </c>
      <c r="B5384" t="s">
        <v>380</v>
      </c>
      <c r="C5384" t="s">
        <v>910</v>
      </c>
      <c r="D5384" t="s">
        <v>314</v>
      </c>
      <c r="E5384" s="316" t="s">
        <v>219</v>
      </c>
      <c r="F5384" s="316" t="s">
        <v>220</v>
      </c>
      <c r="G5384" s="316" t="s">
        <v>444</v>
      </c>
      <c r="H5384" s="316" t="s">
        <v>318</v>
      </c>
      <c r="I5384" s="316" t="s">
        <v>303</v>
      </c>
      <c r="J5384" s="316" t="s">
        <v>336</v>
      </c>
      <c r="K5384" s="36">
        <v>106</v>
      </c>
      <c r="L5384" s="317">
        <v>0.66250002384185791</v>
      </c>
      <c r="M5384" s="317">
        <v>0.78518998622894287</v>
      </c>
      <c r="N5384" s="36">
        <v>279</v>
      </c>
      <c r="O5384" s="317">
        <v>0.60784000158309937</v>
      </c>
      <c r="P5384" s="317">
        <v>0.78371000289916992</v>
      </c>
      <c r="Q5384" s="36">
        <v>6159</v>
      </c>
      <c r="R5384" s="317">
        <v>0.6176300048828125</v>
      </c>
      <c r="S5384" s="317">
        <v>0.74026000499725342</v>
      </c>
      <c r="T5384" t="s">
        <v>380</v>
      </c>
      <c r="BA5384" s="395">
        <v>1</v>
      </c>
      <c r="BB5384" s="396" t="s">
        <v>861</v>
      </c>
      <c r="BC5384" t="str">
        <f t="shared" si="471"/>
        <v>RYR</v>
      </c>
      <c r="BD5384" t="str">
        <f t="shared" si="472"/>
        <v>NAoMe_initial_final_stage_tum</v>
      </c>
      <c r="BE5384" s="397" t="s">
        <v>862</v>
      </c>
      <c r="BF5384" t="str">
        <f t="shared" si="473"/>
        <v>Stage 4</v>
      </c>
      <c r="BG5384">
        <f t="shared" si="474"/>
        <v>106</v>
      </c>
      <c r="BH5384" s="398">
        <f t="shared" si="475"/>
        <v>0.66250002384185791</v>
      </c>
      <c r="BO5384" s="33"/>
    </row>
    <row r="5385" spans="1:67">
      <c r="A5385" s="316" t="s">
        <v>27</v>
      </c>
      <c r="B5385" t="s">
        <v>380</v>
      </c>
      <c r="C5385" t="s">
        <v>910</v>
      </c>
      <c r="D5385" t="s">
        <v>314</v>
      </c>
      <c r="E5385" s="316" t="s">
        <v>219</v>
      </c>
      <c r="F5385" s="316" t="s">
        <v>220</v>
      </c>
      <c r="G5385" s="316" t="s">
        <v>444</v>
      </c>
      <c r="H5385" s="316" t="s">
        <v>318</v>
      </c>
      <c r="I5385" s="316" t="s">
        <v>342</v>
      </c>
      <c r="J5385" s="316" t="s">
        <v>343</v>
      </c>
      <c r="K5385" s="36">
        <v>25</v>
      </c>
      <c r="L5385" s="317">
        <v>0.15625</v>
      </c>
      <c r="M5385" s="317"/>
      <c r="N5385" s="36">
        <v>103</v>
      </c>
      <c r="O5385" s="317">
        <v>0.22439999878406519</v>
      </c>
      <c r="P5385" s="317"/>
      <c r="Q5385" s="36">
        <v>1652</v>
      </c>
      <c r="R5385" s="317">
        <v>0.1656599938869476</v>
      </c>
      <c r="S5385" s="317"/>
      <c r="T5385" t="s">
        <v>380</v>
      </c>
      <c r="BA5385" s="395">
        <v>1</v>
      </c>
      <c r="BB5385" s="396" t="s">
        <v>861</v>
      </c>
      <c r="BC5385" t="str">
        <f t="shared" si="471"/>
        <v>RYR</v>
      </c>
      <c r="BD5385" t="str">
        <f t="shared" si="472"/>
        <v>NAoMe_initial_final_stage_tum_grp</v>
      </c>
      <c r="BE5385" s="397" t="s">
        <v>862</v>
      </c>
      <c r="BF5385" t="str">
        <f t="shared" si="473"/>
        <v>MBC in HESAPC</v>
      </c>
      <c r="BG5385">
        <f t="shared" si="474"/>
        <v>25</v>
      </c>
      <c r="BH5385" s="398">
        <f t="shared" si="475"/>
        <v>0.15625</v>
      </c>
      <c r="BO5385" s="33"/>
    </row>
    <row r="5386" spans="1:67">
      <c r="A5386" s="316" t="s">
        <v>27</v>
      </c>
      <c r="B5386" t="s">
        <v>380</v>
      </c>
      <c r="C5386" t="s">
        <v>910</v>
      </c>
      <c r="D5386" t="s">
        <v>314</v>
      </c>
      <c r="E5386" s="316" t="s">
        <v>219</v>
      </c>
      <c r="F5386" s="316" t="s">
        <v>220</v>
      </c>
      <c r="G5386" s="316" t="s">
        <v>444</v>
      </c>
      <c r="H5386" s="316" t="s">
        <v>318</v>
      </c>
      <c r="I5386" s="316" t="s">
        <v>342</v>
      </c>
      <c r="J5386" s="316" t="s">
        <v>344</v>
      </c>
      <c r="K5386" s="36">
        <v>28</v>
      </c>
      <c r="L5386" s="317">
        <v>0.17499999701976779</v>
      </c>
      <c r="M5386" s="317">
        <v>0.207409992814064</v>
      </c>
      <c r="N5386" s="36">
        <v>78</v>
      </c>
      <c r="O5386" s="317">
        <v>0.16992999613285059</v>
      </c>
      <c r="P5386" s="317">
        <v>0.21909999847412109</v>
      </c>
      <c r="Q5386" s="36">
        <v>2161</v>
      </c>
      <c r="R5386" s="317">
        <v>0.2167100012302399</v>
      </c>
      <c r="S5386" s="317">
        <v>0.25973999500274658</v>
      </c>
      <c r="T5386" t="s">
        <v>380</v>
      </c>
      <c r="BA5386" s="395">
        <v>1</v>
      </c>
      <c r="BB5386" s="396" t="s">
        <v>861</v>
      </c>
      <c r="BC5386" t="str">
        <f t="shared" si="471"/>
        <v>RYR</v>
      </c>
      <c r="BD5386" t="str">
        <f t="shared" si="472"/>
        <v>NAoMe_initial_final_stage_tum_grp</v>
      </c>
      <c r="BE5386" s="397" t="s">
        <v>862</v>
      </c>
      <c r="BF5386" t="str">
        <f t="shared" si="473"/>
        <v>Stage 0-3</v>
      </c>
      <c r="BG5386">
        <f t="shared" si="474"/>
        <v>28</v>
      </c>
      <c r="BH5386" s="398">
        <f t="shared" si="475"/>
        <v>0.17499999701976779</v>
      </c>
      <c r="BO5386" s="33"/>
    </row>
    <row r="5387" spans="1:67">
      <c r="A5387" s="316" t="s">
        <v>27</v>
      </c>
      <c r="B5387" t="s">
        <v>380</v>
      </c>
      <c r="C5387" t="s">
        <v>910</v>
      </c>
      <c r="D5387" t="s">
        <v>314</v>
      </c>
      <c r="E5387" s="316" t="s">
        <v>219</v>
      </c>
      <c r="F5387" s="316" t="s">
        <v>220</v>
      </c>
      <c r="G5387" s="316" t="s">
        <v>444</v>
      </c>
      <c r="H5387" s="316" t="s">
        <v>318</v>
      </c>
      <c r="I5387" s="316" t="s">
        <v>342</v>
      </c>
      <c r="J5387" s="316" t="s">
        <v>336</v>
      </c>
      <c r="K5387" s="36">
        <v>107</v>
      </c>
      <c r="L5387" s="317">
        <v>0.66874998807907104</v>
      </c>
      <c r="M5387" s="317">
        <v>0.79259002208709717</v>
      </c>
      <c r="N5387" s="36">
        <v>278</v>
      </c>
      <c r="O5387" s="317">
        <v>0.60566002130508423</v>
      </c>
      <c r="P5387" s="317">
        <v>0.78090000152587891</v>
      </c>
      <c r="Q5387" s="36">
        <v>6159</v>
      </c>
      <c r="R5387" s="317">
        <v>0.6176300048828125</v>
      </c>
      <c r="S5387" s="317">
        <v>0.74026000499725342</v>
      </c>
      <c r="T5387" t="s">
        <v>380</v>
      </c>
      <c r="BA5387" s="395">
        <v>1</v>
      </c>
      <c r="BB5387" s="396" t="s">
        <v>861</v>
      </c>
      <c r="BC5387" t="str">
        <f t="shared" si="471"/>
        <v>RYR</v>
      </c>
      <c r="BD5387" t="str">
        <f t="shared" si="472"/>
        <v>NAoMe_initial_final_stage_tum_grp</v>
      </c>
      <c r="BE5387" s="397" t="s">
        <v>862</v>
      </c>
      <c r="BF5387" t="str">
        <f t="shared" si="473"/>
        <v>Stage 4</v>
      </c>
      <c r="BG5387">
        <f t="shared" si="474"/>
        <v>107</v>
      </c>
      <c r="BH5387" s="398">
        <f t="shared" si="475"/>
        <v>0.66874998807907104</v>
      </c>
      <c r="BO5387" s="33"/>
    </row>
    <row r="5388" spans="1:67">
      <c r="A5388" s="316" t="s">
        <v>27</v>
      </c>
      <c r="B5388" t="s">
        <v>380</v>
      </c>
      <c r="C5388" t="s">
        <v>910</v>
      </c>
      <c r="D5388" t="s">
        <v>314</v>
      </c>
      <c r="E5388" s="316" t="s">
        <v>219</v>
      </c>
      <c r="F5388" s="316" t="s">
        <v>220</v>
      </c>
      <c r="G5388" s="316" t="s">
        <v>444</v>
      </c>
      <c r="H5388" s="316" t="s">
        <v>318</v>
      </c>
      <c r="I5388" s="316" t="s">
        <v>658</v>
      </c>
      <c r="J5388" s="316" t="s">
        <v>345</v>
      </c>
      <c r="K5388" s="36">
        <v>160</v>
      </c>
      <c r="L5388" s="317">
        <v>1</v>
      </c>
      <c r="M5388" s="317"/>
      <c r="N5388" s="36">
        <v>459</v>
      </c>
      <c r="O5388" s="317">
        <v>1</v>
      </c>
      <c r="P5388" s="317"/>
      <c r="Q5388" s="36">
        <v>9972</v>
      </c>
      <c r="R5388" s="317">
        <v>1</v>
      </c>
      <c r="S5388" s="317"/>
      <c r="T5388" t="s">
        <v>380</v>
      </c>
      <c r="BA5388" s="395">
        <v>1</v>
      </c>
      <c r="BB5388" s="396" t="s">
        <v>861</v>
      </c>
      <c r="BC5388" t="str">
        <f t="shared" si="471"/>
        <v>RYR</v>
      </c>
      <c r="BD5388" t="str">
        <f t="shared" si="472"/>
        <v>NAoMe_initial_final_who_ps</v>
      </c>
      <c r="BE5388" s="397" t="s">
        <v>862</v>
      </c>
      <c r="BF5388" t="str">
        <f t="shared" si="473"/>
        <v>Not recorded</v>
      </c>
      <c r="BG5388">
        <f t="shared" si="474"/>
        <v>160</v>
      </c>
      <c r="BH5388" s="398">
        <f t="shared" si="475"/>
        <v>1</v>
      </c>
      <c r="BO5388" s="33"/>
    </row>
    <row r="5389" spans="1:67">
      <c r="A5389" s="316" t="s">
        <v>27</v>
      </c>
      <c r="B5389" t="s">
        <v>380</v>
      </c>
      <c r="C5389" t="s">
        <v>910</v>
      </c>
      <c r="D5389" t="s">
        <v>314</v>
      </c>
      <c r="E5389" s="316" t="s">
        <v>219</v>
      </c>
      <c r="F5389" s="316" t="s">
        <v>220</v>
      </c>
      <c r="G5389" s="316" t="s">
        <v>444</v>
      </c>
      <c r="H5389" s="316" t="s">
        <v>318</v>
      </c>
      <c r="I5389" s="316" t="s">
        <v>291</v>
      </c>
      <c r="J5389" s="316" t="s">
        <v>313</v>
      </c>
      <c r="K5389" s="36">
        <v>160</v>
      </c>
      <c r="L5389" s="317">
        <v>1</v>
      </c>
      <c r="M5389" s="317"/>
      <c r="N5389" s="36">
        <v>457</v>
      </c>
      <c r="O5389" s="317">
        <v>0.99563997983932495</v>
      </c>
      <c r="P5389" s="317"/>
      <c r="Q5389" s="36">
        <v>9846</v>
      </c>
      <c r="R5389" s="317">
        <v>0.98736000061035156</v>
      </c>
      <c r="S5389" s="317"/>
      <c r="T5389" t="s">
        <v>380</v>
      </c>
      <c r="BA5389" s="395">
        <v>1</v>
      </c>
      <c r="BB5389" s="396" t="s">
        <v>861</v>
      </c>
      <c r="BC5389" t="str">
        <f t="shared" si="471"/>
        <v>RYR</v>
      </c>
      <c r="BD5389" t="str">
        <f t="shared" si="472"/>
        <v>NAoMe_initial_gender</v>
      </c>
      <c r="BE5389" s="397" t="s">
        <v>862</v>
      </c>
      <c r="BF5389" t="str">
        <f t="shared" si="473"/>
        <v>Female</v>
      </c>
      <c r="BG5389">
        <f t="shared" si="474"/>
        <v>160</v>
      </c>
      <c r="BH5389" s="398">
        <f t="shared" si="475"/>
        <v>1</v>
      </c>
      <c r="BO5389" s="33"/>
    </row>
    <row r="5390" spans="1:67">
      <c r="A5390" s="316" t="s">
        <v>27</v>
      </c>
      <c r="B5390" t="s">
        <v>380</v>
      </c>
      <c r="C5390" t="s">
        <v>910</v>
      </c>
      <c r="D5390" t="s">
        <v>314</v>
      </c>
      <c r="E5390" s="316" t="s">
        <v>219</v>
      </c>
      <c r="F5390" s="316" t="s">
        <v>220</v>
      </c>
      <c r="G5390" s="316" t="s">
        <v>444</v>
      </c>
      <c r="H5390" s="316" t="s">
        <v>318</v>
      </c>
      <c r="I5390" s="316" t="s">
        <v>291</v>
      </c>
      <c r="J5390" s="316" t="s">
        <v>293</v>
      </c>
      <c r="K5390" s="36">
        <v>0</v>
      </c>
      <c r="L5390" s="317">
        <v>0</v>
      </c>
      <c r="M5390" s="317"/>
      <c r="N5390" s="36">
        <v>2</v>
      </c>
      <c r="O5390" s="317">
        <v>4.3600001372396946E-3</v>
      </c>
      <c r="P5390" s="317"/>
      <c r="Q5390" s="36">
        <v>126</v>
      </c>
      <c r="R5390" s="317">
        <v>1.264000032097101E-2</v>
      </c>
      <c r="S5390" s="317"/>
      <c r="T5390" t="s">
        <v>380</v>
      </c>
      <c r="BA5390" s="395">
        <v>1</v>
      </c>
      <c r="BB5390" s="396" t="s">
        <v>861</v>
      </c>
      <c r="BC5390" t="str">
        <f t="shared" si="471"/>
        <v>RYR</v>
      </c>
      <c r="BD5390" t="str">
        <f t="shared" si="472"/>
        <v>NAoMe_initial_gender</v>
      </c>
      <c r="BE5390" s="397" t="s">
        <v>862</v>
      </c>
      <c r="BF5390" t="str">
        <f t="shared" si="473"/>
        <v>Male</v>
      </c>
      <c r="BG5390">
        <f t="shared" si="474"/>
        <v>0</v>
      </c>
      <c r="BH5390" s="398">
        <f t="shared" si="475"/>
        <v>0</v>
      </c>
      <c r="BO5390" s="33"/>
    </row>
    <row r="5391" spans="1:67">
      <c r="A5391" s="316" t="s">
        <v>27</v>
      </c>
      <c r="B5391" t="s">
        <v>380</v>
      </c>
      <c r="C5391" t="s">
        <v>910</v>
      </c>
      <c r="D5391" t="s">
        <v>314</v>
      </c>
      <c r="E5391" s="316" t="s">
        <v>219</v>
      </c>
      <c r="F5391" s="316" t="s">
        <v>220</v>
      </c>
      <c r="G5391" s="316" t="s">
        <v>444</v>
      </c>
      <c r="H5391" s="316" t="s">
        <v>318</v>
      </c>
      <c r="I5391" s="316" t="s">
        <v>659</v>
      </c>
      <c r="J5391" s="316" t="s">
        <v>294</v>
      </c>
      <c r="K5391" s="36">
        <v>6</v>
      </c>
      <c r="L5391" s="317">
        <v>3.7500001490116119E-2</v>
      </c>
      <c r="M5391" s="317">
        <v>3.7500001490116119E-2</v>
      </c>
      <c r="N5391" s="36">
        <v>18</v>
      </c>
      <c r="O5391" s="317">
        <v>3.9220001548528671E-2</v>
      </c>
      <c r="P5391" s="317">
        <v>3.9220001548528671E-2</v>
      </c>
      <c r="Q5391" s="36">
        <v>1800</v>
      </c>
      <c r="R5391" s="317">
        <v>0.18050999939441681</v>
      </c>
      <c r="S5391" s="317">
        <v>0.18050999939441681</v>
      </c>
      <c r="T5391" t="s">
        <v>380</v>
      </c>
      <c r="BA5391" s="395">
        <v>1</v>
      </c>
      <c r="BB5391" s="396" t="s">
        <v>861</v>
      </c>
      <c r="BC5391" t="str">
        <f t="shared" si="471"/>
        <v>RYR</v>
      </c>
      <c r="BD5391" t="str">
        <f t="shared" si="472"/>
        <v>NAoMe_initial_imd_2019</v>
      </c>
      <c r="BE5391" s="397" t="s">
        <v>862</v>
      </c>
      <c r="BF5391" t="str">
        <f t="shared" si="473"/>
        <v>1 - most deprived</v>
      </c>
      <c r="BG5391">
        <f t="shared" si="474"/>
        <v>6</v>
      </c>
      <c r="BH5391" s="398">
        <f t="shared" si="475"/>
        <v>3.7500001490116119E-2</v>
      </c>
      <c r="BO5391" s="33"/>
    </row>
    <row r="5392" spans="1:67">
      <c r="A5392" s="316" t="s">
        <v>27</v>
      </c>
      <c r="B5392" t="s">
        <v>380</v>
      </c>
      <c r="C5392" t="s">
        <v>910</v>
      </c>
      <c r="D5392" t="s">
        <v>314</v>
      </c>
      <c r="E5392" s="316" t="s">
        <v>219</v>
      </c>
      <c r="F5392" s="316" t="s">
        <v>220</v>
      </c>
      <c r="G5392" s="316" t="s">
        <v>444</v>
      </c>
      <c r="H5392" s="316" t="s">
        <v>318</v>
      </c>
      <c r="I5392" s="316" t="s">
        <v>659</v>
      </c>
      <c r="J5392" s="316" t="s">
        <v>15</v>
      </c>
      <c r="K5392" s="36">
        <v>27</v>
      </c>
      <c r="L5392" s="317">
        <v>0.16875000298023221</v>
      </c>
      <c r="M5392" s="317">
        <v>0.16875000298023221</v>
      </c>
      <c r="N5392" s="36">
        <v>69</v>
      </c>
      <c r="O5392" s="317">
        <v>0.1503300070762634</v>
      </c>
      <c r="P5392" s="317">
        <v>0.1503300070762634</v>
      </c>
      <c r="Q5392" s="36">
        <v>2036</v>
      </c>
      <c r="R5392" s="317">
        <v>0.20417000353336329</v>
      </c>
      <c r="S5392" s="317">
        <v>0.20417000353336329</v>
      </c>
      <c r="T5392" t="s">
        <v>380</v>
      </c>
      <c r="BA5392" s="395">
        <v>1</v>
      </c>
      <c r="BB5392" s="396" t="s">
        <v>861</v>
      </c>
      <c r="BC5392" t="str">
        <f t="shared" si="471"/>
        <v>RYR</v>
      </c>
      <c r="BD5392" t="str">
        <f t="shared" si="472"/>
        <v>NAoMe_initial_imd_2019</v>
      </c>
      <c r="BE5392" s="397" t="s">
        <v>862</v>
      </c>
      <c r="BF5392" t="str">
        <f t="shared" si="473"/>
        <v>2</v>
      </c>
      <c r="BG5392">
        <f t="shared" si="474"/>
        <v>27</v>
      </c>
      <c r="BH5392" s="398">
        <f t="shared" si="475"/>
        <v>0.16875000298023221</v>
      </c>
      <c r="BO5392" s="33"/>
    </row>
    <row r="5393" spans="1:67">
      <c r="A5393" s="316" t="s">
        <v>27</v>
      </c>
      <c r="B5393" t="s">
        <v>380</v>
      </c>
      <c r="C5393" t="s">
        <v>910</v>
      </c>
      <c r="D5393" t="s">
        <v>314</v>
      </c>
      <c r="E5393" s="316" t="s">
        <v>219</v>
      </c>
      <c r="F5393" s="316" t="s">
        <v>220</v>
      </c>
      <c r="G5393" s="316" t="s">
        <v>444</v>
      </c>
      <c r="H5393" s="316" t="s">
        <v>318</v>
      </c>
      <c r="I5393" s="316" t="s">
        <v>659</v>
      </c>
      <c r="J5393" s="316" t="s">
        <v>16</v>
      </c>
      <c r="K5393" s="36">
        <v>42</v>
      </c>
      <c r="L5393" s="317">
        <v>0.26249998807907099</v>
      </c>
      <c r="M5393" s="317">
        <v>0.26249998807907099</v>
      </c>
      <c r="N5393" s="36">
        <v>107</v>
      </c>
      <c r="O5393" s="317">
        <v>0.23311999440193179</v>
      </c>
      <c r="P5393" s="317">
        <v>0.23311999440193179</v>
      </c>
      <c r="Q5393" s="36">
        <v>2085</v>
      </c>
      <c r="R5393" s="317">
        <v>0.20908999443054199</v>
      </c>
      <c r="S5393" s="317">
        <v>0.20908999443054199</v>
      </c>
      <c r="T5393" t="s">
        <v>380</v>
      </c>
      <c r="BA5393" s="395">
        <v>1</v>
      </c>
      <c r="BB5393" s="396" t="s">
        <v>861</v>
      </c>
      <c r="BC5393" t="str">
        <f t="shared" si="471"/>
        <v>RYR</v>
      </c>
      <c r="BD5393" t="str">
        <f t="shared" si="472"/>
        <v>NAoMe_initial_imd_2019</v>
      </c>
      <c r="BE5393" s="397" t="s">
        <v>862</v>
      </c>
      <c r="BF5393" t="str">
        <f t="shared" si="473"/>
        <v>3</v>
      </c>
      <c r="BG5393">
        <f t="shared" si="474"/>
        <v>42</v>
      </c>
      <c r="BH5393" s="398">
        <f t="shared" si="475"/>
        <v>0.26249998807907099</v>
      </c>
      <c r="BO5393" s="33"/>
    </row>
    <row r="5394" spans="1:67">
      <c r="A5394" s="316" t="s">
        <v>27</v>
      </c>
      <c r="B5394" t="s">
        <v>380</v>
      </c>
      <c r="C5394" t="s">
        <v>910</v>
      </c>
      <c r="D5394" t="s">
        <v>314</v>
      </c>
      <c r="E5394" s="316" t="s">
        <v>219</v>
      </c>
      <c r="F5394" s="316" t="s">
        <v>220</v>
      </c>
      <c r="G5394" s="316" t="s">
        <v>444</v>
      </c>
      <c r="H5394" s="316" t="s">
        <v>318</v>
      </c>
      <c r="I5394" s="316" t="s">
        <v>659</v>
      </c>
      <c r="J5394" s="316" t="s">
        <v>17</v>
      </c>
      <c r="K5394" s="36">
        <v>44</v>
      </c>
      <c r="L5394" s="317">
        <v>0.27500000596046448</v>
      </c>
      <c r="M5394" s="317">
        <v>0.27500000596046448</v>
      </c>
      <c r="N5394" s="36">
        <v>117</v>
      </c>
      <c r="O5394" s="317">
        <v>0.2549000084400177</v>
      </c>
      <c r="P5394" s="317">
        <v>0.2549000084400177</v>
      </c>
      <c r="Q5394" s="36">
        <v>2024</v>
      </c>
      <c r="R5394" s="317">
        <v>0.2029699981212616</v>
      </c>
      <c r="S5394" s="317">
        <v>0.2029699981212616</v>
      </c>
      <c r="T5394" t="s">
        <v>380</v>
      </c>
      <c r="BA5394" s="395">
        <v>1</v>
      </c>
      <c r="BB5394" s="396" t="s">
        <v>861</v>
      </c>
      <c r="BC5394" t="str">
        <f t="shared" si="471"/>
        <v>RYR</v>
      </c>
      <c r="BD5394" t="str">
        <f t="shared" si="472"/>
        <v>NAoMe_initial_imd_2019</v>
      </c>
      <c r="BE5394" s="397" t="s">
        <v>862</v>
      </c>
      <c r="BF5394" t="str">
        <f t="shared" si="473"/>
        <v>4</v>
      </c>
      <c r="BG5394">
        <f t="shared" si="474"/>
        <v>44</v>
      </c>
      <c r="BH5394" s="398">
        <f t="shared" si="475"/>
        <v>0.27500000596046448</v>
      </c>
      <c r="BO5394" s="33"/>
    </row>
    <row r="5395" spans="1:67">
      <c r="A5395" s="316" t="s">
        <v>27</v>
      </c>
      <c r="B5395" t="s">
        <v>380</v>
      </c>
      <c r="C5395" t="s">
        <v>910</v>
      </c>
      <c r="D5395" t="s">
        <v>314</v>
      </c>
      <c r="E5395" s="316" t="s">
        <v>219</v>
      </c>
      <c r="F5395" s="316" t="s">
        <v>220</v>
      </c>
      <c r="G5395" s="316" t="s">
        <v>444</v>
      </c>
      <c r="H5395" s="316" t="s">
        <v>318</v>
      </c>
      <c r="I5395" s="316" t="s">
        <v>659</v>
      </c>
      <c r="J5395" s="316" t="s">
        <v>295</v>
      </c>
      <c r="K5395" s="36">
        <v>41</v>
      </c>
      <c r="L5395" s="317">
        <v>0.25624999403953552</v>
      </c>
      <c r="M5395" s="317">
        <v>0.25624999403953552</v>
      </c>
      <c r="N5395" s="36">
        <v>148</v>
      </c>
      <c r="O5395" s="317">
        <v>0.32243999838829041</v>
      </c>
      <c r="P5395" s="317">
        <v>0.32243999838829041</v>
      </c>
      <c r="Q5395" s="36">
        <v>2027</v>
      </c>
      <c r="R5395" s="317">
        <v>0.2032700031995773</v>
      </c>
      <c r="S5395" s="317">
        <v>0.2032700031995773</v>
      </c>
      <c r="T5395" t="s">
        <v>380</v>
      </c>
      <c r="BA5395" s="395">
        <v>1</v>
      </c>
      <c r="BB5395" s="396" t="s">
        <v>861</v>
      </c>
      <c r="BC5395" t="str">
        <f t="shared" si="471"/>
        <v>RYR</v>
      </c>
      <c r="BD5395" t="str">
        <f t="shared" si="472"/>
        <v>NAoMe_initial_imd_2019</v>
      </c>
      <c r="BE5395" s="397" t="s">
        <v>862</v>
      </c>
      <c r="BF5395" t="str">
        <f t="shared" si="473"/>
        <v>5 - least deprived</v>
      </c>
      <c r="BG5395">
        <f t="shared" si="474"/>
        <v>41</v>
      </c>
      <c r="BH5395" s="398">
        <f t="shared" si="475"/>
        <v>0.25624999403953552</v>
      </c>
      <c r="BO5395" s="33"/>
    </row>
    <row r="5396" spans="1:67">
      <c r="A5396" s="316" t="s">
        <v>27</v>
      </c>
      <c r="B5396" t="s">
        <v>380</v>
      </c>
      <c r="C5396" t="s">
        <v>910</v>
      </c>
      <c r="D5396" t="s">
        <v>314</v>
      </c>
      <c r="E5396" s="316" t="s">
        <v>219</v>
      </c>
      <c r="F5396" s="316" t="s">
        <v>220</v>
      </c>
      <c r="G5396" s="316" t="s">
        <v>444</v>
      </c>
      <c r="H5396" s="316" t="s">
        <v>318</v>
      </c>
      <c r="I5396" s="316" t="s">
        <v>659</v>
      </c>
      <c r="J5396" s="316" t="s">
        <v>260</v>
      </c>
      <c r="K5396" s="36">
        <v>0</v>
      </c>
      <c r="L5396" s="317">
        <v>0</v>
      </c>
      <c r="M5396" s="317"/>
      <c r="N5396" s="36">
        <v>0</v>
      </c>
      <c r="O5396" s="317">
        <v>0</v>
      </c>
      <c r="P5396" s="317"/>
      <c r="Q5396" s="36">
        <v>0</v>
      </c>
      <c r="R5396" s="317">
        <v>0</v>
      </c>
      <c r="S5396" s="317"/>
      <c r="T5396" t="s">
        <v>380</v>
      </c>
      <c r="BA5396" s="395">
        <v>1</v>
      </c>
      <c r="BB5396" s="396" t="s">
        <v>861</v>
      </c>
      <c r="BC5396" t="str">
        <f t="shared" si="471"/>
        <v>RYR</v>
      </c>
      <c r="BD5396" t="str">
        <f t="shared" si="472"/>
        <v>NAoMe_initial_imd_2019</v>
      </c>
      <c r="BE5396" s="397" t="s">
        <v>862</v>
      </c>
      <c r="BF5396" t="str">
        <f t="shared" si="473"/>
        <v>Unknown</v>
      </c>
      <c r="BG5396">
        <f t="shared" si="474"/>
        <v>0</v>
      </c>
      <c r="BH5396" s="398">
        <f t="shared" si="475"/>
        <v>0</v>
      </c>
      <c r="BO5396" s="33"/>
    </row>
    <row r="5397" spans="1:67">
      <c r="A5397" s="316" t="s">
        <v>27</v>
      </c>
      <c r="B5397" t="s">
        <v>380</v>
      </c>
      <c r="C5397" t="s">
        <v>910</v>
      </c>
      <c r="D5397" t="s">
        <v>314</v>
      </c>
      <c r="E5397" s="316" t="s">
        <v>219</v>
      </c>
      <c r="F5397" s="316" t="s">
        <v>220</v>
      </c>
      <c r="G5397" s="316" t="s">
        <v>444</v>
      </c>
      <c r="H5397" s="316" t="s">
        <v>318</v>
      </c>
      <c r="I5397" s="316" t="s">
        <v>296</v>
      </c>
      <c r="J5397" s="316" t="s">
        <v>297</v>
      </c>
      <c r="K5397" s="36">
        <v>82</v>
      </c>
      <c r="L5397" s="317">
        <v>0.51249998807907104</v>
      </c>
      <c r="M5397" s="317">
        <v>0.53947001695632935</v>
      </c>
      <c r="N5397" s="36">
        <v>242</v>
      </c>
      <c r="O5397" s="317">
        <v>0.52723002433776855</v>
      </c>
      <c r="P5397" s="317">
        <v>0.54751002788543701</v>
      </c>
      <c r="Q5397" s="36">
        <v>5528</v>
      </c>
      <c r="R5397" s="317">
        <v>0.55435001850128174</v>
      </c>
      <c r="S5397" s="317">
        <v>0.56936997175216675</v>
      </c>
      <c r="T5397" t="s">
        <v>380</v>
      </c>
      <c r="BA5397" s="395">
        <v>1</v>
      </c>
      <c r="BB5397" s="396" t="s">
        <v>861</v>
      </c>
      <c r="BC5397" t="str">
        <f t="shared" si="471"/>
        <v>RYR</v>
      </c>
      <c r="BD5397" t="str">
        <f t="shared" si="472"/>
        <v>NAoMe_initial_scarf_731_grp</v>
      </c>
      <c r="BE5397" s="397" t="s">
        <v>862</v>
      </c>
      <c r="BF5397" t="str">
        <f t="shared" si="473"/>
        <v>Fit</v>
      </c>
      <c r="BG5397">
        <f t="shared" si="474"/>
        <v>82</v>
      </c>
      <c r="BH5397" s="398">
        <f t="shared" si="475"/>
        <v>0.51249998807907104</v>
      </c>
      <c r="BO5397" s="33"/>
    </row>
    <row r="5398" spans="1:67">
      <c r="A5398" s="316" t="s">
        <v>27</v>
      </c>
      <c r="B5398" t="s">
        <v>380</v>
      </c>
      <c r="C5398" t="s">
        <v>910</v>
      </c>
      <c r="D5398" t="s">
        <v>314</v>
      </c>
      <c r="E5398" s="316" t="s">
        <v>219</v>
      </c>
      <c r="F5398" s="316" t="s">
        <v>220</v>
      </c>
      <c r="G5398" s="316" t="s">
        <v>444</v>
      </c>
      <c r="H5398" s="316" t="s">
        <v>318</v>
      </c>
      <c r="I5398" s="316" t="s">
        <v>296</v>
      </c>
      <c r="J5398" s="316" t="s">
        <v>298</v>
      </c>
      <c r="K5398" s="36">
        <v>24</v>
      </c>
      <c r="L5398" s="317">
        <v>0.15000000596046451</v>
      </c>
      <c r="M5398" s="317">
        <v>0.15789000689983371</v>
      </c>
      <c r="N5398" s="36">
        <v>69</v>
      </c>
      <c r="O5398" s="317">
        <v>0.1503300070762634</v>
      </c>
      <c r="P5398" s="317">
        <v>0.1561100035905838</v>
      </c>
      <c r="Q5398" s="36">
        <v>1492</v>
      </c>
      <c r="R5398" s="317">
        <v>0.149619996547699</v>
      </c>
      <c r="S5398" s="317">
        <v>0.153669998049736</v>
      </c>
      <c r="T5398" t="s">
        <v>380</v>
      </c>
      <c r="BA5398" s="395">
        <v>1</v>
      </c>
      <c r="BB5398" s="396" t="s">
        <v>861</v>
      </c>
      <c r="BC5398" t="str">
        <f t="shared" si="471"/>
        <v>RYR</v>
      </c>
      <c r="BD5398" t="str">
        <f t="shared" si="472"/>
        <v>NAoMe_initial_scarf_731_grp</v>
      </c>
      <c r="BE5398" s="397" t="s">
        <v>862</v>
      </c>
      <c r="BF5398" t="str">
        <f t="shared" si="473"/>
        <v>Mild frailty</v>
      </c>
      <c r="BG5398">
        <f t="shared" si="474"/>
        <v>24</v>
      </c>
      <c r="BH5398" s="398">
        <f t="shared" si="475"/>
        <v>0.15000000596046451</v>
      </c>
      <c r="BO5398" s="33"/>
    </row>
    <row r="5399" spans="1:67">
      <c r="A5399" s="316" t="s">
        <v>27</v>
      </c>
      <c r="B5399" t="s">
        <v>380</v>
      </c>
      <c r="C5399" t="s">
        <v>910</v>
      </c>
      <c r="D5399" t="s">
        <v>314</v>
      </c>
      <c r="E5399" s="316" t="s">
        <v>219</v>
      </c>
      <c r="F5399" s="316" t="s">
        <v>220</v>
      </c>
      <c r="G5399" s="316" t="s">
        <v>444</v>
      </c>
      <c r="H5399" s="316" t="s">
        <v>318</v>
      </c>
      <c r="I5399" s="316" t="s">
        <v>296</v>
      </c>
      <c r="J5399" s="316" t="s">
        <v>299</v>
      </c>
      <c r="K5399" s="36">
        <v>27</v>
      </c>
      <c r="L5399" s="317">
        <v>0.16875000298023221</v>
      </c>
      <c r="M5399" s="317">
        <v>0.17763000726699829</v>
      </c>
      <c r="N5399" s="36">
        <v>70</v>
      </c>
      <c r="O5399" s="317">
        <v>0.15251000225543981</v>
      </c>
      <c r="P5399" s="317">
        <v>0.1583700031042099</v>
      </c>
      <c r="Q5399" s="36">
        <v>1470</v>
      </c>
      <c r="R5399" s="317">
        <v>0.1474100053310394</v>
      </c>
      <c r="S5399" s="317">
        <v>0.1514099985361099</v>
      </c>
      <c r="T5399" t="s">
        <v>380</v>
      </c>
      <c r="BA5399" s="395">
        <v>1</v>
      </c>
      <c r="BB5399" s="396" t="s">
        <v>861</v>
      </c>
      <c r="BC5399" t="str">
        <f t="shared" si="471"/>
        <v>RYR</v>
      </c>
      <c r="BD5399" t="str">
        <f t="shared" si="472"/>
        <v>NAoMe_initial_scarf_731_grp</v>
      </c>
      <c r="BE5399" s="397" t="s">
        <v>862</v>
      </c>
      <c r="BF5399" t="str">
        <f t="shared" si="473"/>
        <v>Moderate frailty</v>
      </c>
      <c r="BG5399">
        <f t="shared" si="474"/>
        <v>27</v>
      </c>
      <c r="BH5399" s="398">
        <f t="shared" si="475"/>
        <v>0.16875000298023221</v>
      </c>
      <c r="BO5399" s="33"/>
    </row>
    <row r="5400" spans="1:67">
      <c r="A5400" s="316" t="s">
        <v>27</v>
      </c>
      <c r="B5400" t="s">
        <v>380</v>
      </c>
      <c r="C5400" t="s">
        <v>910</v>
      </c>
      <c r="D5400" t="s">
        <v>314</v>
      </c>
      <c r="E5400" s="316" t="s">
        <v>219</v>
      </c>
      <c r="F5400" s="316" t="s">
        <v>220</v>
      </c>
      <c r="G5400" s="316" t="s">
        <v>444</v>
      </c>
      <c r="H5400" s="316" t="s">
        <v>318</v>
      </c>
      <c r="I5400" s="316" t="s">
        <v>296</v>
      </c>
      <c r="J5400" s="316" t="s">
        <v>353</v>
      </c>
      <c r="K5400" s="36">
        <v>8</v>
      </c>
      <c r="L5400" s="317">
        <v>5.000000074505806E-2</v>
      </c>
      <c r="M5400" s="317"/>
      <c r="N5400" s="36">
        <v>17</v>
      </c>
      <c r="O5400" s="317">
        <v>3.7039998918771737E-2</v>
      </c>
      <c r="P5400" s="317"/>
      <c r="Q5400" s="36">
        <v>263</v>
      </c>
      <c r="R5400" s="317">
        <v>2.6370000094175339E-2</v>
      </c>
      <c r="S5400" s="317"/>
      <c r="T5400" t="s">
        <v>380</v>
      </c>
      <c r="BA5400" s="395">
        <v>1</v>
      </c>
      <c r="BB5400" s="396" t="s">
        <v>861</v>
      </c>
      <c r="BC5400" t="str">
        <f t="shared" si="471"/>
        <v>RYR</v>
      </c>
      <c r="BD5400" t="str">
        <f t="shared" si="472"/>
        <v>NAoMe_initial_scarf_731_grp</v>
      </c>
      <c r="BE5400" s="397" t="s">
        <v>862</v>
      </c>
      <c r="BF5400" t="str">
        <f t="shared" si="473"/>
        <v>Not in HESAPC</v>
      </c>
      <c r="BG5400">
        <f t="shared" si="474"/>
        <v>8</v>
      </c>
      <c r="BH5400" s="398">
        <f t="shared" si="475"/>
        <v>5.000000074505806E-2</v>
      </c>
      <c r="BO5400" s="33"/>
    </row>
    <row r="5401" spans="1:67">
      <c r="A5401" s="316" t="s">
        <v>27</v>
      </c>
      <c r="B5401" t="s">
        <v>380</v>
      </c>
      <c r="C5401" t="s">
        <v>910</v>
      </c>
      <c r="D5401" t="s">
        <v>314</v>
      </c>
      <c r="E5401" s="316" t="s">
        <v>219</v>
      </c>
      <c r="F5401" s="316" t="s">
        <v>220</v>
      </c>
      <c r="G5401" s="316" t="s">
        <v>444</v>
      </c>
      <c r="H5401" s="316" t="s">
        <v>318</v>
      </c>
      <c r="I5401" s="316" t="s">
        <v>296</v>
      </c>
      <c r="J5401" s="316" t="s">
        <v>300</v>
      </c>
      <c r="K5401" s="36">
        <v>19</v>
      </c>
      <c r="L5401" s="317">
        <v>0.11874999850988389</v>
      </c>
      <c r="M5401" s="317">
        <v>0.125</v>
      </c>
      <c r="N5401" s="36">
        <v>61</v>
      </c>
      <c r="O5401" s="317">
        <v>0.1328999996185303</v>
      </c>
      <c r="P5401" s="317">
        <v>0.1380099952220917</v>
      </c>
      <c r="Q5401" s="36">
        <v>1219</v>
      </c>
      <c r="R5401" s="317">
        <v>0.1222399994730949</v>
      </c>
      <c r="S5401" s="317">
        <v>0.12555000185966489</v>
      </c>
      <c r="T5401" t="s">
        <v>380</v>
      </c>
      <c r="BA5401" s="395">
        <v>1</v>
      </c>
      <c r="BB5401" s="396" t="s">
        <v>861</v>
      </c>
      <c r="BC5401" t="str">
        <f t="shared" si="471"/>
        <v>RYR</v>
      </c>
      <c r="BD5401" t="str">
        <f t="shared" si="472"/>
        <v>NAoMe_initial_scarf_731_grp</v>
      </c>
      <c r="BE5401" s="397" t="s">
        <v>862</v>
      </c>
      <c r="BF5401" t="str">
        <f t="shared" si="473"/>
        <v>Severe frailty</v>
      </c>
      <c r="BG5401">
        <f t="shared" si="474"/>
        <v>19</v>
      </c>
      <c r="BH5401" s="398">
        <f t="shared" si="475"/>
        <v>0.11874999850988389</v>
      </c>
      <c r="BO5401" s="33"/>
    </row>
    <row r="5402" spans="1:67">
      <c r="A5402" s="316" t="s">
        <v>27</v>
      </c>
      <c r="B5402" t="s">
        <v>380</v>
      </c>
      <c r="C5402" t="s">
        <v>910</v>
      </c>
      <c r="D5402" t="s">
        <v>314</v>
      </c>
      <c r="E5402" s="316" t="s">
        <v>209</v>
      </c>
      <c r="F5402" s="316" t="s">
        <v>273</v>
      </c>
      <c r="G5402" s="316" t="s">
        <v>430</v>
      </c>
      <c r="H5402" s="316" t="s">
        <v>327</v>
      </c>
      <c r="I5402" s="316" t="s">
        <v>310</v>
      </c>
      <c r="J5402" s="316" t="s">
        <v>277</v>
      </c>
      <c r="K5402" s="36">
        <v>2</v>
      </c>
      <c r="L5402" s="317">
        <v>9.5199998468160629E-3</v>
      </c>
      <c r="M5402" s="317"/>
      <c r="N5402" s="36">
        <v>8</v>
      </c>
      <c r="O5402" s="317">
        <v>8.8099995627999306E-3</v>
      </c>
      <c r="P5402" s="317"/>
      <c r="Q5402" s="36">
        <v>70</v>
      </c>
      <c r="R5402" s="317">
        <v>7.0199999026954174E-3</v>
      </c>
      <c r="S5402" s="317"/>
      <c r="T5402" t="s">
        <v>380</v>
      </c>
      <c r="BA5402" s="395">
        <v>1</v>
      </c>
      <c r="BB5402" s="396" t="s">
        <v>861</v>
      </c>
      <c r="BC5402" t="str">
        <f t="shared" si="471"/>
        <v>RTG</v>
      </c>
      <c r="BD5402" t="str">
        <f t="shared" si="472"/>
        <v>NAoMe_initial_age_decades_80cap</v>
      </c>
      <c r="BE5402" s="397" t="s">
        <v>862</v>
      </c>
      <c r="BF5402" t="str">
        <f t="shared" si="473"/>
        <v>18-29 yrs</v>
      </c>
      <c r="BG5402">
        <f t="shared" si="474"/>
        <v>2</v>
      </c>
      <c r="BH5402" s="398">
        <f t="shared" si="475"/>
        <v>9.5199998468160629E-3</v>
      </c>
      <c r="BO5402" s="33"/>
    </row>
    <row r="5403" spans="1:67">
      <c r="A5403" s="316" t="s">
        <v>27</v>
      </c>
      <c r="B5403" t="s">
        <v>380</v>
      </c>
      <c r="C5403" t="s">
        <v>910</v>
      </c>
      <c r="D5403" t="s">
        <v>314</v>
      </c>
      <c r="E5403" s="316" t="s">
        <v>209</v>
      </c>
      <c r="F5403" s="316" t="s">
        <v>273</v>
      </c>
      <c r="G5403" s="316" t="s">
        <v>430</v>
      </c>
      <c r="H5403" s="316" t="s">
        <v>327</v>
      </c>
      <c r="I5403" s="316" t="s">
        <v>310</v>
      </c>
      <c r="J5403" s="316" t="s">
        <v>278</v>
      </c>
      <c r="K5403" s="36">
        <v>8</v>
      </c>
      <c r="L5403" s="317">
        <v>3.8100000470876687E-2</v>
      </c>
      <c r="M5403" s="317"/>
      <c r="N5403" s="36">
        <v>29</v>
      </c>
      <c r="O5403" s="317">
        <v>3.1939998269081123E-2</v>
      </c>
      <c r="P5403" s="317"/>
      <c r="Q5403" s="36">
        <v>429</v>
      </c>
      <c r="R5403" s="317">
        <v>4.3019998818635941E-2</v>
      </c>
      <c r="S5403" s="317"/>
      <c r="T5403" t="s">
        <v>380</v>
      </c>
      <c r="BA5403" s="395">
        <v>1</v>
      </c>
      <c r="BB5403" s="396" t="s">
        <v>861</v>
      </c>
      <c r="BC5403" t="str">
        <f t="shared" si="471"/>
        <v>RTG</v>
      </c>
      <c r="BD5403" t="str">
        <f t="shared" si="472"/>
        <v>NAoMe_initial_age_decades_80cap</v>
      </c>
      <c r="BE5403" s="397" t="s">
        <v>862</v>
      </c>
      <c r="BF5403" t="str">
        <f t="shared" si="473"/>
        <v>30-39 yrs</v>
      </c>
      <c r="BG5403">
        <f t="shared" si="474"/>
        <v>8</v>
      </c>
      <c r="BH5403" s="398">
        <f t="shared" si="475"/>
        <v>3.8100000470876687E-2</v>
      </c>
      <c r="BO5403" s="33"/>
    </row>
    <row r="5404" spans="1:67">
      <c r="A5404" s="316" t="s">
        <v>27</v>
      </c>
      <c r="B5404" t="s">
        <v>380</v>
      </c>
      <c r="C5404" t="s">
        <v>910</v>
      </c>
      <c r="D5404" t="s">
        <v>314</v>
      </c>
      <c r="E5404" s="316" t="s">
        <v>209</v>
      </c>
      <c r="F5404" s="316" t="s">
        <v>273</v>
      </c>
      <c r="G5404" s="316" t="s">
        <v>430</v>
      </c>
      <c r="H5404" s="316" t="s">
        <v>327</v>
      </c>
      <c r="I5404" s="316" t="s">
        <v>310</v>
      </c>
      <c r="J5404" s="316" t="s">
        <v>279</v>
      </c>
      <c r="K5404" s="36">
        <v>16</v>
      </c>
      <c r="L5404" s="317">
        <v>7.6190002262592316E-2</v>
      </c>
      <c r="M5404" s="317"/>
      <c r="N5404" s="36">
        <v>78</v>
      </c>
      <c r="O5404" s="317">
        <v>8.5900001227855682E-2</v>
      </c>
      <c r="P5404" s="317"/>
      <c r="Q5404" s="36">
        <v>1024</v>
      </c>
      <c r="R5404" s="317">
        <v>0.1026899963617325</v>
      </c>
      <c r="S5404" s="317"/>
      <c r="T5404" t="s">
        <v>380</v>
      </c>
      <c r="BA5404" s="395">
        <v>1</v>
      </c>
      <c r="BB5404" s="396" t="s">
        <v>861</v>
      </c>
      <c r="BC5404" t="str">
        <f t="shared" si="471"/>
        <v>RTG</v>
      </c>
      <c r="BD5404" t="str">
        <f t="shared" si="472"/>
        <v>NAoMe_initial_age_decades_80cap</v>
      </c>
      <c r="BE5404" s="397" t="s">
        <v>862</v>
      </c>
      <c r="BF5404" t="str">
        <f t="shared" si="473"/>
        <v>40-49 yrs</v>
      </c>
      <c r="BG5404">
        <f t="shared" si="474"/>
        <v>16</v>
      </c>
      <c r="BH5404" s="398">
        <f t="shared" si="475"/>
        <v>7.6190002262592316E-2</v>
      </c>
      <c r="BO5404" s="33"/>
    </row>
    <row r="5405" spans="1:67">
      <c r="A5405" s="316" t="s">
        <v>27</v>
      </c>
      <c r="B5405" t="s">
        <v>380</v>
      </c>
      <c r="C5405" t="s">
        <v>910</v>
      </c>
      <c r="D5405" t="s">
        <v>314</v>
      </c>
      <c r="E5405" s="316" t="s">
        <v>209</v>
      </c>
      <c r="F5405" s="316" t="s">
        <v>273</v>
      </c>
      <c r="G5405" s="316" t="s">
        <v>430</v>
      </c>
      <c r="H5405" s="316" t="s">
        <v>327</v>
      </c>
      <c r="I5405" s="316" t="s">
        <v>310</v>
      </c>
      <c r="J5405" s="316" t="s">
        <v>280</v>
      </c>
      <c r="K5405" s="36">
        <v>53</v>
      </c>
      <c r="L5405" s="317">
        <v>0.25238001346588129</v>
      </c>
      <c r="M5405" s="317"/>
      <c r="N5405" s="36">
        <v>159</v>
      </c>
      <c r="O5405" s="317">
        <v>0.17510999739170069</v>
      </c>
      <c r="P5405" s="317"/>
      <c r="Q5405" s="36">
        <v>1733</v>
      </c>
      <c r="R5405" s="317">
        <v>0.17378999292850489</v>
      </c>
      <c r="S5405" s="317"/>
      <c r="T5405" t="s">
        <v>380</v>
      </c>
      <c r="BA5405" s="395">
        <v>1</v>
      </c>
      <c r="BB5405" s="396" t="s">
        <v>861</v>
      </c>
      <c r="BC5405" t="str">
        <f t="shared" si="471"/>
        <v>RTG</v>
      </c>
      <c r="BD5405" t="str">
        <f t="shared" si="472"/>
        <v>NAoMe_initial_age_decades_80cap</v>
      </c>
      <c r="BE5405" s="397" t="s">
        <v>862</v>
      </c>
      <c r="BF5405" t="str">
        <f t="shared" si="473"/>
        <v>50-59 yrs</v>
      </c>
      <c r="BG5405">
        <f t="shared" si="474"/>
        <v>53</v>
      </c>
      <c r="BH5405" s="398">
        <f t="shared" si="475"/>
        <v>0.25238001346588129</v>
      </c>
      <c r="BO5405" s="33"/>
    </row>
    <row r="5406" spans="1:67">
      <c r="A5406" s="316" t="s">
        <v>27</v>
      </c>
      <c r="B5406" t="s">
        <v>380</v>
      </c>
      <c r="C5406" t="s">
        <v>910</v>
      </c>
      <c r="D5406" t="s">
        <v>314</v>
      </c>
      <c r="E5406" s="316" t="s">
        <v>209</v>
      </c>
      <c r="F5406" s="316" t="s">
        <v>273</v>
      </c>
      <c r="G5406" s="316" t="s">
        <v>430</v>
      </c>
      <c r="H5406" s="316" t="s">
        <v>327</v>
      </c>
      <c r="I5406" s="316" t="s">
        <v>310</v>
      </c>
      <c r="J5406" s="316" t="s">
        <v>281</v>
      </c>
      <c r="K5406" s="36">
        <v>47</v>
      </c>
      <c r="L5406" s="317">
        <v>0.22381000220775599</v>
      </c>
      <c r="M5406" s="317"/>
      <c r="N5406" s="36">
        <v>179</v>
      </c>
      <c r="O5406" s="317">
        <v>0.1971399933099747</v>
      </c>
      <c r="P5406" s="317"/>
      <c r="Q5406" s="36">
        <v>1931</v>
      </c>
      <c r="R5406" s="317">
        <v>0.19363999366760251</v>
      </c>
      <c r="S5406" s="317"/>
      <c r="T5406" t="s">
        <v>380</v>
      </c>
      <c r="BA5406" s="395">
        <v>1</v>
      </c>
      <c r="BB5406" s="396" t="s">
        <v>861</v>
      </c>
      <c r="BC5406" t="str">
        <f t="shared" si="471"/>
        <v>RTG</v>
      </c>
      <c r="BD5406" t="str">
        <f t="shared" si="472"/>
        <v>NAoMe_initial_age_decades_80cap</v>
      </c>
      <c r="BE5406" s="397" t="s">
        <v>862</v>
      </c>
      <c r="BF5406" t="str">
        <f t="shared" si="473"/>
        <v>60-69 yrs</v>
      </c>
      <c r="BG5406">
        <f t="shared" si="474"/>
        <v>47</v>
      </c>
      <c r="BH5406" s="398">
        <f t="shared" si="475"/>
        <v>0.22381000220775599</v>
      </c>
      <c r="BO5406" s="33"/>
    </row>
    <row r="5407" spans="1:67">
      <c r="A5407" s="316" t="s">
        <v>27</v>
      </c>
      <c r="B5407" t="s">
        <v>380</v>
      </c>
      <c r="C5407" t="s">
        <v>910</v>
      </c>
      <c r="D5407" t="s">
        <v>314</v>
      </c>
      <c r="E5407" s="316" t="s">
        <v>209</v>
      </c>
      <c r="F5407" s="316" t="s">
        <v>273</v>
      </c>
      <c r="G5407" s="316" t="s">
        <v>430</v>
      </c>
      <c r="H5407" s="316" t="s">
        <v>327</v>
      </c>
      <c r="I5407" s="316" t="s">
        <v>310</v>
      </c>
      <c r="J5407" s="316" t="s">
        <v>282</v>
      </c>
      <c r="K5407" s="36">
        <v>46</v>
      </c>
      <c r="L5407" s="317">
        <v>0.21905000507831571</v>
      </c>
      <c r="M5407" s="317"/>
      <c r="N5407" s="36">
        <v>238</v>
      </c>
      <c r="O5407" s="317">
        <v>0.26210999488830572</v>
      </c>
      <c r="P5407" s="317"/>
      <c r="Q5407" s="36">
        <v>2493</v>
      </c>
      <c r="R5407" s="317">
        <v>0.25</v>
      </c>
      <c r="S5407" s="317"/>
      <c r="T5407" t="s">
        <v>380</v>
      </c>
      <c r="BA5407" s="395">
        <v>1</v>
      </c>
      <c r="BB5407" s="396" t="s">
        <v>861</v>
      </c>
      <c r="BC5407" t="str">
        <f t="shared" si="471"/>
        <v>RTG</v>
      </c>
      <c r="BD5407" t="str">
        <f t="shared" si="472"/>
        <v>NAoMe_initial_age_decades_80cap</v>
      </c>
      <c r="BE5407" s="397" t="s">
        <v>862</v>
      </c>
      <c r="BF5407" t="str">
        <f t="shared" si="473"/>
        <v>70-79 yrs</v>
      </c>
      <c r="BG5407">
        <f t="shared" si="474"/>
        <v>46</v>
      </c>
      <c r="BH5407" s="398">
        <f t="shared" si="475"/>
        <v>0.21905000507831571</v>
      </c>
      <c r="BO5407" s="33"/>
    </row>
    <row r="5408" spans="1:67">
      <c r="A5408" s="316" t="s">
        <v>27</v>
      </c>
      <c r="B5408" t="s">
        <v>380</v>
      </c>
      <c r="C5408" t="s">
        <v>910</v>
      </c>
      <c r="D5408" t="s">
        <v>314</v>
      </c>
      <c r="E5408" s="316" t="s">
        <v>209</v>
      </c>
      <c r="F5408" s="316" t="s">
        <v>273</v>
      </c>
      <c r="G5408" s="316" t="s">
        <v>430</v>
      </c>
      <c r="H5408" s="316" t="s">
        <v>327</v>
      </c>
      <c r="I5408" s="316" t="s">
        <v>310</v>
      </c>
      <c r="J5408" s="316" t="s">
        <v>283</v>
      </c>
      <c r="K5408" s="36">
        <v>38</v>
      </c>
      <c r="L5408" s="317">
        <v>0.18095000088214869</v>
      </c>
      <c r="M5408" s="317"/>
      <c r="N5408" s="36">
        <v>217</v>
      </c>
      <c r="O5408" s="317">
        <v>0.238989993929863</v>
      </c>
      <c r="P5408" s="317"/>
      <c r="Q5408" s="36">
        <v>2292</v>
      </c>
      <c r="R5408" s="317">
        <v>0.2298399955034256</v>
      </c>
      <c r="S5408" s="317"/>
      <c r="T5408" t="s">
        <v>380</v>
      </c>
      <c r="BA5408" s="395">
        <v>1</v>
      </c>
      <c r="BB5408" s="396" t="s">
        <v>861</v>
      </c>
      <c r="BC5408" t="str">
        <f t="shared" si="471"/>
        <v>RTG</v>
      </c>
      <c r="BD5408" t="str">
        <f t="shared" si="472"/>
        <v>NAoMe_initial_age_decades_80cap</v>
      </c>
      <c r="BE5408" s="397" t="s">
        <v>862</v>
      </c>
      <c r="BF5408" t="str">
        <f t="shared" si="473"/>
        <v>80+ yrs</v>
      </c>
      <c r="BG5408">
        <f t="shared" si="474"/>
        <v>38</v>
      </c>
      <c r="BH5408" s="398">
        <f t="shared" si="475"/>
        <v>0.18095000088214869</v>
      </c>
      <c r="BO5408" s="33"/>
    </row>
    <row r="5409" spans="1:67">
      <c r="A5409" s="316" t="s">
        <v>27</v>
      </c>
      <c r="B5409" t="s">
        <v>380</v>
      </c>
      <c r="C5409" t="s">
        <v>910</v>
      </c>
      <c r="D5409" t="s">
        <v>314</v>
      </c>
      <c r="E5409" s="316" t="s">
        <v>209</v>
      </c>
      <c r="F5409" s="316" t="s">
        <v>273</v>
      </c>
      <c r="G5409" s="316" t="s">
        <v>430</v>
      </c>
      <c r="H5409" s="316" t="s">
        <v>327</v>
      </c>
      <c r="I5409" s="316" t="s">
        <v>341</v>
      </c>
      <c r="J5409" s="316" t="s">
        <v>13</v>
      </c>
      <c r="K5409" s="36">
        <v>153</v>
      </c>
      <c r="L5409" s="317">
        <v>0.72856998443603516</v>
      </c>
      <c r="M5409" s="317">
        <v>0.7320600152015686</v>
      </c>
      <c r="N5409" s="36">
        <v>594</v>
      </c>
      <c r="O5409" s="317">
        <v>0.65419000387191772</v>
      </c>
      <c r="P5409" s="317">
        <v>0.67119002342224121</v>
      </c>
      <c r="Q5409" s="36">
        <v>6753</v>
      </c>
      <c r="R5409" s="317">
        <v>0.67720001935958862</v>
      </c>
      <c r="S5409" s="317">
        <v>0.69554001092910767</v>
      </c>
      <c r="T5409" t="s">
        <v>380</v>
      </c>
      <c r="BA5409" s="395">
        <v>1</v>
      </c>
      <c r="BB5409" s="396" t="s">
        <v>861</v>
      </c>
      <c r="BC5409" t="str">
        <f t="shared" si="471"/>
        <v>RTG</v>
      </c>
      <c r="BD5409" t="str">
        <f t="shared" si="472"/>
        <v>NAoMe_initial_ch_score_2cap</v>
      </c>
      <c r="BE5409" s="397" t="s">
        <v>862</v>
      </c>
      <c r="BF5409" t="str">
        <f t="shared" si="473"/>
        <v>0</v>
      </c>
      <c r="BG5409">
        <f t="shared" si="474"/>
        <v>153</v>
      </c>
      <c r="BH5409" s="398">
        <f t="shared" si="475"/>
        <v>0.72856998443603516</v>
      </c>
      <c r="BO5409" s="33"/>
    </row>
    <row r="5410" spans="1:67">
      <c r="A5410" s="316" t="s">
        <v>27</v>
      </c>
      <c r="B5410" t="s">
        <v>380</v>
      </c>
      <c r="C5410" t="s">
        <v>910</v>
      </c>
      <c r="D5410" t="s">
        <v>314</v>
      </c>
      <c r="E5410" s="316" t="s">
        <v>209</v>
      </c>
      <c r="F5410" s="316" t="s">
        <v>273</v>
      </c>
      <c r="G5410" s="316" t="s">
        <v>430</v>
      </c>
      <c r="H5410" s="316" t="s">
        <v>327</v>
      </c>
      <c r="I5410" s="316" t="s">
        <v>341</v>
      </c>
      <c r="J5410" s="316" t="s">
        <v>14</v>
      </c>
      <c r="K5410" s="36">
        <v>28</v>
      </c>
      <c r="L5410" s="317">
        <v>0.13333000242710111</v>
      </c>
      <c r="M5410" s="317">
        <v>0.13397000730037689</v>
      </c>
      <c r="N5410" s="36">
        <v>152</v>
      </c>
      <c r="O5410" s="317">
        <v>0.16740000247955319</v>
      </c>
      <c r="P5410" s="317">
        <v>0.17174999415874481</v>
      </c>
      <c r="Q5410" s="36">
        <v>1630</v>
      </c>
      <c r="R5410" s="317">
        <v>0.16346000134944921</v>
      </c>
      <c r="S5410" s="317">
        <v>0.16788999736309049</v>
      </c>
      <c r="T5410" t="s">
        <v>380</v>
      </c>
      <c r="BA5410" s="395">
        <v>1</v>
      </c>
      <c r="BB5410" s="396" t="s">
        <v>861</v>
      </c>
      <c r="BC5410" t="str">
        <f t="shared" si="471"/>
        <v>RTG</v>
      </c>
      <c r="BD5410" t="str">
        <f t="shared" si="472"/>
        <v>NAoMe_initial_ch_score_2cap</v>
      </c>
      <c r="BE5410" s="397" t="s">
        <v>862</v>
      </c>
      <c r="BF5410" t="str">
        <f t="shared" si="473"/>
        <v>1</v>
      </c>
      <c r="BG5410">
        <f t="shared" si="474"/>
        <v>28</v>
      </c>
      <c r="BH5410" s="398">
        <f t="shared" si="475"/>
        <v>0.13333000242710111</v>
      </c>
      <c r="BO5410" s="33"/>
    </row>
    <row r="5411" spans="1:67">
      <c r="A5411" s="316" t="s">
        <v>27</v>
      </c>
      <c r="B5411" t="s">
        <v>380</v>
      </c>
      <c r="C5411" t="s">
        <v>910</v>
      </c>
      <c r="D5411" t="s">
        <v>314</v>
      </c>
      <c r="E5411" s="316" t="s">
        <v>209</v>
      </c>
      <c r="F5411" s="316" t="s">
        <v>273</v>
      </c>
      <c r="G5411" s="316" t="s">
        <v>430</v>
      </c>
      <c r="H5411" s="316" t="s">
        <v>327</v>
      </c>
      <c r="I5411" s="316" t="s">
        <v>341</v>
      </c>
      <c r="J5411" s="316" t="s">
        <v>301</v>
      </c>
      <c r="K5411" s="36">
        <v>28</v>
      </c>
      <c r="L5411" s="317">
        <v>0.13333000242710111</v>
      </c>
      <c r="M5411" s="317">
        <v>0.13397000730037689</v>
      </c>
      <c r="N5411" s="36">
        <v>139</v>
      </c>
      <c r="O5411" s="317">
        <v>0.15308000147342679</v>
      </c>
      <c r="P5411" s="317">
        <v>0.1570599973201752</v>
      </c>
      <c r="Q5411" s="36">
        <v>1326</v>
      </c>
      <c r="R5411" s="317">
        <v>0.132970005273819</v>
      </c>
      <c r="S5411" s="317">
        <v>0.13657000660896301</v>
      </c>
      <c r="T5411" t="s">
        <v>380</v>
      </c>
      <c r="BA5411" s="395">
        <v>1</v>
      </c>
      <c r="BB5411" s="396" t="s">
        <v>861</v>
      </c>
      <c r="BC5411" t="str">
        <f t="shared" si="471"/>
        <v>RTG</v>
      </c>
      <c r="BD5411" t="str">
        <f t="shared" si="472"/>
        <v>NAoMe_initial_ch_score_2cap</v>
      </c>
      <c r="BE5411" s="397" t="s">
        <v>862</v>
      </c>
      <c r="BF5411" t="str">
        <f t="shared" si="473"/>
        <v>2+</v>
      </c>
      <c r="BG5411">
        <f t="shared" si="474"/>
        <v>28</v>
      </c>
      <c r="BH5411" s="398">
        <f t="shared" si="475"/>
        <v>0.13333000242710111</v>
      </c>
      <c r="BO5411" s="33"/>
    </row>
    <row r="5412" spans="1:67">
      <c r="A5412" s="316" t="s">
        <v>27</v>
      </c>
      <c r="B5412" t="s">
        <v>380</v>
      </c>
      <c r="C5412" t="s">
        <v>910</v>
      </c>
      <c r="D5412" t="s">
        <v>314</v>
      </c>
      <c r="E5412" s="316" t="s">
        <v>209</v>
      </c>
      <c r="F5412" s="316" t="s">
        <v>273</v>
      </c>
      <c r="G5412" s="316" t="s">
        <v>430</v>
      </c>
      <c r="H5412" s="316" t="s">
        <v>327</v>
      </c>
      <c r="I5412" s="316" t="s">
        <v>341</v>
      </c>
      <c r="J5412" s="316" t="s">
        <v>260</v>
      </c>
      <c r="K5412" s="36">
        <v>1</v>
      </c>
      <c r="L5412" s="317">
        <v>4.7599999234080306E-3</v>
      </c>
      <c r="M5412" s="317"/>
      <c r="N5412" s="36">
        <v>23</v>
      </c>
      <c r="O5412" s="317">
        <v>2.5329999625682831E-2</v>
      </c>
      <c r="P5412" s="317"/>
      <c r="Q5412" s="36">
        <v>263</v>
      </c>
      <c r="R5412" s="317">
        <v>2.6370000094175339E-2</v>
      </c>
      <c r="S5412" s="317"/>
      <c r="T5412" t="s">
        <v>380</v>
      </c>
      <c r="BA5412" s="395">
        <v>1</v>
      </c>
      <c r="BB5412" s="396" t="s">
        <v>861</v>
      </c>
      <c r="BC5412" t="str">
        <f t="shared" si="471"/>
        <v>RTG</v>
      </c>
      <c r="BD5412" t="str">
        <f t="shared" si="472"/>
        <v>NAoMe_initial_ch_score_2cap</v>
      </c>
      <c r="BE5412" s="397" t="s">
        <v>862</v>
      </c>
      <c r="BF5412" t="str">
        <f t="shared" si="473"/>
        <v>Unknown</v>
      </c>
      <c r="BG5412">
        <f t="shared" si="474"/>
        <v>1</v>
      </c>
      <c r="BH5412" s="398">
        <f t="shared" si="475"/>
        <v>4.7599999234080306E-3</v>
      </c>
      <c r="BO5412" s="33"/>
    </row>
    <row r="5413" spans="1:67">
      <c r="A5413" s="316" t="s">
        <v>27</v>
      </c>
      <c r="B5413" t="s">
        <v>380</v>
      </c>
      <c r="C5413" t="s">
        <v>910</v>
      </c>
      <c r="D5413" t="s">
        <v>314</v>
      </c>
      <c r="E5413" s="316" t="s">
        <v>209</v>
      </c>
      <c r="F5413" s="316" t="s">
        <v>273</v>
      </c>
      <c r="G5413" s="316" t="s">
        <v>430</v>
      </c>
      <c r="H5413" s="316" t="s">
        <v>327</v>
      </c>
      <c r="I5413" s="316" t="s">
        <v>309</v>
      </c>
      <c r="J5413" s="316" t="s">
        <v>289</v>
      </c>
      <c r="K5413" s="36">
        <v>53</v>
      </c>
      <c r="L5413" s="317">
        <v>0.25238001346588129</v>
      </c>
      <c r="M5413" s="317"/>
      <c r="N5413" s="36">
        <v>290</v>
      </c>
      <c r="O5413" s="317">
        <v>0.31937998533248901</v>
      </c>
      <c r="P5413" s="317"/>
      <c r="Q5413" s="36">
        <v>3283</v>
      </c>
      <c r="R5413" s="317">
        <v>0.3292199969291687</v>
      </c>
      <c r="S5413" s="317"/>
      <c r="T5413" t="s">
        <v>380</v>
      </c>
      <c r="BA5413" s="395">
        <v>1</v>
      </c>
      <c r="BB5413" s="396" t="s">
        <v>861</v>
      </c>
      <c r="BC5413" t="str">
        <f t="shared" si="471"/>
        <v>RTG</v>
      </c>
      <c r="BD5413" t="str">
        <f t="shared" si="472"/>
        <v>NAoMe_initial_diagnosis_year</v>
      </c>
      <c r="BE5413" s="397" t="s">
        <v>862</v>
      </c>
      <c r="BF5413" t="str">
        <f t="shared" si="473"/>
        <v>2021</v>
      </c>
      <c r="BG5413">
        <f t="shared" si="474"/>
        <v>53</v>
      </c>
      <c r="BH5413" s="398">
        <f t="shared" si="475"/>
        <v>0.25238001346588129</v>
      </c>
      <c r="BO5413" s="33"/>
    </row>
    <row r="5414" spans="1:67">
      <c r="A5414" s="316" t="s">
        <v>27</v>
      </c>
      <c r="B5414" t="s">
        <v>380</v>
      </c>
      <c r="C5414" t="s">
        <v>910</v>
      </c>
      <c r="D5414" t="s">
        <v>314</v>
      </c>
      <c r="E5414" s="316" t="s">
        <v>209</v>
      </c>
      <c r="F5414" s="316" t="s">
        <v>273</v>
      </c>
      <c r="G5414" s="316" t="s">
        <v>430</v>
      </c>
      <c r="H5414" s="316" t="s">
        <v>327</v>
      </c>
      <c r="I5414" s="316" t="s">
        <v>309</v>
      </c>
      <c r="J5414" s="316" t="s">
        <v>816</v>
      </c>
      <c r="K5414" s="36">
        <v>52</v>
      </c>
      <c r="L5414" s="317">
        <v>0.24762000143527979</v>
      </c>
      <c r="M5414" s="317"/>
      <c r="N5414" s="36">
        <v>299</v>
      </c>
      <c r="O5414" s="317">
        <v>0.32929998636245728</v>
      </c>
      <c r="P5414" s="317"/>
      <c r="Q5414" s="36">
        <v>3315</v>
      </c>
      <c r="R5414" s="317">
        <v>0.33243000507354742</v>
      </c>
      <c r="S5414" s="317"/>
      <c r="T5414" t="s">
        <v>380</v>
      </c>
      <c r="BA5414" s="395">
        <v>1</v>
      </c>
      <c r="BB5414" s="396" t="s">
        <v>861</v>
      </c>
      <c r="BC5414" t="str">
        <f t="shared" si="471"/>
        <v>RTG</v>
      </c>
      <c r="BD5414" t="str">
        <f t="shared" si="472"/>
        <v>NAoMe_initial_diagnosis_year</v>
      </c>
      <c r="BE5414" s="397" t="s">
        <v>862</v>
      </c>
      <c r="BF5414" t="str">
        <f t="shared" si="473"/>
        <v>2022</v>
      </c>
      <c r="BG5414">
        <f t="shared" si="474"/>
        <v>52</v>
      </c>
      <c r="BH5414" s="398">
        <f t="shared" si="475"/>
        <v>0.24762000143527979</v>
      </c>
      <c r="BO5414" s="33"/>
    </row>
    <row r="5415" spans="1:67">
      <c r="A5415" s="316" t="s">
        <v>27</v>
      </c>
      <c r="B5415" t="s">
        <v>380</v>
      </c>
      <c r="C5415" t="s">
        <v>910</v>
      </c>
      <c r="D5415" t="s">
        <v>314</v>
      </c>
      <c r="E5415" s="316" t="s">
        <v>209</v>
      </c>
      <c r="F5415" s="316" t="s">
        <v>273</v>
      </c>
      <c r="G5415" s="316" t="s">
        <v>430</v>
      </c>
      <c r="H5415" s="316" t="s">
        <v>327</v>
      </c>
      <c r="I5415" s="316" t="s">
        <v>309</v>
      </c>
      <c r="J5415" s="316" t="s">
        <v>946</v>
      </c>
      <c r="K5415" s="36">
        <v>105</v>
      </c>
      <c r="L5415" s="317">
        <v>0.5</v>
      </c>
      <c r="M5415" s="317"/>
      <c r="N5415" s="36">
        <v>319</v>
      </c>
      <c r="O5415" s="317">
        <v>0.35131999850273132</v>
      </c>
      <c r="P5415" s="317"/>
      <c r="Q5415" s="36">
        <v>3374</v>
      </c>
      <c r="R5415" s="317">
        <v>0.33834999799728388</v>
      </c>
      <c r="S5415" s="317"/>
      <c r="T5415" t="s">
        <v>380</v>
      </c>
      <c r="BA5415" s="395">
        <v>1</v>
      </c>
      <c r="BB5415" s="396" t="s">
        <v>861</v>
      </c>
      <c r="BC5415" t="str">
        <f t="shared" si="471"/>
        <v>RTG</v>
      </c>
      <c r="BD5415" t="str">
        <f t="shared" si="472"/>
        <v>NAoMe_initial_diagnosis_year</v>
      </c>
      <c r="BE5415" s="397" t="s">
        <v>862</v>
      </c>
      <c r="BF5415" t="str">
        <f t="shared" si="473"/>
        <v>2023</v>
      </c>
      <c r="BG5415">
        <f t="shared" si="474"/>
        <v>105</v>
      </c>
      <c r="BH5415" s="398">
        <f t="shared" si="475"/>
        <v>0.5</v>
      </c>
      <c r="BO5415" s="33"/>
    </row>
    <row r="5416" spans="1:67">
      <c r="A5416" s="316" t="s">
        <v>27</v>
      </c>
      <c r="B5416" t="s">
        <v>380</v>
      </c>
      <c r="C5416" t="s">
        <v>910</v>
      </c>
      <c r="D5416" t="s">
        <v>314</v>
      </c>
      <c r="E5416" s="316" t="s">
        <v>209</v>
      </c>
      <c r="F5416" s="318" t="s">
        <v>273</v>
      </c>
      <c r="G5416" s="318" t="s">
        <v>430</v>
      </c>
      <c r="H5416" s="318" t="s">
        <v>327</v>
      </c>
      <c r="I5416" s="316" t="s">
        <v>331</v>
      </c>
      <c r="J5416" s="316" t="s">
        <v>332</v>
      </c>
      <c r="K5416" s="36">
        <v>13</v>
      </c>
      <c r="L5416" s="317">
        <v>6.1900001019239433E-2</v>
      </c>
      <c r="M5416" s="317">
        <v>7.2630003094673157E-2</v>
      </c>
      <c r="N5416" s="36">
        <v>37</v>
      </c>
      <c r="O5416" s="317">
        <v>4.075000062584877E-2</v>
      </c>
      <c r="P5416" s="317">
        <v>4.7249998897314072E-2</v>
      </c>
      <c r="Q5416" s="36">
        <v>434</v>
      </c>
      <c r="R5416" s="317">
        <v>4.3519999831914902E-2</v>
      </c>
      <c r="S5416" s="317">
        <v>5.2159998565912247E-2</v>
      </c>
      <c r="T5416" t="s">
        <v>380</v>
      </c>
      <c r="BA5416" s="395">
        <v>1</v>
      </c>
      <c r="BB5416" s="396" t="s">
        <v>861</v>
      </c>
      <c r="BC5416" t="str">
        <f t="shared" si="471"/>
        <v>RTG</v>
      </c>
      <c r="BD5416" t="str">
        <f t="shared" si="472"/>
        <v>NAoMe_initial_disease_group</v>
      </c>
      <c r="BE5416" s="397" t="s">
        <v>862</v>
      </c>
      <c r="BF5416" t="str">
        <f t="shared" si="473"/>
        <v>Advanced M0</v>
      </c>
      <c r="BG5416">
        <f t="shared" si="474"/>
        <v>13</v>
      </c>
      <c r="BH5416" s="398">
        <f t="shared" si="475"/>
        <v>6.1900001019239433E-2</v>
      </c>
      <c r="BO5416" s="33"/>
    </row>
    <row r="5417" spans="1:67">
      <c r="A5417" s="316" t="s">
        <v>27</v>
      </c>
      <c r="B5417" t="s">
        <v>380</v>
      </c>
      <c r="C5417" t="s">
        <v>910</v>
      </c>
      <c r="D5417" t="s">
        <v>314</v>
      </c>
      <c r="E5417" s="316" t="s">
        <v>209</v>
      </c>
      <c r="F5417" s="316" t="s">
        <v>273</v>
      </c>
      <c r="G5417" s="316" t="s">
        <v>430</v>
      </c>
      <c r="H5417" s="316" t="s">
        <v>327</v>
      </c>
      <c r="I5417" s="316" t="s">
        <v>331</v>
      </c>
      <c r="J5417" s="316" t="s">
        <v>333</v>
      </c>
      <c r="K5417" s="36">
        <v>128</v>
      </c>
      <c r="L5417" s="317">
        <v>0.60952001810073853</v>
      </c>
      <c r="M5417" s="317">
        <v>0.71508002281188965</v>
      </c>
      <c r="N5417" s="36">
        <v>606</v>
      </c>
      <c r="O5417" s="317">
        <v>0.66740000247955322</v>
      </c>
      <c r="P5417" s="317">
        <v>0.77394998073577881</v>
      </c>
      <c r="Q5417" s="36">
        <v>6159</v>
      </c>
      <c r="R5417" s="317">
        <v>0.6176300048828125</v>
      </c>
      <c r="S5417" s="317">
        <v>0.74026000499725342</v>
      </c>
      <c r="T5417" t="s">
        <v>380</v>
      </c>
      <c r="BA5417" s="395">
        <v>1</v>
      </c>
      <c r="BB5417" s="396" t="s">
        <v>861</v>
      </c>
      <c r="BC5417" t="str">
        <f t="shared" si="471"/>
        <v>RTG</v>
      </c>
      <c r="BD5417" t="str">
        <f t="shared" si="472"/>
        <v>NAoMe_initial_disease_group</v>
      </c>
      <c r="BE5417" s="397" t="s">
        <v>862</v>
      </c>
      <c r="BF5417" t="str">
        <f t="shared" si="473"/>
        <v>Advanced M1</v>
      </c>
      <c r="BG5417">
        <f t="shared" si="474"/>
        <v>128</v>
      </c>
      <c r="BH5417" s="398">
        <f t="shared" si="475"/>
        <v>0.60952001810073853</v>
      </c>
      <c r="BO5417" s="33"/>
    </row>
    <row r="5418" spans="1:67">
      <c r="A5418" s="316" t="s">
        <v>27</v>
      </c>
      <c r="B5418" t="s">
        <v>380</v>
      </c>
      <c r="C5418" t="s">
        <v>910</v>
      </c>
      <c r="D5418" t="s">
        <v>314</v>
      </c>
      <c r="E5418" s="316" t="s">
        <v>209</v>
      </c>
      <c r="F5418" s="316" t="s">
        <v>273</v>
      </c>
      <c r="G5418" s="316" t="s">
        <v>430</v>
      </c>
      <c r="H5418" s="316" t="s">
        <v>327</v>
      </c>
      <c r="I5418" s="316" t="s">
        <v>331</v>
      </c>
      <c r="J5418" s="316" t="s">
        <v>334</v>
      </c>
      <c r="K5418" s="36">
        <v>2</v>
      </c>
      <c r="L5418" s="317">
        <v>9.5199998468160629E-3</v>
      </c>
      <c r="M5418" s="317">
        <v>1.116999983787537E-2</v>
      </c>
      <c r="N5418" s="36">
        <v>9</v>
      </c>
      <c r="O5418" s="317">
        <v>9.9099995568394661E-3</v>
      </c>
      <c r="P5418" s="317">
        <v>1.1490000411868101E-2</v>
      </c>
      <c r="Q5418" s="36">
        <v>64</v>
      </c>
      <c r="R5418" s="317">
        <v>6.4199999906122676E-3</v>
      </c>
      <c r="S5418" s="317">
        <v>7.689999882131815E-3</v>
      </c>
      <c r="T5418" t="s">
        <v>380</v>
      </c>
      <c r="BA5418" s="395">
        <v>1</v>
      </c>
      <c r="BB5418" s="396" t="s">
        <v>861</v>
      </c>
      <c r="BC5418" t="str">
        <f t="shared" si="471"/>
        <v>RTG</v>
      </c>
      <c r="BD5418" t="str">
        <f t="shared" si="472"/>
        <v>NAoMe_initial_disease_group</v>
      </c>
      <c r="BE5418" s="397" t="s">
        <v>862</v>
      </c>
      <c r="BF5418" t="str">
        <f t="shared" si="473"/>
        <v>DCIS</v>
      </c>
      <c r="BG5418">
        <f t="shared" si="474"/>
        <v>2</v>
      </c>
      <c r="BH5418" s="398">
        <f t="shared" si="475"/>
        <v>9.5199998468160629E-3</v>
      </c>
      <c r="BO5418" s="33"/>
    </row>
    <row r="5419" spans="1:67">
      <c r="A5419" s="316" t="s">
        <v>27</v>
      </c>
      <c r="B5419" t="s">
        <v>380</v>
      </c>
      <c r="C5419" t="s">
        <v>910</v>
      </c>
      <c r="D5419" t="s">
        <v>314</v>
      </c>
      <c r="E5419" s="316" t="s">
        <v>209</v>
      </c>
      <c r="F5419" s="316" t="s">
        <v>273</v>
      </c>
      <c r="G5419" s="316" t="s">
        <v>430</v>
      </c>
      <c r="H5419" s="316" t="s">
        <v>327</v>
      </c>
      <c r="I5419" s="316" t="s">
        <v>331</v>
      </c>
      <c r="J5419" s="316" t="s">
        <v>335</v>
      </c>
      <c r="K5419" s="36">
        <v>36</v>
      </c>
      <c r="L5419" s="317">
        <v>0.1714300066232681</v>
      </c>
      <c r="M5419" s="317">
        <v>0.20112000405788419</v>
      </c>
      <c r="N5419" s="36">
        <v>131</v>
      </c>
      <c r="O5419" s="317">
        <v>0.14427000284194949</v>
      </c>
      <c r="P5419" s="317">
        <v>0.16730999946594241</v>
      </c>
      <c r="Q5419" s="36">
        <v>1663</v>
      </c>
      <c r="R5419" s="317">
        <v>0.16676999628543851</v>
      </c>
      <c r="S5419" s="317">
        <v>0.19988000392913821</v>
      </c>
      <c r="T5419" t="s">
        <v>380</v>
      </c>
      <c r="BA5419" s="395">
        <v>1</v>
      </c>
      <c r="BB5419" s="396" t="s">
        <v>861</v>
      </c>
      <c r="BC5419" t="str">
        <f t="shared" si="471"/>
        <v>RTG</v>
      </c>
      <c r="BD5419" t="str">
        <f t="shared" si="472"/>
        <v>NAoMe_initial_disease_group</v>
      </c>
      <c r="BE5419" s="397" t="s">
        <v>862</v>
      </c>
      <c r="BF5419" t="str">
        <f t="shared" si="473"/>
        <v>Early invasive</v>
      </c>
      <c r="BG5419">
        <f t="shared" si="474"/>
        <v>36</v>
      </c>
      <c r="BH5419" s="398">
        <f t="shared" si="475"/>
        <v>0.1714300066232681</v>
      </c>
      <c r="BO5419" s="33"/>
    </row>
    <row r="5420" spans="1:67">
      <c r="A5420" s="316" t="s">
        <v>27</v>
      </c>
      <c r="B5420" t="s">
        <v>380</v>
      </c>
      <c r="C5420" t="s">
        <v>910</v>
      </c>
      <c r="D5420" t="s">
        <v>314</v>
      </c>
      <c r="E5420" s="316" t="s">
        <v>209</v>
      </c>
      <c r="F5420" s="316" t="s">
        <v>273</v>
      </c>
      <c r="G5420" s="316" t="s">
        <v>430</v>
      </c>
      <c r="H5420" s="316" t="s">
        <v>327</v>
      </c>
      <c r="I5420" s="316" t="s">
        <v>331</v>
      </c>
      <c r="J5420" s="316" t="s">
        <v>337</v>
      </c>
      <c r="K5420" s="36">
        <v>31</v>
      </c>
      <c r="L5420" s="317">
        <v>0.1476200073957443</v>
      </c>
      <c r="M5420" s="317"/>
      <c r="N5420" s="36">
        <v>125</v>
      </c>
      <c r="O5420" s="317">
        <v>0.13766999542713171</v>
      </c>
      <c r="P5420" s="317"/>
      <c r="Q5420" s="36">
        <v>1652</v>
      </c>
      <c r="R5420" s="317">
        <v>0.1656599938869476</v>
      </c>
      <c r="S5420" s="317"/>
      <c r="T5420" t="s">
        <v>380</v>
      </c>
      <c r="BA5420" s="395">
        <v>1</v>
      </c>
      <c r="BB5420" s="396" t="s">
        <v>861</v>
      </c>
      <c r="BC5420" t="str">
        <f t="shared" si="471"/>
        <v>RTG</v>
      </c>
      <c r="BD5420" t="str">
        <f t="shared" si="472"/>
        <v>NAoMe_initial_disease_group</v>
      </c>
      <c r="BE5420" s="397" t="s">
        <v>862</v>
      </c>
      <c r="BF5420" t="str">
        <f t="shared" si="473"/>
        <v>Unknown stage</v>
      </c>
      <c r="BG5420">
        <f t="shared" si="474"/>
        <v>31</v>
      </c>
      <c r="BH5420" s="398">
        <f t="shared" si="475"/>
        <v>0.1476200073957443</v>
      </c>
      <c r="BO5420" s="33"/>
    </row>
    <row r="5421" spans="1:67">
      <c r="A5421" s="316" t="s">
        <v>27</v>
      </c>
      <c r="B5421" t="s">
        <v>380</v>
      </c>
      <c r="C5421" t="s">
        <v>910</v>
      </c>
      <c r="D5421" t="s">
        <v>314</v>
      </c>
      <c r="E5421" s="316" t="s">
        <v>209</v>
      </c>
      <c r="F5421" s="316" t="s">
        <v>273</v>
      </c>
      <c r="G5421" s="316" t="s">
        <v>430</v>
      </c>
      <c r="H5421" s="316" t="s">
        <v>327</v>
      </c>
      <c r="I5421" s="316" t="s">
        <v>656</v>
      </c>
      <c r="J5421" s="316" t="s">
        <v>286</v>
      </c>
      <c r="K5421" s="36">
        <v>7</v>
      </c>
      <c r="L5421" s="317">
        <v>3.3330000936985023E-2</v>
      </c>
      <c r="M5421" s="317">
        <v>3.7229999899864197E-2</v>
      </c>
      <c r="N5421" s="36">
        <v>30</v>
      </c>
      <c r="O5421" s="317">
        <v>3.3039998263120651E-2</v>
      </c>
      <c r="P5421" s="317">
        <v>3.5840000957250602E-2</v>
      </c>
      <c r="Q5421" s="36">
        <v>492</v>
      </c>
      <c r="R5421" s="317">
        <v>4.9339998513460159E-2</v>
      </c>
      <c r="S5421" s="317">
        <v>5.1920000463724143E-2</v>
      </c>
      <c r="T5421" t="s">
        <v>380</v>
      </c>
      <c r="BA5421" s="395">
        <v>1</v>
      </c>
      <c r="BB5421" s="396" t="s">
        <v>861</v>
      </c>
      <c r="BC5421" t="str">
        <f t="shared" si="471"/>
        <v>RTG</v>
      </c>
      <c r="BD5421" t="str">
        <f t="shared" si="472"/>
        <v>NAoMe_initial_ethnicity_grp</v>
      </c>
      <c r="BE5421" s="397" t="s">
        <v>862</v>
      </c>
      <c r="BF5421" t="str">
        <f t="shared" si="473"/>
        <v>Asian or Asian British</v>
      </c>
      <c r="BG5421">
        <f t="shared" si="474"/>
        <v>7</v>
      </c>
      <c r="BH5421" s="398">
        <f t="shared" si="475"/>
        <v>3.3330000936985023E-2</v>
      </c>
      <c r="BO5421" s="33"/>
    </row>
    <row r="5422" spans="1:67">
      <c r="A5422" s="316" t="s">
        <v>27</v>
      </c>
      <c r="B5422" t="s">
        <v>380</v>
      </c>
      <c r="C5422" t="s">
        <v>910</v>
      </c>
      <c r="D5422" t="s">
        <v>314</v>
      </c>
      <c r="E5422" s="316" t="s">
        <v>209</v>
      </c>
      <c r="F5422" s="316" t="s">
        <v>273</v>
      </c>
      <c r="G5422" s="316" t="s">
        <v>430</v>
      </c>
      <c r="H5422" s="316" t="s">
        <v>327</v>
      </c>
      <c r="I5422" s="316" t="s">
        <v>656</v>
      </c>
      <c r="J5422" s="316" t="s">
        <v>287</v>
      </c>
      <c r="K5422" s="36">
        <v>2</v>
      </c>
      <c r="L5422" s="317">
        <v>9.5199998468160629E-3</v>
      </c>
      <c r="M5422" s="317">
        <v>1.0639999993145469E-2</v>
      </c>
      <c r="N5422" s="36">
        <v>21</v>
      </c>
      <c r="O5422" s="317">
        <v>2.312999963760376E-2</v>
      </c>
      <c r="P5422" s="317">
        <v>2.5089999660849571E-2</v>
      </c>
      <c r="Q5422" s="36">
        <v>403</v>
      </c>
      <c r="R5422" s="317">
        <v>4.0410000830888748E-2</v>
      </c>
      <c r="S5422" s="317">
        <v>4.2520001530647278E-2</v>
      </c>
      <c r="T5422" t="s">
        <v>380</v>
      </c>
      <c r="BA5422" s="395">
        <v>1</v>
      </c>
      <c r="BB5422" s="396" t="s">
        <v>861</v>
      </c>
      <c r="BC5422" t="str">
        <f t="shared" si="471"/>
        <v>RTG</v>
      </c>
      <c r="BD5422" t="str">
        <f t="shared" si="472"/>
        <v>NAoMe_initial_ethnicity_grp</v>
      </c>
      <c r="BE5422" s="397" t="s">
        <v>862</v>
      </c>
      <c r="BF5422" t="str">
        <f t="shared" si="473"/>
        <v>Black or Black British</v>
      </c>
      <c r="BG5422">
        <f t="shared" si="474"/>
        <v>2</v>
      </c>
      <c r="BH5422" s="398">
        <f t="shared" si="475"/>
        <v>9.5199998468160629E-3</v>
      </c>
      <c r="BO5422" s="33"/>
    </row>
    <row r="5423" spans="1:67">
      <c r="A5423" s="316" t="s">
        <v>27</v>
      </c>
      <c r="B5423" t="s">
        <v>380</v>
      </c>
      <c r="C5423" t="s">
        <v>910</v>
      </c>
      <c r="D5423" t="s">
        <v>314</v>
      </c>
      <c r="E5423" s="316" t="s">
        <v>209</v>
      </c>
      <c r="F5423" s="316" t="s">
        <v>273</v>
      </c>
      <c r="G5423" s="316" t="s">
        <v>430</v>
      </c>
      <c r="H5423" s="316" t="s">
        <v>327</v>
      </c>
      <c r="I5423" s="316" t="s">
        <v>656</v>
      </c>
      <c r="J5423" s="316" t="s">
        <v>259</v>
      </c>
      <c r="K5423" s="36">
        <v>0</v>
      </c>
      <c r="L5423" s="317">
        <v>0</v>
      </c>
      <c r="M5423" s="317">
        <v>0</v>
      </c>
      <c r="N5423" s="36">
        <v>2</v>
      </c>
      <c r="O5423" s="317">
        <v>2.199999988079071E-3</v>
      </c>
      <c r="P5423" s="317">
        <v>2.390000037848949E-3</v>
      </c>
      <c r="Q5423" s="36">
        <v>98</v>
      </c>
      <c r="R5423" s="317">
        <v>9.8299998790025711E-3</v>
      </c>
      <c r="S5423" s="317">
        <v>1.0339999571442601E-2</v>
      </c>
      <c r="T5423" t="s">
        <v>380</v>
      </c>
      <c r="BA5423" s="395">
        <v>1</v>
      </c>
      <c r="BB5423" s="396" t="s">
        <v>861</v>
      </c>
      <c r="BC5423" t="str">
        <f t="shared" si="471"/>
        <v>RTG</v>
      </c>
      <c r="BD5423" t="str">
        <f t="shared" si="472"/>
        <v>NAoMe_initial_ethnicity_grp</v>
      </c>
      <c r="BE5423" s="397" t="s">
        <v>862</v>
      </c>
      <c r="BF5423" t="str">
        <f t="shared" si="473"/>
        <v>Mixed</v>
      </c>
      <c r="BG5423">
        <f t="shared" si="474"/>
        <v>0</v>
      </c>
      <c r="BH5423" s="398">
        <f t="shared" si="475"/>
        <v>0</v>
      </c>
      <c r="BO5423" s="33"/>
    </row>
    <row r="5424" spans="1:67">
      <c r="A5424" s="316" t="s">
        <v>27</v>
      </c>
      <c r="B5424" t="s">
        <v>380</v>
      </c>
      <c r="C5424" t="s">
        <v>910</v>
      </c>
      <c r="D5424" t="s">
        <v>314</v>
      </c>
      <c r="E5424" s="316" t="s">
        <v>209</v>
      </c>
      <c r="F5424" s="316" t="s">
        <v>273</v>
      </c>
      <c r="G5424" s="316" t="s">
        <v>430</v>
      </c>
      <c r="H5424" s="316" t="s">
        <v>327</v>
      </c>
      <c r="I5424" s="316" t="s">
        <v>656</v>
      </c>
      <c r="J5424" s="316" t="s">
        <v>288</v>
      </c>
      <c r="K5424" s="36">
        <v>2</v>
      </c>
      <c r="L5424" s="317">
        <v>9.5199998468160629E-3</v>
      </c>
      <c r="M5424" s="317">
        <v>1.0639999993145469E-2</v>
      </c>
      <c r="N5424" s="36">
        <v>7</v>
      </c>
      <c r="O5424" s="317">
        <v>7.7100000344216824E-3</v>
      </c>
      <c r="P5424" s="317">
        <v>8.3600003272294998E-3</v>
      </c>
      <c r="Q5424" s="36">
        <v>246</v>
      </c>
      <c r="R5424" s="317">
        <v>2.466999925673008E-2</v>
      </c>
      <c r="S5424" s="317">
        <v>2.5960000231862072E-2</v>
      </c>
      <c r="T5424" t="s">
        <v>380</v>
      </c>
      <c r="BA5424" s="395">
        <v>1</v>
      </c>
      <c r="BB5424" s="396" t="s">
        <v>861</v>
      </c>
      <c r="BC5424" t="str">
        <f t="shared" si="471"/>
        <v>RTG</v>
      </c>
      <c r="BD5424" t="str">
        <f t="shared" si="472"/>
        <v>NAoMe_initial_ethnicity_grp</v>
      </c>
      <c r="BE5424" s="397" t="s">
        <v>862</v>
      </c>
      <c r="BF5424" t="str">
        <f t="shared" si="473"/>
        <v>Other Ethnic Group</v>
      </c>
      <c r="BG5424">
        <f t="shared" si="474"/>
        <v>2</v>
      </c>
      <c r="BH5424" s="398">
        <f t="shared" si="475"/>
        <v>9.5199998468160629E-3</v>
      </c>
      <c r="BO5424" s="33"/>
    </row>
    <row r="5425" spans="1:67">
      <c r="A5425" s="316" t="s">
        <v>27</v>
      </c>
      <c r="B5425" t="s">
        <v>380</v>
      </c>
      <c r="C5425" t="s">
        <v>910</v>
      </c>
      <c r="D5425" t="s">
        <v>314</v>
      </c>
      <c r="E5425" s="316" t="s">
        <v>209</v>
      </c>
      <c r="F5425" s="316" t="s">
        <v>273</v>
      </c>
      <c r="G5425" s="316" t="s">
        <v>430</v>
      </c>
      <c r="H5425" s="316" t="s">
        <v>327</v>
      </c>
      <c r="I5425" s="316" t="s">
        <v>656</v>
      </c>
      <c r="J5425" s="316" t="s">
        <v>260</v>
      </c>
      <c r="K5425" s="36">
        <v>22</v>
      </c>
      <c r="L5425" s="317">
        <v>0.1047599986195564</v>
      </c>
      <c r="M5425" s="317"/>
      <c r="N5425" s="36">
        <v>71</v>
      </c>
      <c r="O5425" s="317">
        <v>7.8189998865127563E-2</v>
      </c>
      <c r="P5425" s="317"/>
      <c r="Q5425" s="36">
        <v>495</v>
      </c>
      <c r="R5425" s="317">
        <v>4.9639999866485603E-2</v>
      </c>
      <c r="S5425" s="317"/>
      <c r="T5425" t="s">
        <v>380</v>
      </c>
      <c r="BA5425" s="395">
        <v>1</v>
      </c>
      <c r="BB5425" s="396" t="s">
        <v>861</v>
      </c>
      <c r="BC5425" t="str">
        <f t="shared" si="471"/>
        <v>RTG</v>
      </c>
      <c r="BD5425" t="str">
        <f t="shared" si="472"/>
        <v>NAoMe_initial_ethnicity_grp</v>
      </c>
      <c r="BE5425" s="397" t="s">
        <v>862</v>
      </c>
      <c r="BF5425" t="str">
        <f t="shared" si="473"/>
        <v>Unknown</v>
      </c>
      <c r="BG5425">
        <f t="shared" si="474"/>
        <v>22</v>
      </c>
      <c r="BH5425" s="398">
        <f t="shared" si="475"/>
        <v>0.1047599986195564</v>
      </c>
      <c r="BO5425" s="33"/>
    </row>
    <row r="5426" spans="1:67">
      <c r="A5426" s="316" t="s">
        <v>27</v>
      </c>
      <c r="B5426" t="s">
        <v>380</v>
      </c>
      <c r="C5426" t="s">
        <v>910</v>
      </c>
      <c r="D5426" t="s">
        <v>314</v>
      </c>
      <c r="E5426" s="316" t="s">
        <v>209</v>
      </c>
      <c r="F5426" s="316" t="s">
        <v>273</v>
      </c>
      <c r="G5426" s="316" t="s">
        <v>430</v>
      </c>
      <c r="H5426" s="316" t="s">
        <v>327</v>
      </c>
      <c r="I5426" s="316" t="s">
        <v>656</v>
      </c>
      <c r="J5426" s="316" t="s">
        <v>258</v>
      </c>
      <c r="K5426" s="36">
        <v>177</v>
      </c>
      <c r="L5426" s="317">
        <v>0.84285998344421387</v>
      </c>
      <c r="M5426" s="317">
        <v>0.94148999452590942</v>
      </c>
      <c r="N5426" s="36">
        <v>777</v>
      </c>
      <c r="O5426" s="317">
        <v>0.85572999715805054</v>
      </c>
      <c r="P5426" s="317">
        <v>0.92831999063491821</v>
      </c>
      <c r="Q5426" s="36">
        <v>8238</v>
      </c>
      <c r="R5426" s="317">
        <v>0.82611000537872314</v>
      </c>
      <c r="S5426" s="317">
        <v>0.86926001310348511</v>
      </c>
      <c r="T5426" t="s">
        <v>380</v>
      </c>
      <c r="BA5426" s="395">
        <v>1</v>
      </c>
      <c r="BB5426" s="396" t="s">
        <v>861</v>
      </c>
      <c r="BC5426" t="str">
        <f t="shared" si="471"/>
        <v>RTG</v>
      </c>
      <c r="BD5426" t="str">
        <f t="shared" si="472"/>
        <v>NAoMe_initial_ethnicity_grp</v>
      </c>
      <c r="BE5426" s="397" t="s">
        <v>862</v>
      </c>
      <c r="BF5426" t="str">
        <f t="shared" si="473"/>
        <v>White</v>
      </c>
      <c r="BG5426">
        <f t="shared" si="474"/>
        <v>177</v>
      </c>
      <c r="BH5426" s="398">
        <f t="shared" si="475"/>
        <v>0.84285998344421387</v>
      </c>
      <c r="BO5426" s="33"/>
    </row>
    <row r="5427" spans="1:67">
      <c r="A5427" s="316" t="s">
        <v>27</v>
      </c>
      <c r="B5427" t="s">
        <v>380</v>
      </c>
      <c r="C5427" t="s">
        <v>910</v>
      </c>
      <c r="D5427" t="s">
        <v>314</v>
      </c>
      <c r="E5427" s="316" t="s">
        <v>209</v>
      </c>
      <c r="F5427" s="316" t="s">
        <v>273</v>
      </c>
      <c r="G5427" s="316" t="s">
        <v>430</v>
      </c>
      <c r="H5427" s="316" t="s">
        <v>327</v>
      </c>
      <c r="I5427" s="316" t="s">
        <v>657</v>
      </c>
      <c r="J5427" s="316" t="s">
        <v>817</v>
      </c>
      <c r="K5427" s="36">
        <v>189</v>
      </c>
      <c r="L5427" s="317">
        <v>0.89999997615814209</v>
      </c>
      <c r="M5427" s="317"/>
      <c r="N5427" s="36">
        <v>822</v>
      </c>
      <c r="O5427" s="317">
        <v>0.90529000759124756</v>
      </c>
      <c r="P5427" s="317"/>
      <c r="Q5427" s="36">
        <v>9359</v>
      </c>
      <c r="R5427" s="317">
        <v>0.93853002786636353</v>
      </c>
      <c r="S5427" s="317"/>
      <c r="T5427" t="s">
        <v>380</v>
      </c>
      <c r="BA5427" s="395">
        <v>1</v>
      </c>
      <c r="BB5427" s="396" t="s">
        <v>861</v>
      </c>
      <c r="BC5427" t="str">
        <f t="shared" si="471"/>
        <v>RTG</v>
      </c>
      <c r="BD5427" t="str">
        <f t="shared" si="472"/>
        <v>NAoMe_initial_final_route</v>
      </c>
      <c r="BE5427" s="397" t="s">
        <v>862</v>
      </c>
      <c r="BF5427" t="str">
        <f t="shared" si="473"/>
        <v>Not screened</v>
      </c>
      <c r="BG5427">
        <f t="shared" si="474"/>
        <v>189</v>
      </c>
      <c r="BH5427" s="398">
        <f t="shared" si="475"/>
        <v>0.89999997615814209</v>
      </c>
      <c r="BO5427" s="33"/>
    </row>
    <row r="5428" spans="1:67">
      <c r="A5428" s="316" t="s">
        <v>27</v>
      </c>
      <c r="B5428" t="s">
        <v>380</v>
      </c>
      <c r="C5428" t="s">
        <v>910</v>
      </c>
      <c r="D5428" t="s">
        <v>314</v>
      </c>
      <c r="E5428" s="316" t="s">
        <v>209</v>
      </c>
      <c r="F5428" s="316" t="s">
        <v>273</v>
      </c>
      <c r="G5428" s="316" t="s">
        <v>430</v>
      </c>
      <c r="H5428" s="316" t="s">
        <v>327</v>
      </c>
      <c r="I5428" s="316" t="s">
        <v>657</v>
      </c>
      <c r="J5428" s="316" t="s">
        <v>352</v>
      </c>
      <c r="K5428" s="36">
        <v>21</v>
      </c>
      <c r="L5428" s="317">
        <v>0.10000000149011611</v>
      </c>
      <c r="M5428" s="317"/>
      <c r="N5428" s="36">
        <v>86</v>
      </c>
      <c r="O5428" s="317">
        <v>9.4709999859333038E-2</v>
      </c>
      <c r="P5428" s="317"/>
      <c r="Q5428" s="36">
        <v>613</v>
      </c>
      <c r="R5428" s="317">
        <v>6.1469998210668557E-2</v>
      </c>
      <c r="S5428" s="317"/>
      <c r="T5428" t="s">
        <v>380</v>
      </c>
      <c r="BA5428" s="395">
        <v>1</v>
      </c>
      <c r="BB5428" s="396" t="s">
        <v>861</v>
      </c>
      <c r="BC5428" t="str">
        <f t="shared" si="471"/>
        <v>RTG</v>
      </c>
      <c r="BD5428" t="str">
        <f t="shared" si="472"/>
        <v>NAoMe_initial_final_route</v>
      </c>
      <c r="BE5428" s="397" t="s">
        <v>862</v>
      </c>
      <c r="BF5428" t="str">
        <f t="shared" si="473"/>
        <v>Screening</v>
      </c>
      <c r="BG5428">
        <f t="shared" si="474"/>
        <v>21</v>
      </c>
      <c r="BH5428" s="398">
        <f t="shared" si="475"/>
        <v>0.10000000149011611</v>
      </c>
      <c r="BO5428" s="33"/>
    </row>
    <row r="5429" spans="1:67">
      <c r="A5429" s="316" t="s">
        <v>27</v>
      </c>
      <c r="B5429" t="s">
        <v>380</v>
      </c>
      <c r="C5429" t="s">
        <v>910</v>
      </c>
      <c r="D5429" t="s">
        <v>314</v>
      </c>
      <c r="E5429" s="316" t="s">
        <v>209</v>
      </c>
      <c r="F5429" s="316" t="s">
        <v>273</v>
      </c>
      <c r="G5429" s="316" t="s">
        <v>430</v>
      </c>
      <c r="H5429" s="316" t="s">
        <v>327</v>
      </c>
      <c r="I5429" s="316" t="s">
        <v>303</v>
      </c>
      <c r="J5429" s="316" t="s">
        <v>308</v>
      </c>
      <c r="K5429" s="36">
        <v>31</v>
      </c>
      <c r="L5429" s="317">
        <v>0.1476200073957443</v>
      </c>
      <c r="M5429" s="317"/>
      <c r="N5429" s="36">
        <v>125</v>
      </c>
      <c r="O5429" s="317">
        <v>0.13766999542713171</v>
      </c>
      <c r="P5429" s="317"/>
      <c r="Q5429" s="36">
        <v>1652</v>
      </c>
      <c r="R5429" s="317">
        <v>0.1656599938869476</v>
      </c>
      <c r="S5429" s="317"/>
      <c r="T5429" t="s">
        <v>380</v>
      </c>
      <c r="BA5429" s="395">
        <v>1</v>
      </c>
      <c r="BB5429" s="396" t="s">
        <v>861</v>
      </c>
      <c r="BC5429" t="str">
        <f t="shared" si="471"/>
        <v>RTG</v>
      </c>
      <c r="BD5429" t="str">
        <f t="shared" si="472"/>
        <v>NAoMe_initial_final_stage_tum</v>
      </c>
      <c r="BE5429" s="397" t="s">
        <v>862</v>
      </c>
      <c r="BF5429" t="str">
        <f t="shared" si="473"/>
        <v>Not staged/Unstated</v>
      </c>
      <c r="BG5429">
        <f t="shared" si="474"/>
        <v>31</v>
      </c>
      <c r="BH5429" s="398">
        <f t="shared" si="475"/>
        <v>0.1476200073957443</v>
      </c>
      <c r="BO5429" s="33"/>
    </row>
    <row r="5430" spans="1:67">
      <c r="A5430" s="316" t="s">
        <v>27</v>
      </c>
      <c r="B5430" t="s">
        <v>380</v>
      </c>
      <c r="C5430" t="s">
        <v>910</v>
      </c>
      <c r="D5430" t="s">
        <v>314</v>
      </c>
      <c r="E5430" s="316" t="s">
        <v>209</v>
      </c>
      <c r="F5430" s="316" t="s">
        <v>273</v>
      </c>
      <c r="G5430" s="316" t="s">
        <v>430</v>
      </c>
      <c r="H5430" s="316" t="s">
        <v>327</v>
      </c>
      <c r="I5430" s="316" t="s">
        <v>303</v>
      </c>
      <c r="J5430" s="316" t="s">
        <v>304</v>
      </c>
      <c r="K5430" s="36">
        <v>2</v>
      </c>
      <c r="L5430" s="317">
        <v>9.5199998468160629E-3</v>
      </c>
      <c r="M5430" s="317">
        <v>1.116999983787537E-2</v>
      </c>
      <c r="N5430" s="36">
        <v>9</v>
      </c>
      <c r="O5430" s="317">
        <v>9.9099995568394661E-3</v>
      </c>
      <c r="P5430" s="317">
        <v>1.1490000411868101E-2</v>
      </c>
      <c r="Q5430" s="36">
        <v>64</v>
      </c>
      <c r="R5430" s="317">
        <v>6.4199999906122676E-3</v>
      </c>
      <c r="S5430" s="317">
        <v>7.689999882131815E-3</v>
      </c>
      <c r="T5430" t="s">
        <v>380</v>
      </c>
      <c r="BA5430" s="395">
        <v>1</v>
      </c>
      <c r="BB5430" s="396" t="s">
        <v>861</v>
      </c>
      <c r="BC5430" t="str">
        <f t="shared" si="471"/>
        <v>RTG</v>
      </c>
      <c r="BD5430" t="str">
        <f t="shared" si="472"/>
        <v>NAoMe_initial_final_stage_tum</v>
      </c>
      <c r="BE5430" s="397" t="s">
        <v>862</v>
      </c>
      <c r="BF5430" t="str">
        <f t="shared" si="473"/>
        <v>Stage 0</v>
      </c>
      <c r="BG5430">
        <f t="shared" si="474"/>
        <v>2</v>
      </c>
      <c r="BH5430" s="398">
        <f t="shared" si="475"/>
        <v>9.5199998468160629E-3</v>
      </c>
      <c r="BO5430" s="33"/>
    </row>
    <row r="5431" spans="1:67">
      <c r="A5431" s="316" t="s">
        <v>27</v>
      </c>
      <c r="B5431" t="s">
        <v>380</v>
      </c>
      <c r="C5431" t="s">
        <v>910</v>
      </c>
      <c r="D5431" t="s">
        <v>314</v>
      </c>
      <c r="E5431" s="316" t="s">
        <v>209</v>
      </c>
      <c r="F5431" s="316" t="s">
        <v>273</v>
      </c>
      <c r="G5431" s="316" t="s">
        <v>430</v>
      </c>
      <c r="H5431" s="316" t="s">
        <v>327</v>
      </c>
      <c r="I5431" s="316" t="s">
        <v>303</v>
      </c>
      <c r="J5431" s="316" t="s">
        <v>305</v>
      </c>
      <c r="K5431" s="36">
        <v>8</v>
      </c>
      <c r="L5431" s="317">
        <v>3.8100000470876687E-2</v>
      </c>
      <c r="M5431" s="317">
        <v>4.4690001755952842E-2</v>
      </c>
      <c r="N5431" s="36">
        <v>36</v>
      </c>
      <c r="O5431" s="317">
        <v>3.9650000631809228E-2</v>
      </c>
      <c r="P5431" s="317">
        <v>4.5979999005794532E-2</v>
      </c>
      <c r="Q5431" s="36">
        <v>359</v>
      </c>
      <c r="R5431" s="317">
        <v>3.5999998450279243E-2</v>
      </c>
      <c r="S5431" s="317">
        <v>4.3150000274181373E-2</v>
      </c>
      <c r="T5431" t="s">
        <v>380</v>
      </c>
      <c r="BA5431" s="395">
        <v>1</v>
      </c>
      <c r="BB5431" s="396" t="s">
        <v>861</v>
      </c>
      <c r="BC5431" t="str">
        <f t="shared" si="471"/>
        <v>RTG</v>
      </c>
      <c r="BD5431" t="str">
        <f t="shared" si="472"/>
        <v>NAoMe_initial_final_stage_tum</v>
      </c>
      <c r="BE5431" s="397" t="s">
        <v>862</v>
      </c>
      <c r="BF5431" t="str">
        <f t="shared" si="473"/>
        <v>Stage 1</v>
      </c>
      <c r="BG5431">
        <f t="shared" si="474"/>
        <v>8</v>
      </c>
      <c r="BH5431" s="398">
        <f t="shared" si="475"/>
        <v>3.8100000470876687E-2</v>
      </c>
      <c r="BO5431" s="33"/>
    </row>
    <row r="5432" spans="1:67">
      <c r="A5432" s="316" t="s">
        <v>27</v>
      </c>
      <c r="B5432" t="s">
        <v>380</v>
      </c>
      <c r="C5432" t="s">
        <v>910</v>
      </c>
      <c r="D5432" t="s">
        <v>314</v>
      </c>
      <c r="E5432" s="316" t="s">
        <v>209</v>
      </c>
      <c r="F5432" s="316" t="s">
        <v>273</v>
      </c>
      <c r="G5432" s="316" t="s">
        <v>430</v>
      </c>
      <c r="H5432" s="316" t="s">
        <v>327</v>
      </c>
      <c r="I5432" s="316" t="s">
        <v>303</v>
      </c>
      <c r="J5432" s="316" t="s">
        <v>306</v>
      </c>
      <c r="K5432" s="36">
        <v>22</v>
      </c>
      <c r="L5432" s="317">
        <v>0.1047599986195564</v>
      </c>
      <c r="M5432" s="317">
        <v>0.1229100003838539</v>
      </c>
      <c r="N5432" s="36">
        <v>73</v>
      </c>
      <c r="O5432" s="317">
        <v>8.0399997532367706E-2</v>
      </c>
      <c r="P5432" s="317">
        <v>9.3230001628398895E-2</v>
      </c>
      <c r="Q5432" s="36">
        <v>996</v>
      </c>
      <c r="R5432" s="317">
        <v>9.9880002439022064E-2</v>
      </c>
      <c r="S5432" s="317">
        <v>0.11970999836921691</v>
      </c>
      <c r="T5432" t="s">
        <v>380</v>
      </c>
      <c r="BA5432" s="395">
        <v>1</v>
      </c>
      <c r="BB5432" s="396" t="s">
        <v>861</v>
      </c>
      <c r="BC5432" t="str">
        <f t="shared" si="471"/>
        <v>RTG</v>
      </c>
      <c r="BD5432" t="str">
        <f t="shared" si="472"/>
        <v>NAoMe_initial_final_stage_tum</v>
      </c>
      <c r="BE5432" s="397" t="s">
        <v>862</v>
      </c>
      <c r="BF5432" t="str">
        <f t="shared" si="473"/>
        <v>Stage 2</v>
      </c>
      <c r="BG5432">
        <f t="shared" si="474"/>
        <v>22</v>
      </c>
      <c r="BH5432" s="398">
        <f t="shared" si="475"/>
        <v>0.1047599986195564</v>
      </c>
      <c r="BO5432" s="33"/>
    </row>
    <row r="5433" spans="1:67">
      <c r="A5433" s="316" t="s">
        <v>27</v>
      </c>
      <c r="B5433" t="s">
        <v>380</v>
      </c>
      <c r="C5433" t="s">
        <v>910</v>
      </c>
      <c r="D5433" t="s">
        <v>314</v>
      </c>
      <c r="E5433" s="316" t="s">
        <v>209</v>
      </c>
      <c r="F5433" s="316" t="s">
        <v>273</v>
      </c>
      <c r="G5433" s="316" t="s">
        <v>430</v>
      </c>
      <c r="H5433" s="316" t="s">
        <v>327</v>
      </c>
      <c r="I5433" s="316" t="s">
        <v>303</v>
      </c>
      <c r="J5433" s="316" t="s">
        <v>307</v>
      </c>
      <c r="K5433" s="36">
        <v>19</v>
      </c>
      <c r="L5433" s="317">
        <v>9.0479999780654907E-2</v>
      </c>
      <c r="M5433" s="317">
        <v>0.1061500012874603</v>
      </c>
      <c r="N5433" s="36">
        <v>59</v>
      </c>
      <c r="O5433" s="317">
        <v>6.4980000257492065E-2</v>
      </c>
      <c r="P5433" s="317">
        <v>7.5350001454353333E-2</v>
      </c>
      <c r="Q5433" s="36">
        <v>742</v>
      </c>
      <c r="R5433" s="317">
        <v>7.4409998953342438E-2</v>
      </c>
      <c r="S5433" s="317">
        <v>8.9180000126361847E-2</v>
      </c>
      <c r="T5433" t="s">
        <v>380</v>
      </c>
      <c r="BA5433" s="395">
        <v>1</v>
      </c>
      <c r="BB5433" s="396" t="s">
        <v>861</v>
      </c>
      <c r="BC5433" t="str">
        <f t="shared" si="471"/>
        <v>RTG</v>
      </c>
      <c r="BD5433" t="str">
        <f t="shared" si="472"/>
        <v>NAoMe_initial_final_stage_tum</v>
      </c>
      <c r="BE5433" s="397" t="s">
        <v>862</v>
      </c>
      <c r="BF5433" t="str">
        <f t="shared" si="473"/>
        <v>Stage 3</v>
      </c>
      <c r="BG5433">
        <f t="shared" si="474"/>
        <v>19</v>
      </c>
      <c r="BH5433" s="398">
        <f t="shared" si="475"/>
        <v>9.0479999780654907E-2</v>
      </c>
      <c r="BO5433" s="33"/>
    </row>
    <row r="5434" spans="1:67">
      <c r="A5434" s="316" t="s">
        <v>27</v>
      </c>
      <c r="B5434" t="s">
        <v>380</v>
      </c>
      <c r="C5434" t="s">
        <v>910</v>
      </c>
      <c r="D5434" t="s">
        <v>314</v>
      </c>
      <c r="E5434" s="316" t="s">
        <v>209</v>
      </c>
      <c r="F5434" s="316" t="s">
        <v>273</v>
      </c>
      <c r="G5434" s="316" t="s">
        <v>430</v>
      </c>
      <c r="H5434" s="316" t="s">
        <v>327</v>
      </c>
      <c r="I5434" s="316" t="s">
        <v>303</v>
      </c>
      <c r="J5434" s="316" t="s">
        <v>336</v>
      </c>
      <c r="K5434" s="36">
        <v>128</v>
      </c>
      <c r="L5434" s="317">
        <v>0.60952001810073853</v>
      </c>
      <c r="M5434" s="317">
        <v>0.71508002281188965</v>
      </c>
      <c r="N5434" s="36">
        <v>606</v>
      </c>
      <c r="O5434" s="317">
        <v>0.66740000247955322</v>
      </c>
      <c r="P5434" s="317">
        <v>0.77394998073577881</v>
      </c>
      <c r="Q5434" s="36">
        <v>6159</v>
      </c>
      <c r="R5434" s="317">
        <v>0.6176300048828125</v>
      </c>
      <c r="S5434" s="317">
        <v>0.74026000499725342</v>
      </c>
      <c r="T5434" t="s">
        <v>380</v>
      </c>
      <c r="BA5434" s="395">
        <v>1</v>
      </c>
      <c r="BB5434" s="396" t="s">
        <v>861</v>
      </c>
      <c r="BC5434" t="str">
        <f t="shared" si="471"/>
        <v>RTG</v>
      </c>
      <c r="BD5434" t="str">
        <f t="shared" si="472"/>
        <v>NAoMe_initial_final_stage_tum</v>
      </c>
      <c r="BE5434" s="397" t="s">
        <v>862</v>
      </c>
      <c r="BF5434" t="str">
        <f t="shared" si="473"/>
        <v>Stage 4</v>
      </c>
      <c r="BG5434">
        <f t="shared" si="474"/>
        <v>128</v>
      </c>
      <c r="BH5434" s="398">
        <f t="shared" si="475"/>
        <v>0.60952001810073853</v>
      </c>
      <c r="BO5434" s="33"/>
    </row>
    <row r="5435" spans="1:67">
      <c r="A5435" s="316" t="s">
        <v>27</v>
      </c>
      <c r="B5435" t="s">
        <v>380</v>
      </c>
      <c r="C5435" t="s">
        <v>910</v>
      </c>
      <c r="D5435" t="s">
        <v>314</v>
      </c>
      <c r="E5435" s="316" t="s">
        <v>209</v>
      </c>
      <c r="F5435" s="316" t="s">
        <v>273</v>
      </c>
      <c r="G5435" s="316" t="s">
        <v>430</v>
      </c>
      <c r="H5435" s="316" t="s">
        <v>327</v>
      </c>
      <c r="I5435" s="316" t="s">
        <v>342</v>
      </c>
      <c r="J5435" s="316" t="s">
        <v>343</v>
      </c>
      <c r="K5435" s="36">
        <v>31</v>
      </c>
      <c r="L5435" s="317">
        <v>0.1476200073957443</v>
      </c>
      <c r="M5435" s="317"/>
      <c r="N5435" s="36">
        <v>125</v>
      </c>
      <c r="O5435" s="317">
        <v>0.13766999542713171</v>
      </c>
      <c r="P5435" s="317"/>
      <c r="Q5435" s="36">
        <v>1652</v>
      </c>
      <c r="R5435" s="317">
        <v>0.1656599938869476</v>
      </c>
      <c r="S5435" s="317"/>
      <c r="T5435" t="s">
        <v>380</v>
      </c>
      <c r="BA5435" s="395">
        <v>1</v>
      </c>
      <c r="BB5435" s="396" t="s">
        <v>861</v>
      </c>
      <c r="BC5435" t="str">
        <f t="shared" si="471"/>
        <v>RTG</v>
      </c>
      <c r="BD5435" t="str">
        <f t="shared" si="472"/>
        <v>NAoMe_initial_final_stage_tum_grp</v>
      </c>
      <c r="BE5435" s="397" t="s">
        <v>862</v>
      </c>
      <c r="BF5435" t="str">
        <f t="shared" si="473"/>
        <v>MBC in HESAPC</v>
      </c>
      <c r="BG5435">
        <f t="shared" si="474"/>
        <v>31</v>
      </c>
      <c r="BH5435" s="398">
        <f t="shared" si="475"/>
        <v>0.1476200073957443</v>
      </c>
      <c r="BO5435" s="33"/>
    </row>
    <row r="5436" spans="1:67">
      <c r="A5436" s="316" t="s">
        <v>27</v>
      </c>
      <c r="B5436" t="s">
        <v>380</v>
      </c>
      <c r="C5436" t="s">
        <v>910</v>
      </c>
      <c r="D5436" t="s">
        <v>314</v>
      </c>
      <c r="E5436" s="316" t="s">
        <v>209</v>
      </c>
      <c r="F5436" s="316" t="s">
        <v>273</v>
      </c>
      <c r="G5436" s="316" t="s">
        <v>430</v>
      </c>
      <c r="H5436" s="316" t="s">
        <v>327</v>
      </c>
      <c r="I5436" s="316" t="s">
        <v>342</v>
      </c>
      <c r="J5436" s="316" t="s">
        <v>344</v>
      </c>
      <c r="K5436" s="36">
        <v>52</v>
      </c>
      <c r="L5436" s="317">
        <v>0.24762000143527979</v>
      </c>
      <c r="M5436" s="317">
        <v>0.2904999852180481</v>
      </c>
      <c r="N5436" s="36">
        <v>177</v>
      </c>
      <c r="O5436" s="317">
        <v>0.1949300020933151</v>
      </c>
      <c r="P5436" s="317">
        <v>0.22605000436306</v>
      </c>
      <c r="Q5436" s="36">
        <v>2161</v>
      </c>
      <c r="R5436" s="317">
        <v>0.2167100012302399</v>
      </c>
      <c r="S5436" s="317">
        <v>0.25973999500274658</v>
      </c>
      <c r="T5436" t="s">
        <v>380</v>
      </c>
      <c r="BA5436" s="395">
        <v>1</v>
      </c>
      <c r="BB5436" s="396" t="s">
        <v>861</v>
      </c>
      <c r="BC5436" t="str">
        <f t="shared" si="471"/>
        <v>RTG</v>
      </c>
      <c r="BD5436" t="str">
        <f t="shared" si="472"/>
        <v>NAoMe_initial_final_stage_tum_grp</v>
      </c>
      <c r="BE5436" s="397" t="s">
        <v>862</v>
      </c>
      <c r="BF5436" t="str">
        <f t="shared" si="473"/>
        <v>Stage 0-3</v>
      </c>
      <c r="BG5436">
        <f t="shared" si="474"/>
        <v>52</v>
      </c>
      <c r="BH5436" s="398">
        <f t="shared" si="475"/>
        <v>0.24762000143527979</v>
      </c>
      <c r="BO5436" s="33"/>
    </row>
    <row r="5437" spans="1:67">
      <c r="A5437" s="316" t="s">
        <v>27</v>
      </c>
      <c r="B5437" t="s">
        <v>380</v>
      </c>
      <c r="C5437" t="s">
        <v>910</v>
      </c>
      <c r="D5437" t="s">
        <v>314</v>
      </c>
      <c r="E5437" s="316" t="s">
        <v>209</v>
      </c>
      <c r="F5437" s="316" t="s">
        <v>273</v>
      </c>
      <c r="G5437" s="316" t="s">
        <v>430</v>
      </c>
      <c r="H5437" s="316" t="s">
        <v>327</v>
      </c>
      <c r="I5437" s="316" t="s">
        <v>342</v>
      </c>
      <c r="J5437" s="316" t="s">
        <v>336</v>
      </c>
      <c r="K5437" s="36">
        <v>127</v>
      </c>
      <c r="L5437" s="317">
        <v>0.60475999116897583</v>
      </c>
      <c r="M5437" s="317">
        <v>0.7095000147819519</v>
      </c>
      <c r="N5437" s="36">
        <v>606</v>
      </c>
      <c r="O5437" s="317">
        <v>0.66740000247955322</v>
      </c>
      <c r="P5437" s="317">
        <v>0.77394998073577881</v>
      </c>
      <c r="Q5437" s="36">
        <v>6159</v>
      </c>
      <c r="R5437" s="317">
        <v>0.6176300048828125</v>
      </c>
      <c r="S5437" s="317">
        <v>0.74026000499725342</v>
      </c>
      <c r="T5437" t="s">
        <v>380</v>
      </c>
      <c r="BA5437" s="395">
        <v>1</v>
      </c>
      <c r="BB5437" s="396" t="s">
        <v>861</v>
      </c>
      <c r="BC5437" t="str">
        <f t="shared" si="471"/>
        <v>RTG</v>
      </c>
      <c r="BD5437" t="str">
        <f t="shared" si="472"/>
        <v>NAoMe_initial_final_stage_tum_grp</v>
      </c>
      <c r="BE5437" s="397" t="s">
        <v>862</v>
      </c>
      <c r="BF5437" t="str">
        <f t="shared" si="473"/>
        <v>Stage 4</v>
      </c>
      <c r="BG5437">
        <f t="shared" si="474"/>
        <v>127</v>
      </c>
      <c r="BH5437" s="398">
        <f t="shared" si="475"/>
        <v>0.60475999116897583</v>
      </c>
      <c r="BO5437" s="33"/>
    </row>
    <row r="5438" spans="1:67">
      <c r="A5438" s="316" t="s">
        <v>27</v>
      </c>
      <c r="B5438" t="s">
        <v>380</v>
      </c>
      <c r="C5438" t="s">
        <v>910</v>
      </c>
      <c r="D5438" t="s">
        <v>314</v>
      </c>
      <c r="E5438" s="316" t="s">
        <v>209</v>
      </c>
      <c r="F5438" s="316" t="s">
        <v>273</v>
      </c>
      <c r="G5438" s="316" t="s">
        <v>430</v>
      </c>
      <c r="H5438" s="316" t="s">
        <v>327</v>
      </c>
      <c r="I5438" s="316" t="s">
        <v>658</v>
      </c>
      <c r="J5438" s="316" t="s">
        <v>345</v>
      </c>
      <c r="K5438" s="36">
        <v>210</v>
      </c>
      <c r="L5438" s="317">
        <v>1</v>
      </c>
      <c r="M5438" s="317"/>
      <c r="N5438" s="36">
        <v>908</v>
      </c>
      <c r="O5438" s="317">
        <v>1</v>
      </c>
      <c r="P5438" s="317"/>
      <c r="Q5438" s="36">
        <v>9972</v>
      </c>
      <c r="R5438" s="317">
        <v>1</v>
      </c>
      <c r="S5438" s="317"/>
      <c r="T5438" t="s">
        <v>380</v>
      </c>
      <c r="BA5438" s="395">
        <v>1</v>
      </c>
      <c r="BB5438" s="396" t="s">
        <v>861</v>
      </c>
      <c r="BC5438" t="str">
        <f t="shared" si="471"/>
        <v>RTG</v>
      </c>
      <c r="BD5438" t="str">
        <f t="shared" si="472"/>
        <v>NAoMe_initial_final_who_ps</v>
      </c>
      <c r="BE5438" s="397" t="s">
        <v>862</v>
      </c>
      <c r="BF5438" t="str">
        <f t="shared" si="473"/>
        <v>Not recorded</v>
      </c>
      <c r="BG5438">
        <f t="shared" si="474"/>
        <v>210</v>
      </c>
      <c r="BH5438" s="398">
        <f t="shared" si="475"/>
        <v>1</v>
      </c>
      <c r="BO5438" s="33"/>
    </row>
    <row r="5439" spans="1:67">
      <c r="A5439" s="316" t="s">
        <v>27</v>
      </c>
      <c r="B5439" t="s">
        <v>380</v>
      </c>
      <c r="C5439" t="s">
        <v>910</v>
      </c>
      <c r="D5439" t="s">
        <v>314</v>
      </c>
      <c r="E5439" s="316" t="s">
        <v>209</v>
      </c>
      <c r="F5439" s="316" t="s">
        <v>273</v>
      </c>
      <c r="G5439" s="316" t="s">
        <v>430</v>
      </c>
      <c r="H5439" s="316" t="s">
        <v>327</v>
      </c>
      <c r="I5439" s="316" t="s">
        <v>291</v>
      </c>
      <c r="J5439" s="316" t="s">
        <v>313</v>
      </c>
      <c r="K5439" s="36">
        <v>208</v>
      </c>
      <c r="L5439" s="317">
        <v>0.99048000574111938</v>
      </c>
      <c r="M5439" s="317"/>
      <c r="N5439" s="36">
        <v>897</v>
      </c>
      <c r="O5439" s="317">
        <v>0.98789000511169434</v>
      </c>
      <c r="P5439" s="317"/>
      <c r="Q5439" s="36">
        <v>9846</v>
      </c>
      <c r="R5439" s="317">
        <v>0.98736000061035156</v>
      </c>
      <c r="S5439" s="317"/>
      <c r="T5439" t="s">
        <v>380</v>
      </c>
      <c r="BA5439" s="395">
        <v>1</v>
      </c>
      <c r="BB5439" s="396" t="s">
        <v>861</v>
      </c>
      <c r="BC5439" t="str">
        <f t="shared" si="471"/>
        <v>RTG</v>
      </c>
      <c r="BD5439" t="str">
        <f t="shared" si="472"/>
        <v>NAoMe_initial_gender</v>
      </c>
      <c r="BE5439" s="397" t="s">
        <v>862</v>
      </c>
      <c r="BF5439" t="str">
        <f t="shared" si="473"/>
        <v>Female</v>
      </c>
      <c r="BG5439">
        <f t="shared" si="474"/>
        <v>208</v>
      </c>
      <c r="BH5439" s="398">
        <f t="shared" si="475"/>
        <v>0.99048000574111938</v>
      </c>
      <c r="BO5439" s="33"/>
    </row>
    <row r="5440" spans="1:67">
      <c r="A5440" s="316" t="s">
        <v>27</v>
      </c>
      <c r="B5440" t="s">
        <v>380</v>
      </c>
      <c r="C5440" t="s">
        <v>910</v>
      </c>
      <c r="D5440" t="s">
        <v>314</v>
      </c>
      <c r="E5440" s="316" t="s">
        <v>209</v>
      </c>
      <c r="F5440" s="316" t="s">
        <v>273</v>
      </c>
      <c r="G5440" s="316" t="s">
        <v>430</v>
      </c>
      <c r="H5440" s="316" t="s">
        <v>327</v>
      </c>
      <c r="I5440" s="316" t="s">
        <v>291</v>
      </c>
      <c r="J5440" s="316" t="s">
        <v>293</v>
      </c>
      <c r="K5440" s="36">
        <v>2</v>
      </c>
      <c r="L5440" s="317">
        <v>9.5199998468160629E-3</v>
      </c>
      <c r="M5440" s="317"/>
      <c r="N5440" s="36">
        <v>11</v>
      </c>
      <c r="O5440" s="317">
        <v>1.2109999544918541E-2</v>
      </c>
      <c r="P5440" s="317"/>
      <c r="Q5440" s="36">
        <v>126</v>
      </c>
      <c r="R5440" s="317">
        <v>1.264000032097101E-2</v>
      </c>
      <c r="S5440" s="317"/>
      <c r="T5440" t="s">
        <v>380</v>
      </c>
      <c r="BA5440" s="395">
        <v>1</v>
      </c>
      <c r="BB5440" s="396" t="s">
        <v>861</v>
      </c>
      <c r="BC5440" t="str">
        <f t="shared" si="471"/>
        <v>RTG</v>
      </c>
      <c r="BD5440" t="str">
        <f t="shared" si="472"/>
        <v>NAoMe_initial_gender</v>
      </c>
      <c r="BE5440" s="397" t="s">
        <v>862</v>
      </c>
      <c r="BF5440" t="str">
        <f t="shared" si="473"/>
        <v>Male</v>
      </c>
      <c r="BG5440">
        <f t="shared" si="474"/>
        <v>2</v>
      </c>
      <c r="BH5440" s="398">
        <f t="shared" si="475"/>
        <v>9.5199998468160629E-3</v>
      </c>
      <c r="BO5440" s="33"/>
    </row>
    <row r="5441" spans="1:67">
      <c r="A5441" s="316" t="s">
        <v>27</v>
      </c>
      <c r="B5441" t="s">
        <v>380</v>
      </c>
      <c r="C5441" t="s">
        <v>910</v>
      </c>
      <c r="D5441" t="s">
        <v>314</v>
      </c>
      <c r="E5441" s="316" t="s">
        <v>209</v>
      </c>
      <c r="F5441" s="316" t="s">
        <v>273</v>
      </c>
      <c r="G5441" s="316" t="s">
        <v>430</v>
      </c>
      <c r="H5441" s="316" t="s">
        <v>327</v>
      </c>
      <c r="I5441" s="316" t="s">
        <v>659</v>
      </c>
      <c r="J5441" s="316" t="s">
        <v>294</v>
      </c>
      <c r="K5441" s="36">
        <v>35</v>
      </c>
      <c r="L5441" s="317">
        <v>0.1666699945926666</v>
      </c>
      <c r="M5441" s="317">
        <v>0.1666699945926666</v>
      </c>
      <c r="N5441" s="36">
        <v>149</v>
      </c>
      <c r="O5441" s="317">
        <v>0.16410000622272489</v>
      </c>
      <c r="P5441" s="317">
        <v>0.16410000622272489</v>
      </c>
      <c r="Q5441" s="36">
        <v>1800</v>
      </c>
      <c r="R5441" s="317">
        <v>0.18050999939441681</v>
      </c>
      <c r="S5441" s="317">
        <v>0.18050999939441681</v>
      </c>
      <c r="T5441" t="s">
        <v>380</v>
      </c>
      <c r="BA5441" s="395">
        <v>1</v>
      </c>
      <c r="BB5441" s="396" t="s">
        <v>861</v>
      </c>
      <c r="BC5441" t="str">
        <f t="shared" si="471"/>
        <v>RTG</v>
      </c>
      <c r="BD5441" t="str">
        <f t="shared" si="472"/>
        <v>NAoMe_initial_imd_2019</v>
      </c>
      <c r="BE5441" s="397" t="s">
        <v>862</v>
      </c>
      <c r="BF5441" t="str">
        <f t="shared" si="473"/>
        <v>1 - most deprived</v>
      </c>
      <c r="BG5441">
        <f t="shared" si="474"/>
        <v>35</v>
      </c>
      <c r="BH5441" s="398">
        <f t="shared" si="475"/>
        <v>0.1666699945926666</v>
      </c>
      <c r="BO5441" s="33"/>
    </row>
    <row r="5442" spans="1:67">
      <c r="A5442" s="316" t="s">
        <v>27</v>
      </c>
      <c r="B5442" t="s">
        <v>380</v>
      </c>
      <c r="C5442" t="s">
        <v>910</v>
      </c>
      <c r="D5442" t="s">
        <v>314</v>
      </c>
      <c r="E5442" s="316" t="s">
        <v>209</v>
      </c>
      <c r="F5442" s="316" t="s">
        <v>273</v>
      </c>
      <c r="G5442" s="316" t="s">
        <v>430</v>
      </c>
      <c r="H5442" s="316" t="s">
        <v>327</v>
      </c>
      <c r="I5442" s="316" t="s">
        <v>659</v>
      </c>
      <c r="J5442" s="316" t="s">
        <v>15</v>
      </c>
      <c r="K5442" s="36">
        <v>31</v>
      </c>
      <c r="L5442" s="317">
        <v>0.1476200073957443</v>
      </c>
      <c r="M5442" s="317">
        <v>0.1476200073957443</v>
      </c>
      <c r="N5442" s="36">
        <v>186</v>
      </c>
      <c r="O5442" s="317">
        <v>0.20485000312328339</v>
      </c>
      <c r="P5442" s="317">
        <v>0.20485000312328339</v>
      </c>
      <c r="Q5442" s="36">
        <v>2036</v>
      </c>
      <c r="R5442" s="317">
        <v>0.20417000353336329</v>
      </c>
      <c r="S5442" s="317">
        <v>0.20417000353336329</v>
      </c>
      <c r="T5442" t="s">
        <v>380</v>
      </c>
      <c r="BA5442" s="395">
        <v>1</v>
      </c>
      <c r="BB5442" s="396" t="s">
        <v>861</v>
      </c>
      <c r="BC5442" t="str">
        <f t="shared" si="471"/>
        <v>RTG</v>
      </c>
      <c r="BD5442" t="str">
        <f t="shared" si="472"/>
        <v>NAoMe_initial_imd_2019</v>
      </c>
      <c r="BE5442" s="397" t="s">
        <v>862</v>
      </c>
      <c r="BF5442" t="str">
        <f t="shared" si="473"/>
        <v>2</v>
      </c>
      <c r="BG5442">
        <f t="shared" si="474"/>
        <v>31</v>
      </c>
      <c r="BH5442" s="398">
        <f t="shared" si="475"/>
        <v>0.1476200073957443</v>
      </c>
      <c r="BO5442" s="33"/>
    </row>
    <row r="5443" spans="1:67">
      <c r="A5443" s="316" t="s">
        <v>27</v>
      </c>
      <c r="B5443" t="s">
        <v>380</v>
      </c>
      <c r="C5443" t="s">
        <v>910</v>
      </c>
      <c r="D5443" t="s">
        <v>314</v>
      </c>
      <c r="E5443" s="316" t="s">
        <v>209</v>
      </c>
      <c r="F5443" s="316" t="s">
        <v>273</v>
      </c>
      <c r="G5443" s="316" t="s">
        <v>430</v>
      </c>
      <c r="H5443" s="316" t="s">
        <v>327</v>
      </c>
      <c r="I5443" s="316" t="s">
        <v>659</v>
      </c>
      <c r="J5443" s="316" t="s">
        <v>16</v>
      </c>
      <c r="K5443" s="36">
        <v>57</v>
      </c>
      <c r="L5443" s="317">
        <v>0.27142998576164251</v>
      </c>
      <c r="M5443" s="317">
        <v>0.27142998576164251</v>
      </c>
      <c r="N5443" s="36">
        <v>180</v>
      </c>
      <c r="O5443" s="317">
        <v>0.1982399970293045</v>
      </c>
      <c r="P5443" s="317">
        <v>0.1982399970293045</v>
      </c>
      <c r="Q5443" s="36">
        <v>2085</v>
      </c>
      <c r="R5443" s="317">
        <v>0.20908999443054199</v>
      </c>
      <c r="S5443" s="317">
        <v>0.20908999443054199</v>
      </c>
      <c r="T5443" t="s">
        <v>380</v>
      </c>
      <c r="BA5443" s="395">
        <v>1</v>
      </c>
      <c r="BB5443" s="396" t="s">
        <v>861</v>
      </c>
      <c r="BC5443" t="str">
        <f t="shared" ref="BC5443:BC5506" si="476">E5443</f>
        <v>RTG</v>
      </c>
      <c r="BD5443" t="str">
        <f t="shared" ref="BD5443:BD5506" si="477">(LEFT(A5443, LEN(A5443)-7))&amp;"_"&amp;I5443</f>
        <v>NAoMe_initial_imd_2019</v>
      </c>
      <c r="BE5443" s="397" t="s">
        <v>862</v>
      </c>
      <c r="BF5443" t="str">
        <f t="shared" ref="BF5443:BF5506" si="478">J5443</f>
        <v>3</v>
      </c>
      <c r="BG5443">
        <f t="shared" ref="BG5443:BG5506" si="479">K5443</f>
        <v>57</v>
      </c>
      <c r="BH5443" s="398">
        <f t="shared" ref="BH5443:BH5506" si="480">L5443</f>
        <v>0.27142998576164251</v>
      </c>
      <c r="BO5443" s="33"/>
    </row>
    <row r="5444" spans="1:67">
      <c r="A5444" s="316" t="s">
        <v>27</v>
      </c>
      <c r="B5444" t="s">
        <v>380</v>
      </c>
      <c r="C5444" t="s">
        <v>910</v>
      </c>
      <c r="D5444" t="s">
        <v>314</v>
      </c>
      <c r="E5444" s="316" t="s">
        <v>209</v>
      </c>
      <c r="F5444" s="316" t="s">
        <v>273</v>
      </c>
      <c r="G5444" s="316" t="s">
        <v>430</v>
      </c>
      <c r="H5444" s="316" t="s">
        <v>327</v>
      </c>
      <c r="I5444" s="316" t="s">
        <v>659</v>
      </c>
      <c r="J5444" s="316" t="s">
        <v>17</v>
      </c>
      <c r="K5444" s="36">
        <v>44</v>
      </c>
      <c r="L5444" s="317">
        <v>0.20951999723911291</v>
      </c>
      <c r="M5444" s="317">
        <v>0.20951999723911291</v>
      </c>
      <c r="N5444" s="36">
        <v>192</v>
      </c>
      <c r="O5444" s="317">
        <v>0.21144999563694</v>
      </c>
      <c r="P5444" s="317">
        <v>0.21144999563694</v>
      </c>
      <c r="Q5444" s="36">
        <v>2024</v>
      </c>
      <c r="R5444" s="317">
        <v>0.2029699981212616</v>
      </c>
      <c r="S5444" s="317">
        <v>0.2029699981212616</v>
      </c>
      <c r="T5444" t="s">
        <v>380</v>
      </c>
      <c r="BA5444" s="395">
        <v>1</v>
      </c>
      <c r="BB5444" s="396" t="s">
        <v>861</v>
      </c>
      <c r="BC5444" t="str">
        <f t="shared" si="476"/>
        <v>RTG</v>
      </c>
      <c r="BD5444" t="str">
        <f t="shared" si="477"/>
        <v>NAoMe_initial_imd_2019</v>
      </c>
      <c r="BE5444" s="397" t="s">
        <v>862</v>
      </c>
      <c r="BF5444" t="str">
        <f t="shared" si="478"/>
        <v>4</v>
      </c>
      <c r="BG5444">
        <f t="shared" si="479"/>
        <v>44</v>
      </c>
      <c r="BH5444" s="398">
        <f t="shared" si="480"/>
        <v>0.20951999723911291</v>
      </c>
      <c r="BO5444" s="33"/>
    </row>
    <row r="5445" spans="1:67">
      <c r="A5445" s="316" t="s">
        <v>27</v>
      </c>
      <c r="B5445" t="s">
        <v>380</v>
      </c>
      <c r="C5445" t="s">
        <v>910</v>
      </c>
      <c r="D5445" t="s">
        <v>314</v>
      </c>
      <c r="E5445" s="316" t="s">
        <v>209</v>
      </c>
      <c r="F5445" s="316" t="s">
        <v>273</v>
      </c>
      <c r="G5445" s="316" t="s">
        <v>430</v>
      </c>
      <c r="H5445" s="316" t="s">
        <v>327</v>
      </c>
      <c r="I5445" s="316" t="s">
        <v>659</v>
      </c>
      <c r="J5445" s="316" t="s">
        <v>295</v>
      </c>
      <c r="K5445" s="36">
        <v>43</v>
      </c>
      <c r="L5445" s="317">
        <v>0.20476000010967249</v>
      </c>
      <c r="M5445" s="317">
        <v>0.20476000010967249</v>
      </c>
      <c r="N5445" s="36">
        <v>201</v>
      </c>
      <c r="O5445" s="317">
        <v>0.22136999666690829</v>
      </c>
      <c r="P5445" s="317">
        <v>0.22136999666690829</v>
      </c>
      <c r="Q5445" s="36">
        <v>2027</v>
      </c>
      <c r="R5445" s="317">
        <v>0.2032700031995773</v>
      </c>
      <c r="S5445" s="317">
        <v>0.2032700031995773</v>
      </c>
      <c r="T5445" t="s">
        <v>380</v>
      </c>
      <c r="BA5445" s="395">
        <v>1</v>
      </c>
      <c r="BB5445" s="396" t="s">
        <v>861</v>
      </c>
      <c r="BC5445" t="str">
        <f t="shared" si="476"/>
        <v>RTG</v>
      </c>
      <c r="BD5445" t="str">
        <f t="shared" si="477"/>
        <v>NAoMe_initial_imd_2019</v>
      </c>
      <c r="BE5445" s="397" t="s">
        <v>862</v>
      </c>
      <c r="BF5445" t="str">
        <f t="shared" si="478"/>
        <v>5 - least deprived</v>
      </c>
      <c r="BG5445">
        <f t="shared" si="479"/>
        <v>43</v>
      </c>
      <c r="BH5445" s="398">
        <f t="shared" si="480"/>
        <v>0.20476000010967249</v>
      </c>
      <c r="BO5445" s="33"/>
    </row>
    <row r="5446" spans="1:67">
      <c r="A5446" s="316" t="s">
        <v>27</v>
      </c>
      <c r="B5446" t="s">
        <v>380</v>
      </c>
      <c r="C5446" t="s">
        <v>910</v>
      </c>
      <c r="D5446" t="s">
        <v>314</v>
      </c>
      <c r="E5446" s="316" t="s">
        <v>209</v>
      </c>
      <c r="F5446" s="316" t="s">
        <v>273</v>
      </c>
      <c r="G5446" s="316" t="s">
        <v>430</v>
      </c>
      <c r="H5446" s="316" t="s">
        <v>327</v>
      </c>
      <c r="I5446" s="316" t="s">
        <v>659</v>
      </c>
      <c r="J5446" s="316" t="s">
        <v>260</v>
      </c>
      <c r="K5446" s="36">
        <v>0</v>
      </c>
      <c r="L5446" s="317">
        <v>0</v>
      </c>
      <c r="M5446" s="317"/>
      <c r="N5446" s="36">
        <v>0</v>
      </c>
      <c r="O5446" s="317">
        <v>0</v>
      </c>
      <c r="P5446" s="317"/>
      <c r="Q5446" s="36">
        <v>0</v>
      </c>
      <c r="R5446" s="317">
        <v>0</v>
      </c>
      <c r="S5446" s="317"/>
      <c r="T5446" t="s">
        <v>380</v>
      </c>
      <c r="BA5446" s="395">
        <v>1</v>
      </c>
      <c r="BB5446" s="396" t="s">
        <v>861</v>
      </c>
      <c r="BC5446" t="str">
        <f t="shared" si="476"/>
        <v>RTG</v>
      </c>
      <c r="BD5446" t="str">
        <f t="shared" si="477"/>
        <v>NAoMe_initial_imd_2019</v>
      </c>
      <c r="BE5446" s="397" t="s">
        <v>862</v>
      </c>
      <c r="BF5446" t="str">
        <f t="shared" si="478"/>
        <v>Unknown</v>
      </c>
      <c r="BG5446">
        <f t="shared" si="479"/>
        <v>0</v>
      </c>
      <c r="BH5446" s="398">
        <f t="shared" si="480"/>
        <v>0</v>
      </c>
      <c r="BO5446" s="33"/>
    </row>
    <row r="5447" spans="1:67">
      <c r="A5447" s="316" t="s">
        <v>27</v>
      </c>
      <c r="B5447" t="s">
        <v>380</v>
      </c>
      <c r="C5447" t="s">
        <v>910</v>
      </c>
      <c r="D5447" t="s">
        <v>314</v>
      </c>
      <c r="E5447" s="316" t="s">
        <v>209</v>
      </c>
      <c r="F5447" s="316" t="s">
        <v>273</v>
      </c>
      <c r="G5447" s="316" t="s">
        <v>430</v>
      </c>
      <c r="H5447" s="316" t="s">
        <v>327</v>
      </c>
      <c r="I5447" s="316" t="s">
        <v>296</v>
      </c>
      <c r="J5447" s="316" t="s">
        <v>297</v>
      </c>
      <c r="K5447" s="36">
        <v>133</v>
      </c>
      <c r="L5447" s="317">
        <v>0.63332998752593994</v>
      </c>
      <c r="M5447" s="317">
        <v>0.63635998964309692</v>
      </c>
      <c r="N5447" s="36">
        <v>503</v>
      </c>
      <c r="O5447" s="317">
        <v>0.55396002531051636</v>
      </c>
      <c r="P5447" s="317">
        <v>0.56835997104644775</v>
      </c>
      <c r="Q5447" s="36">
        <v>5528</v>
      </c>
      <c r="R5447" s="317">
        <v>0.55435001850128174</v>
      </c>
      <c r="S5447" s="317">
        <v>0.56936997175216675</v>
      </c>
      <c r="T5447" t="s">
        <v>380</v>
      </c>
      <c r="BA5447" s="395">
        <v>1</v>
      </c>
      <c r="BB5447" s="396" t="s">
        <v>861</v>
      </c>
      <c r="BC5447" t="str">
        <f t="shared" si="476"/>
        <v>RTG</v>
      </c>
      <c r="BD5447" t="str">
        <f t="shared" si="477"/>
        <v>NAoMe_initial_scarf_731_grp</v>
      </c>
      <c r="BE5447" s="397" t="s">
        <v>862</v>
      </c>
      <c r="BF5447" t="str">
        <f t="shared" si="478"/>
        <v>Fit</v>
      </c>
      <c r="BG5447">
        <f t="shared" si="479"/>
        <v>133</v>
      </c>
      <c r="BH5447" s="398">
        <f t="shared" si="480"/>
        <v>0.63332998752593994</v>
      </c>
      <c r="BO5447" s="33"/>
    </row>
    <row r="5448" spans="1:67">
      <c r="A5448" s="316" t="s">
        <v>27</v>
      </c>
      <c r="B5448" t="s">
        <v>380</v>
      </c>
      <c r="C5448" t="s">
        <v>910</v>
      </c>
      <c r="D5448" t="s">
        <v>314</v>
      </c>
      <c r="E5448" s="316" t="s">
        <v>209</v>
      </c>
      <c r="F5448" s="316" t="s">
        <v>273</v>
      </c>
      <c r="G5448" s="316" t="s">
        <v>430</v>
      </c>
      <c r="H5448" s="316" t="s">
        <v>327</v>
      </c>
      <c r="I5448" s="316" t="s">
        <v>296</v>
      </c>
      <c r="J5448" s="316" t="s">
        <v>298</v>
      </c>
      <c r="K5448" s="36">
        <v>22</v>
      </c>
      <c r="L5448" s="317">
        <v>0.1047599986195564</v>
      </c>
      <c r="M5448" s="317">
        <v>0.1052599996328354</v>
      </c>
      <c r="N5448" s="36">
        <v>134</v>
      </c>
      <c r="O5448" s="317">
        <v>0.14757999777793879</v>
      </c>
      <c r="P5448" s="317">
        <v>0.1514099985361099</v>
      </c>
      <c r="Q5448" s="36">
        <v>1492</v>
      </c>
      <c r="R5448" s="317">
        <v>0.149619996547699</v>
      </c>
      <c r="S5448" s="317">
        <v>0.153669998049736</v>
      </c>
      <c r="T5448" t="s">
        <v>380</v>
      </c>
      <c r="BA5448" s="395">
        <v>1</v>
      </c>
      <c r="BB5448" s="396" t="s">
        <v>861</v>
      </c>
      <c r="BC5448" t="str">
        <f t="shared" si="476"/>
        <v>RTG</v>
      </c>
      <c r="BD5448" t="str">
        <f t="shared" si="477"/>
        <v>NAoMe_initial_scarf_731_grp</v>
      </c>
      <c r="BE5448" s="397" t="s">
        <v>862</v>
      </c>
      <c r="BF5448" t="str">
        <f t="shared" si="478"/>
        <v>Mild frailty</v>
      </c>
      <c r="BG5448">
        <f t="shared" si="479"/>
        <v>22</v>
      </c>
      <c r="BH5448" s="398">
        <f t="shared" si="480"/>
        <v>0.1047599986195564</v>
      </c>
      <c r="BO5448" s="33"/>
    </row>
    <row r="5449" spans="1:67">
      <c r="A5449" s="316" t="s">
        <v>27</v>
      </c>
      <c r="B5449" t="s">
        <v>380</v>
      </c>
      <c r="C5449" t="s">
        <v>910</v>
      </c>
      <c r="D5449" t="s">
        <v>314</v>
      </c>
      <c r="E5449" s="316" t="s">
        <v>209</v>
      </c>
      <c r="F5449" s="316" t="s">
        <v>273</v>
      </c>
      <c r="G5449" s="316" t="s">
        <v>430</v>
      </c>
      <c r="H5449" s="316" t="s">
        <v>327</v>
      </c>
      <c r="I5449" s="316" t="s">
        <v>296</v>
      </c>
      <c r="J5449" s="316" t="s">
        <v>299</v>
      </c>
      <c r="K5449" s="36">
        <v>31</v>
      </c>
      <c r="L5449" s="317">
        <v>0.1476200073957443</v>
      </c>
      <c r="M5449" s="317">
        <v>0.14833000302314761</v>
      </c>
      <c r="N5449" s="36">
        <v>121</v>
      </c>
      <c r="O5449" s="317">
        <v>0.13325999677181241</v>
      </c>
      <c r="P5449" s="317">
        <v>0.13672000169754031</v>
      </c>
      <c r="Q5449" s="36">
        <v>1470</v>
      </c>
      <c r="R5449" s="317">
        <v>0.1474100053310394</v>
      </c>
      <c r="S5449" s="317">
        <v>0.1514099985361099</v>
      </c>
      <c r="T5449" t="s">
        <v>380</v>
      </c>
      <c r="BA5449" s="395">
        <v>1</v>
      </c>
      <c r="BB5449" s="396" t="s">
        <v>861</v>
      </c>
      <c r="BC5449" t="str">
        <f t="shared" si="476"/>
        <v>RTG</v>
      </c>
      <c r="BD5449" t="str">
        <f t="shared" si="477"/>
        <v>NAoMe_initial_scarf_731_grp</v>
      </c>
      <c r="BE5449" s="397" t="s">
        <v>862</v>
      </c>
      <c r="BF5449" t="str">
        <f t="shared" si="478"/>
        <v>Moderate frailty</v>
      </c>
      <c r="BG5449">
        <f t="shared" si="479"/>
        <v>31</v>
      </c>
      <c r="BH5449" s="398">
        <f t="shared" si="480"/>
        <v>0.1476200073957443</v>
      </c>
      <c r="BO5449" s="33"/>
    </row>
    <row r="5450" spans="1:67">
      <c r="A5450" s="316" t="s">
        <v>27</v>
      </c>
      <c r="B5450" t="s">
        <v>380</v>
      </c>
      <c r="C5450" t="s">
        <v>910</v>
      </c>
      <c r="D5450" t="s">
        <v>314</v>
      </c>
      <c r="E5450" s="316" t="s">
        <v>209</v>
      </c>
      <c r="F5450" s="316" t="s">
        <v>273</v>
      </c>
      <c r="G5450" s="316" t="s">
        <v>430</v>
      </c>
      <c r="H5450" s="316" t="s">
        <v>327</v>
      </c>
      <c r="I5450" s="316" t="s">
        <v>296</v>
      </c>
      <c r="J5450" s="316" t="s">
        <v>353</v>
      </c>
      <c r="K5450" s="36">
        <v>1</v>
      </c>
      <c r="L5450" s="317">
        <v>4.7599999234080306E-3</v>
      </c>
      <c r="M5450" s="317"/>
      <c r="N5450" s="36">
        <v>23</v>
      </c>
      <c r="O5450" s="317">
        <v>2.5329999625682831E-2</v>
      </c>
      <c r="P5450" s="317"/>
      <c r="Q5450" s="36">
        <v>263</v>
      </c>
      <c r="R5450" s="317">
        <v>2.6370000094175339E-2</v>
      </c>
      <c r="S5450" s="317"/>
      <c r="T5450" t="s">
        <v>380</v>
      </c>
      <c r="BA5450" s="395">
        <v>1</v>
      </c>
      <c r="BB5450" s="396" t="s">
        <v>861</v>
      </c>
      <c r="BC5450" t="str">
        <f t="shared" si="476"/>
        <v>RTG</v>
      </c>
      <c r="BD5450" t="str">
        <f t="shared" si="477"/>
        <v>NAoMe_initial_scarf_731_grp</v>
      </c>
      <c r="BE5450" s="397" t="s">
        <v>862</v>
      </c>
      <c r="BF5450" t="str">
        <f t="shared" si="478"/>
        <v>Not in HESAPC</v>
      </c>
      <c r="BG5450">
        <f t="shared" si="479"/>
        <v>1</v>
      </c>
      <c r="BH5450" s="398">
        <f t="shared" si="480"/>
        <v>4.7599999234080306E-3</v>
      </c>
      <c r="BO5450" s="33"/>
    </row>
    <row r="5451" spans="1:67">
      <c r="A5451" s="316" t="s">
        <v>27</v>
      </c>
      <c r="B5451" t="s">
        <v>380</v>
      </c>
      <c r="C5451" t="s">
        <v>910</v>
      </c>
      <c r="D5451" t="s">
        <v>314</v>
      </c>
      <c r="E5451" s="316" t="s">
        <v>209</v>
      </c>
      <c r="F5451" s="316" t="s">
        <v>273</v>
      </c>
      <c r="G5451" s="316" t="s">
        <v>430</v>
      </c>
      <c r="H5451" s="316" t="s">
        <v>327</v>
      </c>
      <c r="I5451" s="316" t="s">
        <v>296</v>
      </c>
      <c r="J5451" s="316" t="s">
        <v>300</v>
      </c>
      <c r="K5451" s="36">
        <v>23</v>
      </c>
      <c r="L5451" s="317">
        <v>0.1095200031995773</v>
      </c>
      <c r="M5451" s="317">
        <v>0.11005000025033949</v>
      </c>
      <c r="N5451" s="36">
        <v>127</v>
      </c>
      <c r="O5451" s="317">
        <v>0.13987000286579129</v>
      </c>
      <c r="P5451" s="317">
        <v>0.14350000023841861</v>
      </c>
      <c r="Q5451" s="36">
        <v>1219</v>
      </c>
      <c r="R5451" s="317">
        <v>0.1222399994730949</v>
      </c>
      <c r="S5451" s="317">
        <v>0.12555000185966489</v>
      </c>
      <c r="T5451" t="s">
        <v>380</v>
      </c>
      <c r="BA5451" s="395">
        <v>1</v>
      </c>
      <c r="BB5451" s="396" t="s">
        <v>861</v>
      </c>
      <c r="BC5451" t="str">
        <f t="shared" si="476"/>
        <v>RTG</v>
      </c>
      <c r="BD5451" t="str">
        <f t="shared" si="477"/>
        <v>NAoMe_initial_scarf_731_grp</v>
      </c>
      <c r="BE5451" s="397" t="s">
        <v>862</v>
      </c>
      <c r="BF5451" t="str">
        <f t="shared" si="478"/>
        <v>Severe frailty</v>
      </c>
      <c r="BG5451">
        <f t="shared" si="479"/>
        <v>23</v>
      </c>
      <c r="BH5451" s="398">
        <f t="shared" si="480"/>
        <v>0.1095200031995773</v>
      </c>
      <c r="BO5451" s="33"/>
    </row>
    <row r="5452" spans="1:67">
      <c r="A5452" s="316" t="s">
        <v>27</v>
      </c>
      <c r="B5452" t="s">
        <v>380</v>
      </c>
      <c r="C5452" t="s">
        <v>910</v>
      </c>
      <c r="D5452" t="s">
        <v>314</v>
      </c>
      <c r="E5452" s="316" t="s">
        <v>211</v>
      </c>
      <c r="F5452" s="316" t="s">
        <v>274</v>
      </c>
      <c r="G5452" s="316" t="s">
        <v>430</v>
      </c>
      <c r="H5452" s="316" t="s">
        <v>327</v>
      </c>
      <c r="I5452" s="316" t="s">
        <v>310</v>
      </c>
      <c r="J5452" s="316" t="s">
        <v>277</v>
      </c>
      <c r="K5452" s="36">
        <v>0</v>
      </c>
      <c r="L5452" s="317">
        <v>0</v>
      </c>
      <c r="M5452" s="317"/>
      <c r="N5452" s="36">
        <v>8</v>
      </c>
      <c r="O5452" s="317">
        <v>8.8099995627999306E-3</v>
      </c>
      <c r="P5452" s="317"/>
      <c r="Q5452" s="36">
        <v>70</v>
      </c>
      <c r="R5452" s="317">
        <v>7.0199999026954174E-3</v>
      </c>
      <c r="S5452" s="317"/>
      <c r="T5452" t="s">
        <v>380</v>
      </c>
      <c r="BA5452" s="395">
        <v>1</v>
      </c>
      <c r="BB5452" s="396" t="s">
        <v>861</v>
      </c>
      <c r="BC5452" t="str">
        <f t="shared" si="476"/>
        <v>RWE</v>
      </c>
      <c r="BD5452" t="str">
        <f t="shared" si="477"/>
        <v>NAoMe_initial_age_decades_80cap</v>
      </c>
      <c r="BE5452" s="397" t="s">
        <v>862</v>
      </c>
      <c r="BF5452" t="str">
        <f t="shared" si="478"/>
        <v>18-29 yrs</v>
      </c>
      <c r="BG5452">
        <f t="shared" si="479"/>
        <v>0</v>
      </c>
      <c r="BH5452" s="398">
        <f t="shared" si="480"/>
        <v>0</v>
      </c>
      <c r="BO5452" s="33"/>
    </row>
    <row r="5453" spans="1:67">
      <c r="A5453" s="316" t="s">
        <v>27</v>
      </c>
      <c r="B5453" t="s">
        <v>380</v>
      </c>
      <c r="C5453" t="s">
        <v>910</v>
      </c>
      <c r="D5453" t="s">
        <v>314</v>
      </c>
      <c r="E5453" s="316" t="s">
        <v>211</v>
      </c>
      <c r="F5453" s="316" t="s">
        <v>274</v>
      </c>
      <c r="G5453" s="316" t="s">
        <v>430</v>
      </c>
      <c r="H5453" s="316" t="s">
        <v>327</v>
      </c>
      <c r="I5453" s="316" t="s">
        <v>310</v>
      </c>
      <c r="J5453" s="316" t="s">
        <v>278</v>
      </c>
      <c r="K5453" s="36">
        <v>2</v>
      </c>
      <c r="L5453" s="317">
        <v>1.3509999960660929E-2</v>
      </c>
      <c r="M5453" s="317"/>
      <c r="N5453" s="36">
        <v>29</v>
      </c>
      <c r="O5453" s="317">
        <v>3.1939998269081123E-2</v>
      </c>
      <c r="P5453" s="317"/>
      <c r="Q5453" s="36">
        <v>429</v>
      </c>
      <c r="R5453" s="317">
        <v>4.3019998818635941E-2</v>
      </c>
      <c r="S5453" s="317"/>
      <c r="T5453" t="s">
        <v>380</v>
      </c>
      <c r="BA5453" s="395">
        <v>1</v>
      </c>
      <c r="BB5453" s="396" t="s">
        <v>861</v>
      </c>
      <c r="BC5453" t="str">
        <f t="shared" si="476"/>
        <v>RWE</v>
      </c>
      <c r="BD5453" t="str">
        <f t="shared" si="477"/>
        <v>NAoMe_initial_age_decades_80cap</v>
      </c>
      <c r="BE5453" s="397" t="s">
        <v>862</v>
      </c>
      <c r="BF5453" t="str">
        <f t="shared" si="478"/>
        <v>30-39 yrs</v>
      </c>
      <c r="BG5453">
        <f t="shared" si="479"/>
        <v>2</v>
      </c>
      <c r="BH5453" s="398">
        <f t="shared" si="480"/>
        <v>1.3509999960660929E-2</v>
      </c>
      <c r="BO5453" s="33"/>
    </row>
    <row r="5454" spans="1:67">
      <c r="A5454" s="316" t="s">
        <v>27</v>
      </c>
      <c r="B5454" t="s">
        <v>380</v>
      </c>
      <c r="C5454" t="s">
        <v>910</v>
      </c>
      <c r="D5454" t="s">
        <v>314</v>
      </c>
      <c r="E5454" s="316" t="s">
        <v>211</v>
      </c>
      <c r="F5454" s="316" t="s">
        <v>274</v>
      </c>
      <c r="G5454" s="316" t="s">
        <v>430</v>
      </c>
      <c r="H5454" s="316" t="s">
        <v>327</v>
      </c>
      <c r="I5454" s="316" t="s">
        <v>310</v>
      </c>
      <c r="J5454" s="316" t="s">
        <v>279</v>
      </c>
      <c r="K5454" s="36">
        <v>13</v>
      </c>
      <c r="L5454" s="317">
        <v>8.7839998304843903E-2</v>
      </c>
      <c r="M5454" s="317"/>
      <c r="N5454" s="36">
        <v>78</v>
      </c>
      <c r="O5454" s="317">
        <v>8.5900001227855682E-2</v>
      </c>
      <c r="P5454" s="317"/>
      <c r="Q5454" s="36">
        <v>1024</v>
      </c>
      <c r="R5454" s="317">
        <v>0.1026899963617325</v>
      </c>
      <c r="S5454" s="317"/>
      <c r="T5454" t="s">
        <v>380</v>
      </c>
      <c r="BA5454" s="395">
        <v>1</v>
      </c>
      <c r="BB5454" s="396" t="s">
        <v>861</v>
      </c>
      <c r="BC5454" t="str">
        <f t="shared" si="476"/>
        <v>RWE</v>
      </c>
      <c r="BD5454" t="str">
        <f t="shared" si="477"/>
        <v>NAoMe_initial_age_decades_80cap</v>
      </c>
      <c r="BE5454" s="397" t="s">
        <v>862</v>
      </c>
      <c r="BF5454" t="str">
        <f t="shared" si="478"/>
        <v>40-49 yrs</v>
      </c>
      <c r="BG5454">
        <f t="shared" si="479"/>
        <v>13</v>
      </c>
      <c r="BH5454" s="398">
        <f t="shared" si="480"/>
        <v>8.7839998304843903E-2</v>
      </c>
      <c r="BO5454" s="33"/>
    </row>
    <row r="5455" spans="1:67">
      <c r="A5455" s="316" t="s">
        <v>27</v>
      </c>
      <c r="B5455" t="s">
        <v>380</v>
      </c>
      <c r="C5455" t="s">
        <v>910</v>
      </c>
      <c r="D5455" t="s">
        <v>314</v>
      </c>
      <c r="E5455" s="316" t="s">
        <v>211</v>
      </c>
      <c r="F5455" s="316" t="s">
        <v>274</v>
      </c>
      <c r="G5455" s="316" t="s">
        <v>430</v>
      </c>
      <c r="H5455" s="316" t="s">
        <v>327</v>
      </c>
      <c r="I5455" s="316" t="s">
        <v>310</v>
      </c>
      <c r="J5455" s="316" t="s">
        <v>280</v>
      </c>
      <c r="K5455" s="36">
        <v>26</v>
      </c>
      <c r="L5455" s="317">
        <v>0.17567999660968781</v>
      </c>
      <c r="M5455" s="317"/>
      <c r="N5455" s="36">
        <v>159</v>
      </c>
      <c r="O5455" s="317">
        <v>0.17510999739170069</v>
      </c>
      <c r="P5455" s="317"/>
      <c r="Q5455" s="36">
        <v>1733</v>
      </c>
      <c r="R5455" s="317">
        <v>0.17378999292850489</v>
      </c>
      <c r="S5455" s="317"/>
      <c r="T5455" t="s">
        <v>380</v>
      </c>
      <c r="BA5455" s="395">
        <v>1</v>
      </c>
      <c r="BB5455" s="396" t="s">
        <v>861</v>
      </c>
      <c r="BC5455" t="str">
        <f t="shared" si="476"/>
        <v>RWE</v>
      </c>
      <c r="BD5455" t="str">
        <f t="shared" si="477"/>
        <v>NAoMe_initial_age_decades_80cap</v>
      </c>
      <c r="BE5455" s="397" t="s">
        <v>862</v>
      </c>
      <c r="BF5455" t="str">
        <f t="shared" si="478"/>
        <v>50-59 yrs</v>
      </c>
      <c r="BG5455">
        <f t="shared" si="479"/>
        <v>26</v>
      </c>
      <c r="BH5455" s="398">
        <f t="shared" si="480"/>
        <v>0.17567999660968781</v>
      </c>
      <c r="BO5455" s="33"/>
    </row>
    <row r="5456" spans="1:67">
      <c r="A5456" s="316" t="s">
        <v>27</v>
      </c>
      <c r="B5456" t="s">
        <v>380</v>
      </c>
      <c r="C5456" t="s">
        <v>910</v>
      </c>
      <c r="D5456" t="s">
        <v>314</v>
      </c>
      <c r="E5456" s="316" t="s">
        <v>211</v>
      </c>
      <c r="F5456" s="316" t="s">
        <v>274</v>
      </c>
      <c r="G5456" s="316" t="s">
        <v>430</v>
      </c>
      <c r="H5456" s="316" t="s">
        <v>327</v>
      </c>
      <c r="I5456" s="316" t="s">
        <v>310</v>
      </c>
      <c r="J5456" s="316" t="s">
        <v>281</v>
      </c>
      <c r="K5456" s="36">
        <v>28</v>
      </c>
      <c r="L5456" s="317">
        <v>0.18919000029563901</v>
      </c>
      <c r="M5456" s="317"/>
      <c r="N5456" s="36">
        <v>179</v>
      </c>
      <c r="O5456" s="317">
        <v>0.1971399933099747</v>
      </c>
      <c r="P5456" s="317"/>
      <c r="Q5456" s="36">
        <v>1931</v>
      </c>
      <c r="R5456" s="317">
        <v>0.19363999366760251</v>
      </c>
      <c r="S5456" s="317"/>
      <c r="T5456" t="s">
        <v>380</v>
      </c>
      <c r="BA5456" s="395">
        <v>1</v>
      </c>
      <c r="BB5456" s="396" t="s">
        <v>861</v>
      </c>
      <c r="BC5456" t="str">
        <f t="shared" si="476"/>
        <v>RWE</v>
      </c>
      <c r="BD5456" t="str">
        <f t="shared" si="477"/>
        <v>NAoMe_initial_age_decades_80cap</v>
      </c>
      <c r="BE5456" s="397" t="s">
        <v>862</v>
      </c>
      <c r="BF5456" t="str">
        <f t="shared" si="478"/>
        <v>60-69 yrs</v>
      </c>
      <c r="BG5456">
        <f t="shared" si="479"/>
        <v>28</v>
      </c>
      <c r="BH5456" s="398">
        <f t="shared" si="480"/>
        <v>0.18919000029563901</v>
      </c>
      <c r="BO5456" s="33"/>
    </row>
    <row r="5457" spans="1:67">
      <c r="A5457" s="316" t="s">
        <v>27</v>
      </c>
      <c r="B5457" t="s">
        <v>380</v>
      </c>
      <c r="C5457" t="s">
        <v>910</v>
      </c>
      <c r="D5457" t="s">
        <v>314</v>
      </c>
      <c r="E5457" s="316" t="s">
        <v>211</v>
      </c>
      <c r="F5457" s="316" t="s">
        <v>274</v>
      </c>
      <c r="G5457" s="316" t="s">
        <v>430</v>
      </c>
      <c r="H5457" s="316" t="s">
        <v>327</v>
      </c>
      <c r="I5457" s="316" t="s">
        <v>310</v>
      </c>
      <c r="J5457" s="316" t="s">
        <v>282</v>
      </c>
      <c r="K5457" s="36">
        <v>46</v>
      </c>
      <c r="L5457" s="317">
        <v>0.31080999970436102</v>
      </c>
      <c r="M5457" s="317"/>
      <c r="N5457" s="36">
        <v>238</v>
      </c>
      <c r="O5457" s="317">
        <v>0.26210999488830572</v>
      </c>
      <c r="P5457" s="317"/>
      <c r="Q5457" s="36">
        <v>2493</v>
      </c>
      <c r="R5457" s="317">
        <v>0.25</v>
      </c>
      <c r="S5457" s="317"/>
      <c r="T5457" t="s">
        <v>380</v>
      </c>
      <c r="BA5457" s="395">
        <v>1</v>
      </c>
      <c r="BB5457" s="396" t="s">
        <v>861</v>
      </c>
      <c r="BC5457" t="str">
        <f t="shared" si="476"/>
        <v>RWE</v>
      </c>
      <c r="BD5457" t="str">
        <f t="shared" si="477"/>
        <v>NAoMe_initial_age_decades_80cap</v>
      </c>
      <c r="BE5457" s="397" t="s">
        <v>862</v>
      </c>
      <c r="BF5457" t="str">
        <f t="shared" si="478"/>
        <v>70-79 yrs</v>
      </c>
      <c r="BG5457">
        <f t="shared" si="479"/>
        <v>46</v>
      </c>
      <c r="BH5457" s="398">
        <f t="shared" si="480"/>
        <v>0.31080999970436102</v>
      </c>
      <c r="BO5457" s="33"/>
    </row>
    <row r="5458" spans="1:67">
      <c r="A5458" s="316" t="s">
        <v>27</v>
      </c>
      <c r="B5458" t="s">
        <v>380</v>
      </c>
      <c r="C5458" t="s">
        <v>910</v>
      </c>
      <c r="D5458" t="s">
        <v>314</v>
      </c>
      <c r="E5458" s="316" t="s">
        <v>211</v>
      </c>
      <c r="F5458" s="318" t="s">
        <v>274</v>
      </c>
      <c r="G5458" s="318" t="s">
        <v>430</v>
      </c>
      <c r="H5458" s="318" t="s">
        <v>327</v>
      </c>
      <c r="I5458" s="316" t="s">
        <v>310</v>
      </c>
      <c r="J5458" s="316" t="s">
        <v>283</v>
      </c>
      <c r="K5458" s="36">
        <v>33</v>
      </c>
      <c r="L5458" s="317">
        <v>0.22296999394893649</v>
      </c>
      <c r="M5458" s="317"/>
      <c r="N5458" s="36">
        <v>217</v>
      </c>
      <c r="O5458" s="317">
        <v>0.238989993929863</v>
      </c>
      <c r="P5458" s="317"/>
      <c r="Q5458" s="36">
        <v>2292</v>
      </c>
      <c r="R5458" s="317">
        <v>0.2298399955034256</v>
      </c>
      <c r="S5458" s="317"/>
      <c r="T5458" t="s">
        <v>380</v>
      </c>
      <c r="BA5458" s="395">
        <v>1</v>
      </c>
      <c r="BB5458" s="396" t="s">
        <v>861</v>
      </c>
      <c r="BC5458" t="str">
        <f t="shared" si="476"/>
        <v>RWE</v>
      </c>
      <c r="BD5458" t="str">
        <f t="shared" si="477"/>
        <v>NAoMe_initial_age_decades_80cap</v>
      </c>
      <c r="BE5458" s="397" t="s">
        <v>862</v>
      </c>
      <c r="BF5458" t="str">
        <f t="shared" si="478"/>
        <v>80+ yrs</v>
      </c>
      <c r="BG5458">
        <f t="shared" si="479"/>
        <v>33</v>
      </c>
      <c r="BH5458" s="398">
        <f t="shared" si="480"/>
        <v>0.22296999394893649</v>
      </c>
      <c r="BO5458" s="33"/>
    </row>
    <row r="5459" spans="1:67">
      <c r="A5459" s="316" t="s">
        <v>27</v>
      </c>
      <c r="B5459" t="s">
        <v>380</v>
      </c>
      <c r="C5459" t="s">
        <v>910</v>
      </c>
      <c r="D5459" t="s">
        <v>314</v>
      </c>
      <c r="E5459" s="316" t="s">
        <v>211</v>
      </c>
      <c r="F5459" s="316" t="s">
        <v>274</v>
      </c>
      <c r="G5459" s="316" t="s">
        <v>430</v>
      </c>
      <c r="H5459" s="316" t="s">
        <v>327</v>
      </c>
      <c r="I5459" s="316" t="s">
        <v>341</v>
      </c>
      <c r="J5459" s="316" t="s">
        <v>13</v>
      </c>
      <c r="K5459" s="36">
        <v>101</v>
      </c>
      <c r="L5459" s="317">
        <v>0.68243002891540527</v>
      </c>
      <c r="M5459" s="317">
        <v>0.70139002799987793</v>
      </c>
      <c r="N5459" s="36">
        <v>594</v>
      </c>
      <c r="O5459" s="317">
        <v>0.65419000387191772</v>
      </c>
      <c r="P5459" s="317">
        <v>0.67119002342224121</v>
      </c>
      <c r="Q5459" s="36">
        <v>6753</v>
      </c>
      <c r="R5459" s="317">
        <v>0.67720001935958862</v>
      </c>
      <c r="S5459" s="317">
        <v>0.69554001092910767</v>
      </c>
      <c r="T5459" t="s">
        <v>380</v>
      </c>
      <c r="BA5459" s="395">
        <v>1</v>
      </c>
      <c r="BB5459" s="396" t="s">
        <v>861</v>
      </c>
      <c r="BC5459" t="str">
        <f t="shared" si="476"/>
        <v>RWE</v>
      </c>
      <c r="BD5459" t="str">
        <f t="shared" si="477"/>
        <v>NAoMe_initial_ch_score_2cap</v>
      </c>
      <c r="BE5459" s="397" t="s">
        <v>862</v>
      </c>
      <c r="BF5459" t="str">
        <f t="shared" si="478"/>
        <v>0</v>
      </c>
      <c r="BG5459">
        <f t="shared" si="479"/>
        <v>101</v>
      </c>
      <c r="BH5459" s="398">
        <f t="shared" si="480"/>
        <v>0.68243002891540527</v>
      </c>
      <c r="BO5459" s="33"/>
    </row>
    <row r="5460" spans="1:67">
      <c r="A5460" s="316" t="s">
        <v>27</v>
      </c>
      <c r="B5460" t="s">
        <v>380</v>
      </c>
      <c r="C5460" t="s">
        <v>910</v>
      </c>
      <c r="D5460" t="s">
        <v>314</v>
      </c>
      <c r="E5460" s="316" t="s">
        <v>211</v>
      </c>
      <c r="F5460" s="316" t="s">
        <v>274</v>
      </c>
      <c r="G5460" s="316" t="s">
        <v>430</v>
      </c>
      <c r="H5460" s="316" t="s">
        <v>327</v>
      </c>
      <c r="I5460" s="316" t="s">
        <v>341</v>
      </c>
      <c r="J5460" s="316" t="s">
        <v>14</v>
      </c>
      <c r="K5460" s="36">
        <v>20</v>
      </c>
      <c r="L5460" s="317">
        <v>0.1351400017738342</v>
      </c>
      <c r="M5460" s="317">
        <v>0.13888999819755549</v>
      </c>
      <c r="N5460" s="36">
        <v>152</v>
      </c>
      <c r="O5460" s="317">
        <v>0.16740000247955319</v>
      </c>
      <c r="P5460" s="317">
        <v>0.17174999415874481</v>
      </c>
      <c r="Q5460" s="36">
        <v>1630</v>
      </c>
      <c r="R5460" s="317">
        <v>0.16346000134944921</v>
      </c>
      <c r="S5460" s="317">
        <v>0.16788999736309049</v>
      </c>
      <c r="T5460" t="s">
        <v>380</v>
      </c>
      <c r="BA5460" s="395">
        <v>1</v>
      </c>
      <c r="BB5460" s="396" t="s">
        <v>861</v>
      </c>
      <c r="BC5460" t="str">
        <f t="shared" si="476"/>
        <v>RWE</v>
      </c>
      <c r="BD5460" t="str">
        <f t="shared" si="477"/>
        <v>NAoMe_initial_ch_score_2cap</v>
      </c>
      <c r="BE5460" s="397" t="s">
        <v>862</v>
      </c>
      <c r="BF5460" t="str">
        <f t="shared" si="478"/>
        <v>1</v>
      </c>
      <c r="BG5460">
        <f t="shared" si="479"/>
        <v>20</v>
      </c>
      <c r="BH5460" s="398">
        <f t="shared" si="480"/>
        <v>0.1351400017738342</v>
      </c>
      <c r="BO5460" s="33"/>
    </row>
    <row r="5461" spans="1:67">
      <c r="A5461" s="316" t="s">
        <v>27</v>
      </c>
      <c r="B5461" t="s">
        <v>380</v>
      </c>
      <c r="C5461" t="s">
        <v>910</v>
      </c>
      <c r="D5461" t="s">
        <v>314</v>
      </c>
      <c r="E5461" s="316" t="s">
        <v>211</v>
      </c>
      <c r="F5461" s="318" t="s">
        <v>274</v>
      </c>
      <c r="G5461" s="318" t="s">
        <v>430</v>
      </c>
      <c r="H5461" s="318" t="s">
        <v>327</v>
      </c>
      <c r="I5461" s="316" t="s">
        <v>341</v>
      </c>
      <c r="J5461" s="316" t="s">
        <v>301</v>
      </c>
      <c r="K5461" s="36">
        <v>23</v>
      </c>
      <c r="L5461" s="317">
        <v>0.15541000664234161</v>
      </c>
      <c r="M5461" s="317">
        <v>0.15972000360488889</v>
      </c>
      <c r="N5461" s="36">
        <v>139</v>
      </c>
      <c r="O5461" s="317">
        <v>0.15308000147342679</v>
      </c>
      <c r="P5461" s="317">
        <v>0.1570599973201752</v>
      </c>
      <c r="Q5461" s="36">
        <v>1326</v>
      </c>
      <c r="R5461" s="317">
        <v>0.132970005273819</v>
      </c>
      <c r="S5461" s="317">
        <v>0.13657000660896301</v>
      </c>
      <c r="T5461" t="s">
        <v>380</v>
      </c>
      <c r="BA5461" s="395">
        <v>1</v>
      </c>
      <c r="BB5461" s="396" t="s">
        <v>861</v>
      </c>
      <c r="BC5461" t="str">
        <f t="shared" si="476"/>
        <v>RWE</v>
      </c>
      <c r="BD5461" t="str">
        <f t="shared" si="477"/>
        <v>NAoMe_initial_ch_score_2cap</v>
      </c>
      <c r="BE5461" s="397" t="s">
        <v>862</v>
      </c>
      <c r="BF5461" t="str">
        <f t="shared" si="478"/>
        <v>2+</v>
      </c>
      <c r="BG5461">
        <f t="shared" si="479"/>
        <v>23</v>
      </c>
      <c r="BH5461" s="398">
        <f t="shared" si="480"/>
        <v>0.15541000664234161</v>
      </c>
      <c r="BO5461" s="33"/>
    </row>
    <row r="5462" spans="1:67">
      <c r="A5462" s="316" t="s">
        <v>27</v>
      </c>
      <c r="B5462" t="s">
        <v>380</v>
      </c>
      <c r="C5462" t="s">
        <v>910</v>
      </c>
      <c r="D5462" t="s">
        <v>314</v>
      </c>
      <c r="E5462" s="316" t="s">
        <v>211</v>
      </c>
      <c r="F5462" s="316" t="s">
        <v>274</v>
      </c>
      <c r="G5462" s="316" t="s">
        <v>430</v>
      </c>
      <c r="H5462" s="316" t="s">
        <v>327</v>
      </c>
      <c r="I5462" s="316" t="s">
        <v>341</v>
      </c>
      <c r="J5462" s="316" t="s">
        <v>260</v>
      </c>
      <c r="K5462" s="36">
        <v>4</v>
      </c>
      <c r="L5462" s="317">
        <v>2.703000046312809E-2</v>
      </c>
      <c r="M5462" s="317"/>
      <c r="N5462" s="36">
        <v>23</v>
      </c>
      <c r="O5462" s="317">
        <v>2.5329999625682831E-2</v>
      </c>
      <c r="P5462" s="317"/>
      <c r="Q5462" s="36">
        <v>263</v>
      </c>
      <c r="R5462" s="317">
        <v>2.6370000094175339E-2</v>
      </c>
      <c r="S5462" s="317"/>
      <c r="T5462" t="s">
        <v>380</v>
      </c>
      <c r="BA5462" s="395">
        <v>1</v>
      </c>
      <c r="BB5462" s="396" t="s">
        <v>861</v>
      </c>
      <c r="BC5462" t="str">
        <f t="shared" si="476"/>
        <v>RWE</v>
      </c>
      <c r="BD5462" t="str">
        <f t="shared" si="477"/>
        <v>NAoMe_initial_ch_score_2cap</v>
      </c>
      <c r="BE5462" s="397" t="s">
        <v>862</v>
      </c>
      <c r="BF5462" t="str">
        <f t="shared" si="478"/>
        <v>Unknown</v>
      </c>
      <c r="BG5462">
        <f t="shared" si="479"/>
        <v>4</v>
      </c>
      <c r="BH5462" s="398">
        <f t="shared" si="480"/>
        <v>2.703000046312809E-2</v>
      </c>
      <c r="BO5462" s="33"/>
    </row>
    <row r="5463" spans="1:67">
      <c r="A5463" s="316" t="s">
        <v>27</v>
      </c>
      <c r="B5463" t="s">
        <v>380</v>
      </c>
      <c r="C5463" t="s">
        <v>910</v>
      </c>
      <c r="D5463" t="s">
        <v>314</v>
      </c>
      <c r="E5463" s="316" t="s">
        <v>211</v>
      </c>
      <c r="F5463" s="316" t="s">
        <v>274</v>
      </c>
      <c r="G5463" s="316" t="s">
        <v>430</v>
      </c>
      <c r="H5463" s="316" t="s">
        <v>327</v>
      </c>
      <c r="I5463" s="316" t="s">
        <v>309</v>
      </c>
      <c r="J5463" s="316" t="s">
        <v>289</v>
      </c>
      <c r="K5463" s="36">
        <v>40</v>
      </c>
      <c r="L5463" s="317">
        <v>0.27026998996734619</v>
      </c>
      <c r="M5463" s="317"/>
      <c r="N5463" s="36">
        <v>290</v>
      </c>
      <c r="O5463" s="317">
        <v>0.31937998533248901</v>
      </c>
      <c r="P5463" s="317"/>
      <c r="Q5463" s="36">
        <v>3283</v>
      </c>
      <c r="R5463" s="317">
        <v>0.3292199969291687</v>
      </c>
      <c r="S5463" s="317"/>
      <c r="T5463" t="s">
        <v>380</v>
      </c>
      <c r="BA5463" s="395">
        <v>1</v>
      </c>
      <c r="BB5463" s="396" t="s">
        <v>861</v>
      </c>
      <c r="BC5463" t="str">
        <f t="shared" si="476"/>
        <v>RWE</v>
      </c>
      <c r="BD5463" t="str">
        <f t="shared" si="477"/>
        <v>NAoMe_initial_diagnosis_year</v>
      </c>
      <c r="BE5463" s="397" t="s">
        <v>862</v>
      </c>
      <c r="BF5463" t="str">
        <f t="shared" si="478"/>
        <v>2021</v>
      </c>
      <c r="BG5463">
        <f t="shared" si="479"/>
        <v>40</v>
      </c>
      <c r="BH5463" s="398">
        <f t="shared" si="480"/>
        <v>0.27026998996734619</v>
      </c>
      <c r="BO5463" s="33"/>
    </row>
    <row r="5464" spans="1:67">
      <c r="A5464" s="316" t="s">
        <v>27</v>
      </c>
      <c r="B5464" t="s">
        <v>380</v>
      </c>
      <c r="C5464" t="s">
        <v>910</v>
      </c>
      <c r="D5464" t="s">
        <v>314</v>
      </c>
      <c r="E5464" s="316" t="s">
        <v>211</v>
      </c>
      <c r="F5464" s="316" t="s">
        <v>274</v>
      </c>
      <c r="G5464" s="316" t="s">
        <v>430</v>
      </c>
      <c r="H5464" s="316" t="s">
        <v>327</v>
      </c>
      <c r="I5464" s="316" t="s">
        <v>309</v>
      </c>
      <c r="J5464" s="316" t="s">
        <v>816</v>
      </c>
      <c r="K5464" s="36">
        <v>47</v>
      </c>
      <c r="L5464" s="317">
        <v>0.31757000088691711</v>
      </c>
      <c r="M5464" s="317"/>
      <c r="N5464" s="36">
        <v>299</v>
      </c>
      <c r="O5464" s="317">
        <v>0.32929998636245728</v>
      </c>
      <c r="P5464" s="317"/>
      <c r="Q5464" s="36">
        <v>3315</v>
      </c>
      <c r="R5464" s="317">
        <v>0.33243000507354742</v>
      </c>
      <c r="S5464" s="317"/>
      <c r="T5464" t="s">
        <v>380</v>
      </c>
      <c r="BA5464" s="395">
        <v>1</v>
      </c>
      <c r="BB5464" s="396" t="s">
        <v>861</v>
      </c>
      <c r="BC5464" t="str">
        <f t="shared" si="476"/>
        <v>RWE</v>
      </c>
      <c r="BD5464" t="str">
        <f t="shared" si="477"/>
        <v>NAoMe_initial_diagnosis_year</v>
      </c>
      <c r="BE5464" s="397" t="s">
        <v>862</v>
      </c>
      <c r="BF5464" t="str">
        <f t="shared" si="478"/>
        <v>2022</v>
      </c>
      <c r="BG5464">
        <f t="shared" si="479"/>
        <v>47</v>
      </c>
      <c r="BH5464" s="398">
        <f t="shared" si="480"/>
        <v>0.31757000088691711</v>
      </c>
      <c r="BO5464" s="33"/>
    </row>
    <row r="5465" spans="1:67">
      <c r="A5465" s="316" t="s">
        <v>27</v>
      </c>
      <c r="B5465" t="s">
        <v>380</v>
      </c>
      <c r="C5465" t="s">
        <v>910</v>
      </c>
      <c r="D5465" t="s">
        <v>314</v>
      </c>
      <c r="E5465" s="316" t="s">
        <v>211</v>
      </c>
      <c r="F5465" s="316" t="s">
        <v>274</v>
      </c>
      <c r="G5465" s="316" t="s">
        <v>430</v>
      </c>
      <c r="H5465" s="316" t="s">
        <v>327</v>
      </c>
      <c r="I5465" s="316" t="s">
        <v>309</v>
      </c>
      <c r="J5465" s="316" t="s">
        <v>946</v>
      </c>
      <c r="K5465" s="36">
        <v>61</v>
      </c>
      <c r="L5465" s="317">
        <v>0.41216000914573669</v>
      </c>
      <c r="M5465" s="317"/>
      <c r="N5465" s="36">
        <v>319</v>
      </c>
      <c r="O5465" s="317">
        <v>0.35131999850273132</v>
      </c>
      <c r="P5465" s="317"/>
      <c r="Q5465" s="36">
        <v>3374</v>
      </c>
      <c r="R5465" s="317">
        <v>0.33834999799728388</v>
      </c>
      <c r="S5465" s="317"/>
      <c r="T5465" t="s">
        <v>380</v>
      </c>
      <c r="BA5465" s="395">
        <v>1</v>
      </c>
      <c r="BB5465" s="396" t="s">
        <v>861</v>
      </c>
      <c r="BC5465" t="str">
        <f t="shared" si="476"/>
        <v>RWE</v>
      </c>
      <c r="BD5465" t="str">
        <f t="shared" si="477"/>
        <v>NAoMe_initial_diagnosis_year</v>
      </c>
      <c r="BE5465" s="397" t="s">
        <v>862</v>
      </c>
      <c r="BF5465" t="str">
        <f t="shared" si="478"/>
        <v>2023</v>
      </c>
      <c r="BG5465">
        <f t="shared" si="479"/>
        <v>61</v>
      </c>
      <c r="BH5465" s="398">
        <f t="shared" si="480"/>
        <v>0.41216000914573669</v>
      </c>
      <c r="BO5465" s="33"/>
    </row>
    <row r="5466" spans="1:67">
      <c r="A5466" s="316" t="s">
        <v>27</v>
      </c>
      <c r="B5466" t="s">
        <v>380</v>
      </c>
      <c r="C5466" t="s">
        <v>910</v>
      </c>
      <c r="D5466" t="s">
        <v>314</v>
      </c>
      <c r="E5466" s="316" t="s">
        <v>211</v>
      </c>
      <c r="F5466" s="316" t="s">
        <v>274</v>
      </c>
      <c r="G5466" s="316" t="s">
        <v>430</v>
      </c>
      <c r="H5466" s="316" t="s">
        <v>327</v>
      </c>
      <c r="I5466" s="316" t="s">
        <v>331</v>
      </c>
      <c r="J5466" s="316" t="s">
        <v>332</v>
      </c>
      <c r="K5466" s="36">
        <v>9</v>
      </c>
      <c r="L5466" s="317">
        <v>6.0809999704360962E-2</v>
      </c>
      <c r="M5466" s="317">
        <v>8.107999712228775E-2</v>
      </c>
      <c r="N5466" s="36">
        <v>37</v>
      </c>
      <c r="O5466" s="317">
        <v>4.075000062584877E-2</v>
      </c>
      <c r="P5466" s="317">
        <v>4.7249998897314072E-2</v>
      </c>
      <c r="Q5466" s="36">
        <v>434</v>
      </c>
      <c r="R5466" s="317">
        <v>4.3519999831914902E-2</v>
      </c>
      <c r="S5466" s="317">
        <v>5.2159998565912247E-2</v>
      </c>
      <c r="T5466" t="s">
        <v>380</v>
      </c>
      <c r="BA5466" s="395">
        <v>1</v>
      </c>
      <c r="BB5466" s="396" t="s">
        <v>861</v>
      </c>
      <c r="BC5466" t="str">
        <f t="shared" si="476"/>
        <v>RWE</v>
      </c>
      <c r="BD5466" t="str">
        <f t="shared" si="477"/>
        <v>NAoMe_initial_disease_group</v>
      </c>
      <c r="BE5466" s="397" t="s">
        <v>862</v>
      </c>
      <c r="BF5466" t="str">
        <f t="shared" si="478"/>
        <v>Advanced M0</v>
      </c>
      <c r="BG5466">
        <f t="shared" si="479"/>
        <v>9</v>
      </c>
      <c r="BH5466" s="398">
        <f t="shared" si="480"/>
        <v>6.0809999704360962E-2</v>
      </c>
      <c r="BO5466" s="33"/>
    </row>
    <row r="5467" spans="1:67">
      <c r="A5467" s="316" t="s">
        <v>27</v>
      </c>
      <c r="B5467" t="s">
        <v>380</v>
      </c>
      <c r="C5467" t="s">
        <v>910</v>
      </c>
      <c r="D5467" t="s">
        <v>314</v>
      </c>
      <c r="E5467" s="316" t="s">
        <v>211</v>
      </c>
      <c r="F5467" s="316" t="s">
        <v>274</v>
      </c>
      <c r="G5467" s="316" t="s">
        <v>430</v>
      </c>
      <c r="H5467" s="316" t="s">
        <v>327</v>
      </c>
      <c r="I5467" s="316" t="s">
        <v>331</v>
      </c>
      <c r="J5467" s="316" t="s">
        <v>333</v>
      </c>
      <c r="K5467" s="36">
        <v>86</v>
      </c>
      <c r="L5467" s="317">
        <v>0.58108001947402954</v>
      </c>
      <c r="M5467" s="317">
        <v>0.77477002143859863</v>
      </c>
      <c r="N5467" s="36">
        <v>606</v>
      </c>
      <c r="O5467" s="317">
        <v>0.66740000247955322</v>
      </c>
      <c r="P5467" s="317">
        <v>0.77394998073577881</v>
      </c>
      <c r="Q5467" s="36">
        <v>6159</v>
      </c>
      <c r="R5467" s="317">
        <v>0.6176300048828125</v>
      </c>
      <c r="S5467" s="317">
        <v>0.74026000499725342</v>
      </c>
      <c r="T5467" t="s">
        <v>380</v>
      </c>
      <c r="BA5467" s="395">
        <v>1</v>
      </c>
      <c r="BB5467" s="396" t="s">
        <v>861</v>
      </c>
      <c r="BC5467" t="str">
        <f t="shared" si="476"/>
        <v>RWE</v>
      </c>
      <c r="BD5467" t="str">
        <f t="shared" si="477"/>
        <v>NAoMe_initial_disease_group</v>
      </c>
      <c r="BE5467" s="397" t="s">
        <v>862</v>
      </c>
      <c r="BF5467" t="str">
        <f t="shared" si="478"/>
        <v>Advanced M1</v>
      </c>
      <c r="BG5467">
        <f t="shared" si="479"/>
        <v>86</v>
      </c>
      <c r="BH5467" s="398">
        <f t="shared" si="480"/>
        <v>0.58108001947402954</v>
      </c>
      <c r="BO5467" s="33"/>
    </row>
    <row r="5468" spans="1:67">
      <c r="A5468" s="316" t="s">
        <v>27</v>
      </c>
      <c r="B5468" t="s">
        <v>380</v>
      </c>
      <c r="C5468" t="s">
        <v>910</v>
      </c>
      <c r="D5468" t="s">
        <v>314</v>
      </c>
      <c r="E5468" s="316" t="s">
        <v>211</v>
      </c>
      <c r="F5468" s="316" t="s">
        <v>274</v>
      </c>
      <c r="G5468" s="316" t="s">
        <v>430</v>
      </c>
      <c r="H5468" s="316" t="s">
        <v>327</v>
      </c>
      <c r="I5468" s="316" t="s">
        <v>331</v>
      </c>
      <c r="J5468" s="316" t="s">
        <v>334</v>
      </c>
      <c r="K5468" s="36">
        <v>2</v>
      </c>
      <c r="L5468" s="317">
        <v>1.3509999960660929E-2</v>
      </c>
      <c r="M5468" s="317">
        <v>1.802000030875206E-2</v>
      </c>
      <c r="N5468" s="36">
        <v>9</v>
      </c>
      <c r="O5468" s="317">
        <v>9.9099995568394661E-3</v>
      </c>
      <c r="P5468" s="317">
        <v>1.1490000411868101E-2</v>
      </c>
      <c r="Q5468" s="36">
        <v>64</v>
      </c>
      <c r="R5468" s="317">
        <v>6.4199999906122676E-3</v>
      </c>
      <c r="S5468" s="317">
        <v>7.689999882131815E-3</v>
      </c>
      <c r="T5468" t="s">
        <v>380</v>
      </c>
      <c r="BA5468" s="395">
        <v>1</v>
      </c>
      <c r="BB5468" s="396" t="s">
        <v>861</v>
      </c>
      <c r="BC5468" t="str">
        <f t="shared" si="476"/>
        <v>RWE</v>
      </c>
      <c r="BD5468" t="str">
        <f t="shared" si="477"/>
        <v>NAoMe_initial_disease_group</v>
      </c>
      <c r="BE5468" s="397" t="s">
        <v>862</v>
      </c>
      <c r="BF5468" t="str">
        <f t="shared" si="478"/>
        <v>DCIS</v>
      </c>
      <c r="BG5468">
        <f t="shared" si="479"/>
        <v>2</v>
      </c>
      <c r="BH5468" s="398">
        <f t="shared" si="480"/>
        <v>1.3509999960660929E-2</v>
      </c>
      <c r="BO5468" s="33"/>
    </row>
    <row r="5469" spans="1:67">
      <c r="A5469" s="316" t="s">
        <v>27</v>
      </c>
      <c r="B5469" t="s">
        <v>380</v>
      </c>
      <c r="C5469" t="s">
        <v>910</v>
      </c>
      <c r="D5469" t="s">
        <v>314</v>
      </c>
      <c r="E5469" s="316" t="s">
        <v>211</v>
      </c>
      <c r="F5469" s="316" t="s">
        <v>274</v>
      </c>
      <c r="G5469" s="316" t="s">
        <v>430</v>
      </c>
      <c r="H5469" s="316" t="s">
        <v>327</v>
      </c>
      <c r="I5469" s="316" t="s">
        <v>331</v>
      </c>
      <c r="J5469" s="316" t="s">
        <v>335</v>
      </c>
      <c r="K5469" s="36">
        <v>14</v>
      </c>
      <c r="L5469" s="317">
        <v>9.4590000808238983E-2</v>
      </c>
      <c r="M5469" s="317">
        <v>0.12612999975681299</v>
      </c>
      <c r="N5469" s="36">
        <v>131</v>
      </c>
      <c r="O5469" s="317">
        <v>0.14427000284194949</v>
      </c>
      <c r="P5469" s="317">
        <v>0.16730999946594241</v>
      </c>
      <c r="Q5469" s="36">
        <v>1663</v>
      </c>
      <c r="R5469" s="317">
        <v>0.16676999628543851</v>
      </c>
      <c r="S5469" s="317">
        <v>0.19988000392913821</v>
      </c>
      <c r="T5469" t="s">
        <v>380</v>
      </c>
      <c r="BA5469" s="395">
        <v>1</v>
      </c>
      <c r="BB5469" s="396" t="s">
        <v>861</v>
      </c>
      <c r="BC5469" t="str">
        <f t="shared" si="476"/>
        <v>RWE</v>
      </c>
      <c r="BD5469" t="str">
        <f t="shared" si="477"/>
        <v>NAoMe_initial_disease_group</v>
      </c>
      <c r="BE5469" s="397" t="s">
        <v>862</v>
      </c>
      <c r="BF5469" t="str">
        <f t="shared" si="478"/>
        <v>Early invasive</v>
      </c>
      <c r="BG5469">
        <f t="shared" si="479"/>
        <v>14</v>
      </c>
      <c r="BH5469" s="398">
        <f t="shared" si="480"/>
        <v>9.4590000808238983E-2</v>
      </c>
      <c r="BO5469" s="33"/>
    </row>
    <row r="5470" spans="1:67">
      <c r="A5470" s="316" t="s">
        <v>27</v>
      </c>
      <c r="B5470" t="s">
        <v>380</v>
      </c>
      <c r="C5470" t="s">
        <v>910</v>
      </c>
      <c r="D5470" t="s">
        <v>314</v>
      </c>
      <c r="E5470" s="316" t="s">
        <v>211</v>
      </c>
      <c r="F5470" s="316" t="s">
        <v>274</v>
      </c>
      <c r="G5470" s="316" t="s">
        <v>430</v>
      </c>
      <c r="H5470" s="316" t="s">
        <v>327</v>
      </c>
      <c r="I5470" s="316" t="s">
        <v>331</v>
      </c>
      <c r="J5470" s="316" t="s">
        <v>337</v>
      </c>
      <c r="K5470" s="36">
        <v>37</v>
      </c>
      <c r="L5470" s="317">
        <v>0.25</v>
      </c>
      <c r="M5470" s="317"/>
      <c r="N5470" s="36">
        <v>125</v>
      </c>
      <c r="O5470" s="317">
        <v>0.13766999542713171</v>
      </c>
      <c r="P5470" s="317"/>
      <c r="Q5470" s="36">
        <v>1652</v>
      </c>
      <c r="R5470" s="317">
        <v>0.1656599938869476</v>
      </c>
      <c r="S5470" s="317"/>
      <c r="T5470" t="s">
        <v>380</v>
      </c>
      <c r="BA5470" s="395">
        <v>1</v>
      </c>
      <c r="BB5470" s="396" t="s">
        <v>861</v>
      </c>
      <c r="BC5470" t="str">
        <f t="shared" si="476"/>
        <v>RWE</v>
      </c>
      <c r="BD5470" t="str">
        <f t="shared" si="477"/>
        <v>NAoMe_initial_disease_group</v>
      </c>
      <c r="BE5470" s="397" t="s">
        <v>862</v>
      </c>
      <c r="BF5470" t="str">
        <f t="shared" si="478"/>
        <v>Unknown stage</v>
      </c>
      <c r="BG5470">
        <f t="shared" si="479"/>
        <v>37</v>
      </c>
      <c r="BH5470" s="398">
        <f t="shared" si="480"/>
        <v>0.25</v>
      </c>
      <c r="BO5470" s="33"/>
    </row>
    <row r="5471" spans="1:67">
      <c r="A5471" s="316" t="s">
        <v>27</v>
      </c>
      <c r="B5471" t="s">
        <v>380</v>
      </c>
      <c r="C5471" t="s">
        <v>910</v>
      </c>
      <c r="D5471" t="s">
        <v>314</v>
      </c>
      <c r="E5471" s="316" t="s">
        <v>211</v>
      </c>
      <c r="F5471" s="316" t="s">
        <v>274</v>
      </c>
      <c r="G5471" s="316" t="s">
        <v>430</v>
      </c>
      <c r="H5471" s="316" t="s">
        <v>327</v>
      </c>
      <c r="I5471" s="316" t="s">
        <v>656</v>
      </c>
      <c r="J5471" s="316" t="s">
        <v>286</v>
      </c>
      <c r="K5471" s="36">
        <v>16</v>
      </c>
      <c r="L5471" s="317">
        <v>0.1081100031733513</v>
      </c>
      <c r="M5471" s="317">
        <v>0.1134800016880035</v>
      </c>
      <c r="N5471" s="36">
        <v>30</v>
      </c>
      <c r="O5471" s="317">
        <v>3.3039998263120651E-2</v>
      </c>
      <c r="P5471" s="317">
        <v>3.5840000957250602E-2</v>
      </c>
      <c r="Q5471" s="36">
        <v>492</v>
      </c>
      <c r="R5471" s="317">
        <v>4.9339998513460159E-2</v>
      </c>
      <c r="S5471" s="317">
        <v>5.1920000463724143E-2</v>
      </c>
      <c r="T5471" t="s">
        <v>380</v>
      </c>
      <c r="BA5471" s="395">
        <v>1</v>
      </c>
      <c r="BB5471" s="396" t="s">
        <v>861</v>
      </c>
      <c r="BC5471" t="str">
        <f t="shared" si="476"/>
        <v>RWE</v>
      </c>
      <c r="BD5471" t="str">
        <f t="shared" si="477"/>
        <v>NAoMe_initial_ethnicity_grp</v>
      </c>
      <c r="BE5471" s="397" t="s">
        <v>862</v>
      </c>
      <c r="BF5471" t="str">
        <f t="shared" si="478"/>
        <v>Asian or Asian British</v>
      </c>
      <c r="BG5471">
        <f t="shared" si="479"/>
        <v>16</v>
      </c>
      <c r="BH5471" s="398">
        <f t="shared" si="480"/>
        <v>0.1081100031733513</v>
      </c>
      <c r="BO5471" s="33"/>
    </row>
    <row r="5472" spans="1:67">
      <c r="A5472" s="316" t="s">
        <v>27</v>
      </c>
      <c r="B5472" t="s">
        <v>380</v>
      </c>
      <c r="C5472" t="s">
        <v>910</v>
      </c>
      <c r="D5472" t="s">
        <v>314</v>
      </c>
      <c r="E5472" s="316" t="s">
        <v>211</v>
      </c>
      <c r="F5472" s="316" t="s">
        <v>274</v>
      </c>
      <c r="G5472" s="316" t="s">
        <v>430</v>
      </c>
      <c r="H5472" s="316" t="s">
        <v>327</v>
      </c>
      <c r="I5472" s="316" t="s">
        <v>656</v>
      </c>
      <c r="J5472" s="316" t="s">
        <v>287</v>
      </c>
      <c r="K5472" s="36">
        <v>7</v>
      </c>
      <c r="L5472" s="317">
        <v>4.7299999743700027E-2</v>
      </c>
      <c r="M5472" s="317">
        <v>4.9649998545646667E-2</v>
      </c>
      <c r="N5472" s="36">
        <v>21</v>
      </c>
      <c r="O5472" s="317">
        <v>2.312999963760376E-2</v>
      </c>
      <c r="P5472" s="317">
        <v>2.5089999660849571E-2</v>
      </c>
      <c r="Q5472" s="36">
        <v>403</v>
      </c>
      <c r="R5472" s="317">
        <v>4.0410000830888748E-2</v>
      </c>
      <c r="S5472" s="317">
        <v>4.2520001530647278E-2</v>
      </c>
      <c r="T5472" t="s">
        <v>380</v>
      </c>
      <c r="BA5472" s="395">
        <v>1</v>
      </c>
      <c r="BB5472" s="396" t="s">
        <v>861</v>
      </c>
      <c r="BC5472" t="str">
        <f t="shared" si="476"/>
        <v>RWE</v>
      </c>
      <c r="BD5472" t="str">
        <f t="shared" si="477"/>
        <v>NAoMe_initial_ethnicity_grp</v>
      </c>
      <c r="BE5472" s="397" t="s">
        <v>862</v>
      </c>
      <c r="BF5472" t="str">
        <f t="shared" si="478"/>
        <v>Black or Black British</v>
      </c>
      <c r="BG5472">
        <f t="shared" si="479"/>
        <v>7</v>
      </c>
      <c r="BH5472" s="398">
        <f t="shared" si="480"/>
        <v>4.7299999743700027E-2</v>
      </c>
      <c r="BO5472" s="33"/>
    </row>
    <row r="5473" spans="1:67">
      <c r="A5473" s="316" t="s">
        <v>27</v>
      </c>
      <c r="B5473" t="s">
        <v>380</v>
      </c>
      <c r="C5473" t="s">
        <v>910</v>
      </c>
      <c r="D5473" t="s">
        <v>314</v>
      </c>
      <c r="E5473" s="316" t="s">
        <v>211</v>
      </c>
      <c r="F5473" s="316" t="s">
        <v>274</v>
      </c>
      <c r="G5473" s="316" t="s">
        <v>430</v>
      </c>
      <c r="H5473" s="316" t="s">
        <v>327</v>
      </c>
      <c r="I5473" s="316" t="s">
        <v>656</v>
      </c>
      <c r="J5473" s="316" t="s">
        <v>259</v>
      </c>
      <c r="K5473" s="36">
        <v>2</v>
      </c>
      <c r="L5473" s="317">
        <v>1.3509999960660929E-2</v>
      </c>
      <c r="M5473" s="317">
        <v>1.417999994009733E-2</v>
      </c>
      <c r="N5473" s="36">
        <v>2</v>
      </c>
      <c r="O5473" s="317">
        <v>2.199999988079071E-3</v>
      </c>
      <c r="P5473" s="317">
        <v>2.390000037848949E-3</v>
      </c>
      <c r="Q5473" s="36">
        <v>98</v>
      </c>
      <c r="R5473" s="317">
        <v>9.8299998790025711E-3</v>
      </c>
      <c r="S5473" s="317">
        <v>1.0339999571442601E-2</v>
      </c>
      <c r="T5473" t="s">
        <v>380</v>
      </c>
      <c r="BA5473" s="395">
        <v>1</v>
      </c>
      <c r="BB5473" s="396" t="s">
        <v>861</v>
      </c>
      <c r="BC5473" t="str">
        <f t="shared" si="476"/>
        <v>RWE</v>
      </c>
      <c r="BD5473" t="str">
        <f t="shared" si="477"/>
        <v>NAoMe_initial_ethnicity_grp</v>
      </c>
      <c r="BE5473" s="397" t="s">
        <v>862</v>
      </c>
      <c r="BF5473" t="str">
        <f t="shared" si="478"/>
        <v>Mixed</v>
      </c>
      <c r="BG5473">
        <f t="shared" si="479"/>
        <v>2</v>
      </c>
      <c r="BH5473" s="398">
        <f t="shared" si="480"/>
        <v>1.3509999960660929E-2</v>
      </c>
      <c r="BO5473" s="33"/>
    </row>
    <row r="5474" spans="1:67">
      <c r="A5474" s="316" t="s">
        <v>27</v>
      </c>
      <c r="B5474" t="s">
        <v>380</v>
      </c>
      <c r="C5474" t="s">
        <v>910</v>
      </c>
      <c r="D5474" t="s">
        <v>314</v>
      </c>
      <c r="E5474" s="316" t="s">
        <v>211</v>
      </c>
      <c r="F5474" s="316" t="s">
        <v>274</v>
      </c>
      <c r="G5474" s="316" t="s">
        <v>430</v>
      </c>
      <c r="H5474" s="316" t="s">
        <v>327</v>
      </c>
      <c r="I5474" s="316" t="s">
        <v>656</v>
      </c>
      <c r="J5474" s="316" t="s">
        <v>288</v>
      </c>
      <c r="K5474" s="36">
        <v>2</v>
      </c>
      <c r="L5474" s="317">
        <v>1.3509999960660929E-2</v>
      </c>
      <c r="M5474" s="317">
        <v>1.417999994009733E-2</v>
      </c>
      <c r="N5474" s="36">
        <v>7</v>
      </c>
      <c r="O5474" s="317">
        <v>7.7100000344216824E-3</v>
      </c>
      <c r="P5474" s="317">
        <v>8.3600003272294998E-3</v>
      </c>
      <c r="Q5474" s="36">
        <v>246</v>
      </c>
      <c r="R5474" s="317">
        <v>2.466999925673008E-2</v>
      </c>
      <c r="S5474" s="317">
        <v>2.5960000231862072E-2</v>
      </c>
      <c r="T5474" t="s">
        <v>380</v>
      </c>
      <c r="BA5474" s="395">
        <v>1</v>
      </c>
      <c r="BB5474" s="396" t="s">
        <v>861</v>
      </c>
      <c r="BC5474" t="str">
        <f t="shared" si="476"/>
        <v>RWE</v>
      </c>
      <c r="BD5474" t="str">
        <f t="shared" si="477"/>
        <v>NAoMe_initial_ethnicity_grp</v>
      </c>
      <c r="BE5474" s="397" t="s">
        <v>862</v>
      </c>
      <c r="BF5474" t="str">
        <f t="shared" si="478"/>
        <v>Other Ethnic Group</v>
      </c>
      <c r="BG5474">
        <f t="shared" si="479"/>
        <v>2</v>
      </c>
      <c r="BH5474" s="398">
        <f t="shared" si="480"/>
        <v>1.3509999960660929E-2</v>
      </c>
      <c r="BO5474" s="33"/>
    </row>
    <row r="5475" spans="1:67">
      <c r="A5475" s="316" t="s">
        <v>27</v>
      </c>
      <c r="B5475" t="s">
        <v>380</v>
      </c>
      <c r="C5475" t="s">
        <v>910</v>
      </c>
      <c r="D5475" t="s">
        <v>314</v>
      </c>
      <c r="E5475" s="316" t="s">
        <v>211</v>
      </c>
      <c r="F5475" s="316" t="s">
        <v>274</v>
      </c>
      <c r="G5475" s="316" t="s">
        <v>430</v>
      </c>
      <c r="H5475" s="316" t="s">
        <v>327</v>
      </c>
      <c r="I5475" s="316" t="s">
        <v>656</v>
      </c>
      <c r="J5475" s="316" t="s">
        <v>260</v>
      </c>
      <c r="K5475" s="36">
        <v>7</v>
      </c>
      <c r="L5475" s="317">
        <v>4.7299999743700027E-2</v>
      </c>
      <c r="M5475" s="317"/>
      <c r="N5475" s="36">
        <v>71</v>
      </c>
      <c r="O5475" s="317">
        <v>7.8189998865127563E-2</v>
      </c>
      <c r="P5475" s="317"/>
      <c r="Q5475" s="36">
        <v>495</v>
      </c>
      <c r="R5475" s="317">
        <v>4.9639999866485603E-2</v>
      </c>
      <c r="S5475" s="317"/>
      <c r="T5475" t="s">
        <v>380</v>
      </c>
      <c r="BA5475" s="395">
        <v>1</v>
      </c>
      <c r="BB5475" s="396" t="s">
        <v>861</v>
      </c>
      <c r="BC5475" t="str">
        <f t="shared" si="476"/>
        <v>RWE</v>
      </c>
      <c r="BD5475" t="str">
        <f t="shared" si="477"/>
        <v>NAoMe_initial_ethnicity_grp</v>
      </c>
      <c r="BE5475" s="397" t="s">
        <v>862</v>
      </c>
      <c r="BF5475" t="str">
        <f t="shared" si="478"/>
        <v>Unknown</v>
      </c>
      <c r="BG5475">
        <f t="shared" si="479"/>
        <v>7</v>
      </c>
      <c r="BH5475" s="398">
        <f t="shared" si="480"/>
        <v>4.7299999743700027E-2</v>
      </c>
      <c r="BO5475" s="33"/>
    </row>
    <row r="5476" spans="1:67">
      <c r="A5476" s="316" t="s">
        <v>27</v>
      </c>
      <c r="B5476" t="s">
        <v>380</v>
      </c>
      <c r="C5476" t="s">
        <v>910</v>
      </c>
      <c r="D5476" t="s">
        <v>314</v>
      </c>
      <c r="E5476" s="316" t="s">
        <v>211</v>
      </c>
      <c r="F5476" s="316" t="s">
        <v>274</v>
      </c>
      <c r="G5476" s="316" t="s">
        <v>430</v>
      </c>
      <c r="H5476" s="316" t="s">
        <v>327</v>
      </c>
      <c r="I5476" s="316" t="s">
        <v>656</v>
      </c>
      <c r="J5476" s="316" t="s">
        <v>258</v>
      </c>
      <c r="K5476" s="36">
        <v>114</v>
      </c>
      <c r="L5476" s="317">
        <v>0.77026998996734619</v>
      </c>
      <c r="M5476" s="317">
        <v>0.80851000547409058</v>
      </c>
      <c r="N5476" s="36">
        <v>777</v>
      </c>
      <c r="O5476" s="317">
        <v>0.85572999715805054</v>
      </c>
      <c r="P5476" s="317">
        <v>0.92831999063491821</v>
      </c>
      <c r="Q5476" s="36">
        <v>8238</v>
      </c>
      <c r="R5476" s="317">
        <v>0.82611000537872314</v>
      </c>
      <c r="S5476" s="317">
        <v>0.86926001310348511</v>
      </c>
      <c r="T5476" t="s">
        <v>380</v>
      </c>
      <c r="BA5476" s="395">
        <v>1</v>
      </c>
      <c r="BB5476" s="396" t="s">
        <v>861</v>
      </c>
      <c r="BC5476" t="str">
        <f t="shared" si="476"/>
        <v>RWE</v>
      </c>
      <c r="BD5476" t="str">
        <f t="shared" si="477"/>
        <v>NAoMe_initial_ethnicity_grp</v>
      </c>
      <c r="BE5476" s="397" t="s">
        <v>862</v>
      </c>
      <c r="BF5476" t="str">
        <f t="shared" si="478"/>
        <v>White</v>
      </c>
      <c r="BG5476">
        <f t="shared" si="479"/>
        <v>114</v>
      </c>
      <c r="BH5476" s="398">
        <f t="shared" si="480"/>
        <v>0.77026998996734619</v>
      </c>
      <c r="BO5476" s="33"/>
    </row>
    <row r="5477" spans="1:67">
      <c r="A5477" s="316" t="s">
        <v>27</v>
      </c>
      <c r="B5477" t="s">
        <v>380</v>
      </c>
      <c r="C5477" t="s">
        <v>910</v>
      </c>
      <c r="D5477" t="s">
        <v>314</v>
      </c>
      <c r="E5477" s="316" t="s">
        <v>211</v>
      </c>
      <c r="F5477" s="318" t="s">
        <v>274</v>
      </c>
      <c r="G5477" s="318" t="s">
        <v>430</v>
      </c>
      <c r="H5477" s="318" t="s">
        <v>327</v>
      </c>
      <c r="I5477" s="316" t="s">
        <v>657</v>
      </c>
      <c r="J5477" s="316" t="s">
        <v>817</v>
      </c>
      <c r="K5477" s="36">
        <v>134</v>
      </c>
      <c r="L5477" s="317">
        <v>0.90540999174118042</v>
      </c>
      <c r="M5477" s="317"/>
      <c r="N5477" s="36">
        <v>822</v>
      </c>
      <c r="O5477" s="317">
        <v>0.90529000759124756</v>
      </c>
      <c r="P5477" s="317"/>
      <c r="Q5477" s="36">
        <v>9359</v>
      </c>
      <c r="R5477" s="317">
        <v>0.93853002786636353</v>
      </c>
      <c r="S5477" s="317"/>
      <c r="T5477" t="s">
        <v>380</v>
      </c>
      <c r="BA5477" s="395">
        <v>1</v>
      </c>
      <c r="BB5477" s="396" t="s">
        <v>861</v>
      </c>
      <c r="BC5477" t="str">
        <f t="shared" si="476"/>
        <v>RWE</v>
      </c>
      <c r="BD5477" t="str">
        <f t="shared" si="477"/>
        <v>NAoMe_initial_final_route</v>
      </c>
      <c r="BE5477" s="397" t="s">
        <v>862</v>
      </c>
      <c r="BF5477" t="str">
        <f t="shared" si="478"/>
        <v>Not screened</v>
      </c>
      <c r="BG5477">
        <f t="shared" si="479"/>
        <v>134</v>
      </c>
      <c r="BH5477" s="398">
        <f t="shared" si="480"/>
        <v>0.90540999174118042</v>
      </c>
      <c r="BO5477" s="33"/>
    </row>
    <row r="5478" spans="1:67">
      <c r="A5478" s="316" t="s">
        <v>27</v>
      </c>
      <c r="B5478" t="s">
        <v>380</v>
      </c>
      <c r="C5478" t="s">
        <v>910</v>
      </c>
      <c r="D5478" t="s">
        <v>314</v>
      </c>
      <c r="E5478" s="316" t="s">
        <v>211</v>
      </c>
      <c r="F5478" s="316" t="s">
        <v>274</v>
      </c>
      <c r="G5478" s="316" t="s">
        <v>430</v>
      </c>
      <c r="H5478" s="316" t="s">
        <v>327</v>
      </c>
      <c r="I5478" s="316" t="s">
        <v>657</v>
      </c>
      <c r="J5478" s="316" t="s">
        <v>352</v>
      </c>
      <c r="K5478" s="36">
        <v>14</v>
      </c>
      <c r="L5478" s="317">
        <v>9.4590000808238983E-2</v>
      </c>
      <c r="M5478" s="317"/>
      <c r="N5478" s="36">
        <v>86</v>
      </c>
      <c r="O5478" s="317">
        <v>9.4709999859333038E-2</v>
      </c>
      <c r="P5478" s="317"/>
      <c r="Q5478" s="36">
        <v>613</v>
      </c>
      <c r="R5478" s="317">
        <v>6.1469998210668557E-2</v>
      </c>
      <c r="S5478" s="317"/>
      <c r="T5478" t="s">
        <v>380</v>
      </c>
      <c r="BA5478" s="395">
        <v>1</v>
      </c>
      <c r="BB5478" s="396" t="s">
        <v>861</v>
      </c>
      <c r="BC5478" t="str">
        <f t="shared" si="476"/>
        <v>RWE</v>
      </c>
      <c r="BD5478" t="str">
        <f t="shared" si="477"/>
        <v>NAoMe_initial_final_route</v>
      </c>
      <c r="BE5478" s="397" t="s">
        <v>862</v>
      </c>
      <c r="BF5478" t="str">
        <f t="shared" si="478"/>
        <v>Screening</v>
      </c>
      <c r="BG5478">
        <f t="shared" si="479"/>
        <v>14</v>
      </c>
      <c r="BH5478" s="398">
        <f t="shared" si="480"/>
        <v>9.4590000808238983E-2</v>
      </c>
      <c r="BO5478" s="33"/>
    </row>
    <row r="5479" spans="1:67">
      <c r="A5479" s="316" t="s">
        <v>27</v>
      </c>
      <c r="B5479" t="s">
        <v>380</v>
      </c>
      <c r="C5479" t="s">
        <v>910</v>
      </c>
      <c r="D5479" t="s">
        <v>314</v>
      </c>
      <c r="E5479" s="316" t="s">
        <v>211</v>
      </c>
      <c r="F5479" s="316" t="s">
        <v>274</v>
      </c>
      <c r="G5479" s="316" t="s">
        <v>430</v>
      </c>
      <c r="H5479" s="316" t="s">
        <v>327</v>
      </c>
      <c r="I5479" s="316" t="s">
        <v>303</v>
      </c>
      <c r="J5479" s="316" t="s">
        <v>308</v>
      </c>
      <c r="K5479" s="36">
        <v>37</v>
      </c>
      <c r="L5479" s="317">
        <v>0.25</v>
      </c>
      <c r="M5479" s="317"/>
      <c r="N5479" s="36">
        <v>125</v>
      </c>
      <c r="O5479" s="317">
        <v>0.13766999542713171</v>
      </c>
      <c r="P5479" s="317"/>
      <c r="Q5479" s="36">
        <v>1652</v>
      </c>
      <c r="R5479" s="317">
        <v>0.1656599938869476</v>
      </c>
      <c r="S5479" s="317"/>
      <c r="T5479" t="s">
        <v>380</v>
      </c>
      <c r="BA5479" s="395">
        <v>1</v>
      </c>
      <c r="BB5479" s="396" t="s">
        <v>861</v>
      </c>
      <c r="BC5479" t="str">
        <f t="shared" si="476"/>
        <v>RWE</v>
      </c>
      <c r="BD5479" t="str">
        <f t="shared" si="477"/>
        <v>NAoMe_initial_final_stage_tum</v>
      </c>
      <c r="BE5479" s="397" t="s">
        <v>862</v>
      </c>
      <c r="BF5479" t="str">
        <f t="shared" si="478"/>
        <v>Not staged/Unstated</v>
      </c>
      <c r="BG5479">
        <f t="shared" si="479"/>
        <v>37</v>
      </c>
      <c r="BH5479" s="398">
        <f t="shared" si="480"/>
        <v>0.25</v>
      </c>
      <c r="BO5479" s="33"/>
    </row>
    <row r="5480" spans="1:67">
      <c r="A5480" s="316" t="s">
        <v>27</v>
      </c>
      <c r="B5480" t="s">
        <v>380</v>
      </c>
      <c r="C5480" t="s">
        <v>910</v>
      </c>
      <c r="D5480" t="s">
        <v>314</v>
      </c>
      <c r="E5480" s="316" t="s">
        <v>211</v>
      </c>
      <c r="F5480" s="316" t="s">
        <v>274</v>
      </c>
      <c r="G5480" s="316" t="s">
        <v>430</v>
      </c>
      <c r="H5480" s="316" t="s">
        <v>327</v>
      </c>
      <c r="I5480" s="316" t="s">
        <v>303</v>
      </c>
      <c r="J5480" s="316" t="s">
        <v>304</v>
      </c>
      <c r="K5480" s="36">
        <v>2</v>
      </c>
      <c r="L5480" s="317">
        <v>1.3509999960660929E-2</v>
      </c>
      <c r="M5480" s="317">
        <v>1.802000030875206E-2</v>
      </c>
      <c r="N5480" s="36">
        <v>9</v>
      </c>
      <c r="O5480" s="317">
        <v>9.9099995568394661E-3</v>
      </c>
      <c r="P5480" s="317">
        <v>1.1490000411868101E-2</v>
      </c>
      <c r="Q5480" s="36">
        <v>64</v>
      </c>
      <c r="R5480" s="317">
        <v>6.4199999906122676E-3</v>
      </c>
      <c r="S5480" s="317">
        <v>7.689999882131815E-3</v>
      </c>
      <c r="T5480" t="s">
        <v>380</v>
      </c>
      <c r="BA5480" s="395">
        <v>1</v>
      </c>
      <c r="BB5480" s="396" t="s">
        <v>861</v>
      </c>
      <c r="BC5480" t="str">
        <f t="shared" si="476"/>
        <v>RWE</v>
      </c>
      <c r="BD5480" t="str">
        <f t="shared" si="477"/>
        <v>NAoMe_initial_final_stage_tum</v>
      </c>
      <c r="BE5480" s="397" t="s">
        <v>862</v>
      </c>
      <c r="BF5480" t="str">
        <f t="shared" si="478"/>
        <v>Stage 0</v>
      </c>
      <c r="BG5480">
        <f t="shared" si="479"/>
        <v>2</v>
      </c>
      <c r="BH5480" s="398">
        <f t="shared" si="480"/>
        <v>1.3509999960660929E-2</v>
      </c>
      <c r="BO5480" s="33"/>
    </row>
    <row r="5481" spans="1:67">
      <c r="A5481" s="316" t="s">
        <v>27</v>
      </c>
      <c r="B5481" t="s">
        <v>380</v>
      </c>
      <c r="C5481" t="s">
        <v>910</v>
      </c>
      <c r="D5481" t="s">
        <v>314</v>
      </c>
      <c r="E5481" s="316" t="s">
        <v>211</v>
      </c>
      <c r="F5481" s="316" t="s">
        <v>274</v>
      </c>
      <c r="G5481" s="316" t="s">
        <v>430</v>
      </c>
      <c r="H5481" s="316" t="s">
        <v>327</v>
      </c>
      <c r="I5481" s="316" t="s">
        <v>303</v>
      </c>
      <c r="J5481" s="316" t="s">
        <v>305</v>
      </c>
      <c r="K5481" s="36">
        <v>5</v>
      </c>
      <c r="L5481" s="317">
        <v>3.3780001103878021E-2</v>
      </c>
      <c r="M5481" s="317">
        <v>4.5049998909235001E-2</v>
      </c>
      <c r="N5481" s="36">
        <v>36</v>
      </c>
      <c r="O5481" s="317">
        <v>3.9650000631809228E-2</v>
      </c>
      <c r="P5481" s="317">
        <v>4.5979999005794532E-2</v>
      </c>
      <c r="Q5481" s="36">
        <v>359</v>
      </c>
      <c r="R5481" s="317">
        <v>3.5999998450279243E-2</v>
      </c>
      <c r="S5481" s="317">
        <v>4.3150000274181373E-2</v>
      </c>
      <c r="T5481" t="s">
        <v>380</v>
      </c>
      <c r="BA5481" s="395">
        <v>1</v>
      </c>
      <c r="BB5481" s="396" t="s">
        <v>861</v>
      </c>
      <c r="BC5481" t="str">
        <f t="shared" si="476"/>
        <v>RWE</v>
      </c>
      <c r="BD5481" t="str">
        <f t="shared" si="477"/>
        <v>NAoMe_initial_final_stage_tum</v>
      </c>
      <c r="BE5481" s="397" t="s">
        <v>862</v>
      </c>
      <c r="BF5481" t="str">
        <f t="shared" si="478"/>
        <v>Stage 1</v>
      </c>
      <c r="BG5481">
        <f t="shared" si="479"/>
        <v>5</v>
      </c>
      <c r="BH5481" s="398">
        <f t="shared" si="480"/>
        <v>3.3780001103878021E-2</v>
      </c>
      <c r="BO5481" s="33"/>
    </row>
    <row r="5482" spans="1:67">
      <c r="A5482" s="316" t="s">
        <v>27</v>
      </c>
      <c r="B5482" t="s">
        <v>380</v>
      </c>
      <c r="C5482" t="s">
        <v>910</v>
      </c>
      <c r="D5482" t="s">
        <v>314</v>
      </c>
      <c r="E5482" s="316" t="s">
        <v>211</v>
      </c>
      <c r="F5482" s="316" t="s">
        <v>274</v>
      </c>
      <c r="G5482" s="316" t="s">
        <v>430</v>
      </c>
      <c r="H5482" s="316" t="s">
        <v>327</v>
      </c>
      <c r="I5482" s="316" t="s">
        <v>303</v>
      </c>
      <c r="J5482" s="316" t="s">
        <v>306</v>
      </c>
      <c r="K5482" s="36">
        <v>8</v>
      </c>
      <c r="L5482" s="317">
        <v>5.404999852180481E-2</v>
      </c>
      <c r="M5482" s="317">
        <v>7.2070002555847168E-2</v>
      </c>
      <c r="N5482" s="36">
        <v>73</v>
      </c>
      <c r="O5482" s="317">
        <v>8.0399997532367706E-2</v>
      </c>
      <c r="P5482" s="317">
        <v>9.3230001628398895E-2</v>
      </c>
      <c r="Q5482" s="36">
        <v>996</v>
      </c>
      <c r="R5482" s="317">
        <v>9.9880002439022064E-2</v>
      </c>
      <c r="S5482" s="317">
        <v>0.11970999836921691</v>
      </c>
      <c r="T5482" t="s">
        <v>380</v>
      </c>
      <c r="BA5482" s="395">
        <v>1</v>
      </c>
      <c r="BB5482" s="396" t="s">
        <v>861</v>
      </c>
      <c r="BC5482" t="str">
        <f t="shared" si="476"/>
        <v>RWE</v>
      </c>
      <c r="BD5482" t="str">
        <f t="shared" si="477"/>
        <v>NAoMe_initial_final_stage_tum</v>
      </c>
      <c r="BE5482" s="397" t="s">
        <v>862</v>
      </c>
      <c r="BF5482" t="str">
        <f t="shared" si="478"/>
        <v>Stage 2</v>
      </c>
      <c r="BG5482">
        <f t="shared" si="479"/>
        <v>8</v>
      </c>
      <c r="BH5482" s="398">
        <f t="shared" si="480"/>
        <v>5.404999852180481E-2</v>
      </c>
      <c r="BO5482" s="33"/>
    </row>
    <row r="5483" spans="1:67">
      <c r="A5483" s="316" t="s">
        <v>27</v>
      </c>
      <c r="B5483" t="s">
        <v>380</v>
      </c>
      <c r="C5483" t="s">
        <v>910</v>
      </c>
      <c r="D5483" t="s">
        <v>314</v>
      </c>
      <c r="E5483" s="316" t="s">
        <v>211</v>
      </c>
      <c r="F5483" s="316" t="s">
        <v>274</v>
      </c>
      <c r="G5483" s="316" t="s">
        <v>430</v>
      </c>
      <c r="H5483" s="316" t="s">
        <v>327</v>
      </c>
      <c r="I5483" s="316" t="s">
        <v>303</v>
      </c>
      <c r="J5483" s="316" t="s">
        <v>307</v>
      </c>
      <c r="K5483" s="36">
        <v>10</v>
      </c>
      <c r="L5483" s="317">
        <v>6.7570000886917114E-2</v>
      </c>
      <c r="M5483" s="317">
        <v>9.0089999139308929E-2</v>
      </c>
      <c r="N5483" s="36">
        <v>59</v>
      </c>
      <c r="O5483" s="317">
        <v>6.4980000257492065E-2</v>
      </c>
      <c r="P5483" s="317">
        <v>7.5350001454353333E-2</v>
      </c>
      <c r="Q5483" s="36">
        <v>742</v>
      </c>
      <c r="R5483" s="317">
        <v>7.4409998953342438E-2</v>
      </c>
      <c r="S5483" s="317">
        <v>8.9180000126361847E-2</v>
      </c>
      <c r="T5483" t="s">
        <v>380</v>
      </c>
      <c r="BA5483" s="395">
        <v>1</v>
      </c>
      <c r="BB5483" s="396" t="s">
        <v>861</v>
      </c>
      <c r="BC5483" t="str">
        <f t="shared" si="476"/>
        <v>RWE</v>
      </c>
      <c r="BD5483" t="str">
        <f t="shared" si="477"/>
        <v>NAoMe_initial_final_stage_tum</v>
      </c>
      <c r="BE5483" s="397" t="s">
        <v>862</v>
      </c>
      <c r="BF5483" t="str">
        <f t="shared" si="478"/>
        <v>Stage 3</v>
      </c>
      <c r="BG5483">
        <f t="shared" si="479"/>
        <v>10</v>
      </c>
      <c r="BH5483" s="398">
        <f t="shared" si="480"/>
        <v>6.7570000886917114E-2</v>
      </c>
      <c r="BO5483" s="33"/>
    </row>
    <row r="5484" spans="1:67">
      <c r="A5484" s="316" t="s">
        <v>27</v>
      </c>
      <c r="B5484" t="s">
        <v>380</v>
      </c>
      <c r="C5484" t="s">
        <v>910</v>
      </c>
      <c r="D5484" t="s">
        <v>314</v>
      </c>
      <c r="E5484" s="316" t="s">
        <v>211</v>
      </c>
      <c r="F5484" s="316" t="s">
        <v>274</v>
      </c>
      <c r="G5484" s="316" t="s">
        <v>430</v>
      </c>
      <c r="H5484" s="316" t="s">
        <v>327</v>
      </c>
      <c r="I5484" s="316" t="s">
        <v>303</v>
      </c>
      <c r="J5484" s="316" t="s">
        <v>336</v>
      </c>
      <c r="K5484" s="36">
        <v>86</v>
      </c>
      <c r="L5484" s="317">
        <v>0.58108001947402954</v>
      </c>
      <c r="M5484" s="317">
        <v>0.77477002143859863</v>
      </c>
      <c r="N5484" s="36">
        <v>606</v>
      </c>
      <c r="O5484" s="317">
        <v>0.66740000247955322</v>
      </c>
      <c r="P5484" s="317">
        <v>0.77394998073577881</v>
      </c>
      <c r="Q5484" s="36">
        <v>6159</v>
      </c>
      <c r="R5484" s="317">
        <v>0.6176300048828125</v>
      </c>
      <c r="S5484" s="317">
        <v>0.74026000499725342</v>
      </c>
      <c r="T5484" t="s">
        <v>380</v>
      </c>
      <c r="BA5484" s="395">
        <v>1</v>
      </c>
      <c r="BB5484" s="396" t="s">
        <v>861</v>
      </c>
      <c r="BC5484" t="str">
        <f t="shared" si="476"/>
        <v>RWE</v>
      </c>
      <c r="BD5484" t="str">
        <f t="shared" si="477"/>
        <v>NAoMe_initial_final_stage_tum</v>
      </c>
      <c r="BE5484" s="397" t="s">
        <v>862</v>
      </c>
      <c r="BF5484" t="str">
        <f t="shared" si="478"/>
        <v>Stage 4</v>
      </c>
      <c r="BG5484">
        <f t="shared" si="479"/>
        <v>86</v>
      </c>
      <c r="BH5484" s="398">
        <f t="shared" si="480"/>
        <v>0.58108001947402954</v>
      </c>
      <c r="BO5484" s="33"/>
    </row>
    <row r="5485" spans="1:67">
      <c r="A5485" s="316" t="s">
        <v>27</v>
      </c>
      <c r="B5485" t="s">
        <v>380</v>
      </c>
      <c r="C5485" t="s">
        <v>910</v>
      </c>
      <c r="D5485" t="s">
        <v>314</v>
      </c>
      <c r="E5485" s="316" t="s">
        <v>211</v>
      </c>
      <c r="F5485" s="316" t="s">
        <v>274</v>
      </c>
      <c r="G5485" s="316" t="s">
        <v>430</v>
      </c>
      <c r="H5485" s="316" t="s">
        <v>327</v>
      </c>
      <c r="I5485" s="316" t="s">
        <v>342</v>
      </c>
      <c r="J5485" s="316" t="s">
        <v>343</v>
      </c>
      <c r="K5485" s="36">
        <v>37</v>
      </c>
      <c r="L5485" s="317">
        <v>0.25</v>
      </c>
      <c r="M5485" s="317"/>
      <c r="N5485" s="36">
        <v>125</v>
      </c>
      <c r="O5485" s="317">
        <v>0.13766999542713171</v>
      </c>
      <c r="P5485" s="317"/>
      <c r="Q5485" s="36">
        <v>1652</v>
      </c>
      <c r="R5485" s="317">
        <v>0.1656599938869476</v>
      </c>
      <c r="S5485" s="317"/>
      <c r="T5485" t="s">
        <v>380</v>
      </c>
      <c r="BA5485" s="395">
        <v>1</v>
      </c>
      <c r="BB5485" s="396" t="s">
        <v>861</v>
      </c>
      <c r="BC5485" t="str">
        <f t="shared" si="476"/>
        <v>RWE</v>
      </c>
      <c r="BD5485" t="str">
        <f t="shared" si="477"/>
        <v>NAoMe_initial_final_stage_tum_grp</v>
      </c>
      <c r="BE5485" s="397" t="s">
        <v>862</v>
      </c>
      <c r="BF5485" t="str">
        <f t="shared" si="478"/>
        <v>MBC in HESAPC</v>
      </c>
      <c r="BG5485">
        <f t="shared" si="479"/>
        <v>37</v>
      </c>
      <c r="BH5485" s="398">
        <f t="shared" si="480"/>
        <v>0.25</v>
      </c>
      <c r="BO5485" s="33"/>
    </row>
    <row r="5486" spans="1:67">
      <c r="A5486" s="316" t="s">
        <v>27</v>
      </c>
      <c r="B5486" t="s">
        <v>380</v>
      </c>
      <c r="C5486" t="s">
        <v>910</v>
      </c>
      <c r="D5486" t="s">
        <v>314</v>
      </c>
      <c r="E5486" s="316" t="s">
        <v>211</v>
      </c>
      <c r="F5486" s="316" t="s">
        <v>274</v>
      </c>
      <c r="G5486" s="316" t="s">
        <v>430</v>
      </c>
      <c r="H5486" s="316" t="s">
        <v>327</v>
      </c>
      <c r="I5486" s="316" t="s">
        <v>342</v>
      </c>
      <c r="J5486" s="316" t="s">
        <v>344</v>
      </c>
      <c r="K5486" s="36">
        <v>24</v>
      </c>
      <c r="L5486" s="317">
        <v>0.1621599942445755</v>
      </c>
      <c r="M5486" s="317">
        <v>0.2162200063467026</v>
      </c>
      <c r="N5486" s="36">
        <v>177</v>
      </c>
      <c r="O5486" s="317">
        <v>0.1949300020933151</v>
      </c>
      <c r="P5486" s="317">
        <v>0.22605000436306</v>
      </c>
      <c r="Q5486" s="36">
        <v>2161</v>
      </c>
      <c r="R5486" s="317">
        <v>0.2167100012302399</v>
      </c>
      <c r="S5486" s="317">
        <v>0.25973999500274658</v>
      </c>
      <c r="T5486" t="s">
        <v>380</v>
      </c>
      <c r="BA5486" s="395">
        <v>1</v>
      </c>
      <c r="BB5486" s="396" t="s">
        <v>861</v>
      </c>
      <c r="BC5486" t="str">
        <f t="shared" si="476"/>
        <v>RWE</v>
      </c>
      <c r="BD5486" t="str">
        <f t="shared" si="477"/>
        <v>NAoMe_initial_final_stage_tum_grp</v>
      </c>
      <c r="BE5486" s="397" t="s">
        <v>862</v>
      </c>
      <c r="BF5486" t="str">
        <f t="shared" si="478"/>
        <v>Stage 0-3</v>
      </c>
      <c r="BG5486">
        <f t="shared" si="479"/>
        <v>24</v>
      </c>
      <c r="BH5486" s="398">
        <f t="shared" si="480"/>
        <v>0.1621599942445755</v>
      </c>
      <c r="BO5486" s="33"/>
    </row>
    <row r="5487" spans="1:67">
      <c r="A5487" s="316" t="s">
        <v>27</v>
      </c>
      <c r="B5487" t="s">
        <v>380</v>
      </c>
      <c r="C5487" t="s">
        <v>910</v>
      </c>
      <c r="D5487" t="s">
        <v>314</v>
      </c>
      <c r="E5487" s="316" t="s">
        <v>211</v>
      </c>
      <c r="F5487" s="316" t="s">
        <v>274</v>
      </c>
      <c r="G5487" s="316" t="s">
        <v>430</v>
      </c>
      <c r="H5487" s="316" t="s">
        <v>327</v>
      </c>
      <c r="I5487" s="316" t="s">
        <v>342</v>
      </c>
      <c r="J5487" s="316" t="s">
        <v>336</v>
      </c>
      <c r="K5487" s="36">
        <v>87</v>
      </c>
      <c r="L5487" s="317">
        <v>0.58784002065658569</v>
      </c>
      <c r="M5487" s="317">
        <v>0.78377997875213623</v>
      </c>
      <c r="N5487" s="36">
        <v>606</v>
      </c>
      <c r="O5487" s="317">
        <v>0.66740000247955322</v>
      </c>
      <c r="P5487" s="317">
        <v>0.77394998073577881</v>
      </c>
      <c r="Q5487" s="36">
        <v>6159</v>
      </c>
      <c r="R5487" s="317">
        <v>0.6176300048828125</v>
      </c>
      <c r="S5487" s="317">
        <v>0.74026000499725342</v>
      </c>
      <c r="T5487" t="s">
        <v>380</v>
      </c>
      <c r="BA5487" s="395">
        <v>1</v>
      </c>
      <c r="BB5487" s="396" t="s">
        <v>861</v>
      </c>
      <c r="BC5487" t="str">
        <f t="shared" si="476"/>
        <v>RWE</v>
      </c>
      <c r="BD5487" t="str">
        <f t="shared" si="477"/>
        <v>NAoMe_initial_final_stage_tum_grp</v>
      </c>
      <c r="BE5487" s="397" t="s">
        <v>862</v>
      </c>
      <c r="BF5487" t="str">
        <f t="shared" si="478"/>
        <v>Stage 4</v>
      </c>
      <c r="BG5487">
        <f t="shared" si="479"/>
        <v>87</v>
      </c>
      <c r="BH5487" s="398">
        <f t="shared" si="480"/>
        <v>0.58784002065658569</v>
      </c>
      <c r="BO5487" s="33"/>
    </row>
    <row r="5488" spans="1:67">
      <c r="A5488" s="316" t="s">
        <v>27</v>
      </c>
      <c r="B5488" t="s">
        <v>380</v>
      </c>
      <c r="C5488" t="s">
        <v>910</v>
      </c>
      <c r="D5488" t="s">
        <v>314</v>
      </c>
      <c r="E5488" s="316" t="s">
        <v>211</v>
      </c>
      <c r="F5488" s="316" t="s">
        <v>274</v>
      </c>
      <c r="G5488" s="316" t="s">
        <v>430</v>
      </c>
      <c r="H5488" s="316" t="s">
        <v>327</v>
      </c>
      <c r="I5488" s="316" t="s">
        <v>658</v>
      </c>
      <c r="J5488" s="316" t="s">
        <v>345</v>
      </c>
      <c r="K5488" s="36">
        <v>148</v>
      </c>
      <c r="L5488" s="317">
        <v>1</v>
      </c>
      <c r="M5488" s="317"/>
      <c r="N5488" s="36">
        <v>908</v>
      </c>
      <c r="O5488" s="317">
        <v>1</v>
      </c>
      <c r="P5488" s="317"/>
      <c r="Q5488" s="36">
        <v>9972</v>
      </c>
      <c r="R5488" s="317">
        <v>1</v>
      </c>
      <c r="S5488" s="317"/>
      <c r="T5488" t="s">
        <v>380</v>
      </c>
      <c r="BA5488" s="395">
        <v>1</v>
      </c>
      <c r="BB5488" s="396" t="s">
        <v>861</v>
      </c>
      <c r="BC5488" t="str">
        <f t="shared" si="476"/>
        <v>RWE</v>
      </c>
      <c r="BD5488" t="str">
        <f t="shared" si="477"/>
        <v>NAoMe_initial_final_who_ps</v>
      </c>
      <c r="BE5488" s="397" t="s">
        <v>862</v>
      </c>
      <c r="BF5488" t="str">
        <f t="shared" si="478"/>
        <v>Not recorded</v>
      </c>
      <c r="BG5488">
        <f t="shared" si="479"/>
        <v>148</v>
      </c>
      <c r="BH5488" s="398">
        <f t="shared" si="480"/>
        <v>1</v>
      </c>
      <c r="BO5488" s="33"/>
    </row>
    <row r="5489" spans="1:67">
      <c r="A5489" s="316" t="s">
        <v>27</v>
      </c>
      <c r="B5489" t="s">
        <v>380</v>
      </c>
      <c r="C5489" t="s">
        <v>910</v>
      </c>
      <c r="D5489" t="s">
        <v>314</v>
      </c>
      <c r="E5489" s="316" t="s">
        <v>211</v>
      </c>
      <c r="F5489" s="316" t="s">
        <v>274</v>
      </c>
      <c r="G5489" s="316" t="s">
        <v>430</v>
      </c>
      <c r="H5489" s="316" t="s">
        <v>327</v>
      </c>
      <c r="I5489" s="316" t="s">
        <v>291</v>
      </c>
      <c r="J5489" s="316" t="s">
        <v>313</v>
      </c>
      <c r="K5489" s="36">
        <v>146</v>
      </c>
      <c r="L5489" s="317">
        <v>0.98649001121520996</v>
      </c>
      <c r="M5489" s="317"/>
      <c r="N5489" s="36">
        <v>897</v>
      </c>
      <c r="O5489" s="317">
        <v>0.98789000511169434</v>
      </c>
      <c r="P5489" s="317"/>
      <c r="Q5489" s="36">
        <v>9846</v>
      </c>
      <c r="R5489" s="317">
        <v>0.98736000061035156</v>
      </c>
      <c r="S5489" s="317"/>
      <c r="T5489" t="s">
        <v>380</v>
      </c>
      <c r="BA5489" s="395">
        <v>1</v>
      </c>
      <c r="BB5489" s="396" t="s">
        <v>861</v>
      </c>
      <c r="BC5489" t="str">
        <f t="shared" si="476"/>
        <v>RWE</v>
      </c>
      <c r="BD5489" t="str">
        <f t="shared" si="477"/>
        <v>NAoMe_initial_gender</v>
      </c>
      <c r="BE5489" s="397" t="s">
        <v>862</v>
      </c>
      <c r="BF5489" t="str">
        <f t="shared" si="478"/>
        <v>Female</v>
      </c>
      <c r="BG5489">
        <f t="shared" si="479"/>
        <v>146</v>
      </c>
      <c r="BH5489" s="398">
        <f t="shared" si="480"/>
        <v>0.98649001121520996</v>
      </c>
      <c r="BO5489" s="33"/>
    </row>
    <row r="5490" spans="1:67">
      <c r="A5490" s="316" t="s">
        <v>27</v>
      </c>
      <c r="B5490" t="s">
        <v>380</v>
      </c>
      <c r="C5490" t="s">
        <v>910</v>
      </c>
      <c r="D5490" t="s">
        <v>314</v>
      </c>
      <c r="E5490" s="316" t="s">
        <v>211</v>
      </c>
      <c r="F5490" s="316" t="s">
        <v>274</v>
      </c>
      <c r="G5490" s="316" t="s">
        <v>430</v>
      </c>
      <c r="H5490" s="316" t="s">
        <v>327</v>
      </c>
      <c r="I5490" s="316" t="s">
        <v>291</v>
      </c>
      <c r="J5490" s="316" t="s">
        <v>293</v>
      </c>
      <c r="K5490" s="36">
        <v>2</v>
      </c>
      <c r="L5490" s="317">
        <v>1.3509999960660929E-2</v>
      </c>
      <c r="M5490" s="317"/>
      <c r="N5490" s="36">
        <v>11</v>
      </c>
      <c r="O5490" s="317">
        <v>1.2109999544918541E-2</v>
      </c>
      <c r="P5490" s="317"/>
      <c r="Q5490" s="36">
        <v>126</v>
      </c>
      <c r="R5490" s="317">
        <v>1.264000032097101E-2</v>
      </c>
      <c r="S5490" s="317"/>
      <c r="T5490" t="s">
        <v>380</v>
      </c>
      <c r="BA5490" s="395">
        <v>1</v>
      </c>
      <c r="BB5490" s="396" t="s">
        <v>861</v>
      </c>
      <c r="BC5490" t="str">
        <f t="shared" si="476"/>
        <v>RWE</v>
      </c>
      <c r="BD5490" t="str">
        <f t="shared" si="477"/>
        <v>NAoMe_initial_gender</v>
      </c>
      <c r="BE5490" s="397" t="s">
        <v>862</v>
      </c>
      <c r="BF5490" t="str">
        <f t="shared" si="478"/>
        <v>Male</v>
      </c>
      <c r="BG5490">
        <f t="shared" si="479"/>
        <v>2</v>
      </c>
      <c r="BH5490" s="398">
        <f t="shared" si="480"/>
        <v>1.3509999960660929E-2</v>
      </c>
      <c r="BO5490" s="33"/>
    </row>
    <row r="5491" spans="1:67">
      <c r="A5491" s="316" t="s">
        <v>27</v>
      </c>
      <c r="B5491" t="s">
        <v>380</v>
      </c>
      <c r="C5491" t="s">
        <v>910</v>
      </c>
      <c r="D5491" t="s">
        <v>314</v>
      </c>
      <c r="E5491" s="316" t="s">
        <v>211</v>
      </c>
      <c r="F5491" s="316" t="s">
        <v>274</v>
      </c>
      <c r="G5491" s="316" t="s">
        <v>430</v>
      </c>
      <c r="H5491" s="316" t="s">
        <v>327</v>
      </c>
      <c r="I5491" s="316" t="s">
        <v>659</v>
      </c>
      <c r="J5491" s="316" t="s">
        <v>294</v>
      </c>
      <c r="K5491" s="36">
        <v>24</v>
      </c>
      <c r="L5491" s="317">
        <v>0.1621599942445755</v>
      </c>
      <c r="M5491" s="317">
        <v>0.1621599942445755</v>
      </c>
      <c r="N5491" s="36">
        <v>149</v>
      </c>
      <c r="O5491" s="317">
        <v>0.16410000622272489</v>
      </c>
      <c r="P5491" s="317">
        <v>0.16410000622272489</v>
      </c>
      <c r="Q5491" s="36">
        <v>1800</v>
      </c>
      <c r="R5491" s="317">
        <v>0.18050999939441681</v>
      </c>
      <c r="S5491" s="317">
        <v>0.18050999939441681</v>
      </c>
      <c r="T5491" t="s">
        <v>380</v>
      </c>
      <c r="BA5491" s="395">
        <v>1</v>
      </c>
      <c r="BB5491" s="396" t="s">
        <v>861</v>
      </c>
      <c r="BC5491" t="str">
        <f t="shared" si="476"/>
        <v>RWE</v>
      </c>
      <c r="BD5491" t="str">
        <f t="shared" si="477"/>
        <v>NAoMe_initial_imd_2019</v>
      </c>
      <c r="BE5491" s="397" t="s">
        <v>862</v>
      </c>
      <c r="BF5491" t="str">
        <f t="shared" si="478"/>
        <v>1 - most deprived</v>
      </c>
      <c r="BG5491">
        <f t="shared" si="479"/>
        <v>24</v>
      </c>
      <c r="BH5491" s="398">
        <f t="shared" si="480"/>
        <v>0.1621599942445755</v>
      </c>
      <c r="BO5491" s="33"/>
    </row>
    <row r="5492" spans="1:67">
      <c r="A5492" s="316" t="s">
        <v>27</v>
      </c>
      <c r="B5492" t="s">
        <v>380</v>
      </c>
      <c r="C5492" t="s">
        <v>910</v>
      </c>
      <c r="D5492" t="s">
        <v>314</v>
      </c>
      <c r="E5492" s="316" t="s">
        <v>211</v>
      </c>
      <c r="F5492" s="316" t="s">
        <v>274</v>
      </c>
      <c r="G5492" s="316" t="s">
        <v>430</v>
      </c>
      <c r="H5492" s="316" t="s">
        <v>327</v>
      </c>
      <c r="I5492" s="316" t="s">
        <v>659</v>
      </c>
      <c r="J5492" s="316" t="s">
        <v>15</v>
      </c>
      <c r="K5492" s="36">
        <v>31</v>
      </c>
      <c r="L5492" s="317">
        <v>0.2094600051641464</v>
      </c>
      <c r="M5492" s="317">
        <v>0.2094600051641464</v>
      </c>
      <c r="N5492" s="36">
        <v>186</v>
      </c>
      <c r="O5492" s="317">
        <v>0.20485000312328339</v>
      </c>
      <c r="P5492" s="317">
        <v>0.20485000312328339</v>
      </c>
      <c r="Q5492" s="36">
        <v>2036</v>
      </c>
      <c r="R5492" s="317">
        <v>0.20417000353336329</v>
      </c>
      <c r="S5492" s="317">
        <v>0.20417000353336329</v>
      </c>
      <c r="T5492" t="s">
        <v>380</v>
      </c>
      <c r="BA5492" s="395">
        <v>1</v>
      </c>
      <c r="BB5492" s="396" t="s">
        <v>861</v>
      </c>
      <c r="BC5492" t="str">
        <f t="shared" si="476"/>
        <v>RWE</v>
      </c>
      <c r="BD5492" t="str">
        <f t="shared" si="477"/>
        <v>NAoMe_initial_imd_2019</v>
      </c>
      <c r="BE5492" s="397" t="s">
        <v>862</v>
      </c>
      <c r="BF5492" t="str">
        <f t="shared" si="478"/>
        <v>2</v>
      </c>
      <c r="BG5492">
        <f t="shared" si="479"/>
        <v>31</v>
      </c>
      <c r="BH5492" s="398">
        <f t="shared" si="480"/>
        <v>0.2094600051641464</v>
      </c>
      <c r="BO5492" s="33"/>
    </row>
    <row r="5493" spans="1:67">
      <c r="A5493" s="316" t="s">
        <v>27</v>
      </c>
      <c r="B5493" t="s">
        <v>380</v>
      </c>
      <c r="C5493" t="s">
        <v>910</v>
      </c>
      <c r="D5493" t="s">
        <v>314</v>
      </c>
      <c r="E5493" s="316" t="s">
        <v>211</v>
      </c>
      <c r="F5493" s="316" t="s">
        <v>274</v>
      </c>
      <c r="G5493" s="316" t="s">
        <v>430</v>
      </c>
      <c r="H5493" s="316" t="s">
        <v>327</v>
      </c>
      <c r="I5493" s="316" t="s">
        <v>659</v>
      </c>
      <c r="J5493" s="316" t="s">
        <v>16</v>
      </c>
      <c r="K5493" s="36">
        <v>27</v>
      </c>
      <c r="L5493" s="317">
        <v>0.18242999911308291</v>
      </c>
      <c r="M5493" s="317">
        <v>0.18242999911308291</v>
      </c>
      <c r="N5493" s="36">
        <v>180</v>
      </c>
      <c r="O5493" s="317">
        <v>0.1982399970293045</v>
      </c>
      <c r="P5493" s="317">
        <v>0.1982399970293045</v>
      </c>
      <c r="Q5493" s="36">
        <v>2085</v>
      </c>
      <c r="R5493" s="317">
        <v>0.20908999443054199</v>
      </c>
      <c r="S5493" s="317">
        <v>0.20908999443054199</v>
      </c>
      <c r="T5493" t="s">
        <v>380</v>
      </c>
      <c r="BA5493" s="395">
        <v>1</v>
      </c>
      <c r="BB5493" s="396" t="s">
        <v>861</v>
      </c>
      <c r="BC5493" t="str">
        <f t="shared" si="476"/>
        <v>RWE</v>
      </c>
      <c r="BD5493" t="str">
        <f t="shared" si="477"/>
        <v>NAoMe_initial_imd_2019</v>
      </c>
      <c r="BE5493" s="397" t="s">
        <v>862</v>
      </c>
      <c r="BF5493" t="str">
        <f t="shared" si="478"/>
        <v>3</v>
      </c>
      <c r="BG5493">
        <f t="shared" si="479"/>
        <v>27</v>
      </c>
      <c r="BH5493" s="398">
        <f t="shared" si="480"/>
        <v>0.18242999911308291</v>
      </c>
      <c r="BO5493" s="33"/>
    </row>
    <row r="5494" spans="1:67">
      <c r="A5494" s="316" t="s">
        <v>27</v>
      </c>
      <c r="B5494" t="s">
        <v>380</v>
      </c>
      <c r="C5494" t="s">
        <v>910</v>
      </c>
      <c r="D5494" t="s">
        <v>314</v>
      </c>
      <c r="E5494" s="316" t="s">
        <v>211</v>
      </c>
      <c r="F5494" s="316" t="s">
        <v>274</v>
      </c>
      <c r="G5494" s="316" t="s">
        <v>430</v>
      </c>
      <c r="H5494" s="316" t="s">
        <v>327</v>
      </c>
      <c r="I5494" s="316" t="s">
        <v>659</v>
      </c>
      <c r="J5494" s="316" t="s">
        <v>17</v>
      </c>
      <c r="K5494" s="36">
        <v>37</v>
      </c>
      <c r="L5494" s="317">
        <v>0.25</v>
      </c>
      <c r="M5494" s="317">
        <v>0.25</v>
      </c>
      <c r="N5494" s="36">
        <v>192</v>
      </c>
      <c r="O5494" s="317">
        <v>0.21144999563694</v>
      </c>
      <c r="P5494" s="317">
        <v>0.21144999563694</v>
      </c>
      <c r="Q5494" s="36">
        <v>2024</v>
      </c>
      <c r="R5494" s="317">
        <v>0.2029699981212616</v>
      </c>
      <c r="S5494" s="317">
        <v>0.2029699981212616</v>
      </c>
      <c r="T5494" t="s">
        <v>380</v>
      </c>
      <c r="BA5494" s="395">
        <v>1</v>
      </c>
      <c r="BB5494" s="396" t="s">
        <v>861</v>
      </c>
      <c r="BC5494" t="str">
        <f t="shared" si="476"/>
        <v>RWE</v>
      </c>
      <c r="BD5494" t="str">
        <f t="shared" si="477"/>
        <v>NAoMe_initial_imd_2019</v>
      </c>
      <c r="BE5494" s="397" t="s">
        <v>862</v>
      </c>
      <c r="BF5494" t="str">
        <f t="shared" si="478"/>
        <v>4</v>
      </c>
      <c r="BG5494">
        <f t="shared" si="479"/>
        <v>37</v>
      </c>
      <c r="BH5494" s="398">
        <f t="shared" si="480"/>
        <v>0.25</v>
      </c>
      <c r="BO5494" s="33"/>
    </row>
    <row r="5495" spans="1:67">
      <c r="A5495" s="316" t="s">
        <v>27</v>
      </c>
      <c r="B5495" t="s">
        <v>380</v>
      </c>
      <c r="C5495" t="s">
        <v>910</v>
      </c>
      <c r="D5495" t="s">
        <v>314</v>
      </c>
      <c r="E5495" s="316" t="s">
        <v>211</v>
      </c>
      <c r="F5495" s="316" t="s">
        <v>274</v>
      </c>
      <c r="G5495" s="316" t="s">
        <v>430</v>
      </c>
      <c r="H5495" s="316" t="s">
        <v>327</v>
      </c>
      <c r="I5495" s="316" t="s">
        <v>659</v>
      </c>
      <c r="J5495" s="316" t="s">
        <v>295</v>
      </c>
      <c r="K5495" s="36">
        <v>29</v>
      </c>
      <c r="L5495" s="317">
        <v>0.19595000147819519</v>
      </c>
      <c r="M5495" s="317">
        <v>0.19595000147819519</v>
      </c>
      <c r="N5495" s="36">
        <v>201</v>
      </c>
      <c r="O5495" s="317">
        <v>0.22136999666690829</v>
      </c>
      <c r="P5495" s="317">
        <v>0.22136999666690829</v>
      </c>
      <c r="Q5495" s="36">
        <v>2027</v>
      </c>
      <c r="R5495" s="317">
        <v>0.2032700031995773</v>
      </c>
      <c r="S5495" s="317">
        <v>0.2032700031995773</v>
      </c>
      <c r="T5495" t="s">
        <v>380</v>
      </c>
      <c r="BA5495" s="395">
        <v>1</v>
      </c>
      <c r="BB5495" s="396" t="s">
        <v>861</v>
      </c>
      <c r="BC5495" t="str">
        <f t="shared" si="476"/>
        <v>RWE</v>
      </c>
      <c r="BD5495" t="str">
        <f t="shared" si="477"/>
        <v>NAoMe_initial_imd_2019</v>
      </c>
      <c r="BE5495" s="397" t="s">
        <v>862</v>
      </c>
      <c r="BF5495" t="str">
        <f t="shared" si="478"/>
        <v>5 - least deprived</v>
      </c>
      <c r="BG5495">
        <f t="shared" si="479"/>
        <v>29</v>
      </c>
      <c r="BH5495" s="398">
        <f t="shared" si="480"/>
        <v>0.19595000147819519</v>
      </c>
      <c r="BO5495" s="33"/>
    </row>
    <row r="5496" spans="1:67">
      <c r="A5496" s="316" t="s">
        <v>27</v>
      </c>
      <c r="B5496" t="s">
        <v>380</v>
      </c>
      <c r="C5496" t="s">
        <v>910</v>
      </c>
      <c r="D5496" t="s">
        <v>314</v>
      </c>
      <c r="E5496" s="316" t="s">
        <v>211</v>
      </c>
      <c r="F5496" s="316" t="s">
        <v>274</v>
      </c>
      <c r="G5496" s="316" t="s">
        <v>430</v>
      </c>
      <c r="H5496" s="316" t="s">
        <v>327</v>
      </c>
      <c r="I5496" s="316" t="s">
        <v>659</v>
      </c>
      <c r="J5496" s="316" t="s">
        <v>260</v>
      </c>
      <c r="K5496" s="36">
        <v>0</v>
      </c>
      <c r="L5496" s="317">
        <v>0</v>
      </c>
      <c r="M5496" s="317"/>
      <c r="N5496" s="36">
        <v>0</v>
      </c>
      <c r="O5496" s="317">
        <v>0</v>
      </c>
      <c r="P5496" s="317"/>
      <c r="Q5496" s="36">
        <v>0</v>
      </c>
      <c r="R5496" s="317">
        <v>0</v>
      </c>
      <c r="S5496" s="317"/>
      <c r="T5496" t="s">
        <v>380</v>
      </c>
      <c r="BA5496" s="395">
        <v>1</v>
      </c>
      <c r="BB5496" s="396" t="s">
        <v>861</v>
      </c>
      <c r="BC5496" t="str">
        <f t="shared" si="476"/>
        <v>RWE</v>
      </c>
      <c r="BD5496" t="str">
        <f t="shared" si="477"/>
        <v>NAoMe_initial_imd_2019</v>
      </c>
      <c r="BE5496" s="397" t="s">
        <v>862</v>
      </c>
      <c r="BF5496" t="str">
        <f t="shared" si="478"/>
        <v>Unknown</v>
      </c>
      <c r="BG5496">
        <f t="shared" si="479"/>
        <v>0</v>
      </c>
      <c r="BH5496" s="398">
        <f t="shared" si="480"/>
        <v>0</v>
      </c>
      <c r="BO5496" s="33"/>
    </row>
    <row r="5497" spans="1:67">
      <c r="A5497" s="316" t="s">
        <v>27</v>
      </c>
      <c r="B5497" t="s">
        <v>380</v>
      </c>
      <c r="C5497" t="s">
        <v>910</v>
      </c>
      <c r="D5497" t="s">
        <v>314</v>
      </c>
      <c r="E5497" s="316" t="s">
        <v>211</v>
      </c>
      <c r="F5497" s="316" t="s">
        <v>274</v>
      </c>
      <c r="G5497" s="316" t="s">
        <v>430</v>
      </c>
      <c r="H5497" s="316" t="s">
        <v>327</v>
      </c>
      <c r="I5497" s="316" t="s">
        <v>296</v>
      </c>
      <c r="J5497" s="316" t="s">
        <v>297</v>
      </c>
      <c r="K5497" s="36">
        <v>89</v>
      </c>
      <c r="L5497" s="317">
        <v>0.60135000944137573</v>
      </c>
      <c r="M5497" s="317">
        <v>0.61805999279022217</v>
      </c>
      <c r="N5497" s="36">
        <v>503</v>
      </c>
      <c r="O5497" s="317">
        <v>0.55396002531051636</v>
      </c>
      <c r="P5497" s="317">
        <v>0.56835997104644775</v>
      </c>
      <c r="Q5497" s="36">
        <v>5528</v>
      </c>
      <c r="R5497" s="317">
        <v>0.55435001850128174</v>
      </c>
      <c r="S5497" s="317">
        <v>0.56936997175216675</v>
      </c>
      <c r="T5497" t="s">
        <v>380</v>
      </c>
      <c r="BA5497" s="395">
        <v>1</v>
      </c>
      <c r="BB5497" s="396" t="s">
        <v>861</v>
      </c>
      <c r="BC5497" t="str">
        <f t="shared" si="476"/>
        <v>RWE</v>
      </c>
      <c r="BD5497" t="str">
        <f t="shared" si="477"/>
        <v>NAoMe_initial_scarf_731_grp</v>
      </c>
      <c r="BE5497" s="397" t="s">
        <v>862</v>
      </c>
      <c r="BF5497" t="str">
        <f t="shared" si="478"/>
        <v>Fit</v>
      </c>
      <c r="BG5497">
        <f t="shared" si="479"/>
        <v>89</v>
      </c>
      <c r="BH5497" s="398">
        <f t="shared" si="480"/>
        <v>0.60135000944137573</v>
      </c>
      <c r="BO5497" s="33"/>
    </row>
    <row r="5498" spans="1:67">
      <c r="A5498" s="316" t="s">
        <v>27</v>
      </c>
      <c r="B5498" t="s">
        <v>380</v>
      </c>
      <c r="C5498" t="s">
        <v>910</v>
      </c>
      <c r="D5498" t="s">
        <v>314</v>
      </c>
      <c r="E5498" s="316" t="s">
        <v>211</v>
      </c>
      <c r="F5498" s="316" t="s">
        <v>274</v>
      </c>
      <c r="G5498" s="316" t="s">
        <v>430</v>
      </c>
      <c r="H5498" s="316" t="s">
        <v>327</v>
      </c>
      <c r="I5498" s="316" t="s">
        <v>296</v>
      </c>
      <c r="J5498" s="316" t="s">
        <v>298</v>
      </c>
      <c r="K5498" s="36">
        <v>21</v>
      </c>
      <c r="L5498" s="317">
        <v>0.14189000427722931</v>
      </c>
      <c r="M5498" s="317">
        <v>0.1458300054073334</v>
      </c>
      <c r="N5498" s="36">
        <v>134</v>
      </c>
      <c r="O5498" s="317">
        <v>0.14757999777793879</v>
      </c>
      <c r="P5498" s="317">
        <v>0.1514099985361099</v>
      </c>
      <c r="Q5498" s="36">
        <v>1492</v>
      </c>
      <c r="R5498" s="317">
        <v>0.149619996547699</v>
      </c>
      <c r="S5498" s="317">
        <v>0.153669998049736</v>
      </c>
      <c r="T5498" t="s">
        <v>380</v>
      </c>
      <c r="BA5498" s="395">
        <v>1</v>
      </c>
      <c r="BB5498" s="396" t="s">
        <v>861</v>
      </c>
      <c r="BC5498" t="str">
        <f t="shared" si="476"/>
        <v>RWE</v>
      </c>
      <c r="BD5498" t="str">
        <f t="shared" si="477"/>
        <v>NAoMe_initial_scarf_731_grp</v>
      </c>
      <c r="BE5498" s="397" t="s">
        <v>862</v>
      </c>
      <c r="BF5498" t="str">
        <f t="shared" si="478"/>
        <v>Mild frailty</v>
      </c>
      <c r="BG5498">
        <f t="shared" si="479"/>
        <v>21</v>
      </c>
      <c r="BH5498" s="398">
        <f t="shared" si="480"/>
        <v>0.14189000427722931</v>
      </c>
      <c r="BO5498" s="33"/>
    </row>
    <row r="5499" spans="1:67">
      <c r="A5499" s="316" t="s">
        <v>27</v>
      </c>
      <c r="B5499" t="s">
        <v>380</v>
      </c>
      <c r="C5499" t="s">
        <v>910</v>
      </c>
      <c r="D5499" t="s">
        <v>314</v>
      </c>
      <c r="E5499" s="316" t="s">
        <v>211</v>
      </c>
      <c r="F5499" s="316" t="s">
        <v>274</v>
      </c>
      <c r="G5499" s="316" t="s">
        <v>430</v>
      </c>
      <c r="H5499" s="316" t="s">
        <v>327</v>
      </c>
      <c r="I5499" s="316" t="s">
        <v>296</v>
      </c>
      <c r="J5499" s="316" t="s">
        <v>299</v>
      </c>
      <c r="K5499" s="36">
        <v>12</v>
      </c>
      <c r="L5499" s="317">
        <v>8.107999712228775E-2</v>
      </c>
      <c r="M5499" s="317">
        <v>8.3329997956752777E-2</v>
      </c>
      <c r="N5499" s="36">
        <v>121</v>
      </c>
      <c r="O5499" s="317">
        <v>0.13325999677181241</v>
      </c>
      <c r="P5499" s="317">
        <v>0.13672000169754031</v>
      </c>
      <c r="Q5499" s="36">
        <v>1470</v>
      </c>
      <c r="R5499" s="317">
        <v>0.1474100053310394</v>
      </c>
      <c r="S5499" s="317">
        <v>0.1514099985361099</v>
      </c>
      <c r="T5499" t="s">
        <v>380</v>
      </c>
      <c r="BA5499" s="395">
        <v>1</v>
      </c>
      <c r="BB5499" s="396" t="s">
        <v>861</v>
      </c>
      <c r="BC5499" t="str">
        <f t="shared" si="476"/>
        <v>RWE</v>
      </c>
      <c r="BD5499" t="str">
        <f t="shared" si="477"/>
        <v>NAoMe_initial_scarf_731_grp</v>
      </c>
      <c r="BE5499" s="397" t="s">
        <v>862</v>
      </c>
      <c r="BF5499" t="str">
        <f t="shared" si="478"/>
        <v>Moderate frailty</v>
      </c>
      <c r="BG5499">
        <f t="shared" si="479"/>
        <v>12</v>
      </c>
      <c r="BH5499" s="398">
        <f t="shared" si="480"/>
        <v>8.107999712228775E-2</v>
      </c>
      <c r="BO5499" s="33"/>
    </row>
    <row r="5500" spans="1:67">
      <c r="A5500" s="316" t="s">
        <v>27</v>
      </c>
      <c r="B5500" t="s">
        <v>380</v>
      </c>
      <c r="C5500" t="s">
        <v>910</v>
      </c>
      <c r="D5500" t="s">
        <v>314</v>
      </c>
      <c r="E5500" s="316" t="s">
        <v>211</v>
      </c>
      <c r="F5500" s="316" t="s">
        <v>274</v>
      </c>
      <c r="G5500" s="316" t="s">
        <v>430</v>
      </c>
      <c r="H5500" s="316" t="s">
        <v>327</v>
      </c>
      <c r="I5500" s="316" t="s">
        <v>296</v>
      </c>
      <c r="J5500" s="316" t="s">
        <v>353</v>
      </c>
      <c r="K5500" s="36">
        <v>4</v>
      </c>
      <c r="L5500" s="317">
        <v>2.703000046312809E-2</v>
      </c>
      <c r="M5500" s="317"/>
      <c r="N5500" s="36">
        <v>23</v>
      </c>
      <c r="O5500" s="317">
        <v>2.5329999625682831E-2</v>
      </c>
      <c r="P5500" s="317"/>
      <c r="Q5500" s="36">
        <v>263</v>
      </c>
      <c r="R5500" s="317">
        <v>2.6370000094175339E-2</v>
      </c>
      <c r="S5500" s="317"/>
      <c r="T5500" t="s">
        <v>380</v>
      </c>
      <c r="BA5500" s="395">
        <v>1</v>
      </c>
      <c r="BB5500" s="396" t="s">
        <v>861</v>
      </c>
      <c r="BC5500" t="str">
        <f t="shared" si="476"/>
        <v>RWE</v>
      </c>
      <c r="BD5500" t="str">
        <f t="shared" si="477"/>
        <v>NAoMe_initial_scarf_731_grp</v>
      </c>
      <c r="BE5500" s="397" t="s">
        <v>862</v>
      </c>
      <c r="BF5500" t="str">
        <f t="shared" si="478"/>
        <v>Not in HESAPC</v>
      </c>
      <c r="BG5500">
        <f t="shared" si="479"/>
        <v>4</v>
      </c>
      <c r="BH5500" s="398">
        <f t="shared" si="480"/>
        <v>2.703000046312809E-2</v>
      </c>
      <c r="BO5500" s="33"/>
    </row>
    <row r="5501" spans="1:67">
      <c r="A5501" s="316" t="s">
        <v>27</v>
      </c>
      <c r="B5501" t="s">
        <v>380</v>
      </c>
      <c r="C5501" t="s">
        <v>910</v>
      </c>
      <c r="D5501" t="s">
        <v>314</v>
      </c>
      <c r="E5501" s="316" t="s">
        <v>211</v>
      </c>
      <c r="F5501" s="316" t="s">
        <v>274</v>
      </c>
      <c r="G5501" s="316" t="s">
        <v>430</v>
      </c>
      <c r="H5501" s="316" t="s">
        <v>327</v>
      </c>
      <c r="I5501" s="316" t="s">
        <v>296</v>
      </c>
      <c r="J5501" s="316" t="s">
        <v>300</v>
      </c>
      <c r="K5501" s="36">
        <v>22</v>
      </c>
      <c r="L5501" s="317">
        <v>0.14865000545978549</v>
      </c>
      <c r="M5501" s="317">
        <v>0.15277999639511111</v>
      </c>
      <c r="N5501" s="36">
        <v>127</v>
      </c>
      <c r="O5501" s="317">
        <v>0.13987000286579129</v>
      </c>
      <c r="P5501" s="317">
        <v>0.14350000023841861</v>
      </c>
      <c r="Q5501" s="36">
        <v>1219</v>
      </c>
      <c r="R5501" s="317">
        <v>0.1222399994730949</v>
      </c>
      <c r="S5501" s="317">
        <v>0.12555000185966489</v>
      </c>
      <c r="T5501" t="s">
        <v>380</v>
      </c>
      <c r="BA5501" s="395">
        <v>1</v>
      </c>
      <c r="BB5501" s="396" t="s">
        <v>861</v>
      </c>
      <c r="BC5501" t="str">
        <f t="shared" si="476"/>
        <v>RWE</v>
      </c>
      <c r="BD5501" t="str">
        <f t="shared" si="477"/>
        <v>NAoMe_initial_scarf_731_grp</v>
      </c>
      <c r="BE5501" s="397" t="s">
        <v>862</v>
      </c>
      <c r="BF5501" t="str">
        <f t="shared" si="478"/>
        <v>Severe frailty</v>
      </c>
      <c r="BG5501">
        <f t="shared" si="479"/>
        <v>22</v>
      </c>
      <c r="BH5501" s="398">
        <f t="shared" si="480"/>
        <v>0.14865000545978549</v>
      </c>
      <c r="BO5501" s="33"/>
    </row>
    <row r="5502" spans="1:67">
      <c r="A5502" s="316" t="s">
        <v>27</v>
      </c>
      <c r="B5502" t="s">
        <v>380</v>
      </c>
      <c r="C5502" t="s">
        <v>910</v>
      </c>
      <c r="D5502" t="s">
        <v>314</v>
      </c>
      <c r="E5502" s="316" t="s">
        <v>213</v>
      </c>
      <c r="F5502" s="316" t="s">
        <v>275</v>
      </c>
      <c r="G5502" s="316" t="s">
        <v>436</v>
      </c>
      <c r="H5502" s="316" t="s">
        <v>330</v>
      </c>
      <c r="I5502" s="316" t="s">
        <v>310</v>
      </c>
      <c r="J5502" s="316" t="s">
        <v>277</v>
      </c>
      <c r="K5502" s="36">
        <v>0</v>
      </c>
      <c r="L5502" s="317">
        <v>0</v>
      </c>
      <c r="M5502" s="317"/>
      <c r="N5502" s="36">
        <v>2</v>
      </c>
      <c r="O5502" s="317">
        <v>7.0199999026954174E-3</v>
      </c>
      <c r="P5502" s="317"/>
      <c r="Q5502" s="36">
        <v>70</v>
      </c>
      <c r="R5502" s="317">
        <v>7.0199999026954174E-3</v>
      </c>
      <c r="S5502" s="317"/>
      <c r="T5502" t="s">
        <v>380</v>
      </c>
      <c r="BA5502" s="395">
        <v>1</v>
      </c>
      <c r="BB5502" s="396" t="s">
        <v>861</v>
      </c>
      <c r="BC5502" t="str">
        <f t="shared" si="476"/>
        <v>RTX</v>
      </c>
      <c r="BD5502" t="str">
        <f t="shared" si="477"/>
        <v>NAoMe_initial_age_decades_80cap</v>
      </c>
      <c r="BE5502" s="397" t="s">
        <v>862</v>
      </c>
      <c r="BF5502" t="str">
        <f t="shared" si="478"/>
        <v>18-29 yrs</v>
      </c>
      <c r="BG5502">
        <f t="shared" si="479"/>
        <v>0</v>
      </c>
      <c r="BH5502" s="398">
        <f t="shared" si="480"/>
        <v>0</v>
      </c>
      <c r="BO5502" s="33"/>
    </row>
    <row r="5503" spans="1:67">
      <c r="A5503" s="316" t="s">
        <v>27</v>
      </c>
      <c r="B5503" t="s">
        <v>380</v>
      </c>
      <c r="C5503" t="s">
        <v>910</v>
      </c>
      <c r="D5503" t="s">
        <v>314</v>
      </c>
      <c r="E5503" s="316" t="s">
        <v>213</v>
      </c>
      <c r="F5503" s="316" t="s">
        <v>275</v>
      </c>
      <c r="G5503" s="316" t="s">
        <v>436</v>
      </c>
      <c r="H5503" s="316" t="s">
        <v>330</v>
      </c>
      <c r="I5503" s="316" t="s">
        <v>310</v>
      </c>
      <c r="J5503" s="316" t="s">
        <v>278</v>
      </c>
      <c r="K5503" s="36">
        <v>2</v>
      </c>
      <c r="L5503" s="317">
        <v>3.125E-2</v>
      </c>
      <c r="M5503" s="317"/>
      <c r="N5503" s="36">
        <v>7</v>
      </c>
      <c r="O5503" s="317">
        <v>2.4560000747442249E-2</v>
      </c>
      <c r="P5503" s="317"/>
      <c r="Q5503" s="36">
        <v>429</v>
      </c>
      <c r="R5503" s="317">
        <v>4.3019998818635941E-2</v>
      </c>
      <c r="S5503" s="317"/>
      <c r="T5503" t="s">
        <v>380</v>
      </c>
      <c r="BA5503" s="395">
        <v>1</v>
      </c>
      <c r="BB5503" s="396" t="s">
        <v>861</v>
      </c>
      <c r="BC5503" t="str">
        <f t="shared" si="476"/>
        <v>RTX</v>
      </c>
      <c r="BD5503" t="str">
        <f t="shared" si="477"/>
        <v>NAoMe_initial_age_decades_80cap</v>
      </c>
      <c r="BE5503" s="397" t="s">
        <v>862</v>
      </c>
      <c r="BF5503" t="str">
        <f t="shared" si="478"/>
        <v>30-39 yrs</v>
      </c>
      <c r="BG5503">
        <f t="shared" si="479"/>
        <v>2</v>
      </c>
      <c r="BH5503" s="398">
        <f t="shared" si="480"/>
        <v>3.125E-2</v>
      </c>
      <c r="BO5503" s="33"/>
    </row>
    <row r="5504" spans="1:67">
      <c r="A5504" s="316" t="s">
        <v>27</v>
      </c>
      <c r="B5504" t="s">
        <v>380</v>
      </c>
      <c r="C5504" t="s">
        <v>910</v>
      </c>
      <c r="D5504" t="s">
        <v>314</v>
      </c>
      <c r="E5504" s="316" t="s">
        <v>213</v>
      </c>
      <c r="F5504" s="316" t="s">
        <v>275</v>
      </c>
      <c r="G5504" s="316" t="s">
        <v>436</v>
      </c>
      <c r="H5504" s="316" t="s">
        <v>330</v>
      </c>
      <c r="I5504" s="316" t="s">
        <v>310</v>
      </c>
      <c r="J5504" s="316" t="s">
        <v>279</v>
      </c>
      <c r="K5504" s="36">
        <v>2</v>
      </c>
      <c r="L5504" s="317">
        <v>3.125E-2</v>
      </c>
      <c r="M5504" s="317"/>
      <c r="N5504" s="36">
        <v>23</v>
      </c>
      <c r="O5504" s="317">
        <v>8.0700002610683441E-2</v>
      </c>
      <c r="P5504" s="317"/>
      <c r="Q5504" s="36">
        <v>1024</v>
      </c>
      <c r="R5504" s="317">
        <v>0.1026899963617325</v>
      </c>
      <c r="S5504" s="317"/>
      <c r="T5504" t="s">
        <v>380</v>
      </c>
      <c r="BA5504" s="395">
        <v>1</v>
      </c>
      <c r="BB5504" s="396" t="s">
        <v>861</v>
      </c>
      <c r="BC5504" t="str">
        <f t="shared" si="476"/>
        <v>RTX</v>
      </c>
      <c r="BD5504" t="str">
        <f t="shared" si="477"/>
        <v>NAoMe_initial_age_decades_80cap</v>
      </c>
      <c r="BE5504" s="397" t="s">
        <v>862</v>
      </c>
      <c r="BF5504" t="str">
        <f t="shared" si="478"/>
        <v>40-49 yrs</v>
      </c>
      <c r="BG5504">
        <f t="shared" si="479"/>
        <v>2</v>
      </c>
      <c r="BH5504" s="398">
        <f t="shared" si="480"/>
        <v>3.125E-2</v>
      </c>
      <c r="BO5504" s="33"/>
    </row>
    <row r="5505" spans="1:67">
      <c r="A5505" s="316" t="s">
        <v>27</v>
      </c>
      <c r="B5505" t="s">
        <v>380</v>
      </c>
      <c r="C5505" t="s">
        <v>910</v>
      </c>
      <c r="D5505" t="s">
        <v>314</v>
      </c>
      <c r="E5505" s="316" t="s">
        <v>213</v>
      </c>
      <c r="F5505" s="316" t="s">
        <v>275</v>
      </c>
      <c r="G5505" s="316" t="s">
        <v>436</v>
      </c>
      <c r="H5505" s="316" t="s">
        <v>330</v>
      </c>
      <c r="I5505" s="316" t="s">
        <v>310</v>
      </c>
      <c r="J5505" s="316" t="s">
        <v>280</v>
      </c>
      <c r="K5505" s="36">
        <v>10</v>
      </c>
      <c r="L5505" s="317">
        <v>0.15625</v>
      </c>
      <c r="M5505" s="317"/>
      <c r="N5505" s="36">
        <v>39</v>
      </c>
      <c r="O5505" s="317">
        <v>0.13684000074863431</v>
      </c>
      <c r="P5505" s="317"/>
      <c r="Q5505" s="36">
        <v>1733</v>
      </c>
      <c r="R5505" s="317">
        <v>0.17378999292850489</v>
      </c>
      <c r="S5505" s="317"/>
      <c r="T5505" t="s">
        <v>380</v>
      </c>
      <c r="BA5505" s="395">
        <v>1</v>
      </c>
      <c r="BB5505" s="396" t="s">
        <v>861</v>
      </c>
      <c r="BC5505" t="str">
        <f t="shared" si="476"/>
        <v>RTX</v>
      </c>
      <c r="BD5505" t="str">
        <f t="shared" si="477"/>
        <v>NAoMe_initial_age_decades_80cap</v>
      </c>
      <c r="BE5505" s="397" t="s">
        <v>862</v>
      </c>
      <c r="BF5505" t="str">
        <f t="shared" si="478"/>
        <v>50-59 yrs</v>
      </c>
      <c r="BG5505">
        <f t="shared" si="479"/>
        <v>10</v>
      </c>
      <c r="BH5505" s="398">
        <f t="shared" si="480"/>
        <v>0.15625</v>
      </c>
      <c r="BO5505" s="33"/>
    </row>
    <row r="5506" spans="1:67">
      <c r="A5506" s="316" t="s">
        <v>27</v>
      </c>
      <c r="B5506" t="s">
        <v>380</v>
      </c>
      <c r="C5506" t="s">
        <v>910</v>
      </c>
      <c r="D5506" t="s">
        <v>314</v>
      </c>
      <c r="E5506" s="316" t="s">
        <v>213</v>
      </c>
      <c r="F5506" s="316" t="s">
        <v>275</v>
      </c>
      <c r="G5506" s="316" t="s">
        <v>436</v>
      </c>
      <c r="H5506" s="316" t="s">
        <v>330</v>
      </c>
      <c r="I5506" s="316" t="s">
        <v>310</v>
      </c>
      <c r="J5506" s="316" t="s">
        <v>281</v>
      </c>
      <c r="K5506" s="36">
        <v>12</v>
      </c>
      <c r="L5506" s="317">
        <v>0.1875</v>
      </c>
      <c r="M5506" s="317"/>
      <c r="N5506" s="36">
        <v>66</v>
      </c>
      <c r="O5506" s="317">
        <v>0.23158000409603119</v>
      </c>
      <c r="P5506" s="317"/>
      <c r="Q5506" s="36">
        <v>1931</v>
      </c>
      <c r="R5506" s="317">
        <v>0.19363999366760251</v>
      </c>
      <c r="S5506" s="317"/>
      <c r="T5506" t="s">
        <v>380</v>
      </c>
      <c r="BA5506" s="395">
        <v>1</v>
      </c>
      <c r="BB5506" s="396" t="s">
        <v>861</v>
      </c>
      <c r="BC5506" t="str">
        <f t="shared" si="476"/>
        <v>RTX</v>
      </c>
      <c r="BD5506" t="str">
        <f t="shared" si="477"/>
        <v>NAoMe_initial_age_decades_80cap</v>
      </c>
      <c r="BE5506" s="397" t="s">
        <v>862</v>
      </c>
      <c r="BF5506" t="str">
        <f t="shared" si="478"/>
        <v>60-69 yrs</v>
      </c>
      <c r="BG5506">
        <f t="shared" si="479"/>
        <v>12</v>
      </c>
      <c r="BH5506" s="398">
        <f t="shared" si="480"/>
        <v>0.1875</v>
      </c>
      <c r="BO5506" s="33"/>
    </row>
    <row r="5507" spans="1:67">
      <c r="A5507" s="316" t="s">
        <v>27</v>
      </c>
      <c r="B5507" t="s">
        <v>380</v>
      </c>
      <c r="C5507" t="s">
        <v>910</v>
      </c>
      <c r="D5507" t="s">
        <v>314</v>
      </c>
      <c r="E5507" s="316" t="s">
        <v>213</v>
      </c>
      <c r="F5507" s="316" t="s">
        <v>275</v>
      </c>
      <c r="G5507" s="316" t="s">
        <v>436</v>
      </c>
      <c r="H5507" s="316" t="s">
        <v>330</v>
      </c>
      <c r="I5507" s="316" t="s">
        <v>310</v>
      </c>
      <c r="J5507" s="316" t="s">
        <v>282</v>
      </c>
      <c r="K5507" s="36">
        <v>20</v>
      </c>
      <c r="L5507" s="317">
        <v>0.3125</v>
      </c>
      <c r="M5507" s="317"/>
      <c r="N5507" s="36">
        <v>83</v>
      </c>
      <c r="O5507" s="317">
        <v>0.29122999310493469</v>
      </c>
      <c r="P5507" s="317"/>
      <c r="Q5507" s="36">
        <v>2493</v>
      </c>
      <c r="R5507" s="317">
        <v>0.25</v>
      </c>
      <c r="S5507" s="317"/>
      <c r="T5507" t="s">
        <v>380</v>
      </c>
      <c r="BA5507" s="395">
        <v>1</v>
      </c>
      <c r="BB5507" s="396" t="s">
        <v>861</v>
      </c>
      <c r="BC5507" t="str">
        <f t="shared" ref="BC5507:BC5570" si="481">E5507</f>
        <v>RTX</v>
      </c>
      <c r="BD5507" t="str">
        <f t="shared" ref="BD5507:BD5570" si="482">(LEFT(A5507, LEN(A5507)-7))&amp;"_"&amp;I5507</f>
        <v>NAoMe_initial_age_decades_80cap</v>
      </c>
      <c r="BE5507" s="397" t="s">
        <v>862</v>
      </c>
      <c r="BF5507" t="str">
        <f t="shared" ref="BF5507:BF5570" si="483">J5507</f>
        <v>70-79 yrs</v>
      </c>
      <c r="BG5507">
        <f t="shared" ref="BG5507:BG5570" si="484">K5507</f>
        <v>20</v>
      </c>
      <c r="BH5507" s="398">
        <f t="shared" ref="BH5507:BH5570" si="485">L5507</f>
        <v>0.3125</v>
      </c>
      <c r="BO5507" s="33"/>
    </row>
    <row r="5508" spans="1:67">
      <c r="A5508" s="316" t="s">
        <v>27</v>
      </c>
      <c r="B5508" t="s">
        <v>380</v>
      </c>
      <c r="C5508" t="s">
        <v>910</v>
      </c>
      <c r="D5508" t="s">
        <v>314</v>
      </c>
      <c r="E5508" s="316" t="s">
        <v>213</v>
      </c>
      <c r="F5508" s="316" t="s">
        <v>275</v>
      </c>
      <c r="G5508" s="316" t="s">
        <v>436</v>
      </c>
      <c r="H5508" s="316" t="s">
        <v>330</v>
      </c>
      <c r="I5508" s="316" t="s">
        <v>310</v>
      </c>
      <c r="J5508" s="316" t="s">
        <v>283</v>
      </c>
      <c r="K5508" s="36">
        <v>18</v>
      </c>
      <c r="L5508" s="317">
        <v>0.28125</v>
      </c>
      <c r="M5508" s="317"/>
      <c r="N5508" s="36">
        <v>65</v>
      </c>
      <c r="O5508" s="317">
        <v>0.22807000577449801</v>
      </c>
      <c r="P5508" s="317"/>
      <c r="Q5508" s="36">
        <v>2292</v>
      </c>
      <c r="R5508" s="317">
        <v>0.2298399955034256</v>
      </c>
      <c r="S5508" s="317"/>
      <c r="T5508" t="s">
        <v>380</v>
      </c>
      <c r="BA5508" s="395">
        <v>1</v>
      </c>
      <c r="BB5508" s="396" t="s">
        <v>861</v>
      </c>
      <c r="BC5508" t="str">
        <f t="shared" si="481"/>
        <v>RTX</v>
      </c>
      <c r="BD5508" t="str">
        <f t="shared" si="482"/>
        <v>NAoMe_initial_age_decades_80cap</v>
      </c>
      <c r="BE5508" s="397" t="s">
        <v>862</v>
      </c>
      <c r="BF5508" t="str">
        <f t="shared" si="483"/>
        <v>80+ yrs</v>
      </c>
      <c r="BG5508">
        <f t="shared" si="484"/>
        <v>18</v>
      </c>
      <c r="BH5508" s="398">
        <f t="shared" si="485"/>
        <v>0.28125</v>
      </c>
      <c r="BO5508" s="33"/>
    </row>
    <row r="5509" spans="1:67">
      <c r="A5509" s="316" t="s">
        <v>27</v>
      </c>
      <c r="B5509" t="s">
        <v>380</v>
      </c>
      <c r="C5509" t="s">
        <v>910</v>
      </c>
      <c r="D5509" t="s">
        <v>314</v>
      </c>
      <c r="E5509" s="316" t="s">
        <v>213</v>
      </c>
      <c r="F5509" s="316" t="s">
        <v>275</v>
      </c>
      <c r="G5509" s="316" t="s">
        <v>436</v>
      </c>
      <c r="H5509" s="316" t="s">
        <v>330</v>
      </c>
      <c r="I5509" s="316" t="s">
        <v>341</v>
      </c>
      <c r="J5509" s="316" t="s">
        <v>13</v>
      </c>
      <c r="K5509" s="36">
        <v>45</v>
      </c>
      <c r="L5509" s="317">
        <v>0.70313000679016113</v>
      </c>
      <c r="M5509" s="317">
        <v>0.70313000679016113</v>
      </c>
      <c r="N5509" s="36">
        <v>199</v>
      </c>
      <c r="O5509" s="317">
        <v>0.69824999570846558</v>
      </c>
      <c r="P5509" s="317">
        <v>0.7132599949836731</v>
      </c>
      <c r="Q5509" s="36">
        <v>6753</v>
      </c>
      <c r="R5509" s="317">
        <v>0.67720001935958862</v>
      </c>
      <c r="S5509" s="317">
        <v>0.69554001092910767</v>
      </c>
      <c r="T5509" t="s">
        <v>380</v>
      </c>
      <c r="BA5509" s="395">
        <v>1</v>
      </c>
      <c r="BB5509" s="396" t="s">
        <v>861</v>
      </c>
      <c r="BC5509" t="str">
        <f t="shared" si="481"/>
        <v>RTX</v>
      </c>
      <c r="BD5509" t="str">
        <f t="shared" si="482"/>
        <v>NAoMe_initial_ch_score_2cap</v>
      </c>
      <c r="BE5509" s="397" t="s">
        <v>862</v>
      </c>
      <c r="BF5509" t="str">
        <f t="shared" si="483"/>
        <v>0</v>
      </c>
      <c r="BG5509">
        <f t="shared" si="484"/>
        <v>45</v>
      </c>
      <c r="BH5509" s="398">
        <f t="shared" si="485"/>
        <v>0.70313000679016113</v>
      </c>
      <c r="BO5509" s="33"/>
    </row>
    <row r="5510" spans="1:67">
      <c r="A5510" s="316" t="s">
        <v>27</v>
      </c>
      <c r="B5510" t="s">
        <v>380</v>
      </c>
      <c r="C5510" t="s">
        <v>910</v>
      </c>
      <c r="D5510" t="s">
        <v>314</v>
      </c>
      <c r="E5510" s="316" t="s">
        <v>213</v>
      </c>
      <c r="F5510" s="316" t="s">
        <v>275</v>
      </c>
      <c r="G5510" s="316" t="s">
        <v>436</v>
      </c>
      <c r="H5510" s="316" t="s">
        <v>330</v>
      </c>
      <c r="I5510" s="316" t="s">
        <v>341</v>
      </c>
      <c r="J5510" s="316" t="s">
        <v>14</v>
      </c>
      <c r="K5510" s="36">
        <v>13</v>
      </c>
      <c r="L5510" s="317">
        <v>0.20313000679016111</v>
      </c>
      <c r="M5510" s="317">
        <v>0.20313000679016111</v>
      </c>
      <c r="N5510" s="36">
        <v>40</v>
      </c>
      <c r="O5510" s="317">
        <v>0.14034999907016751</v>
      </c>
      <c r="P5510" s="317">
        <v>0.14337000250816351</v>
      </c>
      <c r="Q5510" s="36">
        <v>1630</v>
      </c>
      <c r="R5510" s="317">
        <v>0.16346000134944921</v>
      </c>
      <c r="S5510" s="317">
        <v>0.16788999736309049</v>
      </c>
      <c r="T5510" t="s">
        <v>380</v>
      </c>
      <c r="BA5510" s="395">
        <v>1</v>
      </c>
      <c r="BB5510" s="396" t="s">
        <v>861</v>
      </c>
      <c r="BC5510" t="str">
        <f t="shared" si="481"/>
        <v>RTX</v>
      </c>
      <c r="BD5510" t="str">
        <f t="shared" si="482"/>
        <v>NAoMe_initial_ch_score_2cap</v>
      </c>
      <c r="BE5510" s="397" t="s">
        <v>862</v>
      </c>
      <c r="BF5510" t="str">
        <f t="shared" si="483"/>
        <v>1</v>
      </c>
      <c r="BG5510">
        <f t="shared" si="484"/>
        <v>13</v>
      </c>
      <c r="BH5510" s="398">
        <f t="shared" si="485"/>
        <v>0.20313000679016111</v>
      </c>
      <c r="BO5510" s="33"/>
    </row>
    <row r="5511" spans="1:67">
      <c r="A5511" s="316" t="s">
        <v>27</v>
      </c>
      <c r="B5511" t="s">
        <v>380</v>
      </c>
      <c r="C5511" t="s">
        <v>910</v>
      </c>
      <c r="D5511" t="s">
        <v>314</v>
      </c>
      <c r="E5511" s="316" t="s">
        <v>213</v>
      </c>
      <c r="F5511" s="316" t="s">
        <v>275</v>
      </c>
      <c r="G5511" s="316" t="s">
        <v>436</v>
      </c>
      <c r="H5511" s="316" t="s">
        <v>330</v>
      </c>
      <c r="I5511" s="316" t="s">
        <v>341</v>
      </c>
      <c r="J5511" s="316" t="s">
        <v>301</v>
      </c>
      <c r="K5511" s="36">
        <v>6</v>
      </c>
      <c r="L5511" s="317">
        <v>9.375E-2</v>
      </c>
      <c r="M5511" s="317">
        <v>9.375E-2</v>
      </c>
      <c r="N5511" s="36">
        <v>40</v>
      </c>
      <c r="O5511" s="317">
        <v>0.14034999907016751</v>
      </c>
      <c r="P5511" s="317">
        <v>0.14337000250816351</v>
      </c>
      <c r="Q5511" s="36">
        <v>1326</v>
      </c>
      <c r="R5511" s="317">
        <v>0.132970005273819</v>
      </c>
      <c r="S5511" s="317">
        <v>0.13657000660896301</v>
      </c>
      <c r="T5511" t="s">
        <v>380</v>
      </c>
      <c r="BA5511" s="395">
        <v>1</v>
      </c>
      <c r="BB5511" s="396" t="s">
        <v>861</v>
      </c>
      <c r="BC5511" t="str">
        <f t="shared" si="481"/>
        <v>RTX</v>
      </c>
      <c r="BD5511" t="str">
        <f t="shared" si="482"/>
        <v>NAoMe_initial_ch_score_2cap</v>
      </c>
      <c r="BE5511" s="397" t="s">
        <v>862</v>
      </c>
      <c r="BF5511" t="str">
        <f t="shared" si="483"/>
        <v>2+</v>
      </c>
      <c r="BG5511">
        <f t="shared" si="484"/>
        <v>6</v>
      </c>
      <c r="BH5511" s="398">
        <f t="shared" si="485"/>
        <v>9.375E-2</v>
      </c>
      <c r="BO5511" s="33"/>
    </row>
    <row r="5512" spans="1:67">
      <c r="A5512" s="316" t="s">
        <v>27</v>
      </c>
      <c r="B5512" t="s">
        <v>380</v>
      </c>
      <c r="C5512" t="s">
        <v>910</v>
      </c>
      <c r="D5512" t="s">
        <v>314</v>
      </c>
      <c r="E5512" s="316" t="s">
        <v>213</v>
      </c>
      <c r="F5512" s="316" t="s">
        <v>275</v>
      </c>
      <c r="G5512" s="316" t="s">
        <v>436</v>
      </c>
      <c r="H5512" s="316" t="s">
        <v>330</v>
      </c>
      <c r="I5512" s="316" t="s">
        <v>341</v>
      </c>
      <c r="J5512" s="316" t="s">
        <v>260</v>
      </c>
      <c r="K5512" s="36">
        <v>0</v>
      </c>
      <c r="L5512" s="317">
        <v>0</v>
      </c>
      <c r="M5512" s="317"/>
      <c r="N5512" s="36">
        <v>6</v>
      </c>
      <c r="O5512" s="317">
        <v>2.105000056326389E-2</v>
      </c>
      <c r="P5512" s="317"/>
      <c r="Q5512" s="36">
        <v>263</v>
      </c>
      <c r="R5512" s="317">
        <v>2.6370000094175339E-2</v>
      </c>
      <c r="S5512" s="317"/>
      <c r="T5512" t="s">
        <v>380</v>
      </c>
      <c r="BA5512" s="395">
        <v>1</v>
      </c>
      <c r="BB5512" s="396" t="s">
        <v>861</v>
      </c>
      <c r="BC5512" t="str">
        <f t="shared" si="481"/>
        <v>RTX</v>
      </c>
      <c r="BD5512" t="str">
        <f t="shared" si="482"/>
        <v>NAoMe_initial_ch_score_2cap</v>
      </c>
      <c r="BE5512" s="397" t="s">
        <v>862</v>
      </c>
      <c r="BF5512" t="str">
        <f t="shared" si="483"/>
        <v>Unknown</v>
      </c>
      <c r="BG5512">
        <f t="shared" si="484"/>
        <v>0</v>
      </c>
      <c r="BH5512" s="398">
        <f t="shared" si="485"/>
        <v>0</v>
      </c>
      <c r="BO5512" s="33"/>
    </row>
    <row r="5513" spans="1:67">
      <c r="A5513" s="316" t="s">
        <v>27</v>
      </c>
      <c r="B5513" t="s">
        <v>380</v>
      </c>
      <c r="C5513" t="s">
        <v>910</v>
      </c>
      <c r="D5513" t="s">
        <v>314</v>
      </c>
      <c r="E5513" s="316" t="s">
        <v>213</v>
      </c>
      <c r="F5513" s="316" t="s">
        <v>275</v>
      </c>
      <c r="G5513" s="316" t="s">
        <v>436</v>
      </c>
      <c r="H5513" s="316" t="s">
        <v>330</v>
      </c>
      <c r="I5513" s="316" t="s">
        <v>309</v>
      </c>
      <c r="J5513" s="316" t="s">
        <v>289</v>
      </c>
      <c r="K5513" s="36">
        <v>18</v>
      </c>
      <c r="L5513" s="317">
        <v>0.28125</v>
      </c>
      <c r="M5513" s="317"/>
      <c r="N5513" s="36">
        <v>95</v>
      </c>
      <c r="O5513" s="317">
        <v>0.33333000540733337</v>
      </c>
      <c r="P5513" s="317"/>
      <c r="Q5513" s="36">
        <v>3283</v>
      </c>
      <c r="R5513" s="317">
        <v>0.3292199969291687</v>
      </c>
      <c r="S5513" s="317"/>
      <c r="T5513" t="s">
        <v>380</v>
      </c>
      <c r="BA5513" s="395">
        <v>1</v>
      </c>
      <c r="BB5513" s="396" t="s">
        <v>861</v>
      </c>
      <c r="BC5513" t="str">
        <f t="shared" si="481"/>
        <v>RTX</v>
      </c>
      <c r="BD5513" t="str">
        <f t="shared" si="482"/>
        <v>NAoMe_initial_diagnosis_year</v>
      </c>
      <c r="BE5513" s="397" t="s">
        <v>862</v>
      </c>
      <c r="BF5513" t="str">
        <f t="shared" si="483"/>
        <v>2021</v>
      </c>
      <c r="BG5513">
        <f t="shared" si="484"/>
        <v>18</v>
      </c>
      <c r="BH5513" s="398">
        <f t="shared" si="485"/>
        <v>0.28125</v>
      </c>
      <c r="BO5513" s="33"/>
    </row>
    <row r="5514" spans="1:67">
      <c r="A5514" s="316" t="s">
        <v>27</v>
      </c>
      <c r="B5514" t="s">
        <v>380</v>
      </c>
      <c r="C5514" t="s">
        <v>910</v>
      </c>
      <c r="D5514" t="s">
        <v>314</v>
      </c>
      <c r="E5514" s="316" t="s">
        <v>213</v>
      </c>
      <c r="F5514" s="316" t="s">
        <v>275</v>
      </c>
      <c r="G5514" s="316" t="s">
        <v>436</v>
      </c>
      <c r="H5514" s="316" t="s">
        <v>330</v>
      </c>
      <c r="I5514" s="316" t="s">
        <v>309</v>
      </c>
      <c r="J5514" s="316" t="s">
        <v>816</v>
      </c>
      <c r="K5514" s="36">
        <v>19</v>
      </c>
      <c r="L5514" s="317">
        <v>0.29686999320983892</v>
      </c>
      <c r="M5514" s="317"/>
      <c r="N5514" s="36">
        <v>88</v>
      </c>
      <c r="O5514" s="317">
        <v>0.30877000093460077</v>
      </c>
      <c r="P5514" s="317"/>
      <c r="Q5514" s="36">
        <v>3315</v>
      </c>
      <c r="R5514" s="317">
        <v>0.33243000507354742</v>
      </c>
      <c r="S5514" s="317"/>
      <c r="T5514" t="s">
        <v>380</v>
      </c>
      <c r="BA5514" s="395">
        <v>1</v>
      </c>
      <c r="BB5514" s="396" t="s">
        <v>861</v>
      </c>
      <c r="BC5514" t="str">
        <f t="shared" si="481"/>
        <v>RTX</v>
      </c>
      <c r="BD5514" t="str">
        <f t="shared" si="482"/>
        <v>NAoMe_initial_diagnosis_year</v>
      </c>
      <c r="BE5514" s="397" t="s">
        <v>862</v>
      </c>
      <c r="BF5514" t="str">
        <f t="shared" si="483"/>
        <v>2022</v>
      </c>
      <c r="BG5514">
        <f t="shared" si="484"/>
        <v>19</v>
      </c>
      <c r="BH5514" s="398">
        <f t="shared" si="485"/>
        <v>0.29686999320983892</v>
      </c>
      <c r="BO5514" s="33"/>
    </row>
    <row r="5515" spans="1:67">
      <c r="A5515" s="316" t="s">
        <v>27</v>
      </c>
      <c r="B5515" t="s">
        <v>380</v>
      </c>
      <c r="C5515" t="s">
        <v>910</v>
      </c>
      <c r="D5515" t="s">
        <v>314</v>
      </c>
      <c r="E5515" s="316" t="s">
        <v>213</v>
      </c>
      <c r="F5515" s="316" t="s">
        <v>275</v>
      </c>
      <c r="G5515" s="316" t="s">
        <v>436</v>
      </c>
      <c r="H5515" s="316" t="s">
        <v>330</v>
      </c>
      <c r="I5515" s="316" t="s">
        <v>309</v>
      </c>
      <c r="J5515" s="316" t="s">
        <v>946</v>
      </c>
      <c r="K5515" s="36">
        <v>27</v>
      </c>
      <c r="L5515" s="317">
        <v>0.42188000679016108</v>
      </c>
      <c r="M5515" s="317"/>
      <c r="N5515" s="36">
        <v>102</v>
      </c>
      <c r="O5515" s="317">
        <v>0.35789000988006592</v>
      </c>
      <c r="P5515" s="317"/>
      <c r="Q5515" s="36">
        <v>3374</v>
      </c>
      <c r="R5515" s="317">
        <v>0.33834999799728388</v>
      </c>
      <c r="S5515" s="317"/>
      <c r="T5515" t="s">
        <v>380</v>
      </c>
      <c r="BA5515" s="395">
        <v>1</v>
      </c>
      <c r="BB5515" s="396" t="s">
        <v>861</v>
      </c>
      <c r="BC5515" t="str">
        <f t="shared" si="481"/>
        <v>RTX</v>
      </c>
      <c r="BD5515" t="str">
        <f t="shared" si="482"/>
        <v>NAoMe_initial_diagnosis_year</v>
      </c>
      <c r="BE5515" s="397" t="s">
        <v>862</v>
      </c>
      <c r="BF5515" t="str">
        <f t="shared" si="483"/>
        <v>2023</v>
      </c>
      <c r="BG5515">
        <f t="shared" si="484"/>
        <v>27</v>
      </c>
      <c r="BH5515" s="398">
        <f t="shared" si="485"/>
        <v>0.42188000679016108</v>
      </c>
      <c r="BO5515" s="33"/>
    </row>
    <row r="5516" spans="1:67">
      <c r="A5516" s="316" t="s">
        <v>27</v>
      </c>
      <c r="B5516" t="s">
        <v>380</v>
      </c>
      <c r="C5516" t="s">
        <v>910</v>
      </c>
      <c r="D5516" t="s">
        <v>314</v>
      </c>
      <c r="E5516" s="316" t="s">
        <v>213</v>
      </c>
      <c r="F5516" s="316" t="s">
        <v>275</v>
      </c>
      <c r="G5516" s="316" t="s">
        <v>436</v>
      </c>
      <c r="H5516" s="316" t="s">
        <v>330</v>
      </c>
      <c r="I5516" s="316" t="s">
        <v>331</v>
      </c>
      <c r="J5516" s="316" t="s">
        <v>332</v>
      </c>
      <c r="K5516" s="36">
        <v>5</v>
      </c>
      <c r="L5516" s="317">
        <v>7.8120000660419464E-2</v>
      </c>
      <c r="M5516" s="317">
        <v>8.7719999253749847E-2</v>
      </c>
      <c r="N5516" s="36">
        <v>13</v>
      </c>
      <c r="O5516" s="317">
        <v>4.5609999448060989E-2</v>
      </c>
      <c r="P5516" s="317">
        <v>5.0390001386404037E-2</v>
      </c>
      <c r="Q5516" s="36">
        <v>434</v>
      </c>
      <c r="R5516" s="317">
        <v>4.3519999831914902E-2</v>
      </c>
      <c r="S5516" s="317">
        <v>5.2159998565912247E-2</v>
      </c>
      <c r="T5516" t="s">
        <v>380</v>
      </c>
      <c r="BA5516" s="395">
        <v>1</v>
      </c>
      <c r="BB5516" s="396" t="s">
        <v>861</v>
      </c>
      <c r="BC5516" t="str">
        <f t="shared" si="481"/>
        <v>RTX</v>
      </c>
      <c r="BD5516" t="str">
        <f t="shared" si="482"/>
        <v>NAoMe_initial_disease_group</v>
      </c>
      <c r="BE5516" s="397" t="s">
        <v>862</v>
      </c>
      <c r="BF5516" t="str">
        <f t="shared" si="483"/>
        <v>Advanced M0</v>
      </c>
      <c r="BG5516">
        <f t="shared" si="484"/>
        <v>5</v>
      </c>
      <c r="BH5516" s="398">
        <f t="shared" si="485"/>
        <v>7.8120000660419464E-2</v>
      </c>
      <c r="BO5516" s="33"/>
    </row>
    <row r="5517" spans="1:67">
      <c r="A5517" s="316" t="s">
        <v>27</v>
      </c>
      <c r="B5517" t="s">
        <v>380</v>
      </c>
      <c r="C5517" t="s">
        <v>910</v>
      </c>
      <c r="D5517" t="s">
        <v>314</v>
      </c>
      <c r="E5517" s="316" t="s">
        <v>213</v>
      </c>
      <c r="F5517" s="316" t="s">
        <v>275</v>
      </c>
      <c r="G5517" s="316" t="s">
        <v>436</v>
      </c>
      <c r="H5517" s="316" t="s">
        <v>330</v>
      </c>
      <c r="I5517" s="316" t="s">
        <v>331</v>
      </c>
      <c r="J5517" s="316" t="s">
        <v>333</v>
      </c>
      <c r="K5517" s="36">
        <v>29</v>
      </c>
      <c r="L5517" s="317">
        <v>0.45311999320983892</v>
      </c>
      <c r="M5517" s="317">
        <v>0.50876998901367188</v>
      </c>
      <c r="N5517" s="36">
        <v>174</v>
      </c>
      <c r="O5517" s="317">
        <v>0.61053001880645752</v>
      </c>
      <c r="P5517" s="317">
        <v>0.67441999912261963</v>
      </c>
      <c r="Q5517" s="36">
        <v>6159</v>
      </c>
      <c r="R5517" s="317">
        <v>0.6176300048828125</v>
      </c>
      <c r="S5517" s="317">
        <v>0.74026000499725342</v>
      </c>
      <c r="T5517" t="s">
        <v>380</v>
      </c>
      <c r="BA5517" s="395">
        <v>1</v>
      </c>
      <c r="BB5517" s="396" t="s">
        <v>861</v>
      </c>
      <c r="BC5517" t="str">
        <f t="shared" si="481"/>
        <v>RTX</v>
      </c>
      <c r="BD5517" t="str">
        <f t="shared" si="482"/>
        <v>NAoMe_initial_disease_group</v>
      </c>
      <c r="BE5517" s="397" t="s">
        <v>862</v>
      </c>
      <c r="BF5517" t="str">
        <f t="shared" si="483"/>
        <v>Advanced M1</v>
      </c>
      <c r="BG5517">
        <f t="shared" si="484"/>
        <v>29</v>
      </c>
      <c r="BH5517" s="398">
        <f t="shared" si="485"/>
        <v>0.45311999320983892</v>
      </c>
      <c r="BO5517" s="33"/>
    </row>
    <row r="5518" spans="1:67">
      <c r="A5518" s="316" t="s">
        <v>27</v>
      </c>
      <c r="B5518" t="s">
        <v>380</v>
      </c>
      <c r="C5518" t="s">
        <v>910</v>
      </c>
      <c r="D5518" t="s">
        <v>314</v>
      </c>
      <c r="E5518" s="316" t="s">
        <v>213</v>
      </c>
      <c r="F5518" s="316" t="s">
        <v>275</v>
      </c>
      <c r="G5518" s="316" t="s">
        <v>436</v>
      </c>
      <c r="H5518" s="316" t="s">
        <v>330</v>
      </c>
      <c r="I5518" s="316" t="s">
        <v>331</v>
      </c>
      <c r="J5518" s="316" t="s">
        <v>334</v>
      </c>
      <c r="K5518" s="36">
        <v>2</v>
      </c>
      <c r="L5518" s="317">
        <v>3.125E-2</v>
      </c>
      <c r="M5518" s="317">
        <v>3.5089999437332153E-2</v>
      </c>
      <c r="N5518" s="36">
        <v>2</v>
      </c>
      <c r="O5518" s="317">
        <v>7.0199999026954174E-3</v>
      </c>
      <c r="P5518" s="317">
        <v>7.7499998733401299E-3</v>
      </c>
      <c r="Q5518" s="36">
        <v>64</v>
      </c>
      <c r="R5518" s="317">
        <v>6.4199999906122676E-3</v>
      </c>
      <c r="S5518" s="317">
        <v>7.689999882131815E-3</v>
      </c>
      <c r="T5518" t="s">
        <v>380</v>
      </c>
      <c r="BA5518" s="395">
        <v>1</v>
      </c>
      <c r="BB5518" s="396" t="s">
        <v>861</v>
      </c>
      <c r="BC5518" t="str">
        <f t="shared" si="481"/>
        <v>RTX</v>
      </c>
      <c r="BD5518" t="str">
        <f t="shared" si="482"/>
        <v>NAoMe_initial_disease_group</v>
      </c>
      <c r="BE5518" s="397" t="s">
        <v>862</v>
      </c>
      <c r="BF5518" t="str">
        <f t="shared" si="483"/>
        <v>DCIS</v>
      </c>
      <c r="BG5518">
        <f t="shared" si="484"/>
        <v>2</v>
      </c>
      <c r="BH5518" s="398">
        <f t="shared" si="485"/>
        <v>3.125E-2</v>
      </c>
      <c r="BO5518" s="33"/>
    </row>
    <row r="5519" spans="1:67">
      <c r="A5519" s="316" t="s">
        <v>27</v>
      </c>
      <c r="B5519" t="s">
        <v>380</v>
      </c>
      <c r="C5519" t="s">
        <v>910</v>
      </c>
      <c r="D5519" t="s">
        <v>314</v>
      </c>
      <c r="E5519" s="316" t="s">
        <v>213</v>
      </c>
      <c r="F5519" s="316" t="s">
        <v>275</v>
      </c>
      <c r="G5519" s="316" t="s">
        <v>436</v>
      </c>
      <c r="H5519" s="316" t="s">
        <v>330</v>
      </c>
      <c r="I5519" s="316" t="s">
        <v>331</v>
      </c>
      <c r="J5519" s="316" t="s">
        <v>335</v>
      </c>
      <c r="K5519" s="36">
        <v>21</v>
      </c>
      <c r="L5519" s="317">
        <v>0.32813000679016108</v>
      </c>
      <c r="M5519" s="317">
        <v>0.36842000484466553</v>
      </c>
      <c r="N5519" s="36">
        <v>69</v>
      </c>
      <c r="O5519" s="317">
        <v>0.2421099990606308</v>
      </c>
      <c r="P5519" s="317">
        <v>0.26743999123573298</v>
      </c>
      <c r="Q5519" s="36">
        <v>1663</v>
      </c>
      <c r="R5519" s="317">
        <v>0.16676999628543851</v>
      </c>
      <c r="S5519" s="317">
        <v>0.19988000392913821</v>
      </c>
      <c r="T5519" t="s">
        <v>380</v>
      </c>
      <c r="BA5519" s="395">
        <v>1</v>
      </c>
      <c r="BB5519" s="396" t="s">
        <v>861</v>
      </c>
      <c r="BC5519" t="str">
        <f t="shared" si="481"/>
        <v>RTX</v>
      </c>
      <c r="BD5519" t="str">
        <f t="shared" si="482"/>
        <v>NAoMe_initial_disease_group</v>
      </c>
      <c r="BE5519" s="397" t="s">
        <v>862</v>
      </c>
      <c r="BF5519" t="str">
        <f t="shared" si="483"/>
        <v>Early invasive</v>
      </c>
      <c r="BG5519">
        <f t="shared" si="484"/>
        <v>21</v>
      </c>
      <c r="BH5519" s="398">
        <f t="shared" si="485"/>
        <v>0.32813000679016108</v>
      </c>
      <c r="BO5519" s="33"/>
    </row>
    <row r="5520" spans="1:67">
      <c r="A5520" s="316" t="s">
        <v>27</v>
      </c>
      <c r="B5520" t="s">
        <v>380</v>
      </c>
      <c r="C5520" t="s">
        <v>910</v>
      </c>
      <c r="D5520" t="s">
        <v>314</v>
      </c>
      <c r="E5520" s="316" t="s">
        <v>213</v>
      </c>
      <c r="F5520" s="316" t="s">
        <v>275</v>
      </c>
      <c r="G5520" s="316" t="s">
        <v>436</v>
      </c>
      <c r="H5520" s="316" t="s">
        <v>330</v>
      </c>
      <c r="I5520" s="316" t="s">
        <v>331</v>
      </c>
      <c r="J5520" s="316" t="s">
        <v>337</v>
      </c>
      <c r="K5520" s="36">
        <v>7</v>
      </c>
      <c r="L5520" s="317">
        <v>0.10937999933958049</v>
      </c>
      <c r="M5520" s="317"/>
      <c r="N5520" s="36">
        <v>27</v>
      </c>
      <c r="O5520" s="317">
        <v>9.4740003347396851E-2</v>
      </c>
      <c r="P5520" s="317"/>
      <c r="Q5520" s="36">
        <v>1652</v>
      </c>
      <c r="R5520" s="317">
        <v>0.1656599938869476</v>
      </c>
      <c r="S5520" s="317"/>
      <c r="T5520" t="s">
        <v>380</v>
      </c>
      <c r="BA5520" s="395">
        <v>1</v>
      </c>
      <c r="BB5520" s="396" t="s">
        <v>861</v>
      </c>
      <c r="BC5520" t="str">
        <f t="shared" si="481"/>
        <v>RTX</v>
      </c>
      <c r="BD5520" t="str">
        <f t="shared" si="482"/>
        <v>NAoMe_initial_disease_group</v>
      </c>
      <c r="BE5520" s="397" t="s">
        <v>862</v>
      </c>
      <c r="BF5520" t="str">
        <f t="shared" si="483"/>
        <v>Unknown stage</v>
      </c>
      <c r="BG5520">
        <f t="shared" si="484"/>
        <v>7</v>
      </c>
      <c r="BH5520" s="398">
        <f t="shared" si="485"/>
        <v>0.10937999933958049</v>
      </c>
      <c r="BO5520" s="33"/>
    </row>
    <row r="5521" spans="1:67">
      <c r="A5521" s="316" t="s">
        <v>27</v>
      </c>
      <c r="B5521" t="s">
        <v>380</v>
      </c>
      <c r="C5521" t="s">
        <v>910</v>
      </c>
      <c r="D5521" t="s">
        <v>314</v>
      </c>
      <c r="E5521" s="316" t="s">
        <v>213</v>
      </c>
      <c r="F5521" s="316" t="s">
        <v>275</v>
      </c>
      <c r="G5521" s="316" t="s">
        <v>436</v>
      </c>
      <c r="H5521" s="316" t="s">
        <v>330</v>
      </c>
      <c r="I5521" s="316" t="s">
        <v>656</v>
      </c>
      <c r="J5521" s="316" t="s">
        <v>286</v>
      </c>
      <c r="K5521" s="36">
        <v>0</v>
      </c>
      <c r="L5521" s="317">
        <v>0</v>
      </c>
      <c r="M5521" s="317">
        <v>0</v>
      </c>
      <c r="N5521" s="36">
        <v>16</v>
      </c>
      <c r="O5521" s="317">
        <v>5.6139998137950897E-2</v>
      </c>
      <c r="P5521" s="317">
        <v>5.8180000633001328E-2</v>
      </c>
      <c r="Q5521" s="36">
        <v>492</v>
      </c>
      <c r="R5521" s="317">
        <v>4.9339998513460159E-2</v>
      </c>
      <c r="S5521" s="317">
        <v>5.1920000463724143E-2</v>
      </c>
      <c r="T5521" t="s">
        <v>380</v>
      </c>
      <c r="BA5521" s="395">
        <v>1</v>
      </c>
      <c r="BB5521" s="396" t="s">
        <v>861</v>
      </c>
      <c r="BC5521" t="str">
        <f t="shared" si="481"/>
        <v>RTX</v>
      </c>
      <c r="BD5521" t="str">
        <f t="shared" si="482"/>
        <v>NAoMe_initial_ethnicity_grp</v>
      </c>
      <c r="BE5521" s="397" t="s">
        <v>862</v>
      </c>
      <c r="BF5521" t="str">
        <f t="shared" si="483"/>
        <v>Asian or Asian British</v>
      </c>
      <c r="BG5521">
        <f t="shared" si="484"/>
        <v>0</v>
      </c>
      <c r="BH5521" s="398">
        <f t="shared" si="485"/>
        <v>0</v>
      </c>
      <c r="BO5521" s="33"/>
    </row>
    <row r="5522" spans="1:67">
      <c r="A5522" s="316" t="s">
        <v>27</v>
      </c>
      <c r="B5522" t="s">
        <v>380</v>
      </c>
      <c r="C5522" t="s">
        <v>910</v>
      </c>
      <c r="D5522" t="s">
        <v>314</v>
      </c>
      <c r="E5522" s="316" t="s">
        <v>213</v>
      </c>
      <c r="F5522" s="316" t="s">
        <v>275</v>
      </c>
      <c r="G5522" s="316" t="s">
        <v>436</v>
      </c>
      <c r="H5522" s="316" t="s">
        <v>330</v>
      </c>
      <c r="I5522" s="316" t="s">
        <v>656</v>
      </c>
      <c r="J5522" s="316" t="s">
        <v>287</v>
      </c>
      <c r="K5522" s="36">
        <v>0</v>
      </c>
      <c r="L5522" s="317">
        <v>0</v>
      </c>
      <c r="M5522" s="317">
        <v>0</v>
      </c>
      <c r="N5522" s="36">
        <v>2</v>
      </c>
      <c r="O5522" s="317">
        <v>7.0199999026954174E-3</v>
      </c>
      <c r="P5522" s="317">
        <v>7.2699999436736107E-3</v>
      </c>
      <c r="Q5522" s="36">
        <v>403</v>
      </c>
      <c r="R5522" s="317">
        <v>4.0410000830888748E-2</v>
      </c>
      <c r="S5522" s="317">
        <v>4.2520001530647278E-2</v>
      </c>
      <c r="T5522" t="s">
        <v>380</v>
      </c>
      <c r="BA5522" s="395">
        <v>1</v>
      </c>
      <c r="BB5522" s="396" t="s">
        <v>861</v>
      </c>
      <c r="BC5522" t="str">
        <f t="shared" si="481"/>
        <v>RTX</v>
      </c>
      <c r="BD5522" t="str">
        <f t="shared" si="482"/>
        <v>NAoMe_initial_ethnicity_grp</v>
      </c>
      <c r="BE5522" s="397" t="s">
        <v>862</v>
      </c>
      <c r="BF5522" t="str">
        <f t="shared" si="483"/>
        <v>Black or Black British</v>
      </c>
      <c r="BG5522">
        <f t="shared" si="484"/>
        <v>0</v>
      </c>
      <c r="BH5522" s="398">
        <f t="shared" si="485"/>
        <v>0</v>
      </c>
      <c r="BO5522" s="33"/>
    </row>
    <row r="5523" spans="1:67">
      <c r="A5523" s="316" t="s">
        <v>27</v>
      </c>
      <c r="B5523" t="s">
        <v>380</v>
      </c>
      <c r="C5523" t="s">
        <v>910</v>
      </c>
      <c r="D5523" t="s">
        <v>314</v>
      </c>
      <c r="E5523" s="316" t="s">
        <v>213</v>
      </c>
      <c r="F5523" s="316" t="s">
        <v>275</v>
      </c>
      <c r="G5523" s="316" t="s">
        <v>436</v>
      </c>
      <c r="H5523" s="316" t="s">
        <v>330</v>
      </c>
      <c r="I5523" s="316" t="s">
        <v>656</v>
      </c>
      <c r="J5523" s="316" t="s">
        <v>259</v>
      </c>
      <c r="K5523" s="36">
        <v>0</v>
      </c>
      <c r="L5523" s="317">
        <v>0</v>
      </c>
      <c r="M5523" s="317">
        <v>0</v>
      </c>
      <c r="N5523" s="36">
        <v>2</v>
      </c>
      <c r="O5523" s="317">
        <v>7.0199999026954174E-3</v>
      </c>
      <c r="P5523" s="317">
        <v>7.2699999436736107E-3</v>
      </c>
      <c r="Q5523" s="36">
        <v>98</v>
      </c>
      <c r="R5523" s="317">
        <v>9.8299998790025711E-3</v>
      </c>
      <c r="S5523" s="317">
        <v>1.0339999571442601E-2</v>
      </c>
      <c r="T5523" t="s">
        <v>380</v>
      </c>
      <c r="BA5523" s="395">
        <v>1</v>
      </c>
      <c r="BB5523" s="396" t="s">
        <v>861</v>
      </c>
      <c r="BC5523" t="str">
        <f t="shared" si="481"/>
        <v>RTX</v>
      </c>
      <c r="BD5523" t="str">
        <f t="shared" si="482"/>
        <v>NAoMe_initial_ethnicity_grp</v>
      </c>
      <c r="BE5523" s="397" t="s">
        <v>862</v>
      </c>
      <c r="BF5523" t="str">
        <f t="shared" si="483"/>
        <v>Mixed</v>
      </c>
      <c r="BG5523">
        <f t="shared" si="484"/>
        <v>0</v>
      </c>
      <c r="BH5523" s="398">
        <f t="shared" si="485"/>
        <v>0</v>
      </c>
      <c r="BO5523" s="33"/>
    </row>
    <row r="5524" spans="1:67">
      <c r="A5524" s="316" t="s">
        <v>27</v>
      </c>
      <c r="B5524" t="s">
        <v>380</v>
      </c>
      <c r="C5524" t="s">
        <v>910</v>
      </c>
      <c r="D5524" t="s">
        <v>314</v>
      </c>
      <c r="E5524" s="316" t="s">
        <v>213</v>
      </c>
      <c r="F5524" s="316" t="s">
        <v>275</v>
      </c>
      <c r="G5524" s="316" t="s">
        <v>436</v>
      </c>
      <c r="H5524" s="316" t="s">
        <v>330</v>
      </c>
      <c r="I5524" s="316" t="s">
        <v>656</v>
      </c>
      <c r="J5524" s="316" t="s">
        <v>288</v>
      </c>
      <c r="K5524" s="36">
        <v>0</v>
      </c>
      <c r="L5524" s="317">
        <v>0</v>
      </c>
      <c r="M5524" s="317">
        <v>0</v>
      </c>
      <c r="N5524" s="36">
        <v>2</v>
      </c>
      <c r="O5524" s="317">
        <v>7.0199999026954174E-3</v>
      </c>
      <c r="P5524" s="317">
        <v>7.2699999436736107E-3</v>
      </c>
      <c r="Q5524" s="36">
        <v>246</v>
      </c>
      <c r="R5524" s="317">
        <v>2.466999925673008E-2</v>
      </c>
      <c r="S5524" s="317">
        <v>2.5960000231862072E-2</v>
      </c>
      <c r="T5524" t="s">
        <v>380</v>
      </c>
      <c r="BA5524" s="395">
        <v>1</v>
      </c>
      <c r="BB5524" s="396" t="s">
        <v>861</v>
      </c>
      <c r="BC5524" t="str">
        <f t="shared" si="481"/>
        <v>RTX</v>
      </c>
      <c r="BD5524" t="str">
        <f t="shared" si="482"/>
        <v>NAoMe_initial_ethnicity_grp</v>
      </c>
      <c r="BE5524" s="397" t="s">
        <v>862</v>
      </c>
      <c r="BF5524" t="str">
        <f t="shared" si="483"/>
        <v>Other Ethnic Group</v>
      </c>
      <c r="BG5524">
        <f t="shared" si="484"/>
        <v>0</v>
      </c>
      <c r="BH5524" s="398">
        <f t="shared" si="485"/>
        <v>0</v>
      </c>
      <c r="BO5524" s="33"/>
    </row>
    <row r="5525" spans="1:67">
      <c r="A5525" s="316" t="s">
        <v>27</v>
      </c>
      <c r="B5525" t="s">
        <v>380</v>
      </c>
      <c r="C5525" t="s">
        <v>910</v>
      </c>
      <c r="D5525" t="s">
        <v>314</v>
      </c>
      <c r="E5525" s="316" t="s">
        <v>213</v>
      </c>
      <c r="F5525" s="316" t="s">
        <v>275</v>
      </c>
      <c r="G5525" s="316" t="s">
        <v>436</v>
      </c>
      <c r="H5525" s="316" t="s">
        <v>330</v>
      </c>
      <c r="I5525" s="316" t="s">
        <v>656</v>
      </c>
      <c r="J5525" s="316" t="s">
        <v>260</v>
      </c>
      <c r="K5525" s="36">
        <v>7</v>
      </c>
      <c r="L5525" s="317">
        <v>0.10937999933958049</v>
      </c>
      <c r="M5525" s="317"/>
      <c r="N5525" s="36">
        <v>10</v>
      </c>
      <c r="O5525" s="317">
        <v>3.5089999437332153E-2</v>
      </c>
      <c r="P5525" s="317"/>
      <c r="Q5525" s="36">
        <v>495</v>
      </c>
      <c r="R5525" s="317">
        <v>4.9639999866485603E-2</v>
      </c>
      <c r="S5525" s="317"/>
      <c r="T5525" t="s">
        <v>380</v>
      </c>
      <c r="BA5525" s="395">
        <v>1</v>
      </c>
      <c r="BB5525" s="396" t="s">
        <v>861</v>
      </c>
      <c r="BC5525" t="str">
        <f t="shared" si="481"/>
        <v>RTX</v>
      </c>
      <c r="BD5525" t="str">
        <f t="shared" si="482"/>
        <v>NAoMe_initial_ethnicity_grp</v>
      </c>
      <c r="BE5525" s="397" t="s">
        <v>862</v>
      </c>
      <c r="BF5525" t="str">
        <f t="shared" si="483"/>
        <v>Unknown</v>
      </c>
      <c r="BG5525">
        <f t="shared" si="484"/>
        <v>7</v>
      </c>
      <c r="BH5525" s="398">
        <f t="shared" si="485"/>
        <v>0.10937999933958049</v>
      </c>
      <c r="BO5525" s="33"/>
    </row>
    <row r="5526" spans="1:67">
      <c r="A5526" s="316" t="s">
        <v>27</v>
      </c>
      <c r="B5526" t="s">
        <v>380</v>
      </c>
      <c r="C5526" t="s">
        <v>910</v>
      </c>
      <c r="D5526" t="s">
        <v>314</v>
      </c>
      <c r="E5526" s="316" t="s">
        <v>213</v>
      </c>
      <c r="F5526" s="316" t="s">
        <v>275</v>
      </c>
      <c r="G5526" s="316" t="s">
        <v>436</v>
      </c>
      <c r="H5526" s="316" t="s">
        <v>330</v>
      </c>
      <c r="I5526" s="316" t="s">
        <v>656</v>
      </c>
      <c r="J5526" s="316" t="s">
        <v>258</v>
      </c>
      <c r="K5526" s="36">
        <v>57</v>
      </c>
      <c r="L5526" s="317">
        <v>0.89061999320983887</v>
      </c>
      <c r="M5526" s="317">
        <v>1</v>
      </c>
      <c r="N5526" s="36">
        <v>253</v>
      </c>
      <c r="O5526" s="317">
        <v>0.88771998882293701</v>
      </c>
      <c r="P5526" s="317">
        <v>0.92000001668930054</v>
      </c>
      <c r="Q5526" s="36">
        <v>8238</v>
      </c>
      <c r="R5526" s="317">
        <v>0.82611000537872314</v>
      </c>
      <c r="S5526" s="317">
        <v>0.86926001310348511</v>
      </c>
      <c r="T5526" t="s">
        <v>380</v>
      </c>
      <c r="BA5526" s="395">
        <v>1</v>
      </c>
      <c r="BB5526" s="396" t="s">
        <v>861</v>
      </c>
      <c r="BC5526" t="str">
        <f t="shared" si="481"/>
        <v>RTX</v>
      </c>
      <c r="BD5526" t="str">
        <f t="shared" si="482"/>
        <v>NAoMe_initial_ethnicity_grp</v>
      </c>
      <c r="BE5526" s="397" t="s">
        <v>862</v>
      </c>
      <c r="BF5526" t="str">
        <f t="shared" si="483"/>
        <v>White</v>
      </c>
      <c r="BG5526">
        <f t="shared" si="484"/>
        <v>57</v>
      </c>
      <c r="BH5526" s="398">
        <f t="shared" si="485"/>
        <v>0.89061999320983887</v>
      </c>
      <c r="BO5526" s="33"/>
    </row>
    <row r="5527" spans="1:67">
      <c r="A5527" s="316" t="s">
        <v>27</v>
      </c>
      <c r="B5527" t="s">
        <v>380</v>
      </c>
      <c r="C5527" t="s">
        <v>910</v>
      </c>
      <c r="D5527" t="s">
        <v>314</v>
      </c>
      <c r="E5527" s="316" t="s">
        <v>213</v>
      </c>
      <c r="F5527" s="316" t="s">
        <v>275</v>
      </c>
      <c r="G5527" s="316" t="s">
        <v>436</v>
      </c>
      <c r="H5527" s="316" t="s">
        <v>330</v>
      </c>
      <c r="I5527" s="316" t="s">
        <v>657</v>
      </c>
      <c r="J5527" s="316" t="s">
        <v>817</v>
      </c>
      <c r="K5527" s="36">
        <v>58</v>
      </c>
      <c r="L5527" s="317">
        <v>0.90625</v>
      </c>
      <c r="M5527" s="317"/>
      <c r="N5527" s="36">
        <v>272</v>
      </c>
      <c r="O5527" s="317">
        <v>0.95438998937606812</v>
      </c>
      <c r="P5527" s="317"/>
      <c r="Q5527" s="36">
        <v>9359</v>
      </c>
      <c r="R5527" s="317">
        <v>0.93853002786636353</v>
      </c>
      <c r="S5527" s="317"/>
      <c r="T5527" t="s">
        <v>380</v>
      </c>
      <c r="BA5527" s="395">
        <v>1</v>
      </c>
      <c r="BB5527" s="396" t="s">
        <v>861</v>
      </c>
      <c r="BC5527" t="str">
        <f t="shared" si="481"/>
        <v>RTX</v>
      </c>
      <c r="BD5527" t="str">
        <f t="shared" si="482"/>
        <v>NAoMe_initial_final_route</v>
      </c>
      <c r="BE5527" s="397" t="s">
        <v>862</v>
      </c>
      <c r="BF5527" t="str">
        <f t="shared" si="483"/>
        <v>Not screened</v>
      </c>
      <c r="BG5527">
        <f t="shared" si="484"/>
        <v>58</v>
      </c>
      <c r="BH5527" s="398">
        <f t="shared" si="485"/>
        <v>0.90625</v>
      </c>
      <c r="BO5527" s="33"/>
    </row>
    <row r="5528" spans="1:67">
      <c r="A5528" s="316" t="s">
        <v>27</v>
      </c>
      <c r="B5528" t="s">
        <v>380</v>
      </c>
      <c r="C5528" t="s">
        <v>910</v>
      </c>
      <c r="D5528" t="s">
        <v>314</v>
      </c>
      <c r="E5528" s="316" t="s">
        <v>213</v>
      </c>
      <c r="F5528" s="316" t="s">
        <v>275</v>
      </c>
      <c r="G5528" s="316" t="s">
        <v>436</v>
      </c>
      <c r="H5528" s="316" t="s">
        <v>330</v>
      </c>
      <c r="I5528" s="316" t="s">
        <v>657</v>
      </c>
      <c r="J5528" s="316" t="s">
        <v>352</v>
      </c>
      <c r="K5528" s="36">
        <v>6</v>
      </c>
      <c r="L5528" s="317">
        <v>9.375E-2</v>
      </c>
      <c r="M5528" s="317"/>
      <c r="N5528" s="36">
        <v>13</v>
      </c>
      <c r="O5528" s="317">
        <v>4.5609999448060989E-2</v>
      </c>
      <c r="P5528" s="317"/>
      <c r="Q5528" s="36">
        <v>613</v>
      </c>
      <c r="R5528" s="317">
        <v>6.1469998210668557E-2</v>
      </c>
      <c r="S5528" s="317"/>
      <c r="T5528" t="s">
        <v>380</v>
      </c>
      <c r="BA5528" s="395">
        <v>1</v>
      </c>
      <c r="BB5528" s="396" t="s">
        <v>861</v>
      </c>
      <c r="BC5528" t="str">
        <f t="shared" si="481"/>
        <v>RTX</v>
      </c>
      <c r="BD5528" t="str">
        <f t="shared" si="482"/>
        <v>NAoMe_initial_final_route</v>
      </c>
      <c r="BE5528" s="397" t="s">
        <v>862</v>
      </c>
      <c r="BF5528" t="str">
        <f t="shared" si="483"/>
        <v>Screening</v>
      </c>
      <c r="BG5528">
        <f t="shared" si="484"/>
        <v>6</v>
      </c>
      <c r="BH5528" s="398">
        <f t="shared" si="485"/>
        <v>9.375E-2</v>
      </c>
      <c r="BO5528" s="33"/>
    </row>
    <row r="5529" spans="1:67">
      <c r="A5529" s="316" t="s">
        <v>27</v>
      </c>
      <c r="B5529" t="s">
        <v>380</v>
      </c>
      <c r="C5529" t="s">
        <v>910</v>
      </c>
      <c r="D5529" t="s">
        <v>314</v>
      </c>
      <c r="E5529" s="316" t="s">
        <v>213</v>
      </c>
      <c r="F5529" s="316" t="s">
        <v>275</v>
      </c>
      <c r="G5529" s="316" t="s">
        <v>436</v>
      </c>
      <c r="H5529" s="316" t="s">
        <v>330</v>
      </c>
      <c r="I5529" s="316" t="s">
        <v>303</v>
      </c>
      <c r="J5529" s="316" t="s">
        <v>308</v>
      </c>
      <c r="K5529" s="36">
        <v>7</v>
      </c>
      <c r="L5529" s="317">
        <v>0.10937999933958049</v>
      </c>
      <c r="M5529" s="317"/>
      <c r="N5529" s="36">
        <v>27</v>
      </c>
      <c r="O5529" s="317">
        <v>9.4740003347396851E-2</v>
      </c>
      <c r="P5529" s="317"/>
      <c r="Q5529" s="36">
        <v>1652</v>
      </c>
      <c r="R5529" s="317">
        <v>0.1656599938869476</v>
      </c>
      <c r="S5529" s="317"/>
      <c r="T5529" t="s">
        <v>380</v>
      </c>
      <c r="BA5529" s="395">
        <v>1</v>
      </c>
      <c r="BB5529" s="396" t="s">
        <v>861</v>
      </c>
      <c r="BC5529" t="str">
        <f t="shared" si="481"/>
        <v>RTX</v>
      </c>
      <c r="BD5529" t="str">
        <f t="shared" si="482"/>
        <v>NAoMe_initial_final_stage_tum</v>
      </c>
      <c r="BE5529" s="397" t="s">
        <v>862</v>
      </c>
      <c r="BF5529" t="str">
        <f t="shared" si="483"/>
        <v>Not staged/Unstated</v>
      </c>
      <c r="BG5529">
        <f t="shared" si="484"/>
        <v>7</v>
      </c>
      <c r="BH5529" s="398">
        <f t="shared" si="485"/>
        <v>0.10937999933958049</v>
      </c>
      <c r="BO5529" s="33"/>
    </row>
    <row r="5530" spans="1:67">
      <c r="A5530" s="316" t="s">
        <v>27</v>
      </c>
      <c r="B5530" t="s">
        <v>380</v>
      </c>
      <c r="C5530" t="s">
        <v>910</v>
      </c>
      <c r="D5530" t="s">
        <v>314</v>
      </c>
      <c r="E5530" s="316" t="s">
        <v>213</v>
      </c>
      <c r="F5530" s="316" t="s">
        <v>275</v>
      </c>
      <c r="G5530" s="316" t="s">
        <v>436</v>
      </c>
      <c r="H5530" s="316" t="s">
        <v>330</v>
      </c>
      <c r="I5530" s="316" t="s">
        <v>303</v>
      </c>
      <c r="J5530" s="316" t="s">
        <v>304</v>
      </c>
      <c r="K5530" s="36">
        <v>2</v>
      </c>
      <c r="L5530" s="317">
        <v>3.125E-2</v>
      </c>
      <c r="M5530" s="317">
        <v>3.5089999437332153E-2</v>
      </c>
      <c r="N5530" s="36">
        <v>2</v>
      </c>
      <c r="O5530" s="317">
        <v>7.0199999026954174E-3</v>
      </c>
      <c r="P5530" s="317">
        <v>7.7499998733401299E-3</v>
      </c>
      <c r="Q5530" s="36">
        <v>64</v>
      </c>
      <c r="R5530" s="317">
        <v>6.4199999906122676E-3</v>
      </c>
      <c r="S5530" s="317">
        <v>7.689999882131815E-3</v>
      </c>
      <c r="T5530" t="s">
        <v>380</v>
      </c>
      <c r="BA5530" s="395">
        <v>1</v>
      </c>
      <c r="BB5530" s="396" t="s">
        <v>861</v>
      </c>
      <c r="BC5530" t="str">
        <f t="shared" si="481"/>
        <v>RTX</v>
      </c>
      <c r="BD5530" t="str">
        <f t="shared" si="482"/>
        <v>NAoMe_initial_final_stage_tum</v>
      </c>
      <c r="BE5530" s="397" t="s">
        <v>862</v>
      </c>
      <c r="BF5530" t="str">
        <f t="shared" si="483"/>
        <v>Stage 0</v>
      </c>
      <c r="BG5530">
        <f t="shared" si="484"/>
        <v>2</v>
      </c>
      <c r="BH5530" s="398">
        <f t="shared" si="485"/>
        <v>3.125E-2</v>
      </c>
      <c r="BO5530" s="33"/>
    </row>
    <row r="5531" spans="1:67">
      <c r="A5531" s="316" t="s">
        <v>27</v>
      </c>
      <c r="B5531" t="s">
        <v>380</v>
      </c>
      <c r="C5531" t="s">
        <v>910</v>
      </c>
      <c r="D5531" t="s">
        <v>314</v>
      </c>
      <c r="E5531" s="316" t="s">
        <v>213</v>
      </c>
      <c r="F5531" s="316" t="s">
        <v>275</v>
      </c>
      <c r="G5531" s="316" t="s">
        <v>436</v>
      </c>
      <c r="H5531" s="316" t="s">
        <v>330</v>
      </c>
      <c r="I5531" s="316" t="s">
        <v>303</v>
      </c>
      <c r="J5531" s="316" t="s">
        <v>305</v>
      </c>
      <c r="K5531" s="36">
        <v>6</v>
      </c>
      <c r="L5531" s="317">
        <v>9.375E-2</v>
      </c>
      <c r="M5531" s="317">
        <v>0.1052599996328354</v>
      </c>
      <c r="N5531" s="36">
        <v>15</v>
      </c>
      <c r="O5531" s="317">
        <v>5.2629999816417687E-2</v>
      </c>
      <c r="P5531" s="317">
        <v>5.8139998465776437E-2</v>
      </c>
      <c r="Q5531" s="36">
        <v>359</v>
      </c>
      <c r="R5531" s="317">
        <v>3.5999998450279243E-2</v>
      </c>
      <c r="S5531" s="317">
        <v>4.3150000274181373E-2</v>
      </c>
      <c r="T5531" t="s">
        <v>380</v>
      </c>
      <c r="BA5531" s="395">
        <v>1</v>
      </c>
      <c r="BB5531" s="396" t="s">
        <v>861</v>
      </c>
      <c r="BC5531" t="str">
        <f t="shared" si="481"/>
        <v>RTX</v>
      </c>
      <c r="BD5531" t="str">
        <f t="shared" si="482"/>
        <v>NAoMe_initial_final_stage_tum</v>
      </c>
      <c r="BE5531" s="397" t="s">
        <v>862</v>
      </c>
      <c r="BF5531" t="str">
        <f t="shared" si="483"/>
        <v>Stage 1</v>
      </c>
      <c r="BG5531">
        <f t="shared" si="484"/>
        <v>6</v>
      </c>
      <c r="BH5531" s="398">
        <f t="shared" si="485"/>
        <v>9.375E-2</v>
      </c>
      <c r="BO5531" s="33"/>
    </row>
    <row r="5532" spans="1:67">
      <c r="A5532" s="316" t="s">
        <v>27</v>
      </c>
      <c r="B5532" t="s">
        <v>380</v>
      </c>
      <c r="C5532" t="s">
        <v>910</v>
      </c>
      <c r="D5532" t="s">
        <v>314</v>
      </c>
      <c r="E5532" s="316" t="s">
        <v>213</v>
      </c>
      <c r="F5532" s="316" t="s">
        <v>275</v>
      </c>
      <c r="G5532" s="316" t="s">
        <v>436</v>
      </c>
      <c r="H5532" s="316" t="s">
        <v>330</v>
      </c>
      <c r="I5532" s="316" t="s">
        <v>303</v>
      </c>
      <c r="J5532" s="316" t="s">
        <v>306</v>
      </c>
      <c r="K5532" s="36">
        <v>11</v>
      </c>
      <c r="L5532" s="317">
        <v>0.17188000679016111</v>
      </c>
      <c r="M5532" s="317">
        <v>0.1929800063371658</v>
      </c>
      <c r="N5532" s="36">
        <v>45</v>
      </c>
      <c r="O5532" s="317">
        <v>0.15789000689983371</v>
      </c>
      <c r="P5532" s="317">
        <v>0.1744199991226196</v>
      </c>
      <c r="Q5532" s="36">
        <v>996</v>
      </c>
      <c r="R5532" s="317">
        <v>9.9880002439022064E-2</v>
      </c>
      <c r="S5532" s="317">
        <v>0.11970999836921691</v>
      </c>
      <c r="T5532" t="s">
        <v>380</v>
      </c>
      <c r="BA5532" s="395">
        <v>1</v>
      </c>
      <c r="BB5532" s="396" t="s">
        <v>861</v>
      </c>
      <c r="BC5532" t="str">
        <f t="shared" si="481"/>
        <v>RTX</v>
      </c>
      <c r="BD5532" t="str">
        <f t="shared" si="482"/>
        <v>NAoMe_initial_final_stage_tum</v>
      </c>
      <c r="BE5532" s="397" t="s">
        <v>862</v>
      </c>
      <c r="BF5532" t="str">
        <f t="shared" si="483"/>
        <v>Stage 2</v>
      </c>
      <c r="BG5532">
        <f t="shared" si="484"/>
        <v>11</v>
      </c>
      <c r="BH5532" s="398">
        <f t="shared" si="485"/>
        <v>0.17188000679016111</v>
      </c>
      <c r="BO5532" s="33"/>
    </row>
    <row r="5533" spans="1:67">
      <c r="A5533" s="316" t="s">
        <v>27</v>
      </c>
      <c r="B5533" t="s">
        <v>380</v>
      </c>
      <c r="C5533" t="s">
        <v>910</v>
      </c>
      <c r="D5533" t="s">
        <v>314</v>
      </c>
      <c r="E5533" s="316" t="s">
        <v>213</v>
      </c>
      <c r="F5533" s="316" t="s">
        <v>275</v>
      </c>
      <c r="G5533" s="316" t="s">
        <v>436</v>
      </c>
      <c r="H5533" s="316" t="s">
        <v>330</v>
      </c>
      <c r="I5533" s="316" t="s">
        <v>303</v>
      </c>
      <c r="J5533" s="316" t="s">
        <v>307</v>
      </c>
      <c r="K5533" s="36">
        <v>9</v>
      </c>
      <c r="L5533" s="317">
        <v>0.14061999320983889</v>
      </c>
      <c r="M5533" s="317">
        <v>0.15789000689983371</v>
      </c>
      <c r="N5533" s="36">
        <v>22</v>
      </c>
      <c r="O5533" s="317">
        <v>7.7189996838569641E-2</v>
      </c>
      <c r="P5533" s="317">
        <v>8.5270002484321594E-2</v>
      </c>
      <c r="Q5533" s="36">
        <v>742</v>
      </c>
      <c r="R5533" s="317">
        <v>7.4409998953342438E-2</v>
      </c>
      <c r="S5533" s="317">
        <v>8.9180000126361847E-2</v>
      </c>
      <c r="T5533" t="s">
        <v>380</v>
      </c>
      <c r="BA5533" s="395">
        <v>1</v>
      </c>
      <c r="BB5533" s="396" t="s">
        <v>861</v>
      </c>
      <c r="BC5533" t="str">
        <f t="shared" si="481"/>
        <v>RTX</v>
      </c>
      <c r="BD5533" t="str">
        <f t="shared" si="482"/>
        <v>NAoMe_initial_final_stage_tum</v>
      </c>
      <c r="BE5533" s="397" t="s">
        <v>862</v>
      </c>
      <c r="BF5533" t="str">
        <f t="shared" si="483"/>
        <v>Stage 3</v>
      </c>
      <c r="BG5533">
        <f t="shared" si="484"/>
        <v>9</v>
      </c>
      <c r="BH5533" s="398">
        <f t="shared" si="485"/>
        <v>0.14061999320983889</v>
      </c>
      <c r="BO5533" s="33"/>
    </row>
    <row r="5534" spans="1:67">
      <c r="A5534" s="316" t="s">
        <v>27</v>
      </c>
      <c r="B5534" t="s">
        <v>380</v>
      </c>
      <c r="C5534" t="s">
        <v>910</v>
      </c>
      <c r="D5534" t="s">
        <v>314</v>
      </c>
      <c r="E5534" s="316" t="s">
        <v>213</v>
      </c>
      <c r="F5534" s="316" t="s">
        <v>275</v>
      </c>
      <c r="G5534" s="316" t="s">
        <v>436</v>
      </c>
      <c r="H5534" s="316" t="s">
        <v>330</v>
      </c>
      <c r="I5534" s="316" t="s">
        <v>303</v>
      </c>
      <c r="J5534" s="316" t="s">
        <v>336</v>
      </c>
      <c r="K5534" s="36">
        <v>29</v>
      </c>
      <c r="L5534" s="317">
        <v>0.45311999320983892</v>
      </c>
      <c r="M5534" s="317">
        <v>0.50876998901367188</v>
      </c>
      <c r="N5534" s="36">
        <v>174</v>
      </c>
      <c r="O5534" s="317">
        <v>0.61053001880645752</v>
      </c>
      <c r="P5534" s="317">
        <v>0.67441999912261963</v>
      </c>
      <c r="Q5534" s="36">
        <v>6159</v>
      </c>
      <c r="R5534" s="317">
        <v>0.6176300048828125</v>
      </c>
      <c r="S5534" s="317">
        <v>0.74026000499725342</v>
      </c>
      <c r="T5534" t="s">
        <v>380</v>
      </c>
      <c r="BA5534" s="395">
        <v>1</v>
      </c>
      <c r="BB5534" s="396" t="s">
        <v>861</v>
      </c>
      <c r="BC5534" t="str">
        <f t="shared" si="481"/>
        <v>RTX</v>
      </c>
      <c r="BD5534" t="str">
        <f t="shared" si="482"/>
        <v>NAoMe_initial_final_stage_tum</v>
      </c>
      <c r="BE5534" s="397" t="s">
        <v>862</v>
      </c>
      <c r="BF5534" t="str">
        <f t="shared" si="483"/>
        <v>Stage 4</v>
      </c>
      <c r="BG5534">
        <f t="shared" si="484"/>
        <v>29</v>
      </c>
      <c r="BH5534" s="398">
        <f t="shared" si="485"/>
        <v>0.45311999320983892</v>
      </c>
      <c r="BO5534" s="33"/>
    </row>
    <row r="5535" spans="1:67">
      <c r="A5535" s="316" t="s">
        <v>27</v>
      </c>
      <c r="B5535" t="s">
        <v>380</v>
      </c>
      <c r="C5535" t="s">
        <v>910</v>
      </c>
      <c r="D5535" t="s">
        <v>314</v>
      </c>
      <c r="E5535" s="316" t="s">
        <v>213</v>
      </c>
      <c r="F5535" s="316" t="s">
        <v>275</v>
      </c>
      <c r="G5535" s="316" t="s">
        <v>436</v>
      </c>
      <c r="H5535" s="316" t="s">
        <v>330</v>
      </c>
      <c r="I5535" s="316" t="s">
        <v>342</v>
      </c>
      <c r="J5535" s="316" t="s">
        <v>343</v>
      </c>
      <c r="K5535" s="36">
        <v>7</v>
      </c>
      <c r="L5535" s="317">
        <v>0.10937999933958049</v>
      </c>
      <c r="M5535" s="317"/>
      <c r="N5535" s="36">
        <v>27</v>
      </c>
      <c r="O5535" s="317">
        <v>9.4740003347396851E-2</v>
      </c>
      <c r="P5535" s="317"/>
      <c r="Q5535" s="36">
        <v>1652</v>
      </c>
      <c r="R5535" s="317">
        <v>0.1656599938869476</v>
      </c>
      <c r="S5535" s="317"/>
      <c r="T5535" t="s">
        <v>380</v>
      </c>
      <c r="BA5535" s="395">
        <v>1</v>
      </c>
      <c r="BB5535" s="396" t="s">
        <v>861</v>
      </c>
      <c r="BC5535" t="str">
        <f t="shared" si="481"/>
        <v>RTX</v>
      </c>
      <c r="BD5535" t="str">
        <f t="shared" si="482"/>
        <v>NAoMe_initial_final_stage_tum_grp</v>
      </c>
      <c r="BE5535" s="397" t="s">
        <v>862</v>
      </c>
      <c r="BF5535" t="str">
        <f t="shared" si="483"/>
        <v>MBC in HESAPC</v>
      </c>
      <c r="BG5535">
        <f t="shared" si="484"/>
        <v>7</v>
      </c>
      <c r="BH5535" s="398">
        <f t="shared" si="485"/>
        <v>0.10937999933958049</v>
      </c>
      <c r="BO5535" s="33"/>
    </row>
    <row r="5536" spans="1:67">
      <c r="A5536" s="316" t="s">
        <v>27</v>
      </c>
      <c r="B5536" t="s">
        <v>380</v>
      </c>
      <c r="C5536" t="s">
        <v>910</v>
      </c>
      <c r="D5536" t="s">
        <v>314</v>
      </c>
      <c r="E5536" s="316" t="s">
        <v>213</v>
      </c>
      <c r="F5536" s="316" t="s">
        <v>275</v>
      </c>
      <c r="G5536" s="316" t="s">
        <v>436</v>
      </c>
      <c r="H5536" s="316" t="s">
        <v>330</v>
      </c>
      <c r="I5536" s="316" t="s">
        <v>342</v>
      </c>
      <c r="J5536" s="316" t="s">
        <v>344</v>
      </c>
      <c r="K5536" s="36">
        <v>27</v>
      </c>
      <c r="L5536" s="317">
        <v>0.42188000679016108</v>
      </c>
      <c r="M5536" s="317">
        <v>0.47367998957633972</v>
      </c>
      <c r="N5536" s="36">
        <v>83</v>
      </c>
      <c r="O5536" s="317">
        <v>0.29122999310493469</v>
      </c>
      <c r="P5536" s="317">
        <v>0.32170999050140381</v>
      </c>
      <c r="Q5536" s="36">
        <v>2161</v>
      </c>
      <c r="R5536" s="317">
        <v>0.2167100012302399</v>
      </c>
      <c r="S5536" s="317">
        <v>0.25973999500274658</v>
      </c>
      <c r="T5536" t="s">
        <v>380</v>
      </c>
      <c r="BA5536" s="395">
        <v>1</v>
      </c>
      <c r="BB5536" s="396" t="s">
        <v>861</v>
      </c>
      <c r="BC5536" t="str">
        <f t="shared" si="481"/>
        <v>RTX</v>
      </c>
      <c r="BD5536" t="str">
        <f t="shared" si="482"/>
        <v>NAoMe_initial_final_stage_tum_grp</v>
      </c>
      <c r="BE5536" s="397" t="s">
        <v>862</v>
      </c>
      <c r="BF5536" t="str">
        <f t="shared" si="483"/>
        <v>Stage 0-3</v>
      </c>
      <c r="BG5536">
        <f t="shared" si="484"/>
        <v>27</v>
      </c>
      <c r="BH5536" s="398">
        <f t="shared" si="485"/>
        <v>0.42188000679016108</v>
      </c>
      <c r="BO5536" s="33"/>
    </row>
    <row r="5537" spans="1:67">
      <c r="A5537" s="316" t="s">
        <v>27</v>
      </c>
      <c r="B5537" t="s">
        <v>380</v>
      </c>
      <c r="C5537" t="s">
        <v>910</v>
      </c>
      <c r="D5537" t="s">
        <v>314</v>
      </c>
      <c r="E5537" s="316" t="s">
        <v>213</v>
      </c>
      <c r="F5537" s="316" t="s">
        <v>275</v>
      </c>
      <c r="G5537" s="316" t="s">
        <v>436</v>
      </c>
      <c r="H5537" s="316" t="s">
        <v>330</v>
      </c>
      <c r="I5537" s="316" t="s">
        <v>342</v>
      </c>
      <c r="J5537" s="316" t="s">
        <v>336</v>
      </c>
      <c r="K5537" s="36">
        <v>30</v>
      </c>
      <c r="L5537" s="317">
        <v>0.46875</v>
      </c>
      <c r="M5537" s="317">
        <v>0.52631998062133789</v>
      </c>
      <c r="N5537" s="36">
        <v>175</v>
      </c>
      <c r="O5537" s="317">
        <v>0.61404001712799072</v>
      </c>
      <c r="P5537" s="317">
        <v>0.67829000949859619</v>
      </c>
      <c r="Q5537" s="36">
        <v>6159</v>
      </c>
      <c r="R5537" s="317">
        <v>0.6176300048828125</v>
      </c>
      <c r="S5537" s="317">
        <v>0.74026000499725342</v>
      </c>
      <c r="T5537" t="s">
        <v>380</v>
      </c>
      <c r="BA5537" s="395">
        <v>1</v>
      </c>
      <c r="BB5537" s="396" t="s">
        <v>861</v>
      </c>
      <c r="BC5537" t="str">
        <f t="shared" si="481"/>
        <v>RTX</v>
      </c>
      <c r="BD5537" t="str">
        <f t="shared" si="482"/>
        <v>NAoMe_initial_final_stage_tum_grp</v>
      </c>
      <c r="BE5537" s="397" t="s">
        <v>862</v>
      </c>
      <c r="BF5537" t="str">
        <f t="shared" si="483"/>
        <v>Stage 4</v>
      </c>
      <c r="BG5537">
        <f t="shared" si="484"/>
        <v>30</v>
      </c>
      <c r="BH5537" s="398">
        <f t="shared" si="485"/>
        <v>0.46875</v>
      </c>
      <c r="BO5537" s="33"/>
    </row>
    <row r="5538" spans="1:67">
      <c r="A5538" s="316" t="s">
        <v>27</v>
      </c>
      <c r="B5538" t="s">
        <v>380</v>
      </c>
      <c r="C5538" t="s">
        <v>910</v>
      </c>
      <c r="D5538" t="s">
        <v>314</v>
      </c>
      <c r="E5538" s="316" t="s">
        <v>213</v>
      </c>
      <c r="F5538" s="316" t="s">
        <v>275</v>
      </c>
      <c r="G5538" s="316" t="s">
        <v>436</v>
      </c>
      <c r="H5538" s="316" t="s">
        <v>330</v>
      </c>
      <c r="I5538" s="316" t="s">
        <v>658</v>
      </c>
      <c r="J5538" s="316" t="s">
        <v>345</v>
      </c>
      <c r="K5538" s="36">
        <v>64</v>
      </c>
      <c r="L5538" s="317">
        <v>1</v>
      </c>
      <c r="M5538" s="317"/>
      <c r="N5538" s="36">
        <v>285</v>
      </c>
      <c r="O5538" s="317">
        <v>1</v>
      </c>
      <c r="P5538" s="317"/>
      <c r="Q5538" s="36">
        <v>9972</v>
      </c>
      <c r="R5538" s="317">
        <v>1</v>
      </c>
      <c r="S5538" s="317"/>
      <c r="T5538" t="s">
        <v>380</v>
      </c>
      <c r="BA5538" s="395">
        <v>1</v>
      </c>
      <c r="BB5538" s="396" t="s">
        <v>861</v>
      </c>
      <c r="BC5538" t="str">
        <f t="shared" si="481"/>
        <v>RTX</v>
      </c>
      <c r="BD5538" t="str">
        <f t="shared" si="482"/>
        <v>NAoMe_initial_final_who_ps</v>
      </c>
      <c r="BE5538" s="397" t="s">
        <v>862</v>
      </c>
      <c r="BF5538" t="str">
        <f t="shared" si="483"/>
        <v>Not recorded</v>
      </c>
      <c r="BG5538">
        <f t="shared" si="484"/>
        <v>64</v>
      </c>
      <c r="BH5538" s="398">
        <f t="shared" si="485"/>
        <v>1</v>
      </c>
      <c r="BO5538" s="33"/>
    </row>
    <row r="5539" spans="1:67">
      <c r="A5539" s="316" t="s">
        <v>27</v>
      </c>
      <c r="B5539" t="s">
        <v>380</v>
      </c>
      <c r="C5539" t="s">
        <v>910</v>
      </c>
      <c r="D5539" t="s">
        <v>314</v>
      </c>
      <c r="E5539" s="316" t="s">
        <v>213</v>
      </c>
      <c r="F5539" s="316" t="s">
        <v>275</v>
      </c>
      <c r="G5539" s="316" t="s">
        <v>436</v>
      </c>
      <c r="H5539" s="316" t="s">
        <v>330</v>
      </c>
      <c r="I5539" s="316" t="s">
        <v>291</v>
      </c>
      <c r="J5539" s="316" t="s">
        <v>313</v>
      </c>
      <c r="K5539" s="36">
        <v>64</v>
      </c>
      <c r="L5539" s="317">
        <v>1</v>
      </c>
      <c r="M5539" s="317"/>
      <c r="N5539" s="36">
        <v>283</v>
      </c>
      <c r="O5539" s="317">
        <v>0.99298000335693359</v>
      </c>
      <c r="P5539" s="317"/>
      <c r="Q5539" s="36">
        <v>9846</v>
      </c>
      <c r="R5539" s="317">
        <v>0.98736000061035156</v>
      </c>
      <c r="S5539" s="317"/>
      <c r="T5539" t="s">
        <v>380</v>
      </c>
      <c r="BA5539" s="395">
        <v>1</v>
      </c>
      <c r="BB5539" s="396" t="s">
        <v>861</v>
      </c>
      <c r="BC5539" t="str">
        <f t="shared" si="481"/>
        <v>RTX</v>
      </c>
      <c r="BD5539" t="str">
        <f t="shared" si="482"/>
        <v>NAoMe_initial_gender</v>
      </c>
      <c r="BE5539" s="397" t="s">
        <v>862</v>
      </c>
      <c r="BF5539" t="str">
        <f t="shared" si="483"/>
        <v>Female</v>
      </c>
      <c r="BG5539">
        <f t="shared" si="484"/>
        <v>64</v>
      </c>
      <c r="BH5539" s="398">
        <f t="shared" si="485"/>
        <v>1</v>
      </c>
      <c r="BO5539" s="33"/>
    </row>
    <row r="5540" spans="1:67">
      <c r="A5540" s="316" t="s">
        <v>27</v>
      </c>
      <c r="B5540" t="s">
        <v>380</v>
      </c>
      <c r="C5540" t="s">
        <v>910</v>
      </c>
      <c r="D5540" t="s">
        <v>314</v>
      </c>
      <c r="E5540" s="316" t="s">
        <v>213</v>
      </c>
      <c r="F5540" s="316" t="s">
        <v>275</v>
      </c>
      <c r="G5540" s="316" t="s">
        <v>436</v>
      </c>
      <c r="H5540" s="316" t="s">
        <v>330</v>
      </c>
      <c r="I5540" s="316" t="s">
        <v>291</v>
      </c>
      <c r="J5540" s="316" t="s">
        <v>293</v>
      </c>
      <c r="K5540" s="36">
        <v>0</v>
      </c>
      <c r="L5540" s="317">
        <v>0</v>
      </c>
      <c r="M5540" s="317"/>
      <c r="N5540" s="36">
        <v>2</v>
      </c>
      <c r="O5540" s="317">
        <v>7.0199999026954174E-3</v>
      </c>
      <c r="P5540" s="317"/>
      <c r="Q5540" s="36">
        <v>126</v>
      </c>
      <c r="R5540" s="317">
        <v>1.264000032097101E-2</v>
      </c>
      <c r="S5540" s="317"/>
      <c r="T5540" t="s">
        <v>380</v>
      </c>
      <c r="BA5540" s="395">
        <v>1</v>
      </c>
      <c r="BB5540" s="396" t="s">
        <v>861</v>
      </c>
      <c r="BC5540" t="str">
        <f t="shared" si="481"/>
        <v>RTX</v>
      </c>
      <c r="BD5540" t="str">
        <f t="shared" si="482"/>
        <v>NAoMe_initial_gender</v>
      </c>
      <c r="BE5540" s="397" t="s">
        <v>862</v>
      </c>
      <c r="BF5540" t="str">
        <f t="shared" si="483"/>
        <v>Male</v>
      </c>
      <c r="BG5540">
        <f t="shared" si="484"/>
        <v>0</v>
      </c>
      <c r="BH5540" s="398">
        <f t="shared" si="485"/>
        <v>0</v>
      </c>
      <c r="BO5540" s="33"/>
    </row>
    <row r="5541" spans="1:67">
      <c r="A5541" s="316" t="s">
        <v>27</v>
      </c>
      <c r="B5541" t="s">
        <v>380</v>
      </c>
      <c r="C5541" t="s">
        <v>910</v>
      </c>
      <c r="D5541" t="s">
        <v>314</v>
      </c>
      <c r="E5541" s="316" t="s">
        <v>213</v>
      </c>
      <c r="F5541" s="316" t="s">
        <v>275</v>
      </c>
      <c r="G5541" s="316" t="s">
        <v>436</v>
      </c>
      <c r="H5541" s="316" t="s">
        <v>330</v>
      </c>
      <c r="I5541" s="316" t="s">
        <v>659</v>
      </c>
      <c r="J5541" s="316" t="s">
        <v>294</v>
      </c>
      <c r="K5541" s="36">
        <v>10</v>
      </c>
      <c r="L5541" s="317">
        <v>0.15625</v>
      </c>
      <c r="M5541" s="317">
        <v>0.15625</v>
      </c>
      <c r="N5541" s="36">
        <v>77</v>
      </c>
      <c r="O5541" s="317">
        <v>0.27017998695373541</v>
      </c>
      <c r="P5541" s="317">
        <v>0.27017998695373541</v>
      </c>
      <c r="Q5541" s="36">
        <v>1800</v>
      </c>
      <c r="R5541" s="317">
        <v>0.18050999939441681</v>
      </c>
      <c r="S5541" s="317">
        <v>0.18050999939441681</v>
      </c>
      <c r="T5541" t="s">
        <v>380</v>
      </c>
      <c r="BA5541" s="395">
        <v>1</v>
      </c>
      <c r="BB5541" s="396" t="s">
        <v>861</v>
      </c>
      <c r="BC5541" t="str">
        <f t="shared" si="481"/>
        <v>RTX</v>
      </c>
      <c r="BD5541" t="str">
        <f t="shared" si="482"/>
        <v>NAoMe_initial_imd_2019</v>
      </c>
      <c r="BE5541" s="397" t="s">
        <v>862</v>
      </c>
      <c r="BF5541" t="str">
        <f t="shared" si="483"/>
        <v>1 - most deprived</v>
      </c>
      <c r="BG5541">
        <f t="shared" si="484"/>
        <v>10</v>
      </c>
      <c r="BH5541" s="398">
        <f t="shared" si="485"/>
        <v>0.15625</v>
      </c>
      <c r="BO5541" s="33"/>
    </row>
    <row r="5542" spans="1:67">
      <c r="A5542" s="316" t="s">
        <v>27</v>
      </c>
      <c r="B5542" t="s">
        <v>380</v>
      </c>
      <c r="C5542" t="s">
        <v>910</v>
      </c>
      <c r="D5542" t="s">
        <v>314</v>
      </c>
      <c r="E5542" s="316" t="s">
        <v>213</v>
      </c>
      <c r="F5542" s="316" t="s">
        <v>275</v>
      </c>
      <c r="G5542" s="316" t="s">
        <v>436</v>
      </c>
      <c r="H5542" s="316" t="s">
        <v>330</v>
      </c>
      <c r="I5542" s="316" t="s">
        <v>659</v>
      </c>
      <c r="J5542" s="316" t="s">
        <v>15</v>
      </c>
      <c r="K5542" s="36">
        <v>6</v>
      </c>
      <c r="L5542" s="317">
        <v>9.375E-2</v>
      </c>
      <c r="M5542" s="317">
        <v>9.375E-2</v>
      </c>
      <c r="N5542" s="36">
        <v>52</v>
      </c>
      <c r="O5542" s="317">
        <v>0.1824599951505661</v>
      </c>
      <c r="P5542" s="317">
        <v>0.1824599951505661</v>
      </c>
      <c r="Q5542" s="36">
        <v>2036</v>
      </c>
      <c r="R5542" s="317">
        <v>0.20417000353336329</v>
      </c>
      <c r="S5542" s="317">
        <v>0.20417000353336329</v>
      </c>
      <c r="T5542" t="s">
        <v>380</v>
      </c>
      <c r="BA5542" s="395">
        <v>1</v>
      </c>
      <c r="BB5542" s="396" t="s">
        <v>861</v>
      </c>
      <c r="BC5542" t="str">
        <f t="shared" si="481"/>
        <v>RTX</v>
      </c>
      <c r="BD5542" t="str">
        <f t="shared" si="482"/>
        <v>NAoMe_initial_imd_2019</v>
      </c>
      <c r="BE5542" s="397" t="s">
        <v>862</v>
      </c>
      <c r="BF5542" t="str">
        <f t="shared" si="483"/>
        <v>2</v>
      </c>
      <c r="BG5542">
        <f t="shared" si="484"/>
        <v>6</v>
      </c>
      <c r="BH5542" s="398">
        <f t="shared" si="485"/>
        <v>9.375E-2</v>
      </c>
      <c r="BO5542" s="33"/>
    </row>
    <row r="5543" spans="1:67">
      <c r="A5543" s="316" t="s">
        <v>27</v>
      </c>
      <c r="B5543" t="s">
        <v>380</v>
      </c>
      <c r="C5543" t="s">
        <v>910</v>
      </c>
      <c r="D5543" t="s">
        <v>314</v>
      </c>
      <c r="E5543" s="316" t="s">
        <v>213</v>
      </c>
      <c r="F5543" s="316" t="s">
        <v>275</v>
      </c>
      <c r="G5543" s="316" t="s">
        <v>436</v>
      </c>
      <c r="H5543" s="316" t="s">
        <v>330</v>
      </c>
      <c r="I5543" s="316" t="s">
        <v>659</v>
      </c>
      <c r="J5543" s="316" t="s">
        <v>16</v>
      </c>
      <c r="K5543" s="36">
        <v>16</v>
      </c>
      <c r="L5543" s="317">
        <v>0.25</v>
      </c>
      <c r="M5543" s="317">
        <v>0.25</v>
      </c>
      <c r="N5543" s="36">
        <v>51</v>
      </c>
      <c r="O5543" s="317">
        <v>0.1789499968290329</v>
      </c>
      <c r="P5543" s="317">
        <v>0.1789499968290329</v>
      </c>
      <c r="Q5543" s="36">
        <v>2085</v>
      </c>
      <c r="R5543" s="317">
        <v>0.20908999443054199</v>
      </c>
      <c r="S5543" s="317">
        <v>0.20908999443054199</v>
      </c>
      <c r="T5543" t="s">
        <v>380</v>
      </c>
      <c r="BA5543" s="395">
        <v>1</v>
      </c>
      <c r="BB5543" s="396" t="s">
        <v>861</v>
      </c>
      <c r="BC5543" t="str">
        <f t="shared" si="481"/>
        <v>RTX</v>
      </c>
      <c r="BD5543" t="str">
        <f t="shared" si="482"/>
        <v>NAoMe_initial_imd_2019</v>
      </c>
      <c r="BE5543" s="397" t="s">
        <v>862</v>
      </c>
      <c r="BF5543" t="str">
        <f t="shared" si="483"/>
        <v>3</v>
      </c>
      <c r="BG5543">
        <f t="shared" si="484"/>
        <v>16</v>
      </c>
      <c r="BH5543" s="398">
        <f t="shared" si="485"/>
        <v>0.25</v>
      </c>
      <c r="BO5543" s="33"/>
    </row>
    <row r="5544" spans="1:67">
      <c r="A5544" s="316" t="s">
        <v>27</v>
      </c>
      <c r="B5544" t="s">
        <v>380</v>
      </c>
      <c r="C5544" t="s">
        <v>910</v>
      </c>
      <c r="D5544" t="s">
        <v>314</v>
      </c>
      <c r="E5544" s="316" t="s">
        <v>213</v>
      </c>
      <c r="F5544" s="316" t="s">
        <v>275</v>
      </c>
      <c r="G5544" s="316" t="s">
        <v>436</v>
      </c>
      <c r="H5544" s="316" t="s">
        <v>330</v>
      </c>
      <c r="I5544" s="316" t="s">
        <v>659</v>
      </c>
      <c r="J5544" s="316" t="s">
        <v>17</v>
      </c>
      <c r="K5544" s="36">
        <v>21</v>
      </c>
      <c r="L5544" s="317">
        <v>0.32813000679016108</v>
      </c>
      <c r="M5544" s="317">
        <v>0.32813000679016108</v>
      </c>
      <c r="N5544" s="36">
        <v>64</v>
      </c>
      <c r="O5544" s="317">
        <v>0.22455999255180359</v>
      </c>
      <c r="P5544" s="317">
        <v>0.22455999255180359</v>
      </c>
      <c r="Q5544" s="36">
        <v>2024</v>
      </c>
      <c r="R5544" s="317">
        <v>0.2029699981212616</v>
      </c>
      <c r="S5544" s="317">
        <v>0.2029699981212616</v>
      </c>
      <c r="T5544" t="s">
        <v>380</v>
      </c>
      <c r="BA5544" s="395">
        <v>1</v>
      </c>
      <c r="BB5544" s="396" t="s">
        <v>861</v>
      </c>
      <c r="BC5544" t="str">
        <f t="shared" si="481"/>
        <v>RTX</v>
      </c>
      <c r="BD5544" t="str">
        <f t="shared" si="482"/>
        <v>NAoMe_initial_imd_2019</v>
      </c>
      <c r="BE5544" s="397" t="s">
        <v>862</v>
      </c>
      <c r="BF5544" t="str">
        <f t="shared" si="483"/>
        <v>4</v>
      </c>
      <c r="BG5544">
        <f t="shared" si="484"/>
        <v>21</v>
      </c>
      <c r="BH5544" s="398">
        <f t="shared" si="485"/>
        <v>0.32813000679016108</v>
      </c>
      <c r="BO5544" s="33"/>
    </row>
    <row r="5545" spans="1:67">
      <c r="A5545" s="316" t="s">
        <v>27</v>
      </c>
      <c r="B5545" t="s">
        <v>380</v>
      </c>
      <c r="C5545" t="s">
        <v>910</v>
      </c>
      <c r="D5545" t="s">
        <v>314</v>
      </c>
      <c r="E5545" s="316" t="s">
        <v>213</v>
      </c>
      <c r="F5545" s="316" t="s">
        <v>275</v>
      </c>
      <c r="G5545" s="316" t="s">
        <v>436</v>
      </c>
      <c r="H5545" s="316" t="s">
        <v>330</v>
      </c>
      <c r="I5545" s="316" t="s">
        <v>659</v>
      </c>
      <c r="J5545" s="316" t="s">
        <v>295</v>
      </c>
      <c r="K5545" s="36">
        <v>11</v>
      </c>
      <c r="L5545" s="317">
        <v>0.17188000679016111</v>
      </c>
      <c r="M5545" s="317">
        <v>0.17188000679016111</v>
      </c>
      <c r="N5545" s="36">
        <v>41</v>
      </c>
      <c r="O5545" s="317">
        <v>0.14385999739170069</v>
      </c>
      <c r="P5545" s="317">
        <v>0.14385999739170069</v>
      </c>
      <c r="Q5545" s="36">
        <v>2027</v>
      </c>
      <c r="R5545" s="317">
        <v>0.2032700031995773</v>
      </c>
      <c r="S5545" s="317">
        <v>0.2032700031995773</v>
      </c>
      <c r="T5545" t="s">
        <v>380</v>
      </c>
      <c r="BA5545" s="395">
        <v>1</v>
      </c>
      <c r="BB5545" s="396" t="s">
        <v>861</v>
      </c>
      <c r="BC5545" t="str">
        <f t="shared" si="481"/>
        <v>RTX</v>
      </c>
      <c r="BD5545" t="str">
        <f t="shared" si="482"/>
        <v>NAoMe_initial_imd_2019</v>
      </c>
      <c r="BE5545" s="397" t="s">
        <v>862</v>
      </c>
      <c r="BF5545" t="str">
        <f t="shared" si="483"/>
        <v>5 - least deprived</v>
      </c>
      <c r="BG5545">
        <f t="shared" si="484"/>
        <v>11</v>
      </c>
      <c r="BH5545" s="398">
        <f t="shared" si="485"/>
        <v>0.17188000679016111</v>
      </c>
      <c r="BO5545" s="33"/>
    </row>
    <row r="5546" spans="1:67">
      <c r="A5546" s="316" t="s">
        <v>27</v>
      </c>
      <c r="B5546" t="s">
        <v>380</v>
      </c>
      <c r="C5546" t="s">
        <v>910</v>
      </c>
      <c r="D5546" t="s">
        <v>314</v>
      </c>
      <c r="E5546" s="316" t="s">
        <v>213</v>
      </c>
      <c r="F5546" s="316" t="s">
        <v>275</v>
      </c>
      <c r="G5546" s="316" t="s">
        <v>436</v>
      </c>
      <c r="H5546" s="316" t="s">
        <v>330</v>
      </c>
      <c r="I5546" s="316" t="s">
        <v>659</v>
      </c>
      <c r="J5546" s="316" t="s">
        <v>260</v>
      </c>
      <c r="K5546" s="36">
        <v>0</v>
      </c>
      <c r="L5546" s="317">
        <v>0</v>
      </c>
      <c r="M5546" s="317"/>
      <c r="N5546" s="36">
        <v>0</v>
      </c>
      <c r="O5546" s="317">
        <v>0</v>
      </c>
      <c r="P5546" s="317"/>
      <c r="Q5546" s="36">
        <v>0</v>
      </c>
      <c r="R5546" s="317">
        <v>0</v>
      </c>
      <c r="S5546" s="317"/>
      <c r="T5546" t="s">
        <v>380</v>
      </c>
      <c r="BA5546" s="395">
        <v>1</v>
      </c>
      <c r="BB5546" s="396" t="s">
        <v>861</v>
      </c>
      <c r="BC5546" t="str">
        <f t="shared" si="481"/>
        <v>RTX</v>
      </c>
      <c r="BD5546" t="str">
        <f t="shared" si="482"/>
        <v>NAoMe_initial_imd_2019</v>
      </c>
      <c r="BE5546" s="397" t="s">
        <v>862</v>
      </c>
      <c r="BF5546" t="str">
        <f t="shared" si="483"/>
        <v>Unknown</v>
      </c>
      <c r="BG5546">
        <f t="shared" si="484"/>
        <v>0</v>
      </c>
      <c r="BH5546" s="398">
        <f t="shared" si="485"/>
        <v>0</v>
      </c>
      <c r="BO5546" s="33"/>
    </row>
    <row r="5547" spans="1:67">
      <c r="A5547" s="316" t="s">
        <v>27</v>
      </c>
      <c r="B5547" t="s">
        <v>380</v>
      </c>
      <c r="C5547" t="s">
        <v>910</v>
      </c>
      <c r="D5547" t="s">
        <v>314</v>
      </c>
      <c r="E5547" s="316" t="s">
        <v>213</v>
      </c>
      <c r="F5547" s="316" t="s">
        <v>275</v>
      </c>
      <c r="G5547" s="316" t="s">
        <v>436</v>
      </c>
      <c r="H5547" s="316" t="s">
        <v>330</v>
      </c>
      <c r="I5547" s="316" t="s">
        <v>296</v>
      </c>
      <c r="J5547" s="316" t="s">
        <v>297</v>
      </c>
      <c r="K5547" s="36">
        <v>38</v>
      </c>
      <c r="L5547" s="317">
        <v>0.59375</v>
      </c>
      <c r="M5547" s="317">
        <v>0.59375</v>
      </c>
      <c r="N5547" s="36">
        <v>162</v>
      </c>
      <c r="O5547" s="317">
        <v>0.56841999292373657</v>
      </c>
      <c r="P5547" s="317">
        <v>0.5806499719619751</v>
      </c>
      <c r="Q5547" s="36">
        <v>5528</v>
      </c>
      <c r="R5547" s="317">
        <v>0.55435001850128174</v>
      </c>
      <c r="S5547" s="317">
        <v>0.56936997175216675</v>
      </c>
      <c r="T5547" t="s">
        <v>380</v>
      </c>
      <c r="BA5547" s="395">
        <v>1</v>
      </c>
      <c r="BB5547" s="396" t="s">
        <v>861</v>
      </c>
      <c r="BC5547" t="str">
        <f t="shared" si="481"/>
        <v>RTX</v>
      </c>
      <c r="BD5547" t="str">
        <f t="shared" si="482"/>
        <v>NAoMe_initial_scarf_731_grp</v>
      </c>
      <c r="BE5547" s="397" t="s">
        <v>862</v>
      </c>
      <c r="BF5547" t="str">
        <f t="shared" si="483"/>
        <v>Fit</v>
      </c>
      <c r="BG5547">
        <f t="shared" si="484"/>
        <v>38</v>
      </c>
      <c r="BH5547" s="398">
        <f t="shared" si="485"/>
        <v>0.59375</v>
      </c>
      <c r="BO5547" s="33"/>
    </row>
    <row r="5548" spans="1:67">
      <c r="A5548" s="316" t="s">
        <v>27</v>
      </c>
      <c r="B5548" t="s">
        <v>380</v>
      </c>
      <c r="C5548" t="s">
        <v>910</v>
      </c>
      <c r="D5548" t="s">
        <v>314</v>
      </c>
      <c r="E5548" s="316" t="s">
        <v>213</v>
      </c>
      <c r="F5548" s="316" t="s">
        <v>275</v>
      </c>
      <c r="G5548" s="316" t="s">
        <v>436</v>
      </c>
      <c r="H5548" s="316" t="s">
        <v>330</v>
      </c>
      <c r="I5548" s="316" t="s">
        <v>296</v>
      </c>
      <c r="J5548" s="316" t="s">
        <v>298</v>
      </c>
      <c r="K5548" s="36">
        <v>15</v>
      </c>
      <c r="L5548" s="317">
        <v>0.23436999320983889</v>
      </c>
      <c r="M5548" s="317">
        <v>0.23436999320983889</v>
      </c>
      <c r="N5548" s="36">
        <v>44</v>
      </c>
      <c r="O5548" s="317">
        <v>0.15439000725746149</v>
      </c>
      <c r="P5548" s="317">
        <v>0.157710000872612</v>
      </c>
      <c r="Q5548" s="36">
        <v>1492</v>
      </c>
      <c r="R5548" s="317">
        <v>0.149619996547699</v>
      </c>
      <c r="S5548" s="317">
        <v>0.153669998049736</v>
      </c>
      <c r="T5548" t="s">
        <v>380</v>
      </c>
      <c r="BA5548" s="395">
        <v>1</v>
      </c>
      <c r="BB5548" s="396" t="s">
        <v>861</v>
      </c>
      <c r="BC5548" t="str">
        <f t="shared" si="481"/>
        <v>RTX</v>
      </c>
      <c r="BD5548" t="str">
        <f t="shared" si="482"/>
        <v>NAoMe_initial_scarf_731_grp</v>
      </c>
      <c r="BE5548" s="397" t="s">
        <v>862</v>
      </c>
      <c r="BF5548" t="str">
        <f t="shared" si="483"/>
        <v>Mild frailty</v>
      </c>
      <c r="BG5548">
        <f t="shared" si="484"/>
        <v>15</v>
      </c>
      <c r="BH5548" s="398">
        <f t="shared" si="485"/>
        <v>0.23436999320983889</v>
      </c>
      <c r="BO5548" s="33"/>
    </row>
    <row r="5549" spans="1:67">
      <c r="A5549" s="316" t="s">
        <v>27</v>
      </c>
      <c r="B5549" t="s">
        <v>380</v>
      </c>
      <c r="C5549" t="s">
        <v>910</v>
      </c>
      <c r="D5549" t="s">
        <v>314</v>
      </c>
      <c r="E5549" s="316" t="s">
        <v>213</v>
      </c>
      <c r="F5549" s="316" t="s">
        <v>275</v>
      </c>
      <c r="G5549" s="316" t="s">
        <v>436</v>
      </c>
      <c r="H5549" s="316" t="s">
        <v>330</v>
      </c>
      <c r="I5549" s="316" t="s">
        <v>296</v>
      </c>
      <c r="J5549" s="316" t="s">
        <v>299</v>
      </c>
      <c r="K5549" s="36">
        <v>2</v>
      </c>
      <c r="L5549" s="317">
        <v>3.125E-2</v>
      </c>
      <c r="M5549" s="317">
        <v>3.125E-2</v>
      </c>
      <c r="N5549" s="36">
        <v>38</v>
      </c>
      <c r="O5549" s="317">
        <v>0.13333000242710111</v>
      </c>
      <c r="P5549" s="317">
        <v>0.13619999587535861</v>
      </c>
      <c r="Q5549" s="36">
        <v>1470</v>
      </c>
      <c r="R5549" s="317">
        <v>0.1474100053310394</v>
      </c>
      <c r="S5549" s="317">
        <v>0.1514099985361099</v>
      </c>
      <c r="T5549" t="s">
        <v>380</v>
      </c>
      <c r="BA5549" s="395">
        <v>1</v>
      </c>
      <c r="BB5549" s="396" t="s">
        <v>861</v>
      </c>
      <c r="BC5549" t="str">
        <f t="shared" si="481"/>
        <v>RTX</v>
      </c>
      <c r="BD5549" t="str">
        <f t="shared" si="482"/>
        <v>NAoMe_initial_scarf_731_grp</v>
      </c>
      <c r="BE5549" s="397" t="s">
        <v>862</v>
      </c>
      <c r="BF5549" t="str">
        <f t="shared" si="483"/>
        <v>Moderate frailty</v>
      </c>
      <c r="BG5549">
        <f t="shared" si="484"/>
        <v>2</v>
      </c>
      <c r="BH5549" s="398">
        <f t="shared" si="485"/>
        <v>3.125E-2</v>
      </c>
      <c r="BO5549" s="33"/>
    </row>
    <row r="5550" spans="1:67">
      <c r="A5550" s="316" t="s">
        <v>27</v>
      </c>
      <c r="B5550" t="s">
        <v>380</v>
      </c>
      <c r="C5550" t="s">
        <v>910</v>
      </c>
      <c r="D5550" t="s">
        <v>314</v>
      </c>
      <c r="E5550" s="316" t="s">
        <v>213</v>
      </c>
      <c r="F5550" s="316" t="s">
        <v>275</v>
      </c>
      <c r="G5550" s="316" t="s">
        <v>436</v>
      </c>
      <c r="H5550" s="316" t="s">
        <v>330</v>
      </c>
      <c r="I5550" s="316" t="s">
        <v>296</v>
      </c>
      <c r="J5550" s="316" t="s">
        <v>353</v>
      </c>
      <c r="K5550" s="36">
        <v>0</v>
      </c>
      <c r="L5550" s="317">
        <v>0</v>
      </c>
      <c r="M5550" s="317"/>
      <c r="N5550" s="36">
        <v>6</v>
      </c>
      <c r="O5550" s="317">
        <v>2.105000056326389E-2</v>
      </c>
      <c r="P5550" s="317"/>
      <c r="Q5550" s="36">
        <v>263</v>
      </c>
      <c r="R5550" s="317">
        <v>2.6370000094175339E-2</v>
      </c>
      <c r="S5550" s="317"/>
      <c r="T5550" t="s">
        <v>380</v>
      </c>
      <c r="BA5550" s="395">
        <v>1</v>
      </c>
      <c r="BB5550" s="396" t="s">
        <v>861</v>
      </c>
      <c r="BC5550" t="str">
        <f t="shared" si="481"/>
        <v>RTX</v>
      </c>
      <c r="BD5550" t="str">
        <f t="shared" si="482"/>
        <v>NAoMe_initial_scarf_731_grp</v>
      </c>
      <c r="BE5550" s="397" t="s">
        <v>862</v>
      </c>
      <c r="BF5550" t="str">
        <f t="shared" si="483"/>
        <v>Not in HESAPC</v>
      </c>
      <c r="BG5550">
        <f t="shared" si="484"/>
        <v>0</v>
      </c>
      <c r="BH5550" s="398">
        <f t="shared" si="485"/>
        <v>0</v>
      </c>
      <c r="BO5550" s="33"/>
    </row>
    <row r="5551" spans="1:67">
      <c r="A5551" s="316" t="s">
        <v>27</v>
      </c>
      <c r="B5551" t="s">
        <v>380</v>
      </c>
      <c r="C5551" t="s">
        <v>910</v>
      </c>
      <c r="D5551" t="s">
        <v>314</v>
      </c>
      <c r="E5551" s="316" t="s">
        <v>213</v>
      </c>
      <c r="F5551" s="318" t="s">
        <v>275</v>
      </c>
      <c r="G5551" s="318" t="s">
        <v>436</v>
      </c>
      <c r="H5551" s="318" t="s">
        <v>330</v>
      </c>
      <c r="I5551" s="316" t="s">
        <v>296</v>
      </c>
      <c r="J5551" s="316" t="s">
        <v>300</v>
      </c>
      <c r="K5551" s="36">
        <v>9</v>
      </c>
      <c r="L5551" s="317">
        <v>0.14061999320983889</v>
      </c>
      <c r="M5551" s="317">
        <v>0.14061999320983889</v>
      </c>
      <c r="N5551" s="36">
        <v>35</v>
      </c>
      <c r="O5551" s="317">
        <v>0.122809998691082</v>
      </c>
      <c r="P5551" s="317">
        <v>0.12545000016689301</v>
      </c>
      <c r="Q5551" s="36">
        <v>1219</v>
      </c>
      <c r="R5551" s="317">
        <v>0.1222399994730949</v>
      </c>
      <c r="S5551" s="317">
        <v>0.12555000185966489</v>
      </c>
      <c r="T5551" t="s">
        <v>380</v>
      </c>
      <c r="BA5551" s="395">
        <v>1</v>
      </c>
      <c r="BB5551" s="396" t="s">
        <v>861</v>
      </c>
      <c r="BC5551" t="str">
        <f t="shared" si="481"/>
        <v>RTX</v>
      </c>
      <c r="BD5551" t="str">
        <f t="shared" si="482"/>
        <v>NAoMe_initial_scarf_731_grp</v>
      </c>
      <c r="BE5551" s="397" t="s">
        <v>862</v>
      </c>
      <c r="BF5551" t="str">
        <f t="shared" si="483"/>
        <v>Severe frailty</v>
      </c>
      <c r="BG5551">
        <f t="shared" si="484"/>
        <v>9</v>
      </c>
      <c r="BH5551" s="398">
        <f t="shared" si="485"/>
        <v>0.14061999320983889</v>
      </c>
      <c r="BO5551" s="33"/>
    </row>
    <row r="5552" spans="1:67">
      <c r="A5552" s="316" t="s">
        <v>27</v>
      </c>
      <c r="B5552" t="s">
        <v>380</v>
      </c>
      <c r="C5552" t="s">
        <v>910</v>
      </c>
      <c r="D5552" t="s">
        <v>314</v>
      </c>
      <c r="E5552" s="316" t="s">
        <v>215</v>
      </c>
      <c r="F5552" s="316" t="s">
        <v>276</v>
      </c>
      <c r="G5552" s="316" t="s">
        <v>448</v>
      </c>
      <c r="H5552" s="316" t="s">
        <v>322</v>
      </c>
      <c r="I5552" s="316" t="s">
        <v>310</v>
      </c>
      <c r="J5552" s="316" t="s">
        <v>277</v>
      </c>
      <c r="K5552" s="36">
        <v>0</v>
      </c>
      <c r="L5552" s="317">
        <v>0</v>
      </c>
      <c r="M5552" s="317"/>
      <c r="N5552" s="36">
        <v>6</v>
      </c>
      <c r="O5552" s="317">
        <v>5.9899999760091296E-3</v>
      </c>
      <c r="P5552" s="317"/>
      <c r="Q5552" s="36">
        <v>70</v>
      </c>
      <c r="R5552" s="317">
        <v>7.0199999026954174E-3</v>
      </c>
      <c r="S5552" s="317"/>
      <c r="T5552" t="s">
        <v>380</v>
      </c>
      <c r="BA5552" s="395">
        <v>1</v>
      </c>
      <c r="BB5552" s="396" t="s">
        <v>861</v>
      </c>
      <c r="BC5552" t="str">
        <f t="shared" si="481"/>
        <v>RJE</v>
      </c>
      <c r="BD5552" t="str">
        <f t="shared" si="482"/>
        <v>NAoMe_initial_age_decades_80cap</v>
      </c>
      <c r="BE5552" s="397" t="s">
        <v>862</v>
      </c>
      <c r="BF5552" t="str">
        <f t="shared" si="483"/>
        <v>18-29 yrs</v>
      </c>
      <c r="BG5552">
        <f t="shared" si="484"/>
        <v>0</v>
      </c>
      <c r="BH5552" s="398">
        <f t="shared" si="485"/>
        <v>0</v>
      </c>
      <c r="BO5552" s="33"/>
    </row>
    <row r="5553" spans="1:67">
      <c r="A5553" s="316" t="s">
        <v>27</v>
      </c>
      <c r="B5553" t="s">
        <v>380</v>
      </c>
      <c r="C5553" t="s">
        <v>910</v>
      </c>
      <c r="D5553" t="s">
        <v>314</v>
      </c>
      <c r="E5553" s="316" t="s">
        <v>215</v>
      </c>
      <c r="F5553" s="316" t="s">
        <v>276</v>
      </c>
      <c r="G5553" s="316" t="s">
        <v>448</v>
      </c>
      <c r="H5553" s="316" t="s">
        <v>322</v>
      </c>
      <c r="I5553" s="316" t="s">
        <v>310</v>
      </c>
      <c r="J5553" s="316" t="s">
        <v>278</v>
      </c>
      <c r="K5553" s="36">
        <v>7</v>
      </c>
      <c r="L5553" s="317">
        <v>6.25E-2</v>
      </c>
      <c r="M5553" s="317"/>
      <c r="N5553" s="36">
        <v>38</v>
      </c>
      <c r="O5553" s="317">
        <v>3.7919998168945313E-2</v>
      </c>
      <c r="P5553" s="317"/>
      <c r="Q5553" s="36">
        <v>429</v>
      </c>
      <c r="R5553" s="317">
        <v>4.3019998818635941E-2</v>
      </c>
      <c r="S5553" s="317"/>
      <c r="T5553" t="s">
        <v>380</v>
      </c>
      <c r="BA5553" s="395">
        <v>1</v>
      </c>
      <c r="BB5553" s="396" t="s">
        <v>861</v>
      </c>
      <c r="BC5553" t="str">
        <f t="shared" si="481"/>
        <v>RJE</v>
      </c>
      <c r="BD5553" t="str">
        <f t="shared" si="482"/>
        <v>NAoMe_initial_age_decades_80cap</v>
      </c>
      <c r="BE5553" s="397" t="s">
        <v>862</v>
      </c>
      <c r="BF5553" t="str">
        <f t="shared" si="483"/>
        <v>30-39 yrs</v>
      </c>
      <c r="BG5553">
        <f t="shared" si="484"/>
        <v>7</v>
      </c>
      <c r="BH5553" s="398">
        <f t="shared" si="485"/>
        <v>6.25E-2</v>
      </c>
      <c r="BO5553" s="33"/>
    </row>
    <row r="5554" spans="1:67">
      <c r="A5554" s="316" t="s">
        <v>27</v>
      </c>
      <c r="B5554" t="s">
        <v>380</v>
      </c>
      <c r="C5554" t="s">
        <v>910</v>
      </c>
      <c r="D5554" t="s">
        <v>314</v>
      </c>
      <c r="E5554" s="316" t="s">
        <v>215</v>
      </c>
      <c r="F5554" s="316" t="s">
        <v>276</v>
      </c>
      <c r="G5554" s="316" t="s">
        <v>448</v>
      </c>
      <c r="H5554" s="316" t="s">
        <v>322</v>
      </c>
      <c r="I5554" s="316" t="s">
        <v>310</v>
      </c>
      <c r="J5554" s="316" t="s">
        <v>279</v>
      </c>
      <c r="K5554" s="36">
        <v>15</v>
      </c>
      <c r="L5554" s="317">
        <v>0.13392999768257141</v>
      </c>
      <c r="M5554" s="317"/>
      <c r="N5554" s="36">
        <v>106</v>
      </c>
      <c r="O5554" s="317">
        <v>0.10578999668359761</v>
      </c>
      <c r="P5554" s="317"/>
      <c r="Q5554" s="36">
        <v>1024</v>
      </c>
      <c r="R5554" s="317">
        <v>0.1026899963617325</v>
      </c>
      <c r="S5554" s="317"/>
      <c r="T5554" t="s">
        <v>380</v>
      </c>
      <c r="BA5554" s="395">
        <v>1</v>
      </c>
      <c r="BB5554" s="396" t="s">
        <v>861</v>
      </c>
      <c r="BC5554" t="str">
        <f t="shared" si="481"/>
        <v>RJE</v>
      </c>
      <c r="BD5554" t="str">
        <f t="shared" si="482"/>
        <v>NAoMe_initial_age_decades_80cap</v>
      </c>
      <c r="BE5554" s="397" t="s">
        <v>862</v>
      </c>
      <c r="BF5554" t="str">
        <f t="shared" si="483"/>
        <v>40-49 yrs</v>
      </c>
      <c r="BG5554">
        <f t="shared" si="484"/>
        <v>15</v>
      </c>
      <c r="BH5554" s="398">
        <f t="shared" si="485"/>
        <v>0.13392999768257141</v>
      </c>
      <c r="BO5554" s="33"/>
    </row>
    <row r="5555" spans="1:67">
      <c r="A5555" s="316" t="s">
        <v>27</v>
      </c>
      <c r="B5555" t="s">
        <v>380</v>
      </c>
      <c r="C5555" t="s">
        <v>910</v>
      </c>
      <c r="D5555" t="s">
        <v>314</v>
      </c>
      <c r="E5555" s="316" t="s">
        <v>215</v>
      </c>
      <c r="F5555" s="316" t="s">
        <v>276</v>
      </c>
      <c r="G5555" s="316" t="s">
        <v>448</v>
      </c>
      <c r="H5555" s="316" t="s">
        <v>322</v>
      </c>
      <c r="I5555" s="316" t="s">
        <v>310</v>
      </c>
      <c r="J5555" s="316" t="s">
        <v>280</v>
      </c>
      <c r="K5555" s="36">
        <v>16</v>
      </c>
      <c r="L5555" s="317">
        <v>0.14285999536514279</v>
      </c>
      <c r="M5555" s="317"/>
      <c r="N5555" s="36">
        <v>183</v>
      </c>
      <c r="O5555" s="317">
        <v>0.18263000249862671</v>
      </c>
      <c r="P5555" s="317"/>
      <c r="Q5555" s="36">
        <v>1733</v>
      </c>
      <c r="R5555" s="317">
        <v>0.17378999292850489</v>
      </c>
      <c r="S5555" s="317"/>
      <c r="T5555" t="s">
        <v>380</v>
      </c>
      <c r="BA5555" s="395">
        <v>1</v>
      </c>
      <c r="BB5555" s="396" t="s">
        <v>861</v>
      </c>
      <c r="BC5555" t="str">
        <f t="shared" si="481"/>
        <v>RJE</v>
      </c>
      <c r="BD5555" t="str">
        <f t="shared" si="482"/>
        <v>NAoMe_initial_age_decades_80cap</v>
      </c>
      <c r="BE5555" s="397" t="s">
        <v>862</v>
      </c>
      <c r="BF5555" t="str">
        <f t="shared" si="483"/>
        <v>50-59 yrs</v>
      </c>
      <c r="BG5555">
        <f t="shared" si="484"/>
        <v>16</v>
      </c>
      <c r="BH5555" s="398">
        <f t="shared" si="485"/>
        <v>0.14285999536514279</v>
      </c>
      <c r="BO5555" s="33"/>
    </row>
    <row r="5556" spans="1:67">
      <c r="A5556" s="316" t="s">
        <v>27</v>
      </c>
      <c r="B5556" t="s">
        <v>380</v>
      </c>
      <c r="C5556" t="s">
        <v>910</v>
      </c>
      <c r="D5556" t="s">
        <v>314</v>
      </c>
      <c r="E5556" s="316" t="s">
        <v>215</v>
      </c>
      <c r="F5556" s="316" t="s">
        <v>276</v>
      </c>
      <c r="G5556" s="316" t="s">
        <v>448</v>
      </c>
      <c r="H5556" s="316" t="s">
        <v>322</v>
      </c>
      <c r="I5556" s="316" t="s">
        <v>310</v>
      </c>
      <c r="J5556" s="316" t="s">
        <v>281</v>
      </c>
      <c r="K5556" s="36">
        <v>21</v>
      </c>
      <c r="L5556" s="317">
        <v>0.1875</v>
      </c>
      <c r="M5556" s="317"/>
      <c r="N5556" s="36">
        <v>162</v>
      </c>
      <c r="O5556" s="317">
        <v>0.16167999804019931</v>
      </c>
      <c r="P5556" s="317"/>
      <c r="Q5556" s="36">
        <v>1931</v>
      </c>
      <c r="R5556" s="317">
        <v>0.19363999366760251</v>
      </c>
      <c r="S5556" s="317"/>
      <c r="T5556" t="s">
        <v>380</v>
      </c>
      <c r="BA5556" s="395">
        <v>1</v>
      </c>
      <c r="BB5556" s="396" t="s">
        <v>861</v>
      </c>
      <c r="BC5556" t="str">
        <f t="shared" si="481"/>
        <v>RJE</v>
      </c>
      <c r="BD5556" t="str">
        <f t="shared" si="482"/>
        <v>NAoMe_initial_age_decades_80cap</v>
      </c>
      <c r="BE5556" s="397" t="s">
        <v>862</v>
      </c>
      <c r="BF5556" t="str">
        <f t="shared" si="483"/>
        <v>60-69 yrs</v>
      </c>
      <c r="BG5556">
        <f t="shared" si="484"/>
        <v>21</v>
      </c>
      <c r="BH5556" s="398">
        <f t="shared" si="485"/>
        <v>0.1875</v>
      </c>
      <c r="BO5556" s="33"/>
    </row>
    <row r="5557" spans="1:67">
      <c r="A5557" s="316" t="s">
        <v>27</v>
      </c>
      <c r="B5557" t="s">
        <v>380</v>
      </c>
      <c r="C5557" t="s">
        <v>910</v>
      </c>
      <c r="D5557" t="s">
        <v>314</v>
      </c>
      <c r="E5557" s="316" t="s">
        <v>215</v>
      </c>
      <c r="F5557" s="316" t="s">
        <v>276</v>
      </c>
      <c r="G5557" s="316" t="s">
        <v>448</v>
      </c>
      <c r="H5557" s="316" t="s">
        <v>322</v>
      </c>
      <c r="I5557" s="316" t="s">
        <v>310</v>
      </c>
      <c r="J5557" s="316" t="s">
        <v>282</v>
      </c>
      <c r="K5557" s="36">
        <v>27</v>
      </c>
      <c r="L5557" s="317">
        <v>0.24107000231742859</v>
      </c>
      <c r="M5557" s="317"/>
      <c r="N5557" s="36">
        <v>259</v>
      </c>
      <c r="O5557" s="317">
        <v>0.2584800124168396</v>
      </c>
      <c r="P5557" s="317"/>
      <c r="Q5557" s="36">
        <v>2493</v>
      </c>
      <c r="R5557" s="317">
        <v>0.25</v>
      </c>
      <c r="S5557" s="317"/>
      <c r="T5557" t="s">
        <v>380</v>
      </c>
      <c r="BA5557" s="395">
        <v>1</v>
      </c>
      <c r="BB5557" s="396" t="s">
        <v>861</v>
      </c>
      <c r="BC5557" t="str">
        <f t="shared" si="481"/>
        <v>RJE</v>
      </c>
      <c r="BD5557" t="str">
        <f t="shared" si="482"/>
        <v>NAoMe_initial_age_decades_80cap</v>
      </c>
      <c r="BE5557" s="397" t="s">
        <v>862</v>
      </c>
      <c r="BF5557" t="str">
        <f t="shared" si="483"/>
        <v>70-79 yrs</v>
      </c>
      <c r="BG5557">
        <f t="shared" si="484"/>
        <v>27</v>
      </c>
      <c r="BH5557" s="398">
        <f t="shared" si="485"/>
        <v>0.24107000231742859</v>
      </c>
      <c r="BO5557" s="33"/>
    </row>
    <row r="5558" spans="1:67">
      <c r="A5558" s="316" t="s">
        <v>27</v>
      </c>
      <c r="B5558" t="s">
        <v>380</v>
      </c>
      <c r="C5558" t="s">
        <v>910</v>
      </c>
      <c r="D5558" t="s">
        <v>314</v>
      </c>
      <c r="E5558" s="316" t="s">
        <v>215</v>
      </c>
      <c r="F5558" s="316" t="s">
        <v>276</v>
      </c>
      <c r="G5558" s="316" t="s">
        <v>448</v>
      </c>
      <c r="H5558" s="316" t="s">
        <v>322</v>
      </c>
      <c r="I5558" s="316" t="s">
        <v>310</v>
      </c>
      <c r="J5558" s="316" t="s">
        <v>283</v>
      </c>
      <c r="K5558" s="36">
        <v>26</v>
      </c>
      <c r="L5558" s="317">
        <v>0.23214000463485721</v>
      </c>
      <c r="M5558" s="317"/>
      <c r="N5558" s="36">
        <v>248</v>
      </c>
      <c r="O5558" s="317">
        <v>0.24750000238418579</v>
      </c>
      <c r="P5558" s="317"/>
      <c r="Q5558" s="36">
        <v>2292</v>
      </c>
      <c r="R5558" s="317">
        <v>0.2298399955034256</v>
      </c>
      <c r="S5558" s="317"/>
      <c r="T5558" t="s">
        <v>380</v>
      </c>
      <c r="BA5558" s="395">
        <v>1</v>
      </c>
      <c r="BB5558" s="396" t="s">
        <v>861</v>
      </c>
      <c r="BC5558" t="str">
        <f t="shared" si="481"/>
        <v>RJE</v>
      </c>
      <c r="BD5558" t="str">
        <f t="shared" si="482"/>
        <v>NAoMe_initial_age_decades_80cap</v>
      </c>
      <c r="BE5558" s="397" t="s">
        <v>862</v>
      </c>
      <c r="BF5558" t="str">
        <f t="shared" si="483"/>
        <v>80+ yrs</v>
      </c>
      <c r="BG5558">
        <f t="shared" si="484"/>
        <v>26</v>
      </c>
      <c r="BH5558" s="398">
        <f t="shared" si="485"/>
        <v>0.23214000463485721</v>
      </c>
      <c r="BO5558" s="33"/>
    </row>
    <row r="5559" spans="1:67">
      <c r="A5559" s="316" t="s">
        <v>27</v>
      </c>
      <c r="B5559" t="s">
        <v>380</v>
      </c>
      <c r="C5559" t="s">
        <v>910</v>
      </c>
      <c r="D5559" t="s">
        <v>314</v>
      </c>
      <c r="E5559" s="316" t="s">
        <v>215</v>
      </c>
      <c r="F5559" s="316" t="s">
        <v>276</v>
      </c>
      <c r="G5559" s="316" t="s">
        <v>448</v>
      </c>
      <c r="H5559" s="316" t="s">
        <v>322</v>
      </c>
      <c r="I5559" s="316" t="s">
        <v>341</v>
      </c>
      <c r="J5559" s="316" t="s">
        <v>13</v>
      </c>
      <c r="K5559" s="36">
        <v>70</v>
      </c>
      <c r="L5559" s="317">
        <v>0.625</v>
      </c>
      <c r="M5559" s="317">
        <v>0.63635998964309692</v>
      </c>
      <c r="N5559" s="36">
        <v>639</v>
      </c>
      <c r="O5559" s="317">
        <v>0.63771998882293701</v>
      </c>
      <c r="P5559" s="317">
        <v>0.64938998222351074</v>
      </c>
      <c r="Q5559" s="36">
        <v>6753</v>
      </c>
      <c r="R5559" s="317">
        <v>0.67720001935958862</v>
      </c>
      <c r="S5559" s="317">
        <v>0.69554001092910767</v>
      </c>
      <c r="T5559" t="s">
        <v>380</v>
      </c>
      <c r="BA5559" s="395">
        <v>1</v>
      </c>
      <c r="BB5559" s="396" t="s">
        <v>861</v>
      </c>
      <c r="BC5559" t="str">
        <f t="shared" si="481"/>
        <v>RJE</v>
      </c>
      <c r="BD5559" t="str">
        <f t="shared" si="482"/>
        <v>NAoMe_initial_ch_score_2cap</v>
      </c>
      <c r="BE5559" s="397" t="s">
        <v>862</v>
      </c>
      <c r="BF5559" t="str">
        <f t="shared" si="483"/>
        <v>0</v>
      </c>
      <c r="BG5559">
        <f t="shared" si="484"/>
        <v>70</v>
      </c>
      <c r="BH5559" s="398">
        <f t="shared" si="485"/>
        <v>0.625</v>
      </c>
      <c r="BO5559" s="33"/>
    </row>
    <row r="5560" spans="1:67">
      <c r="A5560" s="316" t="s">
        <v>27</v>
      </c>
      <c r="B5560" t="s">
        <v>380</v>
      </c>
      <c r="C5560" t="s">
        <v>910</v>
      </c>
      <c r="D5560" t="s">
        <v>314</v>
      </c>
      <c r="E5560" s="316" t="s">
        <v>215</v>
      </c>
      <c r="F5560" s="316" t="s">
        <v>276</v>
      </c>
      <c r="G5560" s="316" t="s">
        <v>448</v>
      </c>
      <c r="H5560" s="316" t="s">
        <v>322</v>
      </c>
      <c r="I5560" s="316" t="s">
        <v>341</v>
      </c>
      <c r="J5560" s="316" t="s">
        <v>14</v>
      </c>
      <c r="K5560" s="36">
        <v>25</v>
      </c>
      <c r="L5560" s="317">
        <v>0.22321000695228579</v>
      </c>
      <c r="M5560" s="317">
        <v>0.22727000713348389</v>
      </c>
      <c r="N5560" s="36">
        <v>178</v>
      </c>
      <c r="O5560" s="317">
        <v>0.17764000594615939</v>
      </c>
      <c r="P5560" s="317">
        <v>0.18088999390602109</v>
      </c>
      <c r="Q5560" s="36">
        <v>1630</v>
      </c>
      <c r="R5560" s="317">
        <v>0.16346000134944921</v>
      </c>
      <c r="S5560" s="317">
        <v>0.16788999736309049</v>
      </c>
      <c r="T5560" t="s">
        <v>380</v>
      </c>
      <c r="BA5560" s="395">
        <v>1</v>
      </c>
      <c r="BB5560" s="396" t="s">
        <v>861</v>
      </c>
      <c r="BC5560" t="str">
        <f t="shared" si="481"/>
        <v>RJE</v>
      </c>
      <c r="BD5560" t="str">
        <f t="shared" si="482"/>
        <v>NAoMe_initial_ch_score_2cap</v>
      </c>
      <c r="BE5560" s="397" t="s">
        <v>862</v>
      </c>
      <c r="BF5560" t="str">
        <f t="shared" si="483"/>
        <v>1</v>
      </c>
      <c r="BG5560">
        <f t="shared" si="484"/>
        <v>25</v>
      </c>
      <c r="BH5560" s="398">
        <f t="shared" si="485"/>
        <v>0.22321000695228579</v>
      </c>
      <c r="BO5560" s="33"/>
    </row>
    <row r="5561" spans="1:67">
      <c r="A5561" s="316" t="s">
        <v>27</v>
      </c>
      <c r="B5561" t="s">
        <v>380</v>
      </c>
      <c r="C5561" t="s">
        <v>910</v>
      </c>
      <c r="D5561" t="s">
        <v>314</v>
      </c>
      <c r="E5561" s="316" t="s">
        <v>215</v>
      </c>
      <c r="F5561" s="316" t="s">
        <v>276</v>
      </c>
      <c r="G5561" s="316" t="s">
        <v>448</v>
      </c>
      <c r="H5561" s="316" t="s">
        <v>322</v>
      </c>
      <c r="I5561" s="316" t="s">
        <v>341</v>
      </c>
      <c r="J5561" s="316" t="s">
        <v>301</v>
      </c>
      <c r="K5561" s="36">
        <v>15</v>
      </c>
      <c r="L5561" s="317">
        <v>0.13392999768257141</v>
      </c>
      <c r="M5561" s="317">
        <v>0.13636000454425809</v>
      </c>
      <c r="N5561" s="36">
        <v>167</v>
      </c>
      <c r="O5561" s="317">
        <v>0.1666699945926666</v>
      </c>
      <c r="P5561" s="317">
        <v>0.16971999406814581</v>
      </c>
      <c r="Q5561" s="36">
        <v>1326</v>
      </c>
      <c r="R5561" s="317">
        <v>0.132970005273819</v>
      </c>
      <c r="S5561" s="317">
        <v>0.13657000660896301</v>
      </c>
      <c r="T5561" t="s">
        <v>380</v>
      </c>
      <c r="BA5561" s="395">
        <v>1</v>
      </c>
      <c r="BB5561" s="396" t="s">
        <v>861</v>
      </c>
      <c r="BC5561" t="str">
        <f t="shared" si="481"/>
        <v>RJE</v>
      </c>
      <c r="BD5561" t="str">
        <f t="shared" si="482"/>
        <v>NAoMe_initial_ch_score_2cap</v>
      </c>
      <c r="BE5561" s="397" t="s">
        <v>862</v>
      </c>
      <c r="BF5561" t="str">
        <f t="shared" si="483"/>
        <v>2+</v>
      </c>
      <c r="BG5561">
        <f t="shared" si="484"/>
        <v>15</v>
      </c>
      <c r="BH5561" s="398">
        <f t="shared" si="485"/>
        <v>0.13392999768257141</v>
      </c>
      <c r="BO5561" s="33"/>
    </row>
    <row r="5562" spans="1:67">
      <c r="A5562" s="316" t="s">
        <v>27</v>
      </c>
      <c r="B5562" t="s">
        <v>380</v>
      </c>
      <c r="C5562" t="s">
        <v>910</v>
      </c>
      <c r="D5562" t="s">
        <v>314</v>
      </c>
      <c r="E5562" s="316" t="s">
        <v>215</v>
      </c>
      <c r="F5562" s="316" t="s">
        <v>276</v>
      </c>
      <c r="G5562" s="316" t="s">
        <v>448</v>
      </c>
      <c r="H5562" s="316" t="s">
        <v>322</v>
      </c>
      <c r="I5562" s="316" t="s">
        <v>341</v>
      </c>
      <c r="J5562" s="316" t="s">
        <v>260</v>
      </c>
      <c r="K5562" s="36">
        <v>2</v>
      </c>
      <c r="L5562" s="317">
        <v>1.7859999090433121E-2</v>
      </c>
      <c r="M5562" s="317"/>
      <c r="N5562" s="36">
        <v>18</v>
      </c>
      <c r="O5562" s="317">
        <v>1.7960000783205029E-2</v>
      </c>
      <c r="P5562" s="317"/>
      <c r="Q5562" s="36">
        <v>263</v>
      </c>
      <c r="R5562" s="317">
        <v>2.6370000094175339E-2</v>
      </c>
      <c r="S5562" s="317"/>
      <c r="T5562" t="s">
        <v>380</v>
      </c>
      <c r="BA5562" s="395">
        <v>1</v>
      </c>
      <c r="BB5562" s="396" t="s">
        <v>861</v>
      </c>
      <c r="BC5562" t="str">
        <f t="shared" si="481"/>
        <v>RJE</v>
      </c>
      <c r="BD5562" t="str">
        <f t="shared" si="482"/>
        <v>NAoMe_initial_ch_score_2cap</v>
      </c>
      <c r="BE5562" s="397" t="s">
        <v>862</v>
      </c>
      <c r="BF5562" t="str">
        <f t="shared" si="483"/>
        <v>Unknown</v>
      </c>
      <c r="BG5562">
        <f t="shared" si="484"/>
        <v>2</v>
      </c>
      <c r="BH5562" s="398">
        <f t="shared" si="485"/>
        <v>1.7859999090433121E-2</v>
      </c>
      <c r="BO5562" s="33"/>
    </row>
    <row r="5563" spans="1:67">
      <c r="A5563" s="316" t="s">
        <v>27</v>
      </c>
      <c r="B5563" t="s">
        <v>380</v>
      </c>
      <c r="C5563" t="s">
        <v>910</v>
      </c>
      <c r="D5563" t="s">
        <v>314</v>
      </c>
      <c r="E5563" s="316" t="s">
        <v>215</v>
      </c>
      <c r="F5563" s="316" t="s">
        <v>276</v>
      </c>
      <c r="G5563" s="316" t="s">
        <v>448</v>
      </c>
      <c r="H5563" s="316" t="s">
        <v>322</v>
      </c>
      <c r="I5563" s="316" t="s">
        <v>309</v>
      </c>
      <c r="J5563" s="316" t="s">
        <v>289</v>
      </c>
      <c r="K5563" s="36">
        <v>32</v>
      </c>
      <c r="L5563" s="317">
        <v>0.28571000695228582</v>
      </c>
      <c r="M5563" s="317"/>
      <c r="N5563" s="36">
        <v>317</v>
      </c>
      <c r="O5563" s="317">
        <v>0.31637001037597662</v>
      </c>
      <c r="P5563" s="317"/>
      <c r="Q5563" s="36">
        <v>3283</v>
      </c>
      <c r="R5563" s="317">
        <v>0.3292199969291687</v>
      </c>
      <c r="S5563" s="317"/>
      <c r="T5563" t="s">
        <v>380</v>
      </c>
      <c r="BA5563" s="395">
        <v>1</v>
      </c>
      <c r="BB5563" s="396" t="s">
        <v>861</v>
      </c>
      <c r="BC5563" t="str">
        <f t="shared" si="481"/>
        <v>RJE</v>
      </c>
      <c r="BD5563" t="str">
        <f t="shared" si="482"/>
        <v>NAoMe_initial_diagnosis_year</v>
      </c>
      <c r="BE5563" s="397" t="s">
        <v>862</v>
      </c>
      <c r="BF5563" t="str">
        <f t="shared" si="483"/>
        <v>2021</v>
      </c>
      <c r="BG5563">
        <f t="shared" si="484"/>
        <v>32</v>
      </c>
      <c r="BH5563" s="398">
        <f t="shared" si="485"/>
        <v>0.28571000695228582</v>
      </c>
      <c r="BO5563" s="33"/>
    </row>
    <row r="5564" spans="1:67">
      <c r="A5564" s="316" t="s">
        <v>27</v>
      </c>
      <c r="B5564" t="s">
        <v>380</v>
      </c>
      <c r="C5564" t="s">
        <v>910</v>
      </c>
      <c r="D5564" t="s">
        <v>314</v>
      </c>
      <c r="E5564" s="316" t="s">
        <v>215</v>
      </c>
      <c r="F5564" s="316" t="s">
        <v>276</v>
      </c>
      <c r="G5564" s="316" t="s">
        <v>448</v>
      </c>
      <c r="H5564" s="316" t="s">
        <v>322</v>
      </c>
      <c r="I5564" s="316" t="s">
        <v>309</v>
      </c>
      <c r="J5564" s="316" t="s">
        <v>816</v>
      </c>
      <c r="K5564" s="36">
        <v>31</v>
      </c>
      <c r="L5564" s="317">
        <v>0.27678999304771418</v>
      </c>
      <c r="M5564" s="317"/>
      <c r="N5564" s="36">
        <v>308</v>
      </c>
      <c r="O5564" s="317">
        <v>0.3073900043964386</v>
      </c>
      <c r="P5564" s="317"/>
      <c r="Q5564" s="36">
        <v>3315</v>
      </c>
      <c r="R5564" s="317">
        <v>0.33243000507354742</v>
      </c>
      <c r="S5564" s="317"/>
      <c r="T5564" t="s">
        <v>380</v>
      </c>
      <c r="BA5564" s="395">
        <v>1</v>
      </c>
      <c r="BB5564" s="396" t="s">
        <v>861</v>
      </c>
      <c r="BC5564" t="str">
        <f t="shared" si="481"/>
        <v>RJE</v>
      </c>
      <c r="BD5564" t="str">
        <f t="shared" si="482"/>
        <v>NAoMe_initial_diagnosis_year</v>
      </c>
      <c r="BE5564" s="397" t="s">
        <v>862</v>
      </c>
      <c r="BF5564" t="str">
        <f t="shared" si="483"/>
        <v>2022</v>
      </c>
      <c r="BG5564">
        <f t="shared" si="484"/>
        <v>31</v>
      </c>
      <c r="BH5564" s="398">
        <f t="shared" si="485"/>
        <v>0.27678999304771418</v>
      </c>
      <c r="BO5564" s="33"/>
    </row>
    <row r="5565" spans="1:67">
      <c r="A5565" s="316" t="s">
        <v>27</v>
      </c>
      <c r="B5565" t="s">
        <v>380</v>
      </c>
      <c r="C5565" t="s">
        <v>910</v>
      </c>
      <c r="D5565" t="s">
        <v>314</v>
      </c>
      <c r="E5565" s="316" t="s">
        <v>215</v>
      </c>
      <c r="F5565" s="316" t="s">
        <v>276</v>
      </c>
      <c r="G5565" s="316" t="s">
        <v>448</v>
      </c>
      <c r="H5565" s="316" t="s">
        <v>322</v>
      </c>
      <c r="I5565" s="316" t="s">
        <v>309</v>
      </c>
      <c r="J5565" s="316" t="s">
        <v>946</v>
      </c>
      <c r="K5565" s="36">
        <v>49</v>
      </c>
      <c r="L5565" s="317">
        <v>0.4375</v>
      </c>
      <c r="M5565" s="317"/>
      <c r="N5565" s="36">
        <v>377</v>
      </c>
      <c r="O5565" s="317">
        <v>0.3762499988079071</v>
      </c>
      <c r="P5565" s="317"/>
      <c r="Q5565" s="36">
        <v>3374</v>
      </c>
      <c r="R5565" s="317">
        <v>0.33834999799728388</v>
      </c>
      <c r="S5565" s="317"/>
      <c r="T5565" t="s">
        <v>380</v>
      </c>
      <c r="BA5565" s="395">
        <v>1</v>
      </c>
      <c r="BB5565" s="396" t="s">
        <v>861</v>
      </c>
      <c r="BC5565" t="str">
        <f t="shared" si="481"/>
        <v>RJE</v>
      </c>
      <c r="BD5565" t="str">
        <f t="shared" si="482"/>
        <v>NAoMe_initial_diagnosis_year</v>
      </c>
      <c r="BE5565" s="397" t="s">
        <v>862</v>
      </c>
      <c r="BF5565" t="str">
        <f t="shared" si="483"/>
        <v>2023</v>
      </c>
      <c r="BG5565">
        <f t="shared" si="484"/>
        <v>49</v>
      </c>
      <c r="BH5565" s="398">
        <f t="shared" si="485"/>
        <v>0.4375</v>
      </c>
      <c r="BO5565" s="33"/>
    </row>
    <row r="5566" spans="1:67">
      <c r="A5566" s="316" t="s">
        <v>27</v>
      </c>
      <c r="B5566" t="s">
        <v>380</v>
      </c>
      <c r="C5566" t="s">
        <v>910</v>
      </c>
      <c r="D5566" t="s">
        <v>314</v>
      </c>
      <c r="E5566" s="316" t="s">
        <v>215</v>
      </c>
      <c r="F5566" s="316" t="s">
        <v>276</v>
      </c>
      <c r="G5566" s="316" t="s">
        <v>448</v>
      </c>
      <c r="H5566" s="316" t="s">
        <v>322</v>
      </c>
      <c r="I5566" s="316" t="s">
        <v>331</v>
      </c>
      <c r="J5566" s="316" t="s">
        <v>332</v>
      </c>
      <c r="K5566" s="36">
        <v>6</v>
      </c>
      <c r="L5566" s="317">
        <v>5.356999859213829E-2</v>
      </c>
      <c r="M5566" s="317">
        <v>6.9770000874996185E-2</v>
      </c>
      <c r="N5566" s="36">
        <v>51</v>
      </c>
      <c r="O5566" s="317">
        <v>5.090000107884407E-2</v>
      </c>
      <c r="P5566" s="317">
        <v>6.0430001467466347E-2</v>
      </c>
      <c r="Q5566" s="36">
        <v>434</v>
      </c>
      <c r="R5566" s="317">
        <v>4.3519999831914902E-2</v>
      </c>
      <c r="S5566" s="317">
        <v>5.2159998565912247E-2</v>
      </c>
      <c r="T5566" t="s">
        <v>380</v>
      </c>
      <c r="BA5566" s="395">
        <v>1</v>
      </c>
      <c r="BB5566" s="396" t="s">
        <v>861</v>
      </c>
      <c r="BC5566" t="str">
        <f t="shared" si="481"/>
        <v>RJE</v>
      </c>
      <c r="BD5566" t="str">
        <f t="shared" si="482"/>
        <v>NAoMe_initial_disease_group</v>
      </c>
      <c r="BE5566" s="397" t="s">
        <v>862</v>
      </c>
      <c r="BF5566" t="str">
        <f t="shared" si="483"/>
        <v>Advanced M0</v>
      </c>
      <c r="BG5566">
        <f t="shared" si="484"/>
        <v>6</v>
      </c>
      <c r="BH5566" s="398">
        <f t="shared" si="485"/>
        <v>5.356999859213829E-2</v>
      </c>
      <c r="BO5566" s="33"/>
    </row>
    <row r="5567" spans="1:67">
      <c r="A5567" s="316" t="s">
        <v>27</v>
      </c>
      <c r="B5567" t="s">
        <v>380</v>
      </c>
      <c r="C5567" t="s">
        <v>910</v>
      </c>
      <c r="D5567" t="s">
        <v>314</v>
      </c>
      <c r="E5567" s="316" t="s">
        <v>215</v>
      </c>
      <c r="F5567" s="316" t="s">
        <v>276</v>
      </c>
      <c r="G5567" s="316" t="s">
        <v>448</v>
      </c>
      <c r="H5567" s="316" t="s">
        <v>322</v>
      </c>
      <c r="I5567" s="316" t="s">
        <v>331</v>
      </c>
      <c r="J5567" s="316" t="s">
        <v>333</v>
      </c>
      <c r="K5567" s="36">
        <v>49</v>
      </c>
      <c r="L5567" s="317">
        <v>0.4375</v>
      </c>
      <c r="M5567" s="317">
        <v>0.56976997852325439</v>
      </c>
      <c r="N5567" s="36">
        <v>561</v>
      </c>
      <c r="O5567" s="317">
        <v>0.55988001823425293</v>
      </c>
      <c r="P5567" s="317">
        <v>0.66469001770019531</v>
      </c>
      <c r="Q5567" s="36">
        <v>6159</v>
      </c>
      <c r="R5567" s="317">
        <v>0.6176300048828125</v>
      </c>
      <c r="S5567" s="317">
        <v>0.74026000499725342</v>
      </c>
      <c r="T5567" t="s">
        <v>380</v>
      </c>
      <c r="BA5567" s="395">
        <v>1</v>
      </c>
      <c r="BB5567" s="396" t="s">
        <v>861</v>
      </c>
      <c r="BC5567" t="str">
        <f t="shared" si="481"/>
        <v>RJE</v>
      </c>
      <c r="BD5567" t="str">
        <f t="shared" si="482"/>
        <v>NAoMe_initial_disease_group</v>
      </c>
      <c r="BE5567" s="397" t="s">
        <v>862</v>
      </c>
      <c r="BF5567" t="str">
        <f t="shared" si="483"/>
        <v>Advanced M1</v>
      </c>
      <c r="BG5567">
        <f t="shared" si="484"/>
        <v>49</v>
      </c>
      <c r="BH5567" s="398">
        <f t="shared" si="485"/>
        <v>0.4375</v>
      </c>
      <c r="BO5567" s="33"/>
    </row>
    <row r="5568" spans="1:67">
      <c r="A5568" s="316" t="s">
        <v>27</v>
      </c>
      <c r="B5568" t="s">
        <v>380</v>
      </c>
      <c r="C5568" t="s">
        <v>910</v>
      </c>
      <c r="D5568" t="s">
        <v>314</v>
      </c>
      <c r="E5568" s="316" t="s">
        <v>215</v>
      </c>
      <c r="F5568" s="316" t="s">
        <v>276</v>
      </c>
      <c r="G5568" s="316" t="s">
        <v>448</v>
      </c>
      <c r="H5568" s="316" t="s">
        <v>322</v>
      </c>
      <c r="I5568" s="316" t="s">
        <v>331</v>
      </c>
      <c r="J5568" s="316" t="s">
        <v>334</v>
      </c>
      <c r="K5568" s="36">
        <v>2</v>
      </c>
      <c r="L5568" s="317">
        <v>1.7859999090433121E-2</v>
      </c>
      <c r="M5568" s="317">
        <v>2.3259999230504039E-2</v>
      </c>
      <c r="N5568" s="36">
        <v>7</v>
      </c>
      <c r="O5568" s="317">
        <v>6.9900001399219036E-3</v>
      </c>
      <c r="P5568" s="317">
        <v>8.2900002598762512E-3</v>
      </c>
      <c r="Q5568" s="36">
        <v>64</v>
      </c>
      <c r="R5568" s="317">
        <v>6.4199999906122676E-3</v>
      </c>
      <c r="S5568" s="317">
        <v>7.689999882131815E-3</v>
      </c>
      <c r="T5568" t="s">
        <v>380</v>
      </c>
      <c r="BA5568" s="395">
        <v>1</v>
      </c>
      <c r="BB5568" s="396" t="s">
        <v>861</v>
      </c>
      <c r="BC5568" t="str">
        <f t="shared" si="481"/>
        <v>RJE</v>
      </c>
      <c r="BD5568" t="str">
        <f t="shared" si="482"/>
        <v>NAoMe_initial_disease_group</v>
      </c>
      <c r="BE5568" s="397" t="s">
        <v>862</v>
      </c>
      <c r="BF5568" t="str">
        <f t="shared" si="483"/>
        <v>DCIS</v>
      </c>
      <c r="BG5568">
        <f t="shared" si="484"/>
        <v>2</v>
      </c>
      <c r="BH5568" s="398">
        <f t="shared" si="485"/>
        <v>1.7859999090433121E-2</v>
      </c>
      <c r="BO5568" s="33"/>
    </row>
    <row r="5569" spans="1:67">
      <c r="A5569" s="316" t="s">
        <v>27</v>
      </c>
      <c r="B5569" t="s">
        <v>380</v>
      </c>
      <c r="C5569" t="s">
        <v>910</v>
      </c>
      <c r="D5569" t="s">
        <v>314</v>
      </c>
      <c r="E5569" s="316" t="s">
        <v>215</v>
      </c>
      <c r="F5569" s="316" t="s">
        <v>276</v>
      </c>
      <c r="G5569" s="316" t="s">
        <v>448</v>
      </c>
      <c r="H5569" s="316" t="s">
        <v>322</v>
      </c>
      <c r="I5569" s="316" t="s">
        <v>331</v>
      </c>
      <c r="J5569" s="316" t="s">
        <v>335</v>
      </c>
      <c r="K5569" s="36">
        <v>29</v>
      </c>
      <c r="L5569" s="317">
        <v>0.25892999768257141</v>
      </c>
      <c r="M5569" s="317">
        <v>0.33720999956130981</v>
      </c>
      <c r="N5569" s="36">
        <v>225</v>
      </c>
      <c r="O5569" s="317">
        <v>0.22454999387264249</v>
      </c>
      <c r="P5569" s="317">
        <v>0.26658999919891357</v>
      </c>
      <c r="Q5569" s="36">
        <v>1663</v>
      </c>
      <c r="R5569" s="317">
        <v>0.16676999628543851</v>
      </c>
      <c r="S5569" s="317">
        <v>0.19988000392913821</v>
      </c>
      <c r="T5569" t="s">
        <v>380</v>
      </c>
      <c r="BA5569" s="395">
        <v>1</v>
      </c>
      <c r="BB5569" s="396" t="s">
        <v>861</v>
      </c>
      <c r="BC5569" t="str">
        <f t="shared" si="481"/>
        <v>RJE</v>
      </c>
      <c r="BD5569" t="str">
        <f t="shared" si="482"/>
        <v>NAoMe_initial_disease_group</v>
      </c>
      <c r="BE5569" s="397" t="s">
        <v>862</v>
      </c>
      <c r="BF5569" t="str">
        <f t="shared" si="483"/>
        <v>Early invasive</v>
      </c>
      <c r="BG5569">
        <f t="shared" si="484"/>
        <v>29</v>
      </c>
      <c r="BH5569" s="398">
        <f t="shared" si="485"/>
        <v>0.25892999768257141</v>
      </c>
      <c r="BO5569" s="33"/>
    </row>
    <row r="5570" spans="1:67">
      <c r="A5570" s="316" t="s">
        <v>27</v>
      </c>
      <c r="B5570" t="s">
        <v>380</v>
      </c>
      <c r="C5570" t="s">
        <v>910</v>
      </c>
      <c r="D5570" t="s">
        <v>314</v>
      </c>
      <c r="E5570" s="316" t="s">
        <v>215</v>
      </c>
      <c r="F5570" s="316" t="s">
        <v>276</v>
      </c>
      <c r="G5570" s="316" t="s">
        <v>448</v>
      </c>
      <c r="H5570" s="316" t="s">
        <v>322</v>
      </c>
      <c r="I5570" s="316" t="s">
        <v>331</v>
      </c>
      <c r="J5570" s="316" t="s">
        <v>337</v>
      </c>
      <c r="K5570" s="36">
        <v>26</v>
      </c>
      <c r="L5570" s="317">
        <v>0.23214000463485721</v>
      </c>
      <c r="M5570" s="317"/>
      <c r="N5570" s="36">
        <v>158</v>
      </c>
      <c r="O5570" s="317">
        <v>0.15768000483512881</v>
      </c>
      <c r="P5570" s="317"/>
      <c r="Q5570" s="36">
        <v>1652</v>
      </c>
      <c r="R5570" s="317">
        <v>0.1656599938869476</v>
      </c>
      <c r="S5570" s="317"/>
      <c r="T5570" t="s">
        <v>380</v>
      </c>
      <c r="BA5570" s="395">
        <v>1</v>
      </c>
      <c r="BB5570" s="396" t="s">
        <v>861</v>
      </c>
      <c r="BC5570" t="str">
        <f t="shared" si="481"/>
        <v>RJE</v>
      </c>
      <c r="BD5570" t="str">
        <f t="shared" si="482"/>
        <v>NAoMe_initial_disease_group</v>
      </c>
      <c r="BE5570" s="397" t="s">
        <v>862</v>
      </c>
      <c r="BF5570" t="str">
        <f t="shared" si="483"/>
        <v>Unknown stage</v>
      </c>
      <c r="BG5570">
        <f t="shared" si="484"/>
        <v>26</v>
      </c>
      <c r="BH5570" s="398">
        <f t="shared" si="485"/>
        <v>0.23214000463485721</v>
      </c>
      <c r="BO5570" s="33"/>
    </row>
    <row r="5571" spans="1:67">
      <c r="A5571" s="316" t="s">
        <v>27</v>
      </c>
      <c r="B5571" t="s">
        <v>380</v>
      </c>
      <c r="C5571" t="s">
        <v>910</v>
      </c>
      <c r="D5571" t="s">
        <v>314</v>
      </c>
      <c r="E5571" s="316" t="s">
        <v>215</v>
      </c>
      <c r="F5571" s="318" t="s">
        <v>276</v>
      </c>
      <c r="G5571" s="318" t="s">
        <v>448</v>
      </c>
      <c r="H5571" s="318" t="s">
        <v>322</v>
      </c>
      <c r="I5571" s="316" t="s">
        <v>656</v>
      </c>
      <c r="J5571" s="316" t="s">
        <v>286</v>
      </c>
      <c r="K5571" s="36">
        <v>6</v>
      </c>
      <c r="L5571" s="317">
        <v>5.356999859213829E-2</v>
      </c>
      <c r="M5571" s="317">
        <v>5.6600000709295273E-2</v>
      </c>
      <c r="N5571" s="36">
        <v>73</v>
      </c>
      <c r="O5571" s="317">
        <v>7.2849996387958527E-2</v>
      </c>
      <c r="P5571" s="317">
        <v>7.5570002198219299E-2</v>
      </c>
      <c r="Q5571" s="36">
        <v>492</v>
      </c>
      <c r="R5571" s="317">
        <v>4.9339998513460159E-2</v>
      </c>
      <c r="S5571" s="317">
        <v>5.1920000463724143E-2</v>
      </c>
      <c r="T5571" t="s">
        <v>380</v>
      </c>
      <c r="BA5571" s="395">
        <v>1</v>
      </c>
      <c r="BB5571" s="396" t="s">
        <v>861</v>
      </c>
      <c r="BC5571" t="str">
        <f t="shared" ref="BC5571:BC5634" si="486">E5571</f>
        <v>RJE</v>
      </c>
      <c r="BD5571" t="str">
        <f t="shared" ref="BD5571:BD5634" si="487">(LEFT(A5571, LEN(A5571)-7))&amp;"_"&amp;I5571</f>
        <v>NAoMe_initial_ethnicity_grp</v>
      </c>
      <c r="BE5571" s="397" t="s">
        <v>862</v>
      </c>
      <c r="BF5571" t="str">
        <f t="shared" ref="BF5571:BF5634" si="488">J5571</f>
        <v>Asian or Asian British</v>
      </c>
      <c r="BG5571">
        <f t="shared" ref="BG5571:BG5634" si="489">K5571</f>
        <v>6</v>
      </c>
      <c r="BH5571" s="398">
        <f t="shared" ref="BH5571:BH5634" si="490">L5571</f>
        <v>5.356999859213829E-2</v>
      </c>
      <c r="BO5571" s="33"/>
    </row>
    <row r="5572" spans="1:67">
      <c r="A5572" s="316" t="s">
        <v>27</v>
      </c>
      <c r="B5572" t="s">
        <v>380</v>
      </c>
      <c r="C5572" t="s">
        <v>910</v>
      </c>
      <c r="D5572" t="s">
        <v>314</v>
      </c>
      <c r="E5572" s="316" t="s">
        <v>215</v>
      </c>
      <c r="F5572" s="316" t="s">
        <v>276</v>
      </c>
      <c r="G5572" s="316" t="s">
        <v>448</v>
      </c>
      <c r="H5572" s="316" t="s">
        <v>322</v>
      </c>
      <c r="I5572" s="316" t="s">
        <v>656</v>
      </c>
      <c r="J5572" s="316" t="s">
        <v>287</v>
      </c>
      <c r="K5572" s="36">
        <v>2</v>
      </c>
      <c r="L5572" s="317">
        <v>1.7859999090433121E-2</v>
      </c>
      <c r="M5572" s="317">
        <v>1.8869999796152111E-2</v>
      </c>
      <c r="N5572" s="36">
        <v>39</v>
      </c>
      <c r="O5572" s="317">
        <v>3.8920000195503228E-2</v>
      </c>
      <c r="P5572" s="317">
        <v>4.0369998663663857E-2</v>
      </c>
      <c r="Q5572" s="36">
        <v>403</v>
      </c>
      <c r="R5572" s="317">
        <v>4.0410000830888748E-2</v>
      </c>
      <c r="S5572" s="317">
        <v>4.2520001530647278E-2</v>
      </c>
      <c r="T5572" t="s">
        <v>380</v>
      </c>
      <c r="BA5572" s="395">
        <v>1</v>
      </c>
      <c r="BB5572" s="396" t="s">
        <v>861</v>
      </c>
      <c r="BC5572" t="str">
        <f t="shared" si="486"/>
        <v>RJE</v>
      </c>
      <c r="BD5572" t="str">
        <f t="shared" si="487"/>
        <v>NAoMe_initial_ethnicity_grp</v>
      </c>
      <c r="BE5572" s="397" t="s">
        <v>862</v>
      </c>
      <c r="BF5572" t="str">
        <f t="shared" si="488"/>
        <v>Black or Black British</v>
      </c>
      <c r="BG5572">
        <f t="shared" si="489"/>
        <v>2</v>
      </c>
      <c r="BH5572" s="398">
        <f t="shared" si="490"/>
        <v>1.7859999090433121E-2</v>
      </c>
      <c r="BO5572" s="33"/>
    </row>
    <row r="5573" spans="1:67">
      <c r="A5573" s="316" t="s">
        <v>27</v>
      </c>
      <c r="B5573" t="s">
        <v>380</v>
      </c>
      <c r="C5573" t="s">
        <v>910</v>
      </c>
      <c r="D5573" t="s">
        <v>314</v>
      </c>
      <c r="E5573" s="316" t="s">
        <v>215</v>
      </c>
      <c r="F5573" s="316" t="s">
        <v>276</v>
      </c>
      <c r="G5573" s="316" t="s">
        <v>448</v>
      </c>
      <c r="H5573" s="316" t="s">
        <v>322</v>
      </c>
      <c r="I5573" s="316" t="s">
        <v>656</v>
      </c>
      <c r="J5573" s="316" t="s">
        <v>259</v>
      </c>
      <c r="K5573" s="36">
        <v>2</v>
      </c>
      <c r="L5573" s="317">
        <v>1.7859999090433121E-2</v>
      </c>
      <c r="M5573" s="317">
        <v>1.8869999796152111E-2</v>
      </c>
      <c r="N5573" s="36">
        <v>16</v>
      </c>
      <c r="O5573" s="317">
        <v>1.5969999134540561E-2</v>
      </c>
      <c r="P5573" s="317">
        <v>1.655999943614006E-2</v>
      </c>
      <c r="Q5573" s="36">
        <v>98</v>
      </c>
      <c r="R5573" s="317">
        <v>9.8299998790025711E-3</v>
      </c>
      <c r="S5573" s="317">
        <v>1.0339999571442601E-2</v>
      </c>
      <c r="T5573" t="s">
        <v>380</v>
      </c>
      <c r="BA5573" s="395">
        <v>1</v>
      </c>
      <c r="BB5573" s="396" t="s">
        <v>861</v>
      </c>
      <c r="BC5573" t="str">
        <f t="shared" si="486"/>
        <v>RJE</v>
      </c>
      <c r="BD5573" t="str">
        <f t="shared" si="487"/>
        <v>NAoMe_initial_ethnicity_grp</v>
      </c>
      <c r="BE5573" s="397" t="s">
        <v>862</v>
      </c>
      <c r="BF5573" t="str">
        <f t="shared" si="488"/>
        <v>Mixed</v>
      </c>
      <c r="BG5573">
        <f t="shared" si="489"/>
        <v>2</v>
      </c>
      <c r="BH5573" s="398">
        <f t="shared" si="490"/>
        <v>1.7859999090433121E-2</v>
      </c>
      <c r="BO5573" s="33"/>
    </row>
    <row r="5574" spans="1:67">
      <c r="A5574" s="316" t="s">
        <v>27</v>
      </c>
      <c r="B5574" t="s">
        <v>380</v>
      </c>
      <c r="C5574" t="s">
        <v>910</v>
      </c>
      <c r="D5574" t="s">
        <v>314</v>
      </c>
      <c r="E5574" s="316" t="s">
        <v>215</v>
      </c>
      <c r="F5574" s="316" t="s">
        <v>276</v>
      </c>
      <c r="G5574" s="316" t="s">
        <v>448</v>
      </c>
      <c r="H5574" s="316" t="s">
        <v>322</v>
      </c>
      <c r="I5574" s="316" t="s">
        <v>656</v>
      </c>
      <c r="J5574" s="316" t="s">
        <v>288</v>
      </c>
      <c r="K5574" s="36">
        <v>0</v>
      </c>
      <c r="L5574" s="317">
        <v>0</v>
      </c>
      <c r="M5574" s="317">
        <v>0</v>
      </c>
      <c r="N5574" s="36">
        <v>11</v>
      </c>
      <c r="O5574" s="317">
        <v>1.097999978810549E-2</v>
      </c>
      <c r="P5574" s="317">
        <v>1.138999965041876E-2</v>
      </c>
      <c r="Q5574" s="36">
        <v>246</v>
      </c>
      <c r="R5574" s="317">
        <v>2.466999925673008E-2</v>
      </c>
      <c r="S5574" s="317">
        <v>2.5960000231862072E-2</v>
      </c>
      <c r="T5574" t="s">
        <v>380</v>
      </c>
      <c r="BA5574" s="395">
        <v>1</v>
      </c>
      <c r="BB5574" s="396" t="s">
        <v>861</v>
      </c>
      <c r="BC5574" t="str">
        <f t="shared" si="486"/>
        <v>RJE</v>
      </c>
      <c r="BD5574" t="str">
        <f t="shared" si="487"/>
        <v>NAoMe_initial_ethnicity_grp</v>
      </c>
      <c r="BE5574" s="397" t="s">
        <v>862</v>
      </c>
      <c r="BF5574" t="str">
        <f t="shared" si="488"/>
        <v>Other Ethnic Group</v>
      </c>
      <c r="BG5574">
        <f t="shared" si="489"/>
        <v>0</v>
      </c>
      <c r="BH5574" s="398">
        <f t="shared" si="490"/>
        <v>0</v>
      </c>
      <c r="BO5574" s="33"/>
    </row>
    <row r="5575" spans="1:67">
      <c r="A5575" s="316" t="s">
        <v>27</v>
      </c>
      <c r="B5575" t="s">
        <v>380</v>
      </c>
      <c r="C5575" t="s">
        <v>910</v>
      </c>
      <c r="D5575" t="s">
        <v>314</v>
      </c>
      <c r="E5575" s="316" t="s">
        <v>215</v>
      </c>
      <c r="F5575" s="316" t="s">
        <v>276</v>
      </c>
      <c r="G5575" s="316" t="s">
        <v>448</v>
      </c>
      <c r="H5575" s="316" t="s">
        <v>322</v>
      </c>
      <c r="I5575" s="316" t="s">
        <v>656</v>
      </c>
      <c r="J5575" s="316" t="s">
        <v>260</v>
      </c>
      <c r="K5575" s="36">
        <v>6</v>
      </c>
      <c r="L5575" s="317">
        <v>5.356999859213829E-2</v>
      </c>
      <c r="M5575" s="317"/>
      <c r="N5575" s="36">
        <v>36</v>
      </c>
      <c r="O5575" s="317">
        <v>3.5930000245571143E-2</v>
      </c>
      <c r="P5575" s="317"/>
      <c r="Q5575" s="36">
        <v>495</v>
      </c>
      <c r="R5575" s="317">
        <v>4.9639999866485603E-2</v>
      </c>
      <c r="S5575" s="317"/>
      <c r="T5575" t="s">
        <v>380</v>
      </c>
      <c r="BA5575" s="395">
        <v>1</v>
      </c>
      <c r="BB5575" s="396" t="s">
        <v>861</v>
      </c>
      <c r="BC5575" t="str">
        <f t="shared" si="486"/>
        <v>RJE</v>
      </c>
      <c r="BD5575" t="str">
        <f t="shared" si="487"/>
        <v>NAoMe_initial_ethnicity_grp</v>
      </c>
      <c r="BE5575" s="397" t="s">
        <v>862</v>
      </c>
      <c r="BF5575" t="str">
        <f t="shared" si="488"/>
        <v>Unknown</v>
      </c>
      <c r="BG5575">
        <f t="shared" si="489"/>
        <v>6</v>
      </c>
      <c r="BH5575" s="398">
        <f t="shared" si="490"/>
        <v>5.356999859213829E-2</v>
      </c>
      <c r="BO5575" s="33"/>
    </row>
    <row r="5576" spans="1:67">
      <c r="A5576" s="316" t="s">
        <v>27</v>
      </c>
      <c r="B5576" t="s">
        <v>380</v>
      </c>
      <c r="C5576" t="s">
        <v>910</v>
      </c>
      <c r="D5576" t="s">
        <v>314</v>
      </c>
      <c r="E5576" s="316" t="s">
        <v>215</v>
      </c>
      <c r="F5576" s="316" t="s">
        <v>276</v>
      </c>
      <c r="G5576" s="316" t="s">
        <v>448</v>
      </c>
      <c r="H5576" s="316" t="s">
        <v>322</v>
      </c>
      <c r="I5576" s="316" t="s">
        <v>656</v>
      </c>
      <c r="J5576" s="316" t="s">
        <v>258</v>
      </c>
      <c r="K5576" s="36">
        <v>96</v>
      </c>
      <c r="L5576" s="317">
        <v>0.85714000463485718</v>
      </c>
      <c r="M5576" s="317">
        <v>0.90565997362136841</v>
      </c>
      <c r="N5576" s="36">
        <v>827</v>
      </c>
      <c r="O5576" s="317">
        <v>0.82534998655319214</v>
      </c>
      <c r="P5576" s="317">
        <v>0.85610997676849365</v>
      </c>
      <c r="Q5576" s="36">
        <v>8238</v>
      </c>
      <c r="R5576" s="317">
        <v>0.82611000537872314</v>
      </c>
      <c r="S5576" s="317">
        <v>0.86926001310348511</v>
      </c>
      <c r="T5576" t="s">
        <v>380</v>
      </c>
      <c r="BA5576" s="395">
        <v>1</v>
      </c>
      <c r="BB5576" s="396" t="s">
        <v>861</v>
      </c>
      <c r="BC5576" t="str">
        <f t="shared" si="486"/>
        <v>RJE</v>
      </c>
      <c r="BD5576" t="str">
        <f t="shared" si="487"/>
        <v>NAoMe_initial_ethnicity_grp</v>
      </c>
      <c r="BE5576" s="397" t="s">
        <v>862</v>
      </c>
      <c r="BF5576" t="str">
        <f t="shared" si="488"/>
        <v>White</v>
      </c>
      <c r="BG5576">
        <f t="shared" si="489"/>
        <v>96</v>
      </c>
      <c r="BH5576" s="398">
        <f t="shared" si="490"/>
        <v>0.85714000463485718</v>
      </c>
      <c r="BO5576" s="33"/>
    </row>
    <row r="5577" spans="1:67">
      <c r="A5577" s="316" t="s">
        <v>27</v>
      </c>
      <c r="B5577" t="s">
        <v>380</v>
      </c>
      <c r="C5577" t="s">
        <v>910</v>
      </c>
      <c r="D5577" t="s">
        <v>314</v>
      </c>
      <c r="E5577" s="316" t="s">
        <v>215</v>
      </c>
      <c r="F5577" s="316" t="s">
        <v>276</v>
      </c>
      <c r="G5577" s="316" t="s">
        <v>448</v>
      </c>
      <c r="H5577" s="316" t="s">
        <v>322</v>
      </c>
      <c r="I5577" s="316" t="s">
        <v>657</v>
      </c>
      <c r="J5577" s="316" t="s">
        <v>817</v>
      </c>
      <c r="K5577" s="36">
        <v>105</v>
      </c>
      <c r="L5577" s="317">
        <v>0.9375</v>
      </c>
      <c r="M5577" s="317"/>
      <c r="N5577" s="36">
        <v>952</v>
      </c>
      <c r="O5577" s="317">
        <v>0.95010000467300415</v>
      </c>
      <c r="P5577" s="317"/>
      <c r="Q5577" s="36">
        <v>9359</v>
      </c>
      <c r="R5577" s="317">
        <v>0.93853002786636353</v>
      </c>
      <c r="S5577" s="317"/>
      <c r="T5577" t="s">
        <v>380</v>
      </c>
      <c r="BA5577" s="395">
        <v>1</v>
      </c>
      <c r="BB5577" s="396" t="s">
        <v>861</v>
      </c>
      <c r="BC5577" t="str">
        <f t="shared" si="486"/>
        <v>RJE</v>
      </c>
      <c r="BD5577" t="str">
        <f t="shared" si="487"/>
        <v>NAoMe_initial_final_route</v>
      </c>
      <c r="BE5577" s="397" t="s">
        <v>862</v>
      </c>
      <c r="BF5577" t="str">
        <f t="shared" si="488"/>
        <v>Not screened</v>
      </c>
      <c r="BG5577">
        <f t="shared" si="489"/>
        <v>105</v>
      </c>
      <c r="BH5577" s="398">
        <f t="shared" si="490"/>
        <v>0.9375</v>
      </c>
      <c r="BO5577" s="33"/>
    </row>
    <row r="5578" spans="1:67">
      <c r="A5578" s="316" t="s">
        <v>27</v>
      </c>
      <c r="B5578" t="s">
        <v>380</v>
      </c>
      <c r="C5578" t="s">
        <v>910</v>
      </c>
      <c r="D5578" t="s">
        <v>314</v>
      </c>
      <c r="E5578" s="316" t="s">
        <v>215</v>
      </c>
      <c r="F5578" s="316" t="s">
        <v>276</v>
      </c>
      <c r="G5578" s="316" t="s">
        <v>448</v>
      </c>
      <c r="H5578" s="316" t="s">
        <v>322</v>
      </c>
      <c r="I5578" s="316" t="s">
        <v>657</v>
      </c>
      <c r="J5578" s="316" t="s">
        <v>352</v>
      </c>
      <c r="K5578" s="36">
        <v>7</v>
      </c>
      <c r="L5578" s="317">
        <v>6.25E-2</v>
      </c>
      <c r="M5578" s="317"/>
      <c r="N5578" s="36">
        <v>50</v>
      </c>
      <c r="O5578" s="317">
        <v>4.9899999052286148E-2</v>
      </c>
      <c r="P5578" s="317"/>
      <c r="Q5578" s="36">
        <v>613</v>
      </c>
      <c r="R5578" s="317">
        <v>6.1469998210668557E-2</v>
      </c>
      <c r="S5578" s="317"/>
      <c r="T5578" t="s">
        <v>380</v>
      </c>
      <c r="BA5578" s="395">
        <v>1</v>
      </c>
      <c r="BB5578" s="396" t="s">
        <v>861</v>
      </c>
      <c r="BC5578" t="str">
        <f t="shared" si="486"/>
        <v>RJE</v>
      </c>
      <c r="BD5578" t="str">
        <f t="shared" si="487"/>
        <v>NAoMe_initial_final_route</v>
      </c>
      <c r="BE5578" s="397" t="s">
        <v>862</v>
      </c>
      <c r="BF5578" t="str">
        <f t="shared" si="488"/>
        <v>Screening</v>
      </c>
      <c r="BG5578">
        <f t="shared" si="489"/>
        <v>7</v>
      </c>
      <c r="BH5578" s="398">
        <f t="shared" si="490"/>
        <v>6.25E-2</v>
      </c>
      <c r="BO5578" s="33"/>
    </row>
    <row r="5579" spans="1:67">
      <c r="A5579" s="316" t="s">
        <v>27</v>
      </c>
      <c r="B5579" t="s">
        <v>380</v>
      </c>
      <c r="C5579" t="s">
        <v>910</v>
      </c>
      <c r="D5579" t="s">
        <v>314</v>
      </c>
      <c r="E5579" s="316" t="s">
        <v>215</v>
      </c>
      <c r="F5579" s="316" t="s">
        <v>276</v>
      </c>
      <c r="G5579" s="316" t="s">
        <v>448</v>
      </c>
      <c r="H5579" s="316" t="s">
        <v>322</v>
      </c>
      <c r="I5579" s="316" t="s">
        <v>303</v>
      </c>
      <c r="J5579" s="316" t="s">
        <v>308</v>
      </c>
      <c r="K5579" s="36">
        <v>26</v>
      </c>
      <c r="L5579" s="317">
        <v>0.23214000463485721</v>
      </c>
      <c r="M5579" s="317"/>
      <c r="N5579" s="36">
        <v>158</v>
      </c>
      <c r="O5579" s="317">
        <v>0.15768000483512881</v>
      </c>
      <c r="P5579" s="317"/>
      <c r="Q5579" s="36">
        <v>1652</v>
      </c>
      <c r="R5579" s="317">
        <v>0.1656599938869476</v>
      </c>
      <c r="S5579" s="317"/>
      <c r="T5579" t="s">
        <v>380</v>
      </c>
      <c r="BA5579" s="395">
        <v>1</v>
      </c>
      <c r="BB5579" s="396" t="s">
        <v>861</v>
      </c>
      <c r="BC5579" t="str">
        <f t="shared" si="486"/>
        <v>RJE</v>
      </c>
      <c r="BD5579" t="str">
        <f t="shared" si="487"/>
        <v>NAoMe_initial_final_stage_tum</v>
      </c>
      <c r="BE5579" s="397" t="s">
        <v>862</v>
      </c>
      <c r="BF5579" t="str">
        <f t="shared" si="488"/>
        <v>Not staged/Unstated</v>
      </c>
      <c r="BG5579">
        <f t="shared" si="489"/>
        <v>26</v>
      </c>
      <c r="BH5579" s="398">
        <f t="shared" si="490"/>
        <v>0.23214000463485721</v>
      </c>
      <c r="BO5579" s="33"/>
    </row>
    <row r="5580" spans="1:67">
      <c r="A5580" s="316" t="s">
        <v>27</v>
      </c>
      <c r="B5580" t="s">
        <v>380</v>
      </c>
      <c r="C5580" t="s">
        <v>910</v>
      </c>
      <c r="D5580" t="s">
        <v>314</v>
      </c>
      <c r="E5580" s="316" t="s">
        <v>215</v>
      </c>
      <c r="F5580" s="316" t="s">
        <v>276</v>
      </c>
      <c r="G5580" s="316" t="s">
        <v>448</v>
      </c>
      <c r="H5580" s="316" t="s">
        <v>322</v>
      </c>
      <c r="I5580" s="316" t="s">
        <v>303</v>
      </c>
      <c r="J5580" s="316" t="s">
        <v>304</v>
      </c>
      <c r="K5580" s="36">
        <v>2</v>
      </c>
      <c r="L5580" s="317">
        <v>1.7859999090433121E-2</v>
      </c>
      <c r="M5580" s="317">
        <v>2.3259999230504039E-2</v>
      </c>
      <c r="N5580" s="36">
        <v>7</v>
      </c>
      <c r="O5580" s="317">
        <v>6.9900001399219036E-3</v>
      </c>
      <c r="P5580" s="317">
        <v>8.2900002598762512E-3</v>
      </c>
      <c r="Q5580" s="36">
        <v>64</v>
      </c>
      <c r="R5580" s="317">
        <v>6.4199999906122676E-3</v>
      </c>
      <c r="S5580" s="317">
        <v>7.689999882131815E-3</v>
      </c>
      <c r="T5580" t="s">
        <v>380</v>
      </c>
      <c r="BA5580" s="395">
        <v>1</v>
      </c>
      <c r="BB5580" s="396" t="s">
        <v>861</v>
      </c>
      <c r="BC5580" t="str">
        <f t="shared" si="486"/>
        <v>RJE</v>
      </c>
      <c r="BD5580" t="str">
        <f t="shared" si="487"/>
        <v>NAoMe_initial_final_stage_tum</v>
      </c>
      <c r="BE5580" s="397" t="s">
        <v>862</v>
      </c>
      <c r="BF5580" t="str">
        <f t="shared" si="488"/>
        <v>Stage 0</v>
      </c>
      <c r="BG5580">
        <f t="shared" si="489"/>
        <v>2</v>
      </c>
      <c r="BH5580" s="398">
        <f t="shared" si="490"/>
        <v>1.7859999090433121E-2</v>
      </c>
      <c r="BO5580" s="33"/>
    </row>
    <row r="5581" spans="1:67">
      <c r="A5581" s="316" t="s">
        <v>27</v>
      </c>
      <c r="B5581" t="s">
        <v>380</v>
      </c>
      <c r="C5581" t="s">
        <v>910</v>
      </c>
      <c r="D5581" t="s">
        <v>314</v>
      </c>
      <c r="E5581" s="316" t="s">
        <v>215</v>
      </c>
      <c r="F5581" s="316" t="s">
        <v>276</v>
      </c>
      <c r="G5581" s="316" t="s">
        <v>448</v>
      </c>
      <c r="H5581" s="316" t="s">
        <v>322</v>
      </c>
      <c r="I5581" s="316" t="s">
        <v>303</v>
      </c>
      <c r="J5581" s="316" t="s">
        <v>305</v>
      </c>
      <c r="K5581" s="36">
        <v>8</v>
      </c>
      <c r="L5581" s="317">
        <v>7.1429997682571411E-2</v>
      </c>
      <c r="M5581" s="317">
        <v>9.3019999563694E-2</v>
      </c>
      <c r="N5581" s="36">
        <v>45</v>
      </c>
      <c r="O5581" s="317">
        <v>4.4909998774528503E-2</v>
      </c>
      <c r="P5581" s="317">
        <v>5.3320001810789108E-2</v>
      </c>
      <c r="Q5581" s="36">
        <v>359</v>
      </c>
      <c r="R5581" s="317">
        <v>3.5999998450279243E-2</v>
      </c>
      <c r="S5581" s="317">
        <v>4.3150000274181373E-2</v>
      </c>
      <c r="T5581" t="s">
        <v>380</v>
      </c>
      <c r="BA5581" s="395">
        <v>1</v>
      </c>
      <c r="BB5581" s="396" t="s">
        <v>861</v>
      </c>
      <c r="BC5581" t="str">
        <f t="shared" si="486"/>
        <v>RJE</v>
      </c>
      <c r="BD5581" t="str">
        <f t="shared" si="487"/>
        <v>NAoMe_initial_final_stage_tum</v>
      </c>
      <c r="BE5581" s="397" t="s">
        <v>862</v>
      </c>
      <c r="BF5581" t="str">
        <f t="shared" si="488"/>
        <v>Stage 1</v>
      </c>
      <c r="BG5581">
        <f t="shared" si="489"/>
        <v>8</v>
      </c>
      <c r="BH5581" s="398">
        <f t="shared" si="490"/>
        <v>7.1429997682571411E-2</v>
      </c>
      <c r="BO5581" s="33"/>
    </row>
    <row r="5582" spans="1:67">
      <c r="A5582" s="316" t="s">
        <v>27</v>
      </c>
      <c r="B5582" t="s">
        <v>380</v>
      </c>
      <c r="C5582" t="s">
        <v>910</v>
      </c>
      <c r="D5582" t="s">
        <v>314</v>
      </c>
      <c r="E5582" s="316" t="s">
        <v>215</v>
      </c>
      <c r="F5582" s="316" t="s">
        <v>276</v>
      </c>
      <c r="G5582" s="316" t="s">
        <v>448</v>
      </c>
      <c r="H5582" s="316" t="s">
        <v>322</v>
      </c>
      <c r="I5582" s="316" t="s">
        <v>303</v>
      </c>
      <c r="J5582" s="316" t="s">
        <v>306</v>
      </c>
      <c r="K5582" s="36">
        <v>16</v>
      </c>
      <c r="L5582" s="317">
        <v>0.14285999536514279</v>
      </c>
      <c r="M5582" s="317">
        <v>0.1860499978065491</v>
      </c>
      <c r="N5582" s="36">
        <v>142</v>
      </c>
      <c r="O5582" s="317">
        <v>0.1417199969291687</v>
      </c>
      <c r="P5582" s="317">
        <v>0.16824999451637271</v>
      </c>
      <c r="Q5582" s="36">
        <v>996</v>
      </c>
      <c r="R5582" s="317">
        <v>9.9880002439022064E-2</v>
      </c>
      <c r="S5582" s="317">
        <v>0.11970999836921691</v>
      </c>
      <c r="T5582" t="s">
        <v>380</v>
      </c>
      <c r="BA5582" s="395">
        <v>1</v>
      </c>
      <c r="BB5582" s="396" t="s">
        <v>861</v>
      </c>
      <c r="BC5582" t="str">
        <f t="shared" si="486"/>
        <v>RJE</v>
      </c>
      <c r="BD5582" t="str">
        <f t="shared" si="487"/>
        <v>NAoMe_initial_final_stage_tum</v>
      </c>
      <c r="BE5582" s="397" t="s">
        <v>862</v>
      </c>
      <c r="BF5582" t="str">
        <f t="shared" si="488"/>
        <v>Stage 2</v>
      </c>
      <c r="BG5582">
        <f t="shared" si="489"/>
        <v>16</v>
      </c>
      <c r="BH5582" s="398">
        <f t="shared" si="490"/>
        <v>0.14285999536514279</v>
      </c>
      <c r="BO5582" s="33"/>
    </row>
    <row r="5583" spans="1:67">
      <c r="A5583" s="316" t="s">
        <v>27</v>
      </c>
      <c r="B5583" t="s">
        <v>380</v>
      </c>
      <c r="C5583" t="s">
        <v>910</v>
      </c>
      <c r="D5583" t="s">
        <v>314</v>
      </c>
      <c r="E5583" s="316" t="s">
        <v>215</v>
      </c>
      <c r="F5583" s="316" t="s">
        <v>276</v>
      </c>
      <c r="G5583" s="316" t="s">
        <v>448</v>
      </c>
      <c r="H5583" s="316" t="s">
        <v>322</v>
      </c>
      <c r="I5583" s="316" t="s">
        <v>303</v>
      </c>
      <c r="J5583" s="316" t="s">
        <v>307</v>
      </c>
      <c r="K5583" s="36">
        <v>11</v>
      </c>
      <c r="L5583" s="317">
        <v>9.820999950170517E-2</v>
      </c>
      <c r="M5583" s="317">
        <v>0.1279100030660629</v>
      </c>
      <c r="N5583" s="36">
        <v>89</v>
      </c>
      <c r="O5583" s="317">
        <v>8.8820002973079681E-2</v>
      </c>
      <c r="P5583" s="317">
        <v>0.1054499968886375</v>
      </c>
      <c r="Q5583" s="36">
        <v>742</v>
      </c>
      <c r="R5583" s="317">
        <v>7.4409998953342438E-2</v>
      </c>
      <c r="S5583" s="317">
        <v>8.9180000126361847E-2</v>
      </c>
      <c r="T5583" t="s">
        <v>380</v>
      </c>
      <c r="BA5583" s="395">
        <v>1</v>
      </c>
      <c r="BB5583" s="396" t="s">
        <v>861</v>
      </c>
      <c r="BC5583" t="str">
        <f t="shared" si="486"/>
        <v>RJE</v>
      </c>
      <c r="BD5583" t="str">
        <f t="shared" si="487"/>
        <v>NAoMe_initial_final_stage_tum</v>
      </c>
      <c r="BE5583" s="397" t="s">
        <v>862</v>
      </c>
      <c r="BF5583" t="str">
        <f t="shared" si="488"/>
        <v>Stage 3</v>
      </c>
      <c r="BG5583">
        <f t="shared" si="489"/>
        <v>11</v>
      </c>
      <c r="BH5583" s="398">
        <f t="shared" si="490"/>
        <v>9.820999950170517E-2</v>
      </c>
      <c r="BO5583" s="33"/>
    </row>
    <row r="5584" spans="1:67">
      <c r="A5584" s="316" t="s">
        <v>27</v>
      </c>
      <c r="B5584" t="s">
        <v>380</v>
      </c>
      <c r="C5584" t="s">
        <v>910</v>
      </c>
      <c r="D5584" t="s">
        <v>314</v>
      </c>
      <c r="E5584" s="316" t="s">
        <v>215</v>
      </c>
      <c r="F5584" s="316" t="s">
        <v>276</v>
      </c>
      <c r="G5584" s="316" t="s">
        <v>448</v>
      </c>
      <c r="H5584" s="316" t="s">
        <v>322</v>
      </c>
      <c r="I5584" s="316" t="s">
        <v>303</v>
      </c>
      <c r="J5584" s="316" t="s">
        <v>336</v>
      </c>
      <c r="K5584" s="36">
        <v>49</v>
      </c>
      <c r="L5584" s="317">
        <v>0.4375</v>
      </c>
      <c r="M5584" s="317">
        <v>0.56976997852325439</v>
      </c>
      <c r="N5584" s="36">
        <v>561</v>
      </c>
      <c r="O5584" s="317">
        <v>0.55988001823425293</v>
      </c>
      <c r="P5584" s="317">
        <v>0.66469001770019531</v>
      </c>
      <c r="Q5584" s="36">
        <v>6159</v>
      </c>
      <c r="R5584" s="317">
        <v>0.6176300048828125</v>
      </c>
      <c r="S5584" s="317">
        <v>0.74026000499725342</v>
      </c>
      <c r="T5584" t="s">
        <v>380</v>
      </c>
      <c r="BA5584" s="395">
        <v>1</v>
      </c>
      <c r="BB5584" s="396" t="s">
        <v>861</v>
      </c>
      <c r="BC5584" t="str">
        <f t="shared" si="486"/>
        <v>RJE</v>
      </c>
      <c r="BD5584" t="str">
        <f t="shared" si="487"/>
        <v>NAoMe_initial_final_stage_tum</v>
      </c>
      <c r="BE5584" s="397" t="s">
        <v>862</v>
      </c>
      <c r="BF5584" t="str">
        <f t="shared" si="488"/>
        <v>Stage 4</v>
      </c>
      <c r="BG5584">
        <f t="shared" si="489"/>
        <v>49</v>
      </c>
      <c r="BH5584" s="398">
        <f t="shared" si="490"/>
        <v>0.4375</v>
      </c>
      <c r="BO5584" s="33"/>
    </row>
    <row r="5585" spans="1:67">
      <c r="A5585" s="316" t="s">
        <v>27</v>
      </c>
      <c r="B5585" t="s">
        <v>380</v>
      </c>
      <c r="C5585" t="s">
        <v>910</v>
      </c>
      <c r="D5585" t="s">
        <v>314</v>
      </c>
      <c r="E5585" s="316" t="s">
        <v>215</v>
      </c>
      <c r="F5585" s="316" t="s">
        <v>276</v>
      </c>
      <c r="G5585" s="316" t="s">
        <v>448</v>
      </c>
      <c r="H5585" s="316" t="s">
        <v>322</v>
      </c>
      <c r="I5585" s="316" t="s">
        <v>342</v>
      </c>
      <c r="J5585" s="316" t="s">
        <v>343</v>
      </c>
      <c r="K5585" s="36">
        <v>26</v>
      </c>
      <c r="L5585" s="317">
        <v>0.23214000463485721</v>
      </c>
      <c r="M5585" s="317"/>
      <c r="N5585" s="36">
        <v>158</v>
      </c>
      <c r="O5585" s="317">
        <v>0.15768000483512881</v>
      </c>
      <c r="P5585" s="317"/>
      <c r="Q5585" s="36">
        <v>1652</v>
      </c>
      <c r="R5585" s="317">
        <v>0.1656599938869476</v>
      </c>
      <c r="S5585" s="317"/>
      <c r="T5585" t="s">
        <v>380</v>
      </c>
      <c r="BA5585" s="395">
        <v>1</v>
      </c>
      <c r="BB5585" s="396" t="s">
        <v>861</v>
      </c>
      <c r="BC5585" t="str">
        <f t="shared" si="486"/>
        <v>RJE</v>
      </c>
      <c r="BD5585" t="str">
        <f t="shared" si="487"/>
        <v>NAoMe_initial_final_stage_tum_grp</v>
      </c>
      <c r="BE5585" s="397" t="s">
        <v>862</v>
      </c>
      <c r="BF5585" t="str">
        <f t="shared" si="488"/>
        <v>MBC in HESAPC</v>
      </c>
      <c r="BG5585">
        <f t="shared" si="489"/>
        <v>26</v>
      </c>
      <c r="BH5585" s="398">
        <f t="shared" si="490"/>
        <v>0.23214000463485721</v>
      </c>
      <c r="BO5585" s="33"/>
    </row>
    <row r="5586" spans="1:67">
      <c r="A5586" s="316" t="s">
        <v>27</v>
      </c>
      <c r="B5586" t="s">
        <v>380</v>
      </c>
      <c r="C5586" t="s">
        <v>910</v>
      </c>
      <c r="D5586" t="s">
        <v>314</v>
      </c>
      <c r="E5586" s="316" t="s">
        <v>215</v>
      </c>
      <c r="F5586" s="316" t="s">
        <v>276</v>
      </c>
      <c r="G5586" s="316" t="s">
        <v>448</v>
      </c>
      <c r="H5586" s="316" t="s">
        <v>322</v>
      </c>
      <c r="I5586" s="316" t="s">
        <v>342</v>
      </c>
      <c r="J5586" s="316" t="s">
        <v>344</v>
      </c>
      <c r="K5586" s="36">
        <v>36</v>
      </c>
      <c r="L5586" s="317">
        <v>0.32142999768257141</v>
      </c>
      <c r="M5586" s="317">
        <v>0.41859999299049377</v>
      </c>
      <c r="N5586" s="36">
        <v>283</v>
      </c>
      <c r="O5586" s="317">
        <v>0.28244000673294067</v>
      </c>
      <c r="P5586" s="317">
        <v>0.33531001210212708</v>
      </c>
      <c r="Q5586" s="36">
        <v>2161</v>
      </c>
      <c r="R5586" s="317">
        <v>0.2167100012302399</v>
      </c>
      <c r="S5586" s="317">
        <v>0.25973999500274658</v>
      </c>
      <c r="T5586" t="s">
        <v>380</v>
      </c>
      <c r="BA5586" s="395">
        <v>1</v>
      </c>
      <c r="BB5586" s="396" t="s">
        <v>861</v>
      </c>
      <c r="BC5586" t="str">
        <f t="shared" si="486"/>
        <v>RJE</v>
      </c>
      <c r="BD5586" t="str">
        <f t="shared" si="487"/>
        <v>NAoMe_initial_final_stage_tum_grp</v>
      </c>
      <c r="BE5586" s="397" t="s">
        <v>862</v>
      </c>
      <c r="BF5586" t="str">
        <f t="shared" si="488"/>
        <v>Stage 0-3</v>
      </c>
      <c r="BG5586">
        <f t="shared" si="489"/>
        <v>36</v>
      </c>
      <c r="BH5586" s="398">
        <f t="shared" si="490"/>
        <v>0.32142999768257141</v>
      </c>
      <c r="BO5586" s="33"/>
    </row>
    <row r="5587" spans="1:67">
      <c r="A5587" s="316" t="s">
        <v>27</v>
      </c>
      <c r="B5587" t="s">
        <v>380</v>
      </c>
      <c r="C5587" t="s">
        <v>910</v>
      </c>
      <c r="D5587" t="s">
        <v>314</v>
      </c>
      <c r="E5587" s="316" t="s">
        <v>215</v>
      </c>
      <c r="F5587" s="316" t="s">
        <v>276</v>
      </c>
      <c r="G5587" s="316" t="s">
        <v>448</v>
      </c>
      <c r="H5587" s="316" t="s">
        <v>322</v>
      </c>
      <c r="I5587" s="316" t="s">
        <v>342</v>
      </c>
      <c r="J5587" s="316" t="s">
        <v>336</v>
      </c>
      <c r="K5587" s="36">
        <v>50</v>
      </c>
      <c r="L5587" s="317">
        <v>0.44642999768257141</v>
      </c>
      <c r="M5587" s="317">
        <v>0.58139997720718384</v>
      </c>
      <c r="N5587" s="36">
        <v>561</v>
      </c>
      <c r="O5587" s="317">
        <v>0.55988001823425293</v>
      </c>
      <c r="P5587" s="317">
        <v>0.66469001770019531</v>
      </c>
      <c r="Q5587" s="36">
        <v>6159</v>
      </c>
      <c r="R5587" s="317">
        <v>0.6176300048828125</v>
      </c>
      <c r="S5587" s="317">
        <v>0.74026000499725342</v>
      </c>
      <c r="T5587" t="s">
        <v>380</v>
      </c>
      <c r="BA5587" s="395">
        <v>1</v>
      </c>
      <c r="BB5587" s="396" t="s">
        <v>861</v>
      </c>
      <c r="BC5587" t="str">
        <f t="shared" si="486"/>
        <v>RJE</v>
      </c>
      <c r="BD5587" t="str">
        <f t="shared" si="487"/>
        <v>NAoMe_initial_final_stage_tum_grp</v>
      </c>
      <c r="BE5587" s="397" t="s">
        <v>862</v>
      </c>
      <c r="BF5587" t="str">
        <f t="shared" si="488"/>
        <v>Stage 4</v>
      </c>
      <c r="BG5587">
        <f t="shared" si="489"/>
        <v>50</v>
      </c>
      <c r="BH5587" s="398">
        <f t="shared" si="490"/>
        <v>0.44642999768257141</v>
      </c>
      <c r="BO5587" s="33"/>
    </row>
    <row r="5588" spans="1:67">
      <c r="A5588" s="316" t="s">
        <v>27</v>
      </c>
      <c r="B5588" t="s">
        <v>380</v>
      </c>
      <c r="C5588" t="s">
        <v>910</v>
      </c>
      <c r="D5588" t="s">
        <v>314</v>
      </c>
      <c r="E5588" s="316" t="s">
        <v>215</v>
      </c>
      <c r="F5588" s="316" t="s">
        <v>276</v>
      </c>
      <c r="G5588" s="316" t="s">
        <v>448</v>
      </c>
      <c r="H5588" s="316" t="s">
        <v>322</v>
      </c>
      <c r="I5588" s="316" t="s">
        <v>658</v>
      </c>
      <c r="J5588" s="316" t="s">
        <v>345</v>
      </c>
      <c r="K5588" s="36">
        <v>112</v>
      </c>
      <c r="L5588" s="317">
        <v>1</v>
      </c>
      <c r="M5588" s="317"/>
      <c r="N5588" s="36">
        <v>1002</v>
      </c>
      <c r="O5588" s="317">
        <v>1</v>
      </c>
      <c r="P5588" s="317"/>
      <c r="Q5588" s="36">
        <v>9972</v>
      </c>
      <c r="R5588" s="317">
        <v>1</v>
      </c>
      <c r="S5588" s="317"/>
      <c r="T5588" t="s">
        <v>380</v>
      </c>
      <c r="BA5588" s="395">
        <v>1</v>
      </c>
      <c r="BB5588" s="396" t="s">
        <v>861</v>
      </c>
      <c r="BC5588" t="str">
        <f t="shared" si="486"/>
        <v>RJE</v>
      </c>
      <c r="BD5588" t="str">
        <f t="shared" si="487"/>
        <v>NAoMe_initial_final_who_ps</v>
      </c>
      <c r="BE5588" s="397" t="s">
        <v>862</v>
      </c>
      <c r="BF5588" t="str">
        <f t="shared" si="488"/>
        <v>Not recorded</v>
      </c>
      <c r="BG5588">
        <f t="shared" si="489"/>
        <v>112</v>
      </c>
      <c r="BH5588" s="398">
        <f t="shared" si="490"/>
        <v>1</v>
      </c>
      <c r="BO5588" s="33"/>
    </row>
    <row r="5589" spans="1:67">
      <c r="A5589" s="316" t="s">
        <v>27</v>
      </c>
      <c r="B5589" t="s">
        <v>380</v>
      </c>
      <c r="C5589" t="s">
        <v>910</v>
      </c>
      <c r="D5589" t="s">
        <v>314</v>
      </c>
      <c r="E5589" s="316" t="s">
        <v>215</v>
      </c>
      <c r="F5589" s="316" t="s">
        <v>276</v>
      </c>
      <c r="G5589" s="316" t="s">
        <v>448</v>
      </c>
      <c r="H5589" s="316" t="s">
        <v>322</v>
      </c>
      <c r="I5589" s="316" t="s">
        <v>291</v>
      </c>
      <c r="J5589" s="316" t="s">
        <v>313</v>
      </c>
      <c r="K5589" s="36">
        <v>110</v>
      </c>
      <c r="L5589" s="317">
        <v>0.98214000463485718</v>
      </c>
      <c r="M5589" s="317"/>
      <c r="N5589" s="36">
        <v>991</v>
      </c>
      <c r="O5589" s="317">
        <v>0.98901998996734619</v>
      </c>
      <c r="P5589" s="317"/>
      <c r="Q5589" s="36">
        <v>9846</v>
      </c>
      <c r="R5589" s="317">
        <v>0.98736000061035156</v>
      </c>
      <c r="S5589" s="317"/>
      <c r="T5589" t="s">
        <v>380</v>
      </c>
      <c r="BA5589" s="395">
        <v>1</v>
      </c>
      <c r="BB5589" s="396" t="s">
        <v>861</v>
      </c>
      <c r="BC5589" t="str">
        <f t="shared" si="486"/>
        <v>RJE</v>
      </c>
      <c r="BD5589" t="str">
        <f t="shared" si="487"/>
        <v>NAoMe_initial_gender</v>
      </c>
      <c r="BE5589" s="397" t="s">
        <v>862</v>
      </c>
      <c r="BF5589" t="str">
        <f t="shared" si="488"/>
        <v>Female</v>
      </c>
      <c r="BG5589">
        <f t="shared" si="489"/>
        <v>110</v>
      </c>
      <c r="BH5589" s="398">
        <f t="shared" si="490"/>
        <v>0.98214000463485718</v>
      </c>
      <c r="BO5589" s="33"/>
    </row>
    <row r="5590" spans="1:67">
      <c r="A5590" s="316" t="s">
        <v>27</v>
      </c>
      <c r="B5590" t="s">
        <v>380</v>
      </c>
      <c r="C5590" t="s">
        <v>910</v>
      </c>
      <c r="D5590" t="s">
        <v>314</v>
      </c>
      <c r="E5590" s="316" t="s">
        <v>215</v>
      </c>
      <c r="F5590" s="316" t="s">
        <v>276</v>
      </c>
      <c r="G5590" s="316" t="s">
        <v>448</v>
      </c>
      <c r="H5590" s="316" t="s">
        <v>322</v>
      </c>
      <c r="I5590" s="316" t="s">
        <v>291</v>
      </c>
      <c r="J5590" s="316" t="s">
        <v>293</v>
      </c>
      <c r="K5590" s="36">
        <v>2</v>
      </c>
      <c r="L5590" s="317">
        <v>1.7859999090433121E-2</v>
      </c>
      <c r="M5590" s="317"/>
      <c r="N5590" s="36">
        <v>11</v>
      </c>
      <c r="O5590" s="317">
        <v>1.097999978810549E-2</v>
      </c>
      <c r="P5590" s="317"/>
      <c r="Q5590" s="36">
        <v>126</v>
      </c>
      <c r="R5590" s="317">
        <v>1.264000032097101E-2</v>
      </c>
      <c r="S5590" s="317"/>
      <c r="T5590" t="s">
        <v>380</v>
      </c>
      <c r="BA5590" s="395">
        <v>1</v>
      </c>
      <c r="BB5590" s="396" t="s">
        <v>861</v>
      </c>
      <c r="BC5590" t="str">
        <f t="shared" si="486"/>
        <v>RJE</v>
      </c>
      <c r="BD5590" t="str">
        <f t="shared" si="487"/>
        <v>NAoMe_initial_gender</v>
      </c>
      <c r="BE5590" s="397" t="s">
        <v>862</v>
      </c>
      <c r="BF5590" t="str">
        <f t="shared" si="488"/>
        <v>Male</v>
      </c>
      <c r="BG5590">
        <f t="shared" si="489"/>
        <v>2</v>
      </c>
      <c r="BH5590" s="398">
        <f t="shared" si="490"/>
        <v>1.7859999090433121E-2</v>
      </c>
      <c r="BO5590" s="33"/>
    </row>
    <row r="5591" spans="1:67">
      <c r="A5591" s="316" t="s">
        <v>27</v>
      </c>
      <c r="B5591" t="s">
        <v>380</v>
      </c>
      <c r="C5591" t="s">
        <v>910</v>
      </c>
      <c r="D5591" t="s">
        <v>314</v>
      </c>
      <c r="E5591" s="316" t="s">
        <v>215</v>
      </c>
      <c r="F5591" s="316" t="s">
        <v>276</v>
      </c>
      <c r="G5591" s="316" t="s">
        <v>448</v>
      </c>
      <c r="H5591" s="316" t="s">
        <v>322</v>
      </c>
      <c r="I5591" s="316" t="s">
        <v>659</v>
      </c>
      <c r="J5591" s="316" t="s">
        <v>294</v>
      </c>
      <c r="K5591" s="36">
        <v>29</v>
      </c>
      <c r="L5591" s="317">
        <v>0.25892999768257141</v>
      </c>
      <c r="M5591" s="317">
        <v>0.25892999768257141</v>
      </c>
      <c r="N5591" s="36">
        <v>297</v>
      </c>
      <c r="O5591" s="317">
        <v>0.29640999436378479</v>
      </c>
      <c r="P5591" s="317">
        <v>0.29640999436378479</v>
      </c>
      <c r="Q5591" s="36">
        <v>1800</v>
      </c>
      <c r="R5591" s="317">
        <v>0.18050999939441681</v>
      </c>
      <c r="S5591" s="317">
        <v>0.18050999939441681</v>
      </c>
      <c r="T5591" t="s">
        <v>380</v>
      </c>
      <c r="BA5591" s="395">
        <v>1</v>
      </c>
      <c r="BB5591" s="396" t="s">
        <v>861</v>
      </c>
      <c r="BC5591" t="str">
        <f t="shared" si="486"/>
        <v>RJE</v>
      </c>
      <c r="BD5591" t="str">
        <f t="shared" si="487"/>
        <v>NAoMe_initial_imd_2019</v>
      </c>
      <c r="BE5591" s="397" t="s">
        <v>862</v>
      </c>
      <c r="BF5591" t="str">
        <f t="shared" si="488"/>
        <v>1 - most deprived</v>
      </c>
      <c r="BG5591">
        <f t="shared" si="489"/>
        <v>29</v>
      </c>
      <c r="BH5591" s="398">
        <f t="shared" si="490"/>
        <v>0.25892999768257141</v>
      </c>
      <c r="BO5591" s="33"/>
    </row>
    <row r="5592" spans="1:67">
      <c r="A5592" s="316" t="s">
        <v>27</v>
      </c>
      <c r="B5592" t="s">
        <v>380</v>
      </c>
      <c r="C5592" t="s">
        <v>910</v>
      </c>
      <c r="D5592" t="s">
        <v>314</v>
      </c>
      <c r="E5592" s="316" t="s">
        <v>215</v>
      </c>
      <c r="F5592" s="316" t="s">
        <v>276</v>
      </c>
      <c r="G5592" s="316" t="s">
        <v>448</v>
      </c>
      <c r="H5592" s="316" t="s">
        <v>322</v>
      </c>
      <c r="I5592" s="316" t="s">
        <v>659</v>
      </c>
      <c r="J5592" s="316" t="s">
        <v>15</v>
      </c>
      <c r="K5592" s="36">
        <v>22</v>
      </c>
      <c r="L5592" s="317">
        <v>0.19642999768257141</v>
      </c>
      <c r="M5592" s="317">
        <v>0.19642999768257141</v>
      </c>
      <c r="N5592" s="36">
        <v>177</v>
      </c>
      <c r="O5592" s="317">
        <v>0.17665000259876251</v>
      </c>
      <c r="P5592" s="317">
        <v>0.17665000259876251</v>
      </c>
      <c r="Q5592" s="36">
        <v>2036</v>
      </c>
      <c r="R5592" s="317">
        <v>0.20417000353336329</v>
      </c>
      <c r="S5592" s="317">
        <v>0.20417000353336329</v>
      </c>
      <c r="T5592" t="s">
        <v>380</v>
      </c>
      <c r="BA5592" s="395">
        <v>1</v>
      </c>
      <c r="BB5592" s="396" t="s">
        <v>861</v>
      </c>
      <c r="BC5592" t="str">
        <f t="shared" si="486"/>
        <v>RJE</v>
      </c>
      <c r="BD5592" t="str">
        <f t="shared" si="487"/>
        <v>NAoMe_initial_imd_2019</v>
      </c>
      <c r="BE5592" s="397" t="s">
        <v>862</v>
      </c>
      <c r="BF5592" t="str">
        <f t="shared" si="488"/>
        <v>2</v>
      </c>
      <c r="BG5592">
        <f t="shared" si="489"/>
        <v>22</v>
      </c>
      <c r="BH5592" s="398">
        <f t="shared" si="490"/>
        <v>0.19642999768257141</v>
      </c>
      <c r="BO5592" s="33"/>
    </row>
    <row r="5593" spans="1:67">
      <c r="A5593" s="316" t="s">
        <v>27</v>
      </c>
      <c r="B5593" t="s">
        <v>380</v>
      </c>
      <c r="C5593" t="s">
        <v>910</v>
      </c>
      <c r="D5593" t="s">
        <v>314</v>
      </c>
      <c r="E5593" s="316" t="s">
        <v>215</v>
      </c>
      <c r="F5593" s="316" t="s">
        <v>276</v>
      </c>
      <c r="G5593" s="316" t="s">
        <v>448</v>
      </c>
      <c r="H5593" s="316" t="s">
        <v>322</v>
      </c>
      <c r="I5593" s="316" t="s">
        <v>659</v>
      </c>
      <c r="J5593" s="316" t="s">
        <v>16</v>
      </c>
      <c r="K5593" s="36">
        <v>19</v>
      </c>
      <c r="L5593" s="317">
        <v>0.16964000463485721</v>
      </c>
      <c r="M5593" s="317">
        <v>0.16964000463485721</v>
      </c>
      <c r="N5593" s="36">
        <v>186</v>
      </c>
      <c r="O5593" s="317">
        <v>0.18562999367713931</v>
      </c>
      <c r="P5593" s="317">
        <v>0.18562999367713931</v>
      </c>
      <c r="Q5593" s="36">
        <v>2085</v>
      </c>
      <c r="R5593" s="317">
        <v>0.20908999443054199</v>
      </c>
      <c r="S5593" s="317">
        <v>0.20908999443054199</v>
      </c>
      <c r="T5593" t="s">
        <v>380</v>
      </c>
      <c r="BA5593" s="395">
        <v>1</v>
      </c>
      <c r="BB5593" s="396" t="s">
        <v>861</v>
      </c>
      <c r="BC5593" t="str">
        <f t="shared" si="486"/>
        <v>RJE</v>
      </c>
      <c r="BD5593" t="str">
        <f t="shared" si="487"/>
        <v>NAoMe_initial_imd_2019</v>
      </c>
      <c r="BE5593" s="397" t="s">
        <v>862</v>
      </c>
      <c r="BF5593" t="str">
        <f t="shared" si="488"/>
        <v>3</v>
      </c>
      <c r="BG5593">
        <f t="shared" si="489"/>
        <v>19</v>
      </c>
      <c r="BH5593" s="398">
        <f t="shared" si="490"/>
        <v>0.16964000463485721</v>
      </c>
      <c r="BO5593" s="33"/>
    </row>
    <row r="5594" spans="1:67">
      <c r="A5594" s="316" t="s">
        <v>27</v>
      </c>
      <c r="B5594" t="s">
        <v>380</v>
      </c>
      <c r="C5594" t="s">
        <v>910</v>
      </c>
      <c r="D5594" t="s">
        <v>314</v>
      </c>
      <c r="E5594" s="316" t="s">
        <v>215</v>
      </c>
      <c r="F5594" s="316" t="s">
        <v>276</v>
      </c>
      <c r="G5594" s="316" t="s">
        <v>448</v>
      </c>
      <c r="H5594" s="316" t="s">
        <v>322</v>
      </c>
      <c r="I5594" s="316" t="s">
        <v>659</v>
      </c>
      <c r="J5594" s="316" t="s">
        <v>17</v>
      </c>
      <c r="K5594" s="36">
        <v>23</v>
      </c>
      <c r="L5594" s="317">
        <v>0.20535999536514279</v>
      </c>
      <c r="M5594" s="317">
        <v>0.20535999536514279</v>
      </c>
      <c r="N5594" s="36">
        <v>202</v>
      </c>
      <c r="O5594" s="317">
        <v>0.20160000026226041</v>
      </c>
      <c r="P5594" s="317">
        <v>0.20160000026226041</v>
      </c>
      <c r="Q5594" s="36">
        <v>2024</v>
      </c>
      <c r="R5594" s="317">
        <v>0.2029699981212616</v>
      </c>
      <c r="S5594" s="317">
        <v>0.2029699981212616</v>
      </c>
      <c r="T5594" t="s">
        <v>380</v>
      </c>
      <c r="BA5594" s="395">
        <v>1</v>
      </c>
      <c r="BB5594" s="396" t="s">
        <v>861</v>
      </c>
      <c r="BC5594" t="str">
        <f t="shared" si="486"/>
        <v>RJE</v>
      </c>
      <c r="BD5594" t="str">
        <f t="shared" si="487"/>
        <v>NAoMe_initial_imd_2019</v>
      </c>
      <c r="BE5594" s="397" t="s">
        <v>862</v>
      </c>
      <c r="BF5594" t="str">
        <f t="shared" si="488"/>
        <v>4</v>
      </c>
      <c r="BG5594">
        <f t="shared" si="489"/>
        <v>23</v>
      </c>
      <c r="BH5594" s="398">
        <f t="shared" si="490"/>
        <v>0.20535999536514279</v>
      </c>
      <c r="BO5594" s="33"/>
    </row>
    <row r="5595" spans="1:67">
      <c r="A5595" s="316" t="s">
        <v>27</v>
      </c>
      <c r="B5595" t="s">
        <v>380</v>
      </c>
      <c r="C5595" t="s">
        <v>910</v>
      </c>
      <c r="D5595" t="s">
        <v>314</v>
      </c>
      <c r="E5595" s="316" t="s">
        <v>215</v>
      </c>
      <c r="F5595" s="316" t="s">
        <v>276</v>
      </c>
      <c r="G5595" s="316" t="s">
        <v>448</v>
      </c>
      <c r="H5595" s="316" t="s">
        <v>322</v>
      </c>
      <c r="I5595" s="316" t="s">
        <v>659</v>
      </c>
      <c r="J5595" s="316" t="s">
        <v>295</v>
      </c>
      <c r="K5595" s="36">
        <v>19</v>
      </c>
      <c r="L5595" s="317">
        <v>0.16964000463485721</v>
      </c>
      <c r="M5595" s="317">
        <v>0.16964000463485721</v>
      </c>
      <c r="N5595" s="36">
        <v>140</v>
      </c>
      <c r="O5595" s="317">
        <v>0.13971999287605291</v>
      </c>
      <c r="P5595" s="317">
        <v>0.13971999287605291</v>
      </c>
      <c r="Q5595" s="36">
        <v>2027</v>
      </c>
      <c r="R5595" s="317">
        <v>0.2032700031995773</v>
      </c>
      <c r="S5595" s="317">
        <v>0.2032700031995773</v>
      </c>
      <c r="T5595" t="s">
        <v>380</v>
      </c>
      <c r="BA5595" s="395">
        <v>1</v>
      </c>
      <c r="BB5595" s="396" t="s">
        <v>861</v>
      </c>
      <c r="BC5595" t="str">
        <f t="shared" si="486"/>
        <v>RJE</v>
      </c>
      <c r="BD5595" t="str">
        <f t="shared" si="487"/>
        <v>NAoMe_initial_imd_2019</v>
      </c>
      <c r="BE5595" s="397" t="s">
        <v>862</v>
      </c>
      <c r="BF5595" t="str">
        <f t="shared" si="488"/>
        <v>5 - least deprived</v>
      </c>
      <c r="BG5595">
        <f t="shared" si="489"/>
        <v>19</v>
      </c>
      <c r="BH5595" s="398">
        <f t="shared" si="490"/>
        <v>0.16964000463485721</v>
      </c>
      <c r="BO5595" s="33"/>
    </row>
    <row r="5596" spans="1:67">
      <c r="A5596" s="316" t="s">
        <v>27</v>
      </c>
      <c r="B5596" t="s">
        <v>380</v>
      </c>
      <c r="C5596" t="s">
        <v>910</v>
      </c>
      <c r="D5596" t="s">
        <v>314</v>
      </c>
      <c r="E5596" s="316" t="s">
        <v>215</v>
      </c>
      <c r="F5596" s="318" t="s">
        <v>276</v>
      </c>
      <c r="G5596" s="318" t="s">
        <v>448</v>
      </c>
      <c r="H5596" s="318" t="s">
        <v>322</v>
      </c>
      <c r="I5596" s="316" t="s">
        <v>659</v>
      </c>
      <c r="J5596" s="316" t="s">
        <v>260</v>
      </c>
      <c r="K5596" s="36">
        <v>0</v>
      </c>
      <c r="L5596" s="317">
        <v>0</v>
      </c>
      <c r="M5596" s="317"/>
      <c r="N5596" s="36">
        <v>0</v>
      </c>
      <c r="O5596" s="317">
        <v>0</v>
      </c>
      <c r="P5596" s="317"/>
      <c r="Q5596" s="36">
        <v>0</v>
      </c>
      <c r="R5596" s="317">
        <v>0</v>
      </c>
      <c r="S5596" s="317"/>
      <c r="T5596" t="s">
        <v>380</v>
      </c>
      <c r="BA5596" s="395">
        <v>1</v>
      </c>
      <c r="BB5596" s="396" t="s">
        <v>861</v>
      </c>
      <c r="BC5596" t="str">
        <f t="shared" si="486"/>
        <v>RJE</v>
      </c>
      <c r="BD5596" t="str">
        <f t="shared" si="487"/>
        <v>NAoMe_initial_imd_2019</v>
      </c>
      <c r="BE5596" s="397" t="s">
        <v>862</v>
      </c>
      <c r="BF5596" t="str">
        <f t="shared" si="488"/>
        <v>Unknown</v>
      </c>
      <c r="BG5596">
        <f t="shared" si="489"/>
        <v>0</v>
      </c>
      <c r="BH5596" s="398">
        <f t="shared" si="490"/>
        <v>0</v>
      </c>
      <c r="BO5596" s="33"/>
    </row>
    <row r="5597" spans="1:67">
      <c r="A5597" s="316" t="s">
        <v>27</v>
      </c>
      <c r="B5597" t="s">
        <v>380</v>
      </c>
      <c r="C5597" t="s">
        <v>910</v>
      </c>
      <c r="D5597" t="s">
        <v>314</v>
      </c>
      <c r="E5597" s="316" t="s">
        <v>215</v>
      </c>
      <c r="F5597" s="316" t="s">
        <v>276</v>
      </c>
      <c r="G5597" s="316" t="s">
        <v>448</v>
      </c>
      <c r="H5597" s="316" t="s">
        <v>322</v>
      </c>
      <c r="I5597" s="316" t="s">
        <v>296</v>
      </c>
      <c r="J5597" s="316" t="s">
        <v>297</v>
      </c>
      <c r="K5597" s="36">
        <v>52</v>
      </c>
      <c r="L5597" s="317">
        <v>0.46428999304771418</v>
      </c>
      <c r="M5597" s="317">
        <v>0.47273001074790949</v>
      </c>
      <c r="N5597" s="36">
        <v>521</v>
      </c>
      <c r="O5597" s="317">
        <v>0.51995998620986938</v>
      </c>
      <c r="P5597" s="317">
        <v>0.52947002649307251</v>
      </c>
      <c r="Q5597" s="36">
        <v>5528</v>
      </c>
      <c r="R5597" s="317">
        <v>0.55435001850128174</v>
      </c>
      <c r="S5597" s="317">
        <v>0.56936997175216675</v>
      </c>
      <c r="T5597" t="s">
        <v>380</v>
      </c>
      <c r="BA5597" s="395">
        <v>1</v>
      </c>
      <c r="BB5597" s="396" t="s">
        <v>861</v>
      </c>
      <c r="BC5597" t="str">
        <f t="shared" si="486"/>
        <v>RJE</v>
      </c>
      <c r="BD5597" t="str">
        <f t="shared" si="487"/>
        <v>NAoMe_initial_scarf_731_grp</v>
      </c>
      <c r="BE5597" s="397" t="s">
        <v>862</v>
      </c>
      <c r="BF5597" t="str">
        <f t="shared" si="488"/>
        <v>Fit</v>
      </c>
      <c r="BG5597">
        <f t="shared" si="489"/>
        <v>52</v>
      </c>
      <c r="BH5597" s="398">
        <f t="shared" si="490"/>
        <v>0.46428999304771418</v>
      </c>
      <c r="BO5597" s="33"/>
    </row>
    <row r="5598" spans="1:67">
      <c r="A5598" s="316" t="s">
        <v>27</v>
      </c>
      <c r="B5598" t="s">
        <v>380</v>
      </c>
      <c r="C5598" t="s">
        <v>910</v>
      </c>
      <c r="D5598" t="s">
        <v>314</v>
      </c>
      <c r="E5598" s="316" t="s">
        <v>215</v>
      </c>
      <c r="F5598" s="316" t="s">
        <v>276</v>
      </c>
      <c r="G5598" s="316" t="s">
        <v>448</v>
      </c>
      <c r="H5598" s="316" t="s">
        <v>322</v>
      </c>
      <c r="I5598" s="316" t="s">
        <v>296</v>
      </c>
      <c r="J5598" s="316" t="s">
        <v>298</v>
      </c>
      <c r="K5598" s="36">
        <v>17</v>
      </c>
      <c r="L5598" s="317">
        <v>0.15178999304771421</v>
      </c>
      <c r="M5598" s="317">
        <v>0.15455000102519989</v>
      </c>
      <c r="N5598" s="36">
        <v>150</v>
      </c>
      <c r="O5598" s="317">
        <v>0.14970000088214869</v>
      </c>
      <c r="P5598" s="317">
        <v>0.15243999660015109</v>
      </c>
      <c r="Q5598" s="36">
        <v>1492</v>
      </c>
      <c r="R5598" s="317">
        <v>0.149619996547699</v>
      </c>
      <c r="S5598" s="317">
        <v>0.153669998049736</v>
      </c>
      <c r="T5598" t="s">
        <v>380</v>
      </c>
      <c r="BA5598" s="395">
        <v>1</v>
      </c>
      <c r="BB5598" s="396" t="s">
        <v>861</v>
      </c>
      <c r="BC5598" t="str">
        <f t="shared" si="486"/>
        <v>RJE</v>
      </c>
      <c r="BD5598" t="str">
        <f t="shared" si="487"/>
        <v>NAoMe_initial_scarf_731_grp</v>
      </c>
      <c r="BE5598" s="397" t="s">
        <v>862</v>
      </c>
      <c r="BF5598" t="str">
        <f t="shared" si="488"/>
        <v>Mild frailty</v>
      </c>
      <c r="BG5598">
        <f t="shared" si="489"/>
        <v>17</v>
      </c>
      <c r="BH5598" s="398">
        <f t="shared" si="490"/>
        <v>0.15178999304771421</v>
      </c>
      <c r="BO5598" s="33"/>
    </row>
    <row r="5599" spans="1:67">
      <c r="A5599" s="316" t="s">
        <v>27</v>
      </c>
      <c r="B5599" t="s">
        <v>380</v>
      </c>
      <c r="C5599" t="s">
        <v>910</v>
      </c>
      <c r="D5599" t="s">
        <v>314</v>
      </c>
      <c r="E5599" s="316" t="s">
        <v>215</v>
      </c>
      <c r="F5599" s="316" t="s">
        <v>276</v>
      </c>
      <c r="G5599" s="316" t="s">
        <v>448</v>
      </c>
      <c r="H5599" s="316" t="s">
        <v>322</v>
      </c>
      <c r="I5599" s="316" t="s">
        <v>296</v>
      </c>
      <c r="J5599" s="316" t="s">
        <v>299</v>
      </c>
      <c r="K5599" s="36">
        <v>24</v>
      </c>
      <c r="L5599" s="317">
        <v>0.21428999304771421</v>
      </c>
      <c r="M5599" s="317">
        <v>0.21818000078201291</v>
      </c>
      <c r="N5599" s="36">
        <v>168</v>
      </c>
      <c r="O5599" s="317">
        <v>0.1676599979400635</v>
      </c>
      <c r="P5599" s="317">
        <v>0.17072999477386469</v>
      </c>
      <c r="Q5599" s="36">
        <v>1470</v>
      </c>
      <c r="R5599" s="317">
        <v>0.1474100053310394</v>
      </c>
      <c r="S5599" s="317">
        <v>0.1514099985361099</v>
      </c>
      <c r="T5599" t="s">
        <v>380</v>
      </c>
      <c r="BA5599" s="395">
        <v>1</v>
      </c>
      <c r="BB5599" s="396" t="s">
        <v>861</v>
      </c>
      <c r="BC5599" t="str">
        <f t="shared" si="486"/>
        <v>RJE</v>
      </c>
      <c r="BD5599" t="str">
        <f t="shared" si="487"/>
        <v>NAoMe_initial_scarf_731_grp</v>
      </c>
      <c r="BE5599" s="397" t="s">
        <v>862</v>
      </c>
      <c r="BF5599" t="str">
        <f t="shared" si="488"/>
        <v>Moderate frailty</v>
      </c>
      <c r="BG5599">
        <f t="shared" si="489"/>
        <v>24</v>
      </c>
      <c r="BH5599" s="398">
        <f t="shared" si="490"/>
        <v>0.21428999304771421</v>
      </c>
      <c r="BO5599" s="33"/>
    </row>
    <row r="5600" spans="1:67">
      <c r="A5600" s="316" t="s">
        <v>27</v>
      </c>
      <c r="B5600" t="s">
        <v>380</v>
      </c>
      <c r="C5600" t="s">
        <v>910</v>
      </c>
      <c r="D5600" t="s">
        <v>314</v>
      </c>
      <c r="E5600" s="316" t="s">
        <v>215</v>
      </c>
      <c r="F5600" s="316" t="s">
        <v>276</v>
      </c>
      <c r="G5600" s="316" t="s">
        <v>448</v>
      </c>
      <c r="H5600" s="316" t="s">
        <v>322</v>
      </c>
      <c r="I5600" s="316" t="s">
        <v>296</v>
      </c>
      <c r="J5600" s="316" t="s">
        <v>353</v>
      </c>
      <c r="K5600" s="36">
        <v>2</v>
      </c>
      <c r="L5600" s="317">
        <v>1.7859999090433121E-2</v>
      </c>
      <c r="M5600" s="317"/>
      <c r="N5600" s="36">
        <v>18</v>
      </c>
      <c r="O5600" s="317">
        <v>1.7960000783205029E-2</v>
      </c>
      <c r="P5600" s="317"/>
      <c r="Q5600" s="36">
        <v>263</v>
      </c>
      <c r="R5600" s="317">
        <v>2.6370000094175339E-2</v>
      </c>
      <c r="S5600" s="317"/>
      <c r="T5600" t="s">
        <v>380</v>
      </c>
      <c r="BA5600" s="395">
        <v>1</v>
      </c>
      <c r="BB5600" s="396" t="s">
        <v>861</v>
      </c>
      <c r="BC5600" t="str">
        <f t="shared" si="486"/>
        <v>RJE</v>
      </c>
      <c r="BD5600" t="str">
        <f t="shared" si="487"/>
        <v>NAoMe_initial_scarf_731_grp</v>
      </c>
      <c r="BE5600" s="397" t="s">
        <v>862</v>
      </c>
      <c r="BF5600" t="str">
        <f t="shared" si="488"/>
        <v>Not in HESAPC</v>
      </c>
      <c r="BG5600">
        <f t="shared" si="489"/>
        <v>2</v>
      </c>
      <c r="BH5600" s="398">
        <f t="shared" si="490"/>
        <v>1.7859999090433121E-2</v>
      </c>
      <c r="BO5600" s="33"/>
    </row>
    <row r="5601" spans="1:67">
      <c r="A5601" s="316" t="s">
        <v>27</v>
      </c>
      <c r="B5601" t="s">
        <v>380</v>
      </c>
      <c r="C5601" t="s">
        <v>910</v>
      </c>
      <c r="D5601" t="s">
        <v>314</v>
      </c>
      <c r="E5601" s="316" t="s">
        <v>215</v>
      </c>
      <c r="F5601" s="316" t="s">
        <v>276</v>
      </c>
      <c r="G5601" s="316" t="s">
        <v>448</v>
      </c>
      <c r="H5601" s="316" t="s">
        <v>322</v>
      </c>
      <c r="I5601" s="316" t="s">
        <v>296</v>
      </c>
      <c r="J5601" s="316" t="s">
        <v>300</v>
      </c>
      <c r="K5601" s="36">
        <v>17</v>
      </c>
      <c r="L5601" s="317">
        <v>0.15178999304771421</v>
      </c>
      <c r="M5601" s="317">
        <v>0.15455000102519989</v>
      </c>
      <c r="N5601" s="36">
        <v>145</v>
      </c>
      <c r="O5601" s="317">
        <v>0.1447100043296814</v>
      </c>
      <c r="P5601" s="317">
        <v>0.1473599970340729</v>
      </c>
      <c r="Q5601" s="36">
        <v>1219</v>
      </c>
      <c r="R5601" s="317">
        <v>0.1222399994730949</v>
      </c>
      <c r="S5601" s="317">
        <v>0.12555000185966489</v>
      </c>
      <c r="T5601" t="s">
        <v>380</v>
      </c>
      <c r="BA5601" s="395">
        <v>1</v>
      </c>
      <c r="BB5601" s="396" t="s">
        <v>861</v>
      </c>
      <c r="BC5601" t="str">
        <f t="shared" si="486"/>
        <v>RJE</v>
      </c>
      <c r="BD5601" t="str">
        <f t="shared" si="487"/>
        <v>NAoMe_initial_scarf_731_grp</v>
      </c>
      <c r="BE5601" s="397" t="s">
        <v>862</v>
      </c>
      <c r="BF5601" t="str">
        <f t="shared" si="488"/>
        <v>Severe frailty</v>
      </c>
      <c r="BG5601">
        <f t="shared" si="489"/>
        <v>17</v>
      </c>
      <c r="BH5601" s="398">
        <f t="shared" si="490"/>
        <v>0.15178999304771421</v>
      </c>
      <c r="BO5601" s="33"/>
    </row>
    <row r="5602" spans="1:67">
      <c r="A5602" s="316" t="s">
        <v>27</v>
      </c>
      <c r="B5602" t="s">
        <v>380</v>
      </c>
      <c r="C5602" t="s">
        <v>910</v>
      </c>
      <c r="D5602" t="s">
        <v>314</v>
      </c>
      <c r="E5602" s="316" t="s">
        <v>221</v>
      </c>
      <c r="F5602" s="316" t="s">
        <v>222</v>
      </c>
      <c r="G5602" s="316" t="s">
        <v>448</v>
      </c>
      <c r="H5602" s="316" t="s">
        <v>322</v>
      </c>
      <c r="I5602" s="316" t="s">
        <v>310</v>
      </c>
      <c r="J5602" s="316" t="s">
        <v>277</v>
      </c>
      <c r="K5602" s="36">
        <v>0</v>
      </c>
      <c r="L5602" s="317">
        <v>0</v>
      </c>
      <c r="M5602" s="317"/>
      <c r="N5602" s="36">
        <v>6</v>
      </c>
      <c r="O5602" s="317">
        <v>5.9899999760091296E-3</v>
      </c>
      <c r="P5602" s="317"/>
      <c r="Q5602" s="36">
        <v>70</v>
      </c>
      <c r="R5602" s="317">
        <v>7.0199999026954174E-3</v>
      </c>
      <c r="S5602" s="317"/>
      <c r="T5602" t="s">
        <v>380</v>
      </c>
      <c r="BA5602" s="395">
        <v>1</v>
      </c>
      <c r="BB5602" s="396" t="s">
        <v>861</v>
      </c>
      <c r="BC5602" t="str">
        <f t="shared" si="486"/>
        <v>RBK</v>
      </c>
      <c r="BD5602" t="str">
        <f t="shared" si="487"/>
        <v>NAoMe_initial_age_decades_80cap</v>
      </c>
      <c r="BE5602" s="397" t="s">
        <v>862</v>
      </c>
      <c r="BF5602" t="str">
        <f t="shared" si="488"/>
        <v>18-29 yrs</v>
      </c>
      <c r="BG5602">
        <f t="shared" si="489"/>
        <v>0</v>
      </c>
      <c r="BH5602" s="398">
        <f t="shared" si="490"/>
        <v>0</v>
      </c>
      <c r="BO5602" s="33"/>
    </row>
    <row r="5603" spans="1:67">
      <c r="A5603" s="316" t="s">
        <v>27</v>
      </c>
      <c r="B5603" t="s">
        <v>380</v>
      </c>
      <c r="C5603" t="s">
        <v>910</v>
      </c>
      <c r="D5603" t="s">
        <v>314</v>
      </c>
      <c r="E5603" s="316" t="s">
        <v>221</v>
      </c>
      <c r="F5603" s="316" t="s">
        <v>222</v>
      </c>
      <c r="G5603" s="316" t="s">
        <v>448</v>
      </c>
      <c r="H5603" s="316" t="s">
        <v>322</v>
      </c>
      <c r="I5603" s="316" t="s">
        <v>310</v>
      </c>
      <c r="J5603" s="316" t="s">
        <v>278</v>
      </c>
      <c r="K5603" s="36">
        <v>2</v>
      </c>
      <c r="L5603" s="317">
        <v>2.9850000515580181E-2</v>
      </c>
      <c r="M5603" s="317"/>
      <c r="N5603" s="36">
        <v>38</v>
      </c>
      <c r="O5603" s="317">
        <v>3.7919998168945313E-2</v>
      </c>
      <c r="P5603" s="317"/>
      <c r="Q5603" s="36">
        <v>429</v>
      </c>
      <c r="R5603" s="317">
        <v>4.3019998818635941E-2</v>
      </c>
      <c r="S5603" s="317"/>
      <c r="T5603" t="s">
        <v>380</v>
      </c>
      <c r="BA5603" s="395">
        <v>1</v>
      </c>
      <c r="BB5603" s="396" t="s">
        <v>861</v>
      </c>
      <c r="BC5603" t="str">
        <f t="shared" si="486"/>
        <v>RBK</v>
      </c>
      <c r="BD5603" t="str">
        <f t="shared" si="487"/>
        <v>NAoMe_initial_age_decades_80cap</v>
      </c>
      <c r="BE5603" s="397" t="s">
        <v>862</v>
      </c>
      <c r="BF5603" t="str">
        <f t="shared" si="488"/>
        <v>30-39 yrs</v>
      </c>
      <c r="BG5603">
        <f t="shared" si="489"/>
        <v>2</v>
      </c>
      <c r="BH5603" s="398">
        <f t="shared" si="490"/>
        <v>2.9850000515580181E-2</v>
      </c>
      <c r="BO5603" s="33"/>
    </row>
    <row r="5604" spans="1:67">
      <c r="A5604" s="316" t="s">
        <v>27</v>
      </c>
      <c r="B5604" t="s">
        <v>380</v>
      </c>
      <c r="C5604" t="s">
        <v>910</v>
      </c>
      <c r="D5604" t="s">
        <v>314</v>
      </c>
      <c r="E5604" s="316" t="s">
        <v>221</v>
      </c>
      <c r="F5604" s="316" t="s">
        <v>222</v>
      </c>
      <c r="G5604" s="316" t="s">
        <v>448</v>
      </c>
      <c r="H5604" s="316" t="s">
        <v>322</v>
      </c>
      <c r="I5604" s="316" t="s">
        <v>310</v>
      </c>
      <c r="J5604" s="316" t="s">
        <v>279</v>
      </c>
      <c r="K5604" s="36">
        <v>5</v>
      </c>
      <c r="L5604" s="317">
        <v>7.4629999697208405E-2</v>
      </c>
      <c r="M5604" s="317"/>
      <c r="N5604" s="36">
        <v>106</v>
      </c>
      <c r="O5604" s="317">
        <v>0.10578999668359761</v>
      </c>
      <c r="P5604" s="317"/>
      <c r="Q5604" s="36">
        <v>1024</v>
      </c>
      <c r="R5604" s="317">
        <v>0.1026899963617325</v>
      </c>
      <c r="S5604" s="317"/>
      <c r="T5604" t="s">
        <v>380</v>
      </c>
      <c r="BA5604" s="395">
        <v>1</v>
      </c>
      <c r="BB5604" s="396" t="s">
        <v>861</v>
      </c>
      <c r="BC5604" t="str">
        <f t="shared" si="486"/>
        <v>RBK</v>
      </c>
      <c r="BD5604" t="str">
        <f t="shared" si="487"/>
        <v>NAoMe_initial_age_decades_80cap</v>
      </c>
      <c r="BE5604" s="397" t="s">
        <v>862</v>
      </c>
      <c r="BF5604" t="str">
        <f t="shared" si="488"/>
        <v>40-49 yrs</v>
      </c>
      <c r="BG5604">
        <f t="shared" si="489"/>
        <v>5</v>
      </c>
      <c r="BH5604" s="398">
        <f t="shared" si="490"/>
        <v>7.4629999697208405E-2</v>
      </c>
      <c r="BO5604" s="33"/>
    </row>
    <row r="5605" spans="1:67">
      <c r="A5605" s="316" t="s">
        <v>27</v>
      </c>
      <c r="B5605" t="s">
        <v>380</v>
      </c>
      <c r="C5605" t="s">
        <v>910</v>
      </c>
      <c r="D5605" t="s">
        <v>314</v>
      </c>
      <c r="E5605" s="316" t="s">
        <v>221</v>
      </c>
      <c r="F5605" s="316" t="s">
        <v>222</v>
      </c>
      <c r="G5605" s="316" t="s">
        <v>448</v>
      </c>
      <c r="H5605" s="316" t="s">
        <v>322</v>
      </c>
      <c r="I5605" s="316" t="s">
        <v>310</v>
      </c>
      <c r="J5605" s="316" t="s">
        <v>280</v>
      </c>
      <c r="K5605" s="36">
        <v>13</v>
      </c>
      <c r="L5605" s="317">
        <v>0.19403000175952911</v>
      </c>
      <c r="M5605" s="317"/>
      <c r="N5605" s="36">
        <v>183</v>
      </c>
      <c r="O5605" s="317">
        <v>0.18263000249862671</v>
      </c>
      <c r="P5605" s="317"/>
      <c r="Q5605" s="36">
        <v>1733</v>
      </c>
      <c r="R5605" s="317">
        <v>0.17378999292850489</v>
      </c>
      <c r="S5605" s="317"/>
      <c r="T5605" t="s">
        <v>380</v>
      </c>
      <c r="BA5605" s="395">
        <v>1</v>
      </c>
      <c r="BB5605" s="396" t="s">
        <v>861</v>
      </c>
      <c r="BC5605" t="str">
        <f t="shared" si="486"/>
        <v>RBK</v>
      </c>
      <c r="BD5605" t="str">
        <f t="shared" si="487"/>
        <v>NAoMe_initial_age_decades_80cap</v>
      </c>
      <c r="BE5605" s="397" t="s">
        <v>862</v>
      </c>
      <c r="BF5605" t="str">
        <f t="shared" si="488"/>
        <v>50-59 yrs</v>
      </c>
      <c r="BG5605">
        <f t="shared" si="489"/>
        <v>13</v>
      </c>
      <c r="BH5605" s="398">
        <f t="shared" si="490"/>
        <v>0.19403000175952911</v>
      </c>
      <c r="BO5605" s="33"/>
    </row>
    <row r="5606" spans="1:67">
      <c r="A5606" s="316" t="s">
        <v>27</v>
      </c>
      <c r="B5606" t="s">
        <v>380</v>
      </c>
      <c r="C5606" t="s">
        <v>910</v>
      </c>
      <c r="D5606" t="s">
        <v>314</v>
      </c>
      <c r="E5606" s="316" t="s">
        <v>221</v>
      </c>
      <c r="F5606" s="316" t="s">
        <v>222</v>
      </c>
      <c r="G5606" s="316" t="s">
        <v>448</v>
      </c>
      <c r="H5606" s="316" t="s">
        <v>322</v>
      </c>
      <c r="I5606" s="316" t="s">
        <v>310</v>
      </c>
      <c r="J5606" s="316" t="s">
        <v>281</v>
      </c>
      <c r="K5606" s="36">
        <v>10</v>
      </c>
      <c r="L5606" s="317">
        <v>0.14925000071525571</v>
      </c>
      <c r="M5606" s="317"/>
      <c r="N5606" s="36">
        <v>162</v>
      </c>
      <c r="O5606" s="317">
        <v>0.16167999804019931</v>
      </c>
      <c r="P5606" s="317"/>
      <c r="Q5606" s="36">
        <v>1931</v>
      </c>
      <c r="R5606" s="317">
        <v>0.19363999366760251</v>
      </c>
      <c r="S5606" s="317"/>
      <c r="T5606" t="s">
        <v>380</v>
      </c>
      <c r="BA5606" s="395">
        <v>1</v>
      </c>
      <c r="BB5606" s="396" t="s">
        <v>861</v>
      </c>
      <c r="BC5606" t="str">
        <f t="shared" si="486"/>
        <v>RBK</v>
      </c>
      <c r="BD5606" t="str">
        <f t="shared" si="487"/>
        <v>NAoMe_initial_age_decades_80cap</v>
      </c>
      <c r="BE5606" s="397" t="s">
        <v>862</v>
      </c>
      <c r="BF5606" t="str">
        <f t="shared" si="488"/>
        <v>60-69 yrs</v>
      </c>
      <c r="BG5606">
        <f t="shared" si="489"/>
        <v>10</v>
      </c>
      <c r="BH5606" s="398">
        <f t="shared" si="490"/>
        <v>0.14925000071525571</v>
      </c>
      <c r="BO5606" s="33"/>
    </row>
    <row r="5607" spans="1:67">
      <c r="A5607" s="316" t="s">
        <v>27</v>
      </c>
      <c r="B5607" t="s">
        <v>380</v>
      </c>
      <c r="C5607" t="s">
        <v>910</v>
      </c>
      <c r="D5607" t="s">
        <v>314</v>
      </c>
      <c r="E5607" s="316" t="s">
        <v>221</v>
      </c>
      <c r="F5607" s="316" t="s">
        <v>222</v>
      </c>
      <c r="G5607" s="316" t="s">
        <v>448</v>
      </c>
      <c r="H5607" s="316" t="s">
        <v>322</v>
      </c>
      <c r="I5607" s="316" t="s">
        <v>310</v>
      </c>
      <c r="J5607" s="316" t="s">
        <v>282</v>
      </c>
      <c r="K5607" s="36">
        <v>24</v>
      </c>
      <c r="L5607" s="317">
        <v>0.3582099974155426</v>
      </c>
      <c r="M5607" s="317"/>
      <c r="N5607" s="36">
        <v>259</v>
      </c>
      <c r="O5607" s="317">
        <v>0.2584800124168396</v>
      </c>
      <c r="P5607" s="317"/>
      <c r="Q5607" s="36">
        <v>2493</v>
      </c>
      <c r="R5607" s="317">
        <v>0.25</v>
      </c>
      <c r="S5607" s="317"/>
      <c r="T5607" t="s">
        <v>380</v>
      </c>
      <c r="BA5607" s="395">
        <v>1</v>
      </c>
      <c r="BB5607" s="396" t="s">
        <v>861</v>
      </c>
      <c r="BC5607" t="str">
        <f t="shared" si="486"/>
        <v>RBK</v>
      </c>
      <c r="BD5607" t="str">
        <f t="shared" si="487"/>
        <v>NAoMe_initial_age_decades_80cap</v>
      </c>
      <c r="BE5607" s="397" t="s">
        <v>862</v>
      </c>
      <c r="BF5607" t="str">
        <f t="shared" si="488"/>
        <v>70-79 yrs</v>
      </c>
      <c r="BG5607">
        <f t="shared" si="489"/>
        <v>24</v>
      </c>
      <c r="BH5607" s="398">
        <f t="shared" si="490"/>
        <v>0.3582099974155426</v>
      </c>
      <c r="BO5607" s="33"/>
    </row>
    <row r="5608" spans="1:67">
      <c r="A5608" s="316" t="s">
        <v>27</v>
      </c>
      <c r="B5608" t="s">
        <v>380</v>
      </c>
      <c r="C5608" t="s">
        <v>910</v>
      </c>
      <c r="D5608" t="s">
        <v>314</v>
      </c>
      <c r="E5608" s="316" t="s">
        <v>221</v>
      </c>
      <c r="F5608" s="316" t="s">
        <v>222</v>
      </c>
      <c r="G5608" s="316" t="s">
        <v>448</v>
      </c>
      <c r="H5608" s="316" t="s">
        <v>322</v>
      </c>
      <c r="I5608" s="316" t="s">
        <v>310</v>
      </c>
      <c r="J5608" s="316" t="s">
        <v>283</v>
      </c>
      <c r="K5608" s="36">
        <v>13</v>
      </c>
      <c r="L5608" s="317">
        <v>0.19403000175952911</v>
      </c>
      <c r="M5608" s="317"/>
      <c r="N5608" s="36">
        <v>248</v>
      </c>
      <c r="O5608" s="317">
        <v>0.24750000238418579</v>
      </c>
      <c r="P5608" s="317"/>
      <c r="Q5608" s="36">
        <v>2292</v>
      </c>
      <c r="R5608" s="317">
        <v>0.2298399955034256</v>
      </c>
      <c r="S5608" s="317"/>
      <c r="T5608" t="s">
        <v>380</v>
      </c>
      <c r="BA5608" s="395">
        <v>1</v>
      </c>
      <c r="BB5608" s="396" t="s">
        <v>861</v>
      </c>
      <c r="BC5608" t="str">
        <f t="shared" si="486"/>
        <v>RBK</v>
      </c>
      <c r="BD5608" t="str">
        <f t="shared" si="487"/>
        <v>NAoMe_initial_age_decades_80cap</v>
      </c>
      <c r="BE5608" s="397" t="s">
        <v>862</v>
      </c>
      <c r="BF5608" t="str">
        <f t="shared" si="488"/>
        <v>80+ yrs</v>
      </c>
      <c r="BG5608">
        <f t="shared" si="489"/>
        <v>13</v>
      </c>
      <c r="BH5608" s="398">
        <f t="shared" si="490"/>
        <v>0.19403000175952911</v>
      </c>
      <c r="BO5608" s="33"/>
    </row>
    <row r="5609" spans="1:67">
      <c r="A5609" s="316" t="s">
        <v>27</v>
      </c>
      <c r="B5609" t="s">
        <v>380</v>
      </c>
      <c r="C5609" t="s">
        <v>910</v>
      </c>
      <c r="D5609" t="s">
        <v>314</v>
      </c>
      <c r="E5609" s="316" t="s">
        <v>221</v>
      </c>
      <c r="F5609" s="316" t="s">
        <v>222</v>
      </c>
      <c r="G5609" s="316" t="s">
        <v>448</v>
      </c>
      <c r="H5609" s="316" t="s">
        <v>322</v>
      </c>
      <c r="I5609" s="316" t="s">
        <v>341</v>
      </c>
      <c r="J5609" s="316" t="s">
        <v>13</v>
      </c>
      <c r="K5609" s="36">
        <v>49</v>
      </c>
      <c r="L5609" s="317">
        <v>0.73133999109268188</v>
      </c>
      <c r="M5609" s="317">
        <v>0.73133999109268188</v>
      </c>
      <c r="N5609" s="36">
        <v>639</v>
      </c>
      <c r="O5609" s="317">
        <v>0.63771998882293701</v>
      </c>
      <c r="P5609" s="317">
        <v>0.64938998222351074</v>
      </c>
      <c r="Q5609" s="36">
        <v>6753</v>
      </c>
      <c r="R5609" s="317">
        <v>0.67720001935958862</v>
      </c>
      <c r="S5609" s="317">
        <v>0.69554001092910767</v>
      </c>
      <c r="T5609" t="s">
        <v>380</v>
      </c>
      <c r="BA5609" s="395">
        <v>1</v>
      </c>
      <c r="BB5609" s="396" t="s">
        <v>861</v>
      </c>
      <c r="BC5609" t="str">
        <f t="shared" si="486"/>
        <v>RBK</v>
      </c>
      <c r="BD5609" t="str">
        <f t="shared" si="487"/>
        <v>NAoMe_initial_ch_score_2cap</v>
      </c>
      <c r="BE5609" s="397" t="s">
        <v>862</v>
      </c>
      <c r="BF5609" t="str">
        <f t="shared" si="488"/>
        <v>0</v>
      </c>
      <c r="BG5609">
        <f t="shared" si="489"/>
        <v>49</v>
      </c>
      <c r="BH5609" s="398">
        <f t="shared" si="490"/>
        <v>0.73133999109268188</v>
      </c>
      <c r="BO5609" s="33"/>
    </row>
    <row r="5610" spans="1:67">
      <c r="A5610" s="316" t="s">
        <v>27</v>
      </c>
      <c r="B5610" t="s">
        <v>380</v>
      </c>
      <c r="C5610" t="s">
        <v>910</v>
      </c>
      <c r="D5610" t="s">
        <v>314</v>
      </c>
      <c r="E5610" s="316" t="s">
        <v>221</v>
      </c>
      <c r="F5610" s="316" t="s">
        <v>222</v>
      </c>
      <c r="G5610" s="316" t="s">
        <v>448</v>
      </c>
      <c r="H5610" s="316" t="s">
        <v>322</v>
      </c>
      <c r="I5610" s="316" t="s">
        <v>341</v>
      </c>
      <c r="J5610" s="316" t="s">
        <v>14</v>
      </c>
      <c r="K5610" s="36">
        <v>10</v>
      </c>
      <c r="L5610" s="317">
        <v>0.14925000071525571</v>
      </c>
      <c r="M5610" s="317">
        <v>0.14925000071525571</v>
      </c>
      <c r="N5610" s="36">
        <v>178</v>
      </c>
      <c r="O5610" s="317">
        <v>0.17764000594615939</v>
      </c>
      <c r="P5610" s="317">
        <v>0.18088999390602109</v>
      </c>
      <c r="Q5610" s="36">
        <v>1630</v>
      </c>
      <c r="R5610" s="317">
        <v>0.16346000134944921</v>
      </c>
      <c r="S5610" s="317">
        <v>0.16788999736309049</v>
      </c>
      <c r="T5610" t="s">
        <v>380</v>
      </c>
      <c r="BA5610" s="395">
        <v>1</v>
      </c>
      <c r="BB5610" s="396" t="s">
        <v>861</v>
      </c>
      <c r="BC5610" t="str">
        <f t="shared" si="486"/>
        <v>RBK</v>
      </c>
      <c r="BD5610" t="str">
        <f t="shared" si="487"/>
        <v>NAoMe_initial_ch_score_2cap</v>
      </c>
      <c r="BE5610" s="397" t="s">
        <v>862</v>
      </c>
      <c r="BF5610" t="str">
        <f t="shared" si="488"/>
        <v>1</v>
      </c>
      <c r="BG5610">
        <f t="shared" si="489"/>
        <v>10</v>
      </c>
      <c r="BH5610" s="398">
        <f t="shared" si="490"/>
        <v>0.14925000071525571</v>
      </c>
      <c r="BO5610" s="33"/>
    </row>
    <row r="5611" spans="1:67">
      <c r="A5611" s="316" t="s">
        <v>27</v>
      </c>
      <c r="B5611" t="s">
        <v>380</v>
      </c>
      <c r="C5611" t="s">
        <v>910</v>
      </c>
      <c r="D5611" t="s">
        <v>314</v>
      </c>
      <c r="E5611" s="316" t="s">
        <v>221</v>
      </c>
      <c r="F5611" s="316" t="s">
        <v>222</v>
      </c>
      <c r="G5611" s="316" t="s">
        <v>448</v>
      </c>
      <c r="H5611" s="316" t="s">
        <v>322</v>
      </c>
      <c r="I5611" s="316" t="s">
        <v>341</v>
      </c>
      <c r="J5611" s="316" t="s">
        <v>301</v>
      </c>
      <c r="K5611" s="36">
        <v>8</v>
      </c>
      <c r="L5611" s="317">
        <v>0.1194000020623207</v>
      </c>
      <c r="M5611" s="317">
        <v>0.1194000020623207</v>
      </c>
      <c r="N5611" s="36">
        <v>167</v>
      </c>
      <c r="O5611" s="317">
        <v>0.1666699945926666</v>
      </c>
      <c r="P5611" s="317">
        <v>0.16971999406814581</v>
      </c>
      <c r="Q5611" s="36">
        <v>1326</v>
      </c>
      <c r="R5611" s="317">
        <v>0.132970005273819</v>
      </c>
      <c r="S5611" s="317">
        <v>0.13657000660896301</v>
      </c>
      <c r="T5611" t="s">
        <v>380</v>
      </c>
      <c r="BA5611" s="395">
        <v>1</v>
      </c>
      <c r="BB5611" s="396" t="s">
        <v>861</v>
      </c>
      <c r="BC5611" t="str">
        <f t="shared" si="486"/>
        <v>RBK</v>
      </c>
      <c r="BD5611" t="str">
        <f t="shared" si="487"/>
        <v>NAoMe_initial_ch_score_2cap</v>
      </c>
      <c r="BE5611" s="397" t="s">
        <v>862</v>
      </c>
      <c r="BF5611" t="str">
        <f t="shared" si="488"/>
        <v>2+</v>
      </c>
      <c r="BG5611">
        <f t="shared" si="489"/>
        <v>8</v>
      </c>
      <c r="BH5611" s="398">
        <f t="shared" si="490"/>
        <v>0.1194000020623207</v>
      </c>
      <c r="BO5611" s="33"/>
    </row>
    <row r="5612" spans="1:67">
      <c r="A5612" s="316" t="s">
        <v>27</v>
      </c>
      <c r="B5612" t="s">
        <v>380</v>
      </c>
      <c r="C5612" t="s">
        <v>910</v>
      </c>
      <c r="D5612" t="s">
        <v>314</v>
      </c>
      <c r="E5612" s="316" t="s">
        <v>221</v>
      </c>
      <c r="F5612" s="316" t="s">
        <v>222</v>
      </c>
      <c r="G5612" s="316" t="s">
        <v>448</v>
      </c>
      <c r="H5612" s="316" t="s">
        <v>322</v>
      </c>
      <c r="I5612" s="316" t="s">
        <v>341</v>
      </c>
      <c r="J5612" s="316" t="s">
        <v>260</v>
      </c>
      <c r="K5612" s="36">
        <v>0</v>
      </c>
      <c r="L5612" s="317">
        <v>0</v>
      </c>
      <c r="M5612" s="317"/>
      <c r="N5612" s="36">
        <v>18</v>
      </c>
      <c r="O5612" s="317">
        <v>1.7960000783205029E-2</v>
      </c>
      <c r="P5612" s="317"/>
      <c r="Q5612" s="36">
        <v>263</v>
      </c>
      <c r="R5612" s="317">
        <v>2.6370000094175339E-2</v>
      </c>
      <c r="S5612" s="317"/>
      <c r="T5612" t="s">
        <v>380</v>
      </c>
      <c r="BA5612" s="395">
        <v>1</v>
      </c>
      <c r="BB5612" s="396" t="s">
        <v>861</v>
      </c>
      <c r="BC5612" t="str">
        <f t="shared" si="486"/>
        <v>RBK</v>
      </c>
      <c r="BD5612" t="str">
        <f t="shared" si="487"/>
        <v>NAoMe_initial_ch_score_2cap</v>
      </c>
      <c r="BE5612" s="397" t="s">
        <v>862</v>
      </c>
      <c r="BF5612" t="str">
        <f t="shared" si="488"/>
        <v>Unknown</v>
      </c>
      <c r="BG5612">
        <f t="shared" si="489"/>
        <v>0</v>
      </c>
      <c r="BH5612" s="398">
        <f t="shared" si="490"/>
        <v>0</v>
      </c>
      <c r="BO5612" s="33"/>
    </row>
    <row r="5613" spans="1:67">
      <c r="A5613" s="316" t="s">
        <v>27</v>
      </c>
      <c r="B5613" t="s">
        <v>380</v>
      </c>
      <c r="C5613" t="s">
        <v>910</v>
      </c>
      <c r="D5613" t="s">
        <v>314</v>
      </c>
      <c r="E5613" s="316" t="s">
        <v>221</v>
      </c>
      <c r="F5613" s="316" t="s">
        <v>222</v>
      </c>
      <c r="G5613" s="316" t="s">
        <v>448</v>
      </c>
      <c r="H5613" s="316" t="s">
        <v>322</v>
      </c>
      <c r="I5613" s="316" t="s">
        <v>309</v>
      </c>
      <c r="J5613" s="316" t="s">
        <v>289</v>
      </c>
      <c r="K5613" s="36">
        <v>13</v>
      </c>
      <c r="L5613" s="317">
        <v>0.19403000175952911</v>
      </c>
      <c r="M5613" s="317"/>
      <c r="N5613" s="36">
        <v>317</v>
      </c>
      <c r="O5613" s="317">
        <v>0.31637001037597662</v>
      </c>
      <c r="P5613" s="317"/>
      <c r="Q5613" s="36">
        <v>3283</v>
      </c>
      <c r="R5613" s="317">
        <v>0.3292199969291687</v>
      </c>
      <c r="S5613" s="317"/>
      <c r="T5613" t="s">
        <v>380</v>
      </c>
      <c r="BA5613" s="395">
        <v>1</v>
      </c>
      <c r="BB5613" s="396" t="s">
        <v>861</v>
      </c>
      <c r="BC5613" t="str">
        <f t="shared" si="486"/>
        <v>RBK</v>
      </c>
      <c r="BD5613" t="str">
        <f t="shared" si="487"/>
        <v>NAoMe_initial_diagnosis_year</v>
      </c>
      <c r="BE5613" s="397" t="s">
        <v>862</v>
      </c>
      <c r="BF5613" t="str">
        <f t="shared" si="488"/>
        <v>2021</v>
      </c>
      <c r="BG5613">
        <f t="shared" si="489"/>
        <v>13</v>
      </c>
      <c r="BH5613" s="398">
        <f t="shared" si="490"/>
        <v>0.19403000175952911</v>
      </c>
      <c r="BO5613" s="33"/>
    </row>
    <row r="5614" spans="1:67">
      <c r="A5614" s="316" t="s">
        <v>27</v>
      </c>
      <c r="B5614" t="s">
        <v>380</v>
      </c>
      <c r="C5614" t="s">
        <v>910</v>
      </c>
      <c r="D5614" t="s">
        <v>314</v>
      </c>
      <c r="E5614" s="316" t="s">
        <v>221</v>
      </c>
      <c r="F5614" s="316" t="s">
        <v>222</v>
      </c>
      <c r="G5614" s="316" t="s">
        <v>448</v>
      </c>
      <c r="H5614" s="316" t="s">
        <v>322</v>
      </c>
      <c r="I5614" s="316" t="s">
        <v>309</v>
      </c>
      <c r="J5614" s="316" t="s">
        <v>816</v>
      </c>
      <c r="K5614" s="36">
        <v>21</v>
      </c>
      <c r="L5614" s="317">
        <v>0.31343001127243042</v>
      </c>
      <c r="M5614" s="317"/>
      <c r="N5614" s="36">
        <v>308</v>
      </c>
      <c r="O5614" s="317">
        <v>0.3073900043964386</v>
      </c>
      <c r="P5614" s="317"/>
      <c r="Q5614" s="36">
        <v>3315</v>
      </c>
      <c r="R5614" s="317">
        <v>0.33243000507354742</v>
      </c>
      <c r="S5614" s="317"/>
      <c r="T5614" t="s">
        <v>380</v>
      </c>
      <c r="BA5614" s="395">
        <v>1</v>
      </c>
      <c r="BB5614" s="396" t="s">
        <v>861</v>
      </c>
      <c r="BC5614" t="str">
        <f t="shared" si="486"/>
        <v>RBK</v>
      </c>
      <c r="BD5614" t="str">
        <f t="shared" si="487"/>
        <v>NAoMe_initial_diagnosis_year</v>
      </c>
      <c r="BE5614" s="397" t="s">
        <v>862</v>
      </c>
      <c r="BF5614" t="str">
        <f t="shared" si="488"/>
        <v>2022</v>
      </c>
      <c r="BG5614">
        <f t="shared" si="489"/>
        <v>21</v>
      </c>
      <c r="BH5614" s="398">
        <f t="shared" si="490"/>
        <v>0.31343001127243042</v>
      </c>
      <c r="BO5614" s="33"/>
    </row>
    <row r="5615" spans="1:67">
      <c r="A5615" s="316" t="s">
        <v>27</v>
      </c>
      <c r="B5615" t="s">
        <v>380</v>
      </c>
      <c r="C5615" t="s">
        <v>910</v>
      </c>
      <c r="D5615" t="s">
        <v>314</v>
      </c>
      <c r="E5615" s="316" t="s">
        <v>221</v>
      </c>
      <c r="F5615" s="316" t="s">
        <v>222</v>
      </c>
      <c r="G5615" s="316" t="s">
        <v>448</v>
      </c>
      <c r="H5615" s="316" t="s">
        <v>322</v>
      </c>
      <c r="I5615" s="316" t="s">
        <v>309</v>
      </c>
      <c r="J5615" s="316" t="s">
        <v>946</v>
      </c>
      <c r="K5615" s="36">
        <v>33</v>
      </c>
      <c r="L5615" s="317">
        <v>0.49254000186920172</v>
      </c>
      <c r="M5615" s="317"/>
      <c r="N5615" s="36">
        <v>377</v>
      </c>
      <c r="O5615" s="317">
        <v>0.3762499988079071</v>
      </c>
      <c r="P5615" s="317"/>
      <c r="Q5615" s="36">
        <v>3374</v>
      </c>
      <c r="R5615" s="317">
        <v>0.33834999799728388</v>
      </c>
      <c r="S5615" s="317"/>
      <c r="T5615" t="s">
        <v>380</v>
      </c>
      <c r="BA5615" s="395">
        <v>1</v>
      </c>
      <c r="BB5615" s="396" t="s">
        <v>861</v>
      </c>
      <c r="BC5615" t="str">
        <f t="shared" si="486"/>
        <v>RBK</v>
      </c>
      <c r="BD5615" t="str">
        <f t="shared" si="487"/>
        <v>NAoMe_initial_diagnosis_year</v>
      </c>
      <c r="BE5615" s="397" t="s">
        <v>862</v>
      </c>
      <c r="BF5615" t="str">
        <f t="shared" si="488"/>
        <v>2023</v>
      </c>
      <c r="BG5615">
        <f t="shared" si="489"/>
        <v>33</v>
      </c>
      <c r="BH5615" s="398">
        <f t="shared" si="490"/>
        <v>0.49254000186920172</v>
      </c>
      <c r="BO5615" s="33"/>
    </row>
    <row r="5616" spans="1:67">
      <c r="A5616" s="316" t="s">
        <v>27</v>
      </c>
      <c r="B5616" t="s">
        <v>380</v>
      </c>
      <c r="C5616" t="s">
        <v>910</v>
      </c>
      <c r="D5616" t="s">
        <v>314</v>
      </c>
      <c r="E5616" s="316" t="s">
        <v>221</v>
      </c>
      <c r="F5616" s="316" t="s">
        <v>222</v>
      </c>
      <c r="G5616" s="316" t="s">
        <v>448</v>
      </c>
      <c r="H5616" s="316" t="s">
        <v>322</v>
      </c>
      <c r="I5616" s="316" t="s">
        <v>331</v>
      </c>
      <c r="J5616" s="316" t="s">
        <v>332</v>
      </c>
      <c r="K5616" s="36">
        <v>2</v>
      </c>
      <c r="L5616" s="317">
        <v>2.9850000515580181E-2</v>
      </c>
      <c r="M5616" s="317">
        <v>3.4480001777410507E-2</v>
      </c>
      <c r="N5616" s="36">
        <v>51</v>
      </c>
      <c r="O5616" s="317">
        <v>5.090000107884407E-2</v>
      </c>
      <c r="P5616" s="317">
        <v>6.0430001467466347E-2</v>
      </c>
      <c r="Q5616" s="36">
        <v>434</v>
      </c>
      <c r="R5616" s="317">
        <v>4.3519999831914902E-2</v>
      </c>
      <c r="S5616" s="317">
        <v>5.2159998565912247E-2</v>
      </c>
      <c r="T5616" t="s">
        <v>380</v>
      </c>
      <c r="BA5616" s="395">
        <v>1</v>
      </c>
      <c r="BB5616" s="396" t="s">
        <v>861</v>
      </c>
      <c r="BC5616" t="str">
        <f t="shared" si="486"/>
        <v>RBK</v>
      </c>
      <c r="BD5616" t="str">
        <f t="shared" si="487"/>
        <v>NAoMe_initial_disease_group</v>
      </c>
      <c r="BE5616" s="397" t="s">
        <v>862</v>
      </c>
      <c r="BF5616" t="str">
        <f t="shared" si="488"/>
        <v>Advanced M0</v>
      </c>
      <c r="BG5616">
        <f t="shared" si="489"/>
        <v>2</v>
      </c>
      <c r="BH5616" s="398">
        <f t="shared" si="490"/>
        <v>2.9850000515580181E-2</v>
      </c>
      <c r="BO5616" s="33"/>
    </row>
    <row r="5617" spans="1:67">
      <c r="A5617" s="316" t="s">
        <v>27</v>
      </c>
      <c r="B5617" t="s">
        <v>380</v>
      </c>
      <c r="C5617" t="s">
        <v>910</v>
      </c>
      <c r="D5617" t="s">
        <v>314</v>
      </c>
      <c r="E5617" s="316" t="s">
        <v>221</v>
      </c>
      <c r="F5617" s="316" t="s">
        <v>222</v>
      </c>
      <c r="G5617" s="316" t="s">
        <v>448</v>
      </c>
      <c r="H5617" s="316" t="s">
        <v>322</v>
      </c>
      <c r="I5617" s="316" t="s">
        <v>331</v>
      </c>
      <c r="J5617" s="316" t="s">
        <v>333</v>
      </c>
      <c r="K5617" s="36">
        <v>39</v>
      </c>
      <c r="L5617" s="317">
        <v>0.58209002017974854</v>
      </c>
      <c r="M5617" s="317">
        <v>0.67241001129150391</v>
      </c>
      <c r="N5617" s="36">
        <v>561</v>
      </c>
      <c r="O5617" s="317">
        <v>0.55988001823425293</v>
      </c>
      <c r="P5617" s="317">
        <v>0.66469001770019531</v>
      </c>
      <c r="Q5617" s="36">
        <v>6159</v>
      </c>
      <c r="R5617" s="317">
        <v>0.6176300048828125</v>
      </c>
      <c r="S5617" s="317">
        <v>0.74026000499725342</v>
      </c>
      <c r="T5617" t="s">
        <v>380</v>
      </c>
      <c r="BA5617" s="395">
        <v>1</v>
      </c>
      <c r="BB5617" s="396" t="s">
        <v>861</v>
      </c>
      <c r="BC5617" t="str">
        <f t="shared" si="486"/>
        <v>RBK</v>
      </c>
      <c r="BD5617" t="str">
        <f t="shared" si="487"/>
        <v>NAoMe_initial_disease_group</v>
      </c>
      <c r="BE5617" s="397" t="s">
        <v>862</v>
      </c>
      <c r="BF5617" t="str">
        <f t="shared" si="488"/>
        <v>Advanced M1</v>
      </c>
      <c r="BG5617">
        <f t="shared" si="489"/>
        <v>39</v>
      </c>
      <c r="BH5617" s="398">
        <f t="shared" si="490"/>
        <v>0.58209002017974854</v>
      </c>
      <c r="BO5617" s="33"/>
    </row>
    <row r="5618" spans="1:67">
      <c r="A5618" s="316" t="s">
        <v>27</v>
      </c>
      <c r="B5618" t="s">
        <v>380</v>
      </c>
      <c r="C5618" t="s">
        <v>910</v>
      </c>
      <c r="D5618" t="s">
        <v>314</v>
      </c>
      <c r="E5618" s="316" t="s">
        <v>221</v>
      </c>
      <c r="F5618" s="316" t="s">
        <v>222</v>
      </c>
      <c r="G5618" s="316" t="s">
        <v>448</v>
      </c>
      <c r="H5618" s="316" t="s">
        <v>322</v>
      </c>
      <c r="I5618" s="316" t="s">
        <v>331</v>
      </c>
      <c r="J5618" s="316" t="s">
        <v>334</v>
      </c>
      <c r="K5618" s="36">
        <v>2</v>
      </c>
      <c r="L5618" s="317">
        <v>2.9850000515580181E-2</v>
      </c>
      <c r="M5618" s="317">
        <v>3.4480001777410507E-2</v>
      </c>
      <c r="N5618" s="36">
        <v>7</v>
      </c>
      <c r="O5618" s="317">
        <v>6.9900001399219036E-3</v>
      </c>
      <c r="P5618" s="317">
        <v>8.2900002598762512E-3</v>
      </c>
      <c r="Q5618" s="36">
        <v>64</v>
      </c>
      <c r="R5618" s="317">
        <v>6.4199999906122676E-3</v>
      </c>
      <c r="S5618" s="317">
        <v>7.689999882131815E-3</v>
      </c>
      <c r="T5618" t="s">
        <v>380</v>
      </c>
      <c r="BA5618" s="395">
        <v>1</v>
      </c>
      <c r="BB5618" s="396" t="s">
        <v>861</v>
      </c>
      <c r="BC5618" t="str">
        <f t="shared" si="486"/>
        <v>RBK</v>
      </c>
      <c r="BD5618" t="str">
        <f t="shared" si="487"/>
        <v>NAoMe_initial_disease_group</v>
      </c>
      <c r="BE5618" s="397" t="s">
        <v>862</v>
      </c>
      <c r="BF5618" t="str">
        <f t="shared" si="488"/>
        <v>DCIS</v>
      </c>
      <c r="BG5618">
        <f t="shared" si="489"/>
        <v>2</v>
      </c>
      <c r="BH5618" s="398">
        <f t="shared" si="490"/>
        <v>2.9850000515580181E-2</v>
      </c>
      <c r="BO5618" s="33"/>
    </row>
    <row r="5619" spans="1:67">
      <c r="A5619" s="316" t="s">
        <v>27</v>
      </c>
      <c r="B5619" t="s">
        <v>380</v>
      </c>
      <c r="C5619" t="s">
        <v>910</v>
      </c>
      <c r="D5619" t="s">
        <v>314</v>
      </c>
      <c r="E5619" s="316" t="s">
        <v>221</v>
      </c>
      <c r="F5619" s="316" t="s">
        <v>222</v>
      </c>
      <c r="G5619" s="316" t="s">
        <v>448</v>
      </c>
      <c r="H5619" s="316" t="s">
        <v>322</v>
      </c>
      <c r="I5619" s="316" t="s">
        <v>331</v>
      </c>
      <c r="J5619" s="316" t="s">
        <v>335</v>
      </c>
      <c r="K5619" s="36">
        <v>15</v>
      </c>
      <c r="L5619" s="317">
        <v>0.22387999296188349</v>
      </c>
      <c r="M5619" s="317">
        <v>0.2586199939250946</v>
      </c>
      <c r="N5619" s="36">
        <v>225</v>
      </c>
      <c r="O5619" s="317">
        <v>0.22454999387264249</v>
      </c>
      <c r="P5619" s="317">
        <v>0.26658999919891357</v>
      </c>
      <c r="Q5619" s="36">
        <v>1663</v>
      </c>
      <c r="R5619" s="317">
        <v>0.16676999628543851</v>
      </c>
      <c r="S5619" s="317">
        <v>0.19988000392913821</v>
      </c>
      <c r="T5619" t="s">
        <v>380</v>
      </c>
      <c r="BA5619" s="395">
        <v>1</v>
      </c>
      <c r="BB5619" s="396" t="s">
        <v>861</v>
      </c>
      <c r="BC5619" t="str">
        <f t="shared" si="486"/>
        <v>RBK</v>
      </c>
      <c r="BD5619" t="str">
        <f t="shared" si="487"/>
        <v>NAoMe_initial_disease_group</v>
      </c>
      <c r="BE5619" s="397" t="s">
        <v>862</v>
      </c>
      <c r="BF5619" t="str">
        <f t="shared" si="488"/>
        <v>Early invasive</v>
      </c>
      <c r="BG5619">
        <f t="shared" si="489"/>
        <v>15</v>
      </c>
      <c r="BH5619" s="398">
        <f t="shared" si="490"/>
        <v>0.22387999296188349</v>
      </c>
      <c r="BO5619" s="33"/>
    </row>
    <row r="5620" spans="1:67">
      <c r="A5620" s="316" t="s">
        <v>27</v>
      </c>
      <c r="B5620" t="s">
        <v>380</v>
      </c>
      <c r="C5620" t="s">
        <v>910</v>
      </c>
      <c r="D5620" t="s">
        <v>314</v>
      </c>
      <c r="E5620" s="316" t="s">
        <v>221</v>
      </c>
      <c r="F5620" s="316" t="s">
        <v>222</v>
      </c>
      <c r="G5620" s="316" t="s">
        <v>448</v>
      </c>
      <c r="H5620" s="316" t="s">
        <v>322</v>
      </c>
      <c r="I5620" s="316" t="s">
        <v>331</v>
      </c>
      <c r="J5620" s="316" t="s">
        <v>337</v>
      </c>
      <c r="K5620" s="36">
        <v>9</v>
      </c>
      <c r="L5620" s="317">
        <v>0.13433000445365911</v>
      </c>
      <c r="M5620" s="317"/>
      <c r="N5620" s="36">
        <v>158</v>
      </c>
      <c r="O5620" s="317">
        <v>0.15768000483512881</v>
      </c>
      <c r="P5620" s="317"/>
      <c r="Q5620" s="36">
        <v>1652</v>
      </c>
      <c r="R5620" s="317">
        <v>0.1656599938869476</v>
      </c>
      <c r="S5620" s="317"/>
      <c r="T5620" t="s">
        <v>380</v>
      </c>
      <c r="BA5620" s="395">
        <v>1</v>
      </c>
      <c r="BB5620" s="396" t="s">
        <v>861</v>
      </c>
      <c r="BC5620" t="str">
        <f t="shared" si="486"/>
        <v>RBK</v>
      </c>
      <c r="BD5620" t="str">
        <f t="shared" si="487"/>
        <v>NAoMe_initial_disease_group</v>
      </c>
      <c r="BE5620" s="397" t="s">
        <v>862</v>
      </c>
      <c r="BF5620" t="str">
        <f t="shared" si="488"/>
        <v>Unknown stage</v>
      </c>
      <c r="BG5620">
        <f t="shared" si="489"/>
        <v>9</v>
      </c>
      <c r="BH5620" s="398">
        <f t="shared" si="490"/>
        <v>0.13433000445365911</v>
      </c>
      <c r="BO5620" s="33"/>
    </row>
    <row r="5621" spans="1:67">
      <c r="A5621" s="316" t="s">
        <v>27</v>
      </c>
      <c r="B5621" t="s">
        <v>380</v>
      </c>
      <c r="C5621" t="s">
        <v>910</v>
      </c>
      <c r="D5621" t="s">
        <v>314</v>
      </c>
      <c r="E5621" s="316" t="s">
        <v>221</v>
      </c>
      <c r="F5621" s="316" t="s">
        <v>222</v>
      </c>
      <c r="G5621" s="316" t="s">
        <v>448</v>
      </c>
      <c r="H5621" s="316" t="s">
        <v>322</v>
      </c>
      <c r="I5621" s="316" t="s">
        <v>656</v>
      </c>
      <c r="J5621" s="316" t="s">
        <v>286</v>
      </c>
      <c r="K5621" s="36">
        <v>6</v>
      </c>
      <c r="L5621" s="317">
        <v>8.9550003409385681E-2</v>
      </c>
      <c r="M5621" s="317">
        <v>9.2309996485710144E-2</v>
      </c>
      <c r="N5621" s="36">
        <v>73</v>
      </c>
      <c r="O5621" s="317">
        <v>7.2849996387958527E-2</v>
      </c>
      <c r="P5621" s="317">
        <v>7.5570002198219299E-2</v>
      </c>
      <c r="Q5621" s="36">
        <v>492</v>
      </c>
      <c r="R5621" s="317">
        <v>4.9339998513460159E-2</v>
      </c>
      <c r="S5621" s="317">
        <v>5.1920000463724143E-2</v>
      </c>
      <c r="T5621" t="s">
        <v>380</v>
      </c>
      <c r="BA5621" s="395">
        <v>1</v>
      </c>
      <c r="BB5621" s="396" t="s">
        <v>861</v>
      </c>
      <c r="BC5621" t="str">
        <f t="shared" si="486"/>
        <v>RBK</v>
      </c>
      <c r="BD5621" t="str">
        <f t="shared" si="487"/>
        <v>NAoMe_initial_ethnicity_grp</v>
      </c>
      <c r="BE5621" s="397" t="s">
        <v>862</v>
      </c>
      <c r="BF5621" t="str">
        <f t="shared" si="488"/>
        <v>Asian or Asian British</v>
      </c>
      <c r="BG5621">
        <f t="shared" si="489"/>
        <v>6</v>
      </c>
      <c r="BH5621" s="398">
        <f t="shared" si="490"/>
        <v>8.9550003409385681E-2</v>
      </c>
      <c r="BO5621" s="33"/>
    </row>
    <row r="5622" spans="1:67">
      <c r="A5622" s="316" t="s">
        <v>27</v>
      </c>
      <c r="B5622" t="s">
        <v>380</v>
      </c>
      <c r="C5622" t="s">
        <v>910</v>
      </c>
      <c r="D5622" t="s">
        <v>314</v>
      </c>
      <c r="E5622" s="316" t="s">
        <v>221</v>
      </c>
      <c r="F5622" s="316" t="s">
        <v>222</v>
      </c>
      <c r="G5622" s="316" t="s">
        <v>448</v>
      </c>
      <c r="H5622" s="316" t="s">
        <v>322</v>
      </c>
      <c r="I5622" s="316" t="s">
        <v>656</v>
      </c>
      <c r="J5622" s="316" t="s">
        <v>287</v>
      </c>
      <c r="K5622" s="36">
        <v>2</v>
      </c>
      <c r="L5622" s="317">
        <v>2.9850000515580181E-2</v>
      </c>
      <c r="M5622" s="317">
        <v>3.0770000070333481E-2</v>
      </c>
      <c r="N5622" s="36">
        <v>39</v>
      </c>
      <c r="O5622" s="317">
        <v>3.8920000195503228E-2</v>
      </c>
      <c r="P5622" s="317">
        <v>4.0369998663663857E-2</v>
      </c>
      <c r="Q5622" s="36">
        <v>403</v>
      </c>
      <c r="R5622" s="317">
        <v>4.0410000830888748E-2</v>
      </c>
      <c r="S5622" s="317">
        <v>4.2520001530647278E-2</v>
      </c>
      <c r="T5622" t="s">
        <v>380</v>
      </c>
      <c r="BA5622" s="395">
        <v>1</v>
      </c>
      <c r="BB5622" s="396" t="s">
        <v>861</v>
      </c>
      <c r="BC5622" t="str">
        <f t="shared" si="486"/>
        <v>RBK</v>
      </c>
      <c r="BD5622" t="str">
        <f t="shared" si="487"/>
        <v>NAoMe_initial_ethnicity_grp</v>
      </c>
      <c r="BE5622" s="397" t="s">
        <v>862</v>
      </c>
      <c r="BF5622" t="str">
        <f t="shared" si="488"/>
        <v>Black or Black British</v>
      </c>
      <c r="BG5622">
        <f t="shared" si="489"/>
        <v>2</v>
      </c>
      <c r="BH5622" s="398">
        <f t="shared" si="490"/>
        <v>2.9850000515580181E-2</v>
      </c>
      <c r="BO5622" s="33"/>
    </row>
    <row r="5623" spans="1:67">
      <c r="A5623" s="316" t="s">
        <v>27</v>
      </c>
      <c r="B5623" t="s">
        <v>380</v>
      </c>
      <c r="C5623" t="s">
        <v>910</v>
      </c>
      <c r="D5623" t="s">
        <v>314</v>
      </c>
      <c r="E5623" s="316" t="s">
        <v>221</v>
      </c>
      <c r="F5623" s="316" t="s">
        <v>222</v>
      </c>
      <c r="G5623" s="316" t="s">
        <v>448</v>
      </c>
      <c r="H5623" s="316" t="s">
        <v>322</v>
      </c>
      <c r="I5623" s="316" t="s">
        <v>656</v>
      </c>
      <c r="J5623" s="316" t="s">
        <v>259</v>
      </c>
      <c r="K5623" s="36">
        <v>2</v>
      </c>
      <c r="L5623" s="317">
        <v>2.9850000515580181E-2</v>
      </c>
      <c r="M5623" s="317">
        <v>3.0770000070333481E-2</v>
      </c>
      <c r="N5623" s="36">
        <v>16</v>
      </c>
      <c r="O5623" s="317">
        <v>1.5969999134540561E-2</v>
      </c>
      <c r="P5623" s="317">
        <v>1.655999943614006E-2</v>
      </c>
      <c r="Q5623" s="36">
        <v>98</v>
      </c>
      <c r="R5623" s="317">
        <v>9.8299998790025711E-3</v>
      </c>
      <c r="S5623" s="317">
        <v>1.0339999571442601E-2</v>
      </c>
      <c r="T5623" t="s">
        <v>380</v>
      </c>
      <c r="BA5623" s="395">
        <v>1</v>
      </c>
      <c r="BB5623" s="396" t="s">
        <v>861</v>
      </c>
      <c r="BC5623" t="str">
        <f t="shared" si="486"/>
        <v>RBK</v>
      </c>
      <c r="BD5623" t="str">
        <f t="shared" si="487"/>
        <v>NAoMe_initial_ethnicity_grp</v>
      </c>
      <c r="BE5623" s="397" t="s">
        <v>862</v>
      </c>
      <c r="BF5623" t="str">
        <f t="shared" si="488"/>
        <v>Mixed</v>
      </c>
      <c r="BG5623">
        <f t="shared" si="489"/>
        <v>2</v>
      </c>
      <c r="BH5623" s="398">
        <f t="shared" si="490"/>
        <v>2.9850000515580181E-2</v>
      </c>
      <c r="BO5623" s="33"/>
    </row>
    <row r="5624" spans="1:67">
      <c r="A5624" s="316" t="s">
        <v>27</v>
      </c>
      <c r="B5624" t="s">
        <v>380</v>
      </c>
      <c r="C5624" t="s">
        <v>910</v>
      </c>
      <c r="D5624" t="s">
        <v>314</v>
      </c>
      <c r="E5624" s="316" t="s">
        <v>221</v>
      </c>
      <c r="F5624" s="316" t="s">
        <v>222</v>
      </c>
      <c r="G5624" s="316" t="s">
        <v>448</v>
      </c>
      <c r="H5624" s="316" t="s">
        <v>322</v>
      </c>
      <c r="I5624" s="316" t="s">
        <v>656</v>
      </c>
      <c r="J5624" s="316" t="s">
        <v>288</v>
      </c>
      <c r="K5624" s="36">
        <v>0</v>
      </c>
      <c r="L5624" s="317">
        <v>0</v>
      </c>
      <c r="M5624" s="317">
        <v>0</v>
      </c>
      <c r="N5624" s="36">
        <v>11</v>
      </c>
      <c r="O5624" s="317">
        <v>1.097999978810549E-2</v>
      </c>
      <c r="P5624" s="317">
        <v>1.138999965041876E-2</v>
      </c>
      <c r="Q5624" s="36">
        <v>246</v>
      </c>
      <c r="R5624" s="317">
        <v>2.466999925673008E-2</v>
      </c>
      <c r="S5624" s="317">
        <v>2.5960000231862072E-2</v>
      </c>
      <c r="T5624" t="s">
        <v>380</v>
      </c>
      <c r="BA5624" s="395">
        <v>1</v>
      </c>
      <c r="BB5624" s="396" t="s">
        <v>861</v>
      </c>
      <c r="BC5624" t="str">
        <f t="shared" si="486"/>
        <v>RBK</v>
      </c>
      <c r="BD5624" t="str">
        <f t="shared" si="487"/>
        <v>NAoMe_initial_ethnicity_grp</v>
      </c>
      <c r="BE5624" s="397" t="s">
        <v>862</v>
      </c>
      <c r="BF5624" t="str">
        <f t="shared" si="488"/>
        <v>Other Ethnic Group</v>
      </c>
      <c r="BG5624">
        <f t="shared" si="489"/>
        <v>0</v>
      </c>
      <c r="BH5624" s="398">
        <f t="shared" si="490"/>
        <v>0</v>
      </c>
      <c r="BO5624" s="33"/>
    </row>
    <row r="5625" spans="1:67">
      <c r="A5625" s="316" t="s">
        <v>27</v>
      </c>
      <c r="B5625" t="s">
        <v>380</v>
      </c>
      <c r="C5625" t="s">
        <v>910</v>
      </c>
      <c r="D5625" t="s">
        <v>314</v>
      </c>
      <c r="E5625" s="316" t="s">
        <v>221</v>
      </c>
      <c r="F5625" s="316" t="s">
        <v>222</v>
      </c>
      <c r="G5625" s="316" t="s">
        <v>448</v>
      </c>
      <c r="H5625" s="316" t="s">
        <v>322</v>
      </c>
      <c r="I5625" s="316" t="s">
        <v>656</v>
      </c>
      <c r="J5625" s="316" t="s">
        <v>260</v>
      </c>
      <c r="K5625" s="36">
        <v>2</v>
      </c>
      <c r="L5625" s="317">
        <v>2.9850000515580181E-2</v>
      </c>
      <c r="M5625" s="317"/>
      <c r="N5625" s="36">
        <v>36</v>
      </c>
      <c r="O5625" s="317">
        <v>3.5930000245571143E-2</v>
      </c>
      <c r="P5625" s="317"/>
      <c r="Q5625" s="36">
        <v>495</v>
      </c>
      <c r="R5625" s="317">
        <v>4.9639999866485603E-2</v>
      </c>
      <c r="S5625" s="317"/>
      <c r="T5625" t="s">
        <v>380</v>
      </c>
      <c r="BA5625" s="395">
        <v>1</v>
      </c>
      <c r="BB5625" s="396" t="s">
        <v>861</v>
      </c>
      <c r="BC5625" t="str">
        <f t="shared" si="486"/>
        <v>RBK</v>
      </c>
      <c r="BD5625" t="str">
        <f t="shared" si="487"/>
        <v>NAoMe_initial_ethnicity_grp</v>
      </c>
      <c r="BE5625" s="397" t="s">
        <v>862</v>
      </c>
      <c r="BF5625" t="str">
        <f t="shared" si="488"/>
        <v>Unknown</v>
      </c>
      <c r="BG5625">
        <f t="shared" si="489"/>
        <v>2</v>
      </c>
      <c r="BH5625" s="398">
        <f t="shared" si="490"/>
        <v>2.9850000515580181E-2</v>
      </c>
      <c r="BO5625" s="33"/>
    </row>
    <row r="5626" spans="1:67">
      <c r="A5626" s="316" t="s">
        <v>27</v>
      </c>
      <c r="B5626" t="s">
        <v>380</v>
      </c>
      <c r="C5626" t="s">
        <v>910</v>
      </c>
      <c r="D5626" t="s">
        <v>314</v>
      </c>
      <c r="E5626" s="316" t="s">
        <v>221</v>
      </c>
      <c r="F5626" s="316" t="s">
        <v>222</v>
      </c>
      <c r="G5626" s="316" t="s">
        <v>448</v>
      </c>
      <c r="H5626" s="316" t="s">
        <v>322</v>
      </c>
      <c r="I5626" s="316" t="s">
        <v>656</v>
      </c>
      <c r="J5626" s="316" t="s">
        <v>258</v>
      </c>
      <c r="K5626" s="36">
        <v>55</v>
      </c>
      <c r="L5626" s="317">
        <v>0.82090002298355103</v>
      </c>
      <c r="M5626" s="317">
        <v>0.8461499810218811</v>
      </c>
      <c r="N5626" s="36">
        <v>827</v>
      </c>
      <c r="O5626" s="317">
        <v>0.82534998655319214</v>
      </c>
      <c r="P5626" s="317">
        <v>0.85610997676849365</v>
      </c>
      <c r="Q5626" s="36">
        <v>8238</v>
      </c>
      <c r="R5626" s="317">
        <v>0.82611000537872314</v>
      </c>
      <c r="S5626" s="317">
        <v>0.86926001310348511</v>
      </c>
      <c r="T5626" t="s">
        <v>380</v>
      </c>
      <c r="BA5626" s="395">
        <v>1</v>
      </c>
      <c r="BB5626" s="396" t="s">
        <v>861</v>
      </c>
      <c r="BC5626" t="str">
        <f t="shared" si="486"/>
        <v>RBK</v>
      </c>
      <c r="BD5626" t="str">
        <f t="shared" si="487"/>
        <v>NAoMe_initial_ethnicity_grp</v>
      </c>
      <c r="BE5626" s="397" t="s">
        <v>862</v>
      </c>
      <c r="BF5626" t="str">
        <f t="shared" si="488"/>
        <v>White</v>
      </c>
      <c r="BG5626">
        <f t="shared" si="489"/>
        <v>55</v>
      </c>
      <c r="BH5626" s="398">
        <f t="shared" si="490"/>
        <v>0.82090002298355103</v>
      </c>
      <c r="BO5626" s="33"/>
    </row>
    <row r="5627" spans="1:67">
      <c r="A5627" s="316" t="s">
        <v>27</v>
      </c>
      <c r="B5627" t="s">
        <v>380</v>
      </c>
      <c r="C5627" t="s">
        <v>910</v>
      </c>
      <c r="D5627" t="s">
        <v>314</v>
      </c>
      <c r="E5627" s="316" t="s">
        <v>221</v>
      </c>
      <c r="F5627" s="316" t="s">
        <v>222</v>
      </c>
      <c r="G5627" s="316" t="s">
        <v>448</v>
      </c>
      <c r="H5627" s="316" t="s">
        <v>322</v>
      </c>
      <c r="I5627" s="316" t="s">
        <v>657</v>
      </c>
      <c r="J5627" s="316" t="s">
        <v>817</v>
      </c>
      <c r="K5627" s="36">
        <v>61</v>
      </c>
      <c r="L5627" s="317">
        <v>0.91044998168945313</v>
      </c>
      <c r="M5627" s="317"/>
      <c r="N5627" s="36">
        <v>952</v>
      </c>
      <c r="O5627" s="317">
        <v>0.95010000467300415</v>
      </c>
      <c r="P5627" s="317"/>
      <c r="Q5627" s="36">
        <v>9359</v>
      </c>
      <c r="R5627" s="317">
        <v>0.93853002786636353</v>
      </c>
      <c r="S5627" s="317"/>
      <c r="T5627" t="s">
        <v>380</v>
      </c>
      <c r="BA5627" s="395">
        <v>1</v>
      </c>
      <c r="BB5627" s="396" t="s">
        <v>861</v>
      </c>
      <c r="BC5627" t="str">
        <f t="shared" si="486"/>
        <v>RBK</v>
      </c>
      <c r="BD5627" t="str">
        <f t="shared" si="487"/>
        <v>NAoMe_initial_final_route</v>
      </c>
      <c r="BE5627" s="397" t="s">
        <v>862</v>
      </c>
      <c r="BF5627" t="str">
        <f t="shared" si="488"/>
        <v>Not screened</v>
      </c>
      <c r="BG5627">
        <f t="shared" si="489"/>
        <v>61</v>
      </c>
      <c r="BH5627" s="398">
        <f t="shared" si="490"/>
        <v>0.91044998168945313</v>
      </c>
      <c r="BO5627" s="33"/>
    </row>
    <row r="5628" spans="1:67">
      <c r="A5628" s="316" t="s">
        <v>27</v>
      </c>
      <c r="B5628" t="s">
        <v>380</v>
      </c>
      <c r="C5628" t="s">
        <v>910</v>
      </c>
      <c r="D5628" t="s">
        <v>314</v>
      </c>
      <c r="E5628" s="316" t="s">
        <v>221</v>
      </c>
      <c r="F5628" s="316" t="s">
        <v>222</v>
      </c>
      <c r="G5628" s="316" t="s">
        <v>448</v>
      </c>
      <c r="H5628" s="316" t="s">
        <v>322</v>
      </c>
      <c r="I5628" s="316" t="s">
        <v>657</v>
      </c>
      <c r="J5628" s="316" t="s">
        <v>352</v>
      </c>
      <c r="K5628" s="36">
        <v>6</v>
      </c>
      <c r="L5628" s="317">
        <v>8.9550003409385681E-2</v>
      </c>
      <c r="M5628" s="317"/>
      <c r="N5628" s="36">
        <v>50</v>
      </c>
      <c r="O5628" s="317">
        <v>4.9899999052286148E-2</v>
      </c>
      <c r="P5628" s="317"/>
      <c r="Q5628" s="36">
        <v>613</v>
      </c>
      <c r="R5628" s="317">
        <v>6.1469998210668557E-2</v>
      </c>
      <c r="S5628" s="317"/>
      <c r="T5628" t="s">
        <v>380</v>
      </c>
      <c r="BA5628" s="395">
        <v>1</v>
      </c>
      <c r="BB5628" s="396" t="s">
        <v>861</v>
      </c>
      <c r="BC5628" t="str">
        <f t="shared" si="486"/>
        <v>RBK</v>
      </c>
      <c r="BD5628" t="str">
        <f t="shared" si="487"/>
        <v>NAoMe_initial_final_route</v>
      </c>
      <c r="BE5628" s="397" t="s">
        <v>862</v>
      </c>
      <c r="BF5628" t="str">
        <f t="shared" si="488"/>
        <v>Screening</v>
      </c>
      <c r="BG5628">
        <f t="shared" si="489"/>
        <v>6</v>
      </c>
      <c r="BH5628" s="398">
        <f t="shared" si="490"/>
        <v>8.9550003409385681E-2</v>
      </c>
      <c r="BO5628" s="33"/>
    </row>
    <row r="5629" spans="1:67">
      <c r="A5629" s="316" t="s">
        <v>27</v>
      </c>
      <c r="B5629" t="s">
        <v>380</v>
      </c>
      <c r="C5629" t="s">
        <v>910</v>
      </c>
      <c r="D5629" t="s">
        <v>314</v>
      </c>
      <c r="E5629" s="316" t="s">
        <v>221</v>
      </c>
      <c r="F5629" s="316" t="s">
        <v>222</v>
      </c>
      <c r="G5629" s="316" t="s">
        <v>448</v>
      </c>
      <c r="H5629" s="316" t="s">
        <v>322</v>
      </c>
      <c r="I5629" s="316" t="s">
        <v>303</v>
      </c>
      <c r="J5629" s="316" t="s">
        <v>308</v>
      </c>
      <c r="K5629" s="36">
        <v>9</v>
      </c>
      <c r="L5629" s="317">
        <v>0.13433000445365911</v>
      </c>
      <c r="M5629" s="317"/>
      <c r="N5629" s="36">
        <v>158</v>
      </c>
      <c r="O5629" s="317">
        <v>0.15768000483512881</v>
      </c>
      <c r="P5629" s="317"/>
      <c r="Q5629" s="36">
        <v>1652</v>
      </c>
      <c r="R5629" s="317">
        <v>0.1656599938869476</v>
      </c>
      <c r="S5629" s="317"/>
      <c r="T5629" t="s">
        <v>380</v>
      </c>
      <c r="BA5629" s="395">
        <v>1</v>
      </c>
      <c r="BB5629" s="396" t="s">
        <v>861</v>
      </c>
      <c r="BC5629" t="str">
        <f t="shared" si="486"/>
        <v>RBK</v>
      </c>
      <c r="BD5629" t="str">
        <f t="shared" si="487"/>
        <v>NAoMe_initial_final_stage_tum</v>
      </c>
      <c r="BE5629" s="397" t="s">
        <v>862</v>
      </c>
      <c r="BF5629" t="str">
        <f t="shared" si="488"/>
        <v>Not staged/Unstated</v>
      </c>
      <c r="BG5629">
        <f t="shared" si="489"/>
        <v>9</v>
      </c>
      <c r="BH5629" s="398">
        <f t="shared" si="490"/>
        <v>0.13433000445365911</v>
      </c>
      <c r="BO5629" s="33"/>
    </row>
    <row r="5630" spans="1:67">
      <c r="A5630" s="316" t="s">
        <v>27</v>
      </c>
      <c r="B5630" t="s">
        <v>380</v>
      </c>
      <c r="C5630" t="s">
        <v>910</v>
      </c>
      <c r="D5630" t="s">
        <v>314</v>
      </c>
      <c r="E5630" s="316" t="s">
        <v>221</v>
      </c>
      <c r="F5630" s="316" t="s">
        <v>222</v>
      </c>
      <c r="G5630" s="316" t="s">
        <v>448</v>
      </c>
      <c r="H5630" s="316" t="s">
        <v>322</v>
      </c>
      <c r="I5630" s="316" t="s">
        <v>303</v>
      </c>
      <c r="J5630" s="316" t="s">
        <v>304</v>
      </c>
      <c r="K5630" s="36">
        <v>2</v>
      </c>
      <c r="L5630" s="317">
        <v>2.9850000515580181E-2</v>
      </c>
      <c r="M5630" s="317">
        <v>3.4480001777410507E-2</v>
      </c>
      <c r="N5630" s="36">
        <v>7</v>
      </c>
      <c r="O5630" s="317">
        <v>6.9900001399219036E-3</v>
      </c>
      <c r="P5630" s="317">
        <v>8.2900002598762512E-3</v>
      </c>
      <c r="Q5630" s="36">
        <v>64</v>
      </c>
      <c r="R5630" s="317">
        <v>6.4199999906122676E-3</v>
      </c>
      <c r="S5630" s="317">
        <v>7.689999882131815E-3</v>
      </c>
      <c r="T5630" t="s">
        <v>380</v>
      </c>
      <c r="BA5630" s="395">
        <v>1</v>
      </c>
      <c r="BB5630" s="396" t="s">
        <v>861</v>
      </c>
      <c r="BC5630" t="str">
        <f t="shared" si="486"/>
        <v>RBK</v>
      </c>
      <c r="BD5630" t="str">
        <f t="shared" si="487"/>
        <v>NAoMe_initial_final_stage_tum</v>
      </c>
      <c r="BE5630" s="397" t="s">
        <v>862</v>
      </c>
      <c r="BF5630" t="str">
        <f t="shared" si="488"/>
        <v>Stage 0</v>
      </c>
      <c r="BG5630">
        <f t="shared" si="489"/>
        <v>2</v>
      </c>
      <c r="BH5630" s="398">
        <f t="shared" si="490"/>
        <v>2.9850000515580181E-2</v>
      </c>
      <c r="BO5630" s="33"/>
    </row>
    <row r="5631" spans="1:67">
      <c r="A5631" s="316" t="s">
        <v>27</v>
      </c>
      <c r="B5631" t="s">
        <v>380</v>
      </c>
      <c r="C5631" t="s">
        <v>910</v>
      </c>
      <c r="D5631" t="s">
        <v>314</v>
      </c>
      <c r="E5631" s="316" t="s">
        <v>221</v>
      </c>
      <c r="F5631" s="316" t="s">
        <v>222</v>
      </c>
      <c r="G5631" s="316" t="s">
        <v>448</v>
      </c>
      <c r="H5631" s="316" t="s">
        <v>322</v>
      </c>
      <c r="I5631" s="316" t="s">
        <v>303</v>
      </c>
      <c r="J5631" s="316" t="s">
        <v>305</v>
      </c>
      <c r="K5631" s="36">
        <v>2</v>
      </c>
      <c r="L5631" s="317">
        <v>2.9850000515580181E-2</v>
      </c>
      <c r="M5631" s="317">
        <v>3.4480001777410507E-2</v>
      </c>
      <c r="N5631" s="36">
        <v>45</v>
      </c>
      <c r="O5631" s="317">
        <v>4.4909998774528503E-2</v>
      </c>
      <c r="P5631" s="317">
        <v>5.3320001810789108E-2</v>
      </c>
      <c r="Q5631" s="36">
        <v>359</v>
      </c>
      <c r="R5631" s="317">
        <v>3.5999998450279243E-2</v>
      </c>
      <c r="S5631" s="317">
        <v>4.3150000274181373E-2</v>
      </c>
      <c r="T5631" t="s">
        <v>380</v>
      </c>
      <c r="BA5631" s="395">
        <v>1</v>
      </c>
      <c r="BB5631" s="396" t="s">
        <v>861</v>
      </c>
      <c r="BC5631" t="str">
        <f t="shared" si="486"/>
        <v>RBK</v>
      </c>
      <c r="BD5631" t="str">
        <f t="shared" si="487"/>
        <v>NAoMe_initial_final_stage_tum</v>
      </c>
      <c r="BE5631" s="397" t="s">
        <v>862</v>
      </c>
      <c r="BF5631" t="str">
        <f t="shared" si="488"/>
        <v>Stage 1</v>
      </c>
      <c r="BG5631">
        <f t="shared" si="489"/>
        <v>2</v>
      </c>
      <c r="BH5631" s="398">
        <f t="shared" si="490"/>
        <v>2.9850000515580181E-2</v>
      </c>
      <c r="BO5631" s="33"/>
    </row>
    <row r="5632" spans="1:67">
      <c r="A5632" s="316" t="s">
        <v>27</v>
      </c>
      <c r="B5632" t="s">
        <v>380</v>
      </c>
      <c r="C5632" t="s">
        <v>910</v>
      </c>
      <c r="D5632" t="s">
        <v>314</v>
      </c>
      <c r="E5632" s="316" t="s">
        <v>221</v>
      </c>
      <c r="F5632" s="316" t="s">
        <v>222</v>
      </c>
      <c r="G5632" s="316" t="s">
        <v>448</v>
      </c>
      <c r="H5632" s="316" t="s">
        <v>322</v>
      </c>
      <c r="I5632" s="316" t="s">
        <v>303</v>
      </c>
      <c r="J5632" s="316" t="s">
        <v>306</v>
      </c>
      <c r="K5632" s="36">
        <v>12</v>
      </c>
      <c r="L5632" s="317">
        <v>0.17910000681877139</v>
      </c>
      <c r="M5632" s="317">
        <v>0.20690000057220459</v>
      </c>
      <c r="N5632" s="36">
        <v>142</v>
      </c>
      <c r="O5632" s="317">
        <v>0.1417199969291687</v>
      </c>
      <c r="P5632" s="317">
        <v>0.16824999451637271</v>
      </c>
      <c r="Q5632" s="36">
        <v>996</v>
      </c>
      <c r="R5632" s="317">
        <v>9.9880002439022064E-2</v>
      </c>
      <c r="S5632" s="317">
        <v>0.11970999836921691</v>
      </c>
      <c r="T5632" t="s">
        <v>380</v>
      </c>
      <c r="BA5632" s="395">
        <v>1</v>
      </c>
      <c r="BB5632" s="396" t="s">
        <v>861</v>
      </c>
      <c r="BC5632" t="str">
        <f t="shared" si="486"/>
        <v>RBK</v>
      </c>
      <c r="BD5632" t="str">
        <f t="shared" si="487"/>
        <v>NAoMe_initial_final_stage_tum</v>
      </c>
      <c r="BE5632" s="397" t="s">
        <v>862</v>
      </c>
      <c r="BF5632" t="str">
        <f t="shared" si="488"/>
        <v>Stage 2</v>
      </c>
      <c r="BG5632">
        <f t="shared" si="489"/>
        <v>12</v>
      </c>
      <c r="BH5632" s="398">
        <f t="shared" si="490"/>
        <v>0.17910000681877139</v>
      </c>
      <c r="BO5632" s="33"/>
    </row>
    <row r="5633" spans="1:67">
      <c r="A5633" s="316" t="s">
        <v>27</v>
      </c>
      <c r="B5633" t="s">
        <v>380</v>
      </c>
      <c r="C5633" t="s">
        <v>910</v>
      </c>
      <c r="D5633" t="s">
        <v>314</v>
      </c>
      <c r="E5633" s="316" t="s">
        <v>221</v>
      </c>
      <c r="F5633" s="316" t="s">
        <v>222</v>
      </c>
      <c r="G5633" s="316" t="s">
        <v>448</v>
      </c>
      <c r="H5633" s="316" t="s">
        <v>322</v>
      </c>
      <c r="I5633" s="316" t="s">
        <v>303</v>
      </c>
      <c r="J5633" s="316" t="s">
        <v>307</v>
      </c>
      <c r="K5633" s="36">
        <v>2</v>
      </c>
      <c r="L5633" s="317">
        <v>2.9850000515580181E-2</v>
      </c>
      <c r="M5633" s="317">
        <v>3.4480001777410507E-2</v>
      </c>
      <c r="N5633" s="36">
        <v>89</v>
      </c>
      <c r="O5633" s="317">
        <v>8.8820002973079681E-2</v>
      </c>
      <c r="P5633" s="317">
        <v>0.1054499968886375</v>
      </c>
      <c r="Q5633" s="36">
        <v>742</v>
      </c>
      <c r="R5633" s="317">
        <v>7.4409998953342438E-2</v>
      </c>
      <c r="S5633" s="317">
        <v>8.9180000126361847E-2</v>
      </c>
      <c r="T5633" t="s">
        <v>380</v>
      </c>
      <c r="BA5633" s="395">
        <v>1</v>
      </c>
      <c r="BB5633" s="396" t="s">
        <v>861</v>
      </c>
      <c r="BC5633" t="str">
        <f t="shared" si="486"/>
        <v>RBK</v>
      </c>
      <c r="BD5633" t="str">
        <f t="shared" si="487"/>
        <v>NAoMe_initial_final_stage_tum</v>
      </c>
      <c r="BE5633" s="397" t="s">
        <v>862</v>
      </c>
      <c r="BF5633" t="str">
        <f t="shared" si="488"/>
        <v>Stage 3</v>
      </c>
      <c r="BG5633">
        <f t="shared" si="489"/>
        <v>2</v>
      </c>
      <c r="BH5633" s="398">
        <f t="shared" si="490"/>
        <v>2.9850000515580181E-2</v>
      </c>
      <c r="BO5633" s="33"/>
    </row>
    <row r="5634" spans="1:67">
      <c r="A5634" s="316" t="s">
        <v>27</v>
      </c>
      <c r="B5634" t="s">
        <v>380</v>
      </c>
      <c r="C5634" t="s">
        <v>910</v>
      </c>
      <c r="D5634" t="s">
        <v>314</v>
      </c>
      <c r="E5634" s="316" t="s">
        <v>221</v>
      </c>
      <c r="F5634" s="316" t="s">
        <v>222</v>
      </c>
      <c r="G5634" s="316" t="s">
        <v>448</v>
      </c>
      <c r="H5634" s="316" t="s">
        <v>322</v>
      </c>
      <c r="I5634" s="316" t="s">
        <v>303</v>
      </c>
      <c r="J5634" s="316" t="s">
        <v>336</v>
      </c>
      <c r="K5634" s="36">
        <v>40</v>
      </c>
      <c r="L5634" s="317">
        <v>0.59701001644134521</v>
      </c>
      <c r="M5634" s="317">
        <v>0.68966001272201538</v>
      </c>
      <c r="N5634" s="36">
        <v>561</v>
      </c>
      <c r="O5634" s="317">
        <v>0.55988001823425293</v>
      </c>
      <c r="P5634" s="317">
        <v>0.66469001770019531</v>
      </c>
      <c r="Q5634" s="36">
        <v>6159</v>
      </c>
      <c r="R5634" s="317">
        <v>0.6176300048828125</v>
      </c>
      <c r="S5634" s="317">
        <v>0.74026000499725342</v>
      </c>
      <c r="T5634" t="s">
        <v>380</v>
      </c>
      <c r="BA5634" s="395">
        <v>1</v>
      </c>
      <c r="BB5634" s="396" t="s">
        <v>861</v>
      </c>
      <c r="BC5634" t="str">
        <f t="shared" si="486"/>
        <v>RBK</v>
      </c>
      <c r="BD5634" t="str">
        <f t="shared" si="487"/>
        <v>NAoMe_initial_final_stage_tum</v>
      </c>
      <c r="BE5634" s="397" t="s">
        <v>862</v>
      </c>
      <c r="BF5634" t="str">
        <f t="shared" si="488"/>
        <v>Stage 4</v>
      </c>
      <c r="BG5634">
        <f t="shared" si="489"/>
        <v>40</v>
      </c>
      <c r="BH5634" s="398">
        <f t="shared" si="490"/>
        <v>0.59701001644134521</v>
      </c>
      <c r="BO5634" s="33"/>
    </row>
    <row r="5635" spans="1:67">
      <c r="A5635" s="316" t="s">
        <v>27</v>
      </c>
      <c r="B5635" t="s">
        <v>380</v>
      </c>
      <c r="C5635" t="s">
        <v>910</v>
      </c>
      <c r="D5635" t="s">
        <v>314</v>
      </c>
      <c r="E5635" s="316" t="s">
        <v>221</v>
      </c>
      <c r="F5635" s="316" t="s">
        <v>222</v>
      </c>
      <c r="G5635" s="316" t="s">
        <v>448</v>
      </c>
      <c r="H5635" s="316" t="s">
        <v>322</v>
      </c>
      <c r="I5635" s="316" t="s">
        <v>342</v>
      </c>
      <c r="J5635" s="316" t="s">
        <v>343</v>
      </c>
      <c r="K5635" s="36">
        <v>9</v>
      </c>
      <c r="L5635" s="317">
        <v>0.13433000445365911</v>
      </c>
      <c r="M5635" s="317"/>
      <c r="N5635" s="36">
        <v>158</v>
      </c>
      <c r="O5635" s="317">
        <v>0.15768000483512881</v>
      </c>
      <c r="P5635" s="317"/>
      <c r="Q5635" s="36">
        <v>1652</v>
      </c>
      <c r="R5635" s="317">
        <v>0.1656599938869476</v>
      </c>
      <c r="S5635" s="317"/>
      <c r="T5635" t="s">
        <v>380</v>
      </c>
      <c r="BA5635" s="395">
        <v>1</v>
      </c>
      <c r="BB5635" s="396" t="s">
        <v>861</v>
      </c>
      <c r="BC5635" t="str">
        <f t="shared" ref="BC5635:BC5698" si="491">E5635</f>
        <v>RBK</v>
      </c>
      <c r="BD5635" t="str">
        <f t="shared" ref="BD5635:BD5698" si="492">(LEFT(A5635, LEN(A5635)-7))&amp;"_"&amp;I5635</f>
        <v>NAoMe_initial_final_stage_tum_grp</v>
      </c>
      <c r="BE5635" s="397" t="s">
        <v>862</v>
      </c>
      <c r="BF5635" t="str">
        <f t="shared" ref="BF5635:BF5698" si="493">J5635</f>
        <v>MBC in HESAPC</v>
      </c>
      <c r="BG5635">
        <f t="shared" ref="BG5635:BG5698" si="494">K5635</f>
        <v>9</v>
      </c>
      <c r="BH5635" s="398">
        <f t="shared" ref="BH5635:BH5698" si="495">L5635</f>
        <v>0.13433000445365911</v>
      </c>
      <c r="BO5635" s="33"/>
    </row>
    <row r="5636" spans="1:67">
      <c r="A5636" s="316" t="s">
        <v>27</v>
      </c>
      <c r="B5636" t="s">
        <v>380</v>
      </c>
      <c r="C5636" t="s">
        <v>910</v>
      </c>
      <c r="D5636" t="s">
        <v>314</v>
      </c>
      <c r="E5636" s="316" t="s">
        <v>221</v>
      </c>
      <c r="F5636" s="316" t="s">
        <v>222</v>
      </c>
      <c r="G5636" s="316" t="s">
        <v>448</v>
      </c>
      <c r="H5636" s="316" t="s">
        <v>322</v>
      </c>
      <c r="I5636" s="316" t="s">
        <v>342</v>
      </c>
      <c r="J5636" s="316" t="s">
        <v>344</v>
      </c>
      <c r="K5636" s="36">
        <v>18</v>
      </c>
      <c r="L5636" s="317">
        <v>0.26866000890731812</v>
      </c>
      <c r="M5636" s="317">
        <v>0.31033998727798462</v>
      </c>
      <c r="N5636" s="36">
        <v>283</v>
      </c>
      <c r="O5636" s="317">
        <v>0.28244000673294067</v>
      </c>
      <c r="P5636" s="317">
        <v>0.33531001210212708</v>
      </c>
      <c r="Q5636" s="36">
        <v>2161</v>
      </c>
      <c r="R5636" s="317">
        <v>0.2167100012302399</v>
      </c>
      <c r="S5636" s="317">
        <v>0.25973999500274658</v>
      </c>
      <c r="T5636" t="s">
        <v>380</v>
      </c>
      <c r="BA5636" s="395">
        <v>1</v>
      </c>
      <c r="BB5636" s="396" t="s">
        <v>861</v>
      </c>
      <c r="BC5636" t="str">
        <f t="shared" si="491"/>
        <v>RBK</v>
      </c>
      <c r="BD5636" t="str">
        <f t="shared" si="492"/>
        <v>NAoMe_initial_final_stage_tum_grp</v>
      </c>
      <c r="BE5636" s="397" t="s">
        <v>862</v>
      </c>
      <c r="BF5636" t="str">
        <f t="shared" si="493"/>
        <v>Stage 0-3</v>
      </c>
      <c r="BG5636">
        <f t="shared" si="494"/>
        <v>18</v>
      </c>
      <c r="BH5636" s="398">
        <f t="shared" si="495"/>
        <v>0.26866000890731812</v>
      </c>
      <c r="BO5636" s="33"/>
    </row>
    <row r="5637" spans="1:67">
      <c r="A5637" s="316" t="s">
        <v>27</v>
      </c>
      <c r="B5637" t="s">
        <v>380</v>
      </c>
      <c r="C5637" t="s">
        <v>910</v>
      </c>
      <c r="D5637" t="s">
        <v>314</v>
      </c>
      <c r="E5637" s="316" t="s">
        <v>221</v>
      </c>
      <c r="F5637" s="316" t="s">
        <v>222</v>
      </c>
      <c r="G5637" s="316" t="s">
        <v>448</v>
      </c>
      <c r="H5637" s="316" t="s">
        <v>322</v>
      </c>
      <c r="I5637" s="316" t="s">
        <v>342</v>
      </c>
      <c r="J5637" s="316" t="s">
        <v>336</v>
      </c>
      <c r="K5637" s="36">
        <v>40</v>
      </c>
      <c r="L5637" s="317">
        <v>0.59701001644134521</v>
      </c>
      <c r="M5637" s="317">
        <v>0.68966001272201538</v>
      </c>
      <c r="N5637" s="36">
        <v>561</v>
      </c>
      <c r="O5637" s="317">
        <v>0.55988001823425293</v>
      </c>
      <c r="P5637" s="317">
        <v>0.66469001770019531</v>
      </c>
      <c r="Q5637" s="36">
        <v>6159</v>
      </c>
      <c r="R5637" s="317">
        <v>0.6176300048828125</v>
      </c>
      <c r="S5637" s="317">
        <v>0.74026000499725342</v>
      </c>
      <c r="T5637" t="s">
        <v>380</v>
      </c>
      <c r="BA5637" s="395">
        <v>1</v>
      </c>
      <c r="BB5637" s="396" t="s">
        <v>861</v>
      </c>
      <c r="BC5637" t="str">
        <f t="shared" si="491"/>
        <v>RBK</v>
      </c>
      <c r="BD5637" t="str">
        <f t="shared" si="492"/>
        <v>NAoMe_initial_final_stage_tum_grp</v>
      </c>
      <c r="BE5637" s="397" t="s">
        <v>862</v>
      </c>
      <c r="BF5637" t="str">
        <f t="shared" si="493"/>
        <v>Stage 4</v>
      </c>
      <c r="BG5637">
        <f t="shared" si="494"/>
        <v>40</v>
      </c>
      <c r="BH5637" s="398">
        <f t="shared" si="495"/>
        <v>0.59701001644134521</v>
      </c>
      <c r="BO5637" s="33"/>
    </row>
    <row r="5638" spans="1:67">
      <c r="A5638" s="316" t="s">
        <v>27</v>
      </c>
      <c r="B5638" t="s">
        <v>380</v>
      </c>
      <c r="C5638" t="s">
        <v>910</v>
      </c>
      <c r="D5638" t="s">
        <v>314</v>
      </c>
      <c r="E5638" s="316" t="s">
        <v>221</v>
      </c>
      <c r="F5638" s="316" t="s">
        <v>222</v>
      </c>
      <c r="G5638" s="316" t="s">
        <v>448</v>
      </c>
      <c r="H5638" s="316" t="s">
        <v>322</v>
      </c>
      <c r="I5638" s="316" t="s">
        <v>658</v>
      </c>
      <c r="J5638" s="316" t="s">
        <v>345</v>
      </c>
      <c r="K5638" s="36">
        <v>67</v>
      </c>
      <c r="L5638" s="317">
        <v>1</v>
      </c>
      <c r="M5638" s="317"/>
      <c r="N5638" s="36">
        <v>1002</v>
      </c>
      <c r="O5638" s="317">
        <v>1</v>
      </c>
      <c r="P5638" s="317"/>
      <c r="Q5638" s="36">
        <v>9972</v>
      </c>
      <c r="R5638" s="317">
        <v>1</v>
      </c>
      <c r="S5638" s="317"/>
      <c r="T5638" t="s">
        <v>380</v>
      </c>
      <c r="BA5638" s="395">
        <v>1</v>
      </c>
      <c r="BB5638" s="396" t="s">
        <v>861</v>
      </c>
      <c r="BC5638" t="str">
        <f t="shared" si="491"/>
        <v>RBK</v>
      </c>
      <c r="BD5638" t="str">
        <f t="shared" si="492"/>
        <v>NAoMe_initial_final_who_ps</v>
      </c>
      <c r="BE5638" s="397" t="s">
        <v>862</v>
      </c>
      <c r="BF5638" t="str">
        <f t="shared" si="493"/>
        <v>Not recorded</v>
      </c>
      <c r="BG5638">
        <f t="shared" si="494"/>
        <v>67</v>
      </c>
      <c r="BH5638" s="398">
        <f t="shared" si="495"/>
        <v>1</v>
      </c>
      <c r="BO5638" s="33"/>
    </row>
    <row r="5639" spans="1:67">
      <c r="A5639" s="316" t="s">
        <v>27</v>
      </c>
      <c r="B5639" t="s">
        <v>380</v>
      </c>
      <c r="C5639" t="s">
        <v>910</v>
      </c>
      <c r="D5639" t="s">
        <v>314</v>
      </c>
      <c r="E5639" s="316" t="s">
        <v>221</v>
      </c>
      <c r="F5639" s="316" t="s">
        <v>222</v>
      </c>
      <c r="G5639" s="316" t="s">
        <v>448</v>
      </c>
      <c r="H5639" s="316" t="s">
        <v>322</v>
      </c>
      <c r="I5639" s="316" t="s">
        <v>291</v>
      </c>
      <c r="J5639" s="316" t="s">
        <v>313</v>
      </c>
      <c r="K5639" s="36">
        <v>65</v>
      </c>
      <c r="L5639" s="317">
        <v>0.97014999389648438</v>
      </c>
      <c r="M5639" s="317"/>
      <c r="N5639" s="36">
        <v>991</v>
      </c>
      <c r="O5639" s="317">
        <v>0.98901998996734619</v>
      </c>
      <c r="P5639" s="317"/>
      <c r="Q5639" s="36">
        <v>9846</v>
      </c>
      <c r="R5639" s="317">
        <v>0.98736000061035156</v>
      </c>
      <c r="S5639" s="317"/>
      <c r="T5639" t="s">
        <v>380</v>
      </c>
      <c r="BA5639" s="395">
        <v>1</v>
      </c>
      <c r="BB5639" s="396" t="s">
        <v>861</v>
      </c>
      <c r="BC5639" t="str">
        <f t="shared" si="491"/>
        <v>RBK</v>
      </c>
      <c r="BD5639" t="str">
        <f t="shared" si="492"/>
        <v>NAoMe_initial_gender</v>
      </c>
      <c r="BE5639" s="397" t="s">
        <v>862</v>
      </c>
      <c r="BF5639" t="str">
        <f t="shared" si="493"/>
        <v>Female</v>
      </c>
      <c r="BG5639">
        <f t="shared" si="494"/>
        <v>65</v>
      </c>
      <c r="BH5639" s="398">
        <f t="shared" si="495"/>
        <v>0.97014999389648438</v>
      </c>
      <c r="BO5639" s="33"/>
    </row>
    <row r="5640" spans="1:67">
      <c r="A5640" s="316" t="s">
        <v>27</v>
      </c>
      <c r="B5640" t="s">
        <v>380</v>
      </c>
      <c r="C5640" t="s">
        <v>910</v>
      </c>
      <c r="D5640" t="s">
        <v>314</v>
      </c>
      <c r="E5640" s="316" t="s">
        <v>221</v>
      </c>
      <c r="F5640" s="316" t="s">
        <v>222</v>
      </c>
      <c r="G5640" s="316" t="s">
        <v>448</v>
      </c>
      <c r="H5640" s="316" t="s">
        <v>322</v>
      </c>
      <c r="I5640" s="316" t="s">
        <v>291</v>
      </c>
      <c r="J5640" s="316" t="s">
        <v>293</v>
      </c>
      <c r="K5640" s="36">
        <v>2</v>
      </c>
      <c r="L5640" s="317">
        <v>2.9850000515580181E-2</v>
      </c>
      <c r="M5640" s="317"/>
      <c r="N5640" s="36">
        <v>11</v>
      </c>
      <c r="O5640" s="317">
        <v>1.097999978810549E-2</v>
      </c>
      <c r="P5640" s="317"/>
      <c r="Q5640" s="36">
        <v>126</v>
      </c>
      <c r="R5640" s="317">
        <v>1.264000032097101E-2</v>
      </c>
      <c r="S5640" s="317"/>
      <c r="T5640" t="s">
        <v>380</v>
      </c>
      <c r="BA5640" s="395">
        <v>1</v>
      </c>
      <c r="BB5640" s="396" t="s">
        <v>861</v>
      </c>
      <c r="BC5640" t="str">
        <f t="shared" si="491"/>
        <v>RBK</v>
      </c>
      <c r="BD5640" t="str">
        <f t="shared" si="492"/>
        <v>NAoMe_initial_gender</v>
      </c>
      <c r="BE5640" s="397" t="s">
        <v>862</v>
      </c>
      <c r="BF5640" t="str">
        <f t="shared" si="493"/>
        <v>Male</v>
      </c>
      <c r="BG5640">
        <f t="shared" si="494"/>
        <v>2</v>
      </c>
      <c r="BH5640" s="398">
        <f t="shared" si="495"/>
        <v>2.9850000515580181E-2</v>
      </c>
      <c r="BO5640" s="33"/>
    </row>
    <row r="5641" spans="1:67">
      <c r="A5641" s="316" t="s">
        <v>27</v>
      </c>
      <c r="B5641" t="s">
        <v>380</v>
      </c>
      <c r="C5641" t="s">
        <v>910</v>
      </c>
      <c r="D5641" t="s">
        <v>314</v>
      </c>
      <c r="E5641" s="316" t="s">
        <v>221</v>
      </c>
      <c r="F5641" s="316" t="s">
        <v>222</v>
      </c>
      <c r="G5641" s="316" t="s">
        <v>448</v>
      </c>
      <c r="H5641" s="316" t="s">
        <v>322</v>
      </c>
      <c r="I5641" s="316" t="s">
        <v>659</v>
      </c>
      <c r="J5641" s="316" t="s">
        <v>294</v>
      </c>
      <c r="K5641" s="36">
        <v>39</v>
      </c>
      <c r="L5641" s="317">
        <v>0.58209002017974854</v>
      </c>
      <c r="M5641" s="317">
        <v>0.58209002017974854</v>
      </c>
      <c r="N5641" s="36">
        <v>297</v>
      </c>
      <c r="O5641" s="317">
        <v>0.29640999436378479</v>
      </c>
      <c r="P5641" s="317">
        <v>0.29640999436378479</v>
      </c>
      <c r="Q5641" s="36">
        <v>1800</v>
      </c>
      <c r="R5641" s="317">
        <v>0.18050999939441681</v>
      </c>
      <c r="S5641" s="317">
        <v>0.18050999939441681</v>
      </c>
      <c r="T5641" t="s">
        <v>380</v>
      </c>
      <c r="BA5641" s="395">
        <v>1</v>
      </c>
      <c r="BB5641" s="396" t="s">
        <v>861</v>
      </c>
      <c r="BC5641" t="str">
        <f t="shared" si="491"/>
        <v>RBK</v>
      </c>
      <c r="BD5641" t="str">
        <f t="shared" si="492"/>
        <v>NAoMe_initial_imd_2019</v>
      </c>
      <c r="BE5641" s="397" t="s">
        <v>862</v>
      </c>
      <c r="BF5641" t="str">
        <f t="shared" si="493"/>
        <v>1 - most deprived</v>
      </c>
      <c r="BG5641">
        <f t="shared" si="494"/>
        <v>39</v>
      </c>
      <c r="BH5641" s="398">
        <f t="shared" si="495"/>
        <v>0.58209002017974854</v>
      </c>
      <c r="BO5641" s="33"/>
    </row>
    <row r="5642" spans="1:67">
      <c r="A5642" s="316" t="s">
        <v>27</v>
      </c>
      <c r="B5642" t="s">
        <v>380</v>
      </c>
      <c r="C5642" t="s">
        <v>910</v>
      </c>
      <c r="D5642" t="s">
        <v>314</v>
      </c>
      <c r="E5642" s="316" t="s">
        <v>221</v>
      </c>
      <c r="F5642" s="316" t="s">
        <v>222</v>
      </c>
      <c r="G5642" s="316" t="s">
        <v>448</v>
      </c>
      <c r="H5642" s="316" t="s">
        <v>322</v>
      </c>
      <c r="I5642" s="316" t="s">
        <v>659</v>
      </c>
      <c r="J5642" s="316" t="s">
        <v>15</v>
      </c>
      <c r="K5642" s="36">
        <v>9</v>
      </c>
      <c r="L5642" s="317">
        <v>0.13433000445365911</v>
      </c>
      <c r="M5642" s="317">
        <v>0.13433000445365911</v>
      </c>
      <c r="N5642" s="36">
        <v>177</v>
      </c>
      <c r="O5642" s="317">
        <v>0.17665000259876251</v>
      </c>
      <c r="P5642" s="317">
        <v>0.17665000259876251</v>
      </c>
      <c r="Q5642" s="36">
        <v>2036</v>
      </c>
      <c r="R5642" s="317">
        <v>0.20417000353336329</v>
      </c>
      <c r="S5642" s="317">
        <v>0.20417000353336329</v>
      </c>
      <c r="T5642" t="s">
        <v>380</v>
      </c>
      <c r="BA5642" s="395">
        <v>1</v>
      </c>
      <c r="BB5642" s="396" t="s">
        <v>861</v>
      </c>
      <c r="BC5642" t="str">
        <f t="shared" si="491"/>
        <v>RBK</v>
      </c>
      <c r="BD5642" t="str">
        <f t="shared" si="492"/>
        <v>NAoMe_initial_imd_2019</v>
      </c>
      <c r="BE5642" s="397" t="s">
        <v>862</v>
      </c>
      <c r="BF5642" t="str">
        <f t="shared" si="493"/>
        <v>2</v>
      </c>
      <c r="BG5642">
        <f t="shared" si="494"/>
        <v>9</v>
      </c>
      <c r="BH5642" s="398">
        <f t="shared" si="495"/>
        <v>0.13433000445365911</v>
      </c>
      <c r="BO5642" s="33"/>
    </row>
    <row r="5643" spans="1:67">
      <c r="A5643" s="316" t="s">
        <v>27</v>
      </c>
      <c r="B5643" t="s">
        <v>380</v>
      </c>
      <c r="C5643" t="s">
        <v>910</v>
      </c>
      <c r="D5643" t="s">
        <v>314</v>
      </c>
      <c r="E5643" s="316" t="s">
        <v>221</v>
      </c>
      <c r="F5643" s="316" t="s">
        <v>222</v>
      </c>
      <c r="G5643" s="316" t="s">
        <v>448</v>
      </c>
      <c r="H5643" s="316" t="s">
        <v>322</v>
      </c>
      <c r="I5643" s="316" t="s">
        <v>659</v>
      </c>
      <c r="J5643" s="316" t="s">
        <v>16</v>
      </c>
      <c r="K5643" s="36">
        <v>12</v>
      </c>
      <c r="L5643" s="317">
        <v>0.17910000681877139</v>
      </c>
      <c r="M5643" s="317">
        <v>0.17910000681877139</v>
      </c>
      <c r="N5643" s="36">
        <v>186</v>
      </c>
      <c r="O5643" s="317">
        <v>0.18562999367713931</v>
      </c>
      <c r="P5643" s="317">
        <v>0.18562999367713931</v>
      </c>
      <c r="Q5643" s="36">
        <v>2085</v>
      </c>
      <c r="R5643" s="317">
        <v>0.20908999443054199</v>
      </c>
      <c r="S5643" s="317">
        <v>0.20908999443054199</v>
      </c>
      <c r="T5643" t="s">
        <v>380</v>
      </c>
      <c r="BA5643" s="395">
        <v>1</v>
      </c>
      <c r="BB5643" s="396" t="s">
        <v>861</v>
      </c>
      <c r="BC5643" t="str">
        <f t="shared" si="491"/>
        <v>RBK</v>
      </c>
      <c r="BD5643" t="str">
        <f t="shared" si="492"/>
        <v>NAoMe_initial_imd_2019</v>
      </c>
      <c r="BE5643" s="397" t="s">
        <v>862</v>
      </c>
      <c r="BF5643" t="str">
        <f t="shared" si="493"/>
        <v>3</v>
      </c>
      <c r="BG5643">
        <f t="shared" si="494"/>
        <v>12</v>
      </c>
      <c r="BH5643" s="398">
        <f t="shared" si="495"/>
        <v>0.17910000681877139</v>
      </c>
      <c r="BO5643" s="33"/>
    </row>
    <row r="5644" spans="1:67">
      <c r="A5644" s="316" t="s">
        <v>27</v>
      </c>
      <c r="B5644" t="s">
        <v>380</v>
      </c>
      <c r="C5644" t="s">
        <v>910</v>
      </c>
      <c r="D5644" t="s">
        <v>314</v>
      </c>
      <c r="E5644" s="316" t="s">
        <v>221</v>
      </c>
      <c r="F5644" s="316" t="s">
        <v>222</v>
      </c>
      <c r="G5644" s="316" t="s">
        <v>448</v>
      </c>
      <c r="H5644" s="316" t="s">
        <v>322</v>
      </c>
      <c r="I5644" s="316" t="s">
        <v>659</v>
      </c>
      <c r="J5644" s="316" t="s">
        <v>17</v>
      </c>
      <c r="K5644" s="36">
        <v>2</v>
      </c>
      <c r="L5644" s="317">
        <v>2.9850000515580181E-2</v>
      </c>
      <c r="M5644" s="317">
        <v>2.9850000515580181E-2</v>
      </c>
      <c r="N5644" s="36">
        <v>202</v>
      </c>
      <c r="O5644" s="317">
        <v>0.20160000026226041</v>
      </c>
      <c r="P5644" s="317">
        <v>0.20160000026226041</v>
      </c>
      <c r="Q5644" s="36">
        <v>2024</v>
      </c>
      <c r="R5644" s="317">
        <v>0.2029699981212616</v>
      </c>
      <c r="S5644" s="317">
        <v>0.2029699981212616</v>
      </c>
      <c r="T5644" t="s">
        <v>380</v>
      </c>
      <c r="BA5644" s="395">
        <v>1</v>
      </c>
      <c r="BB5644" s="396" t="s">
        <v>861</v>
      </c>
      <c r="BC5644" t="str">
        <f t="shared" si="491"/>
        <v>RBK</v>
      </c>
      <c r="BD5644" t="str">
        <f t="shared" si="492"/>
        <v>NAoMe_initial_imd_2019</v>
      </c>
      <c r="BE5644" s="397" t="s">
        <v>862</v>
      </c>
      <c r="BF5644" t="str">
        <f t="shared" si="493"/>
        <v>4</v>
      </c>
      <c r="BG5644">
        <f t="shared" si="494"/>
        <v>2</v>
      </c>
      <c r="BH5644" s="398">
        <f t="shared" si="495"/>
        <v>2.9850000515580181E-2</v>
      </c>
      <c r="BO5644" s="33"/>
    </row>
    <row r="5645" spans="1:67">
      <c r="A5645" s="316" t="s">
        <v>27</v>
      </c>
      <c r="B5645" t="s">
        <v>380</v>
      </c>
      <c r="C5645" t="s">
        <v>910</v>
      </c>
      <c r="D5645" t="s">
        <v>314</v>
      </c>
      <c r="E5645" s="316" t="s">
        <v>221</v>
      </c>
      <c r="F5645" s="316" t="s">
        <v>222</v>
      </c>
      <c r="G5645" s="316" t="s">
        <v>448</v>
      </c>
      <c r="H5645" s="316" t="s">
        <v>322</v>
      </c>
      <c r="I5645" s="316" t="s">
        <v>659</v>
      </c>
      <c r="J5645" s="316" t="s">
        <v>295</v>
      </c>
      <c r="K5645" s="36">
        <v>5</v>
      </c>
      <c r="L5645" s="317">
        <v>7.4629999697208405E-2</v>
      </c>
      <c r="M5645" s="317">
        <v>7.4629999697208405E-2</v>
      </c>
      <c r="N5645" s="36">
        <v>140</v>
      </c>
      <c r="O5645" s="317">
        <v>0.13971999287605291</v>
      </c>
      <c r="P5645" s="317">
        <v>0.13971999287605291</v>
      </c>
      <c r="Q5645" s="36">
        <v>2027</v>
      </c>
      <c r="R5645" s="317">
        <v>0.2032700031995773</v>
      </c>
      <c r="S5645" s="317">
        <v>0.2032700031995773</v>
      </c>
      <c r="T5645" t="s">
        <v>380</v>
      </c>
      <c r="BA5645" s="395">
        <v>1</v>
      </c>
      <c r="BB5645" s="396" t="s">
        <v>861</v>
      </c>
      <c r="BC5645" t="str">
        <f t="shared" si="491"/>
        <v>RBK</v>
      </c>
      <c r="BD5645" t="str">
        <f t="shared" si="492"/>
        <v>NAoMe_initial_imd_2019</v>
      </c>
      <c r="BE5645" s="397" t="s">
        <v>862</v>
      </c>
      <c r="BF5645" t="str">
        <f t="shared" si="493"/>
        <v>5 - least deprived</v>
      </c>
      <c r="BG5645">
        <f t="shared" si="494"/>
        <v>5</v>
      </c>
      <c r="BH5645" s="398">
        <f t="shared" si="495"/>
        <v>7.4629999697208405E-2</v>
      </c>
      <c r="BO5645" s="33"/>
    </row>
    <row r="5646" spans="1:67">
      <c r="A5646" s="316" t="s">
        <v>27</v>
      </c>
      <c r="B5646" t="s">
        <v>380</v>
      </c>
      <c r="C5646" t="s">
        <v>910</v>
      </c>
      <c r="D5646" t="s">
        <v>314</v>
      </c>
      <c r="E5646" s="316" t="s">
        <v>221</v>
      </c>
      <c r="F5646" s="316" t="s">
        <v>222</v>
      </c>
      <c r="G5646" s="316" t="s">
        <v>448</v>
      </c>
      <c r="H5646" s="316" t="s">
        <v>322</v>
      </c>
      <c r="I5646" s="316" t="s">
        <v>659</v>
      </c>
      <c r="J5646" s="316" t="s">
        <v>260</v>
      </c>
      <c r="K5646" s="36">
        <v>0</v>
      </c>
      <c r="L5646" s="317">
        <v>0</v>
      </c>
      <c r="M5646" s="317"/>
      <c r="N5646" s="36">
        <v>0</v>
      </c>
      <c r="O5646" s="317">
        <v>0</v>
      </c>
      <c r="P5646" s="317"/>
      <c r="Q5646" s="36">
        <v>0</v>
      </c>
      <c r="R5646" s="317">
        <v>0</v>
      </c>
      <c r="S5646" s="317"/>
      <c r="T5646" t="s">
        <v>380</v>
      </c>
      <c r="BA5646" s="395">
        <v>1</v>
      </c>
      <c r="BB5646" s="396" t="s">
        <v>861</v>
      </c>
      <c r="BC5646" t="str">
        <f t="shared" si="491"/>
        <v>RBK</v>
      </c>
      <c r="BD5646" t="str">
        <f t="shared" si="492"/>
        <v>NAoMe_initial_imd_2019</v>
      </c>
      <c r="BE5646" s="397" t="s">
        <v>862</v>
      </c>
      <c r="BF5646" t="str">
        <f t="shared" si="493"/>
        <v>Unknown</v>
      </c>
      <c r="BG5646">
        <f t="shared" si="494"/>
        <v>0</v>
      </c>
      <c r="BH5646" s="398">
        <f t="shared" si="495"/>
        <v>0</v>
      </c>
      <c r="BO5646" s="33"/>
    </row>
    <row r="5647" spans="1:67">
      <c r="A5647" s="316" t="s">
        <v>27</v>
      </c>
      <c r="B5647" t="s">
        <v>380</v>
      </c>
      <c r="C5647" t="s">
        <v>910</v>
      </c>
      <c r="D5647" t="s">
        <v>314</v>
      </c>
      <c r="E5647" s="316" t="s">
        <v>221</v>
      </c>
      <c r="F5647" s="316" t="s">
        <v>222</v>
      </c>
      <c r="G5647" s="316" t="s">
        <v>448</v>
      </c>
      <c r="H5647" s="316" t="s">
        <v>322</v>
      </c>
      <c r="I5647" s="316" t="s">
        <v>296</v>
      </c>
      <c r="J5647" s="316" t="s">
        <v>297</v>
      </c>
      <c r="K5647" s="36">
        <v>43</v>
      </c>
      <c r="L5647" s="317">
        <v>0.64178997278213501</v>
      </c>
      <c r="M5647" s="317">
        <v>0.64178997278213501</v>
      </c>
      <c r="N5647" s="36">
        <v>521</v>
      </c>
      <c r="O5647" s="317">
        <v>0.51995998620986938</v>
      </c>
      <c r="P5647" s="317">
        <v>0.52947002649307251</v>
      </c>
      <c r="Q5647" s="36">
        <v>5528</v>
      </c>
      <c r="R5647" s="317">
        <v>0.55435001850128174</v>
      </c>
      <c r="S5647" s="317">
        <v>0.56936997175216675</v>
      </c>
      <c r="T5647" t="s">
        <v>380</v>
      </c>
      <c r="BA5647" s="395">
        <v>1</v>
      </c>
      <c r="BB5647" s="396" t="s">
        <v>861</v>
      </c>
      <c r="BC5647" t="str">
        <f t="shared" si="491"/>
        <v>RBK</v>
      </c>
      <c r="BD5647" t="str">
        <f t="shared" si="492"/>
        <v>NAoMe_initial_scarf_731_grp</v>
      </c>
      <c r="BE5647" s="397" t="s">
        <v>862</v>
      </c>
      <c r="BF5647" t="str">
        <f t="shared" si="493"/>
        <v>Fit</v>
      </c>
      <c r="BG5647">
        <f t="shared" si="494"/>
        <v>43</v>
      </c>
      <c r="BH5647" s="398">
        <f t="shared" si="495"/>
        <v>0.64178997278213501</v>
      </c>
      <c r="BO5647" s="33"/>
    </row>
    <row r="5648" spans="1:67">
      <c r="A5648" s="316" t="s">
        <v>27</v>
      </c>
      <c r="B5648" t="s">
        <v>380</v>
      </c>
      <c r="C5648" t="s">
        <v>910</v>
      </c>
      <c r="D5648" t="s">
        <v>314</v>
      </c>
      <c r="E5648" s="316" t="s">
        <v>221</v>
      </c>
      <c r="F5648" s="316" t="s">
        <v>222</v>
      </c>
      <c r="G5648" s="316" t="s">
        <v>448</v>
      </c>
      <c r="H5648" s="316" t="s">
        <v>322</v>
      </c>
      <c r="I5648" s="316" t="s">
        <v>296</v>
      </c>
      <c r="J5648" s="316" t="s">
        <v>298</v>
      </c>
      <c r="K5648" s="36">
        <v>9</v>
      </c>
      <c r="L5648" s="317">
        <v>0.13433000445365911</v>
      </c>
      <c r="M5648" s="317">
        <v>0.13433000445365911</v>
      </c>
      <c r="N5648" s="36">
        <v>150</v>
      </c>
      <c r="O5648" s="317">
        <v>0.14970000088214869</v>
      </c>
      <c r="P5648" s="317">
        <v>0.15243999660015109</v>
      </c>
      <c r="Q5648" s="36">
        <v>1492</v>
      </c>
      <c r="R5648" s="317">
        <v>0.149619996547699</v>
      </c>
      <c r="S5648" s="317">
        <v>0.153669998049736</v>
      </c>
      <c r="T5648" t="s">
        <v>380</v>
      </c>
      <c r="BA5648" s="395">
        <v>1</v>
      </c>
      <c r="BB5648" s="396" t="s">
        <v>861</v>
      </c>
      <c r="BC5648" t="str">
        <f t="shared" si="491"/>
        <v>RBK</v>
      </c>
      <c r="BD5648" t="str">
        <f t="shared" si="492"/>
        <v>NAoMe_initial_scarf_731_grp</v>
      </c>
      <c r="BE5648" s="397" t="s">
        <v>862</v>
      </c>
      <c r="BF5648" t="str">
        <f t="shared" si="493"/>
        <v>Mild frailty</v>
      </c>
      <c r="BG5648">
        <f t="shared" si="494"/>
        <v>9</v>
      </c>
      <c r="BH5648" s="398">
        <f t="shared" si="495"/>
        <v>0.13433000445365911</v>
      </c>
      <c r="BO5648" s="33"/>
    </row>
    <row r="5649" spans="1:67">
      <c r="A5649" s="316" t="s">
        <v>27</v>
      </c>
      <c r="B5649" t="s">
        <v>380</v>
      </c>
      <c r="C5649" t="s">
        <v>910</v>
      </c>
      <c r="D5649" t="s">
        <v>314</v>
      </c>
      <c r="E5649" s="316" t="s">
        <v>221</v>
      </c>
      <c r="F5649" s="316" t="s">
        <v>222</v>
      </c>
      <c r="G5649" s="316" t="s">
        <v>448</v>
      </c>
      <c r="H5649" s="316" t="s">
        <v>322</v>
      </c>
      <c r="I5649" s="316" t="s">
        <v>296</v>
      </c>
      <c r="J5649" s="316" t="s">
        <v>299</v>
      </c>
      <c r="K5649" s="36">
        <v>7</v>
      </c>
      <c r="L5649" s="317">
        <v>0.1044799983501434</v>
      </c>
      <c r="M5649" s="317">
        <v>0.1044799983501434</v>
      </c>
      <c r="N5649" s="36">
        <v>168</v>
      </c>
      <c r="O5649" s="317">
        <v>0.1676599979400635</v>
      </c>
      <c r="P5649" s="317">
        <v>0.17072999477386469</v>
      </c>
      <c r="Q5649" s="36">
        <v>1470</v>
      </c>
      <c r="R5649" s="317">
        <v>0.1474100053310394</v>
      </c>
      <c r="S5649" s="317">
        <v>0.1514099985361099</v>
      </c>
      <c r="T5649" t="s">
        <v>380</v>
      </c>
      <c r="BA5649" s="395">
        <v>1</v>
      </c>
      <c r="BB5649" s="396" t="s">
        <v>861</v>
      </c>
      <c r="BC5649" t="str">
        <f t="shared" si="491"/>
        <v>RBK</v>
      </c>
      <c r="BD5649" t="str">
        <f t="shared" si="492"/>
        <v>NAoMe_initial_scarf_731_grp</v>
      </c>
      <c r="BE5649" s="397" t="s">
        <v>862</v>
      </c>
      <c r="BF5649" t="str">
        <f t="shared" si="493"/>
        <v>Moderate frailty</v>
      </c>
      <c r="BG5649">
        <f t="shared" si="494"/>
        <v>7</v>
      </c>
      <c r="BH5649" s="398">
        <f t="shared" si="495"/>
        <v>0.1044799983501434</v>
      </c>
      <c r="BO5649" s="33"/>
    </row>
    <row r="5650" spans="1:67">
      <c r="A5650" s="316" t="s">
        <v>27</v>
      </c>
      <c r="B5650" t="s">
        <v>380</v>
      </c>
      <c r="C5650" t="s">
        <v>910</v>
      </c>
      <c r="D5650" t="s">
        <v>314</v>
      </c>
      <c r="E5650" s="316" t="s">
        <v>221</v>
      </c>
      <c r="F5650" s="316" t="s">
        <v>222</v>
      </c>
      <c r="G5650" s="316" t="s">
        <v>448</v>
      </c>
      <c r="H5650" s="316" t="s">
        <v>322</v>
      </c>
      <c r="I5650" s="316" t="s">
        <v>296</v>
      </c>
      <c r="J5650" s="316" t="s">
        <v>353</v>
      </c>
      <c r="K5650" s="36">
        <v>0</v>
      </c>
      <c r="L5650" s="317">
        <v>0</v>
      </c>
      <c r="M5650" s="317"/>
      <c r="N5650" s="36">
        <v>18</v>
      </c>
      <c r="O5650" s="317">
        <v>1.7960000783205029E-2</v>
      </c>
      <c r="P5650" s="317"/>
      <c r="Q5650" s="36">
        <v>263</v>
      </c>
      <c r="R5650" s="317">
        <v>2.6370000094175339E-2</v>
      </c>
      <c r="S5650" s="317"/>
      <c r="T5650" t="s">
        <v>380</v>
      </c>
      <c r="BA5650" s="395">
        <v>1</v>
      </c>
      <c r="BB5650" s="396" t="s">
        <v>861</v>
      </c>
      <c r="BC5650" t="str">
        <f t="shared" si="491"/>
        <v>RBK</v>
      </c>
      <c r="BD5650" t="str">
        <f t="shared" si="492"/>
        <v>NAoMe_initial_scarf_731_grp</v>
      </c>
      <c r="BE5650" s="397" t="s">
        <v>862</v>
      </c>
      <c r="BF5650" t="str">
        <f t="shared" si="493"/>
        <v>Not in HESAPC</v>
      </c>
      <c r="BG5650">
        <f t="shared" si="494"/>
        <v>0</v>
      </c>
      <c r="BH5650" s="398">
        <f t="shared" si="495"/>
        <v>0</v>
      </c>
      <c r="BO5650" s="33"/>
    </row>
    <row r="5651" spans="1:67">
      <c r="A5651" s="316" t="s">
        <v>27</v>
      </c>
      <c r="B5651" t="s">
        <v>380</v>
      </c>
      <c r="C5651" t="s">
        <v>910</v>
      </c>
      <c r="D5651" t="s">
        <v>314</v>
      </c>
      <c r="E5651" s="316" t="s">
        <v>221</v>
      </c>
      <c r="F5651" s="316" t="s">
        <v>222</v>
      </c>
      <c r="G5651" s="316" t="s">
        <v>448</v>
      </c>
      <c r="H5651" s="316" t="s">
        <v>322</v>
      </c>
      <c r="I5651" s="316" t="s">
        <v>296</v>
      </c>
      <c r="J5651" s="316" t="s">
        <v>300</v>
      </c>
      <c r="K5651" s="36">
        <v>8</v>
      </c>
      <c r="L5651" s="317">
        <v>0.1194000020623207</v>
      </c>
      <c r="M5651" s="317">
        <v>0.1194000020623207</v>
      </c>
      <c r="N5651" s="36">
        <v>145</v>
      </c>
      <c r="O5651" s="317">
        <v>0.1447100043296814</v>
      </c>
      <c r="P5651" s="317">
        <v>0.1473599970340729</v>
      </c>
      <c r="Q5651" s="36">
        <v>1219</v>
      </c>
      <c r="R5651" s="317">
        <v>0.1222399994730949</v>
      </c>
      <c r="S5651" s="317">
        <v>0.12555000185966489</v>
      </c>
      <c r="T5651" t="s">
        <v>380</v>
      </c>
      <c r="BA5651" s="395">
        <v>1</v>
      </c>
      <c r="BB5651" s="396" t="s">
        <v>861</v>
      </c>
      <c r="BC5651" t="str">
        <f t="shared" si="491"/>
        <v>RBK</v>
      </c>
      <c r="BD5651" t="str">
        <f t="shared" si="492"/>
        <v>NAoMe_initial_scarf_731_grp</v>
      </c>
      <c r="BE5651" s="397" t="s">
        <v>862</v>
      </c>
      <c r="BF5651" t="str">
        <f t="shared" si="493"/>
        <v>Severe frailty</v>
      </c>
      <c r="BG5651">
        <f t="shared" si="494"/>
        <v>8</v>
      </c>
      <c r="BH5651" s="398">
        <f t="shared" si="495"/>
        <v>0.1194000020623207</v>
      </c>
      <c r="BO5651" s="33"/>
    </row>
    <row r="5652" spans="1:67">
      <c r="A5652" s="316" t="s">
        <v>27</v>
      </c>
      <c r="B5652" t="s">
        <v>380</v>
      </c>
      <c r="C5652" t="s">
        <v>910</v>
      </c>
      <c r="D5652" t="s">
        <v>314</v>
      </c>
      <c r="E5652" s="316" t="s">
        <v>225</v>
      </c>
      <c r="F5652" s="316" t="s">
        <v>226</v>
      </c>
      <c r="G5652" s="316" t="s">
        <v>431</v>
      </c>
      <c r="H5652" s="316" t="s">
        <v>432</v>
      </c>
      <c r="I5652" s="316" t="s">
        <v>310</v>
      </c>
      <c r="J5652" s="316" t="s">
        <v>277</v>
      </c>
      <c r="K5652" s="36">
        <v>0</v>
      </c>
      <c r="L5652" s="317">
        <v>0</v>
      </c>
      <c r="M5652" s="317"/>
      <c r="N5652" s="36">
        <v>9</v>
      </c>
      <c r="O5652" s="317">
        <v>7.1399998851120472E-3</v>
      </c>
      <c r="P5652" s="317"/>
      <c r="Q5652" s="36">
        <v>70</v>
      </c>
      <c r="R5652" s="317">
        <v>7.0199999026954174E-3</v>
      </c>
      <c r="S5652" s="317"/>
      <c r="T5652" t="s">
        <v>380</v>
      </c>
      <c r="BA5652" s="395">
        <v>1</v>
      </c>
      <c r="BB5652" s="396" t="s">
        <v>861</v>
      </c>
      <c r="BC5652" t="str">
        <f t="shared" si="491"/>
        <v>RWG</v>
      </c>
      <c r="BD5652" t="str">
        <f t="shared" si="492"/>
        <v>NAoMe_initial_age_decades_80cap</v>
      </c>
      <c r="BE5652" s="397" t="s">
        <v>862</v>
      </c>
      <c r="BF5652" t="str">
        <f t="shared" si="493"/>
        <v>18-29 yrs</v>
      </c>
      <c r="BG5652">
        <f t="shared" si="494"/>
        <v>0</v>
      </c>
      <c r="BH5652" s="398">
        <f t="shared" si="495"/>
        <v>0</v>
      </c>
      <c r="BO5652" s="33"/>
    </row>
    <row r="5653" spans="1:67">
      <c r="A5653" s="316" t="s">
        <v>27</v>
      </c>
      <c r="B5653" t="s">
        <v>380</v>
      </c>
      <c r="C5653" t="s">
        <v>910</v>
      </c>
      <c r="D5653" t="s">
        <v>314</v>
      </c>
      <c r="E5653" s="316" t="s">
        <v>225</v>
      </c>
      <c r="F5653" s="316" t="s">
        <v>226</v>
      </c>
      <c r="G5653" s="316" t="s">
        <v>431</v>
      </c>
      <c r="H5653" s="316" t="s">
        <v>432</v>
      </c>
      <c r="I5653" s="316" t="s">
        <v>310</v>
      </c>
      <c r="J5653" s="316" t="s">
        <v>278</v>
      </c>
      <c r="K5653" s="36">
        <v>2</v>
      </c>
      <c r="L5653" s="317">
        <v>3.1750001013278961E-2</v>
      </c>
      <c r="M5653" s="317"/>
      <c r="N5653" s="36">
        <v>51</v>
      </c>
      <c r="O5653" s="317">
        <v>4.0479999035596848E-2</v>
      </c>
      <c r="P5653" s="317"/>
      <c r="Q5653" s="36">
        <v>429</v>
      </c>
      <c r="R5653" s="317">
        <v>4.3019998818635941E-2</v>
      </c>
      <c r="S5653" s="317"/>
      <c r="T5653" t="s">
        <v>380</v>
      </c>
      <c r="BA5653" s="395">
        <v>1</v>
      </c>
      <c r="BB5653" s="396" t="s">
        <v>861</v>
      </c>
      <c r="BC5653" t="str">
        <f t="shared" si="491"/>
        <v>RWG</v>
      </c>
      <c r="BD5653" t="str">
        <f t="shared" si="492"/>
        <v>NAoMe_initial_age_decades_80cap</v>
      </c>
      <c r="BE5653" s="397" t="s">
        <v>862</v>
      </c>
      <c r="BF5653" t="str">
        <f t="shared" si="493"/>
        <v>30-39 yrs</v>
      </c>
      <c r="BG5653">
        <f t="shared" si="494"/>
        <v>2</v>
      </c>
      <c r="BH5653" s="398">
        <f t="shared" si="495"/>
        <v>3.1750001013278961E-2</v>
      </c>
      <c r="BO5653" s="33"/>
    </row>
    <row r="5654" spans="1:67">
      <c r="A5654" s="316" t="s">
        <v>27</v>
      </c>
      <c r="B5654" t="s">
        <v>380</v>
      </c>
      <c r="C5654" t="s">
        <v>910</v>
      </c>
      <c r="D5654" t="s">
        <v>314</v>
      </c>
      <c r="E5654" s="316" t="s">
        <v>225</v>
      </c>
      <c r="F5654" s="316" t="s">
        <v>226</v>
      </c>
      <c r="G5654" s="316" t="s">
        <v>431</v>
      </c>
      <c r="H5654" s="316" t="s">
        <v>432</v>
      </c>
      <c r="I5654" s="316" t="s">
        <v>310</v>
      </c>
      <c r="J5654" s="316" t="s">
        <v>279</v>
      </c>
      <c r="K5654" s="36">
        <v>7</v>
      </c>
      <c r="L5654" s="317">
        <v>0.1111100018024445</v>
      </c>
      <c r="M5654" s="317"/>
      <c r="N5654" s="36">
        <v>140</v>
      </c>
      <c r="O5654" s="317">
        <v>0.1111100018024445</v>
      </c>
      <c r="P5654" s="317"/>
      <c r="Q5654" s="36">
        <v>1024</v>
      </c>
      <c r="R5654" s="317">
        <v>0.1026899963617325</v>
      </c>
      <c r="S5654" s="317"/>
      <c r="T5654" t="s">
        <v>380</v>
      </c>
      <c r="BA5654" s="395">
        <v>1</v>
      </c>
      <c r="BB5654" s="396" t="s">
        <v>861</v>
      </c>
      <c r="BC5654" t="str">
        <f t="shared" si="491"/>
        <v>RWG</v>
      </c>
      <c r="BD5654" t="str">
        <f t="shared" si="492"/>
        <v>NAoMe_initial_age_decades_80cap</v>
      </c>
      <c r="BE5654" s="397" t="s">
        <v>862</v>
      </c>
      <c r="BF5654" t="str">
        <f t="shared" si="493"/>
        <v>40-49 yrs</v>
      </c>
      <c r="BG5654">
        <f t="shared" si="494"/>
        <v>7</v>
      </c>
      <c r="BH5654" s="398">
        <f t="shared" si="495"/>
        <v>0.1111100018024445</v>
      </c>
      <c r="BO5654" s="33"/>
    </row>
    <row r="5655" spans="1:67">
      <c r="A5655" s="316" t="s">
        <v>27</v>
      </c>
      <c r="B5655" t="s">
        <v>380</v>
      </c>
      <c r="C5655" t="s">
        <v>910</v>
      </c>
      <c r="D5655" t="s">
        <v>314</v>
      </c>
      <c r="E5655" s="316" t="s">
        <v>225</v>
      </c>
      <c r="F5655" s="316" t="s">
        <v>226</v>
      </c>
      <c r="G5655" s="316" t="s">
        <v>431</v>
      </c>
      <c r="H5655" s="316" t="s">
        <v>432</v>
      </c>
      <c r="I5655" s="316" t="s">
        <v>310</v>
      </c>
      <c r="J5655" s="316" t="s">
        <v>280</v>
      </c>
      <c r="K5655" s="36">
        <v>7</v>
      </c>
      <c r="L5655" s="317">
        <v>0.1111100018024445</v>
      </c>
      <c r="M5655" s="317"/>
      <c r="N5655" s="36">
        <v>190</v>
      </c>
      <c r="O5655" s="317">
        <v>0.1507900059223175</v>
      </c>
      <c r="P5655" s="317"/>
      <c r="Q5655" s="36">
        <v>1733</v>
      </c>
      <c r="R5655" s="317">
        <v>0.17378999292850489</v>
      </c>
      <c r="S5655" s="317"/>
      <c r="T5655" t="s">
        <v>380</v>
      </c>
      <c r="BA5655" s="395">
        <v>1</v>
      </c>
      <c r="BB5655" s="396" t="s">
        <v>861</v>
      </c>
      <c r="BC5655" t="str">
        <f t="shared" si="491"/>
        <v>RWG</v>
      </c>
      <c r="BD5655" t="str">
        <f t="shared" si="492"/>
        <v>NAoMe_initial_age_decades_80cap</v>
      </c>
      <c r="BE5655" s="397" t="s">
        <v>862</v>
      </c>
      <c r="BF5655" t="str">
        <f t="shared" si="493"/>
        <v>50-59 yrs</v>
      </c>
      <c r="BG5655">
        <f t="shared" si="494"/>
        <v>7</v>
      </c>
      <c r="BH5655" s="398">
        <f t="shared" si="495"/>
        <v>0.1111100018024445</v>
      </c>
      <c r="BO5655" s="33"/>
    </row>
    <row r="5656" spans="1:67">
      <c r="A5656" s="316" t="s">
        <v>27</v>
      </c>
      <c r="B5656" t="s">
        <v>380</v>
      </c>
      <c r="C5656" t="s">
        <v>910</v>
      </c>
      <c r="D5656" t="s">
        <v>314</v>
      </c>
      <c r="E5656" s="316" t="s">
        <v>225</v>
      </c>
      <c r="F5656" s="316" t="s">
        <v>226</v>
      </c>
      <c r="G5656" s="316" t="s">
        <v>431</v>
      </c>
      <c r="H5656" s="316" t="s">
        <v>432</v>
      </c>
      <c r="I5656" s="316" t="s">
        <v>310</v>
      </c>
      <c r="J5656" s="316" t="s">
        <v>281</v>
      </c>
      <c r="K5656" s="36">
        <v>10</v>
      </c>
      <c r="L5656" s="317">
        <v>0.15873000025749209</v>
      </c>
      <c r="M5656" s="317"/>
      <c r="N5656" s="36">
        <v>238</v>
      </c>
      <c r="O5656" s="317">
        <v>0.1888899952173233</v>
      </c>
      <c r="P5656" s="317"/>
      <c r="Q5656" s="36">
        <v>1931</v>
      </c>
      <c r="R5656" s="317">
        <v>0.19363999366760251</v>
      </c>
      <c r="S5656" s="317"/>
      <c r="T5656" t="s">
        <v>380</v>
      </c>
      <c r="BA5656" s="395">
        <v>1</v>
      </c>
      <c r="BB5656" s="396" t="s">
        <v>861</v>
      </c>
      <c r="BC5656" t="str">
        <f t="shared" si="491"/>
        <v>RWG</v>
      </c>
      <c r="BD5656" t="str">
        <f t="shared" si="492"/>
        <v>NAoMe_initial_age_decades_80cap</v>
      </c>
      <c r="BE5656" s="397" t="s">
        <v>862</v>
      </c>
      <c r="BF5656" t="str">
        <f t="shared" si="493"/>
        <v>60-69 yrs</v>
      </c>
      <c r="BG5656">
        <f t="shared" si="494"/>
        <v>10</v>
      </c>
      <c r="BH5656" s="398">
        <f t="shared" si="495"/>
        <v>0.15873000025749209</v>
      </c>
      <c r="BO5656" s="33"/>
    </row>
    <row r="5657" spans="1:67">
      <c r="A5657" s="316" t="s">
        <v>27</v>
      </c>
      <c r="B5657" t="s">
        <v>380</v>
      </c>
      <c r="C5657" t="s">
        <v>910</v>
      </c>
      <c r="D5657" t="s">
        <v>314</v>
      </c>
      <c r="E5657" s="316" t="s">
        <v>225</v>
      </c>
      <c r="F5657" s="316" t="s">
        <v>226</v>
      </c>
      <c r="G5657" s="316" t="s">
        <v>431</v>
      </c>
      <c r="H5657" s="316" t="s">
        <v>432</v>
      </c>
      <c r="I5657" s="316" t="s">
        <v>310</v>
      </c>
      <c r="J5657" s="316" t="s">
        <v>282</v>
      </c>
      <c r="K5657" s="36">
        <v>24</v>
      </c>
      <c r="L5657" s="317">
        <v>0.38095000386238098</v>
      </c>
      <c r="M5657" s="317"/>
      <c r="N5657" s="36">
        <v>339</v>
      </c>
      <c r="O5657" s="317">
        <v>0.2690500020980835</v>
      </c>
      <c r="P5657" s="317"/>
      <c r="Q5657" s="36">
        <v>2493</v>
      </c>
      <c r="R5657" s="317">
        <v>0.25</v>
      </c>
      <c r="S5657" s="317"/>
      <c r="T5657" t="s">
        <v>380</v>
      </c>
      <c r="BA5657" s="395">
        <v>1</v>
      </c>
      <c r="BB5657" s="396" t="s">
        <v>861</v>
      </c>
      <c r="BC5657" t="str">
        <f t="shared" si="491"/>
        <v>RWG</v>
      </c>
      <c r="BD5657" t="str">
        <f t="shared" si="492"/>
        <v>NAoMe_initial_age_decades_80cap</v>
      </c>
      <c r="BE5657" s="397" t="s">
        <v>862</v>
      </c>
      <c r="BF5657" t="str">
        <f t="shared" si="493"/>
        <v>70-79 yrs</v>
      </c>
      <c r="BG5657">
        <f t="shared" si="494"/>
        <v>24</v>
      </c>
      <c r="BH5657" s="398">
        <f t="shared" si="495"/>
        <v>0.38095000386238098</v>
      </c>
      <c r="BO5657" s="33"/>
    </row>
    <row r="5658" spans="1:67">
      <c r="A5658" s="316" t="s">
        <v>27</v>
      </c>
      <c r="B5658" t="s">
        <v>380</v>
      </c>
      <c r="C5658" t="s">
        <v>910</v>
      </c>
      <c r="D5658" t="s">
        <v>314</v>
      </c>
      <c r="E5658" s="316" t="s">
        <v>225</v>
      </c>
      <c r="F5658" s="316" t="s">
        <v>226</v>
      </c>
      <c r="G5658" s="316" t="s">
        <v>431</v>
      </c>
      <c r="H5658" s="316" t="s">
        <v>432</v>
      </c>
      <c r="I5658" s="316" t="s">
        <v>310</v>
      </c>
      <c r="J5658" s="316" t="s">
        <v>283</v>
      </c>
      <c r="K5658" s="36">
        <v>13</v>
      </c>
      <c r="L5658" s="317">
        <v>0.2063499987125397</v>
      </c>
      <c r="M5658" s="317"/>
      <c r="N5658" s="36">
        <v>293</v>
      </c>
      <c r="O5658" s="317">
        <v>0.2325399965047836</v>
      </c>
      <c r="P5658" s="317"/>
      <c r="Q5658" s="36">
        <v>2292</v>
      </c>
      <c r="R5658" s="317">
        <v>0.2298399955034256</v>
      </c>
      <c r="S5658" s="317"/>
      <c r="T5658" t="s">
        <v>380</v>
      </c>
      <c r="BA5658" s="395">
        <v>1</v>
      </c>
      <c r="BB5658" s="396" t="s">
        <v>861</v>
      </c>
      <c r="BC5658" t="str">
        <f t="shared" si="491"/>
        <v>RWG</v>
      </c>
      <c r="BD5658" t="str">
        <f t="shared" si="492"/>
        <v>NAoMe_initial_age_decades_80cap</v>
      </c>
      <c r="BE5658" s="397" t="s">
        <v>862</v>
      </c>
      <c r="BF5658" t="str">
        <f t="shared" si="493"/>
        <v>80+ yrs</v>
      </c>
      <c r="BG5658">
        <f t="shared" si="494"/>
        <v>13</v>
      </c>
      <c r="BH5658" s="398">
        <f t="shared" si="495"/>
        <v>0.2063499987125397</v>
      </c>
      <c r="BO5658" s="33"/>
    </row>
    <row r="5659" spans="1:67">
      <c r="A5659" s="316" t="s">
        <v>27</v>
      </c>
      <c r="B5659" t="s">
        <v>380</v>
      </c>
      <c r="C5659" t="s">
        <v>910</v>
      </c>
      <c r="D5659" t="s">
        <v>314</v>
      </c>
      <c r="E5659" s="316" t="s">
        <v>225</v>
      </c>
      <c r="F5659" s="316" t="s">
        <v>226</v>
      </c>
      <c r="G5659" s="316" t="s">
        <v>431</v>
      </c>
      <c r="H5659" s="316" t="s">
        <v>432</v>
      </c>
      <c r="I5659" s="316" t="s">
        <v>341</v>
      </c>
      <c r="J5659" s="316" t="s">
        <v>13</v>
      </c>
      <c r="K5659" s="36">
        <v>41</v>
      </c>
      <c r="L5659" s="317">
        <v>0.65078997611999512</v>
      </c>
      <c r="M5659" s="317">
        <v>0.66128998994827271</v>
      </c>
      <c r="N5659" s="36">
        <v>880</v>
      </c>
      <c r="O5659" s="317">
        <v>0.69840997457504272</v>
      </c>
      <c r="P5659" s="317">
        <v>0.71777999401092529</v>
      </c>
      <c r="Q5659" s="36">
        <v>6753</v>
      </c>
      <c r="R5659" s="317">
        <v>0.67720001935958862</v>
      </c>
      <c r="S5659" s="317">
        <v>0.69554001092910767</v>
      </c>
      <c r="T5659" t="s">
        <v>380</v>
      </c>
      <c r="BA5659" s="395">
        <v>1</v>
      </c>
      <c r="BB5659" s="396" t="s">
        <v>861</v>
      </c>
      <c r="BC5659" t="str">
        <f t="shared" si="491"/>
        <v>RWG</v>
      </c>
      <c r="BD5659" t="str">
        <f t="shared" si="492"/>
        <v>NAoMe_initial_ch_score_2cap</v>
      </c>
      <c r="BE5659" s="397" t="s">
        <v>862</v>
      </c>
      <c r="BF5659" t="str">
        <f t="shared" si="493"/>
        <v>0</v>
      </c>
      <c r="BG5659">
        <f t="shared" si="494"/>
        <v>41</v>
      </c>
      <c r="BH5659" s="398">
        <f t="shared" si="495"/>
        <v>0.65078997611999512</v>
      </c>
      <c r="BO5659" s="33"/>
    </row>
    <row r="5660" spans="1:67">
      <c r="A5660" s="316" t="s">
        <v>27</v>
      </c>
      <c r="B5660" t="s">
        <v>380</v>
      </c>
      <c r="C5660" t="s">
        <v>910</v>
      </c>
      <c r="D5660" t="s">
        <v>314</v>
      </c>
      <c r="E5660" s="316" t="s">
        <v>225</v>
      </c>
      <c r="F5660" s="316" t="s">
        <v>226</v>
      </c>
      <c r="G5660" s="316" t="s">
        <v>431</v>
      </c>
      <c r="H5660" s="316" t="s">
        <v>432</v>
      </c>
      <c r="I5660" s="316" t="s">
        <v>341</v>
      </c>
      <c r="J5660" s="316" t="s">
        <v>14</v>
      </c>
      <c r="K5660" s="36">
        <v>13</v>
      </c>
      <c r="L5660" s="317">
        <v>0.2063499987125397</v>
      </c>
      <c r="M5660" s="317">
        <v>0.20968000590801239</v>
      </c>
      <c r="N5660" s="36">
        <v>186</v>
      </c>
      <c r="O5660" s="317">
        <v>0.1476200073957443</v>
      </c>
      <c r="P5660" s="317">
        <v>0.15171000361442569</v>
      </c>
      <c r="Q5660" s="36">
        <v>1630</v>
      </c>
      <c r="R5660" s="317">
        <v>0.16346000134944921</v>
      </c>
      <c r="S5660" s="317">
        <v>0.16788999736309049</v>
      </c>
      <c r="T5660" t="s">
        <v>380</v>
      </c>
      <c r="BA5660" s="395">
        <v>1</v>
      </c>
      <c r="BB5660" s="396" t="s">
        <v>861</v>
      </c>
      <c r="BC5660" t="str">
        <f t="shared" si="491"/>
        <v>RWG</v>
      </c>
      <c r="BD5660" t="str">
        <f t="shared" si="492"/>
        <v>NAoMe_initial_ch_score_2cap</v>
      </c>
      <c r="BE5660" s="397" t="s">
        <v>862</v>
      </c>
      <c r="BF5660" t="str">
        <f t="shared" si="493"/>
        <v>1</v>
      </c>
      <c r="BG5660">
        <f t="shared" si="494"/>
        <v>13</v>
      </c>
      <c r="BH5660" s="398">
        <f t="shared" si="495"/>
        <v>0.2063499987125397</v>
      </c>
      <c r="BO5660" s="33"/>
    </row>
    <row r="5661" spans="1:67">
      <c r="A5661" s="316" t="s">
        <v>27</v>
      </c>
      <c r="B5661" t="s">
        <v>380</v>
      </c>
      <c r="C5661" t="s">
        <v>910</v>
      </c>
      <c r="D5661" t="s">
        <v>314</v>
      </c>
      <c r="E5661" s="316" t="s">
        <v>225</v>
      </c>
      <c r="F5661" s="316" t="s">
        <v>226</v>
      </c>
      <c r="G5661" s="316" t="s">
        <v>431</v>
      </c>
      <c r="H5661" s="316" t="s">
        <v>432</v>
      </c>
      <c r="I5661" s="316" t="s">
        <v>341</v>
      </c>
      <c r="J5661" s="316" t="s">
        <v>301</v>
      </c>
      <c r="K5661" s="36">
        <v>8</v>
      </c>
      <c r="L5661" s="317">
        <v>0.1269800066947937</v>
      </c>
      <c r="M5661" s="317">
        <v>0.1290300041437149</v>
      </c>
      <c r="N5661" s="36">
        <v>160</v>
      </c>
      <c r="O5661" s="317">
        <v>0.1269800066947937</v>
      </c>
      <c r="P5661" s="317">
        <v>0.13051000237464899</v>
      </c>
      <c r="Q5661" s="36">
        <v>1326</v>
      </c>
      <c r="R5661" s="317">
        <v>0.132970005273819</v>
      </c>
      <c r="S5661" s="317">
        <v>0.13657000660896301</v>
      </c>
      <c r="T5661" t="s">
        <v>380</v>
      </c>
      <c r="BA5661" s="395">
        <v>1</v>
      </c>
      <c r="BB5661" s="396" t="s">
        <v>861</v>
      </c>
      <c r="BC5661" t="str">
        <f t="shared" si="491"/>
        <v>RWG</v>
      </c>
      <c r="BD5661" t="str">
        <f t="shared" si="492"/>
        <v>NAoMe_initial_ch_score_2cap</v>
      </c>
      <c r="BE5661" s="397" t="s">
        <v>862</v>
      </c>
      <c r="BF5661" t="str">
        <f t="shared" si="493"/>
        <v>2+</v>
      </c>
      <c r="BG5661">
        <f t="shared" si="494"/>
        <v>8</v>
      </c>
      <c r="BH5661" s="398">
        <f t="shared" si="495"/>
        <v>0.1269800066947937</v>
      </c>
      <c r="BO5661" s="33"/>
    </row>
    <row r="5662" spans="1:67">
      <c r="A5662" s="316" t="s">
        <v>27</v>
      </c>
      <c r="B5662" t="s">
        <v>380</v>
      </c>
      <c r="C5662" t="s">
        <v>910</v>
      </c>
      <c r="D5662" t="s">
        <v>314</v>
      </c>
      <c r="E5662" s="316" t="s">
        <v>225</v>
      </c>
      <c r="F5662" s="316" t="s">
        <v>226</v>
      </c>
      <c r="G5662" s="316" t="s">
        <v>431</v>
      </c>
      <c r="H5662" s="316" t="s">
        <v>432</v>
      </c>
      <c r="I5662" s="316" t="s">
        <v>341</v>
      </c>
      <c r="J5662" s="316" t="s">
        <v>260</v>
      </c>
      <c r="K5662" s="36">
        <v>1</v>
      </c>
      <c r="L5662" s="317">
        <v>1.5869999304413799E-2</v>
      </c>
      <c r="M5662" s="317"/>
      <c r="N5662" s="36">
        <v>34</v>
      </c>
      <c r="O5662" s="317">
        <v>2.6979999616742131E-2</v>
      </c>
      <c r="P5662" s="317"/>
      <c r="Q5662" s="36">
        <v>263</v>
      </c>
      <c r="R5662" s="317">
        <v>2.6370000094175339E-2</v>
      </c>
      <c r="S5662" s="317"/>
      <c r="T5662" t="s">
        <v>380</v>
      </c>
      <c r="BA5662" s="395">
        <v>1</v>
      </c>
      <c r="BB5662" s="396" t="s">
        <v>861</v>
      </c>
      <c r="BC5662" t="str">
        <f t="shared" si="491"/>
        <v>RWG</v>
      </c>
      <c r="BD5662" t="str">
        <f t="shared" si="492"/>
        <v>NAoMe_initial_ch_score_2cap</v>
      </c>
      <c r="BE5662" s="397" t="s">
        <v>862</v>
      </c>
      <c r="BF5662" t="str">
        <f t="shared" si="493"/>
        <v>Unknown</v>
      </c>
      <c r="BG5662">
        <f t="shared" si="494"/>
        <v>1</v>
      </c>
      <c r="BH5662" s="398">
        <f t="shared" si="495"/>
        <v>1.5869999304413799E-2</v>
      </c>
      <c r="BO5662" s="33"/>
    </row>
    <row r="5663" spans="1:67">
      <c r="A5663" s="316" t="s">
        <v>27</v>
      </c>
      <c r="B5663" t="s">
        <v>380</v>
      </c>
      <c r="C5663" t="s">
        <v>910</v>
      </c>
      <c r="D5663" t="s">
        <v>314</v>
      </c>
      <c r="E5663" s="316" t="s">
        <v>225</v>
      </c>
      <c r="F5663" s="316" t="s">
        <v>226</v>
      </c>
      <c r="G5663" s="316" t="s">
        <v>431</v>
      </c>
      <c r="H5663" s="316" t="s">
        <v>432</v>
      </c>
      <c r="I5663" s="316" t="s">
        <v>309</v>
      </c>
      <c r="J5663" s="316" t="s">
        <v>289</v>
      </c>
      <c r="K5663" s="36">
        <v>18</v>
      </c>
      <c r="L5663" s="317">
        <v>0.28571000695228582</v>
      </c>
      <c r="M5663" s="317"/>
      <c r="N5663" s="36">
        <v>422</v>
      </c>
      <c r="O5663" s="317">
        <v>0.33491998910903931</v>
      </c>
      <c r="P5663" s="317"/>
      <c r="Q5663" s="36">
        <v>3283</v>
      </c>
      <c r="R5663" s="317">
        <v>0.3292199969291687</v>
      </c>
      <c r="S5663" s="317"/>
      <c r="T5663" t="s">
        <v>380</v>
      </c>
      <c r="BA5663" s="395">
        <v>1</v>
      </c>
      <c r="BB5663" s="396" t="s">
        <v>861</v>
      </c>
      <c r="BC5663" t="str">
        <f t="shared" si="491"/>
        <v>RWG</v>
      </c>
      <c r="BD5663" t="str">
        <f t="shared" si="492"/>
        <v>NAoMe_initial_diagnosis_year</v>
      </c>
      <c r="BE5663" s="397" t="s">
        <v>862</v>
      </c>
      <c r="BF5663" t="str">
        <f t="shared" si="493"/>
        <v>2021</v>
      </c>
      <c r="BG5663">
        <f t="shared" si="494"/>
        <v>18</v>
      </c>
      <c r="BH5663" s="398">
        <f t="shared" si="495"/>
        <v>0.28571000695228582</v>
      </c>
      <c r="BO5663" s="33"/>
    </row>
    <row r="5664" spans="1:67">
      <c r="A5664" s="316" t="s">
        <v>27</v>
      </c>
      <c r="B5664" t="s">
        <v>380</v>
      </c>
      <c r="C5664" t="s">
        <v>910</v>
      </c>
      <c r="D5664" t="s">
        <v>314</v>
      </c>
      <c r="E5664" s="316" t="s">
        <v>225</v>
      </c>
      <c r="F5664" s="316" t="s">
        <v>226</v>
      </c>
      <c r="G5664" s="316" t="s">
        <v>431</v>
      </c>
      <c r="H5664" s="316" t="s">
        <v>432</v>
      </c>
      <c r="I5664" s="316" t="s">
        <v>309</v>
      </c>
      <c r="J5664" s="316" t="s">
        <v>816</v>
      </c>
      <c r="K5664" s="36">
        <v>23</v>
      </c>
      <c r="L5664" s="317">
        <v>0.36507999897003168</v>
      </c>
      <c r="M5664" s="317"/>
      <c r="N5664" s="36">
        <v>414</v>
      </c>
      <c r="O5664" s="317">
        <v>0.32857000827789312</v>
      </c>
      <c r="P5664" s="317"/>
      <c r="Q5664" s="36">
        <v>3315</v>
      </c>
      <c r="R5664" s="317">
        <v>0.33243000507354742</v>
      </c>
      <c r="S5664" s="317"/>
      <c r="T5664" t="s">
        <v>380</v>
      </c>
      <c r="BA5664" s="395">
        <v>1</v>
      </c>
      <c r="BB5664" s="396" t="s">
        <v>861</v>
      </c>
      <c r="BC5664" t="str">
        <f t="shared" si="491"/>
        <v>RWG</v>
      </c>
      <c r="BD5664" t="str">
        <f t="shared" si="492"/>
        <v>NAoMe_initial_diagnosis_year</v>
      </c>
      <c r="BE5664" s="397" t="s">
        <v>862</v>
      </c>
      <c r="BF5664" t="str">
        <f t="shared" si="493"/>
        <v>2022</v>
      </c>
      <c r="BG5664">
        <f t="shared" si="494"/>
        <v>23</v>
      </c>
      <c r="BH5664" s="398">
        <f t="shared" si="495"/>
        <v>0.36507999897003168</v>
      </c>
      <c r="BO5664" s="33"/>
    </row>
    <row r="5665" spans="1:67">
      <c r="A5665" s="316" t="s">
        <v>27</v>
      </c>
      <c r="B5665" t="s">
        <v>380</v>
      </c>
      <c r="C5665" t="s">
        <v>910</v>
      </c>
      <c r="D5665" t="s">
        <v>314</v>
      </c>
      <c r="E5665" s="316" t="s">
        <v>225</v>
      </c>
      <c r="F5665" s="316" t="s">
        <v>226</v>
      </c>
      <c r="G5665" s="316" t="s">
        <v>431</v>
      </c>
      <c r="H5665" s="316" t="s">
        <v>432</v>
      </c>
      <c r="I5665" s="316" t="s">
        <v>309</v>
      </c>
      <c r="J5665" s="316" t="s">
        <v>946</v>
      </c>
      <c r="K5665" s="36">
        <v>22</v>
      </c>
      <c r="L5665" s="317">
        <v>0.3492099940776825</v>
      </c>
      <c r="M5665" s="317"/>
      <c r="N5665" s="36">
        <v>424</v>
      </c>
      <c r="O5665" s="317">
        <v>0.33651000261306763</v>
      </c>
      <c r="P5665" s="317"/>
      <c r="Q5665" s="36">
        <v>3374</v>
      </c>
      <c r="R5665" s="317">
        <v>0.33834999799728388</v>
      </c>
      <c r="S5665" s="317"/>
      <c r="T5665" t="s">
        <v>380</v>
      </c>
      <c r="BA5665" s="395">
        <v>1</v>
      </c>
      <c r="BB5665" s="396" t="s">
        <v>861</v>
      </c>
      <c r="BC5665" t="str">
        <f t="shared" si="491"/>
        <v>RWG</v>
      </c>
      <c r="BD5665" t="str">
        <f t="shared" si="492"/>
        <v>NAoMe_initial_diagnosis_year</v>
      </c>
      <c r="BE5665" s="397" t="s">
        <v>862</v>
      </c>
      <c r="BF5665" t="str">
        <f t="shared" si="493"/>
        <v>2023</v>
      </c>
      <c r="BG5665">
        <f t="shared" si="494"/>
        <v>22</v>
      </c>
      <c r="BH5665" s="398">
        <f t="shared" si="495"/>
        <v>0.3492099940776825</v>
      </c>
      <c r="BO5665" s="33"/>
    </row>
    <row r="5666" spans="1:67">
      <c r="A5666" s="316" t="s">
        <v>27</v>
      </c>
      <c r="B5666" t="s">
        <v>380</v>
      </c>
      <c r="C5666" t="s">
        <v>910</v>
      </c>
      <c r="D5666" t="s">
        <v>314</v>
      </c>
      <c r="E5666" s="316" t="s">
        <v>225</v>
      </c>
      <c r="F5666" s="316" t="s">
        <v>226</v>
      </c>
      <c r="G5666" s="316" t="s">
        <v>431</v>
      </c>
      <c r="H5666" s="316" t="s">
        <v>432</v>
      </c>
      <c r="I5666" s="316" t="s">
        <v>331</v>
      </c>
      <c r="J5666" s="316" t="s">
        <v>332</v>
      </c>
      <c r="K5666" s="36">
        <v>2</v>
      </c>
      <c r="L5666" s="317">
        <v>3.1750001013278961E-2</v>
      </c>
      <c r="M5666" s="317">
        <v>3.2260000705718987E-2</v>
      </c>
      <c r="N5666" s="36">
        <v>49</v>
      </c>
      <c r="O5666" s="317">
        <v>3.8890000432729721E-2</v>
      </c>
      <c r="P5666" s="317">
        <v>4.2649999260902398E-2</v>
      </c>
      <c r="Q5666" s="36">
        <v>434</v>
      </c>
      <c r="R5666" s="317">
        <v>4.3519999831914902E-2</v>
      </c>
      <c r="S5666" s="317">
        <v>5.2159998565912247E-2</v>
      </c>
      <c r="T5666" t="s">
        <v>380</v>
      </c>
      <c r="BA5666" s="395">
        <v>1</v>
      </c>
      <c r="BB5666" s="396" t="s">
        <v>861</v>
      </c>
      <c r="BC5666" t="str">
        <f t="shared" si="491"/>
        <v>RWG</v>
      </c>
      <c r="BD5666" t="str">
        <f t="shared" si="492"/>
        <v>NAoMe_initial_disease_group</v>
      </c>
      <c r="BE5666" s="397" t="s">
        <v>862</v>
      </c>
      <c r="BF5666" t="str">
        <f t="shared" si="493"/>
        <v>Advanced M0</v>
      </c>
      <c r="BG5666">
        <f t="shared" si="494"/>
        <v>2</v>
      </c>
      <c r="BH5666" s="398">
        <f t="shared" si="495"/>
        <v>3.1750001013278961E-2</v>
      </c>
      <c r="BO5666" s="33"/>
    </row>
    <row r="5667" spans="1:67">
      <c r="A5667" s="316" t="s">
        <v>27</v>
      </c>
      <c r="B5667" t="s">
        <v>380</v>
      </c>
      <c r="C5667" t="s">
        <v>910</v>
      </c>
      <c r="D5667" t="s">
        <v>314</v>
      </c>
      <c r="E5667" s="316" t="s">
        <v>225</v>
      </c>
      <c r="F5667" s="316" t="s">
        <v>226</v>
      </c>
      <c r="G5667" s="316" t="s">
        <v>431</v>
      </c>
      <c r="H5667" s="316" t="s">
        <v>432</v>
      </c>
      <c r="I5667" s="316" t="s">
        <v>331</v>
      </c>
      <c r="J5667" s="316" t="s">
        <v>333</v>
      </c>
      <c r="K5667" s="36">
        <v>40</v>
      </c>
      <c r="L5667" s="317">
        <v>0.63492000102996826</v>
      </c>
      <c r="M5667" s="317">
        <v>0.6451600193977356</v>
      </c>
      <c r="N5667" s="36">
        <v>877</v>
      </c>
      <c r="O5667" s="317">
        <v>0.69603002071380615</v>
      </c>
      <c r="P5667" s="317">
        <v>0.76327002048492432</v>
      </c>
      <c r="Q5667" s="36">
        <v>6159</v>
      </c>
      <c r="R5667" s="317">
        <v>0.6176300048828125</v>
      </c>
      <c r="S5667" s="317">
        <v>0.74026000499725342</v>
      </c>
      <c r="T5667" t="s">
        <v>380</v>
      </c>
      <c r="BA5667" s="395">
        <v>1</v>
      </c>
      <c r="BB5667" s="396" t="s">
        <v>861</v>
      </c>
      <c r="BC5667" t="str">
        <f t="shared" si="491"/>
        <v>RWG</v>
      </c>
      <c r="BD5667" t="str">
        <f t="shared" si="492"/>
        <v>NAoMe_initial_disease_group</v>
      </c>
      <c r="BE5667" s="397" t="s">
        <v>862</v>
      </c>
      <c r="BF5667" t="str">
        <f t="shared" si="493"/>
        <v>Advanced M1</v>
      </c>
      <c r="BG5667">
        <f t="shared" si="494"/>
        <v>40</v>
      </c>
      <c r="BH5667" s="398">
        <f t="shared" si="495"/>
        <v>0.63492000102996826</v>
      </c>
      <c r="BO5667" s="33"/>
    </row>
    <row r="5668" spans="1:67">
      <c r="A5668" s="316" t="s">
        <v>27</v>
      </c>
      <c r="B5668" t="s">
        <v>380</v>
      </c>
      <c r="C5668" t="s">
        <v>910</v>
      </c>
      <c r="D5668" t="s">
        <v>314</v>
      </c>
      <c r="E5668" s="316" t="s">
        <v>225</v>
      </c>
      <c r="F5668" s="316" t="s">
        <v>226</v>
      </c>
      <c r="G5668" s="316" t="s">
        <v>431</v>
      </c>
      <c r="H5668" s="316" t="s">
        <v>432</v>
      </c>
      <c r="I5668" s="316" t="s">
        <v>331</v>
      </c>
      <c r="J5668" s="316" t="s">
        <v>334</v>
      </c>
      <c r="K5668" s="36">
        <v>0</v>
      </c>
      <c r="L5668" s="317">
        <v>0</v>
      </c>
      <c r="M5668" s="317">
        <v>0</v>
      </c>
      <c r="N5668" s="36">
        <v>6</v>
      </c>
      <c r="O5668" s="317">
        <v>4.7599999234080306E-3</v>
      </c>
      <c r="P5668" s="317">
        <v>5.2200001664459714E-3</v>
      </c>
      <c r="Q5668" s="36">
        <v>64</v>
      </c>
      <c r="R5668" s="317">
        <v>6.4199999906122676E-3</v>
      </c>
      <c r="S5668" s="317">
        <v>7.689999882131815E-3</v>
      </c>
      <c r="T5668" t="s">
        <v>380</v>
      </c>
      <c r="BA5668" s="395">
        <v>1</v>
      </c>
      <c r="BB5668" s="396" t="s">
        <v>861</v>
      </c>
      <c r="BC5668" t="str">
        <f t="shared" si="491"/>
        <v>RWG</v>
      </c>
      <c r="BD5668" t="str">
        <f t="shared" si="492"/>
        <v>NAoMe_initial_disease_group</v>
      </c>
      <c r="BE5668" s="397" t="s">
        <v>862</v>
      </c>
      <c r="BF5668" t="str">
        <f t="shared" si="493"/>
        <v>DCIS</v>
      </c>
      <c r="BG5668">
        <f t="shared" si="494"/>
        <v>0</v>
      </c>
      <c r="BH5668" s="398">
        <f t="shared" si="495"/>
        <v>0</v>
      </c>
      <c r="BO5668" s="33"/>
    </row>
    <row r="5669" spans="1:67">
      <c r="A5669" s="316" t="s">
        <v>27</v>
      </c>
      <c r="B5669" t="s">
        <v>380</v>
      </c>
      <c r="C5669" t="s">
        <v>910</v>
      </c>
      <c r="D5669" t="s">
        <v>314</v>
      </c>
      <c r="E5669" s="316" t="s">
        <v>225</v>
      </c>
      <c r="F5669" s="316" t="s">
        <v>226</v>
      </c>
      <c r="G5669" s="316" t="s">
        <v>431</v>
      </c>
      <c r="H5669" s="316" t="s">
        <v>432</v>
      </c>
      <c r="I5669" s="316" t="s">
        <v>331</v>
      </c>
      <c r="J5669" s="316" t="s">
        <v>335</v>
      </c>
      <c r="K5669" s="36">
        <v>20</v>
      </c>
      <c r="L5669" s="317">
        <v>0.31746000051498408</v>
      </c>
      <c r="M5669" s="317">
        <v>0.3225800096988678</v>
      </c>
      <c r="N5669" s="36">
        <v>217</v>
      </c>
      <c r="O5669" s="317">
        <v>0.17222000658512121</v>
      </c>
      <c r="P5669" s="317">
        <v>0.18885999917984009</v>
      </c>
      <c r="Q5669" s="36">
        <v>1663</v>
      </c>
      <c r="R5669" s="317">
        <v>0.16676999628543851</v>
      </c>
      <c r="S5669" s="317">
        <v>0.19988000392913821</v>
      </c>
      <c r="T5669" t="s">
        <v>380</v>
      </c>
      <c r="BA5669" s="395">
        <v>1</v>
      </c>
      <c r="BB5669" s="396" t="s">
        <v>861</v>
      </c>
      <c r="BC5669" t="str">
        <f t="shared" si="491"/>
        <v>RWG</v>
      </c>
      <c r="BD5669" t="str">
        <f t="shared" si="492"/>
        <v>NAoMe_initial_disease_group</v>
      </c>
      <c r="BE5669" s="397" t="s">
        <v>862</v>
      </c>
      <c r="BF5669" t="str">
        <f t="shared" si="493"/>
        <v>Early invasive</v>
      </c>
      <c r="BG5669">
        <f t="shared" si="494"/>
        <v>20</v>
      </c>
      <c r="BH5669" s="398">
        <f t="shared" si="495"/>
        <v>0.31746000051498408</v>
      </c>
      <c r="BO5669" s="33"/>
    </row>
    <row r="5670" spans="1:67">
      <c r="A5670" s="316" t="s">
        <v>27</v>
      </c>
      <c r="B5670" t="s">
        <v>380</v>
      </c>
      <c r="C5670" t="s">
        <v>910</v>
      </c>
      <c r="D5670" t="s">
        <v>314</v>
      </c>
      <c r="E5670" s="316" t="s">
        <v>225</v>
      </c>
      <c r="F5670" s="316" t="s">
        <v>226</v>
      </c>
      <c r="G5670" s="316" t="s">
        <v>431</v>
      </c>
      <c r="H5670" s="316" t="s">
        <v>432</v>
      </c>
      <c r="I5670" s="316" t="s">
        <v>331</v>
      </c>
      <c r="J5670" s="316" t="s">
        <v>337</v>
      </c>
      <c r="K5670" s="36">
        <v>1</v>
      </c>
      <c r="L5670" s="317">
        <v>1.5869999304413799E-2</v>
      </c>
      <c r="M5670" s="317"/>
      <c r="N5670" s="36">
        <v>111</v>
      </c>
      <c r="O5670" s="317">
        <v>8.8100001215934753E-2</v>
      </c>
      <c r="P5670" s="317"/>
      <c r="Q5670" s="36">
        <v>1652</v>
      </c>
      <c r="R5670" s="317">
        <v>0.1656599938869476</v>
      </c>
      <c r="S5670" s="317"/>
      <c r="T5670" t="s">
        <v>380</v>
      </c>
      <c r="BA5670" s="395">
        <v>1</v>
      </c>
      <c r="BB5670" s="396" t="s">
        <v>861</v>
      </c>
      <c r="BC5670" t="str">
        <f t="shared" si="491"/>
        <v>RWG</v>
      </c>
      <c r="BD5670" t="str">
        <f t="shared" si="492"/>
        <v>NAoMe_initial_disease_group</v>
      </c>
      <c r="BE5670" s="397" t="s">
        <v>862</v>
      </c>
      <c r="BF5670" t="str">
        <f t="shared" si="493"/>
        <v>Unknown stage</v>
      </c>
      <c r="BG5670">
        <f t="shared" si="494"/>
        <v>1</v>
      </c>
      <c r="BH5670" s="398">
        <f t="shared" si="495"/>
        <v>1.5869999304413799E-2</v>
      </c>
      <c r="BO5670" s="33"/>
    </row>
    <row r="5671" spans="1:67">
      <c r="A5671" s="316" t="s">
        <v>27</v>
      </c>
      <c r="B5671" t="s">
        <v>380</v>
      </c>
      <c r="C5671" t="s">
        <v>910</v>
      </c>
      <c r="D5671" t="s">
        <v>314</v>
      </c>
      <c r="E5671" s="316" t="s">
        <v>225</v>
      </c>
      <c r="F5671" s="316" t="s">
        <v>226</v>
      </c>
      <c r="G5671" s="316" t="s">
        <v>431</v>
      </c>
      <c r="H5671" s="316" t="s">
        <v>432</v>
      </c>
      <c r="I5671" s="316" t="s">
        <v>656</v>
      </c>
      <c r="J5671" s="316" t="s">
        <v>286</v>
      </c>
      <c r="K5671" s="36">
        <v>7</v>
      </c>
      <c r="L5671" s="317">
        <v>0.1111100018024445</v>
      </c>
      <c r="M5671" s="317">
        <v>0.1111100018024445</v>
      </c>
      <c r="N5671" s="36">
        <v>36</v>
      </c>
      <c r="O5671" s="317">
        <v>2.857000008225441E-2</v>
      </c>
      <c r="P5671" s="317">
        <v>2.9389999806880951E-2</v>
      </c>
      <c r="Q5671" s="36">
        <v>492</v>
      </c>
      <c r="R5671" s="317">
        <v>4.9339998513460159E-2</v>
      </c>
      <c r="S5671" s="317">
        <v>5.1920000463724143E-2</v>
      </c>
      <c r="T5671" t="s">
        <v>380</v>
      </c>
      <c r="BA5671" s="395">
        <v>1</v>
      </c>
      <c r="BB5671" s="396" t="s">
        <v>861</v>
      </c>
      <c r="BC5671" t="str">
        <f t="shared" si="491"/>
        <v>RWG</v>
      </c>
      <c r="BD5671" t="str">
        <f t="shared" si="492"/>
        <v>NAoMe_initial_ethnicity_grp</v>
      </c>
      <c r="BE5671" s="397" t="s">
        <v>862</v>
      </c>
      <c r="BF5671" t="str">
        <f t="shared" si="493"/>
        <v>Asian or Asian British</v>
      </c>
      <c r="BG5671">
        <f t="shared" si="494"/>
        <v>7</v>
      </c>
      <c r="BH5671" s="398">
        <f t="shared" si="495"/>
        <v>0.1111100018024445</v>
      </c>
      <c r="BO5671" s="33"/>
    </row>
    <row r="5672" spans="1:67">
      <c r="A5672" s="316" t="s">
        <v>27</v>
      </c>
      <c r="B5672" t="s">
        <v>380</v>
      </c>
      <c r="C5672" t="s">
        <v>910</v>
      </c>
      <c r="D5672" t="s">
        <v>314</v>
      </c>
      <c r="E5672" s="316" t="s">
        <v>225</v>
      </c>
      <c r="F5672" s="316" t="s">
        <v>226</v>
      </c>
      <c r="G5672" s="316" t="s">
        <v>431</v>
      </c>
      <c r="H5672" s="316" t="s">
        <v>432</v>
      </c>
      <c r="I5672" s="316" t="s">
        <v>656</v>
      </c>
      <c r="J5672" s="316" t="s">
        <v>287</v>
      </c>
      <c r="K5672" s="36">
        <v>2</v>
      </c>
      <c r="L5672" s="317">
        <v>3.1750001013278961E-2</v>
      </c>
      <c r="M5672" s="317">
        <v>3.1750001013278961E-2</v>
      </c>
      <c r="N5672" s="36">
        <v>28</v>
      </c>
      <c r="O5672" s="317">
        <v>2.2220000624656681E-2</v>
      </c>
      <c r="P5672" s="317">
        <v>2.285999990999699E-2</v>
      </c>
      <c r="Q5672" s="36">
        <v>403</v>
      </c>
      <c r="R5672" s="317">
        <v>4.0410000830888748E-2</v>
      </c>
      <c r="S5672" s="317">
        <v>4.2520001530647278E-2</v>
      </c>
      <c r="T5672" t="s">
        <v>380</v>
      </c>
      <c r="BA5672" s="395">
        <v>1</v>
      </c>
      <c r="BB5672" s="396" t="s">
        <v>861</v>
      </c>
      <c r="BC5672" t="str">
        <f t="shared" si="491"/>
        <v>RWG</v>
      </c>
      <c r="BD5672" t="str">
        <f t="shared" si="492"/>
        <v>NAoMe_initial_ethnicity_grp</v>
      </c>
      <c r="BE5672" s="397" t="s">
        <v>862</v>
      </c>
      <c r="BF5672" t="str">
        <f t="shared" si="493"/>
        <v>Black or Black British</v>
      </c>
      <c r="BG5672">
        <f t="shared" si="494"/>
        <v>2</v>
      </c>
      <c r="BH5672" s="398">
        <f t="shared" si="495"/>
        <v>3.1750001013278961E-2</v>
      </c>
      <c r="BO5672" s="33"/>
    </row>
    <row r="5673" spans="1:67">
      <c r="A5673" s="316" t="s">
        <v>27</v>
      </c>
      <c r="B5673" t="s">
        <v>380</v>
      </c>
      <c r="C5673" t="s">
        <v>910</v>
      </c>
      <c r="D5673" t="s">
        <v>314</v>
      </c>
      <c r="E5673" s="316" t="s">
        <v>225</v>
      </c>
      <c r="F5673" s="316" t="s">
        <v>226</v>
      </c>
      <c r="G5673" s="316" t="s">
        <v>431</v>
      </c>
      <c r="H5673" s="316" t="s">
        <v>432</v>
      </c>
      <c r="I5673" s="316" t="s">
        <v>656</v>
      </c>
      <c r="J5673" s="316" t="s">
        <v>259</v>
      </c>
      <c r="K5673" s="36">
        <v>2</v>
      </c>
      <c r="L5673" s="317">
        <v>3.1750001013278961E-2</v>
      </c>
      <c r="M5673" s="317">
        <v>3.1750001013278961E-2</v>
      </c>
      <c r="N5673" s="36">
        <v>12</v>
      </c>
      <c r="O5673" s="317">
        <v>9.5199998468160629E-3</v>
      </c>
      <c r="P5673" s="317">
        <v>9.8000001162290573E-3</v>
      </c>
      <c r="Q5673" s="36">
        <v>98</v>
      </c>
      <c r="R5673" s="317">
        <v>9.8299998790025711E-3</v>
      </c>
      <c r="S5673" s="317">
        <v>1.0339999571442601E-2</v>
      </c>
      <c r="T5673" t="s">
        <v>380</v>
      </c>
      <c r="BA5673" s="395">
        <v>1</v>
      </c>
      <c r="BB5673" s="396" t="s">
        <v>861</v>
      </c>
      <c r="BC5673" t="str">
        <f t="shared" si="491"/>
        <v>RWG</v>
      </c>
      <c r="BD5673" t="str">
        <f t="shared" si="492"/>
        <v>NAoMe_initial_ethnicity_grp</v>
      </c>
      <c r="BE5673" s="397" t="s">
        <v>862</v>
      </c>
      <c r="BF5673" t="str">
        <f t="shared" si="493"/>
        <v>Mixed</v>
      </c>
      <c r="BG5673">
        <f t="shared" si="494"/>
        <v>2</v>
      </c>
      <c r="BH5673" s="398">
        <f t="shared" si="495"/>
        <v>3.1750001013278961E-2</v>
      </c>
      <c r="BO5673" s="33"/>
    </row>
    <row r="5674" spans="1:67">
      <c r="A5674" s="316" t="s">
        <v>27</v>
      </c>
      <c r="B5674" t="s">
        <v>380</v>
      </c>
      <c r="C5674" t="s">
        <v>910</v>
      </c>
      <c r="D5674" t="s">
        <v>314</v>
      </c>
      <c r="E5674" s="316" t="s">
        <v>225</v>
      </c>
      <c r="F5674" s="316" t="s">
        <v>226</v>
      </c>
      <c r="G5674" s="316" t="s">
        <v>431</v>
      </c>
      <c r="H5674" s="316" t="s">
        <v>432</v>
      </c>
      <c r="I5674" s="316" t="s">
        <v>656</v>
      </c>
      <c r="J5674" s="316" t="s">
        <v>288</v>
      </c>
      <c r="K5674" s="36">
        <v>2</v>
      </c>
      <c r="L5674" s="317">
        <v>3.1750001013278961E-2</v>
      </c>
      <c r="M5674" s="317">
        <v>3.1750001013278961E-2</v>
      </c>
      <c r="N5674" s="36">
        <v>20</v>
      </c>
      <c r="O5674" s="317">
        <v>1.5869999304413799E-2</v>
      </c>
      <c r="P5674" s="317">
        <v>1.6330000013113018E-2</v>
      </c>
      <c r="Q5674" s="36">
        <v>246</v>
      </c>
      <c r="R5674" s="317">
        <v>2.466999925673008E-2</v>
      </c>
      <c r="S5674" s="317">
        <v>2.5960000231862072E-2</v>
      </c>
      <c r="T5674" t="s">
        <v>380</v>
      </c>
      <c r="BA5674" s="395">
        <v>1</v>
      </c>
      <c r="BB5674" s="396" t="s">
        <v>861</v>
      </c>
      <c r="BC5674" t="str">
        <f t="shared" si="491"/>
        <v>RWG</v>
      </c>
      <c r="BD5674" t="str">
        <f t="shared" si="492"/>
        <v>NAoMe_initial_ethnicity_grp</v>
      </c>
      <c r="BE5674" s="397" t="s">
        <v>862</v>
      </c>
      <c r="BF5674" t="str">
        <f t="shared" si="493"/>
        <v>Other Ethnic Group</v>
      </c>
      <c r="BG5674">
        <f t="shared" si="494"/>
        <v>2</v>
      </c>
      <c r="BH5674" s="398">
        <f t="shared" si="495"/>
        <v>3.1750001013278961E-2</v>
      </c>
      <c r="BO5674" s="33"/>
    </row>
    <row r="5675" spans="1:67">
      <c r="A5675" s="316" t="s">
        <v>27</v>
      </c>
      <c r="B5675" t="s">
        <v>380</v>
      </c>
      <c r="C5675" t="s">
        <v>910</v>
      </c>
      <c r="D5675" t="s">
        <v>314</v>
      </c>
      <c r="E5675" s="316" t="s">
        <v>225</v>
      </c>
      <c r="F5675" s="316" t="s">
        <v>226</v>
      </c>
      <c r="G5675" s="316" t="s">
        <v>431</v>
      </c>
      <c r="H5675" s="316" t="s">
        <v>432</v>
      </c>
      <c r="I5675" s="316" t="s">
        <v>656</v>
      </c>
      <c r="J5675" s="316" t="s">
        <v>260</v>
      </c>
      <c r="K5675" s="36">
        <v>0</v>
      </c>
      <c r="L5675" s="317">
        <v>0</v>
      </c>
      <c r="M5675" s="317"/>
      <c r="N5675" s="36">
        <v>35</v>
      </c>
      <c r="O5675" s="317">
        <v>2.7780000120401379E-2</v>
      </c>
      <c r="P5675" s="317"/>
      <c r="Q5675" s="36">
        <v>495</v>
      </c>
      <c r="R5675" s="317">
        <v>4.9639999866485603E-2</v>
      </c>
      <c r="S5675" s="317"/>
      <c r="T5675" t="s">
        <v>380</v>
      </c>
      <c r="BA5675" s="395">
        <v>1</v>
      </c>
      <c r="BB5675" s="396" t="s">
        <v>861</v>
      </c>
      <c r="BC5675" t="str">
        <f t="shared" si="491"/>
        <v>RWG</v>
      </c>
      <c r="BD5675" t="str">
        <f t="shared" si="492"/>
        <v>NAoMe_initial_ethnicity_grp</v>
      </c>
      <c r="BE5675" s="397" t="s">
        <v>862</v>
      </c>
      <c r="BF5675" t="str">
        <f t="shared" si="493"/>
        <v>Unknown</v>
      </c>
      <c r="BG5675">
        <f t="shared" si="494"/>
        <v>0</v>
      </c>
      <c r="BH5675" s="398">
        <f t="shared" si="495"/>
        <v>0</v>
      </c>
      <c r="BO5675" s="33"/>
    </row>
    <row r="5676" spans="1:67">
      <c r="A5676" s="316" t="s">
        <v>27</v>
      </c>
      <c r="B5676" t="s">
        <v>380</v>
      </c>
      <c r="C5676" t="s">
        <v>910</v>
      </c>
      <c r="D5676" t="s">
        <v>314</v>
      </c>
      <c r="E5676" s="316" t="s">
        <v>225</v>
      </c>
      <c r="F5676" s="316" t="s">
        <v>226</v>
      </c>
      <c r="G5676" s="316" t="s">
        <v>431</v>
      </c>
      <c r="H5676" s="316" t="s">
        <v>432</v>
      </c>
      <c r="I5676" s="316" t="s">
        <v>656</v>
      </c>
      <c r="J5676" s="316" t="s">
        <v>258</v>
      </c>
      <c r="K5676" s="36">
        <v>50</v>
      </c>
      <c r="L5676" s="317">
        <v>0.79364997148513794</v>
      </c>
      <c r="M5676" s="317">
        <v>0.79364997148513794</v>
      </c>
      <c r="N5676" s="36">
        <v>1129</v>
      </c>
      <c r="O5676" s="317">
        <v>0.8960300087928772</v>
      </c>
      <c r="P5676" s="317">
        <v>0.92163002490997314</v>
      </c>
      <c r="Q5676" s="36">
        <v>8238</v>
      </c>
      <c r="R5676" s="317">
        <v>0.82611000537872314</v>
      </c>
      <c r="S5676" s="317">
        <v>0.86926001310348511</v>
      </c>
      <c r="T5676" t="s">
        <v>380</v>
      </c>
      <c r="BA5676" s="395">
        <v>1</v>
      </c>
      <c r="BB5676" s="396" t="s">
        <v>861</v>
      </c>
      <c r="BC5676" t="str">
        <f t="shared" si="491"/>
        <v>RWG</v>
      </c>
      <c r="BD5676" t="str">
        <f t="shared" si="492"/>
        <v>NAoMe_initial_ethnicity_grp</v>
      </c>
      <c r="BE5676" s="397" t="s">
        <v>862</v>
      </c>
      <c r="BF5676" t="str">
        <f t="shared" si="493"/>
        <v>White</v>
      </c>
      <c r="BG5676">
        <f t="shared" si="494"/>
        <v>50</v>
      </c>
      <c r="BH5676" s="398">
        <f t="shared" si="495"/>
        <v>0.79364997148513794</v>
      </c>
      <c r="BO5676" s="33"/>
    </row>
    <row r="5677" spans="1:67">
      <c r="A5677" s="316" t="s">
        <v>27</v>
      </c>
      <c r="B5677" t="s">
        <v>380</v>
      </c>
      <c r="C5677" t="s">
        <v>910</v>
      </c>
      <c r="D5677" t="s">
        <v>314</v>
      </c>
      <c r="E5677" s="316" t="s">
        <v>225</v>
      </c>
      <c r="F5677" s="316" t="s">
        <v>226</v>
      </c>
      <c r="G5677" s="316" t="s">
        <v>431</v>
      </c>
      <c r="H5677" s="316" t="s">
        <v>432</v>
      </c>
      <c r="I5677" s="316" t="s">
        <v>657</v>
      </c>
      <c r="J5677" s="316" t="s">
        <v>817</v>
      </c>
      <c r="K5677" s="36">
        <v>61</v>
      </c>
      <c r="L5677" s="317">
        <v>0.96824997663497925</v>
      </c>
      <c r="M5677" s="317"/>
      <c r="N5677" s="36">
        <v>1182</v>
      </c>
      <c r="O5677" s="317">
        <v>0.93809998035430908</v>
      </c>
      <c r="P5677" s="317"/>
      <c r="Q5677" s="36">
        <v>9359</v>
      </c>
      <c r="R5677" s="317">
        <v>0.93853002786636353</v>
      </c>
      <c r="S5677" s="317"/>
      <c r="T5677" t="s">
        <v>380</v>
      </c>
      <c r="BA5677" s="395">
        <v>1</v>
      </c>
      <c r="BB5677" s="396" t="s">
        <v>861</v>
      </c>
      <c r="BC5677" t="str">
        <f t="shared" si="491"/>
        <v>RWG</v>
      </c>
      <c r="BD5677" t="str">
        <f t="shared" si="492"/>
        <v>NAoMe_initial_final_route</v>
      </c>
      <c r="BE5677" s="397" t="s">
        <v>862</v>
      </c>
      <c r="BF5677" t="str">
        <f t="shared" si="493"/>
        <v>Not screened</v>
      </c>
      <c r="BG5677">
        <f t="shared" si="494"/>
        <v>61</v>
      </c>
      <c r="BH5677" s="398">
        <f t="shared" si="495"/>
        <v>0.96824997663497925</v>
      </c>
      <c r="BO5677" s="33"/>
    </row>
    <row r="5678" spans="1:67">
      <c r="A5678" s="316" t="s">
        <v>27</v>
      </c>
      <c r="B5678" t="s">
        <v>380</v>
      </c>
      <c r="C5678" t="s">
        <v>910</v>
      </c>
      <c r="D5678" t="s">
        <v>314</v>
      </c>
      <c r="E5678" s="316" t="s">
        <v>225</v>
      </c>
      <c r="F5678" s="316" t="s">
        <v>226</v>
      </c>
      <c r="G5678" s="316" t="s">
        <v>431</v>
      </c>
      <c r="H5678" s="316" t="s">
        <v>432</v>
      </c>
      <c r="I5678" s="316" t="s">
        <v>657</v>
      </c>
      <c r="J5678" s="316" t="s">
        <v>352</v>
      </c>
      <c r="K5678" s="36">
        <v>2</v>
      </c>
      <c r="L5678" s="317">
        <v>3.1750001013278961E-2</v>
      </c>
      <c r="M5678" s="317"/>
      <c r="N5678" s="36">
        <v>78</v>
      </c>
      <c r="O5678" s="317">
        <v>6.1900001019239433E-2</v>
      </c>
      <c r="P5678" s="317"/>
      <c r="Q5678" s="36">
        <v>613</v>
      </c>
      <c r="R5678" s="317">
        <v>6.1469998210668557E-2</v>
      </c>
      <c r="S5678" s="317"/>
      <c r="T5678" t="s">
        <v>380</v>
      </c>
      <c r="BA5678" s="395">
        <v>1</v>
      </c>
      <c r="BB5678" s="396" t="s">
        <v>861</v>
      </c>
      <c r="BC5678" t="str">
        <f t="shared" si="491"/>
        <v>RWG</v>
      </c>
      <c r="BD5678" t="str">
        <f t="shared" si="492"/>
        <v>NAoMe_initial_final_route</v>
      </c>
      <c r="BE5678" s="397" t="s">
        <v>862</v>
      </c>
      <c r="BF5678" t="str">
        <f t="shared" si="493"/>
        <v>Screening</v>
      </c>
      <c r="BG5678">
        <f t="shared" si="494"/>
        <v>2</v>
      </c>
      <c r="BH5678" s="398">
        <f t="shared" si="495"/>
        <v>3.1750001013278961E-2</v>
      </c>
      <c r="BO5678" s="33"/>
    </row>
    <row r="5679" spans="1:67">
      <c r="A5679" s="316" t="s">
        <v>27</v>
      </c>
      <c r="B5679" t="s">
        <v>380</v>
      </c>
      <c r="C5679" t="s">
        <v>910</v>
      </c>
      <c r="D5679" t="s">
        <v>314</v>
      </c>
      <c r="E5679" s="316" t="s">
        <v>225</v>
      </c>
      <c r="F5679" s="316" t="s">
        <v>226</v>
      </c>
      <c r="G5679" s="316" t="s">
        <v>431</v>
      </c>
      <c r="H5679" s="316" t="s">
        <v>432</v>
      </c>
      <c r="I5679" s="316" t="s">
        <v>303</v>
      </c>
      <c r="J5679" s="316" t="s">
        <v>308</v>
      </c>
      <c r="K5679" s="36">
        <v>1</v>
      </c>
      <c r="L5679" s="317">
        <v>1.5869999304413799E-2</v>
      </c>
      <c r="M5679" s="317"/>
      <c r="N5679" s="36">
        <v>111</v>
      </c>
      <c r="O5679" s="317">
        <v>8.8100001215934753E-2</v>
      </c>
      <c r="P5679" s="317"/>
      <c r="Q5679" s="36">
        <v>1652</v>
      </c>
      <c r="R5679" s="317">
        <v>0.1656599938869476</v>
      </c>
      <c r="S5679" s="317"/>
      <c r="T5679" t="s">
        <v>380</v>
      </c>
      <c r="BA5679" s="395">
        <v>1</v>
      </c>
      <c r="BB5679" s="396" t="s">
        <v>861</v>
      </c>
      <c r="BC5679" t="str">
        <f t="shared" si="491"/>
        <v>RWG</v>
      </c>
      <c r="BD5679" t="str">
        <f t="shared" si="492"/>
        <v>NAoMe_initial_final_stage_tum</v>
      </c>
      <c r="BE5679" s="397" t="s">
        <v>862</v>
      </c>
      <c r="BF5679" t="str">
        <f t="shared" si="493"/>
        <v>Not staged/Unstated</v>
      </c>
      <c r="BG5679">
        <f t="shared" si="494"/>
        <v>1</v>
      </c>
      <c r="BH5679" s="398">
        <f t="shared" si="495"/>
        <v>1.5869999304413799E-2</v>
      </c>
      <c r="BO5679" s="33"/>
    </row>
    <row r="5680" spans="1:67">
      <c r="A5680" s="316" t="s">
        <v>27</v>
      </c>
      <c r="B5680" t="s">
        <v>380</v>
      </c>
      <c r="C5680" t="s">
        <v>910</v>
      </c>
      <c r="D5680" t="s">
        <v>314</v>
      </c>
      <c r="E5680" s="316" t="s">
        <v>225</v>
      </c>
      <c r="F5680" s="316" t="s">
        <v>226</v>
      </c>
      <c r="G5680" s="316" t="s">
        <v>431</v>
      </c>
      <c r="H5680" s="316" t="s">
        <v>432</v>
      </c>
      <c r="I5680" s="316" t="s">
        <v>303</v>
      </c>
      <c r="J5680" s="316" t="s">
        <v>304</v>
      </c>
      <c r="K5680" s="36">
        <v>0</v>
      </c>
      <c r="L5680" s="317">
        <v>0</v>
      </c>
      <c r="M5680" s="317">
        <v>0</v>
      </c>
      <c r="N5680" s="36">
        <v>6</v>
      </c>
      <c r="O5680" s="317">
        <v>4.7599999234080306E-3</v>
      </c>
      <c r="P5680" s="317">
        <v>5.2200001664459714E-3</v>
      </c>
      <c r="Q5680" s="36">
        <v>64</v>
      </c>
      <c r="R5680" s="317">
        <v>6.4199999906122676E-3</v>
      </c>
      <c r="S5680" s="317">
        <v>7.689999882131815E-3</v>
      </c>
      <c r="T5680" t="s">
        <v>380</v>
      </c>
      <c r="BA5680" s="395">
        <v>1</v>
      </c>
      <c r="BB5680" s="396" t="s">
        <v>861</v>
      </c>
      <c r="BC5680" t="str">
        <f t="shared" si="491"/>
        <v>RWG</v>
      </c>
      <c r="BD5680" t="str">
        <f t="shared" si="492"/>
        <v>NAoMe_initial_final_stage_tum</v>
      </c>
      <c r="BE5680" s="397" t="s">
        <v>862</v>
      </c>
      <c r="BF5680" t="str">
        <f t="shared" si="493"/>
        <v>Stage 0</v>
      </c>
      <c r="BG5680">
        <f t="shared" si="494"/>
        <v>0</v>
      </c>
      <c r="BH5680" s="398">
        <f t="shared" si="495"/>
        <v>0</v>
      </c>
      <c r="BO5680" s="33"/>
    </row>
    <row r="5681" spans="1:67">
      <c r="A5681" s="316" t="s">
        <v>27</v>
      </c>
      <c r="B5681" t="s">
        <v>380</v>
      </c>
      <c r="C5681" t="s">
        <v>910</v>
      </c>
      <c r="D5681" t="s">
        <v>314</v>
      </c>
      <c r="E5681" s="316" t="s">
        <v>225</v>
      </c>
      <c r="F5681" s="316" t="s">
        <v>226</v>
      </c>
      <c r="G5681" s="316" t="s">
        <v>431</v>
      </c>
      <c r="H5681" s="316" t="s">
        <v>432</v>
      </c>
      <c r="I5681" s="316" t="s">
        <v>303</v>
      </c>
      <c r="J5681" s="316" t="s">
        <v>305</v>
      </c>
      <c r="K5681" s="36">
        <v>2</v>
      </c>
      <c r="L5681" s="317">
        <v>3.1750001013278961E-2</v>
      </c>
      <c r="M5681" s="317">
        <v>3.2260000705718987E-2</v>
      </c>
      <c r="N5681" s="36">
        <v>46</v>
      </c>
      <c r="O5681" s="317">
        <v>3.6509998142719269E-2</v>
      </c>
      <c r="P5681" s="317">
        <v>4.0029998868703842E-2</v>
      </c>
      <c r="Q5681" s="36">
        <v>359</v>
      </c>
      <c r="R5681" s="317">
        <v>3.5999998450279243E-2</v>
      </c>
      <c r="S5681" s="317">
        <v>4.3150000274181373E-2</v>
      </c>
      <c r="T5681" t="s">
        <v>380</v>
      </c>
      <c r="BA5681" s="395">
        <v>1</v>
      </c>
      <c r="BB5681" s="396" t="s">
        <v>861</v>
      </c>
      <c r="BC5681" t="str">
        <f t="shared" si="491"/>
        <v>RWG</v>
      </c>
      <c r="BD5681" t="str">
        <f t="shared" si="492"/>
        <v>NAoMe_initial_final_stage_tum</v>
      </c>
      <c r="BE5681" s="397" t="s">
        <v>862</v>
      </c>
      <c r="BF5681" t="str">
        <f t="shared" si="493"/>
        <v>Stage 1</v>
      </c>
      <c r="BG5681">
        <f t="shared" si="494"/>
        <v>2</v>
      </c>
      <c r="BH5681" s="398">
        <f t="shared" si="495"/>
        <v>3.1750001013278961E-2</v>
      </c>
      <c r="BO5681" s="33"/>
    </row>
    <row r="5682" spans="1:67">
      <c r="A5682" s="316" t="s">
        <v>27</v>
      </c>
      <c r="B5682" t="s">
        <v>380</v>
      </c>
      <c r="C5682" t="s">
        <v>910</v>
      </c>
      <c r="D5682" t="s">
        <v>314</v>
      </c>
      <c r="E5682" s="316" t="s">
        <v>225</v>
      </c>
      <c r="F5682" s="316" t="s">
        <v>226</v>
      </c>
      <c r="G5682" s="316" t="s">
        <v>431</v>
      </c>
      <c r="H5682" s="316" t="s">
        <v>432</v>
      </c>
      <c r="I5682" s="316" t="s">
        <v>303</v>
      </c>
      <c r="J5682" s="316" t="s">
        <v>306</v>
      </c>
      <c r="K5682" s="36">
        <v>14</v>
      </c>
      <c r="L5682" s="317">
        <v>0.22222000360488889</v>
      </c>
      <c r="M5682" s="317">
        <v>0.22581000626087189</v>
      </c>
      <c r="N5682" s="36">
        <v>135</v>
      </c>
      <c r="O5682" s="317">
        <v>0.10713999718427659</v>
      </c>
      <c r="P5682" s="317">
        <v>0.1174900010228157</v>
      </c>
      <c r="Q5682" s="36">
        <v>996</v>
      </c>
      <c r="R5682" s="317">
        <v>9.9880002439022064E-2</v>
      </c>
      <c r="S5682" s="317">
        <v>0.11970999836921691</v>
      </c>
      <c r="T5682" t="s">
        <v>380</v>
      </c>
      <c r="BA5682" s="395">
        <v>1</v>
      </c>
      <c r="BB5682" s="396" t="s">
        <v>861</v>
      </c>
      <c r="BC5682" t="str">
        <f t="shared" si="491"/>
        <v>RWG</v>
      </c>
      <c r="BD5682" t="str">
        <f t="shared" si="492"/>
        <v>NAoMe_initial_final_stage_tum</v>
      </c>
      <c r="BE5682" s="397" t="s">
        <v>862</v>
      </c>
      <c r="BF5682" t="str">
        <f t="shared" si="493"/>
        <v>Stage 2</v>
      </c>
      <c r="BG5682">
        <f t="shared" si="494"/>
        <v>14</v>
      </c>
      <c r="BH5682" s="398">
        <f t="shared" si="495"/>
        <v>0.22222000360488889</v>
      </c>
      <c r="BO5682" s="33"/>
    </row>
    <row r="5683" spans="1:67">
      <c r="A5683" s="316" t="s">
        <v>27</v>
      </c>
      <c r="B5683" t="s">
        <v>380</v>
      </c>
      <c r="C5683" t="s">
        <v>910</v>
      </c>
      <c r="D5683" t="s">
        <v>314</v>
      </c>
      <c r="E5683" s="316" t="s">
        <v>225</v>
      </c>
      <c r="F5683" s="316" t="s">
        <v>226</v>
      </c>
      <c r="G5683" s="316" t="s">
        <v>431</v>
      </c>
      <c r="H5683" s="316" t="s">
        <v>432</v>
      </c>
      <c r="I5683" s="316" t="s">
        <v>303</v>
      </c>
      <c r="J5683" s="316" t="s">
        <v>307</v>
      </c>
      <c r="K5683" s="36">
        <v>2</v>
      </c>
      <c r="L5683" s="317">
        <v>3.1750001013278961E-2</v>
      </c>
      <c r="M5683" s="317">
        <v>3.2260000705718987E-2</v>
      </c>
      <c r="N5683" s="36">
        <v>85</v>
      </c>
      <c r="O5683" s="317">
        <v>6.7460000514984131E-2</v>
      </c>
      <c r="P5683" s="317">
        <v>7.3980003595352173E-2</v>
      </c>
      <c r="Q5683" s="36">
        <v>742</v>
      </c>
      <c r="R5683" s="317">
        <v>7.4409998953342438E-2</v>
      </c>
      <c r="S5683" s="317">
        <v>8.9180000126361847E-2</v>
      </c>
      <c r="T5683" t="s">
        <v>380</v>
      </c>
      <c r="BA5683" s="395">
        <v>1</v>
      </c>
      <c r="BB5683" s="396" t="s">
        <v>861</v>
      </c>
      <c r="BC5683" t="str">
        <f t="shared" si="491"/>
        <v>RWG</v>
      </c>
      <c r="BD5683" t="str">
        <f t="shared" si="492"/>
        <v>NAoMe_initial_final_stage_tum</v>
      </c>
      <c r="BE5683" s="397" t="s">
        <v>862</v>
      </c>
      <c r="BF5683" t="str">
        <f t="shared" si="493"/>
        <v>Stage 3</v>
      </c>
      <c r="BG5683">
        <f t="shared" si="494"/>
        <v>2</v>
      </c>
      <c r="BH5683" s="398">
        <f t="shared" si="495"/>
        <v>3.1750001013278961E-2</v>
      </c>
      <c r="BO5683" s="33"/>
    </row>
    <row r="5684" spans="1:67">
      <c r="A5684" s="316" t="s">
        <v>27</v>
      </c>
      <c r="B5684" t="s">
        <v>380</v>
      </c>
      <c r="C5684" t="s">
        <v>910</v>
      </c>
      <c r="D5684" t="s">
        <v>314</v>
      </c>
      <c r="E5684" s="316" t="s">
        <v>225</v>
      </c>
      <c r="F5684" s="316" t="s">
        <v>226</v>
      </c>
      <c r="G5684" s="316" t="s">
        <v>431</v>
      </c>
      <c r="H5684" s="316" t="s">
        <v>432</v>
      </c>
      <c r="I5684" s="316" t="s">
        <v>303</v>
      </c>
      <c r="J5684" s="316" t="s">
        <v>336</v>
      </c>
      <c r="K5684" s="36">
        <v>44</v>
      </c>
      <c r="L5684" s="317">
        <v>0.69840997457504272</v>
      </c>
      <c r="M5684" s="317">
        <v>0.70968002080917358</v>
      </c>
      <c r="N5684" s="36">
        <v>877</v>
      </c>
      <c r="O5684" s="317">
        <v>0.69603002071380615</v>
      </c>
      <c r="P5684" s="317">
        <v>0.76327002048492432</v>
      </c>
      <c r="Q5684" s="36">
        <v>6159</v>
      </c>
      <c r="R5684" s="317">
        <v>0.6176300048828125</v>
      </c>
      <c r="S5684" s="317">
        <v>0.74026000499725342</v>
      </c>
      <c r="T5684" t="s">
        <v>380</v>
      </c>
      <c r="BA5684" s="395">
        <v>1</v>
      </c>
      <c r="BB5684" s="396" t="s">
        <v>861</v>
      </c>
      <c r="BC5684" t="str">
        <f t="shared" si="491"/>
        <v>RWG</v>
      </c>
      <c r="BD5684" t="str">
        <f t="shared" si="492"/>
        <v>NAoMe_initial_final_stage_tum</v>
      </c>
      <c r="BE5684" s="397" t="s">
        <v>862</v>
      </c>
      <c r="BF5684" t="str">
        <f t="shared" si="493"/>
        <v>Stage 4</v>
      </c>
      <c r="BG5684">
        <f t="shared" si="494"/>
        <v>44</v>
      </c>
      <c r="BH5684" s="398">
        <f t="shared" si="495"/>
        <v>0.69840997457504272</v>
      </c>
      <c r="BO5684" s="33"/>
    </row>
    <row r="5685" spans="1:67">
      <c r="A5685" s="316" t="s">
        <v>27</v>
      </c>
      <c r="B5685" t="s">
        <v>380</v>
      </c>
      <c r="C5685" t="s">
        <v>910</v>
      </c>
      <c r="D5685" t="s">
        <v>314</v>
      </c>
      <c r="E5685" s="316" t="s">
        <v>225</v>
      </c>
      <c r="F5685" s="316" t="s">
        <v>226</v>
      </c>
      <c r="G5685" s="316" t="s">
        <v>431</v>
      </c>
      <c r="H5685" s="316" t="s">
        <v>432</v>
      </c>
      <c r="I5685" s="316" t="s">
        <v>342</v>
      </c>
      <c r="J5685" s="316" t="s">
        <v>343</v>
      </c>
      <c r="K5685" s="36">
        <v>1</v>
      </c>
      <c r="L5685" s="317">
        <v>1.5869999304413799E-2</v>
      </c>
      <c r="M5685" s="317"/>
      <c r="N5685" s="36">
        <v>111</v>
      </c>
      <c r="O5685" s="317">
        <v>8.8100001215934753E-2</v>
      </c>
      <c r="P5685" s="317"/>
      <c r="Q5685" s="36">
        <v>1652</v>
      </c>
      <c r="R5685" s="317">
        <v>0.1656599938869476</v>
      </c>
      <c r="S5685" s="317"/>
      <c r="T5685" t="s">
        <v>380</v>
      </c>
      <c r="BA5685" s="395">
        <v>1</v>
      </c>
      <c r="BB5685" s="396" t="s">
        <v>861</v>
      </c>
      <c r="BC5685" t="str">
        <f t="shared" si="491"/>
        <v>RWG</v>
      </c>
      <c r="BD5685" t="str">
        <f t="shared" si="492"/>
        <v>NAoMe_initial_final_stage_tum_grp</v>
      </c>
      <c r="BE5685" s="397" t="s">
        <v>862</v>
      </c>
      <c r="BF5685" t="str">
        <f t="shared" si="493"/>
        <v>MBC in HESAPC</v>
      </c>
      <c r="BG5685">
        <f t="shared" si="494"/>
        <v>1</v>
      </c>
      <c r="BH5685" s="398">
        <f t="shared" si="495"/>
        <v>1.5869999304413799E-2</v>
      </c>
      <c r="BO5685" s="33"/>
    </row>
    <row r="5686" spans="1:67">
      <c r="A5686" s="316" t="s">
        <v>27</v>
      </c>
      <c r="B5686" t="s">
        <v>380</v>
      </c>
      <c r="C5686" t="s">
        <v>910</v>
      </c>
      <c r="D5686" t="s">
        <v>314</v>
      </c>
      <c r="E5686" s="316" t="s">
        <v>225</v>
      </c>
      <c r="F5686" s="316" t="s">
        <v>226</v>
      </c>
      <c r="G5686" s="316" t="s">
        <v>431</v>
      </c>
      <c r="H5686" s="316" t="s">
        <v>432</v>
      </c>
      <c r="I5686" s="316" t="s">
        <v>342</v>
      </c>
      <c r="J5686" s="316" t="s">
        <v>344</v>
      </c>
      <c r="K5686" s="36">
        <v>22</v>
      </c>
      <c r="L5686" s="317">
        <v>0.3492099940776825</v>
      </c>
      <c r="M5686" s="317">
        <v>0.35484001040458679</v>
      </c>
      <c r="N5686" s="36">
        <v>272</v>
      </c>
      <c r="O5686" s="317">
        <v>0.21586999297142029</v>
      </c>
      <c r="P5686" s="317">
        <v>0.23672999441623691</v>
      </c>
      <c r="Q5686" s="36">
        <v>2161</v>
      </c>
      <c r="R5686" s="317">
        <v>0.2167100012302399</v>
      </c>
      <c r="S5686" s="317">
        <v>0.25973999500274658</v>
      </c>
      <c r="T5686" t="s">
        <v>380</v>
      </c>
      <c r="BA5686" s="395">
        <v>1</v>
      </c>
      <c r="BB5686" s="396" t="s">
        <v>861</v>
      </c>
      <c r="BC5686" t="str">
        <f t="shared" si="491"/>
        <v>RWG</v>
      </c>
      <c r="BD5686" t="str">
        <f t="shared" si="492"/>
        <v>NAoMe_initial_final_stage_tum_grp</v>
      </c>
      <c r="BE5686" s="397" t="s">
        <v>862</v>
      </c>
      <c r="BF5686" t="str">
        <f t="shared" si="493"/>
        <v>Stage 0-3</v>
      </c>
      <c r="BG5686">
        <f t="shared" si="494"/>
        <v>22</v>
      </c>
      <c r="BH5686" s="398">
        <f t="shared" si="495"/>
        <v>0.3492099940776825</v>
      </c>
      <c r="BO5686" s="33"/>
    </row>
    <row r="5687" spans="1:67">
      <c r="A5687" s="316" t="s">
        <v>27</v>
      </c>
      <c r="B5687" t="s">
        <v>380</v>
      </c>
      <c r="C5687" t="s">
        <v>910</v>
      </c>
      <c r="D5687" t="s">
        <v>314</v>
      </c>
      <c r="E5687" s="316" t="s">
        <v>225</v>
      </c>
      <c r="F5687" s="316" t="s">
        <v>226</v>
      </c>
      <c r="G5687" s="316" t="s">
        <v>431</v>
      </c>
      <c r="H5687" s="316" t="s">
        <v>432</v>
      </c>
      <c r="I5687" s="316" t="s">
        <v>342</v>
      </c>
      <c r="J5687" s="316" t="s">
        <v>336</v>
      </c>
      <c r="K5687" s="36">
        <v>40</v>
      </c>
      <c r="L5687" s="317">
        <v>0.63492000102996826</v>
      </c>
      <c r="M5687" s="317">
        <v>0.6451600193977356</v>
      </c>
      <c r="N5687" s="36">
        <v>877</v>
      </c>
      <c r="O5687" s="317">
        <v>0.69603002071380615</v>
      </c>
      <c r="P5687" s="317">
        <v>0.76327002048492432</v>
      </c>
      <c r="Q5687" s="36">
        <v>6159</v>
      </c>
      <c r="R5687" s="317">
        <v>0.6176300048828125</v>
      </c>
      <c r="S5687" s="317">
        <v>0.74026000499725342</v>
      </c>
      <c r="T5687" t="s">
        <v>380</v>
      </c>
      <c r="BA5687" s="395">
        <v>1</v>
      </c>
      <c r="BB5687" s="396" t="s">
        <v>861</v>
      </c>
      <c r="BC5687" t="str">
        <f t="shared" si="491"/>
        <v>RWG</v>
      </c>
      <c r="BD5687" t="str">
        <f t="shared" si="492"/>
        <v>NAoMe_initial_final_stage_tum_grp</v>
      </c>
      <c r="BE5687" s="397" t="s">
        <v>862</v>
      </c>
      <c r="BF5687" t="str">
        <f t="shared" si="493"/>
        <v>Stage 4</v>
      </c>
      <c r="BG5687">
        <f t="shared" si="494"/>
        <v>40</v>
      </c>
      <c r="BH5687" s="398">
        <f t="shared" si="495"/>
        <v>0.63492000102996826</v>
      </c>
      <c r="BO5687" s="33"/>
    </row>
    <row r="5688" spans="1:67">
      <c r="A5688" s="316" t="s">
        <v>27</v>
      </c>
      <c r="B5688" t="s">
        <v>380</v>
      </c>
      <c r="C5688" t="s">
        <v>910</v>
      </c>
      <c r="D5688" t="s">
        <v>314</v>
      </c>
      <c r="E5688" s="316" t="s">
        <v>225</v>
      </c>
      <c r="F5688" s="316" t="s">
        <v>226</v>
      </c>
      <c r="G5688" s="316" t="s">
        <v>431</v>
      </c>
      <c r="H5688" s="316" t="s">
        <v>432</v>
      </c>
      <c r="I5688" s="316" t="s">
        <v>658</v>
      </c>
      <c r="J5688" s="316" t="s">
        <v>345</v>
      </c>
      <c r="K5688" s="36">
        <v>63</v>
      </c>
      <c r="L5688" s="317">
        <v>1</v>
      </c>
      <c r="M5688" s="317"/>
      <c r="N5688" s="36">
        <v>1260</v>
      </c>
      <c r="O5688" s="317">
        <v>1</v>
      </c>
      <c r="P5688" s="317"/>
      <c r="Q5688" s="36">
        <v>9972</v>
      </c>
      <c r="R5688" s="317">
        <v>1</v>
      </c>
      <c r="S5688" s="317"/>
      <c r="T5688" t="s">
        <v>380</v>
      </c>
      <c r="BA5688" s="395">
        <v>1</v>
      </c>
      <c r="BB5688" s="396" t="s">
        <v>861</v>
      </c>
      <c r="BC5688" t="str">
        <f t="shared" si="491"/>
        <v>RWG</v>
      </c>
      <c r="BD5688" t="str">
        <f t="shared" si="492"/>
        <v>NAoMe_initial_final_who_ps</v>
      </c>
      <c r="BE5688" s="397" t="s">
        <v>862</v>
      </c>
      <c r="BF5688" t="str">
        <f t="shared" si="493"/>
        <v>Not recorded</v>
      </c>
      <c r="BG5688">
        <f t="shared" si="494"/>
        <v>63</v>
      </c>
      <c r="BH5688" s="398">
        <f t="shared" si="495"/>
        <v>1</v>
      </c>
      <c r="BO5688" s="33"/>
    </row>
    <row r="5689" spans="1:67">
      <c r="A5689" s="316" t="s">
        <v>27</v>
      </c>
      <c r="B5689" t="s">
        <v>380</v>
      </c>
      <c r="C5689" t="s">
        <v>910</v>
      </c>
      <c r="D5689" t="s">
        <v>314</v>
      </c>
      <c r="E5689" s="316" t="s">
        <v>225</v>
      </c>
      <c r="F5689" s="316" t="s">
        <v>226</v>
      </c>
      <c r="G5689" s="316" t="s">
        <v>431</v>
      </c>
      <c r="H5689" s="316" t="s">
        <v>432</v>
      </c>
      <c r="I5689" s="316" t="s">
        <v>291</v>
      </c>
      <c r="J5689" s="316" t="s">
        <v>313</v>
      </c>
      <c r="K5689" s="36">
        <v>61</v>
      </c>
      <c r="L5689" s="317">
        <v>0.96824997663497925</v>
      </c>
      <c r="M5689" s="317"/>
      <c r="N5689" s="36">
        <v>1238</v>
      </c>
      <c r="O5689" s="317">
        <v>0.98254001140594482</v>
      </c>
      <c r="P5689" s="317"/>
      <c r="Q5689" s="36">
        <v>9846</v>
      </c>
      <c r="R5689" s="317">
        <v>0.98736000061035156</v>
      </c>
      <c r="S5689" s="317"/>
      <c r="T5689" t="s">
        <v>380</v>
      </c>
      <c r="BA5689" s="395">
        <v>1</v>
      </c>
      <c r="BB5689" s="396" t="s">
        <v>861</v>
      </c>
      <c r="BC5689" t="str">
        <f t="shared" si="491"/>
        <v>RWG</v>
      </c>
      <c r="BD5689" t="str">
        <f t="shared" si="492"/>
        <v>NAoMe_initial_gender</v>
      </c>
      <c r="BE5689" s="397" t="s">
        <v>862</v>
      </c>
      <c r="BF5689" t="str">
        <f t="shared" si="493"/>
        <v>Female</v>
      </c>
      <c r="BG5689">
        <f t="shared" si="494"/>
        <v>61</v>
      </c>
      <c r="BH5689" s="398">
        <f t="shared" si="495"/>
        <v>0.96824997663497925</v>
      </c>
      <c r="BO5689" s="33"/>
    </row>
    <row r="5690" spans="1:67">
      <c r="A5690" s="316" t="s">
        <v>27</v>
      </c>
      <c r="B5690" t="s">
        <v>380</v>
      </c>
      <c r="C5690" t="s">
        <v>910</v>
      </c>
      <c r="D5690" t="s">
        <v>314</v>
      </c>
      <c r="E5690" s="316" t="s">
        <v>225</v>
      </c>
      <c r="F5690" s="316" t="s">
        <v>226</v>
      </c>
      <c r="G5690" s="316" t="s">
        <v>431</v>
      </c>
      <c r="H5690" s="316" t="s">
        <v>432</v>
      </c>
      <c r="I5690" s="316" t="s">
        <v>291</v>
      </c>
      <c r="J5690" s="316" t="s">
        <v>293</v>
      </c>
      <c r="K5690" s="36">
        <v>2</v>
      </c>
      <c r="L5690" s="317">
        <v>3.1750001013278961E-2</v>
      </c>
      <c r="M5690" s="317"/>
      <c r="N5690" s="36">
        <v>22</v>
      </c>
      <c r="O5690" s="317">
        <v>1.7459999769926071E-2</v>
      </c>
      <c r="P5690" s="317"/>
      <c r="Q5690" s="36">
        <v>126</v>
      </c>
      <c r="R5690" s="317">
        <v>1.264000032097101E-2</v>
      </c>
      <c r="S5690" s="317"/>
      <c r="T5690" t="s">
        <v>380</v>
      </c>
      <c r="BA5690" s="395">
        <v>1</v>
      </c>
      <c r="BB5690" s="396" t="s">
        <v>861</v>
      </c>
      <c r="BC5690" t="str">
        <f t="shared" si="491"/>
        <v>RWG</v>
      </c>
      <c r="BD5690" t="str">
        <f t="shared" si="492"/>
        <v>NAoMe_initial_gender</v>
      </c>
      <c r="BE5690" s="397" t="s">
        <v>862</v>
      </c>
      <c r="BF5690" t="str">
        <f t="shared" si="493"/>
        <v>Male</v>
      </c>
      <c r="BG5690">
        <f t="shared" si="494"/>
        <v>2</v>
      </c>
      <c r="BH5690" s="398">
        <f t="shared" si="495"/>
        <v>3.1750001013278961E-2</v>
      </c>
      <c r="BO5690" s="33"/>
    </row>
    <row r="5691" spans="1:67">
      <c r="A5691" s="316" t="s">
        <v>27</v>
      </c>
      <c r="B5691" t="s">
        <v>380</v>
      </c>
      <c r="C5691" t="s">
        <v>910</v>
      </c>
      <c r="D5691" t="s">
        <v>314</v>
      </c>
      <c r="E5691" s="316" t="s">
        <v>225</v>
      </c>
      <c r="F5691" s="316" t="s">
        <v>226</v>
      </c>
      <c r="G5691" s="316" t="s">
        <v>431</v>
      </c>
      <c r="H5691" s="316" t="s">
        <v>432</v>
      </c>
      <c r="I5691" s="316" t="s">
        <v>659</v>
      </c>
      <c r="J5691" s="316" t="s">
        <v>294</v>
      </c>
      <c r="K5691" s="36">
        <v>2</v>
      </c>
      <c r="L5691" s="317">
        <v>3.1750001013278961E-2</v>
      </c>
      <c r="M5691" s="317">
        <v>3.1750001013278961E-2</v>
      </c>
      <c r="N5691" s="36">
        <v>121</v>
      </c>
      <c r="O5691" s="317">
        <v>9.6029996871948242E-2</v>
      </c>
      <c r="P5691" s="317">
        <v>9.6029996871948242E-2</v>
      </c>
      <c r="Q5691" s="36">
        <v>1800</v>
      </c>
      <c r="R5691" s="317">
        <v>0.18050999939441681</v>
      </c>
      <c r="S5691" s="317">
        <v>0.18050999939441681</v>
      </c>
      <c r="T5691" t="s">
        <v>380</v>
      </c>
      <c r="BA5691" s="395">
        <v>1</v>
      </c>
      <c r="BB5691" s="396" t="s">
        <v>861</v>
      </c>
      <c r="BC5691" t="str">
        <f t="shared" si="491"/>
        <v>RWG</v>
      </c>
      <c r="BD5691" t="str">
        <f t="shared" si="492"/>
        <v>NAoMe_initial_imd_2019</v>
      </c>
      <c r="BE5691" s="397" t="s">
        <v>862</v>
      </c>
      <c r="BF5691" t="str">
        <f t="shared" si="493"/>
        <v>1 - most deprived</v>
      </c>
      <c r="BG5691">
        <f t="shared" si="494"/>
        <v>2</v>
      </c>
      <c r="BH5691" s="398">
        <f t="shared" si="495"/>
        <v>3.1750001013278961E-2</v>
      </c>
      <c r="BO5691" s="33"/>
    </row>
    <row r="5692" spans="1:67">
      <c r="A5692" s="316" t="s">
        <v>27</v>
      </c>
      <c r="B5692" t="s">
        <v>380</v>
      </c>
      <c r="C5692" t="s">
        <v>910</v>
      </c>
      <c r="D5692" t="s">
        <v>314</v>
      </c>
      <c r="E5692" s="316" t="s">
        <v>225</v>
      </c>
      <c r="F5692" s="316" t="s">
        <v>226</v>
      </c>
      <c r="G5692" s="316" t="s">
        <v>431</v>
      </c>
      <c r="H5692" s="316" t="s">
        <v>432</v>
      </c>
      <c r="I5692" s="316" t="s">
        <v>659</v>
      </c>
      <c r="J5692" s="316" t="s">
        <v>15</v>
      </c>
      <c r="K5692" s="36">
        <v>9</v>
      </c>
      <c r="L5692" s="317">
        <v>0.14285999536514279</v>
      </c>
      <c r="M5692" s="317">
        <v>0.14285999536514279</v>
      </c>
      <c r="N5692" s="36">
        <v>249</v>
      </c>
      <c r="O5692" s="317">
        <v>0.19762000441551211</v>
      </c>
      <c r="P5692" s="317">
        <v>0.19762000441551211</v>
      </c>
      <c r="Q5692" s="36">
        <v>2036</v>
      </c>
      <c r="R5692" s="317">
        <v>0.20417000353336329</v>
      </c>
      <c r="S5692" s="317">
        <v>0.20417000353336329</v>
      </c>
      <c r="T5692" t="s">
        <v>380</v>
      </c>
      <c r="BA5692" s="395">
        <v>1</v>
      </c>
      <c r="BB5692" s="396" t="s">
        <v>861</v>
      </c>
      <c r="BC5692" t="str">
        <f t="shared" si="491"/>
        <v>RWG</v>
      </c>
      <c r="BD5692" t="str">
        <f t="shared" si="492"/>
        <v>NAoMe_initial_imd_2019</v>
      </c>
      <c r="BE5692" s="397" t="s">
        <v>862</v>
      </c>
      <c r="BF5692" t="str">
        <f t="shared" si="493"/>
        <v>2</v>
      </c>
      <c r="BG5692">
        <f t="shared" si="494"/>
        <v>9</v>
      </c>
      <c r="BH5692" s="398">
        <f t="shared" si="495"/>
        <v>0.14285999536514279</v>
      </c>
      <c r="BO5692" s="33"/>
    </row>
    <row r="5693" spans="1:67">
      <c r="A5693" s="316" t="s">
        <v>27</v>
      </c>
      <c r="B5693" t="s">
        <v>380</v>
      </c>
      <c r="C5693" t="s">
        <v>910</v>
      </c>
      <c r="D5693" t="s">
        <v>314</v>
      </c>
      <c r="E5693" s="316" t="s">
        <v>225</v>
      </c>
      <c r="F5693" s="316" t="s">
        <v>226</v>
      </c>
      <c r="G5693" s="316" t="s">
        <v>431</v>
      </c>
      <c r="H5693" s="316" t="s">
        <v>432</v>
      </c>
      <c r="I5693" s="316" t="s">
        <v>659</v>
      </c>
      <c r="J5693" s="316" t="s">
        <v>16</v>
      </c>
      <c r="K5693" s="36">
        <v>17</v>
      </c>
      <c r="L5693" s="317">
        <v>0.26984000205993652</v>
      </c>
      <c r="M5693" s="317">
        <v>0.26984000205993652</v>
      </c>
      <c r="N5693" s="36">
        <v>347</v>
      </c>
      <c r="O5693" s="317">
        <v>0.27540001273155212</v>
      </c>
      <c r="P5693" s="317">
        <v>0.27540001273155212</v>
      </c>
      <c r="Q5693" s="36">
        <v>2085</v>
      </c>
      <c r="R5693" s="317">
        <v>0.20908999443054199</v>
      </c>
      <c r="S5693" s="317">
        <v>0.20908999443054199</v>
      </c>
      <c r="T5693" t="s">
        <v>380</v>
      </c>
      <c r="BA5693" s="395">
        <v>1</v>
      </c>
      <c r="BB5693" s="396" t="s">
        <v>861</v>
      </c>
      <c r="BC5693" t="str">
        <f t="shared" si="491"/>
        <v>RWG</v>
      </c>
      <c r="BD5693" t="str">
        <f t="shared" si="492"/>
        <v>NAoMe_initial_imd_2019</v>
      </c>
      <c r="BE5693" s="397" t="s">
        <v>862</v>
      </c>
      <c r="BF5693" t="str">
        <f t="shared" si="493"/>
        <v>3</v>
      </c>
      <c r="BG5693">
        <f t="shared" si="494"/>
        <v>17</v>
      </c>
      <c r="BH5693" s="398">
        <f t="shared" si="495"/>
        <v>0.26984000205993652</v>
      </c>
      <c r="BO5693" s="33"/>
    </row>
    <row r="5694" spans="1:67">
      <c r="A5694" s="316" t="s">
        <v>27</v>
      </c>
      <c r="B5694" t="s">
        <v>380</v>
      </c>
      <c r="C5694" t="s">
        <v>910</v>
      </c>
      <c r="D5694" t="s">
        <v>314</v>
      </c>
      <c r="E5694" s="316" t="s">
        <v>225</v>
      </c>
      <c r="F5694" s="316" t="s">
        <v>226</v>
      </c>
      <c r="G5694" s="316" t="s">
        <v>431</v>
      </c>
      <c r="H5694" s="316" t="s">
        <v>432</v>
      </c>
      <c r="I5694" s="316" t="s">
        <v>659</v>
      </c>
      <c r="J5694" s="316" t="s">
        <v>17</v>
      </c>
      <c r="K5694" s="36">
        <v>16</v>
      </c>
      <c r="L5694" s="317">
        <v>0.25396999716758728</v>
      </c>
      <c r="M5694" s="317">
        <v>0.25396999716758728</v>
      </c>
      <c r="N5694" s="36">
        <v>246</v>
      </c>
      <c r="O5694" s="317">
        <v>0.1952400058507919</v>
      </c>
      <c r="P5694" s="317">
        <v>0.1952400058507919</v>
      </c>
      <c r="Q5694" s="36">
        <v>2024</v>
      </c>
      <c r="R5694" s="317">
        <v>0.2029699981212616</v>
      </c>
      <c r="S5694" s="317">
        <v>0.2029699981212616</v>
      </c>
      <c r="T5694" t="s">
        <v>380</v>
      </c>
      <c r="BA5694" s="395">
        <v>1</v>
      </c>
      <c r="BB5694" s="396" t="s">
        <v>861</v>
      </c>
      <c r="BC5694" t="str">
        <f t="shared" si="491"/>
        <v>RWG</v>
      </c>
      <c r="BD5694" t="str">
        <f t="shared" si="492"/>
        <v>NAoMe_initial_imd_2019</v>
      </c>
      <c r="BE5694" s="397" t="s">
        <v>862</v>
      </c>
      <c r="BF5694" t="str">
        <f t="shared" si="493"/>
        <v>4</v>
      </c>
      <c r="BG5694">
        <f t="shared" si="494"/>
        <v>16</v>
      </c>
      <c r="BH5694" s="398">
        <f t="shared" si="495"/>
        <v>0.25396999716758728</v>
      </c>
      <c r="BO5694" s="33"/>
    </row>
    <row r="5695" spans="1:67">
      <c r="A5695" s="316" t="s">
        <v>27</v>
      </c>
      <c r="B5695" t="s">
        <v>380</v>
      </c>
      <c r="C5695" t="s">
        <v>910</v>
      </c>
      <c r="D5695" t="s">
        <v>314</v>
      </c>
      <c r="E5695" s="316" t="s">
        <v>225</v>
      </c>
      <c r="F5695" s="316" t="s">
        <v>226</v>
      </c>
      <c r="G5695" s="316" t="s">
        <v>431</v>
      </c>
      <c r="H5695" s="316" t="s">
        <v>432</v>
      </c>
      <c r="I5695" s="316" t="s">
        <v>659</v>
      </c>
      <c r="J5695" s="316" t="s">
        <v>295</v>
      </c>
      <c r="K5695" s="36">
        <v>19</v>
      </c>
      <c r="L5695" s="317">
        <v>0.30158999562263489</v>
      </c>
      <c r="M5695" s="317">
        <v>0.30158999562263489</v>
      </c>
      <c r="N5695" s="36">
        <v>297</v>
      </c>
      <c r="O5695" s="317">
        <v>0.23570999503135681</v>
      </c>
      <c r="P5695" s="317">
        <v>0.23570999503135681</v>
      </c>
      <c r="Q5695" s="36">
        <v>2027</v>
      </c>
      <c r="R5695" s="317">
        <v>0.2032700031995773</v>
      </c>
      <c r="S5695" s="317">
        <v>0.2032700031995773</v>
      </c>
      <c r="T5695" t="s">
        <v>380</v>
      </c>
      <c r="BA5695" s="395">
        <v>1</v>
      </c>
      <c r="BB5695" s="396" t="s">
        <v>861</v>
      </c>
      <c r="BC5695" t="str">
        <f t="shared" si="491"/>
        <v>RWG</v>
      </c>
      <c r="BD5695" t="str">
        <f t="shared" si="492"/>
        <v>NAoMe_initial_imd_2019</v>
      </c>
      <c r="BE5695" s="397" t="s">
        <v>862</v>
      </c>
      <c r="BF5695" t="str">
        <f t="shared" si="493"/>
        <v>5 - least deprived</v>
      </c>
      <c r="BG5695">
        <f t="shared" si="494"/>
        <v>19</v>
      </c>
      <c r="BH5695" s="398">
        <f t="shared" si="495"/>
        <v>0.30158999562263489</v>
      </c>
      <c r="BO5695" s="33"/>
    </row>
    <row r="5696" spans="1:67">
      <c r="A5696" s="316" t="s">
        <v>27</v>
      </c>
      <c r="B5696" t="s">
        <v>380</v>
      </c>
      <c r="C5696" t="s">
        <v>910</v>
      </c>
      <c r="D5696" t="s">
        <v>314</v>
      </c>
      <c r="E5696" s="316" t="s">
        <v>225</v>
      </c>
      <c r="F5696" s="316" t="s">
        <v>226</v>
      </c>
      <c r="G5696" s="316" t="s">
        <v>431</v>
      </c>
      <c r="H5696" s="316" t="s">
        <v>432</v>
      </c>
      <c r="I5696" s="316" t="s">
        <v>659</v>
      </c>
      <c r="J5696" s="316" t="s">
        <v>260</v>
      </c>
      <c r="K5696" s="36">
        <v>0</v>
      </c>
      <c r="L5696" s="317">
        <v>0</v>
      </c>
      <c r="M5696" s="317"/>
      <c r="N5696" s="36">
        <v>0</v>
      </c>
      <c r="O5696" s="317">
        <v>0</v>
      </c>
      <c r="P5696" s="317"/>
      <c r="Q5696" s="36">
        <v>0</v>
      </c>
      <c r="R5696" s="317">
        <v>0</v>
      </c>
      <c r="S5696" s="317"/>
      <c r="T5696" t="s">
        <v>380</v>
      </c>
      <c r="BA5696" s="395">
        <v>1</v>
      </c>
      <c r="BB5696" s="396" t="s">
        <v>861</v>
      </c>
      <c r="BC5696" t="str">
        <f t="shared" si="491"/>
        <v>RWG</v>
      </c>
      <c r="BD5696" t="str">
        <f t="shared" si="492"/>
        <v>NAoMe_initial_imd_2019</v>
      </c>
      <c r="BE5696" s="397" t="s">
        <v>862</v>
      </c>
      <c r="BF5696" t="str">
        <f t="shared" si="493"/>
        <v>Unknown</v>
      </c>
      <c r="BG5696">
        <f t="shared" si="494"/>
        <v>0</v>
      </c>
      <c r="BH5696" s="398">
        <f t="shared" si="495"/>
        <v>0</v>
      </c>
      <c r="BO5696" s="33"/>
    </row>
    <row r="5697" spans="1:67">
      <c r="A5697" s="316" t="s">
        <v>27</v>
      </c>
      <c r="B5697" t="s">
        <v>380</v>
      </c>
      <c r="C5697" t="s">
        <v>910</v>
      </c>
      <c r="D5697" t="s">
        <v>314</v>
      </c>
      <c r="E5697" s="316" t="s">
        <v>225</v>
      </c>
      <c r="F5697" s="316" t="s">
        <v>226</v>
      </c>
      <c r="G5697" s="316" t="s">
        <v>431</v>
      </c>
      <c r="H5697" s="316" t="s">
        <v>432</v>
      </c>
      <c r="I5697" s="316" t="s">
        <v>296</v>
      </c>
      <c r="J5697" s="316" t="s">
        <v>297</v>
      </c>
      <c r="K5697" s="36">
        <v>27</v>
      </c>
      <c r="L5697" s="317">
        <v>0.42857000231742859</v>
      </c>
      <c r="M5697" s="317">
        <v>0.43547999858856201</v>
      </c>
      <c r="N5697" s="36">
        <v>712</v>
      </c>
      <c r="O5697" s="317">
        <v>0.56507998704910278</v>
      </c>
      <c r="P5697" s="317">
        <v>0.5807499885559082</v>
      </c>
      <c r="Q5697" s="36">
        <v>5528</v>
      </c>
      <c r="R5697" s="317">
        <v>0.55435001850128174</v>
      </c>
      <c r="S5697" s="317">
        <v>0.56936997175216675</v>
      </c>
      <c r="T5697" t="s">
        <v>380</v>
      </c>
      <c r="BA5697" s="395">
        <v>1</v>
      </c>
      <c r="BB5697" s="396" t="s">
        <v>861</v>
      </c>
      <c r="BC5697" t="str">
        <f t="shared" si="491"/>
        <v>RWG</v>
      </c>
      <c r="BD5697" t="str">
        <f t="shared" si="492"/>
        <v>NAoMe_initial_scarf_731_grp</v>
      </c>
      <c r="BE5697" s="397" t="s">
        <v>862</v>
      </c>
      <c r="BF5697" t="str">
        <f t="shared" si="493"/>
        <v>Fit</v>
      </c>
      <c r="BG5697">
        <f t="shared" si="494"/>
        <v>27</v>
      </c>
      <c r="BH5697" s="398">
        <f t="shared" si="495"/>
        <v>0.42857000231742859</v>
      </c>
      <c r="BO5697" s="33"/>
    </row>
    <row r="5698" spans="1:67">
      <c r="A5698" s="316" t="s">
        <v>27</v>
      </c>
      <c r="B5698" t="s">
        <v>380</v>
      </c>
      <c r="C5698" t="s">
        <v>910</v>
      </c>
      <c r="D5698" t="s">
        <v>314</v>
      </c>
      <c r="E5698" s="316" t="s">
        <v>225</v>
      </c>
      <c r="F5698" s="316" t="s">
        <v>226</v>
      </c>
      <c r="G5698" s="316" t="s">
        <v>431</v>
      </c>
      <c r="H5698" s="316" t="s">
        <v>432</v>
      </c>
      <c r="I5698" s="316" t="s">
        <v>296</v>
      </c>
      <c r="J5698" s="316" t="s">
        <v>298</v>
      </c>
      <c r="K5698" s="36">
        <v>11</v>
      </c>
      <c r="L5698" s="317">
        <v>0.17460000514984131</v>
      </c>
      <c r="M5698" s="317">
        <v>0.1774200052022934</v>
      </c>
      <c r="N5698" s="36">
        <v>189</v>
      </c>
      <c r="O5698" s="317">
        <v>0.15000000596046451</v>
      </c>
      <c r="P5698" s="317">
        <v>0.15415999293327329</v>
      </c>
      <c r="Q5698" s="36">
        <v>1492</v>
      </c>
      <c r="R5698" s="317">
        <v>0.149619996547699</v>
      </c>
      <c r="S5698" s="317">
        <v>0.153669998049736</v>
      </c>
      <c r="T5698" t="s">
        <v>380</v>
      </c>
      <c r="BA5698" s="395">
        <v>1</v>
      </c>
      <c r="BB5698" s="396" t="s">
        <v>861</v>
      </c>
      <c r="BC5698" t="str">
        <f t="shared" si="491"/>
        <v>RWG</v>
      </c>
      <c r="BD5698" t="str">
        <f t="shared" si="492"/>
        <v>NAoMe_initial_scarf_731_grp</v>
      </c>
      <c r="BE5698" s="397" t="s">
        <v>862</v>
      </c>
      <c r="BF5698" t="str">
        <f t="shared" si="493"/>
        <v>Mild frailty</v>
      </c>
      <c r="BG5698">
        <f t="shared" si="494"/>
        <v>11</v>
      </c>
      <c r="BH5698" s="398">
        <f t="shared" si="495"/>
        <v>0.17460000514984131</v>
      </c>
      <c r="BO5698" s="33"/>
    </row>
    <row r="5699" spans="1:67">
      <c r="A5699" s="316" t="s">
        <v>27</v>
      </c>
      <c r="B5699" t="s">
        <v>380</v>
      </c>
      <c r="C5699" t="s">
        <v>910</v>
      </c>
      <c r="D5699" t="s">
        <v>314</v>
      </c>
      <c r="E5699" s="316" t="s">
        <v>225</v>
      </c>
      <c r="F5699" s="316" t="s">
        <v>226</v>
      </c>
      <c r="G5699" s="316" t="s">
        <v>431</v>
      </c>
      <c r="H5699" s="316" t="s">
        <v>432</v>
      </c>
      <c r="I5699" s="316" t="s">
        <v>296</v>
      </c>
      <c r="J5699" s="316" t="s">
        <v>299</v>
      </c>
      <c r="K5699" s="36">
        <v>12</v>
      </c>
      <c r="L5699" s="317">
        <v>0.1904799938201904</v>
      </c>
      <c r="M5699" s="317">
        <v>0.19355000555515289</v>
      </c>
      <c r="N5699" s="36">
        <v>188</v>
      </c>
      <c r="O5699" s="317">
        <v>0.14921000599861151</v>
      </c>
      <c r="P5699" s="317">
        <v>0.1533399969339371</v>
      </c>
      <c r="Q5699" s="36">
        <v>1470</v>
      </c>
      <c r="R5699" s="317">
        <v>0.1474100053310394</v>
      </c>
      <c r="S5699" s="317">
        <v>0.1514099985361099</v>
      </c>
      <c r="T5699" t="s">
        <v>380</v>
      </c>
      <c r="BA5699" s="395">
        <v>1</v>
      </c>
      <c r="BB5699" s="396" t="s">
        <v>861</v>
      </c>
      <c r="BC5699" t="str">
        <f t="shared" ref="BC5699:BC5762" si="496">E5699</f>
        <v>RWG</v>
      </c>
      <c r="BD5699" t="str">
        <f t="shared" ref="BD5699:BD5762" si="497">(LEFT(A5699, LEN(A5699)-7))&amp;"_"&amp;I5699</f>
        <v>NAoMe_initial_scarf_731_grp</v>
      </c>
      <c r="BE5699" s="397" t="s">
        <v>862</v>
      </c>
      <c r="BF5699" t="str">
        <f t="shared" ref="BF5699:BF5762" si="498">J5699</f>
        <v>Moderate frailty</v>
      </c>
      <c r="BG5699">
        <f t="shared" ref="BG5699:BG5762" si="499">K5699</f>
        <v>12</v>
      </c>
      <c r="BH5699" s="398">
        <f t="shared" ref="BH5699:BH5762" si="500">L5699</f>
        <v>0.1904799938201904</v>
      </c>
      <c r="BO5699" s="33"/>
    </row>
    <row r="5700" spans="1:67">
      <c r="A5700" s="316" t="s">
        <v>27</v>
      </c>
      <c r="B5700" t="s">
        <v>380</v>
      </c>
      <c r="C5700" t="s">
        <v>910</v>
      </c>
      <c r="D5700" t="s">
        <v>314</v>
      </c>
      <c r="E5700" s="316" t="s">
        <v>225</v>
      </c>
      <c r="F5700" s="316" t="s">
        <v>226</v>
      </c>
      <c r="G5700" s="316" t="s">
        <v>431</v>
      </c>
      <c r="H5700" s="316" t="s">
        <v>432</v>
      </c>
      <c r="I5700" s="316" t="s">
        <v>296</v>
      </c>
      <c r="J5700" s="316" t="s">
        <v>353</v>
      </c>
      <c r="K5700" s="36">
        <v>1</v>
      </c>
      <c r="L5700" s="317">
        <v>1.5869999304413799E-2</v>
      </c>
      <c r="M5700" s="317"/>
      <c r="N5700" s="36">
        <v>34</v>
      </c>
      <c r="O5700" s="317">
        <v>2.6979999616742131E-2</v>
      </c>
      <c r="P5700" s="317"/>
      <c r="Q5700" s="36">
        <v>263</v>
      </c>
      <c r="R5700" s="317">
        <v>2.6370000094175339E-2</v>
      </c>
      <c r="S5700" s="317"/>
      <c r="T5700" t="s">
        <v>380</v>
      </c>
      <c r="BA5700" s="395">
        <v>1</v>
      </c>
      <c r="BB5700" s="396" t="s">
        <v>861</v>
      </c>
      <c r="BC5700" t="str">
        <f t="shared" si="496"/>
        <v>RWG</v>
      </c>
      <c r="BD5700" t="str">
        <f t="shared" si="497"/>
        <v>NAoMe_initial_scarf_731_grp</v>
      </c>
      <c r="BE5700" s="397" t="s">
        <v>862</v>
      </c>
      <c r="BF5700" t="str">
        <f t="shared" si="498"/>
        <v>Not in HESAPC</v>
      </c>
      <c r="BG5700">
        <f t="shared" si="499"/>
        <v>1</v>
      </c>
      <c r="BH5700" s="398">
        <f t="shared" si="500"/>
        <v>1.5869999304413799E-2</v>
      </c>
      <c r="BO5700" s="33"/>
    </row>
    <row r="5701" spans="1:67">
      <c r="A5701" s="316" t="s">
        <v>27</v>
      </c>
      <c r="B5701" t="s">
        <v>380</v>
      </c>
      <c r="C5701" t="s">
        <v>910</v>
      </c>
      <c r="D5701" t="s">
        <v>314</v>
      </c>
      <c r="E5701" s="316" t="s">
        <v>225</v>
      </c>
      <c r="F5701" s="316" t="s">
        <v>226</v>
      </c>
      <c r="G5701" s="316" t="s">
        <v>431</v>
      </c>
      <c r="H5701" s="316" t="s">
        <v>432</v>
      </c>
      <c r="I5701" s="316" t="s">
        <v>296</v>
      </c>
      <c r="J5701" s="316" t="s">
        <v>300</v>
      </c>
      <c r="K5701" s="36">
        <v>12</v>
      </c>
      <c r="L5701" s="317">
        <v>0.1904799938201904</v>
      </c>
      <c r="M5701" s="317">
        <v>0.19355000555515289</v>
      </c>
      <c r="N5701" s="36">
        <v>137</v>
      </c>
      <c r="O5701" s="317">
        <v>0.1087300032377243</v>
      </c>
      <c r="P5701" s="317">
        <v>0.1117499992251396</v>
      </c>
      <c r="Q5701" s="36">
        <v>1219</v>
      </c>
      <c r="R5701" s="317">
        <v>0.1222399994730949</v>
      </c>
      <c r="S5701" s="317">
        <v>0.12555000185966489</v>
      </c>
      <c r="T5701" t="s">
        <v>380</v>
      </c>
      <c r="BA5701" s="395">
        <v>1</v>
      </c>
      <c r="BB5701" s="396" t="s">
        <v>861</v>
      </c>
      <c r="BC5701" t="str">
        <f t="shared" si="496"/>
        <v>RWG</v>
      </c>
      <c r="BD5701" t="str">
        <f t="shared" si="497"/>
        <v>NAoMe_initial_scarf_731_grp</v>
      </c>
      <c r="BE5701" s="397" t="s">
        <v>862</v>
      </c>
      <c r="BF5701" t="str">
        <f t="shared" si="498"/>
        <v>Severe frailty</v>
      </c>
      <c r="BG5701">
        <f t="shared" si="499"/>
        <v>12</v>
      </c>
      <c r="BH5701" s="398">
        <f t="shared" si="500"/>
        <v>0.1904799938201904</v>
      </c>
      <c r="BO5701" s="33"/>
    </row>
    <row r="5702" spans="1:67">
      <c r="A5702" s="316" t="s">
        <v>27</v>
      </c>
      <c r="B5702" t="s">
        <v>380</v>
      </c>
      <c r="C5702" t="s">
        <v>910</v>
      </c>
      <c r="D5702" t="s">
        <v>314</v>
      </c>
      <c r="E5702" s="316" t="s">
        <v>227</v>
      </c>
      <c r="F5702" s="316" t="s">
        <v>228</v>
      </c>
      <c r="G5702" s="316" t="s">
        <v>431</v>
      </c>
      <c r="H5702" s="316" t="s">
        <v>432</v>
      </c>
      <c r="I5702" s="316" t="s">
        <v>310</v>
      </c>
      <c r="J5702" s="316" t="s">
        <v>277</v>
      </c>
      <c r="K5702" s="36">
        <v>0</v>
      </c>
      <c r="L5702" s="317">
        <v>0</v>
      </c>
      <c r="M5702" s="317"/>
      <c r="N5702" s="36">
        <v>9</v>
      </c>
      <c r="O5702" s="317">
        <v>7.1399998851120472E-3</v>
      </c>
      <c r="P5702" s="317"/>
      <c r="Q5702" s="36">
        <v>70</v>
      </c>
      <c r="R5702" s="317">
        <v>7.0199999026954174E-3</v>
      </c>
      <c r="S5702" s="317"/>
      <c r="T5702" t="s">
        <v>380</v>
      </c>
      <c r="BA5702" s="395">
        <v>1</v>
      </c>
      <c r="BB5702" s="396" t="s">
        <v>861</v>
      </c>
      <c r="BC5702" t="str">
        <f t="shared" si="496"/>
        <v>RGR</v>
      </c>
      <c r="BD5702" t="str">
        <f t="shared" si="497"/>
        <v>NAoMe_initial_age_decades_80cap</v>
      </c>
      <c r="BE5702" s="397" t="s">
        <v>862</v>
      </c>
      <c r="BF5702" t="str">
        <f t="shared" si="498"/>
        <v>18-29 yrs</v>
      </c>
      <c r="BG5702">
        <f t="shared" si="499"/>
        <v>0</v>
      </c>
      <c r="BH5702" s="398">
        <f t="shared" si="500"/>
        <v>0</v>
      </c>
      <c r="BO5702" s="33"/>
    </row>
    <row r="5703" spans="1:67">
      <c r="A5703" s="316" t="s">
        <v>27</v>
      </c>
      <c r="B5703" t="s">
        <v>380</v>
      </c>
      <c r="C5703" t="s">
        <v>910</v>
      </c>
      <c r="D5703" t="s">
        <v>314</v>
      </c>
      <c r="E5703" s="316" t="s">
        <v>227</v>
      </c>
      <c r="F5703" s="316" t="s">
        <v>228</v>
      </c>
      <c r="G5703" s="316" t="s">
        <v>431</v>
      </c>
      <c r="H5703" s="316" t="s">
        <v>432</v>
      </c>
      <c r="I5703" s="316" t="s">
        <v>310</v>
      </c>
      <c r="J5703" s="316" t="s">
        <v>278</v>
      </c>
      <c r="K5703" s="36">
        <v>2</v>
      </c>
      <c r="L5703" s="317">
        <v>4.6509999781847E-2</v>
      </c>
      <c r="M5703" s="317"/>
      <c r="N5703" s="36">
        <v>51</v>
      </c>
      <c r="O5703" s="317">
        <v>4.0479999035596848E-2</v>
      </c>
      <c r="P5703" s="317"/>
      <c r="Q5703" s="36">
        <v>429</v>
      </c>
      <c r="R5703" s="317">
        <v>4.3019998818635941E-2</v>
      </c>
      <c r="S5703" s="317"/>
      <c r="T5703" t="s">
        <v>380</v>
      </c>
      <c r="BA5703" s="395">
        <v>1</v>
      </c>
      <c r="BB5703" s="396" t="s">
        <v>861</v>
      </c>
      <c r="BC5703" t="str">
        <f t="shared" si="496"/>
        <v>RGR</v>
      </c>
      <c r="BD5703" t="str">
        <f t="shared" si="497"/>
        <v>NAoMe_initial_age_decades_80cap</v>
      </c>
      <c r="BE5703" s="397" t="s">
        <v>862</v>
      </c>
      <c r="BF5703" t="str">
        <f t="shared" si="498"/>
        <v>30-39 yrs</v>
      </c>
      <c r="BG5703">
        <f t="shared" si="499"/>
        <v>2</v>
      </c>
      <c r="BH5703" s="398">
        <f t="shared" si="500"/>
        <v>4.6509999781847E-2</v>
      </c>
      <c r="BO5703" s="33"/>
    </row>
    <row r="5704" spans="1:67">
      <c r="A5704" s="316" t="s">
        <v>27</v>
      </c>
      <c r="B5704" t="s">
        <v>380</v>
      </c>
      <c r="C5704" t="s">
        <v>910</v>
      </c>
      <c r="D5704" t="s">
        <v>314</v>
      </c>
      <c r="E5704" s="316" t="s">
        <v>227</v>
      </c>
      <c r="F5704" s="316" t="s">
        <v>228</v>
      </c>
      <c r="G5704" s="316" t="s">
        <v>431</v>
      </c>
      <c r="H5704" s="316" t="s">
        <v>432</v>
      </c>
      <c r="I5704" s="316" t="s">
        <v>310</v>
      </c>
      <c r="J5704" s="316" t="s">
        <v>279</v>
      </c>
      <c r="K5704" s="36">
        <v>2</v>
      </c>
      <c r="L5704" s="317">
        <v>4.6509999781847E-2</v>
      </c>
      <c r="M5704" s="317"/>
      <c r="N5704" s="36">
        <v>140</v>
      </c>
      <c r="O5704" s="317">
        <v>0.1111100018024445</v>
      </c>
      <c r="P5704" s="317"/>
      <c r="Q5704" s="36">
        <v>1024</v>
      </c>
      <c r="R5704" s="317">
        <v>0.1026899963617325</v>
      </c>
      <c r="S5704" s="317"/>
      <c r="T5704" t="s">
        <v>380</v>
      </c>
      <c r="BA5704" s="395">
        <v>1</v>
      </c>
      <c r="BB5704" s="396" t="s">
        <v>861</v>
      </c>
      <c r="BC5704" t="str">
        <f t="shared" si="496"/>
        <v>RGR</v>
      </c>
      <c r="BD5704" t="str">
        <f t="shared" si="497"/>
        <v>NAoMe_initial_age_decades_80cap</v>
      </c>
      <c r="BE5704" s="397" t="s">
        <v>862</v>
      </c>
      <c r="BF5704" t="str">
        <f t="shared" si="498"/>
        <v>40-49 yrs</v>
      </c>
      <c r="BG5704">
        <f t="shared" si="499"/>
        <v>2</v>
      </c>
      <c r="BH5704" s="398">
        <f t="shared" si="500"/>
        <v>4.6509999781847E-2</v>
      </c>
      <c r="BO5704" s="33"/>
    </row>
    <row r="5705" spans="1:67">
      <c r="A5705" s="316" t="s">
        <v>27</v>
      </c>
      <c r="B5705" t="s">
        <v>380</v>
      </c>
      <c r="C5705" t="s">
        <v>910</v>
      </c>
      <c r="D5705" t="s">
        <v>314</v>
      </c>
      <c r="E5705" s="316" t="s">
        <v>227</v>
      </c>
      <c r="F5705" s="316" t="s">
        <v>228</v>
      </c>
      <c r="G5705" s="316" t="s">
        <v>431</v>
      </c>
      <c r="H5705" s="316" t="s">
        <v>432</v>
      </c>
      <c r="I5705" s="316" t="s">
        <v>310</v>
      </c>
      <c r="J5705" s="316" t="s">
        <v>280</v>
      </c>
      <c r="K5705" s="36">
        <v>8</v>
      </c>
      <c r="L5705" s="317">
        <v>0.1860499978065491</v>
      </c>
      <c r="M5705" s="317"/>
      <c r="N5705" s="36">
        <v>190</v>
      </c>
      <c r="O5705" s="317">
        <v>0.1507900059223175</v>
      </c>
      <c r="P5705" s="317"/>
      <c r="Q5705" s="36">
        <v>1733</v>
      </c>
      <c r="R5705" s="317">
        <v>0.17378999292850489</v>
      </c>
      <c r="S5705" s="317"/>
      <c r="T5705" t="s">
        <v>380</v>
      </c>
      <c r="BA5705" s="395">
        <v>1</v>
      </c>
      <c r="BB5705" s="396" t="s">
        <v>861</v>
      </c>
      <c r="BC5705" t="str">
        <f t="shared" si="496"/>
        <v>RGR</v>
      </c>
      <c r="BD5705" t="str">
        <f t="shared" si="497"/>
        <v>NAoMe_initial_age_decades_80cap</v>
      </c>
      <c r="BE5705" s="397" t="s">
        <v>862</v>
      </c>
      <c r="BF5705" t="str">
        <f t="shared" si="498"/>
        <v>50-59 yrs</v>
      </c>
      <c r="BG5705">
        <f t="shared" si="499"/>
        <v>8</v>
      </c>
      <c r="BH5705" s="398">
        <f t="shared" si="500"/>
        <v>0.1860499978065491</v>
      </c>
      <c r="BO5705" s="33"/>
    </row>
    <row r="5706" spans="1:67">
      <c r="A5706" s="316" t="s">
        <v>27</v>
      </c>
      <c r="B5706" t="s">
        <v>380</v>
      </c>
      <c r="C5706" t="s">
        <v>910</v>
      </c>
      <c r="D5706" t="s">
        <v>314</v>
      </c>
      <c r="E5706" s="316" t="s">
        <v>227</v>
      </c>
      <c r="F5706" s="316" t="s">
        <v>228</v>
      </c>
      <c r="G5706" s="316" t="s">
        <v>431</v>
      </c>
      <c r="H5706" s="316" t="s">
        <v>432</v>
      </c>
      <c r="I5706" s="316" t="s">
        <v>310</v>
      </c>
      <c r="J5706" s="316" t="s">
        <v>281</v>
      </c>
      <c r="K5706" s="36">
        <v>13</v>
      </c>
      <c r="L5706" s="317">
        <v>0.30232998728752142</v>
      </c>
      <c r="M5706" s="317"/>
      <c r="N5706" s="36">
        <v>238</v>
      </c>
      <c r="O5706" s="317">
        <v>0.1888899952173233</v>
      </c>
      <c r="P5706" s="317"/>
      <c r="Q5706" s="36">
        <v>1931</v>
      </c>
      <c r="R5706" s="317">
        <v>0.19363999366760251</v>
      </c>
      <c r="S5706" s="317"/>
      <c r="T5706" t="s">
        <v>380</v>
      </c>
      <c r="BA5706" s="395">
        <v>1</v>
      </c>
      <c r="BB5706" s="396" t="s">
        <v>861</v>
      </c>
      <c r="BC5706" t="str">
        <f t="shared" si="496"/>
        <v>RGR</v>
      </c>
      <c r="BD5706" t="str">
        <f t="shared" si="497"/>
        <v>NAoMe_initial_age_decades_80cap</v>
      </c>
      <c r="BE5706" s="397" t="s">
        <v>862</v>
      </c>
      <c r="BF5706" t="str">
        <f t="shared" si="498"/>
        <v>60-69 yrs</v>
      </c>
      <c r="BG5706">
        <f t="shared" si="499"/>
        <v>13</v>
      </c>
      <c r="BH5706" s="398">
        <f t="shared" si="500"/>
        <v>0.30232998728752142</v>
      </c>
      <c r="BO5706" s="33"/>
    </row>
    <row r="5707" spans="1:67">
      <c r="A5707" s="316" t="s">
        <v>27</v>
      </c>
      <c r="B5707" t="s">
        <v>380</v>
      </c>
      <c r="C5707" t="s">
        <v>910</v>
      </c>
      <c r="D5707" t="s">
        <v>314</v>
      </c>
      <c r="E5707" s="316" t="s">
        <v>227</v>
      </c>
      <c r="F5707" s="316" t="s">
        <v>228</v>
      </c>
      <c r="G5707" s="316" t="s">
        <v>431</v>
      </c>
      <c r="H5707" s="316" t="s">
        <v>432</v>
      </c>
      <c r="I5707" s="316" t="s">
        <v>310</v>
      </c>
      <c r="J5707" s="316" t="s">
        <v>282</v>
      </c>
      <c r="K5707" s="36">
        <v>9</v>
      </c>
      <c r="L5707" s="317">
        <v>0.20929999649524689</v>
      </c>
      <c r="M5707" s="317"/>
      <c r="N5707" s="36">
        <v>339</v>
      </c>
      <c r="O5707" s="317">
        <v>0.2690500020980835</v>
      </c>
      <c r="P5707" s="317"/>
      <c r="Q5707" s="36">
        <v>2493</v>
      </c>
      <c r="R5707" s="317">
        <v>0.25</v>
      </c>
      <c r="S5707" s="317"/>
      <c r="T5707" t="s">
        <v>380</v>
      </c>
      <c r="BA5707" s="395">
        <v>1</v>
      </c>
      <c r="BB5707" s="396" t="s">
        <v>861</v>
      </c>
      <c r="BC5707" t="str">
        <f t="shared" si="496"/>
        <v>RGR</v>
      </c>
      <c r="BD5707" t="str">
        <f t="shared" si="497"/>
        <v>NAoMe_initial_age_decades_80cap</v>
      </c>
      <c r="BE5707" s="397" t="s">
        <v>862</v>
      </c>
      <c r="BF5707" t="str">
        <f t="shared" si="498"/>
        <v>70-79 yrs</v>
      </c>
      <c r="BG5707">
        <f t="shared" si="499"/>
        <v>9</v>
      </c>
      <c r="BH5707" s="398">
        <f t="shared" si="500"/>
        <v>0.20929999649524689</v>
      </c>
      <c r="BO5707" s="33"/>
    </row>
    <row r="5708" spans="1:67">
      <c r="A5708" s="316" t="s">
        <v>27</v>
      </c>
      <c r="B5708" t="s">
        <v>380</v>
      </c>
      <c r="C5708" t="s">
        <v>910</v>
      </c>
      <c r="D5708" t="s">
        <v>314</v>
      </c>
      <c r="E5708" s="316" t="s">
        <v>227</v>
      </c>
      <c r="F5708" s="316" t="s">
        <v>228</v>
      </c>
      <c r="G5708" s="316" t="s">
        <v>431</v>
      </c>
      <c r="H5708" s="316" t="s">
        <v>432</v>
      </c>
      <c r="I5708" s="316" t="s">
        <v>310</v>
      </c>
      <c r="J5708" s="316" t="s">
        <v>283</v>
      </c>
      <c r="K5708" s="36">
        <v>9</v>
      </c>
      <c r="L5708" s="317">
        <v>0.20929999649524689</v>
      </c>
      <c r="M5708" s="317"/>
      <c r="N5708" s="36">
        <v>293</v>
      </c>
      <c r="O5708" s="317">
        <v>0.2325399965047836</v>
      </c>
      <c r="P5708" s="317"/>
      <c r="Q5708" s="36">
        <v>2292</v>
      </c>
      <c r="R5708" s="317">
        <v>0.2298399955034256</v>
      </c>
      <c r="S5708" s="317"/>
      <c r="T5708" t="s">
        <v>380</v>
      </c>
      <c r="BA5708" s="395">
        <v>1</v>
      </c>
      <c r="BB5708" s="396" t="s">
        <v>861</v>
      </c>
      <c r="BC5708" t="str">
        <f t="shared" si="496"/>
        <v>RGR</v>
      </c>
      <c r="BD5708" t="str">
        <f t="shared" si="497"/>
        <v>NAoMe_initial_age_decades_80cap</v>
      </c>
      <c r="BE5708" s="397" t="s">
        <v>862</v>
      </c>
      <c r="BF5708" t="str">
        <f t="shared" si="498"/>
        <v>80+ yrs</v>
      </c>
      <c r="BG5708">
        <f t="shared" si="499"/>
        <v>9</v>
      </c>
      <c r="BH5708" s="398">
        <f t="shared" si="500"/>
        <v>0.20929999649524689</v>
      </c>
      <c r="BO5708" s="33"/>
    </row>
    <row r="5709" spans="1:67">
      <c r="A5709" s="316" t="s">
        <v>27</v>
      </c>
      <c r="B5709" t="s">
        <v>380</v>
      </c>
      <c r="C5709" t="s">
        <v>910</v>
      </c>
      <c r="D5709" t="s">
        <v>314</v>
      </c>
      <c r="E5709" s="316" t="s">
        <v>227</v>
      </c>
      <c r="F5709" s="316" t="s">
        <v>228</v>
      </c>
      <c r="G5709" s="316" t="s">
        <v>431</v>
      </c>
      <c r="H5709" s="316" t="s">
        <v>432</v>
      </c>
      <c r="I5709" s="316" t="s">
        <v>341</v>
      </c>
      <c r="J5709" s="316" t="s">
        <v>13</v>
      </c>
      <c r="K5709" s="36">
        <v>31</v>
      </c>
      <c r="L5709" s="317">
        <v>0.72092998027801514</v>
      </c>
      <c r="M5709" s="317">
        <v>0.72092998027801514</v>
      </c>
      <c r="N5709" s="36">
        <v>880</v>
      </c>
      <c r="O5709" s="317">
        <v>0.69840997457504272</v>
      </c>
      <c r="P5709" s="317">
        <v>0.71777999401092529</v>
      </c>
      <c r="Q5709" s="36">
        <v>6753</v>
      </c>
      <c r="R5709" s="317">
        <v>0.67720001935958862</v>
      </c>
      <c r="S5709" s="317">
        <v>0.69554001092910767</v>
      </c>
      <c r="T5709" t="s">
        <v>380</v>
      </c>
      <c r="BA5709" s="395">
        <v>1</v>
      </c>
      <c r="BB5709" s="396" t="s">
        <v>861</v>
      </c>
      <c r="BC5709" t="str">
        <f t="shared" si="496"/>
        <v>RGR</v>
      </c>
      <c r="BD5709" t="str">
        <f t="shared" si="497"/>
        <v>NAoMe_initial_ch_score_2cap</v>
      </c>
      <c r="BE5709" s="397" t="s">
        <v>862</v>
      </c>
      <c r="BF5709" t="str">
        <f t="shared" si="498"/>
        <v>0</v>
      </c>
      <c r="BG5709">
        <f t="shared" si="499"/>
        <v>31</v>
      </c>
      <c r="BH5709" s="398">
        <f t="shared" si="500"/>
        <v>0.72092998027801514</v>
      </c>
      <c r="BO5709" s="33"/>
    </row>
    <row r="5710" spans="1:67">
      <c r="A5710" s="316" t="s">
        <v>27</v>
      </c>
      <c r="B5710" t="s">
        <v>380</v>
      </c>
      <c r="C5710" t="s">
        <v>910</v>
      </c>
      <c r="D5710" t="s">
        <v>314</v>
      </c>
      <c r="E5710" s="316" t="s">
        <v>227</v>
      </c>
      <c r="F5710" s="316" t="s">
        <v>228</v>
      </c>
      <c r="G5710" s="316" t="s">
        <v>431</v>
      </c>
      <c r="H5710" s="316" t="s">
        <v>432</v>
      </c>
      <c r="I5710" s="316" t="s">
        <v>341</v>
      </c>
      <c r="J5710" s="316" t="s">
        <v>14</v>
      </c>
      <c r="K5710" s="36">
        <v>5</v>
      </c>
      <c r="L5710" s="317">
        <v>0.1162799969315529</v>
      </c>
      <c r="M5710" s="317">
        <v>0.1162799969315529</v>
      </c>
      <c r="N5710" s="36">
        <v>186</v>
      </c>
      <c r="O5710" s="317">
        <v>0.1476200073957443</v>
      </c>
      <c r="P5710" s="317">
        <v>0.15171000361442569</v>
      </c>
      <c r="Q5710" s="36">
        <v>1630</v>
      </c>
      <c r="R5710" s="317">
        <v>0.16346000134944921</v>
      </c>
      <c r="S5710" s="317">
        <v>0.16788999736309049</v>
      </c>
      <c r="T5710" t="s">
        <v>380</v>
      </c>
      <c r="BA5710" s="395">
        <v>1</v>
      </c>
      <c r="BB5710" s="396" t="s">
        <v>861</v>
      </c>
      <c r="BC5710" t="str">
        <f t="shared" si="496"/>
        <v>RGR</v>
      </c>
      <c r="BD5710" t="str">
        <f t="shared" si="497"/>
        <v>NAoMe_initial_ch_score_2cap</v>
      </c>
      <c r="BE5710" s="397" t="s">
        <v>862</v>
      </c>
      <c r="BF5710" t="str">
        <f t="shared" si="498"/>
        <v>1</v>
      </c>
      <c r="BG5710">
        <f t="shared" si="499"/>
        <v>5</v>
      </c>
      <c r="BH5710" s="398">
        <f t="shared" si="500"/>
        <v>0.1162799969315529</v>
      </c>
      <c r="BO5710" s="33"/>
    </row>
    <row r="5711" spans="1:67">
      <c r="A5711" s="316" t="s">
        <v>27</v>
      </c>
      <c r="B5711" t="s">
        <v>380</v>
      </c>
      <c r="C5711" t="s">
        <v>910</v>
      </c>
      <c r="D5711" t="s">
        <v>314</v>
      </c>
      <c r="E5711" s="316" t="s">
        <v>227</v>
      </c>
      <c r="F5711" s="316" t="s">
        <v>228</v>
      </c>
      <c r="G5711" s="316" t="s">
        <v>431</v>
      </c>
      <c r="H5711" s="316" t="s">
        <v>432</v>
      </c>
      <c r="I5711" s="316" t="s">
        <v>341</v>
      </c>
      <c r="J5711" s="316" t="s">
        <v>301</v>
      </c>
      <c r="K5711" s="36">
        <v>7</v>
      </c>
      <c r="L5711" s="317">
        <v>0.16279000043869021</v>
      </c>
      <c r="M5711" s="317">
        <v>0.16279000043869021</v>
      </c>
      <c r="N5711" s="36">
        <v>160</v>
      </c>
      <c r="O5711" s="317">
        <v>0.1269800066947937</v>
      </c>
      <c r="P5711" s="317">
        <v>0.13051000237464899</v>
      </c>
      <c r="Q5711" s="36">
        <v>1326</v>
      </c>
      <c r="R5711" s="317">
        <v>0.132970005273819</v>
      </c>
      <c r="S5711" s="317">
        <v>0.13657000660896301</v>
      </c>
      <c r="T5711" t="s">
        <v>380</v>
      </c>
      <c r="BA5711" s="395">
        <v>1</v>
      </c>
      <c r="BB5711" s="396" t="s">
        <v>861</v>
      </c>
      <c r="BC5711" t="str">
        <f t="shared" si="496"/>
        <v>RGR</v>
      </c>
      <c r="BD5711" t="str">
        <f t="shared" si="497"/>
        <v>NAoMe_initial_ch_score_2cap</v>
      </c>
      <c r="BE5711" s="397" t="s">
        <v>862</v>
      </c>
      <c r="BF5711" t="str">
        <f t="shared" si="498"/>
        <v>2+</v>
      </c>
      <c r="BG5711">
        <f t="shared" si="499"/>
        <v>7</v>
      </c>
      <c r="BH5711" s="398">
        <f t="shared" si="500"/>
        <v>0.16279000043869021</v>
      </c>
      <c r="BO5711" s="33"/>
    </row>
    <row r="5712" spans="1:67">
      <c r="A5712" s="316" t="s">
        <v>27</v>
      </c>
      <c r="B5712" t="s">
        <v>380</v>
      </c>
      <c r="C5712" t="s">
        <v>910</v>
      </c>
      <c r="D5712" t="s">
        <v>314</v>
      </c>
      <c r="E5712" s="316" t="s">
        <v>227</v>
      </c>
      <c r="F5712" s="316" t="s">
        <v>228</v>
      </c>
      <c r="G5712" s="316" t="s">
        <v>431</v>
      </c>
      <c r="H5712" s="316" t="s">
        <v>432</v>
      </c>
      <c r="I5712" s="316" t="s">
        <v>341</v>
      </c>
      <c r="J5712" s="316" t="s">
        <v>260</v>
      </c>
      <c r="K5712" s="36">
        <v>0</v>
      </c>
      <c r="L5712" s="317">
        <v>0</v>
      </c>
      <c r="M5712" s="317"/>
      <c r="N5712" s="36">
        <v>34</v>
      </c>
      <c r="O5712" s="317">
        <v>2.6979999616742131E-2</v>
      </c>
      <c r="P5712" s="317"/>
      <c r="Q5712" s="36">
        <v>263</v>
      </c>
      <c r="R5712" s="317">
        <v>2.6370000094175339E-2</v>
      </c>
      <c r="S5712" s="317"/>
      <c r="T5712" t="s">
        <v>380</v>
      </c>
      <c r="BA5712" s="395">
        <v>1</v>
      </c>
      <c r="BB5712" s="396" t="s">
        <v>861</v>
      </c>
      <c r="BC5712" t="str">
        <f t="shared" si="496"/>
        <v>RGR</v>
      </c>
      <c r="BD5712" t="str">
        <f t="shared" si="497"/>
        <v>NAoMe_initial_ch_score_2cap</v>
      </c>
      <c r="BE5712" s="397" t="s">
        <v>862</v>
      </c>
      <c r="BF5712" t="str">
        <f t="shared" si="498"/>
        <v>Unknown</v>
      </c>
      <c r="BG5712">
        <f t="shared" si="499"/>
        <v>0</v>
      </c>
      <c r="BH5712" s="398">
        <f t="shared" si="500"/>
        <v>0</v>
      </c>
      <c r="BO5712" s="33"/>
    </row>
    <row r="5713" spans="1:67">
      <c r="A5713" s="316" t="s">
        <v>27</v>
      </c>
      <c r="B5713" t="s">
        <v>380</v>
      </c>
      <c r="C5713" t="s">
        <v>910</v>
      </c>
      <c r="D5713" t="s">
        <v>314</v>
      </c>
      <c r="E5713" s="316" t="s">
        <v>227</v>
      </c>
      <c r="F5713" s="316" t="s">
        <v>228</v>
      </c>
      <c r="G5713" s="316" t="s">
        <v>431</v>
      </c>
      <c r="H5713" s="316" t="s">
        <v>432</v>
      </c>
      <c r="I5713" s="316" t="s">
        <v>309</v>
      </c>
      <c r="J5713" s="316" t="s">
        <v>289</v>
      </c>
      <c r="K5713" s="36">
        <v>9</v>
      </c>
      <c r="L5713" s="317">
        <v>0.20929999649524689</v>
      </c>
      <c r="M5713" s="317"/>
      <c r="N5713" s="36">
        <v>422</v>
      </c>
      <c r="O5713" s="317">
        <v>0.33491998910903931</v>
      </c>
      <c r="P5713" s="317"/>
      <c r="Q5713" s="36">
        <v>3283</v>
      </c>
      <c r="R5713" s="317">
        <v>0.3292199969291687</v>
      </c>
      <c r="S5713" s="317"/>
      <c r="T5713" t="s">
        <v>380</v>
      </c>
      <c r="BA5713" s="395">
        <v>1</v>
      </c>
      <c r="BB5713" s="396" t="s">
        <v>861</v>
      </c>
      <c r="BC5713" t="str">
        <f t="shared" si="496"/>
        <v>RGR</v>
      </c>
      <c r="BD5713" t="str">
        <f t="shared" si="497"/>
        <v>NAoMe_initial_diagnosis_year</v>
      </c>
      <c r="BE5713" s="397" t="s">
        <v>862</v>
      </c>
      <c r="BF5713" t="str">
        <f t="shared" si="498"/>
        <v>2021</v>
      </c>
      <c r="BG5713">
        <f t="shared" si="499"/>
        <v>9</v>
      </c>
      <c r="BH5713" s="398">
        <f t="shared" si="500"/>
        <v>0.20929999649524689</v>
      </c>
      <c r="BO5713" s="33"/>
    </row>
    <row r="5714" spans="1:67">
      <c r="A5714" s="316" t="s">
        <v>27</v>
      </c>
      <c r="B5714" t="s">
        <v>380</v>
      </c>
      <c r="C5714" t="s">
        <v>910</v>
      </c>
      <c r="D5714" t="s">
        <v>314</v>
      </c>
      <c r="E5714" s="316" t="s">
        <v>227</v>
      </c>
      <c r="F5714" s="316" t="s">
        <v>228</v>
      </c>
      <c r="G5714" s="316" t="s">
        <v>431</v>
      </c>
      <c r="H5714" s="316" t="s">
        <v>432</v>
      </c>
      <c r="I5714" s="316" t="s">
        <v>309</v>
      </c>
      <c r="J5714" s="316" t="s">
        <v>816</v>
      </c>
      <c r="K5714" s="36">
        <v>17</v>
      </c>
      <c r="L5714" s="317">
        <v>0.39535000920295721</v>
      </c>
      <c r="M5714" s="317"/>
      <c r="N5714" s="36">
        <v>414</v>
      </c>
      <c r="O5714" s="317">
        <v>0.32857000827789312</v>
      </c>
      <c r="P5714" s="317"/>
      <c r="Q5714" s="36">
        <v>3315</v>
      </c>
      <c r="R5714" s="317">
        <v>0.33243000507354742</v>
      </c>
      <c r="S5714" s="317"/>
      <c r="T5714" t="s">
        <v>380</v>
      </c>
      <c r="BA5714" s="395">
        <v>1</v>
      </c>
      <c r="BB5714" s="396" t="s">
        <v>861</v>
      </c>
      <c r="BC5714" t="str">
        <f t="shared" si="496"/>
        <v>RGR</v>
      </c>
      <c r="BD5714" t="str">
        <f t="shared" si="497"/>
        <v>NAoMe_initial_diagnosis_year</v>
      </c>
      <c r="BE5714" s="397" t="s">
        <v>862</v>
      </c>
      <c r="BF5714" t="str">
        <f t="shared" si="498"/>
        <v>2022</v>
      </c>
      <c r="BG5714">
        <f t="shared" si="499"/>
        <v>17</v>
      </c>
      <c r="BH5714" s="398">
        <f t="shared" si="500"/>
        <v>0.39535000920295721</v>
      </c>
      <c r="BO5714" s="33"/>
    </row>
    <row r="5715" spans="1:67">
      <c r="A5715" s="316" t="s">
        <v>27</v>
      </c>
      <c r="B5715" t="s">
        <v>380</v>
      </c>
      <c r="C5715" t="s">
        <v>910</v>
      </c>
      <c r="D5715" t="s">
        <v>314</v>
      </c>
      <c r="E5715" s="316" t="s">
        <v>227</v>
      </c>
      <c r="F5715" s="316" t="s">
        <v>228</v>
      </c>
      <c r="G5715" s="316" t="s">
        <v>431</v>
      </c>
      <c r="H5715" s="316" t="s">
        <v>432</v>
      </c>
      <c r="I5715" s="316" t="s">
        <v>309</v>
      </c>
      <c r="J5715" s="316" t="s">
        <v>946</v>
      </c>
      <c r="K5715" s="36">
        <v>17</v>
      </c>
      <c r="L5715" s="317">
        <v>0.39535000920295721</v>
      </c>
      <c r="M5715" s="317"/>
      <c r="N5715" s="36">
        <v>424</v>
      </c>
      <c r="O5715" s="317">
        <v>0.33651000261306763</v>
      </c>
      <c r="P5715" s="317"/>
      <c r="Q5715" s="36">
        <v>3374</v>
      </c>
      <c r="R5715" s="317">
        <v>0.33834999799728388</v>
      </c>
      <c r="S5715" s="317"/>
      <c r="T5715" t="s">
        <v>380</v>
      </c>
      <c r="BA5715" s="395">
        <v>1</v>
      </c>
      <c r="BB5715" s="396" t="s">
        <v>861</v>
      </c>
      <c r="BC5715" t="str">
        <f t="shared" si="496"/>
        <v>RGR</v>
      </c>
      <c r="BD5715" t="str">
        <f t="shared" si="497"/>
        <v>NAoMe_initial_diagnosis_year</v>
      </c>
      <c r="BE5715" s="397" t="s">
        <v>862</v>
      </c>
      <c r="BF5715" t="str">
        <f t="shared" si="498"/>
        <v>2023</v>
      </c>
      <c r="BG5715">
        <f t="shared" si="499"/>
        <v>17</v>
      </c>
      <c r="BH5715" s="398">
        <f t="shared" si="500"/>
        <v>0.39535000920295721</v>
      </c>
      <c r="BO5715" s="33"/>
    </row>
    <row r="5716" spans="1:67">
      <c r="A5716" s="316" t="s">
        <v>27</v>
      </c>
      <c r="B5716" t="s">
        <v>380</v>
      </c>
      <c r="C5716" t="s">
        <v>910</v>
      </c>
      <c r="D5716" t="s">
        <v>314</v>
      </c>
      <c r="E5716" s="316" t="s">
        <v>227</v>
      </c>
      <c r="F5716" s="316" t="s">
        <v>228</v>
      </c>
      <c r="G5716" s="316" t="s">
        <v>431</v>
      </c>
      <c r="H5716" s="316" t="s">
        <v>432</v>
      </c>
      <c r="I5716" s="316" t="s">
        <v>331</v>
      </c>
      <c r="J5716" s="316" t="s">
        <v>332</v>
      </c>
      <c r="K5716" s="36">
        <v>2</v>
      </c>
      <c r="L5716" s="317">
        <v>4.6509999781847E-2</v>
      </c>
      <c r="M5716" s="317">
        <v>5.2629999816417687E-2</v>
      </c>
      <c r="N5716" s="36">
        <v>49</v>
      </c>
      <c r="O5716" s="317">
        <v>3.8890000432729721E-2</v>
      </c>
      <c r="P5716" s="317">
        <v>4.2649999260902398E-2</v>
      </c>
      <c r="Q5716" s="36">
        <v>434</v>
      </c>
      <c r="R5716" s="317">
        <v>4.3519999831914902E-2</v>
      </c>
      <c r="S5716" s="317">
        <v>5.2159998565912247E-2</v>
      </c>
      <c r="T5716" t="s">
        <v>380</v>
      </c>
      <c r="BA5716" s="395">
        <v>1</v>
      </c>
      <c r="BB5716" s="396" t="s">
        <v>861</v>
      </c>
      <c r="BC5716" t="str">
        <f t="shared" si="496"/>
        <v>RGR</v>
      </c>
      <c r="BD5716" t="str">
        <f t="shared" si="497"/>
        <v>NAoMe_initial_disease_group</v>
      </c>
      <c r="BE5716" s="397" t="s">
        <v>862</v>
      </c>
      <c r="BF5716" t="str">
        <f t="shared" si="498"/>
        <v>Advanced M0</v>
      </c>
      <c r="BG5716">
        <f t="shared" si="499"/>
        <v>2</v>
      </c>
      <c r="BH5716" s="398">
        <f t="shared" si="500"/>
        <v>4.6509999781847E-2</v>
      </c>
      <c r="BO5716" s="33"/>
    </row>
    <row r="5717" spans="1:67">
      <c r="A5717" s="316" t="s">
        <v>27</v>
      </c>
      <c r="B5717" t="s">
        <v>380</v>
      </c>
      <c r="C5717" t="s">
        <v>910</v>
      </c>
      <c r="D5717" t="s">
        <v>314</v>
      </c>
      <c r="E5717" s="316" t="s">
        <v>227</v>
      </c>
      <c r="F5717" s="316" t="s">
        <v>228</v>
      </c>
      <c r="G5717" s="316" t="s">
        <v>431</v>
      </c>
      <c r="H5717" s="316" t="s">
        <v>432</v>
      </c>
      <c r="I5717" s="316" t="s">
        <v>331</v>
      </c>
      <c r="J5717" s="316" t="s">
        <v>333</v>
      </c>
      <c r="K5717" s="36">
        <v>12</v>
      </c>
      <c r="L5717" s="317">
        <v>0.27906998991966248</v>
      </c>
      <c r="M5717" s="317">
        <v>0.31578999757766718</v>
      </c>
      <c r="N5717" s="36">
        <v>877</v>
      </c>
      <c r="O5717" s="317">
        <v>0.69603002071380615</v>
      </c>
      <c r="P5717" s="317">
        <v>0.76327002048492432</v>
      </c>
      <c r="Q5717" s="36">
        <v>6159</v>
      </c>
      <c r="R5717" s="317">
        <v>0.6176300048828125</v>
      </c>
      <c r="S5717" s="317">
        <v>0.74026000499725342</v>
      </c>
      <c r="T5717" t="s">
        <v>380</v>
      </c>
      <c r="BA5717" s="395">
        <v>1</v>
      </c>
      <c r="BB5717" s="396" t="s">
        <v>861</v>
      </c>
      <c r="BC5717" t="str">
        <f t="shared" si="496"/>
        <v>RGR</v>
      </c>
      <c r="BD5717" t="str">
        <f t="shared" si="497"/>
        <v>NAoMe_initial_disease_group</v>
      </c>
      <c r="BE5717" s="397" t="s">
        <v>862</v>
      </c>
      <c r="BF5717" t="str">
        <f t="shared" si="498"/>
        <v>Advanced M1</v>
      </c>
      <c r="BG5717">
        <f t="shared" si="499"/>
        <v>12</v>
      </c>
      <c r="BH5717" s="398">
        <f t="shared" si="500"/>
        <v>0.27906998991966248</v>
      </c>
      <c r="BO5717" s="33"/>
    </row>
    <row r="5718" spans="1:67">
      <c r="A5718" s="316" t="s">
        <v>27</v>
      </c>
      <c r="B5718" t="s">
        <v>380</v>
      </c>
      <c r="C5718" t="s">
        <v>910</v>
      </c>
      <c r="D5718" t="s">
        <v>314</v>
      </c>
      <c r="E5718" s="316" t="s">
        <v>227</v>
      </c>
      <c r="F5718" s="316" t="s">
        <v>228</v>
      </c>
      <c r="G5718" s="316" t="s">
        <v>431</v>
      </c>
      <c r="H5718" s="316" t="s">
        <v>432</v>
      </c>
      <c r="I5718" s="316" t="s">
        <v>331</v>
      </c>
      <c r="J5718" s="316" t="s">
        <v>334</v>
      </c>
      <c r="K5718" s="36">
        <v>0</v>
      </c>
      <c r="L5718" s="317">
        <v>0</v>
      </c>
      <c r="M5718" s="317">
        <v>0</v>
      </c>
      <c r="N5718" s="36">
        <v>6</v>
      </c>
      <c r="O5718" s="317">
        <v>4.7599999234080306E-3</v>
      </c>
      <c r="P5718" s="317">
        <v>5.2200001664459714E-3</v>
      </c>
      <c r="Q5718" s="36">
        <v>64</v>
      </c>
      <c r="R5718" s="317">
        <v>6.4199999906122676E-3</v>
      </c>
      <c r="S5718" s="317">
        <v>7.689999882131815E-3</v>
      </c>
      <c r="T5718" t="s">
        <v>380</v>
      </c>
      <c r="BA5718" s="395">
        <v>1</v>
      </c>
      <c r="BB5718" s="396" t="s">
        <v>861</v>
      </c>
      <c r="BC5718" t="str">
        <f t="shared" si="496"/>
        <v>RGR</v>
      </c>
      <c r="BD5718" t="str">
        <f t="shared" si="497"/>
        <v>NAoMe_initial_disease_group</v>
      </c>
      <c r="BE5718" s="397" t="s">
        <v>862</v>
      </c>
      <c r="BF5718" t="str">
        <f t="shared" si="498"/>
        <v>DCIS</v>
      </c>
      <c r="BG5718">
        <f t="shared" si="499"/>
        <v>0</v>
      </c>
      <c r="BH5718" s="398">
        <f t="shared" si="500"/>
        <v>0</v>
      </c>
      <c r="BO5718" s="33"/>
    </row>
    <row r="5719" spans="1:67">
      <c r="A5719" s="316" t="s">
        <v>27</v>
      </c>
      <c r="B5719" t="s">
        <v>380</v>
      </c>
      <c r="C5719" t="s">
        <v>910</v>
      </c>
      <c r="D5719" t="s">
        <v>314</v>
      </c>
      <c r="E5719" s="316" t="s">
        <v>227</v>
      </c>
      <c r="F5719" s="316" t="s">
        <v>228</v>
      </c>
      <c r="G5719" s="316" t="s">
        <v>431</v>
      </c>
      <c r="H5719" s="316" t="s">
        <v>432</v>
      </c>
      <c r="I5719" s="316" t="s">
        <v>331</v>
      </c>
      <c r="J5719" s="316" t="s">
        <v>335</v>
      </c>
      <c r="K5719" s="36">
        <v>24</v>
      </c>
      <c r="L5719" s="317">
        <v>0.55813997983932495</v>
      </c>
      <c r="M5719" s="317">
        <v>0.63157999515533447</v>
      </c>
      <c r="N5719" s="36">
        <v>217</v>
      </c>
      <c r="O5719" s="317">
        <v>0.17222000658512121</v>
      </c>
      <c r="P5719" s="317">
        <v>0.18885999917984009</v>
      </c>
      <c r="Q5719" s="36">
        <v>1663</v>
      </c>
      <c r="R5719" s="317">
        <v>0.16676999628543851</v>
      </c>
      <c r="S5719" s="317">
        <v>0.19988000392913821</v>
      </c>
      <c r="T5719" t="s">
        <v>380</v>
      </c>
      <c r="BA5719" s="395">
        <v>1</v>
      </c>
      <c r="BB5719" s="396" t="s">
        <v>861</v>
      </c>
      <c r="BC5719" t="str">
        <f t="shared" si="496"/>
        <v>RGR</v>
      </c>
      <c r="BD5719" t="str">
        <f t="shared" si="497"/>
        <v>NAoMe_initial_disease_group</v>
      </c>
      <c r="BE5719" s="397" t="s">
        <v>862</v>
      </c>
      <c r="BF5719" t="str">
        <f t="shared" si="498"/>
        <v>Early invasive</v>
      </c>
      <c r="BG5719">
        <f t="shared" si="499"/>
        <v>24</v>
      </c>
      <c r="BH5719" s="398">
        <f t="shared" si="500"/>
        <v>0.55813997983932495</v>
      </c>
      <c r="BO5719" s="33"/>
    </row>
    <row r="5720" spans="1:67">
      <c r="A5720" s="316" t="s">
        <v>27</v>
      </c>
      <c r="B5720" t="s">
        <v>380</v>
      </c>
      <c r="C5720" t="s">
        <v>910</v>
      </c>
      <c r="D5720" t="s">
        <v>314</v>
      </c>
      <c r="E5720" s="316" t="s">
        <v>227</v>
      </c>
      <c r="F5720" s="316" t="s">
        <v>228</v>
      </c>
      <c r="G5720" s="316" t="s">
        <v>431</v>
      </c>
      <c r="H5720" s="316" t="s">
        <v>432</v>
      </c>
      <c r="I5720" s="316" t="s">
        <v>331</v>
      </c>
      <c r="J5720" s="316" t="s">
        <v>337</v>
      </c>
      <c r="K5720" s="36">
        <v>5</v>
      </c>
      <c r="L5720" s="317">
        <v>0.1162799969315529</v>
      </c>
      <c r="M5720" s="317"/>
      <c r="N5720" s="36">
        <v>111</v>
      </c>
      <c r="O5720" s="317">
        <v>8.8100001215934753E-2</v>
      </c>
      <c r="P5720" s="317"/>
      <c r="Q5720" s="36">
        <v>1652</v>
      </c>
      <c r="R5720" s="317">
        <v>0.1656599938869476</v>
      </c>
      <c r="S5720" s="317"/>
      <c r="T5720" t="s">
        <v>380</v>
      </c>
      <c r="BA5720" s="395">
        <v>1</v>
      </c>
      <c r="BB5720" s="396" t="s">
        <v>861</v>
      </c>
      <c r="BC5720" t="str">
        <f t="shared" si="496"/>
        <v>RGR</v>
      </c>
      <c r="BD5720" t="str">
        <f t="shared" si="497"/>
        <v>NAoMe_initial_disease_group</v>
      </c>
      <c r="BE5720" s="397" t="s">
        <v>862</v>
      </c>
      <c r="BF5720" t="str">
        <f t="shared" si="498"/>
        <v>Unknown stage</v>
      </c>
      <c r="BG5720">
        <f t="shared" si="499"/>
        <v>5</v>
      </c>
      <c r="BH5720" s="398">
        <f t="shared" si="500"/>
        <v>0.1162799969315529</v>
      </c>
      <c r="BO5720" s="33"/>
    </row>
    <row r="5721" spans="1:67">
      <c r="A5721" s="316" t="s">
        <v>27</v>
      </c>
      <c r="B5721" t="s">
        <v>380</v>
      </c>
      <c r="C5721" t="s">
        <v>910</v>
      </c>
      <c r="D5721" t="s">
        <v>314</v>
      </c>
      <c r="E5721" s="316" t="s">
        <v>227</v>
      </c>
      <c r="F5721" s="316" t="s">
        <v>228</v>
      </c>
      <c r="G5721" s="316" t="s">
        <v>431</v>
      </c>
      <c r="H5721" s="316" t="s">
        <v>432</v>
      </c>
      <c r="I5721" s="316" t="s">
        <v>656</v>
      </c>
      <c r="J5721" s="316" t="s">
        <v>286</v>
      </c>
      <c r="K5721" s="36">
        <v>0</v>
      </c>
      <c r="L5721" s="317">
        <v>0</v>
      </c>
      <c r="M5721" s="317">
        <v>0</v>
      </c>
      <c r="N5721" s="36">
        <v>36</v>
      </c>
      <c r="O5721" s="317">
        <v>2.857000008225441E-2</v>
      </c>
      <c r="P5721" s="317">
        <v>2.9389999806880951E-2</v>
      </c>
      <c r="Q5721" s="36">
        <v>492</v>
      </c>
      <c r="R5721" s="317">
        <v>4.9339998513460159E-2</v>
      </c>
      <c r="S5721" s="317">
        <v>5.1920000463724143E-2</v>
      </c>
      <c r="T5721" t="s">
        <v>380</v>
      </c>
      <c r="BA5721" s="395">
        <v>1</v>
      </c>
      <c r="BB5721" s="396" t="s">
        <v>861</v>
      </c>
      <c r="BC5721" t="str">
        <f t="shared" si="496"/>
        <v>RGR</v>
      </c>
      <c r="BD5721" t="str">
        <f t="shared" si="497"/>
        <v>NAoMe_initial_ethnicity_grp</v>
      </c>
      <c r="BE5721" s="397" t="s">
        <v>862</v>
      </c>
      <c r="BF5721" t="str">
        <f t="shared" si="498"/>
        <v>Asian or Asian British</v>
      </c>
      <c r="BG5721">
        <f t="shared" si="499"/>
        <v>0</v>
      </c>
      <c r="BH5721" s="398">
        <f t="shared" si="500"/>
        <v>0</v>
      </c>
      <c r="BO5721" s="33"/>
    </row>
    <row r="5722" spans="1:67">
      <c r="A5722" s="316" t="s">
        <v>27</v>
      </c>
      <c r="B5722" t="s">
        <v>380</v>
      </c>
      <c r="C5722" t="s">
        <v>910</v>
      </c>
      <c r="D5722" t="s">
        <v>314</v>
      </c>
      <c r="E5722" s="316" t="s">
        <v>227</v>
      </c>
      <c r="F5722" s="316" t="s">
        <v>228</v>
      </c>
      <c r="G5722" s="316" t="s">
        <v>431</v>
      </c>
      <c r="H5722" s="316" t="s">
        <v>432</v>
      </c>
      <c r="I5722" s="316" t="s">
        <v>656</v>
      </c>
      <c r="J5722" s="316" t="s">
        <v>287</v>
      </c>
      <c r="K5722" s="36">
        <v>0</v>
      </c>
      <c r="L5722" s="317">
        <v>0</v>
      </c>
      <c r="M5722" s="317">
        <v>0</v>
      </c>
      <c r="N5722" s="36">
        <v>28</v>
      </c>
      <c r="O5722" s="317">
        <v>2.2220000624656681E-2</v>
      </c>
      <c r="P5722" s="317">
        <v>2.285999990999699E-2</v>
      </c>
      <c r="Q5722" s="36">
        <v>403</v>
      </c>
      <c r="R5722" s="317">
        <v>4.0410000830888748E-2</v>
      </c>
      <c r="S5722" s="317">
        <v>4.2520001530647278E-2</v>
      </c>
      <c r="T5722" t="s">
        <v>380</v>
      </c>
      <c r="BA5722" s="395">
        <v>1</v>
      </c>
      <c r="BB5722" s="396" t="s">
        <v>861</v>
      </c>
      <c r="BC5722" t="str">
        <f t="shared" si="496"/>
        <v>RGR</v>
      </c>
      <c r="BD5722" t="str">
        <f t="shared" si="497"/>
        <v>NAoMe_initial_ethnicity_grp</v>
      </c>
      <c r="BE5722" s="397" t="s">
        <v>862</v>
      </c>
      <c r="BF5722" t="str">
        <f t="shared" si="498"/>
        <v>Black or Black British</v>
      </c>
      <c r="BG5722">
        <f t="shared" si="499"/>
        <v>0</v>
      </c>
      <c r="BH5722" s="398">
        <f t="shared" si="500"/>
        <v>0</v>
      </c>
      <c r="BO5722" s="33"/>
    </row>
    <row r="5723" spans="1:67">
      <c r="A5723" s="316" t="s">
        <v>27</v>
      </c>
      <c r="B5723" t="s">
        <v>380</v>
      </c>
      <c r="C5723" t="s">
        <v>910</v>
      </c>
      <c r="D5723" t="s">
        <v>314</v>
      </c>
      <c r="E5723" s="316" t="s">
        <v>227</v>
      </c>
      <c r="F5723" s="316" t="s">
        <v>228</v>
      </c>
      <c r="G5723" s="316" t="s">
        <v>431</v>
      </c>
      <c r="H5723" s="316" t="s">
        <v>432</v>
      </c>
      <c r="I5723" s="316" t="s">
        <v>656</v>
      </c>
      <c r="J5723" s="316" t="s">
        <v>259</v>
      </c>
      <c r="K5723" s="36">
        <v>0</v>
      </c>
      <c r="L5723" s="317">
        <v>0</v>
      </c>
      <c r="M5723" s="317">
        <v>0</v>
      </c>
      <c r="N5723" s="36">
        <v>12</v>
      </c>
      <c r="O5723" s="317">
        <v>9.5199998468160629E-3</v>
      </c>
      <c r="P5723" s="317">
        <v>9.8000001162290573E-3</v>
      </c>
      <c r="Q5723" s="36">
        <v>98</v>
      </c>
      <c r="R5723" s="317">
        <v>9.8299998790025711E-3</v>
      </c>
      <c r="S5723" s="317">
        <v>1.0339999571442601E-2</v>
      </c>
      <c r="T5723" t="s">
        <v>380</v>
      </c>
      <c r="BA5723" s="395">
        <v>1</v>
      </c>
      <c r="BB5723" s="396" t="s">
        <v>861</v>
      </c>
      <c r="BC5723" t="str">
        <f t="shared" si="496"/>
        <v>RGR</v>
      </c>
      <c r="BD5723" t="str">
        <f t="shared" si="497"/>
        <v>NAoMe_initial_ethnicity_grp</v>
      </c>
      <c r="BE5723" s="397" t="s">
        <v>862</v>
      </c>
      <c r="BF5723" t="str">
        <f t="shared" si="498"/>
        <v>Mixed</v>
      </c>
      <c r="BG5723">
        <f t="shared" si="499"/>
        <v>0</v>
      </c>
      <c r="BH5723" s="398">
        <f t="shared" si="500"/>
        <v>0</v>
      </c>
      <c r="BO5723" s="33"/>
    </row>
    <row r="5724" spans="1:67">
      <c r="A5724" s="316" t="s">
        <v>27</v>
      </c>
      <c r="B5724" t="s">
        <v>380</v>
      </c>
      <c r="C5724" t="s">
        <v>910</v>
      </c>
      <c r="D5724" t="s">
        <v>314</v>
      </c>
      <c r="E5724" s="316" t="s">
        <v>227</v>
      </c>
      <c r="F5724" s="316" t="s">
        <v>228</v>
      </c>
      <c r="G5724" s="316" t="s">
        <v>431</v>
      </c>
      <c r="H5724" s="316" t="s">
        <v>432</v>
      </c>
      <c r="I5724" s="316" t="s">
        <v>656</v>
      </c>
      <c r="J5724" s="316" t="s">
        <v>288</v>
      </c>
      <c r="K5724" s="36">
        <v>0</v>
      </c>
      <c r="L5724" s="317">
        <v>0</v>
      </c>
      <c r="M5724" s="317">
        <v>0</v>
      </c>
      <c r="N5724" s="36">
        <v>20</v>
      </c>
      <c r="O5724" s="317">
        <v>1.5869999304413799E-2</v>
      </c>
      <c r="P5724" s="317">
        <v>1.6330000013113018E-2</v>
      </c>
      <c r="Q5724" s="36">
        <v>246</v>
      </c>
      <c r="R5724" s="317">
        <v>2.466999925673008E-2</v>
      </c>
      <c r="S5724" s="317">
        <v>2.5960000231862072E-2</v>
      </c>
      <c r="T5724" t="s">
        <v>380</v>
      </c>
      <c r="BA5724" s="395">
        <v>1</v>
      </c>
      <c r="BB5724" s="396" t="s">
        <v>861</v>
      </c>
      <c r="BC5724" t="str">
        <f t="shared" si="496"/>
        <v>RGR</v>
      </c>
      <c r="BD5724" t="str">
        <f t="shared" si="497"/>
        <v>NAoMe_initial_ethnicity_grp</v>
      </c>
      <c r="BE5724" s="397" t="s">
        <v>862</v>
      </c>
      <c r="BF5724" t="str">
        <f t="shared" si="498"/>
        <v>Other Ethnic Group</v>
      </c>
      <c r="BG5724">
        <f t="shared" si="499"/>
        <v>0</v>
      </c>
      <c r="BH5724" s="398">
        <f t="shared" si="500"/>
        <v>0</v>
      </c>
      <c r="BO5724" s="33"/>
    </row>
    <row r="5725" spans="1:67">
      <c r="A5725" s="316" t="s">
        <v>27</v>
      </c>
      <c r="B5725" t="s">
        <v>380</v>
      </c>
      <c r="C5725" t="s">
        <v>910</v>
      </c>
      <c r="D5725" t="s">
        <v>314</v>
      </c>
      <c r="E5725" s="316" t="s">
        <v>227</v>
      </c>
      <c r="F5725" s="316" t="s">
        <v>228</v>
      </c>
      <c r="G5725" s="316" t="s">
        <v>431</v>
      </c>
      <c r="H5725" s="316" t="s">
        <v>432</v>
      </c>
      <c r="I5725" s="316" t="s">
        <v>656</v>
      </c>
      <c r="J5725" s="316" t="s">
        <v>260</v>
      </c>
      <c r="K5725" s="36">
        <v>1</v>
      </c>
      <c r="L5725" s="317">
        <v>2.3259999230504039E-2</v>
      </c>
      <c r="M5725" s="317"/>
      <c r="N5725" s="36">
        <v>35</v>
      </c>
      <c r="O5725" s="317">
        <v>2.7780000120401379E-2</v>
      </c>
      <c r="P5725" s="317"/>
      <c r="Q5725" s="36">
        <v>495</v>
      </c>
      <c r="R5725" s="317">
        <v>4.9639999866485603E-2</v>
      </c>
      <c r="S5725" s="317"/>
      <c r="T5725" t="s">
        <v>380</v>
      </c>
      <c r="BA5725" s="395">
        <v>1</v>
      </c>
      <c r="BB5725" s="396" t="s">
        <v>861</v>
      </c>
      <c r="BC5725" t="str">
        <f t="shared" si="496"/>
        <v>RGR</v>
      </c>
      <c r="BD5725" t="str">
        <f t="shared" si="497"/>
        <v>NAoMe_initial_ethnicity_grp</v>
      </c>
      <c r="BE5725" s="397" t="s">
        <v>862</v>
      </c>
      <c r="BF5725" t="str">
        <f t="shared" si="498"/>
        <v>Unknown</v>
      </c>
      <c r="BG5725">
        <f t="shared" si="499"/>
        <v>1</v>
      </c>
      <c r="BH5725" s="398">
        <f t="shared" si="500"/>
        <v>2.3259999230504039E-2</v>
      </c>
      <c r="BO5725" s="33"/>
    </row>
    <row r="5726" spans="1:67">
      <c r="A5726" s="316" t="s">
        <v>27</v>
      </c>
      <c r="B5726" t="s">
        <v>380</v>
      </c>
      <c r="C5726" t="s">
        <v>910</v>
      </c>
      <c r="D5726" t="s">
        <v>314</v>
      </c>
      <c r="E5726" s="316" t="s">
        <v>227</v>
      </c>
      <c r="F5726" s="316" t="s">
        <v>228</v>
      </c>
      <c r="G5726" s="316" t="s">
        <v>431</v>
      </c>
      <c r="H5726" s="316" t="s">
        <v>432</v>
      </c>
      <c r="I5726" s="316" t="s">
        <v>656</v>
      </c>
      <c r="J5726" s="316" t="s">
        <v>258</v>
      </c>
      <c r="K5726" s="36">
        <v>42</v>
      </c>
      <c r="L5726" s="317">
        <v>0.97674000263214111</v>
      </c>
      <c r="M5726" s="317">
        <v>1</v>
      </c>
      <c r="N5726" s="36">
        <v>1129</v>
      </c>
      <c r="O5726" s="317">
        <v>0.8960300087928772</v>
      </c>
      <c r="P5726" s="317">
        <v>0.92163002490997314</v>
      </c>
      <c r="Q5726" s="36">
        <v>8238</v>
      </c>
      <c r="R5726" s="317">
        <v>0.82611000537872314</v>
      </c>
      <c r="S5726" s="317">
        <v>0.86926001310348511</v>
      </c>
      <c r="T5726" t="s">
        <v>380</v>
      </c>
      <c r="BA5726" s="395">
        <v>1</v>
      </c>
      <c r="BB5726" s="396" t="s">
        <v>861</v>
      </c>
      <c r="BC5726" t="str">
        <f t="shared" si="496"/>
        <v>RGR</v>
      </c>
      <c r="BD5726" t="str">
        <f t="shared" si="497"/>
        <v>NAoMe_initial_ethnicity_grp</v>
      </c>
      <c r="BE5726" s="397" t="s">
        <v>862</v>
      </c>
      <c r="BF5726" t="str">
        <f t="shared" si="498"/>
        <v>White</v>
      </c>
      <c r="BG5726">
        <f t="shared" si="499"/>
        <v>42</v>
      </c>
      <c r="BH5726" s="398">
        <f t="shared" si="500"/>
        <v>0.97674000263214111</v>
      </c>
      <c r="BO5726" s="33"/>
    </row>
    <row r="5727" spans="1:67">
      <c r="A5727" s="316" t="s">
        <v>27</v>
      </c>
      <c r="B5727" t="s">
        <v>380</v>
      </c>
      <c r="C5727" t="s">
        <v>910</v>
      </c>
      <c r="D5727" t="s">
        <v>314</v>
      </c>
      <c r="E5727" s="316" t="s">
        <v>227</v>
      </c>
      <c r="F5727" s="316" t="s">
        <v>228</v>
      </c>
      <c r="G5727" s="316" t="s">
        <v>431</v>
      </c>
      <c r="H5727" s="316" t="s">
        <v>432</v>
      </c>
      <c r="I5727" s="316" t="s">
        <v>657</v>
      </c>
      <c r="J5727" s="316" t="s">
        <v>817</v>
      </c>
      <c r="K5727" s="36">
        <v>41</v>
      </c>
      <c r="L5727" s="317">
        <v>0.95349001884460449</v>
      </c>
      <c r="M5727" s="317"/>
      <c r="N5727" s="36">
        <v>1182</v>
      </c>
      <c r="O5727" s="317">
        <v>0.93809998035430908</v>
      </c>
      <c r="P5727" s="317"/>
      <c r="Q5727" s="36">
        <v>9359</v>
      </c>
      <c r="R5727" s="317">
        <v>0.93853002786636353</v>
      </c>
      <c r="S5727" s="317"/>
      <c r="T5727" t="s">
        <v>380</v>
      </c>
      <c r="BA5727" s="395">
        <v>1</v>
      </c>
      <c r="BB5727" s="396" t="s">
        <v>861</v>
      </c>
      <c r="BC5727" t="str">
        <f t="shared" si="496"/>
        <v>RGR</v>
      </c>
      <c r="BD5727" t="str">
        <f t="shared" si="497"/>
        <v>NAoMe_initial_final_route</v>
      </c>
      <c r="BE5727" s="397" t="s">
        <v>862</v>
      </c>
      <c r="BF5727" t="str">
        <f t="shared" si="498"/>
        <v>Not screened</v>
      </c>
      <c r="BG5727">
        <f t="shared" si="499"/>
        <v>41</v>
      </c>
      <c r="BH5727" s="398">
        <f t="shared" si="500"/>
        <v>0.95349001884460449</v>
      </c>
      <c r="BO5727" s="33"/>
    </row>
    <row r="5728" spans="1:67">
      <c r="A5728" s="316" t="s">
        <v>27</v>
      </c>
      <c r="B5728" t="s">
        <v>380</v>
      </c>
      <c r="C5728" t="s">
        <v>910</v>
      </c>
      <c r="D5728" t="s">
        <v>314</v>
      </c>
      <c r="E5728" s="316" t="s">
        <v>227</v>
      </c>
      <c r="F5728" s="316" t="s">
        <v>228</v>
      </c>
      <c r="G5728" s="316" t="s">
        <v>431</v>
      </c>
      <c r="H5728" s="316" t="s">
        <v>432</v>
      </c>
      <c r="I5728" s="316" t="s">
        <v>657</v>
      </c>
      <c r="J5728" s="316" t="s">
        <v>352</v>
      </c>
      <c r="K5728" s="36">
        <v>2</v>
      </c>
      <c r="L5728" s="317">
        <v>4.6509999781847E-2</v>
      </c>
      <c r="M5728" s="317"/>
      <c r="N5728" s="36">
        <v>78</v>
      </c>
      <c r="O5728" s="317">
        <v>6.1900001019239433E-2</v>
      </c>
      <c r="P5728" s="317"/>
      <c r="Q5728" s="36">
        <v>613</v>
      </c>
      <c r="R5728" s="317">
        <v>6.1469998210668557E-2</v>
      </c>
      <c r="S5728" s="317"/>
      <c r="T5728" t="s">
        <v>380</v>
      </c>
      <c r="BA5728" s="395">
        <v>1</v>
      </c>
      <c r="BB5728" s="396" t="s">
        <v>861</v>
      </c>
      <c r="BC5728" t="str">
        <f t="shared" si="496"/>
        <v>RGR</v>
      </c>
      <c r="BD5728" t="str">
        <f t="shared" si="497"/>
        <v>NAoMe_initial_final_route</v>
      </c>
      <c r="BE5728" s="397" t="s">
        <v>862</v>
      </c>
      <c r="BF5728" t="str">
        <f t="shared" si="498"/>
        <v>Screening</v>
      </c>
      <c r="BG5728">
        <f t="shared" si="499"/>
        <v>2</v>
      </c>
      <c r="BH5728" s="398">
        <f t="shared" si="500"/>
        <v>4.6509999781847E-2</v>
      </c>
      <c r="BO5728" s="33"/>
    </row>
    <row r="5729" spans="1:67">
      <c r="A5729" s="316" t="s">
        <v>27</v>
      </c>
      <c r="B5729" t="s">
        <v>380</v>
      </c>
      <c r="C5729" t="s">
        <v>910</v>
      </c>
      <c r="D5729" t="s">
        <v>314</v>
      </c>
      <c r="E5729" s="316" t="s">
        <v>227</v>
      </c>
      <c r="F5729" s="316" t="s">
        <v>228</v>
      </c>
      <c r="G5729" s="316" t="s">
        <v>431</v>
      </c>
      <c r="H5729" s="316" t="s">
        <v>432</v>
      </c>
      <c r="I5729" s="316" t="s">
        <v>303</v>
      </c>
      <c r="J5729" s="316" t="s">
        <v>308</v>
      </c>
      <c r="K5729" s="36">
        <v>5</v>
      </c>
      <c r="L5729" s="317">
        <v>0.1162799969315529</v>
      </c>
      <c r="M5729" s="317"/>
      <c r="N5729" s="36">
        <v>111</v>
      </c>
      <c r="O5729" s="317">
        <v>8.8100001215934753E-2</v>
      </c>
      <c r="P5729" s="317"/>
      <c r="Q5729" s="36">
        <v>1652</v>
      </c>
      <c r="R5729" s="317">
        <v>0.1656599938869476</v>
      </c>
      <c r="S5729" s="317"/>
      <c r="T5729" t="s">
        <v>380</v>
      </c>
      <c r="BA5729" s="395">
        <v>1</v>
      </c>
      <c r="BB5729" s="396" t="s">
        <v>861</v>
      </c>
      <c r="BC5729" t="str">
        <f t="shared" si="496"/>
        <v>RGR</v>
      </c>
      <c r="BD5729" t="str">
        <f t="shared" si="497"/>
        <v>NAoMe_initial_final_stage_tum</v>
      </c>
      <c r="BE5729" s="397" t="s">
        <v>862</v>
      </c>
      <c r="BF5729" t="str">
        <f t="shared" si="498"/>
        <v>Not staged/Unstated</v>
      </c>
      <c r="BG5729">
        <f t="shared" si="499"/>
        <v>5</v>
      </c>
      <c r="BH5729" s="398">
        <f t="shared" si="500"/>
        <v>0.1162799969315529</v>
      </c>
      <c r="BO5729" s="33"/>
    </row>
    <row r="5730" spans="1:67">
      <c r="A5730" s="316" t="s">
        <v>27</v>
      </c>
      <c r="B5730" t="s">
        <v>380</v>
      </c>
      <c r="C5730" t="s">
        <v>910</v>
      </c>
      <c r="D5730" t="s">
        <v>314</v>
      </c>
      <c r="E5730" s="316" t="s">
        <v>227</v>
      </c>
      <c r="F5730" s="316" t="s">
        <v>228</v>
      </c>
      <c r="G5730" s="316" t="s">
        <v>431</v>
      </c>
      <c r="H5730" s="316" t="s">
        <v>432</v>
      </c>
      <c r="I5730" s="316" t="s">
        <v>303</v>
      </c>
      <c r="J5730" s="316" t="s">
        <v>304</v>
      </c>
      <c r="K5730" s="36">
        <v>0</v>
      </c>
      <c r="L5730" s="317">
        <v>0</v>
      </c>
      <c r="M5730" s="317">
        <v>0</v>
      </c>
      <c r="N5730" s="36">
        <v>6</v>
      </c>
      <c r="O5730" s="317">
        <v>4.7599999234080306E-3</v>
      </c>
      <c r="P5730" s="317">
        <v>5.2200001664459714E-3</v>
      </c>
      <c r="Q5730" s="36">
        <v>64</v>
      </c>
      <c r="R5730" s="317">
        <v>6.4199999906122676E-3</v>
      </c>
      <c r="S5730" s="317">
        <v>7.689999882131815E-3</v>
      </c>
      <c r="T5730" t="s">
        <v>380</v>
      </c>
      <c r="BA5730" s="395">
        <v>1</v>
      </c>
      <c r="BB5730" s="396" t="s">
        <v>861</v>
      </c>
      <c r="BC5730" t="str">
        <f t="shared" si="496"/>
        <v>RGR</v>
      </c>
      <c r="BD5730" t="str">
        <f t="shared" si="497"/>
        <v>NAoMe_initial_final_stage_tum</v>
      </c>
      <c r="BE5730" s="397" t="s">
        <v>862</v>
      </c>
      <c r="BF5730" t="str">
        <f t="shared" si="498"/>
        <v>Stage 0</v>
      </c>
      <c r="BG5730">
        <f t="shared" si="499"/>
        <v>0</v>
      </c>
      <c r="BH5730" s="398">
        <f t="shared" si="500"/>
        <v>0</v>
      </c>
      <c r="BO5730" s="33"/>
    </row>
    <row r="5731" spans="1:67">
      <c r="A5731" s="316" t="s">
        <v>27</v>
      </c>
      <c r="B5731" t="s">
        <v>380</v>
      </c>
      <c r="C5731" t="s">
        <v>910</v>
      </c>
      <c r="D5731" t="s">
        <v>314</v>
      </c>
      <c r="E5731" s="316" t="s">
        <v>227</v>
      </c>
      <c r="F5731" s="316" t="s">
        <v>228</v>
      </c>
      <c r="G5731" s="316" t="s">
        <v>431</v>
      </c>
      <c r="H5731" s="316" t="s">
        <v>432</v>
      </c>
      <c r="I5731" s="316" t="s">
        <v>303</v>
      </c>
      <c r="J5731" s="316" t="s">
        <v>305</v>
      </c>
      <c r="K5731" s="36">
        <v>2</v>
      </c>
      <c r="L5731" s="317">
        <v>4.6509999781847E-2</v>
      </c>
      <c r="M5731" s="317">
        <v>5.2629999816417687E-2</v>
      </c>
      <c r="N5731" s="36">
        <v>46</v>
      </c>
      <c r="O5731" s="317">
        <v>3.6509998142719269E-2</v>
      </c>
      <c r="P5731" s="317">
        <v>4.0029998868703842E-2</v>
      </c>
      <c r="Q5731" s="36">
        <v>359</v>
      </c>
      <c r="R5731" s="317">
        <v>3.5999998450279243E-2</v>
      </c>
      <c r="S5731" s="317">
        <v>4.3150000274181373E-2</v>
      </c>
      <c r="T5731" t="s">
        <v>380</v>
      </c>
      <c r="BA5731" s="395">
        <v>1</v>
      </c>
      <c r="BB5731" s="396" t="s">
        <v>861</v>
      </c>
      <c r="BC5731" t="str">
        <f t="shared" si="496"/>
        <v>RGR</v>
      </c>
      <c r="BD5731" t="str">
        <f t="shared" si="497"/>
        <v>NAoMe_initial_final_stage_tum</v>
      </c>
      <c r="BE5731" s="397" t="s">
        <v>862</v>
      </c>
      <c r="BF5731" t="str">
        <f t="shared" si="498"/>
        <v>Stage 1</v>
      </c>
      <c r="BG5731">
        <f t="shared" si="499"/>
        <v>2</v>
      </c>
      <c r="BH5731" s="398">
        <f t="shared" si="500"/>
        <v>4.6509999781847E-2</v>
      </c>
      <c r="BO5731" s="33"/>
    </row>
    <row r="5732" spans="1:67">
      <c r="A5732" s="316" t="s">
        <v>27</v>
      </c>
      <c r="B5732" t="s">
        <v>380</v>
      </c>
      <c r="C5732" t="s">
        <v>910</v>
      </c>
      <c r="D5732" t="s">
        <v>314</v>
      </c>
      <c r="E5732" s="316" t="s">
        <v>227</v>
      </c>
      <c r="F5732" s="316" t="s">
        <v>228</v>
      </c>
      <c r="G5732" s="316" t="s">
        <v>431</v>
      </c>
      <c r="H5732" s="316" t="s">
        <v>432</v>
      </c>
      <c r="I5732" s="316" t="s">
        <v>303</v>
      </c>
      <c r="J5732" s="316" t="s">
        <v>306</v>
      </c>
      <c r="K5732" s="36">
        <v>15</v>
      </c>
      <c r="L5732" s="317">
        <v>0.34883999824523931</v>
      </c>
      <c r="M5732" s="317">
        <v>0.39473998546600342</v>
      </c>
      <c r="N5732" s="36">
        <v>135</v>
      </c>
      <c r="O5732" s="317">
        <v>0.10713999718427659</v>
      </c>
      <c r="P5732" s="317">
        <v>0.1174900010228157</v>
      </c>
      <c r="Q5732" s="36">
        <v>996</v>
      </c>
      <c r="R5732" s="317">
        <v>9.9880002439022064E-2</v>
      </c>
      <c r="S5732" s="317">
        <v>0.11970999836921691</v>
      </c>
      <c r="T5732" t="s">
        <v>380</v>
      </c>
      <c r="BA5732" s="395">
        <v>1</v>
      </c>
      <c r="BB5732" s="396" t="s">
        <v>861</v>
      </c>
      <c r="BC5732" t="str">
        <f t="shared" si="496"/>
        <v>RGR</v>
      </c>
      <c r="BD5732" t="str">
        <f t="shared" si="497"/>
        <v>NAoMe_initial_final_stage_tum</v>
      </c>
      <c r="BE5732" s="397" t="s">
        <v>862</v>
      </c>
      <c r="BF5732" t="str">
        <f t="shared" si="498"/>
        <v>Stage 2</v>
      </c>
      <c r="BG5732">
        <f t="shared" si="499"/>
        <v>15</v>
      </c>
      <c r="BH5732" s="398">
        <f t="shared" si="500"/>
        <v>0.34883999824523931</v>
      </c>
      <c r="BO5732" s="33"/>
    </row>
    <row r="5733" spans="1:67">
      <c r="A5733" s="316" t="s">
        <v>27</v>
      </c>
      <c r="B5733" t="s">
        <v>380</v>
      </c>
      <c r="C5733" t="s">
        <v>910</v>
      </c>
      <c r="D5733" t="s">
        <v>314</v>
      </c>
      <c r="E5733" s="316" t="s">
        <v>227</v>
      </c>
      <c r="F5733" s="316" t="s">
        <v>228</v>
      </c>
      <c r="G5733" s="316" t="s">
        <v>431</v>
      </c>
      <c r="H5733" s="316" t="s">
        <v>432</v>
      </c>
      <c r="I5733" s="316" t="s">
        <v>303</v>
      </c>
      <c r="J5733" s="316" t="s">
        <v>307</v>
      </c>
      <c r="K5733" s="36">
        <v>9</v>
      </c>
      <c r="L5733" s="317">
        <v>0.20929999649524689</v>
      </c>
      <c r="M5733" s="317">
        <v>0.23683999478816989</v>
      </c>
      <c r="N5733" s="36">
        <v>85</v>
      </c>
      <c r="O5733" s="317">
        <v>6.7460000514984131E-2</v>
      </c>
      <c r="P5733" s="317">
        <v>7.3980003595352173E-2</v>
      </c>
      <c r="Q5733" s="36">
        <v>742</v>
      </c>
      <c r="R5733" s="317">
        <v>7.4409998953342438E-2</v>
      </c>
      <c r="S5733" s="317">
        <v>8.9180000126361847E-2</v>
      </c>
      <c r="T5733" t="s">
        <v>380</v>
      </c>
      <c r="BA5733" s="395">
        <v>1</v>
      </c>
      <c r="BB5733" s="396" t="s">
        <v>861</v>
      </c>
      <c r="BC5733" t="str">
        <f t="shared" si="496"/>
        <v>RGR</v>
      </c>
      <c r="BD5733" t="str">
        <f t="shared" si="497"/>
        <v>NAoMe_initial_final_stage_tum</v>
      </c>
      <c r="BE5733" s="397" t="s">
        <v>862</v>
      </c>
      <c r="BF5733" t="str">
        <f t="shared" si="498"/>
        <v>Stage 3</v>
      </c>
      <c r="BG5733">
        <f t="shared" si="499"/>
        <v>9</v>
      </c>
      <c r="BH5733" s="398">
        <f t="shared" si="500"/>
        <v>0.20929999649524689</v>
      </c>
      <c r="BO5733" s="33"/>
    </row>
    <row r="5734" spans="1:67">
      <c r="A5734" s="316" t="s">
        <v>27</v>
      </c>
      <c r="B5734" t="s">
        <v>380</v>
      </c>
      <c r="C5734" t="s">
        <v>910</v>
      </c>
      <c r="D5734" t="s">
        <v>314</v>
      </c>
      <c r="E5734" s="316" t="s">
        <v>227</v>
      </c>
      <c r="F5734" s="316" t="s">
        <v>228</v>
      </c>
      <c r="G5734" s="316" t="s">
        <v>431</v>
      </c>
      <c r="H5734" s="316" t="s">
        <v>432</v>
      </c>
      <c r="I5734" s="316" t="s">
        <v>303</v>
      </c>
      <c r="J5734" s="316" t="s">
        <v>336</v>
      </c>
      <c r="K5734" s="36">
        <v>12</v>
      </c>
      <c r="L5734" s="317">
        <v>0.27906998991966248</v>
      </c>
      <c r="M5734" s="317">
        <v>0.31578999757766718</v>
      </c>
      <c r="N5734" s="36">
        <v>877</v>
      </c>
      <c r="O5734" s="317">
        <v>0.69603002071380615</v>
      </c>
      <c r="P5734" s="317">
        <v>0.76327002048492432</v>
      </c>
      <c r="Q5734" s="36">
        <v>6159</v>
      </c>
      <c r="R5734" s="317">
        <v>0.6176300048828125</v>
      </c>
      <c r="S5734" s="317">
        <v>0.74026000499725342</v>
      </c>
      <c r="T5734" t="s">
        <v>380</v>
      </c>
      <c r="BA5734" s="395">
        <v>1</v>
      </c>
      <c r="BB5734" s="396" t="s">
        <v>861</v>
      </c>
      <c r="BC5734" t="str">
        <f t="shared" si="496"/>
        <v>RGR</v>
      </c>
      <c r="BD5734" t="str">
        <f t="shared" si="497"/>
        <v>NAoMe_initial_final_stage_tum</v>
      </c>
      <c r="BE5734" s="397" t="s">
        <v>862</v>
      </c>
      <c r="BF5734" t="str">
        <f t="shared" si="498"/>
        <v>Stage 4</v>
      </c>
      <c r="BG5734">
        <f t="shared" si="499"/>
        <v>12</v>
      </c>
      <c r="BH5734" s="398">
        <f t="shared" si="500"/>
        <v>0.27906998991966248</v>
      </c>
      <c r="BO5734" s="33"/>
    </row>
    <row r="5735" spans="1:67">
      <c r="A5735" s="316" t="s">
        <v>27</v>
      </c>
      <c r="B5735" t="s">
        <v>380</v>
      </c>
      <c r="C5735" t="s">
        <v>910</v>
      </c>
      <c r="D5735" t="s">
        <v>314</v>
      </c>
      <c r="E5735" s="316" t="s">
        <v>227</v>
      </c>
      <c r="F5735" s="316" t="s">
        <v>228</v>
      </c>
      <c r="G5735" s="316" t="s">
        <v>431</v>
      </c>
      <c r="H5735" s="316" t="s">
        <v>432</v>
      </c>
      <c r="I5735" s="316" t="s">
        <v>342</v>
      </c>
      <c r="J5735" s="316" t="s">
        <v>343</v>
      </c>
      <c r="K5735" s="36">
        <v>5</v>
      </c>
      <c r="L5735" s="317">
        <v>0.1162799969315529</v>
      </c>
      <c r="M5735" s="317"/>
      <c r="N5735" s="36">
        <v>111</v>
      </c>
      <c r="O5735" s="317">
        <v>8.8100001215934753E-2</v>
      </c>
      <c r="P5735" s="317"/>
      <c r="Q5735" s="36">
        <v>1652</v>
      </c>
      <c r="R5735" s="317">
        <v>0.1656599938869476</v>
      </c>
      <c r="S5735" s="317"/>
      <c r="T5735" t="s">
        <v>380</v>
      </c>
      <c r="BA5735" s="395">
        <v>1</v>
      </c>
      <c r="BB5735" s="396" t="s">
        <v>861</v>
      </c>
      <c r="BC5735" t="str">
        <f t="shared" si="496"/>
        <v>RGR</v>
      </c>
      <c r="BD5735" t="str">
        <f t="shared" si="497"/>
        <v>NAoMe_initial_final_stage_tum_grp</v>
      </c>
      <c r="BE5735" s="397" t="s">
        <v>862</v>
      </c>
      <c r="BF5735" t="str">
        <f t="shared" si="498"/>
        <v>MBC in HESAPC</v>
      </c>
      <c r="BG5735">
        <f t="shared" si="499"/>
        <v>5</v>
      </c>
      <c r="BH5735" s="398">
        <f t="shared" si="500"/>
        <v>0.1162799969315529</v>
      </c>
      <c r="BO5735" s="33"/>
    </row>
    <row r="5736" spans="1:67">
      <c r="A5736" s="316" t="s">
        <v>27</v>
      </c>
      <c r="B5736" t="s">
        <v>380</v>
      </c>
      <c r="C5736" t="s">
        <v>910</v>
      </c>
      <c r="D5736" t="s">
        <v>314</v>
      </c>
      <c r="E5736" s="316" t="s">
        <v>227</v>
      </c>
      <c r="F5736" s="316" t="s">
        <v>228</v>
      </c>
      <c r="G5736" s="316" t="s">
        <v>431</v>
      </c>
      <c r="H5736" s="316" t="s">
        <v>432</v>
      </c>
      <c r="I5736" s="316" t="s">
        <v>342</v>
      </c>
      <c r="J5736" s="316" t="s">
        <v>344</v>
      </c>
      <c r="K5736" s="36">
        <v>26</v>
      </c>
      <c r="L5736" s="317">
        <v>0.60465002059936523</v>
      </c>
      <c r="M5736" s="317">
        <v>0.68421000242233276</v>
      </c>
      <c r="N5736" s="36">
        <v>272</v>
      </c>
      <c r="O5736" s="317">
        <v>0.21586999297142029</v>
      </c>
      <c r="P5736" s="317">
        <v>0.23672999441623691</v>
      </c>
      <c r="Q5736" s="36">
        <v>2161</v>
      </c>
      <c r="R5736" s="317">
        <v>0.2167100012302399</v>
      </c>
      <c r="S5736" s="317">
        <v>0.25973999500274658</v>
      </c>
      <c r="T5736" t="s">
        <v>380</v>
      </c>
      <c r="BA5736" s="395">
        <v>1</v>
      </c>
      <c r="BB5736" s="396" t="s">
        <v>861</v>
      </c>
      <c r="BC5736" t="str">
        <f t="shared" si="496"/>
        <v>RGR</v>
      </c>
      <c r="BD5736" t="str">
        <f t="shared" si="497"/>
        <v>NAoMe_initial_final_stage_tum_grp</v>
      </c>
      <c r="BE5736" s="397" t="s">
        <v>862</v>
      </c>
      <c r="BF5736" t="str">
        <f t="shared" si="498"/>
        <v>Stage 0-3</v>
      </c>
      <c r="BG5736">
        <f t="shared" si="499"/>
        <v>26</v>
      </c>
      <c r="BH5736" s="398">
        <f t="shared" si="500"/>
        <v>0.60465002059936523</v>
      </c>
      <c r="BO5736" s="33"/>
    </row>
    <row r="5737" spans="1:67">
      <c r="A5737" s="316" t="s">
        <v>27</v>
      </c>
      <c r="B5737" t="s">
        <v>380</v>
      </c>
      <c r="C5737" t="s">
        <v>910</v>
      </c>
      <c r="D5737" t="s">
        <v>314</v>
      </c>
      <c r="E5737" s="316" t="s">
        <v>227</v>
      </c>
      <c r="F5737" s="316" t="s">
        <v>228</v>
      </c>
      <c r="G5737" s="316" t="s">
        <v>431</v>
      </c>
      <c r="H5737" s="316" t="s">
        <v>432</v>
      </c>
      <c r="I5737" s="316" t="s">
        <v>342</v>
      </c>
      <c r="J5737" s="316" t="s">
        <v>336</v>
      </c>
      <c r="K5737" s="36">
        <v>12</v>
      </c>
      <c r="L5737" s="317">
        <v>0.27906998991966248</v>
      </c>
      <c r="M5737" s="317">
        <v>0.31578999757766718</v>
      </c>
      <c r="N5737" s="36">
        <v>877</v>
      </c>
      <c r="O5737" s="317">
        <v>0.69603002071380615</v>
      </c>
      <c r="P5737" s="317">
        <v>0.76327002048492432</v>
      </c>
      <c r="Q5737" s="36">
        <v>6159</v>
      </c>
      <c r="R5737" s="317">
        <v>0.6176300048828125</v>
      </c>
      <c r="S5737" s="317">
        <v>0.74026000499725342</v>
      </c>
      <c r="T5737" t="s">
        <v>380</v>
      </c>
      <c r="BA5737" s="395">
        <v>1</v>
      </c>
      <c r="BB5737" s="396" t="s">
        <v>861</v>
      </c>
      <c r="BC5737" t="str">
        <f t="shared" si="496"/>
        <v>RGR</v>
      </c>
      <c r="BD5737" t="str">
        <f t="shared" si="497"/>
        <v>NAoMe_initial_final_stage_tum_grp</v>
      </c>
      <c r="BE5737" s="397" t="s">
        <v>862</v>
      </c>
      <c r="BF5737" t="str">
        <f t="shared" si="498"/>
        <v>Stage 4</v>
      </c>
      <c r="BG5737">
        <f t="shared" si="499"/>
        <v>12</v>
      </c>
      <c r="BH5737" s="398">
        <f t="shared" si="500"/>
        <v>0.27906998991966248</v>
      </c>
      <c r="BO5737" s="33"/>
    </row>
    <row r="5738" spans="1:67">
      <c r="A5738" s="316" t="s">
        <v>27</v>
      </c>
      <c r="B5738" t="s">
        <v>380</v>
      </c>
      <c r="C5738" t="s">
        <v>910</v>
      </c>
      <c r="D5738" t="s">
        <v>314</v>
      </c>
      <c r="E5738" s="316" t="s">
        <v>227</v>
      </c>
      <c r="F5738" s="316" t="s">
        <v>228</v>
      </c>
      <c r="G5738" s="316" t="s">
        <v>431</v>
      </c>
      <c r="H5738" s="316" t="s">
        <v>432</v>
      </c>
      <c r="I5738" s="316" t="s">
        <v>658</v>
      </c>
      <c r="J5738" s="316" t="s">
        <v>345</v>
      </c>
      <c r="K5738" s="36">
        <v>43</v>
      </c>
      <c r="L5738" s="317">
        <v>1</v>
      </c>
      <c r="M5738" s="317"/>
      <c r="N5738" s="36">
        <v>1260</v>
      </c>
      <c r="O5738" s="317">
        <v>1</v>
      </c>
      <c r="P5738" s="317"/>
      <c r="Q5738" s="36">
        <v>9972</v>
      </c>
      <c r="R5738" s="317">
        <v>1</v>
      </c>
      <c r="S5738" s="317"/>
      <c r="T5738" t="s">
        <v>380</v>
      </c>
      <c r="BA5738" s="395">
        <v>1</v>
      </c>
      <c r="BB5738" s="396" t="s">
        <v>861</v>
      </c>
      <c r="BC5738" t="str">
        <f t="shared" si="496"/>
        <v>RGR</v>
      </c>
      <c r="BD5738" t="str">
        <f t="shared" si="497"/>
        <v>NAoMe_initial_final_who_ps</v>
      </c>
      <c r="BE5738" s="397" t="s">
        <v>862</v>
      </c>
      <c r="BF5738" t="str">
        <f t="shared" si="498"/>
        <v>Not recorded</v>
      </c>
      <c r="BG5738">
        <f t="shared" si="499"/>
        <v>43</v>
      </c>
      <c r="BH5738" s="398">
        <f t="shared" si="500"/>
        <v>1</v>
      </c>
      <c r="BO5738" s="33"/>
    </row>
    <row r="5739" spans="1:67">
      <c r="A5739" s="316" t="s">
        <v>27</v>
      </c>
      <c r="B5739" t="s">
        <v>380</v>
      </c>
      <c r="C5739" t="s">
        <v>910</v>
      </c>
      <c r="D5739" t="s">
        <v>314</v>
      </c>
      <c r="E5739" s="316" t="s">
        <v>227</v>
      </c>
      <c r="F5739" s="316" t="s">
        <v>228</v>
      </c>
      <c r="G5739" s="316" t="s">
        <v>431</v>
      </c>
      <c r="H5739" s="316" t="s">
        <v>432</v>
      </c>
      <c r="I5739" s="316" t="s">
        <v>291</v>
      </c>
      <c r="J5739" s="316" t="s">
        <v>313</v>
      </c>
      <c r="K5739" s="36">
        <v>43</v>
      </c>
      <c r="L5739" s="317">
        <v>1</v>
      </c>
      <c r="M5739" s="317"/>
      <c r="N5739" s="36">
        <v>1238</v>
      </c>
      <c r="O5739" s="317">
        <v>0.98254001140594482</v>
      </c>
      <c r="P5739" s="317"/>
      <c r="Q5739" s="36">
        <v>9846</v>
      </c>
      <c r="R5739" s="317">
        <v>0.98736000061035156</v>
      </c>
      <c r="S5739" s="317"/>
      <c r="T5739" t="s">
        <v>380</v>
      </c>
      <c r="BA5739" s="395">
        <v>1</v>
      </c>
      <c r="BB5739" s="396" t="s">
        <v>861</v>
      </c>
      <c r="BC5739" t="str">
        <f t="shared" si="496"/>
        <v>RGR</v>
      </c>
      <c r="BD5739" t="str">
        <f t="shared" si="497"/>
        <v>NAoMe_initial_gender</v>
      </c>
      <c r="BE5739" s="397" t="s">
        <v>862</v>
      </c>
      <c r="BF5739" t="str">
        <f t="shared" si="498"/>
        <v>Female</v>
      </c>
      <c r="BG5739">
        <f t="shared" si="499"/>
        <v>43</v>
      </c>
      <c r="BH5739" s="398">
        <f t="shared" si="500"/>
        <v>1</v>
      </c>
      <c r="BO5739" s="33"/>
    </row>
    <row r="5740" spans="1:67">
      <c r="A5740" s="316" t="s">
        <v>27</v>
      </c>
      <c r="B5740" t="s">
        <v>380</v>
      </c>
      <c r="C5740" t="s">
        <v>910</v>
      </c>
      <c r="D5740" t="s">
        <v>314</v>
      </c>
      <c r="E5740" s="316" t="s">
        <v>227</v>
      </c>
      <c r="F5740" s="316" t="s">
        <v>228</v>
      </c>
      <c r="G5740" s="316" t="s">
        <v>431</v>
      </c>
      <c r="H5740" s="316" t="s">
        <v>432</v>
      </c>
      <c r="I5740" s="316" t="s">
        <v>291</v>
      </c>
      <c r="J5740" s="316" t="s">
        <v>293</v>
      </c>
      <c r="K5740" s="36">
        <v>0</v>
      </c>
      <c r="L5740" s="317">
        <v>0</v>
      </c>
      <c r="M5740" s="317"/>
      <c r="N5740" s="36">
        <v>22</v>
      </c>
      <c r="O5740" s="317">
        <v>1.7459999769926071E-2</v>
      </c>
      <c r="P5740" s="317"/>
      <c r="Q5740" s="36">
        <v>126</v>
      </c>
      <c r="R5740" s="317">
        <v>1.264000032097101E-2</v>
      </c>
      <c r="S5740" s="317"/>
      <c r="T5740" t="s">
        <v>380</v>
      </c>
      <c r="BA5740" s="395">
        <v>1</v>
      </c>
      <c r="BB5740" s="396" t="s">
        <v>861</v>
      </c>
      <c r="BC5740" t="str">
        <f t="shared" si="496"/>
        <v>RGR</v>
      </c>
      <c r="BD5740" t="str">
        <f t="shared" si="497"/>
        <v>NAoMe_initial_gender</v>
      </c>
      <c r="BE5740" s="397" t="s">
        <v>862</v>
      </c>
      <c r="BF5740" t="str">
        <f t="shared" si="498"/>
        <v>Male</v>
      </c>
      <c r="BG5740">
        <f t="shared" si="499"/>
        <v>0</v>
      </c>
      <c r="BH5740" s="398">
        <f t="shared" si="500"/>
        <v>0</v>
      </c>
      <c r="BO5740" s="33"/>
    </row>
    <row r="5741" spans="1:67">
      <c r="A5741" s="316" t="s">
        <v>27</v>
      </c>
      <c r="B5741" t="s">
        <v>380</v>
      </c>
      <c r="C5741" t="s">
        <v>910</v>
      </c>
      <c r="D5741" t="s">
        <v>314</v>
      </c>
      <c r="E5741" s="316" t="s">
        <v>227</v>
      </c>
      <c r="F5741" s="316" t="s">
        <v>228</v>
      </c>
      <c r="G5741" s="316" t="s">
        <v>431</v>
      </c>
      <c r="H5741" s="316" t="s">
        <v>432</v>
      </c>
      <c r="I5741" s="316" t="s">
        <v>659</v>
      </c>
      <c r="J5741" s="316" t="s">
        <v>294</v>
      </c>
      <c r="K5741" s="36">
        <v>2</v>
      </c>
      <c r="L5741" s="317">
        <v>4.6509999781847E-2</v>
      </c>
      <c r="M5741" s="317">
        <v>4.6509999781847E-2</v>
      </c>
      <c r="N5741" s="36">
        <v>121</v>
      </c>
      <c r="O5741" s="317">
        <v>9.6029996871948242E-2</v>
      </c>
      <c r="P5741" s="317">
        <v>9.6029996871948242E-2</v>
      </c>
      <c r="Q5741" s="36">
        <v>1800</v>
      </c>
      <c r="R5741" s="317">
        <v>0.18050999939441681</v>
      </c>
      <c r="S5741" s="317">
        <v>0.18050999939441681</v>
      </c>
      <c r="T5741" t="s">
        <v>380</v>
      </c>
      <c r="BA5741" s="395">
        <v>1</v>
      </c>
      <c r="BB5741" s="396" t="s">
        <v>861</v>
      </c>
      <c r="BC5741" t="str">
        <f t="shared" si="496"/>
        <v>RGR</v>
      </c>
      <c r="BD5741" t="str">
        <f t="shared" si="497"/>
        <v>NAoMe_initial_imd_2019</v>
      </c>
      <c r="BE5741" s="397" t="s">
        <v>862</v>
      </c>
      <c r="BF5741" t="str">
        <f t="shared" si="498"/>
        <v>1 - most deprived</v>
      </c>
      <c r="BG5741">
        <f t="shared" si="499"/>
        <v>2</v>
      </c>
      <c r="BH5741" s="398">
        <f t="shared" si="500"/>
        <v>4.6509999781847E-2</v>
      </c>
      <c r="BO5741" s="33"/>
    </row>
    <row r="5742" spans="1:67">
      <c r="A5742" s="316" t="s">
        <v>27</v>
      </c>
      <c r="B5742" t="s">
        <v>380</v>
      </c>
      <c r="C5742" t="s">
        <v>910</v>
      </c>
      <c r="D5742" t="s">
        <v>314</v>
      </c>
      <c r="E5742" s="316" t="s">
        <v>227</v>
      </c>
      <c r="F5742" s="316" t="s">
        <v>228</v>
      </c>
      <c r="G5742" s="316" t="s">
        <v>431</v>
      </c>
      <c r="H5742" s="316" t="s">
        <v>432</v>
      </c>
      <c r="I5742" s="316" t="s">
        <v>659</v>
      </c>
      <c r="J5742" s="316" t="s">
        <v>15</v>
      </c>
      <c r="K5742" s="36">
        <v>2</v>
      </c>
      <c r="L5742" s="317">
        <v>4.6509999781847E-2</v>
      </c>
      <c r="M5742" s="317">
        <v>4.6509999781847E-2</v>
      </c>
      <c r="N5742" s="36">
        <v>249</v>
      </c>
      <c r="O5742" s="317">
        <v>0.19762000441551211</v>
      </c>
      <c r="P5742" s="317">
        <v>0.19762000441551211</v>
      </c>
      <c r="Q5742" s="36">
        <v>2036</v>
      </c>
      <c r="R5742" s="317">
        <v>0.20417000353336329</v>
      </c>
      <c r="S5742" s="317">
        <v>0.20417000353336329</v>
      </c>
      <c r="T5742" t="s">
        <v>380</v>
      </c>
      <c r="BA5742" s="395">
        <v>1</v>
      </c>
      <c r="BB5742" s="396" t="s">
        <v>861</v>
      </c>
      <c r="BC5742" t="str">
        <f t="shared" si="496"/>
        <v>RGR</v>
      </c>
      <c r="BD5742" t="str">
        <f t="shared" si="497"/>
        <v>NAoMe_initial_imd_2019</v>
      </c>
      <c r="BE5742" s="397" t="s">
        <v>862</v>
      </c>
      <c r="BF5742" t="str">
        <f t="shared" si="498"/>
        <v>2</v>
      </c>
      <c r="BG5742">
        <f t="shared" si="499"/>
        <v>2</v>
      </c>
      <c r="BH5742" s="398">
        <f t="shared" si="500"/>
        <v>4.6509999781847E-2</v>
      </c>
      <c r="BO5742" s="33"/>
    </row>
    <row r="5743" spans="1:67">
      <c r="A5743" s="316" t="s">
        <v>27</v>
      </c>
      <c r="B5743" t="s">
        <v>380</v>
      </c>
      <c r="C5743" t="s">
        <v>910</v>
      </c>
      <c r="D5743" t="s">
        <v>314</v>
      </c>
      <c r="E5743" s="316" t="s">
        <v>227</v>
      </c>
      <c r="F5743" s="316" t="s">
        <v>228</v>
      </c>
      <c r="G5743" s="316" t="s">
        <v>431</v>
      </c>
      <c r="H5743" s="316" t="s">
        <v>432</v>
      </c>
      <c r="I5743" s="316" t="s">
        <v>659</v>
      </c>
      <c r="J5743" s="316" t="s">
        <v>16</v>
      </c>
      <c r="K5743" s="36">
        <v>18</v>
      </c>
      <c r="L5743" s="317">
        <v>0.41859999299049377</v>
      </c>
      <c r="M5743" s="317">
        <v>0.41859999299049377</v>
      </c>
      <c r="N5743" s="36">
        <v>347</v>
      </c>
      <c r="O5743" s="317">
        <v>0.27540001273155212</v>
      </c>
      <c r="P5743" s="317">
        <v>0.27540001273155212</v>
      </c>
      <c r="Q5743" s="36">
        <v>2085</v>
      </c>
      <c r="R5743" s="317">
        <v>0.20908999443054199</v>
      </c>
      <c r="S5743" s="317">
        <v>0.20908999443054199</v>
      </c>
      <c r="T5743" t="s">
        <v>380</v>
      </c>
      <c r="BA5743" s="395">
        <v>1</v>
      </c>
      <c r="BB5743" s="396" t="s">
        <v>861</v>
      </c>
      <c r="BC5743" t="str">
        <f t="shared" si="496"/>
        <v>RGR</v>
      </c>
      <c r="BD5743" t="str">
        <f t="shared" si="497"/>
        <v>NAoMe_initial_imd_2019</v>
      </c>
      <c r="BE5743" s="397" t="s">
        <v>862</v>
      </c>
      <c r="BF5743" t="str">
        <f t="shared" si="498"/>
        <v>3</v>
      </c>
      <c r="BG5743">
        <f t="shared" si="499"/>
        <v>18</v>
      </c>
      <c r="BH5743" s="398">
        <f t="shared" si="500"/>
        <v>0.41859999299049377</v>
      </c>
      <c r="BO5743" s="33"/>
    </row>
    <row r="5744" spans="1:67">
      <c r="A5744" s="316" t="s">
        <v>27</v>
      </c>
      <c r="B5744" t="s">
        <v>380</v>
      </c>
      <c r="C5744" t="s">
        <v>910</v>
      </c>
      <c r="D5744" t="s">
        <v>314</v>
      </c>
      <c r="E5744" s="316" t="s">
        <v>227</v>
      </c>
      <c r="F5744" s="316" t="s">
        <v>228</v>
      </c>
      <c r="G5744" s="316" t="s">
        <v>431</v>
      </c>
      <c r="H5744" s="316" t="s">
        <v>432</v>
      </c>
      <c r="I5744" s="316" t="s">
        <v>659</v>
      </c>
      <c r="J5744" s="316" t="s">
        <v>17</v>
      </c>
      <c r="K5744" s="36">
        <v>12</v>
      </c>
      <c r="L5744" s="317">
        <v>0.27906998991966248</v>
      </c>
      <c r="M5744" s="317">
        <v>0.27906998991966248</v>
      </c>
      <c r="N5744" s="36">
        <v>246</v>
      </c>
      <c r="O5744" s="317">
        <v>0.1952400058507919</v>
      </c>
      <c r="P5744" s="317">
        <v>0.1952400058507919</v>
      </c>
      <c r="Q5744" s="36">
        <v>2024</v>
      </c>
      <c r="R5744" s="317">
        <v>0.2029699981212616</v>
      </c>
      <c r="S5744" s="317">
        <v>0.2029699981212616</v>
      </c>
      <c r="T5744" t="s">
        <v>380</v>
      </c>
      <c r="BA5744" s="395">
        <v>1</v>
      </c>
      <c r="BB5744" s="396" t="s">
        <v>861</v>
      </c>
      <c r="BC5744" t="str">
        <f t="shared" si="496"/>
        <v>RGR</v>
      </c>
      <c r="BD5744" t="str">
        <f t="shared" si="497"/>
        <v>NAoMe_initial_imd_2019</v>
      </c>
      <c r="BE5744" s="397" t="s">
        <v>862</v>
      </c>
      <c r="BF5744" t="str">
        <f t="shared" si="498"/>
        <v>4</v>
      </c>
      <c r="BG5744">
        <f t="shared" si="499"/>
        <v>12</v>
      </c>
      <c r="BH5744" s="398">
        <f t="shared" si="500"/>
        <v>0.27906998991966248</v>
      </c>
      <c r="BO5744" s="33"/>
    </row>
    <row r="5745" spans="1:67">
      <c r="A5745" s="316" t="s">
        <v>27</v>
      </c>
      <c r="B5745" t="s">
        <v>380</v>
      </c>
      <c r="C5745" t="s">
        <v>910</v>
      </c>
      <c r="D5745" t="s">
        <v>314</v>
      </c>
      <c r="E5745" s="316" t="s">
        <v>227</v>
      </c>
      <c r="F5745" s="316" t="s">
        <v>228</v>
      </c>
      <c r="G5745" s="316" t="s">
        <v>431</v>
      </c>
      <c r="H5745" s="316" t="s">
        <v>432</v>
      </c>
      <c r="I5745" s="316" t="s">
        <v>659</v>
      </c>
      <c r="J5745" s="316" t="s">
        <v>295</v>
      </c>
      <c r="K5745" s="36">
        <v>9</v>
      </c>
      <c r="L5745" s="317">
        <v>0.20929999649524689</v>
      </c>
      <c r="M5745" s="317">
        <v>0.20929999649524689</v>
      </c>
      <c r="N5745" s="36">
        <v>297</v>
      </c>
      <c r="O5745" s="317">
        <v>0.23570999503135681</v>
      </c>
      <c r="P5745" s="317">
        <v>0.23570999503135681</v>
      </c>
      <c r="Q5745" s="36">
        <v>2027</v>
      </c>
      <c r="R5745" s="317">
        <v>0.2032700031995773</v>
      </c>
      <c r="S5745" s="317">
        <v>0.2032700031995773</v>
      </c>
      <c r="T5745" t="s">
        <v>380</v>
      </c>
      <c r="BA5745" s="395">
        <v>1</v>
      </c>
      <c r="BB5745" s="396" t="s">
        <v>861</v>
      </c>
      <c r="BC5745" t="str">
        <f t="shared" si="496"/>
        <v>RGR</v>
      </c>
      <c r="BD5745" t="str">
        <f t="shared" si="497"/>
        <v>NAoMe_initial_imd_2019</v>
      </c>
      <c r="BE5745" s="397" t="s">
        <v>862</v>
      </c>
      <c r="BF5745" t="str">
        <f t="shared" si="498"/>
        <v>5 - least deprived</v>
      </c>
      <c r="BG5745">
        <f t="shared" si="499"/>
        <v>9</v>
      </c>
      <c r="BH5745" s="398">
        <f t="shared" si="500"/>
        <v>0.20929999649524689</v>
      </c>
      <c r="BO5745" s="33"/>
    </row>
    <row r="5746" spans="1:67">
      <c r="A5746" s="316" t="s">
        <v>27</v>
      </c>
      <c r="B5746" t="s">
        <v>380</v>
      </c>
      <c r="C5746" t="s">
        <v>910</v>
      </c>
      <c r="D5746" t="s">
        <v>314</v>
      </c>
      <c r="E5746" s="316" t="s">
        <v>227</v>
      </c>
      <c r="F5746" s="316" t="s">
        <v>228</v>
      </c>
      <c r="G5746" s="316" t="s">
        <v>431</v>
      </c>
      <c r="H5746" s="316" t="s">
        <v>432</v>
      </c>
      <c r="I5746" s="316" t="s">
        <v>659</v>
      </c>
      <c r="J5746" s="316" t="s">
        <v>260</v>
      </c>
      <c r="K5746" s="36">
        <v>0</v>
      </c>
      <c r="L5746" s="317">
        <v>0</v>
      </c>
      <c r="M5746" s="317"/>
      <c r="N5746" s="36">
        <v>0</v>
      </c>
      <c r="O5746" s="317">
        <v>0</v>
      </c>
      <c r="P5746" s="317"/>
      <c r="Q5746" s="36">
        <v>0</v>
      </c>
      <c r="R5746" s="317">
        <v>0</v>
      </c>
      <c r="S5746" s="317"/>
      <c r="T5746" t="s">
        <v>380</v>
      </c>
      <c r="BA5746" s="395">
        <v>1</v>
      </c>
      <c r="BB5746" s="396" t="s">
        <v>861</v>
      </c>
      <c r="BC5746" t="str">
        <f t="shared" si="496"/>
        <v>RGR</v>
      </c>
      <c r="BD5746" t="str">
        <f t="shared" si="497"/>
        <v>NAoMe_initial_imd_2019</v>
      </c>
      <c r="BE5746" s="397" t="s">
        <v>862</v>
      </c>
      <c r="BF5746" t="str">
        <f t="shared" si="498"/>
        <v>Unknown</v>
      </c>
      <c r="BG5746">
        <f t="shared" si="499"/>
        <v>0</v>
      </c>
      <c r="BH5746" s="398">
        <f t="shared" si="500"/>
        <v>0</v>
      </c>
      <c r="BO5746" s="33"/>
    </row>
    <row r="5747" spans="1:67">
      <c r="A5747" s="316" t="s">
        <v>27</v>
      </c>
      <c r="B5747" t="s">
        <v>380</v>
      </c>
      <c r="C5747" t="s">
        <v>910</v>
      </c>
      <c r="D5747" t="s">
        <v>314</v>
      </c>
      <c r="E5747" s="316" t="s">
        <v>227</v>
      </c>
      <c r="F5747" s="316" t="s">
        <v>228</v>
      </c>
      <c r="G5747" s="316" t="s">
        <v>431</v>
      </c>
      <c r="H5747" s="316" t="s">
        <v>432</v>
      </c>
      <c r="I5747" s="316" t="s">
        <v>296</v>
      </c>
      <c r="J5747" s="316" t="s">
        <v>297</v>
      </c>
      <c r="K5747" s="36">
        <v>22</v>
      </c>
      <c r="L5747" s="317">
        <v>0.51162999868392944</v>
      </c>
      <c r="M5747" s="317">
        <v>0.51162999868392944</v>
      </c>
      <c r="N5747" s="36">
        <v>712</v>
      </c>
      <c r="O5747" s="317">
        <v>0.56507998704910278</v>
      </c>
      <c r="P5747" s="317">
        <v>0.5807499885559082</v>
      </c>
      <c r="Q5747" s="36">
        <v>5528</v>
      </c>
      <c r="R5747" s="317">
        <v>0.55435001850128174</v>
      </c>
      <c r="S5747" s="317">
        <v>0.56936997175216675</v>
      </c>
      <c r="T5747" t="s">
        <v>380</v>
      </c>
      <c r="BA5747" s="395">
        <v>1</v>
      </c>
      <c r="BB5747" s="396" t="s">
        <v>861</v>
      </c>
      <c r="BC5747" t="str">
        <f t="shared" si="496"/>
        <v>RGR</v>
      </c>
      <c r="BD5747" t="str">
        <f t="shared" si="497"/>
        <v>NAoMe_initial_scarf_731_grp</v>
      </c>
      <c r="BE5747" s="397" t="s">
        <v>862</v>
      </c>
      <c r="BF5747" t="str">
        <f t="shared" si="498"/>
        <v>Fit</v>
      </c>
      <c r="BG5747">
        <f t="shared" si="499"/>
        <v>22</v>
      </c>
      <c r="BH5747" s="398">
        <f t="shared" si="500"/>
        <v>0.51162999868392944</v>
      </c>
      <c r="BO5747" s="33"/>
    </row>
    <row r="5748" spans="1:67">
      <c r="A5748" s="316" t="s">
        <v>27</v>
      </c>
      <c r="B5748" t="s">
        <v>380</v>
      </c>
      <c r="C5748" t="s">
        <v>910</v>
      </c>
      <c r="D5748" t="s">
        <v>314</v>
      </c>
      <c r="E5748" s="316" t="s">
        <v>227</v>
      </c>
      <c r="F5748" s="316" t="s">
        <v>228</v>
      </c>
      <c r="G5748" s="316" t="s">
        <v>431</v>
      </c>
      <c r="H5748" s="316" t="s">
        <v>432</v>
      </c>
      <c r="I5748" s="316" t="s">
        <v>296</v>
      </c>
      <c r="J5748" s="316" t="s">
        <v>298</v>
      </c>
      <c r="K5748" s="36">
        <v>7</v>
      </c>
      <c r="L5748" s="317">
        <v>0.16279000043869021</v>
      </c>
      <c r="M5748" s="317">
        <v>0.16279000043869021</v>
      </c>
      <c r="N5748" s="36">
        <v>189</v>
      </c>
      <c r="O5748" s="317">
        <v>0.15000000596046451</v>
      </c>
      <c r="P5748" s="317">
        <v>0.15415999293327329</v>
      </c>
      <c r="Q5748" s="36">
        <v>1492</v>
      </c>
      <c r="R5748" s="317">
        <v>0.149619996547699</v>
      </c>
      <c r="S5748" s="317">
        <v>0.153669998049736</v>
      </c>
      <c r="T5748" t="s">
        <v>380</v>
      </c>
      <c r="BA5748" s="395">
        <v>1</v>
      </c>
      <c r="BB5748" s="396" t="s">
        <v>861</v>
      </c>
      <c r="BC5748" t="str">
        <f t="shared" si="496"/>
        <v>RGR</v>
      </c>
      <c r="BD5748" t="str">
        <f t="shared" si="497"/>
        <v>NAoMe_initial_scarf_731_grp</v>
      </c>
      <c r="BE5748" s="397" t="s">
        <v>862</v>
      </c>
      <c r="BF5748" t="str">
        <f t="shared" si="498"/>
        <v>Mild frailty</v>
      </c>
      <c r="BG5748">
        <f t="shared" si="499"/>
        <v>7</v>
      </c>
      <c r="BH5748" s="398">
        <f t="shared" si="500"/>
        <v>0.16279000043869021</v>
      </c>
      <c r="BO5748" s="33"/>
    </row>
    <row r="5749" spans="1:67">
      <c r="A5749" s="316" t="s">
        <v>27</v>
      </c>
      <c r="B5749" t="s">
        <v>380</v>
      </c>
      <c r="C5749" t="s">
        <v>910</v>
      </c>
      <c r="D5749" t="s">
        <v>314</v>
      </c>
      <c r="E5749" s="316" t="s">
        <v>227</v>
      </c>
      <c r="F5749" s="316" t="s">
        <v>228</v>
      </c>
      <c r="G5749" s="316" t="s">
        <v>431</v>
      </c>
      <c r="H5749" s="316" t="s">
        <v>432</v>
      </c>
      <c r="I5749" s="316" t="s">
        <v>296</v>
      </c>
      <c r="J5749" s="316" t="s">
        <v>299</v>
      </c>
      <c r="K5749" s="36">
        <v>8</v>
      </c>
      <c r="L5749" s="317">
        <v>0.1860499978065491</v>
      </c>
      <c r="M5749" s="317">
        <v>0.1860499978065491</v>
      </c>
      <c r="N5749" s="36">
        <v>188</v>
      </c>
      <c r="O5749" s="317">
        <v>0.14921000599861151</v>
      </c>
      <c r="P5749" s="317">
        <v>0.1533399969339371</v>
      </c>
      <c r="Q5749" s="36">
        <v>1470</v>
      </c>
      <c r="R5749" s="317">
        <v>0.1474100053310394</v>
      </c>
      <c r="S5749" s="317">
        <v>0.1514099985361099</v>
      </c>
      <c r="T5749" t="s">
        <v>380</v>
      </c>
      <c r="BA5749" s="395">
        <v>1</v>
      </c>
      <c r="BB5749" s="396" t="s">
        <v>861</v>
      </c>
      <c r="BC5749" t="str">
        <f t="shared" si="496"/>
        <v>RGR</v>
      </c>
      <c r="BD5749" t="str">
        <f t="shared" si="497"/>
        <v>NAoMe_initial_scarf_731_grp</v>
      </c>
      <c r="BE5749" s="397" t="s">
        <v>862</v>
      </c>
      <c r="BF5749" t="str">
        <f t="shared" si="498"/>
        <v>Moderate frailty</v>
      </c>
      <c r="BG5749">
        <f t="shared" si="499"/>
        <v>8</v>
      </c>
      <c r="BH5749" s="398">
        <f t="shared" si="500"/>
        <v>0.1860499978065491</v>
      </c>
      <c r="BO5749" s="33"/>
    </row>
    <row r="5750" spans="1:67">
      <c r="A5750" s="316" t="s">
        <v>27</v>
      </c>
      <c r="B5750" t="s">
        <v>380</v>
      </c>
      <c r="C5750" t="s">
        <v>910</v>
      </c>
      <c r="D5750" t="s">
        <v>314</v>
      </c>
      <c r="E5750" s="316" t="s">
        <v>227</v>
      </c>
      <c r="F5750" s="316" t="s">
        <v>228</v>
      </c>
      <c r="G5750" s="316" t="s">
        <v>431</v>
      </c>
      <c r="H5750" s="316" t="s">
        <v>432</v>
      </c>
      <c r="I5750" s="316" t="s">
        <v>296</v>
      </c>
      <c r="J5750" s="316" t="s">
        <v>353</v>
      </c>
      <c r="K5750" s="36">
        <v>0</v>
      </c>
      <c r="L5750" s="317">
        <v>0</v>
      </c>
      <c r="M5750" s="317"/>
      <c r="N5750" s="36">
        <v>34</v>
      </c>
      <c r="O5750" s="317">
        <v>2.6979999616742131E-2</v>
      </c>
      <c r="P5750" s="317"/>
      <c r="Q5750" s="36">
        <v>263</v>
      </c>
      <c r="R5750" s="317">
        <v>2.6370000094175339E-2</v>
      </c>
      <c r="S5750" s="317"/>
      <c r="T5750" t="s">
        <v>380</v>
      </c>
      <c r="BA5750" s="395">
        <v>1</v>
      </c>
      <c r="BB5750" s="396" t="s">
        <v>861</v>
      </c>
      <c r="BC5750" t="str">
        <f t="shared" si="496"/>
        <v>RGR</v>
      </c>
      <c r="BD5750" t="str">
        <f t="shared" si="497"/>
        <v>NAoMe_initial_scarf_731_grp</v>
      </c>
      <c r="BE5750" s="397" t="s">
        <v>862</v>
      </c>
      <c r="BF5750" t="str">
        <f t="shared" si="498"/>
        <v>Not in HESAPC</v>
      </c>
      <c r="BG5750">
        <f t="shared" si="499"/>
        <v>0</v>
      </c>
      <c r="BH5750" s="398">
        <f t="shared" si="500"/>
        <v>0</v>
      </c>
      <c r="BO5750" s="33"/>
    </row>
    <row r="5751" spans="1:67">
      <c r="A5751" s="316" t="s">
        <v>27</v>
      </c>
      <c r="B5751" t="s">
        <v>380</v>
      </c>
      <c r="C5751" t="s">
        <v>910</v>
      </c>
      <c r="D5751" t="s">
        <v>314</v>
      </c>
      <c r="E5751" s="316" t="s">
        <v>227</v>
      </c>
      <c r="F5751" s="316" t="s">
        <v>228</v>
      </c>
      <c r="G5751" s="316" t="s">
        <v>431</v>
      </c>
      <c r="H5751" s="316" t="s">
        <v>432</v>
      </c>
      <c r="I5751" s="316" t="s">
        <v>296</v>
      </c>
      <c r="J5751" s="316" t="s">
        <v>300</v>
      </c>
      <c r="K5751" s="36">
        <v>6</v>
      </c>
      <c r="L5751" s="317">
        <v>0.1395300030708313</v>
      </c>
      <c r="M5751" s="317">
        <v>0.1395300030708313</v>
      </c>
      <c r="N5751" s="36">
        <v>137</v>
      </c>
      <c r="O5751" s="317">
        <v>0.1087300032377243</v>
      </c>
      <c r="P5751" s="317">
        <v>0.1117499992251396</v>
      </c>
      <c r="Q5751" s="36">
        <v>1219</v>
      </c>
      <c r="R5751" s="317">
        <v>0.1222399994730949</v>
      </c>
      <c r="S5751" s="317">
        <v>0.12555000185966489</v>
      </c>
      <c r="T5751" t="s">
        <v>380</v>
      </c>
      <c r="BA5751" s="395">
        <v>1</v>
      </c>
      <c r="BB5751" s="396" t="s">
        <v>861</v>
      </c>
      <c r="BC5751" t="str">
        <f t="shared" si="496"/>
        <v>RGR</v>
      </c>
      <c r="BD5751" t="str">
        <f t="shared" si="497"/>
        <v>NAoMe_initial_scarf_731_grp</v>
      </c>
      <c r="BE5751" s="397" t="s">
        <v>862</v>
      </c>
      <c r="BF5751" t="str">
        <f t="shared" si="498"/>
        <v>Severe frailty</v>
      </c>
      <c r="BG5751">
        <f t="shared" si="499"/>
        <v>6</v>
      </c>
      <c r="BH5751" s="398">
        <f t="shared" si="500"/>
        <v>0.1395300030708313</v>
      </c>
      <c r="BO5751" s="33"/>
    </row>
    <row r="5752" spans="1:67">
      <c r="A5752" s="316" t="s">
        <v>27</v>
      </c>
      <c r="B5752" t="s">
        <v>380</v>
      </c>
      <c r="C5752" t="s">
        <v>910</v>
      </c>
      <c r="D5752" t="s">
        <v>314</v>
      </c>
      <c r="E5752" s="316" t="s">
        <v>229</v>
      </c>
      <c r="F5752" s="316" t="s">
        <v>230</v>
      </c>
      <c r="G5752" s="316" t="s">
        <v>437</v>
      </c>
      <c r="H5752" s="316" t="s">
        <v>321</v>
      </c>
      <c r="I5752" s="316" t="s">
        <v>310</v>
      </c>
      <c r="J5752" s="316" t="s">
        <v>277</v>
      </c>
      <c r="K5752" s="36">
        <v>0</v>
      </c>
      <c r="L5752" s="317">
        <v>0</v>
      </c>
      <c r="M5752" s="317"/>
      <c r="N5752" s="36">
        <v>6</v>
      </c>
      <c r="O5752" s="317">
        <v>2.0759999752044681E-2</v>
      </c>
      <c r="P5752" s="317"/>
      <c r="Q5752" s="36">
        <v>70</v>
      </c>
      <c r="R5752" s="317">
        <v>7.0199999026954174E-3</v>
      </c>
      <c r="S5752" s="317"/>
      <c r="T5752" t="s">
        <v>380</v>
      </c>
      <c r="BA5752" s="395">
        <v>1</v>
      </c>
      <c r="BB5752" s="396" t="s">
        <v>861</v>
      </c>
      <c r="BC5752" t="str">
        <f t="shared" si="496"/>
        <v>RKE</v>
      </c>
      <c r="BD5752" t="str">
        <f t="shared" si="497"/>
        <v>NAoMe_initial_age_decades_80cap</v>
      </c>
      <c r="BE5752" s="397" t="s">
        <v>862</v>
      </c>
      <c r="BF5752" t="str">
        <f t="shared" si="498"/>
        <v>18-29 yrs</v>
      </c>
      <c r="BG5752">
        <f t="shared" si="499"/>
        <v>0</v>
      </c>
      <c r="BH5752" s="398">
        <f t="shared" si="500"/>
        <v>0</v>
      </c>
      <c r="BO5752" s="33"/>
    </row>
    <row r="5753" spans="1:67">
      <c r="A5753" s="316" t="s">
        <v>27</v>
      </c>
      <c r="B5753" t="s">
        <v>380</v>
      </c>
      <c r="C5753" t="s">
        <v>910</v>
      </c>
      <c r="D5753" t="s">
        <v>314</v>
      </c>
      <c r="E5753" s="316" t="s">
        <v>229</v>
      </c>
      <c r="F5753" s="316" t="s">
        <v>230</v>
      </c>
      <c r="G5753" s="316" t="s">
        <v>437</v>
      </c>
      <c r="H5753" s="316" t="s">
        <v>321</v>
      </c>
      <c r="I5753" s="316" t="s">
        <v>310</v>
      </c>
      <c r="J5753" s="316" t="s">
        <v>278</v>
      </c>
      <c r="K5753" s="36">
        <v>2</v>
      </c>
      <c r="L5753" s="317">
        <v>6.25E-2</v>
      </c>
      <c r="M5753" s="317"/>
      <c r="N5753" s="36">
        <v>22</v>
      </c>
      <c r="O5753" s="317">
        <v>7.6119996607303619E-2</v>
      </c>
      <c r="P5753" s="317"/>
      <c r="Q5753" s="36">
        <v>429</v>
      </c>
      <c r="R5753" s="317">
        <v>4.3019998818635941E-2</v>
      </c>
      <c r="S5753" s="317"/>
      <c r="T5753" t="s">
        <v>380</v>
      </c>
      <c r="BA5753" s="395">
        <v>1</v>
      </c>
      <c r="BB5753" s="396" t="s">
        <v>861</v>
      </c>
      <c r="BC5753" t="str">
        <f t="shared" si="496"/>
        <v>RKE</v>
      </c>
      <c r="BD5753" t="str">
        <f t="shared" si="497"/>
        <v>NAoMe_initial_age_decades_80cap</v>
      </c>
      <c r="BE5753" s="397" t="s">
        <v>862</v>
      </c>
      <c r="BF5753" t="str">
        <f t="shared" si="498"/>
        <v>30-39 yrs</v>
      </c>
      <c r="BG5753">
        <f t="shared" si="499"/>
        <v>2</v>
      </c>
      <c r="BH5753" s="398">
        <f t="shared" si="500"/>
        <v>6.25E-2</v>
      </c>
      <c r="BO5753" s="33"/>
    </row>
    <row r="5754" spans="1:67">
      <c r="A5754" s="316" t="s">
        <v>27</v>
      </c>
      <c r="B5754" t="s">
        <v>380</v>
      </c>
      <c r="C5754" t="s">
        <v>910</v>
      </c>
      <c r="D5754" t="s">
        <v>314</v>
      </c>
      <c r="E5754" s="316" t="s">
        <v>229</v>
      </c>
      <c r="F5754" s="316" t="s">
        <v>230</v>
      </c>
      <c r="G5754" s="316" t="s">
        <v>437</v>
      </c>
      <c r="H5754" s="316" t="s">
        <v>321</v>
      </c>
      <c r="I5754" s="316" t="s">
        <v>310</v>
      </c>
      <c r="J5754" s="316" t="s">
        <v>279</v>
      </c>
      <c r="K5754" s="36">
        <v>2</v>
      </c>
      <c r="L5754" s="317">
        <v>6.25E-2</v>
      </c>
      <c r="M5754" s="317"/>
      <c r="N5754" s="36">
        <v>33</v>
      </c>
      <c r="O5754" s="317">
        <v>0.1141899973154068</v>
      </c>
      <c r="P5754" s="317"/>
      <c r="Q5754" s="36">
        <v>1024</v>
      </c>
      <c r="R5754" s="317">
        <v>0.1026899963617325</v>
      </c>
      <c r="S5754" s="317"/>
      <c r="T5754" t="s">
        <v>380</v>
      </c>
      <c r="BA5754" s="395">
        <v>1</v>
      </c>
      <c r="BB5754" s="396" t="s">
        <v>861</v>
      </c>
      <c r="BC5754" t="str">
        <f t="shared" si="496"/>
        <v>RKE</v>
      </c>
      <c r="BD5754" t="str">
        <f t="shared" si="497"/>
        <v>NAoMe_initial_age_decades_80cap</v>
      </c>
      <c r="BE5754" s="397" t="s">
        <v>862</v>
      </c>
      <c r="BF5754" t="str">
        <f t="shared" si="498"/>
        <v>40-49 yrs</v>
      </c>
      <c r="BG5754">
        <f t="shared" si="499"/>
        <v>2</v>
      </c>
      <c r="BH5754" s="398">
        <f t="shared" si="500"/>
        <v>6.25E-2</v>
      </c>
      <c r="BO5754" s="33"/>
    </row>
    <row r="5755" spans="1:67">
      <c r="A5755" s="316" t="s">
        <v>27</v>
      </c>
      <c r="B5755" t="s">
        <v>380</v>
      </c>
      <c r="C5755" t="s">
        <v>910</v>
      </c>
      <c r="D5755" t="s">
        <v>314</v>
      </c>
      <c r="E5755" s="316" t="s">
        <v>229</v>
      </c>
      <c r="F5755" s="316" t="s">
        <v>230</v>
      </c>
      <c r="G5755" s="316" t="s">
        <v>437</v>
      </c>
      <c r="H5755" s="316" t="s">
        <v>321</v>
      </c>
      <c r="I5755" s="316" t="s">
        <v>310</v>
      </c>
      <c r="J5755" s="316" t="s">
        <v>280</v>
      </c>
      <c r="K5755" s="36">
        <v>5</v>
      </c>
      <c r="L5755" s="317">
        <v>0.15625</v>
      </c>
      <c r="M5755" s="317"/>
      <c r="N5755" s="36">
        <v>56</v>
      </c>
      <c r="O5755" s="317">
        <v>0.19377000629901889</v>
      </c>
      <c r="P5755" s="317"/>
      <c r="Q5755" s="36">
        <v>1733</v>
      </c>
      <c r="R5755" s="317">
        <v>0.17378999292850489</v>
      </c>
      <c r="S5755" s="317"/>
      <c r="T5755" t="s">
        <v>380</v>
      </c>
      <c r="BA5755" s="395">
        <v>1</v>
      </c>
      <c r="BB5755" s="396" t="s">
        <v>861</v>
      </c>
      <c r="BC5755" t="str">
        <f t="shared" si="496"/>
        <v>RKE</v>
      </c>
      <c r="BD5755" t="str">
        <f t="shared" si="497"/>
        <v>NAoMe_initial_age_decades_80cap</v>
      </c>
      <c r="BE5755" s="397" t="s">
        <v>862</v>
      </c>
      <c r="BF5755" t="str">
        <f t="shared" si="498"/>
        <v>50-59 yrs</v>
      </c>
      <c r="BG5755">
        <f t="shared" si="499"/>
        <v>5</v>
      </c>
      <c r="BH5755" s="398">
        <f t="shared" si="500"/>
        <v>0.15625</v>
      </c>
      <c r="BO5755" s="33"/>
    </row>
    <row r="5756" spans="1:67">
      <c r="A5756" s="316" t="s">
        <v>27</v>
      </c>
      <c r="B5756" t="s">
        <v>380</v>
      </c>
      <c r="C5756" t="s">
        <v>910</v>
      </c>
      <c r="D5756" t="s">
        <v>314</v>
      </c>
      <c r="E5756" s="316" t="s">
        <v>229</v>
      </c>
      <c r="F5756" s="316" t="s">
        <v>230</v>
      </c>
      <c r="G5756" s="316" t="s">
        <v>437</v>
      </c>
      <c r="H5756" s="316" t="s">
        <v>321</v>
      </c>
      <c r="I5756" s="316" t="s">
        <v>310</v>
      </c>
      <c r="J5756" s="316" t="s">
        <v>281</v>
      </c>
      <c r="K5756" s="36">
        <v>7</v>
      </c>
      <c r="L5756" s="317">
        <v>0.21875</v>
      </c>
      <c r="M5756" s="317"/>
      <c r="N5756" s="36">
        <v>55</v>
      </c>
      <c r="O5756" s="317">
        <v>0.19031000137329099</v>
      </c>
      <c r="P5756" s="317"/>
      <c r="Q5756" s="36">
        <v>1931</v>
      </c>
      <c r="R5756" s="317">
        <v>0.19363999366760251</v>
      </c>
      <c r="S5756" s="317"/>
      <c r="T5756" t="s">
        <v>380</v>
      </c>
      <c r="BA5756" s="395">
        <v>1</v>
      </c>
      <c r="BB5756" s="396" t="s">
        <v>861</v>
      </c>
      <c r="BC5756" t="str">
        <f t="shared" si="496"/>
        <v>RKE</v>
      </c>
      <c r="BD5756" t="str">
        <f t="shared" si="497"/>
        <v>NAoMe_initial_age_decades_80cap</v>
      </c>
      <c r="BE5756" s="397" t="s">
        <v>862</v>
      </c>
      <c r="BF5756" t="str">
        <f t="shared" si="498"/>
        <v>60-69 yrs</v>
      </c>
      <c r="BG5756">
        <f t="shared" si="499"/>
        <v>7</v>
      </c>
      <c r="BH5756" s="398">
        <f t="shared" si="500"/>
        <v>0.21875</v>
      </c>
      <c r="BO5756" s="33"/>
    </row>
    <row r="5757" spans="1:67">
      <c r="A5757" s="316" t="s">
        <v>27</v>
      </c>
      <c r="B5757" t="s">
        <v>380</v>
      </c>
      <c r="C5757" t="s">
        <v>910</v>
      </c>
      <c r="D5757" t="s">
        <v>314</v>
      </c>
      <c r="E5757" s="316" t="s">
        <v>229</v>
      </c>
      <c r="F5757" s="316" t="s">
        <v>230</v>
      </c>
      <c r="G5757" s="316" t="s">
        <v>437</v>
      </c>
      <c r="H5757" s="316" t="s">
        <v>321</v>
      </c>
      <c r="I5757" s="316" t="s">
        <v>310</v>
      </c>
      <c r="J5757" s="316" t="s">
        <v>282</v>
      </c>
      <c r="K5757" s="36">
        <v>9</v>
      </c>
      <c r="L5757" s="317">
        <v>0.28125</v>
      </c>
      <c r="M5757" s="317"/>
      <c r="N5757" s="36">
        <v>57</v>
      </c>
      <c r="O5757" s="317">
        <v>0.19722999632358551</v>
      </c>
      <c r="P5757" s="317"/>
      <c r="Q5757" s="36">
        <v>2493</v>
      </c>
      <c r="R5757" s="317">
        <v>0.25</v>
      </c>
      <c r="S5757" s="317"/>
      <c r="T5757" t="s">
        <v>380</v>
      </c>
      <c r="BA5757" s="395">
        <v>1</v>
      </c>
      <c r="BB5757" s="396" t="s">
        <v>861</v>
      </c>
      <c r="BC5757" t="str">
        <f t="shared" si="496"/>
        <v>RKE</v>
      </c>
      <c r="BD5757" t="str">
        <f t="shared" si="497"/>
        <v>NAoMe_initial_age_decades_80cap</v>
      </c>
      <c r="BE5757" s="397" t="s">
        <v>862</v>
      </c>
      <c r="BF5757" t="str">
        <f t="shared" si="498"/>
        <v>70-79 yrs</v>
      </c>
      <c r="BG5757">
        <f t="shared" si="499"/>
        <v>9</v>
      </c>
      <c r="BH5757" s="398">
        <f t="shared" si="500"/>
        <v>0.28125</v>
      </c>
      <c r="BO5757" s="33"/>
    </row>
    <row r="5758" spans="1:67">
      <c r="A5758" s="316" t="s">
        <v>27</v>
      </c>
      <c r="B5758" t="s">
        <v>380</v>
      </c>
      <c r="C5758" t="s">
        <v>910</v>
      </c>
      <c r="D5758" t="s">
        <v>314</v>
      </c>
      <c r="E5758" s="316" t="s">
        <v>229</v>
      </c>
      <c r="F5758" s="316" t="s">
        <v>230</v>
      </c>
      <c r="G5758" s="316" t="s">
        <v>437</v>
      </c>
      <c r="H5758" s="316" t="s">
        <v>321</v>
      </c>
      <c r="I5758" s="316" t="s">
        <v>310</v>
      </c>
      <c r="J5758" s="316" t="s">
        <v>283</v>
      </c>
      <c r="K5758" s="36">
        <v>7</v>
      </c>
      <c r="L5758" s="317">
        <v>0.21875</v>
      </c>
      <c r="M5758" s="317"/>
      <c r="N5758" s="36">
        <v>60</v>
      </c>
      <c r="O5758" s="317">
        <v>0.20760999619960779</v>
      </c>
      <c r="P5758" s="317"/>
      <c r="Q5758" s="36">
        <v>2292</v>
      </c>
      <c r="R5758" s="317">
        <v>0.2298399955034256</v>
      </c>
      <c r="S5758" s="317"/>
      <c r="T5758" t="s">
        <v>380</v>
      </c>
      <c r="BA5758" s="395">
        <v>1</v>
      </c>
      <c r="BB5758" s="396" t="s">
        <v>861</v>
      </c>
      <c r="BC5758" t="str">
        <f t="shared" si="496"/>
        <v>RKE</v>
      </c>
      <c r="BD5758" t="str">
        <f t="shared" si="497"/>
        <v>NAoMe_initial_age_decades_80cap</v>
      </c>
      <c r="BE5758" s="397" t="s">
        <v>862</v>
      </c>
      <c r="BF5758" t="str">
        <f t="shared" si="498"/>
        <v>80+ yrs</v>
      </c>
      <c r="BG5758">
        <f t="shared" si="499"/>
        <v>7</v>
      </c>
      <c r="BH5758" s="398">
        <f t="shared" si="500"/>
        <v>0.21875</v>
      </c>
      <c r="BO5758" s="33"/>
    </row>
    <row r="5759" spans="1:67">
      <c r="A5759" s="316" t="s">
        <v>27</v>
      </c>
      <c r="B5759" t="s">
        <v>380</v>
      </c>
      <c r="C5759" t="s">
        <v>910</v>
      </c>
      <c r="D5759" t="s">
        <v>314</v>
      </c>
      <c r="E5759" s="316" t="s">
        <v>229</v>
      </c>
      <c r="F5759" s="316" t="s">
        <v>230</v>
      </c>
      <c r="G5759" s="316" t="s">
        <v>437</v>
      </c>
      <c r="H5759" s="316" t="s">
        <v>321</v>
      </c>
      <c r="I5759" s="316" t="s">
        <v>341</v>
      </c>
      <c r="J5759" s="316" t="s">
        <v>13</v>
      </c>
      <c r="K5759" s="36">
        <v>22</v>
      </c>
      <c r="L5759" s="317">
        <v>0.6875</v>
      </c>
      <c r="M5759" s="317">
        <v>0.70968002080917358</v>
      </c>
      <c r="N5759" s="36">
        <v>209</v>
      </c>
      <c r="O5759" s="317">
        <v>0.72317999601364136</v>
      </c>
      <c r="P5759" s="317">
        <v>0.73852002620697021</v>
      </c>
      <c r="Q5759" s="36">
        <v>6753</v>
      </c>
      <c r="R5759" s="317">
        <v>0.67720001935958862</v>
      </c>
      <c r="S5759" s="317">
        <v>0.69554001092910767</v>
      </c>
      <c r="T5759" t="s">
        <v>380</v>
      </c>
      <c r="BA5759" s="395">
        <v>1</v>
      </c>
      <c r="BB5759" s="396" t="s">
        <v>861</v>
      </c>
      <c r="BC5759" t="str">
        <f t="shared" si="496"/>
        <v>RKE</v>
      </c>
      <c r="BD5759" t="str">
        <f t="shared" si="497"/>
        <v>NAoMe_initial_ch_score_2cap</v>
      </c>
      <c r="BE5759" s="397" t="s">
        <v>862</v>
      </c>
      <c r="BF5759" t="str">
        <f t="shared" si="498"/>
        <v>0</v>
      </c>
      <c r="BG5759">
        <f t="shared" si="499"/>
        <v>22</v>
      </c>
      <c r="BH5759" s="398">
        <f t="shared" si="500"/>
        <v>0.6875</v>
      </c>
      <c r="BO5759" s="33"/>
    </row>
    <row r="5760" spans="1:67">
      <c r="A5760" s="316" t="s">
        <v>27</v>
      </c>
      <c r="B5760" t="s">
        <v>380</v>
      </c>
      <c r="C5760" t="s">
        <v>910</v>
      </c>
      <c r="D5760" t="s">
        <v>314</v>
      </c>
      <c r="E5760" s="316" t="s">
        <v>229</v>
      </c>
      <c r="F5760" s="316" t="s">
        <v>230</v>
      </c>
      <c r="G5760" s="316" t="s">
        <v>437</v>
      </c>
      <c r="H5760" s="316" t="s">
        <v>321</v>
      </c>
      <c r="I5760" s="316" t="s">
        <v>341</v>
      </c>
      <c r="J5760" s="316" t="s">
        <v>14</v>
      </c>
      <c r="K5760" s="36">
        <v>7</v>
      </c>
      <c r="L5760" s="317">
        <v>0.21875</v>
      </c>
      <c r="M5760" s="317">
        <v>0.22581000626087189</v>
      </c>
      <c r="N5760" s="36">
        <v>48</v>
      </c>
      <c r="O5760" s="317">
        <v>0.16608999669551849</v>
      </c>
      <c r="P5760" s="317">
        <v>0.1696099936962128</v>
      </c>
      <c r="Q5760" s="36">
        <v>1630</v>
      </c>
      <c r="R5760" s="317">
        <v>0.16346000134944921</v>
      </c>
      <c r="S5760" s="317">
        <v>0.16788999736309049</v>
      </c>
      <c r="T5760" t="s">
        <v>380</v>
      </c>
      <c r="BA5760" s="395">
        <v>1</v>
      </c>
      <c r="BB5760" s="396" t="s">
        <v>861</v>
      </c>
      <c r="BC5760" t="str">
        <f t="shared" si="496"/>
        <v>RKE</v>
      </c>
      <c r="BD5760" t="str">
        <f t="shared" si="497"/>
        <v>NAoMe_initial_ch_score_2cap</v>
      </c>
      <c r="BE5760" s="397" t="s">
        <v>862</v>
      </c>
      <c r="BF5760" t="str">
        <f t="shared" si="498"/>
        <v>1</v>
      </c>
      <c r="BG5760">
        <f t="shared" si="499"/>
        <v>7</v>
      </c>
      <c r="BH5760" s="398">
        <f t="shared" si="500"/>
        <v>0.21875</v>
      </c>
      <c r="BO5760" s="33"/>
    </row>
    <row r="5761" spans="1:67">
      <c r="A5761" s="316" t="s">
        <v>27</v>
      </c>
      <c r="B5761" t="s">
        <v>380</v>
      </c>
      <c r="C5761" t="s">
        <v>910</v>
      </c>
      <c r="D5761" t="s">
        <v>314</v>
      </c>
      <c r="E5761" s="316" t="s">
        <v>229</v>
      </c>
      <c r="F5761" s="316" t="s">
        <v>230</v>
      </c>
      <c r="G5761" s="316" t="s">
        <v>437</v>
      </c>
      <c r="H5761" s="316" t="s">
        <v>321</v>
      </c>
      <c r="I5761" s="316" t="s">
        <v>341</v>
      </c>
      <c r="J5761" s="316" t="s">
        <v>301</v>
      </c>
      <c r="K5761" s="36">
        <v>2</v>
      </c>
      <c r="L5761" s="317">
        <v>6.25E-2</v>
      </c>
      <c r="M5761" s="317">
        <v>6.4520001411437988E-2</v>
      </c>
      <c r="N5761" s="36">
        <v>26</v>
      </c>
      <c r="O5761" s="317">
        <v>8.9970000088214874E-2</v>
      </c>
      <c r="P5761" s="317">
        <v>9.1870002448558807E-2</v>
      </c>
      <c r="Q5761" s="36">
        <v>1326</v>
      </c>
      <c r="R5761" s="317">
        <v>0.132970005273819</v>
      </c>
      <c r="S5761" s="317">
        <v>0.13657000660896301</v>
      </c>
      <c r="T5761" t="s">
        <v>380</v>
      </c>
      <c r="BA5761" s="395">
        <v>1</v>
      </c>
      <c r="BB5761" s="396" t="s">
        <v>861</v>
      </c>
      <c r="BC5761" t="str">
        <f t="shared" si="496"/>
        <v>RKE</v>
      </c>
      <c r="BD5761" t="str">
        <f t="shared" si="497"/>
        <v>NAoMe_initial_ch_score_2cap</v>
      </c>
      <c r="BE5761" s="397" t="s">
        <v>862</v>
      </c>
      <c r="BF5761" t="str">
        <f t="shared" si="498"/>
        <v>2+</v>
      </c>
      <c r="BG5761">
        <f t="shared" si="499"/>
        <v>2</v>
      </c>
      <c r="BH5761" s="398">
        <f t="shared" si="500"/>
        <v>6.25E-2</v>
      </c>
      <c r="BO5761" s="33"/>
    </row>
    <row r="5762" spans="1:67">
      <c r="A5762" s="316" t="s">
        <v>27</v>
      </c>
      <c r="B5762" t="s">
        <v>380</v>
      </c>
      <c r="C5762" t="s">
        <v>910</v>
      </c>
      <c r="D5762" t="s">
        <v>314</v>
      </c>
      <c r="E5762" s="316" t="s">
        <v>229</v>
      </c>
      <c r="F5762" s="316" t="s">
        <v>230</v>
      </c>
      <c r="G5762" s="316" t="s">
        <v>437</v>
      </c>
      <c r="H5762" s="316" t="s">
        <v>321</v>
      </c>
      <c r="I5762" s="316" t="s">
        <v>341</v>
      </c>
      <c r="J5762" s="316" t="s">
        <v>260</v>
      </c>
      <c r="K5762" s="36">
        <v>1</v>
      </c>
      <c r="L5762" s="317">
        <v>3.125E-2</v>
      </c>
      <c r="M5762" s="317"/>
      <c r="N5762" s="36">
        <v>6</v>
      </c>
      <c r="O5762" s="317">
        <v>2.0759999752044681E-2</v>
      </c>
      <c r="P5762" s="317"/>
      <c r="Q5762" s="36">
        <v>263</v>
      </c>
      <c r="R5762" s="317">
        <v>2.6370000094175339E-2</v>
      </c>
      <c r="S5762" s="317"/>
      <c r="T5762" t="s">
        <v>380</v>
      </c>
      <c r="BA5762" s="395">
        <v>1</v>
      </c>
      <c r="BB5762" s="396" t="s">
        <v>861</v>
      </c>
      <c r="BC5762" t="str">
        <f t="shared" si="496"/>
        <v>RKE</v>
      </c>
      <c r="BD5762" t="str">
        <f t="shared" si="497"/>
        <v>NAoMe_initial_ch_score_2cap</v>
      </c>
      <c r="BE5762" s="397" t="s">
        <v>862</v>
      </c>
      <c r="BF5762" t="str">
        <f t="shared" si="498"/>
        <v>Unknown</v>
      </c>
      <c r="BG5762">
        <f t="shared" si="499"/>
        <v>1</v>
      </c>
      <c r="BH5762" s="398">
        <f t="shared" si="500"/>
        <v>3.125E-2</v>
      </c>
      <c r="BO5762" s="33"/>
    </row>
    <row r="5763" spans="1:67">
      <c r="A5763" s="316" t="s">
        <v>27</v>
      </c>
      <c r="B5763" t="s">
        <v>380</v>
      </c>
      <c r="C5763" t="s">
        <v>910</v>
      </c>
      <c r="D5763" t="s">
        <v>314</v>
      </c>
      <c r="E5763" s="316" t="s">
        <v>229</v>
      </c>
      <c r="F5763" s="316" t="s">
        <v>230</v>
      </c>
      <c r="G5763" s="316" t="s">
        <v>437</v>
      </c>
      <c r="H5763" s="316" t="s">
        <v>321</v>
      </c>
      <c r="I5763" s="316" t="s">
        <v>309</v>
      </c>
      <c r="J5763" s="316" t="s">
        <v>289</v>
      </c>
      <c r="K5763" s="36">
        <v>12</v>
      </c>
      <c r="L5763" s="317">
        <v>0.375</v>
      </c>
      <c r="M5763" s="317"/>
      <c r="N5763" s="36">
        <v>76</v>
      </c>
      <c r="O5763" s="317">
        <v>0.26298001408576971</v>
      </c>
      <c r="P5763" s="317"/>
      <c r="Q5763" s="36">
        <v>3283</v>
      </c>
      <c r="R5763" s="317">
        <v>0.3292199969291687</v>
      </c>
      <c r="S5763" s="317"/>
      <c r="T5763" t="s">
        <v>380</v>
      </c>
      <c r="BA5763" s="395">
        <v>1</v>
      </c>
      <c r="BB5763" s="396" t="s">
        <v>861</v>
      </c>
      <c r="BC5763" t="str">
        <f t="shared" ref="BC5763:BC5826" si="501">E5763</f>
        <v>RKE</v>
      </c>
      <c r="BD5763" t="str">
        <f t="shared" ref="BD5763:BD5826" si="502">(LEFT(A5763, LEN(A5763)-7))&amp;"_"&amp;I5763</f>
        <v>NAoMe_initial_diagnosis_year</v>
      </c>
      <c r="BE5763" s="397" t="s">
        <v>862</v>
      </c>
      <c r="BF5763" t="str">
        <f t="shared" ref="BF5763:BF5826" si="503">J5763</f>
        <v>2021</v>
      </c>
      <c r="BG5763">
        <f t="shared" ref="BG5763:BG5826" si="504">K5763</f>
        <v>12</v>
      </c>
      <c r="BH5763" s="398">
        <f t="shared" ref="BH5763:BH5826" si="505">L5763</f>
        <v>0.375</v>
      </c>
      <c r="BO5763" s="33"/>
    </row>
    <row r="5764" spans="1:67">
      <c r="A5764" s="316" t="s">
        <v>27</v>
      </c>
      <c r="B5764" t="s">
        <v>380</v>
      </c>
      <c r="C5764" t="s">
        <v>910</v>
      </c>
      <c r="D5764" t="s">
        <v>314</v>
      </c>
      <c r="E5764" s="316" t="s">
        <v>229</v>
      </c>
      <c r="F5764" s="316" t="s">
        <v>230</v>
      </c>
      <c r="G5764" s="316" t="s">
        <v>437</v>
      </c>
      <c r="H5764" s="316" t="s">
        <v>321</v>
      </c>
      <c r="I5764" s="316" t="s">
        <v>309</v>
      </c>
      <c r="J5764" s="316" t="s">
        <v>816</v>
      </c>
      <c r="K5764" s="36">
        <v>8</v>
      </c>
      <c r="L5764" s="317">
        <v>0.25</v>
      </c>
      <c r="M5764" s="317"/>
      <c r="N5764" s="36">
        <v>98</v>
      </c>
      <c r="O5764" s="317">
        <v>0.33910000324249268</v>
      </c>
      <c r="P5764" s="317"/>
      <c r="Q5764" s="36">
        <v>3315</v>
      </c>
      <c r="R5764" s="317">
        <v>0.33243000507354742</v>
      </c>
      <c r="S5764" s="317"/>
      <c r="T5764" t="s">
        <v>380</v>
      </c>
      <c r="BA5764" s="395">
        <v>1</v>
      </c>
      <c r="BB5764" s="396" t="s">
        <v>861</v>
      </c>
      <c r="BC5764" t="str">
        <f t="shared" si="501"/>
        <v>RKE</v>
      </c>
      <c r="BD5764" t="str">
        <f t="shared" si="502"/>
        <v>NAoMe_initial_diagnosis_year</v>
      </c>
      <c r="BE5764" s="397" t="s">
        <v>862</v>
      </c>
      <c r="BF5764" t="str">
        <f t="shared" si="503"/>
        <v>2022</v>
      </c>
      <c r="BG5764">
        <f t="shared" si="504"/>
        <v>8</v>
      </c>
      <c r="BH5764" s="398">
        <f t="shared" si="505"/>
        <v>0.25</v>
      </c>
      <c r="BO5764" s="33"/>
    </row>
    <row r="5765" spans="1:67">
      <c r="A5765" s="316" t="s">
        <v>27</v>
      </c>
      <c r="B5765" t="s">
        <v>380</v>
      </c>
      <c r="C5765" t="s">
        <v>910</v>
      </c>
      <c r="D5765" t="s">
        <v>314</v>
      </c>
      <c r="E5765" s="316" t="s">
        <v>229</v>
      </c>
      <c r="F5765" s="316" t="s">
        <v>230</v>
      </c>
      <c r="G5765" s="316" t="s">
        <v>437</v>
      </c>
      <c r="H5765" s="316" t="s">
        <v>321</v>
      </c>
      <c r="I5765" s="316" t="s">
        <v>309</v>
      </c>
      <c r="J5765" s="316" t="s">
        <v>946</v>
      </c>
      <c r="K5765" s="36">
        <v>12</v>
      </c>
      <c r="L5765" s="317">
        <v>0.375</v>
      </c>
      <c r="M5765" s="317"/>
      <c r="N5765" s="36">
        <v>115</v>
      </c>
      <c r="O5765" s="317">
        <v>0.39792001247406011</v>
      </c>
      <c r="P5765" s="317"/>
      <c r="Q5765" s="36">
        <v>3374</v>
      </c>
      <c r="R5765" s="317">
        <v>0.33834999799728388</v>
      </c>
      <c r="S5765" s="317"/>
      <c r="T5765" t="s">
        <v>380</v>
      </c>
      <c r="BA5765" s="395">
        <v>1</v>
      </c>
      <c r="BB5765" s="396" t="s">
        <v>861</v>
      </c>
      <c r="BC5765" t="str">
        <f t="shared" si="501"/>
        <v>RKE</v>
      </c>
      <c r="BD5765" t="str">
        <f t="shared" si="502"/>
        <v>NAoMe_initial_diagnosis_year</v>
      </c>
      <c r="BE5765" s="397" t="s">
        <v>862</v>
      </c>
      <c r="BF5765" t="str">
        <f t="shared" si="503"/>
        <v>2023</v>
      </c>
      <c r="BG5765">
        <f t="shared" si="504"/>
        <v>12</v>
      </c>
      <c r="BH5765" s="398">
        <f t="shared" si="505"/>
        <v>0.375</v>
      </c>
      <c r="BO5765" s="33"/>
    </row>
    <row r="5766" spans="1:67">
      <c r="A5766" s="316" t="s">
        <v>27</v>
      </c>
      <c r="B5766" t="s">
        <v>380</v>
      </c>
      <c r="C5766" t="s">
        <v>910</v>
      </c>
      <c r="D5766" t="s">
        <v>314</v>
      </c>
      <c r="E5766" s="316" t="s">
        <v>229</v>
      </c>
      <c r="F5766" s="316" t="s">
        <v>230</v>
      </c>
      <c r="G5766" s="316" t="s">
        <v>437</v>
      </c>
      <c r="H5766" s="316" t="s">
        <v>321</v>
      </c>
      <c r="I5766" s="316" t="s">
        <v>331</v>
      </c>
      <c r="J5766" s="316" t="s">
        <v>332</v>
      </c>
      <c r="K5766" s="36">
        <v>2</v>
      </c>
      <c r="L5766" s="317">
        <v>6.25E-2</v>
      </c>
      <c r="M5766" s="317">
        <v>6.8970002233982086E-2</v>
      </c>
      <c r="N5766" s="36">
        <v>21</v>
      </c>
      <c r="O5766" s="317">
        <v>7.2659999132156372E-2</v>
      </c>
      <c r="P5766" s="317">
        <v>0.1009600013494492</v>
      </c>
      <c r="Q5766" s="36">
        <v>434</v>
      </c>
      <c r="R5766" s="317">
        <v>4.3519999831914902E-2</v>
      </c>
      <c r="S5766" s="317">
        <v>5.2159998565912247E-2</v>
      </c>
      <c r="T5766" t="s">
        <v>380</v>
      </c>
      <c r="BA5766" s="395">
        <v>1</v>
      </c>
      <c r="BB5766" s="396" t="s">
        <v>861</v>
      </c>
      <c r="BC5766" t="str">
        <f t="shared" si="501"/>
        <v>RKE</v>
      </c>
      <c r="BD5766" t="str">
        <f t="shared" si="502"/>
        <v>NAoMe_initial_disease_group</v>
      </c>
      <c r="BE5766" s="397" t="s">
        <v>862</v>
      </c>
      <c r="BF5766" t="str">
        <f t="shared" si="503"/>
        <v>Advanced M0</v>
      </c>
      <c r="BG5766">
        <f t="shared" si="504"/>
        <v>2</v>
      </c>
      <c r="BH5766" s="398">
        <f t="shared" si="505"/>
        <v>6.25E-2</v>
      </c>
      <c r="BO5766" s="33"/>
    </row>
    <row r="5767" spans="1:67">
      <c r="A5767" s="316" t="s">
        <v>27</v>
      </c>
      <c r="B5767" t="s">
        <v>380</v>
      </c>
      <c r="C5767" t="s">
        <v>910</v>
      </c>
      <c r="D5767" t="s">
        <v>314</v>
      </c>
      <c r="E5767" s="316" t="s">
        <v>229</v>
      </c>
      <c r="F5767" s="316" t="s">
        <v>230</v>
      </c>
      <c r="G5767" s="316" t="s">
        <v>437</v>
      </c>
      <c r="H5767" s="316" t="s">
        <v>321</v>
      </c>
      <c r="I5767" s="316" t="s">
        <v>331</v>
      </c>
      <c r="J5767" s="316" t="s">
        <v>333</v>
      </c>
      <c r="K5767" s="36">
        <v>25</v>
      </c>
      <c r="L5767" s="317">
        <v>0.78125</v>
      </c>
      <c r="M5767" s="317">
        <v>0.86207002401351929</v>
      </c>
      <c r="N5767" s="36">
        <v>147</v>
      </c>
      <c r="O5767" s="317">
        <v>0.50865000486373901</v>
      </c>
      <c r="P5767" s="317">
        <v>0.70673000812530518</v>
      </c>
      <c r="Q5767" s="36">
        <v>6159</v>
      </c>
      <c r="R5767" s="317">
        <v>0.6176300048828125</v>
      </c>
      <c r="S5767" s="317">
        <v>0.74026000499725342</v>
      </c>
      <c r="T5767" t="s">
        <v>380</v>
      </c>
      <c r="BA5767" s="395">
        <v>1</v>
      </c>
      <c r="BB5767" s="396" t="s">
        <v>861</v>
      </c>
      <c r="BC5767" t="str">
        <f t="shared" si="501"/>
        <v>RKE</v>
      </c>
      <c r="BD5767" t="str">
        <f t="shared" si="502"/>
        <v>NAoMe_initial_disease_group</v>
      </c>
      <c r="BE5767" s="397" t="s">
        <v>862</v>
      </c>
      <c r="BF5767" t="str">
        <f t="shared" si="503"/>
        <v>Advanced M1</v>
      </c>
      <c r="BG5767">
        <f t="shared" si="504"/>
        <v>25</v>
      </c>
      <c r="BH5767" s="398">
        <f t="shared" si="505"/>
        <v>0.78125</v>
      </c>
      <c r="BO5767" s="33"/>
    </row>
    <row r="5768" spans="1:67">
      <c r="A5768" s="316" t="s">
        <v>27</v>
      </c>
      <c r="B5768" t="s">
        <v>380</v>
      </c>
      <c r="C5768" t="s">
        <v>910</v>
      </c>
      <c r="D5768" t="s">
        <v>314</v>
      </c>
      <c r="E5768" s="316" t="s">
        <v>229</v>
      </c>
      <c r="F5768" s="316" t="s">
        <v>230</v>
      </c>
      <c r="G5768" s="316" t="s">
        <v>437</v>
      </c>
      <c r="H5768" s="316" t="s">
        <v>321</v>
      </c>
      <c r="I5768" s="316" t="s">
        <v>331</v>
      </c>
      <c r="J5768" s="316" t="s">
        <v>334</v>
      </c>
      <c r="K5768" s="36">
        <v>0</v>
      </c>
      <c r="L5768" s="317">
        <v>0</v>
      </c>
      <c r="M5768" s="317">
        <v>0</v>
      </c>
      <c r="N5768" s="36">
        <v>2</v>
      </c>
      <c r="O5768" s="317">
        <v>6.920000072568655E-3</v>
      </c>
      <c r="P5768" s="317">
        <v>9.6199996769428253E-3</v>
      </c>
      <c r="Q5768" s="36">
        <v>64</v>
      </c>
      <c r="R5768" s="317">
        <v>6.4199999906122676E-3</v>
      </c>
      <c r="S5768" s="317">
        <v>7.689999882131815E-3</v>
      </c>
      <c r="T5768" t="s">
        <v>380</v>
      </c>
      <c r="BA5768" s="395">
        <v>1</v>
      </c>
      <c r="BB5768" s="396" t="s">
        <v>861</v>
      </c>
      <c r="BC5768" t="str">
        <f t="shared" si="501"/>
        <v>RKE</v>
      </c>
      <c r="BD5768" t="str">
        <f t="shared" si="502"/>
        <v>NAoMe_initial_disease_group</v>
      </c>
      <c r="BE5768" s="397" t="s">
        <v>862</v>
      </c>
      <c r="BF5768" t="str">
        <f t="shared" si="503"/>
        <v>DCIS</v>
      </c>
      <c r="BG5768">
        <f t="shared" si="504"/>
        <v>0</v>
      </c>
      <c r="BH5768" s="398">
        <f t="shared" si="505"/>
        <v>0</v>
      </c>
      <c r="BO5768" s="33"/>
    </row>
    <row r="5769" spans="1:67">
      <c r="A5769" s="316" t="s">
        <v>27</v>
      </c>
      <c r="B5769" t="s">
        <v>380</v>
      </c>
      <c r="C5769" t="s">
        <v>910</v>
      </c>
      <c r="D5769" t="s">
        <v>314</v>
      </c>
      <c r="E5769" s="316" t="s">
        <v>229</v>
      </c>
      <c r="F5769" s="316" t="s">
        <v>230</v>
      </c>
      <c r="G5769" s="316" t="s">
        <v>437</v>
      </c>
      <c r="H5769" s="316" t="s">
        <v>321</v>
      </c>
      <c r="I5769" s="316" t="s">
        <v>331</v>
      </c>
      <c r="J5769" s="316" t="s">
        <v>335</v>
      </c>
      <c r="K5769" s="36">
        <v>2</v>
      </c>
      <c r="L5769" s="317">
        <v>6.25E-2</v>
      </c>
      <c r="M5769" s="317">
        <v>6.8970002233982086E-2</v>
      </c>
      <c r="N5769" s="36">
        <v>38</v>
      </c>
      <c r="O5769" s="317">
        <v>0.1314900070428848</v>
      </c>
      <c r="P5769" s="317">
        <v>0.18268999457359311</v>
      </c>
      <c r="Q5769" s="36">
        <v>1663</v>
      </c>
      <c r="R5769" s="317">
        <v>0.16676999628543851</v>
      </c>
      <c r="S5769" s="317">
        <v>0.19988000392913821</v>
      </c>
      <c r="T5769" t="s">
        <v>380</v>
      </c>
      <c r="BA5769" s="395">
        <v>1</v>
      </c>
      <c r="BB5769" s="396" t="s">
        <v>861</v>
      </c>
      <c r="BC5769" t="str">
        <f t="shared" si="501"/>
        <v>RKE</v>
      </c>
      <c r="BD5769" t="str">
        <f t="shared" si="502"/>
        <v>NAoMe_initial_disease_group</v>
      </c>
      <c r="BE5769" s="397" t="s">
        <v>862</v>
      </c>
      <c r="BF5769" t="str">
        <f t="shared" si="503"/>
        <v>Early invasive</v>
      </c>
      <c r="BG5769">
        <f t="shared" si="504"/>
        <v>2</v>
      </c>
      <c r="BH5769" s="398">
        <f t="shared" si="505"/>
        <v>6.25E-2</v>
      </c>
      <c r="BO5769" s="33"/>
    </row>
    <row r="5770" spans="1:67">
      <c r="A5770" s="316" t="s">
        <v>27</v>
      </c>
      <c r="B5770" t="s">
        <v>380</v>
      </c>
      <c r="C5770" t="s">
        <v>910</v>
      </c>
      <c r="D5770" t="s">
        <v>314</v>
      </c>
      <c r="E5770" s="316" t="s">
        <v>229</v>
      </c>
      <c r="F5770" s="316" t="s">
        <v>230</v>
      </c>
      <c r="G5770" s="316" t="s">
        <v>437</v>
      </c>
      <c r="H5770" s="316" t="s">
        <v>321</v>
      </c>
      <c r="I5770" s="316" t="s">
        <v>331</v>
      </c>
      <c r="J5770" s="316" t="s">
        <v>337</v>
      </c>
      <c r="K5770" s="36">
        <v>3</v>
      </c>
      <c r="L5770" s="317">
        <v>9.375E-2</v>
      </c>
      <c r="M5770" s="317"/>
      <c r="N5770" s="36">
        <v>81</v>
      </c>
      <c r="O5770" s="317">
        <v>0.28027999401092529</v>
      </c>
      <c r="P5770" s="317"/>
      <c r="Q5770" s="36">
        <v>1652</v>
      </c>
      <c r="R5770" s="317">
        <v>0.1656599938869476</v>
      </c>
      <c r="S5770" s="317"/>
      <c r="T5770" t="s">
        <v>380</v>
      </c>
      <c r="BA5770" s="395">
        <v>1</v>
      </c>
      <c r="BB5770" s="396" t="s">
        <v>861</v>
      </c>
      <c r="BC5770" t="str">
        <f t="shared" si="501"/>
        <v>RKE</v>
      </c>
      <c r="BD5770" t="str">
        <f t="shared" si="502"/>
        <v>NAoMe_initial_disease_group</v>
      </c>
      <c r="BE5770" s="397" t="s">
        <v>862</v>
      </c>
      <c r="BF5770" t="str">
        <f t="shared" si="503"/>
        <v>Unknown stage</v>
      </c>
      <c r="BG5770">
        <f t="shared" si="504"/>
        <v>3</v>
      </c>
      <c r="BH5770" s="398">
        <f t="shared" si="505"/>
        <v>9.375E-2</v>
      </c>
      <c r="BO5770" s="33"/>
    </row>
    <row r="5771" spans="1:67">
      <c r="A5771" s="316" t="s">
        <v>27</v>
      </c>
      <c r="B5771" t="s">
        <v>380</v>
      </c>
      <c r="C5771" t="s">
        <v>910</v>
      </c>
      <c r="D5771" t="s">
        <v>314</v>
      </c>
      <c r="E5771" s="316" t="s">
        <v>229</v>
      </c>
      <c r="F5771" s="316" t="s">
        <v>230</v>
      </c>
      <c r="G5771" s="316" t="s">
        <v>437</v>
      </c>
      <c r="H5771" s="316" t="s">
        <v>321</v>
      </c>
      <c r="I5771" s="316" t="s">
        <v>656</v>
      </c>
      <c r="J5771" s="316" t="s">
        <v>286</v>
      </c>
      <c r="K5771" s="36">
        <v>5</v>
      </c>
      <c r="L5771" s="317">
        <v>0.15625</v>
      </c>
      <c r="M5771" s="317">
        <v>0.1666699945926666</v>
      </c>
      <c r="N5771" s="36">
        <v>37</v>
      </c>
      <c r="O5771" s="317">
        <v>0.12803000211715701</v>
      </c>
      <c r="P5771" s="317">
        <v>0.13552999496459961</v>
      </c>
      <c r="Q5771" s="36">
        <v>492</v>
      </c>
      <c r="R5771" s="317">
        <v>4.9339998513460159E-2</v>
      </c>
      <c r="S5771" s="317">
        <v>5.1920000463724143E-2</v>
      </c>
      <c r="T5771" t="s">
        <v>380</v>
      </c>
      <c r="BA5771" s="395">
        <v>1</v>
      </c>
      <c r="BB5771" s="396" t="s">
        <v>861</v>
      </c>
      <c r="BC5771" t="str">
        <f t="shared" si="501"/>
        <v>RKE</v>
      </c>
      <c r="BD5771" t="str">
        <f t="shared" si="502"/>
        <v>NAoMe_initial_ethnicity_grp</v>
      </c>
      <c r="BE5771" s="397" t="s">
        <v>862</v>
      </c>
      <c r="BF5771" t="str">
        <f t="shared" si="503"/>
        <v>Asian or Asian British</v>
      </c>
      <c r="BG5771">
        <f t="shared" si="504"/>
        <v>5</v>
      </c>
      <c r="BH5771" s="398">
        <f t="shared" si="505"/>
        <v>0.15625</v>
      </c>
      <c r="BO5771" s="33"/>
    </row>
    <row r="5772" spans="1:67">
      <c r="A5772" s="316" t="s">
        <v>27</v>
      </c>
      <c r="B5772" t="s">
        <v>380</v>
      </c>
      <c r="C5772" t="s">
        <v>910</v>
      </c>
      <c r="D5772" t="s">
        <v>314</v>
      </c>
      <c r="E5772" s="316" t="s">
        <v>229</v>
      </c>
      <c r="F5772" s="316" t="s">
        <v>230</v>
      </c>
      <c r="G5772" s="316" t="s">
        <v>437</v>
      </c>
      <c r="H5772" s="316" t="s">
        <v>321</v>
      </c>
      <c r="I5772" s="316" t="s">
        <v>656</v>
      </c>
      <c r="J5772" s="316" t="s">
        <v>287</v>
      </c>
      <c r="K5772" s="36">
        <v>5</v>
      </c>
      <c r="L5772" s="317">
        <v>0.15625</v>
      </c>
      <c r="M5772" s="317">
        <v>0.1666699945926666</v>
      </c>
      <c r="N5772" s="36">
        <v>37</v>
      </c>
      <c r="O5772" s="317">
        <v>0.12803000211715701</v>
      </c>
      <c r="P5772" s="317">
        <v>0.13552999496459961</v>
      </c>
      <c r="Q5772" s="36">
        <v>403</v>
      </c>
      <c r="R5772" s="317">
        <v>4.0410000830888748E-2</v>
      </c>
      <c r="S5772" s="317">
        <v>4.2520001530647278E-2</v>
      </c>
      <c r="T5772" t="s">
        <v>380</v>
      </c>
      <c r="BA5772" s="395">
        <v>1</v>
      </c>
      <c r="BB5772" s="396" t="s">
        <v>861</v>
      </c>
      <c r="BC5772" t="str">
        <f t="shared" si="501"/>
        <v>RKE</v>
      </c>
      <c r="BD5772" t="str">
        <f t="shared" si="502"/>
        <v>NAoMe_initial_ethnicity_grp</v>
      </c>
      <c r="BE5772" s="397" t="s">
        <v>862</v>
      </c>
      <c r="BF5772" t="str">
        <f t="shared" si="503"/>
        <v>Black or Black British</v>
      </c>
      <c r="BG5772">
        <f t="shared" si="504"/>
        <v>5</v>
      </c>
      <c r="BH5772" s="398">
        <f t="shared" si="505"/>
        <v>0.15625</v>
      </c>
      <c r="BO5772" s="33"/>
    </row>
    <row r="5773" spans="1:67">
      <c r="A5773" s="316" t="s">
        <v>27</v>
      </c>
      <c r="B5773" t="s">
        <v>380</v>
      </c>
      <c r="C5773" t="s">
        <v>910</v>
      </c>
      <c r="D5773" t="s">
        <v>314</v>
      </c>
      <c r="E5773" s="316" t="s">
        <v>229</v>
      </c>
      <c r="F5773" s="316" t="s">
        <v>230</v>
      </c>
      <c r="G5773" s="316" t="s">
        <v>437</v>
      </c>
      <c r="H5773" s="316" t="s">
        <v>321</v>
      </c>
      <c r="I5773" s="316" t="s">
        <v>656</v>
      </c>
      <c r="J5773" s="316" t="s">
        <v>259</v>
      </c>
      <c r="K5773" s="36">
        <v>0</v>
      </c>
      <c r="L5773" s="317">
        <v>0</v>
      </c>
      <c r="M5773" s="317">
        <v>0</v>
      </c>
      <c r="N5773" s="36">
        <v>6</v>
      </c>
      <c r="O5773" s="317">
        <v>2.0759999752044681E-2</v>
      </c>
      <c r="P5773" s="317">
        <v>2.1980000659823421E-2</v>
      </c>
      <c r="Q5773" s="36">
        <v>98</v>
      </c>
      <c r="R5773" s="317">
        <v>9.8299998790025711E-3</v>
      </c>
      <c r="S5773" s="317">
        <v>1.0339999571442601E-2</v>
      </c>
      <c r="T5773" t="s">
        <v>380</v>
      </c>
      <c r="BA5773" s="395">
        <v>1</v>
      </c>
      <c r="BB5773" s="396" t="s">
        <v>861</v>
      </c>
      <c r="BC5773" t="str">
        <f t="shared" si="501"/>
        <v>RKE</v>
      </c>
      <c r="BD5773" t="str">
        <f t="shared" si="502"/>
        <v>NAoMe_initial_ethnicity_grp</v>
      </c>
      <c r="BE5773" s="397" t="s">
        <v>862</v>
      </c>
      <c r="BF5773" t="str">
        <f t="shared" si="503"/>
        <v>Mixed</v>
      </c>
      <c r="BG5773">
        <f t="shared" si="504"/>
        <v>0</v>
      </c>
      <c r="BH5773" s="398">
        <f t="shared" si="505"/>
        <v>0</v>
      </c>
      <c r="BO5773" s="33"/>
    </row>
    <row r="5774" spans="1:67">
      <c r="A5774" s="316" t="s">
        <v>27</v>
      </c>
      <c r="B5774" t="s">
        <v>380</v>
      </c>
      <c r="C5774" t="s">
        <v>910</v>
      </c>
      <c r="D5774" t="s">
        <v>314</v>
      </c>
      <c r="E5774" s="316" t="s">
        <v>229</v>
      </c>
      <c r="F5774" s="316" t="s">
        <v>230</v>
      </c>
      <c r="G5774" s="316" t="s">
        <v>437</v>
      </c>
      <c r="H5774" s="316" t="s">
        <v>321</v>
      </c>
      <c r="I5774" s="316" t="s">
        <v>656</v>
      </c>
      <c r="J5774" s="316" t="s">
        <v>288</v>
      </c>
      <c r="K5774" s="36">
        <v>2</v>
      </c>
      <c r="L5774" s="317">
        <v>6.25E-2</v>
      </c>
      <c r="M5774" s="317">
        <v>6.6670000553131104E-2</v>
      </c>
      <c r="N5774" s="36">
        <v>27</v>
      </c>
      <c r="O5774" s="317">
        <v>9.3429997563362122E-2</v>
      </c>
      <c r="P5774" s="317">
        <v>9.8899997770786285E-2</v>
      </c>
      <c r="Q5774" s="36">
        <v>246</v>
      </c>
      <c r="R5774" s="317">
        <v>2.466999925673008E-2</v>
      </c>
      <c r="S5774" s="317">
        <v>2.5960000231862072E-2</v>
      </c>
      <c r="T5774" t="s">
        <v>380</v>
      </c>
      <c r="BA5774" s="395">
        <v>1</v>
      </c>
      <c r="BB5774" s="396" t="s">
        <v>861</v>
      </c>
      <c r="BC5774" t="str">
        <f t="shared" si="501"/>
        <v>RKE</v>
      </c>
      <c r="BD5774" t="str">
        <f t="shared" si="502"/>
        <v>NAoMe_initial_ethnicity_grp</v>
      </c>
      <c r="BE5774" s="397" t="s">
        <v>862</v>
      </c>
      <c r="BF5774" t="str">
        <f t="shared" si="503"/>
        <v>Other Ethnic Group</v>
      </c>
      <c r="BG5774">
        <f t="shared" si="504"/>
        <v>2</v>
      </c>
      <c r="BH5774" s="398">
        <f t="shared" si="505"/>
        <v>6.25E-2</v>
      </c>
      <c r="BO5774" s="33"/>
    </row>
    <row r="5775" spans="1:67">
      <c r="A5775" s="316" t="s">
        <v>27</v>
      </c>
      <c r="B5775" t="s">
        <v>380</v>
      </c>
      <c r="C5775" t="s">
        <v>910</v>
      </c>
      <c r="D5775" t="s">
        <v>314</v>
      </c>
      <c r="E5775" s="316" t="s">
        <v>229</v>
      </c>
      <c r="F5775" s="316" t="s">
        <v>230</v>
      </c>
      <c r="G5775" s="316" t="s">
        <v>437</v>
      </c>
      <c r="H5775" s="316" t="s">
        <v>321</v>
      </c>
      <c r="I5775" s="316" t="s">
        <v>656</v>
      </c>
      <c r="J5775" s="316" t="s">
        <v>260</v>
      </c>
      <c r="K5775" s="36">
        <v>2</v>
      </c>
      <c r="L5775" s="317">
        <v>6.25E-2</v>
      </c>
      <c r="M5775" s="317"/>
      <c r="N5775" s="36">
        <v>16</v>
      </c>
      <c r="O5775" s="317">
        <v>5.536000058054924E-2</v>
      </c>
      <c r="P5775" s="317"/>
      <c r="Q5775" s="36">
        <v>495</v>
      </c>
      <c r="R5775" s="317">
        <v>4.9639999866485603E-2</v>
      </c>
      <c r="S5775" s="317"/>
      <c r="T5775" t="s">
        <v>380</v>
      </c>
      <c r="BA5775" s="395">
        <v>1</v>
      </c>
      <c r="BB5775" s="396" t="s">
        <v>861</v>
      </c>
      <c r="BC5775" t="str">
        <f t="shared" si="501"/>
        <v>RKE</v>
      </c>
      <c r="BD5775" t="str">
        <f t="shared" si="502"/>
        <v>NAoMe_initial_ethnicity_grp</v>
      </c>
      <c r="BE5775" s="397" t="s">
        <v>862</v>
      </c>
      <c r="BF5775" t="str">
        <f t="shared" si="503"/>
        <v>Unknown</v>
      </c>
      <c r="BG5775">
        <f t="shared" si="504"/>
        <v>2</v>
      </c>
      <c r="BH5775" s="398">
        <f t="shared" si="505"/>
        <v>6.25E-2</v>
      </c>
      <c r="BO5775" s="33"/>
    </row>
    <row r="5776" spans="1:67">
      <c r="A5776" s="316" t="s">
        <v>27</v>
      </c>
      <c r="B5776" t="s">
        <v>380</v>
      </c>
      <c r="C5776" t="s">
        <v>910</v>
      </c>
      <c r="D5776" t="s">
        <v>314</v>
      </c>
      <c r="E5776" s="316" t="s">
        <v>229</v>
      </c>
      <c r="F5776" s="316" t="s">
        <v>230</v>
      </c>
      <c r="G5776" s="316" t="s">
        <v>437</v>
      </c>
      <c r="H5776" s="316" t="s">
        <v>321</v>
      </c>
      <c r="I5776" s="316" t="s">
        <v>656</v>
      </c>
      <c r="J5776" s="316" t="s">
        <v>258</v>
      </c>
      <c r="K5776" s="36">
        <v>18</v>
      </c>
      <c r="L5776" s="317">
        <v>0.5625</v>
      </c>
      <c r="M5776" s="317">
        <v>0.60000002384185791</v>
      </c>
      <c r="N5776" s="36">
        <v>166</v>
      </c>
      <c r="O5776" s="317">
        <v>0.5743899941444397</v>
      </c>
      <c r="P5776" s="317">
        <v>0.60806000232696533</v>
      </c>
      <c r="Q5776" s="36">
        <v>8238</v>
      </c>
      <c r="R5776" s="317">
        <v>0.82611000537872314</v>
      </c>
      <c r="S5776" s="317">
        <v>0.86926001310348511</v>
      </c>
      <c r="T5776" t="s">
        <v>380</v>
      </c>
      <c r="BA5776" s="395">
        <v>1</v>
      </c>
      <c r="BB5776" s="396" t="s">
        <v>861</v>
      </c>
      <c r="BC5776" t="str">
        <f t="shared" si="501"/>
        <v>RKE</v>
      </c>
      <c r="BD5776" t="str">
        <f t="shared" si="502"/>
        <v>NAoMe_initial_ethnicity_grp</v>
      </c>
      <c r="BE5776" s="397" t="s">
        <v>862</v>
      </c>
      <c r="BF5776" t="str">
        <f t="shared" si="503"/>
        <v>White</v>
      </c>
      <c r="BG5776">
        <f t="shared" si="504"/>
        <v>18</v>
      </c>
      <c r="BH5776" s="398">
        <f t="shared" si="505"/>
        <v>0.5625</v>
      </c>
      <c r="BO5776" s="33"/>
    </row>
    <row r="5777" spans="1:67">
      <c r="A5777" s="316" t="s">
        <v>27</v>
      </c>
      <c r="B5777" t="s">
        <v>380</v>
      </c>
      <c r="C5777" t="s">
        <v>910</v>
      </c>
      <c r="D5777" t="s">
        <v>314</v>
      </c>
      <c r="E5777" s="316" t="s">
        <v>229</v>
      </c>
      <c r="F5777" s="316" t="s">
        <v>230</v>
      </c>
      <c r="G5777" s="316" t="s">
        <v>437</v>
      </c>
      <c r="H5777" s="316" t="s">
        <v>321</v>
      </c>
      <c r="I5777" s="316" t="s">
        <v>657</v>
      </c>
      <c r="J5777" s="316" t="s">
        <v>817</v>
      </c>
      <c r="K5777" s="36">
        <v>30</v>
      </c>
      <c r="L5777" s="317">
        <v>0.9375</v>
      </c>
      <c r="M5777" s="317"/>
      <c r="N5777" s="36">
        <v>269</v>
      </c>
      <c r="O5777" s="317">
        <v>0.93080002069473267</v>
      </c>
      <c r="P5777" s="317"/>
      <c r="Q5777" s="36">
        <v>9359</v>
      </c>
      <c r="R5777" s="317">
        <v>0.93853002786636353</v>
      </c>
      <c r="S5777" s="317"/>
      <c r="T5777" t="s">
        <v>380</v>
      </c>
      <c r="BA5777" s="395">
        <v>1</v>
      </c>
      <c r="BB5777" s="396" t="s">
        <v>861</v>
      </c>
      <c r="BC5777" t="str">
        <f t="shared" si="501"/>
        <v>RKE</v>
      </c>
      <c r="BD5777" t="str">
        <f t="shared" si="502"/>
        <v>NAoMe_initial_final_route</v>
      </c>
      <c r="BE5777" s="397" t="s">
        <v>862</v>
      </c>
      <c r="BF5777" t="str">
        <f t="shared" si="503"/>
        <v>Not screened</v>
      </c>
      <c r="BG5777">
        <f t="shared" si="504"/>
        <v>30</v>
      </c>
      <c r="BH5777" s="398">
        <f t="shared" si="505"/>
        <v>0.9375</v>
      </c>
      <c r="BO5777" s="33"/>
    </row>
    <row r="5778" spans="1:67">
      <c r="A5778" s="316" t="s">
        <v>27</v>
      </c>
      <c r="B5778" t="s">
        <v>380</v>
      </c>
      <c r="C5778" t="s">
        <v>910</v>
      </c>
      <c r="D5778" t="s">
        <v>314</v>
      </c>
      <c r="E5778" s="316" t="s">
        <v>229</v>
      </c>
      <c r="F5778" s="316" t="s">
        <v>230</v>
      </c>
      <c r="G5778" s="316" t="s">
        <v>437</v>
      </c>
      <c r="H5778" s="316" t="s">
        <v>321</v>
      </c>
      <c r="I5778" s="316" t="s">
        <v>657</v>
      </c>
      <c r="J5778" s="316" t="s">
        <v>352</v>
      </c>
      <c r="K5778" s="36">
        <v>2</v>
      </c>
      <c r="L5778" s="317">
        <v>6.25E-2</v>
      </c>
      <c r="M5778" s="317"/>
      <c r="N5778" s="36">
        <v>20</v>
      </c>
      <c r="O5778" s="317">
        <v>6.9200001657009125E-2</v>
      </c>
      <c r="P5778" s="317"/>
      <c r="Q5778" s="36">
        <v>613</v>
      </c>
      <c r="R5778" s="317">
        <v>6.1469998210668557E-2</v>
      </c>
      <c r="S5778" s="317"/>
      <c r="T5778" t="s">
        <v>380</v>
      </c>
      <c r="BA5778" s="395">
        <v>1</v>
      </c>
      <c r="BB5778" s="396" t="s">
        <v>861</v>
      </c>
      <c r="BC5778" t="str">
        <f t="shared" si="501"/>
        <v>RKE</v>
      </c>
      <c r="BD5778" t="str">
        <f t="shared" si="502"/>
        <v>NAoMe_initial_final_route</v>
      </c>
      <c r="BE5778" s="397" t="s">
        <v>862</v>
      </c>
      <c r="BF5778" t="str">
        <f t="shared" si="503"/>
        <v>Screening</v>
      </c>
      <c r="BG5778">
        <f t="shared" si="504"/>
        <v>2</v>
      </c>
      <c r="BH5778" s="398">
        <f t="shared" si="505"/>
        <v>6.25E-2</v>
      </c>
      <c r="BO5778" s="33"/>
    </row>
    <row r="5779" spans="1:67">
      <c r="A5779" s="316" t="s">
        <v>27</v>
      </c>
      <c r="B5779" t="s">
        <v>380</v>
      </c>
      <c r="C5779" t="s">
        <v>910</v>
      </c>
      <c r="D5779" t="s">
        <v>314</v>
      </c>
      <c r="E5779" s="316" t="s">
        <v>229</v>
      </c>
      <c r="F5779" s="316" t="s">
        <v>230</v>
      </c>
      <c r="G5779" s="316" t="s">
        <v>437</v>
      </c>
      <c r="H5779" s="316" t="s">
        <v>321</v>
      </c>
      <c r="I5779" s="316" t="s">
        <v>303</v>
      </c>
      <c r="J5779" s="316" t="s">
        <v>308</v>
      </c>
      <c r="K5779" s="36">
        <v>3</v>
      </c>
      <c r="L5779" s="317">
        <v>9.375E-2</v>
      </c>
      <c r="M5779" s="317"/>
      <c r="N5779" s="36">
        <v>81</v>
      </c>
      <c r="O5779" s="317">
        <v>0.28027999401092529</v>
      </c>
      <c r="P5779" s="317"/>
      <c r="Q5779" s="36">
        <v>1652</v>
      </c>
      <c r="R5779" s="317">
        <v>0.1656599938869476</v>
      </c>
      <c r="S5779" s="317"/>
      <c r="T5779" t="s">
        <v>380</v>
      </c>
      <c r="BA5779" s="395">
        <v>1</v>
      </c>
      <c r="BB5779" s="396" t="s">
        <v>861</v>
      </c>
      <c r="BC5779" t="str">
        <f t="shared" si="501"/>
        <v>RKE</v>
      </c>
      <c r="BD5779" t="str">
        <f t="shared" si="502"/>
        <v>NAoMe_initial_final_stage_tum</v>
      </c>
      <c r="BE5779" s="397" t="s">
        <v>862</v>
      </c>
      <c r="BF5779" t="str">
        <f t="shared" si="503"/>
        <v>Not staged/Unstated</v>
      </c>
      <c r="BG5779">
        <f t="shared" si="504"/>
        <v>3</v>
      </c>
      <c r="BH5779" s="398">
        <f t="shared" si="505"/>
        <v>9.375E-2</v>
      </c>
      <c r="BO5779" s="33"/>
    </row>
    <row r="5780" spans="1:67">
      <c r="A5780" s="316" t="s">
        <v>27</v>
      </c>
      <c r="B5780" t="s">
        <v>380</v>
      </c>
      <c r="C5780" t="s">
        <v>910</v>
      </c>
      <c r="D5780" t="s">
        <v>314</v>
      </c>
      <c r="E5780" s="316" t="s">
        <v>229</v>
      </c>
      <c r="F5780" s="316" t="s">
        <v>230</v>
      </c>
      <c r="G5780" s="316" t="s">
        <v>437</v>
      </c>
      <c r="H5780" s="316" t="s">
        <v>321</v>
      </c>
      <c r="I5780" s="316" t="s">
        <v>303</v>
      </c>
      <c r="J5780" s="316" t="s">
        <v>304</v>
      </c>
      <c r="K5780" s="36">
        <v>0</v>
      </c>
      <c r="L5780" s="317">
        <v>0</v>
      </c>
      <c r="M5780" s="317">
        <v>0</v>
      </c>
      <c r="N5780" s="36">
        <v>2</v>
      </c>
      <c r="O5780" s="317">
        <v>6.920000072568655E-3</v>
      </c>
      <c r="P5780" s="317">
        <v>9.6199996769428253E-3</v>
      </c>
      <c r="Q5780" s="36">
        <v>64</v>
      </c>
      <c r="R5780" s="317">
        <v>6.4199999906122676E-3</v>
      </c>
      <c r="S5780" s="317">
        <v>7.689999882131815E-3</v>
      </c>
      <c r="T5780" t="s">
        <v>380</v>
      </c>
      <c r="BA5780" s="395">
        <v>1</v>
      </c>
      <c r="BB5780" s="396" t="s">
        <v>861</v>
      </c>
      <c r="BC5780" t="str">
        <f t="shared" si="501"/>
        <v>RKE</v>
      </c>
      <c r="BD5780" t="str">
        <f t="shared" si="502"/>
        <v>NAoMe_initial_final_stage_tum</v>
      </c>
      <c r="BE5780" s="397" t="s">
        <v>862</v>
      </c>
      <c r="BF5780" t="str">
        <f t="shared" si="503"/>
        <v>Stage 0</v>
      </c>
      <c r="BG5780">
        <f t="shared" si="504"/>
        <v>0</v>
      </c>
      <c r="BH5780" s="398">
        <f t="shared" si="505"/>
        <v>0</v>
      </c>
      <c r="BO5780" s="33"/>
    </row>
    <row r="5781" spans="1:67">
      <c r="A5781" s="316" t="s">
        <v>27</v>
      </c>
      <c r="B5781" t="s">
        <v>380</v>
      </c>
      <c r="C5781" t="s">
        <v>910</v>
      </c>
      <c r="D5781" t="s">
        <v>314</v>
      </c>
      <c r="E5781" s="316" t="s">
        <v>229</v>
      </c>
      <c r="F5781" s="316" t="s">
        <v>230</v>
      </c>
      <c r="G5781" s="316" t="s">
        <v>437</v>
      </c>
      <c r="H5781" s="316" t="s">
        <v>321</v>
      </c>
      <c r="I5781" s="316" t="s">
        <v>303</v>
      </c>
      <c r="J5781" s="316" t="s">
        <v>305</v>
      </c>
      <c r="K5781" s="36">
        <v>2</v>
      </c>
      <c r="L5781" s="317">
        <v>6.25E-2</v>
      </c>
      <c r="M5781" s="317">
        <v>6.8970002233982086E-2</v>
      </c>
      <c r="N5781" s="36">
        <v>6</v>
      </c>
      <c r="O5781" s="317">
        <v>2.0759999752044681E-2</v>
      </c>
      <c r="P5781" s="317">
        <v>2.8850000351667401E-2</v>
      </c>
      <c r="Q5781" s="36">
        <v>359</v>
      </c>
      <c r="R5781" s="317">
        <v>3.5999998450279243E-2</v>
      </c>
      <c r="S5781" s="317">
        <v>4.3150000274181373E-2</v>
      </c>
      <c r="T5781" t="s">
        <v>380</v>
      </c>
      <c r="BA5781" s="395">
        <v>1</v>
      </c>
      <c r="BB5781" s="396" t="s">
        <v>861</v>
      </c>
      <c r="BC5781" t="str">
        <f t="shared" si="501"/>
        <v>RKE</v>
      </c>
      <c r="BD5781" t="str">
        <f t="shared" si="502"/>
        <v>NAoMe_initial_final_stage_tum</v>
      </c>
      <c r="BE5781" s="397" t="s">
        <v>862</v>
      </c>
      <c r="BF5781" t="str">
        <f t="shared" si="503"/>
        <v>Stage 1</v>
      </c>
      <c r="BG5781">
        <f t="shared" si="504"/>
        <v>2</v>
      </c>
      <c r="BH5781" s="398">
        <f t="shared" si="505"/>
        <v>6.25E-2</v>
      </c>
      <c r="BO5781" s="33"/>
    </row>
    <row r="5782" spans="1:67">
      <c r="A5782" s="316" t="s">
        <v>27</v>
      </c>
      <c r="B5782" t="s">
        <v>380</v>
      </c>
      <c r="C5782" t="s">
        <v>910</v>
      </c>
      <c r="D5782" t="s">
        <v>314</v>
      </c>
      <c r="E5782" s="316" t="s">
        <v>229</v>
      </c>
      <c r="F5782" s="316" t="s">
        <v>230</v>
      </c>
      <c r="G5782" s="316" t="s">
        <v>437</v>
      </c>
      <c r="H5782" s="316" t="s">
        <v>321</v>
      </c>
      <c r="I5782" s="316" t="s">
        <v>303</v>
      </c>
      <c r="J5782" s="316" t="s">
        <v>306</v>
      </c>
      <c r="K5782" s="36">
        <v>2</v>
      </c>
      <c r="L5782" s="317">
        <v>6.25E-2</v>
      </c>
      <c r="M5782" s="317">
        <v>6.8970002233982086E-2</v>
      </c>
      <c r="N5782" s="36">
        <v>24</v>
      </c>
      <c r="O5782" s="317">
        <v>8.3039999008178711E-2</v>
      </c>
      <c r="P5782" s="317">
        <v>0.1153799965977669</v>
      </c>
      <c r="Q5782" s="36">
        <v>996</v>
      </c>
      <c r="R5782" s="317">
        <v>9.9880002439022064E-2</v>
      </c>
      <c r="S5782" s="317">
        <v>0.11970999836921691</v>
      </c>
      <c r="T5782" t="s">
        <v>380</v>
      </c>
      <c r="BA5782" s="395">
        <v>1</v>
      </c>
      <c r="BB5782" s="396" t="s">
        <v>861</v>
      </c>
      <c r="BC5782" t="str">
        <f t="shared" si="501"/>
        <v>RKE</v>
      </c>
      <c r="BD5782" t="str">
        <f t="shared" si="502"/>
        <v>NAoMe_initial_final_stage_tum</v>
      </c>
      <c r="BE5782" s="397" t="s">
        <v>862</v>
      </c>
      <c r="BF5782" t="str">
        <f t="shared" si="503"/>
        <v>Stage 2</v>
      </c>
      <c r="BG5782">
        <f t="shared" si="504"/>
        <v>2</v>
      </c>
      <c r="BH5782" s="398">
        <f t="shared" si="505"/>
        <v>6.25E-2</v>
      </c>
      <c r="BO5782" s="33"/>
    </row>
    <row r="5783" spans="1:67">
      <c r="A5783" s="316" t="s">
        <v>27</v>
      </c>
      <c r="B5783" t="s">
        <v>380</v>
      </c>
      <c r="C5783" t="s">
        <v>910</v>
      </c>
      <c r="D5783" t="s">
        <v>314</v>
      </c>
      <c r="E5783" s="316" t="s">
        <v>229</v>
      </c>
      <c r="F5783" s="316" t="s">
        <v>230</v>
      </c>
      <c r="G5783" s="316" t="s">
        <v>437</v>
      </c>
      <c r="H5783" s="316" t="s">
        <v>321</v>
      </c>
      <c r="I5783" s="316" t="s">
        <v>303</v>
      </c>
      <c r="J5783" s="316" t="s">
        <v>307</v>
      </c>
      <c r="K5783" s="36">
        <v>2</v>
      </c>
      <c r="L5783" s="317">
        <v>6.25E-2</v>
      </c>
      <c r="M5783" s="317">
        <v>6.8970002233982086E-2</v>
      </c>
      <c r="N5783" s="36">
        <v>29</v>
      </c>
      <c r="O5783" s="317">
        <v>0.1003499999642372</v>
      </c>
      <c r="P5783" s="317">
        <v>0.13942000269889829</v>
      </c>
      <c r="Q5783" s="36">
        <v>742</v>
      </c>
      <c r="R5783" s="317">
        <v>7.4409998953342438E-2</v>
      </c>
      <c r="S5783" s="317">
        <v>8.9180000126361847E-2</v>
      </c>
      <c r="T5783" t="s">
        <v>380</v>
      </c>
      <c r="BA5783" s="395">
        <v>1</v>
      </c>
      <c r="BB5783" s="396" t="s">
        <v>861</v>
      </c>
      <c r="BC5783" t="str">
        <f t="shared" si="501"/>
        <v>RKE</v>
      </c>
      <c r="BD5783" t="str">
        <f t="shared" si="502"/>
        <v>NAoMe_initial_final_stage_tum</v>
      </c>
      <c r="BE5783" s="397" t="s">
        <v>862</v>
      </c>
      <c r="BF5783" t="str">
        <f t="shared" si="503"/>
        <v>Stage 3</v>
      </c>
      <c r="BG5783">
        <f t="shared" si="504"/>
        <v>2</v>
      </c>
      <c r="BH5783" s="398">
        <f t="shared" si="505"/>
        <v>6.25E-2</v>
      </c>
      <c r="BO5783" s="33"/>
    </row>
    <row r="5784" spans="1:67">
      <c r="A5784" s="316" t="s">
        <v>27</v>
      </c>
      <c r="B5784" t="s">
        <v>380</v>
      </c>
      <c r="C5784" t="s">
        <v>910</v>
      </c>
      <c r="D5784" t="s">
        <v>314</v>
      </c>
      <c r="E5784" s="316" t="s">
        <v>229</v>
      </c>
      <c r="F5784" s="316" t="s">
        <v>230</v>
      </c>
      <c r="G5784" s="316" t="s">
        <v>437</v>
      </c>
      <c r="H5784" s="316" t="s">
        <v>321</v>
      </c>
      <c r="I5784" s="316" t="s">
        <v>303</v>
      </c>
      <c r="J5784" s="316" t="s">
        <v>336</v>
      </c>
      <c r="K5784" s="36">
        <v>23</v>
      </c>
      <c r="L5784" s="317">
        <v>0.71875</v>
      </c>
      <c r="M5784" s="317">
        <v>0.79309999942779541</v>
      </c>
      <c r="N5784" s="36">
        <v>147</v>
      </c>
      <c r="O5784" s="317">
        <v>0.50865000486373901</v>
      </c>
      <c r="P5784" s="317">
        <v>0.70673000812530518</v>
      </c>
      <c r="Q5784" s="36">
        <v>6159</v>
      </c>
      <c r="R5784" s="317">
        <v>0.6176300048828125</v>
      </c>
      <c r="S5784" s="317">
        <v>0.74026000499725342</v>
      </c>
      <c r="T5784" t="s">
        <v>380</v>
      </c>
      <c r="BA5784" s="395">
        <v>1</v>
      </c>
      <c r="BB5784" s="396" t="s">
        <v>861</v>
      </c>
      <c r="BC5784" t="str">
        <f t="shared" si="501"/>
        <v>RKE</v>
      </c>
      <c r="BD5784" t="str">
        <f t="shared" si="502"/>
        <v>NAoMe_initial_final_stage_tum</v>
      </c>
      <c r="BE5784" s="397" t="s">
        <v>862</v>
      </c>
      <c r="BF5784" t="str">
        <f t="shared" si="503"/>
        <v>Stage 4</v>
      </c>
      <c r="BG5784">
        <f t="shared" si="504"/>
        <v>23</v>
      </c>
      <c r="BH5784" s="398">
        <f t="shared" si="505"/>
        <v>0.71875</v>
      </c>
      <c r="BO5784" s="33"/>
    </row>
    <row r="5785" spans="1:67">
      <c r="A5785" s="316" t="s">
        <v>27</v>
      </c>
      <c r="B5785" t="s">
        <v>380</v>
      </c>
      <c r="C5785" t="s">
        <v>910</v>
      </c>
      <c r="D5785" t="s">
        <v>314</v>
      </c>
      <c r="E5785" s="316" t="s">
        <v>229</v>
      </c>
      <c r="F5785" s="316" t="s">
        <v>230</v>
      </c>
      <c r="G5785" s="316" t="s">
        <v>437</v>
      </c>
      <c r="H5785" s="316" t="s">
        <v>321</v>
      </c>
      <c r="I5785" s="316" t="s">
        <v>342</v>
      </c>
      <c r="J5785" s="316" t="s">
        <v>343</v>
      </c>
      <c r="K5785" s="36">
        <v>3</v>
      </c>
      <c r="L5785" s="317">
        <v>9.375E-2</v>
      </c>
      <c r="M5785" s="317"/>
      <c r="N5785" s="36">
        <v>81</v>
      </c>
      <c r="O5785" s="317">
        <v>0.28027999401092529</v>
      </c>
      <c r="P5785" s="317"/>
      <c r="Q5785" s="36">
        <v>1652</v>
      </c>
      <c r="R5785" s="317">
        <v>0.1656599938869476</v>
      </c>
      <c r="S5785" s="317"/>
      <c r="T5785" t="s">
        <v>380</v>
      </c>
      <c r="BA5785" s="395">
        <v>1</v>
      </c>
      <c r="BB5785" s="396" t="s">
        <v>861</v>
      </c>
      <c r="BC5785" t="str">
        <f t="shared" si="501"/>
        <v>RKE</v>
      </c>
      <c r="BD5785" t="str">
        <f t="shared" si="502"/>
        <v>NAoMe_initial_final_stage_tum_grp</v>
      </c>
      <c r="BE5785" s="397" t="s">
        <v>862</v>
      </c>
      <c r="BF5785" t="str">
        <f t="shared" si="503"/>
        <v>MBC in HESAPC</v>
      </c>
      <c r="BG5785">
        <f t="shared" si="504"/>
        <v>3</v>
      </c>
      <c r="BH5785" s="398">
        <f t="shared" si="505"/>
        <v>9.375E-2</v>
      </c>
      <c r="BO5785" s="33"/>
    </row>
    <row r="5786" spans="1:67">
      <c r="A5786" s="316" t="s">
        <v>27</v>
      </c>
      <c r="B5786" t="s">
        <v>380</v>
      </c>
      <c r="C5786" t="s">
        <v>910</v>
      </c>
      <c r="D5786" t="s">
        <v>314</v>
      </c>
      <c r="E5786" s="316" t="s">
        <v>229</v>
      </c>
      <c r="F5786" s="316" t="s">
        <v>230</v>
      </c>
      <c r="G5786" s="316" t="s">
        <v>437</v>
      </c>
      <c r="H5786" s="316" t="s">
        <v>321</v>
      </c>
      <c r="I5786" s="316" t="s">
        <v>342</v>
      </c>
      <c r="J5786" s="316" t="s">
        <v>344</v>
      </c>
      <c r="K5786" s="36">
        <v>7</v>
      </c>
      <c r="L5786" s="317">
        <v>0.21875</v>
      </c>
      <c r="M5786" s="317">
        <v>0.2413800060749054</v>
      </c>
      <c r="N5786" s="36">
        <v>61</v>
      </c>
      <c r="O5786" s="317">
        <v>0.21107000112533569</v>
      </c>
      <c r="P5786" s="317">
        <v>0.29326999187469482</v>
      </c>
      <c r="Q5786" s="36">
        <v>2161</v>
      </c>
      <c r="R5786" s="317">
        <v>0.2167100012302399</v>
      </c>
      <c r="S5786" s="317">
        <v>0.25973999500274658</v>
      </c>
      <c r="T5786" t="s">
        <v>380</v>
      </c>
      <c r="BA5786" s="395">
        <v>1</v>
      </c>
      <c r="BB5786" s="396" t="s">
        <v>861</v>
      </c>
      <c r="BC5786" t="str">
        <f t="shared" si="501"/>
        <v>RKE</v>
      </c>
      <c r="BD5786" t="str">
        <f t="shared" si="502"/>
        <v>NAoMe_initial_final_stage_tum_grp</v>
      </c>
      <c r="BE5786" s="397" t="s">
        <v>862</v>
      </c>
      <c r="BF5786" t="str">
        <f t="shared" si="503"/>
        <v>Stage 0-3</v>
      </c>
      <c r="BG5786">
        <f t="shared" si="504"/>
        <v>7</v>
      </c>
      <c r="BH5786" s="398">
        <f t="shared" si="505"/>
        <v>0.21875</v>
      </c>
      <c r="BO5786" s="33"/>
    </row>
    <row r="5787" spans="1:67">
      <c r="A5787" s="316" t="s">
        <v>27</v>
      </c>
      <c r="B5787" t="s">
        <v>380</v>
      </c>
      <c r="C5787" t="s">
        <v>910</v>
      </c>
      <c r="D5787" t="s">
        <v>314</v>
      </c>
      <c r="E5787" s="316" t="s">
        <v>229</v>
      </c>
      <c r="F5787" s="316" t="s">
        <v>230</v>
      </c>
      <c r="G5787" s="316" t="s">
        <v>437</v>
      </c>
      <c r="H5787" s="316" t="s">
        <v>321</v>
      </c>
      <c r="I5787" s="316" t="s">
        <v>342</v>
      </c>
      <c r="J5787" s="316" t="s">
        <v>336</v>
      </c>
      <c r="K5787" s="36">
        <v>22</v>
      </c>
      <c r="L5787" s="317">
        <v>0.6875</v>
      </c>
      <c r="M5787" s="317">
        <v>0.75862002372741699</v>
      </c>
      <c r="N5787" s="36">
        <v>147</v>
      </c>
      <c r="O5787" s="317">
        <v>0.50865000486373901</v>
      </c>
      <c r="P5787" s="317">
        <v>0.70673000812530518</v>
      </c>
      <c r="Q5787" s="36">
        <v>6159</v>
      </c>
      <c r="R5787" s="317">
        <v>0.6176300048828125</v>
      </c>
      <c r="S5787" s="317">
        <v>0.74026000499725342</v>
      </c>
      <c r="T5787" t="s">
        <v>380</v>
      </c>
      <c r="BA5787" s="395">
        <v>1</v>
      </c>
      <c r="BB5787" s="396" t="s">
        <v>861</v>
      </c>
      <c r="BC5787" t="str">
        <f t="shared" si="501"/>
        <v>RKE</v>
      </c>
      <c r="BD5787" t="str">
        <f t="shared" si="502"/>
        <v>NAoMe_initial_final_stage_tum_grp</v>
      </c>
      <c r="BE5787" s="397" t="s">
        <v>862</v>
      </c>
      <c r="BF5787" t="str">
        <f t="shared" si="503"/>
        <v>Stage 4</v>
      </c>
      <c r="BG5787">
        <f t="shared" si="504"/>
        <v>22</v>
      </c>
      <c r="BH5787" s="398">
        <f t="shared" si="505"/>
        <v>0.6875</v>
      </c>
      <c r="BO5787" s="33"/>
    </row>
    <row r="5788" spans="1:67">
      <c r="A5788" s="316" t="s">
        <v>27</v>
      </c>
      <c r="B5788" t="s">
        <v>380</v>
      </c>
      <c r="C5788" t="s">
        <v>910</v>
      </c>
      <c r="D5788" t="s">
        <v>314</v>
      </c>
      <c r="E5788" s="316" t="s">
        <v>229</v>
      </c>
      <c r="F5788" s="316" t="s">
        <v>230</v>
      </c>
      <c r="G5788" s="316" t="s">
        <v>437</v>
      </c>
      <c r="H5788" s="316" t="s">
        <v>321</v>
      </c>
      <c r="I5788" s="316" t="s">
        <v>658</v>
      </c>
      <c r="J5788" s="316" t="s">
        <v>345</v>
      </c>
      <c r="K5788" s="36">
        <v>32</v>
      </c>
      <c r="L5788" s="317">
        <v>1</v>
      </c>
      <c r="M5788" s="317"/>
      <c r="N5788" s="36">
        <v>289</v>
      </c>
      <c r="O5788" s="317">
        <v>1</v>
      </c>
      <c r="P5788" s="317"/>
      <c r="Q5788" s="36">
        <v>9972</v>
      </c>
      <c r="R5788" s="317">
        <v>1</v>
      </c>
      <c r="S5788" s="317"/>
      <c r="T5788" t="s">
        <v>380</v>
      </c>
      <c r="BA5788" s="395">
        <v>1</v>
      </c>
      <c r="BB5788" s="396" t="s">
        <v>861</v>
      </c>
      <c r="BC5788" t="str">
        <f t="shared" si="501"/>
        <v>RKE</v>
      </c>
      <c r="BD5788" t="str">
        <f t="shared" si="502"/>
        <v>NAoMe_initial_final_who_ps</v>
      </c>
      <c r="BE5788" s="397" t="s">
        <v>862</v>
      </c>
      <c r="BF5788" t="str">
        <f t="shared" si="503"/>
        <v>Not recorded</v>
      </c>
      <c r="BG5788">
        <f t="shared" si="504"/>
        <v>32</v>
      </c>
      <c r="BH5788" s="398">
        <f t="shared" si="505"/>
        <v>1</v>
      </c>
      <c r="BO5788" s="33"/>
    </row>
    <row r="5789" spans="1:67">
      <c r="A5789" s="316" t="s">
        <v>27</v>
      </c>
      <c r="B5789" t="s">
        <v>380</v>
      </c>
      <c r="C5789" t="s">
        <v>910</v>
      </c>
      <c r="D5789" t="s">
        <v>314</v>
      </c>
      <c r="E5789" s="316" t="s">
        <v>229</v>
      </c>
      <c r="F5789" s="316" t="s">
        <v>230</v>
      </c>
      <c r="G5789" s="316" t="s">
        <v>437</v>
      </c>
      <c r="H5789" s="316" t="s">
        <v>321</v>
      </c>
      <c r="I5789" s="316" t="s">
        <v>291</v>
      </c>
      <c r="J5789" s="316" t="s">
        <v>313</v>
      </c>
      <c r="K5789" s="36">
        <v>32</v>
      </c>
      <c r="L5789" s="317">
        <v>1</v>
      </c>
      <c r="M5789" s="317"/>
      <c r="N5789" s="36">
        <v>287</v>
      </c>
      <c r="O5789" s="317">
        <v>0.9930800199508667</v>
      </c>
      <c r="P5789" s="317"/>
      <c r="Q5789" s="36">
        <v>9846</v>
      </c>
      <c r="R5789" s="317">
        <v>0.98736000061035156</v>
      </c>
      <c r="S5789" s="317"/>
      <c r="T5789" t="s">
        <v>380</v>
      </c>
      <c r="BA5789" s="395">
        <v>1</v>
      </c>
      <c r="BB5789" s="396" t="s">
        <v>861</v>
      </c>
      <c r="BC5789" t="str">
        <f t="shared" si="501"/>
        <v>RKE</v>
      </c>
      <c r="BD5789" t="str">
        <f t="shared" si="502"/>
        <v>NAoMe_initial_gender</v>
      </c>
      <c r="BE5789" s="397" t="s">
        <v>862</v>
      </c>
      <c r="BF5789" t="str">
        <f t="shared" si="503"/>
        <v>Female</v>
      </c>
      <c r="BG5789">
        <f t="shared" si="504"/>
        <v>32</v>
      </c>
      <c r="BH5789" s="398">
        <f t="shared" si="505"/>
        <v>1</v>
      </c>
      <c r="BO5789" s="33"/>
    </row>
    <row r="5790" spans="1:67">
      <c r="A5790" s="316" t="s">
        <v>27</v>
      </c>
      <c r="B5790" t="s">
        <v>380</v>
      </c>
      <c r="C5790" t="s">
        <v>910</v>
      </c>
      <c r="D5790" t="s">
        <v>314</v>
      </c>
      <c r="E5790" s="316" t="s">
        <v>229</v>
      </c>
      <c r="F5790" s="316" t="s">
        <v>230</v>
      </c>
      <c r="G5790" s="316" t="s">
        <v>437</v>
      </c>
      <c r="H5790" s="316" t="s">
        <v>321</v>
      </c>
      <c r="I5790" s="316" t="s">
        <v>291</v>
      </c>
      <c r="J5790" s="316" t="s">
        <v>293</v>
      </c>
      <c r="K5790" s="36">
        <v>0</v>
      </c>
      <c r="L5790" s="317">
        <v>0</v>
      </c>
      <c r="M5790" s="317"/>
      <c r="N5790" s="36">
        <v>2</v>
      </c>
      <c r="O5790" s="317">
        <v>6.920000072568655E-3</v>
      </c>
      <c r="P5790" s="317"/>
      <c r="Q5790" s="36">
        <v>126</v>
      </c>
      <c r="R5790" s="317">
        <v>1.264000032097101E-2</v>
      </c>
      <c r="S5790" s="317"/>
      <c r="T5790" t="s">
        <v>380</v>
      </c>
      <c r="BA5790" s="395">
        <v>1</v>
      </c>
      <c r="BB5790" s="396" t="s">
        <v>861</v>
      </c>
      <c r="BC5790" t="str">
        <f t="shared" si="501"/>
        <v>RKE</v>
      </c>
      <c r="BD5790" t="str">
        <f t="shared" si="502"/>
        <v>NAoMe_initial_gender</v>
      </c>
      <c r="BE5790" s="397" t="s">
        <v>862</v>
      </c>
      <c r="BF5790" t="str">
        <f t="shared" si="503"/>
        <v>Male</v>
      </c>
      <c r="BG5790">
        <f t="shared" si="504"/>
        <v>0</v>
      </c>
      <c r="BH5790" s="398">
        <f t="shared" si="505"/>
        <v>0</v>
      </c>
      <c r="BO5790" s="33"/>
    </row>
    <row r="5791" spans="1:67">
      <c r="A5791" s="316" t="s">
        <v>27</v>
      </c>
      <c r="B5791" t="s">
        <v>380</v>
      </c>
      <c r="C5791" t="s">
        <v>910</v>
      </c>
      <c r="D5791" t="s">
        <v>314</v>
      </c>
      <c r="E5791" s="316" t="s">
        <v>229</v>
      </c>
      <c r="F5791" s="316" t="s">
        <v>230</v>
      </c>
      <c r="G5791" s="316" t="s">
        <v>437</v>
      </c>
      <c r="H5791" s="316" t="s">
        <v>321</v>
      </c>
      <c r="I5791" s="316" t="s">
        <v>659</v>
      </c>
      <c r="J5791" s="316" t="s">
        <v>294</v>
      </c>
      <c r="K5791" s="36">
        <v>6</v>
      </c>
      <c r="L5791" s="317">
        <v>0.1875</v>
      </c>
      <c r="M5791" s="317">
        <v>0.1875</v>
      </c>
      <c r="N5791" s="36">
        <v>55</v>
      </c>
      <c r="O5791" s="317">
        <v>0.19031000137329099</v>
      </c>
      <c r="P5791" s="317">
        <v>0.19031000137329099</v>
      </c>
      <c r="Q5791" s="36">
        <v>1800</v>
      </c>
      <c r="R5791" s="317">
        <v>0.18050999939441681</v>
      </c>
      <c r="S5791" s="317">
        <v>0.18050999939441681</v>
      </c>
      <c r="T5791" t="s">
        <v>380</v>
      </c>
      <c r="BA5791" s="395">
        <v>1</v>
      </c>
      <c r="BB5791" s="396" t="s">
        <v>861</v>
      </c>
      <c r="BC5791" t="str">
        <f t="shared" si="501"/>
        <v>RKE</v>
      </c>
      <c r="BD5791" t="str">
        <f t="shared" si="502"/>
        <v>NAoMe_initial_imd_2019</v>
      </c>
      <c r="BE5791" s="397" t="s">
        <v>862</v>
      </c>
      <c r="BF5791" t="str">
        <f t="shared" si="503"/>
        <v>1 - most deprived</v>
      </c>
      <c r="BG5791">
        <f t="shared" si="504"/>
        <v>6</v>
      </c>
      <c r="BH5791" s="398">
        <f t="shared" si="505"/>
        <v>0.1875</v>
      </c>
      <c r="BO5791" s="33"/>
    </row>
    <row r="5792" spans="1:67">
      <c r="A5792" s="316" t="s">
        <v>27</v>
      </c>
      <c r="B5792" t="s">
        <v>380</v>
      </c>
      <c r="C5792" t="s">
        <v>910</v>
      </c>
      <c r="D5792" t="s">
        <v>314</v>
      </c>
      <c r="E5792" s="316" t="s">
        <v>229</v>
      </c>
      <c r="F5792" s="316" t="s">
        <v>230</v>
      </c>
      <c r="G5792" s="316" t="s">
        <v>437</v>
      </c>
      <c r="H5792" s="316" t="s">
        <v>321</v>
      </c>
      <c r="I5792" s="316" t="s">
        <v>659</v>
      </c>
      <c r="J5792" s="316" t="s">
        <v>15</v>
      </c>
      <c r="K5792" s="36">
        <v>14</v>
      </c>
      <c r="L5792" s="317">
        <v>0.4375</v>
      </c>
      <c r="M5792" s="317">
        <v>0.4375</v>
      </c>
      <c r="N5792" s="36">
        <v>82</v>
      </c>
      <c r="O5792" s="317">
        <v>0.28374001383781428</v>
      </c>
      <c r="P5792" s="317">
        <v>0.28374001383781428</v>
      </c>
      <c r="Q5792" s="36">
        <v>2036</v>
      </c>
      <c r="R5792" s="317">
        <v>0.20417000353336329</v>
      </c>
      <c r="S5792" s="317">
        <v>0.20417000353336329</v>
      </c>
      <c r="T5792" t="s">
        <v>380</v>
      </c>
      <c r="BA5792" s="395">
        <v>1</v>
      </c>
      <c r="BB5792" s="396" t="s">
        <v>861</v>
      </c>
      <c r="BC5792" t="str">
        <f t="shared" si="501"/>
        <v>RKE</v>
      </c>
      <c r="BD5792" t="str">
        <f t="shared" si="502"/>
        <v>NAoMe_initial_imd_2019</v>
      </c>
      <c r="BE5792" s="397" t="s">
        <v>862</v>
      </c>
      <c r="BF5792" t="str">
        <f t="shared" si="503"/>
        <v>2</v>
      </c>
      <c r="BG5792">
        <f t="shared" si="504"/>
        <v>14</v>
      </c>
      <c r="BH5792" s="398">
        <f t="shared" si="505"/>
        <v>0.4375</v>
      </c>
      <c r="BO5792" s="33"/>
    </row>
    <row r="5793" spans="1:67">
      <c r="A5793" s="316" t="s">
        <v>27</v>
      </c>
      <c r="B5793" t="s">
        <v>380</v>
      </c>
      <c r="C5793" t="s">
        <v>910</v>
      </c>
      <c r="D5793" t="s">
        <v>314</v>
      </c>
      <c r="E5793" s="316" t="s">
        <v>229</v>
      </c>
      <c r="F5793" s="316" t="s">
        <v>230</v>
      </c>
      <c r="G5793" s="316" t="s">
        <v>437</v>
      </c>
      <c r="H5793" s="316" t="s">
        <v>321</v>
      </c>
      <c r="I5793" s="316" t="s">
        <v>659</v>
      </c>
      <c r="J5793" s="316" t="s">
        <v>16</v>
      </c>
      <c r="K5793" s="36">
        <v>8</v>
      </c>
      <c r="L5793" s="317">
        <v>0.25</v>
      </c>
      <c r="M5793" s="317">
        <v>0.25</v>
      </c>
      <c r="N5793" s="36">
        <v>77</v>
      </c>
      <c r="O5793" s="317">
        <v>0.2664400041103363</v>
      </c>
      <c r="P5793" s="317">
        <v>0.2664400041103363</v>
      </c>
      <c r="Q5793" s="36">
        <v>2085</v>
      </c>
      <c r="R5793" s="317">
        <v>0.20908999443054199</v>
      </c>
      <c r="S5793" s="317">
        <v>0.20908999443054199</v>
      </c>
      <c r="T5793" t="s">
        <v>380</v>
      </c>
      <c r="BA5793" s="395">
        <v>1</v>
      </c>
      <c r="BB5793" s="396" t="s">
        <v>861</v>
      </c>
      <c r="BC5793" t="str">
        <f t="shared" si="501"/>
        <v>RKE</v>
      </c>
      <c r="BD5793" t="str">
        <f t="shared" si="502"/>
        <v>NAoMe_initial_imd_2019</v>
      </c>
      <c r="BE5793" s="397" t="s">
        <v>862</v>
      </c>
      <c r="BF5793" t="str">
        <f t="shared" si="503"/>
        <v>3</v>
      </c>
      <c r="BG5793">
        <f t="shared" si="504"/>
        <v>8</v>
      </c>
      <c r="BH5793" s="398">
        <f t="shared" si="505"/>
        <v>0.25</v>
      </c>
      <c r="BO5793" s="33"/>
    </row>
    <row r="5794" spans="1:67">
      <c r="A5794" s="316" t="s">
        <v>27</v>
      </c>
      <c r="B5794" t="s">
        <v>380</v>
      </c>
      <c r="C5794" t="s">
        <v>910</v>
      </c>
      <c r="D5794" t="s">
        <v>314</v>
      </c>
      <c r="E5794" s="316" t="s">
        <v>229</v>
      </c>
      <c r="F5794" s="316" t="s">
        <v>230</v>
      </c>
      <c r="G5794" s="316" t="s">
        <v>437</v>
      </c>
      <c r="H5794" s="316" t="s">
        <v>321</v>
      </c>
      <c r="I5794" s="316" t="s">
        <v>659</v>
      </c>
      <c r="J5794" s="316" t="s">
        <v>17</v>
      </c>
      <c r="K5794" s="36">
        <v>2</v>
      </c>
      <c r="L5794" s="317">
        <v>6.25E-2</v>
      </c>
      <c r="M5794" s="317">
        <v>6.25E-2</v>
      </c>
      <c r="N5794" s="36">
        <v>48</v>
      </c>
      <c r="O5794" s="317">
        <v>0.16608999669551849</v>
      </c>
      <c r="P5794" s="317">
        <v>0.16608999669551849</v>
      </c>
      <c r="Q5794" s="36">
        <v>2024</v>
      </c>
      <c r="R5794" s="317">
        <v>0.2029699981212616</v>
      </c>
      <c r="S5794" s="317">
        <v>0.2029699981212616</v>
      </c>
      <c r="T5794" t="s">
        <v>380</v>
      </c>
      <c r="BA5794" s="395">
        <v>1</v>
      </c>
      <c r="BB5794" s="396" t="s">
        <v>861</v>
      </c>
      <c r="BC5794" t="str">
        <f t="shared" si="501"/>
        <v>RKE</v>
      </c>
      <c r="BD5794" t="str">
        <f t="shared" si="502"/>
        <v>NAoMe_initial_imd_2019</v>
      </c>
      <c r="BE5794" s="397" t="s">
        <v>862</v>
      </c>
      <c r="BF5794" t="str">
        <f t="shared" si="503"/>
        <v>4</v>
      </c>
      <c r="BG5794">
        <f t="shared" si="504"/>
        <v>2</v>
      </c>
      <c r="BH5794" s="398">
        <f t="shared" si="505"/>
        <v>6.25E-2</v>
      </c>
      <c r="BO5794" s="33"/>
    </row>
    <row r="5795" spans="1:67">
      <c r="A5795" s="316" t="s">
        <v>27</v>
      </c>
      <c r="B5795" t="s">
        <v>380</v>
      </c>
      <c r="C5795" t="s">
        <v>910</v>
      </c>
      <c r="D5795" t="s">
        <v>314</v>
      </c>
      <c r="E5795" s="316" t="s">
        <v>229</v>
      </c>
      <c r="F5795" s="316" t="s">
        <v>230</v>
      </c>
      <c r="G5795" s="316" t="s">
        <v>437</v>
      </c>
      <c r="H5795" s="316" t="s">
        <v>321</v>
      </c>
      <c r="I5795" s="316" t="s">
        <v>659</v>
      </c>
      <c r="J5795" s="316" t="s">
        <v>295</v>
      </c>
      <c r="K5795" s="36">
        <v>2</v>
      </c>
      <c r="L5795" s="317">
        <v>6.25E-2</v>
      </c>
      <c r="M5795" s="317">
        <v>6.25E-2</v>
      </c>
      <c r="N5795" s="36">
        <v>27</v>
      </c>
      <c r="O5795" s="317">
        <v>9.3429997563362122E-2</v>
      </c>
      <c r="P5795" s="317">
        <v>9.3429997563362122E-2</v>
      </c>
      <c r="Q5795" s="36">
        <v>2027</v>
      </c>
      <c r="R5795" s="317">
        <v>0.2032700031995773</v>
      </c>
      <c r="S5795" s="317">
        <v>0.2032700031995773</v>
      </c>
      <c r="T5795" t="s">
        <v>380</v>
      </c>
      <c r="BA5795" s="395">
        <v>1</v>
      </c>
      <c r="BB5795" s="396" t="s">
        <v>861</v>
      </c>
      <c r="BC5795" t="str">
        <f t="shared" si="501"/>
        <v>RKE</v>
      </c>
      <c r="BD5795" t="str">
        <f t="shared" si="502"/>
        <v>NAoMe_initial_imd_2019</v>
      </c>
      <c r="BE5795" s="397" t="s">
        <v>862</v>
      </c>
      <c r="BF5795" t="str">
        <f t="shared" si="503"/>
        <v>5 - least deprived</v>
      </c>
      <c r="BG5795">
        <f t="shared" si="504"/>
        <v>2</v>
      </c>
      <c r="BH5795" s="398">
        <f t="shared" si="505"/>
        <v>6.25E-2</v>
      </c>
      <c r="BO5795" s="33"/>
    </row>
    <row r="5796" spans="1:67">
      <c r="A5796" s="316" t="s">
        <v>27</v>
      </c>
      <c r="B5796" t="s">
        <v>380</v>
      </c>
      <c r="C5796" t="s">
        <v>910</v>
      </c>
      <c r="D5796" t="s">
        <v>314</v>
      </c>
      <c r="E5796" s="316" t="s">
        <v>229</v>
      </c>
      <c r="F5796" s="316" t="s">
        <v>230</v>
      </c>
      <c r="G5796" s="316" t="s">
        <v>437</v>
      </c>
      <c r="H5796" s="316" t="s">
        <v>321</v>
      </c>
      <c r="I5796" s="316" t="s">
        <v>659</v>
      </c>
      <c r="J5796" s="316" t="s">
        <v>260</v>
      </c>
      <c r="K5796" s="36">
        <v>0</v>
      </c>
      <c r="L5796" s="317">
        <v>0</v>
      </c>
      <c r="M5796" s="317"/>
      <c r="N5796" s="36">
        <v>0</v>
      </c>
      <c r="O5796" s="317">
        <v>0</v>
      </c>
      <c r="P5796" s="317"/>
      <c r="Q5796" s="36">
        <v>0</v>
      </c>
      <c r="R5796" s="317">
        <v>0</v>
      </c>
      <c r="S5796" s="317"/>
      <c r="T5796" t="s">
        <v>380</v>
      </c>
      <c r="BA5796" s="395">
        <v>1</v>
      </c>
      <c r="BB5796" s="396" t="s">
        <v>861</v>
      </c>
      <c r="BC5796" t="str">
        <f t="shared" si="501"/>
        <v>RKE</v>
      </c>
      <c r="BD5796" t="str">
        <f t="shared" si="502"/>
        <v>NAoMe_initial_imd_2019</v>
      </c>
      <c r="BE5796" s="397" t="s">
        <v>862</v>
      </c>
      <c r="BF5796" t="str">
        <f t="shared" si="503"/>
        <v>Unknown</v>
      </c>
      <c r="BG5796">
        <f t="shared" si="504"/>
        <v>0</v>
      </c>
      <c r="BH5796" s="398">
        <f t="shared" si="505"/>
        <v>0</v>
      </c>
      <c r="BO5796" s="33"/>
    </row>
    <row r="5797" spans="1:67">
      <c r="A5797" s="316" t="s">
        <v>27</v>
      </c>
      <c r="B5797" t="s">
        <v>380</v>
      </c>
      <c r="C5797" t="s">
        <v>910</v>
      </c>
      <c r="D5797" t="s">
        <v>314</v>
      </c>
      <c r="E5797" s="316" t="s">
        <v>229</v>
      </c>
      <c r="F5797" s="316" t="s">
        <v>230</v>
      </c>
      <c r="G5797" s="316" t="s">
        <v>437</v>
      </c>
      <c r="H5797" s="316" t="s">
        <v>321</v>
      </c>
      <c r="I5797" s="316" t="s">
        <v>296</v>
      </c>
      <c r="J5797" s="316" t="s">
        <v>297</v>
      </c>
      <c r="K5797" s="36">
        <v>18</v>
      </c>
      <c r="L5797" s="317">
        <v>0.5625</v>
      </c>
      <c r="M5797" s="317">
        <v>0.5806499719619751</v>
      </c>
      <c r="N5797" s="36">
        <v>165</v>
      </c>
      <c r="O5797" s="317">
        <v>0.57093000411987305</v>
      </c>
      <c r="P5797" s="317">
        <v>0.58303999900817871</v>
      </c>
      <c r="Q5797" s="36">
        <v>5528</v>
      </c>
      <c r="R5797" s="317">
        <v>0.55435001850128174</v>
      </c>
      <c r="S5797" s="317">
        <v>0.56936997175216675</v>
      </c>
      <c r="T5797" t="s">
        <v>380</v>
      </c>
      <c r="BA5797" s="395">
        <v>1</v>
      </c>
      <c r="BB5797" s="396" t="s">
        <v>861</v>
      </c>
      <c r="BC5797" t="str">
        <f t="shared" si="501"/>
        <v>RKE</v>
      </c>
      <c r="BD5797" t="str">
        <f t="shared" si="502"/>
        <v>NAoMe_initial_scarf_731_grp</v>
      </c>
      <c r="BE5797" s="397" t="s">
        <v>862</v>
      </c>
      <c r="BF5797" t="str">
        <f t="shared" si="503"/>
        <v>Fit</v>
      </c>
      <c r="BG5797">
        <f t="shared" si="504"/>
        <v>18</v>
      </c>
      <c r="BH5797" s="398">
        <f t="shared" si="505"/>
        <v>0.5625</v>
      </c>
      <c r="BO5797" s="33"/>
    </row>
    <row r="5798" spans="1:67">
      <c r="A5798" s="316" t="s">
        <v>27</v>
      </c>
      <c r="B5798" t="s">
        <v>380</v>
      </c>
      <c r="C5798" t="s">
        <v>910</v>
      </c>
      <c r="D5798" t="s">
        <v>314</v>
      </c>
      <c r="E5798" s="316" t="s">
        <v>229</v>
      </c>
      <c r="F5798" s="316" t="s">
        <v>230</v>
      </c>
      <c r="G5798" s="316" t="s">
        <v>437</v>
      </c>
      <c r="H5798" s="316" t="s">
        <v>321</v>
      </c>
      <c r="I5798" s="316" t="s">
        <v>296</v>
      </c>
      <c r="J5798" s="316" t="s">
        <v>298</v>
      </c>
      <c r="K5798" s="36">
        <v>6</v>
      </c>
      <c r="L5798" s="317">
        <v>0.1875</v>
      </c>
      <c r="M5798" s="317">
        <v>0.19355000555515289</v>
      </c>
      <c r="N5798" s="36">
        <v>50</v>
      </c>
      <c r="O5798" s="317">
        <v>0.17301000654697421</v>
      </c>
      <c r="P5798" s="317">
        <v>0.1766799986362457</v>
      </c>
      <c r="Q5798" s="36">
        <v>1492</v>
      </c>
      <c r="R5798" s="317">
        <v>0.149619996547699</v>
      </c>
      <c r="S5798" s="317">
        <v>0.153669998049736</v>
      </c>
      <c r="T5798" t="s">
        <v>380</v>
      </c>
      <c r="BA5798" s="395">
        <v>1</v>
      </c>
      <c r="BB5798" s="396" t="s">
        <v>861</v>
      </c>
      <c r="BC5798" t="str">
        <f t="shared" si="501"/>
        <v>RKE</v>
      </c>
      <c r="BD5798" t="str">
        <f t="shared" si="502"/>
        <v>NAoMe_initial_scarf_731_grp</v>
      </c>
      <c r="BE5798" s="397" t="s">
        <v>862</v>
      </c>
      <c r="BF5798" t="str">
        <f t="shared" si="503"/>
        <v>Mild frailty</v>
      </c>
      <c r="BG5798">
        <f t="shared" si="504"/>
        <v>6</v>
      </c>
      <c r="BH5798" s="398">
        <f t="shared" si="505"/>
        <v>0.1875</v>
      </c>
      <c r="BO5798" s="33"/>
    </row>
    <row r="5799" spans="1:67">
      <c r="A5799" s="316" t="s">
        <v>27</v>
      </c>
      <c r="B5799" t="s">
        <v>380</v>
      </c>
      <c r="C5799" t="s">
        <v>910</v>
      </c>
      <c r="D5799" t="s">
        <v>314</v>
      </c>
      <c r="E5799" s="316" t="s">
        <v>229</v>
      </c>
      <c r="F5799" s="316" t="s">
        <v>230</v>
      </c>
      <c r="G5799" s="316" t="s">
        <v>437</v>
      </c>
      <c r="H5799" s="316" t="s">
        <v>321</v>
      </c>
      <c r="I5799" s="316" t="s">
        <v>296</v>
      </c>
      <c r="J5799" s="316" t="s">
        <v>299</v>
      </c>
      <c r="K5799" s="36">
        <v>5</v>
      </c>
      <c r="L5799" s="317">
        <v>0.15625</v>
      </c>
      <c r="M5799" s="317">
        <v>0.1612900048494339</v>
      </c>
      <c r="N5799" s="36">
        <v>36</v>
      </c>
      <c r="O5799" s="317">
        <v>0.1245699971914291</v>
      </c>
      <c r="P5799" s="317">
        <v>0.12721000611782071</v>
      </c>
      <c r="Q5799" s="36">
        <v>1470</v>
      </c>
      <c r="R5799" s="317">
        <v>0.1474100053310394</v>
      </c>
      <c r="S5799" s="317">
        <v>0.1514099985361099</v>
      </c>
      <c r="T5799" t="s">
        <v>380</v>
      </c>
      <c r="BA5799" s="395">
        <v>1</v>
      </c>
      <c r="BB5799" s="396" t="s">
        <v>861</v>
      </c>
      <c r="BC5799" t="str">
        <f t="shared" si="501"/>
        <v>RKE</v>
      </c>
      <c r="BD5799" t="str">
        <f t="shared" si="502"/>
        <v>NAoMe_initial_scarf_731_grp</v>
      </c>
      <c r="BE5799" s="397" t="s">
        <v>862</v>
      </c>
      <c r="BF5799" t="str">
        <f t="shared" si="503"/>
        <v>Moderate frailty</v>
      </c>
      <c r="BG5799">
        <f t="shared" si="504"/>
        <v>5</v>
      </c>
      <c r="BH5799" s="398">
        <f t="shared" si="505"/>
        <v>0.15625</v>
      </c>
      <c r="BO5799" s="33"/>
    </row>
    <row r="5800" spans="1:67">
      <c r="A5800" s="316" t="s">
        <v>27</v>
      </c>
      <c r="B5800" t="s">
        <v>380</v>
      </c>
      <c r="C5800" t="s">
        <v>910</v>
      </c>
      <c r="D5800" t="s">
        <v>314</v>
      </c>
      <c r="E5800" s="316" t="s">
        <v>229</v>
      </c>
      <c r="F5800" s="316" t="s">
        <v>230</v>
      </c>
      <c r="G5800" s="316" t="s">
        <v>437</v>
      </c>
      <c r="H5800" s="316" t="s">
        <v>321</v>
      </c>
      <c r="I5800" s="316" t="s">
        <v>296</v>
      </c>
      <c r="J5800" s="316" t="s">
        <v>353</v>
      </c>
      <c r="K5800" s="36">
        <v>1</v>
      </c>
      <c r="L5800" s="317">
        <v>3.125E-2</v>
      </c>
      <c r="M5800" s="317"/>
      <c r="N5800" s="36">
        <v>6</v>
      </c>
      <c r="O5800" s="317">
        <v>2.0759999752044681E-2</v>
      </c>
      <c r="P5800" s="317"/>
      <c r="Q5800" s="36">
        <v>263</v>
      </c>
      <c r="R5800" s="317">
        <v>2.6370000094175339E-2</v>
      </c>
      <c r="S5800" s="317"/>
      <c r="T5800" t="s">
        <v>380</v>
      </c>
      <c r="BA5800" s="395">
        <v>1</v>
      </c>
      <c r="BB5800" s="396" t="s">
        <v>861</v>
      </c>
      <c r="BC5800" t="str">
        <f t="shared" si="501"/>
        <v>RKE</v>
      </c>
      <c r="BD5800" t="str">
        <f t="shared" si="502"/>
        <v>NAoMe_initial_scarf_731_grp</v>
      </c>
      <c r="BE5800" s="397" t="s">
        <v>862</v>
      </c>
      <c r="BF5800" t="str">
        <f t="shared" si="503"/>
        <v>Not in HESAPC</v>
      </c>
      <c r="BG5800">
        <f t="shared" si="504"/>
        <v>1</v>
      </c>
      <c r="BH5800" s="398">
        <f t="shared" si="505"/>
        <v>3.125E-2</v>
      </c>
      <c r="BO5800" s="33"/>
    </row>
    <row r="5801" spans="1:67">
      <c r="A5801" s="316" t="s">
        <v>27</v>
      </c>
      <c r="B5801" t="s">
        <v>380</v>
      </c>
      <c r="C5801" t="s">
        <v>910</v>
      </c>
      <c r="D5801" t="s">
        <v>314</v>
      </c>
      <c r="E5801" s="316" t="s">
        <v>229</v>
      </c>
      <c r="F5801" s="316" t="s">
        <v>230</v>
      </c>
      <c r="G5801" s="316" t="s">
        <v>437</v>
      </c>
      <c r="H5801" s="316" t="s">
        <v>321</v>
      </c>
      <c r="I5801" s="316" t="s">
        <v>296</v>
      </c>
      <c r="J5801" s="316" t="s">
        <v>300</v>
      </c>
      <c r="K5801" s="36">
        <v>2</v>
      </c>
      <c r="L5801" s="317">
        <v>6.25E-2</v>
      </c>
      <c r="M5801" s="317">
        <v>6.4520001411437988E-2</v>
      </c>
      <c r="N5801" s="36">
        <v>32</v>
      </c>
      <c r="O5801" s="317">
        <v>0.11072999984025959</v>
      </c>
      <c r="P5801" s="317">
        <v>0.1130700036883354</v>
      </c>
      <c r="Q5801" s="36">
        <v>1219</v>
      </c>
      <c r="R5801" s="317">
        <v>0.1222399994730949</v>
      </c>
      <c r="S5801" s="317">
        <v>0.12555000185966489</v>
      </c>
      <c r="T5801" t="s">
        <v>380</v>
      </c>
      <c r="BA5801" s="395">
        <v>1</v>
      </c>
      <c r="BB5801" s="396" t="s">
        <v>861</v>
      </c>
      <c r="BC5801" t="str">
        <f t="shared" si="501"/>
        <v>RKE</v>
      </c>
      <c r="BD5801" t="str">
        <f t="shared" si="502"/>
        <v>NAoMe_initial_scarf_731_grp</v>
      </c>
      <c r="BE5801" s="397" t="s">
        <v>862</v>
      </c>
      <c r="BF5801" t="str">
        <f t="shared" si="503"/>
        <v>Severe frailty</v>
      </c>
      <c r="BG5801">
        <f t="shared" si="504"/>
        <v>2</v>
      </c>
      <c r="BH5801" s="398">
        <f t="shared" si="505"/>
        <v>6.25E-2</v>
      </c>
      <c r="BO5801" s="33"/>
    </row>
    <row r="5802" spans="1:67">
      <c r="A5802" s="316" t="s">
        <v>27</v>
      </c>
      <c r="B5802" t="s">
        <v>380</v>
      </c>
      <c r="C5802" t="s">
        <v>910</v>
      </c>
      <c r="D5802" t="s">
        <v>314</v>
      </c>
      <c r="E5802" s="316" t="s">
        <v>231</v>
      </c>
      <c r="F5802" s="316" t="s">
        <v>232</v>
      </c>
      <c r="G5802" s="316" t="s">
        <v>429</v>
      </c>
      <c r="H5802" s="316" t="s">
        <v>323</v>
      </c>
      <c r="I5802" s="316" t="s">
        <v>310</v>
      </c>
      <c r="J5802" s="316" t="s">
        <v>277</v>
      </c>
      <c r="K5802" s="36">
        <v>0</v>
      </c>
      <c r="L5802" s="317">
        <v>0</v>
      </c>
      <c r="M5802" s="317"/>
      <c r="N5802" s="36">
        <v>2</v>
      </c>
      <c r="O5802" s="317">
        <v>5.0800000317394733E-3</v>
      </c>
      <c r="P5802" s="317"/>
      <c r="Q5802" s="36">
        <v>70</v>
      </c>
      <c r="R5802" s="317">
        <v>7.0199999026954174E-3</v>
      </c>
      <c r="S5802" s="317"/>
      <c r="T5802" t="s">
        <v>380</v>
      </c>
      <c r="BA5802" s="395">
        <v>1</v>
      </c>
      <c r="BB5802" s="396" t="s">
        <v>861</v>
      </c>
      <c r="BC5802" t="str">
        <f t="shared" si="501"/>
        <v>RBL</v>
      </c>
      <c r="BD5802" t="str">
        <f t="shared" si="502"/>
        <v>NAoMe_initial_age_decades_80cap</v>
      </c>
      <c r="BE5802" s="397" t="s">
        <v>862</v>
      </c>
      <c r="BF5802" t="str">
        <f t="shared" si="503"/>
        <v>18-29 yrs</v>
      </c>
      <c r="BG5802">
        <f t="shared" si="504"/>
        <v>0</v>
      </c>
      <c r="BH5802" s="398">
        <f t="shared" si="505"/>
        <v>0</v>
      </c>
      <c r="BO5802" s="33"/>
    </row>
    <row r="5803" spans="1:67">
      <c r="A5803" s="316" t="s">
        <v>27</v>
      </c>
      <c r="B5803" t="s">
        <v>380</v>
      </c>
      <c r="C5803" t="s">
        <v>910</v>
      </c>
      <c r="D5803" t="s">
        <v>314</v>
      </c>
      <c r="E5803" s="316" t="s">
        <v>231</v>
      </c>
      <c r="F5803" s="316" t="s">
        <v>232</v>
      </c>
      <c r="G5803" s="316" t="s">
        <v>429</v>
      </c>
      <c r="H5803" s="316" t="s">
        <v>323</v>
      </c>
      <c r="I5803" s="316" t="s">
        <v>310</v>
      </c>
      <c r="J5803" s="316" t="s">
        <v>278</v>
      </c>
      <c r="K5803" s="36">
        <v>0</v>
      </c>
      <c r="L5803" s="317">
        <v>0</v>
      </c>
      <c r="M5803" s="317"/>
      <c r="N5803" s="36">
        <v>10</v>
      </c>
      <c r="O5803" s="317">
        <v>2.538000047206879E-2</v>
      </c>
      <c r="P5803" s="317"/>
      <c r="Q5803" s="36">
        <v>429</v>
      </c>
      <c r="R5803" s="317">
        <v>4.3019998818635941E-2</v>
      </c>
      <c r="S5803" s="317"/>
      <c r="T5803" t="s">
        <v>380</v>
      </c>
      <c r="BA5803" s="395">
        <v>1</v>
      </c>
      <c r="BB5803" s="396" t="s">
        <v>861</v>
      </c>
      <c r="BC5803" t="str">
        <f t="shared" si="501"/>
        <v>RBL</v>
      </c>
      <c r="BD5803" t="str">
        <f t="shared" si="502"/>
        <v>NAoMe_initial_age_decades_80cap</v>
      </c>
      <c r="BE5803" s="397" t="s">
        <v>862</v>
      </c>
      <c r="BF5803" t="str">
        <f t="shared" si="503"/>
        <v>30-39 yrs</v>
      </c>
      <c r="BG5803">
        <f t="shared" si="504"/>
        <v>0</v>
      </c>
      <c r="BH5803" s="398">
        <f t="shared" si="505"/>
        <v>0</v>
      </c>
      <c r="BO5803" s="33"/>
    </row>
    <row r="5804" spans="1:67">
      <c r="A5804" s="316" t="s">
        <v>27</v>
      </c>
      <c r="B5804" t="s">
        <v>380</v>
      </c>
      <c r="C5804" t="s">
        <v>910</v>
      </c>
      <c r="D5804" t="s">
        <v>314</v>
      </c>
      <c r="E5804" s="316" t="s">
        <v>231</v>
      </c>
      <c r="F5804" s="316" t="s">
        <v>232</v>
      </c>
      <c r="G5804" s="316" t="s">
        <v>429</v>
      </c>
      <c r="H5804" s="316" t="s">
        <v>323</v>
      </c>
      <c r="I5804" s="316" t="s">
        <v>310</v>
      </c>
      <c r="J5804" s="316" t="s">
        <v>279</v>
      </c>
      <c r="K5804" s="36">
        <v>2</v>
      </c>
      <c r="L5804" s="317">
        <v>4.6509999781847E-2</v>
      </c>
      <c r="M5804" s="317"/>
      <c r="N5804" s="36">
        <v>29</v>
      </c>
      <c r="O5804" s="317">
        <v>7.3600001633167267E-2</v>
      </c>
      <c r="P5804" s="317"/>
      <c r="Q5804" s="36">
        <v>1024</v>
      </c>
      <c r="R5804" s="317">
        <v>0.1026899963617325</v>
      </c>
      <c r="S5804" s="317"/>
      <c r="T5804" t="s">
        <v>380</v>
      </c>
      <c r="BA5804" s="395">
        <v>1</v>
      </c>
      <c r="BB5804" s="396" t="s">
        <v>861</v>
      </c>
      <c r="BC5804" t="str">
        <f t="shared" si="501"/>
        <v>RBL</v>
      </c>
      <c r="BD5804" t="str">
        <f t="shared" si="502"/>
        <v>NAoMe_initial_age_decades_80cap</v>
      </c>
      <c r="BE5804" s="397" t="s">
        <v>862</v>
      </c>
      <c r="BF5804" t="str">
        <f t="shared" si="503"/>
        <v>40-49 yrs</v>
      </c>
      <c r="BG5804">
        <f t="shared" si="504"/>
        <v>2</v>
      </c>
      <c r="BH5804" s="398">
        <f t="shared" si="505"/>
        <v>4.6509999781847E-2</v>
      </c>
      <c r="BO5804" s="33"/>
    </row>
    <row r="5805" spans="1:67">
      <c r="A5805" s="316" t="s">
        <v>27</v>
      </c>
      <c r="B5805" t="s">
        <v>380</v>
      </c>
      <c r="C5805" t="s">
        <v>910</v>
      </c>
      <c r="D5805" t="s">
        <v>314</v>
      </c>
      <c r="E5805" s="316" t="s">
        <v>231</v>
      </c>
      <c r="F5805" s="316" t="s">
        <v>232</v>
      </c>
      <c r="G5805" s="316" t="s">
        <v>429</v>
      </c>
      <c r="H5805" s="316" t="s">
        <v>323</v>
      </c>
      <c r="I5805" s="316" t="s">
        <v>310</v>
      </c>
      <c r="J5805" s="316" t="s">
        <v>280</v>
      </c>
      <c r="K5805" s="36">
        <v>10</v>
      </c>
      <c r="L5805" s="317">
        <v>0.2325599938631058</v>
      </c>
      <c r="M5805" s="317"/>
      <c r="N5805" s="36">
        <v>63</v>
      </c>
      <c r="O5805" s="317">
        <v>0.1598999947309494</v>
      </c>
      <c r="P5805" s="317"/>
      <c r="Q5805" s="36">
        <v>1733</v>
      </c>
      <c r="R5805" s="317">
        <v>0.17378999292850489</v>
      </c>
      <c r="S5805" s="317"/>
      <c r="T5805" t="s">
        <v>380</v>
      </c>
      <c r="BA5805" s="395">
        <v>1</v>
      </c>
      <c r="BB5805" s="396" t="s">
        <v>861</v>
      </c>
      <c r="BC5805" t="str">
        <f t="shared" si="501"/>
        <v>RBL</v>
      </c>
      <c r="BD5805" t="str">
        <f t="shared" si="502"/>
        <v>NAoMe_initial_age_decades_80cap</v>
      </c>
      <c r="BE5805" s="397" t="s">
        <v>862</v>
      </c>
      <c r="BF5805" t="str">
        <f t="shared" si="503"/>
        <v>50-59 yrs</v>
      </c>
      <c r="BG5805">
        <f t="shared" si="504"/>
        <v>10</v>
      </c>
      <c r="BH5805" s="398">
        <f t="shared" si="505"/>
        <v>0.2325599938631058</v>
      </c>
      <c r="BO5805" s="33"/>
    </row>
    <row r="5806" spans="1:67">
      <c r="A5806" s="316" t="s">
        <v>27</v>
      </c>
      <c r="B5806" t="s">
        <v>380</v>
      </c>
      <c r="C5806" t="s">
        <v>910</v>
      </c>
      <c r="D5806" t="s">
        <v>314</v>
      </c>
      <c r="E5806" s="316" t="s">
        <v>231</v>
      </c>
      <c r="F5806" s="316" t="s">
        <v>232</v>
      </c>
      <c r="G5806" s="316" t="s">
        <v>429</v>
      </c>
      <c r="H5806" s="316" t="s">
        <v>323</v>
      </c>
      <c r="I5806" s="316" t="s">
        <v>310</v>
      </c>
      <c r="J5806" s="316" t="s">
        <v>281</v>
      </c>
      <c r="K5806" s="36">
        <v>10</v>
      </c>
      <c r="L5806" s="317">
        <v>0.2325599938631058</v>
      </c>
      <c r="M5806" s="317"/>
      <c r="N5806" s="36">
        <v>68</v>
      </c>
      <c r="O5806" s="317">
        <v>0.17259000241756439</v>
      </c>
      <c r="P5806" s="317"/>
      <c r="Q5806" s="36">
        <v>1931</v>
      </c>
      <c r="R5806" s="317">
        <v>0.19363999366760251</v>
      </c>
      <c r="S5806" s="317"/>
      <c r="T5806" t="s">
        <v>380</v>
      </c>
      <c r="BA5806" s="395">
        <v>1</v>
      </c>
      <c r="BB5806" s="396" t="s">
        <v>861</v>
      </c>
      <c r="BC5806" t="str">
        <f t="shared" si="501"/>
        <v>RBL</v>
      </c>
      <c r="BD5806" t="str">
        <f t="shared" si="502"/>
        <v>NAoMe_initial_age_decades_80cap</v>
      </c>
      <c r="BE5806" s="397" t="s">
        <v>862</v>
      </c>
      <c r="BF5806" t="str">
        <f t="shared" si="503"/>
        <v>60-69 yrs</v>
      </c>
      <c r="BG5806">
        <f t="shared" si="504"/>
        <v>10</v>
      </c>
      <c r="BH5806" s="398">
        <f t="shared" si="505"/>
        <v>0.2325599938631058</v>
      </c>
      <c r="BO5806" s="33"/>
    </row>
    <row r="5807" spans="1:67">
      <c r="A5807" s="316" t="s">
        <v>27</v>
      </c>
      <c r="B5807" t="s">
        <v>380</v>
      </c>
      <c r="C5807" t="s">
        <v>910</v>
      </c>
      <c r="D5807" t="s">
        <v>314</v>
      </c>
      <c r="E5807" s="316" t="s">
        <v>231</v>
      </c>
      <c r="F5807" s="316" t="s">
        <v>232</v>
      </c>
      <c r="G5807" s="316" t="s">
        <v>429</v>
      </c>
      <c r="H5807" s="316" t="s">
        <v>323</v>
      </c>
      <c r="I5807" s="316" t="s">
        <v>310</v>
      </c>
      <c r="J5807" s="316" t="s">
        <v>282</v>
      </c>
      <c r="K5807" s="36">
        <v>8</v>
      </c>
      <c r="L5807" s="317">
        <v>0.1860499978065491</v>
      </c>
      <c r="M5807" s="317"/>
      <c r="N5807" s="36">
        <v>112</v>
      </c>
      <c r="O5807" s="317">
        <v>0.28426000475883478</v>
      </c>
      <c r="P5807" s="317"/>
      <c r="Q5807" s="36">
        <v>2493</v>
      </c>
      <c r="R5807" s="317">
        <v>0.25</v>
      </c>
      <c r="S5807" s="317"/>
      <c r="T5807" t="s">
        <v>380</v>
      </c>
      <c r="BA5807" s="395">
        <v>1</v>
      </c>
      <c r="BB5807" s="396" t="s">
        <v>861</v>
      </c>
      <c r="BC5807" t="str">
        <f t="shared" si="501"/>
        <v>RBL</v>
      </c>
      <c r="BD5807" t="str">
        <f t="shared" si="502"/>
        <v>NAoMe_initial_age_decades_80cap</v>
      </c>
      <c r="BE5807" s="397" t="s">
        <v>862</v>
      </c>
      <c r="BF5807" t="str">
        <f t="shared" si="503"/>
        <v>70-79 yrs</v>
      </c>
      <c r="BG5807">
        <f t="shared" si="504"/>
        <v>8</v>
      </c>
      <c r="BH5807" s="398">
        <f t="shared" si="505"/>
        <v>0.1860499978065491</v>
      </c>
      <c r="BO5807" s="33"/>
    </row>
    <row r="5808" spans="1:67">
      <c r="A5808" s="316" t="s">
        <v>27</v>
      </c>
      <c r="B5808" t="s">
        <v>380</v>
      </c>
      <c r="C5808" t="s">
        <v>910</v>
      </c>
      <c r="D5808" t="s">
        <v>314</v>
      </c>
      <c r="E5808" s="316" t="s">
        <v>231</v>
      </c>
      <c r="F5808" s="316" t="s">
        <v>232</v>
      </c>
      <c r="G5808" s="316" t="s">
        <v>429</v>
      </c>
      <c r="H5808" s="316" t="s">
        <v>323</v>
      </c>
      <c r="I5808" s="316" t="s">
        <v>310</v>
      </c>
      <c r="J5808" s="316" t="s">
        <v>283</v>
      </c>
      <c r="K5808" s="36">
        <v>13</v>
      </c>
      <c r="L5808" s="317">
        <v>0.30232998728752142</v>
      </c>
      <c r="M5808" s="317"/>
      <c r="N5808" s="36">
        <v>110</v>
      </c>
      <c r="O5808" s="317">
        <v>0.27919000387191772</v>
      </c>
      <c r="P5808" s="317"/>
      <c r="Q5808" s="36">
        <v>2292</v>
      </c>
      <c r="R5808" s="317">
        <v>0.2298399955034256</v>
      </c>
      <c r="S5808" s="317"/>
      <c r="T5808" t="s">
        <v>380</v>
      </c>
      <c r="BA5808" s="395">
        <v>1</v>
      </c>
      <c r="BB5808" s="396" t="s">
        <v>861</v>
      </c>
      <c r="BC5808" t="str">
        <f t="shared" si="501"/>
        <v>RBL</v>
      </c>
      <c r="BD5808" t="str">
        <f t="shared" si="502"/>
        <v>NAoMe_initial_age_decades_80cap</v>
      </c>
      <c r="BE5808" s="397" t="s">
        <v>862</v>
      </c>
      <c r="BF5808" t="str">
        <f t="shared" si="503"/>
        <v>80+ yrs</v>
      </c>
      <c r="BG5808">
        <f t="shared" si="504"/>
        <v>13</v>
      </c>
      <c r="BH5808" s="398">
        <f t="shared" si="505"/>
        <v>0.30232998728752142</v>
      </c>
      <c r="BO5808" s="33"/>
    </row>
    <row r="5809" spans="1:67">
      <c r="A5809" s="316" t="s">
        <v>27</v>
      </c>
      <c r="B5809" t="s">
        <v>380</v>
      </c>
      <c r="C5809" t="s">
        <v>910</v>
      </c>
      <c r="D5809" t="s">
        <v>314</v>
      </c>
      <c r="E5809" s="316" t="s">
        <v>231</v>
      </c>
      <c r="F5809" s="316" t="s">
        <v>232</v>
      </c>
      <c r="G5809" s="316" t="s">
        <v>429</v>
      </c>
      <c r="H5809" s="316" t="s">
        <v>323</v>
      </c>
      <c r="I5809" s="316" t="s">
        <v>341</v>
      </c>
      <c r="J5809" s="316" t="s">
        <v>13</v>
      </c>
      <c r="K5809" s="36">
        <v>25</v>
      </c>
      <c r="L5809" s="317">
        <v>0.58139997720718384</v>
      </c>
      <c r="M5809" s="317">
        <v>0.625</v>
      </c>
      <c r="N5809" s="36">
        <v>225</v>
      </c>
      <c r="O5809" s="317">
        <v>0.57107001543045044</v>
      </c>
      <c r="P5809" s="317">
        <v>0.60975998640060425</v>
      </c>
      <c r="Q5809" s="36">
        <v>6753</v>
      </c>
      <c r="R5809" s="317">
        <v>0.67720001935958862</v>
      </c>
      <c r="S5809" s="317">
        <v>0.69554001092910767</v>
      </c>
      <c r="T5809" t="s">
        <v>380</v>
      </c>
      <c r="BA5809" s="395">
        <v>1</v>
      </c>
      <c r="BB5809" s="396" t="s">
        <v>861</v>
      </c>
      <c r="BC5809" t="str">
        <f t="shared" si="501"/>
        <v>RBL</v>
      </c>
      <c r="BD5809" t="str">
        <f t="shared" si="502"/>
        <v>NAoMe_initial_ch_score_2cap</v>
      </c>
      <c r="BE5809" s="397" t="s">
        <v>862</v>
      </c>
      <c r="BF5809" t="str">
        <f t="shared" si="503"/>
        <v>0</v>
      </c>
      <c r="BG5809">
        <f t="shared" si="504"/>
        <v>25</v>
      </c>
      <c r="BH5809" s="398">
        <f t="shared" si="505"/>
        <v>0.58139997720718384</v>
      </c>
      <c r="BO5809" s="33"/>
    </row>
    <row r="5810" spans="1:67">
      <c r="A5810" s="316" t="s">
        <v>27</v>
      </c>
      <c r="B5810" t="s">
        <v>380</v>
      </c>
      <c r="C5810" t="s">
        <v>910</v>
      </c>
      <c r="D5810" t="s">
        <v>314</v>
      </c>
      <c r="E5810" s="316" t="s">
        <v>231</v>
      </c>
      <c r="F5810" s="316" t="s">
        <v>232</v>
      </c>
      <c r="G5810" s="316" t="s">
        <v>429</v>
      </c>
      <c r="H5810" s="316" t="s">
        <v>323</v>
      </c>
      <c r="I5810" s="316" t="s">
        <v>341</v>
      </c>
      <c r="J5810" s="316" t="s">
        <v>14</v>
      </c>
      <c r="K5810" s="36">
        <v>5</v>
      </c>
      <c r="L5810" s="317">
        <v>0.1162799969315529</v>
      </c>
      <c r="M5810" s="317">
        <v>0.125</v>
      </c>
      <c r="N5810" s="36">
        <v>88</v>
      </c>
      <c r="O5810" s="317">
        <v>0.22335000336170199</v>
      </c>
      <c r="P5810" s="317">
        <v>0.23848000168800351</v>
      </c>
      <c r="Q5810" s="36">
        <v>1630</v>
      </c>
      <c r="R5810" s="317">
        <v>0.16346000134944921</v>
      </c>
      <c r="S5810" s="317">
        <v>0.16788999736309049</v>
      </c>
      <c r="T5810" t="s">
        <v>380</v>
      </c>
      <c r="BA5810" s="395">
        <v>1</v>
      </c>
      <c r="BB5810" s="396" t="s">
        <v>861</v>
      </c>
      <c r="BC5810" t="str">
        <f t="shared" si="501"/>
        <v>RBL</v>
      </c>
      <c r="BD5810" t="str">
        <f t="shared" si="502"/>
        <v>NAoMe_initial_ch_score_2cap</v>
      </c>
      <c r="BE5810" s="397" t="s">
        <v>862</v>
      </c>
      <c r="BF5810" t="str">
        <f t="shared" si="503"/>
        <v>1</v>
      </c>
      <c r="BG5810">
        <f t="shared" si="504"/>
        <v>5</v>
      </c>
      <c r="BH5810" s="398">
        <f t="shared" si="505"/>
        <v>0.1162799969315529</v>
      </c>
      <c r="BO5810" s="33"/>
    </row>
    <row r="5811" spans="1:67">
      <c r="A5811" s="316" t="s">
        <v>27</v>
      </c>
      <c r="B5811" t="s">
        <v>380</v>
      </c>
      <c r="C5811" t="s">
        <v>910</v>
      </c>
      <c r="D5811" t="s">
        <v>314</v>
      </c>
      <c r="E5811" s="316" t="s">
        <v>231</v>
      </c>
      <c r="F5811" s="316" t="s">
        <v>232</v>
      </c>
      <c r="G5811" s="316" t="s">
        <v>429</v>
      </c>
      <c r="H5811" s="316" t="s">
        <v>323</v>
      </c>
      <c r="I5811" s="316" t="s">
        <v>341</v>
      </c>
      <c r="J5811" s="316" t="s">
        <v>301</v>
      </c>
      <c r="K5811" s="36">
        <v>10</v>
      </c>
      <c r="L5811" s="317">
        <v>0.2325599938631058</v>
      </c>
      <c r="M5811" s="317">
        <v>0.25</v>
      </c>
      <c r="N5811" s="36">
        <v>56</v>
      </c>
      <c r="O5811" s="317">
        <v>0.14213000237941739</v>
      </c>
      <c r="P5811" s="317">
        <v>0.15175999701023099</v>
      </c>
      <c r="Q5811" s="36">
        <v>1326</v>
      </c>
      <c r="R5811" s="317">
        <v>0.132970005273819</v>
      </c>
      <c r="S5811" s="317">
        <v>0.13657000660896301</v>
      </c>
      <c r="T5811" t="s">
        <v>380</v>
      </c>
      <c r="BA5811" s="395">
        <v>1</v>
      </c>
      <c r="BB5811" s="396" t="s">
        <v>861</v>
      </c>
      <c r="BC5811" t="str">
        <f t="shared" si="501"/>
        <v>RBL</v>
      </c>
      <c r="BD5811" t="str">
        <f t="shared" si="502"/>
        <v>NAoMe_initial_ch_score_2cap</v>
      </c>
      <c r="BE5811" s="397" t="s">
        <v>862</v>
      </c>
      <c r="BF5811" t="str">
        <f t="shared" si="503"/>
        <v>2+</v>
      </c>
      <c r="BG5811">
        <f t="shared" si="504"/>
        <v>10</v>
      </c>
      <c r="BH5811" s="398">
        <f t="shared" si="505"/>
        <v>0.2325599938631058</v>
      </c>
      <c r="BO5811" s="33"/>
    </row>
    <row r="5812" spans="1:67">
      <c r="A5812" s="316" t="s">
        <v>27</v>
      </c>
      <c r="B5812" t="s">
        <v>380</v>
      </c>
      <c r="C5812" t="s">
        <v>910</v>
      </c>
      <c r="D5812" t="s">
        <v>314</v>
      </c>
      <c r="E5812" s="316" t="s">
        <v>231</v>
      </c>
      <c r="F5812" s="316" t="s">
        <v>232</v>
      </c>
      <c r="G5812" s="316" t="s">
        <v>429</v>
      </c>
      <c r="H5812" s="316" t="s">
        <v>323</v>
      </c>
      <c r="I5812" s="316" t="s">
        <v>341</v>
      </c>
      <c r="J5812" s="316" t="s">
        <v>260</v>
      </c>
      <c r="K5812" s="36">
        <v>3</v>
      </c>
      <c r="L5812" s="317">
        <v>6.9770000874996185E-2</v>
      </c>
      <c r="M5812" s="317"/>
      <c r="N5812" s="36">
        <v>25</v>
      </c>
      <c r="O5812" s="317">
        <v>6.3450001180171967E-2</v>
      </c>
      <c r="P5812" s="317"/>
      <c r="Q5812" s="36">
        <v>263</v>
      </c>
      <c r="R5812" s="317">
        <v>2.6370000094175339E-2</v>
      </c>
      <c r="S5812" s="317"/>
      <c r="T5812" t="s">
        <v>380</v>
      </c>
      <c r="BA5812" s="395">
        <v>1</v>
      </c>
      <c r="BB5812" s="396" t="s">
        <v>861</v>
      </c>
      <c r="BC5812" t="str">
        <f t="shared" si="501"/>
        <v>RBL</v>
      </c>
      <c r="BD5812" t="str">
        <f t="shared" si="502"/>
        <v>NAoMe_initial_ch_score_2cap</v>
      </c>
      <c r="BE5812" s="397" t="s">
        <v>862</v>
      </c>
      <c r="BF5812" t="str">
        <f t="shared" si="503"/>
        <v>Unknown</v>
      </c>
      <c r="BG5812">
        <f t="shared" si="504"/>
        <v>3</v>
      </c>
      <c r="BH5812" s="398">
        <f t="shared" si="505"/>
        <v>6.9770000874996185E-2</v>
      </c>
      <c r="BO5812" s="33"/>
    </row>
    <row r="5813" spans="1:67">
      <c r="A5813" s="316" t="s">
        <v>27</v>
      </c>
      <c r="B5813" t="s">
        <v>380</v>
      </c>
      <c r="C5813" t="s">
        <v>910</v>
      </c>
      <c r="D5813" t="s">
        <v>314</v>
      </c>
      <c r="E5813" s="316" t="s">
        <v>231</v>
      </c>
      <c r="F5813" s="316" t="s">
        <v>232</v>
      </c>
      <c r="G5813" s="316" t="s">
        <v>429</v>
      </c>
      <c r="H5813" s="316" t="s">
        <v>323</v>
      </c>
      <c r="I5813" s="316" t="s">
        <v>309</v>
      </c>
      <c r="J5813" s="316" t="s">
        <v>289</v>
      </c>
      <c r="K5813" s="36">
        <v>14</v>
      </c>
      <c r="L5813" s="317">
        <v>0.32558000087738043</v>
      </c>
      <c r="M5813" s="317"/>
      <c r="N5813" s="36">
        <v>138</v>
      </c>
      <c r="O5813" s="317">
        <v>0.3502500057220459</v>
      </c>
      <c r="P5813" s="317"/>
      <c r="Q5813" s="36">
        <v>3283</v>
      </c>
      <c r="R5813" s="317">
        <v>0.3292199969291687</v>
      </c>
      <c r="S5813" s="317"/>
      <c r="T5813" t="s">
        <v>380</v>
      </c>
      <c r="BA5813" s="395">
        <v>1</v>
      </c>
      <c r="BB5813" s="396" t="s">
        <v>861</v>
      </c>
      <c r="BC5813" t="str">
        <f t="shared" si="501"/>
        <v>RBL</v>
      </c>
      <c r="BD5813" t="str">
        <f t="shared" si="502"/>
        <v>NAoMe_initial_diagnosis_year</v>
      </c>
      <c r="BE5813" s="397" t="s">
        <v>862</v>
      </c>
      <c r="BF5813" t="str">
        <f t="shared" si="503"/>
        <v>2021</v>
      </c>
      <c r="BG5813">
        <f t="shared" si="504"/>
        <v>14</v>
      </c>
      <c r="BH5813" s="398">
        <f t="shared" si="505"/>
        <v>0.32558000087738043</v>
      </c>
      <c r="BO5813" s="33"/>
    </row>
    <row r="5814" spans="1:67">
      <c r="A5814" s="316" t="s">
        <v>27</v>
      </c>
      <c r="B5814" t="s">
        <v>380</v>
      </c>
      <c r="C5814" t="s">
        <v>910</v>
      </c>
      <c r="D5814" t="s">
        <v>314</v>
      </c>
      <c r="E5814" s="316" t="s">
        <v>231</v>
      </c>
      <c r="F5814" s="316" t="s">
        <v>232</v>
      </c>
      <c r="G5814" s="316" t="s">
        <v>429</v>
      </c>
      <c r="H5814" s="316" t="s">
        <v>323</v>
      </c>
      <c r="I5814" s="316" t="s">
        <v>309</v>
      </c>
      <c r="J5814" s="316" t="s">
        <v>816</v>
      </c>
      <c r="K5814" s="36">
        <v>16</v>
      </c>
      <c r="L5814" s="317">
        <v>0.37209001183509832</v>
      </c>
      <c r="M5814" s="317"/>
      <c r="N5814" s="36">
        <v>114</v>
      </c>
      <c r="O5814" s="317">
        <v>0.28933998942375178</v>
      </c>
      <c r="P5814" s="317"/>
      <c r="Q5814" s="36">
        <v>3315</v>
      </c>
      <c r="R5814" s="317">
        <v>0.33243000507354742</v>
      </c>
      <c r="S5814" s="317"/>
      <c r="T5814" t="s">
        <v>380</v>
      </c>
      <c r="BA5814" s="395">
        <v>1</v>
      </c>
      <c r="BB5814" s="396" t="s">
        <v>861</v>
      </c>
      <c r="BC5814" t="str">
        <f t="shared" si="501"/>
        <v>RBL</v>
      </c>
      <c r="BD5814" t="str">
        <f t="shared" si="502"/>
        <v>NAoMe_initial_diagnosis_year</v>
      </c>
      <c r="BE5814" s="397" t="s">
        <v>862</v>
      </c>
      <c r="BF5814" t="str">
        <f t="shared" si="503"/>
        <v>2022</v>
      </c>
      <c r="BG5814">
        <f t="shared" si="504"/>
        <v>16</v>
      </c>
      <c r="BH5814" s="398">
        <f t="shared" si="505"/>
        <v>0.37209001183509832</v>
      </c>
      <c r="BO5814" s="33"/>
    </row>
    <row r="5815" spans="1:67">
      <c r="A5815" s="316" t="s">
        <v>27</v>
      </c>
      <c r="B5815" t="s">
        <v>380</v>
      </c>
      <c r="C5815" t="s">
        <v>910</v>
      </c>
      <c r="D5815" t="s">
        <v>314</v>
      </c>
      <c r="E5815" s="316" t="s">
        <v>231</v>
      </c>
      <c r="F5815" s="316" t="s">
        <v>232</v>
      </c>
      <c r="G5815" s="316" t="s">
        <v>429</v>
      </c>
      <c r="H5815" s="316" t="s">
        <v>323</v>
      </c>
      <c r="I5815" s="316" t="s">
        <v>309</v>
      </c>
      <c r="J5815" s="316" t="s">
        <v>946</v>
      </c>
      <c r="K5815" s="36">
        <v>13</v>
      </c>
      <c r="L5815" s="317">
        <v>0.30232998728752142</v>
      </c>
      <c r="M5815" s="317"/>
      <c r="N5815" s="36">
        <v>142</v>
      </c>
      <c r="O5815" s="317">
        <v>0.36041000485420233</v>
      </c>
      <c r="P5815" s="317"/>
      <c r="Q5815" s="36">
        <v>3374</v>
      </c>
      <c r="R5815" s="317">
        <v>0.33834999799728388</v>
      </c>
      <c r="S5815" s="317"/>
      <c r="T5815" t="s">
        <v>380</v>
      </c>
      <c r="BA5815" s="395">
        <v>1</v>
      </c>
      <c r="BB5815" s="396" t="s">
        <v>861</v>
      </c>
      <c r="BC5815" t="str">
        <f t="shared" si="501"/>
        <v>RBL</v>
      </c>
      <c r="BD5815" t="str">
        <f t="shared" si="502"/>
        <v>NAoMe_initial_diagnosis_year</v>
      </c>
      <c r="BE5815" s="397" t="s">
        <v>862</v>
      </c>
      <c r="BF5815" t="str">
        <f t="shared" si="503"/>
        <v>2023</v>
      </c>
      <c r="BG5815">
        <f t="shared" si="504"/>
        <v>13</v>
      </c>
      <c r="BH5815" s="398">
        <f t="shared" si="505"/>
        <v>0.30232998728752142</v>
      </c>
      <c r="BO5815" s="33"/>
    </row>
    <row r="5816" spans="1:67">
      <c r="A5816" s="316" t="s">
        <v>27</v>
      </c>
      <c r="B5816" t="s">
        <v>380</v>
      </c>
      <c r="C5816" t="s">
        <v>910</v>
      </c>
      <c r="D5816" t="s">
        <v>314</v>
      </c>
      <c r="E5816" s="316" t="s">
        <v>231</v>
      </c>
      <c r="F5816" s="316" t="s">
        <v>232</v>
      </c>
      <c r="G5816" s="316" t="s">
        <v>429</v>
      </c>
      <c r="H5816" s="316" t="s">
        <v>323</v>
      </c>
      <c r="I5816" s="316" t="s">
        <v>331</v>
      </c>
      <c r="J5816" s="316" t="s">
        <v>332</v>
      </c>
      <c r="K5816" s="36">
        <v>2</v>
      </c>
      <c r="L5816" s="317">
        <v>4.6509999781847E-2</v>
      </c>
      <c r="M5816" s="317">
        <v>5.2629999816417687E-2</v>
      </c>
      <c r="N5816" s="36">
        <v>9</v>
      </c>
      <c r="O5816" s="317">
        <v>2.284000068902969E-2</v>
      </c>
      <c r="P5816" s="317">
        <v>2.6240000501275059E-2</v>
      </c>
      <c r="Q5816" s="36">
        <v>434</v>
      </c>
      <c r="R5816" s="317">
        <v>4.3519999831914902E-2</v>
      </c>
      <c r="S5816" s="317">
        <v>5.2159998565912247E-2</v>
      </c>
      <c r="T5816" t="s">
        <v>380</v>
      </c>
      <c r="BA5816" s="395">
        <v>1</v>
      </c>
      <c r="BB5816" s="396" t="s">
        <v>861</v>
      </c>
      <c r="BC5816" t="str">
        <f t="shared" si="501"/>
        <v>RBL</v>
      </c>
      <c r="BD5816" t="str">
        <f t="shared" si="502"/>
        <v>NAoMe_initial_disease_group</v>
      </c>
      <c r="BE5816" s="397" t="s">
        <v>862</v>
      </c>
      <c r="BF5816" t="str">
        <f t="shared" si="503"/>
        <v>Advanced M0</v>
      </c>
      <c r="BG5816">
        <f t="shared" si="504"/>
        <v>2</v>
      </c>
      <c r="BH5816" s="398">
        <f t="shared" si="505"/>
        <v>4.6509999781847E-2</v>
      </c>
      <c r="BO5816" s="33"/>
    </row>
    <row r="5817" spans="1:67">
      <c r="A5817" s="316" t="s">
        <v>27</v>
      </c>
      <c r="B5817" t="s">
        <v>380</v>
      </c>
      <c r="C5817" t="s">
        <v>910</v>
      </c>
      <c r="D5817" t="s">
        <v>314</v>
      </c>
      <c r="E5817" s="316" t="s">
        <v>231</v>
      </c>
      <c r="F5817" s="316" t="s">
        <v>232</v>
      </c>
      <c r="G5817" s="316" t="s">
        <v>429</v>
      </c>
      <c r="H5817" s="316" t="s">
        <v>323</v>
      </c>
      <c r="I5817" s="316" t="s">
        <v>331</v>
      </c>
      <c r="J5817" s="316" t="s">
        <v>333</v>
      </c>
      <c r="K5817" s="36">
        <v>29</v>
      </c>
      <c r="L5817" s="317">
        <v>0.67441999912261963</v>
      </c>
      <c r="M5817" s="317">
        <v>0.76315999031066895</v>
      </c>
      <c r="N5817" s="36">
        <v>275</v>
      </c>
      <c r="O5817" s="317">
        <v>0.69796997308731079</v>
      </c>
      <c r="P5817" s="317">
        <v>0.80175000429153442</v>
      </c>
      <c r="Q5817" s="36">
        <v>6159</v>
      </c>
      <c r="R5817" s="317">
        <v>0.6176300048828125</v>
      </c>
      <c r="S5817" s="317">
        <v>0.74026000499725342</v>
      </c>
      <c r="T5817" t="s">
        <v>380</v>
      </c>
      <c r="BA5817" s="395">
        <v>1</v>
      </c>
      <c r="BB5817" s="396" t="s">
        <v>861</v>
      </c>
      <c r="BC5817" t="str">
        <f t="shared" si="501"/>
        <v>RBL</v>
      </c>
      <c r="BD5817" t="str">
        <f t="shared" si="502"/>
        <v>NAoMe_initial_disease_group</v>
      </c>
      <c r="BE5817" s="397" t="s">
        <v>862</v>
      </c>
      <c r="BF5817" t="str">
        <f t="shared" si="503"/>
        <v>Advanced M1</v>
      </c>
      <c r="BG5817">
        <f t="shared" si="504"/>
        <v>29</v>
      </c>
      <c r="BH5817" s="398">
        <f t="shared" si="505"/>
        <v>0.67441999912261963</v>
      </c>
      <c r="BO5817" s="33"/>
    </row>
    <row r="5818" spans="1:67">
      <c r="A5818" s="316" t="s">
        <v>27</v>
      </c>
      <c r="B5818" t="s">
        <v>380</v>
      </c>
      <c r="C5818" t="s">
        <v>910</v>
      </c>
      <c r="D5818" t="s">
        <v>314</v>
      </c>
      <c r="E5818" s="316" t="s">
        <v>231</v>
      </c>
      <c r="F5818" s="316" t="s">
        <v>232</v>
      </c>
      <c r="G5818" s="316" t="s">
        <v>429</v>
      </c>
      <c r="H5818" s="316" t="s">
        <v>323</v>
      </c>
      <c r="I5818" s="316" t="s">
        <v>331</v>
      </c>
      <c r="J5818" s="316" t="s">
        <v>334</v>
      </c>
      <c r="K5818" s="36">
        <v>0</v>
      </c>
      <c r="L5818" s="317">
        <v>0</v>
      </c>
      <c r="M5818" s="317">
        <v>0</v>
      </c>
      <c r="N5818" s="36">
        <v>2</v>
      </c>
      <c r="O5818" s="317">
        <v>5.0800000317394733E-3</v>
      </c>
      <c r="P5818" s="317">
        <v>5.8300001546740532E-3</v>
      </c>
      <c r="Q5818" s="36">
        <v>64</v>
      </c>
      <c r="R5818" s="317">
        <v>6.4199999906122676E-3</v>
      </c>
      <c r="S5818" s="317">
        <v>7.689999882131815E-3</v>
      </c>
      <c r="T5818" t="s">
        <v>380</v>
      </c>
      <c r="BA5818" s="395">
        <v>1</v>
      </c>
      <c r="BB5818" s="396" t="s">
        <v>861</v>
      </c>
      <c r="BC5818" t="str">
        <f t="shared" si="501"/>
        <v>RBL</v>
      </c>
      <c r="BD5818" t="str">
        <f t="shared" si="502"/>
        <v>NAoMe_initial_disease_group</v>
      </c>
      <c r="BE5818" s="397" t="s">
        <v>862</v>
      </c>
      <c r="BF5818" t="str">
        <f t="shared" si="503"/>
        <v>DCIS</v>
      </c>
      <c r="BG5818">
        <f t="shared" si="504"/>
        <v>0</v>
      </c>
      <c r="BH5818" s="398">
        <f t="shared" si="505"/>
        <v>0</v>
      </c>
      <c r="BO5818" s="33"/>
    </row>
    <row r="5819" spans="1:67">
      <c r="A5819" s="316" t="s">
        <v>27</v>
      </c>
      <c r="B5819" t="s">
        <v>380</v>
      </c>
      <c r="C5819" t="s">
        <v>910</v>
      </c>
      <c r="D5819" t="s">
        <v>314</v>
      </c>
      <c r="E5819" s="316" t="s">
        <v>231</v>
      </c>
      <c r="F5819" s="316" t="s">
        <v>232</v>
      </c>
      <c r="G5819" s="316" t="s">
        <v>429</v>
      </c>
      <c r="H5819" s="316" t="s">
        <v>323</v>
      </c>
      <c r="I5819" s="316" t="s">
        <v>331</v>
      </c>
      <c r="J5819" s="316" t="s">
        <v>335</v>
      </c>
      <c r="K5819" s="36">
        <v>7</v>
      </c>
      <c r="L5819" s="317">
        <v>0.16279000043869021</v>
      </c>
      <c r="M5819" s="317">
        <v>0.18421000242233279</v>
      </c>
      <c r="N5819" s="36">
        <v>57</v>
      </c>
      <c r="O5819" s="317">
        <v>0.14466999471187589</v>
      </c>
      <c r="P5819" s="317">
        <v>0.16617999970912931</v>
      </c>
      <c r="Q5819" s="36">
        <v>1663</v>
      </c>
      <c r="R5819" s="317">
        <v>0.16676999628543851</v>
      </c>
      <c r="S5819" s="317">
        <v>0.19988000392913821</v>
      </c>
      <c r="T5819" t="s">
        <v>380</v>
      </c>
      <c r="BA5819" s="395">
        <v>1</v>
      </c>
      <c r="BB5819" s="396" t="s">
        <v>861</v>
      </c>
      <c r="BC5819" t="str">
        <f t="shared" si="501"/>
        <v>RBL</v>
      </c>
      <c r="BD5819" t="str">
        <f t="shared" si="502"/>
        <v>NAoMe_initial_disease_group</v>
      </c>
      <c r="BE5819" s="397" t="s">
        <v>862</v>
      </c>
      <c r="BF5819" t="str">
        <f t="shared" si="503"/>
        <v>Early invasive</v>
      </c>
      <c r="BG5819">
        <f t="shared" si="504"/>
        <v>7</v>
      </c>
      <c r="BH5819" s="398">
        <f t="shared" si="505"/>
        <v>0.16279000043869021</v>
      </c>
      <c r="BO5819" s="33"/>
    </row>
    <row r="5820" spans="1:67">
      <c r="A5820" s="316" t="s">
        <v>27</v>
      </c>
      <c r="B5820" t="s">
        <v>380</v>
      </c>
      <c r="C5820" t="s">
        <v>910</v>
      </c>
      <c r="D5820" t="s">
        <v>314</v>
      </c>
      <c r="E5820" s="316" t="s">
        <v>231</v>
      </c>
      <c r="F5820" s="318" t="s">
        <v>232</v>
      </c>
      <c r="G5820" s="316" t="s">
        <v>429</v>
      </c>
      <c r="H5820" s="316" t="s">
        <v>323</v>
      </c>
      <c r="I5820" s="316" t="s">
        <v>331</v>
      </c>
      <c r="J5820" s="316" t="s">
        <v>337</v>
      </c>
      <c r="K5820" s="36">
        <v>5</v>
      </c>
      <c r="L5820" s="317">
        <v>0.1162799969315529</v>
      </c>
      <c r="M5820" s="317"/>
      <c r="N5820" s="36">
        <v>51</v>
      </c>
      <c r="O5820" s="317">
        <v>0.1294399946928024</v>
      </c>
      <c r="P5820" s="317"/>
      <c r="Q5820" s="36">
        <v>1652</v>
      </c>
      <c r="R5820" s="317">
        <v>0.1656599938869476</v>
      </c>
      <c r="S5820" s="317"/>
      <c r="T5820" t="s">
        <v>380</v>
      </c>
      <c r="BA5820" s="395">
        <v>1</v>
      </c>
      <c r="BB5820" s="396" t="s">
        <v>861</v>
      </c>
      <c r="BC5820" t="str">
        <f t="shared" si="501"/>
        <v>RBL</v>
      </c>
      <c r="BD5820" t="str">
        <f t="shared" si="502"/>
        <v>NAoMe_initial_disease_group</v>
      </c>
      <c r="BE5820" s="397" t="s">
        <v>862</v>
      </c>
      <c r="BF5820" t="str">
        <f t="shared" si="503"/>
        <v>Unknown stage</v>
      </c>
      <c r="BG5820">
        <f t="shared" si="504"/>
        <v>5</v>
      </c>
      <c r="BH5820" s="398">
        <f t="shared" si="505"/>
        <v>0.1162799969315529</v>
      </c>
      <c r="BO5820" s="33"/>
    </row>
    <row r="5821" spans="1:67">
      <c r="A5821" s="316" t="s">
        <v>27</v>
      </c>
      <c r="B5821" t="s">
        <v>380</v>
      </c>
      <c r="C5821" t="s">
        <v>910</v>
      </c>
      <c r="D5821" t="s">
        <v>314</v>
      </c>
      <c r="E5821" s="316" t="s">
        <v>231</v>
      </c>
      <c r="F5821" s="316" t="s">
        <v>232</v>
      </c>
      <c r="G5821" s="316" t="s">
        <v>429</v>
      </c>
      <c r="H5821" s="316" t="s">
        <v>323</v>
      </c>
      <c r="I5821" s="316" t="s">
        <v>656</v>
      </c>
      <c r="J5821" s="316" t="s">
        <v>286</v>
      </c>
      <c r="K5821" s="36">
        <v>0</v>
      </c>
      <c r="L5821" s="317">
        <v>0</v>
      </c>
      <c r="M5821" s="317">
        <v>0</v>
      </c>
      <c r="N5821" s="36">
        <v>2</v>
      </c>
      <c r="O5821" s="317">
        <v>5.0800000317394733E-3</v>
      </c>
      <c r="P5821" s="317">
        <v>5.2100000903010368E-3</v>
      </c>
      <c r="Q5821" s="36">
        <v>492</v>
      </c>
      <c r="R5821" s="317">
        <v>4.9339998513460159E-2</v>
      </c>
      <c r="S5821" s="317">
        <v>5.1920000463724143E-2</v>
      </c>
      <c r="T5821" t="s">
        <v>380</v>
      </c>
      <c r="BA5821" s="395">
        <v>1</v>
      </c>
      <c r="BB5821" s="396" t="s">
        <v>861</v>
      </c>
      <c r="BC5821" t="str">
        <f t="shared" si="501"/>
        <v>RBL</v>
      </c>
      <c r="BD5821" t="str">
        <f t="shared" si="502"/>
        <v>NAoMe_initial_ethnicity_grp</v>
      </c>
      <c r="BE5821" s="397" t="s">
        <v>862</v>
      </c>
      <c r="BF5821" t="str">
        <f t="shared" si="503"/>
        <v>Asian or Asian British</v>
      </c>
      <c r="BG5821">
        <f t="shared" si="504"/>
        <v>0</v>
      </c>
      <c r="BH5821" s="398">
        <f t="shared" si="505"/>
        <v>0</v>
      </c>
      <c r="BO5821" s="33"/>
    </row>
    <row r="5822" spans="1:67">
      <c r="A5822" s="316" t="s">
        <v>27</v>
      </c>
      <c r="B5822" t="s">
        <v>380</v>
      </c>
      <c r="C5822" t="s">
        <v>910</v>
      </c>
      <c r="D5822" t="s">
        <v>314</v>
      </c>
      <c r="E5822" s="316" t="s">
        <v>231</v>
      </c>
      <c r="F5822" s="316" t="s">
        <v>232</v>
      </c>
      <c r="G5822" s="316" t="s">
        <v>429</v>
      </c>
      <c r="H5822" s="316" t="s">
        <v>323</v>
      </c>
      <c r="I5822" s="316" t="s">
        <v>656</v>
      </c>
      <c r="J5822" s="316" t="s">
        <v>287</v>
      </c>
      <c r="K5822" s="36">
        <v>0</v>
      </c>
      <c r="L5822" s="317">
        <v>0</v>
      </c>
      <c r="M5822" s="317">
        <v>0</v>
      </c>
      <c r="N5822" s="36">
        <v>11</v>
      </c>
      <c r="O5822" s="317">
        <v>2.792000025510788E-2</v>
      </c>
      <c r="P5822" s="317">
        <v>2.8650000691413879E-2</v>
      </c>
      <c r="Q5822" s="36">
        <v>403</v>
      </c>
      <c r="R5822" s="317">
        <v>4.0410000830888748E-2</v>
      </c>
      <c r="S5822" s="317">
        <v>4.2520001530647278E-2</v>
      </c>
      <c r="T5822" t="s">
        <v>380</v>
      </c>
      <c r="BA5822" s="395">
        <v>1</v>
      </c>
      <c r="BB5822" s="396" t="s">
        <v>861</v>
      </c>
      <c r="BC5822" t="str">
        <f t="shared" si="501"/>
        <v>RBL</v>
      </c>
      <c r="BD5822" t="str">
        <f t="shared" si="502"/>
        <v>NAoMe_initial_ethnicity_grp</v>
      </c>
      <c r="BE5822" s="397" t="s">
        <v>862</v>
      </c>
      <c r="BF5822" t="str">
        <f t="shared" si="503"/>
        <v>Black or Black British</v>
      </c>
      <c r="BG5822">
        <f t="shared" si="504"/>
        <v>0</v>
      </c>
      <c r="BH5822" s="398">
        <f t="shared" si="505"/>
        <v>0</v>
      </c>
      <c r="BO5822" s="33"/>
    </row>
    <row r="5823" spans="1:67">
      <c r="A5823" s="316" t="s">
        <v>27</v>
      </c>
      <c r="B5823" t="s">
        <v>380</v>
      </c>
      <c r="C5823" t="s">
        <v>910</v>
      </c>
      <c r="D5823" t="s">
        <v>314</v>
      </c>
      <c r="E5823" s="316" t="s">
        <v>231</v>
      </c>
      <c r="F5823" s="316" t="s">
        <v>232</v>
      </c>
      <c r="G5823" s="316" t="s">
        <v>429</v>
      </c>
      <c r="H5823" s="316" t="s">
        <v>323</v>
      </c>
      <c r="I5823" s="316" t="s">
        <v>656</v>
      </c>
      <c r="J5823" s="316" t="s">
        <v>259</v>
      </c>
      <c r="K5823" s="36">
        <v>0</v>
      </c>
      <c r="L5823" s="317">
        <v>0</v>
      </c>
      <c r="M5823" s="317">
        <v>0</v>
      </c>
      <c r="N5823" s="36">
        <v>5</v>
      </c>
      <c r="O5823" s="317">
        <v>1.269000023603439E-2</v>
      </c>
      <c r="P5823" s="317">
        <v>1.3020000420510771E-2</v>
      </c>
      <c r="Q5823" s="36">
        <v>98</v>
      </c>
      <c r="R5823" s="317">
        <v>9.8299998790025711E-3</v>
      </c>
      <c r="S5823" s="317">
        <v>1.0339999571442601E-2</v>
      </c>
      <c r="T5823" t="s">
        <v>380</v>
      </c>
      <c r="BA5823" s="395">
        <v>1</v>
      </c>
      <c r="BB5823" s="396" t="s">
        <v>861</v>
      </c>
      <c r="BC5823" t="str">
        <f t="shared" si="501"/>
        <v>RBL</v>
      </c>
      <c r="BD5823" t="str">
        <f t="shared" si="502"/>
        <v>NAoMe_initial_ethnicity_grp</v>
      </c>
      <c r="BE5823" s="397" t="s">
        <v>862</v>
      </c>
      <c r="BF5823" t="str">
        <f t="shared" si="503"/>
        <v>Mixed</v>
      </c>
      <c r="BG5823">
        <f t="shared" si="504"/>
        <v>0</v>
      </c>
      <c r="BH5823" s="398">
        <f t="shared" si="505"/>
        <v>0</v>
      </c>
      <c r="BO5823" s="33"/>
    </row>
    <row r="5824" spans="1:67">
      <c r="A5824" s="316" t="s">
        <v>27</v>
      </c>
      <c r="B5824" t="s">
        <v>380</v>
      </c>
      <c r="C5824" t="s">
        <v>910</v>
      </c>
      <c r="D5824" t="s">
        <v>314</v>
      </c>
      <c r="E5824" s="316" t="s">
        <v>231</v>
      </c>
      <c r="F5824" s="316" t="s">
        <v>232</v>
      </c>
      <c r="G5824" s="316" t="s">
        <v>429</v>
      </c>
      <c r="H5824" s="316" t="s">
        <v>323</v>
      </c>
      <c r="I5824" s="316" t="s">
        <v>656</v>
      </c>
      <c r="J5824" s="316" t="s">
        <v>288</v>
      </c>
      <c r="K5824" s="36">
        <v>0</v>
      </c>
      <c r="L5824" s="317">
        <v>0</v>
      </c>
      <c r="M5824" s="317">
        <v>0</v>
      </c>
      <c r="N5824" s="36">
        <v>2</v>
      </c>
      <c r="O5824" s="317">
        <v>5.0800000317394733E-3</v>
      </c>
      <c r="P5824" s="317">
        <v>5.2100000903010368E-3</v>
      </c>
      <c r="Q5824" s="36">
        <v>246</v>
      </c>
      <c r="R5824" s="317">
        <v>2.466999925673008E-2</v>
      </c>
      <c r="S5824" s="317">
        <v>2.5960000231862072E-2</v>
      </c>
      <c r="T5824" t="s">
        <v>380</v>
      </c>
      <c r="BA5824" s="395">
        <v>1</v>
      </c>
      <c r="BB5824" s="396" t="s">
        <v>861</v>
      </c>
      <c r="BC5824" t="str">
        <f t="shared" si="501"/>
        <v>RBL</v>
      </c>
      <c r="BD5824" t="str">
        <f t="shared" si="502"/>
        <v>NAoMe_initial_ethnicity_grp</v>
      </c>
      <c r="BE5824" s="397" t="s">
        <v>862</v>
      </c>
      <c r="BF5824" t="str">
        <f t="shared" si="503"/>
        <v>Other Ethnic Group</v>
      </c>
      <c r="BG5824">
        <f t="shared" si="504"/>
        <v>0</v>
      </c>
      <c r="BH5824" s="398">
        <f t="shared" si="505"/>
        <v>0</v>
      </c>
      <c r="BO5824" s="33"/>
    </row>
    <row r="5825" spans="1:67">
      <c r="A5825" s="316" t="s">
        <v>27</v>
      </c>
      <c r="B5825" t="s">
        <v>380</v>
      </c>
      <c r="C5825" t="s">
        <v>910</v>
      </c>
      <c r="D5825" t="s">
        <v>314</v>
      </c>
      <c r="E5825" s="316" t="s">
        <v>231</v>
      </c>
      <c r="F5825" s="316" t="s">
        <v>232</v>
      </c>
      <c r="G5825" s="316" t="s">
        <v>429</v>
      </c>
      <c r="H5825" s="316" t="s">
        <v>323</v>
      </c>
      <c r="I5825" s="316" t="s">
        <v>656</v>
      </c>
      <c r="J5825" s="316" t="s">
        <v>260</v>
      </c>
      <c r="K5825" s="36">
        <v>0</v>
      </c>
      <c r="L5825" s="317">
        <v>0</v>
      </c>
      <c r="M5825" s="317"/>
      <c r="N5825" s="36">
        <v>10</v>
      </c>
      <c r="O5825" s="317">
        <v>2.538000047206879E-2</v>
      </c>
      <c r="P5825" s="317"/>
      <c r="Q5825" s="36">
        <v>495</v>
      </c>
      <c r="R5825" s="317">
        <v>4.9639999866485603E-2</v>
      </c>
      <c r="S5825" s="317"/>
      <c r="T5825" t="s">
        <v>380</v>
      </c>
      <c r="BA5825" s="395">
        <v>1</v>
      </c>
      <c r="BB5825" s="396" t="s">
        <v>861</v>
      </c>
      <c r="BC5825" t="str">
        <f t="shared" si="501"/>
        <v>RBL</v>
      </c>
      <c r="BD5825" t="str">
        <f t="shared" si="502"/>
        <v>NAoMe_initial_ethnicity_grp</v>
      </c>
      <c r="BE5825" s="397" t="s">
        <v>862</v>
      </c>
      <c r="BF5825" t="str">
        <f t="shared" si="503"/>
        <v>Unknown</v>
      </c>
      <c r="BG5825">
        <f t="shared" si="504"/>
        <v>0</v>
      </c>
      <c r="BH5825" s="398">
        <f t="shared" si="505"/>
        <v>0</v>
      </c>
      <c r="BO5825" s="33"/>
    </row>
    <row r="5826" spans="1:67">
      <c r="A5826" s="316" t="s">
        <v>27</v>
      </c>
      <c r="B5826" t="s">
        <v>380</v>
      </c>
      <c r="C5826" t="s">
        <v>910</v>
      </c>
      <c r="D5826" t="s">
        <v>314</v>
      </c>
      <c r="E5826" s="316" t="s">
        <v>231</v>
      </c>
      <c r="F5826" s="316" t="s">
        <v>232</v>
      </c>
      <c r="G5826" s="316" t="s">
        <v>429</v>
      </c>
      <c r="H5826" s="316" t="s">
        <v>323</v>
      </c>
      <c r="I5826" s="316" t="s">
        <v>656</v>
      </c>
      <c r="J5826" s="316" t="s">
        <v>258</v>
      </c>
      <c r="K5826" s="36">
        <v>43</v>
      </c>
      <c r="L5826" s="317">
        <v>1</v>
      </c>
      <c r="M5826" s="317">
        <v>1</v>
      </c>
      <c r="N5826" s="36">
        <v>364</v>
      </c>
      <c r="O5826" s="317">
        <v>0.92386001348495483</v>
      </c>
      <c r="P5826" s="317">
        <v>0.94792002439498901</v>
      </c>
      <c r="Q5826" s="36">
        <v>8238</v>
      </c>
      <c r="R5826" s="317">
        <v>0.82611000537872314</v>
      </c>
      <c r="S5826" s="317">
        <v>0.86926001310348511</v>
      </c>
      <c r="T5826" t="s">
        <v>380</v>
      </c>
      <c r="BA5826" s="395">
        <v>1</v>
      </c>
      <c r="BB5826" s="396" t="s">
        <v>861</v>
      </c>
      <c r="BC5826" t="str">
        <f t="shared" si="501"/>
        <v>RBL</v>
      </c>
      <c r="BD5826" t="str">
        <f t="shared" si="502"/>
        <v>NAoMe_initial_ethnicity_grp</v>
      </c>
      <c r="BE5826" s="397" t="s">
        <v>862</v>
      </c>
      <c r="BF5826" t="str">
        <f t="shared" si="503"/>
        <v>White</v>
      </c>
      <c r="BG5826">
        <f t="shared" si="504"/>
        <v>43</v>
      </c>
      <c r="BH5826" s="398">
        <f t="shared" si="505"/>
        <v>1</v>
      </c>
      <c r="BO5826" s="33"/>
    </row>
    <row r="5827" spans="1:67">
      <c r="A5827" s="316" t="s">
        <v>27</v>
      </c>
      <c r="B5827" t="s">
        <v>380</v>
      </c>
      <c r="C5827" t="s">
        <v>910</v>
      </c>
      <c r="D5827" t="s">
        <v>314</v>
      </c>
      <c r="E5827" s="316" t="s">
        <v>231</v>
      </c>
      <c r="F5827" s="318" t="s">
        <v>232</v>
      </c>
      <c r="G5827" s="316" t="s">
        <v>429</v>
      </c>
      <c r="H5827" s="316" t="s">
        <v>323</v>
      </c>
      <c r="I5827" s="316" t="s">
        <v>657</v>
      </c>
      <c r="J5827" s="316" t="s">
        <v>817</v>
      </c>
      <c r="K5827" s="36">
        <v>43</v>
      </c>
      <c r="L5827" s="317">
        <v>1</v>
      </c>
      <c r="M5827" s="317"/>
      <c r="N5827" s="36">
        <v>379</v>
      </c>
      <c r="O5827" s="317">
        <v>0.96192997694015503</v>
      </c>
      <c r="P5827" s="317"/>
      <c r="Q5827" s="36">
        <v>9359</v>
      </c>
      <c r="R5827" s="317">
        <v>0.93853002786636353</v>
      </c>
      <c r="S5827" s="317"/>
      <c r="T5827" t="s">
        <v>380</v>
      </c>
      <c r="BA5827" s="395">
        <v>1</v>
      </c>
      <c r="BB5827" s="396" t="s">
        <v>861</v>
      </c>
      <c r="BC5827" t="str">
        <f t="shared" ref="BC5827:BC5890" si="506">E5827</f>
        <v>RBL</v>
      </c>
      <c r="BD5827" t="str">
        <f t="shared" ref="BD5827:BD5890" si="507">(LEFT(A5827, LEN(A5827)-7))&amp;"_"&amp;I5827</f>
        <v>NAoMe_initial_final_route</v>
      </c>
      <c r="BE5827" s="397" t="s">
        <v>862</v>
      </c>
      <c r="BF5827" t="str">
        <f t="shared" ref="BF5827:BF5890" si="508">J5827</f>
        <v>Not screened</v>
      </c>
      <c r="BG5827">
        <f t="shared" ref="BG5827:BG5890" si="509">K5827</f>
        <v>43</v>
      </c>
      <c r="BH5827" s="398">
        <f t="shared" ref="BH5827:BH5890" si="510">L5827</f>
        <v>1</v>
      </c>
      <c r="BO5827" s="33"/>
    </row>
    <row r="5828" spans="1:67">
      <c r="A5828" s="316" t="s">
        <v>27</v>
      </c>
      <c r="B5828" t="s">
        <v>380</v>
      </c>
      <c r="C5828" t="s">
        <v>910</v>
      </c>
      <c r="D5828" t="s">
        <v>314</v>
      </c>
      <c r="E5828" s="316" t="s">
        <v>231</v>
      </c>
      <c r="F5828" s="316" t="s">
        <v>232</v>
      </c>
      <c r="G5828" s="316" t="s">
        <v>429</v>
      </c>
      <c r="H5828" s="316" t="s">
        <v>323</v>
      </c>
      <c r="I5828" s="316" t="s">
        <v>657</v>
      </c>
      <c r="J5828" s="316" t="s">
        <v>352</v>
      </c>
      <c r="K5828" s="36">
        <v>0</v>
      </c>
      <c r="L5828" s="317">
        <v>0</v>
      </c>
      <c r="M5828" s="317"/>
      <c r="N5828" s="36">
        <v>15</v>
      </c>
      <c r="O5828" s="317">
        <v>3.807000070810318E-2</v>
      </c>
      <c r="P5828" s="317"/>
      <c r="Q5828" s="36">
        <v>613</v>
      </c>
      <c r="R5828" s="317">
        <v>6.1469998210668557E-2</v>
      </c>
      <c r="S5828" s="317"/>
      <c r="T5828" t="s">
        <v>380</v>
      </c>
      <c r="BA5828" s="395">
        <v>1</v>
      </c>
      <c r="BB5828" s="396" t="s">
        <v>861</v>
      </c>
      <c r="BC5828" t="str">
        <f t="shared" si="506"/>
        <v>RBL</v>
      </c>
      <c r="BD5828" t="str">
        <f t="shared" si="507"/>
        <v>NAoMe_initial_final_route</v>
      </c>
      <c r="BE5828" s="397" t="s">
        <v>862</v>
      </c>
      <c r="BF5828" t="str">
        <f t="shared" si="508"/>
        <v>Screening</v>
      </c>
      <c r="BG5828">
        <f t="shared" si="509"/>
        <v>0</v>
      </c>
      <c r="BH5828" s="398">
        <f t="shared" si="510"/>
        <v>0</v>
      </c>
      <c r="BO5828" s="33"/>
    </row>
    <row r="5829" spans="1:67">
      <c r="A5829" s="316" t="s">
        <v>27</v>
      </c>
      <c r="B5829" t="s">
        <v>380</v>
      </c>
      <c r="C5829" t="s">
        <v>910</v>
      </c>
      <c r="D5829" t="s">
        <v>314</v>
      </c>
      <c r="E5829" s="316" t="s">
        <v>231</v>
      </c>
      <c r="F5829" s="316" t="s">
        <v>232</v>
      </c>
      <c r="G5829" s="316" t="s">
        <v>429</v>
      </c>
      <c r="H5829" s="316" t="s">
        <v>323</v>
      </c>
      <c r="I5829" s="316" t="s">
        <v>303</v>
      </c>
      <c r="J5829" s="316" t="s">
        <v>308</v>
      </c>
      <c r="K5829" s="36">
        <v>5</v>
      </c>
      <c r="L5829" s="317">
        <v>0.1162799969315529</v>
      </c>
      <c r="M5829" s="317"/>
      <c r="N5829" s="36">
        <v>51</v>
      </c>
      <c r="O5829" s="317">
        <v>0.1294399946928024</v>
      </c>
      <c r="P5829" s="317"/>
      <c r="Q5829" s="36">
        <v>1652</v>
      </c>
      <c r="R5829" s="317">
        <v>0.1656599938869476</v>
      </c>
      <c r="S5829" s="317"/>
      <c r="T5829" t="s">
        <v>380</v>
      </c>
      <c r="BA5829" s="395">
        <v>1</v>
      </c>
      <c r="BB5829" s="396" t="s">
        <v>861</v>
      </c>
      <c r="BC5829" t="str">
        <f t="shared" si="506"/>
        <v>RBL</v>
      </c>
      <c r="BD5829" t="str">
        <f t="shared" si="507"/>
        <v>NAoMe_initial_final_stage_tum</v>
      </c>
      <c r="BE5829" s="397" t="s">
        <v>862</v>
      </c>
      <c r="BF5829" t="str">
        <f t="shared" si="508"/>
        <v>Not staged/Unstated</v>
      </c>
      <c r="BG5829">
        <f t="shared" si="509"/>
        <v>5</v>
      </c>
      <c r="BH5829" s="398">
        <f t="shared" si="510"/>
        <v>0.1162799969315529</v>
      </c>
      <c r="BO5829" s="33"/>
    </row>
    <row r="5830" spans="1:67">
      <c r="A5830" s="316" t="s">
        <v>27</v>
      </c>
      <c r="B5830" t="s">
        <v>380</v>
      </c>
      <c r="C5830" t="s">
        <v>910</v>
      </c>
      <c r="D5830" t="s">
        <v>314</v>
      </c>
      <c r="E5830" s="316" t="s">
        <v>231</v>
      </c>
      <c r="F5830" s="316" t="s">
        <v>232</v>
      </c>
      <c r="G5830" s="316" t="s">
        <v>429</v>
      </c>
      <c r="H5830" s="316" t="s">
        <v>323</v>
      </c>
      <c r="I5830" s="316" t="s">
        <v>303</v>
      </c>
      <c r="J5830" s="316" t="s">
        <v>304</v>
      </c>
      <c r="K5830" s="36">
        <v>0</v>
      </c>
      <c r="L5830" s="317">
        <v>0</v>
      </c>
      <c r="M5830" s="317">
        <v>0</v>
      </c>
      <c r="N5830" s="36">
        <v>2</v>
      </c>
      <c r="O5830" s="317">
        <v>5.0800000317394733E-3</v>
      </c>
      <c r="P5830" s="317">
        <v>5.8300001546740532E-3</v>
      </c>
      <c r="Q5830" s="36">
        <v>64</v>
      </c>
      <c r="R5830" s="317">
        <v>6.4199999906122676E-3</v>
      </c>
      <c r="S5830" s="317">
        <v>7.689999882131815E-3</v>
      </c>
      <c r="T5830" t="s">
        <v>380</v>
      </c>
      <c r="BA5830" s="395">
        <v>1</v>
      </c>
      <c r="BB5830" s="396" t="s">
        <v>861</v>
      </c>
      <c r="BC5830" t="str">
        <f t="shared" si="506"/>
        <v>RBL</v>
      </c>
      <c r="BD5830" t="str">
        <f t="shared" si="507"/>
        <v>NAoMe_initial_final_stage_tum</v>
      </c>
      <c r="BE5830" s="397" t="s">
        <v>862</v>
      </c>
      <c r="BF5830" t="str">
        <f t="shared" si="508"/>
        <v>Stage 0</v>
      </c>
      <c r="BG5830">
        <f t="shared" si="509"/>
        <v>0</v>
      </c>
      <c r="BH5830" s="398">
        <f t="shared" si="510"/>
        <v>0</v>
      </c>
      <c r="BO5830" s="33"/>
    </row>
    <row r="5831" spans="1:67">
      <c r="A5831" s="316" t="s">
        <v>27</v>
      </c>
      <c r="B5831" t="s">
        <v>380</v>
      </c>
      <c r="C5831" t="s">
        <v>910</v>
      </c>
      <c r="D5831" t="s">
        <v>314</v>
      </c>
      <c r="E5831" s="316" t="s">
        <v>231</v>
      </c>
      <c r="F5831" s="316" t="s">
        <v>232</v>
      </c>
      <c r="G5831" s="316" t="s">
        <v>429</v>
      </c>
      <c r="H5831" s="316" t="s">
        <v>323</v>
      </c>
      <c r="I5831" s="316" t="s">
        <v>303</v>
      </c>
      <c r="J5831" s="316" t="s">
        <v>305</v>
      </c>
      <c r="K5831" s="36">
        <v>2</v>
      </c>
      <c r="L5831" s="317">
        <v>4.6509999781847E-2</v>
      </c>
      <c r="M5831" s="317">
        <v>5.2629999816417687E-2</v>
      </c>
      <c r="N5831" s="36">
        <v>20</v>
      </c>
      <c r="O5831" s="317">
        <v>5.0760000944137573E-2</v>
      </c>
      <c r="P5831" s="317">
        <v>5.8309998363256448E-2</v>
      </c>
      <c r="Q5831" s="36">
        <v>359</v>
      </c>
      <c r="R5831" s="317">
        <v>3.5999998450279243E-2</v>
      </c>
      <c r="S5831" s="317">
        <v>4.3150000274181373E-2</v>
      </c>
      <c r="T5831" t="s">
        <v>380</v>
      </c>
      <c r="BA5831" s="395">
        <v>1</v>
      </c>
      <c r="BB5831" s="396" t="s">
        <v>861</v>
      </c>
      <c r="BC5831" t="str">
        <f t="shared" si="506"/>
        <v>RBL</v>
      </c>
      <c r="BD5831" t="str">
        <f t="shared" si="507"/>
        <v>NAoMe_initial_final_stage_tum</v>
      </c>
      <c r="BE5831" s="397" t="s">
        <v>862</v>
      </c>
      <c r="BF5831" t="str">
        <f t="shared" si="508"/>
        <v>Stage 1</v>
      </c>
      <c r="BG5831">
        <f t="shared" si="509"/>
        <v>2</v>
      </c>
      <c r="BH5831" s="398">
        <f t="shared" si="510"/>
        <v>4.6509999781847E-2</v>
      </c>
      <c r="BO5831" s="33"/>
    </row>
    <row r="5832" spans="1:67">
      <c r="A5832" s="316" t="s">
        <v>27</v>
      </c>
      <c r="B5832" t="s">
        <v>380</v>
      </c>
      <c r="C5832" t="s">
        <v>910</v>
      </c>
      <c r="D5832" t="s">
        <v>314</v>
      </c>
      <c r="E5832" s="316" t="s">
        <v>231</v>
      </c>
      <c r="F5832" s="316" t="s">
        <v>232</v>
      </c>
      <c r="G5832" s="316" t="s">
        <v>429</v>
      </c>
      <c r="H5832" s="316" t="s">
        <v>323</v>
      </c>
      <c r="I5832" s="316" t="s">
        <v>303</v>
      </c>
      <c r="J5832" s="316" t="s">
        <v>306</v>
      </c>
      <c r="K5832" s="36">
        <v>2</v>
      </c>
      <c r="L5832" s="317">
        <v>4.6509999781847E-2</v>
      </c>
      <c r="M5832" s="317">
        <v>5.2629999816417687E-2</v>
      </c>
      <c r="N5832" s="36">
        <v>27</v>
      </c>
      <c r="O5832" s="317">
        <v>6.8530000746250153E-2</v>
      </c>
      <c r="P5832" s="317">
        <v>7.8720003366470337E-2</v>
      </c>
      <c r="Q5832" s="36">
        <v>996</v>
      </c>
      <c r="R5832" s="317">
        <v>9.9880002439022064E-2</v>
      </c>
      <c r="S5832" s="317">
        <v>0.11970999836921691</v>
      </c>
      <c r="T5832" t="s">
        <v>380</v>
      </c>
      <c r="BA5832" s="395">
        <v>1</v>
      </c>
      <c r="BB5832" s="396" t="s">
        <v>861</v>
      </c>
      <c r="BC5832" t="str">
        <f t="shared" si="506"/>
        <v>RBL</v>
      </c>
      <c r="BD5832" t="str">
        <f t="shared" si="507"/>
        <v>NAoMe_initial_final_stage_tum</v>
      </c>
      <c r="BE5832" s="397" t="s">
        <v>862</v>
      </c>
      <c r="BF5832" t="str">
        <f t="shared" si="508"/>
        <v>Stage 2</v>
      </c>
      <c r="BG5832">
        <f t="shared" si="509"/>
        <v>2</v>
      </c>
      <c r="BH5832" s="398">
        <f t="shared" si="510"/>
        <v>4.6509999781847E-2</v>
      </c>
      <c r="BO5832" s="33"/>
    </row>
    <row r="5833" spans="1:67">
      <c r="A5833" s="316" t="s">
        <v>27</v>
      </c>
      <c r="B5833" t="s">
        <v>380</v>
      </c>
      <c r="C5833" t="s">
        <v>910</v>
      </c>
      <c r="D5833" t="s">
        <v>314</v>
      </c>
      <c r="E5833" s="316" t="s">
        <v>231</v>
      </c>
      <c r="F5833" s="316" t="s">
        <v>232</v>
      </c>
      <c r="G5833" s="316" t="s">
        <v>429</v>
      </c>
      <c r="H5833" s="316" t="s">
        <v>323</v>
      </c>
      <c r="I5833" s="316" t="s">
        <v>303</v>
      </c>
      <c r="J5833" s="316" t="s">
        <v>307</v>
      </c>
      <c r="K5833" s="36">
        <v>2</v>
      </c>
      <c r="L5833" s="317">
        <v>4.6509999781847E-2</v>
      </c>
      <c r="M5833" s="317">
        <v>5.2629999816417687E-2</v>
      </c>
      <c r="N5833" s="36">
        <v>19</v>
      </c>
      <c r="O5833" s="317">
        <v>4.822000116109848E-2</v>
      </c>
      <c r="P5833" s="317">
        <v>5.5390000343322747E-2</v>
      </c>
      <c r="Q5833" s="36">
        <v>742</v>
      </c>
      <c r="R5833" s="317">
        <v>7.4409998953342438E-2</v>
      </c>
      <c r="S5833" s="317">
        <v>8.9180000126361847E-2</v>
      </c>
      <c r="T5833" t="s">
        <v>380</v>
      </c>
      <c r="BA5833" s="395">
        <v>1</v>
      </c>
      <c r="BB5833" s="396" t="s">
        <v>861</v>
      </c>
      <c r="BC5833" t="str">
        <f t="shared" si="506"/>
        <v>RBL</v>
      </c>
      <c r="BD5833" t="str">
        <f t="shared" si="507"/>
        <v>NAoMe_initial_final_stage_tum</v>
      </c>
      <c r="BE5833" s="397" t="s">
        <v>862</v>
      </c>
      <c r="BF5833" t="str">
        <f t="shared" si="508"/>
        <v>Stage 3</v>
      </c>
      <c r="BG5833">
        <f t="shared" si="509"/>
        <v>2</v>
      </c>
      <c r="BH5833" s="398">
        <f t="shared" si="510"/>
        <v>4.6509999781847E-2</v>
      </c>
      <c r="BO5833" s="33"/>
    </row>
    <row r="5834" spans="1:67">
      <c r="A5834" s="316" t="s">
        <v>27</v>
      </c>
      <c r="B5834" t="s">
        <v>380</v>
      </c>
      <c r="C5834" t="s">
        <v>910</v>
      </c>
      <c r="D5834" t="s">
        <v>314</v>
      </c>
      <c r="E5834" s="316" t="s">
        <v>231</v>
      </c>
      <c r="F5834" s="316" t="s">
        <v>232</v>
      </c>
      <c r="G5834" s="316" t="s">
        <v>429</v>
      </c>
      <c r="H5834" s="316" t="s">
        <v>323</v>
      </c>
      <c r="I5834" s="316" t="s">
        <v>303</v>
      </c>
      <c r="J5834" s="316" t="s">
        <v>336</v>
      </c>
      <c r="K5834" s="36">
        <v>32</v>
      </c>
      <c r="L5834" s="317">
        <v>0.74418997764587402</v>
      </c>
      <c r="M5834" s="317">
        <v>0.84210997819900513</v>
      </c>
      <c r="N5834" s="36">
        <v>275</v>
      </c>
      <c r="O5834" s="317">
        <v>0.69796997308731079</v>
      </c>
      <c r="P5834" s="317">
        <v>0.80175000429153442</v>
      </c>
      <c r="Q5834" s="36">
        <v>6159</v>
      </c>
      <c r="R5834" s="317">
        <v>0.6176300048828125</v>
      </c>
      <c r="S5834" s="317">
        <v>0.74026000499725342</v>
      </c>
      <c r="T5834" t="s">
        <v>380</v>
      </c>
      <c r="BA5834" s="395">
        <v>1</v>
      </c>
      <c r="BB5834" s="396" t="s">
        <v>861</v>
      </c>
      <c r="BC5834" t="str">
        <f t="shared" si="506"/>
        <v>RBL</v>
      </c>
      <c r="BD5834" t="str">
        <f t="shared" si="507"/>
        <v>NAoMe_initial_final_stage_tum</v>
      </c>
      <c r="BE5834" s="397" t="s">
        <v>862</v>
      </c>
      <c r="BF5834" t="str">
        <f t="shared" si="508"/>
        <v>Stage 4</v>
      </c>
      <c r="BG5834">
        <f t="shared" si="509"/>
        <v>32</v>
      </c>
      <c r="BH5834" s="398">
        <f t="shared" si="510"/>
        <v>0.74418997764587402</v>
      </c>
      <c r="BO5834" s="33"/>
    </row>
    <row r="5835" spans="1:67">
      <c r="A5835" s="316" t="s">
        <v>27</v>
      </c>
      <c r="B5835" t="s">
        <v>380</v>
      </c>
      <c r="C5835" t="s">
        <v>910</v>
      </c>
      <c r="D5835" t="s">
        <v>314</v>
      </c>
      <c r="E5835" s="316" t="s">
        <v>231</v>
      </c>
      <c r="F5835" s="316" t="s">
        <v>232</v>
      </c>
      <c r="G5835" s="316" t="s">
        <v>429</v>
      </c>
      <c r="H5835" s="316" t="s">
        <v>323</v>
      </c>
      <c r="I5835" s="316" t="s">
        <v>342</v>
      </c>
      <c r="J5835" s="316" t="s">
        <v>343</v>
      </c>
      <c r="K5835" s="36">
        <v>5</v>
      </c>
      <c r="L5835" s="317">
        <v>0.1162799969315529</v>
      </c>
      <c r="M5835" s="317"/>
      <c r="N5835" s="36">
        <v>51</v>
      </c>
      <c r="O5835" s="317">
        <v>0.1294399946928024</v>
      </c>
      <c r="P5835" s="317"/>
      <c r="Q5835" s="36">
        <v>1652</v>
      </c>
      <c r="R5835" s="317">
        <v>0.1656599938869476</v>
      </c>
      <c r="S5835" s="317"/>
      <c r="T5835" t="s">
        <v>380</v>
      </c>
      <c r="BA5835" s="395">
        <v>1</v>
      </c>
      <c r="BB5835" s="396" t="s">
        <v>861</v>
      </c>
      <c r="BC5835" t="str">
        <f t="shared" si="506"/>
        <v>RBL</v>
      </c>
      <c r="BD5835" t="str">
        <f t="shared" si="507"/>
        <v>NAoMe_initial_final_stage_tum_grp</v>
      </c>
      <c r="BE5835" s="397" t="s">
        <v>862</v>
      </c>
      <c r="BF5835" t="str">
        <f t="shared" si="508"/>
        <v>MBC in HESAPC</v>
      </c>
      <c r="BG5835">
        <f t="shared" si="509"/>
        <v>5</v>
      </c>
      <c r="BH5835" s="398">
        <f t="shared" si="510"/>
        <v>0.1162799969315529</v>
      </c>
      <c r="BO5835" s="33"/>
    </row>
    <row r="5836" spans="1:67">
      <c r="A5836" s="316" t="s">
        <v>27</v>
      </c>
      <c r="B5836" t="s">
        <v>380</v>
      </c>
      <c r="C5836" t="s">
        <v>910</v>
      </c>
      <c r="D5836" t="s">
        <v>314</v>
      </c>
      <c r="E5836" s="316" t="s">
        <v>231</v>
      </c>
      <c r="F5836" s="316" t="s">
        <v>232</v>
      </c>
      <c r="G5836" s="316" t="s">
        <v>429</v>
      </c>
      <c r="H5836" s="316" t="s">
        <v>323</v>
      </c>
      <c r="I5836" s="316" t="s">
        <v>342</v>
      </c>
      <c r="J5836" s="316" t="s">
        <v>344</v>
      </c>
      <c r="K5836" s="36">
        <v>8</v>
      </c>
      <c r="L5836" s="317">
        <v>0.1860499978065491</v>
      </c>
      <c r="M5836" s="317">
        <v>0.21052999794483179</v>
      </c>
      <c r="N5836" s="36">
        <v>69</v>
      </c>
      <c r="O5836" s="317">
        <v>0.17512999475002289</v>
      </c>
      <c r="P5836" s="317">
        <v>0.2011699974536896</v>
      </c>
      <c r="Q5836" s="36">
        <v>2161</v>
      </c>
      <c r="R5836" s="317">
        <v>0.2167100012302399</v>
      </c>
      <c r="S5836" s="317">
        <v>0.25973999500274658</v>
      </c>
      <c r="T5836" t="s">
        <v>380</v>
      </c>
      <c r="BA5836" s="395">
        <v>1</v>
      </c>
      <c r="BB5836" s="396" t="s">
        <v>861</v>
      </c>
      <c r="BC5836" t="str">
        <f t="shared" si="506"/>
        <v>RBL</v>
      </c>
      <c r="BD5836" t="str">
        <f t="shared" si="507"/>
        <v>NAoMe_initial_final_stage_tum_grp</v>
      </c>
      <c r="BE5836" s="397" t="s">
        <v>862</v>
      </c>
      <c r="BF5836" t="str">
        <f t="shared" si="508"/>
        <v>Stage 0-3</v>
      </c>
      <c r="BG5836">
        <f t="shared" si="509"/>
        <v>8</v>
      </c>
      <c r="BH5836" s="398">
        <f t="shared" si="510"/>
        <v>0.1860499978065491</v>
      </c>
      <c r="BO5836" s="33"/>
    </row>
    <row r="5837" spans="1:67">
      <c r="A5837" s="316" t="s">
        <v>27</v>
      </c>
      <c r="B5837" t="s">
        <v>380</v>
      </c>
      <c r="C5837" t="s">
        <v>910</v>
      </c>
      <c r="D5837" t="s">
        <v>314</v>
      </c>
      <c r="E5837" s="316" t="s">
        <v>231</v>
      </c>
      <c r="F5837" s="318" t="s">
        <v>232</v>
      </c>
      <c r="G5837" s="318" t="s">
        <v>429</v>
      </c>
      <c r="H5837" s="318" t="s">
        <v>323</v>
      </c>
      <c r="I5837" s="316" t="s">
        <v>342</v>
      </c>
      <c r="J5837" s="316" t="s">
        <v>336</v>
      </c>
      <c r="K5837" s="36">
        <v>30</v>
      </c>
      <c r="L5837" s="317">
        <v>0.69766998291015625</v>
      </c>
      <c r="M5837" s="317">
        <v>0.78947001695632935</v>
      </c>
      <c r="N5837" s="36">
        <v>274</v>
      </c>
      <c r="O5837" s="317">
        <v>0.69542998075485229</v>
      </c>
      <c r="P5837" s="317">
        <v>0.79882997274398804</v>
      </c>
      <c r="Q5837" s="36">
        <v>6159</v>
      </c>
      <c r="R5837" s="317">
        <v>0.6176300048828125</v>
      </c>
      <c r="S5837" s="317">
        <v>0.74026000499725342</v>
      </c>
      <c r="T5837" t="s">
        <v>380</v>
      </c>
      <c r="BA5837" s="395">
        <v>1</v>
      </c>
      <c r="BB5837" s="396" t="s">
        <v>861</v>
      </c>
      <c r="BC5837" t="str">
        <f t="shared" si="506"/>
        <v>RBL</v>
      </c>
      <c r="BD5837" t="str">
        <f t="shared" si="507"/>
        <v>NAoMe_initial_final_stage_tum_grp</v>
      </c>
      <c r="BE5837" s="397" t="s">
        <v>862</v>
      </c>
      <c r="BF5837" t="str">
        <f t="shared" si="508"/>
        <v>Stage 4</v>
      </c>
      <c r="BG5837">
        <f t="shared" si="509"/>
        <v>30</v>
      </c>
      <c r="BH5837" s="398">
        <f t="shared" si="510"/>
        <v>0.69766998291015625</v>
      </c>
      <c r="BO5837" s="33"/>
    </row>
    <row r="5838" spans="1:67">
      <c r="A5838" s="316" t="s">
        <v>27</v>
      </c>
      <c r="B5838" t="s">
        <v>380</v>
      </c>
      <c r="C5838" t="s">
        <v>910</v>
      </c>
      <c r="D5838" t="s">
        <v>314</v>
      </c>
      <c r="E5838" s="316" t="s">
        <v>231</v>
      </c>
      <c r="F5838" s="316" t="s">
        <v>232</v>
      </c>
      <c r="G5838" s="316" t="s">
        <v>429</v>
      </c>
      <c r="H5838" s="316" t="s">
        <v>323</v>
      </c>
      <c r="I5838" s="316" t="s">
        <v>658</v>
      </c>
      <c r="J5838" s="316" t="s">
        <v>345</v>
      </c>
      <c r="K5838" s="36">
        <v>43</v>
      </c>
      <c r="L5838" s="317">
        <v>1</v>
      </c>
      <c r="M5838" s="317"/>
      <c r="N5838" s="36">
        <v>394</v>
      </c>
      <c r="O5838" s="317">
        <v>1</v>
      </c>
      <c r="P5838" s="317"/>
      <c r="Q5838" s="36">
        <v>9972</v>
      </c>
      <c r="R5838" s="317">
        <v>1</v>
      </c>
      <c r="S5838" s="317"/>
      <c r="T5838" t="s">
        <v>380</v>
      </c>
      <c r="BA5838" s="395">
        <v>1</v>
      </c>
      <c r="BB5838" s="396" t="s">
        <v>861</v>
      </c>
      <c r="BC5838" t="str">
        <f t="shared" si="506"/>
        <v>RBL</v>
      </c>
      <c r="BD5838" t="str">
        <f t="shared" si="507"/>
        <v>NAoMe_initial_final_who_ps</v>
      </c>
      <c r="BE5838" s="397" t="s">
        <v>862</v>
      </c>
      <c r="BF5838" t="str">
        <f t="shared" si="508"/>
        <v>Not recorded</v>
      </c>
      <c r="BG5838">
        <f t="shared" si="509"/>
        <v>43</v>
      </c>
      <c r="BH5838" s="398">
        <f t="shared" si="510"/>
        <v>1</v>
      </c>
      <c r="BO5838" s="33"/>
    </row>
    <row r="5839" spans="1:67">
      <c r="A5839" s="316" t="s">
        <v>27</v>
      </c>
      <c r="B5839" t="s">
        <v>380</v>
      </c>
      <c r="C5839" t="s">
        <v>910</v>
      </c>
      <c r="D5839" t="s">
        <v>314</v>
      </c>
      <c r="E5839" s="316" t="s">
        <v>231</v>
      </c>
      <c r="F5839" s="316" t="s">
        <v>232</v>
      </c>
      <c r="G5839" s="316" t="s">
        <v>429</v>
      </c>
      <c r="H5839" s="316" t="s">
        <v>323</v>
      </c>
      <c r="I5839" s="316" t="s">
        <v>291</v>
      </c>
      <c r="J5839" s="316" t="s">
        <v>313</v>
      </c>
      <c r="K5839" s="36">
        <v>43</v>
      </c>
      <c r="L5839" s="317">
        <v>1</v>
      </c>
      <c r="M5839" s="317"/>
      <c r="N5839" s="36">
        <v>388</v>
      </c>
      <c r="O5839" s="317">
        <v>0.98476999998092651</v>
      </c>
      <c r="P5839" s="317"/>
      <c r="Q5839" s="36">
        <v>9846</v>
      </c>
      <c r="R5839" s="317">
        <v>0.98736000061035156</v>
      </c>
      <c r="S5839" s="317"/>
      <c r="T5839" t="s">
        <v>380</v>
      </c>
      <c r="BA5839" s="395">
        <v>1</v>
      </c>
      <c r="BB5839" s="396" t="s">
        <v>861</v>
      </c>
      <c r="BC5839" t="str">
        <f t="shared" si="506"/>
        <v>RBL</v>
      </c>
      <c r="BD5839" t="str">
        <f t="shared" si="507"/>
        <v>NAoMe_initial_gender</v>
      </c>
      <c r="BE5839" s="397" t="s">
        <v>862</v>
      </c>
      <c r="BF5839" t="str">
        <f t="shared" si="508"/>
        <v>Female</v>
      </c>
      <c r="BG5839">
        <f t="shared" si="509"/>
        <v>43</v>
      </c>
      <c r="BH5839" s="398">
        <f t="shared" si="510"/>
        <v>1</v>
      </c>
      <c r="BO5839" s="33"/>
    </row>
    <row r="5840" spans="1:67">
      <c r="A5840" s="316" t="s">
        <v>27</v>
      </c>
      <c r="B5840" t="s">
        <v>380</v>
      </c>
      <c r="C5840" t="s">
        <v>910</v>
      </c>
      <c r="D5840" t="s">
        <v>314</v>
      </c>
      <c r="E5840" s="316" t="s">
        <v>231</v>
      </c>
      <c r="F5840" s="316" t="s">
        <v>232</v>
      </c>
      <c r="G5840" s="316" t="s">
        <v>429</v>
      </c>
      <c r="H5840" s="316" t="s">
        <v>323</v>
      </c>
      <c r="I5840" s="316" t="s">
        <v>291</v>
      </c>
      <c r="J5840" s="316" t="s">
        <v>293</v>
      </c>
      <c r="K5840" s="36">
        <v>0</v>
      </c>
      <c r="L5840" s="317">
        <v>0</v>
      </c>
      <c r="M5840" s="317"/>
      <c r="N5840" s="36">
        <v>6</v>
      </c>
      <c r="O5840" s="317">
        <v>1.523000001907349E-2</v>
      </c>
      <c r="P5840" s="317"/>
      <c r="Q5840" s="36">
        <v>126</v>
      </c>
      <c r="R5840" s="317">
        <v>1.264000032097101E-2</v>
      </c>
      <c r="S5840" s="317"/>
      <c r="T5840" t="s">
        <v>380</v>
      </c>
      <c r="BA5840" s="395">
        <v>1</v>
      </c>
      <c r="BB5840" s="396" t="s">
        <v>861</v>
      </c>
      <c r="BC5840" t="str">
        <f t="shared" si="506"/>
        <v>RBL</v>
      </c>
      <c r="BD5840" t="str">
        <f t="shared" si="507"/>
        <v>NAoMe_initial_gender</v>
      </c>
      <c r="BE5840" s="397" t="s">
        <v>862</v>
      </c>
      <c r="BF5840" t="str">
        <f t="shared" si="508"/>
        <v>Male</v>
      </c>
      <c r="BG5840">
        <f t="shared" si="509"/>
        <v>0</v>
      </c>
      <c r="BH5840" s="398">
        <f t="shared" si="510"/>
        <v>0</v>
      </c>
      <c r="BO5840" s="33"/>
    </row>
    <row r="5841" spans="1:67">
      <c r="A5841" s="316" t="s">
        <v>27</v>
      </c>
      <c r="B5841" t="s">
        <v>380</v>
      </c>
      <c r="C5841" t="s">
        <v>910</v>
      </c>
      <c r="D5841" t="s">
        <v>314</v>
      </c>
      <c r="E5841" s="316" t="s">
        <v>231</v>
      </c>
      <c r="F5841" s="316" t="s">
        <v>232</v>
      </c>
      <c r="G5841" s="316" t="s">
        <v>429</v>
      </c>
      <c r="H5841" s="316" t="s">
        <v>323</v>
      </c>
      <c r="I5841" s="316" t="s">
        <v>659</v>
      </c>
      <c r="J5841" s="316" t="s">
        <v>294</v>
      </c>
      <c r="K5841" s="36">
        <v>10</v>
      </c>
      <c r="L5841" s="317">
        <v>0.2325599938631058</v>
      </c>
      <c r="M5841" s="317">
        <v>0.2325599938631058</v>
      </c>
      <c r="N5841" s="36">
        <v>121</v>
      </c>
      <c r="O5841" s="317">
        <v>0.3071100115776062</v>
      </c>
      <c r="P5841" s="317">
        <v>0.3071100115776062</v>
      </c>
      <c r="Q5841" s="36">
        <v>1800</v>
      </c>
      <c r="R5841" s="317">
        <v>0.18050999939441681</v>
      </c>
      <c r="S5841" s="317">
        <v>0.18050999939441681</v>
      </c>
      <c r="T5841" t="s">
        <v>380</v>
      </c>
      <c r="BA5841" s="395">
        <v>1</v>
      </c>
      <c r="BB5841" s="396" t="s">
        <v>861</v>
      </c>
      <c r="BC5841" t="str">
        <f t="shared" si="506"/>
        <v>RBL</v>
      </c>
      <c r="BD5841" t="str">
        <f t="shared" si="507"/>
        <v>NAoMe_initial_imd_2019</v>
      </c>
      <c r="BE5841" s="397" t="s">
        <v>862</v>
      </c>
      <c r="BF5841" t="str">
        <f t="shared" si="508"/>
        <v>1 - most deprived</v>
      </c>
      <c r="BG5841">
        <f t="shared" si="509"/>
        <v>10</v>
      </c>
      <c r="BH5841" s="398">
        <f t="shared" si="510"/>
        <v>0.2325599938631058</v>
      </c>
      <c r="BO5841" s="33"/>
    </row>
    <row r="5842" spans="1:67">
      <c r="A5842" s="316" t="s">
        <v>27</v>
      </c>
      <c r="B5842" t="s">
        <v>380</v>
      </c>
      <c r="C5842" t="s">
        <v>910</v>
      </c>
      <c r="D5842" t="s">
        <v>314</v>
      </c>
      <c r="E5842" s="316" t="s">
        <v>231</v>
      </c>
      <c r="F5842" s="316" t="s">
        <v>232</v>
      </c>
      <c r="G5842" s="316" t="s">
        <v>429</v>
      </c>
      <c r="H5842" s="316" t="s">
        <v>323</v>
      </c>
      <c r="I5842" s="316" t="s">
        <v>659</v>
      </c>
      <c r="J5842" s="316" t="s">
        <v>15</v>
      </c>
      <c r="K5842" s="36">
        <v>8</v>
      </c>
      <c r="L5842" s="317">
        <v>0.1860499978065491</v>
      </c>
      <c r="M5842" s="317">
        <v>0.1860499978065491</v>
      </c>
      <c r="N5842" s="36">
        <v>69</v>
      </c>
      <c r="O5842" s="317">
        <v>0.17512999475002289</v>
      </c>
      <c r="P5842" s="317">
        <v>0.17512999475002289</v>
      </c>
      <c r="Q5842" s="36">
        <v>2036</v>
      </c>
      <c r="R5842" s="317">
        <v>0.20417000353336329</v>
      </c>
      <c r="S5842" s="317">
        <v>0.20417000353336329</v>
      </c>
      <c r="T5842" t="s">
        <v>380</v>
      </c>
      <c r="BA5842" s="395">
        <v>1</v>
      </c>
      <c r="BB5842" s="396" t="s">
        <v>861</v>
      </c>
      <c r="BC5842" t="str">
        <f t="shared" si="506"/>
        <v>RBL</v>
      </c>
      <c r="BD5842" t="str">
        <f t="shared" si="507"/>
        <v>NAoMe_initial_imd_2019</v>
      </c>
      <c r="BE5842" s="397" t="s">
        <v>862</v>
      </c>
      <c r="BF5842" t="str">
        <f t="shared" si="508"/>
        <v>2</v>
      </c>
      <c r="BG5842">
        <f t="shared" si="509"/>
        <v>8</v>
      </c>
      <c r="BH5842" s="398">
        <f t="shared" si="510"/>
        <v>0.1860499978065491</v>
      </c>
      <c r="BO5842" s="33"/>
    </row>
    <row r="5843" spans="1:67">
      <c r="A5843" s="316" t="s">
        <v>27</v>
      </c>
      <c r="B5843" t="s">
        <v>380</v>
      </c>
      <c r="C5843" t="s">
        <v>910</v>
      </c>
      <c r="D5843" t="s">
        <v>314</v>
      </c>
      <c r="E5843" s="316" t="s">
        <v>231</v>
      </c>
      <c r="F5843" s="316" t="s">
        <v>232</v>
      </c>
      <c r="G5843" s="316" t="s">
        <v>429</v>
      </c>
      <c r="H5843" s="316" t="s">
        <v>323</v>
      </c>
      <c r="I5843" s="316" t="s">
        <v>659</v>
      </c>
      <c r="J5843" s="316" t="s">
        <v>16</v>
      </c>
      <c r="K5843" s="36">
        <v>11</v>
      </c>
      <c r="L5843" s="317">
        <v>0.25580999255180359</v>
      </c>
      <c r="M5843" s="317">
        <v>0.25580999255180359</v>
      </c>
      <c r="N5843" s="36">
        <v>67</v>
      </c>
      <c r="O5843" s="317">
        <v>0.1700499951839447</v>
      </c>
      <c r="P5843" s="317">
        <v>0.1700499951839447</v>
      </c>
      <c r="Q5843" s="36">
        <v>2085</v>
      </c>
      <c r="R5843" s="317">
        <v>0.20908999443054199</v>
      </c>
      <c r="S5843" s="317">
        <v>0.20908999443054199</v>
      </c>
      <c r="T5843" t="s">
        <v>380</v>
      </c>
      <c r="BA5843" s="395">
        <v>1</v>
      </c>
      <c r="BB5843" s="396" t="s">
        <v>861</v>
      </c>
      <c r="BC5843" t="str">
        <f t="shared" si="506"/>
        <v>RBL</v>
      </c>
      <c r="BD5843" t="str">
        <f t="shared" si="507"/>
        <v>NAoMe_initial_imd_2019</v>
      </c>
      <c r="BE5843" s="397" t="s">
        <v>862</v>
      </c>
      <c r="BF5843" t="str">
        <f t="shared" si="508"/>
        <v>3</v>
      </c>
      <c r="BG5843">
        <f t="shared" si="509"/>
        <v>11</v>
      </c>
      <c r="BH5843" s="398">
        <f t="shared" si="510"/>
        <v>0.25580999255180359</v>
      </c>
      <c r="BO5843" s="33"/>
    </row>
    <row r="5844" spans="1:67">
      <c r="A5844" s="316" t="s">
        <v>27</v>
      </c>
      <c r="B5844" t="s">
        <v>380</v>
      </c>
      <c r="C5844" t="s">
        <v>910</v>
      </c>
      <c r="D5844" t="s">
        <v>314</v>
      </c>
      <c r="E5844" s="316" t="s">
        <v>231</v>
      </c>
      <c r="F5844" s="316" t="s">
        <v>232</v>
      </c>
      <c r="G5844" s="316" t="s">
        <v>429</v>
      </c>
      <c r="H5844" s="316" t="s">
        <v>323</v>
      </c>
      <c r="I5844" s="316" t="s">
        <v>659</v>
      </c>
      <c r="J5844" s="316" t="s">
        <v>17</v>
      </c>
      <c r="K5844" s="36">
        <v>8</v>
      </c>
      <c r="L5844" s="317">
        <v>0.1860499978065491</v>
      </c>
      <c r="M5844" s="317">
        <v>0.1860499978065491</v>
      </c>
      <c r="N5844" s="36">
        <v>69</v>
      </c>
      <c r="O5844" s="317">
        <v>0.17512999475002289</v>
      </c>
      <c r="P5844" s="317">
        <v>0.17512999475002289</v>
      </c>
      <c r="Q5844" s="36">
        <v>2024</v>
      </c>
      <c r="R5844" s="317">
        <v>0.2029699981212616</v>
      </c>
      <c r="S5844" s="317">
        <v>0.2029699981212616</v>
      </c>
      <c r="T5844" t="s">
        <v>380</v>
      </c>
      <c r="BA5844" s="395">
        <v>1</v>
      </c>
      <c r="BB5844" s="396" t="s">
        <v>861</v>
      </c>
      <c r="BC5844" t="str">
        <f t="shared" si="506"/>
        <v>RBL</v>
      </c>
      <c r="BD5844" t="str">
        <f t="shared" si="507"/>
        <v>NAoMe_initial_imd_2019</v>
      </c>
      <c r="BE5844" s="397" t="s">
        <v>862</v>
      </c>
      <c r="BF5844" t="str">
        <f t="shared" si="508"/>
        <v>4</v>
      </c>
      <c r="BG5844">
        <f t="shared" si="509"/>
        <v>8</v>
      </c>
      <c r="BH5844" s="398">
        <f t="shared" si="510"/>
        <v>0.1860499978065491</v>
      </c>
      <c r="BO5844" s="33"/>
    </row>
    <row r="5845" spans="1:67">
      <c r="A5845" s="316" t="s">
        <v>27</v>
      </c>
      <c r="B5845" t="s">
        <v>380</v>
      </c>
      <c r="C5845" t="s">
        <v>910</v>
      </c>
      <c r="D5845" t="s">
        <v>314</v>
      </c>
      <c r="E5845" s="316" t="s">
        <v>231</v>
      </c>
      <c r="F5845" s="316" t="s">
        <v>232</v>
      </c>
      <c r="G5845" s="316" t="s">
        <v>429</v>
      </c>
      <c r="H5845" s="316" t="s">
        <v>323</v>
      </c>
      <c r="I5845" s="316" t="s">
        <v>659</v>
      </c>
      <c r="J5845" s="316" t="s">
        <v>295</v>
      </c>
      <c r="K5845" s="36">
        <v>6</v>
      </c>
      <c r="L5845" s="317">
        <v>0.1395300030708313</v>
      </c>
      <c r="M5845" s="317">
        <v>0.1395300030708313</v>
      </c>
      <c r="N5845" s="36">
        <v>68</v>
      </c>
      <c r="O5845" s="317">
        <v>0.17259000241756439</v>
      </c>
      <c r="P5845" s="317">
        <v>0.17259000241756439</v>
      </c>
      <c r="Q5845" s="36">
        <v>2027</v>
      </c>
      <c r="R5845" s="317">
        <v>0.2032700031995773</v>
      </c>
      <c r="S5845" s="317">
        <v>0.2032700031995773</v>
      </c>
      <c r="T5845" t="s">
        <v>380</v>
      </c>
      <c r="BA5845" s="395">
        <v>1</v>
      </c>
      <c r="BB5845" s="396" t="s">
        <v>861</v>
      </c>
      <c r="BC5845" t="str">
        <f t="shared" si="506"/>
        <v>RBL</v>
      </c>
      <c r="BD5845" t="str">
        <f t="shared" si="507"/>
        <v>NAoMe_initial_imd_2019</v>
      </c>
      <c r="BE5845" s="397" t="s">
        <v>862</v>
      </c>
      <c r="BF5845" t="str">
        <f t="shared" si="508"/>
        <v>5 - least deprived</v>
      </c>
      <c r="BG5845">
        <f t="shared" si="509"/>
        <v>6</v>
      </c>
      <c r="BH5845" s="398">
        <f t="shared" si="510"/>
        <v>0.1395300030708313</v>
      </c>
      <c r="BO5845" s="33"/>
    </row>
    <row r="5846" spans="1:67">
      <c r="A5846" s="316" t="s">
        <v>27</v>
      </c>
      <c r="B5846" t="s">
        <v>380</v>
      </c>
      <c r="C5846" t="s">
        <v>910</v>
      </c>
      <c r="D5846" t="s">
        <v>314</v>
      </c>
      <c r="E5846" s="316" t="s">
        <v>231</v>
      </c>
      <c r="F5846" s="316" t="s">
        <v>232</v>
      </c>
      <c r="G5846" s="316" t="s">
        <v>429</v>
      </c>
      <c r="H5846" s="316" t="s">
        <v>323</v>
      </c>
      <c r="I5846" s="316" t="s">
        <v>659</v>
      </c>
      <c r="J5846" s="316" t="s">
        <v>260</v>
      </c>
      <c r="K5846" s="36">
        <v>0</v>
      </c>
      <c r="L5846" s="317">
        <v>0</v>
      </c>
      <c r="M5846" s="317"/>
      <c r="N5846" s="36">
        <v>0</v>
      </c>
      <c r="O5846" s="317">
        <v>0</v>
      </c>
      <c r="P5846" s="317"/>
      <c r="Q5846" s="36">
        <v>0</v>
      </c>
      <c r="R5846" s="317">
        <v>0</v>
      </c>
      <c r="S5846" s="317"/>
      <c r="T5846" t="s">
        <v>380</v>
      </c>
      <c r="BA5846" s="395">
        <v>1</v>
      </c>
      <c r="BB5846" s="396" t="s">
        <v>861</v>
      </c>
      <c r="BC5846" t="str">
        <f t="shared" si="506"/>
        <v>RBL</v>
      </c>
      <c r="BD5846" t="str">
        <f t="shared" si="507"/>
        <v>NAoMe_initial_imd_2019</v>
      </c>
      <c r="BE5846" s="397" t="s">
        <v>862</v>
      </c>
      <c r="BF5846" t="str">
        <f t="shared" si="508"/>
        <v>Unknown</v>
      </c>
      <c r="BG5846">
        <f t="shared" si="509"/>
        <v>0</v>
      </c>
      <c r="BH5846" s="398">
        <f t="shared" si="510"/>
        <v>0</v>
      </c>
      <c r="BO5846" s="33"/>
    </row>
    <row r="5847" spans="1:67">
      <c r="A5847" s="316" t="s">
        <v>27</v>
      </c>
      <c r="B5847" t="s">
        <v>380</v>
      </c>
      <c r="C5847" t="s">
        <v>910</v>
      </c>
      <c r="D5847" t="s">
        <v>314</v>
      </c>
      <c r="E5847" s="316" t="s">
        <v>231</v>
      </c>
      <c r="F5847" s="316" t="s">
        <v>232</v>
      </c>
      <c r="G5847" s="316" t="s">
        <v>429</v>
      </c>
      <c r="H5847" s="316" t="s">
        <v>323</v>
      </c>
      <c r="I5847" s="316" t="s">
        <v>296</v>
      </c>
      <c r="J5847" s="316" t="s">
        <v>297</v>
      </c>
      <c r="K5847" s="36">
        <v>20</v>
      </c>
      <c r="L5847" s="317">
        <v>0.46511998772621149</v>
      </c>
      <c r="M5847" s="317">
        <v>0.5</v>
      </c>
      <c r="N5847" s="36">
        <v>168</v>
      </c>
      <c r="O5847" s="317">
        <v>0.42640000581741327</v>
      </c>
      <c r="P5847" s="317">
        <v>0.45528000593185419</v>
      </c>
      <c r="Q5847" s="36">
        <v>5528</v>
      </c>
      <c r="R5847" s="317">
        <v>0.55435001850128174</v>
      </c>
      <c r="S5847" s="317">
        <v>0.56936997175216675</v>
      </c>
      <c r="T5847" t="s">
        <v>380</v>
      </c>
      <c r="BA5847" s="395">
        <v>1</v>
      </c>
      <c r="BB5847" s="396" t="s">
        <v>861</v>
      </c>
      <c r="BC5847" t="str">
        <f t="shared" si="506"/>
        <v>RBL</v>
      </c>
      <c r="BD5847" t="str">
        <f t="shared" si="507"/>
        <v>NAoMe_initial_scarf_731_grp</v>
      </c>
      <c r="BE5847" s="397" t="s">
        <v>862</v>
      </c>
      <c r="BF5847" t="str">
        <f t="shared" si="508"/>
        <v>Fit</v>
      </c>
      <c r="BG5847">
        <f t="shared" si="509"/>
        <v>20</v>
      </c>
      <c r="BH5847" s="398">
        <f t="shared" si="510"/>
        <v>0.46511998772621149</v>
      </c>
      <c r="BO5847" s="33"/>
    </row>
    <row r="5848" spans="1:67">
      <c r="A5848" s="316" t="s">
        <v>27</v>
      </c>
      <c r="B5848" t="s">
        <v>380</v>
      </c>
      <c r="C5848" t="s">
        <v>910</v>
      </c>
      <c r="D5848" t="s">
        <v>314</v>
      </c>
      <c r="E5848" s="316" t="s">
        <v>231</v>
      </c>
      <c r="F5848" s="316" t="s">
        <v>232</v>
      </c>
      <c r="G5848" s="316" t="s">
        <v>429</v>
      </c>
      <c r="H5848" s="316" t="s">
        <v>323</v>
      </c>
      <c r="I5848" s="316" t="s">
        <v>296</v>
      </c>
      <c r="J5848" s="316" t="s">
        <v>298</v>
      </c>
      <c r="K5848" s="36">
        <v>5</v>
      </c>
      <c r="L5848" s="317">
        <v>0.1162799969315529</v>
      </c>
      <c r="M5848" s="317">
        <v>0.125</v>
      </c>
      <c r="N5848" s="36">
        <v>57</v>
      </c>
      <c r="O5848" s="317">
        <v>0.14466999471187589</v>
      </c>
      <c r="P5848" s="317">
        <v>0.15446999669075009</v>
      </c>
      <c r="Q5848" s="36">
        <v>1492</v>
      </c>
      <c r="R5848" s="317">
        <v>0.149619996547699</v>
      </c>
      <c r="S5848" s="317">
        <v>0.153669998049736</v>
      </c>
      <c r="T5848" t="s">
        <v>380</v>
      </c>
      <c r="BA5848" s="395">
        <v>1</v>
      </c>
      <c r="BB5848" s="396" t="s">
        <v>861</v>
      </c>
      <c r="BC5848" t="str">
        <f t="shared" si="506"/>
        <v>RBL</v>
      </c>
      <c r="BD5848" t="str">
        <f t="shared" si="507"/>
        <v>NAoMe_initial_scarf_731_grp</v>
      </c>
      <c r="BE5848" s="397" t="s">
        <v>862</v>
      </c>
      <c r="BF5848" t="str">
        <f t="shared" si="508"/>
        <v>Mild frailty</v>
      </c>
      <c r="BG5848">
        <f t="shared" si="509"/>
        <v>5</v>
      </c>
      <c r="BH5848" s="398">
        <f t="shared" si="510"/>
        <v>0.1162799969315529</v>
      </c>
      <c r="BO5848" s="33"/>
    </row>
    <row r="5849" spans="1:67">
      <c r="A5849" s="316" t="s">
        <v>27</v>
      </c>
      <c r="B5849" t="s">
        <v>380</v>
      </c>
      <c r="C5849" t="s">
        <v>910</v>
      </c>
      <c r="D5849" t="s">
        <v>314</v>
      </c>
      <c r="E5849" s="316" t="s">
        <v>231</v>
      </c>
      <c r="F5849" s="316" t="s">
        <v>232</v>
      </c>
      <c r="G5849" s="316" t="s">
        <v>429</v>
      </c>
      <c r="H5849" s="316" t="s">
        <v>323</v>
      </c>
      <c r="I5849" s="316" t="s">
        <v>296</v>
      </c>
      <c r="J5849" s="316" t="s">
        <v>299</v>
      </c>
      <c r="K5849" s="36">
        <v>7</v>
      </c>
      <c r="L5849" s="317">
        <v>0.16279000043869021</v>
      </c>
      <c r="M5849" s="317">
        <v>0.17499999701976779</v>
      </c>
      <c r="N5849" s="36">
        <v>79</v>
      </c>
      <c r="O5849" s="317">
        <v>0.2005099952220917</v>
      </c>
      <c r="P5849" s="317">
        <v>0.2140900045633316</v>
      </c>
      <c r="Q5849" s="36">
        <v>1470</v>
      </c>
      <c r="R5849" s="317">
        <v>0.1474100053310394</v>
      </c>
      <c r="S5849" s="317">
        <v>0.1514099985361099</v>
      </c>
      <c r="T5849" t="s">
        <v>380</v>
      </c>
      <c r="BA5849" s="395">
        <v>1</v>
      </c>
      <c r="BB5849" s="396" t="s">
        <v>861</v>
      </c>
      <c r="BC5849" t="str">
        <f t="shared" si="506"/>
        <v>RBL</v>
      </c>
      <c r="BD5849" t="str">
        <f t="shared" si="507"/>
        <v>NAoMe_initial_scarf_731_grp</v>
      </c>
      <c r="BE5849" s="397" t="s">
        <v>862</v>
      </c>
      <c r="BF5849" t="str">
        <f t="shared" si="508"/>
        <v>Moderate frailty</v>
      </c>
      <c r="BG5849">
        <f t="shared" si="509"/>
        <v>7</v>
      </c>
      <c r="BH5849" s="398">
        <f t="shared" si="510"/>
        <v>0.16279000043869021</v>
      </c>
      <c r="BO5849" s="33"/>
    </row>
    <row r="5850" spans="1:67">
      <c r="A5850" s="316" t="s">
        <v>27</v>
      </c>
      <c r="B5850" t="s">
        <v>380</v>
      </c>
      <c r="C5850" t="s">
        <v>910</v>
      </c>
      <c r="D5850" t="s">
        <v>314</v>
      </c>
      <c r="E5850" s="316" t="s">
        <v>231</v>
      </c>
      <c r="F5850" s="316" t="s">
        <v>232</v>
      </c>
      <c r="G5850" s="316" t="s">
        <v>429</v>
      </c>
      <c r="H5850" s="316" t="s">
        <v>323</v>
      </c>
      <c r="I5850" s="316" t="s">
        <v>296</v>
      </c>
      <c r="J5850" s="316" t="s">
        <v>353</v>
      </c>
      <c r="K5850" s="36">
        <v>3</v>
      </c>
      <c r="L5850" s="317">
        <v>6.9770000874996185E-2</v>
      </c>
      <c r="M5850" s="317"/>
      <c r="N5850" s="36">
        <v>25</v>
      </c>
      <c r="O5850" s="317">
        <v>6.3450001180171967E-2</v>
      </c>
      <c r="P5850" s="317"/>
      <c r="Q5850" s="36">
        <v>263</v>
      </c>
      <c r="R5850" s="317">
        <v>2.6370000094175339E-2</v>
      </c>
      <c r="S5850" s="317"/>
      <c r="T5850" t="s">
        <v>380</v>
      </c>
      <c r="BA5850" s="395">
        <v>1</v>
      </c>
      <c r="BB5850" s="396" t="s">
        <v>861</v>
      </c>
      <c r="BC5850" t="str">
        <f t="shared" si="506"/>
        <v>RBL</v>
      </c>
      <c r="BD5850" t="str">
        <f t="shared" si="507"/>
        <v>NAoMe_initial_scarf_731_grp</v>
      </c>
      <c r="BE5850" s="397" t="s">
        <v>862</v>
      </c>
      <c r="BF5850" t="str">
        <f t="shared" si="508"/>
        <v>Not in HESAPC</v>
      </c>
      <c r="BG5850">
        <f t="shared" si="509"/>
        <v>3</v>
      </c>
      <c r="BH5850" s="398">
        <f t="shared" si="510"/>
        <v>6.9770000874996185E-2</v>
      </c>
      <c r="BO5850" s="33"/>
    </row>
    <row r="5851" spans="1:67">
      <c r="A5851" s="316" t="s">
        <v>27</v>
      </c>
      <c r="B5851" t="s">
        <v>380</v>
      </c>
      <c r="C5851" t="s">
        <v>910</v>
      </c>
      <c r="D5851" t="s">
        <v>314</v>
      </c>
      <c r="E5851" s="316" t="s">
        <v>231</v>
      </c>
      <c r="F5851" s="316" t="s">
        <v>232</v>
      </c>
      <c r="G5851" s="316" t="s">
        <v>429</v>
      </c>
      <c r="H5851" s="316" t="s">
        <v>323</v>
      </c>
      <c r="I5851" s="316" t="s">
        <v>296</v>
      </c>
      <c r="J5851" s="316" t="s">
        <v>300</v>
      </c>
      <c r="K5851" s="36">
        <v>8</v>
      </c>
      <c r="L5851" s="317">
        <v>0.1860499978065491</v>
      </c>
      <c r="M5851" s="317">
        <v>0.20000000298023221</v>
      </c>
      <c r="N5851" s="36">
        <v>65</v>
      </c>
      <c r="O5851" s="317">
        <v>0.16496999561786649</v>
      </c>
      <c r="P5851" s="317">
        <v>0.17614999413490301</v>
      </c>
      <c r="Q5851" s="36">
        <v>1219</v>
      </c>
      <c r="R5851" s="317">
        <v>0.1222399994730949</v>
      </c>
      <c r="S5851" s="317">
        <v>0.12555000185966489</v>
      </c>
      <c r="T5851" t="s">
        <v>380</v>
      </c>
      <c r="BA5851" s="395">
        <v>1</v>
      </c>
      <c r="BB5851" s="396" t="s">
        <v>861</v>
      </c>
      <c r="BC5851" t="str">
        <f t="shared" si="506"/>
        <v>RBL</v>
      </c>
      <c r="BD5851" t="str">
        <f t="shared" si="507"/>
        <v>NAoMe_initial_scarf_731_grp</v>
      </c>
      <c r="BE5851" s="397" t="s">
        <v>862</v>
      </c>
      <c r="BF5851" t="str">
        <f t="shared" si="508"/>
        <v>Severe frailty</v>
      </c>
      <c r="BG5851">
        <f t="shared" si="509"/>
        <v>8</v>
      </c>
      <c r="BH5851" s="398">
        <f t="shared" si="510"/>
        <v>0.1860499978065491</v>
      </c>
      <c r="BO5851" s="33"/>
    </row>
    <row r="5852" spans="1:67">
      <c r="A5852" s="316" t="s">
        <v>27</v>
      </c>
      <c r="B5852" t="s">
        <v>380</v>
      </c>
      <c r="C5852" t="s">
        <v>910</v>
      </c>
      <c r="D5852" t="s">
        <v>314</v>
      </c>
      <c r="E5852" s="316" t="s">
        <v>233</v>
      </c>
      <c r="F5852" s="316" t="s">
        <v>234</v>
      </c>
      <c r="G5852" s="316" t="s">
        <v>448</v>
      </c>
      <c r="H5852" s="316" t="s">
        <v>322</v>
      </c>
      <c r="I5852" s="316" t="s">
        <v>310</v>
      </c>
      <c r="J5852" s="316" t="s">
        <v>277</v>
      </c>
      <c r="K5852" s="36">
        <v>0</v>
      </c>
      <c r="L5852" s="317">
        <v>0</v>
      </c>
      <c r="M5852" s="317"/>
      <c r="N5852" s="36">
        <v>6</v>
      </c>
      <c r="O5852" s="317">
        <v>5.9899999760091296E-3</v>
      </c>
      <c r="P5852" s="317"/>
      <c r="Q5852" s="36">
        <v>70</v>
      </c>
      <c r="R5852" s="317">
        <v>7.0199999026954174E-3</v>
      </c>
      <c r="S5852" s="317"/>
      <c r="T5852" t="s">
        <v>380</v>
      </c>
      <c r="BA5852" s="395">
        <v>1</v>
      </c>
      <c r="BB5852" s="396" t="s">
        <v>861</v>
      </c>
      <c r="BC5852" t="str">
        <f t="shared" si="506"/>
        <v>RWP</v>
      </c>
      <c r="BD5852" t="str">
        <f t="shared" si="507"/>
        <v>NAoMe_initial_age_decades_80cap</v>
      </c>
      <c r="BE5852" s="397" t="s">
        <v>862</v>
      </c>
      <c r="BF5852" t="str">
        <f t="shared" si="508"/>
        <v>18-29 yrs</v>
      </c>
      <c r="BG5852">
        <f t="shared" si="509"/>
        <v>0</v>
      </c>
      <c r="BH5852" s="398">
        <f t="shared" si="510"/>
        <v>0</v>
      </c>
      <c r="BO5852" s="33"/>
    </row>
    <row r="5853" spans="1:67">
      <c r="A5853" s="316" t="s">
        <v>27</v>
      </c>
      <c r="B5853" t="s">
        <v>380</v>
      </c>
      <c r="C5853" t="s">
        <v>910</v>
      </c>
      <c r="D5853" t="s">
        <v>314</v>
      </c>
      <c r="E5853" s="316" t="s">
        <v>233</v>
      </c>
      <c r="F5853" s="316" t="s">
        <v>234</v>
      </c>
      <c r="G5853" s="316" t="s">
        <v>448</v>
      </c>
      <c r="H5853" s="316" t="s">
        <v>322</v>
      </c>
      <c r="I5853" s="316" t="s">
        <v>310</v>
      </c>
      <c r="J5853" s="316" t="s">
        <v>278</v>
      </c>
      <c r="K5853" s="36">
        <v>6</v>
      </c>
      <c r="L5853" s="317">
        <v>5.3100001066923141E-2</v>
      </c>
      <c r="M5853" s="317"/>
      <c r="N5853" s="36">
        <v>38</v>
      </c>
      <c r="O5853" s="317">
        <v>3.7919998168945313E-2</v>
      </c>
      <c r="P5853" s="317"/>
      <c r="Q5853" s="36">
        <v>429</v>
      </c>
      <c r="R5853" s="317">
        <v>4.3019998818635941E-2</v>
      </c>
      <c r="S5853" s="317"/>
      <c r="T5853" t="s">
        <v>380</v>
      </c>
      <c r="BA5853" s="395">
        <v>1</v>
      </c>
      <c r="BB5853" s="396" t="s">
        <v>861</v>
      </c>
      <c r="BC5853" t="str">
        <f t="shared" si="506"/>
        <v>RWP</v>
      </c>
      <c r="BD5853" t="str">
        <f t="shared" si="507"/>
        <v>NAoMe_initial_age_decades_80cap</v>
      </c>
      <c r="BE5853" s="397" t="s">
        <v>862</v>
      </c>
      <c r="BF5853" t="str">
        <f t="shared" si="508"/>
        <v>30-39 yrs</v>
      </c>
      <c r="BG5853">
        <f t="shared" si="509"/>
        <v>6</v>
      </c>
      <c r="BH5853" s="398">
        <f t="shared" si="510"/>
        <v>5.3100001066923141E-2</v>
      </c>
      <c r="BO5853" s="33"/>
    </row>
    <row r="5854" spans="1:67">
      <c r="A5854" s="316" t="s">
        <v>27</v>
      </c>
      <c r="B5854" t="s">
        <v>380</v>
      </c>
      <c r="C5854" t="s">
        <v>910</v>
      </c>
      <c r="D5854" t="s">
        <v>314</v>
      </c>
      <c r="E5854" s="316" t="s">
        <v>233</v>
      </c>
      <c r="F5854" s="316" t="s">
        <v>234</v>
      </c>
      <c r="G5854" s="316" t="s">
        <v>448</v>
      </c>
      <c r="H5854" s="316" t="s">
        <v>322</v>
      </c>
      <c r="I5854" s="316" t="s">
        <v>310</v>
      </c>
      <c r="J5854" s="316" t="s">
        <v>279</v>
      </c>
      <c r="K5854" s="36">
        <v>9</v>
      </c>
      <c r="L5854" s="317">
        <v>7.9649999737739563E-2</v>
      </c>
      <c r="M5854" s="317"/>
      <c r="N5854" s="36">
        <v>106</v>
      </c>
      <c r="O5854" s="317">
        <v>0.10578999668359761</v>
      </c>
      <c r="P5854" s="317"/>
      <c r="Q5854" s="36">
        <v>1024</v>
      </c>
      <c r="R5854" s="317">
        <v>0.1026899963617325</v>
      </c>
      <c r="S5854" s="317"/>
      <c r="T5854" t="s">
        <v>380</v>
      </c>
      <c r="BA5854" s="395">
        <v>1</v>
      </c>
      <c r="BB5854" s="396" t="s">
        <v>861</v>
      </c>
      <c r="BC5854" t="str">
        <f t="shared" si="506"/>
        <v>RWP</v>
      </c>
      <c r="BD5854" t="str">
        <f t="shared" si="507"/>
        <v>NAoMe_initial_age_decades_80cap</v>
      </c>
      <c r="BE5854" s="397" t="s">
        <v>862</v>
      </c>
      <c r="BF5854" t="str">
        <f t="shared" si="508"/>
        <v>40-49 yrs</v>
      </c>
      <c r="BG5854">
        <f t="shared" si="509"/>
        <v>9</v>
      </c>
      <c r="BH5854" s="398">
        <f t="shared" si="510"/>
        <v>7.9649999737739563E-2</v>
      </c>
      <c r="BO5854" s="33"/>
    </row>
    <row r="5855" spans="1:67">
      <c r="A5855" s="316" t="s">
        <v>27</v>
      </c>
      <c r="B5855" t="s">
        <v>380</v>
      </c>
      <c r="C5855" t="s">
        <v>910</v>
      </c>
      <c r="D5855" t="s">
        <v>314</v>
      </c>
      <c r="E5855" s="316" t="s">
        <v>233</v>
      </c>
      <c r="F5855" s="316" t="s">
        <v>234</v>
      </c>
      <c r="G5855" s="316" t="s">
        <v>448</v>
      </c>
      <c r="H5855" s="316" t="s">
        <v>322</v>
      </c>
      <c r="I5855" s="316" t="s">
        <v>310</v>
      </c>
      <c r="J5855" s="316" t="s">
        <v>280</v>
      </c>
      <c r="K5855" s="36">
        <v>15</v>
      </c>
      <c r="L5855" s="317">
        <v>0.1327400058507919</v>
      </c>
      <c r="M5855" s="317"/>
      <c r="N5855" s="36">
        <v>183</v>
      </c>
      <c r="O5855" s="317">
        <v>0.18263000249862671</v>
      </c>
      <c r="P5855" s="317"/>
      <c r="Q5855" s="36">
        <v>1733</v>
      </c>
      <c r="R5855" s="317">
        <v>0.17378999292850489</v>
      </c>
      <c r="S5855" s="317"/>
      <c r="T5855" t="s">
        <v>380</v>
      </c>
      <c r="BA5855" s="395">
        <v>1</v>
      </c>
      <c r="BB5855" s="396" t="s">
        <v>861</v>
      </c>
      <c r="BC5855" t="str">
        <f t="shared" si="506"/>
        <v>RWP</v>
      </c>
      <c r="BD5855" t="str">
        <f t="shared" si="507"/>
        <v>NAoMe_initial_age_decades_80cap</v>
      </c>
      <c r="BE5855" s="397" t="s">
        <v>862</v>
      </c>
      <c r="BF5855" t="str">
        <f t="shared" si="508"/>
        <v>50-59 yrs</v>
      </c>
      <c r="BG5855">
        <f t="shared" si="509"/>
        <v>15</v>
      </c>
      <c r="BH5855" s="398">
        <f t="shared" si="510"/>
        <v>0.1327400058507919</v>
      </c>
      <c r="BO5855" s="33"/>
    </row>
    <row r="5856" spans="1:67">
      <c r="A5856" s="316" t="s">
        <v>27</v>
      </c>
      <c r="B5856" t="s">
        <v>380</v>
      </c>
      <c r="C5856" t="s">
        <v>910</v>
      </c>
      <c r="D5856" t="s">
        <v>314</v>
      </c>
      <c r="E5856" s="316" t="s">
        <v>233</v>
      </c>
      <c r="F5856" s="316" t="s">
        <v>234</v>
      </c>
      <c r="G5856" s="316" t="s">
        <v>448</v>
      </c>
      <c r="H5856" s="316" t="s">
        <v>322</v>
      </c>
      <c r="I5856" s="316" t="s">
        <v>310</v>
      </c>
      <c r="J5856" s="316" t="s">
        <v>281</v>
      </c>
      <c r="K5856" s="36">
        <v>18</v>
      </c>
      <c r="L5856" s="317">
        <v>0.15929000079631811</v>
      </c>
      <c r="M5856" s="317"/>
      <c r="N5856" s="36">
        <v>162</v>
      </c>
      <c r="O5856" s="317">
        <v>0.16167999804019931</v>
      </c>
      <c r="P5856" s="317"/>
      <c r="Q5856" s="36">
        <v>1931</v>
      </c>
      <c r="R5856" s="317">
        <v>0.19363999366760251</v>
      </c>
      <c r="S5856" s="317"/>
      <c r="T5856" t="s">
        <v>380</v>
      </c>
      <c r="BA5856" s="395">
        <v>1</v>
      </c>
      <c r="BB5856" s="396" t="s">
        <v>861</v>
      </c>
      <c r="BC5856" t="str">
        <f t="shared" si="506"/>
        <v>RWP</v>
      </c>
      <c r="BD5856" t="str">
        <f t="shared" si="507"/>
        <v>NAoMe_initial_age_decades_80cap</v>
      </c>
      <c r="BE5856" s="397" t="s">
        <v>862</v>
      </c>
      <c r="BF5856" t="str">
        <f t="shared" si="508"/>
        <v>60-69 yrs</v>
      </c>
      <c r="BG5856">
        <f t="shared" si="509"/>
        <v>18</v>
      </c>
      <c r="BH5856" s="398">
        <f t="shared" si="510"/>
        <v>0.15929000079631811</v>
      </c>
      <c r="BO5856" s="33"/>
    </row>
    <row r="5857" spans="1:67">
      <c r="A5857" s="316" t="s">
        <v>27</v>
      </c>
      <c r="B5857" t="s">
        <v>380</v>
      </c>
      <c r="C5857" t="s">
        <v>910</v>
      </c>
      <c r="D5857" t="s">
        <v>314</v>
      </c>
      <c r="E5857" s="316" t="s">
        <v>233</v>
      </c>
      <c r="F5857" s="316" t="s">
        <v>234</v>
      </c>
      <c r="G5857" s="316" t="s">
        <v>448</v>
      </c>
      <c r="H5857" s="316" t="s">
        <v>322</v>
      </c>
      <c r="I5857" s="316" t="s">
        <v>310</v>
      </c>
      <c r="J5857" s="316" t="s">
        <v>282</v>
      </c>
      <c r="K5857" s="36">
        <v>37</v>
      </c>
      <c r="L5857" s="317">
        <v>0.32743000984191889</v>
      </c>
      <c r="M5857" s="317"/>
      <c r="N5857" s="36">
        <v>259</v>
      </c>
      <c r="O5857" s="317">
        <v>0.2584800124168396</v>
      </c>
      <c r="P5857" s="317"/>
      <c r="Q5857" s="36">
        <v>2493</v>
      </c>
      <c r="R5857" s="317">
        <v>0.25</v>
      </c>
      <c r="S5857" s="317"/>
      <c r="T5857" t="s">
        <v>380</v>
      </c>
      <c r="BA5857" s="395">
        <v>1</v>
      </c>
      <c r="BB5857" s="396" t="s">
        <v>861</v>
      </c>
      <c r="BC5857" t="str">
        <f t="shared" si="506"/>
        <v>RWP</v>
      </c>
      <c r="BD5857" t="str">
        <f t="shared" si="507"/>
        <v>NAoMe_initial_age_decades_80cap</v>
      </c>
      <c r="BE5857" s="397" t="s">
        <v>862</v>
      </c>
      <c r="BF5857" t="str">
        <f t="shared" si="508"/>
        <v>70-79 yrs</v>
      </c>
      <c r="BG5857">
        <f t="shared" si="509"/>
        <v>37</v>
      </c>
      <c r="BH5857" s="398">
        <f t="shared" si="510"/>
        <v>0.32743000984191889</v>
      </c>
      <c r="BO5857" s="33"/>
    </row>
    <row r="5858" spans="1:67">
      <c r="A5858" s="316" t="s">
        <v>27</v>
      </c>
      <c r="B5858" t="s">
        <v>380</v>
      </c>
      <c r="C5858" t="s">
        <v>910</v>
      </c>
      <c r="D5858" t="s">
        <v>314</v>
      </c>
      <c r="E5858" s="316" t="s">
        <v>233</v>
      </c>
      <c r="F5858" s="316" t="s">
        <v>234</v>
      </c>
      <c r="G5858" s="316" t="s">
        <v>448</v>
      </c>
      <c r="H5858" s="316" t="s">
        <v>322</v>
      </c>
      <c r="I5858" s="316" t="s">
        <v>310</v>
      </c>
      <c r="J5858" s="316" t="s">
        <v>283</v>
      </c>
      <c r="K5858" s="36">
        <v>28</v>
      </c>
      <c r="L5858" s="317">
        <v>0.24778999388217929</v>
      </c>
      <c r="M5858" s="317"/>
      <c r="N5858" s="36">
        <v>248</v>
      </c>
      <c r="O5858" s="317">
        <v>0.24750000238418579</v>
      </c>
      <c r="P5858" s="317"/>
      <c r="Q5858" s="36">
        <v>2292</v>
      </c>
      <c r="R5858" s="317">
        <v>0.2298399955034256</v>
      </c>
      <c r="S5858" s="317"/>
      <c r="T5858" t="s">
        <v>380</v>
      </c>
      <c r="BA5858" s="395">
        <v>1</v>
      </c>
      <c r="BB5858" s="396" t="s">
        <v>861</v>
      </c>
      <c r="BC5858" t="str">
        <f t="shared" si="506"/>
        <v>RWP</v>
      </c>
      <c r="BD5858" t="str">
        <f t="shared" si="507"/>
        <v>NAoMe_initial_age_decades_80cap</v>
      </c>
      <c r="BE5858" s="397" t="s">
        <v>862</v>
      </c>
      <c r="BF5858" t="str">
        <f t="shared" si="508"/>
        <v>80+ yrs</v>
      </c>
      <c r="BG5858">
        <f t="shared" si="509"/>
        <v>28</v>
      </c>
      <c r="BH5858" s="398">
        <f t="shared" si="510"/>
        <v>0.24778999388217929</v>
      </c>
      <c r="BO5858" s="33"/>
    </row>
    <row r="5859" spans="1:67">
      <c r="A5859" s="316" t="s">
        <v>27</v>
      </c>
      <c r="B5859" t="s">
        <v>380</v>
      </c>
      <c r="C5859" t="s">
        <v>910</v>
      </c>
      <c r="D5859" t="s">
        <v>314</v>
      </c>
      <c r="E5859" s="316" t="s">
        <v>233</v>
      </c>
      <c r="F5859" s="316" t="s">
        <v>234</v>
      </c>
      <c r="G5859" s="316" t="s">
        <v>448</v>
      </c>
      <c r="H5859" s="316" t="s">
        <v>322</v>
      </c>
      <c r="I5859" s="316" t="s">
        <v>341</v>
      </c>
      <c r="J5859" s="316" t="s">
        <v>13</v>
      </c>
      <c r="K5859" s="36">
        <v>77</v>
      </c>
      <c r="L5859" s="317">
        <v>0.68142002820968628</v>
      </c>
      <c r="M5859" s="317">
        <v>0.69369000196456909</v>
      </c>
      <c r="N5859" s="36">
        <v>639</v>
      </c>
      <c r="O5859" s="317">
        <v>0.63771998882293701</v>
      </c>
      <c r="P5859" s="317">
        <v>0.64938998222351074</v>
      </c>
      <c r="Q5859" s="36">
        <v>6753</v>
      </c>
      <c r="R5859" s="317">
        <v>0.67720001935958862</v>
      </c>
      <c r="S5859" s="317">
        <v>0.69554001092910767</v>
      </c>
      <c r="T5859" t="s">
        <v>380</v>
      </c>
      <c r="BA5859" s="395">
        <v>1</v>
      </c>
      <c r="BB5859" s="396" t="s">
        <v>861</v>
      </c>
      <c r="BC5859" t="str">
        <f t="shared" si="506"/>
        <v>RWP</v>
      </c>
      <c r="BD5859" t="str">
        <f t="shared" si="507"/>
        <v>NAoMe_initial_ch_score_2cap</v>
      </c>
      <c r="BE5859" s="397" t="s">
        <v>862</v>
      </c>
      <c r="BF5859" t="str">
        <f t="shared" si="508"/>
        <v>0</v>
      </c>
      <c r="BG5859">
        <f t="shared" si="509"/>
        <v>77</v>
      </c>
      <c r="BH5859" s="398">
        <f t="shared" si="510"/>
        <v>0.68142002820968628</v>
      </c>
      <c r="BO5859" s="33"/>
    </row>
    <row r="5860" spans="1:67">
      <c r="A5860" s="316" t="s">
        <v>27</v>
      </c>
      <c r="B5860" t="s">
        <v>380</v>
      </c>
      <c r="C5860" t="s">
        <v>910</v>
      </c>
      <c r="D5860" t="s">
        <v>314</v>
      </c>
      <c r="E5860" s="316" t="s">
        <v>233</v>
      </c>
      <c r="F5860" s="316" t="s">
        <v>234</v>
      </c>
      <c r="G5860" s="316" t="s">
        <v>448</v>
      </c>
      <c r="H5860" s="316" t="s">
        <v>322</v>
      </c>
      <c r="I5860" s="316" t="s">
        <v>341</v>
      </c>
      <c r="J5860" s="316" t="s">
        <v>14</v>
      </c>
      <c r="K5860" s="36">
        <v>22</v>
      </c>
      <c r="L5860" s="317">
        <v>0.19469000399112699</v>
      </c>
      <c r="M5860" s="317">
        <v>0.19820000231266019</v>
      </c>
      <c r="N5860" s="36">
        <v>178</v>
      </c>
      <c r="O5860" s="317">
        <v>0.17764000594615939</v>
      </c>
      <c r="P5860" s="317">
        <v>0.18088999390602109</v>
      </c>
      <c r="Q5860" s="36">
        <v>1630</v>
      </c>
      <c r="R5860" s="317">
        <v>0.16346000134944921</v>
      </c>
      <c r="S5860" s="317">
        <v>0.16788999736309049</v>
      </c>
      <c r="T5860" t="s">
        <v>380</v>
      </c>
      <c r="BA5860" s="395">
        <v>1</v>
      </c>
      <c r="BB5860" s="396" t="s">
        <v>861</v>
      </c>
      <c r="BC5860" t="str">
        <f t="shared" si="506"/>
        <v>RWP</v>
      </c>
      <c r="BD5860" t="str">
        <f t="shared" si="507"/>
        <v>NAoMe_initial_ch_score_2cap</v>
      </c>
      <c r="BE5860" s="397" t="s">
        <v>862</v>
      </c>
      <c r="BF5860" t="str">
        <f t="shared" si="508"/>
        <v>1</v>
      </c>
      <c r="BG5860">
        <f t="shared" si="509"/>
        <v>22</v>
      </c>
      <c r="BH5860" s="398">
        <f t="shared" si="510"/>
        <v>0.19469000399112699</v>
      </c>
      <c r="BO5860" s="33"/>
    </row>
    <row r="5861" spans="1:67">
      <c r="A5861" s="316" t="s">
        <v>27</v>
      </c>
      <c r="B5861" t="s">
        <v>380</v>
      </c>
      <c r="C5861" t="s">
        <v>910</v>
      </c>
      <c r="D5861" t="s">
        <v>314</v>
      </c>
      <c r="E5861" s="316" t="s">
        <v>233</v>
      </c>
      <c r="F5861" s="316" t="s">
        <v>234</v>
      </c>
      <c r="G5861" s="316" t="s">
        <v>448</v>
      </c>
      <c r="H5861" s="316" t="s">
        <v>322</v>
      </c>
      <c r="I5861" s="316" t="s">
        <v>341</v>
      </c>
      <c r="J5861" s="316" t="s">
        <v>301</v>
      </c>
      <c r="K5861" s="36">
        <v>12</v>
      </c>
      <c r="L5861" s="317">
        <v>0.1061900034546852</v>
      </c>
      <c r="M5861" s="317">
        <v>0.1081100031733513</v>
      </c>
      <c r="N5861" s="36">
        <v>167</v>
      </c>
      <c r="O5861" s="317">
        <v>0.1666699945926666</v>
      </c>
      <c r="P5861" s="317">
        <v>0.16971999406814581</v>
      </c>
      <c r="Q5861" s="36">
        <v>1326</v>
      </c>
      <c r="R5861" s="317">
        <v>0.132970005273819</v>
      </c>
      <c r="S5861" s="317">
        <v>0.13657000660896301</v>
      </c>
      <c r="T5861" t="s">
        <v>380</v>
      </c>
      <c r="BA5861" s="395">
        <v>1</v>
      </c>
      <c r="BB5861" s="396" t="s">
        <v>861</v>
      </c>
      <c r="BC5861" t="str">
        <f t="shared" si="506"/>
        <v>RWP</v>
      </c>
      <c r="BD5861" t="str">
        <f t="shared" si="507"/>
        <v>NAoMe_initial_ch_score_2cap</v>
      </c>
      <c r="BE5861" s="397" t="s">
        <v>862</v>
      </c>
      <c r="BF5861" t="str">
        <f t="shared" si="508"/>
        <v>2+</v>
      </c>
      <c r="BG5861">
        <f t="shared" si="509"/>
        <v>12</v>
      </c>
      <c r="BH5861" s="398">
        <f t="shared" si="510"/>
        <v>0.1061900034546852</v>
      </c>
      <c r="BO5861" s="33"/>
    </row>
    <row r="5862" spans="1:67">
      <c r="A5862" s="316" t="s">
        <v>27</v>
      </c>
      <c r="B5862" t="s">
        <v>380</v>
      </c>
      <c r="C5862" t="s">
        <v>910</v>
      </c>
      <c r="D5862" t="s">
        <v>314</v>
      </c>
      <c r="E5862" s="316" t="s">
        <v>233</v>
      </c>
      <c r="F5862" s="316" t="s">
        <v>234</v>
      </c>
      <c r="G5862" s="316" t="s">
        <v>448</v>
      </c>
      <c r="H5862" s="316" t="s">
        <v>322</v>
      </c>
      <c r="I5862" s="316" t="s">
        <v>341</v>
      </c>
      <c r="J5862" s="316" t="s">
        <v>260</v>
      </c>
      <c r="K5862" s="36">
        <v>2</v>
      </c>
      <c r="L5862" s="317">
        <v>1.7699999734759331E-2</v>
      </c>
      <c r="M5862" s="317"/>
      <c r="N5862" s="36">
        <v>18</v>
      </c>
      <c r="O5862" s="317">
        <v>1.7960000783205029E-2</v>
      </c>
      <c r="P5862" s="317"/>
      <c r="Q5862" s="36">
        <v>263</v>
      </c>
      <c r="R5862" s="317">
        <v>2.6370000094175339E-2</v>
      </c>
      <c r="S5862" s="317"/>
      <c r="T5862" t="s">
        <v>380</v>
      </c>
      <c r="BA5862" s="395">
        <v>1</v>
      </c>
      <c r="BB5862" s="396" t="s">
        <v>861</v>
      </c>
      <c r="BC5862" t="str">
        <f t="shared" si="506"/>
        <v>RWP</v>
      </c>
      <c r="BD5862" t="str">
        <f t="shared" si="507"/>
        <v>NAoMe_initial_ch_score_2cap</v>
      </c>
      <c r="BE5862" s="397" t="s">
        <v>862</v>
      </c>
      <c r="BF5862" t="str">
        <f t="shared" si="508"/>
        <v>Unknown</v>
      </c>
      <c r="BG5862">
        <f t="shared" si="509"/>
        <v>2</v>
      </c>
      <c r="BH5862" s="398">
        <f t="shared" si="510"/>
        <v>1.7699999734759331E-2</v>
      </c>
      <c r="BO5862" s="33"/>
    </row>
    <row r="5863" spans="1:67">
      <c r="A5863" s="316" t="s">
        <v>27</v>
      </c>
      <c r="B5863" t="s">
        <v>380</v>
      </c>
      <c r="C5863" t="s">
        <v>910</v>
      </c>
      <c r="D5863" t="s">
        <v>314</v>
      </c>
      <c r="E5863" s="316" t="s">
        <v>233</v>
      </c>
      <c r="F5863" s="316" t="s">
        <v>234</v>
      </c>
      <c r="G5863" s="316" t="s">
        <v>448</v>
      </c>
      <c r="H5863" s="316" t="s">
        <v>322</v>
      </c>
      <c r="I5863" s="316" t="s">
        <v>309</v>
      </c>
      <c r="J5863" s="316" t="s">
        <v>289</v>
      </c>
      <c r="K5863" s="36">
        <v>38</v>
      </c>
      <c r="L5863" s="317">
        <v>0.33627998828887939</v>
      </c>
      <c r="M5863" s="317"/>
      <c r="N5863" s="36">
        <v>317</v>
      </c>
      <c r="O5863" s="317">
        <v>0.31637001037597662</v>
      </c>
      <c r="P5863" s="317"/>
      <c r="Q5863" s="36">
        <v>3283</v>
      </c>
      <c r="R5863" s="317">
        <v>0.3292199969291687</v>
      </c>
      <c r="S5863" s="317"/>
      <c r="T5863" t="s">
        <v>380</v>
      </c>
      <c r="BA5863" s="395">
        <v>1</v>
      </c>
      <c r="BB5863" s="396" t="s">
        <v>861</v>
      </c>
      <c r="BC5863" t="str">
        <f t="shared" si="506"/>
        <v>RWP</v>
      </c>
      <c r="BD5863" t="str">
        <f t="shared" si="507"/>
        <v>NAoMe_initial_diagnosis_year</v>
      </c>
      <c r="BE5863" s="397" t="s">
        <v>862</v>
      </c>
      <c r="BF5863" t="str">
        <f t="shared" si="508"/>
        <v>2021</v>
      </c>
      <c r="BG5863">
        <f t="shared" si="509"/>
        <v>38</v>
      </c>
      <c r="BH5863" s="398">
        <f t="shared" si="510"/>
        <v>0.33627998828887939</v>
      </c>
      <c r="BO5863" s="33"/>
    </row>
    <row r="5864" spans="1:67">
      <c r="A5864" s="316" t="s">
        <v>27</v>
      </c>
      <c r="B5864" t="s">
        <v>380</v>
      </c>
      <c r="C5864" t="s">
        <v>910</v>
      </c>
      <c r="D5864" t="s">
        <v>314</v>
      </c>
      <c r="E5864" s="316" t="s">
        <v>233</v>
      </c>
      <c r="F5864" s="316" t="s">
        <v>234</v>
      </c>
      <c r="G5864" s="316" t="s">
        <v>448</v>
      </c>
      <c r="H5864" s="316" t="s">
        <v>322</v>
      </c>
      <c r="I5864" s="316" t="s">
        <v>309</v>
      </c>
      <c r="J5864" s="316" t="s">
        <v>816</v>
      </c>
      <c r="K5864" s="36">
        <v>25</v>
      </c>
      <c r="L5864" s="317">
        <v>0.22123999893665311</v>
      </c>
      <c r="M5864" s="317"/>
      <c r="N5864" s="36">
        <v>308</v>
      </c>
      <c r="O5864" s="317">
        <v>0.3073900043964386</v>
      </c>
      <c r="P5864" s="317"/>
      <c r="Q5864" s="36">
        <v>3315</v>
      </c>
      <c r="R5864" s="317">
        <v>0.33243000507354742</v>
      </c>
      <c r="S5864" s="317"/>
      <c r="T5864" t="s">
        <v>380</v>
      </c>
      <c r="BA5864" s="395">
        <v>1</v>
      </c>
      <c r="BB5864" s="396" t="s">
        <v>861</v>
      </c>
      <c r="BC5864" t="str">
        <f t="shared" si="506"/>
        <v>RWP</v>
      </c>
      <c r="BD5864" t="str">
        <f t="shared" si="507"/>
        <v>NAoMe_initial_diagnosis_year</v>
      </c>
      <c r="BE5864" s="397" t="s">
        <v>862</v>
      </c>
      <c r="BF5864" t="str">
        <f t="shared" si="508"/>
        <v>2022</v>
      </c>
      <c r="BG5864">
        <f t="shared" si="509"/>
        <v>25</v>
      </c>
      <c r="BH5864" s="398">
        <f t="shared" si="510"/>
        <v>0.22123999893665311</v>
      </c>
      <c r="BO5864" s="33"/>
    </row>
    <row r="5865" spans="1:67">
      <c r="A5865" s="316" t="s">
        <v>27</v>
      </c>
      <c r="B5865" t="s">
        <v>380</v>
      </c>
      <c r="C5865" t="s">
        <v>910</v>
      </c>
      <c r="D5865" t="s">
        <v>314</v>
      </c>
      <c r="E5865" s="316" t="s">
        <v>233</v>
      </c>
      <c r="F5865" s="316" t="s">
        <v>234</v>
      </c>
      <c r="G5865" s="316" t="s">
        <v>448</v>
      </c>
      <c r="H5865" s="316" t="s">
        <v>322</v>
      </c>
      <c r="I5865" s="316" t="s">
        <v>309</v>
      </c>
      <c r="J5865" s="316" t="s">
        <v>946</v>
      </c>
      <c r="K5865" s="36">
        <v>50</v>
      </c>
      <c r="L5865" s="317">
        <v>0.44247999787330627</v>
      </c>
      <c r="M5865" s="317"/>
      <c r="N5865" s="36">
        <v>377</v>
      </c>
      <c r="O5865" s="317">
        <v>0.3762499988079071</v>
      </c>
      <c r="P5865" s="317"/>
      <c r="Q5865" s="36">
        <v>3374</v>
      </c>
      <c r="R5865" s="317">
        <v>0.33834999799728388</v>
      </c>
      <c r="S5865" s="317"/>
      <c r="T5865" t="s">
        <v>380</v>
      </c>
      <c r="BA5865" s="395">
        <v>1</v>
      </c>
      <c r="BB5865" s="396" t="s">
        <v>861</v>
      </c>
      <c r="BC5865" t="str">
        <f t="shared" si="506"/>
        <v>RWP</v>
      </c>
      <c r="BD5865" t="str">
        <f t="shared" si="507"/>
        <v>NAoMe_initial_diagnosis_year</v>
      </c>
      <c r="BE5865" s="397" t="s">
        <v>862</v>
      </c>
      <c r="BF5865" t="str">
        <f t="shared" si="508"/>
        <v>2023</v>
      </c>
      <c r="BG5865">
        <f t="shared" si="509"/>
        <v>50</v>
      </c>
      <c r="BH5865" s="398">
        <f t="shared" si="510"/>
        <v>0.44247999787330627</v>
      </c>
      <c r="BO5865" s="33"/>
    </row>
    <row r="5866" spans="1:67">
      <c r="A5866" s="316" t="s">
        <v>27</v>
      </c>
      <c r="B5866" t="s">
        <v>380</v>
      </c>
      <c r="C5866" t="s">
        <v>910</v>
      </c>
      <c r="D5866" t="s">
        <v>314</v>
      </c>
      <c r="E5866" s="316" t="s">
        <v>233</v>
      </c>
      <c r="F5866" s="316" t="s">
        <v>234</v>
      </c>
      <c r="G5866" s="316" t="s">
        <v>448</v>
      </c>
      <c r="H5866" s="316" t="s">
        <v>322</v>
      </c>
      <c r="I5866" s="316" t="s">
        <v>331</v>
      </c>
      <c r="J5866" s="316" t="s">
        <v>332</v>
      </c>
      <c r="K5866" s="36">
        <v>6</v>
      </c>
      <c r="L5866" s="317">
        <v>5.3100001066923141E-2</v>
      </c>
      <c r="M5866" s="317">
        <v>6.5930001437664032E-2</v>
      </c>
      <c r="N5866" s="36">
        <v>51</v>
      </c>
      <c r="O5866" s="317">
        <v>5.090000107884407E-2</v>
      </c>
      <c r="P5866" s="317">
        <v>6.0430001467466347E-2</v>
      </c>
      <c r="Q5866" s="36">
        <v>434</v>
      </c>
      <c r="R5866" s="317">
        <v>4.3519999831914902E-2</v>
      </c>
      <c r="S5866" s="317">
        <v>5.2159998565912247E-2</v>
      </c>
      <c r="T5866" t="s">
        <v>380</v>
      </c>
      <c r="BA5866" s="395">
        <v>1</v>
      </c>
      <c r="BB5866" s="396" t="s">
        <v>861</v>
      </c>
      <c r="BC5866" t="str">
        <f t="shared" si="506"/>
        <v>RWP</v>
      </c>
      <c r="BD5866" t="str">
        <f t="shared" si="507"/>
        <v>NAoMe_initial_disease_group</v>
      </c>
      <c r="BE5866" s="397" t="s">
        <v>862</v>
      </c>
      <c r="BF5866" t="str">
        <f t="shared" si="508"/>
        <v>Advanced M0</v>
      </c>
      <c r="BG5866">
        <f t="shared" si="509"/>
        <v>6</v>
      </c>
      <c r="BH5866" s="398">
        <f t="shared" si="510"/>
        <v>5.3100001066923141E-2</v>
      </c>
      <c r="BO5866" s="33"/>
    </row>
    <row r="5867" spans="1:67">
      <c r="A5867" s="316" t="s">
        <v>27</v>
      </c>
      <c r="B5867" t="s">
        <v>380</v>
      </c>
      <c r="C5867" t="s">
        <v>910</v>
      </c>
      <c r="D5867" t="s">
        <v>314</v>
      </c>
      <c r="E5867" s="316" t="s">
        <v>233</v>
      </c>
      <c r="F5867" s="316" t="s">
        <v>234</v>
      </c>
      <c r="G5867" s="316" t="s">
        <v>448</v>
      </c>
      <c r="H5867" s="316" t="s">
        <v>322</v>
      </c>
      <c r="I5867" s="316" t="s">
        <v>331</v>
      </c>
      <c r="J5867" s="316" t="s">
        <v>333</v>
      </c>
      <c r="K5867" s="36">
        <v>65</v>
      </c>
      <c r="L5867" s="317">
        <v>0.57521998882293701</v>
      </c>
      <c r="M5867" s="317">
        <v>0.71429002285003662</v>
      </c>
      <c r="N5867" s="36">
        <v>561</v>
      </c>
      <c r="O5867" s="317">
        <v>0.55988001823425293</v>
      </c>
      <c r="P5867" s="317">
        <v>0.66469001770019531</v>
      </c>
      <c r="Q5867" s="36">
        <v>6159</v>
      </c>
      <c r="R5867" s="317">
        <v>0.6176300048828125</v>
      </c>
      <c r="S5867" s="317">
        <v>0.74026000499725342</v>
      </c>
      <c r="T5867" t="s">
        <v>380</v>
      </c>
      <c r="BA5867" s="395">
        <v>1</v>
      </c>
      <c r="BB5867" s="396" t="s">
        <v>861</v>
      </c>
      <c r="BC5867" t="str">
        <f t="shared" si="506"/>
        <v>RWP</v>
      </c>
      <c r="BD5867" t="str">
        <f t="shared" si="507"/>
        <v>NAoMe_initial_disease_group</v>
      </c>
      <c r="BE5867" s="397" t="s">
        <v>862</v>
      </c>
      <c r="BF5867" t="str">
        <f t="shared" si="508"/>
        <v>Advanced M1</v>
      </c>
      <c r="BG5867">
        <f t="shared" si="509"/>
        <v>65</v>
      </c>
      <c r="BH5867" s="398">
        <f t="shared" si="510"/>
        <v>0.57521998882293701</v>
      </c>
      <c r="BO5867" s="33"/>
    </row>
    <row r="5868" spans="1:67">
      <c r="A5868" s="316" t="s">
        <v>27</v>
      </c>
      <c r="B5868" t="s">
        <v>380</v>
      </c>
      <c r="C5868" t="s">
        <v>910</v>
      </c>
      <c r="D5868" t="s">
        <v>314</v>
      </c>
      <c r="E5868" s="316" t="s">
        <v>233</v>
      </c>
      <c r="F5868" s="316" t="s">
        <v>234</v>
      </c>
      <c r="G5868" s="316" t="s">
        <v>448</v>
      </c>
      <c r="H5868" s="316" t="s">
        <v>322</v>
      </c>
      <c r="I5868" s="316" t="s">
        <v>331</v>
      </c>
      <c r="J5868" s="316" t="s">
        <v>334</v>
      </c>
      <c r="K5868" s="36">
        <v>0</v>
      </c>
      <c r="L5868" s="317">
        <v>0</v>
      </c>
      <c r="M5868" s="317">
        <v>0</v>
      </c>
      <c r="N5868" s="36">
        <v>7</v>
      </c>
      <c r="O5868" s="317">
        <v>6.9900001399219036E-3</v>
      </c>
      <c r="P5868" s="317">
        <v>8.2900002598762512E-3</v>
      </c>
      <c r="Q5868" s="36">
        <v>64</v>
      </c>
      <c r="R5868" s="317">
        <v>6.4199999906122676E-3</v>
      </c>
      <c r="S5868" s="317">
        <v>7.689999882131815E-3</v>
      </c>
      <c r="T5868" t="s">
        <v>380</v>
      </c>
      <c r="BA5868" s="395">
        <v>1</v>
      </c>
      <c r="BB5868" s="396" t="s">
        <v>861</v>
      </c>
      <c r="BC5868" t="str">
        <f t="shared" si="506"/>
        <v>RWP</v>
      </c>
      <c r="BD5868" t="str">
        <f t="shared" si="507"/>
        <v>NAoMe_initial_disease_group</v>
      </c>
      <c r="BE5868" s="397" t="s">
        <v>862</v>
      </c>
      <c r="BF5868" t="str">
        <f t="shared" si="508"/>
        <v>DCIS</v>
      </c>
      <c r="BG5868">
        <f t="shared" si="509"/>
        <v>0</v>
      </c>
      <c r="BH5868" s="398">
        <f t="shared" si="510"/>
        <v>0</v>
      </c>
      <c r="BO5868" s="33"/>
    </row>
    <row r="5869" spans="1:67">
      <c r="A5869" s="316" t="s">
        <v>27</v>
      </c>
      <c r="B5869" t="s">
        <v>380</v>
      </c>
      <c r="C5869" t="s">
        <v>910</v>
      </c>
      <c r="D5869" t="s">
        <v>314</v>
      </c>
      <c r="E5869" s="316" t="s">
        <v>233</v>
      </c>
      <c r="F5869" s="316" t="s">
        <v>234</v>
      </c>
      <c r="G5869" s="316" t="s">
        <v>448</v>
      </c>
      <c r="H5869" s="316" t="s">
        <v>322</v>
      </c>
      <c r="I5869" s="316" t="s">
        <v>331</v>
      </c>
      <c r="J5869" s="316" t="s">
        <v>335</v>
      </c>
      <c r="K5869" s="36">
        <v>20</v>
      </c>
      <c r="L5869" s="317">
        <v>0.17699000239372251</v>
      </c>
      <c r="M5869" s="317">
        <v>0.21977999806404111</v>
      </c>
      <c r="N5869" s="36">
        <v>225</v>
      </c>
      <c r="O5869" s="317">
        <v>0.22454999387264249</v>
      </c>
      <c r="P5869" s="317">
        <v>0.26658999919891357</v>
      </c>
      <c r="Q5869" s="36">
        <v>1663</v>
      </c>
      <c r="R5869" s="317">
        <v>0.16676999628543851</v>
      </c>
      <c r="S5869" s="317">
        <v>0.19988000392913821</v>
      </c>
      <c r="T5869" t="s">
        <v>380</v>
      </c>
      <c r="BA5869" s="395">
        <v>1</v>
      </c>
      <c r="BB5869" s="396" t="s">
        <v>861</v>
      </c>
      <c r="BC5869" t="str">
        <f t="shared" si="506"/>
        <v>RWP</v>
      </c>
      <c r="BD5869" t="str">
        <f t="shared" si="507"/>
        <v>NAoMe_initial_disease_group</v>
      </c>
      <c r="BE5869" s="397" t="s">
        <v>862</v>
      </c>
      <c r="BF5869" t="str">
        <f t="shared" si="508"/>
        <v>Early invasive</v>
      </c>
      <c r="BG5869">
        <f t="shared" si="509"/>
        <v>20</v>
      </c>
      <c r="BH5869" s="398">
        <f t="shared" si="510"/>
        <v>0.17699000239372251</v>
      </c>
      <c r="BO5869" s="33"/>
    </row>
    <row r="5870" spans="1:67">
      <c r="A5870" s="316" t="s">
        <v>27</v>
      </c>
      <c r="B5870" t="s">
        <v>380</v>
      </c>
      <c r="C5870" t="s">
        <v>910</v>
      </c>
      <c r="D5870" t="s">
        <v>314</v>
      </c>
      <c r="E5870" s="316" t="s">
        <v>233</v>
      </c>
      <c r="F5870" s="316" t="s">
        <v>234</v>
      </c>
      <c r="G5870" s="316" t="s">
        <v>448</v>
      </c>
      <c r="H5870" s="316" t="s">
        <v>322</v>
      </c>
      <c r="I5870" s="316" t="s">
        <v>331</v>
      </c>
      <c r="J5870" s="316" t="s">
        <v>337</v>
      </c>
      <c r="K5870" s="36">
        <v>22</v>
      </c>
      <c r="L5870" s="317">
        <v>0.19469000399112699</v>
      </c>
      <c r="M5870" s="317"/>
      <c r="N5870" s="36">
        <v>158</v>
      </c>
      <c r="O5870" s="317">
        <v>0.15768000483512881</v>
      </c>
      <c r="P5870" s="317"/>
      <c r="Q5870" s="36">
        <v>1652</v>
      </c>
      <c r="R5870" s="317">
        <v>0.1656599938869476</v>
      </c>
      <c r="S5870" s="317"/>
      <c r="T5870" t="s">
        <v>380</v>
      </c>
      <c r="BA5870" s="395">
        <v>1</v>
      </c>
      <c r="BB5870" s="396" t="s">
        <v>861</v>
      </c>
      <c r="BC5870" t="str">
        <f t="shared" si="506"/>
        <v>RWP</v>
      </c>
      <c r="BD5870" t="str">
        <f t="shared" si="507"/>
        <v>NAoMe_initial_disease_group</v>
      </c>
      <c r="BE5870" s="397" t="s">
        <v>862</v>
      </c>
      <c r="BF5870" t="str">
        <f t="shared" si="508"/>
        <v>Unknown stage</v>
      </c>
      <c r="BG5870">
        <f t="shared" si="509"/>
        <v>22</v>
      </c>
      <c r="BH5870" s="398">
        <f t="shared" si="510"/>
        <v>0.19469000399112699</v>
      </c>
      <c r="BO5870" s="33"/>
    </row>
    <row r="5871" spans="1:67">
      <c r="A5871" s="316" t="s">
        <v>27</v>
      </c>
      <c r="B5871" t="s">
        <v>380</v>
      </c>
      <c r="C5871" t="s">
        <v>910</v>
      </c>
      <c r="D5871" t="s">
        <v>314</v>
      </c>
      <c r="E5871" s="316" t="s">
        <v>233</v>
      </c>
      <c r="F5871" s="316" t="s">
        <v>234</v>
      </c>
      <c r="G5871" s="316" t="s">
        <v>448</v>
      </c>
      <c r="H5871" s="316" t="s">
        <v>322</v>
      </c>
      <c r="I5871" s="316" t="s">
        <v>656</v>
      </c>
      <c r="J5871" s="316" t="s">
        <v>286</v>
      </c>
      <c r="K5871" s="36">
        <v>0</v>
      </c>
      <c r="L5871" s="317">
        <v>0</v>
      </c>
      <c r="M5871" s="317">
        <v>0</v>
      </c>
      <c r="N5871" s="36">
        <v>73</v>
      </c>
      <c r="O5871" s="317">
        <v>7.2849996387958527E-2</v>
      </c>
      <c r="P5871" s="317">
        <v>7.5570002198219299E-2</v>
      </c>
      <c r="Q5871" s="36">
        <v>492</v>
      </c>
      <c r="R5871" s="317">
        <v>4.9339998513460159E-2</v>
      </c>
      <c r="S5871" s="317">
        <v>5.1920000463724143E-2</v>
      </c>
      <c r="T5871" t="s">
        <v>380</v>
      </c>
      <c r="BA5871" s="395">
        <v>1</v>
      </c>
      <c r="BB5871" s="396" t="s">
        <v>861</v>
      </c>
      <c r="BC5871" t="str">
        <f t="shared" si="506"/>
        <v>RWP</v>
      </c>
      <c r="BD5871" t="str">
        <f t="shared" si="507"/>
        <v>NAoMe_initial_ethnicity_grp</v>
      </c>
      <c r="BE5871" s="397" t="s">
        <v>862</v>
      </c>
      <c r="BF5871" t="str">
        <f t="shared" si="508"/>
        <v>Asian or Asian British</v>
      </c>
      <c r="BG5871">
        <f t="shared" si="509"/>
        <v>0</v>
      </c>
      <c r="BH5871" s="398">
        <f t="shared" si="510"/>
        <v>0</v>
      </c>
      <c r="BO5871" s="33"/>
    </row>
    <row r="5872" spans="1:67">
      <c r="A5872" s="316" t="s">
        <v>27</v>
      </c>
      <c r="B5872" t="s">
        <v>380</v>
      </c>
      <c r="C5872" t="s">
        <v>910</v>
      </c>
      <c r="D5872" t="s">
        <v>314</v>
      </c>
      <c r="E5872" s="316" t="s">
        <v>233</v>
      </c>
      <c r="F5872" s="316" t="s">
        <v>234</v>
      </c>
      <c r="G5872" s="316" t="s">
        <v>448</v>
      </c>
      <c r="H5872" s="316" t="s">
        <v>322</v>
      </c>
      <c r="I5872" s="316" t="s">
        <v>656</v>
      </c>
      <c r="J5872" s="316" t="s">
        <v>287</v>
      </c>
      <c r="K5872" s="36">
        <v>2</v>
      </c>
      <c r="L5872" s="317">
        <v>1.7699999734759331E-2</v>
      </c>
      <c r="M5872" s="317">
        <v>1.802000030875206E-2</v>
      </c>
      <c r="N5872" s="36">
        <v>39</v>
      </c>
      <c r="O5872" s="317">
        <v>3.8920000195503228E-2</v>
      </c>
      <c r="P5872" s="317">
        <v>4.0369998663663857E-2</v>
      </c>
      <c r="Q5872" s="36">
        <v>403</v>
      </c>
      <c r="R5872" s="317">
        <v>4.0410000830888748E-2</v>
      </c>
      <c r="S5872" s="317">
        <v>4.2520001530647278E-2</v>
      </c>
      <c r="T5872" t="s">
        <v>380</v>
      </c>
      <c r="BA5872" s="395">
        <v>1</v>
      </c>
      <c r="BB5872" s="396" t="s">
        <v>861</v>
      </c>
      <c r="BC5872" t="str">
        <f t="shared" si="506"/>
        <v>RWP</v>
      </c>
      <c r="BD5872" t="str">
        <f t="shared" si="507"/>
        <v>NAoMe_initial_ethnicity_grp</v>
      </c>
      <c r="BE5872" s="397" t="s">
        <v>862</v>
      </c>
      <c r="BF5872" t="str">
        <f t="shared" si="508"/>
        <v>Black or Black British</v>
      </c>
      <c r="BG5872">
        <f t="shared" si="509"/>
        <v>2</v>
      </c>
      <c r="BH5872" s="398">
        <f t="shared" si="510"/>
        <v>1.7699999734759331E-2</v>
      </c>
      <c r="BO5872" s="33"/>
    </row>
    <row r="5873" spans="1:67">
      <c r="A5873" s="316" t="s">
        <v>27</v>
      </c>
      <c r="B5873" t="s">
        <v>380</v>
      </c>
      <c r="C5873" t="s">
        <v>910</v>
      </c>
      <c r="D5873" t="s">
        <v>314</v>
      </c>
      <c r="E5873" s="316" t="s">
        <v>233</v>
      </c>
      <c r="F5873" s="316" t="s">
        <v>234</v>
      </c>
      <c r="G5873" s="316" t="s">
        <v>448</v>
      </c>
      <c r="H5873" s="316" t="s">
        <v>322</v>
      </c>
      <c r="I5873" s="316" t="s">
        <v>656</v>
      </c>
      <c r="J5873" s="316" t="s">
        <v>259</v>
      </c>
      <c r="K5873" s="36">
        <v>2</v>
      </c>
      <c r="L5873" s="317">
        <v>1.7699999734759331E-2</v>
      </c>
      <c r="M5873" s="317">
        <v>1.802000030875206E-2</v>
      </c>
      <c r="N5873" s="36">
        <v>16</v>
      </c>
      <c r="O5873" s="317">
        <v>1.5969999134540561E-2</v>
      </c>
      <c r="P5873" s="317">
        <v>1.655999943614006E-2</v>
      </c>
      <c r="Q5873" s="36">
        <v>98</v>
      </c>
      <c r="R5873" s="317">
        <v>9.8299998790025711E-3</v>
      </c>
      <c r="S5873" s="317">
        <v>1.0339999571442601E-2</v>
      </c>
      <c r="T5873" t="s">
        <v>380</v>
      </c>
      <c r="BA5873" s="395">
        <v>1</v>
      </c>
      <c r="BB5873" s="396" t="s">
        <v>861</v>
      </c>
      <c r="BC5873" t="str">
        <f t="shared" si="506"/>
        <v>RWP</v>
      </c>
      <c r="BD5873" t="str">
        <f t="shared" si="507"/>
        <v>NAoMe_initial_ethnicity_grp</v>
      </c>
      <c r="BE5873" s="397" t="s">
        <v>862</v>
      </c>
      <c r="BF5873" t="str">
        <f t="shared" si="508"/>
        <v>Mixed</v>
      </c>
      <c r="BG5873">
        <f t="shared" si="509"/>
        <v>2</v>
      </c>
      <c r="BH5873" s="398">
        <f t="shared" si="510"/>
        <v>1.7699999734759331E-2</v>
      </c>
      <c r="BO5873" s="33"/>
    </row>
    <row r="5874" spans="1:67">
      <c r="A5874" s="316" t="s">
        <v>27</v>
      </c>
      <c r="B5874" t="s">
        <v>380</v>
      </c>
      <c r="C5874" t="s">
        <v>910</v>
      </c>
      <c r="D5874" t="s">
        <v>314</v>
      </c>
      <c r="E5874" s="316" t="s">
        <v>233</v>
      </c>
      <c r="F5874" s="316" t="s">
        <v>234</v>
      </c>
      <c r="G5874" s="316" t="s">
        <v>448</v>
      </c>
      <c r="H5874" s="316" t="s">
        <v>322</v>
      </c>
      <c r="I5874" s="316" t="s">
        <v>656</v>
      </c>
      <c r="J5874" s="316" t="s">
        <v>288</v>
      </c>
      <c r="K5874" s="36">
        <v>2</v>
      </c>
      <c r="L5874" s="317">
        <v>1.7699999734759331E-2</v>
      </c>
      <c r="M5874" s="317">
        <v>1.802000030875206E-2</v>
      </c>
      <c r="N5874" s="36">
        <v>11</v>
      </c>
      <c r="O5874" s="317">
        <v>1.097999978810549E-2</v>
      </c>
      <c r="P5874" s="317">
        <v>1.138999965041876E-2</v>
      </c>
      <c r="Q5874" s="36">
        <v>246</v>
      </c>
      <c r="R5874" s="317">
        <v>2.466999925673008E-2</v>
      </c>
      <c r="S5874" s="317">
        <v>2.5960000231862072E-2</v>
      </c>
      <c r="T5874" t="s">
        <v>380</v>
      </c>
      <c r="BA5874" s="395">
        <v>1</v>
      </c>
      <c r="BB5874" s="396" t="s">
        <v>861</v>
      </c>
      <c r="BC5874" t="str">
        <f t="shared" si="506"/>
        <v>RWP</v>
      </c>
      <c r="BD5874" t="str">
        <f t="shared" si="507"/>
        <v>NAoMe_initial_ethnicity_grp</v>
      </c>
      <c r="BE5874" s="397" t="s">
        <v>862</v>
      </c>
      <c r="BF5874" t="str">
        <f t="shared" si="508"/>
        <v>Other Ethnic Group</v>
      </c>
      <c r="BG5874">
        <f t="shared" si="509"/>
        <v>2</v>
      </c>
      <c r="BH5874" s="398">
        <f t="shared" si="510"/>
        <v>1.7699999734759331E-2</v>
      </c>
      <c r="BO5874" s="33"/>
    </row>
    <row r="5875" spans="1:67">
      <c r="A5875" s="316" t="s">
        <v>27</v>
      </c>
      <c r="B5875" t="s">
        <v>380</v>
      </c>
      <c r="C5875" t="s">
        <v>910</v>
      </c>
      <c r="D5875" t="s">
        <v>314</v>
      </c>
      <c r="E5875" s="316" t="s">
        <v>233</v>
      </c>
      <c r="F5875" s="316" t="s">
        <v>234</v>
      </c>
      <c r="G5875" s="316" t="s">
        <v>448</v>
      </c>
      <c r="H5875" s="316" t="s">
        <v>322</v>
      </c>
      <c r="I5875" s="316" t="s">
        <v>656</v>
      </c>
      <c r="J5875" s="316" t="s">
        <v>260</v>
      </c>
      <c r="K5875" s="36">
        <v>2</v>
      </c>
      <c r="L5875" s="317">
        <v>1.7699999734759331E-2</v>
      </c>
      <c r="M5875" s="317"/>
      <c r="N5875" s="36">
        <v>36</v>
      </c>
      <c r="O5875" s="317">
        <v>3.5930000245571143E-2</v>
      </c>
      <c r="P5875" s="317"/>
      <c r="Q5875" s="36">
        <v>495</v>
      </c>
      <c r="R5875" s="317">
        <v>4.9639999866485603E-2</v>
      </c>
      <c r="S5875" s="317"/>
      <c r="T5875" t="s">
        <v>380</v>
      </c>
      <c r="BA5875" s="395">
        <v>1</v>
      </c>
      <c r="BB5875" s="396" t="s">
        <v>861</v>
      </c>
      <c r="BC5875" t="str">
        <f t="shared" si="506"/>
        <v>RWP</v>
      </c>
      <c r="BD5875" t="str">
        <f t="shared" si="507"/>
        <v>NAoMe_initial_ethnicity_grp</v>
      </c>
      <c r="BE5875" s="397" t="s">
        <v>862</v>
      </c>
      <c r="BF5875" t="str">
        <f t="shared" si="508"/>
        <v>Unknown</v>
      </c>
      <c r="BG5875">
        <f t="shared" si="509"/>
        <v>2</v>
      </c>
      <c r="BH5875" s="398">
        <f t="shared" si="510"/>
        <v>1.7699999734759331E-2</v>
      </c>
      <c r="BO5875" s="33"/>
    </row>
    <row r="5876" spans="1:67">
      <c r="A5876" s="316" t="s">
        <v>27</v>
      </c>
      <c r="B5876" t="s">
        <v>380</v>
      </c>
      <c r="C5876" t="s">
        <v>910</v>
      </c>
      <c r="D5876" t="s">
        <v>314</v>
      </c>
      <c r="E5876" s="316" t="s">
        <v>233</v>
      </c>
      <c r="F5876" s="316" t="s">
        <v>234</v>
      </c>
      <c r="G5876" s="316" t="s">
        <v>448</v>
      </c>
      <c r="H5876" s="316" t="s">
        <v>322</v>
      </c>
      <c r="I5876" s="316" t="s">
        <v>656</v>
      </c>
      <c r="J5876" s="316" t="s">
        <v>258</v>
      </c>
      <c r="K5876" s="36">
        <v>105</v>
      </c>
      <c r="L5876" s="317">
        <v>0.92919999361038208</v>
      </c>
      <c r="M5876" s="317">
        <v>0.9459499716758728</v>
      </c>
      <c r="N5876" s="36">
        <v>827</v>
      </c>
      <c r="O5876" s="317">
        <v>0.82534998655319214</v>
      </c>
      <c r="P5876" s="317">
        <v>0.85610997676849365</v>
      </c>
      <c r="Q5876" s="36">
        <v>8238</v>
      </c>
      <c r="R5876" s="317">
        <v>0.82611000537872314</v>
      </c>
      <c r="S5876" s="317">
        <v>0.86926001310348511</v>
      </c>
      <c r="T5876" t="s">
        <v>380</v>
      </c>
      <c r="BA5876" s="395">
        <v>1</v>
      </c>
      <c r="BB5876" s="396" t="s">
        <v>861</v>
      </c>
      <c r="BC5876" t="str">
        <f t="shared" si="506"/>
        <v>RWP</v>
      </c>
      <c r="BD5876" t="str">
        <f t="shared" si="507"/>
        <v>NAoMe_initial_ethnicity_grp</v>
      </c>
      <c r="BE5876" s="397" t="s">
        <v>862</v>
      </c>
      <c r="BF5876" t="str">
        <f t="shared" si="508"/>
        <v>White</v>
      </c>
      <c r="BG5876">
        <f t="shared" si="509"/>
        <v>105</v>
      </c>
      <c r="BH5876" s="398">
        <f t="shared" si="510"/>
        <v>0.92919999361038208</v>
      </c>
      <c r="BO5876" s="33"/>
    </row>
    <row r="5877" spans="1:67">
      <c r="A5877" s="316" t="s">
        <v>27</v>
      </c>
      <c r="B5877" t="s">
        <v>380</v>
      </c>
      <c r="C5877" t="s">
        <v>910</v>
      </c>
      <c r="D5877" t="s">
        <v>314</v>
      </c>
      <c r="E5877" s="316" t="s">
        <v>233</v>
      </c>
      <c r="F5877" s="316" t="s">
        <v>234</v>
      </c>
      <c r="G5877" s="316" t="s">
        <v>448</v>
      </c>
      <c r="H5877" s="316" t="s">
        <v>322</v>
      </c>
      <c r="I5877" s="316" t="s">
        <v>657</v>
      </c>
      <c r="J5877" s="316" t="s">
        <v>817</v>
      </c>
      <c r="K5877" s="36">
        <v>108</v>
      </c>
      <c r="L5877" s="317">
        <v>0.9557499885559082</v>
      </c>
      <c r="M5877" s="317"/>
      <c r="N5877" s="36">
        <v>952</v>
      </c>
      <c r="O5877" s="317">
        <v>0.95010000467300415</v>
      </c>
      <c r="P5877" s="317"/>
      <c r="Q5877" s="36">
        <v>9359</v>
      </c>
      <c r="R5877" s="317">
        <v>0.93853002786636353</v>
      </c>
      <c r="S5877" s="317"/>
      <c r="T5877" t="s">
        <v>380</v>
      </c>
      <c r="BA5877" s="395">
        <v>1</v>
      </c>
      <c r="BB5877" s="396" t="s">
        <v>861</v>
      </c>
      <c r="BC5877" t="str">
        <f t="shared" si="506"/>
        <v>RWP</v>
      </c>
      <c r="BD5877" t="str">
        <f t="shared" si="507"/>
        <v>NAoMe_initial_final_route</v>
      </c>
      <c r="BE5877" s="397" t="s">
        <v>862</v>
      </c>
      <c r="BF5877" t="str">
        <f t="shared" si="508"/>
        <v>Not screened</v>
      </c>
      <c r="BG5877">
        <f t="shared" si="509"/>
        <v>108</v>
      </c>
      <c r="BH5877" s="398">
        <f t="shared" si="510"/>
        <v>0.9557499885559082</v>
      </c>
      <c r="BO5877" s="33"/>
    </row>
    <row r="5878" spans="1:67">
      <c r="A5878" s="316" t="s">
        <v>27</v>
      </c>
      <c r="B5878" t="s">
        <v>380</v>
      </c>
      <c r="C5878" t="s">
        <v>910</v>
      </c>
      <c r="D5878" t="s">
        <v>314</v>
      </c>
      <c r="E5878" s="316" t="s">
        <v>233</v>
      </c>
      <c r="F5878" s="316" t="s">
        <v>234</v>
      </c>
      <c r="G5878" s="316" t="s">
        <v>448</v>
      </c>
      <c r="H5878" s="316" t="s">
        <v>322</v>
      </c>
      <c r="I5878" s="316" t="s">
        <v>657</v>
      </c>
      <c r="J5878" s="316" t="s">
        <v>352</v>
      </c>
      <c r="K5878" s="36">
        <v>5</v>
      </c>
      <c r="L5878" s="317">
        <v>4.4250000268220901E-2</v>
      </c>
      <c r="M5878" s="317"/>
      <c r="N5878" s="36">
        <v>50</v>
      </c>
      <c r="O5878" s="317">
        <v>4.9899999052286148E-2</v>
      </c>
      <c r="P5878" s="317"/>
      <c r="Q5878" s="36">
        <v>613</v>
      </c>
      <c r="R5878" s="317">
        <v>6.1469998210668557E-2</v>
      </c>
      <c r="S5878" s="317"/>
      <c r="T5878" t="s">
        <v>380</v>
      </c>
      <c r="BA5878" s="395">
        <v>1</v>
      </c>
      <c r="BB5878" s="396" t="s">
        <v>861</v>
      </c>
      <c r="BC5878" t="str">
        <f t="shared" si="506"/>
        <v>RWP</v>
      </c>
      <c r="BD5878" t="str">
        <f t="shared" si="507"/>
        <v>NAoMe_initial_final_route</v>
      </c>
      <c r="BE5878" s="397" t="s">
        <v>862</v>
      </c>
      <c r="BF5878" t="str">
        <f t="shared" si="508"/>
        <v>Screening</v>
      </c>
      <c r="BG5878">
        <f t="shared" si="509"/>
        <v>5</v>
      </c>
      <c r="BH5878" s="398">
        <f t="shared" si="510"/>
        <v>4.4250000268220901E-2</v>
      </c>
      <c r="BO5878" s="33"/>
    </row>
    <row r="5879" spans="1:67">
      <c r="A5879" s="316" t="s">
        <v>27</v>
      </c>
      <c r="B5879" t="s">
        <v>380</v>
      </c>
      <c r="C5879" t="s">
        <v>910</v>
      </c>
      <c r="D5879" t="s">
        <v>314</v>
      </c>
      <c r="E5879" s="316" t="s">
        <v>233</v>
      </c>
      <c r="F5879" s="316" t="s">
        <v>234</v>
      </c>
      <c r="G5879" s="316" t="s">
        <v>448</v>
      </c>
      <c r="H5879" s="316" t="s">
        <v>322</v>
      </c>
      <c r="I5879" s="316" t="s">
        <v>303</v>
      </c>
      <c r="J5879" s="316" t="s">
        <v>308</v>
      </c>
      <c r="K5879" s="36">
        <v>22</v>
      </c>
      <c r="L5879" s="317">
        <v>0.19469000399112699</v>
      </c>
      <c r="M5879" s="317"/>
      <c r="N5879" s="36">
        <v>158</v>
      </c>
      <c r="O5879" s="317">
        <v>0.15768000483512881</v>
      </c>
      <c r="P5879" s="317"/>
      <c r="Q5879" s="36">
        <v>1652</v>
      </c>
      <c r="R5879" s="317">
        <v>0.1656599938869476</v>
      </c>
      <c r="S5879" s="317"/>
      <c r="T5879" t="s">
        <v>380</v>
      </c>
      <c r="BA5879" s="395">
        <v>1</v>
      </c>
      <c r="BB5879" s="396" t="s">
        <v>861</v>
      </c>
      <c r="BC5879" t="str">
        <f t="shared" si="506"/>
        <v>RWP</v>
      </c>
      <c r="BD5879" t="str">
        <f t="shared" si="507"/>
        <v>NAoMe_initial_final_stage_tum</v>
      </c>
      <c r="BE5879" s="397" t="s">
        <v>862</v>
      </c>
      <c r="BF5879" t="str">
        <f t="shared" si="508"/>
        <v>Not staged/Unstated</v>
      </c>
      <c r="BG5879">
        <f t="shared" si="509"/>
        <v>22</v>
      </c>
      <c r="BH5879" s="398">
        <f t="shared" si="510"/>
        <v>0.19469000399112699</v>
      </c>
      <c r="BO5879" s="33"/>
    </row>
    <row r="5880" spans="1:67">
      <c r="A5880" s="316" t="s">
        <v>27</v>
      </c>
      <c r="B5880" t="s">
        <v>380</v>
      </c>
      <c r="C5880" t="s">
        <v>910</v>
      </c>
      <c r="D5880" t="s">
        <v>314</v>
      </c>
      <c r="E5880" s="316" t="s">
        <v>233</v>
      </c>
      <c r="F5880" s="316" t="s">
        <v>234</v>
      </c>
      <c r="G5880" s="316" t="s">
        <v>448</v>
      </c>
      <c r="H5880" s="316" t="s">
        <v>322</v>
      </c>
      <c r="I5880" s="316" t="s">
        <v>303</v>
      </c>
      <c r="J5880" s="316" t="s">
        <v>304</v>
      </c>
      <c r="K5880" s="36">
        <v>0</v>
      </c>
      <c r="L5880" s="317">
        <v>0</v>
      </c>
      <c r="M5880" s="317">
        <v>0</v>
      </c>
      <c r="N5880" s="36">
        <v>7</v>
      </c>
      <c r="O5880" s="317">
        <v>6.9900001399219036E-3</v>
      </c>
      <c r="P5880" s="317">
        <v>8.2900002598762512E-3</v>
      </c>
      <c r="Q5880" s="36">
        <v>64</v>
      </c>
      <c r="R5880" s="317">
        <v>6.4199999906122676E-3</v>
      </c>
      <c r="S5880" s="317">
        <v>7.689999882131815E-3</v>
      </c>
      <c r="T5880" t="s">
        <v>380</v>
      </c>
      <c r="BA5880" s="395">
        <v>1</v>
      </c>
      <c r="BB5880" s="396" t="s">
        <v>861</v>
      </c>
      <c r="BC5880" t="str">
        <f t="shared" si="506"/>
        <v>RWP</v>
      </c>
      <c r="BD5880" t="str">
        <f t="shared" si="507"/>
        <v>NAoMe_initial_final_stage_tum</v>
      </c>
      <c r="BE5880" s="397" t="s">
        <v>862</v>
      </c>
      <c r="BF5880" t="str">
        <f t="shared" si="508"/>
        <v>Stage 0</v>
      </c>
      <c r="BG5880">
        <f t="shared" si="509"/>
        <v>0</v>
      </c>
      <c r="BH5880" s="398">
        <f t="shared" si="510"/>
        <v>0</v>
      </c>
      <c r="BO5880" s="33"/>
    </row>
    <row r="5881" spans="1:67">
      <c r="A5881" s="316" t="s">
        <v>27</v>
      </c>
      <c r="B5881" t="s">
        <v>380</v>
      </c>
      <c r="C5881" t="s">
        <v>910</v>
      </c>
      <c r="D5881" t="s">
        <v>314</v>
      </c>
      <c r="E5881" s="316" t="s">
        <v>233</v>
      </c>
      <c r="F5881" s="316" t="s">
        <v>234</v>
      </c>
      <c r="G5881" s="316" t="s">
        <v>448</v>
      </c>
      <c r="H5881" s="316" t="s">
        <v>322</v>
      </c>
      <c r="I5881" s="316" t="s">
        <v>303</v>
      </c>
      <c r="J5881" s="316" t="s">
        <v>305</v>
      </c>
      <c r="K5881" s="36">
        <v>2</v>
      </c>
      <c r="L5881" s="317">
        <v>1.7699999734759331E-2</v>
      </c>
      <c r="M5881" s="317">
        <v>2.1980000659823421E-2</v>
      </c>
      <c r="N5881" s="36">
        <v>45</v>
      </c>
      <c r="O5881" s="317">
        <v>4.4909998774528503E-2</v>
      </c>
      <c r="P5881" s="317">
        <v>5.3320001810789108E-2</v>
      </c>
      <c r="Q5881" s="36">
        <v>359</v>
      </c>
      <c r="R5881" s="317">
        <v>3.5999998450279243E-2</v>
      </c>
      <c r="S5881" s="317">
        <v>4.3150000274181373E-2</v>
      </c>
      <c r="T5881" t="s">
        <v>380</v>
      </c>
      <c r="BA5881" s="395">
        <v>1</v>
      </c>
      <c r="BB5881" s="396" t="s">
        <v>861</v>
      </c>
      <c r="BC5881" t="str">
        <f t="shared" si="506"/>
        <v>RWP</v>
      </c>
      <c r="BD5881" t="str">
        <f t="shared" si="507"/>
        <v>NAoMe_initial_final_stage_tum</v>
      </c>
      <c r="BE5881" s="397" t="s">
        <v>862</v>
      </c>
      <c r="BF5881" t="str">
        <f t="shared" si="508"/>
        <v>Stage 1</v>
      </c>
      <c r="BG5881">
        <f t="shared" si="509"/>
        <v>2</v>
      </c>
      <c r="BH5881" s="398">
        <f t="shared" si="510"/>
        <v>1.7699999734759331E-2</v>
      </c>
      <c r="BO5881" s="33"/>
    </row>
    <row r="5882" spans="1:67">
      <c r="A5882" s="316" t="s">
        <v>27</v>
      </c>
      <c r="B5882" t="s">
        <v>380</v>
      </c>
      <c r="C5882" t="s">
        <v>910</v>
      </c>
      <c r="D5882" t="s">
        <v>314</v>
      </c>
      <c r="E5882" s="316" t="s">
        <v>233</v>
      </c>
      <c r="F5882" s="316" t="s">
        <v>234</v>
      </c>
      <c r="G5882" s="316" t="s">
        <v>448</v>
      </c>
      <c r="H5882" s="316" t="s">
        <v>322</v>
      </c>
      <c r="I5882" s="316" t="s">
        <v>303</v>
      </c>
      <c r="J5882" s="316" t="s">
        <v>306</v>
      </c>
      <c r="K5882" s="36">
        <v>12</v>
      </c>
      <c r="L5882" s="317">
        <v>0.1061900034546852</v>
      </c>
      <c r="M5882" s="317">
        <v>0.13187000155448911</v>
      </c>
      <c r="N5882" s="36">
        <v>142</v>
      </c>
      <c r="O5882" s="317">
        <v>0.1417199969291687</v>
      </c>
      <c r="P5882" s="317">
        <v>0.16824999451637271</v>
      </c>
      <c r="Q5882" s="36">
        <v>996</v>
      </c>
      <c r="R5882" s="317">
        <v>9.9880002439022064E-2</v>
      </c>
      <c r="S5882" s="317">
        <v>0.11970999836921691</v>
      </c>
      <c r="T5882" t="s">
        <v>380</v>
      </c>
      <c r="BA5882" s="395">
        <v>1</v>
      </c>
      <c r="BB5882" s="396" t="s">
        <v>861</v>
      </c>
      <c r="BC5882" t="str">
        <f t="shared" si="506"/>
        <v>RWP</v>
      </c>
      <c r="BD5882" t="str">
        <f t="shared" si="507"/>
        <v>NAoMe_initial_final_stage_tum</v>
      </c>
      <c r="BE5882" s="397" t="s">
        <v>862</v>
      </c>
      <c r="BF5882" t="str">
        <f t="shared" si="508"/>
        <v>Stage 2</v>
      </c>
      <c r="BG5882">
        <f t="shared" si="509"/>
        <v>12</v>
      </c>
      <c r="BH5882" s="398">
        <f t="shared" si="510"/>
        <v>0.1061900034546852</v>
      </c>
      <c r="BO5882" s="33"/>
    </row>
    <row r="5883" spans="1:67">
      <c r="A5883" s="316" t="s">
        <v>27</v>
      </c>
      <c r="B5883" t="s">
        <v>380</v>
      </c>
      <c r="C5883" t="s">
        <v>910</v>
      </c>
      <c r="D5883" t="s">
        <v>314</v>
      </c>
      <c r="E5883" s="316" t="s">
        <v>233</v>
      </c>
      <c r="F5883" s="316" t="s">
        <v>234</v>
      </c>
      <c r="G5883" s="316" t="s">
        <v>448</v>
      </c>
      <c r="H5883" s="316" t="s">
        <v>322</v>
      </c>
      <c r="I5883" s="316" t="s">
        <v>303</v>
      </c>
      <c r="J5883" s="316" t="s">
        <v>307</v>
      </c>
      <c r="K5883" s="36">
        <v>10</v>
      </c>
      <c r="L5883" s="317">
        <v>8.8500000536441803E-2</v>
      </c>
      <c r="M5883" s="317">
        <v>0.1098899990320206</v>
      </c>
      <c r="N5883" s="36">
        <v>89</v>
      </c>
      <c r="O5883" s="317">
        <v>8.8820002973079681E-2</v>
      </c>
      <c r="P5883" s="317">
        <v>0.1054499968886375</v>
      </c>
      <c r="Q5883" s="36">
        <v>742</v>
      </c>
      <c r="R5883" s="317">
        <v>7.4409998953342438E-2</v>
      </c>
      <c r="S5883" s="317">
        <v>8.9180000126361847E-2</v>
      </c>
      <c r="T5883" t="s">
        <v>380</v>
      </c>
      <c r="BA5883" s="395">
        <v>1</v>
      </c>
      <c r="BB5883" s="396" t="s">
        <v>861</v>
      </c>
      <c r="BC5883" t="str">
        <f t="shared" si="506"/>
        <v>RWP</v>
      </c>
      <c r="BD5883" t="str">
        <f t="shared" si="507"/>
        <v>NAoMe_initial_final_stage_tum</v>
      </c>
      <c r="BE5883" s="397" t="s">
        <v>862</v>
      </c>
      <c r="BF5883" t="str">
        <f t="shared" si="508"/>
        <v>Stage 3</v>
      </c>
      <c r="BG5883">
        <f t="shared" si="509"/>
        <v>10</v>
      </c>
      <c r="BH5883" s="398">
        <f t="shared" si="510"/>
        <v>8.8500000536441803E-2</v>
      </c>
      <c r="BO5883" s="33"/>
    </row>
    <row r="5884" spans="1:67">
      <c r="A5884" s="316" t="s">
        <v>27</v>
      </c>
      <c r="B5884" t="s">
        <v>380</v>
      </c>
      <c r="C5884" t="s">
        <v>910</v>
      </c>
      <c r="D5884" t="s">
        <v>314</v>
      </c>
      <c r="E5884" s="316" t="s">
        <v>233</v>
      </c>
      <c r="F5884" s="316" t="s">
        <v>234</v>
      </c>
      <c r="G5884" s="316" t="s">
        <v>448</v>
      </c>
      <c r="H5884" s="316" t="s">
        <v>322</v>
      </c>
      <c r="I5884" s="316" t="s">
        <v>303</v>
      </c>
      <c r="J5884" s="316" t="s">
        <v>336</v>
      </c>
      <c r="K5884" s="36">
        <v>67</v>
      </c>
      <c r="L5884" s="317">
        <v>0.59292000532150269</v>
      </c>
      <c r="M5884" s="317">
        <v>0.73625999689102173</v>
      </c>
      <c r="N5884" s="36">
        <v>561</v>
      </c>
      <c r="O5884" s="317">
        <v>0.55988001823425293</v>
      </c>
      <c r="P5884" s="317">
        <v>0.66469001770019531</v>
      </c>
      <c r="Q5884" s="36">
        <v>6159</v>
      </c>
      <c r="R5884" s="317">
        <v>0.6176300048828125</v>
      </c>
      <c r="S5884" s="317">
        <v>0.74026000499725342</v>
      </c>
      <c r="T5884" t="s">
        <v>380</v>
      </c>
      <c r="BA5884" s="395">
        <v>1</v>
      </c>
      <c r="BB5884" s="396" t="s">
        <v>861</v>
      </c>
      <c r="BC5884" t="str">
        <f t="shared" si="506"/>
        <v>RWP</v>
      </c>
      <c r="BD5884" t="str">
        <f t="shared" si="507"/>
        <v>NAoMe_initial_final_stage_tum</v>
      </c>
      <c r="BE5884" s="397" t="s">
        <v>862</v>
      </c>
      <c r="BF5884" t="str">
        <f t="shared" si="508"/>
        <v>Stage 4</v>
      </c>
      <c r="BG5884">
        <f t="shared" si="509"/>
        <v>67</v>
      </c>
      <c r="BH5884" s="398">
        <f t="shared" si="510"/>
        <v>0.59292000532150269</v>
      </c>
      <c r="BO5884" s="33"/>
    </row>
    <row r="5885" spans="1:67">
      <c r="A5885" s="316" t="s">
        <v>27</v>
      </c>
      <c r="B5885" t="s">
        <v>380</v>
      </c>
      <c r="C5885" t="s">
        <v>910</v>
      </c>
      <c r="D5885" t="s">
        <v>314</v>
      </c>
      <c r="E5885" s="316" t="s">
        <v>233</v>
      </c>
      <c r="F5885" s="316" t="s">
        <v>234</v>
      </c>
      <c r="G5885" s="316" t="s">
        <v>448</v>
      </c>
      <c r="H5885" s="316" t="s">
        <v>322</v>
      </c>
      <c r="I5885" s="316" t="s">
        <v>342</v>
      </c>
      <c r="J5885" s="316" t="s">
        <v>343</v>
      </c>
      <c r="K5885" s="36">
        <v>22</v>
      </c>
      <c r="L5885" s="317">
        <v>0.19469000399112699</v>
      </c>
      <c r="M5885" s="317"/>
      <c r="N5885" s="36">
        <v>158</v>
      </c>
      <c r="O5885" s="317">
        <v>0.15768000483512881</v>
      </c>
      <c r="P5885" s="317"/>
      <c r="Q5885" s="36">
        <v>1652</v>
      </c>
      <c r="R5885" s="317">
        <v>0.1656599938869476</v>
      </c>
      <c r="S5885" s="317"/>
      <c r="T5885" t="s">
        <v>380</v>
      </c>
      <c r="BA5885" s="395">
        <v>1</v>
      </c>
      <c r="BB5885" s="396" t="s">
        <v>861</v>
      </c>
      <c r="BC5885" t="str">
        <f t="shared" si="506"/>
        <v>RWP</v>
      </c>
      <c r="BD5885" t="str">
        <f t="shared" si="507"/>
        <v>NAoMe_initial_final_stage_tum_grp</v>
      </c>
      <c r="BE5885" s="397" t="s">
        <v>862</v>
      </c>
      <c r="BF5885" t="str">
        <f t="shared" si="508"/>
        <v>MBC in HESAPC</v>
      </c>
      <c r="BG5885">
        <f t="shared" si="509"/>
        <v>22</v>
      </c>
      <c r="BH5885" s="398">
        <f t="shared" si="510"/>
        <v>0.19469000399112699</v>
      </c>
      <c r="BO5885" s="33"/>
    </row>
    <row r="5886" spans="1:67">
      <c r="A5886" s="316" t="s">
        <v>27</v>
      </c>
      <c r="B5886" t="s">
        <v>380</v>
      </c>
      <c r="C5886" t="s">
        <v>910</v>
      </c>
      <c r="D5886" t="s">
        <v>314</v>
      </c>
      <c r="E5886" s="316" t="s">
        <v>233</v>
      </c>
      <c r="F5886" s="316" t="s">
        <v>234</v>
      </c>
      <c r="G5886" s="316" t="s">
        <v>448</v>
      </c>
      <c r="H5886" s="316" t="s">
        <v>322</v>
      </c>
      <c r="I5886" s="316" t="s">
        <v>342</v>
      </c>
      <c r="J5886" s="316" t="s">
        <v>344</v>
      </c>
      <c r="K5886" s="36">
        <v>26</v>
      </c>
      <c r="L5886" s="317">
        <v>0.230090007185936</v>
      </c>
      <c r="M5886" s="317">
        <v>0.28571000695228582</v>
      </c>
      <c r="N5886" s="36">
        <v>283</v>
      </c>
      <c r="O5886" s="317">
        <v>0.28244000673294067</v>
      </c>
      <c r="P5886" s="317">
        <v>0.33531001210212708</v>
      </c>
      <c r="Q5886" s="36">
        <v>2161</v>
      </c>
      <c r="R5886" s="317">
        <v>0.2167100012302399</v>
      </c>
      <c r="S5886" s="317">
        <v>0.25973999500274658</v>
      </c>
      <c r="T5886" t="s">
        <v>380</v>
      </c>
      <c r="BA5886" s="395">
        <v>1</v>
      </c>
      <c r="BB5886" s="396" t="s">
        <v>861</v>
      </c>
      <c r="BC5886" t="str">
        <f t="shared" si="506"/>
        <v>RWP</v>
      </c>
      <c r="BD5886" t="str">
        <f t="shared" si="507"/>
        <v>NAoMe_initial_final_stage_tum_grp</v>
      </c>
      <c r="BE5886" s="397" t="s">
        <v>862</v>
      </c>
      <c r="BF5886" t="str">
        <f t="shared" si="508"/>
        <v>Stage 0-3</v>
      </c>
      <c r="BG5886">
        <f t="shared" si="509"/>
        <v>26</v>
      </c>
      <c r="BH5886" s="398">
        <f t="shared" si="510"/>
        <v>0.230090007185936</v>
      </c>
      <c r="BO5886" s="33"/>
    </row>
    <row r="5887" spans="1:67">
      <c r="A5887" s="316" t="s">
        <v>27</v>
      </c>
      <c r="B5887" t="s">
        <v>380</v>
      </c>
      <c r="C5887" t="s">
        <v>910</v>
      </c>
      <c r="D5887" t="s">
        <v>314</v>
      </c>
      <c r="E5887" s="316" t="s">
        <v>233</v>
      </c>
      <c r="F5887" s="316" t="s">
        <v>234</v>
      </c>
      <c r="G5887" s="316" t="s">
        <v>448</v>
      </c>
      <c r="H5887" s="316" t="s">
        <v>322</v>
      </c>
      <c r="I5887" s="316" t="s">
        <v>342</v>
      </c>
      <c r="J5887" s="316" t="s">
        <v>336</v>
      </c>
      <c r="K5887" s="36">
        <v>65</v>
      </c>
      <c r="L5887" s="317">
        <v>0.57521998882293701</v>
      </c>
      <c r="M5887" s="317">
        <v>0.71429002285003662</v>
      </c>
      <c r="N5887" s="36">
        <v>561</v>
      </c>
      <c r="O5887" s="317">
        <v>0.55988001823425293</v>
      </c>
      <c r="P5887" s="317">
        <v>0.66469001770019531</v>
      </c>
      <c r="Q5887" s="36">
        <v>6159</v>
      </c>
      <c r="R5887" s="317">
        <v>0.6176300048828125</v>
      </c>
      <c r="S5887" s="317">
        <v>0.74026000499725342</v>
      </c>
      <c r="T5887" t="s">
        <v>380</v>
      </c>
      <c r="BA5887" s="395">
        <v>1</v>
      </c>
      <c r="BB5887" s="396" t="s">
        <v>861</v>
      </c>
      <c r="BC5887" t="str">
        <f t="shared" si="506"/>
        <v>RWP</v>
      </c>
      <c r="BD5887" t="str">
        <f t="shared" si="507"/>
        <v>NAoMe_initial_final_stage_tum_grp</v>
      </c>
      <c r="BE5887" s="397" t="s">
        <v>862</v>
      </c>
      <c r="BF5887" t="str">
        <f t="shared" si="508"/>
        <v>Stage 4</v>
      </c>
      <c r="BG5887">
        <f t="shared" si="509"/>
        <v>65</v>
      </c>
      <c r="BH5887" s="398">
        <f t="shared" si="510"/>
        <v>0.57521998882293701</v>
      </c>
      <c r="BO5887" s="33"/>
    </row>
    <row r="5888" spans="1:67">
      <c r="A5888" s="316" t="s">
        <v>27</v>
      </c>
      <c r="B5888" t="s">
        <v>380</v>
      </c>
      <c r="C5888" t="s">
        <v>910</v>
      </c>
      <c r="D5888" t="s">
        <v>314</v>
      </c>
      <c r="E5888" s="316" t="s">
        <v>233</v>
      </c>
      <c r="F5888" s="316" t="s">
        <v>234</v>
      </c>
      <c r="G5888" s="316" t="s">
        <v>448</v>
      </c>
      <c r="H5888" s="316" t="s">
        <v>322</v>
      </c>
      <c r="I5888" s="316" t="s">
        <v>658</v>
      </c>
      <c r="J5888" s="316" t="s">
        <v>345</v>
      </c>
      <c r="K5888" s="36">
        <v>113</v>
      </c>
      <c r="L5888" s="317">
        <v>1</v>
      </c>
      <c r="M5888" s="317"/>
      <c r="N5888" s="36">
        <v>1002</v>
      </c>
      <c r="O5888" s="317">
        <v>1</v>
      </c>
      <c r="P5888" s="317"/>
      <c r="Q5888" s="36">
        <v>9972</v>
      </c>
      <c r="R5888" s="317">
        <v>1</v>
      </c>
      <c r="S5888" s="317"/>
      <c r="T5888" t="s">
        <v>380</v>
      </c>
      <c r="BA5888" s="395">
        <v>1</v>
      </c>
      <c r="BB5888" s="396" t="s">
        <v>861</v>
      </c>
      <c r="BC5888" t="str">
        <f t="shared" si="506"/>
        <v>RWP</v>
      </c>
      <c r="BD5888" t="str">
        <f t="shared" si="507"/>
        <v>NAoMe_initial_final_who_ps</v>
      </c>
      <c r="BE5888" s="397" t="s">
        <v>862</v>
      </c>
      <c r="BF5888" t="str">
        <f t="shared" si="508"/>
        <v>Not recorded</v>
      </c>
      <c r="BG5888">
        <f t="shared" si="509"/>
        <v>113</v>
      </c>
      <c r="BH5888" s="398">
        <f t="shared" si="510"/>
        <v>1</v>
      </c>
      <c r="BO5888" s="33"/>
    </row>
    <row r="5889" spans="1:67">
      <c r="A5889" s="316" t="s">
        <v>27</v>
      </c>
      <c r="B5889" t="s">
        <v>380</v>
      </c>
      <c r="C5889" t="s">
        <v>910</v>
      </c>
      <c r="D5889" t="s">
        <v>314</v>
      </c>
      <c r="E5889" s="316" t="s">
        <v>233</v>
      </c>
      <c r="F5889" s="316" t="s">
        <v>234</v>
      </c>
      <c r="G5889" s="316" t="s">
        <v>448</v>
      </c>
      <c r="H5889" s="316" t="s">
        <v>322</v>
      </c>
      <c r="I5889" s="316" t="s">
        <v>291</v>
      </c>
      <c r="J5889" s="316" t="s">
        <v>313</v>
      </c>
      <c r="K5889" s="36">
        <v>111</v>
      </c>
      <c r="L5889" s="317">
        <v>0.98229998350143433</v>
      </c>
      <c r="M5889" s="317"/>
      <c r="N5889" s="36">
        <v>991</v>
      </c>
      <c r="O5889" s="317">
        <v>0.98901998996734619</v>
      </c>
      <c r="P5889" s="317"/>
      <c r="Q5889" s="36">
        <v>9846</v>
      </c>
      <c r="R5889" s="317">
        <v>0.98736000061035156</v>
      </c>
      <c r="S5889" s="317"/>
      <c r="T5889" t="s">
        <v>380</v>
      </c>
      <c r="BA5889" s="395">
        <v>1</v>
      </c>
      <c r="BB5889" s="396" t="s">
        <v>861</v>
      </c>
      <c r="BC5889" t="str">
        <f t="shared" si="506"/>
        <v>RWP</v>
      </c>
      <c r="BD5889" t="str">
        <f t="shared" si="507"/>
        <v>NAoMe_initial_gender</v>
      </c>
      <c r="BE5889" s="397" t="s">
        <v>862</v>
      </c>
      <c r="BF5889" t="str">
        <f t="shared" si="508"/>
        <v>Female</v>
      </c>
      <c r="BG5889">
        <f t="shared" si="509"/>
        <v>111</v>
      </c>
      <c r="BH5889" s="398">
        <f t="shared" si="510"/>
        <v>0.98229998350143433</v>
      </c>
      <c r="BO5889" s="33"/>
    </row>
    <row r="5890" spans="1:67">
      <c r="A5890" s="316" t="s">
        <v>27</v>
      </c>
      <c r="B5890" t="s">
        <v>380</v>
      </c>
      <c r="C5890" t="s">
        <v>910</v>
      </c>
      <c r="D5890" t="s">
        <v>314</v>
      </c>
      <c r="E5890" s="316" t="s">
        <v>233</v>
      </c>
      <c r="F5890" s="316" t="s">
        <v>234</v>
      </c>
      <c r="G5890" s="316" t="s">
        <v>448</v>
      </c>
      <c r="H5890" s="316" t="s">
        <v>322</v>
      </c>
      <c r="I5890" s="316" t="s">
        <v>291</v>
      </c>
      <c r="J5890" s="316" t="s">
        <v>293</v>
      </c>
      <c r="K5890" s="36">
        <v>2</v>
      </c>
      <c r="L5890" s="317">
        <v>1.7699999734759331E-2</v>
      </c>
      <c r="M5890" s="317"/>
      <c r="N5890" s="36">
        <v>11</v>
      </c>
      <c r="O5890" s="317">
        <v>1.097999978810549E-2</v>
      </c>
      <c r="P5890" s="317"/>
      <c r="Q5890" s="36">
        <v>126</v>
      </c>
      <c r="R5890" s="317">
        <v>1.264000032097101E-2</v>
      </c>
      <c r="S5890" s="317"/>
      <c r="T5890" t="s">
        <v>380</v>
      </c>
      <c r="BA5890" s="395">
        <v>1</v>
      </c>
      <c r="BB5890" s="396" t="s">
        <v>861</v>
      </c>
      <c r="BC5890" t="str">
        <f t="shared" si="506"/>
        <v>RWP</v>
      </c>
      <c r="BD5890" t="str">
        <f t="shared" si="507"/>
        <v>NAoMe_initial_gender</v>
      </c>
      <c r="BE5890" s="397" t="s">
        <v>862</v>
      </c>
      <c r="BF5890" t="str">
        <f t="shared" si="508"/>
        <v>Male</v>
      </c>
      <c r="BG5890">
        <f t="shared" si="509"/>
        <v>2</v>
      </c>
      <c r="BH5890" s="398">
        <f t="shared" si="510"/>
        <v>1.7699999734759331E-2</v>
      </c>
      <c r="BO5890" s="33"/>
    </row>
    <row r="5891" spans="1:67">
      <c r="A5891" s="316" t="s">
        <v>27</v>
      </c>
      <c r="B5891" t="s">
        <v>380</v>
      </c>
      <c r="C5891" t="s">
        <v>910</v>
      </c>
      <c r="D5891" t="s">
        <v>314</v>
      </c>
      <c r="E5891" s="316" t="s">
        <v>233</v>
      </c>
      <c r="F5891" s="316" t="s">
        <v>234</v>
      </c>
      <c r="G5891" s="316" t="s">
        <v>448</v>
      </c>
      <c r="H5891" s="316" t="s">
        <v>322</v>
      </c>
      <c r="I5891" s="316" t="s">
        <v>659</v>
      </c>
      <c r="J5891" s="316" t="s">
        <v>294</v>
      </c>
      <c r="K5891" s="36">
        <v>14</v>
      </c>
      <c r="L5891" s="317">
        <v>0.12388999760150909</v>
      </c>
      <c r="M5891" s="317">
        <v>0.12388999760150909</v>
      </c>
      <c r="N5891" s="36">
        <v>297</v>
      </c>
      <c r="O5891" s="317">
        <v>0.29640999436378479</v>
      </c>
      <c r="P5891" s="317">
        <v>0.29640999436378479</v>
      </c>
      <c r="Q5891" s="36">
        <v>1800</v>
      </c>
      <c r="R5891" s="317">
        <v>0.18050999939441681</v>
      </c>
      <c r="S5891" s="317">
        <v>0.18050999939441681</v>
      </c>
      <c r="T5891" t="s">
        <v>380</v>
      </c>
      <c r="BA5891" s="395">
        <v>1</v>
      </c>
      <c r="BB5891" s="396" t="s">
        <v>861</v>
      </c>
      <c r="BC5891" t="str">
        <f t="shared" ref="BC5891:BC5954" si="511">E5891</f>
        <v>RWP</v>
      </c>
      <c r="BD5891" t="str">
        <f t="shared" ref="BD5891:BD5954" si="512">(LEFT(A5891, LEN(A5891)-7))&amp;"_"&amp;I5891</f>
        <v>NAoMe_initial_imd_2019</v>
      </c>
      <c r="BE5891" s="397" t="s">
        <v>862</v>
      </c>
      <c r="BF5891" t="str">
        <f t="shared" ref="BF5891:BF5954" si="513">J5891</f>
        <v>1 - most deprived</v>
      </c>
      <c r="BG5891">
        <f t="shared" ref="BG5891:BG5954" si="514">K5891</f>
        <v>14</v>
      </c>
      <c r="BH5891" s="398">
        <f t="shared" ref="BH5891:BH5954" si="515">L5891</f>
        <v>0.12388999760150909</v>
      </c>
      <c r="BO5891" s="33"/>
    </row>
    <row r="5892" spans="1:67">
      <c r="A5892" s="316" t="s">
        <v>27</v>
      </c>
      <c r="B5892" t="s">
        <v>380</v>
      </c>
      <c r="C5892" t="s">
        <v>910</v>
      </c>
      <c r="D5892" t="s">
        <v>314</v>
      </c>
      <c r="E5892" s="316" t="s">
        <v>233</v>
      </c>
      <c r="F5892" s="316" t="s">
        <v>234</v>
      </c>
      <c r="G5892" s="316" t="s">
        <v>448</v>
      </c>
      <c r="H5892" s="316" t="s">
        <v>322</v>
      </c>
      <c r="I5892" s="316" t="s">
        <v>659</v>
      </c>
      <c r="J5892" s="316" t="s">
        <v>15</v>
      </c>
      <c r="K5892" s="36">
        <v>22</v>
      </c>
      <c r="L5892" s="317">
        <v>0.19469000399112699</v>
      </c>
      <c r="M5892" s="317">
        <v>0.19469000399112699</v>
      </c>
      <c r="N5892" s="36">
        <v>177</v>
      </c>
      <c r="O5892" s="317">
        <v>0.17665000259876251</v>
      </c>
      <c r="P5892" s="317">
        <v>0.17665000259876251</v>
      </c>
      <c r="Q5892" s="36">
        <v>2036</v>
      </c>
      <c r="R5892" s="317">
        <v>0.20417000353336329</v>
      </c>
      <c r="S5892" s="317">
        <v>0.20417000353336329</v>
      </c>
      <c r="T5892" t="s">
        <v>380</v>
      </c>
      <c r="BA5892" s="395">
        <v>1</v>
      </c>
      <c r="BB5892" s="396" t="s">
        <v>861</v>
      </c>
      <c r="BC5892" t="str">
        <f t="shared" si="511"/>
        <v>RWP</v>
      </c>
      <c r="BD5892" t="str">
        <f t="shared" si="512"/>
        <v>NAoMe_initial_imd_2019</v>
      </c>
      <c r="BE5892" s="397" t="s">
        <v>862</v>
      </c>
      <c r="BF5892" t="str">
        <f t="shared" si="513"/>
        <v>2</v>
      </c>
      <c r="BG5892">
        <f t="shared" si="514"/>
        <v>22</v>
      </c>
      <c r="BH5892" s="398">
        <f t="shared" si="515"/>
        <v>0.19469000399112699</v>
      </c>
      <c r="BO5892" s="33"/>
    </row>
    <row r="5893" spans="1:67">
      <c r="A5893" s="316" t="s">
        <v>27</v>
      </c>
      <c r="B5893" t="s">
        <v>380</v>
      </c>
      <c r="C5893" t="s">
        <v>910</v>
      </c>
      <c r="D5893" t="s">
        <v>314</v>
      </c>
      <c r="E5893" s="316" t="s">
        <v>233</v>
      </c>
      <c r="F5893" s="316" t="s">
        <v>234</v>
      </c>
      <c r="G5893" s="316" t="s">
        <v>448</v>
      </c>
      <c r="H5893" s="316" t="s">
        <v>322</v>
      </c>
      <c r="I5893" s="316" t="s">
        <v>659</v>
      </c>
      <c r="J5893" s="316" t="s">
        <v>16</v>
      </c>
      <c r="K5893" s="36">
        <v>23</v>
      </c>
      <c r="L5893" s="317">
        <v>0.20353999733924871</v>
      </c>
      <c r="M5893" s="317">
        <v>0.20353999733924871</v>
      </c>
      <c r="N5893" s="36">
        <v>186</v>
      </c>
      <c r="O5893" s="317">
        <v>0.18562999367713931</v>
      </c>
      <c r="P5893" s="317">
        <v>0.18562999367713931</v>
      </c>
      <c r="Q5893" s="36">
        <v>2085</v>
      </c>
      <c r="R5893" s="317">
        <v>0.20908999443054199</v>
      </c>
      <c r="S5893" s="317">
        <v>0.20908999443054199</v>
      </c>
      <c r="T5893" t="s">
        <v>380</v>
      </c>
      <c r="BA5893" s="395">
        <v>1</v>
      </c>
      <c r="BB5893" s="396" t="s">
        <v>861</v>
      </c>
      <c r="BC5893" t="str">
        <f t="shared" si="511"/>
        <v>RWP</v>
      </c>
      <c r="BD5893" t="str">
        <f t="shared" si="512"/>
        <v>NAoMe_initial_imd_2019</v>
      </c>
      <c r="BE5893" s="397" t="s">
        <v>862</v>
      </c>
      <c r="BF5893" t="str">
        <f t="shared" si="513"/>
        <v>3</v>
      </c>
      <c r="BG5893">
        <f t="shared" si="514"/>
        <v>23</v>
      </c>
      <c r="BH5893" s="398">
        <f t="shared" si="515"/>
        <v>0.20353999733924871</v>
      </c>
      <c r="BO5893" s="33"/>
    </row>
    <row r="5894" spans="1:67">
      <c r="A5894" s="316" t="s">
        <v>27</v>
      </c>
      <c r="B5894" t="s">
        <v>380</v>
      </c>
      <c r="C5894" t="s">
        <v>910</v>
      </c>
      <c r="D5894" t="s">
        <v>314</v>
      </c>
      <c r="E5894" s="316" t="s">
        <v>233</v>
      </c>
      <c r="F5894" s="316" t="s">
        <v>234</v>
      </c>
      <c r="G5894" s="316" t="s">
        <v>448</v>
      </c>
      <c r="H5894" s="316" t="s">
        <v>322</v>
      </c>
      <c r="I5894" s="316" t="s">
        <v>659</v>
      </c>
      <c r="J5894" s="316" t="s">
        <v>17</v>
      </c>
      <c r="K5894" s="36">
        <v>28</v>
      </c>
      <c r="L5894" s="317">
        <v>0.24778999388217929</v>
      </c>
      <c r="M5894" s="317">
        <v>0.24778999388217929</v>
      </c>
      <c r="N5894" s="36">
        <v>202</v>
      </c>
      <c r="O5894" s="317">
        <v>0.20160000026226041</v>
      </c>
      <c r="P5894" s="317">
        <v>0.20160000026226041</v>
      </c>
      <c r="Q5894" s="36">
        <v>2024</v>
      </c>
      <c r="R5894" s="317">
        <v>0.2029699981212616</v>
      </c>
      <c r="S5894" s="317">
        <v>0.2029699981212616</v>
      </c>
      <c r="T5894" t="s">
        <v>380</v>
      </c>
      <c r="BA5894" s="395">
        <v>1</v>
      </c>
      <c r="BB5894" s="396" t="s">
        <v>861</v>
      </c>
      <c r="BC5894" t="str">
        <f t="shared" si="511"/>
        <v>RWP</v>
      </c>
      <c r="BD5894" t="str">
        <f t="shared" si="512"/>
        <v>NAoMe_initial_imd_2019</v>
      </c>
      <c r="BE5894" s="397" t="s">
        <v>862</v>
      </c>
      <c r="BF5894" t="str">
        <f t="shared" si="513"/>
        <v>4</v>
      </c>
      <c r="BG5894">
        <f t="shared" si="514"/>
        <v>28</v>
      </c>
      <c r="BH5894" s="398">
        <f t="shared" si="515"/>
        <v>0.24778999388217929</v>
      </c>
      <c r="BO5894" s="33"/>
    </row>
    <row r="5895" spans="1:67">
      <c r="A5895" s="316" t="s">
        <v>27</v>
      </c>
      <c r="B5895" t="s">
        <v>380</v>
      </c>
      <c r="C5895" t="s">
        <v>910</v>
      </c>
      <c r="D5895" t="s">
        <v>314</v>
      </c>
      <c r="E5895" s="316" t="s">
        <v>233</v>
      </c>
      <c r="F5895" s="316" t="s">
        <v>234</v>
      </c>
      <c r="G5895" s="316" t="s">
        <v>448</v>
      </c>
      <c r="H5895" s="316" t="s">
        <v>322</v>
      </c>
      <c r="I5895" s="316" t="s">
        <v>659</v>
      </c>
      <c r="J5895" s="316" t="s">
        <v>295</v>
      </c>
      <c r="K5895" s="36">
        <v>26</v>
      </c>
      <c r="L5895" s="317">
        <v>0.230090007185936</v>
      </c>
      <c r="M5895" s="317">
        <v>0.230090007185936</v>
      </c>
      <c r="N5895" s="36">
        <v>140</v>
      </c>
      <c r="O5895" s="317">
        <v>0.13971999287605291</v>
      </c>
      <c r="P5895" s="317">
        <v>0.13971999287605291</v>
      </c>
      <c r="Q5895" s="36">
        <v>2027</v>
      </c>
      <c r="R5895" s="317">
        <v>0.2032700031995773</v>
      </c>
      <c r="S5895" s="317">
        <v>0.2032700031995773</v>
      </c>
      <c r="T5895" t="s">
        <v>380</v>
      </c>
      <c r="BA5895" s="395">
        <v>1</v>
      </c>
      <c r="BB5895" s="396" t="s">
        <v>861</v>
      </c>
      <c r="BC5895" t="str">
        <f t="shared" si="511"/>
        <v>RWP</v>
      </c>
      <c r="BD5895" t="str">
        <f t="shared" si="512"/>
        <v>NAoMe_initial_imd_2019</v>
      </c>
      <c r="BE5895" s="397" t="s">
        <v>862</v>
      </c>
      <c r="BF5895" t="str">
        <f t="shared" si="513"/>
        <v>5 - least deprived</v>
      </c>
      <c r="BG5895">
        <f t="shared" si="514"/>
        <v>26</v>
      </c>
      <c r="BH5895" s="398">
        <f t="shared" si="515"/>
        <v>0.230090007185936</v>
      </c>
      <c r="BO5895" s="33"/>
    </row>
    <row r="5896" spans="1:67">
      <c r="A5896" s="316" t="s">
        <v>27</v>
      </c>
      <c r="B5896" t="s">
        <v>380</v>
      </c>
      <c r="C5896" t="s">
        <v>910</v>
      </c>
      <c r="D5896" t="s">
        <v>314</v>
      </c>
      <c r="E5896" s="316" t="s">
        <v>233</v>
      </c>
      <c r="F5896" s="316" t="s">
        <v>234</v>
      </c>
      <c r="G5896" s="316" t="s">
        <v>448</v>
      </c>
      <c r="H5896" s="316" t="s">
        <v>322</v>
      </c>
      <c r="I5896" s="316" t="s">
        <v>659</v>
      </c>
      <c r="J5896" s="316" t="s">
        <v>260</v>
      </c>
      <c r="K5896" s="36">
        <v>0</v>
      </c>
      <c r="L5896" s="317">
        <v>0</v>
      </c>
      <c r="M5896" s="317"/>
      <c r="N5896" s="36">
        <v>0</v>
      </c>
      <c r="O5896" s="317">
        <v>0</v>
      </c>
      <c r="P5896" s="317"/>
      <c r="Q5896" s="36">
        <v>0</v>
      </c>
      <c r="R5896" s="317">
        <v>0</v>
      </c>
      <c r="S5896" s="317"/>
      <c r="T5896" t="s">
        <v>380</v>
      </c>
      <c r="BA5896" s="395">
        <v>1</v>
      </c>
      <c r="BB5896" s="396" t="s">
        <v>861</v>
      </c>
      <c r="BC5896" t="str">
        <f t="shared" si="511"/>
        <v>RWP</v>
      </c>
      <c r="BD5896" t="str">
        <f t="shared" si="512"/>
        <v>NAoMe_initial_imd_2019</v>
      </c>
      <c r="BE5896" s="397" t="s">
        <v>862</v>
      </c>
      <c r="BF5896" t="str">
        <f t="shared" si="513"/>
        <v>Unknown</v>
      </c>
      <c r="BG5896">
        <f t="shared" si="514"/>
        <v>0</v>
      </c>
      <c r="BH5896" s="398">
        <f t="shared" si="515"/>
        <v>0</v>
      </c>
      <c r="BO5896" s="33"/>
    </row>
    <row r="5897" spans="1:67">
      <c r="A5897" s="316" t="s">
        <v>27</v>
      </c>
      <c r="B5897" t="s">
        <v>380</v>
      </c>
      <c r="C5897" t="s">
        <v>910</v>
      </c>
      <c r="D5897" t="s">
        <v>314</v>
      </c>
      <c r="E5897" s="316" t="s">
        <v>233</v>
      </c>
      <c r="F5897" s="316" t="s">
        <v>234</v>
      </c>
      <c r="G5897" s="316" t="s">
        <v>448</v>
      </c>
      <c r="H5897" s="316" t="s">
        <v>322</v>
      </c>
      <c r="I5897" s="316" t="s">
        <v>296</v>
      </c>
      <c r="J5897" s="316" t="s">
        <v>297</v>
      </c>
      <c r="K5897" s="36">
        <v>69</v>
      </c>
      <c r="L5897" s="317">
        <v>0.61062002182006836</v>
      </c>
      <c r="M5897" s="317">
        <v>0.62161999940872192</v>
      </c>
      <c r="N5897" s="36">
        <v>521</v>
      </c>
      <c r="O5897" s="317">
        <v>0.51995998620986938</v>
      </c>
      <c r="P5897" s="317">
        <v>0.52947002649307251</v>
      </c>
      <c r="Q5897" s="36">
        <v>5528</v>
      </c>
      <c r="R5897" s="317">
        <v>0.55435001850128174</v>
      </c>
      <c r="S5897" s="317">
        <v>0.56936997175216675</v>
      </c>
      <c r="T5897" t="s">
        <v>380</v>
      </c>
      <c r="BA5897" s="395">
        <v>1</v>
      </c>
      <c r="BB5897" s="396" t="s">
        <v>861</v>
      </c>
      <c r="BC5897" t="str">
        <f t="shared" si="511"/>
        <v>RWP</v>
      </c>
      <c r="BD5897" t="str">
        <f t="shared" si="512"/>
        <v>NAoMe_initial_scarf_731_grp</v>
      </c>
      <c r="BE5897" s="397" t="s">
        <v>862</v>
      </c>
      <c r="BF5897" t="str">
        <f t="shared" si="513"/>
        <v>Fit</v>
      </c>
      <c r="BG5897">
        <f t="shared" si="514"/>
        <v>69</v>
      </c>
      <c r="BH5897" s="398">
        <f t="shared" si="515"/>
        <v>0.61062002182006836</v>
      </c>
      <c r="BO5897" s="33"/>
    </row>
    <row r="5898" spans="1:67">
      <c r="A5898" s="316" t="s">
        <v>27</v>
      </c>
      <c r="B5898" t="s">
        <v>380</v>
      </c>
      <c r="C5898" t="s">
        <v>910</v>
      </c>
      <c r="D5898" t="s">
        <v>314</v>
      </c>
      <c r="E5898" s="316" t="s">
        <v>233</v>
      </c>
      <c r="F5898" s="316" t="s">
        <v>234</v>
      </c>
      <c r="G5898" s="316" t="s">
        <v>448</v>
      </c>
      <c r="H5898" s="316" t="s">
        <v>322</v>
      </c>
      <c r="I5898" s="316" t="s">
        <v>296</v>
      </c>
      <c r="J5898" s="316" t="s">
        <v>298</v>
      </c>
      <c r="K5898" s="36">
        <v>11</v>
      </c>
      <c r="L5898" s="317">
        <v>9.7350001335144043E-2</v>
      </c>
      <c r="M5898" s="317">
        <v>9.9100001156330109E-2</v>
      </c>
      <c r="N5898" s="36">
        <v>150</v>
      </c>
      <c r="O5898" s="317">
        <v>0.14970000088214869</v>
      </c>
      <c r="P5898" s="317">
        <v>0.15243999660015109</v>
      </c>
      <c r="Q5898" s="36">
        <v>1492</v>
      </c>
      <c r="R5898" s="317">
        <v>0.149619996547699</v>
      </c>
      <c r="S5898" s="317">
        <v>0.153669998049736</v>
      </c>
      <c r="T5898" t="s">
        <v>380</v>
      </c>
      <c r="BA5898" s="395">
        <v>1</v>
      </c>
      <c r="BB5898" s="396" t="s">
        <v>861</v>
      </c>
      <c r="BC5898" t="str">
        <f t="shared" si="511"/>
        <v>RWP</v>
      </c>
      <c r="BD5898" t="str">
        <f t="shared" si="512"/>
        <v>NAoMe_initial_scarf_731_grp</v>
      </c>
      <c r="BE5898" s="397" t="s">
        <v>862</v>
      </c>
      <c r="BF5898" t="str">
        <f t="shared" si="513"/>
        <v>Mild frailty</v>
      </c>
      <c r="BG5898">
        <f t="shared" si="514"/>
        <v>11</v>
      </c>
      <c r="BH5898" s="398">
        <f t="shared" si="515"/>
        <v>9.7350001335144043E-2</v>
      </c>
      <c r="BO5898" s="33"/>
    </row>
    <row r="5899" spans="1:67">
      <c r="A5899" s="316" t="s">
        <v>27</v>
      </c>
      <c r="B5899" t="s">
        <v>380</v>
      </c>
      <c r="C5899" t="s">
        <v>910</v>
      </c>
      <c r="D5899" t="s">
        <v>314</v>
      </c>
      <c r="E5899" s="316" t="s">
        <v>233</v>
      </c>
      <c r="F5899" s="316" t="s">
        <v>234</v>
      </c>
      <c r="G5899" s="316" t="s">
        <v>448</v>
      </c>
      <c r="H5899" s="316" t="s">
        <v>322</v>
      </c>
      <c r="I5899" s="316" t="s">
        <v>296</v>
      </c>
      <c r="J5899" s="316" t="s">
        <v>299</v>
      </c>
      <c r="K5899" s="36">
        <v>18</v>
      </c>
      <c r="L5899" s="317">
        <v>0.15929000079631811</v>
      </c>
      <c r="M5899" s="317">
        <v>0.1621599942445755</v>
      </c>
      <c r="N5899" s="36">
        <v>168</v>
      </c>
      <c r="O5899" s="317">
        <v>0.1676599979400635</v>
      </c>
      <c r="P5899" s="317">
        <v>0.17072999477386469</v>
      </c>
      <c r="Q5899" s="36">
        <v>1470</v>
      </c>
      <c r="R5899" s="317">
        <v>0.1474100053310394</v>
      </c>
      <c r="S5899" s="317">
        <v>0.1514099985361099</v>
      </c>
      <c r="T5899" t="s">
        <v>380</v>
      </c>
      <c r="BA5899" s="395">
        <v>1</v>
      </c>
      <c r="BB5899" s="396" t="s">
        <v>861</v>
      </c>
      <c r="BC5899" t="str">
        <f t="shared" si="511"/>
        <v>RWP</v>
      </c>
      <c r="BD5899" t="str">
        <f t="shared" si="512"/>
        <v>NAoMe_initial_scarf_731_grp</v>
      </c>
      <c r="BE5899" s="397" t="s">
        <v>862</v>
      </c>
      <c r="BF5899" t="str">
        <f t="shared" si="513"/>
        <v>Moderate frailty</v>
      </c>
      <c r="BG5899">
        <f t="shared" si="514"/>
        <v>18</v>
      </c>
      <c r="BH5899" s="398">
        <f t="shared" si="515"/>
        <v>0.15929000079631811</v>
      </c>
      <c r="BO5899" s="33"/>
    </row>
    <row r="5900" spans="1:67">
      <c r="A5900" s="316" t="s">
        <v>27</v>
      </c>
      <c r="B5900" t="s">
        <v>380</v>
      </c>
      <c r="C5900" t="s">
        <v>910</v>
      </c>
      <c r="D5900" t="s">
        <v>314</v>
      </c>
      <c r="E5900" s="316" t="s">
        <v>233</v>
      </c>
      <c r="F5900" s="316" t="s">
        <v>234</v>
      </c>
      <c r="G5900" s="316" t="s">
        <v>448</v>
      </c>
      <c r="H5900" s="316" t="s">
        <v>322</v>
      </c>
      <c r="I5900" s="316" t="s">
        <v>296</v>
      </c>
      <c r="J5900" s="316" t="s">
        <v>353</v>
      </c>
      <c r="K5900" s="36">
        <v>2</v>
      </c>
      <c r="L5900" s="317">
        <v>1.7699999734759331E-2</v>
      </c>
      <c r="M5900" s="317"/>
      <c r="N5900" s="36">
        <v>18</v>
      </c>
      <c r="O5900" s="317">
        <v>1.7960000783205029E-2</v>
      </c>
      <c r="P5900" s="317"/>
      <c r="Q5900" s="36">
        <v>263</v>
      </c>
      <c r="R5900" s="317">
        <v>2.6370000094175339E-2</v>
      </c>
      <c r="S5900" s="317"/>
      <c r="T5900" t="s">
        <v>380</v>
      </c>
      <c r="BA5900" s="395">
        <v>1</v>
      </c>
      <c r="BB5900" s="396" t="s">
        <v>861</v>
      </c>
      <c r="BC5900" t="str">
        <f t="shared" si="511"/>
        <v>RWP</v>
      </c>
      <c r="BD5900" t="str">
        <f t="shared" si="512"/>
        <v>NAoMe_initial_scarf_731_grp</v>
      </c>
      <c r="BE5900" s="397" t="s">
        <v>862</v>
      </c>
      <c r="BF5900" t="str">
        <f t="shared" si="513"/>
        <v>Not in HESAPC</v>
      </c>
      <c r="BG5900">
        <f t="shared" si="514"/>
        <v>2</v>
      </c>
      <c r="BH5900" s="398">
        <f t="shared" si="515"/>
        <v>1.7699999734759331E-2</v>
      </c>
      <c r="BO5900" s="33"/>
    </row>
    <row r="5901" spans="1:67">
      <c r="A5901" s="316" t="s">
        <v>27</v>
      </c>
      <c r="B5901" t="s">
        <v>380</v>
      </c>
      <c r="C5901" t="s">
        <v>910</v>
      </c>
      <c r="D5901" t="s">
        <v>314</v>
      </c>
      <c r="E5901" s="316" t="s">
        <v>233</v>
      </c>
      <c r="F5901" s="316" t="s">
        <v>234</v>
      </c>
      <c r="G5901" s="316" t="s">
        <v>448</v>
      </c>
      <c r="H5901" s="316" t="s">
        <v>322</v>
      </c>
      <c r="I5901" s="316" t="s">
        <v>296</v>
      </c>
      <c r="J5901" s="316" t="s">
        <v>300</v>
      </c>
      <c r="K5901" s="36">
        <v>13</v>
      </c>
      <c r="L5901" s="317">
        <v>0.1150399968028069</v>
      </c>
      <c r="M5901" s="317">
        <v>0.1171199977397919</v>
      </c>
      <c r="N5901" s="36">
        <v>145</v>
      </c>
      <c r="O5901" s="317">
        <v>0.1447100043296814</v>
      </c>
      <c r="P5901" s="317">
        <v>0.1473599970340729</v>
      </c>
      <c r="Q5901" s="36">
        <v>1219</v>
      </c>
      <c r="R5901" s="317">
        <v>0.1222399994730949</v>
      </c>
      <c r="S5901" s="317">
        <v>0.12555000185966489</v>
      </c>
      <c r="T5901" t="s">
        <v>380</v>
      </c>
      <c r="BA5901" s="395">
        <v>1</v>
      </c>
      <c r="BB5901" s="396" t="s">
        <v>861</v>
      </c>
      <c r="BC5901" t="str">
        <f t="shared" si="511"/>
        <v>RWP</v>
      </c>
      <c r="BD5901" t="str">
        <f t="shared" si="512"/>
        <v>NAoMe_initial_scarf_731_grp</v>
      </c>
      <c r="BE5901" s="397" t="s">
        <v>862</v>
      </c>
      <c r="BF5901" t="str">
        <f t="shared" si="513"/>
        <v>Severe frailty</v>
      </c>
      <c r="BG5901">
        <f t="shared" si="514"/>
        <v>13</v>
      </c>
      <c r="BH5901" s="398">
        <f t="shared" si="515"/>
        <v>0.1150399968028069</v>
      </c>
      <c r="BO5901" s="33"/>
    </row>
    <row r="5902" spans="1:67">
      <c r="A5902" s="316" t="s">
        <v>27</v>
      </c>
      <c r="B5902" t="s">
        <v>380</v>
      </c>
      <c r="C5902" t="s">
        <v>910</v>
      </c>
      <c r="D5902" t="s">
        <v>314</v>
      </c>
      <c r="E5902" s="316" t="s">
        <v>235</v>
      </c>
      <c r="F5902" s="316" t="s">
        <v>935</v>
      </c>
      <c r="G5902" s="316" t="s">
        <v>433</v>
      </c>
      <c r="H5902" s="316" t="s">
        <v>315</v>
      </c>
      <c r="I5902" s="316" t="s">
        <v>310</v>
      </c>
      <c r="J5902" s="316" t="s">
        <v>277</v>
      </c>
      <c r="K5902" s="36">
        <v>0</v>
      </c>
      <c r="L5902" s="317">
        <v>0</v>
      </c>
      <c r="M5902" s="317"/>
      <c r="N5902" s="36">
        <v>2</v>
      </c>
      <c r="O5902" s="317">
        <v>4.980000201612711E-3</v>
      </c>
      <c r="P5902" s="317"/>
      <c r="Q5902" s="36">
        <v>70</v>
      </c>
      <c r="R5902" s="317">
        <v>7.0199999026954174E-3</v>
      </c>
      <c r="S5902" s="317"/>
      <c r="T5902" t="s">
        <v>380</v>
      </c>
      <c r="BA5902" s="395">
        <v>1</v>
      </c>
      <c r="BB5902" s="396" t="s">
        <v>861</v>
      </c>
      <c r="BC5902" t="str">
        <f t="shared" si="511"/>
        <v>RRF</v>
      </c>
      <c r="BD5902" t="str">
        <f t="shared" si="512"/>
        <v>NAoMe_initial_age_decades_80cap</v>
      </c>
      <c r="BE5902" s="397" t="s">
        <v>862</v>
      </c>
      <c r="BF5902" t="str">
        <f t="shared" si="513"/>
        <v>18-29 yrs</v>
      </c>
      <c r="BG5902">
        <f t="shared" si="514"/>
        <v>0</v>
      </c>
      <c r="BH5902" s="398">
        <f t="shared" si="515"/>
        <v>0</v>
      </c>
      <c r="BO5902" s="33"/>
    </row>
    <row r="5903" spans="1:67">
      <c r="A5903" s="316" t="s">
        <v>27</v>
      </c>
      <c r="B5903" t="s">
        <v>380</v>
      </c>
      <c r="C5903" t="s">
        <v>910</v>
      </c>
      <c r="D5903" t="s">
        <v>314</v>
      </c>
      <c r="E5903" s="316" t="s">
        <v>235</v>
      </c>
      <c r="F5903" s="316" t="s">
        <v>935</v>
      </c>
      <c r="G5903" s="316" t="s">
        <v>433</v>
      </c>
      <c r="H5903" s="316" t="s">
        <v>315</v>
      </c>
      <c r="I5903" s="316" t="s">
        <v>310</v>
      </c>
      <c r="J5903" s="316" t="s">
        <v>278</v>
      </c>
      <c r="K5903" s="36">
        <v>2</v>
      </c>
      <c r="L5903" s="317">
        <v>3.7039998918771737E-2</v>
      </c>
      <c r="M5903" s="317"/>
      <c r="N5903" s="36">
        <v>16</v>
      </c>
      <c r="O5903" s="317">
        <v>3.9799999445676797E-2</v>
      </c>
      <c r="P5903" s="317"/>
      <c r="Q5903" s="36">
        <v>429</v>
      </c>
      <c r="R5903" s="317">
        <v>4.3019998818635941E-2</v>
      </c>
      <c r="S5903" s="317"/>
      <c r="T5903" t="s">
        <v>380</v>
      </c>
      <c r="BA5903" s="395">
        <v>1</v>
      </c>
      <c r="BB5903" s="396" t="s">
        <v>861</v>
      </c>
      <c r="BC5903" t="str">
        <f t="shared" si="511"/>
        <v>RRF</v>
      </c>
      <c r="BD5903" t="str">
        <f t="shared" si="512"/>
        <v>NAoMe_initial_age_decades_80cap</v>
      </c>
      <c r="BE5903" s="397" t="s">
        <v>862</v>
      </c>
      <c r="BF5903" t="str">
        <f t="shared" si="513"/>
        <v>30-39 yrs</v>
      </c>
      <c r="BG5903">
        <f t="shared" si="514"/>
        <v>2</v>
      </c>
      <c r="BH5903" s="398">
        <f t="shared" si="515"/>
        <v>3.7039998918771737E-2</v>
      </c>
      <c r="BO5903" s="33"/>
    </row>
    <row r="5904" spans="1:67">
      <c r="A5904" s="316" t="s">
        <v>27</v>
      </c>
      <c r="B5904" t="s">
        <v>380</v>
      </c>
      <c r="C5904" t="s">
        <v>910</v>
      </c>
      <c r="D5904" t="s">
        <v>314</v>
      </c>
      <c r="E5904" s="316" t="s">
        <v>235</v>
      </c>
      <c r="F5904" s="316" t="s">
        <v>935</v>
      </c>
      <c r="G5904" s="316" t="s">
        <v>433</v>
      </c>
      <c r="H5904" s="316" t="s">
        <v>315</v>
      </c>
      <c r="I5904" s="316" t="s">
        <v>310</v>
      </c>
      <c r="J5904" s="316" t="s">
        <v>279</v>
      </c>
      <c r="K5904" s="36">
        <v>6</v>
      </c>
      <c r="L5904" s="317">
        <v>0.1111100018024445</v>
      </c>
      <c r="M5904" s="317"/>
      <c r="N5904" s="36">
        <v>40</v>
      </c>
      <c r="O5904" s="317">
        <v>9.9500000476837158E-2</v>
      </c>
      <c r="P5904" s="317"/>
      <c r="Q5904" s="36">
        <v>1024</v>
      </c>
      <c r="R5904" s="317">
        <v>0.1026899963617325</v>
      </c>
      <c r="S5904" s="317"/>
      <c r="T5904" t="s">
        <v>380</v>
      </c>
      <c r="BA5904" s="395">
        <v>1</v>
      </c>
      <c r="BB5904" s="396" t="s">
        <v>861</v>
      </c>
      <c r="BC5904" t="str">
        <f t="shared" si="511"/>
        <v>RRF</v>
      </c>
      <c r="BD5904" t="str">
        <f t="shared" si="512"/>
        <v>NAoMe_initial_age_decades_80cap</v>
      </c>
      <c r="BE5904" s="397" t="s">
        <v>862</v>
      </c>
      <c r="BF5904" t="str">
        <f t="shared" si="513"/>
        <v>40-49 yrs</v>
      </c>
      <c r="BG5904">
        <f t="shared" si="514"/>
        <v>6</v>
      </c>
      <c r="BH5904" s="398">
        <f t="shared" si="515"/>
        <v>0.1111100018024445</v>
      </c>
      <c r="BO5904" s="33"/>
    </row>
    <row r="5905" spans="1:67">
      <c r="A5905" s="316" t="s">
        <v>27</v>
      </c>
      <c r="B5905" t="s">
        <v>380</v>
      </c>
      <c r="C5905" t="s">
        <v>910</v>
      </c>
      <c r="D5905" t="s">
        <v>314</v>
      </c>
      <c r="E5905" s="316" t="s">
        <v>235</v>
      </c>
      <c r="F5905" s="316" t="s">
        <v>935</v>
      </c>
      <c r="G5905" s="316" t="s">
        <v>433</v>
      </c>
      <c r="H5905" s="316" t="s">
        <v>315</v>
      </c>
      <c r="I5905" s="316" t="s">
        <v>310</v>
      </c>
      <c r="J5905" s="316" t="s">
        <v>280</v>
      </c>
      <c r="K5905" s="36">
        <v>15</v>
      </c>
      <c r="L5905" s="317">
        <v>0.27777999639511108</v>
      </c>
      <c r="M5905" s="317"/>
      <c r="N5905" s="36">
        <v>79</v>
      </c>
      <c r="O5905" s="317">
        <v>0.19652000069618231</v>
      </c>
      <c r="P5905" s="317"/>
      <c r="Q5905" s="36">
        <v>1733</v>
      </c>
      <c r="R5905" s="317">
        <v>0.17378999292850489</v>
      </c>
      <c r="S5905" s="317"/>
      <c r="T5905" t="s">
        <v>380</v>
      </c>
      <c r="BA5905" s="395">
        <v>1</v>
      </c>
      <c r="BB5905" s="396" t="s">
        <v>861</v>
      </c>
      <c r="BC5905" t="str">
        <f t="shared" si="511"/>
        <v>RRF</v>
      </c>
      <c r="BD5905" t="str">
        <f t="shared" si="512"/>
        <v>NAoMe_initial_age_decades_80cap</v>
      </c>
      <c r="BE5905" s="397" t="s">
        <v>862</v>
      </c>
      <c r="BF5905" t="str">
        <f t="shared" si="513"/>
        <v>50-59 yrs</v>
      </c>
      <c r="BG5905">
        <f t="shared" si="514"/>
        <v>15</v>
      </c>
      <c r="BH5905" s="398">
        <f t="shared" si="515"/>
        <v>0.27777999639511108</v>
      </c>
      <c r="BO5905" s="33"/>
    </row>
    <row r="5906" spans="1:67">
      <c r="A5906" s="316" t="s">
        <v>27</v>
      </c>
      <c r="B5906" t="s">
        <v>380</v>
      </c>
      <c r="C5906" t="s">
        <v>910</v>
      </c>
      <c r="D5906" t="s">
        <v>314</v>
      </c>
      <c r="E5906" s="316" t="s">
        <v>235</v>
      </c>
      <c r="F5906" s="316" t="s">
        <v>935</v>
      </c>
      <c r="G5906" s="316" t="s">
        <v>433</v>
      </c>
      <c r="H5906" s="316" t="s">
        <v>315</v>
      </c>
      <c r="I5906" s="316" t="s">
        <v>310</v>
      </c>
      <c r="J5906" s="316" t="s">
        <v>281</v>
      </c>
      <c r="K5906" s="36">
        <v>5</v>
      </c>
      <c r="L5906" s="317">
        <v>9.2589996755123138E-2</v>
      </c>
      <c r="M5906" s="317"/>
      <c r="N5906" s="36">
        <v>80</v>
      </c>
      <c r="O5906" s="317">
        <v>0.19900000095367429</v>
      </c>
      <c r="P5906" s="317"/>
      <c r="Q5906" s="36">
        <v>1931</v>
      </c>
      <c r="R5906" s="317">
        <v>0.19363999366760251</v>
      </c>
      <c r="S5906" s="317"/>
      <c r="T5906" t="s">
        <v>380</v>
      </c>
      <c r="BA5906" s="395">
        <v>1</v>
      </c>
      <c r="BB5906" s="396" t="s">
        <v>861</v>
      </c>
      <c r="BC5906" t="str">
        <f t="shared" si="511"/>
        <v>RRF</v>
      </c>
      <c r="BD5906" t="str">
        <f t="shared" si="512"/>
        <v>NAoMe_initial_age_decades_80cap</v>
      </c>
      <c r="BE5906" s="397" t="s">
        <v>862</v>
      </c>
      <c r="BF5906" t="str">
        <f t="shared" si="513"/>
        <v>60-69 yrs</v>
      </c>
      <c r="BG5906">
        <f t="shared" si="514"/>
        <v>5</v>
      </c>
      <c r="BH5906" s="398">
        <f t="shared" si="515"/>
        <v>9.2589996755123138E-2</v>
      </c>
      <c r="BO5906" s="33"/>
    </row>
    <row r="5907" spans="1:67">
      <c r="A5907" s="316" t="s">
        <v>27</v>
      </c>
      <c r="B5907" t="s">
        <v>380</v>
      </c>
      <c r="C5907" t="s">
        <v>910</v>
      </c>
      <c r="D5907" t="s">
        <v>314</v>
      </c>
      <c r="E5907" s="316" t="s">
        <v>235</v>
      </c>
      <c r="F5907" s="316" t="s">
        <v>935</v>
      </c>
      <c r="G5907" s="316" t="s">
        <v>433</v>
      </c>
      <c r="H5907" s="316" t="s">
        <v>315</v>
      </c>
      <c r="I5907" s="316" t="s">
        <v>310</v>
      </c>
      <c r="J5907" s="316" t="s">
        <v>282</v>
      </c>
      <c r="K5907" s="36">
        <v>12</v>
      </c>
      <c r="L5907" s="317">
        <v>0.22222000360488889</v>
      </c>
      <c r="M5907" s="317"/>
      <c r="N5907" s="36">
        <v>84</v>
      </c>
      <c r="O5907" s="317">
        <v>0.20895999670028689</v>
      </c>
      <c r="P5907" s="317"/>
      <c r="Q5907" s="36">
        <v>2493</v>
      </c>
      <c r="R5907" s="317">
        <v>0.25</v>
      </c>
      <c r="S5907" s="317"/>
      <c r="T5907" t="s">
        <v>380</v>
      </c>
      <c r="BA5907" s="395">
        <v>1</v>
      </c>
      <c r="BB5907" s="396" t="s">
        <v>861</v>
      </c>
      <c r="BC5907" t="str">
        <f t="shared" si="511"/>
        <v>RRF</v>
      </c>
      <c r="BD5907" t="str">
        <f t="shared" si="512"/>
        <v>NAoMe_initial_age_decades_80cap</v>
      </c>
      <c r="BE5907" s="397" t="s">
        <v>862</v>
      </c>
      <c r="BF5907" t="str">
        <f t="shared" si="513"/>
        <v>70-79 yrs</v>
      </c>
      <c r="BG5907">
        <f t="shared" si="514"/>
        <v>12</v>
      </c>
      <c r="BH5907" s="398">
        <f t="shared" si="515"/>
        <v>0.22222000360488889</v>
      </c>
      <c r="BO5907" s="33"/>
    </row>
    <row r="5908" spans="1:67">
      <c r="A5908" s="316" t="s">
        <v>27</v>
      </c>
      <c r="B5908" t="s">
        <v>380</v>
      </c>
      <c r="C5908" t="s">
        <v>910</v>
      </c>
      <c r="D5908" t="s">
        <v>314</v>
      </c>
      <c r="E5908" s="316" t="s">
        <v>235</v>
      </c>
      <c r="F5908" s="316" t="s">
        <v>935</v>
      </c>
      <c r="G5908" s="316" t="s">
        <v>433</v>
      </c>
      <c r="H5908" s="316" t="s">
        <v>315</v>
      </c>
      <c r="I5908" s="316" t="s">
        <v>310</v>
      </c>
      <c r="J5908" s="316" t="s">
        <v>283</v>
      </c>
      <c r="K5908" s="36">
        <v>14</v>
      </c>
      <c r="L5908" s="317">
        <v>0.25925999879837042</v>
      </c>
      <c r="M5908" s="317"/>
      <c r="N5908" s="36">
        <v>101</v>
      </c>
      <c r="O5908" s="317">
        <v>0.25123998522758478</v>
      </c>
      <c r="P5908" s="317"/>
      <c r="Q5908" s="36">
        <v>2292</v>
      </c>
      <c r="R5908" s="317">
        <v>0.2298399955034256</v>
      </c>
      <c r="S5908" s="317"/>
      <c r="T5908" t="s">
        <v>380</v>
      </c>
      <c r="BA5908" s="395">
        <v>1</v>
      </c>
      <c r="BB5908" s="396" t="s">
        <v>861</v>
      </c>
      <c r="BC5908" t="str">
        <f t="shared" si="511"/>
        <v>RRF</v>
      </c>
      <c r="BD5908" t="str">
        <f t="shared" si="512"/>
        <v>NAoMe_initial_age_decades_80cap</v>
      </c>
      <c r="BE5908" s="397" t="s">
        <v>862</v>
      </c>
      <c r="BF5908" t="str">
        <f t="shared" si="513"/>
        <v>80+ yrs</v>
      </c>
      <c r="BG5908">
        <f t="shared" si="514"/>
        <v>14</v>
      </c>
      <c r="BH5908" s="398">
        <f t="shared" si="515"/>
        <v>0.25925999879837042</v>
      </c>
      <c r="BO5908" s="33"/>
    </row>
    <row r="5909" spans="1:67">
      <c r="A5909" s="316" t="s">
        <v>27</v>
      </c>
      <c r="B5909" t="s">
        <v>380</v>
      </c>
      <c r="C5909" t="s">
        <v>910</v>
      </c>
      <c r="D5909" t="s">
        <v>314</v>
      </c>
      <c r="E5909" s="316" t="s">
        <v>235</v>
      </c>
      <c r="F5909" s="316" t="s">
        <v>935</v>
      </c>
      <c r="G5909" s="316" t="s">
        <v>433</v>
      </c>
      <c r="H5909" s="316" t="s">
        <v>315</v>
      </c>
      <c r="I5909" s="316" t="s">
        <v>341</v>
      </c>
      <c r="J5909" s="316" t="s">
        <v>13</v>
      </c>
      <c r="K5909" s="36">
        <v>32</v>
      </c>
      <c r="L5909" s="317">
        <v>0.59258997440338135</v>
      </c>
      <c r="M5909" s="317">
        <v>0.65306001901626587</v>
      </c>
      <c r="N5909" s="36">
        <v>243</v>
      </c>
      <c r="O5909" s="317">
        <v>0.60448002815246582</v>
      </c>
      <c r="P5909" s="317">
        <v>0.63116997480392456</v>
      </c>
      <c r="Q5909" s="36">
        <v>6753</v>
      </c>
      <c r="R5909" s="317">
        <v>0.67720001935958862</v>
      </c>
      <c r="S5909" s="317">
        <v>0.69554001092910767</v>
      </c>
      <c r="T5909" t="s">
        <v>380</v>
      </c>
      <c r="BA5909" s="395">
        <v>1</v>
      </c>
      <c r="BB5909" s="396" t="s">
        <v>861</v>
      </c>
      <c r="BC5909" t="str">
        <f t="shared" si="511"/>
        <v>RRF</v>
      </c>
      <c r="BD5909" t="str">
        <f t="shared" si="512"/>
        <v>NAoMe_initial_ch_score_2cap</v>
      </c>
      <c r="BE5909" s="397" t="s">
        <v>862</v>
      </c>
      <c r="BF5909" t="str">
        <f t="shared" si="513"/>
        <v>0</v>
      </c>
      <c r="BG5909">
        <f t="shared" si="514"/>
        <v>32</v>
      </c>
      <c r="BH5909" s="398">
        <f t="shared" si="515"/>
        <v>0.59258997440338135</v>
      </c>
      <c r="BO5909" s="33"/>
    </row>
    <row r="5910" spans="1:67">
      <c r="A5910" s="316" t="s">
        <v>27</v>
      </c>
      <c r="B5910" t="s">
        <v>380</v>
      </c>
      <c r="C5910" t="s">
        <v>910</v>
      </c>
      <c r="D5910" t="s">
        <v>314</v>
      </c>
      <c r="E5910" s="316" t="s">
        <v>235</v>
      </c>
      <c r="F5910" s="316" t="s">
        <v>935</v>
      </c>
      <c r="G5910" s="316" t="s">
        <v>433</v>
      </c>
      <c r="H5910" s="316" t="s">
        <v>315</v>
      </c>
      <c r="I5910" s="316" t="s">
        <v>341</v>
      </c>
      <c r="J5910" s="316" t="s">
        <v>14</v>
      </c>
      <c r="K5910" s="36">
        <v>9</v>
      </c>
      <c r="L5910" s="317">
        <v>0.1666699945926666</v>
      </c>
      <c r="M5910" s="317">
        <v>0.18366999924182889</v>
      </c>
      <c r="N5910" s="36">
        <v>80</v>
      </c>
      <c r="O5910" s="317">
        <v>0.19900000095367429</v>
      </c>
      <c r="P5910" s="317">
        <v>0.2077900022268295</v>
      </c>
      <c r="Q5910" s="36">
        <v>1630</v>
      </c>
      <c r="R5910" s="317">
        <v>0.16346000134944921</v>
      </c>
      <c r="S5910" s="317">
        <v>0.16788999736309049</v>
      </c>
      <c r="T5910" t="s">
        <v>380</v>
      </c>
      <c r="BA5910" s="395">
        <v>1</v>
      </c>
      <c r="BB5910" s="396" t="s">
        <v>861</v>
      </c>
      <c r="BC5910" t="str">
        <f t="shared" si="511"/>
        <v>RRF</v>
      </c>
      <c r="BD5910" t="str">
        <f t="shared" si="512"/>
        <v>NAoMe_initial_ch_score_2cap</v>
      </c>
      <c r="BE5910" s="397" t="s">
        <v>862</v>
      </c>
      <c r="BF5910" t="str">
        <f t="shared" si="513"/>
        <v>1</v>
      </c>
      <c r="BG5910">
        <f t="shared" si="514"/>
        <v>9</v>
      </c>
      <c r="BH5910" s="398">
        <f t="shared" si="515"/>
        <v>0.1666699945926666</v>
      </c>
      <c r="BO5910" s="33"/>
    </row>
    <row r="5911" spans="1:67">
      <c r="A5911" s="316" t="s">
        <v>27</v>
      </c>
      <c r="B5911" t="s">
        <v>380</v>
      </c>
      <c r="C5911" t="s">
        <v>910</v>
      </c>
      <c r="D5911" t="s">
        <v>314</v>
      </c>
      <c r="E5911" s="316" t="s">
        <v>235</v>
      </c>
      <c r="F5911" s="316" t="s">
        <v>935</v>
      </c>
      <c r="G5911" s="316" t="s">
        <v>433</v>
      </c>
      <c r="H5911" s="316" t="s">
        <v>315</v>
      </c>
      <c r="I5911" s="316" t="s">
        <v>341</v>
      </c>
      <c r="J5911" s="316" t="s">
        <v>301</v>
      </c>
      <c r="K5911" s="36">
        <v>8</v>
      </c>
      <c r="L5911" s="317">
        <v>0.1481499969959259</v>
      </c>
      <c r="M5911" s="317">
        <v>0.16326999664306641</v>
      </c>
      <c r="N5911" s="36">
        <v>62</v>
      </c>
      <c r="O5911" s="317">
        <v>0.15422999858856201</v>
      </c>
      <c r="P5911" s="317">
        <v>0.1610399931669235</v>
      </c>
      <c r="Q5911" s="36">
        <v>1326</v>
      </c>
      <c r="R5911" s="317">
        <v>0.132970005273819</v>
      </c>
      <c r="S5911" s="317">
        <v>0.13657000660896301</v>
      </c>
      <c r="T5911" t="s">
        <v>380</v>
      </c>
      <c r="BA5911" s="395">
        <v>1</v>
      </c>
      <c r="BB5911" s="396" t="s">
        <v>861</v>
      </c>
      <c r="BC5911" t="str">
        <f t="shared" si="511"/>
        <v>RRF</v>
      </c>
      <c r="BD5911" t="str">
        <f t="shared" si="512"/>
        <v>NAoMe_initial_ch_score_2cap</v>
      </c>
      <c r="BE5911" s="397" t="s">
        <v>862</v>
      </c>
      <c r="BF5911" t="str">
        <f t="shared" si="513"/>
        <v>2+</v>
      </c>
      <c r="BG5911">
        <f t="shared" si="514"/>
        <v>8</v>
      </c>
      <c r="BH5911" s="398">
        <f t="shared" si="515"/>
        <v>0.1481499969959259</v>
      </c>
      <c r="BO5911" s="33"/>
    </row>
    <row r="5912" spans="1:67">
      <c r="A5912" s="316" t="s">
        <v>27</v>
      </c>
      <c r="B5912" t="s">
        <v>380</v>
      </c>
      <c r="C5912" t="s">
        <v>910</v>
      </c>
      <c r="D5912" t="s">
        <v>314</v>
      </c>
      <c r="E5912" s="316" t="s">
        <v>235</v>
      </c>
      <c r="F5912" s="316" t="s">
        <v>935</v>
      </c>
      <c r="G5912" s="316" t="s">
        <v>433</v>
      </c>
      <c r="H5912" s="316" t="s">
        <v>315</v>
      </c>
      <c r="I5912" s="316" t="s">
        <v>341</v>
      </c>
      <c r="J5912" s="316" t="s">
        <v>260</v>
      </c>
      <c r="K5912" s="36">
        <v>5</v>
      </c>
      <c r="L5912" s="317">
        <v>9.2589996755123138E-2</v>
      </c>
      <c r="M5912" s="317"/>
      <c r="N5912" s="36">
        <v>17</v>
      </c>
      <c r="O5912" s="317">
        <v>4.2289998382329941E-2</v>
      </c>
      <c r="P5912" s="317"/>
      <c r="Q5912" s="36">
        <v>263</v>
      </c>
      <c r="R5912" s="317">
        <v>2.6370000094175339E-2</v>
      </c>
      <c r="S5912" s="317"/>
      <c r="T5912" t="s">
        <v>380</v>
      </c>
      <c r="BA5912" s="395">
        <v>1</v>
      </c>
      <c r="BB5912" s="396" t="s">
        <v>861</v>
      </c>
      <c r="BC5912" t="str">
        <f t="shared" si="511"/>
        <v>RRF</v>
      </c>
      <c r="BD5912" t="str">
        <f t="shared" si="512"/>
        <v>NAoMe_initial_ch_score_2cap</v>
      </c>
      <c r="BE5912" s="397" t="s">
        <v>862</v>
      </c>
      <c r="BF5912" t="str">
        <f t="shared" si="513"/>
        <v>Unknown</v>
      </c>
      <c r="BG5912">
        <f t="shared" si="514"/>
        <v>5</v>
      </c>
      <c r="BH5912" s="398">
        <f t="shared" si="515"/>
        <v>9.2589996755123138E-2</v>
      </c>
      <c r="BO5912" s="33"/>
    </row>
    <row r="5913" spans="1:67">
      <c r="A5913" s="316" t="s">
        <v>27</v>
      </c>
      <c r="B5913" t="s">
        <v>380</v>
      </c>
      <c r="C5913" t="s">
        <v>910</v>
      </c>
      <c r="D5913" t="s">
        <v>314</v>
      </c>
      <c r="E5913" s="316" t="s">
        <v>235</v>
      </c>
      <c r="F5913" s="316" t="s">
        <v>935</v>
      </c>
      <c r="G5913" s="316" t="s">
        <v>433</v>
      </c>
      <c r="H5913" s="316" t="s">
        <v>315</v>
      </c>
      <c r="I5913" s="316" t="s">
        <v>309</v>
      </c>
      <c r="J5913" s="316" t="s">
        <v>289</v>
      </c>
      <c r="K5913" s="36">
        <v>15</v>
      </c>
      <c r="L5913" s="317">
        <v>0.27777999639511108</v>
      </c>
      <c r="M5913" s="317"/>
      <c r="N5913" s="36">
        <v>131</v>
      </c>
      <c r="O5913" s="317">
        <v>0.32587000727653498</v>
      </c>
      <c r="P5913" s="317"/>
      <c r="Q5913" s="36">
        <v>3283</v>
      </c>
      <c r="R5913" s="317">
        <v>0.3292199969291687</v>
      </c>
      <c r="S5913" s="317"/>
      <c r="T5913" t="s">
        <v>380</v>
      </c>
      <c r="BA5913" s="395">
        <v>1</v>
      </c>
      <c r="BB5913" s="396" t="s">
        <v>861</v>
      </c>
      <c r="BC5913" t="str">
        <f t="shared" si="511"/>
        <v>RRF</v>
      </c>
      <c r="BD5913" t="str">
        <f t="shared" si="512"/>
        <v>NAoMe_initial_diagnosis_year</v>
      </c>
      <c r="BE5913" s="397" t="s">
        <v>862</v>
      </c>
      <c r="BF5913" t="str">
        <f t="shared" si="513"/>
        <v>2021</v>
      </c>
      <c r="BG5913">
        <f t="shared" si="514"/>
        <v>15</v>
      </c>
      <c r="BH5913" s="398">
        <f t="shared" si="515"/>
        <v>0.27777999639511108</v>
      </c>
      <c r="BO5913" s="33"/>
    </row>
    <row r="5914" spans="1:67">
      <c r="A5914" s="316" t="s">
        <v>27</v>
      </c>
      <c r="B5914" t="s">
        <v>380</v>
      </c>
      <c r="C5914" t="s">
        <v>910</v>
      </c>
      <c r="D5914" t="s">
        <v>314</v>
      </c>
      <c r="E5914" s="316" t="s">
        <v>235</v>
      </c>
      <c r="F5914" s="316" t="s">
        <v>935</v>
      </c>
      <c r="G5914" s="316" t="s">
        <v>433</v>
      </c>
      <c r="H5914" s="316" t="s">
        <v>315</v>
      </c>
      <c r="I5914" s="316" t="s">
        <v>309</v>
      </c>
      <c r="J5914" s="316" t="s">
        <v>816</v>
      </c>
      <c r="K5914" s="36">
        <v>21</v>
      </c>
      <c r="L5914" s="317">
        <v>0.38888999819755549</v>
      </c>
      <c r="M5914" s="317"/>
      <c r="N5914" s="36">
        <v>137</v>
      </c>
      <c r="O5914" s="317">
        <v>0.34079998731613159</v>
      </c>
      <c r="P5914" s="317"/>
      <c r="Q5914" s="36">
        <v>3315</v>
      </c>
      <c r="R5914" s="317">
        <v>0.33243000507354742</v>
      </c>
      <c r="S5914" s="317"/>
      <c r="T5914" t="s">
        <v>380</v>
      </c>
      <c r="BA5914" s="395">
        <v>1</v>
      </c>
      <c r="BB5914" s="396" t="s">
        <v>861</v>
      </c>
      <c r="BC5914" t="str">
        <f t="shared" si="511"/>
        <v>RRF</v>
      </c>
      <c r="BD5914" t="str">
        <f t="shared" si="512"/>
        <v>NAoMe_initial_diagnosis_year</v>
      </c>
      <c r="BE5914" s="397" t="s">
        <v>862</v>
      </c>
      <c r="BF5914" t="str">
        <f t="shared" si="513"/>
        <v>2022</v>
      </c>
      <c r="BG5914">
        <f t="shared" si="514"/>
        <v>21</v>
      </c>
      <c r="BH5914" s="398">
        <f t="shared" si="515"/>
        <v>0.38888999819755549</v>
      </c>
      <c r="BO5914" s="33"/>
    </row>
    <row r="5915" spans="1:67">
      <c r="A5915" s="316" t="s">
        <v>27</v>
      </c>
      <c r="B5915" t="s">
        <v>380</v>
      </c>
      <c r="C5915" t="s">
        <v>910</v>
      </c>
      <c r="D5915" t="s">
        <v>314</v>
      </c>
      <c r="E5915" s="316" t="s">
        <v>235</v>
      </c>
      <c r="F5915" s="316" t="s">
        <v>935</v>
      </c>
      <c r="G5915" s="316" t="s">
        <v>433</v>
      </c>
      <c r="H5915" s="316" t="s">
        <v>315</v>
      </c>
      <c r="I5915" s="316" t="s">
        <v>309</v>
      </c>
      <c r="J5915" s="316" t="s">
        <v>946</v>
      </c>
      <c r="K5915" s="36">
        <v>18</v>
      </c>
      <c r="L5915" s="317">
        <v>0.33333000540733337</v>
      </c>
      <c r="M5915" s="317"/>
      <c r="N5915" s="36">
        <v>134</v>
      </c>
      <c r="O5915" s="317">
        <v>0.33333000540733337</v>
      </c>
      <c r="P5915" s="317"/>
      <c r="Q5915" s="36">
        <v>3374</v>
      </c>
      <c r="R5915" s="317">
        <v>0.33834999799728388</v>
      </c>
      <c r="S5915" s="317"/>
      <c r="T5915" t="s">
        <v>380</v>
      </c>
      <c r="BA5915" s="395">
        <v>1</v>
      </c>
      <c r="BB5915" s="396" t="s">
        <v>861</v>
      </c>
      <c r="BC5915" t="str">
        <f t="shared" si="511"/>
        <v>RRF</v>
      </c>
      <c r="BD5915" t="str">
        <f t="shared" si="512"/>
        <v>NAoMe_initial_diagnosis_year</v>
      </c>
      <c r="BE5915" s="397" t="s">
        <v>862</v>
      </c>
      <c r="BF5915" t="str">
        <f t="shared" si="513"/>
        <v>2023</v>
      </c>
      <c r="BG5915">
        <f t="shared" si="514"/>
        <v>18</v>
      </c>
      <c r="BH5915" s="398">
        <f t="shared" si="515"/>
        <v>0.33333000540733337</v>
      </c>
      <c r="BO5915" s="33"/>
    </row>
    <row r="5916" spans="1:67">
      <c r="A5916" s="316" t="s">
        <v>27</v>
      </c>
      <c r="B5916" t="s">
        <v>380</v>
      </c>
      <c r="C5916" t="s">
        <v>910</v>
      </c>
      <c r="D5916" t="s">
        <v>314</v>
      </c>
      <c r="E5916" s="316" t="s">
        <v>235</v>
      </c>
      <c r="F5916" s="316" t="s">
        <v>935</v>
      </c>
      <c r="G5916" s="316" t="s">
        <v>433</v>
      </c>
      <c r="H5916" s="316" t="s">
        <v>315</v>
      </c>
      <c r="I5916" s="316" t="s">
        <v>331</v>
      </c>
      <c r="J5916" s="316" t="s">
        <v>332</v>
      </c>
      <c r="K5916" s="36">
        <v>0</v>
      </c>
      <c r="L5916" s="317">
        <v>0</v>
      </c>
      <c r="M5916" s="317">
        <v>0</v>
      </c>
      <c r="N5916" s="36">
        <v>12</v>
      </c>
      <c r="O5916" s="317">
        <v>2.9850000515580181E-2</v>
      </c>
      <c r="P5916" s="317">
        <v>3.6919999867677689E-2</v>
      </c>
      <c r="Q5916" s="36">
        <v>434</v>
      </c>
      <c r="R5916" s="317">
        <v>4.3519999831914902E-2</v>
      </c>
      <c r="S5916" s="317">
        <v>5.2159998565912247E-2</v>
      </c>
      <c r="T5916" t="s">
        <v>380</v>
      </c>
      <c r="BA5916" s="395">
        <v>1</v>
      </c>
      <c r="BB5916" s="396" t="s">
        <v>861</v>
      </c>
      <c r="BC5916" t="str">
        <f t="shared" si="511"/>
        <v>RRF</v>
      </c>
      <c r="BD5916" t="str">
        <f t="shared" si="512"/>
        <v>NAoMe_initial_disease_group</v>
      </c>
      <c r="BE5916" s="397" t="s">
        <v>862</v>
      </c>
      <c r="BF5916" t="str">
        <f t="shared" si="513"/>
        <v>Advanced M0</v>
      </c>
      <c r="BG5916">
        <f t="shared" si="514"/>
        <v>0</v>
      </c>
      <c r="BH5916" s="398">
        <f t="shared" si="515"/>
        <v>0</v>
      </c>
      <c r="BO5916" s="33"/>
    </row>
    <row r="5917" spans="1:67">
      <c r="A5917" s="316" t="s">
        <v>27</v>
      </c>
      <c r="B5917" t="s">
        <v>380</v>
      </c>
      <c r="C5917" t="s">
        <v>910</v>
      </c>
      <c r="D5917" t="s">
        <v>314</v>
      </c>
      <c r="E5917" s="316" t="s">
        <v>235</v>
      </c>
      <c r="F5917" s="316" t="s">
        <v>935</v>
      </c>
      <c r="G5917" s="316" t="s">
        <v>433</v>
      </c>
      <c r="H5917" s="316" t="s">
        <v>315</v>
      </c>
      <c r="I5917" s="316" t="s">
        <v>331</v>
      </c>
      <c r="J5917" s="316" t="s">
        <v>333</v>
      </c>
      <c r="K5917" s="36">
        <v>41</v>
      </c>
      <c r="L5917" s="317">
        <v>0.75925999879837036</v>
      </c>
      <c r="M5917" s="317">
        <v>0.77358001470565796</v>
      </c>
      <c r="N5917" s="36">
        <v>257</v>
      </c>
      <c r="O5917" s="317">
        <v>0.63929998874664307</v>
      </c>
      <c r="P5917" s="317">
        <v>0.79076999425888062</v>
      </c>
      <c r="Q5917" s="36">
        <v>6159</v>
      </c>
      <c r="R5917" s="317">
        <v>0.6176300048828125</v>
      </c>
      <c r="S5917" s="317">
        <v>0.74026000499725342</v>
      </c>
      <c r="T5917" t="s">
        <v>380</v>
      </c>
      <c r="BA5917" s="395">
        <v>1</v>
      </c>
      <c r="BB5917" s="396" t="s">
        <v>861</v>
      </c>
      <c r="BC5917" t="str">
        <f t="shared" si="511"/>
        <v>RRF</v>
      </c>
      <c r="BD5917" t="str">
        <f t="shared" si="512"/>
        <v>NAoMe_initial_disease_group</v>
      </c>
      <c r="BE5917" s="397" t="s">
        <v>862</v>
      </c>
      <c r="BF5917" t="str">
        <f t="shared" si="513"/>
        <v>Advanced M1</v>
      </c>
      <c r="BG5917">
        <f t="shared" si="514"/>
        <v>41</v>
      </c>
      <c r="BH5917" s="398">
        <f t="shared" si="515"/>
        <v>0.75925999879837036</v>
      </c>
      <c r="BO5917" s="33"/>
    </row>
    <row r="5918" spans="1:67">
      <c r="A5918" s="316" t="s">
        <v>27</v>
      </c>
      <c r="B5918" t="s">
        <v>380</v>
      </c>
      <c r="C5918" t="s">
        <v>910</v>
      </c>
      <c r="D5918" t="s">
        <v>314</v>
      </c>
      <c r="E5918" s="316" t="s">
        <v>235</v>
      </c>
      <c r="F5918" s="316" t="s">
        <v>935</v>
      </c>
      <c r="G5918" s="316" t="s">
        <v>433</v>
      </c>
      <c r="H5918" s="316" t="s">
        <v>315</v>
      </c>
      <c r="I5918" s="316" t="s">
        <v>331</v>
      </c>
      <c r="J5918" s="316" t="s">
        <v>334</v>
      </c>
      <c r="K5918" s="36">
        <v>0</v>
      </c>
      <c r="L5918" s="317">
        <v>0</v>
      </c>
      <c r="M5918" s="317">
        <v>0</v>
      </c>
      <c r="N5918" s="36">
        <v>2</v>
      </c>
      <c r="O5918" s="317">
        <v>4.980000201612711E-3</v>
      </c>
      <c r="P5918" s="317">
        <v>6.1499997973442078E-3</v>
      </c>
      <c r="Q5918" s="36">
        <v>64</v>
      </c>
      <c r="R5918" s="317">
        <v>6.4199999906122676E-3</v>
      </c>
      <c r="S5918" s="317">
        <v>7.689999882131815E-3</v>
      </c>
      <c r="T5918" t="s">
        <v>380</v>
      </c>
      <c r="BA5918" s="395">
        <v>1</v>
      </c>
      <c r="BB5918" s="396" t="s">
        <v>861</v>
      </c>
      <c r="BC5918" t="str">
        <f t="shared" si="511"/>
        <v>RRF</v>
      </c>
      <c r="BD5918" t="str">
        <f t="shared" si="512"/>
        <v>NAoMe_initial_disease_group</v>
      </c>
      <c r="BE5918" s="397" t="s">
        <v>862</v>
      </c>
      <c r="BF5918" t="str">
        <f t="shared" si="513"/>
        <v>DCIS</v>
      </c>
      <c r="BG5918">
        <f t="shared" si="514"/>
        <v>0</v>
      </c>
      <c r="BH5918" s="398">
        <f t="shared" si="515"/>
        <v>0</v>
      </c>
      <c r="BO5918" s="33"/>
    </row>
    <row r="5919" spans="1:67">
      <c r="A5919" s="316" t="s">
        <v>27</v>
      </c>
      <c r="B5919" t="s">
        <v>380</v>
      </c>
      <c r="C5919" t="s">
        <v>910</v>
      </c>
      <c r="D5919" t="s">
        <v>314</v>
      </c>
      <c r="E5919" s="316" t="s">
        <v>235</v>
      </c>
      <c r="F5919" s="316" t="s">
        <v>935</v>
      </c>
      <c r="G5919" s="316" t="s">
        <v>433</v>
      </c>
      <c r="H5919" s="316" t="s">
        <v>315</v>
      </c>
      <c r="I5919" s="316" t="s">
        <v>331</v>
      </c>
      <c r="J5919" s="316" t="s">
        <v>335</v>
      </c>
      <c r="K5919" s="36">
        <v>12</v>
      </c>
      <c r="L5919" s="317">
        <v>0.22222000360488889</v>
      </c>
      <c r="M5919" s="317">
        <v>0.22642000019550321</v>
      </c>
      <c r="N5919" s="36">
        <v>54</v>
      </c>
      <c r="O5919" s="317">
        <v>0.13433000445365911</v>
      </c>
      <c r="P5919" s="317">
        <v>0.16615000367164609</v>
      </c>
      <c r="Q5919" s="36">
        <v>1663</v>
      </c>
      <c r="R5919" s="317">
        <v>0.16676999628543851</v>
      </c>
      <c r="S5919" s="317">
        <v>0.19988000392913821</v>
      </c>
      <c r="T5919" t="s">
        <v>380</v>
      </c>
      <c r="BA5919" s="395">
        <v>1</v>
      </c>
      <c r="BB5919" s="396" t="s">
        <v>861</v>
      </c>
      <c r="BC5919" t="str">
        <f t="shared" si="511"/>
        <v>RRF</v>
      </c>
      <c r="BD5919" t="str">
        <f t="shared" si="512"/>
        <v>NAoMe_initial_disease_group</v>
      </c>
      <c r="BE5919" s="397" t="s">
        <v>862</v>
      </c>
      <c r="BF5919" t="str">
        <f t="shared" si="513"/>
        <v>Early invasive</v>
      </c>
      <c r="BG5919">
        <f t="shared" si="514"/>
        <v>12</v>
      </c>
      <c r="BH5919" s="398">
        <f t="shared" si="515"/>
        <v>0.22222000360488889</v>
      </c>
      <c r="BO5919" s="33"/>
    </row>
    <row r="5920" spans="1:67">
      <c r="A5920" s="316" t="s">
        <v>27</v>
      </c>
      <c r="B5920" t="s">
        <v>380</v>
      </c>
      <c r="C5920" t="s">
        <v>910</v>
      </c>
      <c r="D5920" t="s">
        <v>314</v>
      </c>
      <c r="E5920" s="316" t="s">
        <v>235</v>
      </c>
      <c r="F5920" s="316" t="s">
        <v>935</v>
      </c>
      <c r="G5920" s="316" t="s">
        <v>433</v>
      </c>
      <c r="H5920" s="316" t="s">
        <v>315</v>
      </c>
      <c r="I5920" s="316" t="s">
        <v>331</v>
      </c>
      <c r="J5920" s="316" t="s">
        <v>337</v>
      </c>
      <c r="K5920" s="36">
        <v>1</v>
      </c>
      <c r="L5920" s="317">
        <v>1.8519999459385868E-2</v>
      </c>
      <c r="M5920" s="317"/>
      <c r="N5920" s="36">
        <v>77</v>
      </c>
      <c r="O5920" s="317">
        <v>0.191540002822876</v>
      </c>
      <c r="P5920" s="317"/>
      <c r="Q5920" s="36">
        <v>1652</v>
      </c>
      <c r="R5920" s="317">
        <v>0.1656599938869476</v>
      </c>
      <c r="S5920" s="317"/>
      <c r="T5920" t="s">
        <v>380</v>
      </c>
      <c r="BA5920" s="395">
        <v>1</v>
      </c>
      <c r="BB5920" s="396" t="s">
        <v>861</v>
      </c>
      <c r="BC5920" t="str">
        <f t="shared" si="511"/>
        <v>RRF</v>
      </c>
      <c r="BD5920" t="str">
        <f t="shared" si="512"/>
        <v>NAoMe_initial_disease_group</v>
      </c>
      <c r="BE5920" s="397" t="s">
        <v>862</v>
      </c>
      <c r="BF5920" t="str">
        <f t="shared" si="513"/>
        <v>Unknown stage</v>
      </c>
      <c r="BG5920">
        <f t="shared" si="514"/>
        <v>1</v>
      </c>
      <c r="BH5920" s="398">
        <f t="shared" si="515"/>
        <v>1.8519999459385868E-2</v>
      </c>
      <c r="BO5920" s="33"/>
    </row>
    <row r="5921" spans="1:67">
      <c r="A5921" s="316" t="s">
        <v>27</v>
      </c>
      <c r="B5921" t="s">
        <v>380</v>
      </c>
      <c r="C5921" t="s">
        <v>910</v>
      </c>
      <c r="D5921" t="s">
        <v>314</v>
      </c>
      <c r="E5921" s="316" t="s">
        <v>235</v>
      </c>
      <c r="F5921" s="316" t="s">
        <v>935</v>
      </c>
      <c r="G5921" s="316" t="s">
        <v>433</v>
      </c>
      <c r="H5921" s="316" t="s">
        <v>315</v>
      </c>
      <c r="I5921" s="316" t="s">
        <v>656</v>
      </c>
      <c r="J5921" s="316" t="s">
        <v>286</v>
      </c>
      <c r="K5921" s="36">
        <v>0</v>
      </c>
      <c r="L5921" s="317">
        <v>0</v>
      </c>
      <c r="M5921" s="317">
        <v>0</v>
      </c>
      <c r="N5921" s="36">
        <v>15</v>
      </c>
      <c r="O5921" s="317">
        <v>3.7310000509023673E-2</v>
      </c>
      <c r="P5921" s="317">
        <v>3.7780001759529107E-2</v>
      </c>
      <c r="Q5921" s="36">
        <v>492</v>
      </c>
      <c r="R5921" s="317">
        <v>4.9339998513460159E-2</v>
      </c>
      <c r="S5921" s="317">
        <v>5.1920000463724143E-2</v>
      </c>
      <c r="T5921" t="s">
        <v>380</v>
      </c>
      <c r="BA5921" s="395">
        <v>1</v>
      </c>
      <c r="BB5921" s="396" t="s">
        <v>861</v>
      </c>
      <c r="BC5921" t="str">
        <f t="shared" si="511"/>
        <v>RRF</v>
      </c>
      <c r="BD5921" t="str">
        <f t="shared" si="512"/>
        <v>NAoMe_initial_ethnicity_grp</v>
      </c>
      <c r="BE5921" s="397" t="s">
        <v>862</v>
      </c>
      <c r="BF5921" t="str">
        <f t="shared" si="513"/>
        <v>Asian or Asian British</v>
      </c>
      <c r="BG5921">
        <f t="shared" si="514"/>
        <v>0</v>
      </c>
      <c r="BH5921" s="398">
        <f t="shared" si="515"/>
        <v>0</v>
      </c>
      <c r="BO5921" s="33"/>
    </row>
    <row r="5922" spans="1:67">
      <c r="A5922" s="316" t="s">
        <v>27</v>
      </c>
      <c r="B5922" t="s">
        <v>380</v>
      </c>
      <c r="C5922" t="s">
        <v>910</v>
      </c>
      <c r="D5922" t="s">
        <v>314</v>
      </c>
      <c r="E5922" s="316" t="s">
        <v>235</v>
      </c>
      <c r="F5922" s="316" t="s">
        <v>935</v>
      </c>
      <c r="G5922" s="316" t="s">
        <v>433</v>
      </c>
      <c r="H5922" s="316" t="s">
        <v>315</v>
      </c>
      <c r="I5922" s="316" t="s">
        <v>656</v>
      </c>
      <c r="J5922" s="316" t="s">
        <v>287</v>
      </c>
      <c r="K5922" s="36">
        <v>9</v>
      </c>
      <c r="L5922" s="317">
        <v>0.1666699945926666</v>
      </c>
      <c r="M5922" s="317">
        <v>0.16980999708175659</v>
      </c>
      <c r="N5922" s="36">
        <v>47</v>
      </c>
      <c r="O5922" s="317">
        <v>0.1169200018048286</v>
      </c>
      <c r="P5922" s="317">
        <v>0.1183900013566017</v>
      </c>
      <c r="Q5922" s="36">
        <v>403</v>
      </c>
      <c r="R5922" s="317">
        <v>4.0410000830888748E-2</v>
      </c>
      <c r="S5922" s="317">
        <v>4.2520001530647278E-2</v>
      </c>
      <c r="T5922" t="s">
        <v>380</v>
      </c>
      <c r="BA5922" s="395">
        <v>1</v>
      </c>
      <c r="BB5922" s="396" t="s">
        <v>861</v>
      </c>
      <c r="BC5922" t="str">
        <f t="shared" si="511"/>
        <v>RRF</v>
      </c>
      <c r="BD5922" t="str">
        <f t="shared" si="512"/>
        <v>NAoMe_initial_ethnicity_grp</v>
      </c>
      <c r="BE5922" s="397" t="s">
        <v>862</v>
      </c>
      <c r="BF5922" t="str">
        <f t="shared" si="513"/>
        <v>Black or Black British</v>
      </c>
      <c r="BG5922">
        <f t="shared" si="514"/>
        <v>9</v>
      </c>
      <c r="BH5922" s="398">
        <f t="shared" si="515"/>
        <v>0.1666699945926666</v>
      </c>
      <c r="BO5922" s="33"/>
    </row>
    <row r="5923" spans="1:67">
      <c r="A5923" s="316" t="s">
        <v>27</v>
      </c>
      <c r="B5923" t="s">
        <v>380</v>
      </c>
      <c r="C5923" t="s">
        <v>910</v>
      </c>
      <c r="D5923" t="s">
        <v>314</v>
      </c>
      <c r="E5923" s="316" t="s">
        <v>235</v>
      </c>
      <c r="F5923" s="316" t="s">
        <v>935</v>
      </c>
      <c r="G5923" s="316" t="s">
        <v>433</v>
      </c>
      <c r="H5923" s="316" t="s">
        <v>315</v>
      </c>
      <c r="I5923" s="316" t="s">
        <v>656</v>
      </c>
      <c r="J5923" s="316" t="s">
        <v>259</v>
      </c>
      <c r="K5923" s="36">
        <v>0</v>
      </c>
      <c r="L5923" s="317">
        <v>0</v>
      </c>
      <c r="M5923" s="317">
        <v>0</v>
      </c>
      <c r="N5923" s="36">
        <v>7</v>
      </c>
      <c r="O5923" s="317">
        <v>1.7410000786185261E-2</v>
      </c>
      <c r="P5923" s="317">
        <v>1.7629999667406079E-2</v>
      </c>
      <c r="Q5923" s="36">
        <v>98</v>
      </c>
      <c r="R5923" s="317">
        <v>9.8299998790025711E-3</v>
      </c>
      <c r="S5923" s="317">
        <v>1.0339999571442601E-2</v>
      </c>
      <c r="T5923" t="s">
        <v>380</v>
      </c>
      <c r="BA5923" s="395">
        <v>1</v>
      </c>
      <c r="BB5923" s="396" t="s">
        <v>861</v>
      </c>
      <c r="BC5923" t="str">
        <f t="shared" si="511"/>
        <v>RRF</v>
      </c>
      <c r="BD5923" t="str">
        <f t="shared" si="512"/>
        <v>NAoMe_initial_ethnicity_grp</v>
      </c>
      <c r="BE5923" s="397" t="s">
        <v>862</v>
      </c>
      <c r="BF5923" t="str">
        <f t="shared" si="513"/>
        <v>Mixed</v>
      </c>
      <c r="BG5923">
        <f t="shared" si="514"/>
        <v>0</v>
      </c>
      <c r="BH5923" s="398">
        <f t="shared" si="515"/>
        <v>0</v>
      </c>
      <c r="BO5923" s="33"/>
    </row>
    <row r="5924" spans="1:67">
      <c r="A5924" s="316" t="s">
        <v>27</v>
      </c>
      <c r="B5924" t="s">
        <v>380</v>
      </c>
      <c r="C5924" t="s">
        <v>910</v>
      </c>
      <c r="D5924" t="s">
        <v>314</v>
      </c>
      <c r="E5924" s="316" t="s">
        <v>235</v>
      </c>
      <c r="F5924" s="316" t="s">
        <v>935</v>
      </c>
      <c r="G5924" s="316" t="s">
        <v>433</v>
      </c>
      <c r="H5924" s="316" t="s">
        <v>315</v>
      </c>
      <c r="I5924" s="316" t="s">
        <v>656</v>
      </c>
      <c r="J5924" s="316" t="s">
        <v>288</v>
      </c>
      <c r="K5924" s="36">
        <v>0</v>
      </c>
      <c r="L5924" s="317">
        <v>0</v>
      </c>
      <c r="M5924" s="317">
        <v>0</v>
      </c>
      <c r="N5924" s="36">
        <v>8</v>
      </c>
      <c r="O5924" s="317">
        <v>1.9899999722838398E-2</v>
      </c>
      <c r="P5924" s="317">
        <v>2.0150000229477879E-2</v>
      </c>
      <c r="Q5924" s="36">
        <v>246</v>
      </c>
      <c r="R5924" s="317">
        <v>2.466999925673008E-2</v>
      </c>
      <c r="S5924" s="317">
        <v>2.5960000231862072E-2</v>
      </c>
      <c r="T5924" t="s">
        <v>380</v>
      </c>
      <c r="BA5924" s="395">
        <v>1</v>
      </c>
      <c r="BB5924" s="396" t="s">
        <v>861</v>
      </c>
      <c r="BC5924" t="str">
        <f t="shared" si="511"/>
        <v>RRF</v>
      </c>
      <c r="BD5924" t="str">
        <f t="shared" si="512"/>
        <v>NAoMe_initial_ethnicity_grp</v>
      </c>
      <c r="BE5924" s="397" t="s">
        <v>862</v>
      </c>
      <c r="BF5924" t="str">
        <f t="shared" si="513"/>
        <v>Other Ethnic Group</v>
      </c>
      <c r="BG5924">
        <f t="shared" si="514"/>
        <v>0</v>
      </c>
      <c r="BH5924" s="398">
        <f t="shared" si="515"/>
        <v>0</v>
      </c>
      <c r="BO5924" s="33"/>
    </row>
    <row r="5925" spans="1:67">
      <c r="A5925" s="316" t="s">
        <v>27</v>
      </c>
      <c r="B5925" t="s">
        <v>380</v>
      </c>
      <c r="C5925" t="s">
        <v>910</v>
      </c>
      <c r="D5925" t="s">
        <v>314</v>
      </c>
      <c r="E5925" s="316" t="s">
        <v>235</v>
      </c>
      <c r="F5925" s="316" t="s">
        <v>935</v>
      </c>
      <c r="G5925" s="316" t="s">
        <v>433</v>
      </c>
      <c r="H5925" s="316" t="s">
        <v>315</v>
      </c>
      <c r="I5925" s="316" t="s">
        <v>656</v>
      </c>
      <c r="J5925" s="316" t="s">
        <v>260</v>
      </c>
      <c r="K5925" s="36">
        <v>1</v>
      </c>
      <c r="L5925" s="317">
        <v>1.8519999459385868E-2</v>
      </c>
      <c r="M5925" s="317"/>
      <c r="N5925" s="36">
        <v>5</v>
      </c>
      <c r="O5925" s="317">
        <v>1.2439999729394909E-2</v>
      </c>
      <c r="P5925" s="317"/>
      <c r="Q5925" s="36">
        <v>495</v>
      </c>
      <c r="R5925" s="317">
        <v>4.9639999866485603E-2</v>
      </c>
      <c r="S5925" s="317"/>
      <c r="T5925" t="s">
        <v>380</v>
      </c>
      <c r="BA5925" s="395">
        <v>1</v>
      </c>
      <c r="BB5925" s="396" t="s">
        <v>861</v>
      </c>
      <c r="BC5925" t="str">
        <f t="shared" si="511"/>
        <v>RRF</v>
      </c>
      <c r="BD5925" t="str">
        <f t="shared" si="512"/>
        <v>NAoMe_initial_ethnicity_grp</v>
      </c>
      <c r="BE5925" s="397" t="s">
        <v>862</v>
      </c>
      <c r="BF5925" t="str">
        <f t="shared" si="513"/>
        <v>Unknown</v>
      </c>
      <c r="BG5925">
        <f t="shared" si="514"/>
        <v>1</v>
      </c>
      <c r="BH5925" s="398">
        <f t="shared" si="515"/>
        <v>1.8519999459385868E-2</v>
      </c>
      <c r="BO5925" s="33"/>
    </row>
    <row r="5926" spans="1:67">
      <c r="A5926" s="316" t="s">
        <v>27</v>
      </c>
      <c r="B5926" t="s">
        <v>380</v>
      </c>
      <c r="C5926" t="s">
        <v>910</v>
      </c>
      <c r="D5926" t="s">
        <v>314</v>
      </c>
      <c r="E5926" s="316" t="s">
        <v>235</v>
      </c>
      <c r="F5926" s="316" t="s">
        <v>935</v>
      </c>
      <c r="G5926" s="316" t="s">
        <v>433</v>
      </c>
      <c r="H5926" s="316" t="s">
        <v>315</v>
      </c>
      <c r="I5926" s="316" t="s">
        <v>656</v>
      </c>
      <c r="J5926" s="316" t="s">
        <v>258</v>
      </c>
      <c r="K5926" s="36">
        <v>44</v>
      </c>
      <c r="L5926" s="317">
        <v>0.81480997800827026</v>
      </c>
      <c r="M5926" s="317">
        <v>0.83019000291824341</v>
      </c>
      <c r="N5926" s="36">
        <v>320</v>
      </c>
      <c r="O5926" s="317">
        <v>0.79601997137069702</v>
      </c>
      <c r="P5926" s="317">
        <v>0.80605000257492065</v>
      </c>
      <c r="Q5926" s="36">
        <v>8238</v>
      </c>
      <c r="R5926" s="317">
        <v>0.82611000537872314</v>
      </c>
      <c r="S5926" s="317">
        <v>0.86926001310348511</v>
      </c>
      <c r="T5926" t="s">
        <v>380</v>
      </c>
      <c r="BA5926" s="395">
        <v>1</v>
      </c>
      <c r="BB5926" s="396" t="s">
        <v>861</v>
      </c>
      <c r="BC5926" t="str">
        <f t="shared" si="511"/>
        <v>RRF</v>
      </c>
      <c r="BD5926" t="str">
        <f t="shared" si="512"/>
        <v>NAoMe_initial_ethnicity_grp</v>
      </c>
      <c r="BE5926" s="397" t="s">
        <v>862</v>
      </c>
      <c r="BF5926" t="str">
        <f t="shared" si="513"/>
        <v>White</v>
      </c>
      <c r="BG5926">
        <f t="shared" si="514"/>
        <v>44</v>
      </c>
      <c r="BH5926" s="398">
        <f t="shared" si="515"/>
        <v>0.81480997800827026</v>
      </c>
      <c r="BO5926" s="33"/>
    </row>
    <row r="5927" spans="1:67">
      <c r="A5927" s="316" t="s">
        <v>27</v>
      </c>
      <c r="B5927" t="s">
        <v>380</v>
      </c>
      <c r="C5927" t="s">
        <v>910</v>
      </c>
      <c r="D5927" t="s">
        <v>314</v>
      </c>
      <c r="E5927" s="316" t="s">
        <v>235</v>
      </c>
      <c r="F5927" s="316" t="s">
        <v>935</v>
      </c>
      <c r="G5927" s="316" t="s">
        <v>433</v>
      </c>
      <c r="H5927" s="316" t="s">
        <v>315</v>
      </c>
      <c r="I5927" s="316" t="s">
        <v>657</v>
      </c>
      <c r="J5927" s="316" t="s">
        <v>817</v>
      </c>
      <c r="K5927" s="36">
        <v>52</v>
      </c>
      <c r="L5927" s="317">
        <v>0.96296000480651855</v>
      </c>
      <c r="M5927" s="317"/>
      <c r="N5927" s="36">
        <v>372</v>
      </c>
      <c r="O5927" s="317">
        <v>0.9253699779510498</v>
      </c>
      <c r="P5927" s="317"/>
      <c r="Q5927" s="36">
        <v>9359</v>
      </c>
      <c r="R5927" s="317">
        <v>0.93853002786636353</v>
      </c>
      <c r="S5927" s="317"/>
      <c r="T5927" t="s">
        <v>380</v>
      </c>
      <c r="BA5927" s="395">
        <v>1</v>
      </c>
      <c r="BB5927" s="396" t="s">
        <v>861</v>
      </c>
      <c r="BC5927" t="str">
        <f t="shared" si="511"/>
        <v>RRF</v>
      </c>
      <c r="BD5927" t="str">
        <f t="shared" si="512"/>
        <v>NAoMe_initial_final_route</v>
      </c>
      <c r="BE5927" s="397" t="s">
        <v>862</v>
      </c>
      <c r="BF5927" t="str">
        <f t="shared" si="513"/>
        <v>Not screened</v>
      </c>
      <c r="BG5927">
        <f t="shared" si="514"/>
        <v>52</v>
      </c>
      <c r="BH5927" s="398">
        <f t="shared" si="515"/>
        <v>0.96296000480651855</v>
      </c>
      <c r="BO5927" s="33"/>
    </row>
    <row r="5928" spans="1:67">
      <c r="A5928" s="316" t="s">
        <v>27</v>
      </c>
      <c r="B5928" t="s">
        <v>380</v>
      </c>
      <c r="C5928" t="s">
        <v>910</v>
      </c>
      <c r="D5928" t="s">
        <v>314</v>
      </c>
      <c r="E5928" s="316" t="s">
        <v>235</v>
      </c>
      <c r="F5928" s="316" t="s">
        <v>935</v>
      </c>
      <c r="G5928" s="316" t="s">
        <v>433</v>
      </c>
      <c r="H5928" s="316" t="s">
        <v>315</v>
      </c>
      <c r="I5928" s="316" t="s">
        <v>657</v>
      </c>
      <c r="J5928" s="316" t="s">
        <v>352</v>
      </c>
      <c r="K5928" s="36">
        <v>2</v>
      </c>
      <c r="L5928" s="317">
        <v>3.7039998918771737E-2</v>
      </c>
      <c r="M5928" s="317"/>
      <c r="N5928" s="36">
        <v>30</v>
      </c>
      <c r="O5928" s="317">
        <v>7.4629999697208405E-2</v>
      </c>
      <c r="P5928" s="317"/>
      <c r="Q5928" s="36">
        <v>613</v>
      </c>
      <c r="R5928" s="317">
        <v>6.1469998210668557E-2</v>
      </c>
      <c r="S5928" s="317"/>
      <c r="T5928" t="s">
        <v>380</v>
      </c>
      <c r="BA5928" s="395">
        <v>1</v>
      </c>
      <c r="BB5928" s="396" t="s">
        <v>861</v>
      </c>
      <c r="BC5928" t="str">
        <f t="shared" si="511"/>
        <v>RRF</v>
      </c>
      <c r="BD5928" t="str">
        <f t="shared" si="512"/>
        <v>NAoMe_initial_final_route</v>
      </c>
      <c r="BE5928" s="397" t="s">
        <v>862</v>
      </c>
      <c r="BF5928" t="str">
        <f t="shared" si="513"/>
        <v>Screening</v>
      </c>
      <c r="BG5928">
        <f t="shared" si="514"/>
        <v>2</v>
      </c>
      <c r="BH5928" s="398">
        <f t="shared" si="515"/>
        <v>3.7039998918771737E-2</v>
      </c>
      <c r="BO5928" s="33"/>
    </row>
    <row r="5929" spans="1:67">
      <c r="A5929" s="316" t="s">
        <v>27</v>
      </c>
      <c r="B5929" t="s">
        <v>380</v>
      </c>
      <c r="C5929" t="s">
        <v>910</v>
      </c>
      <c r="D5929" t="s">
        <v>314</v>
      </c>
      <c r="E5929" s="316" t="s">
        <v>235</v>
      </c>
      <c r="F5929" s="316" t="s">
        <v>935</v>
      </c>
      <c r="G5929" s="316" t="s">
        <v>433</v>
      </c>
      <c r="H5929" s="316" t="s">
        <v>315</v>
      </c>
      <c r="I5929" s="316" t="s">
        <v>303</v>
      </c>
      <c r="J5929" s="316" t="s">
        <v>308</v>
      </c>
      <c r="K5929" s="36">
        <v>1</v>
      </c>
      <c r="L5929" s="317">
        <v>1.8519999459385868E-2</v>
      </c>
      <c r="M5929" s="317"/>
      <c r="N5929" s="36">
        <v>77</v>
      </c>
      <c r="O5929" s="317">
        <v>0.191540002822876</v>
      </c>
      <c r="P5929" s="317"/>
      <c r="Q5929" s="36">
        <v>1652</v>
      </c>
      <c r="R5929" s="317">
        <v>0.1656599938869476</v>
      </c>
      <c r="S5929" s="317"/>
      <c r="T5929" t="s">
        <v>380</v>
      </c>
      <c r="BA5929" s="395">
        <v>1</v>
      </c>
      <c r="BB5929" s="396" t="s">
        <v>861</v>
      </c>
      <c r="BC5929" t="str">
        <f t="shared" si="511"/>
        <v>RRF</v>
      </c>
      <c r="BD5929" t="str">
        <f t="shared" si="512"/>
        <v>NAoMe_initial_final_stage_tum</v>
      </c>
      <c r="BE5929" s="397" t="s">
        <v>862</v>
      </c>
      <c r="BF5929" t="str">
        <f t="shared" si="513"/>
        <v>Not staged/Unstated</v>
      </c>
      <c r="BG5929">
        <f t="shared" si="514"/>
        <v>1</v>
      </c>
      <c r="BH5929" s="398">
        <f t="shared" si="515"/>
        <v>1.8519999459385868E-2</v>
      </c>
      <c r="BO5929" s="33"/>
    </row>
    <row r="5930" spans="1:67">
      <c r="A5930" s="316" t="s">
        <v>27</v>
      </c>
      <c r="B5930" t="s">
        <v>380</v>
      </c>
      <c r="C5930" t="s">
        <v>910</v>
      </c>
      <c r="D5930" t="s">
        <v>314</v>
      </c>
      <c r="E5930" s="316" t="s">
        <v>235</v>
      </c>
      <c r="F5930" s="316" t="s">
        <v>935</v>
      </c>
      <c r="G5930" s="316" t="s">
        <v>433</v>
      </c>
      <c r="H5930" s="316" t="s">
        <v>315</v>
      </c>
      <c r="I5930" s="316" t="s">
        <v>303</v>
      </c>
      <c r="J5930" s="316" t="s">
        <v>304</v>
      </c>
      <c r="K5930" s="36">
        <v>0</v>
      </c>
      <c r="L5930" s="317">
        <v>0</v>
      </c>
      <c r="M5930" s="317">
        <v>0</v>
      </c>
      <c r="N5930" s="36">
        <v>2</v>
      </c>
      <c r="O5930" s="317">
        <v>4.980000201612711E-3</v>
      </c>
      <c r="P5930" s="317">
        <v>6.1499997973442078E-3</v>
      </c>
      <c r="Q5930" s="36">
        <v>64</v>
      </c>
      <c r="R5930" s="317">
        <v>6.4199999906122676E-3</v>
      </c>
      <c r="S5930" s="317">
        <v>7.689999882131815E-3</v>
      </c>
      <c r="T5930" t="s">
        <v>380</v>
      </c>
      <c r="BA5930" s="395">
        <v>1</v>
      </c>
      <c r="BB5930" s="396" t="s">
        <v>861</v>
      </c>
      <c r="BC5930" t="str">
        <f t="shared" si="511"/>
        <v>RRF</v>
      </c>
      <c r="BD5930" t="str">
        <f t="shared" si="512"/>
        <v>NAoMe_initial_final_stage_tum</v>
      </c>
      <c r="BE5930" s="397" t="s">
        <v>862</v>
      </c>
      <c r="BF5930" t="str">
        <f t="shared" si="513"/>
        <v>Stage 0</v>
      </c>
      <c r="BG5930">
        <f t="shared" si="514"/>
        <v>0</v>
      </c>
      <c r="BH5930" s="398">
        <f t="shared" si="515"/>
        <v>0</v>
      </c>
      <c r="BO5930" s="33"/>
    </row>
    <row r="5931" spans="1:67">
      <c r="A5931" s="316" t="s">
        <v>27</v>
      </c>
      <c r="B5931" t="s">
        <v>380</v>
      </c>
      <c r="C5931" t="s">
        <v>910</v>
      </c>
      <c r="D5931" t="s">
        <v>314</v>
      </c>
      <c r="E5931" s="316" t="s">
        <v>235</v>
      </c>
      <c r="F5931" s="316" t="s">
        <v>935</v>
      </c>
      <c r="G5931" s="316" t="s">
        <v>433</v>
      </c>
      <c r="H5931" s="316" t="s">
        <v>315</v>
      </c>
      <c r="I5931" s="316" t="s">
        <v>303</v>
      </c>
      <c r="J5931" s="316" t="s">
        <v>305</v>
      </c>
      <c r="K5931" s="36">
        <v>2</v>
      </c>
      <c r="L5931" s="317">
        <v>3.7039998918771737E-2</v>
      </c>
      <c r="M5931" s="317">
        <v>3.773999959230423E-2</v>
      </c>
      <c r="N5931" s="36">
        <v>16</v>
      </c>
      <c r="O5931" s="317">
        <v>3.9799999445676797E-2</v>
      </c>
      <c r="P5931" s="317">
        <v>4.9229998141527183E-2</v>
      </c>
      <c r="Q5931" s="36">
        <v>359</v>
      </c>
      <c r="R5931" s="317">
        <v>3.5999998450279243E-2</v>
      </c>
      <c r="S5931" s="317">
        <v>4.3150000274181373E-2</v>
      </c>
      <c r="T5931" t="s">
        <v>380</v>
      </c>
      <c r="BA5931" s="395">
        <v>1</v>
      </c>
      <c r="BB5931" s="396" t="s">
        <v>861</v>
      </c>
      <c r="BC5931" t="str">
        <f t="shared" si="511"/>
        <v>RRF</v>
      </c>
      <c r="BD5931" t="str">
        <f t="shared" si="512"/>
        <v>NAoMe_initial_final_stage_tum</v>
      </c>
      <c r="BE5931" s="397" t="s">
        <v>862</v>
      </c>
      <c r="BF5931" t="str">
        <f t="shared" si="513"/>
        <v>Stage 1</v>
      </c>
      <c r="BG5931">
        <f t="shared" si="514"/>
        <v>2</v>
      </c>
      <c r="BH5931" s="398">
        <f t="shared" si="515"/>
        <v>3.7039998918771737E-2</v>
      </c>
      <c r="BO5931" s="33"/>
    </row>
    <row r="5932" spans="1:67">
      <c r="A5932" s="316" t="s">
        <v>27</v>
      </c>
      <c r="B5932" t="s">
        <v>380</v>
      </c>
      <c r="C5932" t="s">
        <v>910</v>
      </c>
      <c r="D5932" t="s">
        <v>314</v>
      </c>
      <c r="E5932" s="316" t="s">
        <v>235</v>
      </c>
      <c r="F5932" s="316" t="s">
        <v>935</v>
      </c>
      <c r="G5932" s="316" t="s">
        <v>433</v>
      </c>
      <c r="H5932" s="316" t="s">
        <v>315</v>
      </c>
      <c r="I5932" s="316" t="s">
        <v>303</v>
      </c>
      <c r="J5932" s="316" t="s">
        <v>306</v>
      </c>
      <c r="K5932" s="36">
        <v>10</v>
      </c>
      <c r="L5932" s="317">
        <v>0.18519000709056849</v>
      </c>
      <c r="M5932" s="317">
        <v>0.18867999315261841</v>
      </c>
      <c r="N5932" s="36">
        <v>31</v>
      </c>
      <c r="O5932" s="317">
        <v>7.710999995470047E-2</v>
      </c>
      <c r="P5932" s="317">
        <v>9.538000077009201E-2</v>
      </c>
      <c r="Q5932" s="36">
        <v>996</v>
      </c>
      <c r="R5932" s="317">
        <v>9.9880002439022064E-2</v>
      </c>
      <c r="S5932" s="317">
        <v>0.11970999836921691</v>
      </c>
      <c r="T5932" t="s">
        <v>380</v>
      </c>
      <c r="BA5932" s="395">
        <v>1</v>
      </c>
      <c r="BB5932" s="396" t="s">
        <v>861</v>
      </c>
      <c r="BC5932" t="str">
        <f t="shared" si="511"/>
        <v>RRF</v>
      </c>
      <c r="BD5932" t="str">
        <f t="shared" si="512"/>
        <v>NAoMe_initial_final_stage_tum</v>
      </c>
      <c r="BE5932" s="397" t="s">
        <v>862</v>
      </c>
      <c r="BF5932" t="str">
        <f t="shared" si="513"/>
        <v>Stage 2</v>
      </c>
      <c r="BG5932">
        <f t="shared" si="514"/>
        <v>10</v>
      </c>
      <c r="BH5932" s="398">
        <f t="shared" si="515"/>
        <v>0.18519000709056849</v>
      </c>
      <c r="BO5932" s="33"/>
    </row>
    <row r="5933" spans="1:67">
      <c r="A5933" s="316" t="s">
        <v>27</v>
      </c>
      <c r="B5933" t="s">
        <v>380</v>
      </c>
      <c r="C5933" t="s">
        <v>910</v>
      </c>
      <c r="D5933" t="s">
        <v>314</v>
      </c>
      <c r="E5933" s="316" t="s">
        <v>235</v>
      </c>
      <c r="F5933" s="316" t="s">
        <v>935</v>
      </c>
      <c r="G5933" s="316" t="s">
        <v>433</v>
      </c>
      <c r="H5933" s="316" t="s">
        <v>315</v>
      </c>
      <c r="I5933" s="316" t="s">
        <v>303</v>
      </c>
      <c r="J5933" s="316" t="s">
        <v>307</v>
      </c>
      <c r="K5933" s="36">
        <v>2</v>
      </c>
      <c r="L5933" s="317">
        <v>3.7039998918771737E-2</v>
      </c>
      <c r="M5933" s="317">
        <v>3.773999959230423E-2</v>
      </c>
      <c r="N5933" s="36">
        <v>19</v>
      </c>
      <c r="O5933" s="317">
        <v>4.7260001301765442E-2</v>
      </c>
      <c r="P5933" s="317">
        <v>5.8460000902414322E-2</v>
      </c>
      <c r="Q5933" s="36">
        <v>742</v>
      </c>
      <c r="R5933" s="317">
        <v>7.4409998953342438E-2</v>
      </c>
      <c r="S5933" s="317">
        <v>8.9180000126361847E-2</v>
      </c>
      <c r="T5933" t="s">
        <v>380</v>
      </c>
      <c r="BA5933" s="395">
        <v>1</v>
      </c>
      <c r="BB5933" s="396" t="s">
        <v>861</v>
      </c>
      <c r="BC5933" t="str">
        <f t="shared" si="511"/>
        <v>RRF</v>
      </c>
      <c r="BD5933" t="str">
        <f t="shared" si="512"/>
        <v>NAoMe_initial_final_stage_tum</v>
      </c>
      <c r="BE5933" s="397" t="s">
        <v>862</v>
      </c>
      <c r="BF5933" t="str">
        <f t="shared" si="513"/>
        <v>Stage 3</v>
      </c>
      <c r="BG5933">
        <f t="shared" si="514"/>
        <v>2</v>
      </c>
      <c r="BH5933" s="398">
        <f t="shared" si="515"/>
        <v>3.7039998918771737E-2</v>
      </c>
      <c r="BO5933" s="33"/>
    </row>
    <row r="5934" spans="1:67">
      <c r="A5934" s="316" t="s">
        <v>27</v>
      </c>
      <c r="B5934" t="s">
        <v>380</v>
      </c>
      <c r="C5934" t="s">
        <v>910</v>
      </c>
      <c r="D5934" t="s">
        <v>314</v>
      </c>
      <c r="E5934" s="316" t="s">
        <v>235</v>
      </c>
      <c r="F5934" s="316" t="s">
        <v>935</v>
      </c>
      <c r="G5934" s="316" t="s">
        <v>433</v>
      </c>
      <c r="H5934" s="316" t="s">
        <v>315</v>
      </c>
      <c r="I5934" s="316" t="s">
        <v>303</v>
      </c>
      <c r="J5934" s="316" t="s">
        <v>336</v>
      </c>
      <c r="K5934" s="36">
        <v>39</v>
      </c>
      <c r="L5934" s="317">
        <v>0.72222000360488892</v>
      </c>
      <c r="M5934" s="317">
        <v>0.73584997653961182</v>
      </c>
      <c r="N5934" s="36">
        <v>257</v>
      </c>
      <c r="O5934" s="317">
        <v>0.63929998874664307</v>
      </c>
      <c r="P5934" s="317">
        <v>0.79076999425888062</v>
      </c>
      <c r="Q5934" s="36">
        <v>6159</v>
      </c>
      <c r="R5934" s="317">
        <v>0.6176300048828125</v>
      </c>
      <c r="S5934" s="317">
        <v>0.74026000499725342</v>
      </c>
      <c r="T5934" t="s">
        <v>380</v>
      </c>
      <c r="BA5934" s="395">
        <v>1</v>
      </c>
      <c r="BB5934" s="396" t="s">
        <v>861</v>
      </c>
      <c r="BC5934" t="str">
        <f t="shared" si="511"/>
        <v>RRF</v>
      </c>
      <c r="BD5934" t="str">
        <f t="shared" si="512"/>
        <v>NAoMe_initial_final_stage_tum</v>
      </c>
      <c r="BE5934" s="397" t="s">
        <v>862</v>
      </c>
      <c r="BF5934" t="str">
        <f t="shared" si="513"/>
        <v>Stage 4</v>
      </c>
      <c r="BG5934">
        <f t="shared" si="514"/>
        <v>39</v>
      </c>
      <c r="BH5934" s="398">
        <f t="shared" si="515"/>
        <v>0.72222000360488892</v>
      </c>
      <c r="BO5934" s="33"/>
    </row>
    <row r="5935" spans="1:67">
      <c r="A5935" s="316" t="s">
        <v>27</v>
      </c>
      <c r="B5935" t="s">
        <v>380</v>
      </c>
      <c r="C5935" t="s">
        <v>910</v>
      </c>
      <c r="D5935" t="s">
        <v>314</v>
      </c>
      <c r="E5935" s="316" t="s">
        <v>235</v>
      </c>
      <c r="F5935" s="316" t="s">
        <v>935</v>
      </c>
      <c r="G5935" s="316" t="s">
        <v>433</v>
      </c>
      <c r="H5935" s="316" t="s">
        <v>315</v>
      </c>
      <c r="I5935" s="316" t="s">
        <v>342</v>
      </c>
      <c r="J5935" s="316" t="s">
        <v>343</v>
      </c>
      <c r="K5935" s="36">
        <v>1</v>
      </c>
      <c r="L5935" s="317">
        <v>1.8519999459385868E-2</v>
      </c>
      <c r="M5935" s="317"/>
      <c r="N5935" s="36">
        <v>77</v>
      </c>
      <c r="O5935" s="317">
        <v>0.191540002822876</v>
      </c>
      <c r="P5935" s="317"/>
      <c r="Q5935" s="36">
        <v>1652</v>
      </c>
      <c r="R5935" s="317">
        <v>0.1656599938869476</v>
      </c>
      <c r="S5935" s="317"/>
      <c r="T5935" t="s">
        <v>380</v>
      </c>
      <c r="BA5935" s="395">
        <v>1</v>
      </c>
      <c r="BB5935" s="396" t="s">
        <v>861</v>
      </c>
      <c r="BC5935" t="str">
        <f t="shared" si="511"/>
        <v>RRF</v>
      </c>
      <c r="BD5935" t="str">
        <f t="shared" si="512"/>
        <v>NAoMe_initial_final_stage_tum_grp</v>
      </c>
      <c r="BE5935" s="397" t="s">
        <v>862</v>
      </c>
      <c r="BF5935" t="str">
        <f t="shared" si="513"/>
        <v>MBC in HESAPC</v>
      </c>
      <c r="BG5935">
        <f t="shared" si="514"/>
        <v>1</v>
      </c>
      <c r="BH5935" s="398">
        <f t="shared" si="515"/>
        <v>1.8519999459385868E-2</v>
      </c>
      <c r="BO5935" s="33"/>
    </row>
    <row r="5936" spans="1:67">
      <c r="A5936" s="316" t="s">
        <v>27</v>
      </c>
      <c r="B5936" t="s">
        <v>380</v>
      </c>
      <c r="C5936" t="s">
        <v>910</v>
      </c>
      <c r="D5936" t="s">
        <v>314</v>
      </c>
      <c r="E5936" s="316" t="s">
        <v>235</v>
      </c>
      <c r="F5936" s="316" t="s">
        <v>935</v>
      </c>
      <c r="G5936" s="316" t="s">
        <v>433</v>
      </c>
      <c r="H5936" s="316" t="s">
        <v>315</v>
      </c>
      <c r="I5936" s="316" t="s">
        <v>342</v>
      </c>
      <c r="J5936" s="316" t="s">
        <v>344</v>
      </c>
      <c r="K5936" s="36">
        <v>12</v>
      </c>
      <c r="L5936" s="317">
        <v>0.22222000360488889</v>
      </c>
      <c r="M5936" s="317">
        <v>0.22642000019550321</v>
      </c>
      <c r="N5936" s="36">
        <v>68</v>
      </c>
      <c r="O5936" s="317">
        <v>0.16914999485015869</v>
      </c>
      <c r="P5936" s="317">
        <v>0.20923000574111941</v>
      </c>
      <c r="Q5936" s="36">
        <v>2161</v>
      </c>
      <c r="R5936" s="317">
        <v>0.2167100012302399</v>
      </c>
      <c r="S5936" s="317">
        <v>0.25973999500274658</v>
      </c>
      <c r="T5936" t="s">
        <v>380</v>
      </c>
      <c r="BA5936" s="395">
        <v>1</v>
      </c>
      <c r="BB5936" s="396" t="s">
        <v>861</v>
      </c>
      <c r="BC5936" t="str">
        <f t="shared" si="511"/>
        <v>RRF</v>
      </c>
      <c r="BD5936" t="str">
        <f t="shared" si="512"/>
        <v>NAoMe_initial_final_stage_tum_grp</v>
      </c>
      <c r="BE5936" s="397" t="s">
        <v>862</v>
      </c>
      <c r="BF5936" t="str">
        <f t="shared" si="513"/>
        <v>Stage 0-3</v>
      </c>
      <c r="BG5936">
        <f t="shared" si="514"/>
        <v>12</v>
      </c>
      <c r="BH5936" s="398">
        <f t="shared" si="515"/>
        <v>0.22222000360488889</v>
      </c>
      <c r="BO5936" s="33"/>
    </row>
    <row r="5937" spans="1:67">
      <c r="A5937" s="316" t="s">
        <v>27</v>
      </c>
      <c r="B5937" t="s">
        <v>380</v>
      </c>
      <c r="C5937" t="s">
        <v>910</v>
      </c>
      <c r="D5937" t="s">
        <v>314</v>
      </c>
      <c r="E5937" s="316" t="s">
        <v>235</v>
      </c>
      <c r="F5937" s="316" t="s">
        <v>935</v>
      </c>
      <c r="G5937" s="316" t="s">
        <v>433</v>
      </c>
      <c r="H5937" s="316" t="s">
        <v>315</v>
      </c>
      <c r="I5937" s="316" t="s">
        <v>342</v>
      </c>
      <c r="J5937" s="316" t="s">
        <v>336</v>
      </c>
      <c r="K5937" s="36">
        <v>41</v>
      </c>
      <c r="L5937" s="317">
        <v>0.75925999879837036</v>
      </c>
      <c r="M5937" s="317">
        <v>0.77358001470565796</v>
      </c>
      <c r="N5937" s="36">
        <v>257</v>
      </c>
      <c r="O5937" s="317">
        <v>0.63929998874664307</v>
      </c>
      <c r="P5937" s="317">
        <v>0.79076999425888062</v>
      </c>
      <c r="Q5937" s="36">
        <v>6159</v>
      </c>
      <c r="R5937" s="317">
        <v>0.6176300048828125</v>
      </c>
      <c r="S5937" s="317">
        <v>0.74026000499725342</v>
      </c>
      <c r="T5937" t="s">
        <v>380</v>
      </c>
      <c r="BA5937" s="395">
        <v>1</v>
      </c>
      <c r="BB5937" s="396" t="s">
        <v>861</v>
      </c>
      <c r="BC5937" t="str">
        <f t="shared" si="511"/>
        <v>RRF</v>
      </c>
      <c r="BD5937" t="str">
        <f t="shared" si="512"/>
        <v>NAoMe_initial_final_stage_tum_grp</v>
      </c>
      <c r="BE5937" s="397" t="s">
        <v>862</v>
      </c>
      <c r="BF5937" t="str">
        <f t="shared" si="513"/>
        <v>Stage 4</v>
      </c>
      <c r="BG5937">
        <f t="shared" si="514"/>
        <v>41</v>
      </c>
      <c r="BH5937" s="398">
        <f t="shared" si="515"/>
        <v>0.75925999879837036</v>
      </c>
      <c r="BO5937" s="33"/>
    </row>
    <row r="5938" spans="1:67">
      <c r="A5938" s="316" t="s">
        <v>27</v>
      </c>
      <c r="B5938" t="s">
        <v>380</v>
      </c>
      <c r="C5938" t="s">
        <v>910</v>
      </c>
      <c r="D5938" t="s">
        <v>314</v>
      </c>
      <c r="E5938" s="316" t="s">
        <v>235</v>
      </c>
      <c r="F5938" s="316" t="s">
        <v>935</v>
      </c>
      <c r="G5938" s="316" t="s">
        <v>433</v>
      </c>
      <c r="H5938" s="316" t="s">
        <v>315</v>
      </c>
      <c r="I5938" s="316" t="s">
        <v>658</v>
      </c>
      <c r="J5938" s="316" t="s">
        <v>345</v>
      </c>
      <c r="K5938" s="36">
        <v>54</v>
      </c>
      <c r="L5938" s="317">
        <v>1</v>
      </c>
      <c r="M5938" s="317"/>
      <c r="N5938" s="36">
        <v>402</v>
      </c>
      <c r="O5938" s="317">
        <v>1</v>
      </c>
      <c r="P5938" s="317"/>
      <c r="Q5938" s="36">
        <v>9972</v>
      </c>
      <c r="R5938" s="317">
        <v>1</v>
      </c>
      <c r="S5938" s="317"/>
      <c r="T5938" t="s">
        <v>380</v>
      </c>
      <c r="BA5938" s="395">
        <v>1</v>
      </c>
      <c r="BB5938" s="396" t="s">
        <v>861</v>
      </c>
      <c r="BC5938" t="str">
        <f t="shared" si="511"/>
        <v>RRF</v>
      </c>
      <c r="BD5938" t="str">
        <f t="shared" si="512"/>
        <v>NAoMe_initial_final_who_ps</v>
      </c>
      <c r="BE5938" s="397" t="s">
        <v>862</v>
      </c>
      <c r="BF5938" t="str">
        <f t="shared" si="513"/>
        <v>Not recorded</v>
      </c>
      <c r="BG5938">
        <f t="shared" si="514"/>
        <v>54</v>
      </c>
      <c r="BH5938" s="398">
        <f t="shared" si="515"/>
        <v>1</v>
      </c>
      <c r="BO5938" s="33"/>
    </row>
    <row r="5939" spans="1:67">
      <c r="A5939" s="316" t="s">
        <v>27</v>
      </c>
      <c r="B5939" t="s">
        <v>380</v>
      </c>
      <c r="C5939" t="s">
        <v>910</v>
      </c>
      <c r="D5939" t="s">
        <v>314</v>
      </c>
      <c r="E5939" s="316" t="s">
        <v>235</v>
      </c>
      <c r="F5939" s="316" t="s">
        <v>935</v>
      </c>
      <c r="G5939" s="316" t="s">
        <v>433</v>
      </c>
      <c r="H5939" s="316" t="s">
        <v>315</v>
      </c>
      <c r="I5939" s="316" t="s">
        <v>291</v>
      </c>
      <c r="J5939" s="316" t="s">
        <v>313</v>
      </c>
      <c r="K5939" s="36">
        <v>52</v>
      </c>
      <c r="L5939" s="317">
        <v>0.96296000480651855</v>
      </c>
      <c r="M5939" s="317"/>
      <c r="N5939" s="36">
        <v>400</v>
      </c>
      <c r="O5939" s="317">
        <v>0.99501997232437134</v>
      </c>
      <c r="P5939" s="317"/>
      <c r="Q5939" s="36">
        <v>9846</v>
      </c>
      <c r="R5939" s="317">
        <v>0.98736000061035156</v>
      </c>
      <c r="S5939" s="317"/>
      <c r="T5939" t="s">
        <v>380</v>
      </c>
      <c r="BA5939" s="395">
        <v>1</v>
      </c>
      <c r="BB5939" s="396" t="s">
        <v>861</v>
      </c>
      <c r="BC5939" t="str">
        <f t="shared" si="511"/>
        <v>RRF</v>
      </c>
      <c r="BD5939" t="str">
        <f t="shared" si="512"/>
        <v>NAoMe_initial_gender</v>
      </c>
      <c r="BE5939" s="397" t="s">
        <v>862</v>
      </c>
      <c r="BF5939" t="str">
        <f t="shared" si="513"/>
        <v>Female</v>
      </c>
      <c r="BG5939">
        <f t="shared" si="514"/>
        <v>52</v>
      </c>
      <c r="BH5939" s="398">
        <f t="shared" si="515"/>
        <v>0.96296000480651855</v>
      </c>
      <c r="BO5939" s="33"/>
    </row>
    <row r="5940" spans="1:67">
      <c r="A5940" s="316" t="s">
        <v>27</v>
      </c>
      <c r="B5940" t="s">
        <v>380</v>
      </c>
      <c r="C5940" t="s">
        <v>910</v>
      </c>
      <c r="D5940" t="s">
        <v>314</v>
      </c>
      <c r="E5940" s="316" t="s">
        <v>235</v>
      </c>
      <c r="F5940" s="316" t="s">
        <v>935</v>
      </c>
      <c r="G5940" s="316" t="s">
        <v>433</v>
      </c>
      <c r="H5940" s="316" t="s">
        <v>315</v>
      </c>
      <c r="I5940" s="316" t="s">
        <v>291</v>
      </c>
      <c r="J5940" s="316" t="s">
        <v>293</v>
      </c>
      <c r="K5940" s="36">
        <v>2</v>
      </c>
      <c r="L5940" s="317">
        <v>3.7039998918771737E-2</v>
      </c>
      <c r="M5940" s="317"/>
      <c r="N5940" s="36">
        <v>2</v>
      </c>
      <c r="O5940" s="317">
        <v>4.980000201612711E-3</v>
      </c>
      <c r="P5940" s="317"/>
      <c r="Q5940" s="36">
        <v>126</v>
      </c>
      <c r="R5940" s="317">
        <v>1.264000032097101E-2</v>
      </c>
      <c r="S5940" s="317"/>
      <c r="T5940" t="s">
        <v>380</v>
      </c>
      <c r="BA5940" s="395">
        <v>1</v>
      </c>
      <c r="BB5940" s="396" t="s">
        <v>861</v>
      </c>
      <c r="BC5940" t="str">
        <f t="shared" si="511"/>
        <v>RRF</v>
      </c>
      <c r="BD5940" t="str">
        <f t="shared" si="512"/>
        <v>NAoMe_initial_gender</v>
      </c>
      <c r="BE5940" s="397" t="s">
        <v>862</v>
      </c>
      <c r="BF5940" t="str">
        <f t="shared" si="513"/>
        <v>Male</v>
      </c>
      <c r="BG5940">
        <f t="shared" si="514"/>
        <v>2</v>
      </c>
      <c r="BH5940" s="398">
        <f t="shared" si="515"/>
        <v>3.7039998918771737E-2</v>
      </c>
      <c r="BO5940" s="33"/>
    </row>
    <row r="5941" spans="1:67">
      <c r="A5941" s="316" t="s">
        <v>27</v>
      </c>
      <c r="B5941" t="s">
        <v>380</v>
      </c>
      <c r="C5941" t="s">
        <v>910</v>
      </c>
      <c r="D5941" t="s">
        <v>314</v>
      </c>
      <c r="E5941" s="316" t="s">
        <v>235</v>
      </c>
      <c r="F5941" s="316" t="s">
        <v>935</v>
      </c>
      <c r="G5941" s="316" t="s">
        <v>433</v>
      </c>
      <c r="H5941" s="316" t="s">
        <v>315</v>
      </c>
      <c r="I5941" s="316" t="s">
        <v>659</v>
      </c>
      <c r="J5941" s="316" t="s">
        <v>294</v>
      </c>
      <c r="K5941" s="36">
        <v>14</v>
      </c>
      <c r="L5941" s="317">
        <v>0.25925999879837042</v>
      </c>
      <c r="M5941" s="317">
        <v>0.25925999879837042</v>
      </c>
      <c r="N5941" s="36">
        <v>145</v>
      </c>
      <c r="O5941" s="317">
        <v>0.36070001125335688</v>
      </c>
      <c r="P5941" s="317">
        <v>0.36070001125335688</v>
      </c>
      <c r="Q5941" s="36">
        <v>1800</v>
      </c>
      <c r="R5941" s="317">
        <v>0.18050999939441681</v>
      </c>
      <c r="S5941" s="317">
        <v>0.18050999939441681</v>
      </c>
      <c r="T5941" t="s">
        <v>380</v>
      </c>
      <c r="BA5941" s="395">
        <v>1</v>
      </c>
      <c r="BB5941" s="396" t="s">
        <v>861</v>
      </c>
      <c r="BC5941" t="str">
        <f t="shared" si="511"/>
        <v>RRF</v>
      </c>
      <c r="BD5941" t="str">
        <f t="shared" si="512"/>
        <v>NAoMe_initial_imd_2019</v>
      </c>
      <c r="BE5941" s="397" t="s">
        <v>862</v>
      </c>
      <c r="BF5941" t="str">
        <f t="shared" si="513"/>
        <v>1 - most deprived</v>
      </c>
      <c r="BG5941">
        <f t="shared" si="514"/>
        <v>14</v>
      </c>
      <c r="BH5941" s="398">
        <f t="shared" si="515"/>
        <v>0.25925999879837042</v>
      </c>
      <c r="BO5941" s="33"/>
    </row>
    <row r="5942" spans="1:67">
      <c r="A5942" s="316" t="s">
        <v>27</v>
      </c>
      <c r="B5942" t="s">
        <v>380</v>
      </c>
      <c r="C5942" t="s">
        <v>910</v>
      </c>
      <c r="D5942" t="s">
        <v>314</v>
      </c>
      <c r="E5942" s="316" t="s">
        <v>235</v>
      </c>
      <c r="F5942" s="316" t="s">
        <v>935</v>
      </c>
      <c r="G5942" s="316" t="s">
        <v>433</v>
      </c>
      <c r="H5942" s="316" t="s">
        <v>315</v>
      </c>
      <c r="I5942" s="316" t="s">
        <v>659</v>
      </c>
      <c r="J5942" s="316" t="s">
        <v>15</v>
      </c>
      <c r="K5942" s="36">
        <v>12</v>
      </c>
      <c r="L5942" s="317">
        <v>0.22222000360488889</v>
      </c>
      <c r="M5942" s="317">
        <v>0.22222000360488889</v>
      </c>
      <c r="N5942" s="36">
        <v>81</v>
      </c>
      <c r="O5942" s="317">
        <v>0.20148999989032751</v>
      </c>
      <c r="P5942" s="317">
        <v>0.20148999989032751</v>
      </c>
      <c r="Q5942" s="36">
        <v>2036</v>
      </c>
      <c r="R5942" s="317">
        <v>0.20417000353336329</v>
      </c>
      <c r="S5942" s="317">
        <v>0.20417000353336329</v>
      </c>
      <c r="T5942" t="s">
        <v>380</v>
      </c>
      <c r="BA5942" s="395">
        <v>1</v>
      </c>
      <c r="BB5942" s="396" t="s">
        <v>861</v>
      </c>
      <c r="BC5942" t="str">
        <f t="shared" si="511"/>
        <v>RRF</v>
      </c>
      <c r="BD5942" t="str">
        <f t="shared" si="512"/>
        <v>NAoMe_initial_imd_2019</v>
      </c>
      <c r="BE5942" s="397" t="s">
        <v>862</v>
      </c>
      <c r="BF5942" t="str">
        <f t="shared" si="513"/>
        <v>2</v>
      </c>
      <c r="BG5942">
        <f t="shared" si="514"/>
        <v>12</v>
      </c>
      <c r="BH5942" s="398">
        <f t="shared" si="515"/>
        <v>0.22222000360488889</v>
      </c>
      <c r="BO5942" s="33"/>
    </row>
    <row r="5943" spans="1:67">
      <c r="A5943" s="316" t="s">
        <v>27</v>
      </c>
      <c r="B5943" t="s">
        <v>380</v>
      </c>
      <c r="C5943" t="s">
        <v>910</v>
      </c>
      <c r="D5943" t="s">
        <v>314</v>
      </c>
      <c r="E5943" s="316" t="s">
        <v>235</v>
      </c>
      <c r="F5943" s="316" t="s">
        <v>935</v>
      </c>
      <c r="G5943" s="316" t="s">
        <v>433</v>
      </c>
      <c r="H5943" s="316" t="s">
        <v>315</v>
      </c>
      <c r="I5943" s="316" t="s">
        <v>659</v>
      </c>
      <c r="J5943" s="316" t="s">
        <v>16</v>
      </c>
      <c r="K5943" s="36">
        <v>8</v>
      </c>
      <c r="L5943" s="317">
        <v>0.1481499969959259</v>
      </c>
      <c r="M5943" s="317">
        <v>0.1481499969959259</v>
      </c>
      <c r="N5943" s="36">
        <v>62</v>
      </c>
      <c r="O5943" s="317">
        <v>0.15422999858856201</v>
      </c>
      <c r="P5943" s="317">
        <v>0.15422999858856201</v>
      </c>
      <c r="Q5943" s="36">
        <v>2085</v>
      </c>
      <c r="R5943" s="317">
        <v>0.20908999443054199</v>
      </c>
      <c r="S5943" s="317">
        <v>0.20908999443054199</v>
      </c>
      <c r="T5943" t="s">
        <v>380</v>
      </c>
      <c r="BA5943" s="395">
        <v>1</v>
      </c>
      <c r="BB5943" s="396" t="s">
        <v>861</v>
      </c>
      <c r="BC5943" t="str">
        <f t="shared" si="511"/>
        <v>RRF</v>
      </c>
      <c r="BD5943" t="str">
        <f t="shared" si="512"/>
        <v>NAoMe_initial_imd_2019</v>
      </c>
      <c r="BE5943" s="397" t="s">
        <v>862</v>
      </c>
      <c r="BF5943" t="str">
        <f t="shared" si="513"/>
        <v>3</v>
      </c>
      <c r="BG5943">
        <f t="shared" si="514"/>
        <v>8</v>
      </c>
      <c r="BH5943" s="398">
        <f t="shared" si="515"/>
        <v>0.1481499969959259</v>
      </c>
      <c r="BO5943" s="33"/>
    </row>
    <row r="5944" spans="1:67">
      <c r="A5944" s="316" t="s">
        <v>27</v>
      </c>
      <c r="B5944" t="s">
        <v>380</v>
      </c>
      <c r="C5944" t="s">
        <v>910</v>
      </c>
      <c r="D5944" t="s">
        <v>314</v>
      </c>
      <c r="E5944" s="316" t="s">
        <v>235</v>
      </c>
      <c r="F5944" s="316" t="s">
        <v>935</v>
      </c>
      <c r="G5944" s="316" t="s">
        <v>433</v>
      </c>
      <c r="H5944" s="316" t="s">
        <v>315</v>
      </c>
      <c r="I5944" s="316" t="s">
        <v>659</v>
      </c>
      <c r="J5944" s="316" t="s">
        <v>17</v>
      </c>
      <c r="K5944" s="36">
        <v>10</v>
      </c>
      <c r="L5944" s="317">
        <v>0.18519000709056849</v>
      </c>
      <c r="M5944" s="317">
        <v>0.18519000709056849</v>
      </c>
      <c r="N5944" s="36">
        <v>63</v>
      </c>
      <c r="O5944" s="317">
        <v>0.15671999752521509</v>
      </c>
      <c r="P5944" s="317">
        <v>0.15671999752521509</v>
      </c>
      <c r="Q5944" s="36">
        <v>2024</v>
      </c>
      <c r="R5944" s="317">
        <v>0.2029699981212616</v>
      </c>
      <c r="S5944" s="317">
        <v>0.2029699981212616</v>
      </c>
      <c r="T5944" t="s">
        <v>380</v>
      </c>
      <c r="BA5944" s="395">
        <v>1</v>
      </c>
      <c r="BB5944" s="396" t="s">
        <v>861</v>
      </c>
      <c r="BC5944" t="str">
        <f t="shared" si="511"/>
        <v>RRF</v>
      </c>
      <c r="BD5944" t="str">
        <f t="shared" si="512"/>
        <v>NAoMe_initial_imd_2019</v>
      </c>
      <c r="BE5944" s="397" t="s">
        <v>862</v>
      </c>
      <c r="BF5944" t="str">
        <f t="shared" si="513"/>
        <v>4</v>
      </c>
      <c r="BG5944">
        <f t="shared" si="514"/>
        <v>10</v>
      </c>
      <c r="BH5944" s="398">
        <f t="shared" si="515"/>
        <v>0.18519000709056849</v>
      </c>
      <c r="BO5944" s="33"/>
    </row>
    <row r="5945" spans="1:67">
      <c r="A5945" s="316" t="s">
        <v>27</v>
      </c>
      <c r="B5945" t="s">
        <v>380</v>
      </c>
      <c r="C5945" t="s">
        <v>910</v>
      </c>
      <c r="D5945" t="s">
        <v>314</v>
      </c>
      <c r="E5945" s="316" t="s">
        <v>235</v>
      </c>
      <c r="F5945" s="316" t="s">
        <v>935</v>
      </c>
      <c r="G5945" s="316" t="s">
        <v>433</v>
      </c>
      <c r="H5945" s="316" t="s">
        <v>315</v>
      </c>
      <c r="I5945" s="316" t="s">
        <v>659</v>
      </c>
      <c r="J5945" s="316" t="s">
        <v>295</v>
      </c>
      <c r="K5945" s="36">
        <v>10</v>
      </c>
      <c r="L5945" s="317">
        <v>0.18519000709056849</v>
      </c>
      <c r="M5945" s="317">
        <v>0.18519000709056849</v>
      </c>
      <c r="N5945" s="36">
        <v>51</v>
      </c>
      <c r="O5945" s="317">
        <v>0.12687000632286069</v>
      </c>
      <c r="P5945" s="317">
        <v>0.12687000632286069</v>
      </c>
      <c r="Q5945" s="36">
        <v>2027</v>
      </c>
      <c r="R5945" s="317">
        <v>0.2032700031995773</v>
      </c>
      <c r="S5945" s="317">
        <v>0.2032700031995773</v>
      </c>
      <c r="T5945" t="s">
        <v>380</v>
      </c>
      <c r="BA5945" s="395">
        <v>1</v>
      </c>
      <c r="BB5945" s="396" t="s">
        <v>861</v>
      </c>
      <c r="BC5945" t="str">
        <f t="shared" si="511"/>
        <v>RRF</v>
      </c>
      <c r="BD5945" t="str">
        <f t="shared" si="512"/>
        <v>NAoMe_initial_imd_2019</v>
      </c>
      <c r="BE5945" s="397" t="s">
        <v>862</v>
      </c>
      <c r="BF5945" t="str">
        <f t="shared" si="513"/>
        <v>5 - least deprived</v>
      </c>
      <c r="BG5945">
        <f t="shared" si="514"/>
        <v>10</v>
      </c>
      <c r="BH5945" s="398">
        <f t="shared" si="515"/>
        <v>0.18519000709056849</v>
      </c>
      <c r="BO5945" s="33"/>
    </row>
    <row r="5946" spans="1:67">
      <c r="A5946" s="316" t="s">
        <v>27</v>
      </c>
      <c r="B5946" t="s">
        <v>380</v>
      </c>
      <c r="C5946" t="s">
        <v>910</v>
      </c>
      <c r="D5946" t="s">
        <v>314</v>
      </c>
      <c r="E5946" s="316" t="s">
        <v>235</v>
      </c>
      <c r="F5946" s="316" t="s">
        <v>935</v>
      </c>
      <c r="G5946" s="316" t="s">
        <v>433</v>
      </c>
      <c r="H5946" s="316" t="s">
        <v>315</v>
      </c>
      <c r="I5946" s="316" t="s">
        <v>659</v>
      </c>
      <c r="J5946" s="316" t="s">
        <v>260</v>
      </c>
      <c r="K5946" s="36">
        <v>0</v>
      </c>
      <c r="L5946" s="317">
        <v>0</v>
      </c>
      <c r="M5946" s="317"/>
      <c r="N5946" s="36">
        <v>0</v>
      </c>
      <c r="O5946" s="317">
        <v>0</v>
      </c>
      <c r="P5946" s="317"/>
      <c r="Q5946" s="36">
        <v>0</v>
      </c>
      <c r="R5946" s="317">
        <v>0</v>
      </c>
      <c r="S5946" s="317"/>
      <c r="T5946" t="s">
        <v>380</v>
      </c>
      <c r="BA5946" s="395">
        <v>1</v>
      </c>
      <c r="BB5946" s="396" t="s">
        <v>861</v>
      </c>
      <c r="BC5946" t="str">
        <f t="shared" si="511"/>
        <v>RRF</v>
      </c>
      <c r="BD5946" t="str">
        <f t="shared" si="512"/>
        <v>NAoMe_initial_imd_2019</v>
      </c>
      <c r="BE5946" s="397" t="s">
        <v>862</v>
      </c>
      <c r="BF5946" t="str">
        <f t="shared" si="513"/>
        <v>Unknown</v>
      </c>
      <c r="BG5946">
        <f t="shared" si="514"/>
        <v>0</v>
      </c>
      <c r="BH5946" s="398">
        <f t="shared" si="515"/>
        <v>0</v>
      </c>
      <c r="BO5946" s="33"/>
    </row>
    <row r="5947" spans="1:67">
      <c r="A5947" s="316" t="s">
        <v>27</v>
      </c>
      <c r="B5947" t="s">
        <v>380</v>
      </c>
      <c r="C5947" t="s">
        <v>910</v>
      </c>
      <c r="D5947" t="s">
        <v>314</v>
      </c>
      <c r="E5947" s="316" t="s">
        <v>235</v>
      </c>
      <c r="F5947" s="316" t="s">
        <v>935</v>
      </c>
      <c r="G5947" s="316" t="s">
        <v>433</v>
      </c>
      <c r="H5947" s="316" t="s">
        <v>315</v>
      </c>
      <c r="I5947" s="316" t="s">
        <v>296</v>
      </c>
      <c r="J5947" s="316" t="s">
        <v>297</v>
      </c>
      <c r="K5947" s="36">
        <v>25</v>
      </c>
      <c r="L5947" s="317">
        <v>0.46296000480651861</v>
      </c>
      <c r="M5947" s="317">
        <v>0.51020002365112305</v>
      </c>
      <c r="N5947" s="36">
        <v>182</v>
      </c>
      <c r="O5947" s="317">
        <v>0.45274001359939581</v>
      </c>
      <c r="P5947" s="317">
        <v>0.47273001074790949</v>
      </c>
      <c r="Q5947" s="36">
        <v>5528</v>
      </c>
      <c r="R5947" s="317">
        <v>0.55435001850128174</v>
      </c>
      <c r="S5947" s="317">
        <v>0.56936997175216675</v>
      </c>
      <c r="T5947" t="s">
        <v>380</v>
      </c>
      <c r="BA5947" s="395">
        <v>1</v>
      </c>
      <c r="BB5947" s="396" t="s">
        <v>861</v>
      </c>
      <c r="BC5947" t="str">
        <f t="shared" si="511"/>
        <v>RRF</v>
      </c>
      <c r="BD5947" t="str">
        <f t="shared" si="512"/>
        <v>NAoMe_initial_scarf_731_grp</v>
      </c>
      <c r="BE5947" s="397" t="s">
        <v>862</v>
      </c>
      <c r="BF5947" t="str">
        <f t="shared" si="513"/>
        <v>Fit</v>
      </c>
      <c r="BG5947">
        <f t="shared" si="514"/>
        <v>25</v>
      </c>
      <c r="BH5947" s="398">
        <f t="shared" si="515"/>
        <v>0.46296000480651861</v>
      </c>
      <c r="BO5947" s="33"/>
    </row>
    <row r="5948" spans="1:67">
      <c r="A5948" s="316" t="s">
        <v>27</v>
      </c>
      <c r="B5948" t="s">
        <v>380</v>
      </c>
      <c r="C5948" t="s">
        <v>910</v>
      </c>
      <c r="D5948" t="s">
        <v>314</v>
      </c>
      <c r="E5948" s="316" t="s">
        <v>235</v>
      </c>
      <c r="F5948" s="316" t="s">
        <v>935</v>
      </c>
      <c r="G5948" s="316" t="s">
        <v>433</v>
      </c>
      <c r="H5948" s="316" t="s">
        <v>315</v>
      </c>
      <c r="I5948" s="316" t="s">
        <v>296</v>
      </c>
      <c r="J5948" s="316" t="s">
        <v>298</v>
      </c>
      <c r="K5948" s="36">
        <v>2</v>
      </c>
      <c r="L5948" s="317">
        <v>3.7039998918771737E-2</v>
      </c>
      <c r="M5948" s="317">
        <v>4.081999883055687E-2</v>
      </c>
      <c r="N5948" s="36">
        <v>71</v>
      </c>
      <c r="O5948" s="317">
        <v>0.1766200065612793</v>
      </c>
      <c r="P5948" s="317">
        <v>0.18442000448703769</v>
      </c>
      <c r="Q5948" s="36">
        <v>1492</v>
      </c>
      <c r="R5948" s="317">
        <v>0.149619996547699</v>
      </c>
      <c r="S5948" s="317">
        <v>0.153669998049736</v>
      </c>
      <c r="T5948" t="s">
        <v>380</v>
      </c>
      <c r="BA5948" s="395">
        <v>1</v>
      </c>
      <c r="BB5948" s="396" t="s">
        <v>861</v>
      </c>
      <c r="BC5948" t="str">
        <f t="shared" si="511"/>
        <v>RRF</v>
      </c>
      <c r="BD5948" t="str">
        <f t="shared" si="512"/>
        <v>NAoMe_initial_scarf_731_grp</v>
      </c>
      <c r="BE5948" s="397" t="s">
        <v>862</v>
      </c>
      <c r="BF5948" t="str">
        <f t="shared" si="513"/>
        <v>Mild frailty</v>
      </c>
      <c r="BG5948">
        <f t="shared" si="514"/>
        <v>2</v>
      </c>
      <c r="BH5948" s="398">
        <f t="shared" si="515"/>
        <v>3.7039998918771737E-2</v>
      </c>
      <c r="BO5948" s="33"/>
    </row>
    <row r="5949" spans="1:67">
      <c r="A5949" s="316" t="s">
        <v>27</v>
      </c>
      <c r="B5949" t="s">
        <v>380</v>
      </c>
      <c r="C5949" t="s">
        <v>910</v>
      </c>
      <c r="D5949" t="s">
        <v>314</v>
      </c>
      <c r="E5949" s="316" t="s">
        <v>235</v>
      </c>
      <c r="F5949" s="316" t="s">
        <v>935</v>
      </c>
      <c r="G5949" s="316" t="s">
        <v>433</v>
      </c>
      <c r="H5949" s="316" t="s">
        <v>315</v>
      </c>
      <c r="I5949" s="316" t="s">
        <v>296</v>
      </c>
      <c r="J5949" s="316" t="s">
        <v>299</v>
      </c>
      <c r="K5949" s="36">
        <v>13</v>
      </c>
      <c r="L5949" s="317">
        <v>0.24074000120162961</v>
      </c>
      <c r="M5949" s="317">
        <v>0.26530998945236212</v>
      </c>
      <c r="N5949" s="36">
        <v>81</v>
      </c>
      <c r="O5949" s="317">
        <v>0.20148999989032751</v>
      </c>
      <c r="P5949" s="317">
        <v>0.21039000153541559</v>
      </c>
      <c r="Q5949" s="36">
        <v>1470</v>
      </c>
      <c r="R5949" s="317">
        <v>0.1474100053310394</v>
      </c>
      <c r="S5949" s="317">
        <v>0.1514099985361099</v>
      </c>
      <c r="T5949" t="s">
        <v>380</v>
      </c>
      <c r="BA5949" s="395">
        <v>1</v>
      </c>
      <c r="BB5949" s="396" t="s">
        <v>861</v>
      </c>
      <c r="BC5949" t="str">
        <f t="shared" si="511"/>
        <v>RRF</v>
      </c>
      <c r="BD5949" t="str">
        <f t="shared" si="512"/>
        <v>NAoMe_initial_scarf_731_grp</v>
      </c>
      <c r="BE5949" s="397" t="s">
        <v>862</v>
      </c>
      <c r="BF5949" t="str">
        <f t="shared" si="513"/>
        <v>Moderate frailty</v>
      </c>
      <c r="BG5949">
        <f t="shared" si="514"/>
        <v>13</v>
      </c>
      <c r="BH5949" s="398">
        <f t="shared" si="515"/>
        <v>0.24074000120162961</v>
      </c>
      <c r="BO5949" s="33"/>
    </row>
    <row r="5950" spans="1:67">
      <c r="A5950" s="316" t="s">
        <v>27</v>
      </c>
      <c r="B5950" t="s">
        <v>380</v>
      </c>
      <c r="C5950" t="s">
        <v>910</v>
      </c>
      <c r="D5950" t="s">
        <v>314</v>
      </c>
      <c r="E5950" s="316" t="s">
        <v>235</v>
      </c>
      <c r="F5950" s="316" t="s">
        <v>935</v>
      </c>
      <c r="G5950" s="316" t="s">
        <v>433</v>
      </c>
      <c r="H5950" s="316" t="s">
        <v>315</v>
      </c>
      <c r="I5950" s="316" t="s">
        <v>296</v>
      </c>
      <c r="J5950" s="316" t="s">
        <v>353</v>
      </c>
      <c r="K5950" s="36">
        <v>5</v>
      </c>
      <c r="L5950" s="317">
        <v>9.2589996755123138E-2</v>
      </c>
      <c r="M5950" s="317"/>
      <c r="N5950" s="36">
        <v>17</v>
      </c>
      <c r="O5950" s="317">
        <v>4.2289998382329941E-2</v>
      </c>
      <c r="P5950" s="317"/>
      <c r="Q5950" s="36">
        <v>263</v>
      </c>
      <c r="R5950" s="317">
        <v>2.6370000094175339E-2</v>
      </c>
      <c r="S5950" s="317"/>
      <c r="T5950" t="s">
        <v>380</v>
      </c>
      <c r="BA5950" s="395">
        <v>1</v>
      </c>
      <c r="BB5950" s="396" t="s">
        <v>861</v>
      </c>
      <c r="BC5950" t="str">
        <f t="shared" si="511"/>
        <v>RRF</v>
      </c>
      <c r="BD5950" t="str">
        <f t="shared" si="512"/>
        <v>NAoMe_initial_scarf_731_grp</v>
      </c>
      <c r="BE5950" s="397" t="s">
        <v>862</v>
      </c>
      <c r="BF5950" t="str">
        <f t="shared" si="513"/>
        <v>Not in HESAPC</v>
      </c>
      <c r="BG5950">
        <f t="shared" si="514"/>
        <v>5</v>
      </c>
      <c r="BH5950" s="398">
        <f t="shared" si="515"/>
        <v>9.2589996755123138E-2</v>
      </c>
      <c r="BO5950" s="33"/>
    </row>
    <row r="5951" spans="1:67">
      <c r="A5951" s="316" t="s">
        <v>27</v>
      </c>
      <c r="B5951" t="s">
        <v>380</v>
      </c>
      <c r="C5951" t="s">
        <v>910</v>
      </c>
      <c r="D5951" t="s">
        <v>314</v>
      </c>
      <c r="E5951" s="316" t="s">
        <v>235</v>
      </c>
      <c r="F5951" s="316" t="s">
        <v>935</v>
      </c>
      <c r="G5951" s="316" t="s">
        <v>433</v>
      </c>
      <c r="H5951" s="316" t="s">
        <v>315</v>
      </c>
      <c r="I5951" s="316" t="s">
        <v>296</v>
      </c>
      <c r="J5951" s="316" t="s">
        <v>300</v>
      </c>
      <c r="K5951" s="36">
        <v>9</v>
      </c>
      <c r="L5951" s="317">
        <v>0.1666699945926666</v>
      </c>
      <c r="M5951" s="317">
        <v>0.18366999924182889</v>
      </c>
      <c r="N5951" s="36">
        <v>51</v>
      </c>
      <c r="O5951" s="317">
        <v>0.12687000632286069</v>
      </c>
      <c r="P5951" s="317">
        <v>0.13246999680995941</v>
      </c>
      <c r="Q5951" s="36">
        <v>1219</v>
      </c>
      <c r="R5951" s="317">
        <v>0.1222399994730949</v>
      </c>
      <c r="S5951" s="317">
        <v>0.12555000185966489</v>
      </c>
      <c r="T5951" t="s">
        <v>380</v>
      </c>
      <c r="BA5951" s="395">
        <v>1</v>
      </c>
      <c r="BB5951" s="396" t="s">
        <v>861</v>
      </c>
      <c r="BC5951" t="str">
        <f t="shared" si="511"/>
        <v>RRF</v>
      </c>
      <c r="BD5951" t="str">
        <f t="shared" si="512"/>
        <v>NAoMe_initial_scarf_731_grp</v>
      </c>
      <c r="BE5951" s="397" t="s">
        <v>862</v>
      </c>
      <c r="BF5951" t="str">
        <f t="shared" si="513"/>
        <v>Severe frailty</v>
      </c>
      <c r="BG5951">
        <f t="shared" si="514"/>
        <v>9</v>
      </c>
      <c r="BH5951" s="398">
        <f t="shared" si="515"/>
        <v>0.1666699945926666</v>
      </c>
      <c r="BO5951" s="33"/>
    </row>
    <row r="5952" spans="1:67">
      <c r="A5952" s="316" t="s">
        <v>27</v>
      </c>
      <c r="B5952" t="s">
        <v>380</v>
      </c>
      <c r="C5952" t="s">
        <v>910</v>
      </c>
      <c r="D5952" t="s">
        <v>314</v>
      </c>
      <c r="E5952" s="316" t="s">
        <v>237</v>
      </c>
      <c r="F5952" s="316" t="s">
        <v>238</v>
      </c>
      <c r="G5952" s="316" t="s">
        <v>448</v>
      </c>
      <c r="H5952" s="316" t="s">
        <v>322</v>
      </c>
      <c r="I5952" s="316" t="s">
        <v>310</v>
      </c>
      <c r="J5952" s="316" t="s">
        <v>277</v>
      </c>
      <c r="K5952" s="36">
        <v>0</v>
      </c>
      <c r="L5952" s="317">
        <v>0</v>
      </c>
      <c r="M5952" s="317"/>
      <c r="N5952" s="36">
        <v>6</v>
      </c>
      <c r="O5952" s="317">
        <v>5.9899999760091296E-3</v>
      </c>
      <c r="P5952" s="317"/>
      <c r="Q5952" s="36">
        <v>70</v>
      </c>
      <c r="R5952" s="317">
        <v>7.0199999026954174E-3</v>
      </c>
      <c r="S5952" s="317"/>
      <c r="T5952" t="s">
        <v>380</v>
      </c>
      <c r="BA5952" s="395">
        <v>1</v>
      </c>
      <c r="BB5952" s="396" t="s">
        <v>861</v>
      </c>
      <c r="BC5952" t="str">
        <f t="shared" si="511"/>
        <v>RLQ</v>
      </c>
      <c r="BD5952" t="str">
        <f t="shared" si="512"/>
        <v>NAoMe_initial_age_decades_80cap</v>
      </c>
      <c r="BE5952" s="397" t="s">
        <v>862</v>
      </c>
      <c r="BF5952" t="str">
        <f t="shared" si="513"/>
        <v>18-29 yrs</v>
      </c>
      <c r="BG5952">
        <f t="shared" si="514"/>
        <v>0</v>
      </c>
      <c r="BH5952" s="398">
        <f t="shared" si="515"/>
        <v>0</v>
      </c>
      <c r="BO5952" s="33"/>
    </row>
    <row r="5953" spans="1:67">
      <c r="A5953" s="316" t="s">
        <v>27</v>
      </c>
      <c r="B5953" t="s">
        <v>380</v>
      </c>
      <c r="C5953" t="s">
        <v>910</v>
      </c>
      <c r="D5953" t="s">
        <v>314</v>
      </c>
      <c r="E5953" s="316" t="s">
        <v>237</v>
      </c>
      <c r="F5953" s="316" t="s">
        <v>238</v>
      </c>
      <c r="G5953" s="316" t="s">
        <v>448</v>
      </c>
      <c r="H5953" s="316" t="s">
        <v>322</v>
      </c>
      <c r="I5953" s="316" t="s">
        <v>310</v>
      </c>
      <c r="J5953" s="316" t="s">
        <v>278</v>
      </c>
      <c r="K5953" s="36">
        <v>0</v>
      </c>
      <c r="L5953" s="317">
        <v>0</v>
      </c>
      <c r="M5953" s="317"/>
      <c r="N5953" s="36">
        <v>38</v>
      </c>
      <c r="O5953" s="317">
        <v>3.7919998168945313E-2</v>
      </c>
      <c r="P5953" s="317"/>
      <c r="Q5953" s="36">
        <v>429</v>
      </c>
      <c r="R5953" s="317">
        <v>4.3019998818635941E-2</v>
      </c>
      <c r="S5953" s="317"/>
      <c r="T5953" t="s">
        <v>380</v>
      </c>
      <c r="BA5953" s="395">
        <v>1</v>
      </c>
      <c r="BB5953" s="396" t="s">
        <v>861</v>
      </c>
      <c r="BC5953" t="str">
        <f t="shared" si="511"/>
        <v>RLQ</v>
      </c>
      <c r="BD5953" t="str">
        <f t="shared" si="512"/>
        <v>NAoMe_initial_age_decades_80cap</v>
      </c>
      <c r="BE5953" s="397" t="s">
        <v>862</v>
      </c>
      <c r="BF5953" t="str">
        <f t="shared" si="513"/>
        <v>30-39 yrs</v>
      </c>
      <c r="BG5953">
        <f t="shared" si="514"/>
        <v>0</v>
      </c>
      <c r="BH5953" s="398">
        <f t="shared" si="515"/>
        <v>0</v>
      </c>
      <c r="BO5953" s="33"/>
    </row>
    <row r="5954" spans="1:67">
      <c r="A5954" s="316" t="s">
        <v>27</v>
      </c>
      <c r="B5954" t="s">
        <v>380</v>
      </c>
      <c r="C5954" t="s">
        <v>910</v>
      </c>
      <c r="D5954" t="s">
        <v>314</v>
      </c>
      <c r="E5954" s="316" t="s">
        <v>237</v>
      </c>
      <c r="F5954" s="316" t="s">
        <v>238</v>
      </c>
      <c r="G5954" s="316" t="s">
        <v>448</v>
      </c>
      <c r="H5954" s="316" t="s">
        <v>322</v>
      </c>
      <c r="I5954" s="316" t="s">
        <v>310</v>
      </c>
      <c r="J5954" s="316" t="s">
        <v>279</v>
      </c>
      <c r="K5954" s="36">
        <v>2</v>
      </c>
      <c r="L5954" s="317">
        <v>9.5239996910095215E-2</v>
      </c>
      <c r="M5954" s="317"/>
      <c r="N5954" s="36">
        <v>106</v>
      </c>
      <c r="O5954" s="317">
        <v>0.10578999668359761</v>
      </c>
      <c r="P5954" s="317"/>
      <c r="Q5954" s="36">
        <v>1024</v>
      </c>
      <c r="R5954" s="317">
        <v>0.1026899963617325</v>
      </c>
      <c r="S5954" s="317"/>
      <c r="T5954" t="s">
        <v>380</v>
      </c>
      <c r="BA5954" s="395">
        <v>1</v>
      </c>
      <c r="BB5954" s="396" t="s">
        <v>861</v>
      </c>
      <c r="BC5954" t="str">
        <f t="shared" si="511"/>
        <v>RLQ</v>
      </c>
      <c r="BD5954" t="str">
        <f t="shared" si="512"/>
        <v>NAoMe_initial_age_decades_80cap</v>
      </c>
      <c r="BE5954" s="397" t="s">
        <v>862</v>
      </c>
      <c r="BF5954" t="str">
        <f t="shared" si="513"/>
        <v>40-49 yrs</v>
      </c>
      <c r="BG5954">
        <f t="shared" si="514"/>
        <v>2</v>
      </c>
      <c r="BH5954" s="398">
        <f t="shared" si="515"/>
        <v>9.5239996910095215E-2</v>
      </c>
      <c r="BO5954" s="33"/>
    </row>
    <row r="5955" spans="1:67">
      <c r="A5955" s="316" t="s">
        <v>27</v>
      </c>
      <c r="B5955" t="s">
        <v>380</v>
      </c>
      <c r="C5955" t="s">
        <v>910</v>
      </c>
      <c r="D5955" t="s">
        <v>314</v>
      </c>
      <c r="E5955" s="316" t="s">
        <v>237</v>
      </c>
      <c r="F5955" s="316" t="s">
        <v>238</v>
      </c>
      <c r="G5955" s="316" t="s">
        <v>448</v>
      </c>
      <c r="H5955" s="316" t="s">
        <v>322</v>
      </c>
      <c r="I5955" s="316" t="s">
        <v>310</v>
      </c>
      <c r="J5955" s="316" t="s">
        <v>280</v>
      </c>
      <c r="K5955" s="36">
        <v>0</v>
      </c>
      <c r="L5955" s="317">
        <v>0</v>
      </c>
      <c r="M5955" s="317"/>
      <c r="N5955" s="36">
        <v>183</v>
      </c>
      <c r="O5955" s="317">
        <v>0.18263000249862671</v>
      </c>
      <c r="P5955" s="317"/>
      <c r="Q5955" s="36">
        <v>1733</v>
      </c>
      <c r="R5955" s="317">
        <v>0.17378999292850489</v>
      </c>
      <c r="S5955" s="317"/>
      <c r="T5955" t="s">
        <v>380</v>
      </c>
      <c r="BA5955" s="395">
        <v>1</v>
      </c>
      <c r="BB5955" s="396" t="s">
        <v>861</v>
      </c>
      <c r="BC5955" t="str">
        <f t="shared" ref="BC5955:BC6018" si="516">E5955</f>
        <v>RLQ</v>
      </c>
      <c r="BD5955" t="str">
        <f t="shared" ref="BD5955:BD6018" si="517">(LEFT(A5955, LEN(A5955)-7))&amp;"_"&amp;I5955</f>
        <v>NAoMe_initial_age_decades_80cap</v>
      </c>
      <c r="BE5955" s="397" t="s">
        <v>862</v>
      </c>
      <c r="BF5955" t="str">
        <f t="shared" ref="BF5955:BF6018" si="518">J5955</f>
        <v>50-59 yrs</v>
      </c>
      <c r="BG5955">
        <f t="shared" ref="BG5955:BG6018" si="519">K5955</f>
        <v>0</v>
      </c>
      <c r="BH5955" s="398">
        <f t="shared" ref="BH5955:BH6018" si="520">L5955</f>
        <v>0</v>
      </c>
      <c r="BO5955" s="33"/>
    </row>
    <row r="5956" spans="1:67">
      <c r="A5956" s="316" t="s">
        <v>27</v>
      </c>
      <c r="B5956" t="s">
        <v>380</v>
      </c>
      <c r="C5956" t="s">
        <v>910</v>
      </c>
      <c r="D5956" t="s">
        <v>314</v>
      </c>
      <c r="E5956" s="316" t="s">
        <v>237</v>
      </c>
      <c r="F5956" s="316" t="s">
        <v>238</v>
      </c>
      <c r="G5956" s="316" t="s">
        <v>448</v>
      </c>
      <c r="H5956" s="316" t="s">
        <v>322</v>
      </c>
      <c r="I5956" s="316" t="s">
        <v>310</v>
      </c>
      <c r="J5956" s="316" t="s">
        <v>281</v>
      </c>
      <c r="K5956" s="36">
        <v>2</v>
      </c>
      <c r="L5956" s="317">
        <v>9.5239996910095215E-2</v>
      </c>
      <c r="M5956" s="317"/>
      <c r="N5956" s="36">
        <v>162</v>
      </c>
      <c r="O5956" s="317">
        <v>0.16167999804019931</v>
      </c>
      <c r="P5956" s="317"/>
      <c r="Q5956" s="36">
        <v>1931</v>
      </c>
      <c r="R5956" s="317">
        <v>0.19363999366760251</v>
      </c>
      <c r="S5956" s="317"/>
      <c r="T5956" t="s">
        <v>380</v>
      </c>
      <c r="BA5956" s="395">
        <v>1</v>
      </c>
      <c r="BB5956" s="396" t="s">
        <v>861</v>
      </c>
      <c r="BC5956" t="str">
        <f t="shared" si="516"/>
        <v>RLQ</v>
      </c>
      <c r="BD5956" t="str">
        <f t="shared" si="517"/>
        <v>NAoMe_initial_age_decades_80cap</v>
      </c>
      <c r="BE5956" s="397" t="s">
        <v>862</v>
      </c>
      <c r="BF5956" t="str">
        <f t="shared" si="518"/>
        <v>60-69 yrs</v>
      </c>
      <c r="BG5956">
        <f t="shared" si="519"/>
        <v>2</v>
      </c>
      <c r="BH5956" s="398">
        <f t="shared" si="520"/>
        <v>9.5239996910095215E-2</v>
      </c>
      <c r="BO5956" s="33"/>
    </row>
    <row r="5957" spans="1:67">
      <c r="A5957" s="316" t="s">
        <v>27</v>
      </c>
      <c r="B5957" t="s">
        <v>380</v>
      </c>
      <c r="C5957" t="s">
        <v>910</v>
      </c>
      <c r="D5957" t="s">
        <v>314</v>
      </c>
      <c r="E5957" s="316" t="s">
        <v>237</v>
      </c>
      <c r="F5957" s="316" t="s">
        <v>238</v>
      </c>
      <c r="G5957" s="316" t="s">
        <v>448</v>
      </c>
      <c r="H5957" s="316" t="s">
        <v>322</v>
      </c>
      <c r="I5957" s="316" t="s">
        <v>310</v>
      </c>
      <c r="J5957" s="316" t="s">
        <v>282</v>
      </c>
      <c r="K5957" s="36">
        <v>7</v>
      </c>
      <c r="L5957" s="317">
        <v>0.33333000540733337</v>
      </c>
      <c r="M5957" s="317"/>
      <c r="N5957" s="36">
        <v>259</v>
      </c>
      <c r="O5957" s="317">
        <v>0.2584800124168396</v>
      </c>
      <c r="P5957" s="317"/>
      <c r="Q5957" s="36">
        <v>2493</v>
      </c>
      <c r="R5957" s="317">
        <v>0.25</v>
      </c>
      <c r="S5957" s="317"/>
      <c r="T5957" t="s">
        <v>380</v>
      </c>
      <c r="BA5957" s="395">
        <v>1</v>
      </c>
      <c r="BB5957" s="396" t="s">
        <v>861</v>
      </c>
      <c r="BC5957" t="str">
        <f t="shared" si="516"/>
        <v>RLQ</v>
      </c>
      <c r="BD5957" t="str">
        <f t="shared" si="517"/>
        <v>NAoMe_initial_age_decades_80cap</v>
      </c>
      <c r="BE5957" s="397" t="s">
        <v>862</v>
      </c>
      <c r="BF5957" t="str">
        <f t="shared" si="518"/>
        <v>70-79 yrs</v>
      </c>
      <c r="BG5957">
        <f t="shared" si="519"/>
        <v>7</v>
      </c>
      <c r="BH5957" s="398">
        <f t="shared" si="520"/>
        <v>0.33333000540733337</v>
      </c>
      <c r="BO5957" s="33"/>
    </row>
    <row r="5958" spans="1:67">
      <c r="A5958" s="316" t="s">
        <v>27</v>
      </c>
      <c r="B5958" t="s">
        <v>380</v>
      </c>
      <c r="C5958" t="s">
        <v>910</v>
      </c>
      <c r="D5958" t="s">
        <v>314</v>
      </c>
      <c r="E5958" s="316" t="s">
        <v>237</v>
      </c>
      <c r="F5958" s="316" t="s">
        <v>238</v>
      </c>
      <c r="G5958" s="316" t="s">
        <v>448</v>
      </c>
      <c r="H5958" s="316" t="s">
        <v>322</v>
      </c>
      <c r="I5958" s="316" t="s">
        <v>310</v>
      </c>
      <c r="J5958" s="316" t="s">
        <v>283</v>
      </c>
      <c r="K5958" s="36">
        <v>10</v>
      </c>
      <c r="L5958" s="317">
        <v>0.4761900007724762</v>
      </c>
      <c r="M5958" s="317"/>
      <c r="N5958" s="36">
        <v>248</v>
      </c>
      <c r="O5958" s="317">
        <v>0.24750000238418579</v>
      </c>
      <c r="P5958" s="317"/>
      <c r="Q5958" s="36">
        <v>2292</v>
      </c>
      <c r="R5958" s="317">
        <v>0.2298399955034256</v>
      </c>
      <c r="S5958" s="317"/>
      <c r="T5958" t="s">
        <v>380</v>
      </c>
      <c r="BA5958" s="395">
        <v>1</v>
      </c>
      <c r="BB5958" s="396" t="s">
        <v>861</v>
      </c>
      <c r="BC5958" t="str">
        <f t="shared" si="516"/>
        <v>RLQ</v>
      </c>
      <c r="BD5958" t="str">
        <f t="shared" si="517"/>
        <v>NAoMe_initial_age_decades_80cap</v>
      </c>
      <c r="BE5958" s="397" t="s">
        <v>862</v>
      </c>
      <c r="BF5958" t="str">
        <f t="shared" si="518"/>
        <v>80+ yrs</v>
      </c>
      <c r="BG5958">
        <f t="shared" si="519"/>
        <v>10</v>
      </c>
      <c r="BH5958" s="398">
        <f t="shared" si="520"/>
        <v>0.4761900007724762</v>
      </c>
      <c r="BO5958" s="33"/>
    </row>
    <row r="5959" spans="1:67">
      <c r="A5959" s="316" t="s">
        <v>27</v>
      </c>
      <c r="B5959" t="s">
        <v>380</v>
      </c>
      <c r="C5959" t="s">
        <v>910</v>
      </c>
      <c r="D5959" t="s">
        <v>314</v>
      </c>
      <c r="E5959" s="316" t="s">
        <v>237</v>
      </c>
      <c r="F5959" s="316" t="s">
        <v>238</v>
      </c>
      <c r="G5959" s="316" t="s">
        <v>448</v>
      </c>
      <c r="H5959" s="316" t="s">
        <v>322</v>
      </c>
      <c r="I5959" s="316" t="s">
        <v>341</v>
      </c>
      <c r="J5959" s="316" t="s">
        <v>13</v>
      </c>
      <c r="K5959" s="36">
        <v>17</v>
      </c>
      <c r="L5959" s="317">
        <v>0.80952000617980957</v>
      </c>
      <c r="M5959" s="317">
        <v>0.80952000617980957</v>
      </c>
      <c r="N5959" s="36">
        <v>639</v>
      </c>
      <c r="O5959" s="317">
        <v>0.63771998882293701</v>
      </c>
      <c r="P5959" s="317">
        <v>0.64938998222351074</v>
      </c>
      <c r="Q5959" s="36">
        <v>6753</v>
      </c>
      <c r="R5959" s="317">
        <v>0.67720001935958862</v>
      </c>
      <c r="S5959" s="317">
        <v>0.69554001092910767</v>
      </c>
      <c r="T5959" t="s">
        <v>380</v>
      </c>
      <c r="BA5959" s="395">
        <v>1</v>
      </c>
      <c r="BB5959" s="396" t="s">
        <v>861</v>
      </c>
      <c r="BC5959" t="str">
        <f t="shared" si="516"/>
        <v>RLQ</v>
      </c>
      <c r="BD5959" t="str">
        <f t="shared" si="517"/>
        <v>NAoMe_initial_ch_score_2cap</v>
      </c>
      <c r="BE5959" s="397" t="s">
        <v>862</v>
      </c>
      <c r="BF5959" t="str">
        <f t="shared" si="518"/>
        <v>0</v>
      </c>
      <c r="BG5959">
        <f t="shared" si="519"/>
        <v>17</v>
      </c>
      <c r="BH5959" s="398">
        <f t="shared" si="520"/>
        <v>0.80952000617980957</v>
      </c>
      <c r="BO5959" s="33"/>
    </row>
    <row r="5960" spans="1:67">
      <c r="A5960" s="316" t="s">
        <v>27</v>
      </c>
      <c r="B5960" t="s">
        <v>380</v>
      </c>
      <c r="C5960" t="s">
        <v>910</v>
      </c>
      <c r="D5960" t="s">
        <v>314</v>
      </c>
      <c r="E5960" s="316" t="s">
        <v>237</v>
      </c>
      <c r="F5960" s="316" t="s">
        <v>238</v>
      </c>
      <c r="G5960" s="316" t="s">
        <v>448</v>
      </c>
      <c r="H5960" s="316" t="s">
        <v>322</v>
      </c>
      <c r="I5960" s="316" t="s">
        <v>341</v>
      </c>
      <c r="J5960" s="316" t="s">
        <v>14</v>
      </c>
      <c r="K5960" s="36">
        <v>2</v>
      </c>
      <c r="L5960" s="317">
        <v>9.5239996910095215E-2</v>
      </c>
      <c r="M5960" s="317">
        <v>9.5239996910095215E-2</v>
      </c>
      <c r="N5960" s="36">
        <v>178</v>
      </c>
      <c r="O5960" s="317">
        <v>0.17764000594615939</v>
      </c>
      <c r="P5960" s="317">
        <v>0.18088999390602109</v>
      </c>
      <c r="Q5960" s="36">
        <v>1630</v>
      </c>
      <c r="R5960" s="317">
        <v>0.16346000134944921</v>
      </c>
      <c r="S5960" s="317">
        <v>0.16788999736309049</v>
      </c>
      <c r="T5960" t="s">
        <v>380</v>
      </c>
      <c r="BA5960" s="395">
        <v>1</v>
      </c>
      <c r="BB5960" s="396" t="s">
        <v>861</v>
      </c>
      <c r="BC5960" t="str">
        <f t="shared" si="516"/>
        <v>RLQ</v>
      </c>
      <c r="BD5960" t="str">
        <f t="shared" si="517"/>
        <v>NAoMe_initial_ch_score_2cap</v>
      </c>
      <c r="BE5960" s="397" t="s">
        <v>862</v>
      </c>
      <c r="BF5960" t="str">
        <f t="shared" si="518"/>
        <v>1</v>
      </c>
      <c r="BG5960">
        <f t="shared" si="519"/>
        <v>2</v>
      </c>
      <c r="BH5960" s="398">
        <f t="shared" si="520"/>
        <v>9.5239996910095215E-2</v>
      </c>
      <c r="BO5960" s="33"/>
    </row>
    <row r="5961" spans="1:67">
      <c r="A5961" s="316" t="s">
        <v>27</v>
      </c>
      <c r="B5961" t="s">
        <v>380</v>
      </c>
      <c r="C5961" t="s">
        <v>910</v>
      </c>
      <c r="D5961" t="s">
        <v>314</v>
      </c>
      <c r="E5961" s="316" t="s">
        <v>237</v>
      </c>
      <c r="F5961" s="316" t="s">
        <v>238</v>
      </c>
      <c r="G5961" s="316" t="s">
        <v>448</v>
      </c>
      <c r="H5961" s="316" t="s">
        <v>322</v>
      </c>
      <c r="I5961" s="316" t="s">
        <v>341</v>
      </c>
      <c r="J5961" s="316" t="s">
        <v>301</v>
      </c>
      <c r="K5961" s="36">
        <v>2</v>
      </c>
      <c r="L5961" s="317">
        <v>9.5239996910095215E-2</v>
      </c>
      <c r="M5961" s="317">
        <v>9.5239996910095215E-2</v>
      </c>
      <c r="N5961" s="36">
        <v>167</v>
      </c>
      <c r="O5961" s="317">
        <v>0.1666699945926666</v>
      </c>
      <c r="P5961" s="317">
        <v>0.16971999406814581</v>
      </c>
      <c r="Q5961" s="36">
        <v>1326</v>
      </c>
      <c r="R5961" s="317">
        <v>0.132970005273819</v>
      </c>
      <c r="S5961" s="317">
        <v>0.13657000660896301</v>
      </c>
      <c r="T5961" t="s">
        <v>380</v>
      </c>
      <c r="BA5961" s="395">
        <v>1</v>
      </c>
      <c r="BB5961" s="396" t="s">
        <v>861</v>
      </c>
      <c r="BC5961" t="str">
        <f t="shared" si="516"/>
        <v>RLQ</v>
      </c>
      <c r="BD5961" t="str">
        <f t="shared" si="517"/>
        <v>NAoMe_initial_ch_score_2cap</v>
      </c>
      <c r="BE5961" s="397" t="s">
        <v>862</v>
      </c>
      <c r="BF5961" t="str">
        <f t="shared" si="518"/>
        <v>2+</v>
      </c>
      <c r="BG5961">
        <f t="shared" si="519"/>
        <v>2</v>
      </c>
      <c r="BH5961" s="398">
        <f t="shared" si="520"/>
        <v>9.5239996910095215E-2</v>
      </c>
      <c r="BO5961" s="33"/>
    </row>
    <row r="5962" spans="1:67">
      <c r="A5962" s="316" t="s">
        <v>27</v>
      </c>
      <c r="B5962" t="s">
        <v>380</v>
      </c>
      <c r="C5962" t="s">
        <v>910</v>
      </c>
      <c r="D5962" t="s">
        <v>314</v>
      </c>
      <c r="E5962" s="316" t="s">
        <v>237</v>
      </c>
      <c r="F5962" s="316" t="s">
        <v>238</v>
      </c>
      <c r="G5962" s="316" t="s">
        <v>448</v>
      </c>
      <c r="H5962" s="316" t="s">
        <v>322</v>
      </c>
      <c r="I5962" s="316" t="s">
        <v>341</v>
      </c>
      <c r="J5962" s="316" t="s">
        <v>260</v>
      </c>
      <c r="K5962" s="36">
        <v>0</v>
      </c>
      <c r="L5962" s="317">
        <v>0</v>
      </c>
      <c r="M5962" s="317"/>
      <c r="N5962" s="36">
        <v>18</v>
      </c>
      <c r="O5962" s="317">
        <v>1.7960000783205029E-2</v>
      </c>
      <c r="P5962" s="317"/>
      <c r="Q5962" s="36">
        <v>263</v>
      </c>
      <c r="R5962" s="317">
        <v>2.6370000094175339E-2</v>
      </c>
      <c r="S5962" s="317"/>
      <c r="T5962" t="s">
        <v>380</v>
      </c>
      <c r="BA5962" s="395">
        <v>1</v>
      </c>
      <c r="BB5962" s="396" t="s">
        <v>861</v>
      </c>
      <c r="BC5962" t="str">
        <f t="shared" si="516"/>
        <v>RLQ</v>
      </c>
      <c r="BD5962" t="str">
        <f t="shared" si="517"/>
        <v>NAoMe_initial_ch_score_2cap</v>
      </c>
      <c r="BE5962" s="397" t="s">
        <v>862</v>
      </c>
      <c r="BF5962" t="str">
        <f t="shared" si="518"/>
        <v>Unknown</v>
      </c>
      <c r="BG5962">
        <f t="shared" si="519"/>
        <v>0</v>
      </c>
      <c r="BH5962" s="398">
        <f t="shared" si="520"/>
        <v>0</v>
      </c>
      <c r="BO5962" s="33"/>
    </row>
    <row r="5963" spans="1:67">
      <c r="A5963" s="316" t="s">
        <v>27</v>
      </c>
      <c r="B5963" t="s">
        <v>380</v>
      </c>
      <c r="C5963" t="s">
        <v>910</v>
      </c>
      <c r="D5963" t="s">
        <v>314</v>
      </c>
      <c r="E5963" s="316" t="s">
        <v>237</v>
      </c>
      <c r="F5963" s="316" t="s">
        <v>238</v>
      </c>
      <c r="G5963" s="316" t="s">
        <v>448</v>
      </c>
      <c r="H5963" s="316" t="s">
        <v>322</v>
      </c>
      <c r="I5963" s="316" t="s">
        <v>309</v>
      </c>
      <c r="J5963" s="316" t="s">
        <v>289</v>
      </c>
      <c r="K5963" s="36">
        <v>5</v>
      </c>
      <c r="L5963" s="317">
        <v>0.2381000071763992</v>
      </c>
      <c r="M5963" s="317"/>
      <c r="N5963" s="36">
        <v>317</v>
      </c>
      <c r="O5963" s="317">
        <v>0.31637001037597662</v>
      </c>
      <c r="P5963" s="317"/>
      <c r="Q5963" s="36">
        <v>3283</v>
      </c>
      <c r="R5963" s="317">
        <v>0.3292199969291687</v>
      </c>
      <c r="S5963" s="317"/>
      <c r="T5963" t="s">
        <v>380</v>
      </c>
      <c r="BA5963" s="395">
        <v>1</v>
      </c>
      <c r="BB5963" s="396" t="s">
        <v>861</v>
      </c>
      <c r="BC5963" t="str">
        <f t="shared" si="516"/>
        <v>RLQ</v>
      </c>
      <c r="BD5963" t="str">
        <f t="shared" si="517"/>
        <v>NAoMe_initial_diagnosis_year</v>
      </c>
      <c r="BE5963" s="397" t="s">
        <v>862</v>
      </c>
      <c r="BF5963" t="str">
        <f t="shared" si="518"/>
        <v>2021</v>
      </c>
      <c r="BG5963">
        <f t="shared" si="519"/>
        <v>5</v>
      </c>
      <c r="BH5963" s="398">
        <f t="shared" si="520"/>
        <v>0.2381000071763992</v>
      </c>
      <c r="BO5963" s="33"/>
    </row>
    <row r="5964" spans="1:67">
      <c r="A5964" s="316" t="s">
        <v>27</v>
      </c>
      <c r="B5964" t="s">
        <v>380</v>
      </c>
      <c r="C5964" t="s">
        <v>910</v>
      </c>
      <c r="D5964" t="s">
        <v>314</v>
      </c>
      <c r="E5964" s="316" t="s">
        <v>237</v>
      </c>
      <c r="F5964" s="316" t="s">
        <v>238</v>
      </c>
      <c r="G5964" s="316" t="s">
        <v>448</v>
      </c>
      <c r="H5964" s="316" t="s">
        <v>322</v>
      </c>
      <c r="I5964" s="316" t="s">
        <v>309</v>
      </c>
      <c r="J5964" s="316" t="s">
        <v>816</v>
      </c>
      <c r="K5964" s="36">
        <v>9</v>
      </c>
      <c r="L5964" s="317">
        <v>0.42857000231742859</v>
      </c>
      <c r="M5964" s="317"/>
      <c r="N5964" s="36">
        <v>308</v>
      </c>
      <c r="O5964" s="317">
        <v>0.3073900043964386</v>
      </c>
      <c r="P5964" s="317"/>
      <c r="Q5964" s="36">
        <v>3315</v>
      </c>
      <c r="R5964" s="317">
        <v>0.33243000507354742</v>
      </c>
      <c r="S5964" s="317"/>
      <c r="T5964" t="s">
        <v>380</v>
      </c>
      <c r="BA5964" s="395">
        <v>1</v>
      </c>
      <c r="BB5964" s="396" t="s">
        <v>861</v>
      </c>
      <c r="BC5964" t="str">
        <f t="shared" si="516"/>
        <v>RLQ</v>
      </c>
      <c r="BD5964" t="str">
        <f t="shared" si="517"/>
        <v>NAoMe_initial_diagnosis_year</v>
      </c>
      <c r="BE5964" s="397" t="s">
        <v>862</v>
      </c>
      <c r="BF5964" t="str">
        <f t="shared" si="518"/>
        <v>2022</v>
      </c>
      <c r="BG5964">
        <f t="shared" si="519"/>
        <v>9</v>
      </c>
      <c r="BH5964" s="398">
        <f t="shared" si="520"/>
        <v>0.42857000231742859</v>
      </c>
      <c r="BO5964" s="33"/>
    </row>
    <row r="5965" spans="1:67">
      <c r="A5965" s="316" t="s">
        <v>27</v>
      </c>
      <c r="B5965" t="s">
        <v>380</v>
      </c>
      <c r="C5965" t="s">
        <v>910</v>
      </c>
      <c r="D5965" t="s">
        <v>314</v>
      </c>
      <c r="E5965" s="316" t="s">
        <v>237</v>
      </c>
      <c r="F5965" s="316" t="s">
        <v>238</v>
      </c>
      <c r="G5965" s="316" t="s">
        <v>448</v>
      </c>
      <c r="H5965" s="316" t="s">
        <v>322</v>
      </c>
      <c r="I5965" s="316" t="s">
        <v>309</v>
      </c>
      <c r="J5965" s="316" t="s">
        <v>946</v>
      </c>
      <c r="K5965" s="36">
        <v>7</v>
      </c>
      <c r="L5965" s="317">
        <v>0.33333000540733337</v>
      </c>
      <c r="M5965" s="317"/>
      <c r="N5965" s="36">
        <v>377</v>
      </c>
      <c r="O5965" s="317">
        <v>0.3762499988079071</v>
      </c>
      <c r="P5965" s="317"/>
      <c r="Q5965" s="36">
        <v>3374</v>
      </c>
      <c r="R5965" s="317">
        <v>0.33834999799728388</v>
      </c>
      <c r="S5965" s="317"/>
      <c r="T5965" t="s">
        <v>380</v>
      </c>
      <c r="BA5965" s="395">
        <v>1</v>
      </c>
      <c r="BB5965" s="396" t="s">
        <v>861</v>
      </c>
      <c r="BC5965" t="str">
        <f t="shared" si="516"/>
        <v>RLQ</v>
      </c>
      <c r="BD5965" t="str">
        <f t="shared" si="517"/>
        <v>NAoMe_initial_diagnosis_year</v>
      </c>
      <c r="BE5965" s="397" t="s">
        <v>862</v>
      </c>
      <c r="BF5965" t="str">
        <f t="shared" si="518"/>
        <v>2023</v>
      </c>
      <c r="BG5965">
        <f t="shared" si="519"/>
        <v>7</v>
      </c>
      <c r="BH5965" s="398">
        <f t="shared" si="520"/>
        <v>0.33333000540733337</v>
      </c>
      <c r="BO5965" s="33"/>
    </row>
    <row r="5966" spans="1:67">
      <c r="A5966" s="316" t="s">
        <v>27</v>
      </c>
      <c r="B5966" t="s">
        <v>380</v>
      </c>
      <c r="C5966" t="s">
        <v>910</v>
      </c>
      <c r="D5966" t="s">
        <v>314</v>
      </c>
      <c r="E5966" s="316" t="s">
        <v>237</v>
      </c>
      <c r="F5966" s="316" t="s">
        <v>238</v>
      </c>
      <c r="G5966" s="316" t="s">
        <v>448</v>
      </c>
      <c r="H5966" s="316" t="s">
        <v>322</v>
      </c>
      <c r="I5966" s="316" t="s">
        <v>331</v>
      </c>
      <c r="J5966" s="316" t="s">
        <v>332</v>
      </c>
      <c r="K5966" s="36">
        <v>2</v>
      </c>
      <c r="L5966" s="317">
        <v>9.5239996910095215E-2</v>
      </c>
      <c r="M5966" s="317">
        <v>0.14285999536514279</v>
      </c>
      <c r="N5966" s="36">
        <v>51</v>
      </c>
      <c r="O5966" s="317">
        <v>5.090000107884407E-2</v>
      </c>
      <c r="P5966" s="317">
        <v>6.0430001467466347E-2</v>
      </c>
      <c r="Q5966" s="36">
        <v>434</v>
      </c>
      <c r="R5966" s="317">
        <v>4.3519999831914902E-2</v>
      </c>
      <c r="S5966" s="317">
        <v>5.2159998565912247E-2</v>
      </c>
      <c r="T5966" t="s">
        <v>380</v>
      </c>
      <c r="BA5966" s="395">
        <v>1</v>
      </c>
      <c r="BB5966" s="396" t="s">
        <v>861</v>
      </c>
      <c r="BC5966" t="str">
        <f t="shared" si="516"/>
        <v>RLQ</v>
      </c>
      <c r="BD5966" t="str">
        <f t="shared" si="517"/>
        <v>NAoMe_initial_disease_group</v>
      </c>
      <c r="BE5966" s="397" t="s">
        <v>862</v>
      </c>
      <c r="BF5966" t="str">
        <f t="shared" si="518"/>
        <v>Advanced M0</v>
      </c>
      <c r="BG5966">
        <f t="shared" si="519"/>
        <v>2</v>
      </c>
      <c r="BH5966" s="398">
        <f t="shared" si="520"/>
        <v>9.5239996910095215E-2</v>
      </c>
      <c r="BO5966" s="33"/>
    </row>
    <row r="5967" spans="1:67">
      <c r="A5967" s="316" t="s">
        <v>27</v>
      </c>
      <c r="B5967" t="s">
        <v>380</v>
      </c>
      <c r="C5967" t="s">
        <v>910</v>
      </c>
      <c r="D5967" t="s">
        <v>314</v>
      </c>
      <c r="E5967" s="316" t="s">
        <v>237</v>
      </c>
      <c r="F5967" s="316" t="s">
        <v>238</v>
      </c>
      <c r="G5967" s="316" t="s">
        <v>448</v>
      </c>
      <c r="H5967" s="316" t="s">
        <v>322</v>
      </c>
      <c r="I5967" s="316" t="s">
        <v>331</v>
      </c>
      <c r="J5967" s="316" t="s">
        <v>333</v>
      </c>
      <c r="K5967" s="36">
        <v>8</v>
      </c>
      <c r="L5967" s="317">
        <v>0.38095000386238098</v>
      </c>
      <c r="M5967" s="317">
        <v>0.5714300274848938</v>
      </c>
      <c r="N5967" s="36">
        <v>561</v>
      </c>
      <c r="O5967" s="317">
        <v>0.55988001823425293</v>
      </c>
      <c r="P5967" s="317">
        <v>0.66469001770019531</v>
      </c>
      <c r="Q5967" s="36">
        <v>6159</v>
      </c>
      <c r="R5967" s="317">
        <v>0.6176300048828125</v>
      </c>
      <c r="S5967" s="317">
        <v>0.74026000499725342</v>
      </c>
      <c r="T5967" t="s">
        <v>380</v>
      </c>
      <c r="BA5967" s="395">
        <v>1</v>
      </c>
      <c r="BB5967" s="396" t="s">
        <v>861</v>
      </c>
      <c r="BC5967" t="str">
        <f t="shared" si="516"/>
        <v>RLQ</v>
      </c>
      <c r="BD5967" t="str">
        <f t="shared" si="517"/>
        <v>NAoMe_initial_disease_group</v>
      </c>
      <c r="BE5967" s="397" t="s">
        <v>862</v>
      </c>
      <c r="BF5967" t="str">
        <f t="shared" si="518"/>
        <v>Advanced M1</v>
      </c>
      <c r="BG5967">
        <f t="shared" si="519"/>
        <v>8</v>
      </c>
      <c r="BH5967" s="398">
        <f t="shared" si="520"/>
        <v>0.38095000386238098</v>
      </c>
      <c r="BO5967" s="33"/>
    </row>
    <row r="5968" spans="1:67">
      <c r="A5968" s="316" t="s">
        <v>27</v>
      </c>
      <c r="B5968" t="s">
        <v>380</v>
      </c>
      <c r="C5968" t="s">
        <v>910</v>
      </c>
      <c r="D5968" t="s">
        <v>314</v>
      </c>
      <c r="E5968" s="316" t="s">
        <v>237</v>
      </c>
      <c r="F5968" s="316" t="s">
        <v>238</v>
      </c>
      <c r="G5968" s="316" t="s">
        <v>448</v>
      </c>
      <c r="H5968" s="316" t="s">
        <v>322</v>
      </c>
      <c r="I5968" s="316" t="s">
        <v>331</v>
      </c>
      <c r="J5968" s="316" t="s">
        <v>334</v>
      </c>
      <c r="K5968" s="36">
        <v>2</v>
      </c>
      <c r="L5968" s="317">
        <v>9.5239996910095215E-2</v>
      </c>
      <c r="M5968" s="317">
        <v>0.14285999536514279</v>
      </c>
      <c r="N5968" s="36">
        <v>7</v>
      </c>
      <c r="O5968" s="317">
        <v>6.9900001399219036E-3</v>
      </c>
      <c r="P5968" s="317">
        <v>8.2900002598762512E-3</v>
      </c>
      <c r="Q5968" s="36">
        <v>64</v>
      </c>
      <c r="R5968" s="317">
        <v>6.4199999906122676E-3</v>
      </c>
      <c r="S5968" s="317">
        <v>7.689999882131815E-3</v>
      </c>
      <c r="T5968" t="s">
        <v>380</v>
      </c>
      <c r="BA5968" s="395">
        <v>1</v>
      </c>
      <c r="BB5968" s="396" t="s">
        <v>861</v>
      </c>
      <c r="BC5968" t="str">
        <f t="shared" si="516"/>
        <v>RLQ</v>
      </c>
      <c r="BD5968" t="str">
        <f t="shared" si="517"/>
        <v>NAoMe_initial_disease_group</v>
      </c>
      <c r="BE5968" s="397" t="s">
        <v>862</v>
      </c>
      <c r="BF5968" t="str">
        <f t="shared" si="518"/>
        <v>DCIS</v>
      </c>
      <c r="BG5968">
        <f t="shared" si="519"/>
        <v>2</v>
      </c>
      <c r="BH5968" s="398">
        <f t="shared" si="520"/>
        <v>9.5239996910095215E-2</v>
      </c>
      <c r="BO5968" s="33"/>
    </row>
    <row r="5969" spans="1:67">
      <c r="A5969" s="316" t="s">
        <v>27</v>
      </c>
      <c r="B5969" t="s">
        <v>380</v>
      </c>
      <c r="C5969" t="s">
        <v>910</v>
      </c>
      <c r="D5969" t="s">
        <v>314</v>
      </c>
      <c r="E5969" s="316" t="s">
        <v>237</v>
      </c>
      <c r="F5969" s="316" t="s">
        <v>238</v>
      </c>
      <c r="G5969" s="316" t="s">
        <v>448</v>
      </c>
      <c r="H5969" s="316" t="s">
        <v>322</v>
      </c>
      <c r="I5969" s="316" t="s">
        <v>331</v>
      </c>
      <c r="J5969" s="316" t="s">
        <v>335</v>
      </c>
      <c r="K5969" s="36">
        <v>2</v>
      </c>
      <c r="L5969" s="317">
        <v>9.5239996910095215E-2</v>
      </c>
      <c r="M5969" s="317">
        <v>0.14285999536514279</v>
      </c>
      <c r="N5969" s="36">
        <v>225</v>
      </c>
      <c r="O5969" s="317">
        <v>0.22454999387264249</v>
      </c>
      <c r="P5969" s="317">
        <v>0.26658999919891357</v>
      </c>
      <c r="Q5969" s="36">
        <v>1663</v>
      </c>
      <c r="R5969" s="317">
        <v>0.16676999628543851</v>
      </c>
      <c r="S5969" s="317">
        <v>0.19988000392913821</v>
      </c>
      <c r="T5969" t="s">
        <v>380</v>
      </c>
      <c r="BA5969" s="395">
        <v>1</v>
      </c>
      <c r="BB5969" s="396" t="s">
        <v>861</v>
      </c>
      <c r="BC5969" t="str">
        <f t="shared" si="516"/>
        <v>RLQ</v>
      </c>
      <c r="BD5969" t="str">
        <f t="shared" si="517"/>
        <v>NAoMe_initial_disease_group</v>
      </c>
      <c r="BE5969" s="397" t="s">
        <v>862</v>
      </c>
      <c r="BF5969" t="str">
        <f t="shared" si="518"/>
        <v>Early invasive</v>
      </c>
      <c r="BG5969">
        <f t="shared" si="519"/>
        <v>2</v>
      </c>
      <c r="BH5969" s="398">
        <f t="shared" si="520"/>
        <v>9.5239996910095215E-2</v>
      </c>
      <c r="BO5969" s="33"/>
    </row>
    <row r="5970" spans="1:67">
      <c r="A5970" s="316" t="s">
        <v>27</v>
      </c>
      <c r="B5970" t="s">
        <v>380</v>
      </c>
      <c r="C5970" t="s">
        <v>910</v>
      </c>
      <c r="D5970" t="s">
        <v>314</v>
      </c>
      <c r="E5970" s="316" t="s">
        <v>237</v>
      </c>
      <c r="F5970" s="316" t="s">
        <v>238</v>
      </c>
      <c r="G5970" s="316" t="s">
        <v>448</v>
      </c>
      <c r="H5970" s="316" t="s">
        <v>322</v>
      </c>
      <c r="I5970" s="316" t="s">
        <v>331</v>
      </c>
      <c r="J5970" s="316" t="s">
        <v>337</v>
      </c>
      <c r="K5970" s="36">
        <v>7</v>
      </c>
      <c r="L5970" s="317">
        <v>0.33333000540733337</v>
      </c>
      <c r="M5970" s="317"/>
      <c r="N5970" s="36">
        <v>158</v>
      </c>
      <c r="O5970" s="317">
        <v>0.15768000483512881</v>
      </c>
      <c r="P5970" s="317"/>
      <c r="Q5970" s="36">
        <v>1652</v>
      </c>
      <c r="R5970" s="317">
        <v>0.1656599938869476</v>
      </c>
      <c r="S5970" s="317"/>
      <c r="T5970" t="s">
        <v>380</v>
      </c>
      <c r="BA5970" s="395">
        <v>1</v>
      </c>
      <c r="BB5970" s="396" t="s">
        <v>861</v>
      </c>
      <c r="BC5970" t="str">
        <f t="shared" si="516"/>
        <v>RLQ</v>
      </c>
      <c r="BD5970" t="str">
        <f t="shared" si="517"/>
        <v>NAoMe_initial_disease_group</v>
      </c>
      <c r="BE5970" s="397" t="s">
        <v>862</v>
      </c>
      <c r="BF5970" t="str">
        <f t="shared" si="518"/>
        <v>Unknown stage</v>
      </c>
      <c r="BG5970">
        <f t="shared" si="519"/>
        <v>7</v>
      </c>
      <c r="BH5970" s="398">
        <f t="shared" si="520"/>
        <v>0.33333000540733337</v>
      </c>
      <c r="BO5970" s="33"/>
    </row>
    <row r="5971" spans="1:67">
      <c r="A5971" s="316" t="s">
        <v>27</v>
      </c>
      <c r="B5971" t="s">
        <v>380</v>
      </c>
      <c r="C5971" t="s">
        <v>910</v>
      </c>
      <c r="D5971" t="s">
        <v>314</v>
      </c>
      <c r="E5971" s="316" t="s">
        <v>237</v>
      </c>
      <c r="F5971" s="316" t="s">
        <v>238</v>
      </c>
      <c r="G5971" s="316" t="s">
        <v>448</v>
      </c>
      <c r="H5971" s="316" t="s">
        <v>322</v>
      </c>
      <c r="I5971" s="316" t="s">
        <v>656</v>
      </c>
      <c r="J5971" s="316" t="s">
        <v>286</v>
      </c>
      <c r="K5971" s="36">
        <v>0</v>
      </c>
      <c r="L5971" s="317">
        <v>0</v>
      </c>
      <c r="M5971" s="317">
        <v>0</v>
      </c>
      <c r="N5971" s="36">
        <v>73</v>
      </c>
      <c r="O5971" s="317">
        <v>7.2849996387958527E-2</v>
      </c>
      <c r="P5971" s="317">
        <v>7.5570002198219299E-2</v>
      </c>
      <c r="Q5971" s="36">
        <v>492</v>
      </c>
      <c r="R5971" s="317">
        <v>4.9339998513460159E-2</v>
      </c>
      <c r="S5971" s="317">
        <v>5.1920000463724143E-2</v>
      </c>
      <c r="T5971" t="s">
        <v>380</v>
      </c>
      <c r="BA5971" s="395">
        <v>1</v>
      </c>
      <c r="BB5971" s="396" t="s">
        <v>861</v>
      </c>
      <c r="BC5971" t="str">
        <f t="shared" si="516"/>
        <v>RLQ</v>
      </c>
      <c r="BD5971" t="str">
        <f t="shared" si="517"/>
        <v>NAoMe_initial_ethnicity_grp</v>
      </c>
      <c r="BE5971" s="397" t="s">
        <v>862</v>
      </c>
      <c r="BF5971" t="str">
        <f t="shared" si="518"/>
        <v>Asian or Asian British</v>
      </c>
      <c r="BG5971">
        <f t="shared" si="519"/>
        <v>0</v>
      </c>
      <c r="BH5971" s="398">
        <f t="shared" si="520"/>
        <v>0</v>
      </c>
      <c r="BO5971" s="33"/>
    </row>
    <row r="5972" spans="1:67">
      <c r="A5972" s="316" t="s">
        <v>27</v>
      </c>
      <c r="B5972" t="s">
        <v>380</v>
      </c>
      <c r="C5972" t="s">
        <v>910</v>
      </c>
      <c r="D5972" t="s">
        <v>314</v>
      </c>
      <c r="E5972" s="316" t="s">
        <v>237</v>
      </c>
      <c r="F5972" s="316" t="s">
        <v>238</v>
      </c>
      <c r="G5972" s="316" t="s">
        <v>448</v>
      </c>
      <c r="H5972" s="316" t="s">
        <v>322</v>
      </c>
      <c r="I5972" s="316" t="s">
        <v>656</v>
      </c>
      <c r="J5972" s="316" t="s">
        <v>287</v>
      </c>
      <c r="K5972" s="36">
        <v>0</v>
      </c>
      <c r="L5972" s="317">
        <v>0</v>
      </c>
      <c r="M5972" s="317">
        <v>0</v>
      </c>
      <c r="N5972" s="36">
        <v>39</v>
      </c>
      <c r="O5972" s="317">
        <v>3.8920000195503228E-2</v>
      </c>
      <c r="P5972" s="317">
        <v>4.0369998663663857E-2</v>
      </c>
      <c r="Q5972" s="36">
        <v>403</v>
      </c>
      <c r="R5972" s="317">
        <v>4.0410000830888748E-2</v>
      </c>
      <c r="S5972" s="317">
        <v>4.2520001530647278E-2</v>
      </c>
      <c r="T5972" t="s">
        <v>380</v>
      </c>
      <c r="BA5972" s="395">
        <v>1</v>
      </c>
      <c r="BB5972" s="396" t="s">
        <v>861</v>
      </c>
      <c r="BC5972" t="str">
        <f t="shared" si="516"/>
        <v>RLQ</v>
      </c>
      <c r="BD5972" t="str">
        <f t="shared" si="517"/>
        <v>NAoMe_initial_ethnicity_grp</v>
      </c>
      <c r="BE5972" s="397" t="s">
        <v>862</v>
      </c>
      <c r="BF5972" t="str">
        <f t="shared" si="518"/>
        <v>Black or Black British</v>
      </c>
      <c r="BG5972">
        <f t="shared" si="519"/>
        <v>0</v>
      </c>
      <c r="BH5972" s="398">
        <f t="shared" si="520"/>
        <v>0</v>
      </c>
      <c r="BO5972" s="33"/>
    </row>
    <row r="5973" spans="1:67">
      <c r="A5973" s="316" t="s">
        <v>27</v>
      </c>
      <c r="B5973" t="s">
        <v>380</v>
      </c>
      <c r="C5973" t="s">
        <v>910</v>
      </c>
      <c r="D5973" t="s">
        <v>314</v>
      </c>
      <c r="E5973" s="316" t="s">
        <v>237</v>
      </c>
      <c r="F5973" s="316" t="s">
        <v>238</v>
      </c>
      <c r="G5973" s="316" t="s">
        <v>448</v>
      </c>
      <c r="H5973" s="316" t="s">
        <v>322</v>
      </c>
      <c r="I5973" s="316" t="s">
        <v>656</v>
      </c>
      <c r="J5973" s="316" t="s">
        <v>259</v>
      </c>
      <c r="K5973" s="36">
        <v>0</v>
      </c>
      <c r="L5973" s="317">
        <v>0</v>
      </c>
      <c r="M5973" s="317">
        <v>0</v>
      </c>
      <c r="N5973" s="36">
        <v>16</v>
      </c>
      <c r="O5973" s="317">
        <v>1.5969999134540561E-2</v>
      </c>
      <c r="P5973" s="317">
        <v>1.655999943614006E-2</v>
      </c>
      <c r="Q5973" s="36">
        <v>98</v>
      </c>
      <c r="R5973" s="317">
        <v>9.8299998790025711E-3</v>
      </c>
      <c r="S5973" s="317">
        <v>1.0339999571442601E-2</v>
      </c>
      <c r="T5973" t="s">
        <v>380</v>
      </c>
      <c r="BA5973" s="395">
        <v>1</v>
      </c>
      <c r="BB5973" s="396" t="s">
        <v>861</v>
      </c>
      <c r="BC5973" t="str">
        <f t="shared" si="516"/>
        <v>RLQ</v>
      </c>
      <c r="BD5973" t="str">
        <f t="shared" si="517"/>
        <v>NAoMe_initial_ethnicity_grp</v>
      </c>
      <c r="BE5973" s="397" t="s">
        <v>862</v>
      </c>
      <c r="BF5973" t="str">
        <f t="shared" si="518"/>
        <v>Mixed</v>
      </c>
      <c r="BG5973">
        <f t="shared" si="519"/>
        <v>0</v>
      </c>
      <c r="BH5973" s="398">
        <f t="shared" si="520"/>
        <v>0</v>
      </c>
      <c r="BO5973" s="33"/>
    </row>
    <row r="5974" spans="1:67">
      <c r="A5974" s="316" t="s">
        <v>27</v>
      </c>
      <c r="B5974" t="s">
        <v>380</v>
      </c>
      <c r="C5974" t="s">
        <v>910</v>
      </c>
      <c r="D5974" t="s">
        <v>314</v>
      </c>
      <c r="E5974" s="316" t="s">
        <v>237</v>
      </c>
      <c r="F5974" s="316" t="s">
        <v>238</v>
      </c>
      <c r="G5974" s="316" t="s">
        <v>448</v>
      </c>
      <c r="H5974" s="316" t="s">
        <v>322</v>
      </c>
      <c r="I5974" s="316" t="s">
        <v>656</v>
      </c>
      <c r="J5974" s="316" t="s">
        <v>288</v>
      </c>
      <c r="K5974" s="36">
        <v>0</v>
      </c>
      <c r="L5974" s="317">
        <v>0</v>
      </c>
      <c r="M5974" s="317">
        <v>0</v>
      </c>
      <c r="N5974" s="36">
        <v>11</v>
      </c>
      <c r="O5974" s="317">
        <v>1.097999978810549E-2</v>
      </c>
      <c r="P5974" s="317">
        <v>1.138999965041876E-2</v>
      </c>
      <c r="Q5974" s="36">
        <v>246</v>
      </c>
      <c r="R5974" s="317">
        <v>2.466999925673008E-2</v>
      </c>
      <c r="S5974" s="317">
        <v>2.5960000231862072E-2</v>
      </c>
      <c r="T5974" t="s">
        <v>380</v>
      </c>
      <c r="BA5974" s="395">
        <v>1</v>
      </c>
      <c r="BB5974" s="396" t="s">
        <v>861</v>
      </c>
      <c r="BC5974" t="str">
        <f t="shared" si="516"/>
        <v>RLQ</v>
      </c>
      <c r="BD5974" t="str">
        <f t="shared" si="517"/>
        <v>NAoMe_initial_ethnicity_grp</v>
      </c>
      <c r="BE5974" s="397" t="s">
        <v>862</v>
      </c>
      <c r="BF5974" t="str">
        <f t="shared" si="518"/>
        <v>Other Ethnic Group</v>
      </c>
      <c r="BG5974">
        <f t="shared" si="519"/>
        <v>0</v>
      </c>
      <c r="BH5974" s="398">
        <f t="shared" si="520"/>
        <v>0</v>
      </c>
      <c r="BO5974" s="33"/>
    </row>
    <row r="5975" spans="1:67">
      <c r="A5975" s="316" t="s">
        <v>27</v>
      </c>
      <c r="B5975" t="s">
        <v>380</v>
      </c>
      <c r="C5975" t="s">
        <v>910</v>
      </c>
      <c r="D5975" t="s">
        <v>314</v>
      </c>
      <c r="E5975" s="316" t="s">
        <v>237</v>
      </c>
      <c r="F5975" s="316" t="s">
        <v>238</v>
      </c>
      <c r="G5975" s="316" t="s">
        <v>448</v>
      </c>
      <c r="H5975" s="316" t="s">
        <v>322</v>
      </c>
      <c r="I5975" s="316" t="s">
        <v>656</v>
      </c>
      <c r="J5975" s="316" t="s">
        <v>260</v>
      </c>
      <c r="K5975" s="36">
        <v>4</v>
      </c>
      <c r="L5975" s="317">
        <v>0.1904799938201904</v>
      </c>
      <c r="M5975" s="317"/>
      <c r="N5975" s="36">
        <v>36</v>
      </c>
      <c r="O5975" s="317">
        <v>3.5930000245571143E-2</v>
      </c>
      <c r="P5975" s="317"/>
      <c r="Q5975" s="36">
        <v>495</v>
      </c>
      <c r="R5975" s="317">
        <v>4.9639999866485603E-2</v>
      </c>
      <c r="S5975" s="317"/>
      <c r="T5975" t="s">
        <v>380</v>
      </c>
      <c r="BA5975" s="395">
        <v>1</v>
      </c>
      <c r="BB5975" s="396" t="s">
        <v>861</v>
      </c>
      <c r="BC5975" t="str">
        <f t="shared" si="516"/>
        <v>RLQ</v>
      </c>
      <c r="BD5975" t="str">
        <f t="shared" si="517"/>
        <v>NAoMe_initial_ethnicity_grp</v>
      </c>
      <c r="BE5975" s="397" t="s">
        <v>862</v>
      </c>
      <c r="BF5975" t="str">
        <f t="shared" si="518"/>
        <v>Unknown</v>
      </c>
      <c r="BG5975">
        <f t="shared" si="519"/>
        <v>4</v>
      </c>
      <c r="BH5975" s="398">
        <f t="shared" si="520"/>
        <v>0.1904799938201904</v>
      </c>
      <c r="BO5975" s="33"/>
    </row>
    <row r="5976" spans="1:67">
      <c r="A5976" s="316" t="s">
        <v>27</v>
      </c>
      <c r="B5976" t="s">
        <v>380</v>
      </c>
      <c r="C5976" t="s">
        <v>910</v>
      </c>
      <c r="D5976" t="s">
        <v>314</v>
      </c>
      <c r="E5976" s="316" t="s">
        <v>237</v>
      </c>
      <c r="F5976" s="316" t="s">
        <v>238</v>
      </c>
      <c r="G5976" s="316" t="s">
        <v>448</v>
      </c>
      <c r="H5976" s="316" t="s">
        <v>322</v>
      </c>
      <c r="I5976" s="316" t="s">
        <v>656</v>
      </c>
      <c r="J5976" s="316" t="s">
        <v>258</v>
      </c>
      <c r="K5976" s="36">
        <v>17</v>
      </c>
      <c r="L5976" s="317">
        <v>0.80952000617980957</v>
      </c>
      <c r="M5976" s="317">
        <v>1</v>
      </c>
      <c r="N5976" s="36">
        <v>827</v>
      </c>
      <c r="O5976" s="317">
        <v>0.82534998655319214</v>
      </c>
      <c r="P5976" s="317">
        <v>0.85610997676849365</v>
      </c>
      <c r="Q5976" s="36">
        <v>8238</v>
      </c>
      <c r="R5976" s="317">
        <v>0.82611000537872314</v>
      </c>
      <c r="S5976" s="317">
        <v>0.86926001310348511</v>
      </c>
      <c r="T5976" t="s">
        <v>380</v>
      </c>
      <c r="BA5976" s="395">
        <v>1</v>
      </c>
      <c r="BB5976" s="396" t="s">
        <v>861</v>
      </c>
      <c r="BC5976" t="str">
        <f t="shared" si="516"/>
        <v>RLQ</v>
      </c>
      <c r="BD5976" t="str">
        <f t="shared" si="517"/>
        <v>NAoMe_initial_ethnicity_grp</v>
      </c>
      <c r="BE5976" s="397" t="s">
        <v>862</v>
      </c>
      <c r="BF5976" t="str">
        <f t="shared" si="518"/>
        <v>White</v>
      </c>
      <c r="BG5976">
        <f t="shared" si="519"/>
        <v>17</v>
      </c>
      <c r="BH5976" s="398">
        <f t="shared" si="520"/>
        <v>0.80952000617980957</v>
      </c>
      <c r="BO5976" s="33"/>
    </row>
    <row r="5977" spans="1:67">
      <c r="A5977" s="316" t="s">
        <v>27</v>
      </c>
      <c r="B5977" t="s">
        <v>380</v>
      </c>
      <c r="C5977" t="s">
        <v>910</v>
      </c>
      <c r="D5977" t="s">
        <v>314</v>
      </c>
      <c r="E5977" s="316" t="s">
        <v>237</v>
      </c>
      <c r="F5977" s="316" t="s">
        <v>238</v>
      </c>
      <c r="G5977" s="316" t="s">
        <v>448</v>
      </c>
      <c r="H5977" s="316" t="s">
        <v>322</v>
      </c>
      <c r="I5977" s="316" t="s">
        <v>657</v>
      </c>
      <c r="J5977" s="316" t="s">
        <v>817</v>
      </c>
      <c r="K5977" s="36">
        <v>21</v>
      </c>
      <c r="L5977" s="317">
        <v>1</v>
      </c>
      <c r="M5977" s="317"/>
      <c r="N5977" s="36">
        <v>952</v>
      </c>
      <c r="O5977" s="317">
        <v>0.95010000467300415</v>
      </c>
      <c r="P5977" s="317"/>
      <c r="Q5977" s="36">
        <v>9359</v>
      </c>
      <c r="R5977" s="317">
        <v>0.93853002786636353</v>
      </c>
      <c r="S5977" s="317"/>
      <c r="T5977" t="s">
        <v>380</v>
      </c>
      <c r="BA5977" s="395">
        <v>1</v>
      </c>
      <c r="BB5977" s="396" t="s">
        <v>861</v>
      </c>
      <c r="BC5977" t="str">
        <f t="shared" si="516"/>
        <v>RLQ</v>
      </c>
      <c r="BD5977" t="str">
        <f t="shared" si="517"/>
        <v>NAoMe_initial_final_route</v>
      </c>
      <c r="BE5977" s="397" t="s">
        <v>862</v>
      </c>
      <c r="BF5977" t="str">
        <f t="shared" si="518"/>
        <v>Not screened</v>
      </c>
      <c r="BG5977">
        <f t="shared" si="519"/>
        <v>21</v>
      </c>
      <c r="BH5977" s="398">
        <f t="shared" si="520"/>
        <v>1</v>
      </c>
      <c r="BO5977" s="33"/>
    </row>
    <row r="5978" spans="1:67">
      <c r="A5978" s="316" t="s">
        <v>27</v>
      </c>
      <c r="B5978" t="s">
        <v>380</v>
      </c>
      <c r="C5978" t="s">
        <v>910</v>
      </c>
      <c r="D5978" t="s">
        <v>314</v>
      </c>
      <c r="E5978" s="316" t="s">
        <v>237</v>
      </c>
      <c r="F5978" s="316" t="s">
        <v>238</v>
      </c>
      <c r="G5978" s="316" t="s">
        <v>448</v>
      </c>
      <c r="H5978" s="316" t="s">
        <v>322</v>
      </c>
      <c r="I5978" s="316" t="s">
        <v>657</v>
      </c>
      <c r="J5978" s="316" t="s">
        <v>352</v>
      </c>
      <c r="K5978" s="36">
        <v>0</v>
      </c>
      <c r="L5978" s="317">
        <v>0</v>
      </c>
      <c r="M5978" s="317"/>
      <c r="N5978" s="36">
        <v>50</v>
      </c>
      <c r="O5978" s="317">
        <v>4.9899999052286148E-2</v>
      </c>
      <c r="P5978" s="317"/>
      <c r="Q5978" s="36">
        <v>613</v>
      </c>
      <c r="R5978" s="317">
        <v>6.1469998210668557E-2</v>
      </c>
      <c r="S5978" s="317"/>
      <c r="T5978" t="s">
        <v>380</v>
      </c>
      <c r="BA5978" s="395">
        <v>1</v>
      </c>
      <c r="BB5978" s="396" t="s">
        <v>861</v>
      </c>
      <c r="BC5978" t="str">
        <f t="shared" si="516"/>
        <v>RLQ</v>
      </c>
      <c r="BD5978" t="str">
        <f t="shared" si="517"/>
        <v>NAoMe_initial_final_route</v>
      </c>
      <c r="BE5978" s="397" t="s">
        <v>862</v>
      </c>
      <c r="BF5978" t="str">
        <f t="shared" si="518"/>
        <v>Screening</v>
      </c>
      <c r="BG5978">
        <f t="shared" si="519"/>
        <v>0</v>
      </c>
      <c r="BH5978" s="398">
        <f t="shared" si="520"/>
        <v>0</v>
      </c>
      <c r="BO5978" s="33"/>
    </row>
    <row r="5979" spans="1:67">
      <c r="A5979" s="316" t="s">
        <v>27</v>
      </c>
      <c r="B5979" t="s">
        <v>380</v>
      </c>
      <c r="C5979" t="s">
        <v>910</v>
      </c>
      <c r="D5979" t="s">
        <v>314</v>
      </c>
      <c r="E5979" s="316" t="s">
        <v>237</v>
      </c>
      <c r="F5979" s="316" t="s">
        <v>238</v>
      </c>
      <c r="G5979" s="316" t="s">
        <v>448</v>
      </c>
      <c r="H5979" s="316" t="s">
        <v>322</v>
      </c>
      <c r="I5979" s="316" t="s">
        <v>303</v>
      </c>
      <c r="J5979" s="316" t="s">
        <v>308</v>
      </c>
      <c r="K5979" s="36">
        <v>8</v>
      </c>
      <c r="L5979" s="317">
        <v>0.38095000386238098</v>
      </c>
      <c r="M5979" s="317"/>
      <c r="N5979" s="36">
        <v>158</v>
      </c>
      <c r="O5979" s="317">
        <v>0.15768000483512881</v>
      </c>
      <c r="P5979" s="317"/>
      <c r="Q5979" s="36">
        <v>1652</v>
      </c>
      <c r="R5979" s="317">
        <v>0.1656599938869476</v>
      </c>
      <c r="S5979" s="317"/>
      <c r="T5979" t="s">
        <v>380</v>
      </c>
      <c r="BA5979" s="395">
        <v>1</v>
      </c>
      <c r="BB5979" s="396" t="s">
        <v>861</v>
      </c>
      <c r="BC5979" t="str">
        <f t="shared" si="516"/>
        <v>RLQ</v>
      </c>
      <c r="BD5979" t="str">
        <f t="shared" si="517"/>
        <v>NAoMe_initial_final_stage_tum</v>
      </c>
      <c r="BE5979" s="397" t="s">
        <v>862</v>
      </c>
      <c r="BF5979" t="str">
        <f t="shared" si="518"/>
        <v>Not staged/Unstated</v>
      </c>
      <c r="BG5979">
        <f t="shared" si="519"/>
        <v>8</v>
      </c>
      <c r="BH5979" s="398">
        <f t="shared" si="520"/>
        <v>0.38095000386238098</v>
      </c>
      <c r="BO5979" s="33"/>
    </row>
    <row r="5980" spans="1:67">
      <c r="A5980" s="316" t="s">
        <v>27</v>
      </c>
      <c r="B5980" t="s">
        <v>380</v>
      </c>
      <c r="C5980" t="s">
        <v>910</v>
      </c>
      <c r="D5980" t="s">
        <v>314</v>
      </c>
      <c r="E5980" s="316" t="s">
        <v>237</v>
      </c>
      <c r="F5980" s="316" t="s">
        <v>238</v>
      </c>
      <c r="G5980" s="316" t="s">
        <v>448</v>
      </c>
      <c r="H5980" s="316" t="s">
        <v>322</v>
      </c>
      <c r="I5980" s="316" t="s">
        <v>303</v>
      </c>
      <c r="J5980" s="316" t="s">
        <v>304</v>
      </c>
      <c r="K5980" s="36">
        <v>2</v>
      </c>
      <c r="L5980" s="317">
        <v>9.5239996910095215E-2</v>
      </c>
      <c r="M5980" s="317">
        <v>0.1538500040769577</v>
      </c>
      <c r="N5980" s="36">
        <v>7</v>
      </c>
      <c r="O5980" s="317">
        <v>6.9900001399219036E-3</v>
      </c>
      <c r="P5980" s="317">
        <v>8.2900002598762512E-3</v>
      </c>
      <c r="Q5980" s="36">
        <v>64</v>
      </c>
      <c r="R5980" s="317">
        <v>6.4199999906122676E-3</v>
      </c>
      <c r="S5980" s="317">
        <v>7.689999882131815E-3</v>
      </c>
      <c r="T5980" t="s">
        <v>380</v>
      </c>
      <c r="BA5980" s="395">
        <v>1</v>
      </c>
      <c r="BB5980" s="396" t="s">
        <v>861</v>
      </c>
      <c r="BC5980" t="str">
        <f t="shared" si="516"/>
        <v>RLQ</v>
      </c>
      <c r="BD5980" t="str">
        <f t="shared" si="517"/>
        <v>NAoMe_initial_final_stage_tum</v>
      </c>
      <c r="BE5980" s="397" t="s">
        <v>862</v>
      </c>
      <c r="BF5980" t="str">
        <f t="shared" si="518"/>
        <v>Stage 0</v>
      </c>
      <c r="BG5980">
        <f t="shared" si="519"/>
        <v>2</v>
      </c>
      <c r="BH5980" s="398">
        <f t="shared" si="520"/>
        <v>9.5239996910095215E-2</v>
      </c>
      <c r="BO5980" s="33"/>
    </row>
    <row r="5981" spans="1:67">
      <c r="A5981" s="316" t="s">
        <v>27</v>
      </c>
      <c r="B5981" t="s">
        <v>380</v>
      </c>
      <c r="C5981" t="s">
        <v>910</v>
      </c>
      <c r="D5981" t="s">
        <v>314</v>
      </c>
      <c r="E5981" s="316" t="s">
        <v>237</v>
      </c>
      <c r="F5981" s="316" t="s">
        <v>238</v>
      </c>
      <c r="G5981" s="316" t="s">
        <v>448</v>
      </c>
      <c r="H5981" s="316" t="s">
        <v>322</v>
      </c>
      <c r="I5981" s="316" t="s">
        <v>303</v>
      </c>
      <c r="J5981" s="316" t="s">
        <v>305</v>
      </c>
      <c r="K5981" s="36">
        <v>2</v>
      </c>
      <c r="L5981" s="317">
        <v>9.5239996910095215E-2</v>
      </c>
      <c r="M5981" s="317">
        <v>0.1538500040769577</v>
      </c>
      <c r="N5981" s="36">
        <v>45</v>
      </c>
      <c r="O5981" s="317">
        <v>4.4909998774528503E-2</v>
      </c>
      <c r="P5981" s="317">
        <v>5.3320001810789108E-2</v>
      </c>
      <c r="Q5981" s="36">
        <v>359</v>
      </c>
      <c r="R5981" s="317">
        <v>3.5999998450279243E-2</v>
      </c>
      <c r="S5981" s="317">
        <v>4.3150000274181373E-2</v>
      </c>
      <c r="T5981" t="s">
        <v>380</v>
      </c>
      <c r="BA5981" s="395">
        <v>1</v>
      </c>
      <c r="BB5981" s="396" t="s">
        <v>861</v>
      </c>
      <c r="BC5981" t="str">
        <f t="shared" si="516"/>
        <v>RLQ</v>
      </c>
      <c r="BD5981" t="str">
        <f t="shared" si="517"/>
        <v>NAoMe_initial_final_stage_tum</v>
      </c>
      <c r="BE5981" s="397" t="s">
        <v>862</v>
      </c>
      <c r="BF5981" t="str">
        <f t="shared" si="518"/>
        <v>Stage 1</v>
      </c>
      <c r="BG5981">
        <f t="shared" si="519"/>
        <v>2</v>
      </c>
      <c r="BH5981" s="398">
        <f t="shared" si="520"/>
        <v>9.5239996910095215E-2</v>
      </c>
      <c r="BO5981" s="33"/>
    </row>
    <row r="5982" spans="1:67">
      <c r="A5982" s="316" t="s">
        <v>27</v>
      </c>
      <c r="B5982" t="s">
        <v>380</v>
      </c>
      <c r="C5982" t="s">
        <v>910</v>
      </c>
      <c r="D5982" t="s">
        <v>314</v>
      </c>
      <c r="E5982" s="316" t="s">
        <v>237</v>
      </c>
      <c r="F5982" s="316" t="s">
        <v>238</v>
      </c>
      <c r="G5982" s="316" t="s">
        <v>448</v>
      </c>
      <c r="H5982" s="316" t="s">
        <v>322</v>
      </c>
      <c r="I5982" s="316" t="s">
        <v>303</v>
      </c>
      <c r="J5982" s="316" t="s">
        <v>306</v>
      </c>
      <c r="K5982" s="36">
        <v>0</v>
      </c>
      <c r="L5982" s="317">
        <v>0</v>
      </c>
      <c r="M5982" s="317">
        <v>0</v>
      </c>
      <c r="N5982" s="36">
        <v>142</v>
      </c>
      <c r="O5982" s="317">
        <v>0.1417199969291687</v>
      </c>
      <c r="P5982" s="317">
        <v>0.16824999451637271</v>
      </c>
      <c r="Q5982" s="36">
        <v>996</v>
      </c>
      <c r="R5982" s="317">
        <v>9.9880002439022064E-2</v>
      </c>
      <c r="S5982" s="317">
        <v>0.11970999836921691</v>
      </c>
      <c r="T5982" t="s">
        <v>380</v>
      </c>
      <c r="BA5982" s="395">
        <v>1</v>
      </c>
      <c r="BB5982" s="396" t="s">
        <v>861</v>
      </c>
      <c r="BC5982" t="str">
        <f t="shared" si="516"/>
        <v>RLQ</v>
      </c>
      <c r="BD5982" t="str">
        <f t="shared" si="517"/>
        <v>NAoMe_initial_final_stage_tum</v>
      </c>
      <c r="BE5982" s="397" t="s">
        <v>862</v>
      </c>
      <c r="BF5982" t="str">
        <f t="shared" si="518"/>
        <v>Stage 2</v>
      </c>
      <c r="BG5982">
        <f t="shared" si="519"/>
        <v>0</v>
      </c>
      <c r="BH5982" s="398">
        <f t="shared" si="520"/>
        <v>0</v>
      </c>
      <c r="BO5982" s="33"/>
    </row>
    <row r="5983" spans="1:67">
      <c r="A5983" s="316" t="s">
        <v>27</v>
      </c>
      <c r="B5983" t="s">
        <v>380</v>
      </c>
      <c r="C5983" t="s">
        <v>910</v>
      </c>
      <c r="D5983" t="s">
        <v>314</v>
      </c>
      <c r="E5983" s="316" t="s">
        <v>237</v>
      </c>
      <c r="F5983" s="316" t="s">
        <v>238</v>
      </c>
      <c r="G5983" s="316" t="s">
        <v>448</v>
      </c>
      <c r="H5983" s="316" t="s">
        <v>322</v>
      </c>
      <c r="I5983" s="316" t="s">
        <v>303</v>
      </c>
      <c r="J5983" s="316" t="s">
        <v>307</v>
      </c>
      <c r="K5983" s="36">
        <v>2</v>
      </c>
      <c r="L5983" s="317">
        <v>9.5239996910095215E-2</v>
      </c>
      <c r="M5983" s="317">
        <v>0.1538500040769577</v>
      </c>
      <c r="N5983" s="36">
        <v>89</v>
      </c>
      <c r="O5983" s="317">
        <v>8.8820002973079681E-2</v>
      </c>
      <c r="P5983" s="317">
        <v>0.1054499968886375</v>
      </c>
      <c r="Q5983" s="36">
        <v>742</v>
      </c>
      <c r="R5983" s="317">
        <v>7.4409998953342438E-2</v>
      </c>
      <c r="S5983" s="317">
        <v>8.9180000126361847E-2</v>
      </c>
      <c r="T5983" t="s">
        <v>380</v>
      </c>
      <c r="BA5983" s="395">
        <v>1</v>
      </c>
      <c r="BB5983" s="396" t="s">
        <v>861</v>
      </c>
      <c r="BC5983" t="str">
        <f t="shared" si="516"/>
        <v>RLQ</v>
      </c>
      <c r="BD5983" t="str">
        <f t="shared" si="517"/>
        <v>NAoMe_initial_final_stage_tum</v>
      </c>
      <c r="BE5983" s="397" t="s">
        <v>862</v>
      </c>
      <c r="BF5983" t="str">
        <f t="shared" si="518"/>
        <v>Stage 3</v>
      </c>
      <c r="BG5983">
        <f t="shared" si="519"/>
        <v>2</v>
      </c>
      <c r="BH5983" s="398">
        <f t="shared" si="520"/>
        <v>9.5239996910095215E-2</v>
      </c>
      <c r="BO5983" s="33"/>
    </row>
    <row r="5984" spans="1:67">
      <c r="A5984" s="316" t="s">
        <v>27</v>
      </c>
      <c r="B5984" t="s">
        <v>380</v>
      </c>
      <c r="C5984" t="s">
        <v>910</v>
      </c>
      <c r="D5984" t="s">
        <v>314</v>
      </c>
      <c r="E5984" s="316" t="s">
        <v>237</v>
      </c>
      <c r="F5984" s="316" t="s">
        <v>238</v>
      </c>
      <c r="G5984" s="316" t="s">
        <v>448</v>
      </c>
      <c r="H5984" s="316" t="s">
        <v>322</v>
      </c>
      <c r="I5984" s="316" t="s">
        <v>303</v>
      </c>
      <c r="J5984" s="316" t="s">
        <v>336</v>
      </c>
      <c r="K5984" s="36">
        <v>7</v>
      </c>
      <c r="L5984" s="317">
        <v>0.33333000540733337</v>
      </c>
      <c r="M5984" s="317">
        <v>0.53846001625061035</v>
      </c>
      <c r="N5984" s="36">
        <v>561</v>
      </c>
      <c r="O5984" s="317">
        <v>0.55988001823425293</v>
      </c>
      <c r="P5984" s="317">
        <v>0.66469001770019531</v>
      </c>
      <c r="Q5984" s="36">
        <v>6159</v>
      </c>
      <c r="R5984" s="317">
        <v>0.6176300048828125</v>
      </c>
      <c r="S5984" s="317">
        <v>0.74026000499725342</v>
      </c>
      <c r="T5984" t="s">
        <v>380</v>
      </c>
      <c r="BA5984" s="395">
        <v>1</v>
      </c>
      <c r="BB5984" s="396" t="s">
        <v>861</v>
      </c>
      <c r="BC5984" t="str">
        <f t="shared" si="516"/>
        <v>RLQ</v>
      </c>
      <c r="BD5984" t="str">
        <f t="shared" si="517"/>
        <v>NAoMe_initial_final_stage_tum</v>
      </c>
      <c r="BE5984" s="397" t="s">
        <v>862</v>
      </c>
      <c r="BF5984" t="str">
        <f t="shared" si="518"/>
        <v>Stage 4</v>
      </c>
      <c r="BG5984">
        <f t="shared" si="519"/>
        <v>7</v>
      </c>
      <c r="BH5984" s="398">
        <f t="shared" si="520"/>
        <v>0.33333000540733337</v>
      </c>
      <c r="BO5984" s="33"/>
    </row>
    <row r="5985" spans="1:67">
      <c r="A5985" s="316" t="s">
        <v>27</v>
      </c>
      <c r="B5985" t="s">
        <v>380</v>
      </c>
      <c r="C5985" t="s">
        <v>910</v>
      </c>
      <c r="D5985" t="s">
        <v>314</v>
      </c>
      <c r="E5985" s="316" t="s">
        <v>237</v>
      </c>
      <c r="F5985" s="316" t="s">
        <v>238</v>
      </c>
      <c r="G5985" s="316" t="s">
        <v>448</v>
      </c>
      <c r="H5985" s="316" t="s">
        <v>322</v>
      </c>
      <c r="I5985" s="316" t="s">
        <v>342</v>
      </c>
      <c r="J5985" s="316" t="s">
        <v>343</v>
      </c>
      <c r="K5985" s="36">
        <v>7</v>
      </c>
      <c r="L5985" s="317">
        <v>0.33333000540733337</v>
      </c>
      <c r="M5985" s="317"/>
      <c r="N5985" s="36">
        <v>158</v>
      </c>
      <c r="O5985" s="317">
        <v>0.15768000483512881</v>
      </c>
      <c r="P5985" s="317"/>
      <c r="Q5985" s="36">
        <v>1652</v>
      </c>
      <c r="R5985" s="317">
        <v>0.1656599938869476</v>
      </c>
      <c r="S5985" s="317"/>
      <c r="T5985" t="s">
        <v>380</v>
      </c>
      <c r="BA5985" s="395">
        <v>1</v>
      </c>
      <c r="BB5985" s="396" t="s">
        <v>861</v>
      </c>
      <c r="BC5985" t="str">
        <f t="shared" si="516"/>
        <v>RLQ</v>
      </c>
      <c r="BD5985" t="str">
        <f t="shared" si="517"/>
        <v>NAoMe_initial_final_stage_tum_grp</v>
      </c>
      <c r="BE5985" s="397" t="s">
        <v>862</v>
      </c>
      <c r="BF5985" t="str">
        <f t="shared" si="518"/>
        <v>MBC in HESAPC</v>
      </c>
      <c r="BG5985">
        <f t="shared" si="519"/>
        <v>7</v>
      </c>
      <c r="BH5985" s="398">
        <f t="shared" si="520"/>
        <v>0.33333000540733337</v>
      </c>
      <c r="BO5985" s="33"/>
    </row>
    <row r="5986" spans="1:67">
      <c r="A5986" s="316" t="s">
        <v>27</v>
      </c>
      <c r="B5986" t="s">
        <v>380</v>
      </c>
      <c r="C5986" t="s">
        <v>910</v>
      </c>
      <c r="D5986" t="s">
        <v>314</v>
      </c>
      <c r="E5986" s="316" t="s">
        <v>237</v>
      </c>
      <c r="F5986" s="316" t="s">
        <v>238</v>
      </c>
      <c r="G5986" s="316" t="s">
        <v>448</v>
      </c>
      <c r="H5986" s="316" t="s">
        <v>322</v>
      </c>
      <c r="I5986" s="316" t="s">
        <v>342</v>
      </c>
      <c r="J5986" s="316" t="s">
        <v>344</v>
      </c>
      <c r="K5986" s="36">
        <v>7</v>
      </c>
      <c r="L5986" s="317">
        <v>0.33333000540733337</v>
      </c>
      <c r="M5986" s="317">
        <v>0.5</v>
      </c>
      <c r="N5986" s="36">
        <v>283</v>
      </c>
      <c r="O5986" s="317">
        <v>0.28244000673294067</v>
      </c>
      <c r="P5986" s="317">
        <v>0.33531001210212708</v>
      </c>
      <c r="Q5986" s="36">
        <v>2161</v>
      </c>
      <c r="R5986" s="317">
        <v>0.2167100012302399</v>
      </c>
      <c r="S5986" s="317">
        <v>0.25973999500274658</v>
      </c>
      <c r="T5986" t="s">
        <v>380</v>
      </c>
      <c r="BA5986" s="395">
        <v>1</v>
      </c>
      <c r="BB5986" s="396" t="s">
        <v>861</v>
      </c>
      <c r="BC5986" t="str">
        <f t="shared" si="516"/>
        <v>RLQ</v>
      </c>
      <c r="BD5986" t="str">
        <f t="shared" si="517"/>
        <v>NAoMe_initial_final_stage_tum_grp</v>
      </c>
      <c r="BE5986" s="397" t="s">
        <v>862</v>
      </c>
      <c r="BF5986" t="str">
        <f t="shared" si="518"/>
        <v>Stage 0-3</v>
      </c>
      <c r="BG5986">
        <f t="shared" si="519"/>
        <v>7</v>
      </c>
      <c r="BH5986" s="398">
        <f t="shared" si="520"/>
        <v>0.33333000540733337</v>
      </c>
      <c r="BO5986" s="33"/>
    </row>
    <row r="5987" spans="1:67">
      <c r="A5987" s="316" t="s">
        <v>27</v>
      </c>
      <c r="B5987" t="s">
        <v>380</v>
      </c>
      <c r="C5987" t="s">
        <v>910</v>
      </c>
      <c r="D5987" t="s">
        <v>314</v>
      </c>
      <c r="E5987" s="316" t="s">
        <v>237</v>
      </c>
      <c r="F5987" s="316" t="s">
        <v>238</v>
      </c>
      <c r="G5987" s="316" t="s">
        <v>448</v>
      </c>
      <c r="H5987" s="316" t="s">
        <v>322</v>
      </c>
      <c r="I5987" s="316" t="s">
        <v>342</v>
      </c>
      <c r="J5987" s="316" t="s">
        <v>336</v>
      </c>
      <c r="K5987" s="36">
        <v>7</v>
      </c>
      <c r="L5987" s="317">
        <v>0.33333000540733337</v>
      </c>
      <c r="M5987" s="317">
        <v>0.5</v>
      </c>
      <c r="N5987" s="36">
        <v>561</v>
      </c>
      <c r="O5987" s="317">
        <v>0.55988001823425293</v>
      </c>
      <c r="P5987" s="317">
        <v>0.66469001770019531</v>
      </c>
      <c r="Q5987" s="36">
        <v>6159</v>
      </c>
      <c r="R5987" s="317">
        <v>0.6176300048828125</v>
      </c>
      <c r="S5987" s="317">
        <v>0.74026000499725342</v>
      </c>
      <c r="T5987" t="s">
        <v>380</v>
      </c>
      <c r="BA5987" s="395">
        <v>1</v>
      </c>
      <c r="BB5987" s="396" t="s">
        <v>861</v>
      </c>
      <c r="BC5987" t="str">
        <f t="shared" si="516"/>
        <v>RLQ</v>
      </c>
      <c r="BD5987" t="str">
        <f t="shared" si="517"/>
        <v>NAoMe_initial_final_stage_tum_grp</v>
      </c>
      <c r="BE5987" s="397" t="s">
        <v>862</v>
      </c>
      <c r="BF5987" t="str">
        <f t="shared" si="518"/>
        <v>Stage 4</v>
      </c>
      <c r="BG5987">
        <f t="shared" si="519"/>
        <v>7</v>
      </c>
      <c r="BH5987" s="398">
        <f t="shared" si="520"/>
        <v>0.33333000540733337</v>
      </c>
      <c r="BO5987" s="33"/>
    </row>
    <row r="5988" spans="1:67">
      <c r="A5988" s="316" t="s">
        <v>27</v>
      </c>
      <c r="B5988" t="s">
        <v>380</v>
      </c>
      <c r="C5988" t="s">
        <v>910</v>
      </c>
      <c r="D5988" t="s">
        <v>314</v>
      </c>
      <c r="E5988" s="316" t="s">
        <v>237</v>
      </c>
      <c r="F5988" s="316" t="s">
        <v>238</v>
      </c>
      <c r="G5988" s="316" t="s">
        <v>448</v>
      </c>
      <c r="H5988" s="316" t="s">
        <v>322</v>
      </c>
      <c r="I5988" s="316" t="s">
        <v>658</v>
      </c>
      <c r="J5988" s="316" t="s">
        <v>345</v>
      </c>
      <c r="K5988" s="36">
        <v>21</v>
      </c>
      <c r="L5988" s="317">
        <v>1</v>
      </c>
      <c r="M5988" s="317"/>
      <c r="N5988" s="36">
        <v>1002</v>
      </c>
      <c r="O5988" s="317">
        <v>1</v>
      </c>
      <c r="P5988" s="317"/>
      <c r="Q5988" s="36">
        <v>9972</v>
      </c>
      <c r="R5988" s="317">
        <v>1</v>
      </c>
      <c r="S5988" s="317"/>
      <c r="T5988" t="s">
        <v>380</v>
      </c>
      <c r="BA5988" s="395">
        <v>1</v>
      </c>
      <c r="BB5988" s="396" t="s">
        <v>861</v>
      </c>
      <c r="BC5988" t="str">
        <f t="shared" si="516"/>
        <v>RLQ</v>
      </c>
      <c r="BD5988" t="str">
        <f t="shared" si="517"/>
        <v>NAoMe_initial_final_who_ps</v>
      </c>
      <c r="BE5988" s="397" t="s">
        <v>862</v>
      </c>
      <c r="BF5988" t="str">
        <f t="shared" si="518"/>
        <v>Not recorded</v>
      </c>
      <c r="BG5988">
        <f t="shared" si="519"/>
        <v>21</v>
      </c>
      <c r="BH5988" s="398">
        <f t="shared" si="520"/>
        <v>1</v>
      </c>
      <c r="BO5988" s="33"/>
    </row>
    <row r="5989" spans="1:67">
      <c r="A5989" s="316" t="s">
        <v>27</v>
      </c>
      <c r="B5989" t="s">
        <v>380</v>
      </c>
      <c r="C5989" t="s">
        <v>910</v>
      </c>
      <c r="D5989" t="s">
        <v>314</v>
      </c>
      <c r="E5989" s="316" t="s">
        <v>237</v>
      </c>
      <c r="F5989" s="316" t="s">
        <v>238</v>
      </c>
      <c r="G5989" s="316" t="s">
        <v>448</v>
      </c>
      <c r="H5989" s="316" t="s">
        <v>322</v>
      </c>
      <c r="I5989" s="316" t="s">
        <v>291</v>
      </c>
      <c r="J5989" s="316" t="s">
        <v>313</v>
      </c>
      <c r="K5989" s="36">
        <v>19</v>
      </c>
      <c r="L5989" s="317">
        <v>0.90476000308990479</v>
      </c>
      <c r="M5989" s="317"/>
      <c r="N5989" s="36">
        <v>991</v>
      </c>
      <c r="O5989" s="317">
        <v>0.98901998996734619</v>
      </c>
      <c r="P5989" s="317"/>
      <c r="Q5989" s="36">
        <v>9846</v>
      </c>
      <c r="R5989" s="317">
        <v>0.98736000061035156</v>
      </c>
      <c r="S5989" s="317"/>
      <c r="T5989" t="s">
        <v>380</v>
      </c>
      <c r="BA5989" s="395">
        <v>1</v>
      </c>
      <c r="BB5989" s="396" t="s">
        <v>861</v>
      </c>
      <c r="BC5989" t="str">
        <f t="shared" si="516"/>
        <v>RLQ</v>
      </c>
      <c r="BD5989" t="str">
        <f t="shared" si="517"/>
        <v>NAoMe_initial_gender</v>
      </c>
      <c r="BE5989" s="397" t="s">
        <v>862</v>
      </c>
      <c r="BF5989" t="str">
        <f t="shared" si="518"/>
        <v>Female</v>
      </c>
      <c r="BG5989">
        <f t="shared" si="519"/>
        <v>19</v>
      </c>
      <c r="BH5989" s="398">
        <f t="shared" si="520"/>
        <v>0.90476000308990479</v>
      </c>
      <c r="BO5989" s="33"/>
    </row>
    <row r="5990" spans="1:67">
      <c r="A5990" s="316" t="s">
        <v>27</v>
      </c>
      <c r="B5990" t="s">
        <v>380</v>
      </c>
      <c r="C5990" t="s">
        <v>910</v>
      </c>
      <c r="D5990" t="s">
        <v>314</v>
      </c>
      <c r="E5990" s="316" t="s">
        <v>237</v>
      </c>
      <c r="F5990" s="316" t="s">
        <v>238</v>
      </c>
      <c r="G5990" s="316" t="s">
        <v>448</v>
      </c>
      <c r="H5990" s="316" t="s">
        <v>322</v>
      </c>
      <c r="I5990" s="316" t="s">
        <v>291</v>
      </c>
      <c r="J5990" s="316" t="s">
        <v>293</v>
      </c>
      <c r="K5990" s="36">
        <v>2</v>
      </c>
      <c r="L5990" s="317">
        <v>9.5239996910095215E-2</v>
      </c>
      <c r="M5990" s="317"/>
      <c r="N5990" s="36">
        <v>11</v>
      </c>
      <c r="O5990" s="317">
        <v>1.097999978810549E-2</v>
      </c>
      <c r="P5990" s="317"/>
      <c r="Q5990" s="36">
        <v>126</v>
      </c>
      <c r="R5990" s="317">
        <v>1.264000032097101E-2</v>
      </c>
      <c r="S5990" s="317"/>
      <c r="T5990" t="s">
        <v>380</v>
      </c>
      <c r="BA5990" s="395">
        <v>1</v>
      </c>
      <c r="BB5990" s="396" t="s">
        <v>861</v>
      </c>
      <c r="BC5990" t="str">
        <f t="shared" si="516"/>
        <v>RLQ</v>
      </c>
      <c r="BD5990" t="str">
        <f t="shared" si="517"/>
        <v>NAoMe_initial_gender</v>
      </c>
      <c r="BE5990" s="397" t="s">
        <v>862</v>
      </c>
      <c r="BF5990" t="str">
        <f t="shared" si="518"/>
        <v>Male</v>
      </c>
      <c r="BG5990">
        <f t="shared" si="519"/>
        <v>2</v>
      </c>
      <c r="BH5990" s="398">
        <f t="shared" si="520"/>
        <v>9.5239996910095215E-2</v>
      </c>
      <c r="BO5990" s="33"/>
    </row>
    <row r="5991" spans="1:67">
      <c r="A5991" s="316" t="s">
        <v>27</v>
      </c>
      <c r="B5991" t="s">
        <v>380</v>
      </c>
      <c r="C5991" t="s">
        <v>910</v>
      </c>
      <c r="D5991" t="s">
        <v>314</v>
      </c>
      <c r="E5991" s="316" t="s">
        <v>237</v>
      </c>
      <c r="F5991" s="316" t="s">
        <v>238</v>
      </c>
      <c r="G5991" s="316" t="s">
        <v>448</v>
      </c>
      <c r="H5991" s="316" t="s">
        <v>322</v>
      </c>
      <c r="I5991" s="316" t="s">
        <v>659</v>
      </c>
      <c r="J5991" s="316" t="s">
        <v>294</v>
      </c>
      <c r="K5991" s="36">
        <v>2</v>
      </c>
      <c r="L5991" s="317">
        <v>9.5239996910095215E-2</v>
      </c>
      <c r="M5991" s="317">
        <v>9.5239996910095215E-2</v>
      </c>
      <c r="N5991" s="36">
        <v>297</v>
      </c>
      <c r="O5991" s="317">
        <v>0.29640999436378479</v>
      </c>
      <c r="P5991" s="317">
        <v>0.29640999436378479</v>
      </c>
      <c r="Q5991" s="36">
        <v>1800</v>
      </c>
      <c r="R5991" s="317">
        <v>0.18050999939441681</v>
      </c>
      <c r="S5991" s="317">
        <v>0.18050999939441681</v>
      </c>
      <c r="T5991" t="s">
        <v>380</v>
      </c>
      <c r="BA5991" s="395">
        <v>1</v>
      </c>
      <c r="BB5991" s="396" t="s">
        <v>861</v>
      </c>
      <c r="BC5991" t="str">
        <f t="shared" si="516"/>
        <v>RLQ</v>
      </c>
      <c r="BD5991" t="str">
        <f t="shared" si="517"/>
        <v>NAoMe_initial_imd_2019</v>
      </c>
      <c r="BE5991" s="397" t="s">
        <v>862</v>
      </c>
      <c r="BF5991" t="str">
        <f t="shared" si="518"/>
        <v>1 - most deprived</v>
      </c>
      <c r="BG5991">
        <f t="shared" si="519"/>
        <v>2</v>
      </c>
      <c r="BH5991" s="398">
        <f t="shared" si="520"/>
        <v>9.5239996910095215E-2</v>
      </c>
      <c r="BO5991" s="33"/>
    </row>
    <row r="5992" spans="1:67">
      <c r="A5992" s="316" t="s">
        <v>27</v>
      </c>
      <c r="B5992" t="s">
        <v>380</v>
      </c>
      <c r="C5992" t="s">
        <v>910</v>
      </c>
      <c r="D5992" t="s">
        <v>314</v>
      </c>
      <c r="E5992" s="316" t="s">
        <v>237</v>
      </c>
      <c r="F5992" s="316" t="s">
        <v>238</v>
      </c>
      <c r="G5992" s="316" t="s">
        <v>448</v>
      </c>
      <c r="H5992" s="316" t="s">
        <v>322</v>
      </c>
      <c r="I5992" s="316" t="s">
        <v>659</v>
      </c>
      <c r="J5992" s="316" t="s">
        <v>15</v>
      </c>
      <c r="K5992" s="36">
        <v>2</v>
      </c>
      <c r="L5992" s="317">
        <v>9.5239996910095215E-2</v>
      </c>
      <c r="M5992" s="317">
        <v>9.5239996910095215E-2</v>
      </c>
      <c r="N5992" s="36">
        <v>177</v>
      </c>
      <c r="O5992" s="317">
        <v>0.17665000259876251</v>
      </c>
      <c r="P5992" s="317">
        <v>0.17665000259876251</v>
      </c>
      <c r="Q5992" s="36">
        <v>2036</v>
      </c>
      <c r="R5992" s="317">
        <v>0.20417000353336329</v>
      </c>
      <c r="S5992" s="317">
        <v>0.20417000353336329</v>
      </c>
      <c r="T5992" t="s">
        <v>380</v>
      </c>
      <c r="BA5992" s="395">
        <v>1</v>
      </c>
      <c r="BB5992" s="396" t="s">
        <v>861</v>
      </c>
      <c r="BC5992" t="str">
        <f t="shared" si="516"/>
        <v>RLQ</v>
      </c>
      <c r="BD5992" t="str">
        <f t="shared" si="517"/>
        <v>NAoMe_initial_imd_2019</v>
      </c>
      <c r="BE5992" s="397" t="s">
        <v>862</v>
      </c>
      <c r="BF5992" t="str">
        <f t="shared" si="518"/>
        <v>2</v>
      </c>
      <c r="BG5992">
        <f t="shared" si="519"/>
        <v>2</v>
      </c>
      <c r="BH5992" s="398">
        <f t="shared" si="520"/>
        <v>9.5239996910095215E-2</v>
      </c>
      <c r="BO5992" s="33"/>
    </row>
    <row r="5993" spans="1:67">
      <c r="A5993" s="316" t="s">
        <v>27</v>
      </c>
      <c r="B5993" t="s">
        <v>380</v>
      </c>
      <c r="C5993" t="s">
        <v>910</v>
      </c>
      <c r="D5993" t="s">
        <v>314</v>
      </c>
      <c r="E5993" s="316" t="s">
        <v>237</v>
      </c>
      <c r="F5993" s="316" t="s">
        <v>238</v>
      </c>
      <c r="G5993" s="316" t="s">
        <v>448</v>
      </c>
      <c r="H5993" s="316" t="s">
        <v>322</v>
      </c>
      <c r="I5993" s="316" t="s">
        <v>659</v>
      </c>
      <c r="J5993" s="316" t="s">
        <v>16</v>
      </c>
      <c r="K5993" s="36">
        <v>7</v>
      </c>
      <c r="L5993" s="317">
        <v>0.33333000540733337</v>
      </c>
      <c r="M5993" s="317">
        <v>0.33333000540733337</v>
      </c>
      <c r="N5993" s="36">
        <v>186</v>
      </c>
      <c r="O5993" s="317">
        <v>0.18562999367713931</v>
      </c>
      <c r="P5993" s="317">
        <v>0.18562999367713931</v>
      </c>
      <c r="Q5993" s="36">
        <v>2085</v>
      </c>
      <c r="R5993" s="317">
        <v>0.20908999443054199</v>
      </c>
      <c r="S5993" s="317">
        <v>0.20908999443054199</v>
      </c>
      <c r="T5993" t="s">
        <v>380</v>
      </c>
      <c r="BA5993" s="395">
        <v>1</v>
      </c>
      <c r="BB5993" s="396" t="s">
        <v>861</v>
      </c>
      <c r="BC5993" t="str">
        <f t="shared" si="516"/>
        <v>RLQ</v>
      </c>
      <c r="BD5993" t="str">
        <f t="shared" si="517"/>
        <v>NAoMe_initial_imd_2019</v>
      </c>
      <c r="BE5993" s="397" t="s">
        <v>862</v>
      </c>
      <c r="BF5993" t="str">
        <f t="shared" si="518"/>
        <v>3</v>
      </c>
      <c r="BG5993">
        <f t="shared" si="519"/>
        <v>7</v>
      </c>
      <c r="BH5993" s="398">
        <f t="shared" si="520"/>
        <v>0.33333000540733337</v>
      </c>
      <c r="BO5993" s="33"/>
    </row>
    <row r="5994" spans="1:67">
      <c r="A5994" s="316" t="s">
        <v>27</v>
      </c>
      <c r="B5994" t="s">
        <v>380</v>
      </c>
      <c r="C5994" t="s">
        <v>910</v>
      </c>
      <c r="D5994" t="s">
        <v>314</v>
      </c>
      <c r="E5994" s="316" t="s">
        <v>237</v>
      </c>
      <c r="F5994" s="316" t="s">
        <v>238</v>
      </c>
      <c r="G5994" s="316" t="s">
        <v>448</v>
      </c>
      <c r="H5994" s="316" t="s">
        <v>322</v>
      </c>
      <c r="I5994" s="316" t="s">
        <v>659</v>
      </c>
      <c r="J5994" s="316" t="s">
        <v>17</v>
      </c>
      <c r="K5994" s="36">
        <v>8</v>
      </c>
      <c r="L5994" s="317">
        <v>0.38095000386238098</v>
      </c>
      <c r="M5994" s="317">
        <v>0.38095000386238098</v>
      </c>
      <c r="N5994" s="36">
        <v>202</v>
      </c>
      <c r="O5994" s="317">
        <v>0.20160000026226041</v>
      </c>
      <c r="P5994" s="317">
        <v>0.20160000026226041</v>
      </c>
      <c r="Q5994" s="36">
        <v>2024</v>
      </c>
      <c r="R5994" s="317">
        <v>0.2029699981212616</v>
      </c>
      <c r="S5994" s="317">
        <v>0.2029699981212616</v>
      </c>
      <c r="T5994" t="s">
        <v>380</v>
      </c>
      <c r="BA5994" s="395">
        <v>1</v>
      </c>
      <c r="BB5994" s="396" t="s">
        <v>861</v>
      </c>
      <c r="BC5994" t="str">
        <f t="shared" si="516"/>
        <v>RLQ</v>
      </c>
      <c r="BD5994" t="str">
        <f t="shared" si="517"/>
        <v>NAoMe_initial_imd_2019</v>
      </c>
      <c r="BE5994" s="397" t="s">
        <v>862</v>
      </c>
      <c r="BF5994" t="str">
        <f t="shared" si="518"/>
        <v>4</v>
      </c>
      <c r="BG5994">
        <f t="shared" si="519"/>
        <v>8</v>
      </c>
      <c r="BH5994" s="398">
        <f t="shared" si="520"/>
        <v>0.38095000386238098</v>
      </c>
      <c r="BO5994" s="33"/>
    </row>
    <row r="5995" spans="1:67">
      <c r="A5995" s="316" t="s">
        <v>27</v>
      </c>
      <c r="B5995" t="s">
        <v>380</v>
      </c>
      <c r="C5995" t="s">
        <v>910</v>
      </c>
      <c r="D5995" t="s">
        <v>314</v>
      </c>
      <c r="E5995" s="316" t="s">
        <v>237</v>
      </c>
      <c r="F5995" s="316" t="s">
        <v>238</v>
      </c>
      <c r="G5995" s="316" t="s">
        <v>448</v>
      </c>
      <c r="H5995" s="316" t="s">
        <v>322</v>
      </c>
      <c r="I5995" s="316" t="s">
        <v>659</v>
      </c>
      <c r="J5995" s="316" t="s">
        <v>295</v>
      </c>
      <c r="K5995" s="36">
        <v>2</v>
      </c>
      <c r="L5995" s="317">
        <v>9.5239996910095215E-2</v>
      </c>
      <c r="M5995" s="317">
        <v>9.5239996910095215E-2</v>
      </c>
      <c r="N5995" s="36">
        <v>140</v>
      </c>
      <c r="O5995" s="317">
        <v>0.13971999287605291</v>
      </c>
      <c r="P5995" s="317">
        <v>0.13971999287605291</v>
      </c>
      <c r="Q5995" s="36">
        <v>2027</v>
      </c>
      <c r="R5995" s="317">
        <v>0.2032700031995773</v>
      </c>
      <c r="S5995" s="317">
        <v>0.2032700031995773</v>
      </c>
      <c r="T5995" t="s">
        <v>380</v>
      </c>
      <c r="BA5995" s="395">
        <v>1</v>
      </c>
      <c r="BB5995" s="396" t="s">
        <v>861</v>
      </c>
      <c r="BC5995" t="str">
        <f t="shared" si="516"/>
        <v>RLQ</v>
      </c>
      <c r="BD5995" t="str">
        <f t="shared" si="517"/>
        <v>NAoMe_initial_imd_2019</v>
      </c>
      <c r="BE5995" s="397" t="s">
        <v>862</v>
      </c>
      <c r="BF5995" t="str">
        <f t="shared" si="518"/>
        <v>5 - least deprived</v>
      </c>
      <c r="BG5995">
        <f t="shared" si="519"/>
        <v>2</v>
      </c>
      <c r="BH5995" s="398">
        <f t="shared" si="520"/>
        <v>9.5239996910095215E-2</v>
      </c>
      <c r="BO5995" s="33"/>
    </row>
    <row r="5996" spans="1:67">
      <c r="A5996" s="316" t="s">
        <v>27</v>
      </c>
      <c r="B5996" t="s">
        <v>380</v>
      </c>
      <c r="C5996" t="s">
        <v>910</v>
      </c>
      <c r="D5996" t="s">
        <v>314</v>
      </c>
      <c r="E5996" s="316" t="s">
        <v>237</v>
      </c>
      <c r="F5996" s="316" t="s">
        <v>238</v>
      </c>
      <c r="G5996" s="316" t="s">
        <v>448</v>
      </c>
      <c r="H5996" s="316" t="s">
        <v>322</v>
      </c>
      <c r="I5996" s="316" t="s">
        <v>659</v>
      </c>
      <c r="J5996" s="316" t="s">
        <v>260</v>
      </c>
      <c r="K5996" s="36">
        <v>0</v>
      </c>
      <c r="L5996" s="317">
        <v>0</v>
      </c>
      <c r="M5996" s="317"/>
      <c r="N5996" s="36">
        <v>0</v>
      </c>
      <c r="O5996" s="317">
        <v>0</v>
      </c>
      <c r="P5996" s="317"/>
      <c r="Q5996" s="36">
        <v>0</v>
      </c>
      <c r="R5996" s="317">
        <v>0</v>
      </c>
      <c r="S5996" s="317"/>
      <c r="T5996" t="s">
        <v>380</v>
      </c>
      <c r="BA5996" s="395">
        <v>1</v>
      </c>
      <c r="BB5996" s="396" t="s">
        <v>861</v>
      </c>
      <c r="BC5996" t="str">
        <f t="shared" si="516"/>
        <v>RLQ</v>
      </c>
      <c r="BD5996" t="str">
        <f t="shared" si="517"/>
        <v>NAoMe_initial_imd_2019</v>
      </c>
      <c r="BE5996" s="397" t="s">
        <v>862</v>
      </c>
      <c r="BF5996" t="str">
        <f t="shared" si="518"/>
        <v>Unknown</v>
      </c>
      <c r="BG5996">
        <f t="shared" si="519"/>
        <v>0</v>
      </c>
      <c r="BH5996" s="398">
        <f t="shared" si="520"/>
        <v>0</v>
      </c>
      <c r="BO5996" s="33"/>
    </row>
    <row r="5997" spans="1:67">
      <c r="A5997" s="316" t="s">
        <v>27</v>
      </c>
      <c r="B5997" t="s">
        <v>380</v>
      </c>
      <c r="C5997" t="s">
        <v>910</v>
      </c>
      <c r="D5997" t="s">
        <v>314</v>
      </c>
      <c r="E5997" s="316" t="s">
        <v>237</v>
      </c>
      <c r="F5997" s="316" t="s">
        <v>238</v>
      </c>
      <c r="G5997" s="316" t="s">
        <v>448</v>
      </c>
      <c r="H5997" s="316" t="s">
        <v>322</v>
      </c>
      <c r="I5997" s="316" t="s">
        <v>296</v>
      </c>
      <c r="J5997" s="316" t="s">
        <v>297</v>
      </c>
      <c r="K5997" s="36">
        <v>15</v>
      </c>
      <c r="L5997" s="317">
        <v>0.71429002285003662</v>
      </c>
      <c r="M5997" s="317">
        <v>0.71429002285003662</v>
      </c>
      <c r="N5997" s="36">
        <v>521</v>
      </c>
      <c r="O5997" s="317">
        <v>0.51995998620986938</v>
      </c>
      <c r="P5997" s="317">
        <v>0.52947002649307251</v>
      </c>
      <c r="Q5997" s="36">
        <v>5528</v>
      </c>
      <c r="R5997" s="317">
        <v>0.55435001850128174</v>
      </c>
      <c r="S5997" s="317">
        <v>0.56936997175216675</v>
      </c>
      <c r="T5997" t="s">
        <v>380</v>
      </c>
      <c r="BA5997" s="395">
        <v>1</v>
      </c>
      <c r="BB5997" s="396" t="s">
        <v>861</v>
      </c>
      <c r="BC5997" t="str">
        <f t="shared" si="516"/>
        <v>RLQ</v>
      </c>
      <c r="BD5997" t="str">
        <f t="shared" si="517"/>
        <v>NAoMe_initial_scarf_731_grp</v>
      </c>
      <c r="BE5997" s="397" t="s">
        <v>862</v>
      </c>
      <c r="BF5997" t="str">
        <f t="shared" si="518"/>
        <v>Fit</v>
      </c>
      <c r="BG5997">
        <f t="shared" si="519"/>
        <v>15</v>
      </c>
      <c r="BH5997" s="398">
        <f t="shared" si="520"/>
        <v>0.71429002285003662</v>
      </c>
      <c r="BO5997" s="33"/>
    </row>
    <row r="5998" spans="1:67">
      <c r="A5998" s="316" t="s">
        <v>27</v>
      </c>
      <c r="B5998" t="s">
        <v>380</v>
      </c>
      <c r="C5998" t="s">
        <v>910</v>
      </c>
      <c r="D5998" t="s">
        <v>314</v>
      </c>
      <c r="E5998" s="316" t="s">
        <v>237</v>
      </c>
      <c r="F5998" s="318" t="s">
        <v>238</v>
      </c>
      <c r="G5998" s="318" t="s">
        <v>448</v>
      </c>
      <c r="H5998" s="318" t="s">
        <v>322</v>
      </c>
      <c r="I5998" s="316" t="s">
        <v>296</v>
      </c>
      <c r="J5998" s="316" t="s">
        <v>298</v>
      </c>
      <c r="K5998" s="36">
        <v>2</v>
      </c>
      <c r="L5998" s="317">
        <v>9.5239996910095215E-2</v>
      </c>
      <c r="M5998" s="317">
        <v>9.5239996910095215E-2</v>
      </c>
      <c r="N5998" s="36">
        <v>150</v>
      </c>
      <c r="O5998" s="317">
        <v>0.14970000088214869</v>
      </c>
      <c r="P5998" s="317">
        <v>0.15243999660015109</v>
      </c>
      <c r="Q5998" s="36">
        <v>1492</v>
      </c>
      <c r="R5998" s="317">
        <v>0.149619996547699</v>
      </c>
      <c r="S5998" s="317">
        <v>0.153669998049736</v>
      </c>
      <c r="T5998" t="s">
        <v>380</v>
      </c>
      <c r="BA5998" s="395">
        <v>1</v>
      </c>
      <c r="BB5998" s="396" t="s">
        <v>861</v>
      </c>
      <c r="BC5998" t="str">
        <f t="shared" si="516"/>
        <v>RLQ</v>
      </c>
      <c r="BD5998" t="str">
        <f t="shared" si="517"/>
        <v>NAoMe_initial_scarf_731_grp</v>
      </c>
      <c r="BE5998" s="397" t="s">
        <v>862</v>
      </c>
      <c r="BF5998" t="str">
        <f t="shared" si="518"/>
        <v>Mild frailty</v>
      </c>
      <c r="BG5998">
        <f t="shared" si="519"/>
        <v>2</v>
      </c>
      <c r="BH5998" s="398">
        <f t="shared" si="520"/>
        <v>9.5239996910095215E-2</v>
      </c>
      <c r="BO5998" s="33"/>
    </row>
    <row r="5999" spans="1:67">
      <c r="A5999" s="316" t="s">
        <v>27</v>
      </c>
      <c r="B5999" t="s">
        <v>380</v>
      </c>
      <c r="C5999" t="s">
        <v>910</v>
      </c>
      <c r="D5999" t="s">
        <v>314</v>
      </c>
      <c r="E5999" s="316" t="s">
        <v>237</v>
      </c>
      <c r="F5999" s="316" t="s">
        <v>238</v>
      </c>
      <c r="G5999" s="316" t="s">
        <v>448</v>
      </c>
      <c r="H5999" s="316" t="s">
        <v>322</v>
      </c>
      <c r="I5999" s="316" t="s">
        <v>296</v>
      </c>
      <c r="J5999" s="316" t="s">
        <v>299</v>
      </c>
      <c r="K5999" s="36">
        <v>2</v>
      </c>
      <c r="L5999" s="317">
        <v>9.5239996910095215E-2</v>
      </c>
      <c r="M5999" s="317">
        <v>9.5239996910095215E-2</v>
      </c>
      <c r="N5999" s="36">
        <v>168</v>
      </c>
      <c r="O5999" s="317">
        <v>0.1676599979400635</v>
      </c>
      <c r="P5999" s="317">
        <v>0.17072999477386469</v>
      </c>
      <c r="Q5999" s="36">
        <v>1470</v>
      </c>
      <c r="R5999" s="317">
        <v>0.1474100053310394</v>
      </c>
      <c r="S5999" s="317">
        <v>0.1514099985361099</v>
      </c>
      <c r="T5999" t="s">
        <v>380</v>
      </c>
      <c r="BA5999" s="395">
        <v>1</v>
      </c>
      <c r="BB5999" s="396" t="s">
        <v>861</v>
      </c>
      <c r="BC5999" t="str">
        <f t="shared" si="516"/>
        <v>RLQ</v>
      </c>
      <c r="BD5999" t="str">
        <f t="shared" si="517"/>
        <v>NAoMe_initial_scarf_731_grp</v>
      </c>
      <c r="BE5999" s="397" t="s">
        <v>862</v>
      </c>
      <c r="BF5999" t="str">
        <f t="shared" si="518"/>
        <v>Moderate frailty</v>
      </c>
      <c r="BG5999">
        <f t="shared" si="519"/>
        <v>2</v>
      </c>
      <c r="BH5999" s="398">
        <f t="shared" si="520"/>
        <v>9.5239996910095215E-2</v>
      </c>
      <c r="BO5999" s="33"/>
    </row>
    <row r="6000" spans="1:67">
      <c r="A6000" s="316" t="s">
        <v>27</v>
      </c>
      <c r="B6000" t="s">
        <v>380</v>
      </c>
      <c r="C6000" t="s">
        <v>910</v>
      </c>
      <c r="D6000" t="s">
        <v>314</v>
      </c>
      <c r="E6000" s="316" t="s">
        <v>237</v>
      </c>
      <c r="F6000" s="316" t="s">
        <v>238</v>
      </c>
      <c r="G6000" s="316" t="s">
        <v>448</v>
      </c>
      <c r="H6000" s="316" t="s">
        <v>322</v>
      </c>
      <c r="I6000" s="316" t="s">
        <v>296</v>
      </c>
      <c r="J6000" s="316" t="s">
        <v>353</v>
      </c>
      <c r="K6000" s="36">
        <v>0</v>
      </c>
      <c r="L6000" s="317">
        <v>0</v>
      </c>
      <c r="M6000" s="317"/>
      <c r="N6000" s="36">
        <v>18</v>
      </c>
      <c r="O6000" s="317">
        <v>1.7960000783205029E-2</v>
      </c>
      <c r="P6000" s="317"/>
      <c r="Q6000" s="36">
        <v>263</v>
      </c>
      <c r="R6000" s="317">
        <v>2.6370000094175339E-2</v>
      </c>
      <c r="S6000" s="317"/>
      <c r="T6000" t="s">
        <v>380</v>
      </c>
      <c r="BA6000" s="395">
        <v>1</v>
      </c>
      <c r="BB6000" s="396" t="s">
        <v>861</v>
      </c>
      <c r="BC6000" t="str">
        <f t="shared" si="516"/>
        <v>RLQ</v>
      </c>
      <c r="BD6000" t="str">
        <f t="shared" si="517"/>
        <v>NAoMe_initial_scarf_731_grp</v>
      </c>
      <c r="BE6000" s="397" t="s">
        <v>862</v>
      </c>
      <c r="BF6000" t="str">
        <f t="shared" si="518"/>
        <v>Not in HESAPC</v>
      </c>
      <c r="BG6000">
        <f t="shared" si="519"/>
        <v>0</v>
      </c>
      <c r="BH6000" s="398">
        <f t="shared" si="520"/>
        <v>0</v>
      </c>
      <c r="BO6000" s="33"/>
    </row>
    <row r="6001" spans="1:67">
      <c r="A6001" s="316" t="s">
        <v>27</v>
      </c>
      <c r="B6001" t="s">
        <v>380</v>
      </c>
      <c r="C6001" t="s">
        <v>910</v>
      </c>
      <c r="D6001" t="s">
        <v>314</v>
      </c>
      <c r="E6001" s="316" t="s">
        <v>237</v>
      </c>
      <c r="F6001" s="316" t="s">
        <v>238</v>
      </c>
      <c r="G6001" s="316" t="s">
        <v>448</v>
      </c>
      <c r="H6001" s="316" t="s">
        <v>322</v>
      </c>
      <c r="I6001" s="316" t="s">
        <v>296</v>
      </c>
      <c r="J6001" s="316" t="s">
        <v>300</v>
      </c>
      <c r="K6001" s="36">
        <v>2</v>
      </c>
      <c r="L6001" s="317">
        <v>9.5239996910095215E-2</v>
      </c>
      <c r="M6001" s="317">
        <v>9.5239996910095215E-2</v>
      </c>
      <c r="N6001" s="36">
        <v>145</v>
      </c>
      <c r="O6001" s="317">
        <v>0.1447100043296814</v>
      </c>
      <c r="P6001" s="317">
        <v>0.1473599970340729</v>
      </c>
      <c r="Q6001" s="36">
        <v>1219</v>
      </c>
      <c r="R6001" s="317">
        <v>0.1222399994730949</v>
      </c>
      <c r="S6001" s="317">
        <v>0.12555000185966489</v>
      </c>
      <c r="T6001" t="s">
        <v>380</v>
      </c>
      <c r="BA6001" s="395">
        <v>1</v>
      </c>
      <c r="BB6001" s="396" t="s">
        <v>861</v>
      </c>
      <c r="BC6001" t="str">
        <f t="shared" si="516"/>
        <v>RLQ</v>
      </c>
      <c r="BD6001" t="str">
        <f t="shared" si="517"/>
        <v>NAoMe_initial_scarf_731_grp</v>
      </c>
      <c r="BE6001" s="397" t="s">
        <v>862</v>
      </c>
      <c r="BF6001" t="str">
        <f t="shared" si="518"/>
        <v>Severe frailty</v>
      </c>
      <c r="BG6001">
        <f t="shared" si="519"/>
        <v>2</v>
      </c>
      <c r="BH6001" s="398">
        <f t="shared" si="520"/>
        <v>9.5239996910095215E-2</v>
      </c>
      <c r="BO6001" s="33"/>
    </row>
    <row r="6002" spans="1:67">
      <c r="A6002" s="316" t="s">
        <v>27</v>
      </c>
      <c r="B6002" t="s">
        <v>380</v>
      </c>
      <c r="C6002" t="s">
        <v>910</v>
      </c>
      <c r="D6002" t="s">
        <v>314</v>
      </c>
      <c r="E6002" s="316" t="s">
        <v>239</v>
      </c>
      <c r="F6002" s="316" t="s">
        <v>240</v>
      </c>
      <c r="G6002" s="316" t="s">
        <v>434</v>
      </c>
      <c r="H6002" s="316" t="s">
        <v>369</v>
      </c>
      <c r="I6002" s="316" t="s">
        <v>310</v>
      </c>
      <c r="J6002" s="316" t="s">
        <v>277</v>
      </c>
      <c r="K6002" s="36">
        <v>0</v>
      </c>
      <c r="L6002" s="317">
        <v>0</v>
      </c>
      <c r="M6002" s="317"/>
      <c r="N6002" s="36">
        <v>2</v>
      </c>
      <c r="O6002" s="317">
        <v>7.7499998733401299E-3</v>
      </c>
      <c r="P6002" s="317"/>
      <c r="Q6002" s="36">
        <v>70</v>
      </c>
      <c r="R6002" s="317">
        <v>7.0199999026954174E-3</v>
      </c>
      <c r="S6002" s="317"/>
      <c r="T6002" t="s">
        <v>380</v>
      </c>
      <c r="BA6002" s="395">
        <v>1</v>
      </c>
      <c r="BB6002" s="396" t="s">
        <v>861</v>
      </c>
      <c r="BC6002" t="str">
        <f t="shared" si="516"/>
        <v>RCB</v>
      </c>
      <c r="BD6002" t="str">
        <f t="shared" si="517"/>
        <v>NAoMe_initial_age_decades_80cap</v>
      </c>
      <c r="BE6002" s="397" t="s">
        <v>862</v>
      </c>
      <c r="BF6002" t="str">
        <f t="shared" si="518"/>
        <v>18-29 yrs</v>
      </c>
      <c r="BG6002">
        <f t="shared" si="519"/>
        <v>0</v>
      </c>
      <c r="BH6002" s="398">
        <f t="shared" si="520"/>
        <v>0</v>
      </c>
      <c r="BO6002" s="33"/>
    </row>
    <row r="6003" spans="1:67">
      <c r="A6003" s="316" t="s">
        <v>27</v>
      </c>
      <c r="B6003" t="s">
        <v>380</v>
      </c>
      <c r="C6003" t="s">
        <v>910</v>
      </c>
      <c r="D6003" t="s">
        <v>314</v>
      </c>
      <c r="E6003" s="316" t="s">
        <v>239</v>
      </c>
      <c r="F6003" s="316" t="s">
        <v>240</v>
      </c>
      <c r="G6003" s="316" t="s">
        <v>434</v>
      </c>
      <c r="H6003" s="316" t="s">
        <v>369</v>
      </c>
      <c r="I6003" s="316" t="s">
        <v>310</v>
      </c>
      <c r="J6003" s="316" t="s">
        <v>278</v>
      </c>
      <c r="K6003" s="36">
        <v>8</v>
      </c>
      <c r="L6003" s="317">
        <v>8.6960002779960632E-2</v>
      </c>
      <c r="M6003" s="317"/>
      <c r="N6003" s="36">
        <v>15</v>
      </c>
      <c r="O6003" s="317">
        <v>5.8139998465776437E-2</v>
      </c>
      <c r="P6003" s="317"/>
      <c r="Q6003" s="36">
        <v>429</v>
      </c>
      <c r="R6003" s="317">
        <v>4.3019998818635941E-2</v>
      </c>
      <c r="S6003" s="317"/>
      <c r="T6003" t="s">
        <v>380</v>
      </c>
      <c r="BA6003" s="395">
        <v>1</v>
      </c>
      <c r="BB6003" s="396" t="s">
        <v>861</v>
      </c>
      <c r="BC6003" t="str">
        <f t="shared" si="516"/>
        <v>RCB</v>
      </c>
      <c r="BD6003" t="str">
        <f t="shared" si="517"/>
        <v>NAoMe_initial_age_decades_80cap</v>
      </c>
      <c r="BE6003" s="397" t="s">
        <v>862</v>
      </c>
      <c r="BF6003" t="str">
        <f t="shared" si="518"/>
        <v>30-39 yrs</v>
      </c>
      <c r="BG6003">
        <f t="shared" si="519"/>
        <v>8</v>
      </c>
      <c r="BH6003" s="398">
        <f t="shared" si="520"/>
        <v>8.6960002779960632E-2</v>
      </c>
      <c r="BO6003" s="33"/>
    </row>
    <row r="6004" spans="1:67">
      <c r="A6004" s="316" t="s">
        <v>27</v>
      </c>
      <c r="B6004" t="s">
        <v>380</v>
      </c>
      <c r="C6004" t="s">
        <v>910</v>
      </c>
      <c r="D6004" t="s">
        <v>314</v>
      </c>
      <c r="E6004" s="316" t="s">
        <v>239</v>
      </c>
      <c r="F6004" s="316" t="s">
        <v>240</v>
      </c>
      <c r="G6004" s="316" t="s">
        <v>434</v>
      </c>
      <c r="H6004" s="316" t="s">
        <v>369</v>
      </c>
      <c r="I6004" s="316" t="s">
        <v>310</v>
      </c>
      <c r="J6004" s="316" t="s">
        <v>279</v>
      </c>
      <c r="K6004" s="36">
        <v>15</v>
      </c>
      <c r="L6004" s="317">
        <v>0.1630399972200394</v>
      </c>
      <c r="M6004" s="317"/>
      <c r="N6004" s="36">
        <v>24</v>
      </c>
      <c r="O6004" s="317">
        <v>9.3019999563694E-2</v>
      </c>
      <c r="P6004" s="317"/>
      <c r="Q6004" s="36">
        <v>1024</v>
      </c>
      <c r="R6004" s="317">
        <v>0.1026899963617325</v>
      </c>
      <c r="S6004" s="317"/>
      <c r="T6004" t="s">
        <v>380</v>
      </c>
      <c r="BA6004" s="395">
        <v>1</v>
      </c>
      <c r="BB6004" s="396" t="s">
        <v>861</v>
      </c>
      <c r="BC6004" t="str">
        <f t="shared" si="516"/>
        <v>RCB</v>
      </c>
      <c r="BD6004" t="str">
        <f t="shared" si="517"/>
        <v>NAoMe_initial_age_decades_80cap</v>
      </c>
      <c r="BE6004" s="397" t="s">
        <v>862</v>
      </c>
      <c r="BF6004" t="str">
        <f t="shared" si="518"/>
        <v>40-49 yrs</v>
      </c>
      <c r="BG6004">
        <f t="shared" si="519"/>
        <v>15</v>
      </c>
      <c r="BH6004" s="398">
        <f t="shared" si="520"/>
        <v>0.1630399972200394</v>
      </c>
      <c r="BO6004" s="33"/>
    </row>
    <row r="6005" spans="1:67">
      <c r="A6005" s="316" t="s">
        <v>27</v>
      </c>
      <c r="B6005" t="s">
        <v>380</v>
      </c>
      <c r="C6005" t="s">
        <v>910</v>
      </c>
      <c r="D6005" t="s">
        <v>314</v>
      </c>
      <c r="E6005" s="316" t="s">
        <v>239</v>
      </c>
      <c r="F6005" s="316" t="s">
        <v>240</v>
      </c>
      <c r="G6005" s="316" t="s">
        <v>434</v>
      </c>
      <c r="H6005" s="316" t="s">
        <v>369</v>
      </c>
      <c r="I6005" s="316" t="s">
        <v>310</v>
      </c>
      <c r="J6005" s="316" t="s">
        <v>280</v>
      </c>
      <c r="K6005" s="36">
        <v>14</v>
      </c>
      <c r="L6005" s="317">
        <v>0.15217000246047971</v>
      </c>
      <c r="M6005" s="317"/>
      <c r="N6005" s="36">
        <v>41</v>
      </c>
      <c r="O6005" s="317">
        <v>0.15891000628471369</v>
      </c>
      <c r="P6005" s="317"/>
      <c r="Q6005" s="36">
        <v>1733</v>
      </c>
      <c r="R6005" s="317">
        <v>0.17378999292850489</v>
      </c>
      <c r="S6005" s="317"/>
      <c r="T6005" t="s">
        <v>380</v>
      </c>
      <c r="BA6005" s="395">
        <v>1</v>
      </c>
      <c r="BB6005" s="396" t="s">
        <v>861</v>
      </c>
      <c r="BC6005" t="str">
        <f t="shared" si="516"/>
        <v>RCB</v>
      </c>
      <c r="BD6005" t="str">
        <f t="shared" si="517"/>
        <v>NAoMe_initial_age_decades_80cap</v>
      </c>
      <c r="BE6005" s="397" t="s">
        <v>862</v>
      </c>
      <c r="BF6005" t="str">
        <f t="shared" si="518"/>
        <v>50-59 yrs</v>
      </c>
      <c r="BG6005">
        <f t="shared" si="519"/>
        <v>14</v>
      </c>
      <c r="BH6005" s="398">
        <f t="shared" si="520"/>
        <v>0.15217000246047971</v>
      </c>
      <c r="BO6005" s="33"/>
    </row>
    <row r="6006" spans="1:67">
      <c r="A6006" s="316" t="s">
        <v>27</v>
      </c>
      <c r="B6006" t="s">
        <v>380</v>
      </c>
      <c r="C6006" t="s">
        <v>910</v>
      </c>
      <c r="D6006" t="s">
        <v>314</v>
      </c>
      <c r="E6006" s="316" t="s">
        <v>239</v>
      </c>
      <c r="F6006" s="316" t="s">
        <v>240</v>
      </c>
      <c r="G6006" s="316" t="s">
        <v>434</v>
      </c>
      <c r="H6006" s="316" t="s">
        <v>369</v>
      </c>
      <c r="I6006" s="316" t="s">
        <v>310</v>
      </c>
      <c r="J6006" s="316" t="s">
        <v>281</v>
      </c>
      <c r="K6006" s="36">
        <v>16</v>
      </c>
      <c r="L6006" s="317">
        <v>0.17391000688076019</v>
      </c>
      <c r="M6006" s="317"/>
      <c r="N6006" s="36">
        <v>46</v>
      </c>
      <c r="O6006" s="317">
        <v>0.178289994597435</v>
      </c>
      <c r="P6006" s="317"/>
      <c r="Q6006" s="36">
        <v>1931</v>
      </c>
      <c r="R6006" s="317">
        <v>0.19363999366760251</v>
      </c>
      <c r="S6006" s="317"/>
      <c r="T6006" t="s">
        <v>380</v>
      </c>
      <c r="BA6006" s="395">
        <v>1</v>
      </c>
      <c r="BB6006" s="396" t="s">
        <v>861</v>
      </c>
      <c r="BC6006" t="str">
        <f t="shared" si="516"/>
        <v>RCB</v>
      </c>
      <c r="BD6006" t="str">
        <f t="shared" si="517"/>
        <v>NAoMe_initial_age_decades_80cap</v>
      </c>
      <c r="BE6006" s="397" t="s">
        <v>862</v>
      </c>
      <c r="BF6006" t="str">
        <f t="shared" si="518"/>
        <v>60-69 yrs</v>
      </c>
      <c r="BG6006">
        <f t="shared" si="519"/>
        <v>16</v>
      </c>
      <c r="BH6006" s="398">
        <f t="shared" si="520"/>
        <v>0.17391000688076019</v>
      </c>
      <c r="BO6006" s="33"/>
    </row>
    <row r="6007" spans="1:67">
      <c r="A6007" s="316" t="s">
        <v>27</v>
      </c>
      <c r="B6007" t="s">
        <v>380</v>
      </c>
      <c r="C6007" t="s">
        <v>910</v>
      </c>
      <c r="D6007" t="s">
        <v>314</v>
      </c>
      <c r="E6007" s="316" t="s">
        <v>239</v>
      </c>
      <c r="F6007" s="316" t="s">
        <v>240</v>
      </c>
      <c r="G6007" s="316" t="s">
        <v>434</v>
      </c>
      <c r="H6007" s="316" t="s">
        <v>369</v>
      </c>
      <c r="I6007" s="316" t="s">
        <v>310</v>
      </c>
      <c r="J6007" s="316" t="s">
        <v>282</v>
      </c>
      <c r="K6007" s="36">
        <v>19</v>
      </c>
      <c r="L6007" s="317">
        <v>0.20652000606060031</v>
      </c>
      <c r="M6007" s="317"/>
      <c r="N6007" s="36">
        <v>69</v>
      </c>
      <c r="O6007" s="317">
        <v>0.26743999123573298</v>
      </c>
      <c r="P6007" s="317"/>
      <c r="Q6007" s="36">
        <v>2493</v>
      </c>
      <c r="R6007" s="317">
        <v>0.25</v>
      </c>
      <c r="S6007" s="317"/>
      <c r="T6007" t="s">
        <v>380</v>
      </c>
      <c r="BA6007" s="395">
        <v>1</v>
      </c>
      <c r="BB6007" s="396" t="s">
        <v>861</v>
      </c>
      <c r="BC6007" t="str">
        <f t="shared" si="516"/>
        <v>RCB</v>
      </c>
      <c r="BD6007" t="str">
        <f t="shared" si="517"/>
        <v>NAoMe_initial_age_decades_80cap</v>
      </c>
      <c r="BE6007" s="397" t="s">
        <v>862</v>
      </c>
      <c r="BF6007" t="str">
        <f t="shared" si="518"/>
        <v>70-79 yrs</v>
      </c>
      <c r="BG6007">
        <f t="shared" si="519"/>
        <v>19</v>
      </c>
      <c r="BH6007" s="398">
        <f t="shared" si="520"/>
        <v>0.20652000606060031</v>
      </c>
      <c r="BO6007" s="33"/>
    </row>
    <row r="6008" spans="1:67">
      <c r="A6008" s="316" t="s">
        <v>27</v>
      </c>
      <c r="B6008" t="s">
        <v>380</v>
      </c>
      <c r="C6008" t="s">
        <v>910</v>
      </c>
      <c r="D6008" t="s">
        <v>314</v>
      </c>
      <c r="E6008" s="316" t="s">
        <v>239</v>
      </c>
      <c r="F6008" s="316" t="s">
        <v>240</v>
      </c>
      <c r="G6008" s="316" t="s">
        <v>434</v>
      </c>
      <c r="H6008" s="316" t="s">
        <v>369</v>
      </c>
      <c r="I6008" s="316" t="s">
        <v>310</v>
      </c>
      <c r="J6008" s="316" t="s">
        <v>283</v>
      </c>
      <c r="K6008" s="36">
        <v>20</v>
      </c>
      <c r="L6008" s="317">
        <v>0.21739000082015991</v>
      </c>
      <c r="M6008" s="317"/>
      <c r="N6008" s="36">
        <v>61</v>
      </c>
      <c r="O6008" s="317">
        <v>0.23643000423908231</v>
      </c>
      <c r="P6008" s="317"/>
      <c r="Q6008" s="36">
        <v>2292</v>
      </c>
      <c r="R6008" s="317">
        <v>0.2298399955034256</v>
      </c>
      <c r="S6008" s="317"/>
      <c r="T6008" t="s">
        <v>380</v>
      </c>
      <c r="BA6008" s="395">
        <v>1</v>
      </c>
      <c r="BB6008" s="396" t="s">
        <v>861</v>
      </c>
      <c r="BC6008" t="str">
        <f t="shared" si="516"/>
        <v>RCB</v>
      </c>
      <c r="BD6008" t="str">
        <f t="shared" si="517"/>
        <v>NAoMe_initial_age_decades_80cap</v>
      </c>
      <c r="BE6008" s="397" t="s">
        <v>862</v>
      </c>
      <c r="BF6008" t="str">
        <f t="shared" si="518"/>
        <v>80+ yrs</v>
      </c>
      <c r="BG6008">
        <f t="shared" si="519"/>
        <v>20</v>
      </c>
      <c r="BH6008" s="398">
        <f t="shared" si="520"/>
        <v>0.21739000082015991</v>
      </c>
      <c r="BO6008" s="33"/>
    </row>
    <row r="6009" spans="1:67">
      <c r="A6009" s="316" t="s">
        <v>27</v>
      </c>
      <c r="B6009" t="s">
        <v>380</v>
      </c>
      <c r="C6009" t="s">
        <v>910</v>
      </c>
      <c r="D6009" t="s">
        <v>314</v>
      </c>
      <c r="E6009" s="316" t="s">
        <v>239</v>
      </c>
      <c r="F6009" s="316" t="s">
        <v>240</v>
      </c>
      <c r="G6009" s="316" t="s">
        <v>434</v>
      </c>
      <c r="H6009" s="316" t="s">
        <v>369</v>
      </c>
      <c r="I6009" s="316" t="s">
        <v>341</v>
      </c>
      <c r="J6009" s="316" t="s">
        <v>13</v>
      </c>
      <c r="K6009" s="36">
        <v>67</v>
      </c>
      <c r="L6009" s="317">
        <v>0.72825998067855835</v>
      </c>
      <c r="M6009" s="317">
        <v>0.72825998067855835</v>
      </c>
      <c r="N6009" s="36">
        <v>192</v>
      </c>
      <c r="O6009" s="317">
        <v>0.74418997764587402</v>
      </c>
      <c r="P6009" s="317">
        <v>0.75888997316360474</v>
      </c>
      <c r="Q6009" s="36">
        <v>6753</v>
      </c>
      <c r="R6009" s="317">
        <v>0.67720001935958862</v>
      </c>
      <c r="S6009" s="317">
        <v>0.69554001092910767</v>
      </c>
      <c r="T6009" t="s">
        <v>380</v>
      </c>
      <c r="BA6009" s="395">
        <v>1</v>
      </c>
      <c r="BB6009" s="396" t="s">
        <v>861</v>
      </c>
      <c r="BC6009" t="str">
        <f t="shared" si="516"/>
        <v>RCB</v>
      </c>
      <c r="BD6009" t="str">
        <f t="shared" si="517"/>
        <v>NAoMe_initial_ch_score_2cap</v>
      </c>
      <c r="BE6009" s="397" t="s">
        <v>862</v>
      </c>
      <c r="BF6009" t="str">
        <f t="shared" si="518"/>
        <v>0</v>
      </c>
      <c r="BG6009">
        <f t="shared" si="519"/>
        <v>67</v>
      </c>
      <c r="BH6009" s="398">
        <f t="shared" si="520"/>
        <v>0.72825998067855835</v>
      </c>
      <c r="BO6009" s="33"/>
    </row>
    <row r="6010" spans="1:67">
      <c r="A6010" s="316" t="s">
        <v>27</v>
      </c>
      <c r="B6010" t="s">
        <v>380</v>
      </c>
      <c r="C6010" t="s">
        <v>910</v>
      </c>
      <c r="D6010" t="s">
        <v>314</v>
      </c>
      <c r="E6010" s="316" t="s">
        <v>239</v>
      </c>
      <c r="F6010" s="316" t="s">
        <v>240</v>
      </c>
      <c r="G6010" s="316" t="s">
        <v>434</v>
      </c>
      <c r="H6010" s="316" t="s">
        <v>369</v>
      </c>
      <c r="I6010" s="316" t="s">
        <v>341</v>
      </c>
      <c r="J6010" s="316" t="s">
        <v>14</v>
      </c>
      <c r="K6010" s="36">
        <v>17</v>
      </c>
      <c r="L6010" s="317">
        <v>0.1847800016403198</v>
      </c>
      <c r="M6010" s="317">
        <v>0.1847800016403198</v>
      </c>
      <c r="N6010" s="36">
        <v>37</v>
      </c>
      <c r="O6010" s="317">
        <v>0.14340999722480771</v>
      </c>
      <c r="P6010" s="317">
        <v>0.146249994635582</v>
      </c>
      <c r="Q6010" s="36">
        <v>1630</v>
      </c>
      <c r="R6010" s="317">
        <v>0.16346000134944921</v>
      </c>
      <c r="S6010" s="317">
        <v>0.16788999736309049</v>
      </c>
      <c r="T6010" t="s">
        <v>380</v>
      </c>
      <c r="BA6010" s="395">
        <v>1</v>
      </c>
      <c r="BB6010" s="396" t="s">
        <v>861</v>
      </c>
      <c r="BC6010" t="str">
        <f t="shared" si="516"/>
        <v>RCB</v>
      </c>
      <c r="BD6010" t="str">
        <f t="shared" si="517"/>
        <v>NAoMe_initial_ch_score_2cap</v>
      </c>
      <c r="BE6010" s="397" t="s">
        <v>862</v>
      </c>
      <c r="BF6010" t="str">
        <f t="shared" si="518"/>
        <v>1</v>
      </c>
      <c r="BG6010">
        <f t="shared" si="519"/>
        <v>17</v>
      </c>
      <c r="BH6010" s="398">
        <f t="shared" si="520"/>
        <v>0.1847800016403198</v>
      </c>
      <c r="BO6010" s="33"/>
    </row>
    <row r="6011" spans="1:67">
      <c r="A6011" s="316" t="s">
        <v>27</v>
      </c>
      <c r="B6011" t="s">
        <v>380</v>
      </c>
      <c r="C6011" t="s">
        <v>910</v>
      </c>
      <c r="D6011" t="s">
        <v>314</v>
      </c>
      <c r="E6011" s="316" t="s">
        <v>239</v>
      </c>
      <c r="F6011" s="316" t="s">
        <v>240</v>
      </c>
      <c r="G6011" s="316" t="s">
        <v>434</v>
      </c>
      <c r="H6011" s="316" t="s">
        <v>369</v>
      </c>
      <c r="I6011" s="316" t="s">
        <v>341</v>
      </c>
      <c r="J6011" s="316" t="s">
        <v>301</v>
      </c>
      <c r="K6011" s="36">
        <v>8</v>
      </c>
      <c r="L6011" s="317">
        <v>8.6960002779960632E-2</v>
      </c>
      <c r="M6011" s="317">
        <v>8.6960002779960632E-2</v>
      </c>
      <c r="N6011" s="36">
        <v>24</v>
      </c>
      <c r="O6011" s="317">
        <v>9.3019999563694E-2</v>
      </c>
      <c r="P6011" s="317">
        <v>9.4860002398490906E-2</v>
      </c>
      <c r="Q6011" s="36">
        <v>1326</v>
      </c>
      <c r="R6011" s="317">
        <v>0.132970005273819</v>
      </c>
      <c r="S6011" s="317">
        <v>0.13657000660896301</v>
      </c>
      <c r="T6011" t="s">
        <v>380</v>
      </c>
      <c r="BA6011" s="395">
        <v>1</v>
      </c>
      <c r="BB6011" s="396" t="s">
        <v>861</v>
      </c>
      <c r="BC6011" t="str">
        <f t="shared" si="516"/>
        <v>RCB</v>
      </c>
      <c r="BD6011" t="str">
        <f t="shared" si="517"/>
        <v>NAoMe_initial_ch_score_2cap</v>
      </c>
      <c r="BE6011" s="397" t="s">
        <v>862</v>
      </c>
      <c r="BF6011" t="str">
        <f t="shared" si="518"/>
        <v>2+</v>
      </c>
      <c r="BG6011">
        <f t="shared" si="519"/>
        <v>8</v>
      </c>
      <c r="BH6011" s="398">
        <f t="shared" si="520"/>
        <v>8.6960002779960632E-2</v>
      </c>
      <c r="BO6011" s="33"/>
    </row>
    <row r="6012" spans="1:67">
      <c r="A6012" s="316" t="s">
        <v>27</v>
      </c>
      <c r="B6012" t="s">
        <v>380</v>
      </c>
      <c r="C6012" t="s">
        <v>910</v>
      </c>
      <c r="D6012" t="s">
        <v>314</v>
      </c>
      <c r="E6012" s="316" t="s">
        <v>239</v>
      </c>
      <c r="F6012" s="316" t="s">
        <v>240</v>
      </c>
      <c r="G6012" s="316" t="s">
        <v>434</v>
      </c>
      <c r="H6012" s="316" t="s">
        <v>369</v>
      </c>
      <c r="I6012" s="316" t="s">
        <v>341</v>
      </c>
      <c r="J6012" s="316" t="s">
        <v>260</v>
      </c>
      <c r="K6012" s="36">
        <v>0</v>
      </c>
      <c r="L6012" s="317">
        <v>0</v>
      </c>
      <c r="M6012" s="317"/>
      <c r="N6012" s="36">
        <v>5</v>
      </c>
      <c r="O6012" s="317">
        <v>1.9379999488592151E-2</v>
      </c>
      <c r="P6012" s="317"/>
      <c r="Q6012" s="36">
        <v>263</v>
      </c>
      <c r="R6012" s="317">
        <v>2.6370000094175339E-2</v>
      </c>
      <c r="S6012" s="317"/>
      <c r="T6012" t="s">
        <v>380</v>
      </c>
      <c r="BA6012" s="395">
        <v>1</v>
      </c>
      <c r="BB6012" s="396" t="s">
        <v>861</v>
      </c>
      <c r="BC6012" t="str">
        <f t="shared" si="516"/>
        <v>RCB</v>
      </c>
      <c r="BD6012" t="str">
        <f t="shared" si="517"/>
        <v>NAoMe_initial_ch_score_2cap</v>
      </c>
      <c r="BE6012" s="397" t="s">
        <v>862</v>
      </c>
      <c r="BF6012" t="str">
        <f t="shared" si="518"/>
        <v>Unknown</v>
      </c>
      <c r="BG6012">
        <f t="shared" si="519"/>
        <v>0</v>
      </c>
      <c r="BH6012" s="398">
        <f t="shared" si="520"/>
        <v>0</v>
      </c>
      <c r="BO6012" s="33"/>
    </row>
    <row r="6013" spans="1:67">
      <c r="A6013" s="316" t="s">
        <v>27</v>
      </c>
      <c r="B6013" t="s">
        <v>380</v>
      </c>
      <c r="C6013" t="s">
        <v>910</v>
      </c>
      <c r="D6013" t="s">
        <v>314</v>
      </c>
      <c r="E6013" s="316" t="s">
        <v>239</v>
      </c>
      <c r="F6013" s="316" t="s">
        <v>240</v>
      </c>
      <c r="G6013" s="316" t="s">
        <v>434</v>
      </c>
      <c r="H6013" s="316" t="s">
        <v>369</v>
      </c>
      <c r="I6013" s="316" t="s">
        <v>309</v>
      </c>
      <c r="J6013" s="316" t="s">
        <v>289</v>
      </c>
      <c r="K6013" s="36">
        <v>22</v>
      </c>
      <c r="L6013" s="317">
        <v>0.2391300052404404</v>
      </c>
      <c r="M6013" s="317"/>
      <c r="N6013" s="36">
        <v>84</v>
      </c>
      <c r="O6013" s="317">
        <v>0.32558000087738043</v>
      </c>
      <c r="P6013" s="317"/>
      <c r="Q6013" s="36">
        <v>3283</v>
      </c>
      <c r="R6013" s="317">
        <v>0.3292199969291687</v>
      </c>
      <c r="S6013" s="317"/>
      <c r="T6013" t="s">
        <v>380</v>
      </c>
      <c r="BA6013" s="395">
        <v>1</v>
      </c>
      <c r="BB6013" s="396" t="s">
        <v>861</v>
      </c>
      <c r="BC6013" t="str">
        <f t="shared" si="516"/>
        <v>RCB</v>
      </c>
      <c r="BD6013" t="str">
        <f t="shared" si="517"/>
        <v>NAoMe_initial_diagnosis_year</v>
      </c>
      <c r="BE6013" s="397" t="s">
        <v>862</v>
      </c>
      <c r="BF6013" t="str">
        <f t="shared" si="518"/>
        <v>2021</v>
      </c>
      <c r="BG6013">
        <f t="shared" si="519"/>
        <v>22</v>
      </c>
      <c r="BH6013" s="398">
        <f t="shared" si="520"/>
        <v>0.2391300052404404</v>
      </c>
      <c r="BO6013" s="33"/>
    </row>
    <row r="6014" spans="1:67">
      <c r="A6014" s="316" t="s">
        <v>27</v>
      </c>
      <c r="B6014" t="s">
        <v>380</v>
      </c>
      <c r="C6014" t="s">
        <v>910</v>
      </c>
      <c r="D6014" t="s">
        <v>314</v>
      </c>
      <c r="E6014" s="316" t="s">
        <v>239</v>
      </c>
      <c r="F6014" s="316" t="s">
        <v>240</v>
      </c>
      <c r="G6014" s="316" t="s">
        <v>434</v>
      </c>
      <c r="H6014" s="316" t="s">
        <v>369</v>
      </c>
      <c r="I6014" s="316" t="s">
        <v>309</v>
      </c>
      <c r="J6014" s="316" t="s">
        <v>816</v>
      </c>
      <c r="K6014" s="36">
        <v>34</v>
      </c>
      <c r="L6014" s="317">
        <v>0.36956998705863953</v>
      </c>
      <c r="M6014" s="317"/>
      <c r="N6014" s="36">
        <v>92</v>
      </c>
      <c r="O6014" s="317">
        <v>0.35659000277519232</v>
      </c>
      <c r="P6014" s="317"/>
      <c r="Q6014" s="36">
        <v>3315</v>
      </c>
      <c r="R6014" s="317">
        <v>0.33243000507354742</v>
      </c>
      <c r="S6014" s="317"/>
      <c r="T6014" t="s">
        <v>380</v>
      </c>
      <c r="BA6014" s="395">
        <v>1</v>
      </c>
      <c r="BB6014" s="396" t="s">
        <v>861</v>
      </c>
      <c r="BC6014" t="str">
        <f t="shared" si="516"/>
        <v>RCB</v>
      </c>
      <c r="BD6014" t="str">
        <f t="shared" si="517"/>
        <v>NAoMe_initial_diagnosis_year</v>
      </c>
      <c r="BE6014" s="397" t="s">
        <v>862</v>
      </c>
      <c r="BF6014" t="str">
        <f t="shared" si="518"/>
        <v>2022</v>
      </c>
      <c r="BG6014">
        <f t="shared" si="519"/>
        <v>34</v>
      </c>
      <c r="BH6014" s="398">
        <f t="shared" si="520"/>
        <v>0.36956998705863953</v>
      </c>
      <c r="BO6014" s="33"/>
    </row>
    <row r="6015" spans="1:67">
      <c r="A6015" s="316" t="s">
        <v>27</v>
      </c>
      <c r="B6015" t="s">
        <v>380</v>
      </c>
      <c r="C6015" t="s">
        <v>910</v>
      </c>
      <c r="D6015" t="s">
        <v>314</v>
      </c>
      <c r="E6015" s="316" t="s">
        <v>239</v>
      </c>
      <c r="F6015" s="316" t="s">
        <v>240</v>
      </c>
      <c r="G6015" s="316" t="s">
        <v>434</v>
      </c>
      <c r="H6015" s="316" t="s">
        <v>369</v>
      </c>
      <c r="I6015" s="316" t="s">
        <v>309</v>
      </c>
      <c r="J6015" s="316" t="s">
        <v>946</v>
      </c>
      <c r="K6015" s="36">
        <v>36</v>
      </c>
      <c r="L6015" s="317">
        <v>0.39129999279975891</v>
      </c>
      <c r="M6015" s="317"/>
      <c r="N6015" s="36">
        <v>82</v>
      </c>
      <c r="O6015" s="317">
        <v>0.31782999634742742</v>
      </c>
      <c r="P6015" s="317"/>
      <c r="Q6015" s="36">
        <v>3374</v>
      </c>
      <c r="R6015" s="317">
        <v>0.33834999799728388</v>
      </c>
      <c r="S6015" s="317"/>
      <c r="T6015" t="s">
        <v>380</v>
      </c>
      <c r="BA6015" s="395">
        <v>1</v>
      </c>
      <c r="BB6015" s="396" t="s">
        <v>861</v>
      </c>
      <c r="BC6015" t="str">
        <f t="shared" si="516"/>
        <v>RCB</v>
      </c>
      <c r="BD6015" t="str">
        <f t="shared" si="517"/>
        <v>NAoMe_initial_diagnosis_year</v>
      </c>
      <c r="BE6015" s="397" t="s">
        <v>862</v>
      </c>
      <c r="BF6015" t="str">
        <f t="shared" si="518"/>
        <v>2023</v>
      </c>
      <c r="BG6015">
        <f t="shared" si="519"/>
        <v>36</v>
      </c>
      <c r="BH6015" s="398">
        <f t="shared" si="520"/>
        <v>0.39129999279975891</v>
      </c>
      <c r="BO6015" s="33"/>
    </row>
    <row r="6016" spans="1:67">
      <c r="A6016" s="316" t="s">
        <v>27</v>
      </c>
      <c r="B6016" t="s">
        <v>380</v>
      </c>
      <c r="C6016" t="s">
        <v>910</v>
      </c>
      <c r="D6016" t="s">
        <v>314</v>
      </c>
      <c r="E6016" s="316" t="s">
        <v>239</v>
      </c>
      <c r="F6016" s="316" t="s">
        <v>240</v>
      </c>
      <c r="G6016" s="316" t="s">
        <v>434</v>
      </c>
      <c r="H6016" s="316" t="s">
        <v>369</v>
      </c>
      <c r="I6016" s="316" t="s">
        <v>331</v>
      </c>
      <c r="J6016" s="316" t="s">
        <v>332</v>
      </c>
      <c r="K6016" s="36">
        <v>11</v>
      </c>
      <c r="L6016" s="317">
        <v>0.11957000195980071</v>
      </c>
      <c r="M6016" s="317">
        <v>0.13095000386238101</v>
      </c>
      <c r="N6016" s="36">
        <v>15</v>
      </c>
      <c r="O6016" s="317">
        <v>5.8139998465776437E-2</v>
      </c>
      <c r="P6016" s="317">
        <v>6.6370002925395966E-2</v>
      </c>
      <c r="Q6016" s="36">
        <v>434</v>
      </c>
      <c r="R6016" s="317">
        <v>4.3519999831914902E-2</v>
      </c>
      <c r="S6016" s="317">
        <v>5.2159998565912247E-2</v>
      </c>
      <c r="T6016" t="s">
        <v>380</v>
      </c>
      <c r="BA6016" s="395">
        <v>1</v>
      </c>
      <c r="BB6016" s="396" t="s">
        <v>861</v>
      </c>
      <c r="BC6016" t="str">
        <f t="shared" si="516"/>
        <v>RCB</v>
      </c>
      <c r="BD6016" t="str">
        <f t="shared" si="517"/>
        <v>NAoMe_initial_disease_group</v>
      </c>
      <c r="BE6016" s="397" t="s">
        <v>862</v>
      </c>
      <c r="BF6016" t="str">
        <f t="shared" si="518"/>
        <v>Advanced M0</v>
      </c>
      <c r="BG6016">
        <f t="shared" si="519"/>
        <v>11</v>
      </c>
      <c r="BH6016" s="398">
        <f t="shared" si="520"/>
        <v>0.11957000195980071</v>
      </c>
      <c r="BO6016" s="33"/>
    </row>
    <row r="6017" spans="1:67">
      <c r="A6017" s="316" t="s">
        <v>27</v>
      </c>
      <c r="B6017" t="s">
        <v>380</v>
      </c>
      <c r="C6017" t="s">
        <v>910</v>
      </c>
      <c r="D6017" t="s">
        <v>314</v>
      </c>
      <c r="E6017" s="316" t="s">
        <v>239</v>
      </c>
      <c r="F6017" s="316" t="s">
        <v>240</v>
      </c>
      <c r="G6017" s="316" t="s">
        <v>434</v>
      </c>
      <c r="H6017" s="316" t="s">
        <v>369</v>
      </c>
      <c r="I6017" s="316" t="s">
        <v>331</v>
      </c>
      <c r="J6017" s="316" t="s">
        <v>333</v>
      </c>
      <c r="K6017" s="36">
        <v>46</v>
      </c>
      <c r="L6017" s="317">
        <v>0.5</v>
      </c>
      <c r="M6017" s="317">
        <v>0.54761999845504761</v>
      </c>
      <c r="N6017" s="36">
        <v>165</v>
      </c>
      <c r="O6017" s="317">
        <v>0.6395300030708313</v>
      </c>
      <c r="P6017" s="317">
        <v>0.73009002208709717</v>
      </c>
      <c r="Q6017" s="36">
        <v>6159</v>
      </c>
      <c r="R6017" s="317">
        <v>0.6176300048828125</v>
      </c>
      <c r="S6017" s="317">
        <v>0.74026000499725342</v>
      </c>
      <c r="T6017" t="s">
        <v>380</v>
      </c>
      <c r="BA6017" s="395">
        <v>1</v>
      </c>
      <c r="BB6017" s="396" t="s">
        <v>861</v>
      </c>
      <c r="BC6017" t="str">
        <f t="shared" si="516"/>
        <v>RCB</v>
      </c>
      <c r="BD6017" t="str">
        <f t="shared" si="517"/>
        <v>NAoMe_initial_disease_group</v>
      </c>
      <c r="BE6017" s="397" t="s">
        <v>862</v>
      </c>
      <c r="BF6017" t="str">
        <f t="shared" si="518"/>
        <v>Advanced M1</v>
      </c>
      <c r="BG6017">
        <f t="shared" si="519"/>
        <v>46</v>
      </c>
      <c r="BH6017" s="398">
        <f t="shared" si="520"/>
        <v>0.5</v>
      </c>
      <c r="BO6017" s="33"/>
    </row>
    <row r="6018" spans="1:67">
      <c r="A6018" s="316" t="s">
        <v>27</v>
      </c>
      <c r="B6018" t="s">
        <v>380</v>
      </c>
      <c r="C6018" t="s">
        <v>910</v>
      </c>
      <c r="D6018" t="s">
        <v>314</v>
      </c>
      <c r="E6018" s="316" t="s">
        <v>239</v>
      </c>
      <c r="F6018" s="316" t="s">
        <v>240</v>
      </c>
      <c r="G6018" s="316" t="s">
        <v>434</v>
      </c>
      <c r="H6018" s="316" t="s">
        <v>369</v>
      </c>
      <c r="I6018" s="316" t="s">
        <v>331</v>
      </c>
      <c r="J6018" s="316" t="s">
        <v>334</v>
      </c>
      <c r="K6018" s="36">
        <v>2</v>
      </c>
      <c r="L6018" s="317">
        <v>2.1740000694990162E-2</v>
      </c>
      <c r="M6018" s="317">
        <v>2.38099992275238E-2</v>
      </c>
      <c r="N6018" s="36">
        <v>2</v>
      </c>
      <c r="O6018" s="317">
        <v>7.7499998733401299E-3</v>
      </c>
      <c r="P6018" s="317">
        <v>8.8499998673796654E-3</v>
      </c>
      <c r="Q6018" s="36">
        <v>64</v>
      </c>
      <c r="R6018" s="317">
        <v>6.4199999906122676E-3</v>
      </c>
      <c r="S6018" s="317">
        <v>7.689999882131815E-3</v>
      </c>
      <c r="T6018" t="s">
        <v>380</v>
      </c>
      <c r="BA6018" s="395">
        <v>1</v>
      </c>
      <c r="BB6018" s="396" t="s">
        <v>861</v>
      </c>
      <c r="BC6018" t="str">
        <f t="shared" si="516"/>
        <v>RCB</v>
      </c>
      <c r="BD6018" t="str">
        <f t="shared" si="517"/>
        <v>NAoMe_initial_disease_group</v>
      </c>
      <c r="BE6018" s="397" t="s">
        <v>862</v>
      </c>
      <c r="BF6018" t="str">
        <f t="shared" si="518"/>
        <v>DCIS</v>
      </c>
      <c r="BG6018">
        <f t="shared" si="519"/>
        <v>2</v>
      </c>
      <c r="BH6018" s="398">
        <f t="shared" si="520"/>
        <v>2.1740000694990162E-2</v>
      </c>
      <c r="BO6018" s="33"/>
    </row>
    <row r="6019" spans="1:67">
      <c r="A6019" s="316" t="s">
        <v>27</v>
      </c>
      <c r="B6019" t="s">
        <v>380</v>
      </c>
      <c r="C6019" t="s">
        <v>910</v>
      </c>
      <c r="D6019" t="s">
        <v>314</v>
      </c>
      <c r="E6019" s="316" t="s">
        <v>239</v>
      </c>
      <c r="F6019" s="318" t="s">
        <v>240</v>
      </c>
      <c r="G6019" s="318" t="s">
        <v>434</v>
      </c>
      <c r="H6019" s="318" t="s">
        <v>369</v>
      </c>
      <c r="I6019" s="316" t="s">
        <v>331</v>
      </c>
      <c r="J6019" s="316" t="s">
        <v>335</v>
      </c>
      <c r="K6019" s="36">
        <v>25</v>
      </c>
      <c r="L6019" s="317">
        <v>0.27173998951911932</v>
      </c>
      <c r="M6019" s="317">
        <v>0.29761999845504761</v>
      </c>
      <c r="N6019" s="36">
        <v>44</v>
      </c>
      <c r="O6019" s="317">
        <v>0.17054000496864319</v>
      </c>
      <c r="P6019" s="317">
        <v>0.19469000399112699</v>
      </c>
      <c r="Q6019" s="36">
        <v>1663</v>
      </c>
      <c r="R6019" s="317">
        <v>0.16676999628543851</v>
      </c>
      <c r="S6019" s="317">
        <v>0.19988000392913821</v>
      </c>
      <c r="T6019" t="s">
        <v>380</v>
      </c>
      <c r="BA6019" s="395">
        <v>1</v>
      </c>
      <c r="BB6019" s="396" t="s">
        <v>861</v>
      </c>
      <c r="BC6019" t="str">
        <f t="shared" ref="BC6019:BC6082" si="521">E6019</f>
        <v>RCB</v>
      </c>
      <c r="BD6019" t="str">
        <f t="shared" ref="BD6019:BD6082" si="522">(LEFT(A6019, LEN(A6019)-7))&amp;"_"&amp;I6019</f>
        <v>NAoMe_initial_disease_group</v>
      </c>
      <c r="BE6019" s="397" t="s">
        <v>862</v>
      </c>
      <c r="BF6019" t="str">
        <f t="shared" ref="BF6019:BF6082" si="523">J6019</f>
        <v>Early invasive</v>
      </c>
      <c r="BG6019">
        <f t="shared" ref="BG6019:BG6082" si="524">K6019</f>
        <v>25</v>
      </c>
      <c r="BH6019" s="398">
        <f t="shared" ref="BH6019:BH6082" si="525">L6019</f>
        <v>0.27173998951911932</v>
      </c>
      <c r="BO6019" s="33"/>
    </row>
    <row r="6020" spans="1:67">
      <c r="A6020" s="316" t="s">
        <v>27</v>
      </c>
      <c r="B6020" t="s">
        <v>380</v>
      </c>
      <c r="C6020" t="s">
        <v>910</v>
      </c>
      <c r="D6020" t="s">
        <v>314</v>
      </c>
      <c r="E6020" s="316" t="s">
        <v>239</v>
      </c>
      <c r="F6020" s="316" t="s">
        <v>240</v>
      </c>
      <c r="G6020" s="316" t="s">
        <v>434</v>
      </c>
      <c r="H6020" s="316" t="s">
        <v>369</v>
      </c>
      <c r="I6020" s="316" t="s">
        <v>331</v>
      </c>
      <c r="J6020" s="316" t="s">
        <v>337</v>
      </c>
      <c r="K6020" s="36">
        <v>8</v>
      </c>
      <c r="L6020" s="317">
        <v>8.6960002779960632E-2</v>
      </c>
      <c r="M6020" s="317"/>
      <c r="N6020" s="36">
        <v>32</v>
      </c>
      <c r="O6020" s="317">
        <v>0.1240300014615059</v>
      </c>
      <c r="P6020" s="317"/>
      <c r="Q6020" s="36">
        <v>1652</v>
      </c>
      <c r="R6020" s="317">
        <v>0.1656599938869476</v>
      </c>
      <c r="S6020" s="317"/>
      <c r="T6020" t="s">
        <v>380</v>
      </c>
      <c r="BA6020" s="395">
        <v>1</v>
      </c>
      <c r="BB6020" s="396" t="s">
        <v>861</v>
      </c>
      <c r="BC6020" t="str">
        <f t="shared" si="521"/>
        <v>RCB</v>
      </c>
      <c r="BD6020" t="str">
        <f t="shared" si="522"/>
        <v>NAoMe_initial_disease_group</v>
      </c>
      <c r="BE6020" s="397" t="s">
        <v>862</v>
      </c>
      <c r="BF6020" t="str">
        <f t="shared" si="523"/>
        <v>Unknown stage</v>
      </c>
      <c r="BG6020">
        <f t="shared" si="524"/>
        <v>8</v>
      </c>
      <c r="BH6020" s="398">
        <f t="shared" si="525"/>
        <v>8.6960002779960632E-2</v>
      </c>
      <c r="BO6020" s="33"/>
    </row>
    <row r="6021" spans="1:67">
      <c r="A6021" s="316" t="s">
        <v>27</v>
      </c>
      <c r="B6021" t="s">
        <v>380</v>
      </c>
      <c r="C6021" t="s">
        <v>910</v>
      </c>
      <c r="D6021" t="s">
        <v>314</v>
      </c>
      <c r="E6021" s="316" t="s">
        <v>239</v>
      </c>
      <c r="F6021" s="316" t="s">
        <v>240</v>
      </c>
      <c r="G6021" s="316" t="s">
        <v>434</v>
      </c>
      <c r="H6021" s="316" t="s">
        <v>369</v>
      </c>
      <c r="I6021" s="316" t="s">
        <v>656</v>
      </c>
      <c r="J6021" s="316" t="s">
        <v>286</v>
      </c>
      <c r="K6021" s="36">
        <v>0</v>
      </c>
      <c r="L6021" s="317">
        <v>0</v>
      </c>
      <c r="M6021" s="317">
        <v>0</v>
      </c>
      <c r="N6021" s="36">
        <v>2</v>
      </c>
      <c r="O6021" s="317">
        <v>7.7499998733401299E-3</v>
      </c>
      <c r="P6021" s="317">
        <v>8.7700001895427704E-3</v>
      </c>
      <c r="Q6021" s="36">
        <v>492</v>
      </c>
      <c r="R6021" s="317">
        <v>4.9339998513460159E-2</v>
      </c>
      <c r="S6021" s="317">
        <v>5.1920000463724143E-2</v>
      </c>
      <c r="T6021" t="s">
        <v>380</v>
      </c>
      <c r="BA6021" s="395">
        <v>1</v>
      </c>
      <c r="BB6021" s="396" t="s">
        <v>861</v>
      </c>
      <c r="BC6021" t="str">
        <f t="shared" si="521"/>
        <v>RCB</v>
      </c>
      <c r="BD6021" t="str">
        <f t="shared" si="522"/>
        <v>NAoMe_initial_ethnicity_grp</v>
      </c>
      <c r="BE6021" s="397" t="s">
        <v>862</v>
      </c>
      <c r="BF6021" t="str">
        <f t="shared" si="523"/>
        <v>Asian or Asian British</v>
      </c>
      <c r="BG6021">
        <f t="shared" si="524"/>
        <v>0</v>
      </c>
      <c r="BH6021" s="398">
        <f t="shared" si="525"/>
        <v>0</v>
      </c>
      <c r="BO6021" s="33"/>
    </row>
    <row r="6022" spans="1:67">
      <c r="A6022" s="316" t="s">
        <v>27</v>
      </c>
      <c r="B6022" t="s">
        <v>380</v>
      </c>
      <c r="C6022" t="s">
        <v>910</v>
      </c>
      <c r="D6022" t="s">
        <v>314</v>
      </c>
      <c r="E6022" s="316" t="s">
        <v>239</v>
      </c>
      <c r="F6022" s="316" t="s">
        <v>240</v>
      </c>
      <c r="G6022" s="316" t="s">
        <v>434</v>
      </c>
      <c r="H6022" s="316" t="s">
        <v>369</v>
      </c>
      <c r="I6022" s="316" t="s">
        <v>656</v>
      </c>
      <c r="J6022" s="316" t="s">
        <v>287</v>
      </c>
      <c r="K6022" s="36">
        <v>0</v>
      </c>
      <c r="L6022" s="317">
        <v>0</v>
      </c>
      <c r="M6022" s="317">
        <v>0</v>
      </c>
      <c r="N6022" s="36">
        <v>2</v>
      </c>
      <c r="O6022" s="317">
        <v>7.7499998733401299E-3</v>
      </c>
      <c r="P6022" s="317">
        <v>8.7700001895427704E-3</v>
      </c>
      <c r="Q6022" s="36">
        <v>403</v>
      </c>
      <c r="R6022" s="317">
        <v>4.0410000830888748E-2</v>
      </c>
      <c r="S6022" s="317">
        <v>4.2520001530647278E-2</v>
      </c>
      <c r="T6022" t="s">
        <v>380</v>
      </c>
      <c r="BA6022" s="395">
        <v>1</v>
      </c>
      <c r="BB6022" s="396" t="s">
        <v>861</v>
      </c>
      <c r="BC6022" t="str">
        <f t="shared" si="521"/>
        <v>RCB</v>
      </c>
      <c r="BD6022" t="str">
        <f t="shared" si="522"/>
        <v>NAoMe_initial_ethnicity_grp</v>
      </c>
      <c r="BE6022" s="397" t="s">
        <v>862</v>
      </c>
      <c r="BF6022" t="str">
        <f t="shared" si="523"/>
        <v>Black or Black British</v>
      </c>
      <c r="BG6022">
        <f t="shared" si="524"/>
        <v>0</v>
      </c>
      <c r="BH6022" s="398">
        <f t="shared" si="525"/>
        <v>0</v>
      </c>
      <c r="BO6022" s="33"/>
    </row>
    <row r="6023" spans="1:67">
      <c r="A6023" s="316" t="s">
        <v>27</v>
      </c>
      <c r="B6023" t="s">
        <v>380</v>
      </c>
      <c r="C6023" t="s">
        <v>910</v>
      </c>
      <c r="D6023" t="s">
        <v>314</v>
      </c>
      <c r="E6023" s="316" t="s">
        <v>239</v>
      </c>
      <c r="F6023" s="316" t="s">
        <v>240</v>
      </c>
      <c r="G6023" s="316" t="s">
        <v>434</v>
      </c>
      <c r="H6023" s="316" t="s">
        <v>369</v>
      </c>
      <c r="I6023" s="316" t="s">
        <v>656</v>
      </c>
      <c r="J6023" s="316" t="s">
        <v>259</v>
      </c>
      <c r="K6023" s="36">
        <v>0</v>
      </c>
      <c r="L6023" s="317">
        <v>0</v>
      </c>
      <c r="M6023" s="317">
        <v>0</v>
      </c>
      <c r="N6023" s="36">
        <v>0</v>
      </c>
      <c r="O6023" s="317">
        <v>0</v>
      </c>
      <c r="P6023" s="317">
        <v>0</v>
      </c>
      <c r="Q6023" s="36">
        <v>98</v>
      </c>
      <c r="R6023" s="317">
        <v>9.8299998790025711E-3</v>
      </c>
      <c r="S6023" s="317">
        <v>1.0339999571442601E-2</v>
      </c>
      <c r="T6023" t="s">
        <v>380</v>
      </c>
      <c r="BA6023" s="395">
        <v>1</v>
      </c>
      <c r="BB6023" s="396" t="s">
        <v>861</v>
      </c>
      <c r="BC6023" t="str">
        <f t="shared" si="521"/>
        <v>RCB</v>
      </c>
      <c r="BD6023" t="str">
        <f t="shared" si="522"/>
        <v>NAoMe_initial_ethnicity_grp</v>
      </c>
      <c r="BE6023" s="397" t="s">
        <v>862</v>
      </c>
      <c r="BF6023" t="str">
        <f t="shared" si="523"/>
        <v>Mixed</v>
      </c>
      <c r="BG6023">
        <f t="shared" si="524"/>
        <v>0</v>
      </c>
      <c r="BH6023" s="398">
        <f t="shared" si="525"/>
        <v>0</v>
      </c>
      <c r="BO6023" s="33"/>
    </row>
    <row r="6024" spans="1:67">
      <c r="A6024" s="316" t="s">
        <v>27</v>
      </c>
      <c r="B6024" t="s">
        <v>380</v>
      </c>
      <c r="C6024" t="s">
        <v>910</v>
      </c>
      <c r="D6024" t="s">
        <v>314</v>
      </c>
      <c r="E6024" s="316" t="s">
        <v>239</v>
      </c>
      <c r="F6024" s="316" t="s">
        <v>240</v>
      </c>
      <c r="G6024" s="316" t="s">
        <v>434</v>
      </c>
      <c r="H6024" s="316" t="s">
        <v>369</v>
      </c>
      <c r="I6024" s="316" t="s">
        <v>656</v>
      </c>
      <c r="J6024" s="316" t="s">
        <v>288</v>
      </c>
      <c r="K6024" s="36">
        <v>2</v>
      </c>
      <c r="L6024" s="317">
        <v>2.1740000694990162E-2</v>
      </c>
      <c r="M6024" s="317">
        <v>2.5639999657869339E-2</v>
      </c>
      <c r="N6024" s="36">
        <v>6</v>
      </c>
      <c r="O6024" s="317">
        <v>2.3259999230504039E-2</v>
      </c>
      <c r="P6024" s="317">
        <v>2.6319999247789379E-2</v>
      </c>
      <c r="Q6024" s="36">
        <v>246</v>
      </c>
      <c r="R6024" s="317">
        <v>2.466999925673008E-2</v>
      </c>
      <c r="S6024" s="317">
        <v>2.5960000231862072E-2</v>
      </c>
      <c r="T6024" t="s">
        <v>380</v>
      </c>
      <c r="BA6024" s="395">
        <v>1</v>
      </c>
      <c r="BB6024" s="396" t="s">
        <v>861</v>
      </c>
      <c r="BC6024" t="str">
        <f t="shared" si="521"/>
        <v>RCB</v>
      </c>
      <c r="BD6024" t="str">
        <f t="shared" si="522"/>
        <v>NAoMe_initial_ethnicity_grp</v>
      </c>
      <c r="BE6024" s="397" t="s">
        <v>862</v>
      </c>
      <c r="BF6024" t="str">
        <f t="shared" si="523"/>
        <v>Other Ethnic Group</v>
      </c>
      <c r="BG6024">
        <f t="shared" si="524"/>
        <v>2</v>
      </c>
      <c r="BH6024" s="398">
        <f t="shared" si="525"/>
        <v>2.1740000694990162E-2</v>
      </c>
      <c r="BO6024" s="33"/>
    </row>
    <row r="6025" spans="1:67">
      <c r="A6025" s="316" t="s">
        <v>27</v>
      </c>
      <c r="B6025" t="s">
        <v>380</v>
      </c>
      <c r="C6025" t="s">
        <v>910</v>
      </c>
      <c r="D6025" t="s">
        <v>314</v>
      </c>
      <c r="E6025" s="316" t="s">
        <v>239</v>
      </c>
      <c r="F6025" s="316" t="s">
        <v>240</v>
      </c>
      <c r="G6025" s="316" t="s">
        <v>434</v>
      </c>
      <c r="H6025" s="316" t="s">
        <v>369</v>
      </c>
      <c r="I6025" s="316" t="s">
        <v>656</v>
      </c>
      <c r="J6025" s="316" t="s">
        <v>260</v>
      </c>
      <c r="K6025" s="36">
        <v>14</v>
      </c>
      <c r="L6025" s="317">
        <v>0.15217000246047971</v>
      </c>
      <c r="M6025" s="317"/>
      <c r="N6025" s="36">
        <v>30</v>
      </c>
      <c r="O6025" s="317">
        <v>0.1162799969315529</v>
      </c>
      <c r="P6025" s="317"/>
      <c r="Q6025" s="36">
        <v>495</v>
      </c>
      <c r="R6025" s="317">
        <v>4.9639999866485603E-2</v>
      </c>
      <c r="S6025" s="317"/>
      <c r="T6025" t="s">
        <v>380</v>
      </c>
      <c r="BA6025" s="395">
        <v>1</v>
      </c>
      <c r="BB6025" s="396" t="s">
        <v>861</v>
      </c>
      <c r="BC6025" t="str">
        <f t="shared" si="521"/>
        <v>RCB</v>
      </c>
      <c r="BD6025" t="str">
        <f t="shared" si="522"/>
        <v>NAoMe_initial_ethnicity_grp</v>
      </c>
      <c r="BE6025" s="397" t="s">
        <v>862</v>
      </c>
      <c r="BF6025" t="str">
        <f t="shared" si="523"/>
        <v>Unknown</v>
      </c>
      <c r="BG6025">
        <f t="shared" si="524"/>
        <v>14</v>
      </c>
      <c r="BH6025" s="398">
        <f t="shared" si="525"/>
        <v>0.15217000246047971</v>
      </c>
      <c r="BO6025" s="33"/>
    </row>
    <row r="6026" spans="1:67">
      <c r="A6026" s="316" t="s">
        <v>27</v>
      </c>
      <c r="B6026" t="s">
        <v>380</v>
      </c>
      <c r="C6026" t="s">
        <v>910</v>
      </c>
      <c r="D6026" t="s">
        <v>314</v>
      </c>
      <c r="E6026" s="316" t="s">
        <v>239</v>
      </c>
      <c r="F6026" s="316" t="s">
        <v>240</v>
      </c>
      <c r="G6026" s="316" t="s">
        <v>434</v>
      </c>
      <c r="H6026" s="316" t="s">
        <v>369</v>
      </c>
      <c r="I6026" s="316" t="s">
        <v>656</v>
      </c>
      <c r="J6026" s="316" t="s">
        <v>258</v>
      </c>
      <c r="K6026" s="36">
        <v>76</v>
      </c>
      <c r="L6026" s="317">
        <v>0.82608997821807861</v>
      </c>
      <c r="M6026" s="317">
        <v>0.97435998916625977</v>
      </c>
      <c r="N6026" s="36">
        <v>218</v>
      </c>
      <c r="O6026" s="317">
        <v>0.84495997428894043</v>
      </c>
      <c r="P6026" s="317">
        <v>0.95613998174667358</v>
      </c>
      <c r="Q6026" s="36">
        <v>8238</v>
      </c>
      <c r="R6026" s="317">
        <v>0.82611000537872314</v>
      </c>
      <c r="S6026" s="317">
        <v>0.86926001310348511</v>
      </c>
      <c r="T6026" t="s">
        <v>380</v>
      </c>
      <c r="BA6026" s="395">
        <v>1</v>
      </c>
      <c r="BB6026" s="396" t="s">
        <v>861</v>
      </c>
      <c r="BC6026" t="str">
        <f t="shared" si="521"/>
        <v>RCB</v>
      </c>
      <c r="BD6026" t="str">
        <f t="shared" si="522"/>
        <v>NAoMe_initial_ethnicity_grp</v>
      </c>
      <c r="BE6026" s="397" t="s">
        <v>862</v>
      </c>
      <c r="BF6026" t="str">
        <f t="shared" si="523"/>
        <v>White</v>
      </c>
      <c r="BG6026">
        <f t="shared" si="524"/>
        <v>76</v>
      </c>
      <c r="BH6026" s="398">
        <f t="shared" si="525"/>
        <v>0.82608997821807861</v>
      </c>
      <c r="BO6026" s="33"/>
    </row>
    <row r="6027" spans="1:67">
      <c r="A6027" s="316" t="s">
        <v>27</v>
      </c>
      <c r="B6027" t="s">
        <v>380</v>
      </c>
      <c r="C6027" t="s">
        <v>910</v>
      </c>
      <c r="D6027" t="s">
        <v>314</v>
      </c>
      <c r="E6027" s="316" t="s">
        <v>239</v>
      </c>
      <c r="F6027" s="316" t="s">
        <v>240</v>
      </c>
      <c r="G6027" s="316" t="s">
        <v>434</v>
      </c>
      <c r="H6027" s="316" t="s">
        <v>369</v>
      </c>
      <c r="I6027" s="316" t="s">
        <v>657</v>
      </c>
      <c r="J6027" s="316" t="s">
        <v>817</v>
      </c>
      <c r="K6027" s="36">
        <v>90</v>
      </c>
      <c r="L6027" s="317">
        <v>0.97825998067855835</v>
      </c>
      <c r="M6027" s="317"/>
      <c r="N6027" s="36">
        <v>243</v>
      </c>
      <c r="O6027" s="317">
        <v>0.94186002016067505</v>
      </c>
      <c r="P6027" s="317"/>
      <c r="Q6027" s="36">
        <v>9359</v>
      </c>
      <c r="R6027" s="317">
        <v>0.93853002786636353</v>
      </c>
      <c r="S6027" s="317"/>
      <c r="T6027" t="s">
        <v>380</v>
      </c>
      <c r="BA6027" s="395">
        <v>1</v>
      </c>
      <c r="BB6027" s="396" t="s">
        <v>861</v>
      </c>
      <c r="BC6027" t="str">
        <f t="shared" si="521"/>
        <v>RCB</v>
      </c>
      <c r="BD6027" t="str">
        <f t="shared" si="522"/>
        <v>NAoMe_initial_final_route</v>
      </c>
      <c r="BE6027" s="397" t="s">
        <v>862</v>
      </c>
      <c r="BF6027" t="str">
        <f t="shared" si="523"/>
        <v>Not screened</v>
      </c>
      <c r="BG6027">
        <f t="shared" si="524"/>
        <v>90</v>
      </c>
      <c r="BH6027" s="398">
        <f t="shared" si="525"/>
        <v>0.97825998067855835</v>
      </c>
      <c r="BO6027" s="33"/>
    </row>
    <row r="6028" spans="1:67">
      <c r="A6028" s="316" t="s">
        <v>27</v>
      </c>
      <c r="B6028" t="s">
        <v>380</v>
      </c>
      <c r="C6028" t="s">
        <v>910</v>
      </c>
      <c r="D6028" t="s">
        <v>314</v>
      </c>
      <c r="E6028" s="316" t="s">
        <v>239</v>
      </c>
      <c r="F6028" s="316" t="s">
        <v>240</v>
      </c>
      <c r="G6028" s="316" t="s">
        <v>434</v>
      </c>
      <c r="H6028" s="316" t="s">
        <v>369</v>
      </c>
      <c r="I6028" s="316" t="s">
        <v>657</v>
      </c>
      <c r="J6028" s="316" t="s">
        <v>352</v>
      </c>
      <c r="K6028" s="36">
        <v>2</v>
      </c>
      <c r="L6028" s="317">
        <v>2.1740000694990162E-2</v>
      </c>
      <c r="M6028" s="317"/>
      <c r="N6028" s="36">
        <v>15</v>
      </c>
      <c r="O6028" s="317">
        <v>5.8139998465776437E-2</v>
      </c>
      <c r="P6028" s="317"/>
      <c r="Q6028" s="36">
        <v>613</v>
      </c>
      <c r="R6028" s="317">
        <v>6.1469998210668557E-2</v>
      </c>
      <c r="S6028" s="317"/>
      <c r="T6028" t="s">
        <v>380</v>
      </c>
      <c r="BA6028" s="395">
        <v>1</v>
      </c>
      <c r="BB6028" s="396" t="s">
        <v>861</v>
      </c>
      <c r="BC6028" t="str">
        <f t="shared" si="521"/>
        <v>RCB</v>
      </c>
      <c r="BD6028" t="str">
        <f t="shared" si="522"/>
        <v>NAoMe_initial_final_route</v>
      </c>
      <c r="BE6028" s="397" t="s">
        <v>862</v>
      </c>
      <c r="BF6028" t="str">
        <f t="shared" si="523"/>
        <v>Screening</v>
      </c>
      <c r="BG6028">
        <f t="shared" si="524"/>
        <v>2</v>
      </c>
      <c r="BH6028" s="398">
        <f t="shared" si="525"/>
        <v>2.1740000694990162E-2</v>
      </c>
      <c r="BO6028" s="33"/>
    </row>
    <row r="6029" spans="1:67">
      <c r="A6029" s="316" t="s">
        <v>27</v>
      </c>
      <c r="B6029" t="s">
        <v>380</v>
      </c>
      <c r="C6029" t="s">
        <v>910</v>
      </c>
      <c r="D6029" t="s">
        <v>314</v>
      </c>
      <c r="E6029" s="316" t="s">
        <v>239</v>
      </c>
      <c r="F6029" s="316" t="s">
        <v>240</v>
      </c>
      <c r="G6029" s="316" t="s">
        <v>434</v>
      </c>
      <c r="H6029" s="316" t="s">
        <v>369</v>
      </c>
      <c r="I6029" s="316" t="s">
        <v>303</v>
      </c>
      <c r="J6029" s="316" t="s">
        <v>308</v>
      </c>
      <c r="K6029" s="36">
        <v>8</v>
      </c>
      <c r="L6029" s="317">
        <v>8.6960002779960632E-2</v>
      </c>
      <c r="M6029" s="317"/>
      <c r="N6029" s="36">
        <v>32</v>
      </c>
      <c r="O6029" s="317">
        <v>0.1240300014615059</v>
      </c>
      <c r="P6029" s="317"/>
      <c r="Q6029" s="36">
        <v>1652</v>
      </c>
      <c r="R6029" s="317">
        <v>0.1656599938869476</v>
      </c>
      <c r="S6029" s="317"/>
      <c r="T6029" t="s">
        <v>380</v>
      </c>
      <c r="BA6029" s="395">
        <v>1</v>
      </c>
      <c r="BB6029" s="396" t="s">
        <v>861</v>
      </c>
      <c r="BC6029" t="str">
        <f t="shared" si="521"/>
        <v>RCB</v>
      </c>
      <c r="BD6029" t="str">
        <f t="shared" si="522"/>
        <v>NAoMe_initial_final_stage_tum</v>
      </c>
      <c r="BE6029" s="397" t="s">
        <v>862</v>
      </c>
      <c r="BF6029" t="str">
        <f t="shared" si="523"/>
        <v>Not staged/Unstated</v>
      </c>
      <c r="BG6029">
        <f t="shared" si="524"/>
        <v>8</v>
      </c>
      <c r="BH6029" s="398">
        <f t="shared" si="525"/>
        <v>8.6960002779960632E-2</v>
      </c>
      <c r="BO6029" s="33"/>
    </row>
    <row r="6030" spans="1:67">
      <c r="A6030" s="316" t="s">
        <v>27</v>
      </c>
      <c r="B6030" t="s">
        <v>380</v>
      </c>
      <c r="C6030" t="s">
        <v>910</v>
      </c>
      <c r="D6030" t="s">
        <v>314</v>
      </c>
      <c r="E6030" s="316" t="s">
        <v>239</v>
      </c>
      <c r="F6030" s="316" t="s">
        <v>240</v>
      </c>
      <c r="G6030" s="316" t="s">
        <v>434</v>
      </c>
      <c r="H6030" s="316" t="s">
        <v>369</v>
      </c>
      <c r="I6030" s="316" t="s">
        <v>303</v>
      </c>
      <c r="J6030" s="316" t="s">
        <v>304</v>
      </c>
      <c r="K6030" s="36">
        <v>2</v>
      </c>
      <c r="L6030" s="317">
        <v>2.1740000694990162E-2</v>
      </c>
      <c r="M6030" s="317">
        <v>2.38099992275238E-2</v>
      </c>
      <c r="N6030" s="36">
        <v>2</v>
      </c>
      <c r="O6030" s="317">
        <v>7.7499998733401299E-3</v>
      </c>
      <c r="P6030" s="317">
        <v>8.8499998673796654E-3</v>
      </c>
      <c r="Q6030" s="36">
        <v>64</v>
      </c>
      <c r="R6030" s="317">
        <v>6.4199999906122676E-3</v>
      </c>
      <c r="S6030" s="317">
        <v>7.689999882131815E-3</v>
      </c>
      <c r="T6030" t="s">
        <v>380</v>
      </c>
      <c r="BA6030" s="395">
        <v>1</v>
      </c>
      <c r="BB6030" s="396" t="s">
        <v>861</v>
      </c>
      <c r="BC6030" t="str">
        <f t="shared" si="521"/>
        <v>RCB</v>
      </c>
      <c r="BD6030" t="str">
        <f t="shared" si="522"/>
        <v>NAoMe_initial_final_stage_tum</v>
      </c>
      <c r="BE6030" s="397" t="s">
        <v>862</v>
      </c>
      <c r="BF6030" t="str">
        <f t="shared" si="523"/>
        <v>Stage 0</v>
      </c>
      <c r="BG6030">
        <f t="shared" si="524"/>
        <v>2</v>
      </c>
      <c r="BH6030" s="398">
        <f t="shared" si="525"/>
        <v>2.1740000694990162E-2</v>
      </c>
      <c r="BO6030" s="33"/>
    </row>
    <row r="6031" spans="1:67">
      <c r="A6031" s="316" t="s">
        <v>27</v>
      </c>
      <c r="B6031" t="s">
        <v>380</v>
      </c>
      <c r="C6031" t="s">
        <v>910</v>
      </c>
      <c r="D6031" t="s">
        <v>314</v>
      </c>
      <c r="E6031" s="316" t="s">
        <v>239</v>
      </c>
      <c r="F6031" s="316" t="s">
        <v>240</v>
      </c>
      <c r="G6031" s="316" t="s">
        <v>434</v>
      </c>
      <c r="H6031" s="316" t="s">
        <v>369</v>
      </c>
      <c r="I6031" s="316" t="s">
        <v>303</v>
      </c>
      <c r="J6031" s="316" t="s">
        <v>305</v>
      </c>
      <c r="K6031" s="36">
        <v>2</v>
      </c>
      <c r="L6031" s="317">
        <v>2.1740000694990162E-2</v>
      </c>
      <c r="M6031" s="317">
        <v>2.38099992275238E-2</v>
      </c>
      <c r="N6031" s="36">
        <v>10</v>
      </c>
      <c r="O6031" s="317">
        <v>3.8759998977184303E-2</v>
      </c>
      <c r="P6031" s="317">
        <v>4.4250000268220901E-2</v>
      </c>
      <c r="Q6031" s="36">
        <v>359</v>
      </c>
      <c r="R6031" s="317">
        <v>3.5999998450279243E-2</v>
      </c>
      <c r="S6031" s="317">
        <v>4.3150000274181373E-2</v>
      </c>
      <c r="T6031" t="s">
        <v>380</v>
      </c>
      <c r="BA6031" s="395">
        <v>1</v>
      </c>
      <c r="BB6031" s="396" t="s">
        <v>861</v>
      </c>
      <c r="BC6031" t="str">
        <f t="shared" si="521"/>
        <v>RCB</v>
      </c>
      <c r="BD6031" t="str">
        <f t="shared" si="522"/>
        <v>NAoMe_initial_final_stage_tum</v>
      </c>
      <c r="BE6031" s="397" t="s">
        <v>862</v>
      </c>
      <c r="BF6031" t="str">
        <f t="shared" si="523"/>
        <v>Stage 1</v>
      </c>
      <c r="BG6031">
        <f t="shared" si="524"/>
        <v>2</v>
      </c>
      <c r="BH6031" s="398">
        <f t="shared" si="525"/>
        <v>2.1740000694990162E-2</v>
      </c>
      <c r="BO6031" s="33"/>
    </row>
    <row r="6032" spans="1:67">
      <c r="A6032" s="316" t="s">
        <v>27</v>
      </c>
      <c r="B6032" t="s">
        <v>380</v>
      </c>
      <c r="C6032" t="s">
        <v>910</v>
      </c>
      <c r="D6032" t="s">
        <v>314</v>
      </c>
      <c r="E6032" s="316" t="s">
        <v>239</v>
      </c>
      <c r="F6032" s="316" t="s">
        <v>240</v>
      </c>
      <c r="G6032" s="316" t="s">
        <v>434</v>
      </c>
      <c r="H6032" s="316" t="s">
        <v>369</v>
      </c>
      <c r="I6032" s="316" t="s">
        <v>303</v>
      </c>
      <c r="J6032" s="316" t="s">
        <v>306</v>
      </c>
      <c r="K6032" s="36">
        <v>12</v>
      </c>
      <c r="L6032" s="317">
        <v>0.13042999804019931</v>
      </c>
      <c r="M6032" s="317">
        <v>0.14285999536514279</v>
      </c>
      <c r="N6032" s="36">
        <v>25</v>
      </c>
      <c r="O6032" s="317">
        <v>9.6900001168251038E-2</v>
      </c>
      <c r="P6032" s="317">
        <v>0.1106199994683266</v>
      </c>
      <c r="Q6032" s="36">
        <v>996</v>
      </c>
      <c r="R6032" s="317">
        <v>9.9880002439022064E-2</v>
      </c>
      <c r="S6032" s="317">
        <v>0.11970999836921691</v>
      </c>
      <c r="T6032" t="s">
        <v>380</v>
      </c>
      <c r="BA6032" s="395">
        <v>1</v>
      </c>
      <c r="BB6032" s="396" t="s">
        <v>861</v>
      </c>
      <c r="BC6032" t="str">
        <f t="shared" si="521"/>
        <v>RCB</v>
      </c>
      <c r="BD6032" t="str">
        <f t="shared" si="522"/>
        <v>NAoMe_initial_final_stage_tum</v>
      </c>
      <c r="BE6032" s="397" t="s">
        <v>862</v>
      </c>
      <c r="BF6032" t="str">
        <f t="shared" si="523"/>
        <v>Stage 2</v>
      </c>
      <c r="BG6032">
        <f t="shared" si="524"/>
        <v>12</v>
      </c>
      <c r="BH6032" s="398">
        <f t="shared" si="525"/>
        <v>0.13042999804019931</v>
      </c>
      <c r="BO6032" s="33"/>
    </row>
    <row r="6033" spans="1:67">
      <c r="A6033" s="316" t="s">
        <v>27</v>
      </c>
      <c r="B6033" t="s">
        <v>380</v>
      </c>
      <c r="C6033" t="s">
        <v>910</v>
      </c>
      <c r="D6033" t="s">
        <v>314</v>
      </c>
      <c r="E6033" s="316" t="s">
        <v>239</v>
      </c>
      <c r="F6033" s="316" t="s">
        <v>240</v>
      </c>
      <c r="G6033" s="316" t="s">
        <v>434</v>
      </c>
      <c r="H6033" s="316" t="s">
        <v>369</v>
      </c>
      <c r="I6033" s="316" t="s">
        <v>303</v>
      </c>
      <c r="J6033" s="316" t="s">
        <v>307</v>
      </c>
      <c r="K6033" s="36">
        <v>20</v>
      </c>
      <c r="L6033" s="317">
        <v>0.21739000082015991</v>
      </c>
      <c r="M6033" s="317">
        <v>0.2381000071763992</v>
      </c>
      <c r="N6033" s="36">
        <v>24</v>
      </c>
      <c r="O6033" s="317">
        <v>9.3019999563694E-2</v>
      </c>
      <c r="P6033" s="317">
        <v>0.1061900034546852</v>
      </c>
      <c r="Q6033" s="36">
        <v>742</v>
      </c>
      <c r="R6033" s="317">
        <v>7.4409998953342438E-2</v>
      </c>
      <c r="S6033" s="317">
        <v>8.9180000126361847E-2</v>
      </c>
      <c r="T6033" t="s">
        <v>380</v>
      </c>
      <c r="BA6033" s="395">
        <v>1</v>
      </c>
      <c r="BB6033" s="396" t="s">
        <v>861</v>
      </c>
      <c r="BC6033" t="str">
        <f t="shared" si="521"/>
        <v>RCB</v>
      </c>
      <c r="BD6033" t="str">
        <f t="shared" si="522"/>
        <v>NAoMe_initial_final_stage_tum</v>
      </c>
      <c r="BE6033" s="397" t="s">
        <v>862</v>
      </c>
      <c r="BF6033" t="str">
        <f t="shared" si="523"/>
        <v>Stage 3</v>
      </c>
      <c r="BG6033">
        <f t="shared" si="524"/>
        <v>20</v>
      </c>
      <c r="BH6033" s="398">
        <f t="shared" si="525"/>
        <v>0.21739000082015991</v>
      </c>
      <c r="BO6033" s="33"/>
    </row>
    <row r="6034" spans="1:67">
      <c r="A6034" s="316" t="s">
        <v>27</v>
      </c>
      <c r="B6034" t="s">
        <v>380</v>
      </c>
      <c r="C6034" t="s">
        <v>910</v>
      </c>
      <c r="D6034" t="s">
        <v>314</v>
      </c>
      <c r="E6034" s="316" t="s">
        <v>239</v>
      </c>
      <c r="F6034" s="316" t="s">
        <v>240</v>
      </c>
      <c r="G6034" s="316" t="s">
        <v>434</v>
      </c>
      <c r="H6034" s="316" t="s">
        <v>369</v>
      </c>
      <c r="I6034" s="316" t="s">
        <v>303</v>
      </c>
      <c r="J6034" s="316" t="s">
        <v>336</v>
      </c>
      <c r="K6034" s="36">
        <v>48</v>
      </c>
      <c r="L6034" s="317">
        <v>0.52174001932144165</v>
      </c>
      <c r="M6034" s="317">
        <v>0.5714300274848938</v>
      </c>
      <c r="N6034" s="36">
        <v>165</v>
      </c>
      <c r="O6034" s="317">
        <v>0.6395300030708313</v>
      </c>
      <c r="P6034" s="317">
        <v>0.73009002208709717</v>
      </c>
      <c r="Q6034" s="36">
        <v>6159</v>
      </c>
      <c r="R6034" s="317">
        <v>0.6176300048828125</v>
      </c>
      <c r="S6034" s="317">
        <v>0.74026000499725342</v>
      </c>
      <c r="T6034" t="s">
        <v>380</v>
      </c>
      <c r="BA6034" s="395">
        <v>1</v>
      </c>
      <c r="BB6034" s="396" t="s">
        <v>861</v>
      </c>
      <c r="BC6034" t="str">
        <f t="shared" si="521"/>
        <v>RCB</v>
      </c>
      <c r="BD6034" t="str">
        <f t="shared" si="522"/>
        <v>NAoMe_initial_final_stage_tum</v>
      </c>
      <c r="BE6034" s="397" t="s">
        <v>862</v>
      </c>
      <c r="BF6034" t="str">
        <f t="shared" si="523"/>
        <v>Stage 4</v>
      </c>
      <c r="BG6034">
        <f t="shared" si="524"/>
        <v>48</v>
      </c>
      <c r="BH6034" s="398">
        <f t="shared" si="525"/>
        <v>0.52174001932144165</v>
      </c>
      <c r="BO6034" s="33"/>
    </row>
    <row r="6035" spans="1:67">
      <c r="A6035" s="316" t="s">
        <v>27</v>
      </c>
      <c r="B6035" t="s">
        <v>380</v>
      </c>
      <c r="C6035" t="s">
        <v>910</v>
      </c>
      <c r="D6035" t="s">
        <v>314</v>
      </c>
      <c r="E6035" s="316" t="s">
        <v>239</v>
      </c>
      <c r="F6035" s="316" t="s">
        <v>240</v>
      </c>
      <c r="G6035" s="316" t="s">
        <v>434</v>
      </c>
      <c r="H6035" s="316" t="s">
        <v>369</v>
      </c>
      <c r="I6035" s="316" t="s">
        <v>342</v>
      </c>
      <c r="J6035" s="316" t="s">
        <v>343</v>
      </c>
      <c r="K6035" s="36">
        <v>8</v>
      </c>
      <c r="L6035" s="317">
        <v>8.6960002779960632E-2</v>
      </c>
      <c r="M6035" s="317"/>
      <c r="N6035" s="36">
        <v>32</v>
      </c>
      <c r="O6035" s="317">
        <v>0.1240300014615059</v>
      </c>
      <c r="P6035" s="317"/>
      <c r="Q6035" s="36">
        <v>1652</v>
      </c>
      <c r="R6035" s="317">
        <v>0.1656599938869476</v>
      </c>
      <c r="S6035" s="317"/>
      <c r="T6035" t="s">
        <v>380</v>
      </c>
      <c r="BA6035" s="395">
        <v>1</v>
      </c>
      <c r="BB6035" s="396" t="s">
        <v>861</v>
      </c>
      <c r="BC6035" t="str">
        <f t="shared" si="521"/>
        <v>RCB</v>
      </c>
      <c r="BD6035" t="str">
        <f t="shared" si="522"/>
        <v>NAoMe_initial_final_stage_tum_grp</v>
      </c>
      <c r="BE6035" s="397" t="s">
        <v>862</v>
      </c>
      <c r="BF6035" t="str">
        <f t="shared" si="523"/>
        <v>MBC in HESAPC</v>
      </c>
      <c r="BG6035">
        <f t="shared" si="524"/>
        <v>8</v>
      </c>
      <c r="BH6035" s="398">
        <f t="shared" si="525"/>
        <v>8.6960002779960632E-2</v>
      </c>
      <c r="BO6035" s="33"/>
    </row>
    <row r="6036" spans="1:67">
      <c r="A6036" s="316" t="s">
        <v>27</v>
      </c>
      <c r="B6036" t="s">
        <v>380</v>
      </c>
      <c r="C6036" t="s">
        <v>910</v>
      </c>
      <c r="D6036" t="s">
        <v>314</v>
      </c>
      <c r="E6036" s="316" t="s">
        <v>239</v>
      </c>
      <c r="F6036" s="316" t="s">
        <v>240</v>
      </c>
      <c r="G6036" s="316" t="s">
        <v>434</v>
      </c>
      <c r="H6036" s="316" t="s">
        <v>369</v>
      </c>
      <c r="I6036" s="316" t="s">
        <v>342</v>
      </c>
      <c r="J6036" s="316" t="s">
        <v>344</v>
      </c>
      <c r="K6036" s="36">
        <v>37</v>
      </c>
      <c r="L6036" s="317">
        <v>0.40217000246047968</v>
      </c>
      <c r="M6036" s="317">
        <v>0.44047999382019037</v>
      </c>
      <c r="N6036" s="36">
        <v>60</v>
      </c>
      <c r="O6036" s="317">
        <v>0.2325599938631058</v>
      </c>
      <c r="P6036" s="317">
        <v>0.26548999547958368</v>
      </c>
      <c r="Q6036" s="36">
        <v>2161</v>
      </c>
      <c r="R6036" s="317">
        <v>0.2167100012302399</v>
      </c>
      <c r="S6036" s="317">
        <v>0.25973999500274658</v>
      </c>
      <c r="T6036" t="s">
        <v>380</v>
      </c>
      <c r="BA6036" s="395">
        <v>1</v>
      </c>
      <c r="BB6036" s="396" t="s">
        <v>861</v>
      </c>
      <c r="BC6036" t="str">
        <f t="shared" si="521"/>
        <v>RCB</v>
      </c>
      <c r="BD6036" t="str">
        <f t="shared" si="522"/>
        <v>NAoMe_initial_final_stage_tum_grp</v>
      </c>
      <c r="BE6036" s="397" t="s">
        <v>862</v>
      </c>
      <c r="BF6036" t="str">
        <f t="shared" si="523"/>
        <v>Stage 0-3</v>
      </c>
      <c r="BG6036">
        <f t="shared" si="524"/>
        <v>37</v>
      </c>
      <c r="BH6036" s="398">
        <f t="shared" si="525"/>
        <v>0.40217000246047968</v>
      </c>
      <c r="BO6036" s="33"/>
    </row>
    <row r="6037" spans="1:67">
      <c r="A6037" s="316" t="s">
        <v>27</v>
      </c>
      <c r="B6037" t="s">
        <v>380</v>
      </c>
      <c r="C6037" t="s">
        <v>910</v>
      </c>
      <c r="D6037" t="s">
        <v>314</v>
      </c>
      <c r="E6037" s="316" t="s">
        <v>239</v>
      </c>
      <c r="F6037" s="316" t="s">
        <v>240</v>
      </c>
      <c r="G6037" s="316" t="s">
        <v>434</v>
      </c>
      <c r="H6037" s="316" t="s">
        <v>369</v>
      </c>
      <c r="I6037" s="316" t="s">
        <v>342</v>
      </c>
      <c r="J6037" s="316" t="s">
        <v>336</v>
      </c>
      <c r="K6037" s="36">
        <v>47</v>
      </c>
      <c r="L6037" s="317">
        <v>0.51086997985839844</v>
      </c>
      <c r="M6037" s="317">
        <v>0.55952000617980957</v>
      </c>
      <c r="N6037" s="36">
        <v>166</v>
      </c>
      <c r="O6037" s="317">
        <v>0.64341002702713013</v>
      </c>
      <c r="P6037" s="317">
        <v>0.73451000452041626</v>
      </c>
      <c r="Q6037" s="36">
        <v>6159</v>
      </c>
      <c r="R6037" s="317">
        <v>0.6176300048828125</v>
      </c>
      <c r="S6037" s="317">
        <v>0.74026000499725342</v>
      </c>
      <c r="T6037" t="s">
        <v>380</v>
      </c>
      <c r="BA6037" s="395">
        <v>1</v>
      </c>
      <c r="BB6037" s="396" t="s">
        <v>861</v>
      </c>
      <c r="BC6037" t="str">
        <f t="shared" si="521"/>
        <v>RCB</v>
      </c>
      <c r="BD6037" t="str">
        <f t="shared" si="522"/>
        <v>NAoMe_initial_final_stage_tum_grp</v>
      </c>
      <c r="BE6037" s="397" t="s">
        <v>862</v>
      </c>
      <c r="BF6037" t="str">
        <f t="shared" si="523"/>
        <v>Stage 4</v>
      </c>
      <c r="BG6037">
        <f t="shared" si="524"/>
        <v>47</v>
      </c>
      <c r="BH6037" s="398">
        <f t="shared" si="525"/>
        <v>0.51086997985839844</v>
      </c>
      <c r="BO6037" s="33"/>
    </row>
    <row r="6038" spans="1:67">
      <c r="A6038" s="316" t="s">
        <v>27</v>
      </c>
      <c r="B6038" t="s">
        <v>380</v>
      </c>
      <c r="C6038" t="s">
        <v>910</v>
      </c>
      <c r="D6038" t="s">
        <v>314</v>
      </c>
      <c r="E6038" s="316" t="s">
        <v>239</v>
      </c>
      <c r="F6038" s="318" t="s">
        <v>240</v>
      </c>
      <c r="G6038" s="318" t="s">
        <v>434</v>
      </c>
      <c r="H6038" s="318" t="s">
        <v>369</v>
      </c>
      <c r="I6038" s="316" t="s">
        <v>658</v>
      </c>
      <c r="J6038" s="316" t="s">
        <v>345</v>
      </c>
      <c r="K6038" s="36">
        <v>92</v>
      </c>
      <c r="L6038" s="317">
        <v>1</v>
      </c>
      <c r="M6038" s="317"/>
      <c r="N6038" s="36">
        <v>258</v>
      </c>
      <c r="O6038" s="317">
        <v>1</v>
      </c>
      <c r="P6038" s="317"/>
      <c r="Q6038" s="36">
        <v>9972</v>
      </c>
      <c r="R6038" s="317">
        <v>1</v>
      </c>
      <c r="S6038" s="317"/>
      <c r="T6038" t="s">
        <v>380</v>
      </c>
      <c r="BA6038" s="395">
        <v>1</v>
      </c>
      <c r="BB6038" s="396" t="s">
        <v>861</v>
      </c>
      <c r="BC6038" t="str">
        <f t="shared" si="521"/>
        <v>RCB</v>
      </c>
      <c r="BD6038" t="str">
        <f t="shared" si="522"/>
        <v>NAoMe_initial_final_who_ps</v>
      </c>
      <c r="BE6038" s="397" t="s">
        <v>862</v>
      </c>
      <c r="BF6038" t="str">
        <f t="shared" si="523"/>
        <v>Not recorded</v>
      </c>
      <c r="BG6038">
        <f t="shared" si="524"/>
        <v>92</v>
      </c>
      <c r="BH6038" s="398">
        <f t="shared" si="525"/>
        <v>1</v>
      </c>
      <c r="BO6038" s="33"/>
    </row>
    <row r="6039" spans="1:67">
      <c r="A6039" s="316" t="s">
        <v>27</v>
      </c>
      <c r="B6039" t="s">
        <v>380</v>
      </c>
      <c r="C6039" t="s">
        <v>910</v>
      </c>
      <c r="D6039" t="s">
        <v>314</v>
      </c>
      <c r="E6039" s="316" t="s">
        <v>239</v>
      </c>
      <c r="F6039" s="316" t="s">
        <v>240</v>
      </c>
      <c r="G6039" s="316" t="s">
        <v>434</v>
      </c>
      <c r="H6039" s="316" t="s">
        <v>369</v>
      </c>
      <c r="I6039" s="316" t="s">
        <v>291</v>
      </c>
      <c r="J6039" s="316" t="s">
        <v>313</v>
      </c>
      <c r="K6039" s="36">
        <v>90</v>
      </c>
      <c r="L6039" s="317">
        <v>0.97825998067855835</v>
      </c>
      <c r="M6039" s="317"/>
      <c r="N6039" s="36">
        <v>256</v>
      </c>
      <c r="O6039" s="317">
        <v>0.99225002527236938</v>
      </c>
      <c r="P6039" s="317"/>
      <c r="Q6039" s="36">
        <v>9846</v>
      </c>
      <c r="R6039" s="317">
        <v>0.98736000061035156</v>
      </c>
      <c r="S6039" s="317"/>
      <c r="T6039" t="s">
        <v>380</v>
      </c>
      <c r="BA6039" s="395">
        <v>1</v>
      </c>
      <c r="BB6039" s="396" t="s">
        <v>861</v>
      </c>
      <c r="BC6039" t="str">
        <f t="shared" si="521"/>
        <v>RCB</v>
      </c>
      <c r="BD6039" t="str">
        <f t="shared" si="522"/>
        <v>NAoMe_initial_gender</v>
      </c>
      <c r="BE6039" s="397" t="s">
        <v>862</v>
      </c>
      <c r="BF6039" t="str">
        <f t="shared" si="523"/>
        <v>Female</v>
      </c>
      <c r="BG6039">
        <f t="shared" si="524"/>
        <v>90</v>
      </c>
      <c r="BH6039" s="398">
        <f t="shared" si="525"/>
        <v>0.97825998067855835</v>
      </c>
      <c r="BO6039" s="33"/>
    </row>
    <row r="6040" spans="1:67">
      <c r="A6040" s="316" t="s">
        <v>27</v>
      </c>
      <c r="B6040" t="s">
        <v>380</v>
      </c>
      <c r="C6040" t="s">
        <v>910</v>
      </c>
      <c r="D6040" t="s">
        <v>314</v>
      </c>
      <c r="E6040" s="316" t="s">
        <v>239</v>
      </c>
      <c r="F6040" s="316" t="s">
        <v>240</v>
      </c>
      <c r="G6040" s="316" t="s">
        <v>434</v>
      </c>
      <c r="H6040" s="316" t="s">
        <v>369</v>
      </c>
      <c r="I6040" s="316" t="s">
        <v>291</v>
      </c>
      <c r="J6040" s="316" t="s">
        <v>293</v>
      </c>
      <c r="K6040" s="36">
        <v>2</v>
      </c>
      <c r="L6040" s="317">
        <v>2.1740000694990162E-2</v>
      </c>
      <c r="M6040" s="317"/>
      <c r="N6040" s="36">
        <v>2</v>
      </c>
      <c r="O6040" s="317">
        <v>7.7499998733401299E-3</v>
      </c>
      <c r="P6040" s="317"/>
      <c r="Q6040" s="36">
        <v>126</v>
      </c>
      <c r="R6040" s="317">
        <v>1.264000032097101E-2</v>
      </c>
      <c r="S6040" s="317"/>
      <c r="T6040" t="s">
        <v>380</v>
      </c>
      <c r="BA6040" s="395">
        <v>1</v>
      </c>
      <c r="BB6040" s="396" t="s">
        <v>861</v>
      </c>
      <c r="BC6040" t="str">
        <f t="shared" si="521"/>
        <v>RCB</v>
      </c>
      <c r="BD6040" t="str">
        <f t="shared" si="522"/>
        <v>NAoMe_initial_gender</v>
      </c>
      <c r="BE6040" s="397" t="s">
        <v>862</v>
      </c>
      <c r="BF6040" t="str">
        <f t="shared" si="523"/>
        <v>Male</v>
      </c>
      <c r="BG6040">
        <f t="shared" si="524"/>
        <v>2</v>
      </c>
      <c r="BH6040" s="398">
        <f t="shared" si="525"/>
        <v>2.1740000694990162E-2</v>
      </c>
      <c r="BO6040" s="33"/>
    </row>
    <row r="6041" spans="1:67">
      <c r="A6041" s="316" t="s">
        <v>27</v>
      </c>
      <c r="B6041" t="s">
        <v>380</v>
      </c>
      <c r="C6041" t="s">
        <v>910</v>
      </c>
      <c r="D6041" t="s">
        <v>314</v>
      </c>
      <c r="E6041" s="316" t="s">
        <v>239</v>
      </c>
      <c r="F6041" s="316" t="s">
        <v>240</v>
      </c>
      <c r="G6041" s="316" t="s">
        <v>434</v>
      </c>
      <c r="H6041" s="316" t="s">
        <v>369</v>
      </c>
      <c r="I6041" s="316" t="s">
        <v>659</v>
      </c>
      <c r="J6041" s="316" t="s">
        <v>294</v>
      </c>
      <c r="K6041" s="36">
        <v>9</v>
      </c>
      <c r="L6041" s="317">
        <v>9.7829997539520264E-2</v>
      </c>
      <c r="M6041" s="317">
        <v>9.7829997539520264E-2</v>
      </c>
      <c r="N6041" s="36">
        <v>52</v>
      </c>
      <c r="O6041" s="317">
        <v>0.20155000686645511</v>
      </c>
      <c r="P6041" s="317">
        <v>0.20155000686645511</v>
      </c>
      <c r="Q6041" s="36">
        <v>1800</v>
      </c>
      <c r="R6041" s="317">
        <v>0.18050999939441681</v>
      </c>
      <c r="S6041" s="317">
        <v>0.18050999939441681</v>
      </c>
      <c r="T6041" t="s">
        <v>380</v>
      </c>
      <c r="BA6041" s="395">
        <v>1</v>
      </c>
      <c r="BB6041" s="396" t="s">
        <v>861</v>
      </c>
      <c r="BC6041" t="str">
        <f t="shared" si="521"/>
        <v>RCB</v>
      </c>
      <c r="BD6041" t="str">
        <f t="shared" si="522"/>
        <v>NAoMe_initial_imd_2019</v>
      </c>
      <c r="BE6041" s="397" t="s">
        <v>862</v>
      </c>
      <c r="BF6041" t="str">
        <f t="shared" si="523"/>
        <v>1 - most deprived</v>
      </c>
      <c r="BG6041">
        <f t="shared" si="524"/>
        <v>9</v>
      </c>
      <c r="BH6041" s="398">
        <f t="shared" si="525"/>
        <v>9.7829997539520264E-2</v>
      </c>
      <c r="BO6041" s="33"/>
    </row>
    <row r="6042" spans="1:67">
      <c r="A6042" s="316" t="s">
        <v>27</v>
      </c>
      <c r="B6042" t="s">
        <v>380</v>
      </c>
      <c r="C6042" t="s">
        <v>910</v>
      </c>
      <c r="D6042" t="s">
        <v>314</v>
      </c>
      <c r="E6042" s="316" t="s">
        <v>239</v>
      </c>
      <c r="F6042" s="316" t="s">
        <v>240</v>
      </c>
      <c r="G6042" s="316" t="s">
        <v>434</v>
      </c>
      <c r="H6042" s="316" t="s">
        <v>369</v>
      </c>
      <c r="I6042" s="316" t="s">
        <v>659</v>
      </c>
      <c r="J6042" s="316" t="s">
        <v>15</v>
      </c>
      <c r="K6042" s="36">
        <v>12</v>
      </c>
      <c r="L6042" s="317">
        <v>0.13042999804019931</v>
      </c>
      <c r="M6042" s="317">
        <v>0.13042999804019931</v>
      </c>
      <c r="N6042" s="36">
        <v>42</v>
      </c>
      <c r="O6042" s="317">
        <v>0.16279000043869021</v>
      </c>
      <c r="P6042" s="317">
        <v>0.16279000043869021</v>
      </c>
      <c r="Q6042" s="36">
        <v>2036</v>
      </c>
      <c r="R6042" s="317">
        <v>0.20417000353336329</v>
      </c>
      <c r="S6042" s="317">
        <v>0.20417000353336329</v>
      </c>
      <c r="T6042" t="s">
        <v>380</v>
      </c>
      <c r="BA6042" s="395">
        <v>1</v>
      </c>
      <c r="BB6042" s="396" t="s">
        <v>861</v>
      </c>
      <c r="BC6042" t="str">
        <f t="shared" si="521"/>
        <v>RCB</v>
      </c>
      <c r="BD6042" t="str">
        <f t="shared" si="522"/>
        <v>NAoMe_initial_imd_2019</v>
      </c>
      <c r="BE6042" s="397" t="s">
        <v>862</v>
      </c>
      <c r="BF6042" t="str">
        <f t="shared" si="523"/>
        <v>2</v>
      </c>
      <c r="BG6042">
        <f t="shared" si="524"/>
        <v>12</v>
      </c>
      <c r="BH6042" s="398">
        <f t="shared" si="525"/>
        <v>0.13042999804019931</v>
      </c>
      <c r="BO6042" s="33"/>
    </row>
    <row r="6043" spans="1:67">
      <c r="A6043" s="316" t="s">
        <v>27</v>
      </c>
      <c r="B6043" t="s">
        <v>380</v>
      </c>
      <c r="C6043" t="s">
        <v>910</v>
      </c>
      <c r="D6043" t="s">
        <v>314</v>
      </c>
      <c r="E6043" s="316" t="s">
        <v>239</v>
      </c>
      <c r="F6043" s="316" t="s">
        <v>240</v>
      </c>
      <c r="G6043" s="316" t="s">
        <v>434</v>
      </c>
      <c r="H6043" s="316" t="s">
        <v>369</v>
      </c>
      <c r="I6043" s="316" t="s">
        <v>659</v>
      </c>
      <c r="J6043" s="316" t="s">
        <v>16</v>
      </c>
      <c r="K6043" s="36">
        <v>20</v>
      </c>
      <c r="L6043" s="317">
        <v>0.21739000082015991</v>
      </c>
      <c r="M6043" s="317">
        <v>0.21739000082015991</v>
      </c>
      <c r="N6043" s="36">
        <v>42</v>
      </c>
      <c r="O6043" s="317">
        <v>0.16279000043869021</v>
      </c>
      <c r="P6043" s="317">
        <v>0.16279000043869021</v>
      </c>
      <c r="Q6043" s="36">
        <v>2085</v>
      </c>
      <c r="R6043" s="317">
        <v>0.20908999443054199</v>
      </c>
      <c r="S6043" s="317">
        <v>0.20908999443054199</v>
      </c>
      <c r="T6043" t="s">
        <v>380</v>
      </c>
      <c r="BA6043" s="395">
        <v>1</v>
      </c>
      <c r="BB6043" s="396" t="s">
        <v>861</v>
      </c>
      <c r="BC6043" t="str">
        <f t="shared" si="521"/>
        <v>RCB</v>
      </c>
      <c r="BD6043" t="str">
        <f t="shared" si="522"/>
        <v>NAoMe_initial_imd_2019</v>
      </c>
      <c r="BE6043" s="397" t="s">
        <v>862</v>
      </c>
      <c r="BF6043" t="str">
        <f t="shared" si="523"/>
        <v>3</v>
      </c>
      <c r="BG6043">
        <f t="shared" si="524"/>
        <v>20</v>
      </c>
      <c r="BH6043" s="398">
        <f t="shared" si="525"/>
        <v>0.21739000082015991</v>
      </c>
      <c r="BO6043" s="33"/>
    </row>
    <row r="6044" spans="1:67">
      <c r="A6044" s="316" t="s">
        <v>27</v>
      </c>
      <c r="B6044" t="s">
        <v>380</v>
      </c>
      <c r="C6044" t="s">
        <v>910</v>
      </c>
      <c r="D6044" t="s">
        <v>314</v>
      </c>
      <c r="E6044" s="316" t="s">
        <v>239</v>
      </c>
      <c r="F6044" s="316" t="s">
        <v>240</v>
      </c>
      <c r="G6044" s="316" t="s">
        <v>434</v>
      </c>
      <c r="H6044" s="316" t="s">
        <v>369</v>
      </c>
      <c r="I6044" s="316" t="s">
        <v>659</v>
      </c>
      <c r="J6044" s="316" t="s">
        <v>17</v>
      </c>
      <c r="K6044" s="36">
        <v>19</v>
      </c>
      <c r="L6044" s="317">
        <v>0.20652000606060031</v>
      </c>
      <c r="M6044" s="317">
        <v>0.20652000606060031</v>
      </c>
      <c r="N6044" s="36">
        <v>60</v>
      </c>
      <c r="O6044" s="317">
        <v>0.2325599938631058</v>
      </c>
      <c r="P6044" s="317">
        <v>0.2325599938631058</v>
      </c>
      <c r="Q6044" s="36">
        <v>2024</v>
      </c>
      <c r="R6044" s="317">
        <v>0.2029699981212616</v>
      </c>
      <c r="S6044" s="317">
        <v>0.2029699981212616</v>
      </c>
      <c r="T6044" t="s">
        <v>380</v>
      </c>
      <c r="BA6044" s="395">
        <v>1</v>
      </c>
      <c r="BB6044" s="396" t="s">
        <v>861</v>
      </c>
      <c r="BC6044" t="str">
        <f t="shared" si="521"/>
        <v>RCB</v>
      </c>
      <c r="BD6044" t="str">
        <f t="shared" si="522"/>
        <v>NAoMe_initial_imd_2019</v>
      </c>
      <c r="BE6044" s="397" t="s">
        <v>862</v>
      </c>
      <c r="BF6044" t="str">
        <f t="shared" si="523"/>
        <v>4</v>
      </c>
      <c r="BG6044">
        <f t="shared" si="524"/>
        <v>19</v>
      </c>
      <c r="BH6044" s="398">
        <f t="shared" si="525"/>
        <v>0.20652000606060031</v>
      </c>
      <c r="BO6044" s="33"/>
    </row>
    <row r="6045" spans="1:67">
      <c r="A6045" s="316" t="s">
        <v>27</v>
      </c>
      <c r="B6045" t="s">
        <v>380</v>
      </c>
      <c r="C6045" t="s">
        <v>910</v>
      </c>
      <c r="D6045" t="s">
        <v>314</v>
      </c>
      <c r="E6045" s="316" t="s">
        <v>239</v>
      </c>
      <c r="F6045" s="316" t="s">
        <v>240</v>
      </c>
      <c r="G6045" s="316" t="s">
        <v>434</v>
      </c>
      <c r="H6045" s="316" t="s">
        <v>369</v>
      </c>
      <c r="I6045" s="316" t="s">
        <v>659</v>
      </c>
      <c r="J6045" s="316" t="s">
        <v>295</v>
      </c>
      <c r="K6045" s="36">
        <v>32</v>
      </c>
      <c r="L6045" s="317">
        <v>0.34782999753952032</v>
      </c>
      <c r="M6045" s="317">
        <v>0.34782999753952032</v>
      </c>
      <c r="N6045" s="36">
        <v>62</v>
      </c>
      <c r="O6045" s="317">
        <v>0.2403099983930588</v>
      </c>
      <c r="P6045" s="317">
        <v>0.2403099983930588</v>
      </c>
      <c r="Q6045" s="36">
        <v>2027</v>
      </c>
      <c r="R6045" s="317">
        <v>0.2032700031995773</v>
      </c>
      <c r="S6045" s="317">
        <v>0.2032700031995773</v>
      </c>
      <c r="T6045" t="s">
        <v>380</v>
      </c>
      <c r="BA6045" s="395">
        <v>1</v>
      </c>
      <c r="BB6045" s="396" t="s">
        <v>861</v>
      </c>
      <c r="BC6045" t="str">
        <f t="shared" si="521"/>
        <v>RCB</v>
      </c>
      <c r="BD6045" t="str">
        <f t="shared" si="522"/>
        <v>NAoMe_initial_imd_2019</v>
      </c>
      <c r="BE6045" s="397" t="s">
        <v>862</v>
      </c>
      <c r="BF6045" t="str">
        <f t="shared" si="523"/>
        <v>5 - least deprived</v>
      </c>
      <c r="BG6045">
        <f t="shared" si="524"/>
        <v>32</v>
      </c>
      <c r="BH6045" s="398">
        <f t="shared" si="525"/>
        <v>0.34782999753952032</v>
      </c>
      <c r="BO6045" s="33"/>
    </row>
    <row r="6046" spans="1:67">
      <c r="A6046" s="316" t="s">
        <v>27</v>
      </c>
      <c r="B6046" t="s">
        <v>380</v>
      </c>
      <c r="C6046" t="s">
        <v>910</v>
      </c>
      <c r="D6046" t="s">
        <v>314</v>
      </c>
      <c r="E6046" s="316" t="s">
        <v>239</v>
      </c>
      <c r="F6046" s="316" t="s">
        <v>240</v>
      </c>
      <c r="G6046" s="316" t="s">
        <v>434</v>
      </c>
      <c r="H6046" s="316" t="s">
        <v>369</v>
      </c>
      <c r="I6046" s="316" t="s">
        <v>659</v>
      </c>
      <c r="J6046" s="316" t="s">
        <v>260</v>
      </c>
      <c r="K6046" s="36">
        <v>0</v>
      </c>
      <c r="L6046" s="317">
        <v>0</v>
      </c>
      <c r="M6046" s="317"/>
      <c r="N6046" s="36">
        <v>0</v>
      </c>
      <c r="O6046" s="317">
        <v>0</v>
      </c>
      <c r="P6046" s="317"/>
      <c r="Q6046" s="36">
        <v>0</v>
      </c>
      <c r="R6046" s="317">
        <v>0</v>
      </c>
      <c r="S6046" s="317"/>
      <c r="T6046" t="s">
        <v>380</v>
      </c>
      <c r="BA6046" s="395">
        <v>1</v>
      </c>
      <c r="BB6046" s="396" t="s">
        <v>861</v>
      </c>
      <c r="BC6046" t="str">
        <f t="shared" si="521"/>
        <v>RCB</v>
      </c>
      <c r="BD6046" t="str">
        <f t="shared" si="522"/>
        <v>NAoMe_initial_imd_2019</v>
      </c>
      <c r="BE6046" s="397" t="s">
        <v>862</v>
      </c>
      <c r="BF6046" t="str">
        <f t="shared" si="523"/>
        <v>Unknown</v>
      </c>
      <c r="BG6046">
        <f t="shared" si="524"/>
        <v>0</v>
      </c>
      <c r="BH6046" s="398">
        <f t="shared" si="525"/>
        <v>0</v>
      </c>
      <c r="BO6046" s="33"/>
    </row>
    <row r="6047" spans="1:67">
      <c r="A6047" s="316" t="s">
        <v>27</v>
      </c>
      <c r="B6047" t="s">
        <v>380</v>
      </c>
      <c r="C6047" t="s">
        <v>910</v>
      </c>
      <c r="D6047" t="s">
        <v>314</v>
      </c>
      <c r="E6047" s="316" t="s">
        <v>239</v>
      </c>
      <c r="F6047" s="316" t="s">
        <v>240</v>
      </c>
      <c r="G6047" s="316" t="s">
        <v>434</v>
      </c>
      <c r="H6047" s="316" t="s">
        <v>369</v>
      </c>
      <c r="I6047" s="316" t="s">
        <v>296</v>
      </c>
      <c r="J6047" s="316" t="s">
        <v>297</v>
      </c>
      <c r="K6047" s="36">
        <v>56</v>
      </c>
      <c r="L6047" s="317">
        <v>0.6086999773979187</v>
      </c>
      <c r="M6047" s="317">
        <v>0.6086999773979187</v>
      </c>
      <c r="N6047" s="36">
        <v>158</v>
      </c>
      <c r="O6047" s="317">
        <v>0.61239999532699585</v>
      </c>
      <c r="P6047" s="317">
        <v>0.62450999021530151</v>
      </c>
      <c r="Q6047" s="36">
        <v>5528</v>
      </c>
      <c r="R6047" s="317">
        <v>0.55435001850128174</v>
      </c>
      <c r="S6047" s="317">
        <v>0.56936997175216675</v>
      </c>
      <c r="T6047" t="s">
        <v>380</v>
      </c>
      <c r="BA6047" s="395">
        <v>1</v>
      </c>
      <c r="BB6047" s="396" t="s">
        <v>861</v>
      </c>
      <c r="BC6047" t="str">
        <f t="shared" si="521"/>
        <v>RCB</v>
      </c>
      <c r="BD6047" t="str">
        <f t="shared" si="522"/>
        <v>NAoMe_initial_scarf_731_grp</v>
      </c>
      <c r="BE6047" s="397" t="s">
        <v>862</v>
      </c>
      <c r="BF6047" t="str">
        <f t="shared" si="523"/>
        <v>Fit</v>
      </c>
      <c r="BG6047">
        <f t="shared" si="524"/>
        <v>56</v>
      </c>
      <c r="BH6047" s="398">
        <f t="shared" si="525"/>
        <v>0.6086999773979187</v>
      </c>
      <c r="BO6047" s="33"/>
    </row>
    <row r="6048" spans="1:67">
      <c r="A6048" s="316" t="s">
        <v>27</v>
      </c>
      <c r="B6048" t="s">
        <v>380</v>
      </c>
      <c r="C6048" t="s">
        <v>910</v>
      </c>
      <c r="D6048" t="s">
        <v>314</v>
      </c>
      <c r="E6048" s="316" t="s">
        <v>239</v>
      </c>
      <c r="F6048" s="316" t="s">
        <v>240</v>
      </c>
      <c r="G6048" s="316" t="s">
        <v>434</v>
      </c>
      <c r="H6048" s="316" t="s">
        <v>369</v>
      </c>
      <c r="I6048" s="316" t="s">
        <v>296</v>
      </c>
      <c r="J6048" s="316" t="s">
        <v>298</v>
      </c>
      <c r="K6048" s="36">
        <v>14</v>
      </c>
      <c r="L6048" s="317">
        <v>0.15217000246047971</v>
      </c>
      <c r="M6048" s="317">
        <v>0.15217000246047971</v>
      </c>
      <c r="N6048" s="36">
        <v>36</v>
      </c>
      <c r="O6048" s="317">
        <v>0.1395300030708313</v>
      </c>
      <c r="P6048" s="317">
        <v>0.14228999614715579</v>
      </c>
      <c r="Q6048" s="36">
        <v>1492</v>
      </c>
      <c r="R6048" s="317">
        <v>0.149619996547699</v>
      </c>
      <c r="S6048" s="317">
        <v>0.153669998049736</v>
      </c>
      <c r="T6048" t="s">
        <v>380</v>
      </c>
      <c r="BA6048" s="395">
        <v>1</v>
      </c>
      <c r="BB6048" s="396" t="s">
        <v>861</v>
      </c>
      <c r="BC6048" t="str">
        <f t="shared" si="521"/>
        <v>RCB</v>
      </c>
      <c r="BD6048" t="str">
        <f t="shared" si="522"/>
        <v>NAoMe_initial_scarf_731_grp</v>
      </c>
      <c r="BE6048" s="397" t="s">
        <v>862</v>
      </c>
      <c r="BF6048" t="str">
        <f t="shared" si="523"/>
        <v>Mild frailty</v>
      </c>
      <c r="BG6048">
        <f t="shared" si="524"/>
        <v>14</v>
      </c>
      <c r="BH6048" s="398">
        <f t="shared" si="525"/>
        <v>0.15217000246047971</v>
      </c>
      <c r="BO6048" s="33"/>
    </row>
    <row r="6049" spans="1:67">
      <c r="A6049" s="316" t="s">
        <v>27</v>
      </c>
      <c r="B6049" t="s">
        <v>380</v>
      </c>
      <c r="C6049" t="s">
        <v>910</v>
      </c>
      <c r="D6049" t="s">
        <v>314</v>
      </c>
      <c r="E6049" s="316" t="s">
        <v>239</v>
      </c>
      <c r="F6049" s="316" t="s">
        <v>240</v>
      </c>
      <c r="G6049" s="316" t="s">
        <v>434</v>
      </c>
      <c r="H6049" s="316" t="s">
        <v>369</v>
      </c>
      <c r="I6049" s="316" t="s">
        <v>296</v>
      </c>
      <c r="J6049" s="316" t="s">
        <v>299</v>
      </c>
      <c r="K6049" s="36">
        <v>13</v>
      </c>
      <c r="L6049" s="317">
        <v>0.14129999279975891</v>
      </c>
      <c r="M6049" s="317">
        <v>0.14129999279975891</v>
      </c>
      <c r="N6049" s="36">
        <v>31</v>
      </c>
      <c r="O6049" s="317">
        <v>0.1201599985361099</v>
      </c>
      <c r="P6049" s="317">
        <v>0.12252999842166901</v>
      </c>
      <c r="Q6049" s="36">
        <v>1470</v>
      </c>
      <c r="R6049" s="317">
        <v>0.1474100053310394</v>
      </c>
      <c r="S6049" s="317">
        <v>0.1514099985361099</v>
      </c>
      <c r="T6049" t="s">
        <v>380</v>
      </c>
      <c r="BA6049" s="395">
        <v>1</v>
      </c>
      <c r="BB6049" s="396" t="s">
        <v>861</v>
      </c>
      <c r="BC6049" t="str">
        <f t="shared" si="521"/>
        <v>RCB</v>
      </c>
      <c r="BD6049" t="str">
        <f t="shared" si="522"/>
        <v>NAoMe_initial_scarf_731_grp</v>
      </c>
      <c r="BE6049" s="397" t="s">
        <v>862</v>
      </c>
      <c r="BF6049" t="str">
        <f t="shared" si="523"/>
        <v>Moderate frailty</v>
      </c>
      <c r="BG6049">
        <f t="shared" si="524"/>
        <v>13</v>
      </c>
      <c r="BH6049" s="398">
        <f t="shared" si="525"/>
        <v>0.14129999279975891</v>
      </c>
      <c r="BO6049" s="33"/>
    </row>
    <row r="6050" spans="1:67">
      <c r="A6050" s="316" t="s">
        <v>27</v>
      </c>
      <c r="B6050" t="s">
        <v>380</v>
      </c>
      <c r="C6050" t="s">
        <v>910</v>
      </c>
      <c r="D6050" t="s">
        <v>314</v>
      </c>
      <c r="E6050" s="316" t="s">
        <v>239</v>
      </c>
      <c r="F6050" s="316" t="s">
        <v>240</v>
      </c>
      <c r="G6050" s="316" t="s">
        <v>434</v>
      </c>
      <c r="H6050" s="316" t="s">
        <v>369</v>
      </c>
      <c r="I6050" s="316" t="s">
        <v>296</v>
      </c>
      <c r="J6050" s="316" t="s">
        <v>353</v>
      </c>
      <c r="K6050" s="36">
        <v>0</v>
      </c>
      <c r="L6050" s="317">
        <v>0</v>
      </c>
      <c r="M6050" s="317"/>
      <c r="N6050" s="36">
        <v>5</v>
      </c>
      <c r="O6050" s="317">
        <v>1.9379999488592151E-2</v>
      </c>
      <c r="P6050" s="317"/>
      <c r="Q6050" s="36">
        <v>263</v>
      </c>
      <c r="R6050" s="317">
        <v>2.6370000094175339E-2</v>
      </c>
      <c r="S6050" s="317"/>
      <c r="T6050" t="s">
        <v>380</v>
      </c>
      <c r="BA6050" s="395">
        <v>1</v>
      </c>
      <c r="BB6050" s="396" t="s">
        <v>861</v>
      </c>
      <c r="BC6050" t="str">
        <f t="shared" si="521"/>
        <v>RCB</v>
      </c>
      <c r="BD6050" t="str">
        <f t="shared" si="522"/>
        <v>NAoMe_initial_scarf_731_grp</v>
      </c>
      <c r="BE6050" s="397" t="s">
        <v>862</v>
      </c>
      <c r="BF6050" t="str">
        <f t="shared" si="523"/>
        <v>Not in HESAPC</v>
      </c>
      <c r="BG6050">
        <f t="shared" si="524"/>
        <v>0</v>
      </c>
      <c r="BH6050" s="398">
        <f t="shared" si="525"/>
        <v>0</v>
      </c>
      <c r="BO6050" s="33"/>
    </row>
    <row r="6051" spans="1:67">
      <c r="A6051" s="316" t="s">
        <v>27</v>
      </c>
      <c r="B6051" t="s">
        <v>380</v>
      </c>
      <c r="C6051" t="s">
        <v>910</v>
      </c>
      <c r="D6051" t="s">
        <v>314</v>
      </c>
      <c r="E6051" s="316" t="s">
        <v>239</v>
      </c>
      <c r="F6051" s="316" t="s">
        <v>240</v>
      </c>
      <c r="G6051" s="316" t="s">
        <v>434</v>
      </c>
      <c r="H6051" s="316" t="s">
        <v>369</v>
      </c>
      <c r="I6051" s="316" t="s">
        <v>296</v>
      </c>
      <c r="J6051" s="316" t="s">
        <v>300</v>
      </c>
      <c r="K6051" s="36">
        <v>9</v>
      </c>
      <c r="L6051" s="317">
        <v>9.7829997539520264E-2</v>
      </c>
      <c r="M6051" s="317">
        <v>9.7829997539520264E-2</v>
      </c>
      <c r="N6051" s="36">
        <v>28</v>
      </c>
      <c r="O6051" s="317">
        <v>0.10852999985218049</v>
      </c>
      <c r="P6051" s="317">
        <v>0.1106700003147125</v>
      </c>
      <c r="Q6051" s="36">
        <v>1219</v>
      </c>
      <c r="R6051" s="317">
        <v>0.1222399994730949</v>
      </c>
      <c r="S6051" s="317">
        <v>0.12555000185966489</v>
      </c>
      <c r="T6051" t="s">
        <v>380</v>
      </c>
      <c r="BA6051" s="395">
        <v>1</v>
      </c>
      <c r="BB6051" s="396" t="s">
        <v>861</v>
      </c>
      <c r="BC6051" t="str">
        <f t="shared" si="521"/>
        <v>RCB</v>
      </c>
      <c r="BD6051" t="str">
        <f t="shared" si="522"/>
        <v>NAoMe_initial_scarf_731_grp</v>
      </c>
      <c r="BE6051" s="397" t="s">
        <v>862</v>
      </c>
      <c r="BF6051" t="str">
        <f t="shared" si="523"/>
        <v>Severe frailty</v>
      </c>
      <c r="BG6051">
        <f t="shared" si="524"/>
        <v>9</v>
      </c>
      <c r="BH6051" s="398">
        <f t="shared" si="525"/>
        <v>9.7829997539520264E-2</v>
      </c>
      <c r="BO6051" s="33"/>
    </row>
    <row r="6052" spans="1:67">
      <c r="A6052" s="316" t="s">
        <v>27</v>
      </c>
      <c r="E6052" s="316"/>
      <c r="F6052" s="316"/>
      <c r="G6052" s="316"/>
      <c r="H6052" s="316"/>
      <c r="I6052" s="316" t="s">
        <v>658</v>
      </c>
      <c r="J6052" s="316" t="s">
        <v>346</v>
      </c>
      <c r="K6052" s="36"/>
      <c r="L6052" s="317"/>
      <c r="M6052" s="317"/>
      <c r="N6052" s="36"/>
      <c r="O6052" s="317"/>
      <c r="P6052" s="317"/>
      <c r="Q6052" s="36"/>
      <c r="R6052" s="317"/>
      <c r="S6052" s="317"/>
      <c r="BA6052" s="395">
        <v>1</v>
      </c>
      <c r="BB6052" s="396" t="s">
        <v>861</v>
      </c>
      <c r="BC6052">
        <f t="shared" si="521"/>
        <v>0</v>
      </c>
      <c r="BD6052" t="str">
        <f t="shared" si="522"/>
        <v>NAoMe_initial_final_who_ps</v>
      </c>
      <c r="BE6052" s="397" t="s">
        <v>862</v>
      </c>
      <c r="BF6052" t="str">
        <f t="shared" si="523"/>
        <v>WHO PS 0</v>
      </c>
      <c r="BG6052">
        <f t="shared" si="524"/>
        <v>0</v>
      </c>
      <c r="BH6052" s="398">
        <f t="shared" si="525"/>
        <v>0</v>
      </c>
      <c r="BO6052" s="33"/>
    </row>
    <row r="6053" spans="1:67">
      <c r="A6053" s="316" t="s">
        <v>27</v>
      </c>
      <c r="E6053" s="316"/>
      <c r="F6053" s="316"/>
      <c r="G6053" s="316"/>
      <c r="H6053" s="316"/>
      <c r="I6053" s="316" t="s">
        <v>658</v>
      </c>
      <c r="J6053" s="316" t="s">
        <v>347</v>
      </c>
      <c r="K6053" s="36"/>
      <c r="L6053" s="317"/>
      <c r="M6053" s="317"/>
      <c r="N6053" s="36"/>
      <c r="O6053" s="317"/>
      <c r="P6053" s="317"/>
      <c r="Q6053" s="36"/>
      <c r="R6053" s="317"/>
      <c r="S6053" s="317"/>
      <c r="BA6053" s="395">
        <v>1</v>
      </c>
      <c r="BB6053" s="396" t="s">
        <v>861</v>
      </c>
      <c r="BC6053">
        <f t="shared" si="521"/>
        <v>0</v>
      </c>
      <c r="BD6053" t="str">
        <f t="shared" si="522"/>
        <v>NAoMe_initial_final_who_ps</v>
      </c>
      <c r="BE6053" s="397" t="s">
        <v>862</v>
      </c>
      <c r="BF6053" t="str">
        <f t="shared" si="523"/>
        <v>WHO PS 1</v>
      </c>
      <c r="BG6053">
        <f t="shared" si="524"/>
        <v>0</v>
      </c>
      <c r="BH6053" s="398">
        <f t="shared" si="525"/>
        <v>0</v>
      </c>
      <c r="BO6053" s="33"/>
    </row>
    <row r="6054" spans="1:67">
      <c r="A6054" s="316" t="s">
        <v>27</v>
      </c>
      <c r="E6054" s="316"/>
      <c r="F6054" s="316"/>
      <c r="G6054" s="316"/>
      <c r="H6054" s="316"/>
      <c r="I6054" s="316" t="s">
        <v>658</v>
      </c>
      <c r="J6054" s="316" t="s">
        <v>348</v>
      </c>
      <c r="K6054" s="36"/>
      <c r="L6054" s="317"/>
      <c r="M6054" s="317"/>
      <c r="N6054" s="36"/>
      <c r="O6054" s="317"/>
      <c r="P6054" s="317"/>
      <c r="Q6054" s="36"/>
      <c r="R6054" s="317"/>
      <c r="S6054" s="317"/>
      <c r="BA6054" s="395">
        <v>1</v>
      </c>
      <c r="BB6054" s="396" t="s">
        <v>861</v>
      </c>
      <c r="BC6054">
        <f t="shared" si="521"/>
        <v>0</v>
      </c>
      <c r="BD6054" t="str">
        <f t="shared" si="522"/>
        <v>NAoMe_initial_final_who_ps</v>
      </c>
      <c r="BE6054" s="397" t="s">
        <v>862</v>
      </c>
      <c r="BF6054" t="str">
        <f t="shared" si="523"/>
        <v>WHO PS 2</v>
      </c>
      <c r="BG6054">
        <f t="shared" si="524"/>
        <v>0</v>
      </c>
      <c r="BH6054" s="398">
        <f t="shared" si="525"/>
        <v>0</v>
      </c>
      <c r="BO6054" s="33"/>
    </row>
    <row r="6055" spans="1:67">
      <c r="A6055" s="316" t="s">
        <v>27</v>
      </c>
      <c r="E6055" s="316"/>
      <c r="F6055" s="316"/>
      <c r="G6055" s="316"/>
      <c r="H6055" s="316"/>
      <c r="I6055" s="316" t="s">
        <v>658</v>
      </c>
      <c r="J6055" s="316" t="s">
        <v>349</v>
      </c>
      <c r="K6055" s="36"/>
      <c r="L6055" s="317"/>
      <c r="M6055" s="317"/>
      <c r="N6055" s="36"/>
      <c r="O6055" s="317"/>
      <c r="P6055" s="317"/>
      <c r="Q6055" s="36"/>
      <c r="R6055" s="317"/>
      <c r="S6055" s="317"/>
      <c r="BA6055" s="395">
        <v>1</v>
      </c>
      <c r="BB6055" s="396" t="s">
        <v>861</v>
      </c>
      <c r="BC6055">
        <f t="shared" si="521"/>
        <v>0</v>
      </c>
      <c r="BD6055" t="str">
        <f t="shared" si="522"/>
        <v>NAoMe_initial_final_who_ps</v>
      </c>
      <c r="BE6055" s="397" t="s">
        <v>862</v>
      </c>
      <c r="BF6055" t="str">
        <f t="shared" si="523"/>
        <v>WHO PS 3</v>
      </c>
      <c r="BG6055">
        <f t="shared" si="524"/>
        <v>0</v>
      </c>
      <c r="BH6055" s="398">
        <f t="shared" si="525"/>
        <v>0</v>
      </c>
      <c r="BO6055" s="33"/>
    </row>
    <row r="6056" spans="1:67">
      <c r="A6056" s="316" t="s">
        <v>27</v>
      </c>
      <c r="E6056" s="316"/>
      <c r="F6056" s="316"/>
      <c r="G6056" s="316"/>
      <c r="H6056" s="316"/>
      <c r="I6056" s="316" t="s">
        <v>658</v>
      </c>
      <c r="J6056" s="316" t="s">
        <v>350</v>
      </c>
      <c r="K6056" s="36"/>
      <c r="L6056" s="317"/>
      <c r="M6056" s="317"/>
      <c r="N6056" s="36"/>
      <c r="O6056" s="317"/>
      <c r="P6056" s="317"/>
      <c r="Q6056" s="36"/>
      <c r="R6056" s="317"/>
      <c r="S6056" s="317"/>
      <c r="BA6056" s="395">
        <v>1</v>
      </c>
      <c r="BB6056" s="396" t="s">
        <v>861</v>
      </c>
      <c r="BC6056">
        <f t="shared" si="521"/>
        <v>0</v>
      </c>
      <c r="BD6056" t="str">
        <f t="shared" si="522"/>
        <v>NAoMe_initial_final_who_ps</v>
      </c>
      <c r="BE6056" s="397" t="s">
        <v>862</v>
      </c>
      <c r="BF6056" t="str">
        <f t="shared" si="523"/>
        <v>WHO PS 4</v>
      </c>
      <c r="BG6056">
        <f t="shared" si="524"/>
        <v>0</v>
      </c>
      <c r="BH6056" s="398">
        <f t="shared" si="525"/>
        <v>0</v>
      </c>
      <c r="BO6056" s="33"/>
    </row>
    <row r="6057" spans="1:67">
      <c r="A6057" s="316" t="s">
        <v>27</v>
      </c>
      <c r="E6057" s="316"/>
      <c r="F6057" s="316"/>
      <c r="G6057" s="316"/>
      <c r="H6057" s="316"/>
      <c r="I6057" s="316" t="s">
        <v>658</v>
      </c>
      <c r="J6057" s="316" t="s">
        <v>346</v>
      </c>
      <c r="K6057" s="36"/>
      <c r="L6057" s="317"/>
      <c r="M6057" s="317"/>
      <c r="N6057" s="36"/>
      <c r="O6057" s="317"/>
      <c r="P6057" s="317"/>
      <c r="Q6057" s="36"/>
      <c r="R6057" s="317"/>
      <c r="S6057" s="317"/>
      <c r="BA6057" s="395">
        <v>1</v>
      </c>
      <c r="BB6057" s="396" t="s">
        <v>861</v>
      </c>
      <c r="BC6057">
        <f t="shared" si="521"/>
        <v>0</v>
      </c>
      <c r="BD6057" t="str">
        <f t="shared" si="522"/>
        <v>NAoMe_initial_final_who_ps</v>
      </c>
      <c r="BE6057" s="397" t="s">
        <v>862</v>
      </c>
      <c r="BF6057" t="str">
        <f t="shared" si="523"/>
        <v>WHO PS 0</v>
      </c>
      <c r="BG6057">
        <f t="shared" si="524"/>
        <v>0</v>
      </c>
      <c r="BH6057" s="398">
        <f t="shared" si="525"/>
        <v>0</v>
      </c>
      <c r="BO6057" s="33"/>
    </row>
    <row r="6058" spans="1:67">
      <c r="A6058" s="316" t="s">
        <v>27</v>
      </c>
      <c r="E6058" s="316"/>
      <c r="F6058" s="316"/>
      <c r="G6058" s="316"/>
      <c r="H6058" s="316"/>
      <c r="I6058" s="316" t="s">
        <v>658</v>
      </c>
      <c r="J6058" s="316" t="s">
        <v>347</v>
      </c>
      <c r="K6058" s="36"/>
      <c r="L6058" s="317"/>
      <c r="M6058" s="317"/>
      <c r="N6058" s="36"/>
      <c r="O6058" s="317"/>
      <c r="P6058" s="317"/>
      <c r="Q6058" s="36"/>
      <c r="R6058" s="317"/>
      <c r="S6058" s="317"/>
      <c r="BA6058" s="395">
        <v>1</v>
      </c>
      <c r="BB6058" s="396" t="s">
        <v>861</v>
      </c>
      <c r="BC6058">
        <f t="shared" si="521"/>
        <v>0</v>
      </c>
      <c r="BD6058" t="str">
        <f t="shared" si="522"/>
        <v>NAoMe_initial_final_who_ps</v>
      </c>
      <c r="BE6058" s="397" t="s">
        <v>862</v>
      </c>
      <c r="BF6058" t="str">
        <f t="shared" si="523"/>
        <v>WHO PS 1</v>
      </c>
      <c r="BG6058">
        <f t="shared" si="524"/>
        <v>0</v>
      </c>
      <c r="BH6058" s="398">
        <f t="shared" si="525"/>
        <v>0</v>
      </c>
      <c r="BO6058" s="33"/>
    </row>
    <row r="6059" spans="1:67">
      <c r="A6059" s="316" t="s">
        <v>27</v>
      </c>
      <c r="E6059" s="316"/>
      <c r="F6059" s="316"/>
      <c r="G6059" s="316"/>
      <c r="H6059" s="316"/>
      <c r="I6059" s="316" t="s">
        <v>658</v>
      </c>
      <c r="J6059" s="316" t="s">
        <v>348</v>
      </c>
      <c r="K6059" s="36"/>
      <c r="L6059" s="317"/>
      <c r="M6059" s="317"/>
      <c r="N6059" s="36"/>
      <c r="O6059" s="317"/>
      <c r="P6059" s="317"/>
      <c r="Q6059" s="36"/>
      <c r="R6059" s="317"/>
      <c r="S6059" s="317"/>
      <c r="BA6059" s="395">
        <v>1</v>
      </c>
      <c r="BB6059" s="396" t="s">
        <v>861</v>
      </c>
      <c r="BC6059">
        <f t="shared" si="521"/>
        <v>0</v>
      </c>
      <c r="BD6059" t="str">
        <f t="shared" si="522"/>
        <v>NAoMe_initial_final_who_ps</v>
      </c>
      <c r="BE6059" s="397" t="s">
        <v>862</v>
      </c>
      <c r="BF6059" t="str">
        <f t="shared" si="523"/>
        <v>WHO PS 2</v>
      </c>
      <c r="BG6059">
        <f t="shared" si="524"/>
        <v>0</v>
      </c>
      <c r="BH6059" s="398">
        <f t="shared" si="525"/>
        <v>0</v>
      </c>
      <c r="BO6059" s="33"/>
    </row>
    <row r="6060" spans="1:67">
      <c r="A6060" s="316" t="s">
        <v>27</v>
      </c>
      <c r="E6060" s="316"/>
      <c r="F6060" s="316"/>
      <c r="G6060" s="316"/>
      <c r="H6060" s="316"/>
      <c r="I6060" s="316" t="s">
        <v>658</v>
      </c>
      <c r="J6060" s="316" t="s">
        <v>349</v>
      </c>
      <c r="K6060" s="36"/>
      <c r="L6060" s="317"/>
      <c r="M6060" s="317"/>
      <c r="N6060" s="36"/>
      <c r="O6060" s="317"/>
      <c r="P6060" s="317"/>
      <c r="Q6060" s="36"/>
      <c r="R6060" s="317"/>
      <c r="S6060" s="317"/>
      <c r="BA6060" s="395">
        <v>1</v>
      </c>
      <c r="BB6060" s="396" t="s">
        <v>861</v>
      </c>
      <c r="BC6060">
        <f t="shared" si="521"/>
        <v>0</v>
      </c>
      <c r="BD6060" t="str">
        <f t="shared" si="522"/>
        <v>NAoMe_initial_final_who_ps</v>
      </c>
      <c r="BE6060" s="397" t="s">
        <v>862</v>
      </c>
      <c r="BF6060" t="str">
        <f t="shared" si="523"/>
        <v>WHO PS 3</v>
      </c>
      <c r="BG6060">
        <f t="shared" si="524"/>
        <v>0</v>
      </c>
      <c r="BH6060" s="398">
        <f t="shared" si="525"/>
        <v>0</v>
      </c>
      <c r="BO6060" s="33"/>
    </row>
    <row r="6061" spans="1:67">
      <c r="A6061" s="316" t="s">
        <v>27</v>
      </c>
      <c r="E6061" s="316"/>
      <c r="F6061" s="316"/>
      <c r="G6061" s="316"/>
      <c r="H6061" s="316"/>
      <c r="I6061" s="316" t="s">
        <v>658</v>
      </c>
      <c r="J6061" s="316" t="s">
        <v>350</v>
      </c>
      <c r="K6061" s="36"/>
      <c r="L6061" s="317"/>
      <c r="M6061" s="317"/>
      <c r="N6061" s="36"/>
      <c r="O6061" s="317"/>
      <c r="P6061" s="317"/>
      <c r="Q6061" s="36"/>
      <c r="R6061" s="317"/>
      <c r="S6061" s="317"/>
      <c r="BA6061" s="395">
        <v>1</v>
      </c>
      <c r="BB6061" s="396" t="s">
        <v>861</v>
      </c>
      <c r="BC6061">
        <f t="shared" si="521"/>
        <v>0</v>
      </c>
      <c r="BD6061" t="str">
        <f t="shared" si="522"/>
        <v>NAoMe_initial_final_who_ps</v>
      </c>
      <c r="BE6061" s="397" t="s">
        <v>862</v>
      </c>
      <c r="BF6061" t="str">
        <f t="shared" si="523"/>
        <v>WHO PS 4</v>
      </c>
      <c r="BG6061">
        <f t="shared" si="524"/>
        <v>0</v>
      </c>
      <c r="BH6061" s="398">
        <f t="shared" si="525"/>
        <v>0</v>
      </c>
      <c r="BO6061" s="33"/>
    </row>
    <row r="6062" spans="1:67">
      <c r="A6062" s="316" t="s">
        <v>27</v>
      </c>
      <c r="E6062" s="316"/>
      <c r="F6062" s="316"/>
      <c r="G6062" s="316"/>
      <c r="H6062" s="316"/>
      <c r="I6062" s="316" t="s">
        <v>658</v>
      </c>
      <c r="J6062" s="316" t="s">
        <v>346</v>
      </c>
      <c r="K6062" s="36"/>
      <c r="L6062" s="317"/>
      <c r="M6062" s="317"/>
      <c r="N6062" s="36"/>
      <c r="O6062" s="317"/>
      <c r="P6062" s="317"/>
      <c r="Q6062" s="36"/>
      <c r="R6062" s="317"/>
      <c r="S6062" s="317"/>
      <c r="BA6062" s="395">
        <v>1</v>
      </c>
      <c r="BB6062" s="396" t="s">
        <v>861</v>
      </c>
      <c r="BC6062">
        <f t="shared" si="521"/>
        <v>0</v>
      </c>
      <c r="BD6062" t="str">
        <f t="shared" si="522"/>
        <v>NAoMe_initial_final_who_ps</v>
      </c>
      <c r="BE6062" s="397" t="s">
        <v>862</v>
      </c>
      <c r="BF6062" t="str">
        <f t="shared" si="523"/>
        <v>WHO PS 0</v>
      </c>
      <c r="BG6062">
        <f t="shared" si="524"/>
        <v>0</v>
      </c>
      <c r="BH6062" s="398">
        <f t="shared" si="525"/>
        <v>0</v>
      </c>
      <c r="BO6062" s="33"/>
    </row>
    <row r="6063" spans="1:67">
      <c r="A6063" s="316" t="s">
        <v>27</v>
      </c>
      <c r="E6063" s="316"/>
      <c r="F6063" s="316"/>
      <c r="G6063" s="316"/>
      <c r="H6063" s="316"/>
      <c r="I6063" s="316" t="s">
        <v>658</v>
      </c>
      <c r="J6063" s="316" t="s">
        <v>347</v>
      </c>
      <c r="K6063" s="36"/>
      <c r="L6063" s="317"/>
      <c r="M6063" s="317"/>
      <c r="N6063" s="36"/>
      <c r="O6063" s="317"/>
      <c r="P6063" s="317"/>
      <c r="Q6063" s="36"/>
      <c r="R6063" s="317"/>
      <c r="S6063" s="317"/>
      <c r="BA6063" s="395">
        <v>1</v>
      </c>
      <c r="BB6063" s="396" t="s">
        <v>861</v>
      </c>
      <c r="BC6063">
        <f t="shared" si="521"/>
        <v>0</v>
      </c>
      <c r="BD6063" t="str">
        <f t="shared" si="522"/>
        <v>NAoMe_initial_final_who_ps</v>
      </c>
      <c r="BE6063" s="397" t="s">
        <v>862</v>
      </c>
      <c r="BF6063" t="str">
        <f t="shared" si="523"/>
        <v>WHO PS 1</v>
      </c>
      <c r="BG6063">
        <f t="shared" si="524"/>
        <v>0</v>
      </c>
      <c r="BH6063" s="398">
        <f t="shared" si="525"/>
        <v>0</v>
      </c>
      <c r="BO6063" s="33"/>
    </row>
    <row r="6064" spans="1:67">
      <c r="A6064" s="316" t="s">
        <v>27</v>
      </c>
      <c r="E6064" s="316"/>
      <c r="F6064" s="316"/>
      <c r="G6064" s="316"/>
      <c r="H6064" s="316"/>
      <c r="I6064" s="316" t="s">
        <v>658</v>
      </c>
      <c r="J6064" s="316" t="s">
        <v>348</v>
      </c>
      <c r="K6064" s="36"/>
      <c r="L6064" s="317"/>
      <c r="M6064" s="317"/>
      <c r="N6064" s="36"/>
      <c r="O6064" s="317"/>
      <c r="P6064" s="317"/>
      <c r="Q6064" s="36"/>
      <c r="R6064" s="317"/>
      <c r="S6064" s="317"/>
      <c r="BA6064" s="395">
        <v>1</v>
      </c>
      <c r="BB6064" s="396" t="s">
        <v>861</v>
      </c>
      <c r="BC6064">
        <f t="shared" si="521"/>
        <v>0</v>
      </c>
      <c r="BD6064" t="str">
        <f t="shared" si="522"/>
        <v>NAoMe_initial_final_who_ps</v>
      </c>
      <c r="BE6064" s="397" t="s">
        <v>862</v>
      </c>
      <c r="BF6064" t="str">
        <f t="shared" si="523"/>
        <v>WHO PS 2</v>
      </c>
      <c r="BG6064">
        <f t="shared" si="524"/>
        <v>0</v>
      </c>
      <c r="BH6064" s="398">
        <f t="shared" si="525"/>
        <v>0</v>
      </c>
      <c r="BO6064" s="33"/>
    </row>
    <row r="6065" spans="1:67">
      <c r="A6065" s="316" t="s">
        <v>27</v>
      </c>
      <c r="E6065" s="316"/>
      <c r="F6065" s="316"/>
      <c r="G6065" s="316"/>
      <c r="H6065" s="316"/>
      <c r="I6065" s="316" t="s">
        <v>658</v>
      </c>
      <c r="J6065" s="316" t="s">
        <v>349</v>
      </c>
      <c r="K6065" s="36"/>
      <c r="L6065" s="317"/>
      <c r="M6065" s="317"/>
      <c r="N6065" s="36"/>
      <c r="O6065" s="317"/>
      <c r="P6065" s="317"/>
      <c r="Q6065" s="36"/>
      <c r="R6065" s="317"/>
      <c r="S6065" s="317"/>
      <c r="BA6065" s="395">
        <v>1</v>
      </c>
      <c r="BB6065" s="396" t="s">
        <v>861</v>
      </c>
      <c r="BC6065">
        <f t="shared" si="521"/>
        <v>0</v>
      </c>
      <c r="BD6065" t="str">
        <f t="shared" si="522"/>
        <v>NAoMe_initial_final_who_ps</v>
      </c>
      <c r="BE6065" s="397" t="s">
        <v>862</v>
      </c>
      <c r="BF6065" t="str">
        <f t="shared" si="523"/>
        <v>WHO PS 3</v>
      </c>
      <c r="BG6065">
        <f t="shared" si="524"/>
        <v>0</v>
      </c>
      <c r="BH6065" s="398">
        <f t="shared" si="525"/>
        <v>0</v>
      </c>
      <c r="BO6065" s="33"/>
    </row>
    <row r="6066" spans="1:67">
      <c r="A6066" s="316" t="s">
        <v>27</v>
      </c>
      <c r="E6066" s="316"/>
      <c r="F6066" s="316"/>
      <c r="G6066" s="316"/>
      <c r="H6066" s="316"/>
      <c r="I6066" s="316" t="s">
        <v>658</v>
      </c>
      <c r="J6066" s="316" t="s">
        <v>350</v>
      </c>
      <c r="K6066" s="36"/>
      <c r="L6066" s="317"/>
      <c r="M6066" s="317"/>
      <c r="N6066" s="36"/>
      <c r="O6066" s="317"/>
      <c r="P6066" s="317"/>
      <c r="Q6066" s="36"/>
      <c r="R6066" s="317"/>
      <c r="S6066" s="317"/>
      <c r="BA6066" s="395">
        <v>1</v>
      </c>
      <c r="BB6066" s="396" t="s">
        <v>861</v>
      </c>
      <c r="BC6066">
        <f t="shared" si="521"/>
        <v>0</v>
      </c>
      <c r="BD6066" t="str">
        <f t="shared" si="522"/>
        <v>NAoMe_initial_final_who_ps</v>
      </c>
      <c r="BE6066" s="397" t="s">
        <v>862</v>
      </c>
      <c r="BF6066" t="str">
        <f t="shared" si="523"/>
        <v>WHO PS 4</v>
      </c>
      <c r="BG6066">
        <f t="shared" si="524"/>
        <v>0</v>
      </c>
      <c r="BH6066" s="398">
        <f t="shared" si="525"/>
        <v>0</v>
      </c>
      <c r="BO6066" s="33"/>
    </row>
    <row r="6067" spans="1:67">
      <c r="A6067" s="316" t="s">
        <v>27</v>
      </c>
      <c r="E6067" s="316"/>
      <c r="F6067" s="316"/>
      <c r="G6067" s="316"/>
      <c r="H6067" s="316"/>
      <c r="I6067" s="316" t="s">
        <v>658</v>
      </c>
      <c r="J6067" s="316" t="s">
        <v>346</v>
      </c>
      <c r="K6067" s="36"/>
      <c r="L6067" s="317"/>
      <c r="M6067" s="317"/>
      <c r="N6067" s="36"/>
      <c r="O6067" s="317"/>
      <c r="P6067" s="317"/>
      <c r="Q6067" s="36"/>
      <c r="R6067" s="317"/>
      <c r="S6067" s="317"/>
      <c r="BA6067" s="395">
        <v>1</v>
      </c>
      <c r="BB6067" s="396" t="s">
        <v>861</v>
      </c>
      <c r="BC6067">
        <f t="shared" si="521"/>
        <v>0</v>
      </c>
      <c r="BD6067" t="str">
        <f t="shared" si="522"/>
        <v>NAoMe_initial_final_who_ps</v>
      </c>
      <c r="BE6067" s="397" t="s">
        <v>862</v>
      </c>
      <c r="BF6067" t="str">
        <f t="shared" si="523"/>
        <v>WHO PS 0</v>
      </c>
      <c r="BG6067">
        <f t="shared" si="524"/>
        <v>0</v>
      </c>
      <c r="BH6067" s="398">
        <f t="shared" si="525"/>
        <v>0</v>
      </c>
      <c r="BO6067" s="33"/>
    </row>
    <row r="6068" spans="1:67">
      <c r="A6068" s="316" t="s">
        <v>27</v>
      </c>
      <c r="E6068" s="316"/>
      <c r="F6068" s="316"/>
      <c r="G6068" s="316"/>
      <c r="H6068" s="316"/>
      <c r="I6068" s="316" t="s">
        <v>658</v>
      </c>
      <c r="J6068" s="316" t="s">
        <v>347</v>
      </c>
      <c r="K6068" s="36"/>
      <c r="L6068" s="317"/>
      <c r="M6068" s="317"/>
      <c r="N6068" s="36"/>
      <c r="O6068" s="317"/>
      <c r="P6068" s="317"/>
      <c r="Q6068" s="36"/>
      <c r="R6068" s="317"/>
      <c r="S6068" s="317"/>
      <c r="BA6068" s="395">
        <v>1</v>
      </c>
      <c r="BB6068" s="396" t="s">
        <v>861</v>
      </c>
      <c r="BC6068">
        <f t="shared" si="521"/>
        <v>0</v>
      </c>
      <c r="BD6068" t="str">
        <f t="shared" si="522"/>
        <v>NAoMe_initial_final_who_ps</v>
      </c>
      <c r="BE6068" s="397" t="s">
        <v>862</v>
      </c>
      <c r="BF6068" t="str">
        <f t="shared" si="523"/>
        <v>WHO PS 1</v>
      </c>
      <c r="BG6068">
        <f t="shared" si="524"/>
        <v>0</v>
      </c>
      <c r="BH6068" s="398">
        <f t="shared" si="525"/>
        <v>0</v>
      </c>
      <c r="BO6068" s="33"/>
    </row>
    <row r="6069" spans="1:67">
      <c r="A6069" s="316" t="s">
        <v>27</v>
      </c>
      <c r="E6069" s="316"/>
      <c r="F6069" s="318"/>
      <c r="G6069" s="318"/>
      <c r="H6069" s="318"/>
      <c r="I6069" s="316" t="s">
        <v>658</v>
      </c>
      <c r="J6069" s="316" t="s">
        <v>348</v>
      </c>
      <c r="K6069" s="36"/>
      <c r="L6069" s="317"/>
      <c r="M6069" s="317"/>
      <c r="N6069" s="36"/>
      <c r="O6069" s="317"/>
      <c r="P6069" s="317"/>
      <c r="Q6069" s="36"/>
      <c r="R6069" s="317"/>
      <c r="S6069" s="317"/>
      <c r="BA6069" s="395">
        <v>1</v>
      </c>
      <c r="BB6069" s="396" t="s">
        <v>861</v>
      </c>
      <c r="BC6069">
        <f t="shared" si="521"/>
        <v>0</v>
      </c>
      <c r="BD6069" t="str">
        <f t="shared" si="522"/>
        <v>NAoMe_initial_final_who_ps</v>
      </c>
      <c r="BE6069" s="397" t="s">
        <v>862</v>
      </c>
      <c r="BF6069" t="str">
        <f t="shared" si="523"/>
        <v>WHO PS 2</v>
      </c>
      <c r="BG6069">
        <f t="shared" si="524"/>
        <v>0</v>
      </c>
      <c r="BH6069" s="398">
        <f t="shared" si="525"/>
        <v>0</v>
      </c>
      <c r="BO6069" s="33"/>
    </row>
    <row r="6070" spans="1:67">
      <c r="A6070" s="316" t="s">
        <v>27</v>
      </c>
      <c r="E6070" s="316"/>
      <c r="F6070" s="316"/>
      <c r="G6070" s="316"/>
      <c r="H6070" s="316"/>
      <c r="I6070" s="316" t="s">
        <v>658</v>
      </c>
      <c r="J6070" s="316" t="s">
        <v>349</v>
      </c>
      <c r="K6070" s="36"/>
      <c r="L6070" s="317"/>
      <c r="M6070" s="317"/>
      <c r="N6070" s="36"/>
      <c r="O6070" s="317"/>
      <c r="P6070" s="317"/>
      <c r="Q6070" s="36"/>
      <c r="R6070" s="317"/>
      <c r="S6070" s="317"/>
      <c r="BA6070" s="395">
        <v>1</v>
      </c>
      <c r="BB6070" s="396" t="s">
        <v>861</v>
      </c>
      <c r="BC6070">
        <f t="shared" si="521"/>
        <v>0</v>
      </c>
      <c r="BD6070" t="str">
        <f t="shared" si="522"/>
        <v>NAoMe_initial_final_who_ps</v>
      </c>
      <c r="BE6070" s="397" t="s">
        <v>862</v>
      </c>
      <c r="BF6070" t="str">
        <f t="shared" si="523"/>
        <v>WHO PS 3</v>
      </c>
      <c r="BG6070">
        <f t="shared" si="524"/>
        <v>0</v>
      </c>
      <c r="BH6070" s="398">
        <f t="shared" si="525"/>
        <v>0</v>
      </c>
      <c r="BO6070" s="33"/>
    </row>
    <row r="6071" spans="1:67">
      <c r="A6071" s="316" t="s">
        <v>27</v>
      </c>
      <c r="E6071" s="316"/>
      <c r="F6071" s="316"/>
      <c r="G6071" s="316"/>
      <c r="H6071" s="316"/>
      <c r="I6071" s="316" t="s">
        <v>658</v>
      </c>
      <c r="J6071" s="316" t="s">
        <v>350</v>
      </c>
      <c r="K6071" s="36"/>
      <c r="L6071" s="317"/>
      <c r="M6071" s="317"/>
      <c r="N6071" s="36"/>
      <c r="O6071" s="317"/>
      <c r="P6071" s="317"/>
      <c r="Q6071" s="36"/>
      <c r="R6071" s="317"/>
      <c r="S6071" s="317"/>
      <c r="BA6071" s="395">
        <v>1</v>
      </c>
      <c r="BB6071" s="396" t="s">
        <v>861</v>
      </c>
      <c r="BC6071">
        <f t="shared" si="521"/>
        <v>0</v>
      </c>
      <c r="BD6071" t="str">
        <f t="shared" si="522"/>
        <v>NAoMe_initial_final_who_ps</v>
      </c>
      <c r="BE6071" s="397" t="s">
        <v>862</v>
      </c>
      <c r="BF6071" t="str">
        <f t="shared" si="523"/>
        <v>WHO PS 4</v>
      </c>
      <c r="BG6071">
        <f t="shared" si="524"/>
        <v>0</v>
      </c>
      <c r="BH6071" s="398">
        <f t="shared" si="525"/>
        <v>0</v>
      </c>
      <c r="BO6071" s="33"/>
    </row>
    <row r="6072" spans="1:67">
      <c r="A6072" s="316" t="s">
        <v>27</v>
      </c>
      <c r="E6072" s="316"/>
      <c r="F6072" s="316"/>
      <c r="G6072" s="316"/>
      <c r="H6072" s="316"/>
      <c r="I6072" s="316" t="s">
        <v>658</v>
      </c>
      <c r="J6072" s="316" t="s">
        <v>346</v>
      </c>
      <c r="K6072" s="36"/>
      <c r="L6072" s="317"/>
      <c r="M6072" s="317"/>
      <c r="N6072" s="36"/>
      <c r="O6072" s="317"/>
      <c r="P6072" s="317"/>
      <c r="Q6072" s="36"/>
      <c r="R6072" s="317"/>
      <c r="S6072" s="317"/>
      <c r="BA6072" s="395">
        <v>1</v>
      </c>
      <c r="BB6072" s="396" t="s">
        <v>861</v>
      </c>
      <c r="BC6072">
        <f t="shared" si="521"/>
        <v>0</v>
      </c>
      <c r="BD6072" t="str">
        <f t="shared" si="522"/>
        <v>NAoMe_initial_final_who_ps</v>
      </c>
      <c r="BE6072" s="397" t="s">
        <v>862</v>
      </c>
      <c r="BF6072" t="str">
        <f t="shared" si="523"/>
        <v>WHO PS 0</v>
      </c>
      <c r="BG6072">
        <f t="shared" si="524"/>
        <v>0</v>
      </c>
      <c r="BH6072" s="398">
        <f t="shared" si="525"/>
        <v>0</v>
      </c>
      <c r="BO6072" s="33"/>
    </row>
    <row r="6073" spans="1:67">
      <c r="A6073" s="316" t="s">
        <v>27</v>
      </c>
      <c r="E6073" s="316"/>
      <c r="F6073" s="316"/>
      <c r="G6073" s="316"/>
      <c r="H6073" s="316"/>
      <c r="I6073" s="316" t="s">
        <v>658</v>
      </c>
      <c r="J6073" s="316" t="s">
        <v>347</v>
      </c>
      <c r="K6073" s="36"/>
      <c r="L6073" s="317"/>
      <c r="M6073" s="317"/>
      <c r="N6073" s="36"/>
      <c r="O6073" s="317"/>
      <c r="P6073" s="317"/>
      <c r="Q6073" s="36"/>
      <c r="R6073" s="317"/>
      <c r="S6073" s="317"/>
      <c r="BA6073" s="395">
        <v>1</v>
      </c>
      <c r="BB6073" s="396" t="s">
        <v>861</v>
      </c>
      <c r="BC6073">
        <f t="shared" si="521"/>
        <v>0</v>
      </c>
      <c r="BD6073" t="str">
        <f t="shared" si="522"/>
        <v>NAoMe_initial_final_who_ps</v>
      </c>
      <c r="BE6073" s="397" t="s">
        <v>862</v>
      </c>
      <c r="BF6073" t="str">
        <f t="shared" si="523"/>
        <v>WHO PS 1</v>
      </c>
      <c r="BG6073">
        <f t="shared" si="524"/>
        <v>0</v>
      </c>
      <c r="BH6073" s="398">
        <f t="shared" si="525"/>
        <v>0</v>
      </c>
      <c r="BO6073" s="33"/>
    </row>
    <row r="6074" spans="1:67">
      <c r="A6074" s="316" t="s">
        <v>27</v>
      </c>
      <c r="E6074" s="316"/>
      <c r="F6074" s="316"/>
      <c r="G6074" s="316"/>
      <c r="H6074" s="316"/>
      <c r="I6074" s="316" t="s">
        <v>658</v>
      </c>
      <c r="J6074" s="316" t="s">
        <v>348</v>
      </c>
      <c r="K6074" s="36"/>
      <c r="L6074" s="317"/>
      <c r="M6074" s="317"/>
      <c r="N6074" s="36"/>
      <c r="O6074" s="317"/>
      <c r="P6074" s="317"/>
      <c r="Q6074" s="36"/>
      <c r="R6074" s="317"/>
      <c r="S6074" s="317"/>
      <c r="BA6074" s="395">
        <v>1</v>
      </c>
      <c r="BB6074" s="396" t="s">
        <v>861</v>
      </c>
      <c r="BC6074">
        <f t="shared" si="521"/>
        <v>0</v>
      </c>
      <c r="BD6074" t="str">
        <f t="shared" si="522"/>
        <v>NAoMe_initial_final_who_ps</v>
      </c>
      <c r="BE6074" s="397" t="s">
        <v>862</v>
      </c>
      <c r="BF6074" t="str">
        <f t="shared" si="523"/>
        <v>WHO PS 2</v>
      </c>
      <c r="BG6074">
        <f t="shared" si="524"/>
        <v>0</v>
      </c>
      <c r="BH6074" s="398">
        <f t="shared" si="525"/>
        <v>0</v>
      </c>
      <c r="BO6074" s="33"/>
    </row>
    <row r="6075" spans="1:67">
      <c r="A6075" s="316" t="s">
        <v>27</v>
      </c>
      <c r="E6075" s="316"/>
      <c r="F6075" s="316"/>
      <c r="G6075" s="316"/>
      <c r="H6075" s="316"/>
      <c r="I6075" s="316" t="s">
        <v>658</v>
      </c>
      <c r="J6075" s="316" t="s">
        <v>349</v>
      </c>
      <c r="K6075" s="36"/>
      <c r="L6075" s="317"/>
      <c r="M6075" s="317"/>
      <c r="N6075" s="36"/>
      <c r="O6075" s="317"/>
      <c r="P6075" s="317"/>
      <c r="Q6075" s="36"/>
      <c r="R6075" s="317"/>
      <c r="S6075" s="317"/>
      <c r="BA6075" s="395">
        <v>1</v>
      </c>
      <c r="BB6075" s="396" t="s">
        <v>861</v>
      </c>
      <c r="BC6075">
        <f t="shared" si="521"/>
        <v>0</v>
      </c>
      <c r="BD6075" t="str">
        <f t="shared" si="522"/>
        <v>NAoMe_initial_final_who_ps</v>
      </c>
      <c r="BE6075" s="397" t="s">
        <v>862</v>
      </c>
      <c r="BF6075" t="str">
        <f t="shared" si="523"/>
        <v>WHO PS 3</v>
      </c>
      <c r="BG6075">
        <f t="shared" si="524"/>
        <v>0</v>
      </c>
      <c r="BH6075" s="398">
        <f t="shared" si="525"/>
        <v>0</v>
      </c>
      <c r="BO6075" s="33"/>
    </row>
    <row r="6076" spans="1:67">
      <c r="A6076" s="316" t="s">
        <v>27</v>
      </c>
      <c r="E6076" s="316"/>
      <c r="F6076" s="316"/>
      <c r="G6076" s="316"/>
      <c r="H6076" s="316"/>
      <c r="I6076" s="316" t="s">
        <v>658</v>
      </c>
      <c r="J6076" s="316" t="s">
        <v>350</v>
      </c>
      <c r="K6076" s="36"/>
      <c r="L6076" s="317"/>
      <c r="M6076" s="317"/>
      <c r="N6076" s="36"/>
      <c r="O6076" s="317"/>
      <c r="P6076" s="317"/>
      <c r="Q6076" s="36"/>
      <c r="R6076" s="317"/>
      <c r="S6076" s="317"/>
      <c r="BA6076" s="395">
        <v>1</v>
      </c>
      <c r="BB6076" s="396" t="s">
        <v>861</v>
      </c>
      <c r="BC6076">
        <f t="shared" si="521"/>
        <v>0</v>
      </c>
      <c r="BD6076" t="str">
        <f t="shared" si="522"/>
        <v>NAoMe_initial_final_who_ps</v>
      </c>
      <c r="BE6076" s="397" t="s">
        <v>862</v>
      </c>
      <c r="BF6076" t="str">
        <f t="shared" si="523"/>
        <v>WHO PS 4</v>
      </c>
      <c r="BG6076">
        <f t="shared" si="524"/>
        <v>0</v>
      </c>
      <c r="BH6076" s="398">
        <f t="shared" si="525"/>
        <v>0</v>
      </c>
      <c r="BO6076" s="33"/>
    </row>
    <row r="6077" spans="1:67">
      <c r="A6077" s="316" t="s">
        <v>27</v>
      </c>
      <c r="E6077" s="316"/>
      <c r="F6077" s="316"/>
      <c r="G6077" s="316"/>
      <c r="H6077" s="316"/>
      <c r="I6077" s="316" t="s">
        <v>658</v>
      </c>
      <c r="J6077" s="316" t="s">
        <v>346</v>
      </c>
      <c r="K6077" s="36"/>
      <c r="L6077" s="317"/>
      <c r="M6077" s="317"/>
      <c r="N6077" s="36"/>
      <c r="O6077" s="317"/>
      <c r="P6077" s="317"/>
      <c r="Q6077" s="36"/>
      <c r="R6077" s="317"/>
      <c r="S6077" s="317"/>
      <c r="BA6077" s="395">
        <v>1</v>
      </c>
      <c r="BB6077" s="396" t="s">
        <v>861</v>
      </c>
      <c r="BC6077">
        <f t="shared" si="521"/>
        <v>0</v>
      </c>
      <c r="BD6077" t="str">
        <f t="shared" si="522"/>
        <v>NAoMe_initial_final_who_ps</v>
      </c>
      <c r="BE6077" s="397" t="s">
        <v>862</v>
      </c>
      <c r="BF6077" t="str">
        <f t="shared" si="523"/>
        <v>WHO PS 0</v>
      </c>
      <c r="BG6077">
        <f t="shared" si="524"/>
        <v>0</v>
      </c>
      <c r="BH6077" s="398">
        <f t="shared" si="525"/>
        <v>0</v>
      </c>
      <c r="BO6077" s="33"/>
    </row>
    <row r="6078" spans="1:67">
      <c r="A6078" s="316" t="s">
        <v>27</v>
      </c>
      <c r="E6078" s="316"/>
      <c r="F6078" s="316"/>
      <c r="G6078" s="316"/>
      <c r="H6078" s="316"/>
      <c r="I6078" s="316" t="s">
        <v>658</v>
      </c>
      <c r="J6078" s="316" t="s">
        <v>347</v>
      </c>
      <c r="K6078" s="36"/>
      <c r="L6078" s="317"/>
      <c r="M6078" s="317"/>
      <c r="N6078" s="36"/>
      <c r="O6078" s="317"/>
      <c r="P6078" s="317"/>
      <c r="Q6078" s="36"/>
      <c r="R6078" s="317"/>
      <c r="S6078" s="317"/>
      <c r="BA6078" s="395">
        <v>1</v>
      </c>
      <c r="BB6078" s="396" t="s">
        <v>861</v>
      </c>
      <c r="BC6078">
        <f t="shared" si="521"/>
        <v>0</v>
      </c>
      <c r="BD6078" t="str">
        <f t="shared" si="522"/>
        <v>NAoMe_initial_final_who_ps</v>
      </c>
      <c r="BE6078" s="397" t="s">
        <v>862</v>
      </c>
      <c r="BF6078" t="str">
        <f t="shared" si="523"/>
        <v>WHO PS 1</v>
      </c>
      <c r="BG6078">
        <f t="shared" si="524"/>
        <v>0</v>
      </c>
      <c r="BH6078" s="398">
        <f t="shared" si="525"/>
        <v>0</v>
      </c>
      <c r="BO6078" s="33"/>
    </row>
    <row r="6079" spans="1:67">
      <c r="A6079" s="316" t="s">
        <v>27</v>
      </c>
      <c r="E6079" s="316"/>
      <c r="F6079" s="316"/>
      <c r="G6079" s="316"/>
      <c r="H6079" s="316"/>
      <c r="I6079" s="316" t="s">
        <v>658</v>
      </c>
      <c r="J6079" s="316" t="s">
        <v>348</v>
      </c>
      <c r="K6079" s="36"/>
      <c r="L6079" s="317"/>
      <c r="M6079" s="317"/>
      <c r="N6079" s="36"/>
      <c r="O6079" s="317"/>
      <c r="P6079" s="317"/>
      <c r="Q6079" s="36"/>
      <c r="R6079" s="317"/>
      <c r="S6079" s="317"/>
      <c r="BA6079" s="395">
        <v>1</v>
      </c>
      <c r="BB6079" s="396" t="s">
        <v>861</v>
      </c>
      <c r="BC6079">
        <f t="shared" si="521"/>
        <v>0</v>
      </c>
      <c r="BD6079" t="str">
        <f t="shared" si="522"/>
        <v>NAoMe_initial_final_who_ps</v>
      </c>
      <c r="BE6079" s="397" t="s">
        <v>862</v>
      </c>
      <c r="BF6079" t="str">
        <f t="shared" si="523"/>
        <v>WHO PS 2</v>
      </c>
      <c r="BG6079">
        <f t="shared" si="524"/>
        <v>0</v>
      </c>
      <c r="BH6079" s="398">
        <f t="shared" si="525"/>
        <v>0</v>
      </c>
      <c r="BO6079" s="33"/>
    </row>
    <row r="6080" spans="1:67">
      <c r="A6080" s="316" t="s">
        <v>27</v>
      </c>
      <c r="E6080" s="316"/>
      <c r="F6080" s="318"/>
      <c r="G6080" s="316"/>
      <c r="H6080" s="316"/>
      <c r="I6080" s="316" t="s">
        <v>658</v>
      </c>
      <c r="J6080" s="316" t="s">
        <v>349</v>
      </c>
      <c r="K6080" s="36"/>
      <c r="L6080" s="317"/>
      <c r="M6080" s="317"/>
      <c r="N6080" s="36"/>
      <c r="O6080" s="317"/>
      <c r="P6080" s="317"/>
      <c r="Q6080" s="36"/>
      <c r="R6080" s="317"/>
      <c r="S6080" s="317"/>
      <c r="BA6080" s="395">
        <v>1</v>
      </c>
      <c r="BB6080" s="396" t="s">
        <v>861</v>
      </c>
      <c r="BC6080">
        <f t="shared" si="521"/>
        <v>0</v>
      </c>
      <c r="BD6080" t="str">
        <f t="shared" si="522"/>
        <v>NAoMe_initial_final_who_ps</v>
      </c>
      <c r="BE6080" s="397" t="s">
        <v>862</v>
      </c>
      <c r="BF6080" t="str">
        <f t="shared" si="523"/>
        <v>WHO PS 3</v>
      </c>
      <c r="BG6080">
        <f t="shared" si="524"/>
        <v>0</v>
      </c>
      <c r="BH6080" s="398">
        <f t="shared" si="525"/>
        <v>0</v>
      </c>
      <c r="BO6080" s="33"/>
    </row>
    <row r="6081" spans="1:67">
      <c r="A6081" s="316" t="s">
        <v>27</v>
      </c>
      <c r="E6081" s="316"/>
      <c r="F6081" s="316"/>
      <c r="G6081" s="316"/>
      <c r="H6081" s="316"/>
      <c r="I6081" s="316" t="s">
        <v>658</v>
      </c>
      <c r="J6081" s="316" t="s">
        <v>350</v>
      </c>
      <c r="K6081" s="36"/>
      <c r="L6081" s="317"/>
      <c r="M6081" s="317"/>
      <c r="N6081" s="36"/>
      <c r="O6081" s="317"/>
      <c r="P6081" s="317"/>
      <c r="Q6081" s="36"/>
      <c r="R6081" s="317"/>
      <c r="S6081" s="317"/>
      <c r="BA6081" s="395">
        <v>1</v>
      </c>
      <c r="BB6081" s="396" t="s">
        <v>861</v>
      </c>
      <c r="BC6081">
        <f t="shared" si="521"/>
        <v>0</v>
      </c>
      <c r="BD6081" t="str">
        <f t="shared" si="522"/>
        <v>NAoMe_initial_final_who_ps</v>
      </c>
      <c r="BE6081" s="397" t="s">
        <v>862</v>
      </c>
      <c r="BF6081" t="str">
        <f t="shared" si="523"/>
        <v>WHO PS 4</v>
      </c>
      <c r="BG6081">
        <f t="shared" si="524"/>
        <v>0</v>
      </c>
      <c r="BH6081" s="398">
        <f t="shared" si="525"/>
        <v>0</v>
      </c>
      <c r="BO6081" s="33"/>
    </row>
    <row r="6082" spans="1:67">
      <c r="A6082" s="316" t="s">
        <v>27</v>
      </c>
      <c r="E6082" s="316"/>
      <c r="F6082" s="316"/>
      <c r="G6082" s="316"/>
      <c r="H6082" s="316"/>
      <c r="I6082" s="316" t="s">
        <v>658</v>
      </c>
      <c r="J6082" s="316" t="s">
        <v>346</v>
      </c>
      <c r="K6082" s="36"/>
      <c r="L6082" s="317"/>
      <c r="M6082" s="317"/>
      <c r="N6082" s="36"/>
      <c r="O6082" s="317"/>
      <c r="P6082" s="317"/>
      <c r="Q6082" s="36"/>
      <c r="R6082" s="317"/>
      <c r="S6082" s="317"/>
      <c r="BA6082" s="395">
        <v>1</v>
      </c>
      <c r="BB6082" s="396" t="s">
        <v>861</v>
      </c>
      <c r="BC6082">
        <f t="shared" si="521"/>
        <v>0</v>
      </c>
      <c r="BD6082" t="str">
        <f t="shared" si="522"/>
        <v>NAoMe_initial_final_who_ps</v>
      </c>
      <c r="BE6082" s="397" t="s">
        <v>862</v>
      </c>
      <c r="BF6082" t="str">
        <f t="shared" si="523"/>
        <v>WHO PS 0</v>
      </c>
      <c r="BG6082">
        <f t="shared" si="524"/>
        <v>0</v>
      </c>
      <c r="BH6082" s="398">
        <f t="shared" si="525"/>
        <v>0</v>
      </c>
      <c r="BO6082" s="33"/>
    </row>
    <row r="6083" spans="1:67">
      <c r="A6083" s="316" t="s">
        <v>27</v>
      </c>
      <c r="E6083" s="316"/>
      <c r="F6083" s="316"/>
      <c r="G6083" s="316"/>
      <c r="H6083" s="316"/>
      <c r="I6083" s="316" t="s">
        <v>658</v>
      </c>
      <c r="J6083" s="316" t="s">
        <v>347</v>
      </c>
      <c r="K6083" s="36"/>
      <c r="L6083" s="317"/>
      <c r="M6083" s="317"/>
      <c r="N6083" s="36"/>
      <c r="O6083" s="317"/>
      <c r="P6083" s="317"/>
      <c r="Q6083" s="36"/>
      <c r="R6083" s="317"/>
      <c r="S6083" s="317"/>
      <c r="BA6083" s="395">
        <v>1</v>
      </c>
      <c r="BB6083" s="396" t="s">
        <v>861</v>
      </c>
      <c r="BC6083">
        <f t="shared" ref="BC6083:BC6146" si="526">E6083</f>
        <v>0</v>
      </c>
      <c r="BD6083" t="str">
        <f t="shared" ref="BD6083:BD6146" si="527">(LEFT(A6083, LEN(A6083)-7))&amp;"_"&amp;I6083</f>
        <v>NAoMe_initial_final_who_ps</v>
      </c>
      <c r="BE6083" s="397" t="s">
        <v>862</v>
      </c>
      <c r="BF6083" t="str">
        <f t="shared" ref="BF6083:BF6146" si="528">J6083</f>
        <v>WHO PS 1</v>
      </c>
      <c r="BG6083">
        <f t="shared" ref="BG6083:BG6146" si="529">K6083</f>
        <v>0</v>
      </c>
      <c r="BH6083" s="398">
        <f t="shared" ref="BH6083:BH6146" si="530">L6083</f>
        <v>0</v>
      </c>
      <c r="BO6083" s="33"/>
    </row>
    <row r="6084" spans="1:67">
      <c r="A6084" s="316" t="s">
        <v>27</v>
      </c>
      <c r="E6084" s="316"/>
      <c r="F6084" s="316"/>
      <c r="G6084" s="316"/>
      <c r="H6084" s="316"/>
      <c r="I6084" s="316" t="s">
        <v>658</v>
      </c>
      <c r="J6084" s="316" t="s">
        <v>348</v>
      </c>
      <c r="K6084" s="36"/>
      <c r="L6084" s="317"/>
      <c r="M6084" s="317"/>
      <c r="N6084" s="36"/>
      <c r="O6084" s="317"/>
      <c r="P6084" s="317"/>
      <c r="Q6084" s="36"/>
      <c r="R6084" s="317"/>
      <c r="S6084" s="317"/>
      <c r="BA6084" s="395">
        <v>1</v>
      </c>
      <c r="BB6084" s="396" t="s">
        <v>861</v>
      </c>
      <c r="BC6084">
        <f t="shared" si="526"/>
        <v>0</v>
      </c>
      <c r="BD6084" t="str">
        <f t="shared" si="527"/>
        <v>NAoMe_initial_final_who_ps</v>
      </c>
      <c r="BE6084" s="397" t="s">
        <v>862</v>
      </c>
      <c r="BF6084" t="str">
        <f t="shared" si="528"/>
        <v>WHO PS 2</v>
      </c>
      <c r="BG6084">
        <f t="shared" si="529"/>
        <v>0</v>
      </c>
      <c r="BH6084" s="398">
        <f t="shared" si="530"/>
        <v>0</v>
      </c>
      <c r="BO6084" s="33"/>
    </row>
    <row r="6085" spans="1:67">
      <c r="A6085" s="316" t="s">
        <v>27</v>
      </c>
      <c r="E6085" s="316"/>
      <c r="F6085" s="316"/>
      <c r="G6085" s="316"/>
      <c r="H6085" s="316"/>
      <c r="I6085" s="316" t="s">
        <v>658</v>
      </c>
      <c r="J6085" s="316" t="s">
        <v>349</v>
      </c>
      <c r="K6085" s="36"/>
      <c r="L6085" s="317"/>
      <c r="M6085" s="317"/>
      <c r="N6085" s="36"/>
      <c r="O6085" s="317"/>
      <c r="P6085" s="317"/>
      <c r="Q6085" s="36"/>
      <c r="R6085" s="317"/>
      <c r="S6085" s="317"/>
      <c r="BA6085" s="395">
        <v>1</v>
      </c>
      <c r="BB6085" s="396" t="s">
        <v>861</v>
      </c>
      <c r="BC6085">
        <f t="shared" si="526"/>
        <v>0</v>
      </c>
      <c r="BD6085" t="str">
        <f t="shared" si="527"/>
        <v>NAoMe_initial_final_who_ps</v>
      </c>
      <c r="BE6085" s="397" t="s">
        <v>862</v>
      </c>
      <c r="BF6085" t="str">
        <f t="shared" si="528"/>
        <v>WHO PS 3</v>
      </c>
      <c r="BG6085">
        <f t="shared" si="529"/>
        <v>0</v>
      </c>
      <c r="BH6085" s="398">
        <f t="shared" si="530"/>
        <v>0</v>
      </c>
      <c r="BO6085" s="33"/>
    </row>
    <row r="6086" spans="1:67">
      <c r="A6086" s="316" t="s">
        <v>27</v>
      </c>
      <c r="E6086" s="316"/>
      <c r="F6086" s="316"/>
      <c r="G6086" s="316"/>
      <c r="H6086" s="316"/>
      <c r="I6086" s="316" t="s">
        <v>658</v>
      </c>
      <c r="J6086" s="316" t="s">
        <v>350</v>
      </c>
      <c r="K6086" s="36"/>
      <c r="L6086" s="317"/>
      <c r="M6086" s="317"/>
      <c r="N6086" s="36"/>
      <c r="O6086" s="317"/>
      <c r="P6086" s="317"/>
      <c r="Q6086" s="36"/>
      <c r="R6086" s="317"/>
      <c r="S6086" s="317"/>
      <c r="BA6086" s="395">
        <v>1</v>
      </c>
      <c r="BB6086" s="396" t="s">
        <v>861</v>
      </c>
      <c r="BC6086">
        <f t="shared" si="526"/>
        <v>0</v>
      </c>
      <c r="BD6086" t="str">
        <f t="shared" si="527"/>
        <v>NAoMe_initial_final_who_ps</v>
      </c>
      <c r="BE6086" s="397" t="s">
        <v>862</v>
      </c>
      <c r="BF6086" t="str">
        <f t="shared" si="528"/>
        <v>WHO PS 4</v>
      </c>
      <c r="BG6086">
        <f t="shared" si="529"/>
        <v>0</v>
      </c>
      <c r="BH6086" s="398">
        <f t="shared" si="530"/>
        <v>0</v>
      </c>
      <c r="BO6086" s="33"/>
    </row>
    <row r="6087" spans="1:67">
      <c r="A6087" s="316" t="s">
        <v>27</v>
      </c>
      <c r="E6087" s="316"/>
      <c r="F6087" s="316"/>
      <c r="G6087" s="316"/>
      <c r="H6087" s="316"/>
      <c r="I6087" s="316" t="s">
        <v>658</v>
      </c>
      <c r="J6087" s="316" t="s">
        <v>346</v>
      </c>
      <c r="K6087" s="36"/>
      <c r="L6087" s="317"/>
      <c r="M6087" s="317"/>
      <c r="N6087" s="36"/>
      <c r="O6087" s="317"/>
      <c r="P6087" s="317"/>
      <c r="Q6087" s="36"/>
      <c r="R6087" s="317"/>
      <c r="S6087" s="317"/>
      <c r="BA6087" s="395">
        <v>1</v>
      </c>
      <c r="BB6087" s="396" t="s">
        <v>861</v>
      </c>
      <c r="BC6087">
        <f t="shared" si="526"/>
        <v>0</v>
      </c>
      <c r="BD6087" t="str">
        <f t="shared" si="527"/>
        <v>NAoMe_initial_final_who_ps</v>
      </c>
      <c r="BE6087" s="397" t="s">
        <v>862</v>
      </c>
      <c r="BF6087" t="str">
        <f t="shared" si="528"/>
        <v>WHO PS 0</v>
      </c>
      <c r="BG6087">
        <f t="shared" si="529"/>
        <v>0</v>
      </c>
      <c r="BH6087" s="398">
        <f t="shared" si="530"/>
        <v>0</v>
      </c>
      <c r="BO6087" s="33"/>
    </row>
    <row r="6088" spans="1:67">
      <c r="A6088" s="316" t="s">
        <v>27</v>
      </c>
      <c r="E6088" s="316"/>
      <c r="F6088" s="316"/>
      <c r="G6088" s="316"/>
      <c r="H6088" s="316"/>
      <c r="I6088" s="316" t="s">
        <v>658</v>
      </c>
      <c r="J6088" s="316" t="s">
        <v>347</v>
      </c>
      <c r="K6088" s="36"/>
      <c r="L6088" s="317"/>
      <c r="M6088" s="317"/>
      <c r="N6088" s="36"/>
      <c r="O6088" s="317"/>
      <c r="P6088" s="317"/>
      <c r="Q6088" s="36"/>
      <c r="R6088" s="317"/>
      <c r="S6088" s="317"/>
      <c r="BA6088" s="395">
        <v>1</v>
      </c>
      <c r="BB6088" s="396" t="s">
        <v>861</v>
      </c>
      <c r="BC6088">
        <f t="shared" si="526"/>
        <v>0</v>
      </c>
      <c r="BD6088" t="str">
        <f t="shared" si="527"/>
        <v>NAoMe_initial_final_who_ps</v>
      </c>
      <c r="BE6088" s="397" t="s">
        <v>862</v>
      </c>
      <c r="BF6088" t="str">
        <f t="shared" si="528"/>
        <v>WHO PS 1</v>
      </c>
      <c r="BG6088">
        <f t="shared" si="529"/>
        <v>0</v>
      </c>
      <c r="BH6088" s="398">
        <f t="shared" si="530"/>
        <v>0</v>
      </c>
      <c r="BO6088" s="33"/>
    </row>
    <row r="6089" spans="1:67">
      <c r="A6089" s="316" t="s">
        <v>27</v>
      </c>
      <c r="E6089" s="316"/>
      <c r="F6089" s="316"/>
      <c r="G6089" s="316"/>
      <c r="H6089" s="316"/>
      <c r="I6089" s="316" t="s">
        <v>658</v>
      </c>
      <c r="J6089" s="316" t="s">
        <v>348</v>
      </c>
      <c r="K6089" s="36"/>
      <c r="L6089" s="317"/>
      <c r="M6089" s="317"/>
      <c r="N6089" s="36"/>
      <c r="O6089" s="317"/>
      <c r="P6089" s="317"/>
      <c r="Q6089" s="36"/>
      <c r="R6089" s="317"/>
      <c r="S6089" s="317"/>
      <c r="BA6089" s="395">
        <v>1</v>
      </c>
      <c r="BB6089" s="396" t="s">
        <v>861</v>
      </c>
      <c r="BC6089">
        <f t="shared" si="526"/>
        <v>0</v>
      </c>
      <c r="BD6089" t="str">
        <f t="shared" si="527"/>
        <v>NAoMe_initial_final_who_ps</v>
      </c>
      <c r="BE6089" s="397" t="s">
        <v>862</v>
      </c>
      <c r="BF6089" t="str">
        <f t="shared" si="528"/>
        <v>WHO PS 2</v>
      </c>
      <c r="BG6089">
        <f t="shared" si="529"/>
        <v>0</v>
      </c>
      <c r="BH6089" s="398">
        <f t="shared" si="530"/>
        <v>0</v>
      </c>
      <c r="BO6089" s="33"/>
    </row>
    <row r="6090" spans="1:67">
      <c r="A6090" s="316" t="s">
        <v>27</v>
      </c>
      <c r="E6090" s="316"/>
      <c r="F6090" s="318"/>
      <c r="G6090" s="318"/>
      <c r="H6090" s="318"/>
      <c r="I6090" s="316" t="s">
        <v>658</v>
      </c>
      <c r="J6090" s="316" t="s">
        <v>349</v>
      </c>
      <c r="K6090" s="36"/>
      <c r="L6090" s="317"/>
      <c r="M6090" s="317"/>
      <c r="N6090" s="36"/>
      <c r="O6090" s="317"/>
      <c r="P6090" s="317"/>
      <c r="Q6090" s="36"/>
      <c r="R6090" s="317"/>
      <c r="S6090" s="317"/>
      <c r="BA6090" s="395">
        <v>1</v>
      </c>
      <c r="BB6090" s="396" t="s">
        <v>861</v>
      </c>
      <c r="BC6090">
        <f t="shared" si="526"/>
        <v>0</v>
      </c>
      <c r="BD6090" t="str">
        <f t="shared" si="527"/>
        <v>NAoMe_initial_final_who_ps</v>
      </c>
      <c r="BE6090" s="397" t="s">
        <v>862</v>
      </c>
      <c r="BF6090" t="str">
        <f t="shared" si="528"/>
        <v>WHO PS 3</v>
      </c>
      <c r="BG6090">
        <f t="shared" si="529"/>
        <v>0</v>
      </c>
      <c r="BH6090" s="398">
        <f t="shared" si="530"/>
        <v>0</v>
      </c>
      <c r="BO6090" s="33"/>
    </row>
    <row r="6091" spans="1:67">
      <c r="A6091" s="316" t="s">
        <v>27</v>
      </c>
      <c r="E6091" s="316"/>
      <c r="F6091" s="316"/>
      <c r="G6091" s="316"/>
      <c r="H6091" s="316"/>
      <c r="I6091" s="316" t="s">
        <v>658</v>
      </c>
      <c r="J6091" s="316" t="s">
        <v>350</v>
      </c>
      <c r="K6091" s="36"/>
      <c r="L6091" s="317"/>
      <c r="M6091" s="317"/>
      <c r="N6091" s="36"/>
      <c r="O6091" s="317"/>
      <c r="P6091" s="317"/>
      <c r="Q6091" s="36"/>
      <c r="R6091" s="317"/>
      <c r="S6091" s="317"/>
      <c r="BA6091" s="395">
        <v>1</v>
      </c>
      <c r="BB6091" s="396" t="s">
        <v>861</v>
      </c>
      <c r="BC6091">
        <f t="shared" si="526"/>
        <v>0</v>
      </c>
      <c r="BD6091" t="str">
        <f t="shared" si="527"/>
        <v>NAoMe_initial_final_who_ps</v>
      </c>
      <c r="BE6091" s="397" t="s">
        <v>862</v>
      </c>
      <c r="BF6091" t="str">
        <f t="shared" si="528"/>
        <v>WHO PS 4</v>
      </c>
      <c r="BG6091">
        <f t="shared" si="529"/>
        <v>0</v>
      </c>
      <c r="BH6091" s="398">
        <f t="shared" si="530"/>
        <v>0</v>
      </c>
      <c r="BO6091" s="33"/>
    </row>
    <row r="6092" spans="1:67">
      <c r="A6092" s="316" t="s">
        <v>27</v>
      </c>
      <c r="E6092" s="316"/>
      <c r="F6092" s="316"/>
      <c r="G6092" s="316"/>
      <c r="H6092" s="316"/>
      <c r="I6092" s="316" t="s">
        <v>658</v>
      </c>
      <c r="J6092" s="316" t="s">
        <v>346</v>
      </c>
      <c r="K6092" s="36"/>
      <c r="L6092" s="317"/>
      <c r="M6092" s="317"/>
      <c r="N6092" s="36"/>
      <c r="O6092" s="317"/>
      <c r="P6092" s="317"/>
      <c r="Q6092" s="36"/>
      <c r="R6092" s="317"/>
      <c r="S6092" s="317"/>
      <c r="BA6092" s="395">
        <v>1</v>
      </c>
      <c r="BB6092" s="396" t="s">
        <v>861</v>
      </c>
      <c r="BC6092">
        <f t="shared" si="526"/>
        <v>0</v>
      </c>
      <c r="BD6092" t="str">
        <f t="shared" si="527"/>
        <v>NAoMe_initial_final_who_ps</v>
      </c>
      <c r="BE6092" s="397" t="s">
        <v>862</v>
      </c>
      <c r="BF6092" t="str">
        <f t="shared" si="528"/>
        <v>WHO PS 0</v>
      </c>
      <c r="BG6092">
        <f t="shared" si="529"/>
        <v>0</v>
      </c>
      <c r="BH6092" s="398">
        <f t="shared" si="530"/>
        <v>0</v>
      </c>
      <c r="BO6092" s="33"/>
    </row>
    <row r="6093" spans="1:67">
      <c r="A6093" s="316" t="s">
        <v>27</v>
      </c>
      <c r="E6093" s="316"/>
      <c r="F6093" s="316"/>
      <c r="G6093" s="316"/>
      <c r="H6093" s="316"/>
      <c r="I6093" s="316" t="s">
        <v>658</v>
      </c>
      <c r="J6093" s="316" t="s">
        <v>347</v>
      </c>
      <c r="K6093" s="36"/>
      <c r="L6093" s="317"/>
      <c r="M6093" s="317"/>
      <c r="N6093" s="36"/>
      <c r="O6093" s="317"/>
      <c r="P6093" s="317"/>
      <c r="Q6093" s="36"/>
      <c r="R6093" s="317"/>
      <c r="S6093" s="317"/>
      <c r="BA6093" s="395">
        <v>1</v>
      </c>
      <c r="BB6093" s="396" t="s">
        <v>861</v>
      </c>
      <c r="BC6093">
        <f t="shared" si="526"/>
        <v>0</v>
      </c>
      <c r="BD6093" t="str">
        <f t="shared" si="527"/>
        <v>NAoMe_initial_final_who_ps</v>
      </c>
      <c r="BE6093" s="397" t="s">
        <v>862</v>
      </c>
      <c r="BF6093" t="str">
        <f t="shared" si="528"/>
        <v>WHO PS 1</v>
      </c>
      <c r="BG6093">
        <f t="shared" si="529"/>
        <v>0</v>
      </c>
      <c r="BH6093" s="398">
        <f t="shared" si="530"/>
        <v>0</v>
      </c>
      <c r="BO6093" s="33"/>
    </row>
    <row r="6094" spans="1:67">
      <c r="A6094" s="316" t="s">
        <v>27</v>
      </c>
      <c r="E6094" s="316"/>
      <c r="F6094" s="316"/>
      <c r="G6094" s="316"/>
      <c r="H6094" s="316"/>
      <c r="I6094" s="316" t="s">
        <v>658</v>
      </c>
      <c r="J6094" s="316" t="s">
        <v>348</v>
      </c>
      <c r="K6094" s="36"/>
      <c r="L6094" s="317"/>
      <c r="M6094" s="317"/>
      <c r="N6094" s="36"/>
      <c r="O6094" s="317"/>
      <c r="P6094" s="317"/>
      <c r="Q6094" s="36"/>
      <c r="R6094" s="317"/>
      <c r="S6094" s="317"/>
      <c r="BA6094" s="395">
        <v>1</v>
      </c>
      <c r="BB6094" s="396" t="s">
        <v>861</v>
      </c>
      <c r="BC6094">
        <f t="shared" si="526"/>
        <v>0</v>
      </c>
      <c r="BD6094" t="str">
        <f t="shared" si="527"/>
        <v>NAoMe_initial_final_who_ps</v>
      </c>
      <c r="BE6094" s="397" t="s">
        <v>862</v>
      </c>
      <c r="BF6094" t="str">
        <f t="shared" si="528"/>
        <v>WHO PS 2</v>
      </c>
      <c r="BG6094">
        <f t="shared" si="529"/>
        <v>0</v>
      </c>
      <c r="BH6094" s="398">
        <f t="shared" si="530"/>
        <v>0</v>
      </c>
      <c r="BO6094" s="33"/>
    </row>
    <row r="6095" spans="1:67">
      <c r="A6095" s="316" t="s">
        <v>27</v>
      </c>
      <c r="E6095" s="316"/>
      <c r="F6095" s="316"/>
      <c r="G6095" s="316"/>
      <c r="H6095" s="316"/>
      <c r="I6095" s="316" t="s">
        <v>658</v>
      </c>
      <c r="J6095" s="316" t="s">
        <v>349</v>
      </c>
      <c r="K6095" s="36"/>
      <c r="L6095" s="317"/>
      <c r="M6095" s="317"/>
      <c r="N6095" s="36"/>
      <c r="O6095" s="317"/>
      <c r="P6095" s="317"/>
      <c r="Q6095" s="36"/>
      <c r="R6095" s="317"/>
      <c r="S6095" s="317"/>
      <c r="BA6095" s="395">
        <v>1</v>
      </c>
      <c r="BB6095" s="396" t="s">
        <v>861</v>
      </c>
      <c r="BC6095">
        <f t="shared" si="526"/>
        <v>0</v>
      </c>
      <c r="BD6095" t="str">
        <f t="shared" si="527"/>
        <v>NAoMe_initial_final_who_ps</v>
      </c>
      <c r="BE6095" s="397" t="s">
        <v>862</v>
      </c>
      <c r="BF6095" t="str">
        <f t="shared" si="528"/>
        <v>WHO PS 3</v>
      </c>
      <c r="BG6095">
        <f t="shared" si="529"/>
        <v>0</v>
      </c>
      <c r="BH6095" s="398">
        <f t="shared" si="530"/>
        <v>0</v>
      </c>
      <c r="BO6095" s="33"/>
    </row>
    <row r="6096" spans="1:67">
      <c r="A6096" s="316" t="s">
        <v>27</v>
      </c>
      <c r="E6096" s="316"/>
      <c r="F6096" s="316"/>
      <c r="G6096" s="316"/>
      <c r="H6096" s="316"/>
      <c r="I6096" s="316" t="s">
        <v>658</v>
      </c>
      <c r="J6096" s="316" t="s">
        <v>350</v>
      </c>
      <c r="K6096" s="36"/>
      <c r="L6096" s="317"/>
      <c r="M6096" s="317"/>
      <c r="N6096" s="36"/>
      <c r="O6096" s="317"/>
      <c r="P6096" s="317"/>
      <c r="Q6096" s="36"/>
      <c r="R6096" s="317"/>
      <c r="S6096" s="317"/>
      <c r="BA6096" s="395">
        <v>1</v>
      </c>
      <c r="BB6096" s="396" t="s">
        <v>861</v>
      </c>
      <c r="BC6096">
        <f t="shared" si="526"/>
        <v>0</v>
      </c>
      <c r="BD6096" t="str">
        <f t="shared" si="527"/>
        <v>NAoMe_initial_final_who_ps</v>
      </c>
      <c r="BE6096" s="397" t="s">
        <v>862</v>
      </c>
      <c r="BF6096" t="str">
        <f t="shared" si="528"/>
        <v>WHO PS 4</v>
      </c>
      <c r="BG6096">
        <f t="shared" si="529"/>
        <v>0</v>
      </c>
      <c r="BH6096" s="398">
        <f t="shared" si="530"/>
        <v>0</v>
      </c>
      <c r="BO6096" s="33"/>
    </row>
    <row r="6097" spans="1:67">
      <c r="A6097" s="316" t="s">
        <v>27</v>
      </c>
      <c r="E6097" s="316"/>
      <c r="F6097" s="316"/>
      <c r="G6097" s="316"/>
      <c r="H6097" s="316"/>
      <c r="I6097" s="316" t="s">
        <v>658</v>
      </c>
      <c r="J6097" s="316" t="s">
        <v>346</v>
      </c>
      <c r="K6097" s="36"/>
      <c r="L6097" s="317"/>
      <c r="M6097" s="317"/>
      <c r="N6097" s="36"/>
      <c r="O6097" s="317"/>
      <c r="P6097" s="317"/>
      <c r="Q6097" s="36"/>
      <c r="R6097" s="317"/>
      <c r="S6097" s="317"/>
      <c r="BA6097" s="395">
        <v>1</v>
      </c>
      <c r="BB6097" s="396" t="s">
        <v>861</v>
      </c>
      <c r="BC6097">
        <f t="shared" si="526"/>
        <v>0</v>
      </c>
      <c r="BD6097" t="str">
        <f t="shared" si="527"/>
        <v>NAoMe_initial_final_who_ps</v>
      </c>
      <c r="BE6097" s="397" t="s">
        <v>862</v>
      </c>
      <c r="BF6097" t="str">
        <f t="shared" si="528"/>
        <v>WHO PS 0</v>
      </c>
      <c r="BG6097">
        <f t="shared" si="529"/>
        <v>0</v>
      </c>
      <c r="BH6097" s="398">
        <f t="shared" si="530"/>
        <v>0</v>
      </c>
      <c r="BO6097" s="33"/>
    </row>
    <row r="6098" spans="1:67">
      <c r="A6098" s="316" t="s">
        <v>27</v>
      </c>
      <c r="E6098" s="316"/>
      <c r="F6098" s="316"/>
      <c r="G6098" s="316"/>
      <c r="H6098" s="316"/>
      <c r="I6098" s="316" t="s">
        <v>658</v>
      </c>
      <c r="J6098" s="316" t="s">
        <v>347</v>
      </c>
      <c r="K6098" s="36"/>
      <c r="L6098" s="317"/>
      <c r="M6098" s="317"/>
      <c r="N6098" s="36"/>
      <c r="O6098" s="317"/>
      <c r="P6098" s="317"/>
      <c r="Q6098" s="36"/>
      <c r="R6098" s="317"/>
      <c r="S6098" s="317"/>
      <c r="BA6098" s="395">
        <v>1</v>
      </c>
      <c r="BB6098" s="396" t="s">
        <v>861</v>
      </c>
      <c r="BC6098">
        <f t="shared" si="526"/>
        <v>0</v>
      </c>
      <c r="BD6098" t="str">
        <f t="shared" si="527"/>
        <v>NAoMe_initial_final_who_ps</v>
      </c>
      <c r="BE6098" s="397" t="s">
        <v>862</v>
      </c>
      <c r="BF6098" t="str">
        <f t="shared" si="528"/>
        <v>WHO PS 1</v>
      </c>
      <c r="BG6098">
        <f t="shared" si="529"/>
        <v>0</v>
      </c>
      <c r="BH6098" s="398">
        <f t="shared" si="530"/>
        <v>0</v>
      </c>
      <c r="BO6098" s="33"/>
    </row>
    <row r="6099" spans="1:67">
      <c r="A6099" s="316" t="s">
        <v>27</v>
      </c>
      <c r="E6099" s="316"/>
      <c r="F6099" s="316"/>
      <c r="G6099" s="316"/>
      <c r="H6099" s="316"/>
      <c r="I6099" s="316" t="s">
        <v>658</v>
      </c>
      <c r="J6099" s="316" t="s">
        <v>348</v>
      </c>
      <c r="K6099" s="36"/>
      <c r="L6099" s="317"/>
      <c r="M6099" s="317"/>
      <c r="N6099" s="36"/>
      <c r="O6099" s="317"/>
      <c r="P6099" s="317"/>
      <c r="Q6099" s="36"/>
      <c r="R6099" s="317"/>
      <c r="S6099" s="317"/>
      <c r="BA6099" s="395">
        <v>1</v>
      </c>
      <c r="BB6099" s="396" t="s">
        <v>861</v>
      </c>
      <c r="BC6099">
        <f t="shared" si="526"/>
        <v>0</v>
      </c>
      <c r="BD6099" t="str">
        <f t="shared" si="527"/>
        <v>NAoMe_initial_final_who_ps</v>
      </c>
      <c r="BE6099" s="397" t="s">
        <v>862</v>
      </c>
      <c r="BF6099" t="str">
        <f t="shared" si="528"/>
        <v>WHO PS 2</v>
      </c>
      <c r="BG6099">
        <f t="shared" si="529"/>
        <v>0</v>
      </c>
      <c r="BH6099" s="398">
        <f t="shared" si="530"/>
        <v>0</v>
      </c>
      <c r="BO6099" s="33"/>
    </row>
    <row r="6100" spans="1:67">
      <c r="A6100" s="316" t="s">
        <v>27</v>
      </c>
      <c r="E6100" s="316"/>
      <c r="F6100" s="316"/>
      <c r="G6100" s="316"/>
      <c r="H6100" s="316"/>
      <c r="I6100" s="316" t="s">
        <v>658</v>
      </c>
      <c r="J6100" s="316" t="s">
        <v>349</v>
      </c>
      <c r="K6100" s="36"/>
      <c r="L6100" s="317"/>
      <c r="M6100" s="317"/>
      <c r="N6100" s="36"/>
      <c r="O6100" s="317"/>
      <c r="P6100" s="317"/>
      <c r="Q6100" s="36"/>
      <c r="R6100" s="317"/>
      <c r="S6100" s="317"/>
      <c r="BA6100" s="395">
        <v>1</v>
      </c>
      <c r="BB6100" s="396" t="s">
        <v>861</v>
      </c>
      <c r="BC6100">
        <f t="shared" si="526"/>
        <v>0</v>
      </c>
      <c r="BD6100" t="str">
        <f t="shared" si="527"/>
        <v>NAoMe_initial_final_who_ps</v>
      </c>
      <c r="BE6100" s="397" t="s">
        <v>862</v>
      </c>
      <c r="BF6100" t="str">
        <f t="shared" si="528"/>
        <v>WHO PS 3</v>
      </c>
      <c r="BG6100">
        <f t="shared" si="529"/>
        <v>0</v>
      </c>
      <c r="BH6100" s="398">
        <f t="shared" si="530"/>
        <v>0</v>
      </c>
      <c r="BO6100" s="33"/>
    </row>
    <row r="6101" spans="1:67">
      <c r="A6101" s="316" t="s">
        <v>27</v>
      </c>
      <c r="E6101" s="316"/>
      <c r="F6101" s="316"/>
      <c r="G6101" s="316"/>
      <c r="H6101" s="316"/>
      <c r="I6101" s="316" t="s">
        <v>658</v>
      </c>
      <c r="J6101" s="316" t="s">
        <v>350</v>
      </c>
      <c r="K6101" s="36"/>
      <c r="L6101" s="317"/>
      <c r="M6101" s="317"/>
      <c r="N6101" s="36"/>
      <c r="O6101" s="317"/>
      <c r="P6101" s="317"/>
      <c r="Q6101" s="36"/>
      <c r="R6101" s="317"/>
      <c r="S6101" s="317"/>
      <c r="BA6101" s="395">
        <v>1</v>
      </c>
      <c r="BB6101" s="396" t="s">
        <v>861</v>
      </c>
      <c r="BC6101">
        <f t="shared" si="526"/>
        <v>0</v>
      </c>
      <c r="BD6101" t="str">
        <f t="shared" si="527"/>
        <v>NAoMe_initial_final_who_ps</v>
      </c>
      <c r="BE6101" s="397" t="s">
        <v>862</v>
      </c>
      <c r="BF6101" t="str">
        <f t="shared" si="528"/>
        <v>WHO PS 4</v>
      </c>
      <c r="BG6101">
        <f t="shared" si="529"/>
        <v>0</v>
      </c>
      <c r="BH6101" s="398">
        <f t="shared" si="530"/>
        <v>0</v>
      </c>
      <c r="BO6101" s="33"/>
    </row>
    <row r="6102" spans="1:67">
      <c r="A6102" s="316" t="s">
        <v>27</v>
      </c>
      <c r="E6102" s="316"/>
      <c r="F6102" s="316"/>
      <c r="G6102" s="316"/>
      <c r="H6102" s="316"/>
      <c r="I6102" s="316" t="s">
        <v>658</v>
      </c>
      <c r="J6102" s="316" t="s">
        <v>346</v>
      </c>
      <c r="K6102" s="36"/>
      <c r="L6102" s="317"/>
      <c r="M6102" s="317"/>
      <c r="N6102" s="36"/>
      <c r="O6102" s="317"/>
      <c r="P6102" s="317"/>
      <c r="Q6102" s="36"/>
      <c r="R6102" s="317"/>
      <c r="S6102" s="317"/>
      <c r="BA6102" s="395">
        <v>1</v>
      </c>
      <c r="BB6102" s="396" t="s">
        <v>861</v>
      </c>
      <c r="BC6102">
        <f t="shared" si="526"/>
        <v>0</v>
      </c>
      <c r="BD6102" t="str">
        <f t="shared" si="527"/>
        <v>NAoMe_initial_final_who_ps</v>
      </c>
      <c r="BE6102" s="397" t="s">
        <v>862</v>
      </c>
      <c r="BF6102" t="str">
        <f t="shared" si="528"/>
        <v>WHO PS 0</v>
      </c>
      <c r="BG6102">
        <f t="shared" si="529"/>
        <v>0</v>
      </c>
      <c r="BH6102" s="398">
        <f t="shared" si="530"/>
        <v>0</v>
      </c>
      <c r="BO6102" s="33"/>
    </row>
    <row r="6103" spans="1:67">
      <c r="A6103" s="316" t="s">
        <v>27</v>
      </c>
      <c r="E6103" s="316"/>
      <c r="F6103" s="316"/>
      <c r="G6103" s="316"/>
      <c r="H6103" s="316"/>
      <c r="I6103" s="316" t="s">
        <v>658</v>
      </c>
      <c r="J6103" s="316" t="s">
        <v>347</v>
      </c>
      <c r="K6103" s="36"/>
      <c r="L6103" s="317"/>
      <c r="M6103" s="317"/>
      <c r="N6103" s="36"/>
      <c r="O6103" s="317"/>
      <c r="P6103" s="317"/>
      <c r="Q6103" s="36"/>
      <c r="R6103" s="317"/>
      <c r="S6103" s="317"/>
      <c r="BA6103" s="395">
        <v>1</v>
      </c>
      <c r="BB6103" s="396" t="s">
        <v>861</v>
      </c>
      <c r="BC6103">
        <f t="shared" si="526"/>
        <v>0</v>
      </c>
      <c r="BD6103" t="str">
        <f t="shared" si="527"/>
        <v>NAoMe_initial_final_who_ps</v>
      </c>
      <c r="BE6103" s="397" t="s">
        <v>862</v>
      </c>
      <c r="BF6103" t="str">
        <f t="shared" si="528"/>
        <v>WHO PS 1</v>
      </c>
      <c r="BG6103">
        <f t="shared" si="529"/>
        <v>0</v>
      </c>
      <c r="BH6103" s="398">
        <f t="shared" si="530"/>
        <v>0</v>
      </c>
      <c r="BO6103" s="33"/>
    </row>
    <row r="6104" spans="1:67">
      <c r="A6104" s="316" t="s">
        <v>27</v>
      </c>
      <c r="E6104" s="316"/>
      <c r="F6104" s="316"/>
      <c r="G6104" s="316"/>
      <c r="H6104" s="316"/>
      <c r="I6104" s="316" t="s">
        <v>658</v>
      </c>
      <c r="J6104" s="316" t="s">
        <v>348</v>
      </c>
      <c r="K6104" s="36"/>
      <c r="L6104" s="317"/>
      <c r="M6104" s="317"/>
      <c r="N6104" s="36"/>
      <c r="O6104" s="317"/>
      <c r="P6104" s="317"/>
      <c r="Q6104" s="36"/>
      <c r="R6104" s="317"/>
      <c r="S6104" s="317"/>
      <c r="BA6104" s="395">
        <v>1</v>
      </c>
      <c r="BB6104" s="396" t="s">
        <v>861</v>
      </c>
      <c r="BC6104">
        <f t="shared" si="526"/>
        <v>0</v>
      </c>
      <c r="BD6104" t="str">
        <f t="shared" si="527"/>
        <v>NAoMe_initial_final_who_ps</v>
      </c>
      <c r="BE6104" s="397" t="s">
        <v>862</v>
      </c>
      <c r="BF6104" t="str">
        <f t="shared" si="528"/>
        <v>WHO PS 2</v>
      </c>
      <c r="BG6104">
        <f t="shared" si="529"/>
        <v>0</v>
      </c>
      <c r="BH6104" s="398">
        <f t="shared" si="530"/>
        <v>0</v>
      </c>
      <c r="BO6104" s="33"/>
    </row>
    <row r="6105" spans="1:67">
      <c r="A6105" s="316" t="s">
        <v>27</v>
      </c>
      <c r="E6105" s="316"/>
      <c r="F6105" s="316"/>
      <c r="G6105" s="316"/>
      <c r="H6105" s="316"/>
      <c r="I6105" s="316" t="s">
        <v>658</v>
      </c>
      <c r="J6105" s="316" t="s">
        <v>349</v>
      </c>
      <c r="K6105" s="36"/>
      <c r="L6105" s="317"/>
      <c r="M6105" s="317"/>
      <c r="N6105" s="36"/>
      <c r="O6105" s="317"/>
      <c r="P6105" s="317"/>
      <c r="Q6105" s="36"/>
      <c r="R6105" s="317"/>
      <c r="S6105" s="317"/>
      <c r="BA6105" s="395">
        <v>1</v>
      </c>
      <c r="BB6105" s="396" t="s">
        <v>861</v>
      </c>
      <c r="BC6105">
        <f t="shared" si="526"/>
        <v>0</v>
      </c>
      <c r="BD6105" t="str">
        <f t="shared" si="527"/>
        <v>NAoMe_initial_final_who_ps</v>
      </c>
      <c r="BE6105" s="397" t="s">
        <v>862</v>
      </c>
      <c r="BF6105" t="str">
        <f t="shared" si="528"/>
        <v>WHO PS 3</v>
      </c>
      <c r="BG6105">
        <f t="shared" si="529"/>
        <v>0</v>
      </c>
      <c r="BH6105" s="398">
        <f t="shared" si="530"/>
        <v>0</v>
      </c>
      <c r="BO6105" s="33"/>
    </row>
    <row r="6106" spans="1:67">
      <c r="A6106" s="316" t="s">
        <v>27</v>
      </c>
      <c r="E6106" s="316"/>
      <c r="F6106" s="316"/>
      <c r="G6106" s="316"/>
      <c r="H6106" s="316"/>
      <c r="I6106" s="316" t="s">
        <v>658</v>
      </c>
      <c r="J6106" s="316" t="s">
        <v>350</v>
      </c>
      <c r="K6106" s="36"/>
      <c r="L6106" s="317"/>
      <c r="M6106" s="317"/>
      <c r="N6106" s="36"/>
      <c r="O6106" s="317"/>
      <c r="P6106" s="317"/>
      <c r="Q6106" s="36"/>
      <c r="R6106" s="317"/>
      <c r="S6106" s="317"/>
      <c r="BA6106" s="395">
        <v>1</v>
      </c>
      <c r="BB6106" s="396" t="s">
        <v>861</v>
      </c>
      <c r="BC6106">
        <f t="shared" si="526"/>
        <v>0</v>
      </c>
      <c r="BD6106" t="str">
        <f t="shared" si="527"/>
        <v>NAoMe_initial_final_who_ps</v>
      </c>
      <c r="BE6106" s="397" t="s">
        <v>862</v>
      </c>
      <c r="BF6106" t="str">
        <f t="shared" si="528"/>
        <v>WHO PS 4</v>
      </c>
      <c r="BG6106">
        <f t="shared" si="529"/>
        <v>0</v>
      </c>
      <c r="BH6106" s="398">
        <f t="shared" si="530"/>
        <v>0</v>
      </c>
      <c r="BO6106" s="33"/>
    </row>
    <row r="6107" spans="1:67">
      <c r="A6107" s="316" t="s">
        <v>27</v>
      </c>
      <c r="E6107" s="316"/>
      <c r="F6107" s="316"/>
      <c r="G6107" s="316"/>
      <c r="H6107" s="316"/>
      <c r="I6107" s="316" t="s">
        <v>658</v>
      </c>
      <c r="J6107" s="316" t="s">
        <v>346</v>
      </c>
      <c r="K6107" s="36"/>
      <c r="L6107" s="317"/>
      <c r="M6107" s="317"/>
      <c r="N6107" s="36"/>
      <c r="O6107" s="317"/>
      <c r="P6107" s="317"/>
      <c r="Q6107" s="36"/>
      <c r="R6107" s="317"/>
      <c r="S6107" s="317"/>
      <c r="BA6107" s="395">
        <v>1</v>
      </c>
      <c r="BB6107" s="396" t="s">
        <v>861</v>
      </c>
      <c r="BC6107">
        <f t="shared" si="526"/>
        <v>0</v>
      </c>
      <c r="BD6107" t="str">
        <f t="shared" si="527"/>
        <v>NAoMe_initial_final_who_ps</v>
      </c>
      <c r="BE6107" s="397" t="s">
        <v>862</v>
      </c>
      <c r="BF6107" t="str">
        <f t="shared" si="528"/>
        <v>WHO PS 0</v>
      </c>
      <c r="BG6107">
        <f t="shared" si="529"/>
        <v>0</v>
      </c>
      <c r="BH6107" s="398">
        <f t="shared" si="530"/>
        <v>0</v>
      </c>
      <c r="BO6107" s="33"/>
    </row>
    <row r="6108" spans="1:67">
      <c r="A6108" s="316" t="s">
        <v>27</v>
      </c>
      <c r="E6108" s="316"/>
      <c r="F6108" s="316"/>
      <c r="G6108" s="316"/>
      <c r="H6108" s="316"/>
      <c r="I6108" s="316" t="s">
        <v>658</v>
      </c>
      <c r="J6108" s="316" t="s">
        <v>347</v>
      </c>
      <c r="K6108" s="36"/>
      <c r="L6108" s="317"/>
      <c r="M6108" s="317"/>
      <c r="N6108" s="36"/>
      <c r="O6108" s="317"/>
      <c r="P6108" s="317"/>
      <c r="Q6108" s="36"/>
      <c r="R6108" s="317"/>
      <c r="S6108" s="317"/>
      <c r="BA6108" s="395">
        <v>1</v>
      </c>
      <c r="BB6108" s="396" t="s">
        <v>861</v>
      </c>
      <c r="BC6108">
        <f t="shared" si="526"/>
        <v>0</v>
      </c>
      <c r="BD6108" t="str">
        <f t="shared" si="527"/>
        <v>NAoMe_initial_final_who_ps</v>
      </c>
      <c r="BE6108" s="397" t="s">
        <v>862</v>
      </c>
      <c r="BF6108" t="str">
        <f t="shared" si="528"/>
        <v>WHO PS 1</v>
      </c>
      <c r="BG6108">
        <f t="shared" si="529"/>
        <v>0</v>
      </c>
      <c r="BH6108" s="398">
        <f t="shared" si="530"/>
        <v>0</v>
      </c>
      <c r="BO6108" s="33"/>
    </row>
    <row r="6109" spans="1:67">
      <c r="A6109" s="316" t="s">
        <v>27</v>
      </c>
      <c r="E6109" s="316"/>
      <c r="F6109" s="316"/>
      <c r="G6109" s="316"/>
      <c r="H6109" s="316"/>
      <c r="I6109" s="316" t="s">
        <v>658</v>
      </c>
      <c r="J6109" s="316" t="s">
        <v>348</v>
      </c>
      <c r="K6109" s="36"/>
      <c r="L6109" s="317"/>
      <c r="M6109" s="317"/>
      <c r="N6109" s="36"/>
      <c r="O6109" s="317"/>
      <c r="P6109" s="317"/>
      <c r="Q6109" s="36"/>
      <c r="R6109" s="317"/>
      <c r="S6109" s="317"/>
      <c r="BA6109" s="395">
        <v>1</v>
      </c>
      <c r="BB6109" s="396" t="s">
        <v>861</v>
      </c>
      <c r="BC6109">
        <f t="shared" si="526"/>
        <v>0</v>
      </c>
      <c r="BD6109" t="str">
        <f t="shared" si="527"/>
        <v>NAoMe_initial_final_who_ps</v>
      </c>
      <c r="BE6109" s="397" t="s">
        <v>862</v>
      </c>
      <c r="BF6109" t="str">
        <f t="shared" si="528"/>
        <v>WHO PS 2</v>
      </c>
      <c r="BG6109">
        <f t="shared" si="529"/>
        <v>0</v>
      </c>
      <c r="BH6109" s="398">
        <f t="shared" si="530"/>
        <v>0</v>
      </c>
      <c r="BO6109" s="33"/>
    </row>
    <row r="6110" spans="1:67">
      <c r="A6110" s="316" t="s">
        <v>27</v>
      </c>
      <c r="E6110" s="316"/>
      <c r="F6110" s="316"/>
      <c r="G6110" s="316"/>
      <c r="H6110" s="316"/>
      <c r="I6110" s="316" t="s">
        <v>658</v>
      </c>
      <c r="J6110" s="316" t="s">
        <v>349</v>
      </c>
      <c r="K6110" s="36"/>
      <c r="L6110" s="317"/>
      <c r="M6110" s="317"/>
      <c r="N6110" s="36"/>
      <c r="O6110" s="317"/>
      <c r="P6110" s="317"/>
      <c r="Q6110" s="36"/>
      <c r="R6110" s="317"/>
      <c r="S6110" s="317"/>
      <c r="BA6110" s="395">
        <v>1</v>
      </c>
      <c r="BB6110" s="396" t="s">
        <v>861</v>
      </c>
      <c r="BC6110">
        <f t="shared" si="526"/>
        <v>0</v>
      </c>
      <c r="BD6110" t="str">
        <f t="shared" si="527"/>
        <v>NAoMe_initial_final_who_ps</v>
      </c>
      <c r="BE6110" s="397" t="s">
        <v>862</v>
      </c>
      <c r="BF6110" t="str">
        <f t="shared" si="528"/>
        <v>WHO PS 3</v>
      </c>
      <c r="BG6110">
        <f t="shared" si="529"/>
        <v>0</v>
      </c>
      <c r="BH6110" s="398">
        <f t="shared" si="530"/>
        <v>0</v>
      </c>
      <c r="BO6110" s="33"/>
    </row>
    <row r="6111" spans="1:67">
      <c r="A6111" s="316" t="s">
        <v>27</v>
      </c>
      <c r="E6111" s="316"/>
      <c r="F6111" s="316"/>
      <c r="G6111" s="316"/>
      <c r="H6111" s="316"/>
      <c r="I6111" s="316" t="s">
        <v>658</v>
      </c>
      <c r="J6111" s="316" t="s">
        <v>350</v>
      </c>
      <c r="K6111" s="36"/>
      <c r="L6111" s="317"/>
      <c r="M6111" s="317"/>
      <c r="N6111" s="36"/>
      <c r="O6111" s="317"/>
      <c r="P6111" s="317"/>
      <c r="Q6111" s="36"/>
      <c r="R6111" s="317"/>
      <c r="S6111" s="317"/>
      <c r="BA6111" s="395">
        <v>1</v>
      </c>
      <c r="BB6111" s="396" t="s">
        <v>861</v>
      </c>
      <c r="BC6111">
        <f t="shared" si="526"/>
        <v>0</v>
      </c>
      <c r="BD6111" t="str">
        <f t="shared" si="527"/>
        <v>NAoMe_initial_final_who_ps</v>
      </c>
      <c r="BE6111" s="397" t="s">
        <v>862</v>
      </c>
      <c r="BF6111" t="str">
        <f t="shared" si="528"/>
        <v>WHO PS 4</v>
      </c>
      <c r="BG6111">
        <f t="shared" si="529"/>
        <v>0</v>
      </c>
      <c r="BH6111" s="398">
        <f t="shared" si="530"/>
        <v>0</v>
      </c>
      <c r="BO6111" s="33"/>
    </row>
    <row r="6112" spans="1:67">
      <c r="A6112" s="316" t="s">
        <v>27</v>
      </c>
      <c r="E6112" s="316"/>
      <c r="F6112" s="316"/>
      <c r="G6112" s="316"/>
      <c r="H6112" s="316"/>
      <c r="I6112" s="316" t="s">
        <v>658</v>
      </c>
      <c r="J6112" s="316" t="s">
        <v>346</v>
      </c>
      <c r="K6112" s="36"/>
      <c r="L6112" s="317"/>
      <c r="M6112" s="317"/>
      <c r="N6112" s="36"/>
      <c r="O6112" s="317"/>
      <c r="P6112" s="317"/>
      <c r="Q6112" s="36"/>
      <c r="R6112" s="317"/>
      <c r="S6112" s="317"/>
      <c r="BA6112" s="395">
        <v>1</v>
      </c>
      <c r="BB6112" s="396" t="s">
        <v>861</v>
      </c>
      <c r="BC6112">
        <f t="shared" si="526"/>
        <v>0</v>
      </c>
      <c r="BD6112" t="str">
        <f t="shared" si="527"/>
        <v>NAoMe_initial_final_who_ps</v>
      </c>
      <c r="BE6112" s="397" t="s">
        <v>862</v>
      </c>
      <c r="BF6112" t="str">
        <f t="shared" si="528"/>
        <v>WHO PS 0</v>
      </c>
      <c r="BG6112">
        <f t="shared" si="529"/>
        <v>0</v>
      </c>
      <c r="BH6112" s="398">
        <f t="shared" si="530"/>
        <v>0</v>
      </c>
      <c r="BO6112" s="33"/>
    </row>
    <row r="6113" spans="1:67">
      <c r="A6113" s="316" t="s">
        <v>27</v>
      </c>
      <c r="E6113" s="316"/>
      <c r="F6113" s="316"/>
      <c r="G6113" s="316"/>
      <c r="H6113" s="316"/>
      <c r="I6113" s="316" t="s">
        <v>658</v>
      </c>
      <c r="J6113" s="316" t="s">
        <v>347</v>
      </c>
      <c r="K6113" s="36"/>
      <c r="L6113" s="317"/>
      <c r="M6113" s="317"/>
      <c r="N6113" s="36"/>
      <c r="O6113" s="317"/>
      <c r="P6113" s="317"/>
      <c r="Q6113" s="36"/>
      <c r="R6113" s="317"/>
      <c r="S6113" s="317"/>
      <c r="BA6113" s="395">
        <v>1</v>
      </c>
      <c r="BB6113" s="396" t="s">
        <v>861</v>
      </c>
      <c r="BC6113">
        <f t="shared" si="526"/>
        <v>0</v>
      </c>
      <c r="BD6113" t="str">
        <f t="shared" si="527"/>
        <v>NAoMe_initial_final_who_ps</v>
      </c>
      <c r="BE6113" s="397" t="s">
        <v>862</v>
      </c>
      <c r="BF6113" t="str">
        <f t="shared" si="528"/>
        <v>WHO PS 1</v>
      </c>
      <c r="BG6113">
        <f t="shared" si="529"/>
        <v>0</v>
      </c>
      <c r="BH6113" s="398">
        <f t="shared" si="530"/>
        <v>0</v>
      </c>
      <c r="BO6113" s="33"/>
    </row>
    <row r="6114" spans="1:67">
      <c r="A6114" s="316" t="s">
        <v>27</v>
      </c>
      <c r="E6114" s="316"/>
      <c r="F6114" s="316"/>
      <c r="G6114" s="316"/>
      <c r="H6114" s="316"/>
      <c r="I6114" s="316" t="s">
        <v>658</v>
      </c>
      <c r="J6114" s="316" t="s">
        <v>348</v>
      </c>
      <c r="K6114" s="36"/>
      <c r="L6114" s="317"/>
      <c r="M6114" s="317"/>
      <c r="N6114" s="36"/>
      <c r="O6114" s="317"/>
      <c r="P6114" s="317"/>
      <c r="Q6114" s="36"/>
      <c r="R6114" s="317"/>
      <c r="S6114" s="317"/>
      <c r="BA6114" s="395">
        <v>1</v>
      </c>
      <c r="BB6114" s="396" t="s">
        <v>861</v>
      </c>
      <c r="BC6114">
        <f t="shared" si="526"/>
        <v>0</v>
      </c>
      <c r="BD6114" t="str">
        <f t="shared" si="527"/>
        <v>NAoMe_initial_final_who_ps</v>
      </c>
      <c r="BE6114" s="397" t="s">
        <v>862</v>
      </c>
      <c r="BF6114" t="str">
        <f t="shared" si="528"/>
        <v>WHO PS 2</v>
      </c>
      <c r="BG6114">
        <f t="shared" si="529"/>
        <v>0</v>
      </c>
      <c r="BH6114" s="398">
        <f t="shared" si="530"/>
        <v>0</v>
      </c>
      <c r="BO6114" s="33"/>
    </row>
    <row r="6115" spans="1:67">
      <c r="A6115" s="316" t="s">
        <v>27</v>
      </c>
      <c r="E6115" s="316"/>
      <c r="F6115" s="316"/>
      <c r="G6115" s="316"/>
      <c r="H6115" s="316"/>
      <c r="I6115" s="316" t="s">
        <v>658</v>
      </c>
      <c r="J6115" s="316" t="s">
        <v>349</v>
      </c>
      <c r="K6115" s="36"/>
      <c r="L6115" s="317"/>
      <c r="M6115" s="317"/>
      <c r="N6115" s="36"/>
      <c r="O6115" s="317"/>
      <c r="P6115" s="317"/>
      <c r="Q6115" s="36"/>
      <c r="R6115" s="317"/>
      <c r="S6115" s="317"/>
      <c r="BA6115" s="395">
        <v>1</v>
      </c>
      <c r="BB6115" s="396" t="s">
        <v>861</v>
      </c>
      <c r="BC6115">
        <f t="shared" si="526"/>
        <v>0</v>
      </c>
      <c r="BD6115" t="str">
        <f t="shared" si="527"/>
        <v>NAoMe_initial_final_who_ps</v>
      </c>
      <c r="BE6115" s="397" t="s">
        <v>862</v>
      </c>
      <c r="BF6115" t="str">
        <f t="shared" si="528"/>
        <v>WHO PS 3</v>
      </c>
      <c r="BG6115">
        <f t="shared" si="529"/>
        <v>0</v>
      </c>
      <c r="BH6115" s="398">
        <f t="shared" si="530"/>
        <v>0</v>
      </c>
      <c r="BO6115" s="33"/>
    </row>
    <row r="6116" spans="1:67">
      <c r="A6116" s="316" t="s">
        <v>27</v>
      </c>
      <c r="E6116" s="316"/>
      <c r="F6116" s="316"/>
      <c r="G6116" s="316"/>
      <c r="H6116" s="316"/>
      <c r="I6116" s="316" t="s">
        <v>658</v>
      </c>
      <c r="J6116" s="316" t="s">
        <v>350</v>
      </c>
      <c r="K6116" s="36"/>
      <c r="L6116" s="317"/>
      <c r="M6116" s="317"/>
      <c r="N6116" s="36"/>
      <c r="O6116" s="317"/>
      <c r="P6116" s="317"/>
      <c r="Q6116" s="36"/>
      <c r="R6116" s="317"/>
      <c r="S6116" s="317"/>
      <c r="BA6116" s="395">
        <v>1</v>
      </c>
      <c r="BB6116" s="396" t="s">
        <v>861</v>
      </c>
      <c r="BC6116">
        <f t="shared" si="526"/>
        <v>0</v>
      </c>
      <c r="BD6116" t="str">
        <f t="shared" si="527"/>
        <v>NAoMe_initial_final_who_ps</v>
      </c>
      <c r="BE6116" s="397" t="s">
        <v>862</v>
      </c>
      <c r="BF6116" t="str">
        <f t="shared" si="528"/>
        <v>WHO PS 4</v>
      </c>
      <c r="BG6116">
        <f t="shared" si="529"/>
        <v>0</v>
      </c>
      <c r="BH6116" s="398">
        <f t="shared" si="530"/>
        <v>0</v>
      </c>
      <c r="BO6116" s="33"/>
    </row>
    <row r="6117" spans="1:67">
      <c r="A6117" s="316" t="s">
        <v>27</v>
      </c>
      <c r="E6117" s="316"/>
      <c r="F6117" s="316"/>
      <c r="G6117" s="316"/>
      <c r="H6117" s="316"/>
      <c r="I6117" s="316" t="s">
        <v>658</v>
      </c>
      <c r="J6117" s="316" t="s">
        <v>346</v>
      </c>
      <c r="K6117" s="36"/>
      <c r="L6117" s="317"/>
      <c r="M6117" s="317"/>
      <c r="N6117" s="36"/>
      <c r="O6117" s="317"/>
      <c r="P6117" s="317"/>
      <c r="Q6117" s="36"/>
      <c r="R6117" s="317"/>
      <c r="S6117" s="317"/>
      <c r="BA6117" s="395">
        <v>1</v>
      </c>
      <c r="BB6117" s="396" t="s">
        <v>861</v>
      </c>
      <c r="BC6117">
        <f t="shared" si="526"/>
        <v>0</v>
      </c>
      <c r="BD6117" t="str">
        <f t="shared" si="527"/>
        <v>NAoMe_initial_final_who_ps</v>
      </c>
      <c r="BE6117" s="397" t="s">
        <v>862</v>
      </c>
      <c r="BF6117" t="str">
        <f t="shared" si="528"/>
        <v>WHO PS 0</v>
      </c>
      <c r="BG6117">
        <f t="shared" si="529"/>
        <v>0</v>
      </c>
      <c r="BH6117" s="398">
        <f t="shared" si="530"/>
        <v>0</v>
      </c>
      <c r="BO6117" s="33"/>
    </row>
    <row r="6118" spans="1:67">
      <c r="A6118" s="316" t="s">
        <v>27</v>
      </c>
      <c r="E6118" s="316"/>
      <c r="F6118" s="316"/>
      <c r="G6118" s="316"/>
      <c r="H6118" s="316"/>
      <c r="I6118" s="316" t="s">
        <v>658</v>
      </c>
      <c r="J6118" s="316" t="s">
        <v>347</v>
      </c>
      <c r="K6118" s="36"/>
      <c r="L6118" s="317"/>
      <c r="M6118" s="317"/>
      <c r="N6118" s="36"/>
      <c r="O6118" s="317"/>
      <c r="P6118" s="317"/>
      <c r="Q6118" s="36"/>
      <c r="R6118" s="317"/>
      <c r="S6118" s="317"/>
      <c r="BA6118" s="395">
        <v>1</v>
      </c>
      <c r="BB6118" s="396" t="s">
        <v>861</v>
      </c>
      <c r="BC6118">
        <f t="shared" si="526"/>
        <v>0</v>
      </c>
      <c r="BD6118" t="str">
        <f t="shared" si="527"/>
        <v>NAoMe_initial_final_who_ps</v>
      </c>
      <c r="BE6118" s="397" t="s">
        <v>862</v>
      </c>
      <c r="BF6118" t="str">
        <f t="shared" si="528"/>
        <v>WHO PS 1</v>
      </c>
      <c r="BG6118">
        <f t="shared" si="529"/>
        <v>0</v>
      </c>
      <c r="BH6118" s="398">
        <f t="shared" si="530"/>
        <v>0</v>
      </c>
      <c r="BO6118" s="33"/>
    </row>
    <row r="6119" spans="1:67">
      <c r="A6119" s="316" t="s">
        <v>27</v>
      </c>
      <c r="E6119" s="316"/>
      <c r="F6119" s="316"/>
      <c r="G6119" s="316"/>
      <c r="H6119" s="316"/>
      <c r="I6119" s="316" t="s">
        <v>658</v>
      </c>
      <c r="J6119" s="316" t="s">
        <v>348</v>
      </c>
      <c r="K6119" s="36"/>
      <c r="L6119" s="317"/>
      <c r="M6119" s="317"/>
      <c r="N6119" s="36"/>
      <c r="O6119" s="317"/>
      <c r="P6119" s="317"/>
      <c r="Q6119" s="36"/>
      <c r="R6119" s="317"/>
      <c r="S6119" s="317"/>
      <c r="BA6119" s="395">
        <v>1</v>
      </c>
      <c r="BB6119" s="396" t="s">
        <v>861</v>
      </c>
      <c r="BC6119">
        <f t="shared" si="526"/>
        <v>0</v>
      </c>
      <c r="BD6119" t="str">
        <f t="shared" si="527"/>
        <v>NAoMe_initial_final_who_ps</v>
      </c>
      <c r="BE6119" s="397" t="s">
        <v>862</v>
      </c>
      <c r="BF6119" t="str">
        <f t="shared" si="528"/>
        <v>WHO PS 2</v>
      </c>
      <c r="BG6119">
        <f t="shared" si="529"/>
        <v>0</v>
      </c>
      <c r="BH6119" s="398">
        <f t="shared" si="530"/>
        <v>0</v>
      </c>
      <c r="BO6119" s="33"/>
    </row>
    <row r="6120" spans="1:67">
      <c r="A6120" s="316" t="s">
        <v>27</v>
      </c>
      <c r="E6120" s="316"/>
      <c r="F6120" s="316"/>
      <c r="G6120" s="316"/>
      <c r="H6120" s="316"/>
      <c r="I6120" s="316" t="s">
        <v>658</v>
      </c>
      <c r="J6120" s="316" t="s">
        <v>349</v>
      </c>
      <c r="K6120" s="36"/>
      <c r="L6120" s="317"/>
      <c r="M6120" s="317"/>
      <c r="N6120" s="36"/>
      <c r="O6120" s="317"/>
      <c r="P6120" s="317"/>
      <c r="Q6120" s="36"/>
      <c r="R6120" s="317"/>
      <c r="S6120" s="317"/>
      <c r="BA6120" s="395">
        <v>1</v>
      </c>
      <c r="BB6120" s="396" t="s">
        <v>861</v>
      </c>
      <c r="BC6120">
        <f t="shared" si="526"/>
        <v>0</v>
      </c>
      <c r="BD6120" t="str">
        <f t="shared" si="527"/>
        <v>NAoMe_initial_final_who_ps</v>
      </c>
      <c r="BE6120" s="397" t="s">
        <v>862</v>
      </c>
      <c r="BF6120" t="str">
        <f t="shared" si="528"/>
        <v>WHO PS 3</v>
      </c>
      <c r="BG6120">
        <f t="shared" si="529"/>
        <v>0</v>
      </c>
      <c r="BH6120" s="398">
        <f t="shared" si="530"/>
        <v>0</v>
      </c>
      <c r="BO6120" s="33"/>
    </row>
    <row r="6121" spans="1:67">
      <c r="A6121" s="316" t="s">
        <v>27</v>
      </c>
      <c r="E6121" s="316"/>
      <c r="F6121" s="316"/>
      <c r="G6121" s="316"/>
      <c r="H6121" s="316"/>
      <c r="I6121" s="316" t="s">
        <v>658</v>
      </c>
      <c r="J6121" s="316" t="s">
        <v>350</v>
      </c>
      <c r="K6121" s="36"/>
      <c r="L6121" s="317"/>
      <c r="M6121" s="317"/>
      <c r="N6121" s="36"/>
      <c r="O6121" s="317"/>
      <c r="P6121" s="317"/>
      <c r="Q6121" s="36"/>
      <c r="R6121" s="317"/>
      <c r="S6121" s="317"/>
      <c r="BA6121" s="395">
        <v>1</v>
      </c>
      <c r="BB6121" s="396" t="s">
        <v>861</v>
      </c>
      <c r="BC6121">
        <f t="shared" si="526"/>
        <v>0</v>
      </c>
      <c r="BD6121" t="str">
        <f t="shared" si="527"/>
        <v>NAoMe_initial_final_who_ps</v>
      </c>
      <c r="BE6121" s="397" t="s">
        <v>862</v>
      </c>
      <c r="BF6121" t="str">
        <f t="shared" si="528"/>
        <v>WHO PS 4</v>
      </c>
      <c r="BG6121">
        <f t="shared" si="529"/>
        <v>0</v>
      </c>
      <c r="BH6121" s="398">
        <f t="shared" si="530"/>
        <v>0</v>
      </c>
      <c r="BO6121" s="33"/>
    </row>
    <row r="6122" spans="1:67">
      <c r="A6122" s="316" t="s">
        <v>27</v>
      </c>
      <c r="E6122" s="316"/>
      <c r="F6122" s="316"/>
      <c r="G6122" s="316"/>
      <c r="H6122" s="316"/>
      <c r="I6122" s="316" t="s">
        <v>658</v>
      </c>
      <c r="J6122" s="316" t="s">
        <v>346</v>
      </c>
      <c r="K6122" s="36"/>
      <c r="L6122" s="317"/>
      <c r="M6122" s="317"/>
      <c r="N6122" s="36"/>
      <c r="O6122" s="317"/>
      <c r="P6122" s="317"/>
      <c r="Q6122" s="36"/>
      <c r="R6122" s="317"/>
      <c r="S6122" s="317"/>
      <c r="BA6122" s="395">
        <v>1</v>
      </c>
      <c r="BB6122" s="396" t="s">
        <v>861</v>
      </c>
      <c r="BC6122">
        <f t="shared" si="526"/>
        <v>0</v>
      </c>
      <c r="BD6122" t="str">
        <f t="shared" si="527"/>
        <v>NAoMe_initial_final_who_ps</v>
      </c>
      <c r="BE6122" s="397" t="s">
        <v>862</v>
      </c>
      <c r="BF6122" t="str">
        <f t="shared" si="528"/>
        <v>WHO PS 0</v>
      </c>
      <c r="BG6122">
        <f t="shared" si="529"/>
        <v>0</v>
      </c>
      <c r="BH6122" s="398">
        <f t="shared" si="530"/>
        <v>0</v>
      </c>
      <c r="BO6122" s="33"/>
    </row>
    <row r="6123" spans="1:67">
      <c r="A6123" s="316" t="s">
        <v>27</v>
      </c>
      <c r="E6123" s="316"/>
      <c r="F6123" s="318"/>
      <c r="G6123" s="318"/>
      <c r="H6123" s="318"/>
      <c r="I6123" s="316" t="s">
        <v>658</v>
      </c>
      <c r="J6123" s="316" t="s">
        <v>347</v>
      </c>
      <c r="K6123" s="36"/>
      <c r="L6123" s="317"/>
      <c r="M6123" s="317"/>
      <c r="N6123" s="36"/>
      <c r="O6123" s="317"/>
      <c r="P6123" s="317"/>
      <c r="Q6123" s="36"/>
      <c r="R6123" s="317"/>
      <c r="S6123" s="317"/>
      <c r="BA6123" s="395">
        <v>1</v>
      </c>
      <c r="BB6123" s="396" t="s">
        <v>861</v>
      </c>
      <c r="BC6123">
        <f t="shared" si="526"/>
        <v>0</v>
      </c>
      <c r="BD6123" t="str">
        <f t="shared" si="527"/>
        <v>NAoMe_initial_final_who_ps</v>
      </c>
      <c r="BE6123" s="397" t="s">
        <v>862</v>
      </c>
      <c r="BF6123" t="str">
        <f t="shared" si="528"/>
        <v>WHO PS 1</v>
      </c>
      <c r="BG6123">
        <f t="shared" si="529"/>
        <v>0</v>
      </c>
      <c r="BH6123" s="398">
        <f t="shared" si="530"/>
        <v>0</v>
      </c>
      <c r="BO6123" s="33"/>
    </row>
    <row r="6124" spans="1:67">
      <c r="A6124" s="316" t="s">
        <v>27</v>
      </c>
      <c r="E6124" s="316"/>
      <c r="F6124" s="316"/>
      <c r="G6124" s="316"/>
      <c r="H6124" s="316"/>
      <c r="I6124" s="316" t="s">
        <v>658</v>
      </c>
      <c r="J6124" s="316" t="s">
        <v>348</v>
      </c>
      <c r="K6124" s="36"/>
      <c r="L6124" s="317"/>
      <c r="M6124" s="317"/>
      <c r="N6124" s="36"/>
      <c r="O6124" s="317"/>
      <c r="P6124" s="317"/>
      <c r="Q6124" s="36"/>
      <c r="R6124" s="317"/>
      <c r="S6124" s="317"/>
      <c r="BA6124" s="395">
        <v>1</v>
      </c>
      <c r="BB6124" s="396" t="s">
        <v>861</v>
      </c>
      <c r="BC6124">
        <f t="shared" si="526"/>
        <v>0</v>
      </c>
      <c r="BD6124" t="str">
        <f t="shared" si="527"/>
        <v>NAoMe_initial_final_who_ps</v>
      </c>
      <c r="BE6124" s="397" t="s">
        <v>862</v>
      </c>
      <c r="BF6124" t="str">
        <f t="shared" si="528"/>
        <v>WHO PS 2</v>
      </c>
      <c r="BG6124">
        <f t="shared" si="529"/>
        <v>0</v>
      </c>
      <c r="BH6124" s="398">
        <f t="shared" si="530"/>
        <v>0</v>
      </c>
      <c r="BO6124" s="33"/>
    </row>
    <row r="6125" spans="1:67">
      <c r="A6125" s="316" t="s">
        <v>27</v>
      </c>
      <c r="E6125" s="316"/>
      <c r="F6125" s="316"/>
      <c r="G6125" s="316"/>
      <c r="H6125" s="316"/>
      <c r="I6125" s="316" t="s">
        <v>658</v>
      </c>
      <c r="J6125" s="316" t="s">
        <v>349</v>
      </c>
      <c r="K6125" s="36"/>
      <c r="L6125" s="317"/>
      <c r="M6125" s="317"/>
      <c r="N6125" s="36"/>
      <c r="O6125" s="317"/>
      <c r="P6125" s="317"/>
      <c r="Q6125" s="36"/>
      <c r="R6125" s="317"/>
      <c r="S6125" s="317"/>
      <c r="BA6125" s="395">
        <v>1</v>
      </c>
      <c r="BB6125" s="396" t="s">
        <v>861</v>
      </c>
      <c r="BC6125">
        <f t="shared" si="526"/>
        <v>0</v>
      </c>
      <c r="BD6125" t="str">
        <f t="shared" si="527"/>
        <v>NAoMe_initial_final_who_ps</v>
      </c>
      <c r="BE6125" s="397" t="s">
        <v>862</v>
      </c>
      <c r="BF6125" t="str">
        <f t="shared" si="528"/>
        <v>WHO PS 3</v>
      </c>
      <c r="BG6125">
        <f t="shared" si="529"/>
        <v>0</v>
      </c>
      <c r="BH6125" s="398">
        <f t="shared" si="530"/>
        <v>0</v>
      </c>
      <c r="BO6125" s="33"/>
    </row>
    <row r="6126" spans="1:67">
      <c r="A6126" s="316" t="s">
        <v>27</v>
      </c>
      <c r="E6126" s="316"/>
      <c r="F6126" s="316"/>
      <c r="G6126" s="316"/>
      <c r="H6126" s="316"/>
      <c r="I6126" s="316" t="s">
        <v>658</v>
      </c>
      <c r="J6126" s="316" t="s">
        <v>350</v>
      </c>
      <c r="K6126" s="36"/>
      <c r="L6126" s="317"/>
      <c r="M6126" s="317"/>
      <c r="N6126" s="36"/>
      <c r="O6126" s="317"/>
      <c r="P6126" s="317"/>
      <c r="Q6126" s="36"/>
      <c r="R6126" s="317"/>
      <c r="S6126" s="317"/>
      <c r="BA6126" s="395">
        <v>1</v>
      </c>
      <c r="BB6126" s="396" t="s">
        <v>861</v>
      </c>
      <c r="BC6126">
        <f t="shared" si="526"/>
        <v>0</v>
      </c>
      <c r="BD6126" t="str">
        <f t="shared" si="527"/>
        <v>NAoMe_initial_final_who_ps</v>
      </c>
      <c r="BE6126" s="397" t="s">
        <v>862</v>
      </c>
      <c r="BF6126" t="str">
        <f t="shared" si="528"/>
        <v>WHO PS 4</v>
      </c>
      <c r="BG6126">
        <f t="shared" si="529"/>
        <v>0</v>
      </c>
      <c r="BH6126" s="398">
        <f t="shared" si="530"/>
        <v>0</v>
      </c>
      <c r="BO6126" s="33"/>
    </row>
    <row r="6127" spans="1:67">
      <c r="A6127" s="316" t="s">
        <v>27</v>
      </c>
      <c r="E6127" s="316"/>
      <c r="F6127" s="316"/>
      <c r="G6127" s="316"/>
      <c r="H6127" s="316"/>
      <c r="I6127" s="316" t="s">
        <v>658</v>
      </c>
      <c r="J6127" s="316" t="s">
        <v>346</v>
      </c>
      <c r="K6127" s="36"/>
      <c r="L6127" s="317"/>
      <c r="M6127" s="317"/>
      <c r="N6127" s="36"/>
      <c r="O6127" s="317"/>
      <c r="P6127" s="317"/>
      <c r="Q6127" s="36"/>
      <c r="R6127" s="317"/>
      <c r="S6127" s="317"/>
      <c r="BA6127" s="395">
        <v>1</v>
      </c>
      <c r="BB6127" s="396" t="s">
        <v>861</v>
      </c>
      <c r="BC6127">
        <f t="shared" si="526"/>
        <v>0</v>
      </c>
      <c r="BD6127" t="str">
        <f t="shared" si="527"/>
        <v>NAoMe_initial_final_who_ps</v>
      </c>
      <c r="BE6127" s="397" t="s">
        <v>862</v>
      </c>
      <c r="BF6127" t="str">
        <f t="shared" si="528"/>
        <v>WHO PS 0</v>
      </c>
      <c r="BG6127">
        <f t="shared" si="529"/>
        <v>0</v>
      </c>
      <c r="BH6127" s="398">
        <f t="shared" si="530"/>
        <v>0</v>
      </c>
      <c r="BO6127" s="33"/>
    </row>
    <row r="6128" spans="1:67">
      <c r="A6128" s="316" t="s">
        <v>27</v>
      </c>
      <c r="E6128" s="316"/>
      <c r="F6128" s="318"/>
      <c r="G6128" s="318"/>
      <c r="H6128" s="318"/>
      <c r="I6128" s="316" t="s">
        <v>658</v>
      </c>
      <c r="J6128" s="316" t="s">
        <v>347</v>
      </c>
      <c r="K6128" s="36"/>
      <c r="L6128" s="317"/>
      <c r="M6128" s="317"/>
      <c r="N6128" s="36"/>
      <c r="O6128" s="317"/>
      <c r="P6128" s="317"/>
      <c r="Q6128" s="36"/>
      <c r="R6128" s="317"/>
      <c r="S6128" s="317"/>
      <c r="BA6128" s="395">
        <v>1</v>
      </c>
      <c r="BB6128" s="396" t="s">
        <v>861</v>
      </c>
      <c r="BC6128">
        <f t="shared" si="526"/>
        <v>0</v>
      </c>
      <c r="BD6128" t="str">
        <f t="shared" si="527"/>
        <v>NAoMe_initial_final_who_ps</v>
      </c>
      <c r="BE6128" s="397" t="s">
        <v>862</v>
      </c>
      <c r="BF6128" t="str">
        <f t="shared" si="528"/>
        <v>WHO PS 1</v>
      </c>
      <c r="BG6128">
        <f t="shared" si="529"/>
        <v>0</v>
      </c>
      <c r="BH6128" s="398">
        <f t="shared" si="530"/>
        <v>0</v>
      </c>
      <c r="BO6128" s="33"/>
    </row>
    <row r="6129" spans="1:67">
      <c r="A6129" s="316" t="s">
        <v>27</v>
      </c>
      <c r="E6129" s="316"/>
      <c r="F6129" s="316"/>
      <c r="G6129" s="316"/>
      <c r="H6129" s="316"/>
      <c r="I6129" s="316" t="s">
        <v>658</v>
      </c>
      <c r="J6129" s="316" t="s">
        <v>348</v>
      </c>
      <c r="K6129" s="36"/>
      <c r="L6129" s="317"/>
      <c r="M6129" s="317"/>
      <c r="N6129" s="36"/>
      <c r="O6129" s="317"/>
      <c r="P6129" s="317"/>
      <c r="Q6129" s="36"/>
      <c r="R6129" s="317"/>
      <c r="S6129" s="317"/>
      <c r="BA6129" s="395">
        <v>1</v>
      </c>
      <c r="BB6129" s="396" t="s">
        <v>861</v>
      </c>
      <c r="BC6129">
        <f t="shared" si="526"/>
        <v>0</v>
      </c>
      <c r="BD6129" t="str">
        <f t="shared" si="527"/>
        <v>NAoMe_initial_final_who_ps</v>
      </c>
      <c r="BE6129" s="397" t="s">
        <v>862</v>
      </c>
      <c r="BF6129" t="str">
        <f t="shared" si="528"/>
        <v>WHO PS 2</v>
      </c>
      <c r="BG6129">
        <f t="shared" si="529"/>
        <v>0</v>
      </c>
      <c r="BH6129" s="398">
        <f t="shared" si="530"/>
        <v>0</v>
      </c>
      <c r="BO6129" s="33"/>
    </row>
    <row r="6130" spans="1:67">
      <c r="A6130" s="316" t="s">
        <v>27</v>
      </c>
      <c r="E6130" s="316"/>
      <c r="F6130" s="316"/>
      <c r="G6130" s="316"/>
      <c r="H6130" s="316"/>
      <c r="I6130" s="316" t="s">
        <v>658</v>
      </c>
      <c r="J6130" s="316" t="s">
        <v>349</v>
      </c>
      <c r="K6130" s="36"/>
      <c r="L6130" s="317"/>
      <c r="M6130" s="317"/>
      <c r="N6130" s="36"/>
      <c r="O6130" s="317"/>
      <c r="P6130" s="317"/>
      <c r="Q6130" s="36"/>
      <c r="R6130" s="317"/>
      <c r="S6130" s="317"/>
      <c r="BA6130" s="395">
        <v>1</v>
      </c>
      <c r="BB6130" s="396" t="s">
        <v>861</v>
      </c>
      <c r="BC6130">
        <f t="shared" si="526"/>
        <v>0</v>
      </c>
      <c r="BD6130" t="str">
        <f t="shared" si="527"/>
        <v>NAoMe_initial_final_who_ps</v>
      </c>
      <c r="BE6130" s="397" t="s">
        <v>862</v>
      </c>
      <c r="BF6130" t="str">
        <f t="shared" si="528"/>
        <v>WHO PS 3</v>
      </c>
      <c r="BG6130">
        <f t="shared" si="529"/>
        <v>0</v>
      </c>
      <c r="BH6130" s="398">
        <f t="shared" si="530"/>
        <v>0</v>
      </c>
      <c r="BO6130" s="33"/>
    </row>
    <row r="6131" spans="1:67">
      <c r="A6131" s="316" t="s">
        <v>27</v>
      </c>
      <c r="E6131" s="316"/>
      <c r="F6131" s="316"/>
      <c r="G6131" s="316"/>
      <c r="H6131" s="316"/>
      <c r="I6131" s="316" t="s">
        <v>658</v>
      </c>
      <c r="J6131" s="316" t="s">
        <v>350</v>
      </c>
      <c r="K6131" s="36"/>
      <c r="L6131" s="317"/>
      <c r="M6131" s="317"/>
      <c r="N6131" s="36"/>
      <c r="O6131" s="317"/>
      <c r="P6131" s="317"/>
      <c r="Q6131" s="36"/>
      <c r="R6131" s="317"/>
      <c r="S6131" s="317"/>
      <c r="BA6131" s="395">
        <v>1</v>
      </c>
      <c r="BB6131" s="396" t="s">
        <v>861</v>
      </c>
      <c r="BC6131">
        <f t="shared" si="526"/>
        <v>0</v>
      </c>
      <c r="BD6131" t="str">
        <f t="shared" si="527"/>
        <v>NAoMe_initial_final_who_ps</v>
      </c>
      <c r="BE6131" s="397" t="s">
        <v>862</v>
      </c>
      <c r="BF6131" t="str">
        <f t="shared" si="528"/>
        <v>WHO PS 4</v>
      </c>
      <c r="BG6131">
        <f t="shared" si="529"/>
        <v>0</v>
      </c>
      <c r="BH6131" s="398">
        <f t="shared" si="530"/>
        <v>0</v>
      </c>
      <c r="BO6131" s="33"/>
    </row>
    <row r="6132" spans="1:67">
      <c r="A6132" s="316" t="s">
        <v>27</v>
      </c>
      <c r="E6132" s="316"/>
      <c r="F6132" s="316"/>
      <c r="G6132" s="316"/>
      <c r="H6132" s="316"/>
      <c r="I6132" s="316" t="s">
        <v>658</v>
      </c>
      <c r="J6132" s="316" t="s">
        <v>346</v>
      </c>
      <c r="K6132" s="36"/>
      <c r="L6132" s="317"/>
      <c r="M6132" s="317"/>
      <c r="N6132" s="36"/>
      <c r="O6132" s="317"/>
      <c r="P6132" s="317"/>
      <c r="Q6132" s="36"/>
      <c r="R6132" s="317"/>
      <c r="S6132" s="317"/>
      <c r="BA6132" s="395">
        <v>1</v>
      </c>
      <c r="BB6132" s="396" t="s">
        <v>861</v>
      </c>
      <c r="BC6132">
        <f t="shared" si="526"/>
        <v>0</v>
      </c>
      <c r="BD6132" t="str">
        <f t="shared" si="527"/>
        <v>NAoMe_initial_final_who_ps</v>
      </c>
      <c r="BE6132" s="397" t="s">
        <v>862</v>
      </c>
      <c r="BF6132" t="str">
        <f t="shared" si="528"/>
        <v>WHO PS 0</v>
      </c>
      <c r="BG6132">
        <f t="shared" si="529"/>
        <v>0</v>
      </c>
      <c r="BH6132" s="398">
        <f t="shared" si="530"/>
        <v>0</v>
      </c>
      <c r="BO6132" s="33"/>
    </row>
    <row r="6133" spans="1:67">
      <c r="A6133" s="316" t="s">
        <v>27</v>
      </c>
      <c r="E6133" s="316"/>
      <c r="F6133" s="316"/>
      <c r="G6133" s="316"/>
      <c r="H6133" s="316"/>
      <c r="I6133" s="316" t="s">
        <v>658</v>
      </c>
      <c r="J6133" s="316" t="s">
        <v>347</v>
      </c>
      <c r="K6133" s="36"/>
      <c r="L6133" s="317"/>
      <c r="M6133" s="317"/>
      <c r="N6133" s="36"/>
      <c r="O6133" s="317"/>
      <c r="P6133" s="317"/>
      <c r="Q6133" s="36"/>
      <c r="R6133" s="317"/>
      <c r="S6133" s="317"/>
      <c r="BA6133" s="395">
        <v>1</v>
      </c>
      <c r="BB6133" s="396" t="s">
        <v>861</v>
      </c>
      <c r="BC6133">
        <f t="shared" si="526"/>
        <v>0</v>
      </c>
      <c r="BD6133" t="str">
        <f t="shared" si="527"/>
        <v>NAoMe_initial_final_who_ps</v>
      </c>
      <c r="BE6133" s="397" t="s">
        <v>862</v>
      </c>
      <c r="BF6133" t="str">
        <f t="shared" si="528"/>
        <v>WHO PS 1</v>
      </c>
      <c r="BG6133">
        <f t="shared" si="529"/>
        <v>0</v>
      </c>
      <c r="BH6133" s="398">
        <f t="shared" si="530"/>
        <v>0</v>
      </c>
      <c r="BO6133" s="33"/>
    </row>
    <row r="6134" spans="1:67">
      <c r="A6134" s="316" t="s">
        <v>27</v>
      </c>
      <c r="E6134" s="316"/>
      <c r="F6134" s="316"/>
      <c r="G6134" s="316"/>
      <c r="H6134" s="316"/>
      <c r="I6134" s="316" t="s">
        <v>658</v>
      </c>
      <c r="J6134" s="316" t="s">
        <v>348</v>
      </c>
      <c r="K6134" s="36"/>
      <c r="L6134" s="317"/>
      <c r="M6134" s="317"/>
      <c r="N6134" s="36"/>
      <c r="O6134" s="317"/>
      <c r="P6134" s="317"/>
      <c r="Q6134" s="36"/>
      <c r="R6134" s="317"/>
      <c r="S6134" s="317"/>
      <c r="BA6134" s="395">
        <v>1</v>
      </c>
      <c r="BB6134" s="396" t="s">
        <v>861</v>
      </c>
      <c r="BC6134">
        <f t="shared" si="526"/>
        <v>0</v>
      </c>
      <c r="BD6134" t="str">
        <f t="shared" si="527"/>
        <v>NAoMe_initial_final_who_ps</v>
      </c>
      <c r="BE6134" s="397" t="s">
        <v>862</v>
      </c>
      <c r="BF6134" t="str">
        <f t="shared" si="528"/>
        <v>WHO PS 2</v>
      </c>
      <c r="BG6134">
        <f t="shared" si="529"/>
        <v>0</v>
      </c>
      <c r="BH6134" s="398">
        <f t="shared" si="530"/>
        <v>0</v>
      </c>
      <c r="BO6134" s="33"/>
    </row>
    <row r="6135" spans="1:67">
      <c r="A6135" s="316" t="s">
        <v>27</v>
      </c>
      <c r="E6135" s="316"/>
      <c r="F6135" s="316"/>
      <c r="G6135" s="316"/>
      <c r="H6135" s="316"/>
      <c r="I6135" s="316" t="s">
        <v>658</v>
      </c>
      <c r="J6135" s="316" t="s">
        <v>349</v>
      </c>
      <c r="K6135" s="36"/>
      <c r="L6135" s="317"/>
      <c r="M6135" s="317"/>
      <c r="N6135" s="36"/>
      <c r="O6135" s="317"/>
      <c r="P6135" s="317"/>
      <c r="Q6135" s="36"/>
      <c r="R6135" s="317"/>
      <c r="S6135" s="317"/>
      <c r="BA6135" s="395">
        <v>1</v>
      </c>
      <c r="BB6135" s="396" t="s">
        <v>861</v>
      </c>
      <c r="BC6135">
        <f t="shared" si="526"/>
        <v>0</v>
      </c>
      <c r="BD6135" t="str">
        <f t="shared" si="527"/>
        <v>NAoMe_initial_final_who_ps</v>
      </c>
      <c r="BE6135" s="397" t="s">
        <v>862</v>
      </c>
      <c r="BF6135" t="str">
        <f t="shared" si="528"/>
        <v>WHO PS 3</v>
      </c>
      <c r="BG6135">
        <f t="shared" si="529"/>
        <v>0</v>
      </c>
      <c r="BH6135" s="398">
        <f t="shared" si="530"/>
        <v>0</v>
      </c>
      <c r="BO6135" s="33"/>
    </row>
    <row r="6136" spans="1:67">
      <c r="A6136" s="316" t="s">
        <v>27</v>
      </c>
      <c r="E6136" s="316"/>
      <c r="F6136" s="316"/>
      <c r="G6136" s="316"/>
      <c r="H6136" s="316"/>
      <c r="I6136" s="316" t="s">
        <v>658</v>
      </c>
      <c r="J6136" s="316" t="s">
        <v>350</v>
      </c>
      <c r="K6136" s="36"/>
      <c r="L6136" s="317"/>
      <c r="M6136" s="317"/>
      <c r="N6136" s="36"/>
      <c r="O6136" s="317"/>
      <c r="P6136" s="317"/>
      <c r="Q6136" s="36"/>
      <c r="R6136" s="317"/>
      <c r="S6136" s="317"/>
      <c r="BA6136" s="395">
        <v>1</v>
      </c>
      <c r="BB6136" s="396" t="s">
        <v>861</v>
      </c>
      <c r="BC6136">
        <f t="shared" si="526"/>
        <v>0</v>
      </c>
      <c r="BD6136" t="str">
        <f t="shared" si="527"/>
        <v>NAoMe_initial_final_who_ps</v>
      </c>
      <c r="BE6136" s="397" t="s">
        <v>862</v>
      </c>
      <c r="BF6136" t="str">
        <f t="shared" si="528"/>
        <v>WHO PS 4</v>
      </c>
      <c r="BG6136">
        <f t="shared" si="529"/>
        <v>0</v>
      </c>
      <c r="BH6136" s="398">
        <f t="shared" si="530"/>
        <v>0</v>
      </c>
      <c r="BO6136" s="33"/>
    </row>
    <row r="6137" spans="1:67">
      <c r="A6137" s="316" t="s">
        <v>27</v>
      </c>
      <c r="E6137" s="316"/>
      <c r="F6137" s="316"/>
      <c r="G6137" s="316"/>
      <c r="H6137" s="316"/>
      <c r="I6137" s="316" t="s">
        <v>658</v>
      </c>
      <c r="J6137" s="316" t="s">
        <v>346</v>
      </c>
      <c r="K6137" s="36"/>
      <c r="L6137" s="317"/>
      <c r="M6137" s="317"/>
      <c r="N6137" s="36"/>
      <c r="O6137" s="317"/>
      <c r="P6137" s="317"/>
      <c r="Q6137" s="36"/>
      <c r="R6137" s="317"/>
      <c r="S6137" s="317"/>
      <c r="BA6137" s="395">
        <v>1</v>
      </c>
      <c r="BB6137" s="396" t="s">
        <v>861</v>
      </c>
      <c r="BC6137">
        <f t="shared" si="526"/>
        <v>0</v>
      </c>
      <c r="BD6137" t="str">
        <f t="shared" si="527"/>
        <v>NAoMe_initial_final_who_ps</v>
      </c>
      <c r="BE6137" s="397" t="s">
        <v>862</v>
      </c>
      <c r="BF6137" t="str">
        <f t="shared" si="528"/>
        <v>WHO PS 0</v>
      </c>
      <c r="BG6137">
        <f t="shared" si="529"/>
        <v>0</v>
      </c>
      <c r="BH6137" s="398">
        <f t="shared" si="530"/>
        <v>0</v>
      </c>
      <c r="BO6137" s="33"/>
    </row>
    <row r="6138" spans="1:67">
      <c r="A6138" s="316" t="s">
        <v>27</v>
      </c>
      <c r="E6138" s="316"/>
      <c r="F6138" s="316"/>
      <c r="G6138" s="316"/>
      <c r="H6138" s="316"/>
      <c r="I6138" s="316" t="s">
        <v>658</v>
      </c>
      <c r="J6138" s="316" t="s">
        <v>347</v>
      </c>
      <c r="K6138" s="36"/>
      <c r="L6138" s="317"/>
      <c r="M6138" s="317"/>
      <c r="N6138" s="36"/>
      <c r="O6138" s="317"/>
      <c r="P6138" s="317"/>
      <c r="Q6138" s="36"/>
      <c r="R6138" s="317"/>
      <c r="S6138" s="317"/>
      <c r="BA6138" s="395">
        <v>1</v>
      </c>
      <c r="BB6138" s="396" t="s">
        <v>861</v>
      </c>
      <c r="BC6138">
        <f t="shared" si="526"/>
        <v>0</v>
      </c>
      <c r="BD6138" t="str">
        <f t="shared" si="527"/>
        <v>NAoMe_initial_final_who_ps</v>
      </c>
      <c r="BE6138" s="397" t="s">
        <v>862</v>
      </c>
      <c r="BF6138" t="str">
        <f t="shared" si="528"/>
        <v>WHO PS 1</v>
      </c>
      <c r="BG6138">
        <f t="shared" si="529"/>
        <v>0</v>
      </c>
      <c r="BH6138" s="398">
        <f t="shared" si="530"/>
        <v>0</v>
      </c>
      <c r="BO6138" s="33"/>
    </row>
    <row r="6139" spans="1:67">
      <c r="A6139" s="316" t="s">
        <v>27</v>
      </c>
      <c r="E6139" s="316"/>
      <c r="F6139" s="316"/>
      <c r="G6139" s="316"/>
      <c r="H6139" s="316"/>
      <c r="I6139" s="316" t="s">
        <v>658</v>
      </c>
      <c r="J6139" s="316" t="s">
        <v>348</v>
      </c>
      <c r="K6139" s="36"/>
      <c r="L6139" s="317"/>
      <c r="M6139" s="317"/>
      <c r="N6139" s="36"/>
      <c r="O6139" s="317"/>
      <c r="P6139" s="317"/>
      <c r="Q6139" s="36"/>
      <c r="R6139" s="317"/>
      <c r="S6139" s="317"/>
      <c r="BA6139" s="395">
        <v>1</v>
      </c>
      <c r="BB6139" s="396" t="s">
        <v>861</v>
      </c>
      <c r="BC6139">
        <f t="shared" si="526"/>
        <v>0</v>
      </c>
      <c r="BD6139" t="str">
        <f t="shared" si="527"/>
        <v>NAoMe_initial_final_who_ps</v>
      </c>
      <c r="BE6139" s="397" t="s">
        <v>862</v>
      </c>
      <c r="BF6139" t="str">
        <f t="shared" si="528"/>
        <v>WHO PS 2</v>
      </c>
      <c r="BG6139">
        <f t="shared" si="529"/>
        <v>0</v>
      </c>
      <c r="BH6139" s="398">
        <f t="shared" si="530"/>
        <v>0</v>
      </c>
      <c r="BO6139" s="33"/>
    </row>
    <row r="6140" spans="1:67">
      <c r="A6140" s="316" t="s">
        <v>27</v>
      </c>
      <c r="E6140" s="316"/>
      <c r="F6140" s="316"/>
      <c r="G6140" s="316"/>
      <c r="H6140" s="316"/>
      <c r="I6140" s="316" t="s">
        <v>658</v>
      </c>
      <c r="J6140" s="316" t="s">
        <v>349</v>
      </c>
      <c r="K6140" s="36"/>
      <c r="L6140" s="317"/>
      <c r="M6140" s="317"/>
      <c r="N6140" s="36"/>
      <c r="O6140" s="317"/>
      <c r="P6140" s="317"/>
      <c r="Q6140" s="36"/>
      <c r="R6140" s="317"/>
      <c r="S6140" s="317"/>
      <c r="BA6140" s="395">
        <v>1</v>
      </c>
      <c r="BB6140" s="396" t="s">
        <v>861</v>
      </c>
      <c r="BC6140">
        <f t="shared" si="526"/>
        <v>0</v>
      </c>
      <c r="BD6140" t="str">
        <f t="shared" si="527"/>
        <v>NAoMe_initial_final_who_ps</v>
      </c>
      <c r="BE6140" s="397" t="s">
        <v>862</v>
      </c>
      <c r="BF6140" t="str">
        <f t="shared" si="528"/>
        <v>WHO PS 3</v>
      </c>
      <c r="BG6140">
        <f t="shared" si="529"/>
        <v>0</v>
      </c>
      <c r="BH6140" s="398">
        <f t="shared" si="530"/>
        <v>0</v>
      </c>
      <c r="BO6140" s="33"/>
    </row>
    <row r="6141" spans="1:67">
      <c r="A6141" s="316" t="s">
        <v>27</v>
      </c>
      <c r="E6141" s="316"/>
      <c r="F6141" s="316"/>
      <c r="G6141" s="316"/>
      <c r="H6141" s="316"/>
      <c r="I6141" s="316" t="s">
        <v>658</v>
      </c>
      <c r="J6141" s="316" t="s">
        <v>350</v>
      </c>
      <c r="K6141" s="36"/>
      <c r="L6141" s="317"/>
      <c r="M6141" s="317"/>
      <c r="N6141" s="36"/>
      <c r="O6141" s="317"/>
      <c r="P6141" s="317"/>
      <c r="Q6141" s="36"/>
      <c r="R6141" s="317"/>
      <c r="S6141" s="317"/>
      <c r="BA6141" s="395">
        <v>1</v>
      </c>
      <c r="BB6141" s="396" t="s">
        <v>861</v>
      </c>
      <c r="BC6141">
        <f t="shared" si="526"/>
        <v>0</v>
      </c>
      <c r="BD6141" t="str">
        <f t="shared" si="527"/>
        <v>NAoMe_initial_final_who_ps</v>
      </c>
      <c r="BE6141" s="397" t="s">
        <v>862</v>
      </c>
      <c r="BF6141" t="str">
        <f t="shared" si="528"/>
        <v>WHO PS 4</v>
      </c>
      <c r="BG6141">
        <f t="shared" si="529"/>
        <v>0</v>
      </c>
      <c r="BH6141" s="398">
        <f t="shared" si="530"/>
        <v>0</v>
      </c>
      <c r="BO6141" s="33"/>
    </row>
    <row r="6142" spans="1:67">
      <c r="A6142" s="316" t="s">
        <v>27</v>
      </c>
      <c r="E6142" s="316"/>
      <c r="F6142" s="316"/>
      <c r="G6142" s="316"/>
      <c r="H6142" s="316"/>
      <c r="I6142" s="316" t="s">
        <v>658</v>
      </c>
      <c r="J6142" s="316" t="s">
        <v>346</v>
      </c>
      <c r="K6142" s="36"/>
      <c r="L6142" s="317"/>
      <c r="M6142" s="317"/>
      <c r="N6142" s="36"/>
      <c r="O6142" s="317"/>
      <c r="P6142" s="317"/>
      <c r="Q6142" s="36"/>
      <c r="R6142" s="317"/>
      <c r="S6142" s="317"/>
      <c r="BA6142" s="395">
        <v>1</v>
      </c>
      <c r="BB6142" s="396" t="s">
        <v>861</v>
      </c>
      <c r="BC6142">
        <f t="shared" si="526"/>
        <v>0</v>
      </c>
      <c r="BD6142" t="str">
        <f t="shared" si="527"/>
        <v>NAoMe_initial_final_who_ps</v>
      </c>
      <c r="BE6142" s="397" t="s">
        <v>862</v>
      </c>
      <c r="BF6142" t="str">
        <f t="shared" si="528"/>
        <v>WHO PS 0</v>
      </c>
      <c r="BG6142">
        <f t="shared" si="529"/>
        <v>0</v>
      </c>
      <c r="BH6142" s="398">
        <f t="shared" si="530"/>
        <v>0</v>
      </c>
      <c r="BO6142" s="33"/>
    </row>
    <row r="6143" spans="1:67">
      <c r="A6143" s="316" t="s">
        <v>27</v>
      </c>
      <c r="E6143" s="316"/>
      <c r="F6143" s="316"/>
      <c r="G6143" s="316"/>
      <c r="H6143" s="316"/>
      <c r="I6143" s="316" t="s">
        <v>658</v>
      </c>
      <c r="J6143" s="316" t="s">
        <v>347</v>
      </c>
      <c r="K6143" s="36"/>
      <c r="L6143" s="317"/>
      <c r="M6143" s="317"/>
      <c r="N6143" s="36"/>
      <c r="O6143" s="317"/>
      <c r="P6143" s="317"/>
      <c r="Q6143" s="36"/>
      <c r="R6143" s="317"/>
      <c r="S6143" s="317"/>
      <c r="BA6143" s="395">
        <v>1</v>
      </c>
      <c r="BB6143" s="396" t="s">
        <v>861</v>
      </c>
      <c r="BC6143">
        <f t="shared" si="526"/>
        <v>0</v>
      </c>
      <c r="BD6143" t="str">
        <f t="shared" si="527"/>
        <v>NAoMe_initial_final_who_ps</v>
      </c>
      <c r="BE6143" s="397" t="s">
        <v>862</v>
      </c>
      <c r="BF6143" t="str">
        <f t="shared" si="528"/>
        <v>WHO PS 1</v>
      </c>
      <c r="BG6143">
        <f t="shared" si="529"/>
        <v>0</v>
      </c>
      <c r="BH6143" s="398">
        <f t="shared" si="530"/>
        <v>0</v>
      </c>
      <c r="BO6143" s="33"/>
    </row>
    <row r="6144" spans="1:67">
      <c r="A6144" s="316" t="s">
        <v>27</v>
      </c>
      <c r="E6144" s="316"/>
      <c r="F6144" s="316"/>
      <c r="G6144" s="316"/>
      <c r="H6144" s="316"/>
      <c r="I6144" s="316" t="s">
        <v>658</v>
      </c>
      <c r="J6144" s="316" t="s">
        <v>348</v>
      </c>
      <c r="K6144" s="36"/>
      <c r="L6144" s="317"/>
      <c r="M6144" s="317"/>
      <c r="N6144" s="36"/>
      <c r="O6144" s="317"/>
      <c r="P6144" s="317"/>
      <c r="Q6144" s="36"/>
      <c r="R6144" s="317"/>
      <c r="S6144" s="317"/>
      <c r="BA6144" s="395">
        <v>1</v>
      </c>
      <c r="BB6144" s="396" t="s">
        <v>861</v>
      </c>
      <c r="BC6144">
        <f t="shared" si="526"/>
        <v>0</v>
      </c>
      <c r="BD6144" t="str">
        <f t="shared" si="527"/>
        <v>NAoMe_initial_final_who_ps</v>
      </c>
      <c r="BE6144" s="397" t="s">
        <v>862</v>
      </c>
      <c r="BF6144" t="str">
        <f t="shared" si="528"/>
        <v>WHO PS 2</v>
      </c>
      <c r="BG6144">
        <f t="shared" si="529"/>
        <v>0</v>
      </c>
      <c r="BH6144" s="398">
        <f t="shared" si="530"/>
        <v>0</v>
      </c>
      <c r="BO6144" s="33"/>
    </row>
    <row r="6145" spans="1:67">
      <c r="A6145" s="316" t="s">
        <v>27</v>
      </c>
      <c r="E6145" s="316"/>
      <c r="F6145" s="316"/>
      <c r="G6145" s="316"/>
      <c r="H6145" s="316"/>
      <c r="I6145" s="316" t="s">
        <v>658</v>
      </c>
      <c r="J6145" s="316" t="s">
        <v>349</v>
      </c>
      <c r="K6145" s="36"/>
      <c r="L6145" s="317"/>
      <c r="M6145" s="317"/>
      <c r="N6145" s="36"/>
      <c r="O6145" s="317"/>
      <c r="P6145" s="317"/>
      <c r="Q6145" s="36"/>
      <c r="R6145" s="317"/>
      <c r="S6145" s="317"/>
      <c r="BA6145" s="395">
        <v>1</v>
      </c>
      <c r="BB6145" s="396" t="s">
        <v>861</v>
      </c>
      <c r="BC6145">
        <f t="shared" si="526"/>
        <v>0</v>
      </c>
      <c r="BD6145" t="str">
        <f t="shared" si="527"/>
        <v>NAoMe_initial_final_who_ps</v>
      </c>
      <c r="BE6145" s="397" t="s">
        <v>862</v>
      </c>
      <c r="BF6145" t="str">
        <f t="shared" si="528"/>
        <v>WHO PS 3</v>
      </c>
      <c r="BG6145">
        <f t="shared" si="529"/>
        <v>0</v>
      </c>
      <c r="BH6145" s="398">
        <f t="shared" si="530"/>
        <v>0</v>
      </c>
      <c r="BO6145" s="33"/>
    </row>
    <row r="6146" spans="1:67">
      <c r="A6146" s="316" t="s">
        <v>27</v>
      </c>
      <c r="E6146" s="316"/>
      <c r="F6146" s="316"/>
      <c r="G6146" s="316"/>
      <c r="H6146" s="316"/>
      <c r="I6146" s="316" t="s">
        <v>658</v>
      </c>
      <c r="J6146" s="316" t="s">
        <v>350</v>
      </c>
      <c r="K6146" s="36"/>
      <c r="L6146" s="317"/>
      <c r="M6146" s="317"/>
      <c r="N6146" s="36"/>
      <c r="O6146" s="317"/>
      <c r="P6146" s="317"/>
      <c r="Q6146" s="36"/>
      <c r="R6146" s="317"/>
      <c r="S6146" s="317"/>
      <c r="BA6146" s="395">
        <v>1</v>
      </c>
      <c r="BB6146" s="396" t="s">
        <v>861</v>
      </c>
      <c r="BC6146">
        <f t="shared" si="526"/>
        <v>0</v>
      </c>
      <c r="BD6146" t="str">
        <f t="shared" si="527"/>
        <v>NAoMe_initial_final_who_ps</v>
      </c>
      <c r="BE6146" s="397" t="s">
        <v>862</v>
      </c>
      <c r="BF6146" t="str">
        <f t="shared" si="528"/>
        <v>WHO PS 4</v>
      </c>
      <c r="BG6146">
        <f t="shared" si="529"/>
        <v>0</v>
      </c>
      <c r="BH6146" s="398">
        <f t="shared" si="530"/>
        <v>0</v>
      </c>
      <c r="BO6146" s="33"/>
    </row>
    <row r="6147" spans="1:67">
      <c r="A6147" s="316" t="s">
        <v>27</v>
      </c>
      <c r="E6147" s="316"/>
      <c r="F6147" s="316"/>
      <c r="G6147" s="316"/>
      <c r="H6147" s="316"/>
      <c r="I6147" s="316" t="s">
        <v>658</v>
      </c>
      <c r="J6147" s="316" t="s">
        <v>346</v>
      </c>
      <c r="K6147" s="36"/>
      <c r="L6147" s="317"/>
      <c r="M6147" s="317"/>
      <c r="N6147" s="36"/>
      <c r="O6147" s="317"/>
      <c r="P6147" s="317"/>
      <c r="Q6147" s="36"/>
      <c r="R6147" s="317"/>
      <c r="S6147" s="317"/>
      <c r="BA6147" s="395">
        <v>1</v>
      </c>
      <c r="BB6147" s="396" t="s">
        <v>861</v>
      </c>
      <c r="BC6147">
        <f t="shared" ref="BC6147:BC6210" si="531">E6147</f>
        <v>0</v>
      </c>
      <c r="BD6147" t="str">
        <f t="shared" ref="BD6147:BD6210" si="532">(LEFT(A6147, LEN(A6147)-7))&amp;"_"&amp;I6147</f>
        <v>NAoMe_initial_final_who_ps</v>
      </c>
      <c r="BE6147" s="397" t="s">
        <v>862</v>
      </c>
      <c r="BF6147" t="str">
        <f t="shared" ref="BF6147:BF6210" si="533">J6147</f>
        <v>WHO PS 0</v>
      </c>
      <c r="BG6147">
        <f t="shared" ref="BG6147:BG6210" si="534">K6147</f>
        <v>0</v>
      </c>
      <c r="BH6147" s="398">
        <f t="shared" ref="BH6147:BH6210" si="535">L6147</f>
        <v>0</v>
      </c>
      <c r="BO6147" s="33"/>
    </row>
    <row r="6148" spans="1:67">
      <c r="A6148" s="316" t="s">
        <v>27</v>
      </c>
      <c r="E6148" s="316"/>
      <c r="F6148" s="316"/>
      <c r="G6148" s="316"/>
      <c r="H6148" s="316"/>
      <c r="I6148" s="316" t="s">
        <v>658</v>
      </c>
      <c r="J6148" s="316" t="s">
        <v>347</v>
      </c>
      <c r="K6148" s="36"/>
      <c r="L6148" s="317"/>
      <c r="M6148" s="317"/>
      <c r="N6148" s="36"/>
      <c r="O6148" s="317"/>
      <c r="P6148" s="317"/>
      <c r="Q6148" s="36"/>
      <c r="R6148" s="317"/>
      <c r="S6148" s="317"/>
      <c r="BA6148" s="395">
        <v>1</v>
      </c>
      <c r="BB6148" s="396" t="s">
        <v>861</v>
      </c>
      <c r="BC6148">
        <f t="shared" si="531"/>
        <v>0</v>
      </c>
      <c r="BD6148" t="str">
        <f t="shared" si="532"/>
        <v>NAoMe_initial_final_who_ps</v>
      </c>
      <c r="BE6148" s="397" t="s">
        <v>862</v>
      </c>
      <c r="BF6148" t="str">
        <f t="shared" si="533"/>
        <v>WHO PS 1</v>
      </c>
      <c r="BG6148">
        <f t="shared" si="534"/>
        <v>0</v>
      </c>
      <c r="BH6148" s="398">
        <f t="shared" si="535"/>
        <v>0</v>
      </c>
      <c r="BO6148" s="33"/>
    </row>
    <row r="6149" spans="1:67">
      <c r="A6149" s="316" t="s">
        <v>27</v>
      </c>
      <c r="E6149" s="316"/>
      <c r="F6149" s="316"/>
      <c r="G6149" s="316"/>
      <c r="H6149" s="316"/>
      <c r="I6149" s="316" t="s">
        <v>658</v>
      </c>
      <c r="J6149" s="316" t="s">
        <v>348</v>
      </c>
      <c r="K6149" s="36"/>
      <c r="L6149" s="317"/>
      <c r="M6149" s="317"/>
      <c r="N6149" s="36"/>
      <c r="O6149" s="317"/>
      <c r="P6149" s="317"/>
      <c r="Q6149" s="36"/>
      <c r="R6149" s="317"/>
      <c r="S6149" s="317"/>
      <c r="BA6149" s="395">
        <v>1</v>
      </c>
      <c r="BB6149" s="396" t="s">
        <v>861</v>
      </c>
      <c r="BC6149">
        <f t="shared" si="531"/>
        <v>0</v>
      </c>
      <c r="BD6149" t="str">
        <f t="shared" si="532"/>
        <v>NAoMe_initial_final_who_ps</v>
      </c>
      <c r="BE6149" s="397" t="s">
        <v>862</v>
      </c>
      <c r="BF6149" t="str">
        <f t="shared" si="533"/>
        <v>WHO PS 2</v>
      </c>
      <c r="BG6149">
        <f t="shared" si="534"/>
        <v>0</v>
      </c>
      <c r="BH6149" s="398">
        <f t="shared" si="535"/>
        <v>0</v>
      </c>
      <c r="BO6149" s="33"/>
    </row>
    <row r="6150" spans="1:67">
      <c r="A6150" s="316" t="s">
        <v>27</v>
      </c>
      <c r="E6150" s="316"/>
      <c r="F6150" s="316"/>
      <c r="G6150" s="316"/>
      <c r="H6150" s="316"/>
      <c r="I6150" s="316" t="s">
        <v>658</v>
      </c>
      <c r="J6150" s="316" t="s">
        <v>349</v>
      </c>
      <c r="K6150" s="36"/>
      <c r="L6150" s="317"/>
      <c r="M6150" s="317"/>
      <c r="N6150" s="36"/>
      <c r="O6150" s="317"/>
      <c r="P6150" s="317"/>
      <c r="Q6150" s="36"/>
      <c r="R6150" s="317"/>
      <c r="S6150" s="317"/>
      <c r="BA6150" s="395">
        <v>1</v>
      </c>
      <c r="BB6150" s="396" t="s">
        <v>861</v>
      </c>
      <c r="BC6150">
        <f t="shared" si="531"/>
        <v>0</v>
      </c>
      <c r="BD6150" t="str">
        <f t="shared" si="532"/>
        <v>NAoMe_initial_final_who_ps</v>
      </c>
      <c r="BE6150" s="397" t="s">
        <v>862</v>
      </c>
      <c r="BF6150" t="str">
        <f t="shared" si="533"/>
        <v>WHO PS 3</v>
      </c>
      <c r="BG6150">
        <f t="shared" si="534"/>
        <v>0</v>
      </c>
      <c r="BH6150" s="398">
        <f t="shared" si="535"/>
        <v>0</v>
      </c>
      <c r="BO6150" s="33"/>
    </row>
    <row r="6151" spans="1:67">
      <c r="A6151" s="316" t="s">
        <v>27</v>
      </c>
      <c r="E6151" s="316"/>
      <c r="F6151" s="316"/>
      <c r="G6151" s="316"/>
      <c r="H6151" s="316"/>
      <c r="I6151" s="316" t="s">
        <v>658</v>
      </c>
      <c r="J6151" s="316" t="s">
        <v>350</v>
      </c>
      <c r="K6151" s="36"/>
      <c r="L6151" s="317"/>
      <c r="M6151" s="317"/>
      <c r="N6151" s="36"/>
      <c r="O6151" s="317"/>
      <c r="P6151" s="317"/>
      <c r="Q6151" s="36"/>
      <c r="R6151" s="317"/>
      <c r="S6151" s="317"/>
      <c r="BA6151" s="395">
        <v>1</v>
      </c>
      <c r="BB6151" s="396" t="s">
        <v>861</v>
      </c>
      <c r="BC6151">
        <f t="shared" si="531"/>
        <v>0</v>
      </c>
      <c r="BD6151" t="str">
        <f t="shared" si="532"/>
        <v>NAoMe_initial_final_who_ps</v>
      </c>
      <c r="BE6151" s="397" t="s">
        <v>862</v>
      </c>
      <c r="BF6151" t="str">
        <f t="shared" si="533"/>
        <v>WHO PS 4</v>
      </c>
      <c r="BG6151">
        <f t="shared" si="534"/>
        <v>0</v>
      </c>
      <c r="BH6151" s="398">
        <f t="shared" si="535"/>
        <v>0</v>
      </c>
      <c r="BO6151" s="33"/>
    </row>
    <row r="6152" spans="1:67">
      <c r="A6152" s="316" t="s">
        <v>27</v>
      </c>
      <c r="E6152" s="316"/>
      <c r="F6152" s="316"/>
      <c r="G6152" s="316"/>
      <c r="H6152" s="316"/>
      <c r="I6152" s="316" t="s">
        <v>658</v>
      </c>
      <c r="J6152" s="316" t="s">
        <v>346</v>
      </c>
      <c r="K6152" s="36"/>
      <c r="L6152" s="317"/>
      <c r="M6152" s="317"/>
      <c r="N6152" s="36"/>
      <c r="O6152" s="317"/>
      <c r="P6152" s="317"/>
      <c r="Q6152" s="36"/>
      <c r="R6152" s="317"/>
      <c r="S6152" s="317"/>
      <c r="BA6152" s="395">
        <v>1</v>
      </c>
      <c r="BB6152" s="396" t="s">
        <v>861</v>
      </c>
      <c r="BC6152">
        <f t="shared" si="531"/>
        <v>0</v>
      </c>
      <c r="BD6152" t="str">
        <f t="shared" si="532"/>
        <v>NAoMe_initial_final_who_ps</v>
      </c>
      <c r="BE6152" s="397" t="s">
        <v>862</v>
      </c>
      <c r="BF6152" t="str">
        <f t="shared" si="533"/>
        <v>WHO PS 0</v>
      </c>
      <c r="BG6152">
        <f t="shared" si="534"/>
        <v>0</v>
      </c>
      <c r="BH6152" s="398">
        <f t="shared" si="535"/>
        <v>0</v>
      </c>
      <c r="BO6152" s="33"/>
    </row>
    <row r="6153" spans="1:67">
      <c r="A6153" s="316" t="s">
        <v>27</v>
      </c>
      <c r="E6153" s="316"/>
      <c r="F6153" s="316"/>
      <c r="G6153" s="316"/>
      <c r="H6153" s="316"/>
      <c r="I6153" s="316" t="s">
        <v>658</v>
      </c>
      <c r="J6153" s="316" t="s">
        <v>347</v>
      </c>
      <c r="K6153" s="36"/>
      <c r="L6153" s="317"/>
      <c r="M6153" s="317"/>
      <c r="N6153" s="36"/>
      <c r="O6153" s="317"/>
      <c r="P6153" s="317"/>
      <c r="Q6153" s="36"/>
      <c r="R6153" s="317"/>
      <c r="S6153" s="317"/>
      <c r="BA6153" s="395">
        <v>1</v>
      </c>
      <c r="BB6153" s="396" t="s">
        <v>861</v>
      </c>
      <c r="BC6153">
        <f t="shared" si="531"/>
        <v>0</v>
      </c>
      <c r="BD6153" t="str">
        <f t="shared" si="532"/>
        <v>NAoMe_initial_final_who_ps</v>
      </c>
      <c r="BE6153" s="397" t="s">
        <v>862</v>
      </c>
      <c r="BF6153" t="str">
        <f t="shared" si="533"/>
        <v>WHO PS 1</v>
      </c>
      <c r="BG6153">
        <f t="shared" si="534"/>
        <v>0</v>
      </c>
      <c r="BH6153" s="398">
        <f t="shared" si="535"/>
        <v>0</v>
      </c>
      <c r="BO6153" s="33"/>
    </row>
    <row r="6154" spans="1:67">
      <c r="A6154" s="316" t="s">
        <v>27</v>
      </c>
      <c r="E6154" s="316"/>
      <c r="F6154" s="316"/>
      <c r="G6154" s="316"/>
      <c r="H6154" s="316"/>
      <c r="I6154" s="316" t="s">
        <v>658</v>
      </c>
      <c r="J6154" s="316" t="s">
        <v>348</v>
      </c>
      <c r="K6154" s="36"/>
      <c r="L6154" s="317"/>
      <c r="M6154" s="317"/>
      <c r="N6154" s="36"/>
      <c r="O6154" s="317"/>
      <c r="P6154" s="317"/>
      <c r="Q6154" s="36"/>
      <c r="R6154" s="317"/>
      <c r="S6154" s="317"/>
      <c r="BA6154" s="395">
        <v>1</v>
      </c>
      <c r="BB6154" s="396" t="s">
        <v>861</v>
      </c>
      <c r="BC6154">
        <f t="shared" si="531"/>
        <v>0</v>
      </c>
      <c r="BD6154" t="str">
        <f t="shared" si="532"/>
        <v>NAoMe_initial_final_who_ps</v>
      </c>
      <c r="BE6154" s="397" t="s">
        <v>862</v>
      </c>
      <c r="BF6154" t="str">
        <f t="shared" si="533"/>
        <v>WHO PS 2</v>
      </c>
      <c r="BG6154">
        <f t="shared" si="534"/>
        <v>0</v>
      </c>
      <c r="BH6154" s="398">
        <f t="shared" si="535"/>
        <v>0</v>
      </c>
      <c r="BO6154" s="33"/>
    </row>
    <row r="6155" spans="1:67">
      <c r="A6155" s="316" t="s">
        <v>27</v>
      </c>
      <c r="E6155" s="316"/>
      <c r="F6155" s="316"/>
      <c r="G6155" s="316"/>
      <c r="H6155" s="316"/>
      <c r="I6155" s="316" t="s">
        <v>658</v>
      </c>
      <c r="J6155" s="316" t="s">
        <v>349</v>
      </c>
      <c r="K6155" s="36"/>
      <c r="L6155" s="317"/>
      <c r="M6155" s="317"/>
      <c r="N6155" s="36"/>
      <c r="O6155" s="317"/>
      <c r="P6155" s="317"/>
      <c r="Q6155" s="36"/>
      <c r="R6155" s="317"/>
      <c r="S6155" s="317"/>
      <c r="BA6155" s="395">
        <v>1</v>
      </c>
      <c r="BB6155" s="396" t="s">
        <v>861</v>
      </c>
      <c r="BC6155">
        <f t="shared" si="531"/>
        <v>0</v>
      </c>
      <c r="BD6155" t="str">
        <f t="shared" si="532"/>
        <v>NAoMe_initial_final_who_ps</v>
      </c>
      <c r="BE6155" s="397" t="s">
        <v>862</v>
      </c>
      <c r="BF6155" t="str">
        <f t="shared" si="533"/>
        <v>WHO PS 3</v>
      </c>
      <c r="BG6155">
        <f t="shared" si="534"/>
        <v>0</v>
      </c>
      <c r="BH6155" s="398">
        <f t="shared" si="535"/>
        <v>0</v>
      </c>
      <c r="BO6155" s="33"/>
    </row>
    <row r="6156" spans="1:67">
      <c r="A6156" s="316" t="s">
        <v>27</v>
      </c>
      <c r="E6156" s="316"/>
      <c r="F6156" s="316"/>
      <c r="G6156" s="316"/>
      <c r="H6156" s="316"/>
      <c r="I6156" s="316" t="s">
        <v>658</v>
      </c>
      <c r="J6156" s="316" t="s">
        <v>350</v>
      </c>
      <c r="K6156" s="36"/>
      <c r="L6156" s="317"/>
      <c r="M6156" s="317"/>
      <c r="N6156" s="36"/>
      <c r="O6156" s="317"/>
      <c r="P6156" s="317"/>
      <c r="Q6156" s="36"/>
      <c r="R6156" s="317"/>
      <c r="S6156" s="317"/>
      <c r="BA6156" s="395">
        <v>1</v>
      </c>
      <c r="BB6156" s="396" t="s">
        <v>861</v>
      </c>
      <c r="BC6156">
        <f t="shared" si="531"/>
        <v>0</v>
      </c>
      <c r="BD6156" t="str">
        <f t="shared" si="532"/>
        <v>NAoMe_initial_final_who_ps</v>
      </c>
      <c r="BE6156" s="397" t="s">
        <v>862</v>
      </c>
      <c r="BF6156" t="str">
        <f t="shared" si="533"/>
        <v>WHO PS 4</v>
      </c>
      <c r="BG6156">
        <f t="shared" si="534"/>
        <v>0</v>
      </c>
      <c r="BH6156" s="398">
        <f t="shared" si="535"/>
        <v>0</v>
      </c>
      <c r="BO6156" s="33"/>
    </row>
    <row r="6157" spans="1:67">
      <c r="A6157" s="316" t="s">
        <v>27</v>
      </c>
      <c r="E6157" s="316"/>
      <c r="F6157" s="316"/>
      <c r="G6157" s="316"/>
      <c r="H6157" s="316"/>
      <c r="I6157" s="316" t="s">
        <v>658</v>
      </c>
      <c r="J6157" s="316" t="s">
        <v>346</v>
      </c>
      <c r="K6157" s="36"/>
      <c r="L6157" s="317"/>
      <c r="M6157" s="317"/>
      <c r="N6157" s="36"/>
      <c r="O6157" s="317"/>
      <c r="P6157" s="317"/>
      <c r="Q6157" s="36"/>
      <c r="R6157" s="317"/>
      <c r="S6157" s="317"/>
      <c r="BA6157" s="395">
        <v>1</v>
      </c>
      <c r="BB6157" s="396" t="s">
        <v>861</v>
      </c>
      <c r="BC6157">
        <f t="shared" si="531"/>
        <v>0</v>
      </c>
      <c r="BD6157" t="str">
        <f t="shared" si="532"/>
        <v>NAoMe_initial_final_who_ps</v>
      </c>
      <c r="BE6157" s="397" t="s">
        <v>862</v>
      </c>
      <c r="BF6157" t="str">
        <f t="shared" si="533"/>
        <v>WHO PS 0</v>
      </c>
      <c r="BG6157">
        <f t="shared" si="534"/>
        <v>0</v>
      </c>
      <c r="BH6157" s="398">
        <f t="shared" si="535"/>
        <v>0</v>
      </c>
      <c r="BO6157" s="33"/>
    </row>
    <row r="6158" spans="1:67">
      <c r="A6158" s="316" t="s">
        <v>27</v>
      </c>
      <c r="E6158" s="316"/>
      <c r="F6158" s="316"/>
      <c r="G6158" s="316"/>
      <c r="H6158" s="316"/>
      <c r="I6158" s="316" t="s">
        <v>658</v>
      </c>
      <c r="J6158" s="316" t="s">
        <v>347</v>
      </c>
      <c r="K6158" s="36"/>
      <c r="L6158" s="317"/>
      <c r="M6158" s="317"/>
      <c r="N6158" s="36"/>
      <c r="O6158" s="317"/>
      <c r="P6158" s="317"/>
      <c r="Q6158" s="36"/>
      <c r="R6158" s="317"/>
      <c r="S6158" s="317"/>
      <c r="BA6158" s="395">
        <v>1</v>
      </c>
      <c r="BB6158" s="396" t="s">
        <v>861</v>
      </c>
      <c r="BC6158">
        <f t="shared" si="531"/>
        <v>0</v>
      </c>
      <c r="BD6158" t="str">
        <f t="shared" si="532"/>
        <v>NAoMe_initial_final_who_ps</v>
      </c>
      <c r="BE6158" s="397" t="s">
        <v>862</v>
      </c>
      <c r="BF6158" t="str">
        <f t="shared" si="533"/>
        <v>WHO PS 1</v>
      </c>
      <c r="BG6158">
        <f t="shared" si="534"/>
        <v>0</v>
      </c>
      <c r="BH6158" s="398">
        <f t="shared" si="535"/>
        <v>0</v>
      </c>
      <c r="BO6158" s="33"/>
    </row>
    <row r="6159" spans="1:67">
      <c r="A6159" s="316" t="s">
        <v>27</v>
      </c>
      <c r="E6159" s="316"/>
      <c r="F6159" s="316"/>
      <c r="G6159" s="316"/>
      <c r="H6159" s="316"/>
      <c r="I6159" s="316" t="s">
        <v>658</v>
      </c>
      <c r="J6159" s="316" t="s">
        <v>348</v>
      </c>
      <c r="K6159" s="36"/>
      <c r="L6159" s="317"/>
      <c r="M6159" s="317"/>
      <c r="N6159" s="36"/>
      <c r="O6159" s="317"/>
      <c r="P6159" s="317"/>
      <c r="Q6159" s="36"/>
      <c r="R6159" s="317"/>
      <c r="S6159" s="317"/>
      <c r="BA6159" s="395">
        <v>1</v>
      </c>
      <c r="BB6159" s="396" t="s">
        <v>861</v>
      </c>
      <c r="BC6159">
        <f t="shared" si="531"/>
        <v>0</v>
      </c>
      <c r="BD6159" t="str">
        <f t="shared" si="532"/>
        <v>NAoMe_initial_final_who_ps</v>
      </c>
      <c r="BE6159" s="397" t="s">
        <v>862</v>
      </c>
      <c r="BF6159" t="str">
        <f t="shared" si="533"/>
        <v>WHO PS 2</v>
      </c>
      <c r="BG6159">
        <f t="shared" si="534"/>
        <v>0</v>
      </c>
      <c r="BH6159" s="398">
        <f t="shared" si="535"/>
        <v>0</v>
      </c>
      <c r="BO6159" s="33"/>
    </row>
    <row r="6160" spans="1:67">
      <c r="A6160" s="316" t="s">
        <v>27</v>
      </c>
      <c r="E6160" s="316"/>
      <c r="F6160" s="316"/>
      <c r="G6160" s="316"/>
      <c r="H6160" s="316"/>
      <c r="I6160" s="316" t="s">
        <v>658</v>
      </c>
      <c r="J6160" s="316" t="s">
        <v>349</v>
      </c>
      <c r="K6160" s="36"/>
      <c r="L6160" s="317"/>
      <c r="M6160" s="317"/>
      <c r="N6160" s="36"/>
      <c r="O6160" s="317"/>
      <c r="P6160" s="317"/>
      <c r="Q6160" s="36"/>
      <c r="R6160" s="317"/>
      <c r="S6160" s="317"/>
      <c r="BA6160" s="395">
        <v>1</v>
      </c>
      <c r="BB6160" s="396" t="s">
        <v>861</v>
      </c>
      <c r="BC6160">
        <f t="shared" si="531"/>
        <v>0</v>
      </c>
      <c r="BD6160" t="str">
        <f t="shared" si="532"/>
        <v>NAoMe_initial_final_who_ps</v>
      </c>
      <c r="BE6160" s="397" t="s">
        <v>862</v>
      </c>
      <c r="BF6160" t="str">
        <f t="shared" si="533"/>
        <v>WHO PS 3</v>
      </c>
      <c r="BG6160">
        <f t="shared" si="534"/>
        <v>0</v>
      </c>
      <c r="BH6160" s="398">
        <f t="shared" si="535"/>
        <v>0</v>
      </c>
      <c r="BO6160" s="33"/>
    </row>
    <row r="6161" spans="1:67">
      <c r="A6161" s="316" t="s">
        <v>27</v>
      </c>
      <c r="E6161" s="316"/>
      <c r="F6161" s="316"/>
      <c r="G6161" s="316"/>
      <c r="H6161" s="316"/>
      <c r="I6161" s="316" t="s">
        <v>658</v>
      </c>
      <c r="J6161" s="316" t="s">
        <v>350</v>
      </c>
      <c r="K6161" s="36"/>
      <c r="L6161" s="317"/>
      <c r="M6161" s="317"/>
      <c r="N6161" s="36"/>
      <c r="O6161" s="317"/>
      <c r="P6161" s="317"/>
      <c r="Q6161" s="36"/>
      <c r="R6161" s="317"/>
      <c r="S6161" s="317"/>
      <c r="BA6161" s="395">
        <v>1</v>
      </c>
      <c r="BB6161" s="396" t="s">
        <v>861</v>
      </c>
      <c r="BC6161">
        <f t="shared" si="531"/>
        <v>0</v>
      </c>
      <c r="BD6161" t="str">
        <f t="shared" si="532"/>
        <v>NAoMe_initial_final_who_ps</v>
      </c>
      <c r="BE6161" s="397" t="s">
        <v>862</v>
      </c>
      <c r="BF6161" t="str">
        <f t="shared" si="533"/>
        <v>WHO PS 4</v>
      </c>
      <c r="BG6161">
        <f t="shared" si="534"/>
        <v>0</v>
      </c>
      <c r="BH6161" s="398">
        <f t="shared" si="535"/>
        <v>0</v>
      </c>
      <c r="BO6161" s="33"/>
    </row>
    <row r="6162" spans="1:67">
      <c r="A6162" s="316" t="s">
        <v>27</v>
      </c>
      <c r="E6162" s="316"/>
      <c r="F6162" s="316"/>
      <c r="G6162" s="316"/>
      <c r="H6162" s="316"/>
      <c r="I6162" s="316" t="s">
        <v>658</v>
      </c>
      <c r="J6162" s="316" t="s">
        <v>346</v>
      </c>
      <c r="K6162" s="36"/>
      <c r="L6162" s="317"/>
      <c r="M6162" s="317"/>
      <c r="N6162" s="36"/>
      <c r="O6162" s="317"/>
      <c r="P6162" s="317"/>
      <c r="Q6162" s="36"/>
      <c r="R6162" s="317"/>
      <c r="S6162" s="317"/>
      <c r="BA6162" s="395">
        <v>1</v>
      </c>
      <c r="BB6162" s="396" t="s">
        <v>861</v>
      </c>
      <c r="BC6162">
        <f t="shared" si="531"/>
        <v>0</v>
      </c>
      <c r="BD6162" t="str">
        <f t="shared" si="532"/>
        <v>NAoMe_initial_final_who_ps</v>
      </c>
      <c r="BE6162" s="397" t="s">
        <v>862</v>
      </c>
      <c r="BF6162" t="str">
        <f t="shared" si="533"/>
        <v>WHO PS 0</v>
      </c>
      <c r="BG6162">
        <f t="shared" si="534"/>
        <v>0</v>
      </c>
      <c r="BH6162" s="398">
        <f t="shared" si="535"/>
        <v>0</v>
      </c>
      <c r="BO6162" s="33"/>
    </row>
    <row r="6163" spans="1:67">
      <c r="A6163" s="316" t="s">
        <v>27</v>
      </c>
      <c r="E6163" s="316"/>
      <c r="F6163" s="316"/>
      <c r="G6163" s="316"/>
      <c r="H6163" s="316"/>
      <c r="I6163" s="316" t="s">
        <v>658</v>
      </c>
      <c r="J6163" s="316" t="s">
        <v>347</v>
      </c>
      <c r="K6163" s="36"/>
      <c r="L6163" s="317"/>
      <c r="M6163" s="317"/>
      <c r="N6163" s="36"/>
      <c r="O6163" s="317"/>
      <c r="P6163" s="317"/>
      <c r="Q6163" s="36"/>
      <c r="R6163" s="317"/>
      <c r="S6163" s="317"/>
      <c r="BA6163" s="395">
        <v>1</v>
      </c>
      <c r="BB6163" s="396" t="s">
        <v>861</v>
      </c>
      <c r="BC6163">
        <f t="shared" si="531"/>
        <v>0</v>
      </c>
      <c r="BD6163" t="str">
        <f t="shared" si="532"/>
        <v>NAoMe_initial_final_who_ps</v>
      </c>
      <c r="BE6163" s="397" t="s">
        <v>862</v>
      </c>
      <c r="BF6163" t="str">
        <f t="shared" si="533"/>
        <v>WHO PS 1</v>
      </c>
      <c r="BG6163">
        <f t="shared" si="534"/>
        <v>0</v>
      </c>
      <c r="BH6163" s="398">
        <f t="shared" si="535"/>
        <v>0</v>
      </c>
      <c r="BO6163" s="33"/>
    </row>
    <row r="6164" spans="1:67">
      <c r="A6164" s="316" t="s">
        <v>27</v>
      </c>
      <c r="E6164" s="316"/>
      <c r="F6164" s="316"/>
      <c r="G6164" s="316"/>
      <c r="H6164" s="316"/>
      <c r="I6164" s="316" t="s">
        <v>658</v>
      </c>
      <c r="J6164" s="316" t="s">
        <v>348</v>
      </c>
      <c r="K6164" s="36"/>
      <c r="L6164" s="317"/>
      <c r="M6164" s="317"/>
      <c r="N6164" s="36"/>
      <c r="O6164" s="317"/>
      <c r="P6164" s="317"/>
      <c r="Q6164" s="36"/>
      <c r="R6164" s="317"/>
      <c r="S6164" s="317"/>
      <c r="BA6164" s="395">
        <v>1</v>
      </c>
      <c r="BB6164" s="396" t="s">
        <v>861</v>
      </c>
      <c r="BC6164">
        <f t="shared" si="531"/>
        <v>0</v>
      </c>
      <c r="BD6164" t="str">
        <f t="shared" si="532"/>
        <v>NAoMe_initial_final_who_ps</v>
      </c>
      <c r="BE6164" s="397" t="s">
        <v>862</v>
      </c>
      <c r="BF6164" t="str">
        <f t="shared" si="533"/>
        <v>WHO PS 2</v>
      </c>
      <c r="BG6164">
        <f t="shared" si="534"/>
        <v>0</v>
      </c>
      <c r="BH6164" s="398">
        <f t="shared" si="535"/>
        <v>0</v>
      </c>
      <c r="BO6164" s="33"/>
    </row>
    <row r="6165" spans="1:67">
      <c r="A6165" s="316" t="s">
        <v>27</v>
      </c>
      <c r="E6165" s="316"/>
      <c r="F6165" s="316"/>
      <c r="G6165" s="316"/>
      <c r="H6165" s="316"/>
      <c r="I6165" s="316" t="s">
        <v>658</v>
      </c>
      <c r="J6165" s="316" t="s">
        <v>349</v>
      </c>
      <c r="K6165" s="36"/>
      <c r="L6165" s="317"/>
      <c r="M6165" s="317"/>
      <c r="N6165" s="36"/>
      <c r="O6165" s="317"/>
      <c r="P6165" s="317"/>
      <c r="Q6165" s="36"/>
      <c r="R6165" s="317"/>
      <c r="S6165" s="317"/>
      <c r="BA6165" s="395">
        <v>1</v>
      </c>
      <c r="BB6165" s="396" t="s">
        <v>861</v>
      </c>
      <c r="BC6165">
        <f t="shared" si="531"/>
        <v>0</v>
      </c>
      <c r="BD6165" t="str">
        <f t="shared" si="532"/>
        <v>NAoMe_initial_final_who_ps</v>
      </c>
      <c r="BE6165" s="397" t="s">
        <v>862</v>
      </c>
      <c r="BF6165" t="str">
        <f t="shared" si="533"/>
        <v>WHO PS 3</v>
      </c>
      <c r="BG6165">
        <f t="shared" si="534"/>
        <v>0</v>
      </c>
      <c r="BH6165" s="398">
        <f t="shared" si="535"/>
        <v>0</v>
      </c>
      <c r="BO6165" s="33"/>
    </row>
    <row r="6166" spans="1:67">
      <c r="A6166" s="316" t="s">
        <v>27</v>
      </c>
      <c r="E6166" s="316"/>
      <c r="F6166" s="318"/>
      <c r="G6166" s="318"/>
      <c r="H6166" s="318"/>
      <c r="I6166" s="316" t="s">
        <v>658</v>
      </c>
      <c r="J6166" s="316" t="s">
        <v>350</v>
      </c>
      <c r="K6166" s="36"/>
      <c r="L6166" s="317"/>
      <c r="M6166" s="317"/>
      <c r="N6166" s="36"/>
      <c r="O6166" s="317"/>
      <c r="P6166" s="317"/>
      <c r="Q6166" s="36"/>
      <c r="R6166" s="317"/>
      <c r="S6166" s="317"/>
      <c r="BA6166" s="395">
        <v>1</v>
      </c>
      <c r="BB6166" s="396" t="s">
        <v>861</v>
      </c>
      <c r="BC6166">
        <f t="shared" si="531"/>
        <v>0</v>
      </c>
      <c r="BD6166" t="str">
        <f t="shared" si="532"/>
        <v>NAoMe_initial_final_who_ps</v>
      </c>
      <c r="BE6166" s="397" t="s">
        <v>862</v>
      </c>
      <c r="BF6166" t="str">
        <f t="shared" si="533"/>
        <v>WHO PS 4</v>
      </c>
      <c r="BG6166">
        <f t="shared" si="534"/>
        <v>0</v>
      </c>
      <c r="BH6166" s="398">
        <f t="shared" si="535"/>
        <v>0</v>
      </c>
      <c r="BO6166" s="33"/>
    </row>
    <row r="6167" spans="1:67">
      <c r="A6167" s="316" t="s">
        <v>27</v>
      </c>
      <c r="E6167" s="316"/>
      <c r="F6167" s="316"/>
      <c r="G6167" s="316"/>
      <c r="H6167" s="316"/>
      <c r="I6167" s="316" t="s">
        <v>658</v>
      </c>
      <c r="J6167" s="316" t="s">
        <v>346</v>
      </c>
      <c r="K6167" s="36"/>
      <c r="L6167" s="317"/>
      <c r="M6167" s="317"/>
      <c r="N6167" s="36"/>
      <c r="O6167" s="317"/>
      <c r="P6167" s="317"/>
      <c r="Q6167" s="36"/>
      <c r="R6167" s="317"/>
      <c r="S6167" s="317"/>
      <c r="BA6167" s="395">
        <v>1</v>
      </c>
      <c r="BB6167" s="396" t="s">
        <v>861</v>
      </c>
      <c r="BC6167">
        <f t="shared" si="531"/>
        <v>0</v>
      </c>
      <c r="BD6167" t="str">
        <f t="shared" si="532"/>
        <v>NAoMe_initial_final_who_ps</v>
      </c>
      <c r="BE6167" s="397" t="s">
        <v>862</v>
      </c>
      <c r="BF6167" t="str">
        <f t="shared" si="533"/>
        <v>WHO PS 0</v>
      </c>
      <c r="BG6167">
        <f t="shared" si="534"/>
        <v>0</v>
      </c>
      <c r="BH6167" s="398">
        <f t="shared" si="535"/>
        <v>0</v>
      </c>
      <c r="BO6167" s="33"/>
    </row>
    <row r="6168" spans="1:67">
      <c r="A6168" s="316" t="s">
        <v>27</v>
      </c>
      <c r="E6168" s="316"/>
      <c r="F6168" s="316"/>
      <c r="G6168" s="316"/>
      <c r="H6168" s="316"/>
      <c r="I6168" s="316" t="s">
        <v>658</v>
      </c>
      <c r="J6168" s="316" t="s">
        <v>347</v>
      </c>
      <c r="K6168" s="36"/>
      <c r="L6168" s="317"/>
      <c r="M6168" s="317"/>
      <c r="N6168" s="36"/>
      <c r="O6168" s="317"/>
      <c r="P6168" s="317"/>
      <c r="Q6168" s="36"/>
      <c r="R6168" s="317"/>
      <c r="S6168" s="317"/>
      <c r="BA6168" s="395">
        <v>1</v>
      </c>
      <c r="BB6168" s="396" t="s">
        <v>861</v>
      </c>
      <c r="BC6168">
        <f t="shared" si="531"/>
        <v>0</v>
      </c>
      <c r="BD6168" t="str">
        <f t="shared" si="532"/>
        <v>NAoMe_initial_final_who_ps</v>
      </c>
      <c r="BE6168" s="397" t="s">
        <v>862</v>
      </c>
      <c r="BF6168" t="str">
        <f t="shared" si="533"/>
        <v>WHO PS 1</v>
      </c>
      <c r="BG6168">
        <f t="shared" si="534"/>
        <v>0</v>
      </c>
      <c r="BH6168" s="398">
        <f t="shared" si="535"/>
        <v>0</v>
      </c>
      <c r="BO6168" s="33"/>
    </row>
    <row r="6169" spans="1:67">
      <c r="A6169" s="316" t="s">
        <v>27</v>
      </c>
      <c r="E6169" s="316"/>
      <c r="F6169" s="316"/>
      <c r="G6169" s="316"/>
      <c r="H6169" s="316"/>
      <c r="I6169" s="316" t="s">
        <v>658</v>
      </c>
      <c r="J6169" s="316" t="s">
        <v>348</v>
      </c>
      <c r="K6169" s="36"/>
      <c r="L6169" s="317"/>
      <c r="M6169" s="317"/>
      <c r="N6169" s="36"/>
      <c r="O6169" s="317"/>
      <c r="P6169" s="317"/>
      <c r="Q6169" s="36"/>
      <c r="R6169" s="317"/>
      <c r="S6169" s="317"/>
      <c r="BA6169" s="395">
        <v>1</v>
      </c>
      <c r="BB6169" s="396" t="s">
        <v>861</v>
      </c>
      <c r="BC6169">
        <f t="shared" si="531"/>
        <v>0</v>
      </c>
      <c r="BD6169" t="str">
        <f t="shared" si="532"/>
        <v>NAoMe_initial_final_who_ps</v>
      </c>
      <c r="BE6169" s="397" t="s">
        <v>862</v>
      </c>
      <c r="BF6169" t="str">
        <f t="shared" si="533"/>
        <v>WHO PS 2</v>
      </c>
      <c r="BG6169">
        <f t="shared" si="534"/>
        <v>0</v>
      </c>
      <c r="BH6169" s="398">
        <f t="shared" si="535"/>
        <v>0</v>
      </c>
      <c r="BO6169" s="33"/>
    </row>
    <row r="6170" spans="1:67">
      <c r="A6170" s="316" t="s">
        <v>27</v>
      </c>
      <c r="E6170" s="316"/>
      <c r="F6170" s="316"/>
      <c r="G6170" s="316"/>
      <c r="H6170" s="316"/>
      <c r="I6170" s="316" t="s">
        <v>658</v>
      </c>
      <c r="J6170" s="316" t="s">
        <v>349</v>
      </c>
      <c r="K6170" s="36"/>
      <c r="L6170" s="317"/>
      <c r="M6170" s="317"/>
      <c r="N6170" s="36"/>
      <c r="O6170" s="317"/>
      <c r="P6170" s="317"/>
      <c r="Q6170" s="36"/>
      <c r="R6170" s="317"/>
      <c r="S6170" s="317"/>
      <c r="BA6170" s="395">
        <v>1</v>
      </c>
      <c r="BB6170" s="396" t="s">
        <v>861</v>
      </c>
      <c r="BC6170">
        <f t="shared" si="531"/>
        <v>0</v>
      </c>
      <c r="BD6170" t="str">
        <f t="shared" si="532"/>
        <v>NAoMe_initial_final_who_ps</v>
      </c>
      <c r="BE6170" s="397" t="s">
        <v>862</v>
      </c>
      <c r="BF6170" t="str">
        <f t="shared" si="533"/>
        <v>WHO PS 3</v>
      </c>
      <c r="BG6170">
        <f t="shared" si="534"/>
        <v>0</v>
      </c>
      <c r="BH6170" s="398">
        <f t="shared" si="535"/>
        <v>0</v>
      </c>
      <c r="BO6170" s="33"/>
    </row>
    <row r="6171" spans="1:67">
      <c r="A6171" s="316" t="s">
        <v>27</v>
      </c>
      <c r="E6171" s="316"/>
      <c r="F6171" s="316"/>
      <c r="G6171" s="316"/>
      <c r="H6171" s="316"/>
      <c r="I6171" s="316" t="s">
        <v>658</v>
      </c>
      <c r="J6171" s="316" t="s">
        <v>350</v>
      </c>
      <c r="K6171" s="36"/>
      <c r="L6171" s="317"/>
      <c r="M6171" s="317"/>
      <c r="N6171" s="36"/>
      <c r="O6171" s="317"/>
      <c r="P6171" s="317"/>
      <c r="Q6171" s="36"/>
      <c r="R6171" s="317"/>
      <c r="S6171" s="317"/>
      <c r="BA6171" s="395">
        <v>1</v>
      </c>
      <c r="BB6171" s="396" t="s">
        <v>861</v>
      </c>
      <c r="BC6171">
        <f t="shared" si="531"/>
        <v>0</v>
      </c>
      <c r="BD6171" t="str">
        <f t="shared" si="532"/>
        <v>NAoMe_initial_final_who_ps</v>
      </c>
      <c r="BE6171" s="397" t="s">
        <v>862</v>
      </c>
      <c r="BF6171" t="str">
        <f t="shared" si="533"/>
        <v>WHO PS 4</v>
      </c>
      <c r="BG6171">
        <f t="shared" si="534"/>
        <v>0</v>
      </c>
      <c r="BH6171" s="398">
        <f t="shared" si="535"/>
        <v>0</v>
      </c>
      <c r="BO6171" s="33"/>
    </row>
    <row r="6172" spans="1:67">
      <c r="A6172" s="316" t="s">
        <v>27</v>
      </c>
      <c r="E6172" s="316"/>
      <c r="F6172" s="316"/>
      <c r="G6172" s="316"/>
      <c r="H6172" s="316"/>
      <c r="I6172" s="316" t="s">
        <v>658</v>
      </c>
      <c r="J6172" s="316" t="s">
        <v>346</v>
      </c>
      <c r="K6172" s="36"/>
      <c r="L6172" s="317"/>
      <c r="M6172" s="317"/>
      <c r="N6172" s="36"/>
      <c r="O6172" s="317"/>
      <c r="P6172" s="317"/>
      <c r="Q6172" s="36"/>
      <c r="R6172" s="317"/>
      <c r="S6172" s="317"/>
      <c r="BA6172" s="395">
        <v>1</v>
      </c>
      <c r="BB6172" s="396" t="s">
        <v>861</v>
      </c>
      <c r="BC6172">
        <f t="shared" si="531"/>
        <v>0</v>
      </c>
      <c r="BD6172" t="str">
        <f t="shared" si="532"/>
        <v>NAoMe_initial_final_who_ps</v>
      </c>
      <c r="BE6172" s="397" t="s">
        <v>862</v>
      </c>
      <c r="BF6172" t="str">
        <f t="shared" si="533"/>
        <v>WHO PS 0</v>
      </c>
      <c r="BG6172">
        <f t="shared" si="534"/>
        <v>0</v>
      </c>
      <c r="BH6172" s="398">
        <f t="shared" si="535"/>
        <v>0</v>
      </c>
      <c r="BO6172" s="33"/>
    </row>
    <row r="6173" spans="1:67">
      <c r="A6173" s="316" t="s">
        <v>27</v>
      </c>
      <c r="E6173" s="316"/>
      <c r="F6173" s="316"/>
      <c r="G6173" s="316"/>
      <c r="H6173" s="316"/>
      <c r="I6173" s="316" t="s">
        <v>658</v>
      </c>
      <c r="J6173" s="316" t="s">
        <v>347</v>
      </c>
      <c r="K6173" s="36"/>
      <c r="L6173" s="317"/>
      <c r="M6173" s="317"/>
      <c r="N6173" s="36"/>
      <c r="O6173" s="317"/>
      <c r="P6173" s="317"/>
      <c r="Q6173" s="36"/>
      <c r="R6173" s="317"/>
      <c r="S6173" s="317"/>
      <c r="BA6173" s="395">
        <v>1</v>
      </c>
      <c r="BB6173" s="396" t="s">
        <v>861</v>
      </c>
      <c r="BC6173">
        <f t="shared" si="531"/>
        <v>0</v>
      </c>
      <c r="BD6173" t="str">
        <f t="shared" si="532"/>
        <v>NAoMe_initial_final_who_ps</v>
      </c>
      <c r="BE6173" s="397" t="s">
        <v>862</v>
      </c>
      <c r="BF6173" t="str">
        <f t="shared" si="533"/>
        <v>WHO PS 1</v>
      </c>
      <c r="BG6173">
        <f t="shared" si="534"/>
        <v>0</v>
      </c>
      <c r="BH6173" s="398">
        <f t="shared" si="535"/>
        <v>0</v>
      </c>
      <c r="BO6173" s="33"/>
    </row>
    <row r="6174" spans="1:67">
      <c r="A6174" s="316" t="s">
        <v>27</v>
      </c>
      <c r="E6174" s="316"/>
      <c r="F6174" s="316"/>
      <c r="G6174" s="316"/>
      <c r="H6174" s="316"/>
      <c r="I6174" s="316" t="s">
        <v>658</v>
      </c>
      <c r="J6174" s="316" t="s">
        <v>348</v>
      </c>
      <c r="K6174" s="36"/>
      <c r="L6174" s="317"/>
      <c r="M6174" s="317"/>
      <c r="N6174" s="36"/>
      <c r="O6174" s="317"/>
      <c r="P6174" s="317"/>
      <c r="Q6174" s="36"/>
      <c r="R6174" s="317"/>
      <c r="S6174" s="317"/>
      <c r="BA6174" s="395">
        <v>1</v>
      </c>
      <c r="BB6174" s="396" t="s">
        <v>861</v>
      </c>
      <c r="BC6174">
        <f t="shared" si="531"/>
        <v>0</v>
      </c>
      <c r="BD6174" t="str">
        <f t="shared" si="532"/>
        <v>NAoMe_initial_final_who_ps</v>
      </c>
      <c r="BE6174" s="397" t="s">
        <v>862</v>
      </c>
      <c r="BF6174" t="str">
        <f t="shared" si="533"/>
        <v>WHO PS 2</v>
      </c>
      <c r="BG6174">
        <f t="shared" si="534"/>
        <v>0</v>
      </c>
      <c r="BH6174" s="398">
        <f t="shared" si="535"/>
        <v>0</v>
      </c>
      <c r="BO6174" s="33"/>
    </row>
    <row r="6175" spans="1:67">
      <c r="A6175" s="316" t="s">
        <v>27</v>
      </c>
      <c r="E6175" s="316"/>
      <c r="F6175" s="316"/>
      <c r="G6175" s="316"/>
      <c r="H6175" s="316"/>
      <c r="I6175" s="316" t="s">
        <v>658</v>
      </c>
      <c r="J6175" s="316" t="s">
        <v>349</v>
      </c>
      <c r="K6175" s="36"/>
      <c r="L6175" s="317"/>
      <c r="M6175" s="317"/>
      <c r="N6175" s="36"/>
      <c r="O6175" s="317"/>
      <c r="P6175" s="317"/>
      <c r="Q6175" s="36"/>
      <c r="R6175" s="317"/>
      <c r="S6175" s="317"/>
      <c r="BA6175" s="395">
        <v>1</v>
      </c>
      <c r="BB6175" s="396" t="s">
        <v>861</v>
      </c>
      <c r="BC6175">
        <f t="shared" si="531"/>
        <v>0</v>
      </c>
      <c r="BD6175" t="str">
        <f t="shared" si="532"/>
        <v>NAoMe_initial_final_who_ps</v>
      </c>
      <c r="BE6175" s="397" t="s">
        <v>862</v>
      </c>
      <c r="BF6175" t="str">
        <f t="shared" si="533"/>
        <v>WHO PS 3</v>
      </c>
      <c r="BG6175">
        <f t="shared" si="534"/>
        <v>0</v>
      </c>
      <c r="BH6175" s="398">
        <f t="shared" si="535"/>
        <v>0</v>
      </c>
      <c r="BO6175" s="33"/>
    </row>
    <row r="6176" spans="1:67">
      <c r="A6176" s="316" t="s">
        <v>27</v>
      </c>
      <c r="E6176" s="316"/>
      <c r="F6176" s="316"/>
      <c r="G6176" s="316"/>
      <c r="H6176" s="316"/>
      <c r="I6176" s="316" t="s">
        <v>658</v>
      </c>
      <c r="J6176" s="316" t="s">
        <v>350</v>
      </c>
      <c r="K6176" s="36"/>
      <c r="L6176" s="317"/>
      <c r="M6176" s="317"/>
      <c r="N6176" s="36"/>
      <c r="O6176" s="317"/>
      <c r="P6176" s="317"/>
      <c r="Q6176" s="36"/>
      <c r="R6176" s="317"/>
      <c r="S6176" s="317"/>
      <c r="BA6176" s="395">
        <v>1</v>
      </c>
      <c r="BB6176" s="396" t="s">
        <v>861</v>
      </c>
      <c r="BC6176">
        <f t="shared" si="531"/>
        <v>0</v>
      </c>
      <c r="BD6176" t="str">
        <f t="shared" si="532"/>
        <v>NAoMe_initial_final_who_ps</v>
      </c>
      <c r="BE6176" s="397" t="s">
        <v>862</v>
      </c>
      <c r="BF6176" t="str">
        <f t="shared" si="533"/>
        <v>WHO PS 4</v>
      </c>
      <c r="BG6176">
        <f t="shared" si="534"/>
        <v>0</v>
      </c>
      <c r="BH6176" s="398">
        <f t="shared" si="535"/>
        <v>0</v>
      </c>
      <c r="BO6176" s="33"/>
    </row>
    <row r="6177" spans="1:67">
      <c r="A6177" s="316" t="s">
        <v>27</v>
      </c>
      <c r="E6177" s="316"/>
      <c r="F6177" s="316"/>
      <c r="G6177" s="316"/>
      <c r="H6177" s="316"/>
      <c r="I6177" s="316" t="s">
        <v>658</v>
      </c>
      <c r="J6177" s="316" t="s">
        <v>346</v>
      </c>
      <c r="K6177" s="36"/>
      <c r="L6177" s="317"/>
      <c r="M6177" s="317"/>
      <c r="N6177" s="36"/>
      <c r="O6177" s="317"/>
      <c r="P6177" s="317"/>
      <c r="Q6177" s="36"/>
      <c r="R6177" s="317"/>
      <c r="S6177" s="317"/>
      <c r="BA6177" s="395">
        <v>1</v>
      </c>
      <c r="BB6177" s="396" t="s">
        <v>861</v>
      </c>
      <c r="BC6177">
        <f t="shared" si="531"/>
        <v>0</v>
      </c>
      <c r="BD6177" t="str">
        <f t="shared" si="532"/>
        <v>NAoMe_initial_final_who_ps</v>
      </c>
      <c r="BE6177" s="397" t="s">
        <v>862</v>
      </c>
      <c r="BF6177" t="str">
        <f t="shared" si="533"/>
        <v>WHO PS 0</v>
      </c>
      <c r="BG6177">
        <f t="shared" si="534"/>
        <v>0</v>
      </c>
      <c r="BH6177" s="398">
        <f t="shared" si="535"/>
        <v>0</v>
      </c>
      <c r="BO6177" s="33"/>
    </row>
    <row r="6178" spans="1:67">
      <c r="A6178" s="316" t="s">
        <v>27</v>
      </c>
      <c r="E6178" s="316"/>
      <c r="F6178" s="316"/>
      <c r="G6178" s="316"/>
      <c r="H6178" s="316"/>
      <c r="I6178" s="316" t="s">
        <v>658</v>
      </c>
      <c r="J6178" s="316" t="s">
        <v>347</v>
      </c>
      <c r="K6178" s="36"/>
      <c r="L6178" s="317"/>
      <c r="M6178" s="317"/>
      <c r="N6178" s="36"/>
      <c r="O6178" s="317"/>
      <c r="P6178" s="317"/>
      <c r="Q6178" s="36"/>
      <c r="R6178" s="317"/>
      <c r="S6178" s="317"/>
      <c r="BA6178" s="395">
        <v>1</v>
      </c>
      <c r="BB6178" s="396" t="s">
        <v>861</v>
      </c>
      <c r="BC6178">
        <f t="shared" si="531"/>
        <v>0</v>
      </c>
      <c r="BD6178" t="str">
        <f t="shared" si="532"/>
        <v>NAoMe_initial_final_who_ps</v>
      </c>
      <c r="BE6178" s="397" t="s">
        <v>862</v>
      </c>
      <c r="BF6178" t="str">
        <f t="shared" si="533"/>
        <v>WHO PS 1</v>
      </c>
      <c r="BG6178">
        <f t="shared" si="534"/>
        <v>0</v>
      </c>
      <c r="BH6178" s="398">
        <f t="shared" si="535"/>
        <v>0</v>
      </c>
      <c r="BO6178" s="33"/>
    </row>
    <row r="6179" spans="1:67">
      <c r="A6179" s="316" t="s">
        <v>27</v>
      </c>
      <c r="E6179" s="316"/>
      <c r="F6179" s="316"/>
      <c r="G6179" s="316"/>
      <c r="H6179" s="316"/>
      <c r="I6179" s="316" t="s">
        <v>658</v>
      </c>
      <c r="J6179" s="316" t="s">
        <v>348</v>
      </c>
      <c r="K6179" s="36"/>
      <c r="L6179" s="317"/>
      <c r="M6179" s="317"/>
      <c r="N6179" s="36"/>
      <c r="O6179" s="317"/>
      <c r="P6179" s="317"/>
      <c r="Q6179" s="36"/>
      <c r="R6179" s="317"/>
      <c r="S6179" s="317"/>
      <c r="BA6179" s="395">
        <v>1</v>
      </c>
      <c r="BB6179" s="396" t="s">
        <v>861</v>
      </c>
      <c r="BC6179">
        <f t="shared" si="531"/>
        <v>0</v>
      </c>
      <c r="BD6179" t="str">
        <f t="shared" si="532"/>
        <v>NAoMe_initial_final_who_ps</v>
      </c>
      <c r="BE6179" s="397" t="s">
        <v>862</v>
      </c>
      <c r="BF6179" t="str">
        <f t="shared" si="533"/>
        <v>WHO PS 2</v>
      </c>
      <c r="BG6179">
        <f t="shared" si="534"/>
        <v>0</v>
      </c>
      <c r="BH6179" s="398">
        <f t="shared" si="535"/>
        <v>0</v>
      </c>
      <c r="BO6179" s="33"/>
    </row>
    <row r="6180" spans="1:67">
      <c r="A6180" s="316" t="s">
        <v>27</v>
      </c>
      <c r="E6180" s="316"/>
      <c r="F6180" s="316"/>
      <c r="G6180" s="316"/>
      <c r="H6180" s="316"/>
      <c r="I6180" s="316" t="s">
        <v>658</v>
      </c>
      <c r="J6180" s="316" t="s">
        <v>349</v>
      </c>
      <c r="K6180" s="36"/>
      <c r="L6180" s="317"/>
      <c r="M6180" s="317"/>
      <c r="N6180" s="36"/>
      <c r="O6180" s="317"/>
      <c r="P6180" s="317"/>
      <c r="Q6180" s="36"/>
      <c r="R6180" s="317"/>
      <c r="S6180" s="317"/>
      <c r="BA6180" s="395">
        <v>1</v>
      </c>
      <c r="BB6180" s="396" t="s">
        <v>861</v>
      </c>
      <c r="BC6180">
        <f t="shared" si="531"/>
        <v>0</v>
      </c>
      <c r="BD6180" t="str">
        <f t="shared" si="532"/>
        <v>NAoMe_initial_final_who_ps</v>
      </c>
      <c r="BE6180" s="397" t="s">
        <v>862</v>
      </c>
      <c r="BF6180" t="str">
        <f t="shared" si="533"/>
        <v>WHO PS 3</v>
      </c>
      <c r="BG6180">
        <f t="shared" si="534"/>
        <v>0</v>
      </c>
      <c r="BH6180" s="398">
        <f t="shared" si="535"/>
        <v>0</v>
      </c>
      <c r="BO6180" s="33"/>
    </row>
    <row r="6181" spans="1:67">
      <c r="A6181" s="316" t="s">
        <v>27</v>
      </c>
      <c r="E6181" s="316"/>
      <c r="F6181" s="316"/>
      <c r="G6181" s="316"/>
      <c r="H6181" s="316"/>
      <c r="I6181" s="316" t="s">
        <v>658</v>
      </c>
      <c r="J6181" s="316" t="s">
        <v>350</v>
      </c>
      <c r="K6181" s="36"/>
      <c r="L6181" s="317"/>
      <c r="M6181" s="317"/>
      <c r="N6181" s="36"/>
      <c r="O6181" s="317"/>
      <c r="P6181" s="317"/>
      <c r="Q6181" s="36"/>
      <c r="R6181" s="317"/>
      <c r="S6181" s="317"/>
      <c r="BA6181" s="395">
        <v>1</v>
      </c>
      <c r="BB6181" s="396" t="s">
        <v>861</v>
      </c>
      <c r="BC6181">
        <f t="shared" si="531"/>
        <v>0</v>
      </c>
      <c r="BD6181" t="str">
        <f t="shared" si="532"/>
        <v>NAoMe_initial_final_who_ps</v>
      </c>
      <c r="BE6181" s="397" t="s">
        <v>862</v>
      </c>
      <c r="BF6181" t="str">
        <f t="shared" si="533"/>
        <v>WHO PS 4</v>
      </c>
      <c r="BG6181">
        <f t="shared" si="534"/>
        <v>0</v>
      </c>
      <c r="BH6181" s="398">
        <f t="shared" si="535"/>
        <v>0</v>
      </c>
      <c r="BO6181" s="33"/>
    </row>
    <row r="6182" spans="1:67">
      <c r="A6182" s="316" t="s">
        <v>27</v>
      </c>
      <c r="E6182" s="316"/>
      <c r="F6182" s="316"/>
      <c r="G6182" s="316"/>
      <c r="H6182" s="316"/>
      <c r="I6182" s="316" t="s">
        <v>658</v>
      </c>
      <c r="J6182" s="316" t="s">
        <v>346</v>
      </c>
      <c r="K6182" s="36"/>
      <c r="L6182" s="317"/>
      <c r="M6182" s="317"/>
      <c r="N6182" s="36"/>
      <c r="O6182" s="317"/>
      <c r="P6182" s="317"/>
      <c r="Q6182" s="36"/>
      <c r="R6182" s="317"/>
      <c r="S6182" s="317"/>
      <c r="BA6182" s="395">
        <v>1</v>
      </c>
      <c r="BB6182" s="396" t="s">
        <v>861</v>
      </c>
      <c r="BC6182">
        <f t="shared" si="531"/>
        <v>0</v>
      </c>
      <c r="BD6182" t="str">
        <f t="shared" si="532"/>
        <v>NAoMe_initial_final_who_ps</v>
      </c>
      <c r="BE6182" s="397" t="s">
        <v>862</v>
      </c>
      <c r="BF6182" t="str">
        <f t="shared" si="533"/>
        <v>WHO PS 0</v>
      </c>
      <c r="BG6182">
        <f t="shared" si="534"/>
        <v>0</v>
      </c>
      <c r="BH6182" s="398">
        <f t="shared" si="535"/>
        <v>0</v>
      </c>
      <c r="BO6182" s="33"/>
    </row>
    <row r="6183" spans="1:67">
      <c r="A6183" s="316" t="s">
        <v>27</v>
      </c>
      <c r="E6183" s="316"/>
      <c r="F6183" s="316"/>
      <c r="G6183" s="316"/>
      <c r="H6183" s="316"/>
      <c r="I6183" s="316" t="s">
        <v>658</v>
      </c>
      <c r="J6183" s="316" t="s">
        <v>347</v>
      </c>
      <c r="K6183" s="36"/>
      <c r="L6183" s="317"/>
      <c r="M6183" s="317"/>
      <c r="N6183" s="36"/>
      <c r="O6183" s="317"/>
      <c r="P6183" s="317"/>
      <c r="Q6183" s="36"/>
      <c r="R6183" s="317"/>
      <c r="S6183" s="317"/>
      <c r="BA6183" s="395">
        <v>1</v>
      </c>
      <c r="BB6183" s="396" t="s">
        <v>861</v>
      </c>
      <c r="BC6183">
        <f t="shared" si="531"/>
        <v>0</v>
      </c>
      <c r="BD6183" t="str">
        <f t="shared" si="532"/>
        <v>NAoMe_initial_final_who_ps</v>
      </c>
      <c r="BE6183" s="397" t="s">
        <v>862</v>
      </c>
      <c r="BF6183" t="str">
        <f t="shared" si="533"/>
        <v>WHO PS 1</v>
      </c>
      <c r="BG6183">
        <f t="shared" si="534"/>
        <v>0</v>
      </c>
      <c r="BH6183" s="398">
        <f t="shared" si="535"/>
        <v>0</v>
      </c>
      <c r="BO6183" s="33"/>
    </row>
    <row r="6184" spans="1:67">
      <c r="A6184" s="316" t="s">
        <v>27</v>
      </c>
      <c r="E6184" s="316"/>
      <c r="F6184" s="316"/>
      <c r="G6184" s="316"/>
      <c r="H6184" s="316"/>
      <c r="I6184" s="316" t="s">
        <v>658</v>
      </c>
      <c r="J6184" s="316" t="s">
        <v>348</v>
      </c>
      <c r="K6184" s="36"/>
      <c r="L6184" s="317"/>
      <c r="M6184" s="317"/>
      <c r="N6184" s="36"/>
      <c r="O6184" s="317"/>
      <c r="P6184" s="317"/>
      <c r="Q6184" s="36"/>
      <c r="R6184" s="317"/>
      <c r="S6184" s="317"/>
      <c r="BA6184" s="395">
        <v>1</v>
      </c>
      <c r="BB6184" s="396" t="s">
        <v>861</v>
      </c>
      <c r="BC6184">
        <f t="shared" si="531"/>
        <v>0</v>
      </c>
      <c r="BD6184" t="str">
        <f t="shared" si="532"/>
        <v>NAoMe_initial_final_who_ps</v>
      </c>
      <c r="BE6184" s="397" t="s">
        <v>862</v>
      </c>
      <c r="BF6184" t="str">
        <f t="shared" si="533"/>
        <v>WHO PS 2</v>
      </c>
      <c r="BG6184">
        <f t="shared" si="534"/>
        <v>0</v>
      </c>
      <c r="BH6184" s="398">
        <f t="shared" si="535"/>
        <v>0</v>
      </c>
      <c r="BO6184" s="33"/>
    </row>
    <row r="6185" spans="1:67">
      <c r="A6185" s="316" t="s">
        <v>27</v>
      </c>
      <c r="E6185" s="316"/>
      <c r="F6185" s="316"/>
      <c r="G6185" s="316"/>
      <c r="H6185" s="316"/>
      <c r="I6185" s="316" t="s">
        <v>658</v>
      </c>
      <c r="J6185" s="316" t="s">
        <v>349</v>
      </c>
      <c r="K6185" s="36"/>
      <c r="L6185" s="317"/>
      <c r="M6185" s="317"/>
      <c r="N6185" s="36"/>
      <c r="O6185" s="317"/>
      <c r="P6185" s="317"/>
      <c r="Q6185" s="36"/>
      <c r="R6185" s="317"/>
      <c r="S6185" s="317"/>
      <c r="BA6185" s="395">
        <v>1</v>
      </c>
      <c r="BB6185" s="396" t="s">
        <v>861</v>
      </c>
      <c r="BC6185">
        <f t="shared" si="531"/>
        <v>0</v>
      </c>
      <c r="BD6185" t="str">
        <f t="shared" si="532"/>
        <v>NAoMe_initial_final_who_ps</v>
      </c>
      <c r="BE6185" s="397" t="s">
        <v>862</v>
      </c>
      <c r="BF6185" t="str">
        <f t="shared" si="533"/>
        <v>WHO PS 3</v>
      </c>
      <c r="BG6185">
        <f t="shared" si="534"/>
        <v>0</v>
      </c>
      <c r="BH6185" s="398">
        <f t="shared" si="535"/>
        <v>0</v>
      </c>
      <c r="BO6185" s="33"/>
    </row>
    <row r="6186" spans="1:67">
      <c r="A6186" s="316" t="s">
        <v>27</v>
      </c>
      <c r="E6186" s="316"/>
      <c r="F6186" s="316"/>
      <c r="G6186" s="316"/>
      <c r="H6186" s="316"/>
      <c r="I6186" s="316" t="s">
        <v>658</v>
      </c>
      <c r="J6186" s="316" t="s">
        <v>350</v>
      </c>
      <c r="K6186" s="36"/>
      <c r="L6186" s="317"/>
      <c r="M6186" s="317"/>
      <c r="N6186" s="36"/>
      <c r="O6186" s="317"/>
      <c r="P6186" s="317"/>
      <c r="Q6186" s="36"/>
      <c r="R6186" s="317"/>
      <c r="S6186" s="317"/>
      <c r="BA6186" s="395">
        <v>1</v>
      </c>
      <c r="BB6186" s="396" t="s">
        <v>861</v>
      </c>
      <c r="BC6186">
        <f t="shared" si="531"/>
        <v>0</v>
      </c>
      <c r="BD6186" t="str">
        <f t="shared" si="532"/>
        <v>NAoMe_initial_final_who_ps</v>
      </c>
      <c r="BE6186" s="397" t="s">
        <v>862</v>
      </c>
      <c r="BF6186" t="str">
        <f t="shared" si="533"/>
        <v>WHO PS 4</v>
      </c>
      <c r="BG6186">
        <f t="shared" si="534"/>
        <v>0</v>
      </c>
      <c r="BH6186" s="398">
        <f t="shared" si="535"/>
        <v>0</v>
      </c>
      <c r="BO6186" s="33"/>
    </row>
    <row r="6187" spans="1:67">
      <c r="A6187" s="316" t="s">
        <v>27</v>
      </c>
      <c r="E6187" s="316"/>
      <c r="F6187" s="316"/>
      <c r="G6187" s="316"/>
      <c r="H6187" s="316"/>
      <c r="I6187" s="316" t="s">
        <v>658</v>
      </c>
      <c r="J6187" s="316" t="s">
        <v>346</v>
      </c>
      <c r="K6187" s="36"/>
      <c r="L6187" s="317"/>
      <c r="M6187" s="317"/>
      <c r="N6187" s="36"/>
      <c r="O6187" s="317"/>
      <c r="P6187" s="317"/>
      <c r="Q6187" s="36"/>
      <c r="R6187" s="317"/>
      <c r="S6187" s="317"/>
      <c r="BA6187" s="395">
        <v>1</v>
      </c>
      <c r="BB6187" s="396" t="s">
        <v>861</v>
      </c>
      <c r="BC6187">
        <f t="shared" si="531"/>
        <v>0</v>
      </c>
      <c r="BD6187" t="str">
        <f t="shared" si="532"/>
        <v>NAoMe_initial_final_who_ps</v>
      </c>
      <c r="BE6187" s="397" t="s">
        <v>862</v>
      </c>
      <c r="BF6187" t="str">
        <f t="shared" si="533"/>
        <v>WHO PS 0</v>
      </c>
      <c r="BG6187">
        <f t="shared" si="534"/>
        <v>0</v>
      </c>
      <c r="BH6187" s="398">
        <f t="shared" si="535"/>
        <v>0</v>
      </c>
      <c r="BO6187" s="33"/>
    </row>
    <row r="6188" spans="1:67">
      <c r="A6188" s="316" t="s">
        <v>27</v>
      </c>
      <c r="E6188" s="316"/>
      <c r="F6188" s="316"/>
      <c r="G6188" s="316"/>
      <c r="H6188" s="316"/>
      <c r="I6188" s="316" t="s">
        <v>658</v>
      </c>
      <c r="J6188" s="316" t="s">
        <v>347</v>
      </c>
      <c r="K6188" s="36"/>
      <c r="L6188" s="317"/>
      <c r="M6188" s="317"/>
      <c r="N6188" s="36"/>
      <c r="O6188" s="317"/>
      <c r="P6188" s="317"/>
      <c r="Q6188" s="36"/>
      <c r="R6188" s="317"/>
      <c r="S6188" s="317"/>
      <c r="BA6188" s="395">
        <v>1</v>
      </c>
      <c r="BB6188" s="396" t="s">
        <v>861</v>
      </c>
      <c r="BC6188">
        <f t="shared" si="531"/>
        <v>0</v>
      </c>
      <c r="BD6188" t="str">
        <f t="shared" si="532"/>
        <v>NAoMe_initial_final_who_ps</v>
      </c>
      <c r="BE6188" s="397" t="s">
        <v>862</v>
      </c>
      <c r="BF6188" t="str">
        <f t="shared" si="533"/>
        <v>WHO PS 1</v>
      </c>
      <c r="BG6188">
        <f t="shared" si="534"/>
        <v>0</v>
      </c>
      <c r="BH6188" s="398">
        <f t="shared" si="535"/>
        <v>0</v>
      </c>
      <c r="BO6188" s="33"/>
    </row>
    <row r="6189" spans="1:67">
      <c r="A6189" s="316" t="s">
        <v>27</v>
      </c>
      <c r="E6189" s="316"/>
      <c r="F6189" s="316"/>
      <c r="G6189" s="316"/>
      <c r="H6189" s="316"/>
      <c r="I6189" s="316" t="s">
        <v>658</v>
      </c>
      <c r="J6189" s="316" t="s">
        <v>348</v>
      </c>
      <c r="K6189" s="36"/>
      <c r="L6189" s="317"/>
      <c r="M6189" s="317"/>
      <c r="N6189" s="36"/>
      <c r="O6189" s="317"/>
      <c r="P6189" s="317"/>
      <c r="Q6189" s="36"/>
      <c r="R6189" s="317"/>
      <c r="S6189" s="317"/>
      <c r="BA6189" s="395">
        <v>1</v>
      </c>
      <c r="BB6189" s="396" t="s">
        <v>861</v>
      </c>
      <c r="BC6189">
        <f t="shared" si="531"/>
        <v>0</v>
      </c>
      <c r="BD6189" t="str">
        <f t="shared" si="532"/>
        <v>NAoMe_initial_final_who_ps</v>
      </c>
      <c r="BE6189" s="397" t="s">
        <v>862</v>
      </c>
      <c r="BF6189" t="str">
        <f t="shared" si="533"/>
        <v>WHO PS 2</v>
      </c>
      <c r="BG6189">
        <f t="shared" si="534"/>
        <v>0</v>
      </c>
      <c r="BH6189" s="398">
        <f t="shared" si="535"/>
        <v>0</v>
      </c>
      <c r="BO6189" s="33"/>
    </row>
    <row r="6190" spans="1:67">
      <c r="A6190" s="316" t="s">
        <v>27</v>
      </c>
      <c r="E6190" s="316"/>
      <c r="F6190" s="316"/>
      <c r="G6190" s="316"/>
      <c r="H6190" s="316"/>
      <c r="I6190" s="316" t="s">
        <v>658</v>
      </c>
      <c r="J6190" s="316" t="s">
        <v>349</v>
      </c>
      <c r="K6190" s="36"/>
      <c r="L6190" s="317"/>
      <c r="M6190" s="317"/>
      <c r="N6190" s="36"/>
      <c r="O6190" s="317"/>
      <c r="P6190" s="317"/>
      <c r="Q6190" s="36"/>
      <c r="R6190" s="317"/>
      <c r="S6190" s="317"/>
      <c r="BA6190" s="395">
        <v>1</v>
      </c>
      <c r="BB6190" s="396" t="s">
        <v>861</v>
      </c>
      <c r="BC6190">
        <f t="shared" si="531"/>
        <v>0</v>
      </c>
      <c r="BD6190" t="str">
        <f t="shared" si="532"/>
        <v>NAoMe_initial_final_who_ps</v>
      </c>
      <c r="BE6190" s="397" t="s">
        <v>862</v>
      </c>
      <c r="BF6190" t="str">
        <f t="shared" si="533"/>
        <v>WHO PS 3</v>
      </c>
      <c r="BG6190">
        <f t="shared" si="534"/>
        <v>0</v>
      </c>
      <c r="BH6190" s="398">
        <f t="shared" si="535"/>
        <v>0</v>
      </c>
      <c r="BO6190" s="33"/>
    </row>
    <row r="6191" spans="1:67">
      <c r="A6191" s="316" t="s">
        <v>27</v>
      </c>
      <c r="E6191" s="316"/>
      <c r="F6191" s="316"/>
      <c r="G6191" s="316"/>
      <c r="H6191" s="316"/>
      <c r="I6191" s="316" t="s">
        <v>658</v>
      </c>
      <c r="J6191" s="316" t="s">
        <v>350</v>
      </c>
      <c r="K6191" s="36"/>
      <c r="L6191" s="317"/>
      <c r="M6191" s="317"/>
      <c r="N6191" s="36"/>
      <c r="O6191" s="317"/>
      <c r="P6191" s="317"/>
      <c r="Q6191" s="36"/>
      <c r="R6191" s="317"/>
      <c r="S6191" s="317"/>
      <c r="BA6191" s="395">
        <v>1</v>
      </c>
      <c r="BB6191" s="396" t="s">
        <v>861</v>
      </c>
      <c r="BC6191">
        <f t="shared" si="531"/>
        <v>0</v>
      </c>
      <c r="BD6191" t="str">
        <f t="shared" si="532"/>
        <v>NAoMe_initial_final_who_ps</v>
      </c>
      <c r="BE6191" s="397" t="s">
        <v>862</v>
      </c>
      <c r="BF6191" t="str">
        <f t="shared" si="533"/>
        <v>WHO PS 4</v>
      </c>
      <c r="BG6191">
        <f t="shared" si="534"/>
        <v>0</v>
      </c>
      <c r="BH6191" s="398">
        <f t="shared" si="535"/>
        <v>0</v>
      </c>
      <c r="BO6191" s="33"/>
    </row>
    <row r="6192" spans="1:67">
      <c r="A6192" s="316" t="s">
        <v>27</v>
      </c>
      <c r="E6192" s="316"/>
      <c r="F6192" s="316"/>
      <c r="G6192" s="316"/>
      <c r="H6192" s="316"/>
      <c r="I6192" s="316" t="s">
        <v>658</v>
      </c>
      <c r="J6192" s="316" t="s">
        <v>346</v>
      </c>
      <c r="K6192" s="36"/>
      <c r="L6192" s="317"/>
      <c r="M6192" s="317"/>
      <c r="N6192" s="36"/>
      <c r="O6192" s="317"/>
      <c r="P6192" s="317"/>
      <c r="Q6192" s="36"/>
      <c r="R6192" s="317"/>
      <c r="S6192" s="317"/>
      <c r="BA6192" s="395">
        <v>1</v>
      </c>
      <c r="BB6192" s="396" t="s">
        <v>861</v>
      </c>
      <c r="BC6192">
        <f t="shared" si="531"/>
        <v>0</v>
      </c>
      <c r="BD6192" t="str">
        <f t="shared" si="532"/>
        <v>NAoMe_initial_final_who_ps</v>
      </c>
      <c r="BE6192" s="397" t="s">
        <v>862</v>
      </c>
      <c r="BF6192" t="str">
        <f t="shared" si="533"/>
        <v>WHO PS 0</v>
      </c>
      <c r="BG6192">
        <f t="shared" si="534"/>
        <v>0</v>
      </c>
      <c r="BH6192" s="398">
        <f t="shared" si="535"/>
        <v>0</v>
      </c>
      <c r="BO6192" s="33"/>
    </row>
    <row r="6193" spans="1:67">
      <c r="A6193" s="316" t="s">
        <v>27</v>
      </c>
      <c r="E6193" s="316"/>
      <c r="F6193" s="316"/>
      <c r="G6193" s="316"/>
      <c r="H6193" s="316"/>
      <c r="I6193" s="316" t="s">
        <v>658</v>
      </c>
      <c r="J6193" s="316" t="s">
        <v>347</v>
      </c>
      <c r="K6193" s="36"/>
      <c r="L6193" s="317"/>
      <c r="M6193" s="317"/>
      <c r="N6193" s="36"/>
      <c r="O6193" s="317"/>
      <c r="P6193" s="317"/>
      <c r="Q6193" s="36"/>
      <c r="R6193" s="317"/>
      <c r="S6193" s="317"/>
      <c r="BA6193" s="395">
        <v>1</v>
      </c>
      <c r="BB6193" s="396" t="s">
        <v>861</v>
      </c>
      <c r="BC6193">
        <f t="shared" si="531"/>
        <v>0</v>
      </c>
      <c r="BD6193" t="str">
        <f t="shared" si="532"/>
        <v>NAoMe_initial_final_who_ps</v>
      </c>
      <c r="BE6193" s="397" t="s">
        <v>862</v>
      </c>
      <c r="BF6193" t="str">
        <f t="shared" si="533"/>
        <v>WHO PS 1</v>
      </c>
      <c r="BG6193">
        <f t="shared" si="534"/>
        <v>0</v>
      </c>
      <c r="BH6193" s="398">
        <f t="shared" si="535"/>
        <v>0</v>
      </c>
      <c r="BO6193" s="33"/>
    </row>
    <row r="6194" spans="1:67">
      <c r="A6194" s="316" t="s">
        <v>27</v>
      </c>
      <c r="E6194" s="316"/>
      <c r="F6194" s="316"/>
      <c r="G6194" s="316"/>
      <c r="H6194" s="316"/>
      <c r="I6194" s="316" t="s">
        <v>658</v>
      </c>
      <c r="J6194" s="316" t="s">
        <v>348</v>
      </c>
      <c r="K6194" s="36"/>
      <c r="L6194" s="317"/>
      <c r="M6194" s="317"/>
      <c r="N6194" s="36"/>
      <c r="O6194" s="317"/>
      <c r="P6194" s="317"/>
      <c r="Q6194" s="36"/>
      <c r="R6194" s="317"/>
      <c r="S6194" s="317"/>
      <c r="BA6194" s="395">
        <v>1</v>
      </c>
      <c r="BB6194" s="396" t="s">
        <v>861</v>
      </c>
      <c r="BC6194">
        <f t="shared" si="531"/>
        <v>0</v>
      </c>
      <c r="BD6194" t="str">
        <f t="shared" si="532"/>
        <v>NAoMe_initial_final_who_ps</v>
      </c>
      <c r="BE6194" s="397" t="s">
        <v>862</v>
      </c>
      <c r="BF6194" t="str">
        <f t="shared" si="533"/>
        <v>WHO PS 2</v>
      </c>
      <c r="BG6194">
        <f t="shared" si="534"/>
        <v>0</v>
      </c>
      <c r="BH6194" s="398">
        <f t="shared" si="535"/>
        <v>0</v>
      </c>
      <c r="BO6194" s="33"/>
    </row>
    <row r="6195" spans="1:67">
      <c r="A6195" s="316" t="s">
        <v>27</v>
      </c>
      <c r="E6195" s="316"/>
      <c r="F6195" s="316"/>
      <c r="G6195" s="316"/>
      <c r="H6195" s="316"/>
      <c r="I6195" s="316" t="s">
        <v>658</v>
      </c>
      <c r="J6195" s="316" t="s">
        <v>349</v>
      </c>
      <c r="K6195" s="36"/>
      <c r="L6195" s="317"/>
      <c r="M6195" s="317"/>
      <c r="N6195" s="36"/>
      <c r="O6195" s="317"/>
      <c r="P6195" s="317"/>
      <c r="Q6195" s="36"/>
      <c r="R6195" s="317"/>
      <c r="S6195" s="317"/>
      <c r="BA6195" s="395">
        <v>1</v>
      </c>
      <c r="BB6195" s="396" t="s">
        <v>861</v>
      </c>
      <c r="BC6195">
        <f t="shared" si="531"/>
        <v>0</v>
      </c>
      <c r="BD6195" t="str">
        <f t="shared" si="532"/>
        <v>NAoMe_initial_final_who_ps</v>
      </c>
      <c r="BE6195" s="397" t="s">
        <v>862</v>
      </c>
      <c r="BF6195" t="str">
        <f t="shared" si="533"/>
        <v>WHO PS 3</v>
      </c>
      <c r="BG6195">
        <f t="shared" si="534"/>
        <v>0</v>
      </c>
      <c r="BH6195" s="398">
        <f t="shared" si="535"/>
        <v>0</v>
      </c>
      <c r="BO6195" s="33"/>
    </row>
    <row r="6196" spans="1:67">
      <c r="A6196" s="316" t="s">
        <v>27</v>
      </c>
      <c r="E6196" s="316"/>
      <c r="F6196" s="316"/>
      <c r="G6196" s="316"/>
      <c r="H6196" s="316"/>
      <c r="I6196" s="316" t="s">
        <v>658</v>
      </c>
      <c r="J6196" s="316" t="s">
        <v>350</v>
      </c>
      <c r="K6196" s="36"/>
      <c r="L6196" s="317"/>
      <c r="M6196" s="317"/>
      <c r="N6196" s="36"/>
      <c r="O6196" s="317"/>
      <c r="P6196" s="317"/>
      <c r="Q6196" s="36"/>
      <c r="R6196" s="317"/>
      <c r="S6196" s="317"/>
      <c r="BA6196" s="395">
        <v>1</v>
      </c>
      <c r="BB6196" s="396" t="s">
        <v>861</v>
      </c>
      <c r="BC6196">
        <f t="shared" si="531"/>
        <v>0</v>
      </c>
      <c r="BD6196" t="str">
        <f t="shared" si="532"/>
        <v>NAoMe_initial_final_who_ps</v>
      </c>
      <c r="BE6196" s="397" t="s">
        <v>862</v>
      </c>
      <c r="BF6196" t="str">
        <f t="shared" si="533"/>
        <v>WHO PS 4</v>
      </c>
      <c r="BG6196">
        <f t="shared" si="534"/>
        <v>0</v>
      </c>
      <c r="BH6196" s="398">
        <f t="shared" si="535"/>
        <v>0</v>
      </c>
      <c r="BO6196" s="33"/>
    </row>
    <row r="6197" spans="1:67">
      <c r="A6197" s="316" t="s">
        <v>27</v>
      </c>
      <c r="E6197" s="316"/>
      <c r="F6197" s="316"/>
      <c r="G6197" s="316"/>
      <c r="H6197" s="316"/>
      <c r="I6197" s="316" t="s">
        <v>658</v>
      </c>
      <c r="J6197" s="316" t="s">
        <v>346</v>
      </c>
      <c r="K6197" s="36"/>
      <c r="L6197" s="317"/>
      <c r="M6197" s="317"/>
      <c r="N6197" s="36"/>
      <c r="O6197" s="317"/>
      <c r="P6197" s="317"/>
      <c r="Q6197" s="36"/>
      <c r="R6197" s="317"/>
      <c r="S6197" s="317"/>
      <c r="BA6197" s="395">
        <v>1</v>
      </c>
      <c r="BB6197" s="396" t="s">
        <v>861</v>
      </c>
      <c r="BC6197">
        <f t="shared" si="531"/>
        <v>0</v>
      </c>
      <c r="BD6197" t="str">
        <f t="shared" si="532"/>
        <v>NAoMe_initial_final_who_ps</v>
      </c>
      <c r="BE6197" s="397" t="s">
        <v>862</v>
      </c>
      <c r="BF6197" t="str">
        <f t="shared" si="533"/>
        <v>WHO PS 0</v>
      </c>
      <c r="BG6197">
        <f t="shared" si="534"/>
        <v>0</v>
      </c>
      <c r="BH6197" s="398">
        <f t="shared" si="535"/>
        <v>0</v>
      </c>
      <c r="BO6197" s="33"/>
    </row>
    <row r="6198" spans="1:67">
      <c r="A6198" s="316" t="s">
        <v>27</v>
      </c>
      <c r="E6198" s="316"/>
      <c r="F6198" s="316"/>
      <c r="G6198" s="316"/>
      <c r="H6198" s="316"/>
      <c r="I6198" s="316" t="s">
        <v>658</v>
      </c>
      <c r="J6198" s="316" t="s">
        <v>347</v>
      </c>
      <c r="K6198" s="36"/>
      <c r="L6198" s="317"/>
      <c r="M6198" s="317"/>
      <c r="N6198" s="36"/>
      <c r="O6198" s="317"/>
      <c r="P6198" s="317"/>
      <c r="Q6198" s="36"/>
      <c r="R6198" s="317"/>
      <c r="S6198" s="317"/>
      <c r="BA6198" s="395">
        <v>1</v>
      </c>
      <c r="BB6198" s="396" t="s">
        <v>861</v>
      </c>
      <c r="BC6198">
        <f t="shared" si="531"/>
        <v>0</v>
      </c>
      <c r="BD6198" t="str">
        <f t="shared" si="532"/>
        <v>NAoMe_initial_final_who_ps</v>
      </c>
      <c r="BE6198" s="397" t="s">
        <v>862</v>
      </c>
      <c r="BF6198" t="str">
        <f t="shared" si="533"/>
        <v>WHO PS 1</v>
      </c>
      <c r="BG6198">
        <f t="shared" si="534"/>
        <v>0</v>
      </c>
      <c r="BH6198" s="398">
        <f t="shared" si="535"/>
        <v>0</v>
      </c>
      <c r="BO6198" s="33"/>
    </row>
    <row r="6199" spans="1:67">
      <c r="A6199" s="316" t="s">
        <v>27</v>
      </c>
      <c r="E6199" s="316"/>
      <c r="F6199" s="316"/>
      <c r="G6199" s="316"/>
      <c r="H6199" s="316"/>
      <c r="I6199" s="316" t="s">
        <v>658</v>
      </c>
      <c r="J6199" s="316" t="s">
        <v>348</v>
      </c>
      <c r="K6199" s="36"/>
      <c r="L6199" s="317"/>
      <c r="M6199" s="317"/>
      <c r="N6199" s="36"/>
      <c r="O6199" s="317"/>
      <c r="P6199" s="317"/>
      <c r="Q6199" s="36"/>
      <c r="R6199" s="317"/>
      <c r="S6199" s="317"/>
      <c r="BA6199" s="395">
        <v>1</v>
      </c>
      <c r="BB6199" s="396" t="s">
        <v>861</v>
      </c>
      <c r="BC6199">
        <f t="shared" si="531"/>
        <v>0</v>
      </c>
      <c r="BD6199" t="str">
        <f t="shared" si="532"/>
        <v>NAoMe_initial_final_who_ps</v>
      </c>
      <c r="BE6199" s="397" t="s">
        <v>862</v>
      </c>
      <c r="BF6199" t="str">
        <f t="shared" si="533"/>
        <v>WHO PS 2</v>
      </c>
      <c r="BG6199">
        <f t="shared" si="534"/>
        <v>0</v>
      </c>
      <c r="BH6199" s="398">
        <f t="shared" si="535"/>
        <v>0</v>
      </c>
      <c r="BO6199" s="33"/>
    </row>
    <row r="6200" spans="1:67">
      <c r="A6200" s="316" t="s">
        <v>27</v>
      </c>
      <c r="E6200" s="316"/>
      <c r="F6200" s="316"/>
      <c r="G6200" s="316"/>
      <c r="H6200" s="316"/>
      <c r="I6200" s="316" t="s">
        <v>658</v>
      </c>
      <c r="J6200" s="316" t="s">
        <v>349</v>
      </c>
      <c r="K6200" s="36"/>
      <c r="L6200" s="317"/>
      <c r="M6200" s="317"/>
      <c r="N6200" s="36"/>
      <c r="O6200" s="317"/>
      <c r="P6200" s="317"/>
      <c r="Q6200" s="36"/>
      <c r="R6200" s="317"/>
      <c r="S6200" s="317"/>
      <c r="BA6200" s="395">
        <v>1</v>
      </c>
      <c r="BB6200" s="396" t="s">
        <v>861</v>
      </c>
      <c r="BC6200">
        <f t="shared" si="531"/>
        <v>0</v>
      </c>
      <c r="BD6200" t="str">
        <f t="shared" si="532"/>
        <v>NAoMe_initial_final_who_ps</v>
      </c>
      <c r="BE6200" s="397" t="s">
        <v>862</v>
      </c>
      <c r="BF6200" t="str">
        <f t="shared" si="533"/>
        <v>WHO PS 3</v>
      </c>
      <c r="BG6200">
        <f t="shared" si="534"/>
        <v>0</v>
      </c>
      <c r="BH6200" s="398">
        <f t="shared" si="535"/>
        <v>0</v>
      </c>
      <c r="BO6200" s="33"/>
    </row>
    <row r="6201" spans="1:67">
      <c r="A6201" s="316" t="s">
        <v>27</v>
      </c>
      <c r="E6201" s="316"/>
      <c r="F6201" s="316"/>
      <c r="G6201" s="316"/>
      <c r="H6201" s="316"/>
      <c r="I6201" s="316" t="s">
        <v>658</v>
      </c>
      <c r="J6201" s="316" t="s">
        <v>350</v>
      </c>
      <c r="K6201" s="36"/>
      <c r="L6201" s="317"/>
      <c r="M6201" s="317"/>
      <c r="N6201" s="36"/>
      <c r="O6201" s="317"/>
      <c r="P6201" s="317"/>
      <c r="Q6201" s="36"/>
      <c r="R6201" s="317"/>
      <c r="S6201" s="317"/>
      <c r="BA6201" s="395">
        <v>1</v>
      </c>
      <c r="BB6201" s="396" t="s">
        <v>861</v>
      </c>
      <c r="BC6201">
        <f t="shared" si="531"/>
        <v>0</v>
      </c>
      <c r="BD6201" t="str">
        <f t="shared" si="532"/>
        <v>NAoMe_initial_final_who_ps</v>
      </c>
      <c r="BE6201" s="397" t="s">
        <v>862</v>
      </c>
      <c r="BF6201" t="str">
        <f t="shared" si="533"/>
        <v>WHO PS 4</v>
      </c>
      <c r="BG6201">
        <f t="shared" si="534"/>
        <v>0</v>
      </c>
      <c r="BH6201" s="398">
        <f t="shared" si="535"/>
        <v>0</v>
      </c>
      <c r="BO6201" s="33"/>
    </row>
    <row r="6202" spans="1:67">
      <c r="A6202" s="316" t="s">
        <v>27</v>
      </c>
      <c r="E6202" s="316"/>
      <c r="F6202" s="316"/>
      <c r="G6202" s="316"/>
      <c r="H6202" s="316"/>
      <c r="I6202" s="316" t="s">
        <v>658</v>
      </c>
      <c r="J6202" s="316" t="s">
        <v>346</v>
      </c>
      <c r="K6202" s="36"/>
      <c r="L6202" s="317"/>
      <c r="M6202" s="317"/>
      <c r="N6202" s="36"/>
      <c r="O6202" s="317"/>
      <c r="P6202" s="317"/>
      <c r="Q6202" s="36"/>
      <c r="R6202" s="317"/>
      <c r="S6202" s="317"/>
      <c r="BA6202" s="395">
        <v>1</v>
      </c>
      <c r="BB6202" s="396" t="s">
        <v>861</v>
      </c>
      <c r="BC6202">
        <f t="shared" si="531"/>
        <v>0</v>
      </c>
      <c r="BD6202" t="str">
        <f t="shared" si="532"/>
        <v>NAoMe_initial_final_who_ps</v>
      </c>
      <c r="BE6202" s="397" t="s">
        <v>862</v>
      </c>
      <c r="BF6202" t="str">
        <f t="shared" si="533"/>
        <v>WHO PS 0</v>
      </c>
      <c r="BG6202">
        <f t="shared" si="534"/>
        <v>0</v>
      </c>
      <c r="BH6202" s="398">
        <f t="shared" si="535"/>
        <v>0</v>
      </c>
      <c r="BO6202" s="33"/>
    </row>
    <row r="6203" spans="1:67">
      <c r="A6203" s="316" t="s">
        <v>27</v>
      </c>
      <c r="E6203" s="316"/>
      <c r="F6203" s="316"/>
      <c r="G6203" s="316"/>
      <c r="H6203" s="316"/>
      <c r="I6203" s="316" t="s">
        <v>658</v>
      </c>
      <c r="J6203" s="316" t="s">
        <v>347</v>
      </c>
      <c r="K6203" s="36"/>
      <c r="L6203" s="317"/>
      <c r="M6203" s="317"/>
      <c r="N6203" s="36"/>
      <c r="O6203" s="317"/>
      <c r="P6203" s="317"/>
      <c r="Q6203" s="36"/>
      <c r="R6203" s="317"/>
      <c r="S6203" s="317"/>
      <c r="BA6203" s="395">
        <v>1</v>
      </c>
      <c r="BB6203" s="396" t="s">
        <v>861</v>
      </c>
      <c r="BC6203">
        <f t="shared" si="531"/>
        <v>0</v>
      </c>
      <c r="BD6203" t="str">
        <f t="shared" si="532"/>
        <v>NAoMe_initial_final_who_ps</v>
      </c>
      <c r="BE6203" s="397" t="s">
        <v>862</v>
      </c>
      <c r="BF6203" t="str">
        <f t="shared" si="533"/>
        <v>WHO PS 1</v>
      </c>
      <c r="BG6203">
        <f t="shared" si="534"/>
        <v>0</v>
      </c>
      <c r="BH6203" s="398">
        <f t="shared" si="535"/>
        <v>0</v>
      </c>
      <c r="BO6203" s="33"/>
    </row>
    <row r="6204" spans="1:67">
      <c r="A6204" s="316" t="s">
        <v>27</v>
      </c>
      <c r="E6204" s="316"/>
      <c r="F6204" s="316"/>
      <c r="G6204" s="316"/>
      <c r="H6204" s="316"/>
      <c r="I6204" s="316" t="s">
        <v>658</v>
      </c>
      <c r="J6204" s="316" t="s">
        <v>348</v>
      </c>
      <c r="K6204" s="36"/>
      <c r="L6204" s="317"/>
      <c r="M6204" s="317"/>
      <c r="N6204" s="36"/>
      <c r="O6204" s="317"/>
      <c r="P6204" s="317"/>
      <c r="Q6204" s="36"/>
      <c r="R6204" s="317"/>
      <c r="S6204" s="317"/>
      <c r="BA6204" s="395">
        <v>1</v>
      </c>
      <c r="BB6204" s="396" t="s">
        <v>861</v>
      </c>
      <c r="BC6204">
        <f t="shared" si="531"/>
        <v>0</v>
      </c>
      <c r="BD6204" t="str">
        <f t="shared" si="532"/>
        <v>NAoMe_initial_final_who_ps</v>
      </c>
      <c r="BE6204" s="397" t="s">
        <v>862</v>
      </c>
      <c r="BF6204" t="str">
        <f t="shared" si="533"/>
        <v>WHO PS 2</v>
      </c>
      <c r="BG6204">
        <f t="shared" si="534"/>
        <v>0</v>
      </c>
      <c r="BH6204" s="398">
        <f t="shared" si="535"/>
        <v>0</v>
      </c>
      <c r="BO6204" s="33"/>
    </row>
    <row r="6205" spans="1:67">
      <c r="A6205" s="316" t="s">
        <v>27</v>
      </c>
      <c r="E6205" s="316"/>
      <c r="F6205" s="316"/>
      <c r="G6205" s="316"/>
      <c r="H6205" s="316"/>
      <c r="I6205" s="316" t="s">
        <v>658</v>
      </c>
      <c r="J6205" s="316" t="s">
        <v>349</v>
      </c>
      <c r="K6205" s="36"/>
      <c r="L6205" s="317"/>
      <c r="M6205" s="317"/>
      <c r="N6205" s="36"/>
      <c r="O6205" s="317"/>
      <c r="P6205" s="317"/>
      <c r="Q6205" s="36"/>
      <c r="R6205" s="317"/>
      <c r="S6205" s="317"/>
      <c r="BA6205" s="395">
        <v>1</v>
      </c>
      <c r="BB6205" s="396" t="s">
        <v>861</v>
      </c>
      <c r="BC6205">
        <f t="shared" si="531"/>
        <v>0</v>
      </c>
      <c r="BD6205" t="str">
        <f t="shared" si="532"/>
        <v>NAoMe_initial_final_who_ps</v>
      </c>
      <c r="BE6205" s="397" t="s">
        <v>862</v>
      </c>
      <c r="BF6205" t="str">
        <f t="shared" si="533"/>
        <v>WHO PS 3</v>
      </c>
      <c r="BG6205">
        <f t="shared" si="534"/>
        <v>0</v>
      </c>
      <c r="BH6205" s="398">
        <f t="shared" si="535"/>
        <v>0</v>
      </c>
      <c r="BO6205" s="33"/>
    </row>
    <row r="6206" spans="1:67">
      <c r="A6206" s="316" t="s">
        <v>27</v>
      </c>
      <c r="E6206" s="316"/>
      <c r="F6206" s="316"/>
      <c r="G6206" s="316"/>
      <c r="H6206" s="316"/>
      <c r="I6206" s="316" t="s">
        <v>658</v>
      </c>
      <c r="J6206" s="316" t="s">
        <v>350</v>
      </c>
      <c r="K6206" s="36"/>
      <c r="L6206" s="317"/>
      <c r="M6206" s="317"/>
      <c r="N6206" s="36"/>
      <c r="O6206" s="317"/>
      <c r="P6206" s="317"/>
      <c r="Q6206" s="36"/>
      <c r="R6206" s="317"/>
      <c r="S6206" s="317"/>
      <c r="BA6206" s="395">
        <v>1</v>
      </c>
      <c r="BB6206" s="396" t="s">
        <v>861</v>
      </c>
      <c r="BC6206">
        <f t="shared" si="531"/>
        <v>0</v>
      </c>
      <c r="BD6206" t="str">
        <f t="shared" si="532"/>
        <v>NAoMe_initial_final_who_ps</v>
      </c>
      <c r="BE6206" s="397" t="s">
        <v>862</v>
      </c>
      <c r="BF6206" t="str">
        <f t="shared" si="533"/>
        <v>WHO PS 4</v>
      </c>
      <c r="BG6206">
        <f t="shared" si="534"/>
        <v>0</v>
      </c>
      <c r="BH6206" s="398">
        <f t="shared" si="535"/>
        <v>0</v>
      </c>
      <c r="BO6206" s="33"/>
    </row>
    <row r="6207" spans="1:67">
      <c r="A6207" s="316" t="s">
        <v>27</v>
      </c>
      <c r="E6207" s="316"/>
      <c r="F6207" s="316"/>
      <c r="G6207" s="316"/>
      <c r="H6207" s="316"/>
      <c r="I6207" s="316" t="s">
        <v>658</v>
      </c>
      <c r="J6207" s="316" t="s">
        <v>346</v>
      </c>
      <c r="K6207" s="36"/>
      <c r="L6207" s="317"/>
      <c r="M6207" s="317"/>
      <c r="N6207" s="36"/>
      <c r="O6207" s="317"/>
      <c r="P6207" s="317"/>
      <c r="Q6207" s="36"/>
      <c r="R6207" s="317"/>
      <c r="S6207" s="317"/>
      <c r="BA6207" s="395">
        <v>1</v>
      </c>
      <c r="BB6207" s="396" t="s">
        <v>861</v>
      </c>
      <c r="BC6207">
        <f t="shared" si="531"/>
        <v>0</v>
      </c>
      <c r="BD6207" t="str">
        <f t="shared" si="532"/>
        <v>NAoMe_initial_final_who_ps</v>
      </c>
      <c r="BE6207" s="397" t="s">
        <v>862</v>
      </c>
      <c r="BF6207" t="str">
        <f t="shared" si="533"/>
        <v>WHO PS 0</v>
      </c>
      <c r="BG6207">
        <f t="shared" si="534"/>
        <v>0</v>
      </c>
      <c r="BH6207" s="398">
        <f t="shared" si="535"/>
        <v>0</v>
      </c>
      <c r="BO6207" s="33"/>
    </row>
    <row r="6208" spans="1:67">
      <c r="A6208" s="316" t="s">
        <v>27</v>
      </c>
      <c r="E6208" s="316"/>
      <c r="F6208" s="316"/>
      <c r="G6208" s="316"/>
      <c r="H6208" s="316"/>
      <c r="I6208" s="316" t="s">
        <v>658</v>
      </c>
      <c r="J6208" s="316" t="s">
        <v>347</v>
      </c>
      <c r="K6208" s="36"/>
      <c r="L6208" s="317"/>
      <c r="M6208" s="317"/>
      <c r="N6208" s="36"/>
      <c r="O6208" s="317"/>
      <c r="P6208" s="317"/>
      <c r="Q6208" s="36"/>
      <c r="R6208" s="317"/>
      <c r="S6208" s="317"/>
      <c r="BA6208" s="395">
        <v>1</v>
      </c>
      <c r="BB6208" s="396" t="s">
        <v>861</v>
      </c>
      <c r="BC6208">
        <f t="shared" si="531"/>
        <v>0</v>
      </c>
      <c r="BD6208" t="str">
        <f t="shared" si="532"/>
        <v>NAoMe_initial_final_who_ps</v>
      </c>
      <c r="BE6208" s="397" t="s">
        <v>862</v>
      </c>
      <c r="BF6208" t="str">
        <f t="shared" si="533"/>
        <v>WHO PS 1</v>
      </c>
      <c r="BG6208">
        <f t="shared" si="534"/>
        <v>0</v>
      </c>
      <c r="BH6208" s="398">
        <f t="shared" si="535"/>
        <v>0</v>
      </c>
      <c r="BO6208" s="33"/>
    </row>
    <row r="6209" spans="1:67">
      <c r="A6209" s="316" t="s">
        <v>27</v>
      </c>
      <c r="E6209" s="316"/>
      <c r="F6209" s="316"/>
      <c r="G6209" s="316"/>
      <c r="H6209" s="316"/>
      <c r="I6209" s="316" t="s">
        <v>658</v>
      </c>
      <c r="J6209" s="316" t="s">
        <v>348</v>
      </c>
      <c r="K6209" s="36"/>
      <c r="L6209" s="317"/>
      <c r="M6209" s="317"/>
      <c r="N6209" s="36"/>
      <c r="O6209" s="317"/>
      <c r="P6209" s="317"/>
      <c r="Q6209" s="36"/>
      <c r="R6209" s="317"/>
      <c r="S6209" s="317"/>
      <c r="BA6209" s="395">
        <v>1</v>
      </c>
      <c r="BB6209" s="396" t="s">
        <v>861</v>
      </c>
      <c r="BC6209">
        <f t="shared" si="531"/>
        <v>0</v>
      </c>
      <c r="BD6209" t="str">
        <f t="shared" si="532"/>
        <v>NAoMe_initial_final_who_ps</v>
      </c>
      <c r="BE6209" s="397" t="s">
        <v>862</v>
      </c>
      <c r="BF6209" t="str">
        <f t="shared" si="533"/>
        <v>WHO PS 2</v>
      </c>
      <c r="BG6209">
        <f t="shared" si="534"/>
        <v>0</v>
      </c>
      <c r="BH6209" s="398">
        <f t="shared" si="535"/>
        <v>0</v>
      </c>
      <c r="BO6209" s="33"/>
    </row>
    <row r="6210" spans="1:67">
      <c r="A6210" s="316" t="s">
        <v>27</v>
      </c>
      <c r="E6210" s="316"/>
      <c r="F6210" s="316"/>
      <c r="G6210" s="316"/>
      <c r="H6210" s="316"/>
      <c r="I6210" s="316" t="s">
        <v>658</v>
      </c>
      <c r="J6210" s="316" t="s">
        <v>349</v>
      </c>
      <c r="K6210" s="36"/>
      <c r="L6210" s="317"/>
      <c r="M6210" s="317"/>
      <c r="N6210" s="36"/>
      <c r="O6210" s="317"/>
      <c r="P6210" s="317"/>
      <c r="Q6210" s="36"/>
      <c r="R6210" s="317"/>
      <c r="S6210" s="317"/>
      <c r="BA6210" s="395">
        <v>1</v>
      </c>
      <c r="BB6210" s="396" t="s">
        <v>861</v>
      </c>
      <c r="BC6210">
        <f t="shared" si="531"/>
        <v>0</v>
      </c>
      <c r="BD6210" t="str">
        <f t="shared" si="532"/>
        <v>NAoMe_initial_final_who_ps</v>
      </c>
      <c r="BE6210" s="397" t="s">
        <v>862</v>
      </c>
      <c r="BF6210" t="str">
        <f t="shared" si="533"/>
        <v>WHO PS 3</v>
      </c>
      <c r="BG6210">
        <f t="shared" si="534"/>
        <v>0</v>
      </c>
      <c r="BH6210" s="398">
        <f t="shared" si="535"/>
        <v>0</v>
      </c>
      <c r="BO6210" s="33"/>
    </row>
    <row r="6211" spans="1:67">
      <c r="A6211" s="316" t="s">
        <v>27</v>
      </c>
      <c r="E6211" s="316"/>
      <c r="F6211" s="316"/>
      <c r="G6211" s="316"/>
      <c r="H6211" s="316"/>
      <c r="I6211" s="316" t="s">
        <v>658</v>
      </c>
      <c r="J6211" s="316" t="s">
        <v>350</v>
      </c>
      <c r="K6211" s="36"/>
      <c r="L6211" s="317"/>
      <c r="M6211" s="317"/>
      <c r="N6211" s="36"/>
      <c r="O6211" s="317"/>
      <c r="P6211" s="317"/>
      <c r="Q6211" s="36"/>
      <c r="R6211" s="317"/>
      <c r="S6211" s="317"/>
      <c r="BA6211" s="395">
        <v>1</v>
      </c>
      <c r="BB6211" s="396" t="s">
        <v>861</v>
      </c>
      <c r="BC6211">
        <f t="shared" ref="BC6211:BC6274" si="536">E6211</f>
        <v>0</v>
      </c>
      <c r="BD6211" t="str">
        <f t="shared" ref="BD6211:BD6274" si="537">(LEFT(A6211, LEN(A6211)-7))&amp;"_"&amp;I6211</f>
        <v>NAoMe_initial_final_who_ps</v>
      </c>
      <c r="BE6211" s="397" t="s">
        <v>862</v>
      </c>
      <c r="BF6211" t="str">
        <f t="shared" ref="BF6211:BF6274" si="538">J6211</f>
        <v>WHO PS 4</v>
      </c>
      <c r="BG6211">
        <f t="shared" ref="BG6211:BG6274" si="539">K6211</f>
        <v>0</v>
      </c>
      <c r="BH6211" s="398">
        <f t="shared" ref="BH6211:BH6274" si="540">L6211</f>
        <v>0</v>
      </c>
      <c r="BO6211" s="33"/>
    </row>
    <row r="6212" spans="1:67">
      <c r="A6212" s="316" t="s">
        <v>27</v>
      </c>
      <c r="E6212" s="316"/>
      <c r="F6212" s="316"/>
      <c r="G6212" s="316"/>
      <c r="H6212" s="316"/>
      <c r="I6212" s="316" t="s">
        <v>658</v>
      </c>
      <c r="J6212" s="316" t="s">
        <v>346</v>
      </c>
      <c r="K6212" s="36"/>
      <c r="L6212" s="317"/>
      <c r="M6212" s="317"/>
      <c r="N6212" s="36"/>
      <c r="O6212" s="317"/>
      <c r="P6212" s="317"/>
      <c r="Q6212" s="36"/>
      <c r="R6212" s="317"/>
      <c r="S6212" s="317"/>
      <c r="BA6212" s="395">
        <v>1</v>
      </c>
      <c r="BB6212" s="396" t="s">
        <v>861</v>
      </c>
      <c r="BC6212">
        <f t="shared" si="536"/>
        <v>0</v>
      </c>
      <c r="BD6212" t="str">
        <f t="shared" si="537"/>
        <v>NAoMe_initial_final_who_ps</v>
      </c>
      <c r="BE6212" s="397" t="s">
        <v>862</v>
      </c>
      <c r="BF6212" t="str">
        <f t="shared" si="538"/>
        <v>WHO PS 0</v>
      </c>
      <c r="BG6212">
        <f t="shared" si="539"/>
        <v>0</v>
      </c>
      <c r="BH6212" s="398">
        <f t="shared" si="540"/>
        <v>0</v>
      </c>
      <c r="BO6212" s="33"/>
    </row>
    <row r="6213" spans="1:67">
      <c r="A6213" s="316" t="s">
        <v>27</v>
      </c>
      <c r="E6213" s="316"/>
      <c r="F6213" s="316"/>
      <c r="G6213" s="316"/>
      <c r="H6213" s="316"/>
      <c r="I6213" s="316" t="s">
        <v>658</v>
      </c>
      <c r="J6213" s="316" t="s">
        <v>347</v>
      </c>
      <c r="K6213" s="36"/>
      <c r="L6213" s="317"/>
      <c r="M6213" s="317"/>
      <c r="N6213" s="36"/>
      <c r="O6213" s="317"/>
      <c r="P6213" s="317"/>
      <c r="Q6213" s="36"/>
      <c r="R6213" s="317"/>
      <c r="S6213" s="317"/>
      <c r="BA6213" s="395">
        <v>1</v>
      </c>
      <c r="BB6213" s="396" t="s">
        <v>861</v>
      </c>
      <c r="BC6213">
        <f t="shared" si="536"/>
        <v>0</v>
      </c>
      <c r="BD6213" t="str">
        <f t="shared" si="537"/>
        <v>NAoMe_initial_final_who_ps</v>
      </c>
      <c r="BE6213" s="397" t="s">
        <v>862</v>
      </c>
      <c r="BF6213" t="str">
        <f t="shared" si="538"/>
        <v>WHO PS 1</v>
      </c>
      <c r="BG6213">
        <f t="shared" si="539"/>
        <v>0</v>
      </c>
      <c r="BH6213" s="398">
        <f t="shared" si="540"/>
        <v>0</v>
      </c>
      <c r="BO6213" s="33"/>
    </row>
    <row r="6214" spans="1:67">
      <c r="A6214" s="316" t="s">
        <v>27</v>
      </c>
      <c r="E6214" s="316"/>
      <c r="F6214" s="316"/>
      <c r="G6214" s="316"/>
      <c r="H6214" s="316"/>
      <c r="I6214" s="316" t="s">
        <v>658</v>
      </c>
      <c r="J6214" s="316" t="s">
        <v>348</v>
      </c>
      <c r="K6214" s="36"/>
      <c r="L6214" s="317"/>
      <c r="M6214" s="317"/>
      <c r="N6214" s="36"/>
      <c r="O6214" s="317"/>
      <c r="P6214" s="317"/>
      <c r="Q6214" s="36"/>
      <c r="R6214" s="317"/>
      <c r="S6214" s="317"/>
      <c r="BA6214" s="395">
        <v>1</v>
      </c>
      <c r="BB6214" s="396" t="s">
        <v>861</v>
      </c>
      <c r="BC6214">
        <f t="shared" si="536"/>
        <v>0</v>
      </c>
      <c r="BD6214" t="str">
        <f t="shared" si="537"/>
        <v>NAoMe_initial_final_who_ps</v>
      </c>
      <c r="BE6214" s="397" t="s">
        <v>862</v>
      </c>
      <c r="BF6214" t="str">
        <f t="shared" si="538"/>
        <v>WHO PS 2</v>
      </c>
      <c r="BG6214">
        <f t="shared" si="539"/>
        <v>0</v>
      </c>
      <c r="BH6214" s="398">
        <f t="shared" si="540"/>
        <v>0</v>
      </c>
      <c r="BO6214" s="33"/>
    </row>
    <row r="6215" spans="1:67">
      <c r="A6215" s="316" t="s">
        <v>27</v>
      </c>
      <c r="E6215" s="316"/>
      <c r="F6215" s="316"/>
      <c r="G6215" s="316"/>
      <c r="H6215" s="316"/>
      <c r="I6215" s="316" t="s">
        <v>658</v>
      </c>
      <c r="J6215" s="316" t="s">
        <v>349</v>
      </c>
      <c r="K6215" s="36"/>
      <c r="L6215" s="317"/>
      <c r="M6215" s="317"/>
      <c r="N6215" s="36"/>
      <c r="O6215" s="317"/>
      <c r="P6215" s="317"/>
      <c r="Q6215" s="36"/>
      <c r="R6215" s="317"/>
      <c r="S6215" s="317"/>
      <c r="BA6215" s="395">
        <v>1</v>
      </c>
      <c r="BB6215" s="396" t="s">
        <v>861</v>
      </c>
      <c r="BC6215">
        <f t="shared" si="536"/>
        <v>0</v>
      </c>
      <c r="BD6215" t="str">
        <f t="shared" si="537"/>
        <v>NAoMe_initial_final_who_ps</v>
      </c>
      <c r="BE6215" s="397" t="s">
        <v>862</v>
      </c>
      <c r="BF6215" t="str">
        <f t="shared" si="538"/>
        <v>WHO PS 3</v>
      </c>
      <c r="BG6215">
        <f t="shared" si="539"/>
        <v>0</v>
      </c>
      <c r="BH6215" s="398">
        <f t="shared" si="540"/>
        <v>0</v>
      </c>
      <c r="BO6215" s="33"/>
    </row>
    <row r="6216" spans="1:67">
      <c r="A6216" s="316" t="s">
        <v>27</v>
      </c>
      <c r="E6216" s="316"/>
      <c r="F6216" s="316"/>
      <c r="G6216" s="316"/>
      <c r="H6216" s="316"/>
      <c r="I6216" s="316" t="s">
        <v>658</v>
      </c>
      <c r="J6216" s="316" t="s">
        <v>350</v>
      </c>
      <c r="K6216" s="36"/>
      <c r="L6216" s="317"/>
      <c r="M6216" s="317"/>
      <c r="N6216" s="36"/>
      <c r="O6216" s="317"/>
      <c r="P6216" s="317"/>
      <c r="Q6216" s="36"/>
      <c r="R6216" s="317"/>
      <c r="S6216" s="317"/>
      <c r="BA6216" s="395">
        <v>1</v>
      </c>
      <c r="BB6216" s="396" t="s">
        <v>861</v>
      </c>
      <c r="BC6216">
        <f t="shared" si="536"/>
        <v>0</v>
      </c>
      <c r="BD6216" t="str">
        <f t="shared" si="537"/>
        <v>NAoMe_initial_final_who_ps</v>
      </c>
      <c r="BE6216" s="397" t="s">
        <v>862</v>
      </c>
      <c r="BF6216" t="str">
        <f t="shared" si="538"/>
        <v>WHO PS 4</v>
      </c>
      <c r="BG6216">
        <f t="shared" si="539"/>
        <v>0</v>
      </c>
      <c r="BH6216" s="398">
        <f t="shared" si="540"/>
        <v>0</v>
      </c>
      <c r="BO6216" s="33"/>
    </row>
    <row r="6217" spans="1:67">
      <c r="A6217" s="316" t="s">
        <v>27</v>
      </c>
      <c r="E6217" s="316"/>
      <c r="F6217" s="316"/>
      <c r="G6217" s="316"/>
      <c r="H6217" s="316"/>
      <c r="I6217" s="316" t="s">
        <v>658</v>
      </c>
      <c r="J6217" s="316" t="s">
        <v>346</v>
      </c>
      <c r="K6217" s="36"/>
      <c r="L6217" s="317"/>
      <c r="M6217" s="317"/>
      <c r="N6217" s="36"/>
      <c r="O6217" s="317"/>
      <c r="P6217" s="317"/>
      <c r="Q6217" s="36"/>
      <c r="R6217" s="317"/>
      <c r="S6217" s="317"/>
      <c r="BA6217" s="395">
        <v>1</v>
      </c>
      <c r="BB6217" s="396" t="s">
        <v>861</v>
      </c>
      <c r="BC6217">
        <f t="shared" si="536"/>
        <v>0</v>
      </c>
      <c r="BD6217" t="str">
        <f t="shared" si="537"/>
        <v>NAoMe_initial_final_who_ps</v>
      </c>
      <c r="BE6217" s="397" t="s">
        <v>862</v>
      </c>
      <c r="BF6217" t="str">
        <f t="shared" si="538"/>
        <v>WHO PS 0</v>
      </c>
      <c r="BG6217">
        <f t="shared" si="539"/>
        <v>0</v>
      </c>
      <c r="BH6217" s="398">
        <f t="shared" si="540"/>
        <v>0</v>
      </c>
      <c r="BO6217" s="33"/>
    </row>
    <row r="6218" spans="1:67">
      <c r="A6218" s="316" t="s">
        <v>27</v>
      </c>
      <c r="E6218" s="316"/>
      <c r="F6218" s="316"/>
      <c r="G6218" s="316"/>
      <c r="H6218" s="316"/>
      <c r="I6218" s="316" t="s">
        <v>658</v>
      </c>
      <c r="J6218" s="316" t="s">
        <v>347</v>
      </c>
      <c r="K6218" s="36"/>
      <c r="L6218" s="317"/>
      <c r="M6218" s="317"/>
      <c r="N6218" s="36"/>
      <c r="O6218" s="317"/>
      <c r="P6218" s="317"/>
      <c r="Q6218" s="36"/>
      <c r="R6218" s="317"/>
      <c r="S6218" s="317"/>
      <c r="BA6218" s="395">
        <v>1</v>
      </c>
      <c r="BB6218" s="396" t="s">
        <v>861</v>
      </c>
      <c r="BC6218">
        <f t="shared" si="536"/>
        <v>0</v>
      </c>
      <c r="BD6218" t="str">
        <f t="shared" si="537"/>
        <v>NAoMe_initial_final_who_ps</v>
      </c>
      <c r="BE6218" s="397" t="s">
        <v>862</v>
      </c>
      <c r="BF6218" t="str">
        <f t="shared" si="538"/>
        <v>WHO PS 1</v>
      </c>
      <c r="BG6218">
        <f t="shared" si="539"/>
        <v>0</v>
      </c>
      <c r="BH6218" s="398">
        <f t="shared" si="540"/>
        <v>0</v>
      </c>
      <c r="BO6218" s="33"/>
    </row>
    <row r="6219" spans="1:67">
      <c r="A6219" s="316" t="s">
        <v>27</v>
      </c>
      <c r="E6219" s="316"/>
      <c r="F6219" s="316"/>
      <c r="G6219" s="316"/>
      <c r="H6219" s="316"/>
      <c r="I6219" s="316" t="s">
        <v>658</v>
      </c>
      <c r="J6219" s="316" t="s">
        <v>348</v>
      </c>
      <c r="K6219" s="36"/>
      <c r="L6219" s="317"/>
      <c r="M6219" s="317"/>
      <c r="N6219" s="36"/>
      <c r="O6219" s="317"/>
      <c r="P6219" s="317"/>
      <c r="Q6219" s="36"/>
      <c r="R6219" s="317"/>
      <c r="S6219" s="317"/>
      <c r="BA6219" s="395">
        <v>1</v>
      </c>
      <c r="BB6219" s="396" t="s">
        <v>861</v>
      </c>
      <c r="BC6219">
        <f t="shared" si="536"/>
        <v>0</v>
      </c>
      <c r="BD6219" t="str">
        <f t="shared" si="537"/>
        <v>NAoMe_initial_final_who_ps</v>
      </c>
      <c r="BE6219" s="397" t="s">
        <v>862</v>
      </c>
      <c r="BF6219" t="str">
        <f t="shared" si="538"/>
        <v>WHO PS 2</v>
      </c>
      <c r="BG6219">
        <f t="shared" si="539"/>
        <v>0</v>
      </c>
      <c r="BH6219" s="398">
        <f t="shared" si="540"/>
        <v>0</v>
      </c>
      <c r="BO6219" s="33"/>
    </row>
    <row r="6220" spans="1:67">
      <c r="A6220" s="316" t="s">
        <v>27</v>
      </c>
      <c r="E6220" s="316"/>
      <c r="F6220" s="316"/>
      <c r="G6220" s="316"/>
      <c r="H6220" s="316"/>
      <c r="I6220" s="316" t="s">
        <v>658</v>
      </c>
      <c r="J6220" s="316" t="s">
        <v>349</v>
      </c>
      <c r="K6220" s="36"/>
      <c r="L6220" s="317"/>
      <c r="M6220" s="317"/>
      <c r="N6220" s="36"/>
      <c r="O6220" s="317"/>
      <c r="P6220" s="317"/>
      <c r="Q6220" s="36"/>
      <c r="R6220" s="317"/>
      <c r="S6220" s="317"/>
      <c r="BA6220" s="395">
        <v>1</v>
      </c>
      <c r="BB6220" s="396" t="s">
        <v>861</v>
      </c>
      <c r="BC6220">
        <f t="shared" si="536"/>
        <v>0</v>
      </c>
      <c r="BD6220" t="str">
        <f t="shared" si="537"/>
        <v>NAoMe_initial_final_who_ps</v>
      </c>
      <c r="BE6220" s="397" t="s">
        <v>862</v>
      </c>
      <c r="BF6220" t="str">
        <f t="shared" si="538"/>
        <v>WHO PS 3</v>
      </c>
      <c r="BG6220">
        <f t="shared" si="539"/>
        <v>0</v>
      </c>
      <c r="BH6220" s="398">
        <f t="shared" si="540"/>
        <v>0</v>
      </c>
      <c r="BO6220" s="33"/>
    </row>
    <row r="6221" spans="1:67">
      <c r="A6221" s="316" t="s">
        <v>27</v>
      </c>
      <c r="E6221" s="316"/>
      <c r="F6221" s="316"/>
      <c r="G6221" s="316"/>
      <c r="H6221" s="316"/>
      <c r="I6221" s="316" t="s">
        <v>658</v>
      </c>
      <c r="J6221" s="316" t="s">
        <v>350</v>
      </c>
      <c r="K6221" s="36"/>
      <c r="L6221" s="317"/>
      <c r="M6221" s="317"/>
      <c r="N6221" s="36"/>
      <c r="O6221" s="317"/>
      <c r="P6221" s="317"/>
      <c r="Q6221" s="36"/>
      <c r="R6221" s="317"/>
      <c r="S6221" s="317"/>
      <c r="BA6221" s="395">
        <v>1</v>
      </c>
      <c r="BB6221" s="396" t="s">
        <v>861</v>
      </c>
      <c r="BC6221">
        <f t="shared" si="536"/>
        <v>0</v>
      </c>
      <c r="BD6221" t="str">
        <f t="shared" si="537"/>
        <v>NAoMe_initial_final_who_ps</v>
      </c>
      <c r="BE6221" s="397" t="s">
        <v>862</v>
      </c>
      <c r="BF6221" t="str">
        <f t="shared" si="538"/>
        <v>WHO PS 4</v>
      </c>
      <c r="BG6221">
        <f t="shared" si="539"/>
        <v>0</v>
      </c>
      <c r="BH6221" s="398">
        <f t="shared" si="540"/>
        <v>0</v>
      </c>
      <c r="BO6221" s="33"/>
    </row>
    <row r="6222" spans="1:67">
      <c r="A6222" s="316" t="s">
        <v>27</v>
      </c>
      <c r="E6222" s="316"/>
      <c r="F6222" s="316"/>
      <c r="G6222" s="316"/>
      <c r="H6222" s="316"/>
      <c r="I6222" s="316" t="s">
        <v>658</v>
      </c>
      <c r="J6222" s="316" t="s">
        <v>346</v>
      </c>
      <c r="K6222" s="36"/>
      <c r="L6222" s="317"/>
      <c r="M6222" s="317"/>
      <c r="N6222" s="36"/>
      <c r="O6222" s="317"/>
      <c r="P6222" s="317"/>
      <c r="Q6222" s="36"/>
      <c r="R6222" s="317"/>
      <c r="S6222" s="317"/>
      <c r="BA6222" s="395">
        <v>1</v>
      </c>
      <c r="BB6222" s="396" t="s">
        <v>861</v>
      </c>
      <c r="BC6222">
        <f t="shared" si="536"/>
        <v>0</v>
      </c>
      <c r="BD6222" t="str">
        <f t="shared" si="537"/>
        <v>NAoMe_initial_final_who_ps</v>
      </c>
      <c r="BE6222" s="397" t="s">
        <v>862</v>
      </c>
      <c r="BF6222" t="str">
        <f t="shared" si="538"/>
        <v>WHO PS 0</v>
      </c>
      <c r="BG6222">
        <f t="shared" si="539"/>
        <v>0</v>
      </c>
      <c r="BH6222" s="398">
        <f t="shared" si="540"/>
        <v>0</v>
      </c>
      <c r="BO6222" s="33"/>
    </row>
    <row r="6223" spans="1:67">
      <c r="A6223" s="316" t="s">
        <v>27</v>
      </c>
      <c r="E6223" s="316"/>
      <c r="F6223" s="316"/>
      <c r="G6223" s="316"/>
      <c r="H6223" s="316"/>
      <c r="I6223" s="316" t="s">
        <v>658</v>
      </c>
      <c r="J6223" s="316" t="s">
        <v>347</v>
      </c>
      <c r="K6223" s="36"/>
      <c r="L6223" s="317"/>
      <c r="M6223" s="317"/>
      <c r="N6223" s="36"/>
      <c r="O6223" s="317"/>
      <c r="P6223" s="317"/>
      <c r="Q6223" s="36"/>
      <c r="R6223" s="317"/>
      <c r="S6223" s="317"/>
      <c r="BA6223" s="395">
        <v>1</v>
      </c>
      <c r="BB6223" s="396" t="s">
        <v>861</v>
      </c>
      <c r="BC6223">
        <f t="shared" si="536"/>
        <v>0</v>
      </c>
      <c r="BD6223" t="str">
        <f t="shared" si="537"/>
        <v>NAoMe_initial_final_who_ps</v>
      </c>
      <c r="BE6223" s="397" t="s">
        <v>862</v>
      </c>
      <c r="BF6223" t="str">
        <f t="shared" si="538"/>
        <v>WHO PS 1</v>
      </c>
      <c r="BG6223">
        <f t="shared" si="539"/>
        <v>0</v>
      </c>
      <c r="BH6223" s="398">
        <f t="shared" si="540"/>
        <v>0</v>
      </c>
      <c r="BO6223" s="33"/>
    </row>
    <row r="6224" spans="1:67">
      <c r="A6224" s="316" t="s">
        <v>27</v>
      </c>
      <c r="E6224" s="316"/>
      <c r="F6224" s="316"/>
      <c r="G6224" s="316"/>
      <c r="H6224" s="316"/>
      <c r="I6224" s="316" t="s">
        <v>658</v>
      </c>
      <c r="J6224" s="316" t="s">
        <v>348</v>
      </c>
      <c r="K6224" s="36"/>
      <c r="L6224" s="317"/>
      <c r="M6224" s="317"/>
      <c r="N6224" s="36"/>
      <c r="O6224" s="317"/>
      <c r="P6224" s="317"/>
      <c r="Q6224" s="36"/>
      <c r="R6224" s="317"/>
      <c r="S6224" s="317"/>
      <c r="BA6224" s="395">
        <v>1</v>
      </c>
      <c r="BB6224" s="396" t="s">
        <v>861</v>
      </c>
      <c r="BC6224">
        <f t="shared" si="536"/>
        <v>0</v>
      </c>
      <c r="BD6224" t="str">
        <f t="shared" si="537"/>
        <v>NAoMe_initial_final_who_ps</v>
      </c>
      <c r="BE6224" s="397" t="s">
        <v>862</v>
      </c>
      <c r="BF6224" t="str">
        <f t="shared" si="538"/>
        <v>WHO PS 2</v>
      </c>
      <c r="BG6224">
        <f t="shared" si="539"/>
        <v>0</v>
      </c>
      <c r="BH6224" s="398">
        <f t="shared" si="540"/>
        <v>0</v>
      </c>
      <c r="BO6224" s="33"/>
    </row>
    <row r="6225" spans="1:67">
      <c r="A6225" s="316" t="s">
        <v>27</v>
      </c>
      <c r="E6225" s="316"/>
      <c r="F6225" s="316"/>
      <c r="G6225" s="316"/>
      <c r="H6225" s="316"/>
      <c r="I6225" s="316" t="s">
        <v>658</v>
      </c>
      <c r="J6225" s="316" t="s">
        <v>349</v>
      </c>
      <c r="K6225" s="36"/>
      <c r="L6225" s="317"/>
      <c r="M6225" s="317"/>
      <c r="N6225" s="36"/>
      <c r="O6225" s="317"/>
      <c r="P6225" s="317"/>
      <c r="Q6225" s="36"/>
      <c r="R6225" s="317"/>
      <c r="S6225" s="317"/>
      <c r="BA6225" s="395">
        <v>1</v>
      </c>
      <c r="BB6225" s="396" t="s">
        <v>861</v>
      </c>
      <c r="BC6225">
        <f t="shared" si="536"/>
        <v>0</v>
      </c>
      <c r="BD6225" t="str">
        <f t="shared" si="537"/>
        <v>NAoMe_initial_final_who_ps</v>
      </c>
      <c r="BE6225" s="397" t="s">
        <v>862</v>
      </c>
      <c r="BF6225" t="str">
        <f t="shared" si="538"/>
        <v>WHO PS 3</v>
      </c>
      <c r="BG6225">
        <f t="shared" si="539"/>
        <v>0</v>
      </c>
      <c r="BH6225" s="398">
        <f t="shared" si="540"/>
        <v>0</v>
      </c>
      <c r="BO6225" s="33"/>
    </row>
    <row r="6226" spans="1:67">
      <c r="A6226" s="316" t="s">
        <v>27</v>
      </c>
      <c r="E6226" s="316"/>
      <c r="F6226" s="316"/>
      <c r="G6226" s="316"/>
      <c r="H6226" s="316"/>
      <c r="I6226" s="316" t="s">
        <v>658</v>
      </c>
      <c r="J6226" s="316" t="s">
        <v>350</v>
      </c>
      <c r="K6226" s="36"/>
      <c r="L6226" s="317"/>
      <c r="M6226" s="317"/>
      <c r="N6226" s="36"/>
      <c r="O6226" s="317"/>
      <c r="P6226" s="317"/>
      <c r="Q6226" s="36"/>
      <c r="R6226" s="317"/>
      <c r="S6226" s="317"/>
      <c r="BA6226" s="395">
        <v>1</v>
      </c>
      <c r="BB6226" s="396" t="s">
        <v>861</v>
      </c>
      <c r="BC6226">
        <f t="shared" si="536"/>
        <v>0</v>
      </c>
      <c r="BD6226" t="str">
        <f t="shared" si="537"/>
        <v>NAoMe_initial_final_who_ps</v>
      </c>
      <c r="BE6226" s="397" t="s">
        <v>862</v>
      </c>
      <c r="BF6226" t="str">
        <f t="shared" si="538"/>
        <v>WHO PS 4</v>
      </c>
      <c r="BG6226">
        <f t="shared" si="539"/>
        <v>0</v>
      </c>
      <c r="BH6226" s="398">
        <f t="shared" si="540"/>
        <v>0</v>
      </c>
      <c r="BO6226" s="33"/>
    </row>
    <row r="6227" spans="1:67">
      <c r="A6227" s="316" t="s">
        <v>27</v>
      </c>
      <c r="E6227" s="316"/>
      <c r="F6227" s="316"/>
      <c r="G6227" s="316"/>
      <c r="H6227" s="316"/>
      <c r="I6227" s="316" t="s">
        <v>658</v>
      </c>
      <c r="J6227" s="316" t="s">
        <v>346</v>
      </c>
      <c r="K6227" s="36"/>
      <c r="L6227" s="317"/>
      <c r="M6227" s="317"/>
      <c r="N6227" s="36"/>
      <c r="O6227" s="317"/>
      <c r="P6227" s="317"/>
      <c r="Q6227" s="36"/>
      <c r="R6227" s="317"/>
      <c r="S6227" s="317"/>
      <c r="BA6227" s="395">
        <v>1</v>
      </c>
      <c r="BB6227" s="396" t="s">
        <v>861</v>
      </c>
      <c r="BC6227">
        <f t="shared" si="536"/>
        <v>0</v>
      </c>
      <c r="BD6227" t="str">
        <f t="shared" si="537"/>
        <v>NAoMe_initial_final_who_ps</v>
      </c>
      <c r="BE6227" s="397" t="s">
        <v>862</v>
      </c>
      <c r="BF6227" t="str">
        <f t="shared" si="538"/>
        <v>WHO PS 0</v>
      </c>
      <c r="BG6227">
        <f t="shared" si="539"/>
        <v>0</v>
      </c>
      <c r="BH6227" s="398">
        <f t="shared" si="540"/>
        <v>0</v>
      </c>
      <c r="BO6227" s="33"/>
    </row>
    <row r="6228" spans="1:67">
      <c r="A6228" s="316" t="s">
        <v>27</v>
      </c>
      <c r="E6228" s="316"/>
      <c r="F6228" s="316"/>
      <c r="G6228" s="316"/>
      <c r="H6228" s="316"/>
      <c r="I6228" s="316" t="s">
        <v>658</v>
      </c>
      <c r="J6228" s="316" t="s">
        <v>347</v>
      </c>
      <c r="K6228" s="36"/>
      <c r="L6228" s="317"/>
      <c r="M6228" s="317"/>
      <c r="N6228" s="36"/>
      <c r="O6228" s="317"/>
      <c r="P6228" s="317"/>
      <c r="Q6228" s="36"/>
      <c r="R6228" s="317"/>
      <c r="S6228" s="317"/>
      <c r="BA6228" s="395">
        <v>1</v>
      </c>
      <c r="BB6228" s="396" t="s">
        <v>861</v>
      </c>
      <c r="BC6228">
        <f t="shared" si="536"/>
        <v>0</v>
      </c>
      <c r="BD6228" t="str">
        <f t="shared" si="537"/>
        <v>NAoMe_initial_final_who_ps</v>
      </c>
      <c r="BE6228" s="397" t="s">
        <v>862</v>
      </c>
      <c r="BF6228" t="str">
        <f t="shared" si="538"/>
        <v>WHO PS 1</v>
      </c>
      <c r="BG6228">
        <f t="shared" si="539"/>
        <v>0</v>
      </c>
      <c r="BH6228" s="398">
        <f t="shared" si="540"/>
        <v>0</v>
      </c>
      <c r="BO6228" s="33"/>
    </row>
    <row r="6229" spans="1:67">
      <c r="A6229" s="316" t="s">
        <v>27</v>
      </c>
      <c r="E6229" s="316"/>
      <c r="F6229" s="316"/>
      <c r="G6229" s="316"/>
      <c r="H6229" s="316"/>
      <c r="I6229" s="316" t="s">
        <v>658</v>
      </c>
      <c r="J6229" s="316" t="s">
        <v>348</v>
      </c>
      <c r="K6229" s="36"/>
      <c r="L6229" s="317"/>
      <c r="M6229" s="317"/>
      <c r="N6229" s="36"/>
      <c r="O6229" s="317"/>
      <c r="P6229" s="317"/>
      <c r="Q6229" s="36"/>
      <c r="R6229" s="317"/>
      <c r="S6229" s="317"/>
      <c r="BA6229" s="395">
        <v>1</v>
      </c>
      <c r="BB6229" s="396" t="s">
        <v>861</v>
      </c>
      <c r="BC6229">
        <f t="shared" si="536"/>
        <v>0</v>
      </c>
      <c r="BD6229" t="str">
        <f t="shared" si="537"/>
        <v>NAoMe_initial_final_who_ps</v>
      </c>
      <c r="BE6229" s="397" t="s">
        <v>862</v>
      </c>
      <c r="BF6229" t="str">
        <f t="shared" si="538"/>
        <v>WHO PS 2</v>
      </c>
      <c r="BG6229">
        <f t="shared" si="539"/>
        <v>0</v>
      </c>
      <c r="BH6229" s="398">
        <f t="shared" si="540"/>
        <v>0</v>
      </c>
      <c r="BO6229" s="33"/>
    </row>
    <row r="6230" spans="1:67">
      <c r="A6230" s="316" t="s">
        <v>27</v>
      </c>
      <c r="E6230" s="316"/>
      <c r="F6230" s="316"/>
      <c r="G6230" s="316"/>
      <c r="H6230" s="316"/>
      <c r="I6230" s="316" t="s">
        <v>658</v>
      </c>
      <c r="J6230" s="316" t="s">
        <v>349</v>
      </c>
      <c r="K6230" s="36"/>
      <c r="L6230" s="317"/>
      <c r="M6230" s="317"/>
      <c r="N6230" s="36"/>
      <c r="O6230" s="317"/>
      <c r="P6230" s="317"/>
      <c r="Q6230" s="36"/>
      <c r="R6230" s="317"/>
      <c r="S6230" s="317"/>
      <c r="BA6230" s="395">
        <v>1</v>
      </c>
      <c r="BB6230" s="396" t="s">
        <v>861</v>
      </c>
      <c r="BC6230">
        <f t="shared" si="536"/>
        <v>0</v>
      </c>
      <c r="BD6230" t="str">
        <f t="shared" si="537"/>
        <v>NAoMe_initial_final_who_ps</v>
      </c>
      <c r="BE6230" s="397" t="s">
        <v>862</v>
      </c>
      <c r="BF6230" t="str">
        <f t="shared" si="538"/>
        <v>WHO PS 3</v>
      </c>
      <c r="BG6230">
        <f t="shared" si="539"/>
        <v>0</v>
      </c>
      <c r="BH6230" s="398">
        <f t="shared" si="540"/>
        <v>0</v>
      </c>
      <c r="BO6230" s="33"/>
    </row>
    <row r="6231" spans="1:67">
      <c r="A6231" s="316" t="s">
        <v>27</v>
      </c>
      <c r="E6231" s="316"/>
      <c r="F6231" s="316"/>
      <c r="G6231" s="316"/>
      <c r="H6231" s="316"/>
      <c r="I6231" s="316" t="s">
        <v>658</v>
      </c>
      <c r="J6231" s="316" t="s">
        <v>350</v>
      </c>
      <c r="K6231" s="36"/>
      <c r="L6231" s="317"/>
      <c r="M6231" s="317"/>
      <c r="N6231" s="36"/>
      <c r="O6231" s="317"/>
      <c r="P6231" s="317"/>
      <c r="Q6231" s="36"/>
      <c r="R6231" s="317"/>
      <c r="S6231" s="317"/>
      <c r="BA6231" s="395">
        <v>1</v>
      </c>
      <c r="BB6231" s="396" t="s">
        <v>861</v>
      </c>
      <c r="BC6231">
        <f t="shared" si="536"/>
        <v>0</v>
      </c>
      <c r="BD6231" t="str">
        <f t="shared" si="537"/>
        <v>NAoMe_initial_final_who_ps</v>
      </c>
      <c r="BE6231" s="397" t="s">
        <v>862</v>
      </c>
      <c r="BF6231" t="str">
        <f t="shared" si="538"/>
        <v>WHO PS 4</v>
      </c>
      <c r="BG6231">
        <f t="shared" si="539"/>
        <v>0</v>
      </c>
      <c r="BH6231" s="398">
        <f t="shared" si="540"/>
        <v>0</v>
      </c>
      <c r="BO6231" s="33"/>
    </row>
    <row r="6232" spans="1:67">
      <c r="A6232" s="316" t="s">
        <v>27</v>
      </c>
      <c r="E6232" s="316"/>
      <c r="F6232" s="316"/>
      <c r="G6232" s="316"/>
      <c r="H6232" s="316"/>
      <c r="I6232" s="316" t="s">
        <v>658</v>
      </c>
      <c r="J6232" s="316" t="s">
        <v>346</v>
      </c>
      <c r="K6232" s="36"/>
      <c r="L6232" s="317"/>
      <c r="M6232" s="317"/>
      <c r="N6232" s="36"/>
      <c r="O6232" s="317"/>
      <c r="P6232" s="317"/>
      <c r="Q6232" s="36"/>
      <c r="R6232" s="317"/>
      <c r="S6232" s="317"/>
      <c r="BA6232" s="395">
        <v>1</v>
      </c>
      <c r="BB6232" s="396" t="s">
        <v>861</v>
      </c>
      <c r="BC6232">
        <f t="shared" si="536"/>
        <v>0</v>
      </c>
      <c r="BD6232" t="str">
        <f t="shared" si="537"/>
        <v>NAoMe_initial_final_who_ps</v>
      </c>
      <c r="BE6232" s="397" t="s">
        <v>862</v>
      </c>
      <c r="BF6232" t="str">
        <f t="shared" si="538"/>
        <v>WHO PS 0</v>
      </c>
      <c r="BG6232">
        <f t="shared" si="539"/>
        <v>0</v>
      </c>
      <c r="BH6232" s="398">
        <f t="shared" si="540"/>
        <v>0</v>
      </c>
      <c r="BO6232" s="33"/>
    </row>
    <row r="6233" spans="1:67">
      <c r="A6233" s="316" t="s">
        <v>27</v>
      </c>
      <c r="E6233" s="316"/>
      <c r="F6233" s="316"/>
      <c r="G6233" s="316"/>
      <c r="H6233" s="316"/>
      <c r="I6233" s="316" t="s">
        <v>658</v>
      </c>
      <c r="J6233" s="316" t="s">
        <v>347</v>
      </c>
      <c r="K6233" s="36"/>
      <c r="L6233" s="317"/>
      <c r="M6233" s="317"/>
      <c r="N6233" s="36"/>
      <c r="O6233" s="317"/>
      <c r="P6233" s="317"/>
      <c r="Q6233" s="36"/>
      <c r="R6233" s="317"/>
      <c r="S6233" s="317"/>
      <c r="BA6233" s="395">
        <v>1</v>
      </c>
      <c r="BB6233" s="396" t="s">
        <v>861</v>
      </c>
      <c r="BC6233">
        <f t="shared" si="536"/>
        <v>0</v>
      </c>
      <c r="BD6233" t="str">
        <f t="shared" si="537"/>
        <v>NAoMe_initial_final_who_ps</v>
      </c>
      <c r="BE6233" s="397" t="s">
        <v>862</v>
      </c>
      <c r="BF6233" t="str">
        <f t="shared" si="538"/>
        <v>WHO PS 1</v>
      </c>
      <c r="BG6233">
        <f t="shared" si="539"/>
        <v>0</v>
      </c>
      <c r="BH6233" s="398">
        <f t="shared" si="540"/>
        <v>0</v>
      </c>
      <c r="BO6233" s="33"/>
    </row>
    <row r="6234" spans="1:67">
      <c r="A6234" s="316" t="s">
        <v>27</v>
      </c>
      <c r="E6234" s="316"/>
      <c r="F6234" s="316"/>
      <c r="G6234" s="316"/>
      <c r="H6234" s="316"/>
      <c r="I6234" s="316" t="s">
        <v>658</v>
      </c>
      <c r="J6234" s="316" t="s">
        <v>348</v>
      </c>
      <c r="K6234" s="36"/>
      <c r="L6234" s="317"/>
      <c r="M6234" s="317"/>
      <c r="N6234" s="36"/>
      <c r="O6234" s="317"/>
      <c r="P6234" s="317"/>
      <c r="Q6234" s="36"/>
      <c r="R6234" s="317"/>
      <c r="S6234" s="317"/>
      <c r="BA6234" s="395">
        <v>1</v>
      </c>
      <c r="BB6234" s="396" t="s">
        <v>861</v>
      </c>
      <c r="BC6234">
        <f t="shared" si="536"/>
        <v>0</v>
      </c>
      <c r="BD6234" t="str">
        <f t="shared" si="537"/>
        <v>NAoMe_initial_final_who_ps</v>
      </c>
      <c r="BE6234" s="397" t="s">
        <v>862</v>
      </c>
      <c r="BF6234" t="str">
        <f t="shared" si="538"/>
        <v>WHO PS 2</v>
      </c>
      <c r="BG6234">
        <f t="shared" si="539"/>
        <v>0</v>
      </c>
      <c r="BH6234" s="398">
        <f t="shared" si="540"/>
        <v>0</v>
      </c>
      <c r="BO6234" s="33"/>
    </row>
    <row r="6235" spans="1:67">
      <c r="A6235" s="316" t="s">
        <v>27</v>
      </c>
      <c r="E6235" s="316"/>
      <c r="F6235" s="316"/>
      <c r="G6235" s="316"/>
      <c r="H6235" s="316"/>
      <c r="I6235" s="316" t="s">
        <v>658</v>
      </c>
      <c r="J6235" s="316" t="s">
        <v>349</v>
      </c>
      <c r="K6235" s="36"/>
      <c r="L6235" s="317"/>
      <c r="M6235" s="317"/>
      <c r="N6235" s="36"/>
      <c r="O6235" s="317"/>
      <c r="P6235" s="317"/>
      <c r="Q6235" s="36"/>
      <c r="R6235" s="317"/>
      <c r="S6235" s="317"/>
      <c r="BA6235" s="395">
        <v>1</v>
      </c>
      <c r="BB6235" s="396" t="s">
        <v>861</v>
      </c>
      <c r="BC6235">
        <f t="shared" si="536"/>
        <v>0</v>
      </c>
      <c r="BD6235" t="str">
        <f t="shared" si="537"/>
        <v>NAoMe_initial_final_who_ps</v>
      </c>
      <c r="BE6235" s="397" t="s">
        <v>862</v>
      </c>
      <c r="BF6235" t="str">
        <f t="shared" si="538"/>
        <v>WHO PS 3</v>
      </c>
      <c r="BG6235">
        <f t="shared" si="539"/>
        <v>0</v>
      </c>
      <c r="BH6235" s="398">
        <f t="shared" si="540"/>
        <v>0</v>
      </c>
      <c r="BO6235" s="33"/>
    </row>
    <row r="6236" spans="1:67">
      <c r="A6236" s="316" t="s">
        <v>27</v>
      </c>
      <c r="E6236" s="316"/>
      <c r="F6236" s="316"/>
      <c r="G6236" s="316"/>
      <c r="H6236" s="316"/>
      <c r="I6236" s="316" t="s">
        <v>658</v>
      </c>
      <c r="J6236" s="316" t="s">
        <v>350</v>
      </c>
      <c r="K6236" s="36"/>
      <c r="L6236" s="317"/>
      <c r="M6236" s="317"/>
      <c r="N6236" s="36"/>
      <c r="O6236" s="317"/>
      <c r="P6236" s="317"/>
      <c r="Q6236" s="36"/>
      <c r="R6236" s="317"/>
      <c r="S6236" s="317"/>
      <c r="BA6236" s="395">
        <v>1</v>
      </c>
      <c r="BB6236" s="396" t="s">
        <v>861</v>
      </c>
      <c r="BC6236">
        <f t="shared" si="536"/>
        <v>0</v>
      </c>
      <c r="BD6236" t="str">
        <f t="shared" si="537"/>
        <v>NAoMe_initial_final_who_ps</v>
      </c>
      <c r="BE6236" s="397" t="s">
        <v>862</v>
      </c>
      <c r="BF6236" t="str">
        <f t="shared" si="538"/>
        <v>WHO PS 4</v>
      </c>
      <c r="BG6236">
        <f t="shared" si="539"/>
        <v>0</v>
      </c>
      <c r="BH6236" s="398">
        <f t="shared" si="540"/>
        <v>0</v>
      </c>
      <c r="BO6236" s="33"/>
    </row>
    <row r="6237" spans="1:67">
      <c r="A6237" s="316" t="s">
        <v>27</v>
      </c>
      <c r="E6237" s="316"/>
      <c r="F6237" s="316"/>
      <c r="G6237" s="316"/>
      <c r="H6237" s="316"/>
      <c r="I6237" s="316" t="s">
        <v>658</v>
      </c>
      <c r="J6237" s="316" t="s">
        <v>346</v>
      </c>
      <c r="K6237" s="36"/>
      <c r="L6237" s="317"/>
      <c r="M6237" s="317"/>
      <c r="N6237" s="36"/>
      <c r="O6237" s="317"/>
      <c r="P6237" s="317"/>
      <c r="Q6237" s="36"/>
      <c r="R6237" s="317"/>
      <c r="S6237" s="317"/>
      <c r="BA6237" s="395">
        <v>1</v>
      </c>
      <c r="BB6237" s="396" t="s">
        <v>861</v>
      </c>
      <c r="BC6237">
        <f t="shared" si="536"/>
        <v>0</v>
      </c>
      <c r="BD6237" t="str">
        <f t="shared" si="537"/>
        <v>NAoMe_initial_final_who_ps</v>
      </c>
      <c r="BE6237" s="397" t="s">
        <v>862</v>
      </c>
      <c r="BF6237" t="str">
        <f t="shared" si="538"/>
        <v>WHO PS 0</v>
      </c>
      <c r="BG6237">
        <f t="shared" si="539"/>
        <v>0</v>
      </c>
      <c r="BH6237" s="398">
        <f t="shared" si="540"/>
        <v>0</v>
      </c>
      <c r="BO6237" s="33"/>
    </row>
    <row r="6238" spans="1:67">
      <c r="A6238" s="316" t="s">
        <v>27</v>
      </c>
      <c r="E6238" s="316"/>
      <c r="F6238" s="316"/>
      <c r="G6238" s="316"/>
      <c r="H6238" s="316"/>
      <c r="I6238" s="316" t="s">
        <v>658</v>
      </c>
      <c r="J6238" s="316" t="s">
        <v>347</v>
      </c>
      <c r="K6238" s="36"/>
      <c r="L6238" s="317"/>
      <c r="M6238" s="317"/>
      <c r="N6238" s="36"/>
      <c r="O6238" s="317"/>
      <c r="P6238" s="317"/>
      <c r="Q6238" s="36"/>
      <c r="R6238" s="317"/>
      <c r="S6238" s="317"/>
      <c r="BA6238" s="395">
        <v>1</v>
      </c>
      <c r="BB6238" s="396" t="s">
        <v>861</v>
      </c>
      <c r="BC6238">
        <f t="shared" si="536"/>
        <v>0</v>
      </c>
      <c r="BD6238" t="str">
        <f t="shared" si="537"/>
        <v>NAoMe_initial_final_who_ps</v>
      </c>
      <c r="BE6238" s="397" t="s">
        <v>862</v>
      </c>
      <c r="BF6238" t="str">
        <f t="shared" si="538"/>
        <v>WHO PS 1</v>
      </c>
      <c r="BG6238">
        <f t="shared" si="539"/>
        <v>0</v>
      </c>
      <c r="BH6238" s="398">
        <f t="shared" si="540"/>
        <v>0</v>
      </c>
      <c r="BO6238" s="33"/>
    </row>
    <row r="6239" spans="1:67">
      <c r="A6239" s="316" t="s">
        <v>27</v>
      </c>
      <c r="E6239" s="316"/>
      <c r="F6239" s="316"/>
      <c r="G6239" s="316"/>
      <c r="H6239" s="316"/>
      <c r="I6239" s="316" t="s">
        <v>658</v>
      </c>
      <c r="J6239" s="316" t="s">
        <v>348</v>
      </c>
      <c r="K6239" s="36"/>
      <c r="L6239" s="317"/>
      <c r="M6239" s="317"/>
      <c r="N6239" s="36"/>
      <c r="O6239" s="317"/>
      <c r="P6239" s="317"/>
      <c r="Q6239" s="36"/>
      <c r="R6239" s="317"/>
      <c r="S6239" s="317"/>
      <c r="BA6239" s="395">
        <v>1</v>
      </c>
      <c r="BB6239" s="396" t="s">
        <v>861</v>
      </c>
      <c r="BC6239">
        <f t="shared" si="536"/>
        <v>0</v>
      </c>
      <c r="BD6239" t="str">
        <f t="shared" si="537"/>
        <v>NAoMe_initial_final_who_ps</v>
      </c>
      <c r="BE6239" s="397" t="s">
        <v>862</v>
      </c>
      <c r="BF6239" t="str">
        <f t="shared" si="538"/>
        <v>WHO PS 2</v>
      </c>
      <c r="BG6239">
        <f t="shared" si="539"/>
        <v>0</v>
      </c>
      <c r="BH6239" s="398">
        <f t="shared" si="540"/>
        <v>0</v>
      </c>
      <c r="BO6239" s="33"/>
    </row>
    <row r="6240" spans="1:67">
      <c r="A6240" s="316" t="s">
        <v>27</v>
      </c>
      <c r="E6240" s="316"/>
      <c r="F6240" s="316"/>
      <c r="G6240" s="316"/>
      <c r="H6240" s="316"/>
      <c r="I6240" s="316" t="s">
        <v>658</v>
      </c>
      <c r="J6240" s="316" t="s">
        <v>349</v>
      </c>
      <c r="K6240" s="36"/>
      <c r="L6240" s="317"/>
      <c r="M6240" s="317"/>
      <c r="N6240" s="36"/>
      <c r="O6240" s="317"/>
      <c r="P6240" s="317"/>
      <c r="Q6240" s="36"/>
      <c r="R6240" s="317"/>
      <c r="S6240" s="317"/>
      <c r="BA6240" s="395">
        <v>1</v>
      </c>
      <c r="BB6240" s="396" t="s">
        <v>861</v>
      </c>
      <c r="BC6240">
        <f t="shared" si="536"/>
        <v>0</v>
      </c>
      <c r="BD6240" t="str">
        <f t="shared" si="537"/>
        <v>NAoMe_initial_final_who_ps</v>
      </c>
      <c r="BE6240" s="397" t="s">
        <v>862</v>
      </c>
      <c r="BF6240" t="str">
        <f t="shared" si="538"/>
        <v>WHO PS 3</v>
      </c>
      <c r="BG6240">
        <f t="shared" si="539"/>
        <v>0</v>
      </c>
      <c r="BH6240" s="398">
        <f t="shared" si="540"/>
        <v>0</v>
      </c>
      <c r="BO6240" s="33"/>
    </row>
    <row r="6241" spans="1:67">
      <c r="A6241" s="316" t="s">
        <v>27</v>
      </c>
      <c r="E6241" s="316"/>
      <c r="F6241" s="316"/>
      <c r="G6241" s="316"/>
      <c r="H6241" s="316"/>
      <c r="I6241" s="316" t="s">
        <v>658</v>
      </c>
      <c r="J6241" s="316" t="s">
        <v>350</v>
      </c>
      <c r="K6241" s="36"/>
      <c r="L6241" s="317"/>
      <c r="M6241" s="317"/>
      <c r="N6241" s="36"/>
      <c r="O6241" s="317"/>
      <c r="P6241" s="317"/>
      <c r="Q6241" s="36"/>
      <c r="R6241" s="317"/>
      <c r="S6241" s="317"/>
      <c r="BA6241" s="395">
        <v>1</v>
      </c>
      <c r="BB6241" s="396" t="s">
        <v>861</v>
      </c>
      <c r="BC6241">
        <f t="shared" si="536"/>
        <v>0</v>
      </c>
      <c r="BD6241" t="str">
        <f t="shared" si="537"/>
        <v>NAoMe_initial_final_who_ps</v>
      </c>
      <c r="BE6241" s="397" t="s">
        <v>862</v>
      </c>
      <c r="BF6241" t="str">
        <f t="shared" si="538"/>
        <v>WHO PS 4</v>
      </c>
      <c r="BG6241">
        <f t="shared" si="539"/>
        <v>0</v>
      </c>
      <c r="BH6241" s="398">
        <f t="shared" si="540"/>
        <v>0</v>
      </c>
      <c r="BO6241" s="33"/>
    </row>
    <row r="6242" spans="1:67">
      <c r="A6242" s="316" t="s">
        <v>27</v>
      </c>
      <c r="E6242" s="316"/>
      <c r="F6242" s="316"/>
      <c r="G6242" s="316"/>
      <c r="H6242" s="316"/>
      <c r="I6242" s="316" t="s">
        <v>658</v>
      </c>
      <c r="J6242" s="316" t="s">
        <v>346</v>
      </c>
      <c r="K6242" s="36"/>
      <c r="L6242" s="317"/>
      <c r="M6242" s="317"/>
      <c r="N6242" s="36"/>
      <c r="O6242" s="317"/>
      <c r="P6242" s="317"/>
      <c r="Q6242" s="36"/>
      <c r="R6242" s="317"/>
      <c r="S6242" s="317"/>
      <c r="BA6242" s="395">
        <v>1</v>
      </c>
      <c r="BB6242" s="396" t="s">
        <v>861</v>
      </c>
      <c r="BC6242">
        <f t="shared" si="536"/>
        <v>0</v>
      </c>
      <c r="BD6242" t="str">
        <f t="shared" si="537"/>
        <v>NAoMe_initial_final_who_ps</v>
      </c>
      <c r="BE6242" s="397" t="s">
        <v>862</v>
      </c>
      <c r="BF6242" t="str">
        <f t="shared" si="538"/>
        <v>WHO PS 0</v>
      </c>
      <c r="BG6242">
        <f t="shared" si="539"/>
        <v>0</v>
      </c>
      <c r="BH6242" s="398">
        <f t="shared" si="540"/>
        <v>0</v>
      </c>
      <c r="BO6242" s="33"/>
    </row>
    <row r="6243" spans="1:67">
      <c r="A6243" s="316" t="s">
        <v>27</v>
      </c>
      <c r="E6243" s="316"/>
      <c r="F6243" s="316"/>
      <c r="G6243" s="316"/>
      <c r="H6243" s="316"/>
      <c r="I6243" s="316" t="s">
        <v>658</v>
      </c>
      <c r="J6243" s="316" t="s">
        <v>347</v>
      </c>
      <c r="K6243" s="36"/>
      <c r="L6243" s="317"/>
      <c r="M6243" s="317"/>
      <c r="N6243" s="36"/>
      <c r="O6243" s="317"/>
      <c r="P6243" s="317"/>
      <c r="Q6243" s="36"/>
      <c r="R6243" s="317"/>
      <c r="S6243" s="317"/>
      <c r="BA6243" s="395">
        <v>1</v>
      </c>
      <c r="BB6243" s="396" t="s">
        <v>861</v>
      </c>
      <c r="BC6243">
        <f t="shared" si="536"/>
        <v>0</v>
      </c>
      <c r="BD6243" t="str">
        <f t="shared" si="537"/>
        <v>NAoMe_initial_final_who_ps</v>
      </c>
      <c r="BE6243" s="397" t="s">
        <v>862</v>
      </c>
      <c r="BF6243" t="str">
        <f t="shared" si="538"/>
        <v>WHO PS 1</v>
      </c>
      <c r="BG6243">
        <f t="shared" si="539"/>
        <v>0</v>
      </c>
      <c r="BH6243" s="398">
        <f t="shared" si="540"/>
        <v>0</v>
      </c>
      <c r="BO6243" s="33"/>
    </row>
    <row r="6244" spans="1:67">
      <c r="A6244" s="316" t="s">
        <v>27</v>
      </c>
      <c r="E6244" s="316"/>
      <c r="F6244" s="316"/>
      <c r="G6244" s="316"/>
      <c r="H6244" s="316"/>
      <c r="I6244" s="316" t="s">
        <v>658</v>
      </c>
      <c r="J6244" s="316" t="s">
        <v>348</v>
      </c>
      <c r="K6244" s="36"/>
      <c r="L6244" s="317"/>
      <c r="M6244" s="317"/>
      <c r="N6244" s="36"/>
      <c r="O6244" s="317"/>
      <c r="P6244" s="317"/>
      <c r="Q6244" s="36"/>
      <c r="R6244" s="317"/>
      <c r="S6244" s="317"/>
      <c r="BA6244" s="395">
        <v>1</v>
      </c>
      <c r="BB6244" s="396" t="s">
        <v>861</v>
      </c>
      <c r="BC6244">
        <f t="shared" si="536"/>
        <v>0</v>
      </c>
      <c r="BD6244" t="str">
        <f t="shared" si="537"/>
        <v>NAoMe_initial_final_who_ps</v>
      </c>
      <c r="BE6244" s="397" t="s">
        <v>862</v>
      </c>
      <c r="BF6244" t="str">
        <f t="shared" si="538"/>
        <v>WHO PS 2</v>
      </c>
      <c r="BG6244">
        <f t="shared" si="539"/>
        <v>0</v>
      </c>
      <c r="BH6244" s="398">
        <f t="shared" si="540"/>
        <v>0</v>
      </c>
      <c r="BO6244" s="33"/>
    </row>
    <row r="6245" spans="1:67">
      <c r="A6245" s="316" t="s">
        <v>27</v>
      </c>
      <c r="E6245" s="316"/>
      <c r="F6245" s="316"/>
      <c r="G6245" s="316"/>
      <c r="H6245" s="316"/>
      <c r="I6245" s="316" t="s">
        <v>658</v>
      </c>
      <c r="J6245" s="316" t="s">
        <v>349</v>
      </c>
      <c r="K6245" s="36"/>
      <c r="L6245" s="317"/>
      <c r="M6245" s="317"/>
      <c r="N6245" s="36"/>
      <c r="O6245" s="317"/>
      <c r="P6245" s="317"/>
      <c r="Q6245" s="36"/>
      <c r="R6245" s="317"/>
      <c r="S6245" s="317"/>
      <c r="BA6245" s="395">
        <v>1</v>
      </c>
      <c r="BB6245" s="396" t="s">
        <v>861</v>
      </c>
      <c r="BC6245">
        <f t="shared" si="536"/>
        <v>0</v>
      </c>
      <c r="BD6245" t="str">
        <f t="shared" si="537"/>
        <v>NAoMe_initial_final_who_ps</v>
      </c>
      <c r="BE6245" s="397" t="s">
        <v>862</v>
      </c>
      <c r="BF6245" t="str">
        <f t="shared" si="538"/>
        <v>WHO PS 3</v>
      </c>
      <c r="BG6245">
        <f t="shared" si="539"/>
        <v>0</v>
      </c>
      <c r="BH6245" s="398">
        <f t="shared" si="540"/>
        <v>0</v>
      </c>
      <c r="BO6245" s="33"/>
    </row>
    <row r="6246" spans="1:67">
      <c r="A6246" s="316" t="s">
        <v>27</v>
      </c>
      <c r="E6246" s="316"/>
      <c r="F6246" s="316"/>
      <c r="G6246" s="316"/>
      <c r="H6246" s="316"/>
      <c r="I6246" s="316" t="s">
        <v>658</v>
      </c>
      <c r="J6246" s="316" t="s">
        <v>350</v>
      </c>
      <c r="K6246" s="36"/>
      <c r="L6246" s="317"/>
      <c r="M6246" s="317"/>
      <c r="N6246" s="36"/>
      <c r="O6246" s="317"/>
      <c r="P6246" s="317"/>
      <c r="Q6246" s="36"/>
      <c r="R6246" s="317"/>
      <c r="S6246" s="317"/>
      <c r="BA6246" s="395">
        <v>1</v>
      </c>
      <c r="BB6246" s="396" t="s">
        <v>861</v>
      </c>
      <c r="BC6246">
        <f t="shared" si="536"/>
        <v>0</v>
      </c>
      <c r="BD6246" t="str">
        <f t="shared" si="537"/>
        <v>NAoMe_initial_final_who_ps</v>
      </c>
      <c r="BE6246" s="397" t="s">
        <v>862</v>
      </c>
      <c r="BF6246" t="str">
        <f t="shared" si="538"/>
        <v>WHO PS 4</v>
      </c>
      <c r="BG6246">
        <f t="shared" si="539"/>
        <v>0</v>
      </c>
      <c r="BH6246" s="398">
        <f t="shared" si="540"/>
        <v>0</v>
      </c>
      <c r="BO6246" s="33"/>
    </row>
    <row r="6247" spans="1:67">
      <c r="A6247" s="316" t="s">
        <v>27</v>
      </c>
      <c r="E6247" s="316"/>
      <c r="F6247" s="316"/>
      <c r="G6247" s="316"/>
      <c r="H6247" s="316"/>
      <c r="I6247" s="316" t="s">
        <v>658</v>
      </c>
      <c r="J6247" s="316" t="s">
        <v>346</v>
      </c>
      <c r="K6247" s="36"/>
      <c r="L6247" s="317"/>
      <c r="M6247" s="317"/>
      <c r="N6247" s="36"/>
      <c r="O6247" s="317"/>
      <c r="P6247" s="317"/>
      <c r="Q6247" s="36"/>
      <c r="R6247" s="317"/>
      <c r="S6247" s="317"/>
      <c r="BA6247" s="395">
        <v>1</v>
      </c>
      <c r="BB6247" s="396" t="s">
        <v>861</v>
      </c>
      <c r="BC6247">
        <f t="shared" si="536"/>
        <v>0</v>
      </c>
      <c r="BD6247" t="str">
        <f t="shared" si="537"/>
        <v>NAoMe_initial_final_who_ps</v>
      </c>
      <c r="BE6247" s="397" t="s">
        <v>862</v>
      </c>
      <c r="BF6247" t="str">
        <f t="shared" si="538"/>
        <v>WHO PS 0</v>
      </c>
      <c r="BG6247">
        <f t="shared" si="539"/>
        <v>0</v>
      </c>
      <c r="BH6247" s="398">
        <f t="shared" si="540"/>
        <v>0</v>
      </c>
      <c r="BO6247" s="33"/>
    </row>
    <row r="6248" spans="1:67">
      <c r="A6248" s="316" t="s">
        <v>27</v>
      </c>
      <c r="E6248" s="316"/>
      <c r="F6248" s="316"/>
      <c r="G6248" s="316"/>
      <c r="H6248" s="316"/>
      <c r="I6248" s="316" t="s">
        <v>658</v>
      </c>
      <c r="J6248" s="316" t="s">
        <v>347</v>
      </c>
      <c r="K6248" s="36"/>
      <c r="L6248" s="317"/>
      <c r="M6248" s="317"/>
      <c r="N6248" s="36"/>
      <c r="O6248" s="317"/>
      <c r="P6248" s="317"/>
      <c r="Q6248" s="36"/>
      <c r="R6248" s="317"/>
      <c r="S6248" s="317"/>
      <c r="BA6248" s="395">
        <v>1</v>
      </c>
      <c r="BB6248" s="396" t="s">
        <v>861</v>
      </c>
      <c r="BC6248">
        <f t="shared" si="536"/>
        <v>0</v>
      </c>
      <c r="BD6248" t="str">
        <f t="shared" si="537"/>
        <v>NAoMe_initial_final_who_ps</v>
      </c>
      <c r="BE6248" s="397" t="s">
        <v>862</v>
      </c>
      <c r="BF6248" t="str">
        <f t="shared" si="538"/>
        <v>WHO PS 1</v>
      </c>
      <c r="BG6248">
        <f t="shared" si="539"/>
        <v>0</v>
      </c>
      <c r="BH6248" s="398">
        <f t="shared" si="540"/>
        <v>0</v>
      </c>
      <c r="BO6248" s="33"/>
    </row>
    <row r="6249" spans="1:67">
      <c r="A6249" s="316" t="s">
        <v>27</v>
      </c>
      <c r="E6249" s="316"/>
      <c r="F6249" s="316"/>
      <c r="G6249" s="316"/>
      <c r="H6249" s="316"/>
      <c r="I6249" s="316" t="s">
        <v>658</v>
      </c>
      <c r="J6249" s="316" t="s">
        <v>348</v>
      </c>
      <c r="K6249" s="36"/>
      <c r="L6249" s="317"/>
      <c r="M6249" s="317"/>
      <c r="N6249" s="36"/>
      <c r="O6249" s="317"/>
      <c r="P6249" s="317"/>
      <c r="Q6249" s="36"/>
      <c r="R6249" s="317"/>
      <c r="S6249" s="317"/>
      <c r="BA6249" s="395">
        <v>1</v>
      </c>
      <c r="BB6249" s="396" t="s">
        <v>861</v>
      </c>
      <c r="BC6249">
        <f t="shared" si="536"/>
        <v>0</v>
      </c>
      <c r="BD6249" t="str">
        <f t="shared" si="537"/>
        <v>NAoMe_initial_final_who_ps</v>
      </c>
      <c r="BE6249" s="397" t="s">
        <v>862</v>
      </c>
      <c r="BF6249" t="str">
        <f t="shared" si="538"/>
        <v>WHO PS 2</v>
      </c>
      <c r="BG6249">
        <f t="shared" si="539"/>
        <v>0</v>
      </c>
      <c r="BH6249" s="398">
        <f t="shared" si="540"/>
        <v>0</v>
      </c>
      <c r="BO6249" s="33"/>
    </row>
    <row r="6250" spans="1:67">
      <c r="A6250" s="316" t="s">
        <v>27</v>
      </c>
      <c r="E6250" s="316"/>
      <c r="F6250" s="316"/>
      <c r="G6250" s="316"/>
      <c r="H6250" s="316"/>
      <c r="I6250" s="316" t="s">
        <v>658</v>
      </c>
      <c r="J6250" s="316" t="s">
        <v>349</v>
      </c>
      <c r="K6250" s="36"/>
      <c r="L6250" s="317"/>
      <c r="M6250" s="317"/>
      <c r="N6250" s="36"/>
      <c r="O6250" s="317"/>
      <c r="P6250" s="317"/>
      <c r="Q6250" s="36"/>
      <c r="R6250" s="317"/>
      <c r="S6250" s="317"/>
      <c r="BA6250" s="395">
        <v>1</v>
      </c>
      <c r="BB6250" s="396" t="s">
        <v>861</v>
      </c>
      <c r="BC6250">
        <f t="shared" si="536"/>
        <v>0</v>
      </c>
      <c r="BD6250" t="str">
        <f t="shared" si="537"/>
        <v>NAoMe_initial_final_who_ps</v>
      </c>
      <c r="BE6250" s="397" t="s">
        <v>862</v>
      </c>
      <c r="BF6250" t="str">
        <f t="shared" si="538"/>
        <v>WHO PS 3</v>
      </c>
      <c r="BG6250">
        <f t="shared" si="539"/>
        <v>0</v>
      </c>
      <c r="BH6250" s="398">
        <f t="shared" si="540"/>
        <v>0</v>
      </c>
      <c r="BO6250" s="33"/>
    </row>
    <row r="6251" spans="1:67">
      <c r="A6251" s="316" t="s">
        <v>27</v>
      </c>
      <c r="E6251" s="316"/>
      <c r="F6251" s="316"/>
      <c r="G6251" s="316"/>
      <c r="H6251" s="316"/>
      <c r="I6251" s="316" t="s">
        <v>658</v>
      </c>
      <c r="J6251" s="316" t="s">
        <v>350</v>
      </c>
      <c r="K6251" s="36"/>
      <c r="L6251" s="317"/>
      <c r="M6251" s="317"/>
      <c r="N6251" s="36"/>
      <c r="O6251" s="317"/>
      <c r="P6251" s="317"/>
      <c r="Q6251" s="36"/>
      <c r="R6251" s="317"/>
      <c r="S6251" s="317"/>
      <c r="BA6251" s="395">
        <v>1</v>
      </c>
      <c r="BB6251" s="396" t="s">
        <v>861</v>
      </c>
      <c r="BC6251">
        <f t="shared" si="536"/>
        <v>0</v>
      </c>
      <c r="BD6251" t="str">
        <f t="shared" si="537"/>
        <v>NAoMe_initial_final_who_ps</v>
      </c>
      <c r="BE6251" s="397" t="s">
        <v>862</v>
      </c>
      <c r="BF6251" t="str">
        <f t="shared" si="538"/>
        <v>WHO PS 4</v>
      </c>
      <c r="BG6251">
        <f t="shared" si="539"/>
        <v>0</v>
      </c>
      <c r="BH6251" s="398">
        <f t="shared" si="540"/>
        <v>0</v>
      </c>
      <c r="BO6251" s="33"/>
    </row>
    <row r="6252" spans="1:67">
      <c r="A6252" s="316" t="s">
        <v>27</v>
      </c>
      <c r="E6252" s="316"/>
      <c r="F6252" s="316"/>
      <c r="G6252" s="316"/>
      <c r="H6252" s="316"/>
      <c r="I6252" s="316" t="s">
        <v>658</v>
      </c>
      <c r="J6252" s="316" t="s">
        <v>346</v>
      </c>
      <c r="K6252" s="36"/>
      <c r="L6252" s="317"/>
      <c r="M6252" s="317"/>
      <c r="N6252" s="36"/>
      <c r="O6252" s="317"/>
      <c r="P6252" s="317"/>
      <c r="Q6252" s="36"/>
      <c r="R6252" s="317"/>
      <c r="S6252" s="317"/>
      <c r="BA6252" s="395">
        <v>1</v>
      </c>
      <c r="BB6252" s="396" t="s">
        <v>861</v>
      </c>
      <c r="BC6252">
        <f t="shared" si="536"/>
        <v>0</v>
      </c>
      <c r="BD6252" t="str">
        <f t="shared" si="537"/>
        <v>NAoMe_initial_final_who_ps</v>
      </c>
      <c r="BE6252" s="397" t="s">
        <v>862</v>
      </c>
      <c r="BF6252" t="str">
        <f t="shared" si="538"/>
        <v>WHO PS 0</v>
      </c>
      <c r="BG6252">
        <f t="shared" si="539"/>
        <v>0</v>
      </c>
      <c r="BH6252" s="398">
        <f t="shared" si="540"/>
        <v>0</v>
      </c>
      <c r="BO6252" s="33"/>
    </row>
    <row r="6253" spans="1:67">
      <c r="A6253" s="316" t="s">
        <v>27</v>
      </c>
      <c r="E6253" s="316"/>
      <c r="F6253" s="316"/>
      <c r="G6253" s="316"/>
      <c r="H6253" s="316"/>
      <c r="I6253" s="316" t="s">
        <v>658</v>
      </c>
      <c r="J6253" s="316" t="s">
        <v>347</v>
      </c>
      <c r="K6253" s="36"/>
      <c r="L6253" s="317"/>
      <c r="M6253" s="317"/>
      <c r="N6253" s="36"/>
      <c r="O6253" s="317"/>
      <c r="P6253" s="317"/>
      <c r="Q6253" s="36"/>
      <c r="R6253" s="317"/>
      <c r="S6253" s="317"/>
      <c r="BA6253" s="395">
        <v>1</v>
      </c>
      <c r="BB6253" s="396" t="s">
        <v>861</v>
      </c>
      <c r="BC6253">
        <f t="shared" si="536"/>
        <v>0</v>
      </c>
      <c r="BD6253" t="str">
        <f t="shared" si="537"/>
        <v>NAoMe_initial_final_who_ps</v>
      </c>
      <c r="BE6253" s="397" t="s">
        <v>862</v>
      </c>
      <c r="BF6253" t="str">
        <f t="shared" si="538"/>
        <v>WHO PS 1</v>
      </c>
      <c r="BG6253">
        <f t="shared" si="539"/>
        <v>0</v>
      </c>
      <c r="BH6253" s="398">
        <f t="shared" si="540"/>
        <v>0</v>
      </c>
      <c r="BO6253" s="33"/>
    </row>
    <row r="6254" spans="1:67">
      <c r="A6254" s="316" t="s">
        <v>27</v>
      </c>
      <c r="E6254" s="316"/>
      <c r="F6254" s="316"/>
      <c r="G6254" s="316"/>
      <c r="H6254" s="316"/>
      <c r="I6254" s="316" t="s">
        <v>658</v>
      </c>
      <c r="J6254" s="316" t="s">
        <v>348</v>
      </c>
      <c r="K6254" s="36"/>
      <c r="L6254" s="317"/>
      <c r="M6254" s="317"/>
      <c r="N6254" s="36"/>
      <c r="O6254" s="317"/>
      <c r="P6254" s="317"/>
      <c r="Q6254" s="36"/>
      <c r="R6254" s="317"/>
      <c r="S6254" s="317"/>
      <c r="BA6254" s="395">
        <v>1</v>
      </c>
      <c r="BB6254" s="396" t="s">
        <v>861</v>
      </c>
      <c r="BC6254">
        <f t="shared" si="536"/>
        <v>0</v>
      </c>
      <c r="BD6254" t="str">
        <f t="shared" si="537"/>
        <v>NAoMe_initial_final_who_ps</v>
      </c>
      <c r="BE6254" s="397" t="s">
        <v>862</v>
      </c>
      <c r="BF6254" t="str">
        <f t="shared" si="538"/>
        <v>WHO PS 2</v>
      </c>
      <c r="BG6254">
        <f t="shared" si="539"/>
        <v>0</v>
      </c>
      <c r="BH6254" s="398">
        <f t="shared" si="540"/>
        <v>0</v>
      </c>
      <c r="BO6254" s="33"/>
    </row>
    <row r="6255" spans="1:67">
      <c r="A6255" s="316" t="s">
        <v>27</v>
      </c>
      <c r="E6255" s="316"/>
      <c r="F6255" s="316"/>
      <c r="G6255" s="316"/>
      <c r="H6255" s="316"/>
      <c r="I6255" s="316" t="s">
        <v>658</v>
      </c>
      <c r="J6255" s="316" t="s">
        <v>349</v>
      </c>
      <c r="K6255" s="36"/>
      <c r="L6255" s="317"/>
      <c r="M6255" s="317"/>
      <c r="N6255" s="36"/>
      <c r="O6255" s="317"/>
      <c r="P6255" s="317"/>
      <c r="Q6255" s="36"/>
      <c r="R6255" s="317"/>
      <c r="S6255" s="317"/>
      <c r="BA6255" s="395">
        <v>1</v>
      </c>
      <c r="BB6255" s="396" t="s">
        <v>861</v>
      </c>
      <c r="BC6255">
        <f t="shared" si="536"/>
        <v>0</v>
      </c>
      <c r="BD6255" t="str">
        <f t="shared" si="537"/>
        <v>NAoMe_initial_final_who_ps</v>
      </c>
      <c r="BE6255" s="397" t="s">
        <v>862</v>
      </c>
      <c r="BF6255" t="str">
        <f t="shared" si="538"/>
        <v>WHO PS 3</v>
      </c>
      <c r="BG6255">
        <f t="shared" si="539"/>
        <v>0</v>
      </c>
      <c r="BH6255" s="398">
        <f t="shared" si="540"/>
        <v>0</v>
      </c>
      <c r="BO6255" s="33"/>
    </row>
    <row r="6256" spans="1:67">
      <c r="A6256" s="316" t="s">
        <v>27</v>
      </c>
      <c r="E6256" s="316"/>
      <c r="F6256" s="316"/>
      <c r="G6256" s="316"/>
      <c r="H6256" s="316"/>
      <c r="I6256" s="316" t="s">
        <v>658</v>
      </c>
      <c r="J6256" s="316" t="s">
        <v>350</v>
      </c>
      <c r="K6256" s="36"/>
      <c r="L6256" s="317"/>
      <c r="M6256" s="317"/>
      <c r="N6256" s="36"/>
      <c r="O6256" s="317"/>
      <c r="P6256" s="317"/>
      <c r="Q6256" s="36"/>
      <c r="R6256" s="317"/>
      <c r="S6256" s="317"/>
      <c r="BA6256" s="395">
        <v>1</v>
      </c>
      <c r="BB6256" s="396" t="s">
        <v>861</v>
      </c>
      <c r="BC6256">
        <f t="shared" si="536"/>
        <v>0</v>
      </c>
      <c r="BD6256" t="str">
        <f t="shared" si="537"/>
        <v>NAoMe_initial_final_who_ps</v>
      </c>
      <c r="BE6256" s="397" t="s">
        <v>862</v>
      </c>
      <c r="BF6256" t="str">
        <f t="shared" si="538"/>
        <v>WHO PS 4</v>
      </c>
      <c r="BG6256">
        <f t="shared" si="539"/>
        <v>0</v>
      </c>
      <c r="BH6256" s="398">
        <f t="shared" si="540"/>
        <v>0</v>
      </c>
      <c r="BO6256" s="33"/>
    </row>
    <row r="6257" spans="1:67">
      <c r="A6257" s="316" t="s">
        <v>27</v>
      </c>
      <c r="E6257" s="316"/>
      <c r="F6257" s="316"/>
      <c r="G6257" s="316"/>
      <c r="H6257" s="316"/>
      <c r="I6257" s="316" t="s">
        <v>658</v>
      </c>
      <c r="J6257" s="316" t="s">
        <v>346</v>
      </c>
      <c r="K6257" s="36"/>
      <c r="L6257" s="317"/>
      <c r="M6257" s="317"/>
      <c r="N6257" s="36"/>
      <c r="O6257" s="317"/>
      <c r="P6257" s="317"/>
      <c r="Q6257" s="36"/>
      <c r="R6257" s="317"/>
      <c r="S6257" s="317"/>
      <c r="BA6257" s="395">
        <v>1</v>
      </c>
      <c r="BB6257" s="396" t="s">
        <v>861</v>
      </c>
      <c r="BC6257">
        <f t="shared" si="536"/>
        <v>0</v>
      </c>
      <c r="BD6257" t="str">
        <f t="shared" si="537"/>
        <v>NAoMe_initial_final_who_ps</v>
      </c>
      <c r="BE6257" s="397" t="s">
        <v>862</v>
      </c>
      <c r="BF6257" t="str">
        <f t="shared" si="538"/>
        <v>WHO PS 0</v>
      </c>
      <c r="BG6257">
        <f t="shared" si="539"/>
        <v>0</v>
      </c>
      <c r="BH6257" s="398">
        <f t="shared" si="540"/>
        <v>0</v>
      </c>
      <c r="BO6257" s="33"/>
    </row>
    <row r="6258" spans="1:67">
      <c r="A6258" s="316" t="s">
        <v>27</v>
      </c>
      <c r="E6258" s="316"/>
      <c r="F6258" s="316"/>
      <c r="G6258" s="316"/>
      <c r="H6258" s="316"/>
      <c r="I6258" s="316" t="s">
        <v>658</v>
      </c>
      <c r="J6258" s="316" t="s">
        <v>347</v>
      </c>
      <c r="K6258" s="36"/>
      <c r="L6258" s="317"/>
      <c r="M6258" s="317"/>
      <c r="N6258" s="36"/>
      <c r="O6258" s="317"/>
      <c r="P6258" s="317"/>
      <c r="Q6258" s="36"/>
      <c r="R6258" s="317"/>
      <c r="S6258" s="317"/>
      <c r="BA6258" s="395">
        <v>1</v>
      </c>
      <c r="BB6258" s="396" t="s">
        <v>861</v>
      </c>
      <c r="BC6258">
        <f t="shared" si="536"/>
        <v>0</v>
      </c>
      <c r="BD6258" t="str">
        <f t="shared" si="537"/>
        <v>NAoMe_initial_final_who_ps</v>
      </c>
      <c r="BE6258" s="397" t="s">
        <v>862</v>
      </c>
      <c r="BF6258" t="str">
        <f t="shared" si="538"/>
        <v>WHO PS 1</v>
      </c>
      <c r="BG6258">
        <f t="shared" si="539"/>
        <v>0</v>
      </c>
      <c r="BH6258" s="398">
        <f t="shared" si="540"/>
        <v>0</v>
      </c>
      <c r="BO6258" s="33"/>
    </row>
    <row r="6259" spans="1:67">
      <c r="A6259" s="316" t="s">
        <v>27</v>
      </c>
      <c r="E6259" s="316"/>
      <c r="F6259" s="316"/>
      <c r="G6259" s="316"/>
      <c r="H6259" s="316"/>
      <c r="I6259" s="316" t="s">
        <v>658</v>
      </c>
      <c r="J6259" s="316" t="s">
        <v>348</v>
      </c>
      <c r="K6259" s="36"/>
      <c r="L6259" s="317"/>
      <c r="M6259" s="317"/>
      <c r="N6259" s="36"/>
      <c r="O6259" s="317"/>
      <c r="P6259" s="317"/>
      <c r="Q6259" s="36"/>
      <c r="R6259" s="317"/>
      <c r="S6259" s="317"/>
      <c r="BA6259" s="395">
        <v>1</v>
      </c>
      <c r="BB6259" s="396" t="s">
        <v>861</v>
      </c>
      <c r="BC6259">
        <f t="shared" si="536"/>
        <v>0</v>
      </c>
      <c r="BD6259" t="str">
        <f t="shared" si="537"/>
        <v>NAoMe_initial_final_who_ps</v>
      </c>
      <c r="BE6259" s="397" t="s">
        <v>862</v>
      </c>
      <c r="BF6259" t="str">
        <f t="shared" si="538"/>
        <v>WHO PS 2</v>
      </c>
      <c r="BG6259">
        <f t="shared" si="539"/>
        <v>0</v>
      </c>
      <c r="BH6259" s="398">
        <f t="shared" si="540"/>
        <v>0</v>
      </c>
      <c r="BO6259" s="33"/>
    </row>
    <row r="6260" spans="1:67">
      <c r="A6260" s="316" t="s">
        <v>27</v>
      </c>
      <c r="E6260" s="316"/>
      <c r="F6260" s="316"/>
      <c r="G6260" s="316"/>
      <c r="H6260" s="316"/>
      <c r="I6260" s="316" t="s">
        <v>658</v>
      </c>
      <c r="J6260" s="316" t="s">
        <v>349</v>
      </c>
      <c r="K6260" s="36"/>
      <c r="L6260" s="317"/>
      <c r="M6260" s="317"/>
      <c r="N6260" s="36"/>
      <c r="O6260" s="317"/>
      <c r="P6260" s="317"/>
      <c r="Q6260" s="36"/>
      <c r="R6260" s="317"/>
      <c r="S6260" s="317"/>
      <c r="BA6260" s="395">
        <v>1</v>
      </c>
      <c r="BB6260" s="396" t="s">
        <v>861</v>
      </c>
      <c r="BC6260">
        <f t="shared" si="536"/>
        <v>0</v>
      </c>
      <c r="BD6260" t="str">
        <f t="shared" si="537"/>
        <v>NAoMe_initial_final_who_ps</v>
      </c>
      <c r="BE6260" s="397" t="s">
        <v>862</v>
      </c>
      <c r="BF6260" t="str">
        <f t="shared" si="538"/>
        <v>WHO PS 3</v>
      </c>
      <c r="BG6260">
        <f t="shared" si="539"/>
        <v>0</v>
      </c>
      <c r="BH6260" s="398">
        <f t="shared" si="540"/>
        <v>0</v>
      </c>
      <c r="BO6260" s="33"/>
    </row>
    <row r="6261" spans="1:67">
      <c r="A6261" s="316" t="s">
        <v>27</v>
      </c>
      <c r="E6261" s="316"/>
      <c r="F6261" s="316"/>
      <c r="G6261" s="316"/>
      <c r="H6261" s="316"/>
      <c r="I6261" s="316" t="s">
        <v>658</v>
      </c>
      <c r="J6261" s="316" t="s">
        <v>350</v>
      </c>
      <c r="K6261" s="36"/>
      <c r="L6261" s="317"/>
      <c r="M6261" s="317"/>
      <c r="N6261" s="36"/>
      <c r="O6261" s="317"/>
      <c r="P6261" s="317"/>
      <c r="Q6261" s="36"/>
      <c r="R6261" s="317"/>
      <c r="S6261" s="317"/>
      <c r="BA6261" s="395">
        <v>1</v>
      </c>
      <c r="BB6261" s="396" t="s">
        <v>861</v>
      </c>
      <c r="BC6261">
        <f t="shared" si="536"/>
        <v>0</v>
      </c>
      <c r="BD6261" t="str">
        <f t="shared" si="537"/>
        <v>NAoMe_initial_final_who_ps</v>
      </c>
      <c r="BE6261" s="397" t="s">
        <v>862</v>
      </c>
      <c r="BF6261" t="str">
        <f t="shared" si="538"/>
        <v>WHO PS 4</v>
      </c>
      <c r="BG6261">
        <f t="shared" si="539"/>
        <v>0</v>
      </c>
      <c r="BH6261" s="398">
        <f t="shared" si="540"/>
        <v>0</v>
      </c>
      <c r="BO6261" s="33"/>
    </row>
    <row r="6262" spans="1:67">
      <c r="A6262" s="316" t="s">
        <v>27</v>
      </c>
      <c r="E6262" s="316"/>
      <c r="F6262" s="316"/>
      <c r="G6262" s="316"/>
      <c r="H6262" s="316"/>
      <c r="I6262" s="316" t="s">
        <v>658</v>
      </c>
      <c r="J6262" s="316" t="s">
        <v>346</v>
      </c>
      <c r="K6262" s="36"/>
      <c r="L6262" s="317"/>
      <c r="M6262" s="317"/>
      <c r="N6262" s="36"/>
      <c r="O6262" s="317"/>
      <c r="P6262" s="317"/>
      <c r="Q6262" s="36"/>
      <c r="R6262" s="317"/>
      <c r="S6262" s="317"/>
      <c r="BA6262" s="395">
        <v>1</v>
      </c>
      <c r="BB6262" s="396" t="s">
        <v>861</v>
      </c>
      <c r="BC6262">
        <f t="shared" si="536"/>
        <v>0</v>
      </c>
      <c r="BD6262" t="str">
        <f t="shared" si="537"/>
        <v>NAoMe_initial_final_who_ps</v>
      </c>
      <c r="BE6262" s="397" t="s">
        <v>862</v>
      </c>
      <c r="BF6262" t="str">
        <f t="shared" si="538"/>
        <v>WHO PS 0</v>
      </c>
      <c r="BG6262">
        <f t="shared" si="539"/>
        <v>0</v>
      </c>
      <c r="BH6262" s="398">
        <f t="shared" si="540"/>
        <v>0</v>
      </c>
      <c r="BO6262" s="33"/>
    </row>
    <row r="6263" spans="1:67">
      <c r="A6263" s="316" t="s">
        <v>27</v>
      </c>
      <c r="E6263" s="316"/>
      <c r="F6263" s="316"/>
      <c r="G6263" s="316"/>
      <c r="H6263" s="316"/>
      <c r="I6263" s="316" t="s">
        <v>658</v>
      </c>
      <c r="J6263" s="316" t="s">
        <v>347</v>
      </c>
      <c r="K6263" s="36"/>
      <c r="L6263" s="317"/>
      <c r="M6263" s="317"/>
      <c r="N6263" s="36"/>
      <c r="O6263" s="317"/>
      <c r="P6263" s="317"/>
      <c r="Q6263" s="36"/>
      <c r="R6263" s="317"/>
      <c r="S6263" s="317"/>
      <c r="BA6263" s="395">
        <v>1</v>
      </c>
      <c r="BB6263" s="396" t="s">
        <v>861</v>
      </c>
      <c r="BC6263">
        <f t="shared" si="536"/>
        <v>0</v>
      </c>
      <c r="BD6263" t="str">
        <f t="shared" si="537"/>
        <v>NAoMe_initial_final_who_ps</v>
      </c>
      <c r="BE6263" s="397" t="s">
        <v>862</v>
      </c>
      <c r="BF6263" t="str">
        <f t="shared" si="538"/>
        <v>WHO PS 1</v>
      </c>
      <c r="BG6263">
        <f t="shared" si="539"/>
        <v>0</v>
      </c>
      <c r="BH6263" s="398">
        <f t="shared" si="540"/>
        <v>0</v>
      </c>
      <c r="BO6263" s="33"/>
    </row>
    <row r="6264" spans="1:67">
      <c r="A6264" s="316" t="s">
        <v>27</v>
      </c>
      <c r="E6264" s="316"/>
      <c r="F6264" s="316"/>
      <c r="G6264" s="316"/>
      <c r="H6264" s="316"/>
      <c r="I6264" s="316" t="s">
        <v>658</v>
      </c>
      <c r="J6264" s="316" t="s">
        <v>348</v>
      </c>
      <c r="K6264" s="36"/>
      <c r="L6264" s="317"/>
      <c r="M6264" s="317"/>
      <c r="N6264" s="36"/>
      <c r="O6264" s="317"/>
      <c r="P6264" s="317"/>
      <c r="Q6264" s="36"/>
      <c r="R6264" s="317"/>
      <c r="S6264" s="317"/>
      <c r="BA6264" s="395">
        <v>1</v>
      </c>
      <c r="BB6264" s="396" t="s">
        <v>861</v>
      </c>
      <c r="BC6264">
        <f t="shared" si="536"/>
        <v>0</v>
      </c>
      <c r="BD6264" t="str">
        <f t="shared" si="537"/>
        <v>NAoMe_initial_final_who_ps</v>
      </c>
      <c r="BE6264" s="397" t="s">
        <v>862</v>
      </c>
      <c r="BF6264" t="str">
        <f t="shared" si="538"/>
        <v>WHO PS 2</v>
      </c>
      <c r="BG6264">
        <f t="shared" si="539"/>
        <v>0</v>
      </c>
      <c r="BH6264" s="398">
        <f t="shared" si="540"/>
        <v>0</v>
      </c>
      <c r="BO6264" s="33"/>
    </row>
    <row r="6265" spans="1:67">
      <c r="A6265" s="316" t="s">
        <v>27</v>
      </c>
      <c r="E6265" s="316"/>
      <c r="F6265" s="316"/>
      <c r="G6265" s="316"/>
      <c r="H6265" s="316"/>
      <c r="I6265" s="316" t="s">
        <v>658</v>
      </c>
      <c r="J6265" s="316" t="s">
        <v>349</v>
      </c>
      <c r="K6265" s="36"/>
      <c r="L6265" s="317"/>
      <c r="M6265" s="317"/>
      <c r="N6265" s="36"/>
      <c r="O6265" s="317"/>
      <c r="P6265" s="317"/>
      <c r="Q6265" s="36"/>
      <c r="R6265" s="317"/>
      <c r="S6265" s="317"/>
      <c r="BA6265" s="395">
        <v>1</v>
      </c>
      <c r="BB6265" s="396" t="s">
        <v>861</v>
      </c>
      <c r="BC6265">
        <f t="shared" si="536"/>
        <v>0</v>
      </c>
      <c r="BD6265" t="str">
        <f t="shared" si="537"/>
        <v>NAoMe_initial_final_who_ps</v>
      </c>
      <c r="BE6265" s="397" t="s">
        <v>862</v>
      </c>
      <c r="BF6265" t="str">
        <f t="shared" si="538"/>
        <v>WHO PS 3</v>
      </c>
      <c r="BG6265">
        <f t="shared" si="539"/>
        <v>0</v>
      </c>
      <c r="BH6265" s="398">
        <f t="shared" si="540"/>
        <v>0</v>
      </c>
      <c r="BO6265" s="33"/>
    </row>
    <row r="6266" spans="1:67">
      <c r="A6266" s="316" t="s">
        <v>27</v>
      </c>
      <c r="E6266" s="316"/>
      <c r="F6266" s="316"/>
      <c r="G6266" s="316"/>
      <c r="H6266" s="316"/>
      <c r="I6266" s="316" t="s">
        <v>658</v>
      </c>
      <c r="J6266" s="316" t="s">
        <v>350</v>
      </c>
      <c r="K6266" s="36"/>
      <c r="L6266" s="317"/>
      <c r="M6266" s="317"/>
      <c r="N6266" s="36"/>
      <c r="O6266" s="317"/>
      <c r="P6266" s="317"/>
      <c r="Q6266" s="36"/>
      <c r="R6266" s="317"/>
      <c r="S6266" s="317"/>
      <c r="BA6266" s="395">
        <v>1</v>
      </c>
      <c r="BB6266" s="396" t="s">
        <v>861</v>
      </c>
      <c r="BC6266">
        <f t="shared" si="536"/>
        <v>0</v>
      </c>
      <c r="BD6266" t="str">
        <f t="shared" si="537"/>
        <v>NAoMe_initial_final_who_ps</v>
      </c>
      <c r="BE6266" s="397" t="s">
        <v>862</v>
      </c>
      <c r="BF6266" t="str">
        <f t="shared" si="538"/>
        <v>WHO PS 4</v>
      </c>
      <c r="BG6266">
        <f t="shared" si="539"/>
        <v>0</v>
      </c>
      <c r="BH6266" s="398">
        <f t="shared" si="540"/>
        <v>0</v>
      </c>
      <c r="BO6266" s="33"/>
    </row>
    <row r="6267" spans="1:67">
      <c r="A6267" s="316" t="s">
        <v>27</v>
      </c>
      <c r="E6267" s="316"/>
      <c r="F6267" s="316"/>
      <c r="G6267" s="316"/>
      <c r="H6267" s="316"/>
      <c r="I6267" s="316" t="s">
        <v>658</v>
      </c>
      <c r="J6267" s="316" t="s">
        <v>346</v>
      </c>
      <c r="K6267" s="36"/>
      <c r="L6267" s="317"/>
      <c r="M6267" s="317"/>
      <c r="N6267" s="36"/>
      <c r="O6267" s="317"/>
      <c r="P6267" s="317"/>
      <c r="Q6267" s="36"/>
      <c r="R6267" s="317"/>
      <c r="S6267" s="317"/>
      <c r="BA6267" s="395">
        <v>1</v>
      </c>
      <c r="BB6267" s="396" t="s">
        <v>861</v>
      </c>
      <c r="BC6267">
        <f t="shared" si="536"/>
        <v>0</v>
      </c>
      <c r="BD6267" t="str">
        <f t="shared" si="537"/>
        <v>NAoMe_initial_final_who_ps</v>
      </c>
      <c r="BE6267" s="397" t="s">
        <v>862</v>
      </c>
      <c r="BF6267" t="str">
        <f t="shared" si="538"/>
        <v>WHO PS 0</v>
      </c>
      <c r="BG6267">
        <f t="shared" si="539"/>
        <v>0</v>
      </c>
      <c r="BH6267" s="398">
        <f t="shared" si="540"/>
        <v>0</v>
      </c>
      <c r="BO6267" s="33"/>
    </row>
    <row r="6268" spans="1:67">
      <c r="A6268" s="316" t="s">
        <v>27</v>
      </c>
      <c r="E6268" s="316"/>
      <c r="F6268" s="316"/>
      <c r="G6268" s="316"/>
      <c r="H6268" s="316"/>
      <c r="I6268" s="316" t="s">
        <v>658</v>
      </c>
      <c r="J6268" s="316" t="s">
        <v>347</v>
      </c>
      <c r="K6268" s="36"/>
      <c r="L6268" s="317"/>
      <c r="M6268" s="317"/>
      <c r="N6268" s="36"/>
      <c r="O6268" s="317"/>
      <c r="P6268" s="317"/>
      <c r="Q6268" s="36"/>
      <c r="R6268" s="317"/>
      <c r="S6268" s="317"/>
      <c r="BA6268" s="395">
        <v>1</v>
      </c>
      <c r="BB6268" s="396" t="s">
        <v>861</v>
      </c>
      <c r="BC6268">
        <f t="shared" si="536"/>
        <v>0</v>
      </c>
      <c r="BD6268" t="str">
        <f t="shared" si="537"/>
        <v>NAoMe_initial_final_who_ps</v>
      </c>
      <c r="BE6268" s="397" t="s">
        <v>862</v>
      </c>
      <c r="BF6268" t="str">
        <f t="shared" si="538"/>
        <v>WHO PS 1</v>
      </c>
      <c r="BG6268">
        <f t="shared" si="539"/>
        <v>0</v>
      </c>
      <c r="BH6268" s="398">
        <f t="shared" si="540"/>
        <v>0</v>
      </c>
      <c r="BO6268" s="33"/>
    </row>
    <row r="6269" spans="1:67">
      <c r="A6269" s="316" t="s">
        <v>27</v>
      </c>
      <c r="E6269" s="316"/>
      <c r="F6269" s="316"/>
      <c r="G6269" s="316"/>
      <c r="H6269" s="316"/>
      <c r="I6269" s="316" t="s">
        <v>658</v>
      </c>
      <c r="J6269" s="316" t="s">
        <v>348</v>
      </c>
      <c r="K6269" s="36"/>
      <c r="L6269" s="317"/>
      <c r="M6269" s="317"/>
      <c r="N6269" s="36"/>
      <c r="O6269" s="317"/>
      <c r="P6269" s="317"/>
      <c r="Q6269" s="36"/>
      <c r="R6269" s="317"/>
      <c r="S6269" s="317"/>
      <c r="BA6269" s="395">
        <v>1</v>
      </c>
      <c r="BB6269" s="396" t="s">
        <v>861</v>
      </c>
      <c r="BC6269">
        <f t="shared" si="536"/>
        <v>0</v>
      </c>
      <c r="BD6269" t="str">
        <f t="shared" si="537"/>
        <v>NAoMe_initial_final_who_ps</v>
      </c>
      <c r="BE6269" s="397" t="s">
        <v>862</v>
      </c>
      <c r="BF6269" t="str">
        <f t="shared" si="538"/>
        <v>WHO PS 2</v>
      </c>
      <c r="BG6269">
        <f t="shared" si="539"/>
        <v>0</v>
      </c>
      <c r="BH6269" s="398">
        <f t="shared" si="540"/>
        <v>0</v>
      </c>
      <c r="BO6269" s="33"/>
    </row>
    <row r="6270" spans="1:67">
      <c r="A6270" s="316" t="s">
        <v>27</v>
      </c>
      <c r="E6270" s="316"/>
      <c r="F6270" s="316"/>
      <c r="G6270" s="316"/>
      <c r="H6270" s="316"/>
      <c r="I6270" s="316" t="s">
        <v>658</v>
      </c>
      <c r="J6270" s="316" t="s">
        <v>349</v>
      </c>
      <c r="K6270" s="36"/>
      <c r="L6270" s="317"/>
      <c r="M6270" s="317"/>
      <c r="N6270" s="36"/>
      <c r="O6270" s="317"/>
      <c r="P6270" s="317"/>
      <c r="Q6270" s="36"/>
      <c r="R6270" s="317"/>
      <c r="S6270" s="317"/>
      <c r="BA6270" s="395">
        <v>1</v>
      </c>
      <c r="BB6270" s="396" t="s">
        <v>861</v>
      </c>
      <c r="BC6270">
        <f t="shared" si="536"/>
        <v>0</v>
      </c>
      <c r="BD6270" t="str">
        <f t="shared" si="537"/>
        <v>NAoMe_initial_final_who_ps</v>
      </c>
      <c r="BE6270" s="397" t="s">
        <v>862</v>
      </c>
      <c r="BF6270" t="str">
        <f t="shared" si="538"/>
        <v>WHO PS 3</v>
      </c>
      <c r="BG6270">
        <f t="shared" si="539"/>
        <v>0</v>
      </c>
      <c r="BH6270" s="398">
        <f t="shared" si="540"/>
        <v>0</v>
      </c>
      <c r="BO6270" s="33"/>
    </row>
    <row r="6271" spans="1:67">
      <c r="A6271" s="316" t="s">
        <v>27</v>
      </c>
      <c r="E6271" s="316"/>
      <c r="F6271" s="316"/>
      <c r="G6271" s="316"/>
      <c r="H6271" s="316"/>
      <c r="I6271" s="316" t="s">
        <v>658</v>
      </c>
      <c r="J6271" s="316" t="s">
        <v>350</v>
      </c>
      <c r="K6271" s="36"/>
      <c r="L6271" s="317"/>
      <c r="M6271" s="317"/>
      <c r="N6271" s="36"/>
      <c r="O6271" s="317"/>
      <c r="P6271" s="317"/>
      <c r="Q6271" s="36"/>
      <c r="R6271" s="317"/>
      <c r="S6271" s="317"/>
      <c r="BA6271" s="395">
        <v>1</v>
      </c>
      <c r="BB6271" s="396" t="s">
        <v>861</v>
      </c>
      <c r="BC6271">
        <f t="shared" si="536"/>
        <v>0</v>
      </c>
      <c r="BD6271" t="str">
        <f t="shared" si="537"/>
        <v>NAoMe_initial_final_who_ps</v>
      </c>
      <c r="BE6271" s="397" t="s">
        <v>862</v>
      </c>
      <c r="BF6271" t="str">
        <f t="shared" si="538"/>
        <v>WHO PS 4</v>
      </c>
      <c r="BG6271">
        <f t="shared" si="539"/>
        <v>0</v>
      </c>
      <c r="BH6271" s="398">
        <f t="shared" si="540"/>
        <v>0</v>
      </c>
      <c r="BO6271" s="33"/>
    </row>
    <row r="6272" spans="1:67">
      <c r="A6272" s="316" t="s">
        <v>27</v>
      </c>
      <c r="E6272" s="316"/>
      <c r="F6272" s="316"/>
      <c r="G6272" s="316"/>
      <c r="H6272" s="316"/>
      <c r="I6272" s="316" t="s">
        <v>658</v>
      </c>
      <c r="J6272" s="316" t="s">
        <v>346</v>
      </c>
      <c r="K6272" s="36"/>
      <c r="L6272" s="317"/>
      <c r="M6272" s="317"/>
      <c r="N6272" s="36"/>
      <c r="O6272" s="317"/>
      <c r="P6272" s="317"/>
      <c r="Q6272" s="36"/>
      <c r="R6272" s="317"/>
      <c r="S6272" s="317"/>
      <c r="BA6272" s="395">
        <v>1</v>
      </c>
      <c r="BB6272" s="396" t="s">
        <v>861</v>
      </c>
      <c r="BC6272">
        <f t="shared" si="536"/>
        <v>0</v>
      </c>
      <c r="BD6272" t="str">
        <f t="shared" si="537"/>
        <v>NAoMe_initial_final_who_ps</v>
      </c>
      <c r="BE6272" s="397" t="s">
        <v>862</v>
      </c>
      <c r="BF6272" t="str">
        <f t="shared" si="538"/>
        <v>WHO PS 0</v>
      </c>
      <c r="BG6272">
        <f t="shared" si="539"/>
        <v>0</v>
      </c>
      <c r="BH6272" s="398">
        <f t="shared" si="540"/>
        <v>0</v>
      </c>
      <c r="BO6272" s="33"/>
    </row>
    <row r="6273" spans="1:67">
      <c r="A6273" s="316" t="s">
        <v>27</v>
      </c>
      <c r="E6273" s="316"/>
      <c r="F6273" s="316"/>
      <c r="G6273" s="316"/>
      <c r="H6273" s="316"/>
      <c r="I6273" s="316" t="s">
        <v>658</v>
      </c>
      <c r="J6273" s="316" t="s">
        <v>347</v>
      </c>
      <c r="K6273" s="36"/>
      <c r="L6273" s="317"/>
      <c r="M6273" s="317"/>
      <c r="N6273" s="36"/>
      <c r="O6273" s="317"/>
      <c r="P6273" s="317"/>
      <c r="Q6273" s="36"/>
      <c r="R6273" s="317"/>
      <c r="S6273" s="317"/>
      <c r="BA6273" s="395">
        <v>1</v>
      </c>
      <c r="BB6273" s="396" t="s">
        <v>861</v>
      </c>
      <c r="BC6273">
        <f t="shared" si="536"/>
        <v>0</v>
      </c>
      <c r="BD6273" t="str">
        <f t="shared" si="537"/>
        <v>NAoMe_initial_final_who_ps</v>
      </c>
      <c r="BE6273" s="397" t="s">
        <v>862</v>
      </c>
      <c r="BF6273" t="str">
        <f t="shared" si="538"/>
        <v>WHO PS 1</v>
      </c>
      <c r="BG6273">
        <f t="shared" si="539"/>
        <v>0</v>
      </c>
      <c r="BH6273" s="398">
        <f t="shared" si="540"/>
        <v>0</v>
      </c>
      <c r="BO6273" s="33"/>
    </row>
    <row r="6274" spans="1:67">
      <c r="A6274" s="316" t="s">
        <v>27</v>
      </c>
      <c r="E6274" s="316"/>
      <c r="F6274" s="316"/>
      <c r="G6274" s="316"/>
      <c r="H6274" s="316"/>
      <c r="I6274" s="316" t="s">
        <v>658</v>
      </c>
      <c r="J6274" s="316" t="s">
        <v>348</v>
      </c>
      <c r="K6274" s="36"/>
      <c r="L6274" s="317"/>
      <c r="M6274" s="317"/>
      <c r="N6274" s="36"/>
      <c r="O6274" s="317"/>
      <c r="P6274" s="317"/>
      <c r="Q6274" s="36"/>
      <c r="R6274" s="317"/>
      <c r="S6274" s="317"/>
      <c r="BA6274" s="395">
        <v>1</v>
      </c>
      <c r="BB6274" s="396" t="s">
        <v>861</v>
      </c>
      <c r="BC6274">
        <f t="shared" si="536"/>
        <v>0</v>
      </c>
      <c r="BD6274" t="str">
        <f t="shared" si="537"/>
        <v>NAoMe_initial_final_who_ps</v>
      </c>
      <c r="BE6274" s="397" t="s">
        <v>862</v>
      </c>
      <c r="BF6274" t="str">
        <f t="shared" si="538"/>
        <v>WHO PS 2</v>
      </c>
      <c r="BG6274">
        <f t="shared" si="539"/>
        <v>0</v>
      </c>
      <c r="BH6274" s="398">
        <f t="shared" si="540"/>
        <v>0</v>
      </c>
      <c r="BO6274" s="33"/>
    </row>
    <row r="6275" spans="1:67">
      <c r="A6275" s="316" t="s">
        <v>27</v>
      </c>
      <c r="E6275" s="316"/>
      <c r="F6275" s="316"/>
      <c r="G6275" s="316"/>
      <c r="H6275" s="316"/>
      <c r="I6275" s="316" t="s">
        <v>658</v>
      </c>
      <c r="J6275" s="316" t="s">
        <v>349</v>
      </c>
      <c r="K6275" s="36"/>
      <c r="L6275" s="317"/>
      <c r="M6275" s="317"/>
      <c r="N6275" s="36"/>
      <c r="O6275" s="317"/>
      <c r="P6275" s="317"/>
      <c r="Q6275" s="36"/>
      <c r="R6275" s="317"/>
      <c r="S6275" s="317"/>
      <c r="BA6275" s="395">
        <v>1</v>
      </c>
      <c r="BB6275" s="396" t="s">
        <v>861</v>
      </c>
      <c r="BC6275">
        <f t="shared" ref="BC6275:BC6338" si="541">E6275</f>
        <v>0</v>
      </c>
      <c r="BD6275" t="str">
        <f t="shared" ref="BD6275:BD6338" si="542">(LEFT(A6275, LEN(A6275)-7))&amp;"_"&amp;I6275</f>
        <v>NAoMe_initial_final_who_ps</v>
      </c>
      <c r="BE6275" s="397" t="s">
        <v>862</v>
      </c>
      <c r="BF6275" t="str">
        <f t="shared" ref="BF6275:BF6338" si="543">J6275</f>
        <v>WHO PS 3</v>
      </c>
      <c r="BG6275">
        <f t="shared" ref="BG6275:BG6338" si="544">K6275</f>
        <v>0</v>
      </c>
      <c r="BH6275" s="398">
        <f t="shared" ref="BH6275:BH6338" si="545">L6275</f>
        <v>0</v>
      </c>
      <c r="BO6275" s="33"/>
    </row>
    <row r="6276" spans="1:67">
      <c r="A6276" s="316" t="s">
        <v>27</v>
      </c>
      <c r="E6276" s="316"/>
      <c r="F6276" s="316"/>
      <c r="G6276" s="316"/>
      <c r="H6276" s="316"/>
      <c r="I6276" s="316" t="s">
        <v>658</v>
      </c>
      <c r="J6276" s="316" t="s">
        <v>350</v>
      </c>
      <c r="K6276" s="36"/>
      <c r="L6276" s="317"/>
      <c r="M6276" s="317"/>
      <c r="N6276" s="36"/>
      <c r="O6276" s="317"/>
      <c r="P6276" s="317"/>
      <c r="Q6276" s="36"/>
      <c r="R6276" s="317"/>
      <c r="S6276" s="317"/>
      <c r="BA6276" s="395">
        <v>1</v>
      </c>
      <c r="BB6276" s="396" t="s">
        <v>861</v>
      </c>
      <c r="BC6276">
        <f t="shared" si="541"/>
        <v>0</v>
      </c>
      <c r="BD6276" t="str">
        <f t="shared" si="542"/>
        <v>NAoMe_initial_final_who_ps</v>
      </c>
      <c r="BE6276" s="397" t="s">
        <v>862</v>
      </c>
      <c r="BF6276" t="str">
        <f t="shared" si="543"/>
        <v>WHO PS 4</v>
      </c>
      <c r="BG6276">
        <f t="shared" si="544"/>
        <v>0</v>
      </c>
      <c r="BH6276" s="398">
        <f t="shared" si="545"/>
        <v>0</v>
      </c>
      <c r="BO6276" s="33"/>
    </row>
    <row r="6277" spans="1:67">
      <c r="A6277" s="316" t="s">
        <v>27</v>
      </c>
      <c r="E6277" s="316"/>
      <c r="F6277" s="316"/>
      <c r="G6277" s="316"/>
      <c r="H6277" s="316"/>
      <c r="I6277" s="316" t="s">
        <v>658</v>
      </c>
      <c r="J6277" s="316" t="s">
        <v>346</v>
      </c>
      <c r="K6277" s="36"/>
      <c r="L6277" s="317"/>
      <c r="M6277" s="317"/>
      <c r="N6277" s="36"/>
      <c r="O6277" s="317"/>
      <c r="P6277" s="317"/>
      <c r="Q6277" s="36"/>
      <c r="R6277" s="317"/>
      <c r="S6277" s="317"/>
      <c r="BA6277" s="395">
        <v>1</v>
      </c>
      <c r="BB6277" s="396" t="s">
        <v>861</v>
      </c>
      <c r="BC6277">
        <f t="shared" si="541"/>
        <v>0</v>
      </c>
      <c r="BD6277" t="str">
        <f t="shared" si="542"/>
        <v>NAoMe_initial_final_who_ps</v>
      </c>
      <c r="BE6277" s="397" t="s">
        <v>862</v>
      </c>
      <c r="BF6277" t="str">
        <f t="shared" si="543"/>
        <v>WHO PS 0</v>
      </c>
      <c r="BG6277">
        <f t="shared" si="544"/>
        <v>0</v>
      </c>
      <c r="BH6277" s="398">
        <f t="shared" si="545"/>
        <v>0</v>
      </c>
      <c r="BO6277" s="33"/>
    </row>
    <row r="6278" spans="1:67">
      <c r="A6278" s="316" t="s">
        <v>27</v>
      </c>
      <c r="E6278" s="316"/>
      <c r="F6278" s="316"/>
      <c r="G6278" s="316"/>
      <c r="H6278" s="316"/>
      <c r="I6278" s="316" t="s">
        <v>658</v>
      </c>
      <c r="J6278" s="316" t="s">
        <v>347</v>
      </c>
      <c r="K6278" s="36"/>
      <c r="L6278" s="317"/>
      <c r="M6278" s="317"/>
      <c r="N6278" s="36"/>
      <c r="O6278" s="317"/>
      <c r="P6278" s="317"/>
      <c r="Q6278" s="36"/>
      <c r="R6278" s="317"/>
      <c r="S6278" s="317"/>
      <c r="BA6278" s="395">
        <v>1</v>
      </c>
      <c r="BB6278" s="396" t="s">
        <v>861</v>
      </c>
      <c r="BC6278">
        <f t="shared" si="541"/>
        <v>0</v>
      </c>
      <c r="BD6278" t="str">
        <f t="shared" si="542"/>
        <v>NAoMe_initial_final_who_ps</v>
      </c>
      <c r="BE6278" s="397" t="s">
        <v>862</v>
      </c>
      <c r="BF6278" t="str">
        <f t="shared" si="543"/>
        <v>WHO PS 1</v>
      </c>
      <c r="BG6278">
        <f t="shared" si="544"/>
        <v>0</v>
      </c>
      <c r="BH6278" s="398">
        <f t="shared" si="545"/>
        <v>0</v>
      </c>
      <c r="BO6278" s="33"/>
    </row>
    <row r="6279" spans="1:67">
      <c r="A6279" s="316" t="s">
        <v>27</v>
      </c>
      <c r="E6279" s="316"/>
      <c r="F6279" s="316"/>
      <c r="G6279" s="316"/>
      <c r="H6279" s="316"/>
      <c r="I6279" s="316" t="s">
        <v>658</v>
      </c>
      <c r="J6279" s="316" t="s">
        <v>348</v>
      </c>
      <c r="K6279" s="36"/>
      <c r="L6279" s="317"/>
      <c r="M6279" s="317"/>
      <c r="N6279" s="36"/>
      <c r="O6279" s="317"/>
      <c r="P6279" s="317"/>
      <c r="Q6279" s="36"/>
      <c r="R6279" s="317"/>
      <c r="S6279" s="317"/>
      <c r="BA6279" s="395">
        <v>1</v>
      </c>
      <c r="BB6279" s="396" t="s">
        <v>861</v>
      </c>
      <c r="BC6279">
        <f t="shared" si="541"/>
        <v>0</v>
      </c>
      <c r="BD6279" t="str">
        <f t="shared" si="542"/>
        <v>NAoMe_initial_final_who_ps</v>
      </c>
      <c r="BE6279" s="397" t="s">
        <v>862</v>
      </c>
      <c r="BF6279" t="str">
        <f t="shared" si="543"/>
        <v>WHO PS 2</v>
      </c>
      <c r="BG6279">
        <f t="shared" si="544"/>
        <v>0</v>
      </c>
      <c r="BH6279" s="398">
        <f t="shared" si="545"/>
        <v>0</v>
      </c>
      <c r="BO6279" s="33"/>
    </row>
    <row r="6280" spans="1:67">
      <c r="A6280" s="316" t="s">
        <v>27</v>
      </c>
      <c r="E6280" s="316"/>
      <c r="F6280" s="316"/>
      <c r="G6280" s="316"/>
      <c r="H6280" s="316"/>
      <c r="I6280" s="316" t="s">
        <v>658</v>
      </c>
      <c r="J6280" s="316" t="s">
        <v>349</v>
      </c>
      <c r="K6280" s="36"/>
      <c r="L6280" s="317"/>
      <c r="M6280" s="317"/>
      <c r="N6280" s="36"/>
      <c r="O6280" s="317"/>
      <c r="P6280" s="317"/>
      <c r="Q6280" s="36"/>
      <c r="R6280" s="317"/>
      <c r="S6280" s="317"/>
      <c r="BA6280" s="395">
        <v>1</v>
      </c>
      <c r="BB6280" s="396" t="s">
        <v>861</v>
      </c>
      <c r="BC6280">
        <f t="shared" si="541"/>
        <v>0</v>
      </c>
      <c r="BD6280" t="str">
        <f t="shared" si="542"/>
        <v>NAoMe_initial_final_who_ps</v>
      </c>
      <c r="BE6280" s="397" t="s">
        <v>862</v>
      </c>
      <c r="BF6280" t="str">
        <f t="shared" si="543"/>
        <v>WHO PS 3</v>
      </c>
      <c r="BG6280">
        <f t="shared" si="544"/>
        <v>0</v>
      </c>
      <c r="BH6280" s="398">
        <f t="shared" si="545"/>
        <v>0</v>
      </c>
      <c r="BO6280" s="33"/>
    </row>
    <row r="6281" spans="1:67">
      <c r="A6281" s="316" t="s">
        <v>27</v>
      </c>
      <c r="E6281" s="316"/>
      <c r="F6281" s="316"/>
      <c r="G6281" s="316"/>
      <c r="H6281" s="316"/>
      <c r="I6281" s="316" t="s">
        <v>658</v>
      </c>
      <c r="J6281" s="316" t="s">
        <v>350</v>
      </c>
      <c r="K6281" s="36"/>
      <c r="L6281" s="317"/>
      <c r="M6281" s="317"/>
      <c r="N6281" s="36"/>
      <c r="O6281" s="317"/>
      <c r="P6281" s="317"/>
      <c r="Q6281" s="36"/>
      <c r="R6281" s="317"/>
      <c r="S6281" s="317"/>
      <c r="BA6281" s="395">
        <v>1</v>
      </c>
      <c r="BB6281" s="396" t="s">
        <v>861</v>
      </c>
      <c r="BC6281">
        <f t="shared" si="541"/>
        <v>0</v>
      </c>
      <c r="BD6281" t="str">
        <f t="shared" si="542"/>
        <v>NAoMe_initial_final_who_ps</v>
      </c>
      <c r="BE6281" s="397" t="s">
        <v>862</v>
      </c>
      <c r="BF6281" t="str">
        <f t="shared" si="543"/>
        <v>WHO PS 4</v>
      </c>
      <c r="BG6281">
        <f t="shared" si="544"/>
        <v>0</v>
      </c>
      <c r="BH6281" s="398">
        <f t="shared" si="545"/>
        <v>0</v>
      </c>
      <c r="BO6281" s="33"/>
    </row>
    <row r="6282" spans="1:67">
      <c r="A6282" s="316" t="s">
        <v>27</v>
      </c>
      <c r="E6282" s="316"/>
      <c r="F6282" s="316"/>
      <c r="G6282" s="316"/>
      <c r="H6282" s="316"/>
      <c r="I6282" s="316" t="s">
        <v>658</v>
      </c>
      <c r="J6282" s="316" t="s">
        <v>346</v>
      </c>
      <c r="K6282" s="36"/>
      <c r="L6282" s="317"/>
      <c r="M6282" s="317"/>
      <c r="N6282" s="36"/>
      <c r="O6282" s="317"/>
      <c r="P6282" s="317"/>
      <c r="Q6282" s="36"/>
      <c r="R6282" s="317"/>
      <c r="S6282" s="317"/>
      <c r="BA6282" s="395">
        <v>1</v>
      </c>
      <c r="BB6282" s="396" t="s">
        <v>861</v>
      </c>
      <c r="BC6282">
        <f t="shared" si="541"/>
        <v>0</v>
      </c>
      <c r="BD6282" t="str">
        <f t="shared" si="542"/>
        <v>NAoMe_initial_final_who_ps</v>
      </c>
      <c r="BE6282" s="397" t="s">
        <v>862</v>
      </c>
      <c r="BF6282" t="str">
        <f t="shared" si="543"/>
        <v>WHO PS 0</v>
      </c>
      <c r="BG6282">
        <f t="shared" si="544"/>
        <v>0</v>
      </c>
      <c r="BH6282" s="398">
        <f t="shared" si="545"/>
        <v>0</v>
      </c>
      <c r="BO6282" s="33"/>
    </row>
    <row r="6283" spans="1:67">
      <c r="A6283" s="316" t="s">
        <v>27</v>
      </c>
      <c r="E6283" s="316"/>
      <c r="F6283" s="316"/>
      <c r="G6283" s="316"/>
      <c r="H6283" s="316"/>
      <c r="I6283" s="316" t="s">
        <v>658</v>
      </c>
      <c r="J6283" s="316" t="s">
        <v>347</v>
      </c>
      <c r="K6283" s="36"/>
      <c r="L6283" s="317"/>
      <c r="M6283" s="317"/>
      <c r="N6283" s="36"/>
      <c r="O6283" s="317"/>
      <c r="P6283" s="317"/>
      <c r="Q6283" s="36"/>
      <c r="R6283" s="317"/>
      <c r="S6283" s="317"/>
      <c r="BA6283" s="395">
        <v>1</v>
      </c>
      <c r="BB6283" s="396" t="s">
        <v>861</v>
      </c>
      <c r="BC6283">
        <f t="shared" si="541"/>
        <v>0</v>
      </c>
      <c r="BD6283" t="str">
        <f t="shared" si="542"/>
        <v>NAoMe_initial_final_who_ps</v>
      </c>
      <c r="BE6283" s="397" t="s">
        <v>862</v>
      </c>
      <c r="BF6283" t="str">
        <f t="shared" si="543"/>
        <v>WHO PS 1</v>
      </c>
      <c r="BG6283">
        <f t="shared" si="544"/>
        <v>0</v>
      </c>
      <c r="BH6283" s="398">
        <f t="shared" si="545"/>
        <v>0</v>
      </c>
      <c r="BO6283" s="33"/>
    </row>
    <row r="6284" spans="1:67">
      <c r="A6284" s="316" t="s">
        <v>27</v>
      </c>
      <c r="E6284" s="316"/>
      <c r="F6284" s="316"/>
      <c r="G6284" s="316"/>
      <c r="H6284" s="316"/>
      <c r="I6284" s="316" t="s">
        <v>658</v>
      </c>
      <c r="J6284" s="316" t="s">
        <v>348</v>
      </c>
      <c r="K6284" s="36"/>
      <c r="L6284" s="317"/>
      <c r="M6284" s="317"/>
      <c r="N6284" s="36"/>
      <c r="O6284" s="317"/>
      <c r="P6284" s="317"/>
      <c r="Q6284" s="36"/>
      <c r="R6284" s="317"/>
      <c r="S6284" s="317"/>
      <c r="BA6284" s="395">
        <v>1</v>
      </c>
      <c r="BB6284" s="396" t="s">
        <v>861</v>
      </c>
      <c r="BC6284">
        <f t="shared" si="541"/>
        <v>0</v>
      </c>
      <c r="BD6284" t="str">
        <f t="shared" si="542"/>
        <v>NAoMe_initial_final_who_ps</v>
      </c>
      <c r="BE6284" s="397" t="s">
        <v>862</v>
      </c>
      <c r="BF6284" t="str">
        <f t="shared" si="543"/>
        <v>WHO PS 2</v>
      </c>
      <c r="BG6284">
        <f t="shared" si="544"/>
        <v>0</v>
      </c>
      <c r="BH6284" s="398">
        <f t="shared" si="545"/>
        <v>0</v>
      </c>
      <c r="BO6284" s="33"/>
    </row>
    <row r="6285" spans="1:67">
      <c r="A6285" s="316" t="s">
        <v>27</v>
      </c>
      <c r="E6285" s="316"/>
      <c r="F6285" s="316"/>
      <c r="G6285" s="316"/>
      <c r="H6285" s="316"/>
      <c r="I6285" s="316" t="s">
        <v>658</v>
      </c>
      <c r="J6285" s="316" t="s">
        <v>349</v>
      </c>
      <c r="K6285" s="36"/>
      <c r="L6285" s="317"/>
      <c r="M6285" s="317"/>
      <c r="N6285" s="36"/>
      <c r="O6285" s="317"/>
      <c r="P6285" s="317"/>
      <c r="Q6285" s="36"/>
      <c r="R6285" s="317"/>
      <c r="S6285" s="317"/>
      <c r="BA6285" s="395">
        <v>1</v>
      </c>
      <c r="BB6285" s="396" t="s">
        <v>861</v>
      </c>
      <c r="BC6285">
        <f t="shared" si="541"/>
        <v>0</v>
      </c>
      <c r="BD6285" t="str">
        <f t="shared" si="542"/>
        <v>NAoMe_initial_final_who_ps</v>
      </c>
      <c r="BE6285" s="397" t="s">
        <v>862</v>
      </c>
      <c r="BF6285" t="str">
        <f t="shared" si="543"/>
        <v>WHO PS 3</v>
      </c>
      <c r="BG6285">
        <f t="shared" si="544"/>
        <v>0</v>
      </c>
      <c r="BH6285" s="398">
        <f t="shared" si="545"/>
        <v>0</v>
      </c>
      <c r="BO6285" s="33"/>
    </row>
    <row r="6286" spans="1:67">
      <c r="A6286" s="316" t="s">
        <v>27</v>
      </c>
      <c r="E6286" s="316"/>
      <c r="F6286" s="316"/>
      <c r="G6286" s="316"/>
      <c r="H6286" s="316"/>
      <c r="I6286" s="316" t="s">
        <v>658</v>
      </c>
      <c r="J6286" s="316" t="s">
        <v>350</v>
      </c>
      <c r="K6286" s="36"/>
      <c r="L6286" s="317"/>
      <c r="M6286" s="317"/>
      <c r="N6286" s="36"/>
      <c r="O6286" s="317"/>
      <c r="P6286" s="317"/>
      <c r="Q6286" s="36"/>
      <c r="R6286" s="317"/>
      <c r="S6286" s="317"/>
      <c r="BA6286" s="395">
        <v>1</v>
      </c>
      <c r="BB6286" s="396" t="s">
        <v>861</v>
      </c>
      <c r="BC6286">
        <f t="shared" si="541"/>
        <v>0</v>
      </c>
      <c r="BD6286" t="str">
        <f t="shared" si="542"/>
        <v>NAoMe_initial_final_who_ps</v>
      </c>
      <c r="BE6286" s="397" t="s">
        <v>862</v>
      </c>
      <c r="BF6286" t="str">
        <f t="shared" si="543"/>
        <v>WHO PS 4</v>
      </c>
      <c r="BG6286">
        <f t="shared" si="544"/>
        <v>0</v>
      </c>
      <c r="BH6286" s="398">
        <f t="shared" si="545"/>
        <v>0</v>
      </c>
      <c r="BO6286" s="33"/>
    </row>
    <row r="6287" spans="1:67">
      <c r="A6287" s="316" t="s">
        <v>27</v>
      </c>
      <c r="E6287" s="316"/>
      <c r="F6287" s="316"/>
      <c r="G6287" s="316"/>
      <c r="H6287" s="316"/>
      <c r="I6287" s="316" t="s">
        <v>658</v>
      </c>
      <c r="J6287" s="316" t="s">
        <v>346</v>
      </c>
      <c r="K6287" s="36"/>
      <c r="L6287" s="317"/>
      <c r="M6287" s="317"/>
      <c r="N6287" s="36"/>
      <c r="O6287" s="317"/>
      <c r="P6287" s="317"/>
      <c r="Q6287" s="36"/>
      <c r="R6287" s="317"/>
      <c r="S6287" s="317"/>
      <c r="BA6287" s="395">
        <v>1</v>
      </c>
      <c r="BB6287" s="396" t="s">
        <v>861</v>
      </c>
      <c r="BC6287">
        <f t="shared" si="541"/>
        <v>0</v>
      </c>
      <c r="BD6287" t="str">
        <f t="shared" si="542"/>
        <v>NAoMe_initial_final_who_ps</v>
      </c>
      <c r="BE6287" s="397" t="s">
        <v>862</v>
      </c>
      <c r="BF6287" t="str">
        <f t="shared" si="543"/>
        <v>WHO PS 0</v>
      </c>
      <c r="BG6287">
        <f t="shared" si="544"/>
        <v>0</v>
      </c>
      <c r="BH6287" s="398">
        <f t="shared" si="545"/>
        <v>0</v>
      </c>
      <c r="BO6287" s="33"/>
    </row>
    <row r="6288" spans="1:67">
      <c r="A6288" s="316" t="s">
        <v>27</v>
      </c>
      <c r="E6288" s="316"/>
      <c r="F6288" s="316"/>
      <c r="G6288" s="316"/>
      <c r="H6288" s="316"/>
      <c r="I6288" s="316" t="s">
        <v>658</v>
      </c>
      <c r="J6288" s="316" t="s">
        <v>347</v>
      </c>
      <c r="K6288" s="36"/>
      <c r="L6288" s="317"/>
      <c r="M6288" s="317"/>
      <c r="N6288" s="36"/>
      <c r="O6288" s="317"/>
      <c r="P6288" s="317"/>
      <c r="Q6288" s="36"/>
      <c r="R6288" s="317"/>
      <c r="S6288" s="317"/>
      <c r="BA6288" s="395">
        <v>1</v>
      </c>
      <c r="BB6288" s="396" t="s">
        <v>861</v>
      </c>
      <c r="BC6288">
        <f t="shared" si="541"/>
        <v>0</v>
      </c>
      <c r="BD6288" t="str">
        <f t="shared" si="542"/>
        <v>NAoMe_initial_final_who_ps</v>
      </c>
      <c r="BE6288" s="397" t="s">
        <v>862</v>
      </c>
      <c r="BF6288" t="str">
        <f t="shared" si="543"/>
        <v>WHO PS 1</v>
      </c>
      <c r="BG6288">
        <f t="shared" si="544"/>
        <v>0</v>
      </c>
      <c r="BH6288" s="398">
        <f t="shared" si="545"/>
        <v>0</v>
      </c>
      <c r="BO6288" s="33"/>
    </row>
    <row r="6289" spans="1:67">
      <c r="A6289" s="316" t="s">
        <v>27</v>
      </c>
      <c r="E6289" s="316"/>
      <c r="F6289" s="316"/>
      <c r="G6289" s="316"/>
      <c r="H6289" s="316"/>
      <c r="I6289" s="316" t="s">
        <v>658</v>
      </c>
      <c r="J6289" s="316" t="s">
        <v>348</v>
      </c>
      <c r="K6289" s="36"/>
      <c r="L6289" s="317"/>
      <c r="M6289" s="317"/>
      <c r="N6289" s="36"/>
      <c r="O6289" s="317"/>
      <c r="P6289" s="317"/>
      <c r="Q6289" s="36"/>
      <c r="R6289" s="317"/>
      <c r="S6289" s="317"/>
      <c r="BA6289" s="395">
        <v>1</v>
      </c>
      <c r="BB6289" s="396" t="s">
        <v>861</v>
      </c>
      <c r="BC6289">
        <f t="shared" si="541"/>
        <v>0</v>
      </c>
      <c r="BD6289" t="str">
        <f t="shared" si="542"/>
        <v>NAoMe_initial_final_who_ps</v>
      </c>
      <c r="BE6289" s="397" t="s">
        <v>862</v>
      </c>
      <c r="BF6289" t="str">
        <f t="shared" si="543"/>
        <v>WHO PS 2</v>
      </c>
      <c r="BG6289">
        <f t="shared" si="544"/>
        <v>0</v>
      </c>
      <c r="BH6289" s="398">
        <f t="shared" si="545"/>
        <v>0</v>
      </c>
      <c r="BO6289" s="33"/>
    </row>
    <row r="6290" spans="1:67">
      <c r="A6290" s="316" t="s">
        <v>27</v>
      </c>
      <c r="E6290" s="316"/>
      <c r="F6290" s="316"/>
      <c r="G6290" s="316"/>
      <c r="H6290" s="316"/>
      <c r="I6290" s="316" t="s">
        <v>658</v>
      </c>
      <c r="J6290" s="316" t="s">
        <v>349</v>
      </c>
      <c r="K6290" s="36"/>
      <c r="L6290" s="317"/>
      <c r="M6290" s="317"/>
      <c r="N6290" s="36"/>
      <c r="O6290" s="317"/>
      <c r="P6290" s="317"/>
      <c r="Q6290" s="36"/>
      <c r="R6290" s="317"/>
      <c r="S6290" s="317"/>
      <c r="BA6290" s="395">
        <v>1</v>
      </c>
      <c r="BB6290" s="396" t="s">
        <v>861</v>
      </c>
      <c r="BC6290">
        <f t="shared" si="541"/>
        <v>0</v>
      </c>
      <c r="BD6290" t="str">
        <f t="shared" si="542"/>
        <v>NAoMe_initial_final_who_ps</v>
      </c>
      <c r="BE6290" s="397" t="s">
        <v>862</v>
      </c>
      <c r="BF6290" t="str">
        <f t="shared" si="543"/>
        <v>WHO PS 3</v>
      </c>
      <c r="BG6290">
        <f t="shared" si="544"/>
        <v>0</v>
      </c>
      <c r="BH6290" s="398">
        <f t="shared" si="545"/>
        <v>0</v>
      </c>
      <c r="BO6290" s="33"/>
    </row>
    <row r="6291" spans="1:67">
      <c r="A6291" s="316" t="s">
        <v>27</v>
      </c>
      <c r="E6291" s="316"/>
      <c r="F6291" s="316"/>
      <c r="G6291" s="316"/>
      <c r="H6291" s="316"/>
      <c r="I6291" s="316" t="s">
        <v>658</v>
      </c>
      <c r="J6291" s="316" t="s">
        <v>350</v>
      </c>
      <c r="K6291" s="36"/>
      <c r="L6291" s="317"/>
      <c r="M6291" s="317"/>
      <c r="N6291" s="36"/>
      <c r="O6291" s="317"/>
      <c r="P6291" s="317"/>
      <c r="Q6291" s="36"/>
      <c r="R6291" s="317"/>
      <c r="S6291" s="317"/>
      <c r="BA6291" s="395">
        <v>1</v>
      </c>
      <c r="BB6291" s="396" t="s">
        <v>861</v>
      </c>
      <c r="BC6291">
        <f t="shared" si="541"/>
        <v>0</v>
      </c>
      <c r="BD6291" t="str">
        <f t="shared" si="542"/>
        <v>NAoMe_initial_final_who_ps</v>
      </c>
      <c r="BE6291" s="397" t="s">
        <v>862</v>
      </c>
      <c r="BF6291" t="str">
        <f t="shared" si="543"/>
        <v>WHO PS 4</v>
      </c>
      <c r="BG6291">
        <f t="shared" si="544"/>
        <v>0</v>
      </c>
      <c r="BH6291" s="398">
        <f t="shared" si="545"/>
        <v>0</v>
      </c>
      <c r="BO6291" s="33"/>
    </row>
    <row r="6292" spans="1:67">
      <c r="A6292" s="316" t="s">
        <v>27</v>
      </c>
      <c r="E6292" s="316"/>
      <c r="F6292" s="316"/>
      <c r="G6292" s="316"/>
      <c r="H6292" s="316"/>
      <c r="I6292" s="316" t="s">
        <v>658</v>
      </c>
      <c r="J6292" s="316" t="s">
        <v>346</v>
      </c>
      <c r="K6292" s="36"/>
      <c r="L6292" s="317"/>
      <c r="M6292" s="317"/>
      <c r="N6292" s="36"/>
      <c r="O6292" s="317"/>
      <c r="P6292" s="317"/>
      <c r="Q6292" s="36"/>
      <c r="R6292" s="317"/>
      <c r="S6292" s="317"/>
      <c r="BA6292" s="395">
        <v>1</v>
      </c>
      <c r="BB6292" s="396" t="s">
        <v>861</v>
      </c>
      <c r="BC6292">
        <f t="shared" si="541"/>
        <v>0</v>
      </c>
      <c r="BD6292" t="str">
        <f t="shared" si="542"/>
        <v>NAoMe_initial_final_who_ps</v>
      </c>
      <c r="BE6292" s="397" t="s">
        <v>862</v>
      </c>
      <c r="BF6292" t="str">
        <f t="shared" si="543"/>
        <v>WHO PS 0</v>
      </c>
      <c r="BG6292">
        <f t="shared" si="544"/>
        <v>0</v>
      </c>
      <c r="BH6292" s="398">
        <f t="shared" si="545"/>
        <v>0</v>
      </c>
      <c r="BO6292" s="33"/>
    </row>
    <row r="6293" spans="1:67">
      <c r="A6293" s="316" t="s">
        <v>27</v>
      </c>
      <c r="E6293" s="316"/>
      <c r="F6293" s="316"/>
      <c r="G6293" s="316"/>
      <c r="H6293" s="316"/>
      <c r="I6293" s="316" t="s">
        <v>658</v>
      </c>
      <c r="J6293" s="316" t="s">
        <v>347</v>
      </c>
      <c r="K6293" s="36"/>
      <c r="L6293" s="317"/>
      <c r="M6293" s="317"/>
      <c r="N6293" s="36"/>
      <c r="O6293" s="317"/>
      <c r="P6293" s="317"/>
      <c r="Q6293" s="36"/>
      <c r="R6293" s="317"/>
      <c r="S6293" s="317"/>
      <c r="BA6293" s="395">
        <v>1</v>
      </c>
      <c r="BB6293" s="396" t="s">
        <v>861</v>
      </c>
      <c r="BC6293">
        <f t="shared" si="541"/>
        <v>0</v>
      </c>
      <c r="BD6293" t="str">
        <f t="shared" si="542"/>
        <v>NAoMe_initial_final_who_ps</v>
      </c>
      <c r="BE6293" s="397" t="s">
        <v>862</v>
      </c>
      <c r="BF6293" t="str">
        <f t="shared" si="543"/>
        <v>WHO PS 1</v>
      </c>
      <c r="BG6293">
        <f t="shared" si="544"/>
        <v>0</v>
      </c>
      <c r="BH6293" s="398">
        <f t="shared" si="545"/>
        <v>0</v>
      </c>
      <c r="BO6293" s="33"/>
    </row>
    <row r="6294" spans="1:67">
      <c r="A6294" s="316" t="s">
        <v>27</v>
      </c>
      <c r="E6294" s="316"/>
      <c r="F6294" s="316"/>
      <c r="G6294" s="316"/>
      <c r="H6294" s="316"/>
      <c r="I6294" s="316" t="s">
        <v>658</v>
      </c>
      <c r="J6294" s="316" t="s">
        <v>348</v>
      </c>
      <c r="K6294" s="36"/>
      <c r="L6294" s="317"/>
      <c r="M6294" s="317"/>
      <c r="N6294" s="36"/>
      <c r="O6294" s="317"/>
      <c r="P6294" s="317"/>
      <c r="Q6294" s="36"/>
      <c r="R6294" s="317"/>
      <c r="S6294" s="317"/>
      <c r="BA6294" s="395">
        <v>1</v>
      </c>
      <c r="BB6294" s="396" t="s">
        <v>861</v>
      </c>
      <c r="BC6294">
        <f t="shared" si="541"/>
        <v>0</v>
      </c>
      <c r="BD6294" t="str">
        <f t="shared" si="542"/>
        <v>NAoMe_initial_final_who_ps</v>
      </c>
      <c r="BE6294" s="397" t="s">
        <v>862</v>
      </c>
      <c r="BF6294" t="str">
        <f t="shared" si="543"/>
        <v>WHO PS 2</v>
      </c>
      <c r="BG6294">
        <f t="shared" si="544"/>
        <v>0</v>
      </c>
      <c r="BH6294" s="398">
        <f t="shared" si="545"/>
        <v>0</v>
      </c>
      <c r="BO6294" s="33"/>
    </row>
    <row r="6295" spans="1:67">
      <c r="A6295" s="316" t="s">
        <v>27</v>
      </c>
      <c r="E6295" s="316"/>
      <c r="F6295" s="316"/>
      <c r="G6295" s="316"/>
      <c r="H6295" s="316"/>
      <c r="I6295" s="316" t="s">
        <v>658</v>
      </c>
      <c r="J6295" s="316" t="s">
        <v>349</v>
      </c>
      <c r="K6295" s="36"/>
      <c r="L6295" s="317"/>
      <c r="M6295" s="317"/>
      <c r="N6295" s="36"/>
      <c r="O6295" s="317"/>
      <c r="P6295" s="317"/>
      <c r="Q6295" s="36"/>
      <c r="R6295" s="317"/>
      <c r="S6295" s="317"/>
      <c r="BA6295" s="395">
        <v>1</v>
      </c>
      <c r="BB6295" s="396" t="s">
        <v>861</v>
      </c>
      <c r="BC6295">
        <f t="shared" si="541"/>
        <v>0</v>
      </c>
      <c r="BD6295" t="str">
        <f t="shared" si="542"/>
        <v>NAoMe_initial_final_who_ps</v>
      </c>
      <c r="BE6295" s="397" t="s">
        <v>862</v>
      </c>
      <c r="BF6295" t="str">
        <f t="shared" si="543"/>
        <v>WHO PS 3</v>
      </c>
      <c r="BG6295">
        <f t="shared" si="544"/>
        <v>0</v>
      </c>
      <c r="BH6295" s="398">
        <f t="shared" si="545"/>
        <v>0</v>
      </c>
      <c r="BO6295" s="33"/>
    </row>
    <row r="6296" spans="1:67">
      <c r="A6296" s="316" t="s">
        <v>27</v>
      </c>
      <c r="E6296" s="316"/>
      <c r="F6296" s="316"/>
      <c r="G6296" s="316"/>
      <c r="H6296" s="316"/>
      <c r="I6296" s="316" t="s">
        <v>658</v>
      </c>
      <c r="J6296" s="316" t="s">
        <v>350</v>
      </c>
      <c r="K6296" s="36"/>
      <c r="L6296" s="317"/>
      <c r="M6296" s="317"/>
      <c r="N6296" s="36"/>
      <c r="O6296" s="317"/>
      <c r="P6296" s="317"/>
      <c r="Q6296" s="36"/>
      <c r="R6296" s="317"/>
      <c r="S6296" s="317"/>
      <c r="BA6296" s="395">
        <v>1</v>
      </c>
      <c r="BB6296" s="396" t="s">
        <v>861</v>
      </c>
      <c r="BC6296">
        <f t="shared" si="541"/>
        <v>0</v>
      </c>
      <c r="BD6296" t="str">
        <f t="shared" si="542"/>
        <v>NAoMe_initial_final_who_ps</v>
      </c>
      <c r="BE6296" s="397" t="s">
        <v>862</v>
      </c>
      <c r="BF6296" t="str">
        <f t="shared" si="543"/>
        <v>WHO PS 4</v>
      </c>
      <c r="BG6296">
        <f t="shared" si="544"/>
        <v>0</v>
      </c>
      <c r="BH6296" s="398">
        <f t="shared" si="545"/>
        <v>0</v>
      </c>
      <c r="BO6296" s="33"/>
    </row>
    <row r="6297" spans="1:67">
      <c r="A6297" s="316" t="s">
        <v>27</v>
      </c>
      <c r="E6297" s="316"/>
      <c r="F6297" s="316"/>
      <c r="G6297" s="316"/>
      <c r="H6297" s="316"/>
      <c r="I6297" s="316" t="s">
        <v>658</v>
      </c>
      <c r="J6297" s="316" t="s">
        <v>346</v>
      </c>
      <c r="K6297" s="36"/>
      <c r="L6297" s="317"/>
      <c r="M6297" s="317"/>
      <c r="N6297" s="36"/>
      <c r="O6297" s="317"/>
      <c r="P6297" s="317"/>
      <c r="Q6297" s="36"/>
      <c r="R6297" s="317"/>
      <c r="S6297" s="317"/>
      <c r="BA6297" s="395">
        <v>1</v>
      </c>
      <c r="BB6297" s="396" t="s">
        <v>861</v>
      </c>
      <c r="BC6297">
        <f t="shared" si="541"/>
        <v>0</v>
      </c>
      <c r="BD6297" t="str">
        <f t="shared" si="542"/>
        <v>NAoMe_initial_final_who_ps</v>
      </c>
      <c r="BE6297" s="397" t="s">
        <v>862</v>
      </c>
      <c r="BF6297" t="str">
        <f t="shared" si="543"/>
        <v>WHO PS 0</v>
      </c>
      <c r="BG6297">
        <f t="shared" si="544"/>
        <v>0</v>
      </c>
      <c r="BH6297" s="398">
        <f t="shared" si="545"/>
        <v>0</v>
      </c>
      <c r="BO6297" s="33"/>
    </row>
    <row r="6298" spans="1:67">
      <c r="A6298" s="316" t="s">
        <v>27</v>
      </c>
      <c r="E6298" s="316"/>
      <c r="F6298" s="316"/>
      <c r="G6298" s="316"/>
      <c r="H6298" s="316"/>
      <c r="I6298" s="316" t="s">
        <v>658</v>
      </c>
      <c r="J6298" s="316" t="s">
        <v>347</v>
      </c>
      <c r="K6298" s="36"/>
      <c r="L6298" s="317"/>
      <c r="M6298" s="317"/>
      <c r="N6298" s="36"/>
      <c r="O6298" s="317"/>
      <c r="P6298" s="317"/>
      <c r="Q6298" s="36"/>
      <c r="R6298" s="317"/>
      <c r="S6298" s="317"/>
      <c r="BA6298" s="395">
        <v>1</v>
      </c>
      <c r="BB6298" s="396" t="s">
        <v>861</v>
      </c>
      <c r="BC6298">
        <f t="shared" si="541"/>
        <v>0</v>
      </c>
      <c r="BD6298" t="str">
        <f t="shared" si="542"/>
        <v>NAoMe_initial_final_who_ps</v>
      </c>
      <c r="BE6298" s="397" t="s">
        <v>862</v>
      </c>
      <c r="BF6298" t="str">
        <f t="shared" si="543"/>
        <v>WHO PS 1</v>
      </c>
      <c r="BG6298">
        <f t="shared" si="544"/>
        <v>0</v>
      </c>
      <c r="BH6298" s="398">
        <f t="shared" si="545"/>
        <v>0</v>
      </c>
      <c r="BO6298" s="33"/>
    </row>
    <row r="6299" spans="1:67">
      <c r="A6299" s="316" t="s">
        <v>27</v>
      </c>
      <c r="E6299" s="316"/>
      <c r="F6299" s="316"/>
      <c r="G6299" s="316"/>
      <c r="H6299" s="316"/>
      <c r="I6299" s="316" t="s">
        <v>658</v>
      </c>
      <c r="J6299" s="316" t="s">
        <v>348</v>
      </c>
      <c r="K6299" s="36"/>
      <c r="L6299" s="317"/>
      <c r="M6299" s="317"/>
      <c r="N6299" s="36"/>
      <c r="O6299" s="317"/>
      <c r="P6299" s="317"/>
      <c r="Q6299" s="36"/>
      <c r="R6299" s="317"/>
      <c r="S6299" s="317"/>
      <c r="BA6299" s="395">
        <v>1</v>
      </c>
      <c r="BB6299" s="396" t="s">
        <v>861</v>
      </c>
      <c r="BC6299">
        <f t="shared" si="541"/>
        <v>0</v>
      </c>
      <c r="BD6299" t="str">
        <f t="shared" si="542"/>
        <v>NAoMe_initial_final_who_ps</v>
      </c>
      <c r="BE6299" s="397" t="s">
        <v>862</v>
      </c>
      <c r="BF6299" t="str">
        <f t="shared" si="543"/>
        <v>WHO PS 2</v>
      </c>
      <c r="BG6299">
        <f t="shared" si="544"/>
        <v>0</v>
      </c>
      <c r="BH6299" s="398">
        <f t="shared" si="545"/>
        <v>0</v>
      </c>
      <c r="BO6299" s="33"/>
    </row>
    <row r="6300" spans="1:67">
      <c r="A6300" s="316" t="s">
        <v>27</v>
      </c>
      <c r="E6300" s="316"/>
      <c r="F6300" s="316"/>
      <c r="G6300" s="316"/>
      <c r="H6300" s="316"/>
      <c r="I6300" s="316" t="s">
        <v>658</v>
      </c>
      <c r="J6300" s="316" t="s">
        <v>349</v>
      </c>
      <c r="K6300" s="36"/>
      <c r="L6300" s="317"/>
      <c r="M6300" s="317"/>
      <c r="N6300" s="36"/>
      <c r="O6300" s="317"/>
      <c r="P6300" s="317"/>
      <c r="Q6300" s="36"/>
      <c r="R6300" s="317"/>
      <c r="S6300" s="317"/>
      <c r="BA6300" s="395">
        <v>1</v>
      </c>
      <c r="BB6300" s="396" t="s">
        <v>861</v>
      </c>
      <c r="BC6300">
        <f t="shared" si="541"/>
        <v>0</v>
      </c>
      <c r="BD6300" t="str">
        <f t="shared" si="542"/>
        <v>NAoMe_initial_final_who_ps</v>
      </c>
      <c r="BE6300" s="397" t="s">
        <v>862</v>
      </c>
      <c r="BF6300" t="str">
        <f t="shared" si="543"/>
        <v>WHO PS 3</v>
      </c>
      <c r="BG6300">
        <f t="shared" si="544"/>
        <v>0</v>
      </c>
      <c r="BH6300" s="398">
        <f t="shared" si="545"/>
        <v>0</v>
      </c>
      <c r="BO6300" s="33"/>
    </row>
    <row r="6301" spans="1:67">
      <c r="A6301" s="316" t="s">
        <v>27</v>
      </c>
      <c r="E6301" s="316"/>
      <c r="F6301" s="316"/>
      <c r="G6301" s="316"/>
      <c r="H6301" s="316"/>
      <c r="I6301" s="316" t="s">
        <v>658</v>
      </c>
      <c r="J6301" s="316" t="s">
        <v>350</v>
      </c>
      <c r="K6301" s="36"/>
      <c r="L6301" s="317"/>
      <c r="M6301" s="317"/>
      <c r="N6301" s="36"/>
      <c r="O6301" s="317"/>
      <c r="P6301" s="317"/>
      <c r="Q6301" s="36"/>
      <c r="R6301" s="317"/>
      <c r="S6301" s="317"/>
      <c r="BA6301" s="395">
        <v>1</v>
      </c>
      <c r="BB6301" s="396" t="s">
        <v>861</v>
      </c>
      <c r="BC6301">
        <f t="shared" si="541"/>
        <v>0</v>
      </c>
      <c r="BD6301" t="str">
        <f t="shared" si="542"/>
        <v>NAoMe_initial_final_who_ps</v>
      </c>
      <c r="BE6301" s="397" t="s">
        <v>862</v>
      </c>
      <c r="BF6301" t="str">
        <f t="shared" si="543"/>
        <v>WHO PS 4</v>
      </c>
      <c r="BG6301">
        <f t="shared" si="544"/>
        <v>0</v>
      </c>
      <c r="BH6301" s="398">
        <f t="shared" si="545"/>
        <v>0</v>
      </c>
      <c r="BO6301" s="33"/>
    </row>
    <row r="6302" spans="1:67">
      <c r="A6302" s="316" t="s">
        <v>27</v>
      </c>
      <c r="E6302" s="316"/>
      <c r="F6302" s="316"/>
      <c r="G6302" s="316"/>
      <c r="H6302" s="316"/>
      <c r="I6302" s="316" t="s">
        <v>658</v>
      </c>
      <c r="J6302" s="316" t="s">
        <v>346</v>
      </c>
      <c r="K6302" s="36"/>
      <c r="L6302" s="317"/>
      <c r="M6302" s="317"/>
      <c r="N6302" s="36"/>
      <c r="O6302" s="317"/>
      <c r="P6302" s="317"/>
      <c r="Q6302" s="36"/>
      <c r="R6302" s="317"/>
      <c r="S6302" s="317"/>
      <c r="BA6302" s="395">
        <v>1</v>
      </c>
      <c r="BB6302" s="396" t="s">
        <v>861</v>
      </c>
      <c r="BC6302">
        <f t="shared" si="541"/>
        <v>0</v>
      </c>
      <c r="BD6302" t="str">
        <f t="shared" si="542"/>
        <v>NAoMe_initial_final_who_ps</v>
      </c>
      <c r="BE6302" s="397" t="s">
        <v>862</v>
      </c>
      <c r="BF6302" t="str">
        <f t="shared" si="543"/>
        <v>WHO PS 0</v>
      </c>
      <c r="BG6302">
        <f t="shared" si="544"/>
        <v>0</v>
      </c>
      <c r="BH6302" s="398">
        <f t="shared" si="545"/>
        <v>0</v>
      </c>
      <c r="BO6302" s="33"/>
    </row>
    <row r="6303" spans="1:67">
      <c r="A6303" s="316" t="s">
        <v>27</v>
      </c>
      <c r="E6303" s="316"/>
      <c r="F6303" s="316"/>
      <c r="G6303" s="316"/>
      <c r="H6303" s="316"/>
      <c r="I6303" s="316" t="s">
        <v>658</v>
      </c>
      <c r="J6303" s="316" t="s">
        <v>347</v>
      </c>
      <c r="K6303" s="36"/>
      <c r="L6303" s="317"/>
      <c r="M6303" s="317"/>
      <c r="N6303" s="36"/>
      <c r="O6303" s="317"/>
      <c r="P6303" s="317"/>
      <c r="Q6303" s="36"/>
      <c r="R6303" s="317"/>
      <c r="S6303" s="317"/>
      <c r="BA6303" s="395">
        <v>1</v>
      </c>
      <c r="BB6303" s="396" t="s">
        <v>861</v>
      </c>
      <c r="BC6303">
        <f t="shared" si="541"/>
        <v>0</v>
      </c>
      <c r="BD6303" t="str">
        <f t="shared" si="542"/>
        <v>NAoMe_initial_final_who_ps</v>
      </c>
      <c r="BE6303" s="397" t="s">
        <v>862</v>
      </c>
      <c r="BF6303" t="str">
        <f t="shared" si="543"/>
        <v>WHO PS 1</v>
      </c>
      <c r="BG6303">
        <f t="shared" si="544"/>
        <v>0</v>
      </c>
      <c r="BH6303" s="398">
        <f t="shared" si="545"/>
        <v>0</v>
      </c>
      <c r="BO6303" s="33"/>
    </row>
    <row r="6304" spans="1:67">
      <c r="A6304" s="316" t="s">
        <v>27</v>
      </c>
      <c r="E6304" s="316"/>
      <c r="F6304" s="316"/>
      <c r="G6304" s="316"/>
      <c r="H6304" s="316"/>
      <c r="I6304" s="316" t="s">
        <v>658</v>
      </c>
      <c r="J6304" s="316" t="s">
        <v>348</v>
      </c>
      <c r="K6304" s="36"/>
      <c r="L6304" s="317"/>
      <c r="M6304" s="317"/>
      <c r="N6304" s="36"/>
      <c r="O6304" s="317"/>
      <c r="P6304" s="317"/>
      <c r="Q6304" s="36"/>
      <c r="R6304" s="317"/>
      <c r="S6304" s="317"/>
      <c r="BA6304" s="395">
        <v>1</v>
      </c>
      <c r="BB6304" s="396" t="s">
        <v>861</v>
      </c>
      <c r="BC6304">
        <f t="shared" si="541"/>
        <v>0</v>
      </c>
      <c r="BD6304" t="str">
        <f t="shared" si="542"/>
        <v>NAoMe_initial_final_who_ps</v>
      </c>
      <c r="BE6304" s="397" t="s">
        <v>862</v>
      </c>
      <c r="BF6304" t="str">
        <f t="shared" si="543"/>
        <v>WHO PS 2</v>
      </c>
      <c r="BG6304">
        <f t="shared" si="544"/>
        <v>0</v>
      </c>
      <c r="BH6304" s="398">
        <f t="shared" si="545"/>
        <v>0</v>
      </c>
      <c r="BO6304" s="33"/>
    </row>
    <row r="6305" spans="1:67">
      <c r="A6305" s="316" t="s">
        <v>27</v>
      </c>
      <c r="E6305" s="316"/>
      <c r="F6305" s="316"/>
      <c r="G6305" s="316"/>
      <c r="H6305" s="316"/>
      <c r="I6305" s="316" t="s">
        <v>658</v>
      </c>
      <c r="J6305" s="316" t="s">
        <v>349</v>
      </c>
      <c r="K6305" s="36"/>
      <c r="L6305" s="317"/>
      <c r="M6305" s="317"/>
      <c r="N6305" s="36"/>
      <c r="O6305" s="317"/>
      <c r="P6305" s="317"/>
      <c r="Q6305" s="36"/>
      <c r="R6305" s="317"/>
      <c r="S6305" s="317"/>
      <c r="BA6305" s="395">
        <v>1</v>
      </c>
      <c r="BB6305" s="396" t="s">
        <v>861</v>
      </c>
      <c r="BC6305">
        <f t="shared" si="541"/>
        <v>0</v>
      </c>
      <c r="BD6305" t="str">
        <f t="shared" si="542"/>
        <v>NAoMe_initial_final_who_ps</v>
      </c>
      <c r="BE6305" s="397" t="s">
        <v>862</v>
      </c>
      <c r="BF6305" t="str">
        <f t="shared" si="543"/>
        <v>WHO PS 3</v>
      </c>
      <c r="BG6305">
        <f t="shared" si="544"/>
        <v>0</v>
      </c>
      <c r="BH6305" s="398">
        <f t="shared" si="545"/>
        <v>0</v>
      </c>
      <c r="BO6305" s="33"/>
    </row>
    <row r="6306" spans="1:67">
      <c r="A6306" s="316" t="s">
        <v>27</v>
      </c>
      <c r="E6306" s="316"/>
      <c r="F6306" s="316"/>
      <c r="G6306" s="316"/>
      <c r="H6306" s="316"/>
      <c r="I6306" s="316" t="s">
        <v>658</v>
      </c>
      <c r="J6306" s="316" t="s">
        <v>350</v>
      </c>
      <c r="K6306" s="36"/>
      <c r="L6306" s="317"/>
      <c r="M6306" s="317"/>
      <c r="N6306" s="36"/>
      <c r="O6306" s="317"/>
      <c r="P6306" s="317"/>
      <c r="Q6306" s="36"/>
      <c r="R6306" s="317"/>
      <c r="S6306" s="317"/>
      <c r="BA6306" s="395">
        <v>1</v>
      </c>
      <c r="BB6306" s="396" t="s">
        <v>861</v>
      </c>
      <c r="BC6306">
        <f t="shared" si="541"/>
        <v>0</v>
      </c>
      <c r="BD6306" t="str">
        <f t="shared" si="542"/>
        <v>NAoMe_initial_final_who_ps</v>
      </c>
      <c r="BE6306" s="397" t="s">
        <v>862</v>
      </c>
      <c r="BF6306" t="str">
        <f t="shared" si="543"/>
        <v>WHO PS 4</v>
      </c>
      <c r="BG6306">
        <f t="shared" si="544"/>
        <v>0</v>
      </c>
      <c r="BH6306" s="398">
        <f t="shared" si="545"/>
        <v>0</v>
      </c>
      <c r="BO6306" s="33"/>
    </row>
    <row r="6307" spans="1:67">
      <c r="A6307" s="316" t="s">
        <v>27</v>
      </c>
      <c r="E6307" s="316"/>
      <c r="F6307" s="316"/>
      <c r="G6307" s="316"/>
      <c r="H6307" s="316"/>
      <c r="I6307" s="316" t="s">
        <v>658</v>
      </c>
      <c r="J6307" s="316" t="s">
        <v>346</v>
      </c>
      <c r="K6307" s="36"/>
      <c r="L6307" s="317"/>
      <c r="M6307" s="317"/>
      <c r="N6307" s="36"/>
      <c r="O6307" s="317"/>
      <c r="P6307" s="317"/>
      <c r="Q6307" s="36"/>
      <c r="R6307" s="317"/>
      <c r="S6307" s="317"/>
      <c r="BA6307" s="395">
        <v>1</v>
      </c>
      <c r="BB6307" s="396" t="s">
        <v>861</v>
      </c>
      <c r="BC6307">
        <f t="shared" si="541"/>
        <v>0</v>
      </c>
      <c r="BD6307" t="str">
        <f t="shared" si="542"/>
        <v>NAoMe_initial_final_who_ps</v>
      </c>
      <c r="BE6307" s="397" t="s">
        <v>862</v>
      </c>
      <c r="BF6307" t="str">
        <f t="shared" si="543"/>
        <v>WHO PS 0</v>
      </c>
      <c r="BG6307">
        <f t="shared" si="544"/>
        <v>0</v>
      </c>
      <c r="BH6307" s="398">
        <f t="shared" si="545"/>
        <v>0</v>
      </c>
      <c r="BO6307" s="33"/>
    </row>
    <row r="6308" spans="1:67">
      <c r="A6308" s="316" t="s">
        <v>27</v>
      </c>
      <c r="E6308" s="316"/>
      <c r="F6308" s="316"/>
      <c r="G6308" s="316"/>
      <c r="H6308" s="316"/>
      <c r="I6308" s="316" t="s">
        <v>658</v>
      </c>
      <c r="J6308" s="316" t="s">
        <v>347</v>
      </c>
      <c r="K6308" s="36"/>
      <c r="L6308" s="317"/>
      <c r="M6308" s="317"/>
      <c r="N6308" s="36"/>
      <c r="O6308" s="317"/>
      <c r="P6308" s="317"/>
      <c r="Q6308" s="36"/>
      <c r="R6308" s="317"/>
      <c r="S6308" s="317"/>
      <c r="BA6308" s="395">
        <v>1</v>
      </c>
      <c r="BB6308" s="396" t="s">
        <v>861</v>
      </c>
      <c r="BC6308">
        <f t="shared" si="541"/>
        <v>0</v>
      </c>
      <c r="BD6308" t="str">
        <f t="shared" si="542"/>
        <v>NAoMe_initial_final_who_ps</v>
      </c>
      <c r="BE6308" s="397" t="s">
        <v>862</v>
      </c>
      <c r="BF6308" t="str">
        <f t="shared" si="543"/>
        <v>WHO PS 1</v>
      </c>
      <c r="BG6308">
        <f t="shared" si="544"/>
        <v>0</v>
      </c>
      <c r="BH6308" s="398">
        <f t="shared" si="545"/>
        <v>0</v>
      </c>
      <c r="BO6308" s="33"/>
    </row>
    <row r="6309" spans="1:67">
      <c r="A6309" s="316" t="s">
        <v>27</v>
      </c>
      <c r="E6309" s="316"/>
      <c r="F6309" s="316"/>
      <c r="G6309" s="316"/>
      <c r="H6309" s="316"/>
      <c r="I6309" s="316" t="s">
        <v>658</v>
      </c>
      <c r="J6309" s="316" t="s">
        <v>348</v>
      </c>
      <c r="K6309" s="36"/>
      <c r="L6309" s="317"/>
      <c r="M6309" s="317"/>
      <c r="N6309" s="36"/>
      <c r="O6309" s="317"/>
      <c r="P6309" s="317"/>
      <c r="Q6309" s="36"/>
      <c r="R6309" s="317"/>
      <c r="S6309" s="317"/>
      <c r="BA6309" s="395">
        <v>1</v>
      </c>
      <c r="BB6309" s="396" t="s">
        <v>861</v>
      </c>
      <c r="BC6309">
        <f t="shared" si="541"/>
        <v>0</v>
      </c>
      <c r="BD6309" t="str">
        <f t="shared" si="542"/>
        <v>NAoMe_initial_final_who_ps</v>
      </c>
      <c r="BE6309" s="397" t="s">
        <v>862</v>
      </c>
      <c r="BF6309" t="str">
        <f t="shared" si="543"/>
        <v>WHO PS 2</v>
      </c>
      <c r="BG6309">
        <f t="shared" si="544"/>
        <v>0</v>
      </c>
      <c r="BH6309" s="398">
        <f t="shared" si="545"/>
        <v>0</v>
      </c>
      <c r="BO6309" s="33"/>
    </row>
    <row r="6310" spans="1:67">
      <c r="A6310" s="316" t="s">
        <v>27</v>
      </c>
      <c r="E6310" s="316"/>
      <c r="F6310" s="316"/>
      <c r="G6310" s="316"/>
      <c r="H6310" s="316"/>
      <c r="I6310" s="316" t="s">
        <v>658</v>
      </c>
      <c r="J6310" s="316" t="s">
        <v>349</v>
      </c>
      <c r="K6310" s="36"/>
      <c r="L6310" s="317"/>
      <c r="M6310" s="317"/>
      <c r="N6310" s="36"/>
      <c r="O6310" s="317"/>
      <c r="P6310" s="317"/>
      <c r="Q6310" s="36"/>
      <c r="R6310" s="317"/>
      <c r="S6310" s="317"/>
      <c r="BA6310" s="395">
        <v>1</v>
      </c>
      <c r="BB6310" s="396" t="s">
        <v>861</v>
      </c>
      <c r="BC6310">
        <f t="shared" si="541"/>
        <v>0</v>
      </c>
      <c r="BD6310" t="str">
        <f t="shared" si="542"/>
        <v>NAoMe_initial_final_who_ps</v>
      </c>
      <c r="BE6310" s="397" t="s">
        <v>862</v>
      </c>
      <c r="BF6310" t="str">
        <f t="shared" si="543"/>
        <v>WHO PS 3</v>
      </c>
      <c r="BG6310">
        <f t="shared" si="544"/>
        <v>0</v>
      </c>
      <c r="BH6310" s="398">
        <f t="shared" si="545"/>
        <v>0</v>
      </c>
      <c r="BO6310" s="33"/>
    </row>
    <row r="6311" spans="1:67">
      <c r="A6311" s="316" t="s">
        <v>27</v>
      </c>
      <c r="E6311" s="316"/>
      <c r="F6311" s="316"/>
      <c r="G6311" s="316"/>
      <c r="H6311" s="316"/>
      <c r="I6311" s="316" t="s">
        <v>658</v>
      </c>
      <c r="J6311" s="316" t="s">
        <v>350</v>
      </c>
      <c r="K6311" s="36"/>
      <c r="L6311" s="317"/>
      <c r="M6311" s="317"/>
      <c r="N6311" s="36"/>
      <c r="O6311" s="317"/>
      <c r="P6311" s="317"/>
      <c r="Q6311" s="36"/>
      <c r="R6311" s="317"/>
      <c r="S6311" s="317"/>
      <c r="BA6311" s="395">
        <v>1</v>
      </c>
      <c r="BB6311" s="396" t="s">
        <v>861</v>
      </c>
      <c r="BC6311">
        <f t="shared" si="541"/>
        <v>0</v>
      </c>
      <c r="BD6311" t="str">
        <f t="shared" si="542"/>
        <v>NAoMe_initial_final_who_ps</v>
      </c>
      <c r="BE6311" s="397" t="s">
        <v>862</v>
      </c>
      <c r="BF6311" t="str">
        <f t="shared" si="543"/>
        <v>WHO PS 4</v>
      </c>
      <c r="BG6311">
        <f t="shared" si="544"/>
        <v>0</v>
      </c>
      <c r="BH6311" s="398">
        <f t="shared" si="545"/>
        <v>0</v>
      </c>
      <c r="BO6311" s="33"/>
    </row>
    <row r="6312" spans="1:67">
      <c r="A6312" s="316" t="s">
        <v>27</v>
      </c>
      <c r="E6312" s="316"/>
      <c r="F6312" s="316"/>
      <c r="G6312" s="316"/>
      <c r="H6312" s="316"/>
      <c r="I6312" s="316" t="s">
        <v>658</v>
      </c>
      <c r="J6312" s="316" t="s">
        <v>346</v>
      </c>
      <c r="K6312" s="36"/>
      <c r="L6312" s="317"/>
      <c r="M6312" s="317"/>
      <c r="N6312" s="36"/>
      <c r="O6312" s="317"/>
      <c r="P6312" s="317"/>
      <c r="Q6312" s="36"/>
      <c r="R6312" s="317"/>
      <c r="S6312" s="317"/>
      <c r="BA6312" s="395">
        <v>1</v>
      </c>
      <c r="BB6312" s="396" t="s">
        <v>861</v>
      </c>
      <c r="BC6312">
        <f t="shared" si="541"/>
        <v>0</v>
      </c>
      <c r="BD6312" t="str">
        <f t="shared" si="542"/>
        <v>NAoMe_initial_final_who_ps</v>
      </c>
      <c r="BE6312" s="397" t="s">
        <v>862</v>
      </c>
      <c r="BF6312" t="str">
        <f t="shared" si="543"/>
        <v>WHO PS 0</v>
      </c>
      <c r="BG6312">
        <f t="shared" si="544"/>
        <v>0</v>
      </c>
      <c r="BH6312" s="398">
        <f t="shared" si="545"/>
        <v>0</v>
      </c>
      <c r="BO6312" s="33"/>
    </row>
    <row r="6313" spans="1:67">
      <c r="A6313" s="316" t="s">
        <v>27</v>
      </c>
      <c r="E6313" s="316"/>
      <c r="F6313" s="316"/>
      <c r="G6313" s="316"/>
      <c r="H6313" s="316"/>
      <c r="I6313" s="316" t="s">
        <v>658</v>
      </c>
      <c r="J6313" s="316" t="s">
        <v>347</v>
      </c>
      <c r="K6313" s="36"/>
      <c r="L6313" s="317"/>
      <c r="M6313" s="317"/>
      <c r="N6313" s="36"/>
      <c r="O6313" s="317"/>
      <c r="P6313" s="317"/>
      <c r="Q6313" s="36"/>
      <c r="R6313" s="317"/>
      <c r="S6313" s="317"/>
      <c r="BA6313" s="395">
        <v>1</v>
      </c>
      <c r="BB6313" s="396" t="s">
        <v>861</v>
      </c>
      <c r="BC6313">
        <f t="shared" si="541"/>
        <v>0</v>
      </c>
      <c r="BD6313" t="str">
        <f t="shared" si="542"/>
        <v>NAoMe_initial_final_who_ps</v>
      </c>
      <c r="BE6313" s="397" t="s">
        <v>862</v>
      </c>
      <c r="BF6313" t="str">
        <f t="shared" si="543"/>
        <v>WHO PS 1</v>
      </c>
      <c r="BG6313">
        <f t="shared" si="544"/>
        <v>0</v>
      </c>
      <c r="BH6313" s="398">
        <f t="shared" si="545"/>
        <v>0</v>
      </c>
      <c r="BO6313" s="33"/>
    </row>
    <row r="6314" spans="1:67">
      <c r="A6314" s="316" t="s">
        <v>27</v>
      </c>
      <c r="E6314" s="316"/>
      <c r="F6314" s="316"/>
      <c r="G6314" s="316"/>
      <c r="H6314" s="316"/>
      <c r="I6314" s="316" t="s">
        <v>658</v>
      </c>
      <c r="J6314" s="316" t="s">
        <v>348</v>
      </c>
      <c r="K6314" s="36"/>
      <c r="L6314" s="317"/>
      <c r="M6314" s="317"/>
      <c r="N6314" s="36"/>
      <c r="O6314" s="317"/>
      <c r="P6314" s="317"/>
      <c r="Q6314" s="36"/>
      <c r="R6314" s="317"/>
      <c r="S6314" s="317"/>
      <c r="BA6314" s="395">
        <v>1</v>
      </c>
      <c r="BB6314" s="396" t="s">
        <v>861</v>
      </c>
      <c r="BC6314">
        <f t="shared" si="541"/>
        <v>0</v>
      </c>
      <c r="BD6314" t="str">
        <f t="shared" si="542"/>
        <v>NAoMe_initial_final_who_ps</v>
      </c>
      <c r="BE6314" s="397" t="s">
        <v>862</v>
      </c>
      <c r="BF6314" t="str">
        <f t="shared" si="543"/>
        <v>WHO PS 2</v>
      </c>
      <c r="BG6314">
        <f t="shared" si="544"/>
        <v>0</v>
      </c>
      <c r="BH6314" s="398">
        <f t="shared" si="545"/>
        <v>0</v>
      </c>
      <c r="BO6314" s="33"/>
    </row>
    <row r="6315" spans="1:67">
      <c r="A6315" s="316" t="s">
        <v>27</v>
      </c>
      <c r="E6315" s="316"/>
      <c r="F6315" s="316"/>
      <c r="G6315" s="316"/>
      <c r="H6315" s="316"/>
      <c r="I6315" s="316" t="s">
        <v>658</v>
      </c>
      <c r="J6315" s="316" t="s">
        <v>349</v>
      </c>
      <c r="K6315" s="36"/>
      <c r="L6315" s="317"/>
      <c r="M6315" s="317"/>
      <c r="N6315" s="36"/>
      <c r="O6315" s="317"/>
      <c r="P6315" s="317"/>
      <c r="Q6315" s="36"/>
      <c r="R6315" s="317"/>
      <c r="S6315" s="317"/>
      <c r="BA6315" s="395">
        <v>1</v>
      </c>
      <c r="BB6315" s="396" t="s">
        <v>861</v>
      </c>
      <c r="BC6315">
        <f t="shared" si="541"/>
        <v>0</v>
      </c>
      <c r="BD6315" t="str">
        <f t="shared" si="542"/>
        <v>NAoMe_initial_final_who_ps</v>
      </c>
      <c r="BE6315" s="397" t="s">
        <v>862</v>
      </c>
      <c r="BF6315" t="str">
        <f t="shared" si="543"/>
        <v>WHO PS 3</v>
      </c>
      <c r="BG6315">
        <f t="shared" si="544"/>
        <v>0</v>
      </c>
      <c r="BH6315" s="398">
        <f t="shared" si="545"/>
        <v>0</v>
      </c>
      <c r="BO6315" s="33"/>
    </row>
    <row r="6316" spans="1:67">
      <c r="A6316" s="316" t="s">
        <v>27</v>
      </c>
      <c r="E6316" s="316"/>
      <c r="F6316" s="316"/>
      <c r="G6316" s="316"/>
      <c r="H6316" s="316"/>
      <c r="I6316" s="316" t="s">
        <v>658</v>
      </c>
      <c r="J6316" s="316" t="s">
        <v>350</v>
      </c>
      <c r="K6316" s="36"/>
      <c r="L6316" s="317"/>
      <c r="M6316" s="317"/>
      <c r="N6316" s="36"/>
      <c r="O6316" s="317"/>
      <c r="P6316" s="317"/>
      <c r="Q6316" s="36"/>
      <c r="R6316" s="317"/>
      <c r="S6316" s="317"/>
      <c r="BA6316" s="395">
        <v>1</v>
      </c>
      <c r="BB6316" s="396" t="s">
        <v>861</v>
      </c>
      <c r="BC6316">
        <f t="shared" si="541"/>
        <v>0</v>
      </c>
      <c r="BD6316" t="str">
        <f t="shared" si="542"/>
        <v>NAoMe_initial_final_who_ps</v>
      </c>
      <c r="BE6316" s="397" t="s">
        <v>862</v>
      </c>
      <c r="BF6316" t="str">
        <f t="shared" si="543"/>
        <v>WHO PS 4</v>
      </c>
      <c r="BG6316">
        <f t="shared" si="544"/>
        <v>0</v>
      </c>
      <c r="BH6316" s="398">
        <f t="shared" si="545"/>
        <v>0</v>
      </c>
      <c r="BO6316" s="33"/>
    </row>
    <row r="6317" spans="1:67">
      <c r="A6317" s="316" t="s">
        <v>27</v>
      </c>
      <c r="E6317" s="316"/>
      <c r="F6317" s="316"/>
      <c r="G6317" s="316"/>
      <c r="H6317" s="316"/>
      <c r="I6317" s="316" t="s">
        <v>658</v>
      </c>
      <c r="J6317" s="316" t="s">
        <v>346</v>
      </c>
      <c r="K6317" s="36"/>
      <c r="L6317" s="317"/>
      <c r="M6317" s="317"/>
      <c r="N6317" s="36"/>
      <c r="O6317" s="317"/>
      <c r="P6317" s="317"/>
      <c r="Q6317" s="36"/>
      <c r="R6317" s="317"/>
      <c r="S6317" s="317"/>
      <c r="BA6317" s="395">
        <v>1</v>
      </c>
      <c r="BB6317" s="396" t="s">
        <v>861</v>
      </c>
      <c r="BC6317">
        <f t="shared" si="541"/>
        <v>0</v>
      </c>
      <c r="BD6317" t="str">
        <f t="shared" si="542"/>
        <v>NAoMe_initial_final_who_ps</v>
      </c>
      <c r="BE6317" s="397" t="s">
        <v>862</v>
      </c>
      <c r="BF6317" t="str">
        <f t="shared" si="543"/>
        <v>WHO PS 0</v>
      </c>
      <c r="BG6317">
        <f t="shared" si="544"/>
        <v>0</v>
      </c>
      <c r="BH6317" s="398">
        <f t="shared" si="545"/>
        <v>0</v>
      </c>
      <c r="BO6317" s="33"/>
    </row>
    <row r="6318" spans="1:67">
      <c r="A6318" s="316" t="s">
        <v>27</v>
      </c>
      <c r="E6318" s="316"/>
      <c r="F6318" s="316"/>
      <c r="G6318" s="316"/>
      <c r="H6318" s="316"/>
      <c r="I6318" s="316" t="s">
        <v>658</v>
      </c>
      <c r="J6318" s="316" t="s">
        <v>347</v>
      </c>
      <c r="K6318" s="36"/>
      <c r="L6318" s="317"/>
      <c r="M6318" s="317"/>
      <c r="N6318" s="36"/>
      <c r="O6318" s="317"/>
      <c r="P6318" s="317"/>
      <c r="Q6318" s="36"/>
      <c r="R6318" s="317"/>
      <c r="S6318" s="317"/>
      <c r="BA6318" s="395">
        <v>1</v>
      </c>
      <c r="BB6318" s="396" t="s">
        <v>861</v>
      </c>
      <c r="BC6318">
        <f t="shared" si="541"/>
        <v>0</v>
      </c>
      <c r="BD6318" t="str">
        <f t="shared" si="542"/>
        <v>NAoMe_initial_final_who_ps</v>
      </c>
      <c r="BE6318" s="397" t="s">
        <v>862</v>
      </c>
      <c r="BF6318" t="str">
        <f t="shared" si="543"/>
        <v>WHO PS 1</v>
      </c>
      <c r="BG6318">
        <f t="shared" si="544"/>
        <v>0</v>
      </c>
      <c r="BH6318" s="398">
        <f t="shared" si="545"/>
        <v>0</v>
      </c>
      <c r="BO6318" s="33"/>
    </row>
    <row r="6319" spans="1:67">
      <c r="A6319" s="316" t="s">
        <v>27</v>
      </c>
      <c r="E6319" s="316"/>
      <c r="F6319" s="316"/>
      <c r="G6319" s="316"/>
      <c r="H6319" s="316"/>
      <c r="I6319" s="316" t="s">
        <v>658</v>
      </c>
      <c r="J6319" s="316" t="s">
        <v>348</v>
      </c>
      <c r="K6319" s="36"/>
      <c r="L6319" s="317"/>
      <c r="M6319" s="317"/>
      <c r="N6319" s="36"/>
      <c r="O6319" s="317"/>
      <c r="P6319" s="317"/>
      <c r="Q6319" s="36"/>
      <c r="R6319" s="317"/>
      <c r="S6319" s="317"/>
      <c r="BA6319" s="395">
        <v>1</v>
      </c>
      <c r="BB6319" s="396" t="s">
        <v>861</v>
      </c>
      <c r="BC6319">
        <f t="shared" si="541"/>
        <v>0</v>
      </c>
      <c r="BD6319" t="str">
        <f t="shared" si="542"/>
        <v>NAoMe_initial_final_who_ps</v>
      </c>
      <c r="BE6319" s="397" t="s">
        <v>862</v>
      </c>
      <c r="BF6319" t="str">
        <f t="shared" si="543"/>
        <v>WHO PS 2</v>
      </c>
      <c r="BG6319">
        <f t="shared" si="544"/>
        <v>0</v>
      </c>
      <c r="BH6319" s="398">
        <f t="shared" si="545"/>
        <v>0</v>
      </c>
      <c r="BO6319" s="33"/>
    </row>
    <row r="6320" spans="1:67">
      <c r="A6320" s="316" t="s">
        <v>27</v>
      </c>
      <c r="E6320" s="316"/>
      <c r="F6320" s="316"/>
      <c r="G6320" s="316"/>
      <c r="H6320" s="316"/>
      <c r="I6320" s="316" t="s">
        <v>658</v>
      </c>
      <c r="J6320" s="316" t="s">
        <v>349</v>
      </c>
      <c r="K6320" s="36"/>
      <c r="L6320" s="317"/>
      <c r="M6320" s="317"/>
      <c r="N6320" s="36"/>
      <c r="O6320" s="317"/>
      <c r="P6320" s="317"/>
      <c r="Q6320" s="36"/>
      <c r="R6320" s="317"/>
      <c r="S6320" s="317"/>
      <c r="BA6320" s="395">
        <v>1</v>
      </c>
      <c r="BB6320" s="396" t="s">
        <v>861</v>
      </c>
      <c r="BC6320">
        <f t="shared" si="541"/>
        <v>0</v>
      </c>
      <c r="BD6320" t="str">
        <f t="shared" si="542"/>
        <v>NAoMe_initial_final_who_ps</v>
      </c>
      <c r="BE6320" s="397" t="s">
        <v>862</v>
      </c>
      <c r="BF6320" t="str">
        <f t="shared" si="543"/>
        <v>WHO PS 3</v>
      </c>
      <c r="BG6320">
        <f t="shared" si="544"/>
        <v>0</v>
      </c>
      <c r="BH6320" s="398">
        <f t="shared" si="545"/>
        <v>0</v>
      </c>
      <c r="BO6320" s="33"/>
    </row>
    <row r="6321" spans="1:67">
      <c r="A6321" s="316" t="s">
        <v>27</v>
      </c>
      <c r="E6321" s="316"/>
      <c r="F6321" s="316"/>
      <c r="G6321" s="316"/>
      <c r="H6321" s="316"/>
      <c r="I6321" s="316" t="s">
        <v>658</v>
      </c>
      <c r="J6321" s="316" t="s">
        <v>350</v>
      </c>
      <c r="K6321" s="36"/>
      <c r="L6321" s="317"/>
      <c r="M6321" s="317"/>
      <c r="N6321" s="36"/>
      <c r="O6321" s="317"/>
      <c r="P6321" s="317"/>
      <c r="Q6321" s="36"/>
      <c r="R6321" s="317"/>
      <c r="S6321" s="317"/>
      <c r="BA6321" s="395">
        <v>1</v>
      </c>
      <c r="BB6321" s="396" t="s">
        <v>861</v>
      </c>
      <c r="BC6321">
        <f t="shared" si="541"/>
        <v>0</v>
      </c>
      <c r="BD6321" t="str">
        <f t="shared" si="542"/>
        <v>NAoMe_initial_final_who_ps</v>
      </c>
      <c r="BE6321" s="397" t="s">
        <v>862</v>
      </c>
      <c r="BF6321" t="str">
        <f t="shared" si="543"/>
        <v>WHO PS 4</v>
      </c>
      <c r="BG6321">
        <f t="shared" si="544"/>
        <v>0</v>
      </c>
      <c r="BH6321" s="398">
        <f t="shared" si="545"/>
        <v>0</v>
      </c>
      <c r="BO6321" s="33"/>
    </row>
    <row r="6322" spans="1:67">
      <c r="A6322" s="316" t="s">
        <v>27</v>
      </c>
      <c r="E6322" s="316"/>
      <c r="F6322" s="316"/>
      <c r="G6322" s="316"/>
      <c r="H6322" s="316"/>
      <c r="I6322" s="316" t="s">
        <v>658</v>
      </c>
      <c r="J6322" s="316" t="s">
        <v>346</v>
      </c>
      <c r="K6322" s="36"/>
      <c r="L6322" s="317"/>
      <c r="M6322" s="317"/>
      <c r="N6322" s="36"/>
      <c r="O6322" s="317"/>
      <c r="P6322" s="317"/>
      <c r="Q6322" s="36"/>
      <c r="R6322" s="317"/>
      <c r="S6322" s="317"/>
      <c r="BA6322" s="395">
        <v>1</v>
      </c>
      <c r="BB6322" s="396" t="s">
        <v>861</v>
      </c>
      <c r="BC6322">
        <f t="shared" si="541"/>
        <v>0</v>
      </c>
      <c r="BD6322" t="str">
        <f t="shared" si="542"/>
        <v>NAoMe_initial_final_who_ps</v>
      </c>
      <c r="BE6322" s="397" t="s">
        <v>862</v>
      </c>
      <c r="BF6322" t="str">
        <f t="shared" si="543"/>
        <v>WHO PS 0</v>
      </c>
      <c r="BG6322">
        <f t="shared" si="544"/>
        <v>0</v>
      </c>
      <c r="BH6322" s="398">
        <f t="shared" si="545"/>
        <v>0</v>
      </c>
      <c r="BO6322" s="33"/>
    </row>
    <row r="6323" spans="1:67">
      <c r="A6323" s="316" t="s">
        <v>27</v>
      </c>
      <c r="E6323" s="316"/>
      <c r="F6323" s="316"/>
      <c r="G6323" s="316"/>
      <c r="H6323" s="316"/>
      <c r="I6323" s="316" t="s">
        <v>658</v>
      </c>
      <c r="J6323" s="316" t="s">
        <v>347</v>
      </c>
      <c r="K6323" s="36"/>
      <c r="L6323" s="317"/>
      <c r="M6323" s="317"/>
      <c r="N6323" s="36"/>
      <c r="O6323" s="317"/>
      <c r="P6323" s="317"/>
      <c r="Q6323" s="36"/>
      <c r="R6323" s="317"/>
      <c r="S6323" s="317"/>
      <c r="BA6323" s="395">
        <v>1</v>
      </c>
      <c r="BB6323" s="396" t="s">
        <v>861</v>
      </c>
      <c r="BC6323">
        <f t="shared" si="541"/>
        <v>0</v>
      </c>
      <c r="BD6323" t="str">
        <f t="shared" si="542"/>
        <v>NAoMe_initial_final_who_ps</v>
      </c>
      <c r="BE6323" s="397" t="s">
        <v>862</v>
      </c>
      <c r="BF6323" t="str">
        <f t="shared" si="543"/>
        <v>WHO PS 1</v>
      </c>
      <c r="BG6323">
        <f t="shared" si="544"/>
        <v>0</v>
      </c>
      <c r="BH6323" s="398">
        <f t="shared" si="545"/>
        <v>0</v>
      </c>
      <c r="BO6323" s="33"/>
    </row>
    <row r="6324" spans="1:67">
      <c r="A6324" s="316" t="s">
        <v>27</v>
      </c>
      <c r="E6324" s="316"/>
      <c r="F6324" s="316"/>
      <c r="G6324" s="316"/>
      <c r="H6324" s="316"/>
      <c r="I6324" s="316" t="s">
        <v>658</v>
      </c>
      <c r="J6324" s="316" t="s">
        <v>348</v>
      </c>
      <c r="K6324" s="36"/>
      <c r="L6324" s="317"/>
      <c r="M6324" s="317"/>
      <c r="N6324" s="36"/>
      <c r="O6324" s="317"/>
      <c r="P6324" s="317"/>
      <c r="Q6324" s="36"/>
      <c r="R6324" s="317"/>
      <c r="S6324" s="317"/>
      <c r="BA6324" s="395">
        <v>1</v>
      </c>
      <c r="BB6324" s="396" t="s">
        <v>861</v>
      </c>
      <c r="BC6324">
        <f t="shared" si="541"/>
        <v>0</v>
      </c>
      <c r="BD6324" t="str">
        <f t="shared" si="542"/>
        <v>NAoMe_initial_final_who_ps</v>
      </c>
      <c r="BE6324" s="397" t="s">
        <v>862</v>
      </c>
      <c r="BF6324" t="str">
        <f t="shared" si="543"/>
        <v>WHO PS 2</v>
      </c>
      <c r="BG6324">
        <f t="shared" si="544"/>
        <v>0</v>
      </c>
      <c r="BH6324" s="398">
        <f t="shared" si="545"/>
        <v>0</v>
      </c>
      <c r="BO6324" s="33"/>
    </row>
    <row r="6325" spans="1:67">
      <c r="A6325" s="316" t="s">
        <v>27</v>
      </c>
      <c r="E6325" s="316"/>
      <c r="F6325" s="316"/>
      <c r="G6325" s="316"/>
      <c r="H6325" s="316"/>
      <c r="I6325" s="316" t="s">
        <v>658</v>
      </c>
      <c r="J6325" s="316" t="s">
        <v>349</v>
      </c>
      <c r="K6325" s="36"/>
      <c r="L6325" s="317"/>
      <c r="M6325" s="317"/>
      <c r="N6325" s="36"/>
      <c r="O6325" s="317"/>
      <c r="P6325" s="317"/>
      <c r="Q6325" s="36"/>
      <c r="R6325" s="317"/>
      <c r="S6325" s="317"/>
      <c r="BA6325" s="395">
        <v>1</v>
      </c>
      <c r="BB6325" s="396" t="s">
        <v>861</v>
      </c>
      <c r="BC6325">
        <f t="shared" si="541"/>
        <v>0</v>
      </c>
      <c r="BD6325" t="str">
        <f t="shared" si="542"/>
        <v>NAoMe_initial_final_who_ps</v>
      </c>
      <c r="BE6325" s="397" t="s">
        <v>862</v>
      </c>
      <c r="BF6325" t="str">
        <f t="shared" si="543"/>
        <v>WHO PS 3</v>
      </c>
      <c r="BG6325">
        <f t="shared" si="544"/>
        <v>0</v>
      </c>
      <c r="BH6325" s="398">
        <f t="shared" si="545"/>
        <v>0</v>
      </c>
      <c r="BO6325" s="33"/>
    </row>
    <row r="6326" spans="1:67">
      <c r="A6326" s="316" t="s">
        <v>27</v>
      </c>
      <c r="E6326" s="316"/>
      <c r="F6326" s="316"/>
      <c r="G6326" s="316"/>
      <c r="H6326" s="316"/>
      <c r="I6326" s="316" t="s">
        <v>658</v>
      </c>
      <c r="J6326" s="316" t="s">
        <v>350</v>
      </c>
      <c r="K6326" s="36"/>
      <c r="L6326" s="317"/>
      <c r="M6326" s="317"/>
      <c r="N6326" s="36"/>
      <c r="O6326" s="317"/>
      <c r="P6326" s="317"/>
      <c r="Q6326" s="36"/>
      <c r="R6326" s="317"/>
      <c r="S6326" s="317"/>
      <c r="BA6326" s="395">
        <v>1</v>
      </c>
      <c r="BB6326" s="396" t="s">
        <v>861</v>
      </c>
      <c r="BC6326">
        <f t="shared" si="541"/>
        <v>0</v>
      </c>
      <c r="BD6326" t="str">
        <f t="shared" si="542"/>
        <v>NAoMe_initial_final_who_ps</v>
      </c>
      <c r="BE6326" s="397" t="s">
        <v>862</v>
      </c>
      <c r="BF6326" t="str">
        <f t="shared" si="543"/>
        <v>WHO PS 4</v>
      </c>
      <c r="BG6326">
        <f t="shared" si="544"/>
        <v>0</v>
      </c>
      <c r="BH6326" s="398">
        <f t="shared" si="545"/>
        <v>0</v>
      </c>
      <c r="BO6326" s="33"/>
    </row>
    <row r="6327" spans="1:67">
      <c r="A6327" s="316" t="s">
        <v>27</v>
      </c>
      <c r="E6327" s="316"/>
      <c r="F6327" s="316"/>
      <c r="G6327" s="316"/>
      <c r="H6327" s="316"/>
      <c r="I6327" s="316" t="s">
        <v>658</v>
      </c>
      <c r="J6327" s="316" t="s">
        <v>346</v>
      </c>
      <c r="K6327" s="36"/>
      <c r="L6327" s="317"/>
      <c r="M6327" s="317"/>
      <c r="N6327" s="36"/>
      <c r="O6327" s="317"/>
      <c r="P6327" s="317"/>
      <c r="Q6327" s="36"/>
      <c r="R6327" s="317"/>
      <c r="S6327" s="317"/>
      <c r="BA6327" s="395">
        <v>1</v>
      </c>
      <c r="BB6327" s="396" t="s">
        <v>861</v>
      </c>
      <c r="BC6327">
        <f t="shared" si="541"/>
        <v>0</v>
      </c>
      <c r="BD6327" t="str">
        <f t="shared" si="542"/>
        <v>NAoMe_initial_final_who_ps</v>
      </c>
      <c r="BE6327" s="397" t="s">
        <v>862</v>
      </c>
      <c r="BF6327" t="str">
        <f t="shared" si="543"/>
        <v>WHO PS 0</v>
      </c>
      <c r="BG6327">
        <f t="shared" si="544"/>
        <v>0</v>
      </c>
      <c r="BH6327" s="398">
        <f t="shared" si="545"/>
        <v>0</v>
      </c>
      <c r="BO6327" s="33"/>
    </row>
    <row r="6328" spans="1:67">
      <c r="A6328" s="316" t="s">
        <v>27</v>
      </c>
      <c r="E6328" s="316"/>
      <c r="F6328" s="316"/>
      <c r="G6328" s="316"/>
      <c r="H6328" s="316"/>
      <c r="I6328" s="316" t="s">
        <v>658</v>
      </c>
      <c r="J6328" s="316" t="s">
        <v>347</v>
      </c>
      <c r="K6328" s="36"/>
      <c r="L6328" s="317"/>
      <c r="M6328" s="317"/>
      <c r="N6328" s="36"/>
      <c r="O6328" s="317"/>
      <c r="P6328" s="317"/>
      <c r="Q6328" s="36"/>
      <c r="R6328" s="317"/>
      <c r="S6328" s="317"/>
      <c r="BA6328" s="395">
        <v>1</v>
      </c>
      <c r="BB6328" s="396" t="s">
        <v>861</v>
      </c>
      <c r="BC6328">
        <f t="shared" si="541"/>
        <v>0</v>
      </c>
      <c r="BD6328" t="str">
        <f t="shared" si="542"/>
        <v>NAoMe_initial_final_who_ps</v>
      </c>
      <c r="BE6328" s="397" t="s">
        <v>862</v>
      </c>
      <c r="BF6328" t="str">
        <f t="shared" si="543"/>
        <v>WHO PS 1</v>
      </c>
      <c r="BG6328">
        <f t="shared" si="544"/>
        <v>0</v>
      </c>
      <c r="BH6328" s="398">
        <f t="shared" si="545"/>
        <v>0</v>
      </c>
      <c r="BO6328" s="33"/>
    </row>
    <row r="6329" spans="1:67">
      <c r="A6329" s="316" t="s">
        <v>27</v>
      </c>
      <c r="E6329" s="316"/>
      <c r="F6329" s="316"/>
      <c r="G6329" s="316"/>
      <c r="H6329" s="316"/>
      <c r="I6329" s="316" t="s">
        <v>658</v>
      </c>
      <c r="J6329" s="316" t="s">
        <v>348</v>
      </c>
      <c r="K6329" s="36"/>
      <c r="L6329" s="317"/>
      <c r="M6329" s="317"/>
      <c r="N6329" s="36"/>
      <c r="O6329" s="317"/>
      <c r="P6329" s="317"/>
      <c r="Q6329" s="36"/>
      <c r="R6329" s="317"/>
      <c r="S6329" s="317"/>
      <c r="BA6329" s="395">
        <v>1</v>
      </c>
      <c r="BB6329" s="396" t="s">
        <v>861</v>
      </c>
      <c r="BC6329">
        <f t="shared" si="541"/>
        <v>0</v>
      </c>
      <c r="BD6329" t="str">
        <f t="shared" si="542"/>
        <v>NAoMe_initial_final_who_ps</v>
      </c>
      <c r="BE6329" s="397" t="s">
        <v>862</v>
      </c>
      <c r="BF6329" t="str">
        <f t="shared" si="543"/>
        <v>WHO PS 2</v>
      </c>
      <c r="BG6329">
        <f t="shared" si="544"/>
        <v>0</v>
      </c>
      <c r="BH6329" s="398">
        <f t="shared" si="545"/>
        <v>0</v>
      </c>
      <c r="BO6329" s="33"/>
    </row>
    <row r="6330" spans="1:67">
      <c r="A6330" s="316" t="s">
        <v>27</v>
      </c>
      <c r="E6330" s="316"/>
      <c r="F6330" s="316"/>
      <c r="G6330" s="316"/>
      <c r="H6330" s="316"/>
      <c r="I6330" s="316" t="s">
        <v>658</v>
      </c>
      <c r="J6330" s="316" t="s">
        <v>349</v>
      </c>
      <c r="K6330" s="36"/>
      <c r="L6330" s="317"/>
      <c r="M6330" s="317"/>
      <c r="N6330" s="36"/>
      <c r="O6330" s="317"/>
      <c r="P6330" s="317"/>
      <c r="Q6330" s="36"/>
      <c r="R6330" s="317"/>
      <c r="S6330" s="317"/>
      <c r="BA6330" s="395">
        <v>1</v>
      </c>
      <c r="BB6330" s="396" t="s">
        <v>861</v>
      </c>
      <c r="BC6330">
        <f t="shared" si="541"/>
        <v>0</v>
      </c>
      <c r="BD6330" t="str">
        <f t="shared" si="542"/>
        <v>NAoMe_initial_final_who_ps</v>
      </c>
      <c r="BE6330" s="397" t="s">
        <v>862</v>
      </c>
      <c r="BF6330" t="str">
        <f t="shared" si="543"/>
        <v>WHO PS 3</v>
      </c>
      <c r="BG6330">
        <f t="shared" si="544"/>
        <v>0</v>
      </c>
      <c r="BH6330" s="398">
        <f t="shared" si="545"/>
        <v>0</v>
      </c>
      <c r="BO6330" s="33"/>
    </row>
    <row r="6331" spans="1:67">
      <c r="A6331" s="316" t="s">
        <v>27</v>
      </c>
      <c r="E6331" s="316"/>
      <c r="F6331" s="316"/>
      <c r="G6331" s="316"/>
      <c r="H6331" s="316"/>
      <c r="I6331" s="316" t="s">
        <v>658</v>
      </c>
      <c r="J6331" s="316" t="s">
        <v>350</v>
      </c>
      <c r="K6331" s="36"/>
      <c r="L6331" s="317"/>
      <c r="M6331" s="317"/>
      <c r="N6331" s="36"/>
      <c r="O6331" s="317"/>
      <c r="P6331" s="317"/>
      <c r="Q6331" s="36"/>
      <c r="R6331" s="317"/>
      <c r="S6331" s="317"/>
      <c r="BA6331" s="395">
        <v>1</v>
      </c>
      <c r="BB6331" s="396" t="s">
        <v>861</v>
      </c>
      <c r="BC6331">
        <f t="shared" si="541"/>
        <v>0</v>
      </c>
      <c r="BD6331" t="str">
        <f t="shared" si="542"/>
        <v>NAoMe_initial_final_who_ps</v>
      </c>
      <c r="BE6331" s="397" t="s">
        <v>862</v>
      </c>
      <c r="BF6331" t="str">
        <f t="shared" si="543"/>
        <v>WHO PS 4</v>
      </c>
      <c r="BG6331">
        <f t="shared" si="544"/>
        <v>0</v>
      </c>
      <c r="BH6331" s="398">
        <f t="shared" si="545"/>
        <v>0</v>
      </c>
      <c r="BO6331" s="33"/>
    </row>
    <row r="6332" spans="1:67">
      <c r="A6332" s="316" t="s">
        <v>27</v>
      </c>
      <c r="E6332" s="316"/>
      <c r="F6332" s="316"/>
      <c r="G6332" s="316"/>
      <c r="H6332" s="316"/>
      <c r="I6332" s="316" t="s">
        <v>658</v>
      </c>
      <c r="J6332" s="316" t="s">
        <v>346</v>
      </c>
      <c r="K6332" s="36"/>
      <c r="L6332" s="317"/>
      <c r="M6332" s="317"/>
      <c r="N6332" s="36"/>
      <c r="O6332" s="317"/>
      <c r="P6332" s="317"/>
      <c r="Q6332" s="36"/>
      <c r="R6332" s="317"/>
      <c r="S6332" s="317"/>
      <c r="BA6332" s="395">
        <v>1</v>
      </c>
      <c r="BB6332" s="396" t="s">
        <v>861</v>
      </c>
      <c r="BC6332">
        <f t="shared" si="541"/>
        <v>0</v>
      </c>
      <c r="BD6332" t="str">
        <f t="shared" si="542"/>
        <v>NAoMe_initial_final_who_ps</v>
      </c>
      <c r="BE6332" s="397" t="s">
        <v>862</v>
      </c>
      <c r="BF6332" t="str">
        <f t="shared" si="543"/>
        <v>WHO PS 0</v>
      </c>
      <c r="BG6332">
        <f t="shared" si="544"/>
        <v>0</v>
      </c>
      <c r="BH6332" s="398">
        <f t="shared" si="545"/>
        <v>0</v>
      </c>
      <c r="BO6332" s="33"/>
    </row>
    <row r="6333" spans="1:67">
      <c r="A6333" s="316" t="s">
        <v>27</v>
      </c>
      <c r="E6333" s="316"/>
      <c r="F6333" s="316"/>
      <c r="G6333" s="316"/>
      <c r="H6333" s="316"/>
      <c r="I6333" s="316" t="s">
        <v>658</v>
      </c>
      <c r="J6333" s="316" t="s">
        <v>347</v>
      </c>
      <c r="K6333" s="36"/>
      <c r="L6333" s="317"/>
      <c r="M6333" s="317"/>
      <c r="N6333" s="36"/>
      <c r="O6333" s="317"/>
      <c r="P6333" s="317"/>
      <c r="Q6333" s="36"/>
      <c r="R6333" s="317"/>
      <c r="S6333" s="317"/>
      <c r="BA6333" s="395">
        <v>1</v>
      </c>
      <c r="BB6333" s="396" t="s">
        <v>861</v>
      </c>
      <c r="BC6333">
        <f t="shared" si="541"/>
        <v>0</v>
      </c>
      <c r="BD6333" t="str">
        <f t="shared" si="542"/>
        <v>NAoMe_initial_final_who_ps</v>
      </c>
      <c r="BE6333" s="397" t="s">
        <v>862</v>
      </c>
      <c r="BF6333" t="str">
        <f t="shared" si="543"/>
        <v>WHO PS 1</v>
      </c>
      <c r="BG6333">
        <f t="shared" si="544"/>
        <v>0</v>
      </c>
      <c r="BH6333" s="398">
        <f t="shared" si="545"/>
        <v>0</v>
      </c>
      <c r="BO6333" s="33"/>
    </row>
    <row r="6334" spans="1:67">
      <c r="A6334" s="316" t="s">
        <v>27</v>
      </c>
      <c r="E6334" s="316"/>
      <c r="F6334" s="316"/>
      <c r="G6334" s="316"/>
      <c r="H6334" s="316"/>
      <c r="I6334" s="316" t="s">
        <v>658</v>
      </c>
      <c r="J6334" s="316" t="s">
        <v>348</v>
      </c>
      <c r="K6334" s="36"/>
      <c r="L6334" s="317"/>
      <c r="M6334" s="317"/>
      <c r="N6334" s="36"/>
      <c r="O6334" s="317"/>
      <c r="P6334" s="317"/>
      <c r="Q6334" s="36"/>
      <c r="R6334" s="317"/>
      <c r="S6334" s="317"/>
      <c r="BA6334" s="395">
        <v>1</v>
      </c>
      <c r="BB6334" s="396" t="s">
        <v>861</v>
      </c>
      <c r="BC6334">
        <f t="shared" si="541"/>
        <v>0</v>
      </c>
      <c r="BD6334" t="str">
        <f t="shared" si="542"/>
        <v>NAoMe_initial_final_who_ps</v>
      </c>
      <c r="BE6334" s="397" t="s">
        <v>862</v>
      </c>
      <c r="BF6334" t="str">
        <f t="shared" si="543"/>
        <v>WHO PS 2</v>
      </c>
      <c r="BG6334">
        <f t="shared" si="544"/>
        <v>0</v>
      </c>
      <c r="BH6334" s="398">
        <f t="shared" si="545"/>
        <v>0</v>
      </c>
      <c r="BO6334" s="33"/>
    </row>
    <row r="6335" spans="1:67">
      <c r="A6335" s="316" t="s">
        <v>27</v>
      </c>
      <c r="E6335" s="316"/>
      <c r="F6335" s="316"/>
      <c r="G6335" s="316"/>
      <c r="H6335" s="316"/>
      <c r="I6335" s="316" t="s">
        <v>658</v>
      </c>
      <c r="J6335" s="316" t="s">
        <v>349</v>
      </c>
      <c r="K6335" s="36"/>
      <c r="L6335" s="317"/>
      <c r="M6335" s="317"/>
      <c r="N6335" s="36"/>
      <c r="O6335" s="317"/>
      <c r="P6335" s="317"/>
      <c r="Q6335" s="36"/>
      <c r="R6335" s="317"/>
      <c r="S6335" s="317"/>
      <c r="BA6335" s="395">
        <v>1</v>
      </c>
      <c r="BB6335" s="396" t="s">
        <v>861</v>
      </c>
      <c r="BC6335">
        <f t="shared" si="541"/>
        <v>0</v>
      </c>
      <c r="BD6335" t="str">
        <f t="shared" si="542"/>
        <v>NAoMe_initial_final_who_ps</v>
      </c>
      <c r="BE6335" s="397" t="s">
        <v>862</v>
      </c>
      <c r="BF6335" t="str">
        <f t="shared" si="543"/>
        <v>WHO PS 3</v>
      </c>
      <c r="BG6335">
        <f t="shared" si="544"/>
        <v>0</v>
      </c>
      <c r="BH6335" s="398">
        <f t="shared" si="545"/>
        <v>0</v>
      </c>
      <c r="BO6335" s="33"/>
    </row>
    <row r="6336" spans="1:67">
      <c r="A6336" s="316" t="s">
        <v>27</v>
      </c>
      <c r="E6336" s="316"/>
      <c r="F6336" s="316"/>
      <c r="G6336" s="316"/>
      <c r="H6336" s="316"/>
      <c r="I6336" s="316" t="s">
        <v>658</v>
      </c>
      <c r="J6336" s="316" t="s">
        <v>350</v>
      </c>
      <c r="K6336" s="36"/>
      <c r="L6336" s="317"/>
      <c r="M6336" s="317"/>
      <c r="N6336" s="36"/>
      <c r="O6336" s="317"/>
      <c r="P6336" s="317"/>
      <c r="Q6336" s="36"/>
      <c r="R6336" s="317"/>
      <c r="S6336" s="317"/>
      <c r="BA6336" s="395">
        <v>1</v>
      </c>
      <c r="BB6336" s="396" t="s">
        <v>861</v>
      </c>
      <c r="BC6336">
        <f t="shared" si="541"/>
        <v>0</v>
      </c>
      <c r="BD6336" t="str">
        <f t="shared" si="542"/>
        <v>NAoMe_initial_final_who_ps</v>
      </c>
      <c r="BE6336" s="397" t="s">
        <v>862</v>
      </c>
      <c r="BF6336" t="str">
        <f t="shared" si="543"/>
        <v>WHO PS 4</v>
      </c>
      <c r="BG6336">
        <f t="shared" si="544"/>
        <v>0</v>
      </c>
      <c r="BH6336" s="398">
        <f t="shared" si="545"/>
        <v>0</v>
      </c>
      <c r="BO6336" s="33"/>
    </row>
    <row r="6337" spans="1:67">
      <c r="A6337" s="316" t="s">
        <v>27</v>
      </c>
      <c r="E6337" s="316"/>
      <c r="F6337" s="316"/>
      <c r="G6337" s="316"/>
      <c r="H6337" s="316"/>
      <c r="I6337" s="316" t="s">
        <v>658</v>
      </c>
      <c r="J6337" s="316" t="s">
        <v>346</v>
      </c>
      <c r="K6337" s="36"/>
      <c r="L6337" s="317"/>
      <c r="M6337" s="317"/>
      <c r="N6337" s="36"/>
      <c r="O6337" s="317"/>
      <c r="P6337" s="317"/>
      <c r="Q6337" s="36"/>
      <c r="R6337" s="317"/>
      <c r="S6337" s="317"/>
      <c r="BA6337" s="395">
        <v>1</v>
      </c>
      <c r="BB6337" s="396" t="s">
        <v>861</v>
      </c>
      <c r="BC6337">
        <f t="shared" si="541"/>
        <v>0</v>
      </c>
      <c r="BD6337" t="str">
        <f t="shared" si="542"/>
        <v>NAoMe_initial_final_who_ps</v>
      </c>
      <c r="BE6337" s="397" t="s">
        <v>862</v>
      </c>
      <c r="BF6337" t="str">
        <f t="shared" si="543"/>
        <v>WHO PS 0</v>
      </c>
      <c r="BG6337">
        <f t="shared" si="544"/>
        <v>0</v>
      </c>
      <c r="BH6337" s="398">
        <f t="shared" si="545"/>
        <v>0</v>
      </c>
      <c r="BO6337" s="33"/>
    </row>
    <row r="6338" spans="1:67">
      <c r="A6338" s="316" t="s">
        <v>27</v>
      </c>
      <c r="E6338" s="316"/>
      <c r="F6338" s="316"/>
      <c r="G6338" s="316"/>
      <c r="H6338" s="316"/>
      <c r="I6338" s="316" t="s">
        <v>658</v>
      </c>
      <c r="J6338" s="316" t="s">
        <v>347</v>
      </c>
      <c r="K6338" s="36"/>
      <c r="L6338" s="317"/>
      <c r="M6338" s="317"/>
      <c r="N6338" s="36"/>
      <c r="O6338" s="317"/>
      <c r="P6338" s="317"/>
      <c r="Q6338" s="36"/>
      <c r="R6338" s="317"/>
      <c r="S6338" s="317"/>
      <c r="BA6338" s="395">
        <v>1</v>
      </c>
      <c r="BB6338" s="396" t="s">
        <v>861</v>
      </c>
      <c r="BC6338">
        <f t="shared" si="541"/>
        <v>0</v>
      </c>
      <c r="BD6338" t="str">
        <f t="shared" si="542"/>
        <v>NAoMe_initial_final_who_ps</v>
      </c>
      <c r="BE6338" s="397" t="s">
        <v>862</v>
      </c>
      <c r="BF6338" t="str">
        <f t="shared" si="543"/>
        <v>WHO PS 1</v>
      </c>
      <c r="BG6338">
        <f t="shared" si="544"/>
        <v>0</v>
      </c>
      <c r="BH6338" s="398">
        <f t="shared" si="545"/>
        <v>0</v>
      </c>
      <c r="BO6338" s="33"/>
    </row>
    <row r="6339" spans="1:67">
      <c r="A6339" s="316" t="s">
        <v>27</v>
      </c>
      <c r="E6339" s="316"/>
      <c r="F6339" s="316"/>
      <c r="G6339" s="316"/>
      <c r="H6339" s="316"/>
      <c r="I6339" s="316" t="s">
        <v>658</v>
      </c>
      <c r="J6339" s="316" t="s">
        <v>348</v>
      </c>
      <c r="K6339" s="36"/>
      <c r="L6339" s="317"/>
      <c r="M6339" s="317"/>
      <c r="N6339" s="36"/>
      <c r="O6339" s="317"/>
      <c r="P6339" s="317"/>
      <c r="Q6339" s="36"/>
      <c r="R6339" s="317"/>
      <c r="S6339" s="317"/>
      <c r="BA6339" s="395">
        <v>1</v>
      </c>
      <c r="BB6339" s="396" t="s">
        <v>861</v>
      </c>
      <c r="BC6339">
        <f t="shared" ref="BC6339:BC6402" si="546">E6339</f>
        <v>0</v>
      </c>
      <c r="BD6339" t="str">
        <f t="shared" ref="BD6339:BD6402" si="547">(LEFT(A6339, LEN(A6339)-7))&amp;"_"&amp;I6339</f>
        <v>NAoMe_initial_final_who_ps</v>
      </c>
      <c r="BE6339" s="397" t="s">
        <v>862</v>
      </c>
      <c r="BF6339" t="str">
        <f t="shared" ref="BF6339:BF6402" si="548">J6339</f>
        <v>WHO PS 2</v>
      </c>
      <c r="BG6339">
        <f t="shared" ref="BG6339:BG6402" si="549">K6339</f>
        <v>0</v>
      </c>
      <c r="BH6339" s="398">
        <f t="shared" ref="BH6339:BH6402" si="550">L6339</f>
        <v>0</v>
      </c>
      <c r="BO6339" s="33"/>
    </row>
    <row r="6340" spans="1:67">
      <c r="A6340" s="316" t="s">
        <v>27</v>
      </c>
      <c r="E6340" s="316"/>
      <c r="F6340" s="316"/>
      <c r="G6340" s="316"/>
      <c r="H6340" s="316"/>
      <c r="I6340" s="316" t="s">
        <v>658</v>
      </c>
      <c r="J6340" s="316" t="s">
        <v>349</v>
      </c>
      <c r="K6340" s="36"/>
      <c r="L6340" s="317"/>
      <c r="M6340" s="317"/>
      <c r="N6340" s="36"/>
      <c r="O6340" s="317"/>
      <c r="P6340" s="317"/>
      <c r="Q6340" s="36"/>
      <c r="R6340" s="317"/>
      <c r="S6340" s="317"/>
      <c r="BA6340" s="395">
        <v>1</v>
      </c>
      <c r="BB6340" s="396" t="s">
        <v>861</v>
      </c>
      <c r="BC6340">
        <f t="shared" si="546"/>
        <v>0</v>
      </c>
      <c r="BD6340" t="str">
        <f t="shared" si="547"/>
        <v>NAoMe_initial_final_who_ps</v>
      </c>
      <c r="BE6340" s="397" t="s">
        <v>862</v>
      </c>
      <c r="BF6340" t="str">
        <f t="shared" si="548"/>
        <v>WHO PS 3</v>
      </c>
      <c r="BG6340">
        <f t="shared" si="549"/>
        <v>0</v>
      </c>
      <c r="BH6340" s="398">
        <f t="shared" si="550"/>
        <v>0</v>
      </c>
      <c r="BO6340" s="33"/>
    </row>
    <row r="6341" spans="1:67">
      <c r="A6341" s="316" t="s">
        <v>27</v>
      </c>
      <c r="E6341" s="316"/>
      <c r="F6341" s="316"/>
      <c r="G6341" s="316"/>
      <c r="H6341" s="316"/>
      <c r="I6341" s="316" t="s">
        <v>658</v>
      </c>
      <c r="J6341" s="316" t="s">
        <v>350</v>
      </c>
      <c r="K6341" s="36"/>
      <c r="L6341" s="317"/>
      <c r="M6341" s="317"/>
      <c r="N6341" s="36"/>
      <c r="O6341" s="317"/>
      <c r="P6341" s="317"/>
      <c r="Q6341" s="36"/>
      <c r="R6341" s="317"/>
      <c r="S6341" s="317"/>
      <c r="BA6341" s="395">
        <v>1</v>
      </c>
      <c r="BB6341" s="396" t="s">
        <v>861</v>
      </c>
      <c r="BC6341">
        <f t="shared" si="546"/>
        <v>0</v>
      </c>
      <c r="BD6341" t="str">
        <f t="shared" si="547"/>
        <v>NAoMe_initial_final_who_ps</v>
      </c>
      <c r="BE6341" s="397" t="s">
        <v>862</v>
      </c>
      <c r="BF6341" t="str">
        <f t="shared" si="548"/>
        <v>WHO PS 4</v>
      </c>
      <c r="BG6341">
        <f t="shared" si="549"/>
        <v>0</v>
      </c>
      <c r="BH6341" s="398">
        <f t="shared" si="550"/>
        <v>0</v>
      </c>
      <c r="BO6341" s="33"/>
    </row>
    <row r="6342" spans="1:67">
      <c r="A6342" s="316" t="s">
        <v>27</v>
      </c>
      <c r="E6342" s="316"/>
      <c r="F6342" s="316"/>
      <c r="G6342" s="316"/>
      <c r="H6342" s="316"/>
      <c r="I6342" s="316" t="s">
        <v>658</v>
      </c>
      <c r="J6342" s="316" t="s">
        <v>346</v>
      </c>
      <c r="K6342" s="36"/>
      <c r="L6342" s="317"/>
      <c r="M6342" s="317"/>
      <c r="N6342" s="36"/>
      <c r="O6342" s="317"/>
      <c r="P6342" s="317"/>
      <c r="Q6342" s="36"/>
      <c r="R6342" s="317"/>
      <c r="S6342" s="317"/>
      <c r="BA6342" s="395">
        <v>1</v>
      </c>
      <c r="BB6342" s="396" t="s">
        <v>861</v>
      </c>
      <c r="BC6342">
        <f t="shared" si="546"/>
        <v>0</v>
      </c>
      <c r="BD6342" t="str">
        <f t="shared" si="547"/>
        <v>NAoMe_initial_final_who_ps</v>
      </c>
      <c r="BE6342" s="397" t="s">
        <v>862</v>
      </c>
      <c r="BF6342" t="str">
        <f t="shared" si="548"/>
        <v>WHO PS 0</v>
      </c>
      <c r="BG6342">
        <f t="shared" si="549"/>
        <v>0</v>
      </c>
      <c r="BH6342" s="398">
        <f t="shared" si="550"/>
        <v>0</v>
      </c>
      <c r="BO6342" s="33"/>
    </row>
    <row r="6343" spans="1:67">
      <c r="A6343" s="316" t="s">
        <v>27</v>
      </c>
      <c r="E6343" s="316"/>
      <c r="F6343" s="316"/>
      <c r="G6343" s="316"/>
      <c r="H6343" s="316"/>
      <c r="I6343" s="316" t="s">
        <v>658</v>
      </c>
      <c r="J6343" s="316" t="s">
        <v>347</v>
      </c>
      <c r="K6343" s="36"/>
      <c r="L6343" s="317"/>
      <c r="M6343" s="317"/>
      <c r="N6343" s="36"/>
      <c r="O6343" s="317"/>
      <c r="P6343" s="317"/>
      <c r="Q6343" s="36"/>
      <c r="R6343" s="317"/>
      <c r="S6343" s="317"/>
      <c r="BA6343" s="395">
        <v>1</v>
      </c>
      <c r="BB6343" s="396" t="s">
        <v>861</v>
      </c>
      <c r="BC6343">
        <f t="shared" si="546"/>
        <v>0</v>
      </c>
      <c r="BD6343" t="str">
        <f t="shared" si="547"/>
        <v>NAoMe_initial_final_who_ps</v>
      </c>
      <c r="BE6343" s="397" t="s">
        <v>862</v>
      </c>
      <c r="BF6343" t="str">
        <f t="shared" si="548"/>
        <v>WHO PS 1</v>
      </c>
      <c r="BG6343">
        <f t="shared" si="549"/>
        <v>0</v>
      </c>
      <c r="BH6343" s="398">
        <f t="shared" si="550"/>
        <v>0</v>
      </c>
      <c r="BO6343" s="33"/>
    </row>
    <row r="6344" spans="1:67">
      <c r="A6344" s="316" t="s">
        <v>27</v>
      </c>
      <c r="E6344" s="316"/>
      <c r="F6344" s="316"/>
      <c r="G6344" s="316"/>
      <c r="H6344" s="316"/>
      <c r="I6344" s="316" t="s">
        <v>658</v>
      </c>
      <c r="J6344" s="316" t="s">
        <v>348</v>
      </c>
      <c r="K6344" s="36"/>
      <c r="L6344" s="317"/>
      <c r="M6344" s="317"/>
      <c r="N6344" s="36"/>
      <c r="O6344" s="317"/>
      <c r="P6344" s="317"/>
      <c r="Q6344" s="36"/>
      <c r="R6344" s="317"/>
      <c r="S6344" s="317"/>
      <c r="BA6344" s="395">
        <v>1</v>
      </c>
      <c r="BB6344" s="396" t="s">
        <v>861</v>
      </c>
      <c r="BC6344">
        <f t="shared" si="546"/>
        <v>0</v>
      </c>
      <c r="BD6344" t="str">
        <f t="shared" si="547"/>
        <v>NAoMe_initial_final_who_ps</v>
      </c>
      <c r="BE6344" s="397" t="s">
        <v>862</v>
      </c>
      <c r="BF6344" t="str">
        <f t="shared" si="548"/>
        <v>WHO PS 2</v>
      </c>
      <c r="BG6344">
        <f t="shared" si="549"/>
        <v>0</v>
      </c>
      <c r="BH6344" s="398">
        <f t="shared" si="550"/>
        <v>0</v>
      </c>
      <c r="BO6344" s="33"/>
    </row>
    <row r="6345" spans="1:67">
      <c r="A6345" s="316" t="s">
        <v>27</v>
      </c>
      <c r="E6345" s="316"/>
      <c r="F6345" s="316"/>
      <c r="G6345" s="316"/>
      <c r="H6345" s="316"/>
      <c r="I6345" s="316" t="s">
        <v>658</v>
      </c>
      <c r="J6345" s="316" t="s">
        <v>349</v>
      </c>
      <c r="K6345" s="36"/>
      <c r="L6345" s="317"/>
      <c r="M6345" s="317"/>
      <c r="N6345" s="36"/>
      <c r="O6345" s="317"/>
      <c r="P6345" s="317"/>
      <c r="Q6345" s="36"/>
      <c r="R6345" s="317"/>
      <c r="S6345" s="317"/>
      <c r="BA6345" s="395">
        <v>1</v>
      </c>
      <c r="BB6345" s="396" t="s">
        <v>861</v>
      </c>
      <c r="BC6345">
        <f t="shared" si="546"/>
        <v>0</v>
      </c>
      <c r="BD6345" t="str">
        <f t="shared" si="547"/>
        <v>NAoMe_initial_final_who_ps</v>
      </c>
      <c r="BE6345" s="397" t="s">
        <v>862</v>
      </c>
      <c r="BF6345" t="str">
        <f t="shared" si="548"/>
        <v>WHO PS 3</v>
      </c>
      <c r="BG6345">
        <f t="shared" si="549"/>
        <v>0</v>
      </c>
      <c r="BH6345" s="398">
        <f t="shared" si="550"/>
        <v>0</v>
      </c>
      <c r="BO6345" s="33"/>
    </row>
    <row r="6346" spans="1:67">
      <c r="A6346" s="316" t="s">
        <v>27</v>
      </c>
      <c r="E6346" s="316"/>
      <c r="F6346" s="316"/>
      <c r="G6346" s="316"/>
      <c r="H6346" s="316"/>
      <c r="I6346" s="316" t="s">
        <v>658</v>
      </c>
      <c r="J6346" s="316" t="s">
        <v>350</v>
      </c>
      <c r="K6346" s="36"/>
      <c r="L6346" s="317"/>
      <c r="M6346" s="317"/>
      <c r="N6346" s="36"/>
      <c r="O6346" s="317"/>
      <c r="P6346" s="317"/>
      <c r="Q6346" s="36"/>
      <c r="R6346" s="317"/>
      <c r="S6346" s="317"/>
      <c r="BA6346" s="395">
        <v>1</v>
      </c>
      <c r="BB6346" s="396" t="s">
        <v>861</v>
      </c>
      <c r="BC6346">
        <f t="shared" si="546"/>
        <v>0</v>
      </c>
      <c r="BD6346" t="str">
        <f t="shared" si="547"/>
        <v>NAoMe_initial_final_who_ps</v>
      </c>
      <c r="BE6346" s="397" t="s">
        <v>862</v>
      </c>
      <c r="BF6346" t="str">
        <f t="shared" si="548"/>
        <v>WHO PS 4</v>
      </c>
      <c r="BG6346">
        <f t="shared" si="549"/>
        <v>0</v>
      </c>
      <c r="BH6346" s="398">
        <f t="shared" si="550"/>
        <v>0</v>
      </c>
      <c r="BO6346" s="33"/>
    </row>
    <row r="6347" spans="1:67">
      <c r="A6347" s="316" t="s">
        <v>27</v>
      </c>
      <c r="E6347" s="316"/>
      <c r="F6347" s="316"/>
      <c r="G6347" s="316"/>
      <c r="H6347" s="316"/>
      <c r="I6347" s="316" t="s">
        <v>658</v>
      </c>
      <c r="J6347" s="316" t="s">
        <v>346</v>
      </c>
      <c r="K6347" s="36"/>
      <c r="L6347" s="317"/>
      <c r="M6347" s="317"/>
      <c r="N6347" s="36"/>
      <c r="O6347" s="317"/>
      <c r="P6347" s="317"/>
      <c r="Q6347" s="36"/>
      <c r="R6347" s="317"/>
      <c r="S6347" s="317"/>
      <c r="BA6347" s="395">
        <v>1</v>
      </c>
      <c r="BB6347" s="396" t="s">
        <v>861</v>
      </c>
      <c r="BC6347">
        <f t="shared" si="546"/>
        <v>0</v>
      </c>
      <c r="BD6347" t="str">
        <f t="shared" si="547"/>
        <v>NAoMe_initial_final_who_ps</v>
      </c>
      <c r="BE6347" s="397" t="s">
        <v>862</v>
      </c>
      <c r="BF6347" t="str">
        <f t="shared" si="548"/>
        <v>WHO PS 0</v>
      </c>
      <c r="BG6347">
        <f t="shared" si="549"/>
        <v>0</v>
      </c>
      <c r="BH6347" s="398">
        <f t="shared" si="550"/>
        <v>0</v>
      </c>
      <c r="BO6347" s="33"/>
    </row>
    <row r="6348" spans="1:67">
      <c r="A6348" s="316" t="s">
        <v>27</v>
      </c>
      <c r="E6348" s="316"/>
      <c r="F6348" s="316"/>
      <c r="G6348" s="316"/>
      <c r="H6348" s="316"/>
      <c r="I6348" s="316" t="s">
        <v>658</v>
      </c>
      <c r="J6348" s="316" t="s">
        <v>347</v>
      </c>
      <c r="K6348" s="36"/>
      <c r="L6348" s="317"/>
      <c r="M6348" s="317"/>
      <c r="N6348" s="36"/>
      <c r="O6348" s="317"/>
      <c r="P6348" s="317"/>
      <c r="Q6348" s="36"/>
      <c r="R6348" s="317"/>
      <c r="S6348" s="317"/>
      <c r="BA6348" s="395">
        <v>1</v>
      </c>
      <c r="BB6348" s="396" t="s">
        <v>861</v>
      </c>
      <c r="BC6348">
        <f t="shared" si="546"/>
        <v>0</v>
      </c>
      <c r="BD6348" t="str">
        <f t="shared" si="547"/>
        <v>NAoMe_initial_final_who_ps</v>
      </c>
      <c r="BE6348" s="397" t="s">
        <v>862</v>
      </c>
      <c r="BF6348" t="str">
        <f t="shared" si="548"/>
        <v>WHO PS 1</v>
      </c>
      <c r="BG6348">
        <f t="shared" si="549"/>
        <v>0</v>
      </c>
      <c r="BH6348" s="398">
        <f t="shared" si="550"/>
        <v>0</v>
      </c>
      <c r="BO6348" s="33"/>
    </row>
    <row r="6349" spans="1:67">
      <c r="A6349" s="316" t="s">
        <v>27</v>
      </c>
      <c r="E6349" s="316"/>
      <c r="F6349" s="316"/>
      <c r="G6349" s="316"/>
      <c r="H6349" s="316"/>
      <c r="I6349" s="316" t="s">
        <v>658</v>
      </c>
      <c r="J6349" s="316" t="s">
        <v>348</v>
      </c>
      <c r="K6349" s="36"/>
      <c r="L6349" s="317"/>
      <c r="M6349" s="317"/>
      <c r="N6349" s="36"/>
      <c r="O6349" s="317"/>
      <c r="P6349" s="317"/>
      <c r="Q6349" s="36"/>
      <c r="R6349" s="317"/>
      <c r="S6349" s="317"/>
      <c r="BA6349" s="395">
        <v>1</v>
      </c>
      <c r="BB6349" s="396" t="s">
        <v>861</v>
      </c>
      <c r="BC6349">
        <f t="shared" si="546"/>
        <v>0</v>
      </c>
      <c r="BD6349" t="str">
        <f t="shared" si="547"/>
        <v>NAoMe_initial_final_who_ps</v>
      </c>
      <c r="BE6349" s="397" t="s">
        <v>862</v>
      </c>
      <c r="BF6349" t="str">
        <f t="shared" si="548"/>
        <v>WHO PS 2</v>
      </c>
      <c r="BG6349">
        <f t="shared" si="549"/>
        <v>0</v>
      </c>
      <c r="BH6349" s="398">
        <f t="shared" si="550"/>
        <v>0</v>
      </c>
      <c r="BO6349" s="33"/>
    </row>
    <row r="6350" spans="1:67">
      <c r="A6350" s="316" t="s">
        <v>27</v>
      </c>
      <c r="E6350" s="316"/>
      <c r="F6350" s="316"/>
      <c r="G6350" s="316"/>
      <c r="H6350" s="316"/>
      <c r="I6350" s="316" t="s">
        <v>658</v>
      </c>
      <c r="J6350" s="316" t="s">
        <v>349</v>
      </c>
      <c r="K6350" s="36"/>
      <c r="L6350" s="317"/>
      <c r="M6350" s="317"/>
      <c r="N6350" s="36"/>
      <c r="O6350" s="317"/>
      <c r="P6350" s="317"/>
      <c r="Q6350" s="36"/>
      <c r="R6350" s="317"/>
      <c r="S6350" s="317"/>
      <c r="BA6350" s="395">
        <v>1</v>
      </c>
      <c r="BB6350" s="396" t="s">
        <v>861</v>
      </c>
      <c r="BC6350">
        <f t="shared" si="546"/>
        <v>0</v>
      </c>
      <c r="BD6350" t="str">
        <f t="shared" si="547"/>
        <v>NAoMe_initial_final_who_ps</v>
      </c>
      <c r="BE6350" s="397" t="s">
        <v>862</v>
      </c>
      <c r="BF6350" t="str">
        <f t="shared" si="548"/>
        <v>WHO PS 3</v>
      </c>
      <c r="BG6350">
        <f t="shared" si="549"/>
        <v>0</v>
      </c>
      <c r="BH6350" s="398">
        <f t="shared" si="550"/>
        <v>0</v>
      </c>
      <c r="BO6350" s="33"/>
    </row>
    <row r="6351" spans="1:67">
      <c r="A6351" s="316" t="s">
        <v>27</v>
      </c>
      <c r="E6351" s="316"/>
      <c r="F6351" s="316"/>
      <c r="G6351" s="316"/>
      <c r="H6351" s="316"/>
      <c r="I6351" s="316" t="s">
        <v>658</v>
      </c>
      <c r="J6351" s="316" t="s">
        <v>350</v>
      </c>
      <c r="K6351" s="36"/>
      <c r="L6351" s="317"/>
      <c r="M6351" s="317"/>
      <c r="N6351" s="36"/>
      <c r="O6351" s="317"/>
      <c r="P6351" s="317"/>
      <c r="Q6351" s="36"/>
      <c r="R6351" s="317"/>
      <c r="S6351" s="317"/>
      <c r="BA6351" s="395">
        <v>1</v>
      </c>
      <c r="BB6351" s="396" t="s">
        <v>861</v>
      </c>
      <c r="BC6351">
        <f t="shared" si="546"/>
        <v>0</v>
      </c>
      <c r="BD6351" t="str">
        <f t="shared" si="547"/>
        <v>NAoMe_initial_final_who_ps</v>
      </c>
      <c r="BE6351" s="397" t="s">
        <v>862</v>
      </c>
      <c r="BF6351" t="str">
        <f t="shared" si="548"/>
        <v>WHO PS 4</v>
      </c>
      <c r="BG6351">
        <f t="shared" si="549"/>
        <v>0</v>
      </c>
      <c r="BH6351" s="398">
        <f t="shared" si="550"/>
        <v>0</v>
      </c>
      <c r="BO6351" s="33"/>
    </row>
    <row r="6352" spans="1:67">
      <c r="A6352" s="316" t="s">
        <v>27</v>
      </c>
      <c r="E6352" s="316"/>
      <c r="F6352" s="316"/>
      <c r="G6352" s="316"/>
      <c r="H6352" s="316"/>
      <c r="I6352" s="316" t="s">
        <v>658</v>
      </c>
      <c r="J6352" s="316" t="s">
        <v>346</v>
      </c>
      <c r="K6352" s="36"/>
      <c r="L6352" s="317"/>
      <c r="M6352" s="317"/>
      <c r="N6352" s="36"/>
      <c r="O6352" s="317"/>
      <c r="P6352" s="317"/>
      <c r="Q6352" s="36"/>
      <c r="R6352" s="317"/>
      <c r="S6352" s="317"/>
      <c r="BA6352" s="395">
        <v>1</v>
      </c>
      <c r="BB6352" s="396" t="s">
        <v>861</v>
      </c>
      <c r="BC6352">
        <f t="shared" si="546"/>
        <v>0</v>
      </c>
      <c r="BD6352" t="str">
        <f t="shared" si="547"/>
        <v>NAoMe_initial_final_who_ps</v>
      </c>
      <c r="BE6352" s="397" t="s">
        <v>862</v>
      </c>
      <c r="BF6352" t="str">
        <f t="shared" si="548"/>
        <v>WHO PS 0</v>
      </c>
      <c r="BG6352">
        <f t="shared" si="549"/>
        <v>0</v>
      </c>
      <c r="BH6352" s="398">
        <f t="shared" si="550"/>
        <v>0</v>
      </c>
      <c r="BO6352" s="33"/>
    </row>
    <row r="6353" spans="1:67">
      <c r="A6353" s="316" t="s">
        <v>27</v>
      </c>
      <c r="E6353" s="316"/>
      <c r="F6353" s="316"/>
      <c r="G6353" s="316"/>
      <c r="H6353" s="316"/>
      <c r="I6353" s="316" t="s">
        <v>658</v>
      </c>
      <c r="J6353" s="316" t="s">
        <v>347</v>
      </c>
      <c r="K6353" s="36"/>
      <c r="L6353" s="317"/>
      <c r="M6353" s="317"/>
      <c r="N6353" s="36"/>
      <c r="O6353" s="317"/>
      <c r="P6353" s="317"/>
      <c r="Q6353" s="36"/>
      <c r="R6353" s="317"/>
      <c r="S6353" s="317"/>
      <c r="BA6353" s="395">
        <v>1</v>
      </c>
      <c r="BB6353" s="396" t="s">
        <v>861</v>
      </c>
      <c r="BC6353">
        <f t="shared" si="546"/>
        <v>0</v>
      </c>
      <c r="BD6353" t="str">
        <f t="shared" si="547"/>
        <v>NAoMe_initial_final_who_ps</v>
      </c>
      <c r="BE6353" s="397" t="s">
        <v>862</v>
      </c>
      <c r="BF6353" t="str">
        <f t="shared" si="548"/>
        <v>WHO PS 1</v>
      </c>
      <c r="BG6353">
        <f t="shared" si="549"/>
        <v>0</v>
      </c>
      <c r="BH6353" s="398">
        <f t="shared" si="550"/>
        <v>0</v>
      </c>
      <c r="BO6353" s="33"/>
    </row>
    <row r="6354" spans="1:67">
      <c r="A6354" s="316" t="s">
        <v>27</v>
      </c>
      <c r="E6354" s="316"/>
      <c r="F6354" s="316"/>
      <c r="G6354" s="316"/>
      <c r="H6354" s="316"/>
      <c r="I6354" s="316" t="s">
        <v>658</v>
      </c>
      <c r="J6354" s="316" t="s">
        <v>348</v>
      </c>
      <c r="K6354" s="36"/>
      <c r="L6354" s="317"/>
      <c r="M6354" s="317"/>
      <c r="N6354" s="36"/>
      <c r="O6354" s="317"/>
      <c r="P6354" s="317"/>
      <c r="Q6354" s="36"/>
      <c r="R6354" s="317"/>
      <c r="S6354" s="317"/>
      <c r="BA6354" s="395">
        <v>1</v>
      </c>
      <c r="BB6354" s="396" t="s">
        <v>861</v>
      </c>
      <c r="BC6354">
        <f t="shared" si="546"/>
        <v>0</v>
      </c>
      <c r="BD6354" t="str">
        <f t="shared" si="547"/>
        <v>NAoMe_initial_final_who_ps</v>
      </c>
      <c r="BE6354" s="397" t="s">
        <v>862</v>
      </c>
      <c r="BF6354" t="str">
        <f t="shared" si="548"/>
        <v>WHO PS 2</v>
      </c>
      <c r="BG6354">
        <f t="shared" si="549"/>
        <v>0</v>
      </c>
      <c r="BH6354" s="398">
        <f t="shared" si="550"/>
        <v>0</v>
      </c>
      <c r="BO6354" s="33"/>
    </row>
    <row r="6355" spans="1:67">
      <c r="A6355" s="316" t="s">
        <v>27</v>
      </c>
      <c r="E6355" s="316"/>
      <c r="F6355" s="316"/>
      <c r="G6355" s="316"/>
      <c r="H6355" s="316"/>
      <c r="I6355" s="316" t="s">
        <v>658</v>
      </c>
      <c r="J6355" s="316" t="s">
        <v>349</v>
      </c>
      <c r="K6355" s="36"/>
      <c r="L6355" s="317"/>
      <c r="M6355" s="317"/>
      <c r="N6355" s="36"/>
      <c r="O6355" s="317"/>
      <c r="P6355" s="317"/>
      <c r="Q6355" s="36"/>
      <c r="R6355" s="317"/>
      <c r="S6355" s="317"/>
      <c r="BA6355" s="395">
        <v>1</v>
      </c>
      <c r="BB6355" s="396" t="s">
        <v>861</v>
      </c>
      <c r="BC6355">
        <f t="shared" si="546"/>
        <v>0</v>
      </c>
      <c r="BD6355" t="str">
        <f t="shared" si="547"/>
        <v>NAoMe_initial_final_who_ps</v>
      </c>
      <c r="BE6355" s="397" t="s">
        <v>862</v>
      </c>
      <c r="BF6355" t="str">
        <f t="shared" si="548"/>
        <v>WHO PS 3</v>
      </c>
      <c r="BG6355">
        <f t="shared" si="549"/>
        <v>0</v>
      </c>
      <c r="BH6355" s="398">
        <f t="shared" si="550"/>
        <v>0</v>
      </c>
      <c r="BO6355" s="33"/>
    </row>
    <row r="6356" spans="1:67">
      <c r="A6356" s="316" t="s">
        <v>27</v>
      </c>
      <c r="E6356" s="316"/>
      <c r="F6356" s="316"/>
      <c r="G6356" s="316"/>
      <c r="H6356" s="316"/>
      <c r="I6356" s="316" t="s">
        <v>658</v>
      </c>
      <c r="J6356" s="316" t="s">
        <v>350</v>
      </c>
      <c r="K6356" s="36"/>
      <c r="L6356" s="317"/>
      <c r="M6356" s="317"/>
      <c r="N6356" s="36"/>
      <c r="O6356" s="317"/>
      <c r="P6356" s="317"/>
      <c r="Q6356" s="36"/>
      <c r="R6356" s="317"/>
      <c r="S6356" s="317"/>
      <c r="BA6356" s="395">
        <v>1</v>
      </c>
      <c r="BB6356" s="396" t="s">
        <v>861</v>
      </c>
      <c r="BC6356">
        <f t="shared" si="546"/>
        <v>0</v>
      </c>
      <c r="BD6356" t="str">
        <f t="shared" si="547"/>
        <v>NAoMe_initial_final_who_ps</v>
      </c>
      <c r="BE6356" s="397" t="s">
        <v>862</v>
      </c>
      <c r="BF6356" t="str">
        <f t="shared" si="548"/>
        <v>WHO PS 4</v>
      </c>
      <c r="BG6356">
        <f t="shared" si="549"/>
        <v>0</v>
      </c>
      <c r="BH6356" s="398">
        <f t="shared" si="550"/>
        <v>0</v>
      </c>
      <c r="BO6356" s="33"/>
    </row>
    <row r="6357" spans="1:67">
      <c r="A6357" s="316" t="s">
        <v>27</v>
      </c>
      <c r="E6357" s="316"/>
      <c r="F6357" s="316"/>
      <c r="G6357" s="316"/>
      <c r="H6357" s="316"/>
      <c r="I6357" s="316" t="s">
        <v>658</v>
      </c>
      <c r="J6357" s="316" t="s">
        <v>346</v>
      </c>
      <c r="K6357" s="36"/>
      <c r="L6357" s="317"/>
      <c r="M6357" s="317"/>
      <c r="N6357" s="36"/>
      <c r="O6357" s="317"/>
      <c r="P6357" s="317"/>
      <c r="Q6357" s="36"/>
      <c r="R6357" s="317"/>
      <c r="S6357" s="317"/>
      <c r="BA6357" s="395">
        <v>1</v>
      </c>
      <c r="BB6357" s="396" t="s">
        <v>861</v>
      </c>
      <c r="BC6357">
        <f t="shared" si="546"/>
        <v>0</v>
      </c>
      <c r="BD6357" t="str">
        <f t="shared" si="547"/>
        <v>NAoMe_initial_final_who_ps</v>
      </c>
      <c r="BE6357" s="397" t="s">
        <v>862</v>
      </c>
      <c r="BF6357" t="str">
        <f t="shared" si="548"/>
        <v>WHO PS 0</v>
      </c>
      <c r="BG6357">
        <f t="shared" si="549"/>
        <v>0</v>
      </c>
      <c r="BH6357" s="398">
        <f t="shared" si="550"/>
        <v>0</v>
      </c>
      <c r="BO6357" s="33"/>
    </row>
    <row r="6358" spans="1:67">
      <c r="A6358" s="316" t="s">
        <v>27</v>
      </c>
      <c r="E6358" s="316"/>
      <c r="F6358" s="316"/>
      <c r="G6358" s="316"/>
      <c r="H6358" s="316"/>
      <c r="I6358" s="316" t="s">
        <v>658</v>
      </c>
      <c r="J6358" s="316" t="s">
        <v>347</v>
      </c>
      <c r="K6358" s="36"/>
      <c r="L6358" s="317"/>
      <c r="M6358" s="317"/>
      <c r="N6358" s="36"/>
      <c r="O6358" s="317"/>
      <c r="P6358" s="317"/>
      <c r="Q6358" s="36"/>
      <c r="R6358" s="317"/>
      <c r="S6358" s="317"/>
      <c r="BA6358" s="395">
        <v>1</v>
      </c>
      <c r="BB6358" s="396" t="s">
        <v>861</v>
      </c>
      <c r="BC6358">
        <f t="shared" si="546"/>
        <v>0</v>
      </c>
      <c r="BD6358" t="str">
        <f t="shared" si="547"/>
        <v>NAoMe_initial_final_who_ps</v>
      </c>
      <c r="BE6358" s="397" t="s">
        <v>862</v>
      </c>
      <c r="BF6358" t="str">
        <f t="shared" si="548"/>
        <v>WHO PS 1</v>
      </c>
      <c r="BG6358">
        <f t="shared" si="549"/>
        <v>0</v>
      </c>
      <c r="BH6358" s="398">
        <f t="shared" si="550"/>
        <v>0</v>
      </c>
      <c r="BO6358" s="33"/>
    </row>
    <row r="6359" spans="1:67">
      <c r="A6359" s="316" t="s">
        <v>27</v>
      </c>
      <c r="E6359" s="316"/>
      <c r="F6359" s="316"/>
      <c r="G6359" s="316"/>
      <c r="H6359" s="316"/>
      <c r="I6359" s="316" t="s">
        <v>658</v>
      </c>
      <c r="J6359" s="316" t="s">
        <v>348</v>
      </c>
      <c r="K6359" s="36"/>
      <c r="L6359" s="317"/>
      <c r="M6359" s="317"/>
      <c r="N6359" s="36"/>
      <c r="O6359" s="317"/>
      <c r="P6359" s="317"/>
      <c r="Q6359" s="36"/>
      <c r="R6359" s="317"/>
      <c r="S6359" s="317"/>
      <c r="BA6359" s="395">
        <v>1</v>
      </c>
      <c r="BB6359" s="396" t="s">
        <v>861</v>
      </c>
      <c r="BC6359">
        <f t="shared" si="546"/>
        <v>0</v>
      </c>
      <c r="BD6359" t="str">
        <f t="shared" si="547"/>
        <v>NAoMe_initial_final_who_ps</v>
      </c>
      <c r="BE6359" s="397" t="s">
        <v>862</v>
      </c>
      <c r="BF6359" t="str">
        <f t="shared" si="548"/>
        <v>WHO PS 2</v>
      </c>
      <c r="BG6359">
        <f t="shared" si="549"/>
        <v>0</v>
      </c>
      <c r="BH6359" s="398">
        <f t="shared" si="550"/>
        <v>0</v>
      </c>
      <c r="BO6359" s="33"/>
    </row>
    <row r="6360" spans="1:67">
      <c r="A6360" s="316" t="s">
        <v>27</v>
      </c>
      <c r="E6360" s="316"/>
      <c r="F6360" s="316"/>
      <c r="G6360" s="316"/>
      <c r="H6360" s="316"/>
      <c r="I6360" s="316" t="s">
        <v>658</v>
      </c>
      <c r="J6360" s="316" t="s">
        <v>349</v>
      </c>
      <c r="K6360" s="36"/>
      <c r="L6360" s="317"/>
      <c r="M6360" s="317"/>
      <c r="N6360" s="36"/>
      <c r="O6360" s="317"/>
      <c r="P6360" s="317"/>
      <c r="Q6360" s="36"/>
      <c r="R6360" s="317"/>
      <c r="S6360" s="317"/>
      <c r="BA6360" s="395">
        <v>1</v>
      </c>
      <c r="BB6360" s="396" t="s">
        <v>861</v>
      </c>
      <c r="BC6360">
        <f t="shared" si="546"/>
        <v>0</v>
      </c>
      <c r="BD6360" t="str">
        <f t="shared" si="547"/>
        <v>NAoMe_initial_final_who_ps</v>
      </c>
      <c r="BE6360" s="397" t="s">
        <v>862</v>
      </c>
      <c r="BF6360" t="str">
        <f t="shared" si="548"/>
        <v>WHO PS 3</v>
      </c>
      <c r="BG6360">
        <f t="shared" si="549"/>
        <v>0</v>
      </c>
      <c r="BH6360" s="398">
        <f t="shared" si="550"/>
        <v>0</v>
      </c>
      <c r="BO6360" s="33"/>
    </row>
    <row r="6361" spans="1:67">
      <c r="A6361" s="316" t="s">
        <v>27</v>
      </c>
      <c r="E6361" s="316"/>
      <c r="F6361" s="316"/>
      <c r="G6361" s="316"/>
      <c r="H6361" s="316"/>
      <c r="I6361" s="316" t="s">
        <v>658</v>
      </c>
      <c r="J6361" s="316" t="s">
        <v>350</v>
      </c>
      <c r="K6361" s="36"/>
      <c r="L6361" s="317"/>
      <c r="M6361" s="317"/>
      <c r="N6361" s="36"/>
      <c r="O6361" s="317"/>
      <c r="P6361" s="317"/>
      <c r="Q6361" s="36"/>
      <c r="R6361" s="317"/>
      <c r="S6361" s="317"/>
      <c r="BA6361" s="395">
        <v>1</v>
      </c>
      <c r="BB6361" s="396" t="s">
        <v>861</v>
      </c>
      <c r="BC6361">
        <f t="shared" si="546"/>
        <v>0</v>
      </c>
      <c r="BD6361" t="str">
        <f t="shared" si="547"/>
        <v>NAoMe_initial_final_who_ps</v>
      </c>
      <c r="BE6361" s="397" t="s">
        <v>862</v>
      </c>
      <c r="BF6361" t="str">
        <f t="shared" si="548"/>
        <v>WHO PS 4</v>
      </c>
      <c r="BG6361">
        <f t="shared" si="549"/>
        <v>0</v>
      </c>
      <c r="BH6361" s="398">
        <f t="shared" si="550"/>
        <v>0</v>
      </c>
      <c r="BO6361" s="33"/>
    </row>
    <row r="6362" spans="1:67">
      <c r="A6362" s="316" t="s">
        <v>27</v>
      </c>
      <c r="E6362" s="316"/>
      <c r="F6362" s="316"/>
      <c r="G6362" s="316"/>
      <c r="H6362" s="316"/>
      <c r="I6362" s="316" t="s">
        <v>658</v>
      </c>
      <c r="J6362" s="316" t="s">
        <v>346</v>
      </c>
      <c r="K6362" s="36"/>
      <c r="L6362" s="317"/>
      <c r="M6362" s="317"/>
      <c r="N6362" s="36"/>
      <c r="O6362" s="317"/>
      <c r="P6362" s="317"/>
      <c r="Q6362" s="36"/>
      <c r="R6362" s="317"/>
      <c r="S6362" s="317"/>
      <c r="BA6362" s="395">
        <v>1</v>
      </c>
      <c r="BB6362" s="396" t="s">
        <v>861</v>
      </c>
      <c r="BC6362">
        <f t="shared" si="546"/>
        <v>0</v>
      </c>
      <c r="BD6362" t="str">
        <f t="shared" si="547"/>
        <v>NAoMe_initial_final_who_ps</v>
      </c>
      <c r="BE6362" s="397" t="s">
        <v>862</v>
      </c>
      <c r="BF6362" t="str">
        <f t="shared" si="548"/>
        <v>WHO PS 0</v>
      </c>
      <c r="BG6362">
        <f t="shared" si="549"/>
        <v>0</v>
      </c>
      <c r="BH6362" s="398">
        <f t="shared" si="550"/>
        <v>0</v>
      </c>
      <c r="BO6362" s="33"/>
    </row>
    <row r="6363" spans="1:67">
      <c r="A6363" s="316" t="s">
        <v>27</v>
      </c>
      <c r="E6363" s="316"/>
      <c r="F6363" s="316"/>
      <c r="G6363" s="316"/>
      <c r="H6363" s="316"/>
      <c r="I6363" s="316" t="s">
        <v>658</v>
      </c>
      <c r="J6363" s="316" t="s">
        <v>347</v>
      </c>
      <c r="K6363" s="36"/>
      <c r="L6363" s="317"/>
      <c r="M6363" s="317"/>
      <c r="N6363" s="36"/>
      <c r="O6363" s="317"/>
      <c r="P6363" s="317"/>
      <c r="Q6363" s="36"/>
      <c r="R6363" s="317"/>
      <c r="S6363" s="317"/>
      <c r="BA6363" s="395">
        <v>1</v>
      </c>
      <c r="BB6363" s="396" t="s">
        <v>861</v>
      </c>
      <c r="BC6363">
        <f t="shared" si="546"/>
        <v>0</v>
      </c>
      <c r="BD6363" t="str">
        <f t="shared" si="547"/>
        <v>NAoMe_initial_final_who_ps</v>
      </c>
      <c r="BE6363" s="397" t="s">
        <v>862</v>
      </c>
      <c r="BF6363" t="str">
        <f t="shared" si="548"/>
        <v>WHO PS 1</v>
      </c>
      <c r="BG6363">
        <f t="shared" si="549"/>
        <v>0</v>
      </c>
      <c r="BH6363" s="398">
        <f t="shared" si="550"/>
        <v>0</v>
      </c>
      <c r="BO6363" s="33"/>
    </row>
    <row r="6364" spans="1:67">
      <c r="A6364" s="316" t="s">
        <v>27</v>
      </c>
      <c r="E6364" s="316"/>
      <c r="F6364" s="316"/>
      <c r="G6364" s="316"/>
      <c r="H6364" s="316"/>
      <c r="I6364" s="316" t="s">
        <v>658</v>
      </c>
      <c r="J6364" s="316" t="s">
        <v>348</v>
      </c>
      <c r="K6364" s="36"/>
      <c r="L6364" s="317"/>
      <c r="M6364" s="317"/>
      <c r="N6364" s="36"/>
      <c r="O6364" s="317"/>
      <c r="P6364" s="317"/>
      <c r="Q6364" s="36"/>
      <c r="R6364" s="317"/>
      <c r="S6364" s="317"/>
      <c r="BA6364" s="395">
        <v>1</v>
      </c>
      <c r="BB6364" s="396" t="s">
        <v>861</v>
      </c>
      <c r="BC6364">
        <f t="shared" si="546"/>
        <v>0</v>
      </c>
      <c r="BD6364" t="str">
        <f t="shared" si="547"/>
        <v>NAoMe_initial_final_who_ps</v>
      </c>
      <c r="BE6364" s="397" t="s">
        <v>862</v>
      </c>
      <c r="BF6364" t="str">
        <f t="shared" si="548"/>
        <v>WHO PS 2</v>
      </c>
      <c r="BG6364">
        <f t="shared" si="549"/>
        <v>0</v>
      </c>
      <c r="BH6364" s="398">
        <f t="shared" si="550"/>
        <v>0</v>
      </c>
      <c r="BO6364" s="33"/>
    </row>
    <row r="6365" spans="1:67">
      <c r="A6365" s="316" t="s">
        <v>27</v>
      </c>
      <c r="E6365" s="316"/>
      <c r="F6365" s="316"/>
      <c r="G6365" s="316"/>
      <c r="H6365" s="316"/>
      <c r="I6365" s="316" t="s">
        <v>658</v>
      </c>
      <c r="J6365" s="316" t="s">
        <v>349</v>
      </c>
      <c r="K6365" s="36"/>
      <c r="L6365" s="317"/>
      <c r="M6365" s="317"/>
      <c r="N6365" s="36"/>
      <c r="O6365" s="317"/>
      <c r="P6365" s="317"/>
      <c r="Q6365" s="36"/>
      <c r="R6365" s="317"/>
      <c r="S6365" s="317"/>
      <c r="BA6365" s="395">
        <v>1</v>
      </c>
      <c r="BB6365" s="396" t="s">
        <v>861</v>
      </c>
      <c r="BC6365">
        <f t="shared" si="546"/>
        <v>0</v>
      </c>
      <c r="BD6365" t="str">
        <f t="shared" si="547"/>
        <v>NAoMe_initial_final_who_ps</v>
      </c>
      <c r="BE6365" s="397" t="s">
        <v>862</v>
      </c>
      <c r="BF6365" t="str">
        <f t="shared" si="548"/>
        <v>WHO PS 3</v>
      </c>
      <c r="BG6365">
        <f t="shared" si="549"/>
        <v>0</v>
      </c>
      <c r="BH6365" s="398">
        <f t="shared" si="550"/>
        <v>0</v>
      </c>
      <c r="BO6365" s="33"/>
    </row>
    <row r="6366" spans="1:67">
      <c r="A6366" s="316" t="s">
        <v>27</v>
      </c>
      <c r="E6366" s="316"/>
      <c r="F6366" s="316"/>
      <c r="G6366" s="316"/>
      <c r="H6366" s="316"/>
      <c r="I6366" s="316" t="s">
        <v>658</v>
      </c>
      <c r="J6366" s="316" t="s">
        <v>350</v>
      </c>
      <c r="K6366" s="36"/>
      <c r="L6366" s="317"/>
      <c r="M6366" s="317"/>
      <c r="N6366" s="36"/>
      <c r="O6366" s="317"/>
      <c r="P6366" s="317"/>
      <c r="Q6366" s="36"/>
      <c r="R6366" s="317"/>
      <c r="S6366" s="317"/>
      <c r="BA6366" s="395">
        <v>1</v>
      </c>
      <c r="BB6366" s="396" t="s">
        <v>861</v>
      </c>
      <c r="BC6366">
        <f t="shared" si="546"/>
        <v>0</v>
      </c>
      <c r="BD6366" t="str">
        <f t="shared" si="547"/>
        <v>NAoMe_initial_final_who_ps</v>
      </c>
      <c r="BE6366" s="397" t="s">
        <v>862</v>
      </c>
      <c r="BF6366" t="str">
        <f t="shared" si="548"/>
        <v>WHO PS 4</v>
      </c>
      <c r="BG6366">
        <f t="shared" si="549"/>
        <v>0</v>
      </c>
      <c r="BH6366" s="398">
        <f t="shared" si="550"/>
        <v>0</v>
      </c>
      <c r="BO6366" s="33"/>
    </row>
    <row r="6367" spans="1:67">
      <c r="A6367" s="316" t="s">
        <v>27</v>
      </c>
      <c r="E6367" s="316"/>
      <c r="F6367" s="316"/>
      <c r="G6367" s="316"/>
      <c r="H6367" s="316"/>
      <c r="I6367" s="316" t="s">
        <v>658</v>
      </c>
      <c r="J6367" s="316" t="s">
        <v>346</v>
      </c>
      <c r="K6367" s="36"/>
      <c r="L6367" s="317"/>
      <c r="M6367" s="317"/>
      <c r="N6367" s="36"/>
      <c r="O6367" s="317"/>
      <c r="P6367" s="317"/>
      <c r="Q6367" s="36"/>
      <c r="R6367" s="317"/>
      <c r="S6367" s="317"/>
      <c r="BA6367" s="395">
        <v>1</v>
      </c>
      <c r="BB6367" s="396" t="s">
        <v>861</v>
      </c>
      <c r="BC6367">
        <f t="shared" si="546"/>
        <v>0</v>
      </c>
      <c r="BD6367" t="str">
        <f t="shared" si="547"/>
        <v>NAoMe_initial_final_who_ps</v>
      </c>
      <c r="BE6367" s="397" t="s">
        <v>862</v>
      </c>
      <c r="BF6367" t="str">
        <f t="shared" si="548"/>
        <v>WHO PS 0</v>
      </c>
      <c r="BG6367">
        <f t="shared" si="549"/>
        <v>0</v>
      </c>
      <c r="BH6367" s="398">
        <f t="shared" si="550"/>
        <v>0</v>
      </c>
      <c r="BO6367" s="33"/>
    </row>
    <row r="6368" spans="1:67">
      <c r="A6368" s="316" t="s">
        <v>27</v>
      </c>
      <c r="E6368" s="316"/>
      <c r="F6368" s="316"/>
      <c r="G6368" s="316"/>
      <c r="H6368" s="316"/>
      <c r="I6368" s="316" t="s">
        <v>658</v>
      </c>
      <c r="J6368" s="316" t="s">
        <v>347</v>
      </c>
      <c r="K6368" s="36"/>
      <c r="L6368" s="317"/>
      <c r="M6368" s="317"/>
      <c r="N6368" s="36"/>
      <c r="O6368" s="317"/>
      <c r="P6368" s="317"/>
      <c r="Q6368" s="36"/>
      <c r="R6368" s="317"/>
      <c r="S6368" s="317"/>
      <c r="BA6368" s="395">
        <v>1</v>
      </c>
      <c r="BB6368" s="396" t="s">
        <v>861</v>
      </c>
      <c r="BC6368">
        <f t="shared" si="546"/>
        <v>0</v>
      </c>
      <c r="BD6368" t="str">
        <f t="shared" si="547"/>
        <v>NAoMe_initial_final_who_ps</v>
      </c>
      <c r="BE6368" s="397" t="s">
        <v>862</v>
      </c>
      <c r="BF6368" t="str">
        <f t="shared" si="548"/>
        <v>WHO PS 1</v>
      </c>
      <c r="BG6368">
        <f t="shared" si="549"/>
        <v>0</v>
      </c>
      <c r="BH6368" s="398">
        <f t="shared" si="550"/>
        <v>0</v>
      </c>
      <c r="BO6368" s="33"/>
    </row>
    <row r="6369" spans="1:67">
      <c r="A6369" s="316" t="s">
        <v>27</v>
      </c>
      <c r="E6369" s="316"/>
      <c r="F6369" s="316"/>
      <c r="G6369" s="316"/>
      <c r="H6369" s="316"/>
      <c r="I6369" s="316" t="s">
        <v>658</v>
      </c>
      <c r="J6369" s="316" t="s">
        <v>348</v>
      </c>
      <c r="K6369" s="36"/>
      <c r="L6369" s="317"/>
      <c r="M6369" s="317"/>
      <c r="N6369" s="36"/>
      <c r="O6369" s="317"/>
      <c r="P6369" s="317"/>
      <c r="Q6369" s="36"/>
      <c r="R6369" s="317"/>
      <c r="S6369" s="317"/>
      <c r="BA6369" s="395">
        <v>1</v>
      </c>
      <c r="BB6369" s="396" t="s">
        <v>861</v>
      </c>
      <c r="BC6369">
        <f t="shared" si="546"/>
        <v>0</v>
      </c>
      <c r="BD6369" t="str">
        <f t="shared" si="547"/>
        <v>NAoMe_initial_final_who_ps</v>
      </c>
      <c r="BE6369" s="397" t="s">
        <v>862</v>
      </c>
      <c r="BF6369" t="str">
        <f t="shared" si="548"/>
        <v>WHO PS 2</v>
      </c>
      <c r="BG6369">
        <f t="shared" si="549"/>
        <v>0</v>
      </c>
      <c r="BH6369" s="398">
        <f t="shared" si="550"/>
        <v>0</v>
      </c>
      <c r="BO6369" s="33"/>
    </row>
    <row r="6370" spans="1:67">
      <c r="A6370" s="316" t="s">
        <v>27</v>
      </c>
      <c r="E6370" s="316"/>
      <c r="F6370" s="316"/>
      <c r="G6370" s="316"/>
      <c r="H6370" s="316"/>
      <c r="I6370" s="316" t="s">
        <v>658</v>
      </c>
      <c r="J6370" s="316" t="s">
        <v>349</v>
      </c>
      <c r="K6370" s="36"/>
      <c r="L6370" s="317"/>
      <c r="M6370" s="317"/>
      <c r="N6370" s="36"/>
      <c r="O6370" s="317"/>
      <c r="P6370" s="317"/>
      <c r="Q6370" s="36"/>
      <c r="R6370" s="317"/>
      <c r="S6370" s="317"/>
      <c r="BA6370" s="395">
        <v>1</v>
      </c>
      <c r="BB6370" s="396" t="s">
        <v>861</v>
      </c>
      <c r="BC6370">
        <f t="shared" si="546"/>
        <v>0</v>
      </c>
      <c r="BD6370" t="str">
        <f t="shared" si="547"/>
        <v>NAoMe_initial_final_who_ps</v>
      </c>
      <c r="BE6370" s="397" t="s">
        <v>862</v>
      </c>
      <c r="BF6370" t="str">
        <f t="shared" si="548"/>
        <v>WHO PS 3</v>
      </c>
      <c r="BG6370">
        <f t="shared" si="549"/>
        <v>0</v>
      </c>
      <c r="BH6370" s="398">
        <f t="shared" si="550"/>
        <v>0</v>
      </c>
      <c r="BO6370" s="33"/>
    </row>
    <row r="6371" spans="1:67">
      <c r="A6371" s="316" t="s">
        <v>27</v>
      </c>
      <c r="E6371" s="316"/>
      <c r="F6371" s="316"/>
      <c r="G6371" s="316"/>
      <c r="H6371" s="316"/>
      <c r="I6371" s="316" t="s">
        <v>658</v>
      </c>
      <c r="J6371" s="316" t="s">
        <v>350</v>
      </c>
      <c r="K6371" s="36"/>
      <c r="L6371" s="317"/>
      <c r="M6371" s="317"/>
      <c r="N6371" s="36"/>
      <c r="O6371" s="317"/>
      <c r="P6371" s="317"/>
      <c r="Q6371" s="36"/>
      <c r="R6371" s="317"/>
      <c r="S6371" s="317"/>
      <c r="BA6371" s="395">
        <v>1</v>
      </c>
      <c r="BB6371" s="396" t="s">
        <v>861</v>
      </c>
      <c r="BC6371">
        <f t="shared" si="546"/>
        <v>0</v>
      </c>
      <c r="BD6371" t="str">
        <f t="shared" si="547"/>
        <v>NAoMe_initial_final_who_ps</v>
      </c>
      <c r="BE6371" s="397" t="s">
        <v>862</v>
      </c>
      <c r="BF6371" t="str">
        <f t="shared" si="548"/>
        <v>WHO PS 4</v>
      </c>
      <c r="BG6371">
        <f t="shared" si="549"/>
        <v>0</v>
      </c>
      <c r="BH6371" s="398">
        <f t="shared" si="550"/>
        <v>0</v>
      </c>
      <c r="BO6371" s="33"/>
    </row>
    <row r="6372" spans="1:67">
      <c r="A6372" s="316" t="s">
        <v>27</v>
      </c>
      <c r="E6372" s="316"/>
      <c r="F6372" s="316"/>
      <c r="G6372" s="316"/>
      <c r="H6372" s="316"/>
      <c r="I6372" s="316" t="s">
        <v>658</v>
      </c>
      <c r="J6372" s="316" t="s">
        <v>346</v>
      </c>
      <c r="K6372" s="36"/>
      <c r="L6372" s="317"/>
      <c r="M6372" s="317"/>
      <c r="N6372" s="36"/>
      <c r="O6372" s="317"/>
      <c r="P6372" s="317"/>
      <c r="Q6372" s="36"/>
      <c r="R6372" s="317"/>
      <c r="S6372" s="317"/>
      <c r="BA6372" s="395">
        <v>1</v>
      </c>
      <c r="BB6372" s="396" t="s">
        <v>861</v>
      </c>
      <c r="BC6372">
        <f t="shared" si="546"/>
        <v>0</v>
      </c>
      <c r="BD6372" t="str">
        <f t="shared" si="547"/>
        <v>NAoMe_initial_final_who_ps</v>
      </c>
      <c r="BE6372" s="397" t="s">
        <v>862</v>
      </c>
      <c r="BF6372" t="str">
        <f t="shared" si="548"/>
        <v>WHO PS 0</v>
      </c>
      <c r="BG6372">
        <f t="shared" si="549"/>
        <v>0</v>
      </c>
      <c r="BH6372" s="398">
        <f t="shared" si="550"/>
        <v>0</v>
      </c>
      <c r="BO6372" s="33"/>
    </row>
    <row r="6373" spans="1:67">
      <c r="A6373" s="316" t="s">
        <v>27</v>
      </c>
      <c r="E6373" s="316"/>
      <c r="F6373" s="316"/>
      <c r="G6373" s="316"/>
      <c r="H6373" s="316"/>
      <c r="I6373" s="316" t="s">
        <v>658</v>
      </c>
      <c r="J6373" s="316" t="s">
        <v>347</v>
      </c>
      <c r="K6373" s="36"/>
      <c r="L6373" s="317"/>
      <c r="M6373" s="317"/>
      <c r="N6373" s="36"/>
      <c r="O6373" s="317"/>
      <c r="P6373" s="317"/>
      <c r="Q6373" s="36"/>
      <c r="R6373" s="317"/>
      <c r="S6373" s="317"/>
      <c r="BA6373" s="395">
        <v>1</v>
      </c>
      <c r="BB6373" s="396" t="s">
        <v>861</v>
      </c>
      <c r="BC6373">
        <f t="shared" si="546"/>
        <v>0</v>
      </c>
      <c r="BD6373" t="str">
        <f t="shared" si="547"/>
        <v>NAoMe_initial_final_who_ps</v>
      </c>
      <c r="BE6373" s="397" t="s">
        <v>862</v>
      </c>
      <c r="BF6373" t="str">
        <f t="shared" si="548"/>
        <v>WHO PS 1</v>
      </c>
      <c r="BG6373">
        <f t="shared" si="549"/>
        <v>0</v>
      </c>
      <c r="BH6373" s="398">
        <f t="shared" si="550"/>
        <v>0</v>
      </c>
      <c r="BO6373" s="33"/>
    </row>
    <row r="6374" spans="1:67">
      <c r="A6374" s="316" t="s">
        <v>27</v>
      </c>
      <c r="E6374" s="316"/>
      <c r="F6374" s="316"/>
      <c r="G6374" s="316"/>
      <c r="H6374" s="316"/>
      <c r="I6374" s="316" t="s">
        <v>658</v>
      </c>
      <c r="J6374" s="316" t="s">
        <v>348</v>
      </c>
      <c r="K6374" s="36"/>
      <c r="L6374" s="317"/>
      <c r="M6374" s="317"/>
      <c r="N6374" s="36"/>
      <c r="O6374" s="317"/>
      <c r="P6374" s="317"/>
      <c r="Q6374" s="36"/>
      <c r="R6374" s="317"/>
      <c r="S6374" s="317"/>
      <c r="BA6374" s="395">
        <v>1</v>
      </c>
      <c r="BB6374" s="396" t="s">
        <v>861</v>
      </c>
      <c r="BC6374">
        <f t="shared" si="546"/>
        <v>0</v>
      </c>
      <c r="BD6374" t="str">
        <f t="shared" si="547"/>
        <v>NAoMe_initial_final_who_ps</v>
      </c>
      <c r="BE6374" s="397" t="s">
        <v>862</v>
      </c>
      <c r="BF6374" t="str">
        <f t="shared" si="548"/>
        <v>WHO PS 2</v>
      </c>
      <c r="BG6374">
        <f t="shared" si="549"/>
        <v>0</v>
      </c>
      <c r="BH6374" s="398">
        <f t="shared" si="550"/>
        <v>0</v>
      </c>
      <c r="BO6374" s="33"/>
    </row>
    <row r="6375" spans="1:67">
      <c r="A6375" s="316" t="s">
        <v>27</v>
      </c>
      <c r="E6375" s="316"/>
      <c r="F6375" s="316"/>
      <c r="G6375" s="316"/>
      <c r="H6375" s="316"/>
      <c r="I6375" s="316" t="s">
        <v>658</v>
      </c>
      <c r="J6375" s="316" t="s">
        <v>349</v>
      </c>
      <c r="K6375" s="36"/>
      <c r="L6375" s="317"/>
      <c r="M6375" s="317"/>
      <c r="N6375" s="36"/>
      <c r="O6375" s="317"/>
      <c r="P6375" s="317"/>
      <c r="Q6375" s="36"/>
      <c r="R6375" s="317"/>
      <c r="S6375" s="317"/>
      <c r="BA6375" s="395">
        <v>1</v>
      </c>
      <c r="BB6375" s="396" t="s">
        <v>861</v>
      </c>
      <c r="BC6375">
        <f t="shared" si="546"/>
        <v>0</v>
      </c>
      <c r="BD6375" t="str">
        <f t="shared" si="547"/>
        <v>NAoMe_initial_final_who_ps</v>
      </c>
      <c r="BE6375" s="397" t="s">
        <v>862</v>
      </c>
      <c r="BF6375" t="str">
        <f t="shared" si="548"/>
        <v>WHO PS 3</v>
      </c>
      <c r="BG6375">
        <f t="shared" si="549"/>
        <v>0</v>
      </c>
      <c r="BH6375" s="398">
        <f t="shared" si="550"/>
        <v>0</v>
      </c>
      <c r="BO6375" s="33"/>
    </row>
    <row r="6376" spans="1:67">
      <c r="A6376" s="316" t="s">
        <v>27</v>
      </c>
      <c r="E6376" s="316"/>
      <c r="F6376" s="316"/>
      <c r="G6376" s="316"/>
      <c r="H6376" s="316"/>
      <c r="I6376" s="316" t="s">
        <v>658</v>
      </c>
      <c r="J6376" s="316" t="s">
        <v>350</v>
      </c>
      <c r="K6376" s="36"/>
      <c r="L6376" s="317"/>
      <c r="M6376" s="317"/>
      <c r="N6376" s="36"/>
      <c r="O6376" s="317"/>
      <c r="P6376" s="317"/>
      <c r="Q6376" s="36"/>
      <c r="R6376" s="317"/>
      <c r="S6376" s="317"/>
      <c r="BA6376" s="395">
        <v>1</v>
      </c>
      <c r="BB6376" s="396" t="s">
        <v>861</v>
      </c>
      <c r="BC6376">
        <f t="shared" si="546"/>
        <v>0</v>
      </c>
      <c r="BD6376" t="str">
        <f t="shared" si="547"/>
        <v>NAoMe_initial_final_who_ps</v>
      </c>
      <c r="BE6376" s="397" t="s">
        <v>862</v>
      </c>
      <c r="BF6376" t="str">
        <f t="shared" si="548"/>
        <v>WHO PS 4</v>
      </c>
      <c r="BG6376">
        <f t="shared" si="549"/>
        <v>0</v>
      </c>
      <c r="BH6376" s="398">
        <f t="shared" si="550"/>
        <v>0</v>
      </c>
      <c r="BO6376" s="33"/>
    </row>
    <row r="6377" spans="1:67">
      <c r="A6377" s="316" t="s">
        <v>27</v>
      </c>
      <c r="E6377" s="316"/>
      <c r="F6377" s="316"/>
      <c r="G6377" s="316"/>
      <c r="H6377" s="316"/>
      <c r="I6377" s="316" t="s">
        <v>658</v>
      </c>
      <c r="J6377" s="316" t="s">
        <v>346</v>
      </c>
      <c r="K6377" s="36"/>
      <c r="L6377" s="317"/>
      <c r="M6377" s="317"/>
      <c r="N6377" s="36"/>
      <c r="O6377" s="317"/>
      <c r="P6377" s="317"/>
      <c r="Q6377" s="36"/>
      <c r="R6377" s="317"/>
      <c r="S6377" s="317"/>
      <c r="BA6377" s="395">
        <v>1</v>
      </c>
      <c r="BB6377" s="396" t="s">
        <v>861</v>
      </c>
      <c r="BC6377">
        <f t="shared" si="546"/>
        <v>0</v>
      </c>
      <c r="BD6377" t="str">
        <f t="shared" si="547"/>
        <v>NAoMe_initial_final_who_ps</v>
      </c>
      <c r="BE6377" s="397" t="s">
        <v>862</v>
      </c>
      <c r="BF6377" t="str">
        <f t="shared" si="548"/>
        <v>WHO PS 0</v>
      </c>
      <c r="BG6377">
        <f t="shared" si="549"/>
        <v>0</v>
      </c>
      <c r="BH6377" s="398">
        <f t="shared" si="550"/>
        <v>0</v>
      </c>
      <c r="BO6377" s="33"/>
    </row>
    <row r="6378" spans="1:67">
      <c r="A6378" s="316" t="s">
        <v>27</v>
      </c>
      <c r="E6378" s="316"/>
      <c r="F6378" s="316"/>
      <c r="G6378" s="316"/>
      <c r="H6378" s="316"/>
      <c r="I6378" s="316" t="s">
        <v>658</v>
      </c>
      <c r="J6378" s="316" t="s">
        <v>347</v>
      </c>
      <c r="K6378" s="36"/>
      <c r="L6378" s="317"/>
      <c r="M6378" s="317"/>
      <c r="N6378" s="36"/>
      <c r="O6378" s="317"/>
      <c r="P6378" s="317"/>
      <c r="Q6378" s="36"/>
      <c r="R6378" s="317"/>
      <c r="S6378" s="317"/>
      <c r="BA6378" s="395">
        <v>1</v>
      </c>
      <c r="BB6378" s="396" t="s">
        <v>861</v>
      </c>
      <c r="BC6378">
        <f t="shared" si="546"/>
        <v>0</v>
      </c>
      <c r="BD6378" t="str">
        <f t="shared" si="547"/>
        <v>NAoMe_initial_final_who_ps</v>
      </c>
      <c r="BE6378" s="397" t="s">
        <v>862</v>
      </c>
      <c r="BF6378" t="str">
        <f t="shared" si="548"/>
        <v>WHO PS 1</v>
      </c>
      <c r="BG6378">
        <f t="shared" si="549"/>
        <v>0</v>
      </c>
      <c r="BH6378" s="398">
        <f t="shared" si="550"/>
        <v>0</v>
      </c>
      <c r="BO6378" s="33"/>
    </row>
    <row r="6379" spans="1:67">
      <c r="A6379" s="316" t="s">
        <v>27</v>
      </c>
      <c r="E6379" s="316"/>
      <c r="F6379" s="316"/>
      <c r="G6379" s="316"/>
      <c r="H6379" s="316"/>
      <c r="I6379" s="316" t="s">
        <v>658</v>
      </c>
      <c r="J6379" s="316" t="s">
        <v>348</v>
      </c>
      <c r="K6379" s="36"/>
      <c r="L6379" s="317"/>
      <c r="M6379" s="317"/>
      <c r="N6379" s="36"/>
      <c r="O6379" s="317"/>
      <c r="P6379" s="317"/>
      <c r="Q6379" s="36"/>
      <c r="R6379" s="317"/>
      <c r="S6379" s="317"/>
      <c r="BA6379" s="395">
        <v>1</v>
      </c>
      <c r="BB6379" s="396" t="s">
        <v>861</v>
      </c>
      <c r="BC6379">
        <f t="shared" si="546"/>
        <v>0</v>
      </c>
      <c r="BD6379" t="str">
        <f t="shared" si="547"/>
        <v>NAoMe_initial_final_who_ps</v>
      </c>
      <c r="BE6379" s="397" t="s">
        <v>862</v>
      </c>
      <c r="BF6379" t="str">
        <f t="shared" si="548"/>
        <v>WHO PS 2</v>
      </c>
      <c r="BG6379">
        <f t="shared" si="549"/>
        <v>0</v>
      </c>
      <c r="BH6379" s="398">
        <f t="shared" si="550"/>
        <v>0</v>
      </c>
      <c r="BO6379" s="33"/>
    </row>
    <row r="6380" spans="1:67">
      <c r="A6380" s="316" t="s">
        <v>27</v>
      </c>
      <c r="E6380" s="316"/>
      <c r="F6380" s="316"/>
      <c r="G6380" s="316"/>
      <c r="H6380" s="316"/>
      <c r="I6380" s="316" t="s">
        <v>658</v>
      </c>
      <c r="J6380" s="316" t="s">
        <v>349</v>
      </c>
      <c r="K6380" s="36"/>
      <c r="L6380" s="317"/>
      <c r="M6380" s="317"/>
      <c r="N6380" s="36"/>
      <c r="O6380" s="317"/>
      <c r="P6380" s="317"/>
      <c r="Q6380" s="36"/>
      <c r="R6380" s="317"/>
      <c r="S6380" s="317"/>
      <c r="BA6380" s="395">
        <v>1</v>
      </c>
      <c r="BB6380" s="396" t="s">
        <v>861</v>
      </c>
      <c r="BC6380">
        <f t="shared" si="546"/>
        <v>0</v>
      </c>
      <c r="BD6380" t="str">
        <f t="shared" si="547"/>
        <v>NAoMe_initial_final_who_ps</v>
      </c>
      <c r="BE6380" s="397" t="s">
        <v>862</v>
      </c>
      <c r="BF6380" t="str">
        <f t="shared" si="548"/>
        <v>WHO PS 3</v>
      </c>
      <c r="BG6380">
        <f t="shared" si="549"/>
        <v>0</v>
      </c>
      <c r="BH6380" s="398">
        <f t="shared" si="550"/>
        <v>0</v>
      </c>
      <c r="BO6380" s="33"/>
    </row>
    <row r="6381" spans="1:67">
      <c r="A6381" s="316" t="s">
        <v>27</v>
      </c>
      <c r="E6381" s="316"/>
      <c r="F6381" s="316"/>
      <c r="G6381" s="316"/>
      <c r="H6381" s="316"/>
      <c r="I6381" s="316" t="s">
        <v>658</v>
      </c>
      <c r="J6381" s="316" t="s">
        <v>350</v>
      </c>
      <c r="K6381" s="36"/>
      <c r="L6381" s="317"/>
      <c r="M6381" s="317"/>
      <c r="N6381" s="36"/>
      <c r="O6381" s="317"/>
      <c r="P6381" s="317"/>
      <c r="Q6381" s="36"/>
      <c r="R6381" s="317"/>
      <c r="S6381" s="317"/>
      <c r="BA6381" s="395">
        <v>1</v>
      </c>
      <c r="BB6381" s="396" t="s">
        <v>861</v>
      </c>
      <c r="BC6381">
        <f t="shared" si="546"/>
        <v>0</v>
      </c>
      <c r="BD6381" t="str">
        <f t="shared" si="547"/>
        <v>NAoMe_initial_final_who_ps</v>
      </c>
      <c r="BE6381" s="397" t="s">
        <v>862</v>
      </c>
      <c r="BF6381" t="str">
        <f t="shared" si="548"/>
        <v>WHO PS 4</v>
      </c>
      <c r="BG6381">
        <f t="shared" si="549"/>
        <v>0</v>
      </c>
      <c r="BH6381" s="398">
        <f t="shared" si="550"/>
        <v>0</v>
      </c>
      <c r="BO6381" s="33"/>
    </row>
    <row r="6382" spans="1:67">
      <c r="A6382" s="316" t="s">
        <v>27</v>
      </c>
      <c r="E6382" s="316"/>
      <c r="F6382" s="316"/>
      <c r="G6382" s="316"/>
      <c r="H6382" s="316"/>
      <c r="I6382" s="316" t="s">
        <v>658</v>
      </c>
      <c r="J6382" s="316" t="s">
        <v>346</v>
      </c>
      <c r="K6382" s="36"/>
      <c r="L6382" s="317"/>
      <c r="M6382" s="317"/>
      <c r="N6382" s="36"/>
      <c r="O6382" s="317"/>
      <c r="P6382" s="317"/>
      <c r="Q6382" s="36"/>
      <c r="R6382" s="317"/>
      <c r="S6382" s="317"/>
      <c r="BA6382" s="395">
        <v>1</v>
      </c>
      <c r="BB6382" s="396" t="s">
        <v>861</v>
      </c>
      <c r="BC6382">
        <f t="shared" si="546"/>
        <v>0</v>
      </c>
      <c r="BD6382" t="str">
        <f t="shared" si="547"/>
        <v>NAoMe_initial_final_who_ps</v>
      </c>
      <c r="BE6382" s="397" t="s">
        <v>862</v>
      </c>
      <c r="BF6382" t="str">
        <f t="shared" si="548"/>
        <v>WHO PS 0</v>
      </c>
      <c r="BG6382">
        <f t="shared" si="549"/>
        <v>0</v>
      </c>
      <c r="BH6382" s="398">
        <f t="shared" si="550"/>
        <v>0</v>
      </c>
      <c r="BO6382" s="33"/>
    </row>
    <row r="6383" spans="1:67">
      <c r="A6383" s="316" t="s">
        <v>27</v>
      </c>
      <c r="E6383" s="316"/>
      <c r="F6383" s="316"/>
      <c r="G6383" s="316"/>
      <c r="H6383" s="316"/>
      <c r="I6383" s="316" t="s">
        <v>658</v>
      </c>
      <c r="J6383" s="316" t="s">
        <v>347</v>
      </c>
      <c r="K6383" s="36"/>
      <c r="L6383" s="317"/>
      <c r="M6383" s="317"/>
      <c r="N6383" s="36"/>
      <c r="O6383" s="317"/>
      <c r="P6383" s="317"/>
      <c r="Q6383" s="36"/>
      <c r="R6383" s="317"/>
      <c r="S6383" s="317"/>
      <c r="BA6383" s="395">
        <v>1</v>
      </c>
      <c r="BB6383" s="396" t="s">
        <v>861</v>
      </c>
      <c r="BC6383">
        <f t="shared" si="546"/>
        <v>0</v>
      </c>
      <c r="BD6383" t="str">
        <f t="shared" si="547"/>
        <v>NAoMe_initial_final_who_ps</v>
      </c>
      <c r="BE6383" s="397" t="s">
        <v>862</v>
      </c>
      <c r="BF6383" t="str">
        <f t="shared" si="548"/>
        <v>WHO PS 1</v>
      </c>
      <c r="BG6383">
        <f t="shared" si="549"/>
        <v>0</v>
      </c>
      <c r="BH6383" s="398">
        <f t="shared" si="550"/>
        <v>0</v>
      </c>
      <c r="BO6383" s="33"/>
    </row>
    <row r="6384" spans="1:67">
      <c r="A6384" s="316" t="s">
        <v>27</v>
      </c>
      <c r="E6384" s="316"/>
      <c r="F6384" s="316"/>
      <c r="G6384" s="316"/>
      <c r="H6384" s="316"/>
      <c r="I6384" s="316" t="s">
        <v>658</v>
      </c>
      <c r="J6384" s="316" t="s">
        <v>348</v>
      </c>
      <c r="K6384" s="36"/>
      <c r="L6384" s="317"/>
      <c r="M6384" s="317"/>
      <c r="N6384" s="36"/>
      <c r="O6384" s="317"/>
      <c r="P6384" s="317"/>
      <c r="Q6384" s="36"/>
      <c r="R6384" s="317"/>
      <c r="S6384" s="317"/>
      <c r="BA6384" s="395">
        <v>1</v>
      </c>
      <c r="BB6384" s="396" t="s">
        <v>861</v>
      </c>
      <c r="BC6384">
        <f t="shared" si="546"/>
        <v>0</v>
      </c>
      <c r="BD6384" t="str">
        <f t="shared" si="547"/>
        <v>NAoMe_initial_final_who_ps</v>
      </c>
      <c r="BE6384" s="397" t="s">
        <v>862</v>
      </c>
      <c r="BF6384" t="str">
        <f t="shared" si="548"/>
        <v>WHO PS 2</v>
      </c>
      <c r="BG6384">
        <f t="shared" si="549"/>
        <v>0</v>
      </c>
      <c r="BH6384" s="398">
        <f t="shared" si="550"/>
        <v>0</v>
      </c>
      <c r="BO6384" s="33"/>
    </row>
    <row r="6385" spans="1:67">
      <c r="A6385" s="316" t="s">
        <v>27</v>
      </c>
      <c r="E6385" s="316"/>
      <c r="F6385" s="316"/>
      <c r="G6385" s="316"/>
      <c r="H6385" s="316"/>
      <c r="I6385" s="316" t="s">
        <v>658</v>
      </c>
      <c r="J6385" s="316" t="s">
        <v>349</v>
      </c>
      <c r="K6385" s="36"/>
      <c r="L6385" s="317"/>
      <c r="M6385" s="317"/>
      <c r="N6385" s="36"/>
      <c r="O6385" s="317"/>
      <c r="P6385" s="317"/>
      <c r="Q6385" s="36"/>
      <c r="R6385" s="317"/>
      <c r="S6385" s="317"/>
      <c r="BA6385" s="395">
        <v>1</v>
      </c>
      <c r="BB6385" s="396" t="s">
        <v>861</v>
      </c>
      <c r="BC6385">
        <f t="shared" si="546"/>
        <v>0</v>
      </c>
      <c r="BD6385" t="str">
        <f t="shared" si="547"/>
        <v>NAoMe_initial_final_who_ps</v>
      </c>
      <c r="BE6385" s="397" t="s">
        <v>862</v>
      </c>
      <c r="BF6385" t="str">
        <f t="shared" si="548"/>
        <v>WHO PS 3</v>
      </c>
      <c r="BG6385">
        <f t="shared" si="549"/>
        <v>0</v>
      </c>
      <c r="BH6385" s="398">
        <f t="shared" si="550"/>
        <v>0</v>
      </c>
      <c r="BO6385" s="33"/>
    </row>
    <row r="6386" spans="1:67">
      <c r="A6386" s="316" t="s">
        <v>27</v>
      </c>
      <c r="E6386" s="316"/>
      <c r="F6386" s="316"/>
      <c r="G6386" s="316"/>
      <c r="H6386" s="316"/>
      <c r="I6386" s="316" t="s">
        <v>658</v>
      </c>
      <c r="J6386" s="316" t="s">
        <v>350</v>
      </c>
      <c r="K6386" s="36"/>
      <c r="L6386" s="317"/>
      <c r="M6386" s="317"/>
      <c r="N6386" s="36"/>
      <c r="O6386" s="317"/>
      <c r="P6386" s="317"/>
      <c r="Q6386" s="36"/>
      <c r="R6386" s="317"/>
      <c r="S6386" s="317"/>
      <c r="BA6386" s="395">
        <v>1</v>
      </c>
      <c r="BB6386" s="396" t="s">
        <v>861</v>
      </c>
      <c r="BC6386">
        <f t="shared" si="546"/>
        <v>0</v>
      </c>
      <c r="BD6386" t="str">
        <f t="shared" si="547"/>
        <v>NAoMe_initial_final_who_ps</v>
      </c>
      <c r="BE6386" s="397" t="s">
        <v>862</v>
      </c>
      <c r="BF6386" t="str">
        <f t="shared" si="548"/>
        <v>WHO PS 4</v>
      </c>
      <c r="BG6386">
        <f t="shared" si="549"/>
        <v>0</v>
      </c>
      <c r="BH6386" s="398">
        <f t="shared" si="550"/>
        <v>0</v>
      </c>
      <c r="BO6386" s="33"/>
    </row>
    <row r="6387" spans="1:67">
      <c r="A6387" s="316" t="s">
        <v>27</v>
      </c>
      <c r="E6387" s="316"/>
      <c r="F6387" s="316"/>
      <c r="G6387" s="316"/>
      <c r="H6387" s="316"/>
      <c r="I6387" s="316" t="s">
        <v>658</v>
      </c>
      <c r="J6387" s="316" t="s">
        <v>346</v>
      </c>
      <c r="K6387" s="36"/>
      <c r="L6387" s="317"/>
      <c r="M6387" s="317"/>
      <c r="N6387" s="36"/>
      <c r="O6387" s="317"/>
      <c r="P6387" s="317"/>
      <c r="Q6387" s="36"/>
      <c r="R6387" s="317"/>
      <c r="S6387" s="317"/>
      <c r="BA6387" s="395">
        <v>1</v>
      </c>
      <c r="BB6387" s="396" t="s">
        <v>861</v>
      </c>
      <c r="BC6387">
        <f t="shared" si="546"/>
        <v>0</v>
      </c>
      <c r="BD6387" t="str">
        <f t="shared" si="547"/>
        <v>NAoMe_initial_final_who_ps</v>
      </c>
      <c r="BE6387" s="397" t="s">
        <v>862</v>
      </c>
      <c r="BF6387" t="str">
        <f t="shared" si="548"/>
        <v>WHO PS 0</v>
      </c>
      <c r="BG6387">
        <f t="shared" si="549"/>
        <v>0</v>
      </c>
      <c r="BH6387" s="398">
        <f t="shared" si="550"/>
        <v>0</v>
      </c>
      <c r="BO6387" s="33"/>
    </row>
    <row r="6388" spans="1:67">
      <c r="A6388" s="316" t="s">
        <v>27</v>
      </c>
      <c r="E6388" s="316"/>
      <c r="F6388" s="316"/>
      <c r="G6388" s="316"/>
      <c r="H6388" s="316"/>
      <c r="I6388" s="316" t="s">
        <v>658</v>
      </c>
      <c r="J6388" s="316" t="s">
        <v>347</v>
      </c>
      <c r="K6388" s="36"/>
      <c r="L6388" s="317"/>
      <c r="M6388" s="317"/>
      <c r="N6388" s="36"/>
      <c r="O6388" s="317"/>
      <c r="P6388" s="317"/>
      <c r="Q6388" s="36"/>
      <c r="R6388" s="317"/>
      <c r="S6388" s="317"/>
      <c r="BA6388" s="395">
        <v>1</v>
      </c>
      <c r="BB6388" s="396" t="s">
        <v>861</v>
      </c>
      <c r="BC6388">
        <f t="shared" si="546"/>
        <v>0</v>
      </c>
      <c r="BD6388" t="str">
        <f t="shared" si="547"/>
        <v>NAoMe_initial_final_who_ps</v>
      </c>
      <c r="BE6388" s="397" t="s">
        <v>862</v>
      </c>
      <c r="BF6388" t="str">
        <f t="shared" si="548"/>
        <v>WHO PS 1</v>
      </c>
      <c r="BG6388">
        <f t="shared" si="549"/>
        <v>0</v>
      </c>
      <c r="BH6388" s="398">
        <f t="shared" si="550"/>
        <v>0</v>
      </c>
      <c r="BO6388" s="33"/>
    </row>
    <row r="6389" spans="1:67">
      <c r="A6389" s="316" t="s">
        <v>27</v>
      </c>
      <c r="E6389" s="316"/>
      <c r="F6389" s="316"/>
      <c r="G6389" s="316"/>
      <c r="H6389" s="316"/>
      <c r="I6389" s="316" t="s">
        <v>658</v>
      </c>
      <c r="J6389" s="316" t="s">
        <v>348</v>
      </c>
      <c r="K6389" s="36"/>
      <c r="L6389" s="317"/>
      <c r="M6389" s="317"/>
      <c r="N6389" s="36"/>
      <c r="O6389" s="317"/>
      <c r="P6389" s="317"/>
      <c r="Q6389" s="36"/>
      <c r="R6389" s="317"/>
      <c r="S6389" s="317"/>
      <c r="BA6389" s="395">
        <v>1</v>
      </c>
      <c r="BB6389" s="396" t="s">
        <v>861</v>
      </c>
      <c r="BC6389">
        <f t="shared" si="546"/>
        <v>0</v>
      </c>
      <c r="BD6389" t="str">
        <f t="shared" si="547"/>
        <v>NAoMe_initial_final_who_ps</v>
      </c>
      <c r="BE6389" s="397" t="s">
        <v>862</v>
      </c>
      <c r="BF6389" t="str">
        <f t="shared" si="548"/>
        <v>WHO PS 2</v>
      </c>
      <c r="BG6389">
        <f t="shared" si="549"/>
        <v>0</v>
      </c>
      <c r="BH6389" s="398">
        <f t="shared" si="550"/>
        <v>0</v>
      </c>
      <c r="BO6389" s="33"/>
    </row>
    <row r="6390" spans="1:67">
      <c r="A6390" s="316" t="s">
        <v>27</v>
      </c>
      <c r="E6390" s="316"/>
      <c r="F6390" s="316"/>
      <c r="G6390" s="316"/>
      <c r="H6390" s="316"/>
      <c r="I6390" s="316" t="s">
        <v>658</v>
      </c>
      <c r="J6390" s="316" t="s">
        <v>349</v>
      </c>
      <c r="K6390" s="36"/>
      <c r="L6390" s="317"/>
      <c r="M6390" s="317"/>
      <c r="N6390" s="36"/>
      <c r="O6390" s="317"/>
      <c r="P6390" s="317"/>
      <c r="Q6390" s="36"/>
      <c r="R6390" s="317"/>
      <c r="S6390" s="317"/>
      <c r="BA6390" s="395">
        <v>1</v>
      </c>
      <c r="BB6390" s="396" t="s">
        <v>861</v>
      </c>
      <c r="BC6390">
        <f t="shared" si="546"/>
        <v>0</v>
      </c>
      <c r="BD6390" t="str">
        <f t="shared" si="547"/>
        <v>NAoMe_initial_final_who_ps</v>
      </c>
      <c r="BE6390" s="397" t="s">
        <v>862</v>
      </c>
      <c r="BF6390" t="str">
        <f t="shared" si="548"/>
        <v>WHO PS 3</v>
      </c>
      <c r="BG6390">
        <f t="shared" si="549"/>
        <v>0</v>
      </c>
      <c r="BH6390" s="398">
        <f t="shared" si="550"/>
        <v>0</v>
      </c>
      <c r="BO6390" s="33"/>
    </row>
    <row r="6391" spans="1:67">
      <c r="A6391" s="316" t="s">
        <v>27</v>
      </c>
      <c r="E6391" s="316"/>
      <c r="F6391" s="316"/>
      <c r="G6391" s="316"/>
      <c r="H6391" s="316"/>
      <c r="I6391" s="316" t="s">
        <v>658</v>
      </c>
      <c r="J6391" s="316" t="s">
        <v>350</v>
      </c>
      <c r="K6391" s="36"/>
      <c r="L6391" s="317"/>
      <c r="M6391" s="317"/>
      <c r="N6391" s="36"/>
      <c r="O6391" s="317"/>
      <c r="P6391" s="317"/>
      <c r="Q6391" s="36"/>
      <c r="R6391" s="317"/>
      <c r="S6391" s="317"/>
      <c r="BA6391" s="395">
        <v>1</v>
      </c>
      <c r="BB6391" s="396" t="s">
        <v>861</v>
      </c>
      <c r="BC6391">
        <f t="shared" si="546"/>
        <v>0</v>
      </c>
      <c r="BD6391" t="str">
        <f t="shared" si="547"/>
        <v>NAoMe_initial_final_who_ps</v>
      </c>
      <c r="BE6391" s="397" t="s">
        <v>862</v>
      </c>
      <c r="BF6391" t="str">
        <f t="shared" si="548"/>
        <v>WHO PS 4</v>
      </c>
      <c r="BG6391">
        <f t="shared" si="549"/>
        <v>0</v>
      </c>
      <c r="BH6391" s="398">
        <f t="shared" si="550"/>
        <v>0</v>
      </c>
      <c r="BO6391" s="33"/>
    </row>
    <row r="6392" spans="1:67">
      <c r="A6392" s="316" t="s">
        <v>27</v>
      </c>
      <c r="E6392" s="316"/>
      <c r="F6392" s="316"/>
      <c r="G6392" s="316"/>
      <c r="H6392" s="316"/>
      <c r="I6392" s="316" t="s">
        <v>658</v>
      </c>
      <c r="J6392" s="316" t="s">
        <v>346</v>
      </c>
      <c r="K6392" s="36"/>
      <c r="L6392" s="317"/>
      <c r="M6392" s="317"/>
      <c r="N6392" s="36"/>
      <c r="O6392" s="317"/>
      <c r="P6392" s="317"/>
      <c r="Q6392" s="36"/>
      <c r="R6392" s="317"/>
      <c r="S6392" s="317"/>
      <c r="BA6392" s="395">
        <v>1</v>
      </c>
      <c r="BB6392" s="396" t="s">
        <v>861</v>
      </c>
      <c r="BC6392">
        <f t="shared" si="546"/>
        <v>0</v>
      </c>
      <c r="BD6392" t="str">
        <f t="shared" si="547"/>
        <v>NAoMe_initial_final_who_ps</v>
      </c>
      <c r="BE6392" s="397" t="s">
        <v>862</v>
      </c>
      <c r="BF6392" t="str">
        <f t="shared" si="548"/>
        <v>WHO PS 0</v>
      </c>
      <c r="BG6392">
        <f t="shared" si="549"/>
        <v>0</v>
      </c>
      <c r="BH6392" s="398">
        <f t="shared" si="550"/>
        <v>0</v>
      </c>
      <c r="BO6392" s="33"/>
    </row>
    <row r="6393" spans="1:67">
      <c r="A6393" s="316" t="s">
        <v>27</v>
      </c>
      <c r="E6393" s="316"/>
      <c r="F6393" s="316"/>
      <c r="G6393" s="316"/>
      <c r="H6393" s="316"/>
      <c r="I6393" s="316" t="s">
        <v>658</v>
      </c>
      <c r="J6393" s="316" t="s">
        <v>347</v>
      </c>
      <c r="K6393" s="36"/>
      <c r="L6393" s="317"/>
      <c r="M6393" s="317"/>
      <c r="N6393" s="36"/>
      <c r="O6393" s="317"/>
      <c r="P6393" s="317"/>
      <c r="Q6393" s="36"/>
      <c r="R6393" s="317"/>
      <c r="S6393" s="317"/>
      <c r="BA6393" s="395">
        <v>1</v>
      </c>
      <c r="BB6393" s="396" t="s">
        <v>861</v>
      </c>
      <c r="BC6393">
        <f t="shared" si="546"/>
        <v>0</v>
      </c>
      <c r="BD6393" t="str">
        <f t="shared" si="547"/>
        <v>NAoMe_initial_final_who_ps</v>
      </c>
      <c r="BE6393" s="397" t="s">
        <v>862</v>
      </c>
      <c r="BF6393" t="str">
        <f t="shared" si="548"/>
        <v>WHO PS 1</v>
      </c>
      <c r="BG6393">
        <f t="shared" si="549"/>
        <v>0</v>
      </c>
      <c r="BH6393" s="398">
        <f t="shared" si="550"/>
        <v>0</v>
      </c>
      <c r="BO6393" s="33"/>
    </row>
    <row r="6394" spans="1:67">
      <c r="A6394" s="316" t="s">
        <v>27</v>
      </c>
      <c r="E6394" s="316"/>
      <c r="F6394" s="316"/>
      <c r="G6394" s="316"/>
      <c r="H6394" s="316"/>
      <c r="I6394" s="316" t="s">
        <v>658</v>
      </c>
      <c r="J6394" s="316" t="s">
        <v>348</v>
      </c>
      <c r="K6394" s="36"/>
      <c r="L6394" s="317"/>
      <c r="M6394" s="317"/>
      <c r="N6394" s="36"/>
      <c r="O6394" s="317"/>
      <c r="P6394" s="317"/>
      <c r="Q6394" s="36"/>
      <c r="R6394" s="317"/>
      <c r="S6394" s="317"/>
      <c r="BA6394" s="395">
        <v>1</v>
      </c>
      <c r="BB6394" s="396" t="s">
        <v>861</v>
      </c>
      <c r="BC6394">
        <f t="shared" si="546"/>
        <v>0</v>
      </c>
      <c r="BD6394" t="str">
        <f t="shared" si="547"/>
        <v>NAoMe_initial_final_who_ps</v>
      </c>
      <c r="BE6394" s="397" t="s">
        <v>862</v>
      </c>
      <c r="BF6394" t="str">
        <f t="shared" si="548"/>
        <v>WHO PS 2</v>
      </c>
      <c r="BG6394">
        <f t="shared" si="549"/>
        <v>0</v>
      </c>
      <c r="BH6394" s="398">
        <f t="shared" si="550"/>
        <v>0</v>
      </c>
      <c r="BO6394" s="33"/>
    </row>
    <row r="6395" spans="1:67">
      <c r="A6395" s="316" t="s">
        <v>27</v>
      </c>
      <c r="E6395" s="316"/>
      <c r="F6395" s="316"/>
      <c r="G6395" s="316"/>
      <c r="H6395" s="316"/>
      <c r="I6395" s="316" t="s">
        <v>658</v>
      </c>
      <c r="J6395" s="316" t="s">
        <v>349</v>
      </c>
      <c r="K6395" s="36"/>
      <c r="L6395" s="317"/>
      <c r="M6395" s="317"/>
      <c r="N6395" s="36"/>
      <c r="O6395" s="317"/>
      <c r="P6395" s="317"/>
      <c r="Q6395" s="36"/>
      <c r="R6395" s="317"/>
      <c r="S6395" s="317"/>
      <c r="BA6395" s="395">
        <v>1</v>
      </c>
      <c r="BB6395" s="396" t="s">
        <v>861</v>
      </c>
      <c r="BC6395">
        <f t="shared" si="546"/>
        <v>0</v>
      </c>
      <c r="BD6395" t="str">
        <f t="shared" si="547"/>
        <v>NAoMe_initial_final_who_ps</v>
      </c>
      <c r="BE6395" s="397" t="s">
        <v>862</v>
      </c>
      <c r="BF6395" t="str">
        <f t="shared" si="548"/>
        <v>WHO PS 3</v>
      </c>
      <c r="BG6395">
        <f t="shared" si="549"/>
        <v>0</v>
      </c>
      <c r="BH6395" s="398">
        <f t="shared" si="550"/>
        <v>0</v>
      </c>
      <c r="BO6395" s="33"/>
    </row>
    <row r="6396" spans="1:67">
      <c r="A6396" s="316" t="s">
        <v>27</v>
      </c>
      <c r="E6396" s="316"/>
      <c r="F6396" s="316"/>
      <c r="G6396" s="316"/>
      <c r="H6396" s="316"/>
      <c r="I6396" s="316" t="s">
        <v>658</v>
      </c>
      <c r="J6396" s="316" t="s">
        <v>350</v>
      </c>
      <c r="K6396" s="36"/>
      <c r="L6396" s="317"/>
      <c r="M6396" s="317"/>
      <c r="N6396" s="36"/>
      <c r="O6396" s="317"/>
      <c r="P6396" s="317"/>
      <c r="Q6396" s="36"/>
      <c r="R6396" s="317"/>
      <c r="S6396" s="317"/>
      <c r="BA6396" s="395">
        <v>1</v>
      </c>
      <c r="BB6396" s="396" t="s">
        <v>861</v>
      </c>
      <c r="BC6396">
        <f t="shared" si="546"/>
        <v>0</v>
      </c>
      <c r="BD6396" t="str">
        <f t="shared" si="547"/>
        <v>NAoMe_initial_final_who_ps</v>
      </c>
      <c r="BE6396" s="397" t="s">
        <v>862</v>
      </c>
      <c r="BF6396" t="str">
        <f t="shared" si="548"/>
        <v>WHO PS 4</v>
      </c>
      <c r="BG6396">
        <f t="shared" si="549"/>
        <v>0</v>
      </c>
      <c r="BH6396" s="398">
        <f t="shared" si="550"/>
        <v>0</v>
      </c>
      <c r="BO6396" s="33"/>
    </row>
    <row r="6397" spans="1:67">
      <c r="A6397" s="316" t="s">
        <v>27</v>
      </c>
      <c r="E6397" s="316"/>
      <c r="F6397" s="316"/>
      <c r="G6397" s="316"/>
      <c r="H6397" s="316"/>
      <c r="I6397" s="316" t="s">
        <v>658</v>
      </c>
      <c r="J6397" s="316" t="s">
        <v>346</v>
      </c>
      <c r="K6397" s="36"/>
      <c r="L6397" s="317"/>
      <c r="M6397" s="317"/>
      <c r="N6397" s="36"/>
      <c r="O6397" s="317"/>
      <c r="P6397" s="317"/>
      <c r="Q6397" s="36"/>
      <c r="R6397" s="317"/>
      <c r="S6397" s="317"/>
      <c r="BA6397" s="395">
        <v>1</v>
      </c>
      <c r="BB6397" s="396" t="s">
        <v>861</v>
      </c>
      <c r="BC6397">
        <f t="shared" si="546"/>
        <v>0</v>
      </c>
      <c r="BD6397" t="str">
        <f t="shared" si="547"/>
        <v>NAoMe_initial_final_who_ps</v>
      </c>
      <c r="BE6397" s="397" t="s">
        <v>862</v>
      </c>
      <c r="BF6397" t="str">
        <f t="shared" si="548"/>
        <v>WHO PS 0</v>
      </c>
      <c r="BG6397">
        <f t="shared" si="549"/>
        <v>0</v>
      </c>
      <c r="BH6397" s="398">
        <f t="shared" si="550"/>
        <v>0</v>
      </c>
      <c r="BO6397" s="33"/>
    </row>
    <row r="6398" spans="1:67">
      <c r="A6398" s="316" t="s">
        <v>27</v>
      </c>
      <c r="E6398" s="316"/>
      <c r="F6398" s="316"/>
      <c r="G6398" s="316"/>
      <c r="H6398" s="316"/>
      <c r="I6398" s="316" t="s">
        <v>658</v>
      </c>
      <c r="J6398" s="316" t="s">
        <v>347</v>
      </c>
      <c r="K6398" s="36"/>
      <c r="L6398" s="317"/>
      <c r="M6398" s="317"/>
      <c r="N6398" s="36"/>
      <c r="O6398" s="317"/>
      <c r="P6398" s="317"/>
      <c r="Q6398" s="36"/>
      <c r="R6398" s="317"/>
      <c r="S6398" s="317"/>
      <c r="BA6398" s="395">
        <v>1</v>
      </c>
      <c r="BB6398" s="396" t="s">
        <v>861</v>
      </c>
      <c r="BC6398">
        <f t="shared" si="546"/>
        <v>0</v>
      </c>
      <c r="BD6398" t="str">
        <f t="shared" si="547"/>
        <v>NAoMe_initial_final_who_ps</v>
      </c>
      <c r="BE6398" s="397" t="s">
        <v>862</v>
      </c>
      <c r="BF6398" t="str">
        <f t="shared" si="548"/>
        <v>WHO PS 1</v>
      </c>
      <c r="BG6398">
        <f t="shared" si="549"/>
        <v>0</v>
      </c>
      <c r="BH6398" s="398">
        <f t="shared" si="550"/>
        <v>0</v>
      </c>
      <c r="BO6398" s="33"/>
    </row>
    <row r="6399" spans="1:67">
      <c r="A6399" s="316" t="s">
        <v>27</v>
      </c>
      <c r="E6399" s="316"/>
      <c r="F6399" s="316"/>
      <c r="G6399" s="316"/>
      <c r="H6399" s="316"/>
      <c r="I6399" s="316" t="s">
        <v>658</v>
      </c>
      <c r="J6399" s="316" t="s">
        <v>348</v>
      </c>
      <c r="K6399" s="36"/>
      <c r="L6399" s="317"/>
      <c r="M6399" s="317"/>
      <c r="N6399" s="36"/>
      <c r="O6399" s="317"/>
      <c r="P6399" s="317"/>
      <c r="Q6399" s="36"/>
      <c r="R6399" s="317"/>
      <c r="S6399" s="317"/>
      <c r="BA6399" s="395">
        <v>1</v>
      </c>
      <c r="BB6399" s="396" t="s">
        <v>861</v>
      </c>
      <c r="BC6399">
        <f t="shared" si="546"/>
        <v>0</v>
      </c>
      <c r="BD6399" t="str">
        <f t="shared" si="547"/>
        <v>NAoMe_initial_final_who_ps</v>
      </c>
      <c r="BE6399" s="397" t="s">
        <v>862</v>
      </c>
      <c r="BF6399" t="str">
        <f t="shared" si="548"/>
        <v>WHO PS 2</v>
      </c>
      <c r="BG6399">
        <f t="shared" si="549"/>
        <v>0</v>
      </c>
      <c r="BH6399" s="398">
        <f t="shared" si="550"/>
        <v>0</v>
      </c>
      <c r="BO6399" s="33"/>
    </row>
    <row r="6400" spans="1:67">
      <c r="A6400" s="316" t="s">
        <v>27</v>
      </c>
      <c r="E6400" s="316"/>
      <c r="F6400" s="316"/>
      <c r="G6400" s="316"/>
      <c r="H6400" s="316"/>
      <c r="I6400" s="316" t="s">
        <v>658</v>
      </c>
      <c r="J6400" s="316" t="s">
        <v>349</v>
      </c>
      <c r="K6400" s="36"/>
      <c r="L6400" s="317"/>
      <c r="M6400" s="317"/>
      <c r="N6400" s="36"/>
      <c r="O6400" s="317"/>
      <c r="P6400" s="317"/>
      <c r="Q6400" s="36"/>
      <c r="R6400" s="317"/>
      <c r="S6400" s="317"/>
      <c r="BA6400" s="395">
        <v>1</v>
      </c>
      <c r="BB6400" s="396" t="s">
        <v>861</v>
      </c>
      <c r="BC6400">
        <f t="shared" si="546"/>
        <v>0</v>
      </c>
      <c r="BD6400" t="str">
        <f t="shared" si="547"/>
        <v>NAoMe_initial_final_who_ps</v>
      </c>
      <c r="BE6400" s="397" t="s">
        <v>862</v>
      </c>
      <c r="BF6400" t="str">
        <f t="shared" si="548"/>
        <v>WHO PS 3</v>
      </c>
      <c r="BG6400">
        <f t="shared" si="549"/>
        <v>0</v>
      </c>
      <c r="BH6400" s="398">
        <f t="shared" si="550"/>
        <v>0</v>
      </c>
      <c r="BO6400" s="33"/>
    </row>
    <row r="6401" spans="1:67">
      <c r="A6401" s="316" t="s">
        <v>27</v>
      </c>
      <c r="E6401" s="316"/>
      <c r="F6401" s="316"/>
      <c r="G6401" s="316"/>
      <c r="H6401" s="316"/>
      <c r="I6401" s="316" t="s">
        <v>658</v>
      </c>
      <c r="J6401" s="316" t="s">
        <v>350</v>
      </c>
      <c r="K6401" s="36"/>
      <c r="L6401" s="317"/>
      <c r="M6401" s="317"/>
      <c r="N6401" s="36"/>
      <c r="O6401" s="317"/>
      <c r="P6401" s="317"/>
      <c r="Q6401" s="36"/>
      <c r="R6401" s="317"/>
      <c r="S6401" s="317"/>
      <c r="BA6401" s="395">
        <v>1</v>
      </c>
      <c r="BB6401" s="396" t="s">
        <v>861</v>
      </c>
      <c r="BC6401">
        <f t="shared" si="546"/>
        <v>0</v>
      </c>
      <c r="BD6401" t="str">
        <f t="shared" si="547"/>
        <v>NAoMe_initial_final_who_ps</v>
      </c>
      <c r="BE6401" s="397" t="s">
        <v>862</v>
      </c>
      <c r="BF6401" t="str">
        <f t="shared" si="548"/>
        <v>WHO PS 4</v>
      </c>
      <c r="BG6401">
        <f t="shared" si="549"/>
        <v>0</v>
      </c>
      <c r="BH6401" s="398">
        <f t="shared" si="550"/>
        <v>0</v>
      </c>
      <c r="BO6401" s="33"/>
    </row>
    <row r="6402" spans="1:67">
      <c r="A6402" s="316" t="s">
        <v>27</v>
      </c>
      <c r="E6402" s="316"/>
      <c r="F6402" s="316"/>
      <c r="G6402" s="316"/>
      <c r="H6402" s="316"/>
      <c r="I6402" s="316" t="s">
        <v>658</v>
      </c>
      <c r="J6402" s="316" t="s">
        <v>346</v>
      </c>
      <c r="K6402" s="36"/>
      <c r="L6402" s="317"/>
      <c r="M6402" s="317"/>
      <c r="N6402" s="36"/>
      <c r="O6402" s="317"/>
      <c r="P6402" s="317"/>
      <c r="Q6402" s="36"/>
      <c r="R6402" s="317"/>
      <c r="S6402" s="317"/>
      <c r="BA6402" s="395">
        <v>1</v>
      </c>
      <c r="BB6402" s="396" t="s">
        <v>861</v>
      </c>
      <c r="BC6402">
        <f t="shared" si="546"/>
        <v>0</v>
      </c>
      <c r="BD6402" t="str">
        <f t="shared" si="547"/>
        <v>NAoMe_initial_final_who_ps</v>
      </c>
      <c r="BE6402" s="397" t="s">
        <v>862</v>
      </c>
      <c r="BF6402" t="str">
        <f t="shared" si="548"/>
        <v>WHO PS 0</v>
      </c>
      <c r="BG6402">
        <f t="shared" si="549"/>
        <v>0</v>
      </c>
      <c r="BH6402" s="398">
        <f t="shared" si="550"/>
        <v>0</v>
      </c>
      <c r="BO6402" s="33"/>
    </row>
    <row r="6403" spans="1:67">
      <c r="A6403" s="316" t="s">
        <v>27</v>
      </c>
      <c r="E6403" s="316"/>
      <c r="F6403" s="316"/>
      <c r="G6403" s="316"/>
      <c r="H6403" s="316"/>
      <c r="I6403" s="316" t="s">
        <v>658</v>
      </c>
      <c r="J6403" s="316" t="s">
        <v>347</v>
      </c>
      <c r="K6403" s="36"/>
      <c r="L6403" s="317"/>
      <c r="M6403" s="317"/>
      <c r="N6403" s="36"/>
      <c r="O6403" s="317"/>
      <c r="P6403" s="317"/>
      <c r="Q6403" s="36"/>
      <c r="R6403" s="317"/>
      <c r="S6403" s="317"/>
      <c r="BA6403" s="395">
        <v>1</v>
      </c>
      <c r="BB6403" s="396" t="s">
        <v>861</v>
      </c>
      <c r="BC6403">
        <f t="shared" ref="BC6403:BC6466" si="551">E6403</f>
        <v>0</v>
      </c>
      <c r="BD6403" t="str">
        <f t="shared" ref="BD6403:BD6466" si="552">(LEFT(A6403, LEN(A6403)-7))&amp;"_"&amp;I6403</f>
        <v>NAoMe_initial_final_who_ps</v>
      </c>
      <c r="BE6403" s="397" t="s">
        <v>862</v>
      </c>
      <c r="BF6403" t="str">
        <f t="shared" ref="BF6403:BF6466" si="553">J6403</f>
        <v>WHO PS 1</v>
      </c>
      <c r="BG6403">
        <f t="shared" ref="BG6403:BG6466" si="554">K6403</f>
        <v>0</v>
      </c>
      <c r="BH6403" s="398">
        <f t="shared" ref="BH6403:BH6466" si="555">L6403</f>
        <v>0</v>
      </c>
      <c r="BO6403" s="33"/>
    </row>
    <row r="6404" spans="1:67">
      <c r="A6404" s="316" t="s">
        <v>27</v>
      </c>
      <c r="E6404" s="316"/>
      <c r="F6404" s="316"/>
      <c r="G6404" s="316"/>
      <c r="H6404" s="316"/>
      <c r="I6404" s="316" t="s">
        <v>658</v>
      </c>
      <c r="J6404" s="316" t="s">
        <v>348</v>
      </c>
      <c r="K6404" s="36"/>
      <c r="L6404" s="317"/>
      <c r="M6404" s="317"/>
      <c r="N6404" s="36"/>
      <c r="O6404" s="317"/>
      <c r="P6404" s="317"/>
      <c r="Q6404" s="36"/>
      <c r="R6404" s="317"/>
      <c r="S6404" s="317"/>
      <c r="BA6404" s="395">
        <v>1</v>
      </c>
      <c r="BB6404" s="396" t="s">
        <v>861</v>
      </c>
      <c r="BC6404">
        <f t="shared" si="551"/>
        <v>0</v>
      </c>
      <c r="BD6404" t="str">
        <f t="shared" si="552"/>
        <v>NAoMe_initial_final_who_ps</v>
      </c>
      <c r="BE6404" s="397" t="s">
        <v>862</v>
      </c>
      <c r="BF6404" t="str">
        <f t="shared" si="553"/>
        <v>WHO PS 2</v>
      </c>
      <c r="BG6404">
        <f t="shared" si="554"/>
        <v>0</v>
      </c>
      <c r="BH6404" s="398">
        <f t="shared" si="555"/>
        <v>0</v>
      </c>
      <c r="BO6404" s="33"/>
    </row>
    <row r="6405" spans="1:67">
      <c r="A6405" s="316" t="s">
        <v>27</v>
      </c>
      <c r="E6405" s="316"/>
      <c r="F6405" s="316"/>
      <c r="G6405" s="316"/>
      <c r="H6405" s="316"/>
      <c r="I6405" s="316" t="s">
        <v>658</v>
      </c>
      <c r="J6405" s="316" t="s">
        <v>349</v>
      </c>
      <c r="K6405" s="36"/>
      <c r="L6405" s="317"/>
      <c r="M6405" s="317"/>
      <c r="N6405" s="36"/>
      <c r="O6405" s="317"/>
      <c r="P6405" s="317"/>
      <c r="Q6405" s="36"/>
      <c r="R6405" s="317"/>
      <c r="S6405" s="317"/>
      <c r="BA6405" s="395">
        <v>1</v>
      </c>
      <c r="BB6405" s="396" t="s">
        <v>861</v>
      </c>
      <c r="BC6405">
        <f t="shared" si="551"/>
        <v>0</v>
      </c>
      <c r="BD6405" t="str">
        <f t="shared" si="552"/>
        <v>NAoMe_initial_final_who_ps</v>
      </c>
      <c r="BE6405" s="397" t="s">
        <v>862</v>
      </c>
      <c r="BF6405" t="str">
        <f t="shared" si="553"/>
        <v>WHO PS 3</v>
      </c>
      <c r="BG6405">
        <f t="shared" si="554"/>
        <v>0</v>
      </c>
      <c r="BH6405" s="398">
        <f t="shared" si="555"/>
        <v>0</v>
      </c>
      <c r="BO6405" s="33"/>
    </row>
    <row r="6406" spans="1:67">
      <c r="A6406" s="316" t="s">
        <v>27</v>
      </c>
      <c r="E6406" s="316"/>
      <c r="F6406" s="316"/>
      <c r="G6406" s="316"/>
      <c r="H6406" s="316"/>
      <c r="I6406" s="316" t="s">
        <v>658</v>
      </c>
      <c r="J6406" s="316" t="s">
        <v>350</v>
      </c>
      <c r="K6406" s="36"/>
      <c r="L6406" s="317"/>
      <c r="M6406" s="317"/>
      <c r="N6406" s="36"/>
      <c r="O6406" s="317"/>
      <c r="P6406" s="317"/>
      <c r="Q6406" s="36"/>
      <c r="R6406" s="317"/>
      <c r="S6406" s="317"/>
      <c r="BA6406" s="395">
        <v>1</v>
      </c>
      <c r="BB6406" s="396" t="s">
        <v>861</v>
      </c>
      <c r="BC6406">
        <f t="shared" si="551"/>
        <v>0</v>
      </c>
      <c r="BD6406" t="str">
        <f t="shared" si="552"/>
        <v>NAoMe_initial_final_who_ps</v>
      </c>
      <c r="BE6406" s="397" t="s">
        <v>862</v>
      </c>
      <c r="BF6406" t="str">
        <f t="shared" si="553"/>
        <v>WHO PS 4</v>
      </c>
      <c r="BG6406">
        <f t="shared" si="554"/>
        <v>0</v>
      </c>
      <c r="BH6406" s="398">
        <f t="shared" si="555"/>
        <v>0</v>
      </c>
      <c r="BO6406" s="33"/>
    </row>
    <row r="6407" spans="1:67">
      <c r="A6407" s="316" t="s">
        <v>27</v>
      </c>
      <c r="E6407" s="316"/>
      <c r="F6407" s="316"/>
      <c r="G6407" s="316"/>
      <c r="H6407" s="316"/>
      <c r="I6407" s="316" t="s">
        <v>658</v>
      </c>
      <c r="J6407" s="316" t="s">
        <v>346</v>
      </c>
      <c r="K6407" s="36"/>
      <c r="L6407" s="317"/>
      <c r="M6407" s="317"/>
      <c r="N6407" s="36"/>
      <c r="O6407" s="317"/>
      <c r="P6407" s="317"/>
      <c r="Q6407" s="36"/>
      <c r="R6407" s="317"/>
      <c r="S6407" s="317"/>
      <c r="BA6407" s="395">
        <v>1</v>
      </c>
      <c r="BB6407" s="396" t="s">
        <v>861</v>
      </c>
      <c r="BC6407">
        <f t="shared" si="551"/>
        <v>0</v>
      </c>
      <c r="BD6407" t="str">
        <f t="shared" si="552"/>
        <v>NAoMe_initial_final_who_ps</v>
      </c>
      <c r="BE6407" s="397" t="s">
        <v>862</v>
      </c>
      <c r="BF6407" t="str">
        <f t="shared" si="553"/>
        <v>WHO PS 0</v>
      </c>
      <c r="BG6407">
        <f t="shared" si="554"/>
        <v>0</v>
      </c>
      <c r="BH6407" s="398">
        <f t="shared" si="555"/>
        <v>0</v>
      </c>
      <c r="BO6407" s="33"/>
    </row>
    <row r="6408" spans="1:67">
      <c r="A6408" s="316" t="s">
        <v>27</v>
      </c>
      <c r="E6408" s="316"/>
      <c r="F6408" s="316"/>
      <c r="G6408" s="316"/>
      <c r="H6408" s="316"/>
      <c r="I6408" s="316" t="s">
        <v>658</v>
      </c>
      <c r="J6408" s="316" t="s">
        <v>347</v>
      </c>
      <c r="K6408" s="36"/>
      <c r="L6408" s="317"/>
      <c r="M6408" s="317"/>
      <c r="N6408" s="36"/>
      <c r="O6408" s="317"/>
      <c r="P6408" s="317"/>
      <c r="Q6408" s="36"/>
      <c r="R6408" s="317"/>
      <c r="S6408" s="317"/>
      <c r="BA6408" s="395">
        <v>1</v>
      </c>
      <c r="BB6408" s="396" t="s">
        <v>861</v>
      </c>
      <c r="BC6408">
        <f t="shared" si="551"/>
        <v>0</v>
      </c>
      <c r="BD6408" t="str">
        <f t="shared" si="552"/>
        <v>NAoMe_initial_final_who_ps</v>
      </c>
      <c r="BE6408" s="397" t="s">
        <v>862</v>
      </c>
      <c r="BF6408" t="str">
        <f t="shared" si="553"/>
        <v>WHO PS 1</v>
      </c>
      <c r="BG6408">
        <f t="shared" si="554"/>
        <v>0</v>
      </c>
      <c r="BH6408" s="398">
        <f t="shared" si="555"/>
        <v>0</v>
      </c>
      <c r="BO6408" s="33"/>
    </row>
    <row r="6409" spans="1:67">
      <c r="A6409" s="316" t="s">
        <v>27</v>
      </c>
      <c r="E6409" s="316"/>
      <c r="F6409" s="316"/>
      <c r="G6409" s="316"/>
      <c r="H6409" s="316"/>
      <c r="I6409" s="316" t="s">
        <v>658</v>
      </c>
      <c r="J6409" s="316" t="s">
        <v>348</v>
      </c>
      <c r="K6409" s="36"/>
      <c r="L6409" s="317"/>
      <c r="M6409" s="317"/>
      <c r="N6409" s="36"/>
      <c r="O6409" s="317"/>
      <c r="P6409" s="317"/>
      <c r="Q6409" s="36"/>
      <c r="R6409" s="317"/>
      <c r="S6409" s="317"/>
      <c r="BA6409" s="395">
        <v>1</v>
      </c>
      <c r="BB6409" s="396" t="s">
        <v>861</v>
      </c>
      <c r="BC6409">
        <f t="shared" si="551"/>
        <v>0</v>
      </c>
      <c r="BD6409" t="str">
        <f t="shared" si="552"/>
        <v>NAoMe_initial_final_who_ps</v>
      </c>
      <c r="BE6409" s="397" t="s">
        <v>862</v>
      </c>
      <c r="BF6409" t="str">
        <f t="shared" si="553"/>
        <v>WHO PS 2</v>
      </c>
      <c r="BG6409">
        <f t="shared" si="554"/>
        <v>0</v>
      </c>
      <c r="BH6409" s="398">
        <f t="shared" si="555"/>
        <v>0</v>
      </c>
      <c r="BO6409" s="33"/>
    </row>
    <row r="6410" spans="1:67">
      <c r="A6410" s="316" t="s">
        <v>27</v>
      </c>
      <c r="E6410" s="316"/>
      <c r="F6410" s="316"/>
      <c r="G6410" s="316"/>
      <c r="H6410" s="316"/>
      <c r="I6410" s="316" t="s">
        <v>658</v>
      </c>
      <c r="J6410" s="316" t="s">
        <v>349</v>
      </c>
      <c r="K6410" s="36"/>
      <c r="L6410" s="317"/>
      <c r="M6410" s="317"/>
      <c r="N6410" s="36"/>
      <c r="O6410" s="317"/>
      <c r="P6410" s="317"/>
      <c r="Q6410" s="36"/>
      <c r="R6410" s="317"/>
      <c r="S6410" s="317"/>
      <c r="BA6410" s="395">
        <v>1</v>
      </c>
      <c r="BB6410" s="396" t="s">
        <v>861</v>
      </c>
      <c r="BC6410">
        <f t="shared" si="551"/>
        <v>0</v>
      </c>
      <c r="BD6410" t="str">
        <f t="shared" si="552"/>
        <v>NAoMe_initial_final_who_ps</v>
      </c>
      <c r="BE6410" s="397" t="s">
        <v>862</v>
      </c>
      <c r="BF6410" t="str">
        <f t="shared" si="553"/>
        <v>WHO PS 3</v>
      </c>
      <c r="BG6410">
        <f t="shared" si="554"/>
        <v>0</v>
      </c>
      <c r="BH6410" s="398">
        <f t="shared" si="555"/>
        <v>0</v>
      </c>
      <c r="BO6410" s="33"/>
    </row>
    <row r="6411" spans="1:67">
      <c r="A6411" s="316" t="s">
        <v>27</v>
      </c>
      <c r="E6411" s="316"/>
      <c r="F6411" s="316"/>
      <c r="G6411" s="316"/>
      <c r="H6411" s="316"/>
      <c r="I6411" s="316" t="s">
        <v>658</v>
      </c>
      <c r="J6411" s="316" t="s">
        <v>350</v>
      </c>
      <c r="K6411" s="36"/>
      <c r="L6411" s="317"/>
      <c r="M6411" s="317"/>
      <c r="N6411" s="36"/>
      <c r="O6411" s="317"/>
      <c r="P6411" s="317"/>
      <c r="Q6411" s="36"/>
      <c r="R6411" s="317"/>
      <c r="S6411" s="317"/>
      <c r="BA6411" s="395">
        <v>1</v>
      </c>
      <c r="BB6411" s="396" t="s">
        <v>861</v>
      </c>
      <c r="BC6411">
        <f t="shared" si="551"/>
        <v>0</v>
      </c>
      <c r="BD6411" t="str">
        <f t="shared" si="552"/>
        <v>NAoMe_initial_final_who_ps</v>
      </c>
      <c r="BE6411" s="397" t="s">
        <v>862</v>
      </c>
      <c r="BF6411" t="str">
        <f t="shared" si="553"/>
        <v>WHO PS 4</v>
      </c>
      <c r="BG6411">
        <f t="shared" si="554"/>
        <v>0</v>
      </c>
      <c r="BH6411" s="398">
        <f t="shared" si="555"/>
        <v>0</v>
      </c>
      <c r="BO6411" s="33"/>
    </row>
    <row r="6412" spans="1:67">
      <c r="A6412" s="316" t="s">
        <v>27</v>
      </c>
      <c r="E6412" s="316"/>
      <c r="F6412" s="316"/>
      <c r="G6412" s="316"/>
      <c r="H6412" s="316"/>
      <c r="I6412" s="316" t="s">
        <v>658</v>
      </c>
      <c r="J6412" s="316" t="s">
        <v>346</v>
      </c>
      <c r="K6412" s="36"/>
      <c r="L6412" s="317"/>
      <c r="M6412" s="317"/>
      <c r="N6412" s="36"/>
      <c r="O6412" s="317"/>
      <c r="P6412" s="317"/>
      <c r="Q6412" s="36"/>
      <c r="R6412" s="317"/>
      <c r="S6412" s="317"/>
      <c r="BA6412" s="395">
        <v>1</v>
      </c>
      <c r="BB6412" s="396" t="s">
        <v>861</v>
      </c>
      <c r="BC6412">
        <f t="shared" si="551"/>
        <v>0</v>
      </c>
      <c r="BD6412" t="str">
        <f t="shared" si="552"/>
        <v>NAoMe_initial_final_who_ps</v>
      </c>
      <c r="BE6412" s="397" t="s">
        <v>862</v>
      </c>
      <c r="BF6412" t="str">
        <f t="shared" si="553"/>
        <v>WHO PS 0</v>
      </c>
      <c r="BG6412">
        <f t="shared" si="554"/>
        <v>0</v>
      </c>
      <c r="BH6412" s="398">
        <f t="shared" si="555"/>
        <v>0</v>
      </c>
      <c r="BO6412" s="33"/>
    </row>
    <row r="6413" spans="1:67">
      <c r="A6413" s="316" t="s">
        <v>27</v>
      </c>
      <c r="E6413" s="316"/>
      <c r="F6413" s="316"/>
      <c r="G6413" s="316"/>
      <c r="H6413" s="316"/>
      <c r="I6413" s="316" t="s">
        <v>658</v>
      </c>
      <c r="J6413" s="316" t="s">
        <v>347</v>
      </c>
      <c r="K6413" s="36"/>
      <c r="L6413" s="317"/>
      <c r="M6413" s="317"/>
      <c r="N6413" s="36"/>
      <c r="O6413" s="317"/>
      <c r="P6413" s="317"/>
      <c r="Q6413" s="36"/>
      <c r="R6413" s="317"/>
      <c r="S6413" s="317"/>
      <c r="BA6413" s="395">
        <v>1</v>
      </c>
      <c r="BB6413" s="396" t="s">
        <v>861</v>
      </c>
      <c r="BC6413">
        <f t="shared" si="551"/>
        <v>0</v>
      </c>
      <c r="BD6413" t="str">
        <f t="shared" si="552"/>
        <v>NAoMe_initial_final_who_ps</v>
      </c>
      <c r="BE6413" s="397" t="s">
        <v>862</v>
      </c>
      <c r="BF6413" t="str">
        <f t="shared" si="553"/>
        <v>WHO PS 1</v>
      </c>
      <c r="BG6413">
        <f t="shared" si="554"/>
        <v>0</v>
      </c>
      <c r="BH6413" s="398">
        <f t="shared" si="555"/>
        <v>0</v>
      </c>
      <c r="BO6413" s="33"/>
    </row>
    <row r="6414" spans="1:67">
      <c r="A6414" s="316" t="s">
        <v>27</v>
      </c>
      <c r="E6414" s="316"/>
      <c r="F6414" s="316"/>
      <c r="G6414" s="316"/>
      <c r="H6414" s="316"/>
      <c r="I6414" s="316" t="s">
        <v>658</v>
      </c>
      <c r="J6414" s="316" t="s">
        <v>348</v>
      </c>
      <c r="K6414" s="36"/>
      <c r="L6414" s="317"/>
      <c r="M6414" s="317"/>
      <c r="N6414" s="36"/>
      <c r="O6414" s="317"/>
      <c r="P6414" s="317"/>
      <c r="Q6414" s="36"/>
      <c r="R6414" s="317"/>
      <c r="S6414" s="317"/>
      <c r="BA6414" s="395">
        <v>1</v>
      </c>
      <c r="BB6414" s="396" t="s">
        <v>861</v>
      </c>
      <c r="BC6414">
        <f t="shared" si="551"/>
        <v>0</v>
      </c>
      <c r="BD6414" t="str">
        <f t="shared" si="552"/>
        <v>NAoMe_initial_final_who_ps</v>
      </c>
      <c r="BE6414" s="397" t="s">
        <v>862</v>
      </c>
      <c r="BF6414" t="str">
        <f t="shared" si="553"/>
        <v>WHO PS 2</v>
      </c>
      <c r="BG6414">
        <f t="shared" si="554"/>
        <v>0</v>
      </c>
      <c r="BH6414" s="398">
        <f t="shared" si="555"/>
        <v>0</v>
      </c>
      <c r="BO6414" s="33"/>
    </row>
    <row r="6415" spans="1:67">
      <c r="A6415" s="316" t="s">
        <v>27</v>
      </c>
      <c r="E6415" s="316"/>
      <c r="F6415" s="316"/>
      <c r="G6415" s="316"/>
      <c r="H6415" s="316"/>
      <c r="I6415" s="316" t="s">
        <v>658</v>
      </c>
      <c r="J6415" s="316" t="s">
        <v>349</v>
      </c>
      <c r="K6415" s="36"/>
      <c r="L6415" s="317"/>
      <c r="M6415" s="317"/>
      <c r="N6415" s="36"/>
      <c r="O6415" s="317"/>
      <c r="P6415" s="317"/>
      <c r="Q6415" s="36"/>
      <c r="R6415" s="317"/>
      <c r="S6415" s="317"/>
      <c r="BA6415" s="395">
        <v>1</v>
      </c>
      <c r="BB6415" s="396" t="s">
        <v>861</v>
      </c>
      <c r="BC6415">
        <f t="shared" si="551"/>
        <v>0</v>
      </c>
      <c r="BD6415" t="str">
        <f t="shared" si="552"/>
        <v>NAoMe_initial_final_who_ps</v>
      </c>
      <c r="BE6415" s="397" t="s">
        <v>862</v>
      </c>
      <c r="BF6415" t="str">
        <f t="shared" si="553"/>
        <v>WHO PS 3</v>
      </c>
      <c r="BG6415">
        <f t="shared" si="554"/>
        <v>0</v>
      </c>
      <c r="BH6415" s="398">
        <f t="shared" si="555"/>
        <v>0</v>
      </c>
      <c r="BO6415" s="33"/>
    </row>
    <row r="6416" spans="1:67">
      <c r="A6416" s="316" t="s">
        <v>27</v>
      </c>
      <c r="E6416" s="316"/>
      <c r="F6416" s="316"/>
      <c r="G6416" s="316"/>
      <c r="H6416" s="316"/>
      <c r="I6416" s="316" t="s">
        <v>658</v>
      </c>
      <c r="J6416" s="316" t="s">
        <v>350</v>
      </c>
      <c r="K6416" s="36"/>
      <c r="L6416" s="317"/>
      <c r="M6416" s="317"/>
      <c r="N6416" s="36"/>
      <c r="O6416" s="317"/>
      <c r="P6416" s="317"/>
      <c r="Q6416" s="36"/>
      <c r="R6416" s="317"/>
      <c r="S6416" s="317"/>
      <c r="BA6416" s="395">
        <v>1</v>
      </c>
      <c r="BB6416" s="396" t="s">
        <v>861</v>
      </c>
      <c r="BC6416">
        <f t="shared" si="551"/>
        <v>0</v>
      </c>
      <c r="BD6416" t="str">
        <f t="shared" si="552"/>
        <v>NAoMe_initial_final_who_ps</v>
      </c>
      <c r="BE6416" s="397" t="s">
        <v>862</v>
      </c>
      <c r="BF6416" t="str">
        <f t="shared" si="553"/>
        <v>WHO PS 4</v>
      </c>
      <c r="BG6416">
        <f t="shared" si="554"/>
        <v>0</v>
      </c>
      <c r="BH6416" s="398">
        <f t="shared" si="555"/>
        <v>0</v>
      </c>
      <c r="BO6416" s="33"/>
    </row>
    <row r="6417" spans="1:67">
      <c r="A6417" s="316" t="s">
        <v>27</v>
      </c>
      <c r="E6417" s="316"/>
      <c r="F6417" s="316"/>
      <c r="G6417" s="316"/>
      <c r="H6417" s="316"/>
      <c r="I6417" s="316" t="s">
        <v>658</v>
      </c>
      <c r="J6417" s="316" t="s">
        <v>346</v>
      </c>
      <c r="K6417" s="36"/>
      <c r="L6417" s="317"/>
      <c r="M6417" s="317"/>
      <c r="N6417" s="36"/>
      <c r="O6417" s="317"/>
      <c r="P6417" s="317"/>
      <c r="Q6417" s="36"/>
      <c r="R6417" s="317"/>
      <c r="S6417" s="317"/>
      <c r="BA6417" s="395">
        <v>1</v>
      </c>
      <c r="BB6417" s="396" t="s">
        <v>861</v>
      </c>
      <c r="BC6417">
        <f t="shared" si="551"/>
        <v>0</v>
      </c>
      <c r="BD6417" t="str">
        <f t="shared" si="552"/>
        <v>NAoMe_initial_final_who_ps</v>
      </c>
      <c r="BE6417" s="397" t="s">
        <v>862</v>
      </c>
      <c r="BF6417" t="str">
        <f t="shared" si="553"/>
        <v>WHO PS 0</v>
      </c>
      <c r="BG6417">
        <f t="shared" si="554"/>
        <v>0</v>
      </c>
      <c r="BH6417" s="398">
        <f t="shared" si="555"/>
        <v>0</v>
      </c>
      <c r="BO6417" s="33"/>
    </row>
    <row r="6418" spans="1:67">
      <c r="A6418" s="316" t="s">
        <v>27</v>
      </c>
      <c r="E6418" s="316"/>
      <c r="F6418" s="316"/>
      <c r="G6418" s="316"/>
      <c r="H6418" s="316"/>
      <c r="I6418" s="316" t="s">
        <v>658</v>
      </c>
      <c r="J6418" s="316" t="s">
        <v>347</v>
      </c>
      <c r="K6418" s="36"/>
      <c r="L6418" s="317"/>
      <c r="M6418" s="317"/>
      <c r="N6418" s="36"/>
      <c r="O6418" s="317"/>
      <c r="P6418" s="317"/>
      <c r="Q6418" s="36"/>
      <c r="R6418" s="317"/>
      <c r="S6418" s="317"/>
      <c r="BA6418" s="395">
        <v>1</v>
      </c>
      <c r="BB6418" s="396" t="s">
        <v>861</v>
      </c>
      <c r="BC6418">
        <f t="shared" si="551"/>
        <v>0</v>
      </c>
      <c r="BD6418" t="str">
        <f t="shared" si="552"/>
        <v>NAoMe_initial_final_who_ps</v>
      </c>
      <c r="BE6418" s="397" t="s">
        <v>862</v>
      </c>
      <c r="BF6418" t="str">
        <f t="shared" si="553"/>
        <v>WHO PS 1</v>
      </c>
      <c r="BG6418">
        <f t="shared" si="554"/>
        <v>0</v>
      </c>
      <c r="BH6418" s="398">
        <f t="shared" si="555"/>
        <v>0</v>
      </c>
      <c r="BO6418" s="33"/>
    </row>
    <row r="6419" spans="1:67">
      <c r="A6419" s="316" t="s">
        <v>27</v>
      </c>
      <c r="E6419" s="316"/>
      <c r="F6419" s="316"/>
      <c r="G6419" s="316"/>
      <c r="H6419" s="316"/>
      <c r="I6419" s="316" t="s">
        <v>658</v>
      </c>
      <c r="J6419" s="316" t="s">
        <v>348</v>
      </c>
      <c r="K6419" s="36"/>
      <c r="L6419" s="317"/>
      <c r="M6419" s="317"/>
      <c r="N6419" s="36"/>
      <c r="O6419" s="317"/>
      <c r="P6419" s="317"/>
      <c r="Q6419" s="36"/>
      <c r="R6419" s="317"/>
      <c r="S6419" s="317"/>
      <c r="BA6419" s="395">
        <v>1</v>
      </c>
      <c r="BB6419" s="396" t="s">
        <v>861</v>
      </c>
      <c r="BC6419">
        <f t="shared" si="551"/>
        <v>0</v>
      </c>
      <c r="BD6419" t="str">
        <f t="shared" si="552"/>
        <v>NAoMe_initial_final_who_ps</v>
      </c>
      <c r="BE6419" s="397" t="s">
        <v>862</v>
      </c>
      <c r="BF6419" t="str">
        <f t="shared" si="553"/>
        <v>WHO PS 2</v>
      </c>
      <c r="BG6419">
        <f t="shared" si="554"/>
        <v>0</v>
      </c>
      <c r="BH6419" s="398">
        <f t="shared" si="555"/>
        <v>0</v>
      </c>
      <c r="BO6419" s="33"/>
    </row>
    <row r="6420" spans="1:67">
      <c r="A6420" s="316" t="s">
        <v>27</v>
      </c>
      <c r="E6420" s="316"/>
      <c r="F6420" s="316"/>
      <c r="G6420" s="316"/>
      <c r="H6420" s="316"/>
      <c r="I6420" s="316" t="s">
        <v>658</v>
      </c>
      <c r="J6420" s="316" t="s">
        <v>349</v>
      </c>
      <c r="K6420" s="36"/>
      <c r="L6420" s="317"/>
      <c r="M6420" s="317"/>
      <c r="N6420" s="36"/>
      <c r="O6420" s="317"/>
      <c r="P6420" s="317"/>
      <c r="Q6420" s="36"/>
      <c r="R6420" s="317"/>
      <c r="S6420" s="317"/>
      <c r="BA6420" s="395">
        <v>1</v>
      </c>
      <c r="BB6420" s="396" t="s">
        <v>861</v>
      </c>
      <c r="BC6420">
        <f t="shared" si="551"/>
        <v>0</v>
      </c>
      <c r="BD6420" t="str">
        <f t="shared" si="552"/>
        <v>NAoMe_initial_final_who_ps</v>
      </c>
      <c r="BE6420" s="397" t="s">
        <v>862</v>
      </c>
      <c r="BF6420" t="str">
        <f t="shared" si="553"/>
        <v>WHO PS 3</v>
      </c>
      <c r="BG6420">
        <f t="shared" si="554"/>
        <v>0</v>
      </c>
      <c r="BH6420" s="398">
        <f t="shared" si="555"/>
        <v>0</v>
      </c>
      <c r="BO6420" s="33"/>
    </row>
    <row r="6421" spans="1:67">
      <c r="A6421" s="316" t="s">
        <v>27</v>
      </c>
      <c r="E6421" s="316"/>
      <c r="F6421" s="316"/>
      <c r="G6421" s="316"/>
      <c r="H6421" s="316"/>
      <c r="I6421" s="316" t="s">
        <v>658</v>
      </c>
      <c r="J6421" s="316" t="s">
        <v>350</v>
      </c>
      <c r="K6421" s="36"/>
      <c r="L6421" s="317"/>
      <c r="M6421" s="317"/>
      <c r="N6421" s="36"/>
      <c r="O6421" s="317"/>
      <c r="P6421" s="317"/>
      <c r="Q6421" s="36"/>
      <c r="R6421" s="317"/>
      <c r="S6421" s="317"/>
      <c r="BA6421" s="395">
        <v>1</v>
      </c>
      <c r="BB6421" s="396" t="s">
        <v>861</v>
      </c>
      <c r="BC6421">
        <f t="shared" si="551"/>
        <v>0</v>
      </c>
      <c r="BD6421" t="str">
        <f t="shared" si="552"/>
        <v>NAoMe_initial_final_who_ps</v>
      </c>
      <c r="BE6421" s="397" t="s">
        <v>862</v>
      </c>
      <c r="BF6421" t="str">
        <f t="shared" si="553"/>
        <v>WHO PS 4</v>
      </c>
      <c r="BG6421">
        <f t="shared" si="554"/>
        <v>0</v>
      </c>
      <c r="BH6421" s="398">
        <f t="shared" si="555"/>
        <v>0</v>
      </c>
      <c r="BO6421" s="33"/>
    </row>
    <row r="6422" spans="1:67">
      <c r="A6422" s="316" t="s">
        <v>27</v>
      </c>
      <c r="E6422" s="316"/>
      <c r="F6422" s="316"/>
      <c r="G6422" s="316"/>
      <c r="H6422" s="316"/>
      <c r="I6422" s="316" t="s">
        <v>658</v>
      </c>
      <c r="J6422" s="316" t="s">
        <v>346</v>
      </c>
      <c r="K6422" s="36"/>
      <c r="L6422" s="317"/>
      <c r="M6422" s="317"/>
      <c r="N6422" s="36"/>
      <c r="O6422" s="317"/>
      <c r="P6422" s="317"/>
      <c r="Q6422" s="36"/>
      <c r="R6422" s="317"/>
      <c r="S6422" s="317"/>
      <c r="BA6422" s="395">
        <v>1</v>
      </c>
      <c r="BB6422" s="396" t="s">
        <v>861</v>
      </c>
      <c r="BC6422">
        <f t="shared" si="551"/>
        <v>0</v>
      </c>
      <c r="BD6422" t="str">
        <f t="shared" si="552"/>
        <v>NAoMe_initial_final_who_ps</v>
      </c>
      <c r="BE6422" s="397" t="s">
        <v>862</v>
      </c>
      <c r="BF6422" t="str">
        <f t="shared" si="553"/>
        <v>WHO PS 0</v>
      </c>
      <c r="BG6422">
        <f t="shared" si="554"/>
        <v>0</v>
      </c>
      <c r="BH6422" s="398">
        <f t="shared" si="555"/>
        <v>0</v>
      </c>
      <c r="BO6422" s="33"/>
    </row>
    <row r="6423" spans="1:67">
      <c r="A6423" s="316" t="s">
        <v>27</v>
      </c>
      <c r="E6423" s="316"/>
      <c r="F6423" s="316"/>
      <c r="G6423" s="316"/>
      <c r="H6423" s="316"/>
      <c r="I6423" s="316" t="s">
        <v>658</v>
      </c>
      <c r="J6423" s="316" t="s">
        <v>347</v>
      </c>
      <c r="K6423" s="36"/>
      <c r="L6423" s="317"/>
      <c r="M6423" s="317"/>
      <c r="N6423" s="36"/>
      <c r="O6423" s="317"/>
      <c r="P6423" s="317"/>
      <c r="Q6423" s="36"/>
      <c r="R6423" s="317"/>
      <c r="S6423" s="317"/>
      <c r="BA6423" s="395">
        <v>1</v>
      </c>
      <c r="BB6423" s="396" t="s">
        <v>861</v>
      </c>
      <c r="BC6423">
        <f t="shared" si="551"/>
        <v>0</v>
      </c>
      <c r="BD6423" t="str">
        <f t="shared" si="552"/>
        <v>NAoMe_initial_final_who_ps</v>
      </c>
      <c r="BE6423" s="397" t="s">
        <v>862</v>
      </c>
      <c r="BF6423" t="str">
        <f t="shared" si="553"/>
        <v>WHO PS 1</v>
      </c>
      <c r="BG6423">
        <f t="shared" si="554"/>
        <v>0</v>
      </c>
      <c r="BH6423" s="398">
        <f t="shared" si="555"/>
        <v>0</v>
      </c>
      <c r="BO6423" s="33"/>
    </row>
    <row r="6424" spans="1:67">
      <c r="A6424" s="316" t="s">
        <v>27</v>
      </c>
      <c r="E6424" s="316"/>
      <c r="F6424" s="316"/>
      <c r="G6424" s="316"/>
      <c r="H6424" s="316"/>
      <c r="I6424" s="316" t="s">
        <v>658</v>
      </c>
      <c r="J6424" s="316" t="s">
        <v>348</v>
      </c>
      <c r="K6424" s="36"/>
      <c r="L6424" s="317"/>
      <c r="M6424" s="317"/>
      <c r="N6424" s="36"/>
      <c r="O6424" s="317"/>
      <c r="P6424" s="317"/>
      <c r="Q6424" s="36"/>
      <c r="R6424" s="317"/>
      <c r="S6424" s="317"/>
      <c r="BA6424" s="395">
        <v>1</v>
      </c>
      <c r="BB6424" s="396" t="s">
        <v>861</v>
      </c>
      <c r="BC6424">
        <f t="shared" si="551"/>
        <v>0</v>
      </c>
      <c r="BD6424" t="str">
        <f t="shared" si="552"/>
        <v>NAoMe_initial_final_who_ps</v>
      </c>
      <c r="BE6424" s="397" t="s">
        <v>862</v>
      </c>
      <c r="BF6424" t="str">
        <f t="shared" si="553"/>
        <v>WHO PS 2</v>
      </c>
      <c r="BG6424">
        <f t="shared" si="554"/>
        <v>0</v>
      </c>
      <c r="BH6424" s="398">
        <f t="shared" si="555"/>
        <v>0</v>
      </c>
      <c r="BO6424" s="33"/>
    </row>
    <row r="6425" spans="1:67">
      <c r="A6425" s="316" t="s">
        <v>27</v>
      </c>
      <c r="E6425" s="316"/>
      <c r="F6425" s="316"/>
      <c r="G6425" s="316"/>
      <c r="H6425" s="316"/>
      <c r="I6425" s="316" t="s">
        <v>658</v>
      </c>
      <c r="J6425" s="316" t="s">
        <v>349</v>
      </c>
      <c r="K6425" s="36"/>
      <c r="L6425" s="317"/>
      <c r="M6425" s="317"/>
      <c r="N6425" s="36"/>
      <c r="O6425" s="317"/>
      <c r="P6425" s="317"/>
      <c r="Q6425" s="36"/>
      <c r="R6425" s="317"/>
      <c r="S6425" s="317"/>
      <c r="BA6425" s="395">
        <v>1</v>
      </c>
      <c r="BB6425" s="396" t="s">
        <v>861</v>
      </c>
      <c r="BC6425">
        <f t="shared" si="551"/>
        <v>0</v>
      </c>
      <c r="BD6425" t="str">
        <f t="shared" si="552"/>
        <v>NAoMe_initial_final_who_ps</v>
      </c>
      <c r="BE6425" s="397" t="s">
        <v>862</v>
      </c>
      <c r="BF6425" t="str">
        <f t="shared" si="553"/>
        <v>WHO PS 3</v>
      </c>
      <c r="BG6425">
        <f t="shared" si="554"/>
        <v>0</v>
      </c>
      <c r="BH6425" s="398">
        <f t="shared" si="555"/>
        <v>0</v>
      </c>
      <c r="BO6425" s="33"/>
    </row>
    <row r="6426" spans="1:67">
      <c r="A6426" s="316" t="s">
        <v>27</v>
      </c>
      <c r="E6426" s="316"/>
      <c r="F6426" s="316"/>
      <c r="G6426" s="316"/>
      <c r="H6426" s="316"/>
      <c r="I6426" s="316" t="s">
        <v>658</v>
      </c>
      <c r="J6426" s="316" t="s">
        <v>350</v>
      </c>
      <c r="K6426" s="36"/>
      <c r="L6426" s="317"/>
      <c r="M6426" s="317"/>
      <c r="N6426" s="36"/>
      <c r="O6426" s="317"/>
      <c r="P6426" s="317"/>
      <c r="Q6426" s="36"/>
      <c r="R6426" s="317"/>
      <c r="S6426" s="317"/>
      <c r="BA6426" s="395">
        <v>1</v>
      </c>
      <c r="BB6426" s="396" t="s">
        <v>861</v>
      </c>
      <c r="BC6426">
        <f t="shared" si="551"/>
        <v>0</v>
      </c>
      <c r="BD6426" t="str">
        <f t="shared" si="552"/>
        <v>NAoMe_initial_final_who_ps</v>
      </c>
      <c r="BE6426" s="397" t="s">
        <v>862</v>
      </c>
      <c r="BF6426" t="str">
        <f t="shared" si="553"/>
        <v>WHO PS 4</v>
      </c>
      <c r="BG6426">
        <f t="shared" si="554"/>
        <v>0</v>
      </c>
      <c r="BH6426" s="398">
        <f t="shared" si="555"/>
        <v>0</v>
      </c>
      <c r="BO6426" s="33"/>
    </row>
    <row r="6427" spans="1:67">
      <c r="A6427" s="316" t="s">
        <v>27</v>
      </c>
      <c r="E6427" s="316"/>
      <c r="F6427" s="316"/>
      <c r="G6427" s="316"/>
      <c r="H6427" s="316"/>
      <c r="I6427" s="316" t="s">
        <v>658</v>
      </c>
      <c r="J6427" s="316" t="s">
        <v>346</v>
      </c>
      <c r="K6427" s="36"/>
      <c r="L6427" s="317"/>
      <c r="M6427" s="317"/>
      <c r="N6427" s="36"/>
      <c r="O6427" s="317"/>
      <c r="P6427" s="317"/>
      <c r="Q6427" s="36"/>
      <c r="R6427" s="317"/>
      <c r="S6427" s="317"/>
      <c r="BA6427" s="395">
        <v>1</v>
      </c>
      <c r="BB6427" s="396" t="s">
        <v>861</v>
      </c>
      <c r="BC6427">
        <f t="shared" si="551"/>
        <v>0</v>
      </c>
      <c r="BD6427" t="str">
        <f t="shared" si="552"/>
        <v>NAoMe_initial_final_who_ps</v>
      </c>
      <c r="BE6427" s="397" t="s">
        <v>862</v>
      </c>
      <c r="BF6427" t="str">
        <f t="shared" si="553"/>
        <v>WHO PS 0</v>
      </c>
      <c r="BG6427">
        <f t="shared" si="554"/>
        <v>0</v>
      </c>
      <c r="BH6427" s="398">
        <f t="shared" si="555"/>
        <v>0</v>
      </c>
      <c r="BO6427" s="33"/>
    </row>
    <row r="6428" spans="1:67">
      <c r="A6428" s="316" t="s">
        <v>27</v>
      </c>
      <c r="E6428" s="316"/>
      <c r="F6428" s="316"/>
      <c r="G6428" s="316"/>
      <c r="H6428" s="316"/>
      <c r="I6428" s="316" t="s">
        <v>658</v>
      </c>
      <c r="J6428" s="316" t="s">
        <v>347</v>
      </c>
      <c r="K6428" s="36"/>
      <c r="L6428" s="317"/>
      <c r="M6428" s="317"/>
      <c r="N6428" s="36"/>
      <c r="O6428" s="317"/>
      <c r="P6428" s="317"/>
      <c r="Q6428" s="36"/>
      <c r="R6428" s="317"/>
      <c r="S6428" s="317"/>
      <c r="BA6428" s="395">
        <v>1</v>
      </c>
      <c r="BB6428" s="396" t="s">
        <v>861</v>
      </c>
      <c r="BC6428">
        <f t="shared" si="551"/>
        <v>0</v>
      </c>
      <c r="BD6428" t="str">
        <f t="shared" si="552"/>
        <v>NAoMe_initial_final_who_ps</v>
      </c>
      <c r="BE6428" s="397" t="s">
        <v>862</v>
      </c>
      <c r="BF6428" t="str">
        <f t="shared" si="553"/>
        <v>WHO PS 1</v>
      </c>
      <c r="BG6428">
        <f t="shared" si="554"/>
        <v>0</v>
      </c>
      <c r="BH6428" s="398">
        <f t="shared" si="555"/>
        <v>0</v>
      </c>
      <c r="BO6428" s="33"/>
    </row>
    <row r="6429" spans="1:67">
      <c r="A6429" s="316" t="s">
        <v>27</v>
      </c>
      <c r="E6429" s="316"/>
      <c r="F6429" s="316"/>
      <c r="G6429" s="316"/>
      <c r="H6429" s="316"/>
      <c r="I6429" s="316" t="s">
        <v>658</v>
      </c>
      <c r="J6429" s="316" t="s">
        <v>348</v>
      </c>
      <c r="K6429" s="36"/>
      <c r="L6429" s="317"/>
      <c r="M6429" s="317"/>
      <c r="N6429" s="36"/>
      <c r="O6429" s="317"/>
      <c r="P6429" s="317"/>
      <c r="Q6429" s="36"/>
      <c r="R6429" s="317"/>
      <c r="S6429" s="317"/>
      <c r="BA6429" s="395">
        <v>1</v>
      </c>
      <c r="BB6429" s="396" t="s">
        <v>861</v>
      </c>
      <c r="BC6429">
        <f t="shared" si="551"/>
        <v>0</v>
      </c>
      <c r="BD6429" t="str">
        <f t="shared" si="552"/>
        <v>NAoMe_initial_final_who_ps</v>
      </c>
      <c r="BE6429" s="397" t="s">
        <v>862</v>
      </c>
      <c r="BF6429" t="str">
        <f t="shared" si="553"/>
        <v>WHO PS 2</v>
      </c>
      <c r="BG6429">
        <f t="shared" si="554"/>
        <v>0</v>
      </c>
      <c r="BH6429" s="398">
        <f t="shared" si="555"/>
        <v>0</v>
      </c>
      <c r="BO6429" s="33"/>
    </row>
    <row r="6430" spans="1:67">
      <c r="A6430" s="316" t="s">
        <v>27</v>
      </c>
      <c r="E6430" s="316"/>
      <c r="F6430" s="316"/>
      <c r="G6430" s="316"/>
      <c r="H6430" s="316"/>
      <c r="I6430" s="316" t="s">
        <v>658</v>
      </c>
      <c r="J6430" s="316" t="s">
        <v>349</v>
      </c>
      <c r="K6430" s="36"/>
      <c r="L6430" s="317"/>
      <c r="M6430" s="317"/>
      <c r="N6430" s="36"/>
      <c r="O6430" s="317"/>
      <c r="P6430" s="317"/>
      <c r="Q6430" s="36"/>
      <c r="R6430" s="317"/>
      <c r="S6430" s="317"/>
      <c r="BA6430" s="395">
        <v>1</v>
      </c>
      <c r="BB6430" s="396" t="s">
        <v>861</v>
      </c>
      <c r="BC6430">
        <f t="shared" si="551"/>
        <v>0</v>
      </c>
      <c r="BD6430" t="str">
        <f t="shared" si="552"/>
        <v>NAoMe_initial_final_who_ps</v>
      </c>
      <c r="BE6430" s="397" t="s">
        <v>862</v>
      </c>
      <c r="BF6430" t="str">
        <f t="shared" si="553"/>
        <v>WHO PS 3</v>
      </c>
      <c r="BG6430">
        <f t="shared" si="554"/>
        <v>0</v>
      </c>
      <c r="BH6430" s="398">
        <f t="shared" si="555"/>
        <v>0</v>
      </c>
      <c r="BO6430" s="33"/>
    </row>
    <row r="6431" spans="1:67">
      <c r="A6431" s="316" t="s">
        <v>27</v>
      </c>
      <c r="E6431" s="316"/>
      <c r="F6431" s="316"/>
      <c r="G6431" s="316"/>
      <c r="H6431" s="316"/>
      <c r="I6431" s="316" t="s">
        <v>658</v>
      </c>
      <c r="J6431" s="316" t="s">
        <v>350</v>
      </c>
      <c r="K6431" s="36"/>
      <c r="L6431" s="317"/>
      <c r="M6431" s="317"/>
      <c r="N6431" s="36"/>
      <c r="O6431" s="317"/>
      <c r="P6431" s="317"/>
      <c r="Q6431" s="36"/>
      <c r="R6431" s="317"/>
      <c r="S6431" s="317"/>
      <c r="BA6431" s="395">
        <v>1</v>
      </c>
      <c r="BB6431" s="396" t="s">
        <v>861</v>
      </c>
      <c r="BC6431">
        <f t="shared" si="551"/>
        <v>0</v>
      </c>
      <c r="BD6431" t="str">
        <f t="shared" si="552"/>
        <v>NAoMe_initial_final_who_ps</v>
      </c>
      <c r="BE6431" s="397" t="s">
        <v>862</v>
      </c>
      <c r="BF6431" t="str">
        <f t="shared" si="553"/>
        <v>WHO PS 4</v>
      </c>
      <c r="BG6431">
        <f t="shared" si="554"/>
        <v>0</v>
      </c>
      <c r="BH6431" s="398">
        <f t="shared" si="555"/>
        <v>0</v>
      </c>
      <c r="BO6431" s="33"/>
    </row>
    <row r="6432" spans="1:67">
      <c r="A6432" s="316" t="s">
        <v>27</v>
      </c>
      <c r="E6432" s="316"/>
      <c r="F6432" s="316"/>
      <c r="G6432" s="316"/>
      <c r="H6432" s="316"/>
      <c r="I6432" s="316" t="s">
        <v>658</v>
      </c>
      <c r="J6432" s="316" t="s">
        <v>346</v>
      </c>
      <c r="K6432" s="36"/>
      <c r="L6432" s="317"/>
      <c r="M6432" s="317"/>
      <c r="N6432" s="36"/>
      <c r="O6432" s="317"/>
      <c r="P6432" s="317"/>
      <c r="Q6432" s="36"/>
      <c r="R6432" s="317"/>
      <c r="S6432" s="317"/>
      <c r="BA6432" s="395">
        <v>1</v>
      </c>
      <c r="BB6432" s="396" t="s">
        <v>861</v>
      </c>
      <c r="BC6432">
        <f t="shared" si="551"/>
        <v>0</v>
      </c>
      <c r="BD6432" t="str">
        <f t="shared" si="552"/>
        <v>NAoMe_initial_final_who_ps</v>
      </c>
      <c r="BE6432" s="397" t="s">
        <v>862</v>
      </c>
      <c r="BF6432" t="str">
        <f t="shared" si="553"/>
        <v>WHO PS 0</v>
      </c>
      <c r="BG6432">
        <f t="shared" si="554"/>
        <v>0</v>
      </c>
      <c r="BH6432" s="398">
        <f t="shared" si="555"/>
        <v>0</v>
      </c>
      <c r="BO6432" s="33"/>
    </row>
    <row r="6433" spans="1:67">
      <c r="A6433" s="316" t="s">
        <v>27</v>
      </c>
      <c r="E6433" s="316"/>
      <c r="F6433" s="316"/>
      <c r="G6433" s="316"/>
      <c r="H6433" s="316"/>
      <c r="I6433" s="316" t="s">
        <v>658</v>
      </c>
      <c r="J6433" s="316" t="s">
        <v>347</v>
      </c>
      <c r="K6433" s="36"/>
      <c r="L6433" s="317"/>
      <c r="M6433" s="317"/>
      <c r="N6433" s="36"/>
      <c r="O6433" s="317"/>
      <c r="P6433" s="317"/>
      <c r="Q6433" s="36"/>
      <c r="R6433" s="317"/>
      <c r="S6433" s="317"/>
      <c r="BA6433" s="395">
        <v>1</v>
      </c>
      <c r="BB6433" s="396" t="s">
        <v>861</v>
      </c>
      <c r="BC6433">
        <f t="shared" si="551"/>
        <v>0</v>
      </c>
      <c r="BD6433" t="str">
        <f t="shared" si="552"/>
        <v>NAoMe_initial_final_who_ps</v>
      </c>
      <c r="BE6433" s="397" t="s">
        <v>862</v>
      </c>
      <c r="BF6433" t="str">
        <f t="shared" si="553"/>
        <v>WHO PS 1</v>
      </c>
      <c r="BG6433">
        <f t="shared" si="554"/>
        <v>0</v>
      </c>
      <c r="BH6433" s="398">
        <f t="shared" si="555"/>
        <v>0</v>
      </c>
      <c r="BO6433" s="33"/>
    </row>
    <row r="6434" spans="1:67">
      <c r="A6434" s="316" t="s">
        <v>27</v>
      </c>
      <c r="E6434" s="316"/>
      <c r="F6434" s="316"/>
      <c r="G6434" s="316"/>
      <c r="H6434" s="316"/>
      <c r="I6434" s="316" t="s">
        <v>658</v>
      </c>
      <c r="J6434" s="316" t="s">
        <v>348</v>
      </c>
      <c r="K6434" s="36"/>
      <c r="L6434" s="317"/>
      <c r="M6434" s="317"/>
      <c r="N6434" s="36"/>
      <c r="O6434" s="317"/>
      <c r="P6434" s="317"/>
      <c r="Q6434" s="36"/>
      <c r="R6434" s="317"/>
      <c r="S6434" s="317"/>
      <c r="BA6434" s="395">
        <v>1</v>
      </c>
      <c r="BB6434" s="396" t="s">
        <v>861</v>
      </c>
      <c r="BC6434">
        <f t="shared" si="551"/>
        <v>0</v>
      </c>
      <c r="BD6434" t="str">
        <f t="shared" si="552"/>
        <v>NAoMe_initial_final_who_ps</v>
      </c>
      <c r="BE6434" s="397" t="s">
        <v>862</v>
      </c>
      <c r="BF6434" t="str">
        <f t="shared" si="553"/>
        <v>WHO PS 2</v>
      </c>
      <c r="BG6434">
        <f t="shared" si="554"/>
        <v>0</v>
      </c>
      <c r="BH6434" s="398">
        <f t="shared" si="555"/>
        <v>0</v>
      </c>
      <c r="BO6434" s="33"/>
    </row>
    <row r="6435" spans="1:67">
      <c r="A6435" s="316" t="s">
        <v>27</v>
      </c>
      <c r="E6435" s="316"/>
      <c r="F6435" s="316"/>
      <c r="G6435" s="316"/>
      <c r="H6435" s="316"/>
      <c r="I6435" s="316" t="s">
        <v>658</v>
      </c>
      <c r="J6435" s="316" t="s">
        <v>349</v>
      </c>
      <c r="K6435" s="36"/>
      <c r="L6435" s="317"/>
      <c r="M6435" s="317"/>
      <c r="N6435" s="36"/>
      <c r="O6435" s="317"/>
      <c r="P6435" s="317"/>
      <c r="Q6435" s="36"/>
      <c r="R6435" s="317"/>
      <c r="S6435" s="317"/>
      <c r="BA6435" s="395">
        <v>1</v>
      </c>
      <c r="BB6435" s="396" t="s">
        <v>861</v>
      </c>
      <c r="BC6435">
        <f t="shared" si="551"/>
        <v>0</v>
      </c>
      <c r="BD6435" t="str">
        <f t="shared" si="552"/>
        <v>NAoMe_initial_final_who_ps</v>
      </c>
      <c r="BE6435" s="397" t="s">
        <v>862</v>
      </c>
      <c r="BF6435" t="str">
        <f t="shared" si="553"/>
        <v>WHO PS 3</v>
      </c>
      <c r="BG6435">
        <f t="shared" si="554"/>
        <v>0</v>
      </c>
      <c r="BH6435" s="398">
        <f t="shared" si="555"/>
        <v>0</v>
      </c>
      <c r="BO6435" s="33"/>
    </row>
    <row r="6436" spans="1:67">
      <c r="A6436" s="316" t="s">
        <v>27</v>
      </c>
      <c r="E6436" s="316"/>
      <c r="F6436" s="316"/>
      <c r="G6436" s="316"/>
      <c r="H6436" s="316"/>
      <c r="I6436" s="316" t="s">
        <v>658</v>
      </c>
      <c r="J6436" s="316" t="s">
        <v>350</v>
      </c>
      <c r="K6436" s="36"/>
      <c r="L6436" s="317"/>
      <c r="M6436" s="317"/>
      <c r="N6436" s="36"/>
      <c r="O6436" s="317"/>
      <c r="P6436" s="317"/>
      <c r="Q6436" s="36"/>
      <c r="R6436" s="317"/>
      <c r="S6436" s="317"/>
      <c r="BA6436" s="395">
        <v>1</v>
      </c>
      <c r="BB6436" s="396" t="s">
        <v>861</v>
      </c>
      <c r="BC6436">
        <f t="shared" si="551"/>
        <v>0</v>
      </c>
      <c r="BD6436" t="str">
        <f t="shared" si="552"/>
        <v>NAoMe_initial_final_who_ps</v>
      </c>
      <c r="BE6436" s="397" t="s">
        <v>862</v>
      </c>
      <c r="BF6436" t="str">
        <f t="shared" si="553"/>
        <v>WHO PS 4</v>
      </c>
      <c r="BG6436">
        <f t="shared" si="554"/>
        <v>0</v>
      </c>
      <c r="BH6436" s="398">
        <f t="shared" si="555"/>
        <v>0</v>
      </c>
      <c r="BO6436" s="33"/>
    </row>
    <row r="6437" spans="1:67">
      <c r="A6437" s="316" t="s">
        <v>27</v>
      </c>
      <c r="E6437" s="316"/>
      <c r="F6437" s="316"/>
      <c r="G6437" s="316"/>
      <c r="H6437" s="316"/>
      <c r="I6437" s="316" t="s">
        <v>658</v>
      </c>
      <c r="J6437" s="316" t="s">
        <v>346</v>
      </c>
      <c r="K6437" s="36"/>
      <c r="L6437" s="317"/>
      <c r="M6437" s="317"/>
      <c r="N6437" s="36"/>
      <c r="O6437" s="317"/>
      <c r="P6437" s="317"/>
      <c r="Q6437" s="36"/>
      <c r="R6437" s="317"/>
      <c r="S6437" s="317"/>
      <c r="BA6437" s="395">
        <v>1</v>
      </c>
      <c r="BB6437" s="396" t="s">
        <v>861</v>
      </c>
      <c r="BC6437">
        <f t="shared" si="551"/>
        <v>0</v>
      </c>
      <c r="BD6437" t="str">
        <f t="shared" si="552"/>
        <v>NAoMe_initial_final_who_ps</v>
      </c>
      <c r="BE6437" s="397" t="s">
        <v>862</v>
      </c>
      <c r="BF6437" t="str">
        <f t="shared" si="553"/>
        <v>WHO PS 0</v>
      </c>
      <c r="BG6437">
        <f t="shared" si="554"/>
        <v>0</v>
      </c>
      <c r="BH6437" s="398">
        <f t="shared" si="555"/>
        <v>0</v>
      </c>
      <c r="BO6437" s="33"/>
    </row>
    <row r="6438" spans="1:67">
      <c r="A6438" s="316" t="s">
        <v>27</v>
      </c>
      <c r="E6438" s="316"/>
      <c r="F6438" s="316"/>
      <c r="G6438" s="316"/>
      <c r="H6438" s="316"/>
      <c r="I6438" s="316" t="s">
        <v>658</v>
      </c>
      <c r="J6438" s="316" t="s">
        <v>347</v>
      </c>
      <c r="K6438" s="36"/>
      <c r="L6438" s="317"/>
      <c r="M6438" s="317"/>
      <c r="N6438" s="36"/>
      <c r="O6438" s="317"/>
      <c r="P6438" s="317"/>
      <c r="Q6438" s="36"/>
      <c r="R6438" s="317"/>
      <c r="S6438" s="317"/>
      <c r="BA6438" s="395">
        <v>1</v>
      </c>
      <c r="BB6438" s="396" t="s">
        <v>861</v>
      </c>
      <c r="BC6438">
        <f t="shared" si="551"/>
        <v>0</v>
      </c>
      <c r="BD6438" t="str">
        <f t="shared" si="552"/>
        <v>NAoMe_initial_final_who_ps</v>
      </c>
      <c r="BE6438" s="397" t="s">
        <v>862</v>
      </c>
      <c r="BF6438" t="str">
        <f t="shared" si="553"/>
        <v>WHO PS 1</v>
      </c>
      <c r="BG6438">
        <f t="shared" si="554"/>
        <v>0</v>
      </c>
      <c r="BH6438" s="398">
        <f t="shared" si="555"/>
        <v>0</v>
      </c>
      <c r="BO6438" s="33"/>
    </row>
    <row r="6439" spans="1:67">
      <c r="A6439" s="316" t="s">
        <v>27</v>
      </c>
      <c r="E6439" s="316"/>
      <c r="F6439" s="316"/>
      <c r="G6439" s="316"/>
      <c r="H6439" s="316"/>
      <c r="I6439" s="316" t="s">
        <v>658</v>
      </c>
      <c r="J6439" s="316" t="s">
        <v>348</v>
      </c>
      <c r="K6439" s="36"/>
      <c r="L6439" s="317"/>
      <c r="M6439" s="317"/>
      <c r="N6439" s="36"/>
      <c r="O6439" s="317"/>
      <c r="P6439" s="317"/>
      <c r="Q6439" s="36"/>
      <c r="R6439" s="317"/>
      <c r="S6439" s="317"/>
      <c r="BA6439" s="395">
        <v>1</v>
      </c>
      <c r="BB6439" s="396" t="s">
        <v>861</v>
      </c>
      <c r="BC6439">
        <f t="shared" si="551"/>
        <v>0</v>
      </c>
      <c r="BD6439" t="str">
        <f t="shared" si="552"/>
        <v>NAoMe_initial_final_who_ps</v>
      </c>
      <c r="BE6439" s="397" t="s">
        <v>862</v>
      </c>
      <c r="BF6439" t="str">
        <f t="shared" si="553"/>
        <v>WHO PS 2</v>
      </c>
      <c r="BG6439">
        <f t="shared" si="554"/>
        <v>0</v>
      </c>
      <c r="BH6439" s="398">
        <f t="shared" si="555"/>
        <v>0</v>
      </c>
      <c r="BO6439" s="33"/>
    </row>
    <row r="6440" spans="1:67">
      <c r="A6440" s="316" t="s">
        <v>27</v>
      </c>
      <c r="E6440" s="316"/>
      <c r="F6440" s="316"/>
      <c r="G6440" s="316"/>
      <c r="H6440" s="316"/>
      <c r="I6440" s="316" t="s">
        <v>658</v>
      </c>
      <c r="J6440" s="316" t="s">
        <v>349</v>
      </c>
      <c r="K6440" s="36"/>
      <c r="L6440" s="317"/>
      <c r="M6440" s="317"/>
      <c r="N6440" s="36"/>
      <c r="O6440" s="317"/>
      <c r="P6440" s="317"/>
      <c r="Q6440" s="36"/>
      <c r="R6440" s="317"/>
      <c r="S6440" s="317"/>
      <c r="BA6440" s="395">
        <v>1</v>
      </c>
      <c r="BB6440" s="396" t="s">
        <v>861</v>
      </c>
      <c r="BC6440">
        <f t="shared" si="551"/>
        <v>0</v>
      </c>
      <c r="BD6440" t="str">
        <f t="shared" si="552"/>
        <v>NAoMe_initial_final_who_ps</v>
      </c>
      <c r="BE6440" s="397" t="s">
        <v>862</v>
      </c>
      <c r="BF6440" t="str">
        <f t="shared" si="553"/>
        <v>WHO PS 3</v>
      </c>
      <c r="BG6440">
        <f t="shared" si="554"/>
        <v>0</v>
      </c>
      <c r="BH6440" s="398">
        <f t="shared" si="555"/>
        <v>0</v>
      </c>
      <c r="BO6440" s="33"/>
    </row>
    <row r="6441" spans="1:67">
      <c r="A6441" s="316" t="s">
        <v>27</v>
      </c>
      <c r="E6441" s="316"/>
      <c r="F6441" s="316"/>
      <c r="G6441" s="316"/>
      <c r="H6441" s="316"/>
      <c r="I6441" s="316" t="s">
        <v>658</v>
      </c>
      <c r="J6441" s="316" t="s">
        <v>350</v>
      </c>
      <c r="K6441" s="36"/>
      <c r="L6441" s="317"/>
      <c r="M6441" s="317"/>
      <c r="N6441" s="36"/>
      <c r="O6441" s="317"/>
      <c r="P6441" s="317"/>
      <c r="Q6441" s="36"/>
      <c r="R6441" s="317"/>
      <c r="S6441" s="317"/>
      <c r="BA6441" s="395">
        <v>1</v>
      </c>
      <c r="BB6441" s="396" t="s">
        <v>861</v>
      </c>
      <c r="BC6441">
        <f t="shared" si="551"/>
        <v>0</v>
      </c>
      <c r="BD6441" t="str">
        <f t="shared" si="552"/>
        <v>NAoMe_initial_final_who_ps</v>
      </c>
      <c r="BE6441" s="397" t="s">
        <v>862</v>
      </c>
      <c r="BF6441" t="str">
        <f t="shared" si="553"/>
        <v>WHO PS 4</v>
      </c>
      <c r="BG6441">
        <f t="shared" si="554"/>
        <v>0</v>
      </c>
      <c r="BH6441" s="398">
        <f t="shared" si="555"/>
        <v>0</v>
      </c>
      <c r="BO6441" s="33"/>
    </row>
    <row r="6442" spans="1:67">
      <c r="A6442" s="316" t="s">
        <v>27</v>
      </c>
      <c r="E6442" s="316"/>
      <c r="F6442" s="316"/>
      <c r="G6442" s="316"/>
      <c r="H6442" s="316"/>
      <c r="I6442" s="316" t="s">
        <v>658</v>
      </c>
      <c r="J6442" s="316" t="s">
        <v>346</v>
      </c>
      <c r="K6442" s="36"/>
      <c r="L6442" s="317"/>
      <c r="M6442" s="317"/>
      <c r="N6442" s="36"/>
      <c r="O6442" s="317"/>
      <c r="P6442" s="317"/>
      <c r="Q6442" s="36"/>
      <c r="R6442" s="317"/>
      <c r="S6442" s="317"/>
      <c r="BA6442" s="395">
        <v>1</v>
      </c>
      <c r="BB6442" s="396" t="s">
        <v>861</v>
      </c>
      <c r="BC6442">
        <f t="shared" si="551"/>
        <v>0</v>
      </c>
      <c r="BD6442" t="str">
        <f t="shared" si="552"/>
        <v>NAoMe_initial_final_who_ps</v>
      </c>
      <c r="BE6442" s="397" t="s">
        <v>862</v>
      </c>
      <c r="BF6442" t="str">
        <f t="shared" si="553"/>
        <v>WHO PS 0</v>
      </c>
      <c r="BG6442">
        <f t="shared" si="554"/>
        <v>0</v>
      </c>
      <c r="BH6442" s="398">
        <f t="shared" si="555"/>
        <v>0</v>
      </c>
      <c r="BO6442" s="33"/>
    </row>
    <row r="6443" spans="1:67">
      <c r="A6443" s="316" t="s">
        <v>27</v>
      </c>
      <c r="E6443" s="316"/>
      <c r="F6443" s="316"/>
      <c r="G6443" s="316"/>
      <c r="H6443" s="316"/>
      <c r="I6443" s="316" t="s">
        <v>658</v>
      </c>
      <c r="J6443" s="316" t="s">
        <v>347</v>
      </c>
      <c r="K6443" s="36"/>
      <c r="L6443" s="317"/>
      <c r="M6443" s="317"/>
      <c r="N6443" s="36"/>
      <c r="O6443" s="317"/>
      <c r="P6443" s="317"/>
      <c r="Q6443" s="36"/>
      <c r="R6443" s="317"/>
      <c r="S6443" s="317"/>
      <c r="BA6443" s="395">
        <v>1</v>
      </c>
      <c r="BB6443" s="396" t="s">
        <v>861</v>
      </c>
      <c r="BC6443">
        <f t="shared" si="551"/>
        <v>0</v>
      </c>
      <c r="BD6443" t="str">
        <f t="shared" si="552"/>
        <v>NAoMe_initial_final_who_ps</v>
      </c>
      <c r="BE6443" s="397" t="s">
        <v>862</v>
      </c>
      <c r="BF6443" t="str">
        <f t="shared" si="553"/>
        <v>WHO PS 1</v>
      </c>
      <c r="BG6443">
        <f t="shared" si="554"/>
        <v>0</v>
      </c>
      <c r="BH6443" s="398">
        <f t="shared" si="555"/>
        <v>0</v>
      </c>
      <c r="BO6443" s="33"/>
    </row>
    <row r="6444" spans="1:67">
      <c r="A6444" s="316" t="s">
        <v>27</v>
      </c>
      <c r="E6444" s="316"/>
      <c r="F6444" s="316"/>
      <c r="G6444" s="316"/>
      <c r="H6444" s="316"/>
      <c r="I6444" s="316" t="s">
        <v>658</v>
      </c>
      <c r="J6444" s="316" t="s">
        <v>348</v>
      </c>
      <c r="K6444" s="36"/>
      <c r="L6444" s="317"/>
      <c r="M6444" s="317"/>
      <c r="N6444" s="36"/>
      <c r="O6444" s="317"/>
      <c r="P6444" s="317"/>
      <c r="Q6444" s="36"/>
      <c r="R6444" s="317"/>
      <c r="S6444" s="317"/>
      <c r="BA6444" s="395">
        <v>1</v>
      </c>
      <c r="BB6444" s="396" t="s">
        <v>861</v>
      </c>
      <c r="BC6444">
        <f t="shared" si="551"/>
        <v>0</v>
      </c>
      <c r="BD6444" t="str">
        <f t="shared" si="552"/>
        <v>NAoMe_initial_final_who_ps</v>
      </c>
      <c r="BE6444" s="397" t="s">
        <v>862</v>
      </c>
      <c r="BF6444" t="str">
        <f t="shared" si="553"/>
        <v>WHO PS 2</v>
      </c>
      <c r="BG6444">
        <f t="shared" si="554"/>
        <v>0</v>
      </c>
      <c r="BH6444" s="398">
        <f t="shared" si="555"/>
        <v>0</v>
      </c>
      <c r="BO6444" s="33"/>
    </row>
    <row r="6445" spans="1:67">
      <c r="A6445" s="316" t="s">
        <v>27</v>
      </c>
      <c r="E6445" s="316"/>
      <c r="F6445" s="316"/>
      <c r="G6445" s="316"/>
      <c r="H6445" s="316"/>
      <c r="I6445" s="316" t="s">
        <v>658</v>
      </c>
      <c r="J6445" s="316" t="s">
        <v>349</v>
      </c>
      <c r="K6445" s="36"/>
      <c r="L6445" s="317"/>
      <c r="M6445" s="317"/>
      <c r="N6445" s="36"/>
      <c r="O6445" s="317"/>
      <c r="P6445" s="317"/>
      <c r="Q6445" s="36"/>
      <c r="R6445" s="317"/>
      <c r="S6445" s="317"/>
      <c r="BA6445" s="395">
        <v>1</v>
      </c>
      <c r="BB6445" s="396" t="s">
        <v>861</v>
      </c>
      <c r="BC6445">
        <f t="shared" si="551"/>
        <v>0</v>
      </c>
      <c r="BD6445" t="str">
        <f t="shared" si="552"/>
        <v>NAoMe_initial_final_who_ps</v>
      </c>
      <c r="BE6445" s="397" t="s">
        <v>862</v>
      </c>
      <c r="BF6445" t="str">
        <f t="shared" si="553"/>
        <v>WHO PS 3</v>
      </c>
      <c r="BG6445">
        <f t="shared" si="554"/>
        <v>0</v>
      </c>
      <c r="BH6445" s="398">
        <f t="shared" si="555"/>
        <v>0</v>
      </c>
      <c r="BO6445" s="33"/>
    </row>
    <row r="6446" spans="1:67">
      <c r="A6446" s="316" t="s">
        <v>27</v>
      </c>
      <c r="E6446" s="316"/>
      <c r="F6446" s="316"/>
      <c r="G6446" s="316"/>
      <c r="H6446" s="316"/>
      <c r="I6446" s="316" t="s">
        <v>658</v>
      </c>
      <c r="J6446" s="316" t="s">
        <v>350</v>
      </c>
      <c r="K6446" s="36"/>
      <c r="L6446" s="317"/>
      <c r="M6446" s="317"/>
      <c r="N6446" s="36"/>
      <c r="O6446" s="317"/>
      <c r="P6446" s="317"/>
      <c r="Q6446" s="36"/>
      <c r="R6446" s="317"/>
      <c r="S6446" s="317"/>
      <c r="BA6446" s="395">
        <v>1</v>
      </c>
      <c r="BB6446" s="396" t="s">
        <v>861</v>
      </c>
      <c r="BC6446">
        <f t="shared" si="551"/>
        <v>0</v>
      </c>
      <c r="BD6446" t="str">
        <f t="shared" si="552"/>
        <v>NAoMe_initial_final_who_ps</v>
      </c>
      <c r="BE6446" s="397" t="s">
        <v>862</v>
      </c>
      <c r="BF6446" t="str">
        <f t="shared" si="553"/>
        <v>WHO PS 4</v>
      </c>
      <c r="BG6446">
        <f t="shared" si="554"/>
        <v>0</v>
      </c>
      <c r="BH6446" s="398">
        <f t="shared" si="555"/>
        <v>0</v>
      </c>
      <c r="BO6446" s="33"/>
    </row>
    <row r="6447" spans="1:67">
      <c r="A6447" s="316" t="s">
        <v>27</v>
      </c>
      <c r="E6447" s="316"/>
      <c r="F6447" s="316"/>
      <c r="G6447" s="316"/>
      <c r="H6447" s="316"/>
      <c r="I6447" s="316" t="s">
        <v>658</v>
      </c>
      <c r="J6447" s="316" t="s">
        <v>346</v>
      </c>
      <c r="K6447" s="36"/>
      <c r="L6447" s="317"/>
      <c r="M6447" s="317"/>
      <c r="N6447" s="36"/>
      <c r="O6447" s="317"/>
      <c r="P6447" s="317"/>
      <c r="Q6447" s="36"/>
      <c r="R6447" s="317"/>
      <c r="S6447" s="317"/>
      <c r="BA6447" s="395">
        <v>1</v>
      </c>
      <c r="BB6447" s="396" t="s">
        <v>861</v>
      </c>
      <c r="BC6447">
        <f t="shared" si="551"/>
        <v>0</v>
      </c>
      <c r="BD6447" t="str">
        <f t="shared" si="552"/>
        <v>NAoMe_initial_final_who_ps</v>
      </c>
      <c r="BE6447" s="397" t="s">
        <v>862</v>
      </c>
      <c r="BF6447" t="str">
        <f t="shared" si="553"/>
        <v>WHO PS 0</v>
      </c>
      <c r="BG6447">
        <f t="shared" si="554"/>
        <v>0</v>
      </c>
      <c r="BH6447" s="398">
        <f t="shared" si="555"/>
        <v>0</v>
      </c>
      <c r="BO6447" s="33"/>
    </row>
    <row r="6448" spans="1:67">
      <c r="A6448" s="316" t="s">
        <v>27</v>
      </c>
      <c r="E6448" s="316"/>
      <c r="F6448" s="316"/>
      <c r="G6448" s="316"/>
      <c r="H6448" s="316"/>
      <c r="I6448" s="316" t="s">
        <v>658</v>
      </c>
      <c r="J6448" s="316" t="s">
        <v>347</v>
      </c>
      <c r="K6448" s="36"/>
      <c r="L6448" s="317"/>
      <c r="M6448" s="317"/>
      <c r="N6448" s="36"/>
      <c r="O6448" s="317"/>
      <c r="P6448" s="317"/>
      <c r="Q6448" s="36"/>
      <c r="R6448" s="317"/>
      <c r="S6448" s="317"/>
      <c r="BA6448" s="395">
        <v>1</v>
      </c>
      <c r="BB6448" s="396" t="s">
        <v>861</v>
      </c>
      <c r="BC6448">
        <f t="shared" si="551"/>
        <v>0</v>
      </c>
      <c r="BD6448" t="str">
        <f t="shared" si="552"/>
        <v>NAoMe_initial_final_who_ps</v>
      </c>
      <c r="BE6448" s="397" t="s">
        <v>862</v>
      </c>
      <c r="BF6448" t="str">
        <f t="shared" si="553"/>
        <v>WHO PS 1</v>
      </c>
      <c r="BG6448">
        <f t="shared" si="554"/>
        <v>0</v>
      </c>
      <c r="BH6448" s="398">
        <f t="shared" si="555"/>
        <v>0</v>
      </c>
      <c r="BO6448" s="33"/>
    </row>
    <row r="6449" spans="1:67">
      <c r="A6449" s="316" t="s">
        <v>27</v>
      </c>
      <c r="E6449" s="316"/>
      <c r="F6449" s="316"/>
      <c r="G6449" s="316"/>
      <c r="H6449" s="316"/>
      <c r="I6449" s="316" t="s">
        <v>658</v>
      </c>
      <c r="J6449" s="316" t="s">
        <v>348</v>
      </c>
      <c r="K6449" s="36"/>
      <c r="L6449" s="317"/>
      <c r="M6449" s="317"/>
      <c r="N6449" s="36"/>
      <c r="O6449" s="317"/>
      <c r="P6449" s="317"/>
      <c r="Q6449" s="36"/>
      <c r="R6449" s="317"/>
      <c r="S6449" s="317"/>
      <c r="BA6449" s="395">
        <v>1</v>
      </c>
      <c r="BB6449" s="396" t="s">
        <v>861</v>
      </c>
      <c r="BC6449">
        <f t="shared" si="551"/>
        <v>0</v>
      </c>
      <c r="BD6449" t="str">
        <f t="shared" si="552"/>
        <v>NAoMe_initial_final_who_ps</v>
      </c>
      <c r="BE6449" s="397" t="s">
        <v>862</v>
      </c>
      <c r="BF6449" t="str">
        <f t="shared" si="553"/>
        <v>WHO PS 2</v>
      </c>
      <c r="BG6449">
        <f t="shared" si="554"/>
        <v>0</v>
      </c>
      <c r="BH6449" s="398">
        <f t="shared" si="555"/>
        <v>0</v>
      </c>
      <c r="BO6449" s="33"/>
    </row>
    <row r="6450" spans="1:67">
      <c r="A6450" s="316" t="s">
        <v>27</v>
      </c>
      <c r="E6450" s="316"/>
      <c r="F6450" s="316"/>
      <c r="G6450" s="316"/>
      <c r="H6450" s="316"/>
      <c r="I6450" s="316" t="s">
        <v>658</v>
      </c>
      <c r="J6450" s="316" t="s">
        <v>349</v>
      </c>
      <c r="K6450" s="36"/>
      <c r="L6450" s="317"/>
      <c r="M6450" s="317"/>
      <c r="N6450" s="36"/>
      <c r="O6450" s="317"/>
      <c r="P6450" s="317"/>
      <c r="Q6450" s="36"/>
      <c r="R6450" s="317"/>
      <c r="S6450" s="317"/>
      <c r="BA6450" s="395">
        <v>1</v>
      </c>
      <c r="BB6450" s="396" t="s">
        <v>861</v>
      </c>
      <c r="BC6450">
        <f t="shared" si="551"/>
        <v>0</v>
      </c>
      <c r="BD6450" t="str">
        <f t="shared" si="552"/>
        <v>NAoMe_initial_final_who_ps</v>
      </c>
      <c r="BE6450" s="397" t="s">
        <v>862</v>
      </c>
      <c r="BF6450" t="str">
        <f t="shared" si="553"/>
        <v>WHO PS 3</v>
      </c>
      <c r="BG6450">
        <f t="shared" si="554"/>
        <v>0</v>
      </c>
      <c r="BH6450" s="398">
        <f t="shared" si="555"/>
        <v>0</v>
      </c>
      <c r="BO6450" s="33"/>
    </row>
    <row r="6451" spans="1:67">
      <c r="A6451" s="316" t="s">
        <v>27</v>
      </c>
      <c r="E6451" s="316"/>
      <c r="F6451" s="316"/>
      <c r="G6451" s="316"/>
      <c r="H6451" s="316"/>
      <c r="I6451" s="316" t="s">
        <v>658</v>
      </c>
      <c r="J6451" s="316" t="s">
        <v>350</v>
      </c>
      <c r="K6451" s="36"/>
      <c r="L6451" s="317"/>
      <c r="M6451" s="317"/>
      <c r="N6451" s="36"/>
      <c r="O6451" s="317"/>
      <c r="P6451" s="317"/>
      <c r="Q6451" s="36"/>
      <c r="R6451" s="317"/>
      <c r="S6451" s="317"/>
      <c r="BA6451" s="395">
        <v>1</v>
      </c>
      <c r="BB6451" s="396" t="s">
        <v>861</v>
      </c>
      <c r="BC6451">
        <f t="shared" si="551"/>
        <v>0</v>
      </c>
      <c r="BD6451" t="str">
        <f t="shared" si="552"/>
        <v>NAoMe_initial_final_who_ps</v>
      </c>
      <c r="BE6451" s="397" t="s">
        <v>862</v>
      </c>
      <c r="BF6451" t="str">
        <f t="shared" si="553"/>
        <v>WHO PS 4</v>
      </c>
      <c r="BG6451">
        <f t="shared" si="554"/>
        <v>0</v>
      </c>
      <c r="BH6451" s="398">
        <f t="shared" si="555"/>
        <v>0</v>
      </c>
      <c r="BO6451" s="33"/>
    </row>
    <row r="6452" spans="1:67">
      <c r="A6452" s="316" t="s">
        <v>27</v>
      </c>
      <c r="E6452" s="316"/>
      <c r="F6452" s="316"/>
      <c r="G6452" s="316"/>
      <c r="H6452" s="316"/>
      <c r="I6452" s="316" t="s">
        <v>658</v>
      </c>
      <c r="J6452" s="316" t="s">
        <v>346</v>
      </c>
      <c r="K6452" s="36"/>
      <c r="L6452" s="317"/>
      <c r="M6452" s="317"/>
      <c r="N6452" s="36"/>
      <c r="O6452" s="317"/>
      <c r="P6452" s="317"/>
      <c r="Q6452" s="36"/>
      <c r="R6452" s="317"/>
      <c r="S6452" s="317"/>
      <c r="BA6452" s="395">
        <v>1</v>
      </c>
      <c r="BB6452" s="396" t="s">
        <v>861</v>
      </c>
      <c r="BC6452">
        <f t="shared" si="551"/>
        <v>0</v>
      </c>
      <c r="BD6452" t="str">
        <f t="shared" si="552"/>
        <v>NAoMe_initial_final_who_ps</v>
      </c>
      <c r="BE6452" s="397" t="s">
        <v>862</v>
      </c>
      <c r="BF6452" t="str">
        <f t="shared" si="553"/>
        <v>WHO PS 0</v>
      </c>
      <c r="BG6452">
        <f t="shared" si="554"/>
        <v>0</v>
      </c>
      <c r="BH6452" s="398">
        <f t="shared" si="555"/>
        <v>0</v>
      </c>
      <c r="BO6452" s="33"/>
    </row>
    <row r="6453" spans="1:67">
      <c r="A6453" s="316" t="s">
        <v>27</v>
      </c>
      <c r="E6453" s="316"/>
      <c r="F6453" s="316"/>
      <c r="G6453" s="316"/>
      <c r="H6453" s="316"/>
      <c r="I6453" s="316" t="s">
        <v>658</v>
      </c>
      <c r="J6453" s="316" t="s">
        <v>347</v>
      </c>
      <c r="K6453" s="36"/>
      <c r="L6453" s="317"/>
      <c r="M6453" s="317"/>
      <c r="N6453" s="36"/>
      <c r="O6453" s="317"/>
      <c r="P6453" s="317"/>
      <c r="Q6453" s="36"/>
      <c r="R6453" s="317"/>
      <c r="S6453" s="317"/>
      <c r="BA6453" s="395">
        <v>1</v>
      </c>
      <c r="BB6453" s="396" t="s">
        <v>861</v>
      </c>
      <c r="BC6453">
        <f t="shared" si="551"/>
        <v>0</v>
      </c>
      <c r="BD6453" t="str">
        <f t="shared" si="552"/>
        <v>NAoMe_initial_final_who_ps</v>
      </c>
      <c r="BE6453" s="397" t="s">
        <v>862</v>
      </c>
      <c r="BF6453" t="str">
        <f t="shared" si="553"/>
        <v>WHO PS 1</v>
      </c>
      <c r="BG6453">
        <f t="shared" si="554"/>
        <v>0</v>
      </c>
      <c r="BH6453" s="398">
        <f t="shared" si="555"/>
        <v>0</v>
      </c>
      <c r="BO6453" s="33"/>
    </row>
    <row r="6454" spans="1:67">
      <c r="A6454" s="316" t="s">
        <v>27</v>
      </c>
      <c r="E6454" s="316"/>
      <c r="F6454" s="316"/>
      <c r="G6454" s="316"/>
      <c r="H6454" s="316"/>
      <c r="I6454" s="316" t="s">
        <v>658</v>
      </c>
      <c r="J6454" s="316" t="s">
        <v>348</v>
      </c>
      <c r="K6454" s="36"/>
      <c r="L6454" s="317"/>
      <c r="M6454" s="317"/>
      <c r="N6454" s="36"/>
      <c r="O6454" s="317"/>
      <c r="P6454" s="317"/>
      <c r="Q6454" s="36"/>
      <c r="R6454" s="317"/>
      <c r="S6454" s="317"/>
      <c r="BA6454" s="395">
        <v>1</v>
      </c>
      <c r="BB6454" s="396" t="s">
        <v>861</v>
      </c>
      <c r="BC6454">
        <f t="shared" si="551"/>
        <v>0</v>
      </c>
      <c r="BD6454" t="str">
        <f t="shared" si="552"/>
        <v>NAoMe_initial_final_who_ps</v>
      </c>
      <c r="BE6454" s="397" t="s">
        <v>862</v>
      </c>
      <c r="BF6454" t="str">
        <f t="shared" si="553"/>
        <v>WHO PS 2</v>
      </c>
      <c r="BG6454">
        <f t="shared" si="554"/>
        <v>0</v>
      </c>
      <c r="BH6454" s="398">
        <f t="shared" si="555"/>
        <v>0</v>
      </c>
      <c r="BO6454" s="33"/>
    </row>
    <row r="6455" spans="1:67">
      <c r="A6455" s="316" t="s">
        <v>27</v>
      </c>
      <c r="E6455" s="316"/>
      <c r="F6455" s="316"/>
      <c r="G6455" s="316"/>
      <c r="H6455" s="316"/>
      <c r="I6455" s="316" t="s">
        <v>658</v>
      </c>
      <c r="J6455" s="316" t="s">
        <v>349</v>
      </c>
      <c r="K6455" s="36"/>
      <c r="L6455" s="317"/>
      <c r="M6455" s="317"/>
      <c r="N6455" s="36"/>
      <c r="O6455" s="317"/>
      <c r="P6455" s="317"/>
      <c r="Q6455" s="36"/>
      <c r="R6455" s="317"/>
      <c r="S6455" s="317"/>
      <c r="BA6455" s="395">
        <v>1</v>
      </c>
      <c r="BB6455" s="396" t="s">
        <v>861</v>
      </c>
      <c r="BC6455">
        <f t="shared" si="551"/>
        <v>0</v>
      </c>
      <c r="BD6455" t="str">
        <f t="shared" si="552"/>
        <v>NAoMe_initial_final_who_ps</v>
      </c>
      <c r="BE6455" s="397" t="s">
        <v>862</v>
      </c>
      <c r="BF6455" t="str">
        <f t="shared" si="553"/>
        <v>WHO PS 3</v>
      </c>
      <c r="BG6455">
        <f t="shared" si="554"/>
        <v>0</v>
      </c>
      <c r="BH6455" s="398">
        <f t="shared" si="555"/>
        <v>0</v>
      </c>
      <c r="BO6455" s="33"/>
    </row>
    <row r="6456" spans="1:67">
      <c r="A6456" s="316" t="s">
        <v>27</v>
      </c>
      <c r="E6456" s="316"/>
      <c r="F6456" s="316"/>
      <c r="G6456" s="316"/>
      <c r="H6456" s="316"/>
      <c r="I6456" s="316" t="s">
        <v>658</v>
      </c>
      <c r="J6456" s="316" t="s">
        <v>350</v>
      </c>
      <c r="K6456" s="36"/>
      <c r="L6456" s="317"/>
      <c r="M6456" s="317"/>
      <c r="N6456" s="36"/>
      <c r="O6456" s="317"/>
      <c r="P6456" s="317"/>
      <c r="Q6456" s="36"/>
      <c r="R6456" s="317"/>
      <c r="S6456" s="317"/>
      <c r="BA6456" s="395">
        <v>1</v>
      </c>
      <c r="BB6456" s="396" t="s">
        <v>861</v>
      </c>
      <c r="BC6456">
        <f t="shared" si="551"/>
        <v>0</v>
      </c>
      <c r="BD6456" t="str">
        <f t="shared" si="552"/>
        <v>NAoMe_initial_final_who_ps</v>
      </c>
      <c r="BE6456" s="397" t="s">
        <v>862</v>
      </c>
      <c r="BF6456" t="str">
        <f t="shared" si="553"/>
        <v>WHO PS 4</v>
      </c>
      <c r="BG6456">
        <f t="shared" si="554"/>
        <v>0</v>
      </c>
      <c r="BH6456" s="398">
        <f t="shared" si="555"/>
        <v>0</v>
      </c>
      <c r="BO6456" s="33"/>
    </row>
    <row r="6457" spans="1:67">
      <c r="A6457" s="316" t="s">
        <v>27</v>
      </c>
      <c r="E6457" s="316"/>
      <c r="F6457" s="316"/>
      <c r="G6457" s="316"/>
      <c r="H6457" s="316"/>
      <c r="I6457" s="316" t="s">
        <v>658</v>
      </c>
      <c r="J6457" s="316" t="s">
        <v>346</v>
      </c>
      <c r="K6457" s="36"/>
      <c r="L6457" s="317"/>
      <c r="M6457" s="317"/>
      <c r="N6457" s="36"/>
      <c r="O6457" s="317"/>
      <c r="P6457" s="317"/>
      <c r="Q6457" s="36"/>
      <c r="R6457" s="317"/>
      <c r="S6457" s="317"/>
      <c r="BA6457" s="395">
        <v>1</v>
      </c>
      <c r="BB6457" s="396" t="s">
        <v>861</v>
      </c>
      <c r="BC6457">
        <f t="shared" si="551"/>
        <v>0</v>
      </c>
      <c r="BD6457" t="str">
        <f t="shared" si="552"/>
        <v>NAoMe_initial_final_who_ps</v>
      </c>
      <c r="BE6457" s="397" t="s">
        <v>862</v>
      </c>
      <c r="BF6457" t="str">
        <f t="shared" si="553"/>
        <v>WHO PS 0</v>
      </c>
      <c r="BG6457">
        <f t="shared" si="554"/>
        <v>0</v>
      </c>
      <c r="BH6457" s="398">
        <f t="shared" si="555"/>
        <v>0</v>
      </c>
      <c r="BO6457" s="33"/>
    </row>
    <row r="6458" spans="1:67">
      <c r="A6458" s="316" t="s">
        <v>27</v>
      </c>
      <c r="E6458" s="316"/>
      <c r="F6458" s="316"/>
      <c r="G6458" s="316"/>
      <c r="H6458" s="316"/>
      <c r="I6458" s="316" t="s">
        <v>658</v>
      </c>
      <c r="J6458" s="316" t="s">
        <v>347</v>
      </c>
      <c r="K6458" s="36"/>
      <c r="L6458" s="317"/>
      <c r="M6458" s="317"/>
      <c r="N6458" s="36"/>
      <c r="O6458" s="317"/>
      <c r="P6458" s="317"/>
      <c r="Q6458" s="36"/>
      <c r="R6458" s="317"/>
      <c r="S6458" s="317"/>
      <c r="BA6458" s="395">
        <v>1</v>
      </c>
      <c r="BB6458" s="396" t="s">
        <v>861</v>
      </c>
      <c r="BC6458">
        <f t="shared" si="551"/>
        <v>0</v>
      </c>
      <c r="BD6458" t="str">
        <f t="shared" si="552"/>
        <v>NAoMe_initial_final_who_ps</v>
      </c>
      <c r="BE6458" s="397" t="s">
        <v>862</v>
      </c>
      <c r="BF6458" t="str">
        <f t="shared" si="553"/>
        <v>WHO PS 1</v>
      </c>
      <c r="BG6458">
        <f t="shared" si="554"/>
        <v>0</v>
      </c>
      <c r="BH6458" s="398">
        <f t="shared" si="555"/>
        <v>0</v>
      </c>
      <c r="BO6458" s="33"/>
    </row>
    <row r="6459" spans="1:67">
      <c r="A6459" s="316" t="s">
        <v>27</v>
      </c>
      <c r="E6459" s="316"/>
      <c r="F6459" s="316"/>
      <c r="G6459" s="316"/>
      <c r="H6459" s="316"/>
      <c r="I6459" s="316" t="s">
        <v>658</v>
      </c>
      <c r="J6459" s="316" t="s">
        <v>348</v>
      </c>
      <c r="K6459" s="36"/>
      <c r="L6459" s="317"/>
      <c r="M6459" s="317"/>
      <c r="N6459" s="36"/>
      <c r="O6459" s="317"/>
      <c r="P6459" s="317"/>
      <c r="Q6459" s="36"/>
      <c r="R6459" s="317"/>
      <c r="S6459" s="317"/>
      <c r="BA6459" s="395">
        <v>1</v>
      </c>
      <c r="BB6459" s="396" t="s">
        <v>861</v>
      </c>
      <c r="BC6459">
        <f t="shared" si="551"/>
        <v>0</v>
      </c>
      <c r="BD6459" t="str">
        <f t="shared" si="552"/>
        <v>NAoMe_initial_final_who_ps</v>
      </c>
      <c r="BE6459" s="397" t="s">
        <v>862</v>
      </c>
      <c r="BF6459" t="str">
        <f t="shared" si="553"/>
        <v>WHO PS 2</v>
      </c>
      <c r="BG6459">
        <f t="shared" si="554"/>
        <v>0</v>
      </c>
      <c r="BH6459" s="398">
        <f t="shared" si="555"/>
        <v>0</v>
      </c>
      <c r="BO6459" s="33"/>
    </row>
    <row r="6460" spans="1:67">
      <c r="A6460" s="316" t="s">
        <v>27</v>
      </c>
      <c r="E6460" s="316"/>
      <c r="F6460" s="316"/>
      <c r="G6460" s="316"/>
      <c r="H6460" s="316"/>
      <c r="I6460" s="316" t="s">
        <v>658</v>
      </c>
      <c r="J6460" s="316" t="s">
        <v>349</v>
      </c>
      <c r="K6460" s="36"/>
      <c r="L6460" s="317"/>
      <c r="M6460" s="317"/>
      <c r="N6460" s="36"/>
      <c r="O6460" s="317"/>
      <c r="P6460" s="317"/>
      <c r="Q6460" s="36"/>
      <c r="R6460" s="317"/>
      <c r="S6460" s="317"/>
      <c r="BA6460" s="395">
        <v>1</v>
      </c>
      <c r="BB6460" s="396" t="s">
        <v>861</v>
      </c>
      <c r="BC6460">
        <f t="shared" si="551"/>
        <v>0</v>
      </c>
      <c r="BD6460" t="str">
        <f t="shared" si="552"/>
        <v>NAoMe_initial_final_who_ps</v>
      </c>
      <c r="BE6460" s="397" t="s">
        <v>862</v>
      </c>
      <c r="BF6460" t="str">
        <f t="shared" si="553"/>
        <v>WHO PS 3</v>
      </c>
      <c r="BG6460">
        <f t="shared" si="554"/>
        <v>0</v>
      </c>
      <c r="BH6460" s="398">
        <f t="shared" si="555"/>
        <v>0</v>
      </c>
      <c r="BO6460" s="33"/>
    </row>
    <row r="6461" spans="1:67">
      <c r="A6461" s="316" t="s">
        <v>27</v>
      </c>
      <c r="E6461" s="316"/>
      <c r="F6461" s="316"/>
      <c r="G6461" s="316"/>
      <c r="H6461" s="316"/>
      <c r="I6461" s="316" t="s">
        <v>658</v>
      </c>
      <c r="J6461" s="316" t="s">
        <v>350</v>
      </c>
      <c r="K6461" s="36"/>
      <c r="L6461" s="317"/>
      <c r="M6461" s="317"/>
      <c r="N6461" s="36"/>
      <c r="O6461" s="317"/>
      <c r="P6461" s="317"/>
      <c r="Q6461" s="36"/>
      <c r="R6461" s="317"/>
      <c r="S6461" s="317"/>
      <c r="BA6461" s="395">
        <v>1</v>
      </c>
      <c r="BB6461" s="396" t="s">
        <v>861</v>
      </c>
      <c r="BC6461">
        <f t="shared" si="551"/>
        <v>0</v>
      </c>
      <c r="BD6461" t="str">
        <f t="shared" si="552"/>
        <v>NAoMe_initial_final_who_ps</v>
      </c>
      <c r="BE6461" s="397" t="s">
        <v>862</v>
      </c>
      <c r="BF6461" t="str">
        <f t="shared" si="553"/>
        <v>WHO PS 4</v>
      </c>
      <c r="BG6461">
        <f t="shared" si="554"/>
        <v>0</v>
      </c>
      <c r="BH6461" s="398">
        <f t="shared" si="555"/>
        <v>0</v>
      </c>
      <c r="BO6461" s="33"/>
    </row>
    <row r="6462" spans="1:67">
      <c r="A6462" s="316" t="s">
        <v>27</v>
      </c>
      <c r="E6462" s="316"/>
      <c r="F6462" s="316"/>
      <c r="G6462" s="316"/>
      <c r="H6462" s="316"/>
      <c r="I6462" s="316" t="s">
        <v>658</v>
      </c>
      <c r="J6462" s="316" t="s">
        <v>346</v>
      </c>
      <c r="K6462" s="36"/>
      <c r="L6462" s="317"/>
      <c r="M6462" s="317"/>
      <c r="N6462" s="36"/>
      <c r="O6462" s="317"/>
      <c r="P6462" s="317"/>
      <c r="Q6462" s="36"/>
      <c r="R6462" s="317"/>
      <c r="S6462" s="317"/>
      <c r="BA6462" s="395">
        <v>1</v>
      </c>
      <c r="BB6462" s="396" t="s">
        <v>861</v>
      </c>
      <c r="BC6462">
        <f t="shared" si="551"/>
        <v>0</v>
      </c>
      <c r="BD6462" t="str">
        <f t="shared" si="552"/>
        <v>NAoMe_initial_final_who_ps</v>
      </c>
      <c r="BE6462" s="397" t="s">
        <v>862</v>
      </c>
      <c r="BF6462" t="str">
        <f t="shared" si="553"/>
        <v>WHO PS 0</v>
      </c>
      <c r="BG6462">
        <f t="shared" si="554"/>
        <v>0</v>
      </c>
      <c r="BH6462" s="398">
        <f t="shared" si="555"/>
        <v>0</v>
      </c>
      <c r="BO6462" s="33"/>
    </row>
    <row r="6463" spans="1:67">
      <c r="A6463" s="316" t="s">
        <v>27</v>
      </c>
      <c r="E6463" s="316"/>
      <c r="F6463" s="316"/>
      <c r="G6463" s="316"/>
      <c r="H6463" s="316"/>
      <c r="I6463" s="316" t="s">
        <v>658</v>
      </c>
      <c r="J6463" s="316" t="s">
        <v>347</v>
      </c>
      <c r="K6463" s="36"/>
      <c r="L6463" s="317"/>
      <c r="M6463" s="317"/>
      <c r="N6463" s="36"/>
      <c r="O6463" s="317"/>
      <c r="P6463" s="317"/>
      <c r="Q6463" s="36"/>
      <c r="R6463" s="317"/>
      <c r="S6463" s="317"/>
      <c r="BA6463" s="395">
        <v>1</v>
      </c>
      <c r="BB6463" s="396" t="s">
        <v>861</v>
      </c>
      <c r="BC6463">
        <f t="shared" si="551"/>
        <v>0</v>
      </c>
      <c r="BD6463" t="str">
        <f t="shared" si="552"/>
        <v>NAoMe_initial_final_who_ps</v>
      </c>
      <c r="BE6463" s="397" t="s">
        <v>862</v>
      </c>
      <c r="BF6463" t="str">
        <f t="shared" si="553"/>
        <v>WHO PS 1</v>
      </c>
      <c r="BG6463">
        <f t="shared" si="554"/>
        <v>0</v>
      </c>
      <c r="BH6463" s="398">
        <f t="shared" si="555"/>
        <v>0</v>
      </c>
      <c r="BO6463" s="33"/>
    </row>
    <row r="6464" spans="1:67">
      <c r="A6464" s="316" t="s">
        <v>27</v>
      </c>
      <c r="E6464" s="316"/>
      <c r="F6464" s="316"/>
      <c r="G6464" s="316"/>
      <c r="H6464" s="316"/>
      <c r="I6464" s="316" t="s">
        <v>658</v>
      </c>
      <c r="J6464" s="316" t="s">
        <v>348</v>
      </c>
      <c r="K6464" s="36"/>
      <c r="L6464" s="317"/>
      <c r="M6464" s="317"/>
      <c r="N6464" s="36"/>
      <c r="O6464" s="317"/>
      <c r="P6464" s="317"/>
      <c r="Q6464" s="36"/>
      <c r="R6464" s="317"/>
      <c r="S6464" s="317"/>
      <c r="BA6464" s="395">
        <v>1</v>
      </c>
      <c r="BB6464" s="396" t="s">
        <v>861</v>
      </c>
      <c r="BC6464">
        <f t="shared" si="551"/>
        <v>0</v>
      </c>
      <c r="BD6464" t="str">
        <f t="shared" si="552"/>
        <v>NAoMe_initial_final_who_ps</v>
      </c>
      <c r="BE6464" s="397" t="s">
        <v>862</v>
      </c>
      <c r="BF6464" t="str">
        <f t="shared" si="553"/>
        <v>WHO PS 2</v>
      </c>
      <c r="BG6464">
        <f t="shared" si="554"/>
        <v>0</v>
      </c>
      <c r="BH6464" s="398">
        <f t="shared" si="555"/>
        <v>0</v>
      </c>
      <c r="BO6464" s="33"/>
    </row>
    <row r="6465" spans="1:67">
      <c r="A6465" s="316" t="s">
        <v>27</v>
      </c>
      <c r="E6465" s="316"/>
      <c r="F6465" s="316"/>
      <c r="G6465" s="316"/>
      <c r="H6465" s="316"/>
      <c r="I6465" s="316" t="s">
        <v>658</v>
      </c>
      <c r="J6465" s="316" t="s">
        <v>349</v>
      </c>
      <c r="K6465" s="36"/>
      <c r="L6465" s="317"/>
      <c r="M6465" s="317"/>
      <c r="N6465" s="36"/>
      <c r="O6465" s="317"/>
      <c r="P6465" s="317"/>
      <c r="Q6465" s="36"/>
      <c r="R6465" s="317"/>
      <c r="S6465" s="317"/>
      <c r="BA6465" s="395">
        <v>1</v>
      </c>
      <c r="BB6465" s="396" t="s">
        <v>861</v>
      </c>
      <c r="BC6465">
        <f t="shared" si="551"/>
        <v>0</v>
      </c>
      <c r="BD6465" t="str">
        <f t="shared" si="552"/>
        <v>NAoMe_initial_final_who_ps</v>
      </c>
      <c r="BE6465" s="397" t="s">
        <v>862</v>
      </c>
      <c r="BF6465" t="str">
        <f t="shared" si="553"/>
        <v>WHO PS 3</v>
      </c>
      <c r="BG6465">
        <f t="shared" si="554"/>
        <v>0</v>
      </c>
      <c r="BH6465" s="398">
        <f t="shared" si="555"/>
        <v>0</v>
      </c>
      <c r="BO6465" s="33"/>
    </row>
    <row r="6466" spans="1:67">
      <c r="A6466" s="316" t="s">
        <v>27</v>
      </c>
      <c r="E6466" s="316"/>
      <c r="F6466" s="316"/>
      <c r="G6466" s="316"/>
      <c r="H6466" s="316"/>
      <c r="I6466" s="316" t="s">
        <v>658</v>
      </c>
      <c r="J6466" s="316" t="s">
        <v>350</v>
      </c>
      <c r="K6466" s="36"/>
      <c r="L6466" s="317"/>
      <c r="M6466" s="317"/>
      <c r="N6466" s="36"/>
      <c r="O6466" s="317"/>
      <c r="P6466" s="317"/>
      <c r="Q6466" s="36"/>
      <c r="R6466" s="317"/>
      <c r="S6466" s="317"/>
      <c r="BA6466" s="395">
        <v>1</v>
      </c>
      <c r="BB6466" s="396" t="s">
        <v>861</v>
      </c>
      <c r="BC6466">
        <f t="shared" si="551"/>
        <v>0</v>
      </c>
      <c r="BD6466" t="str">
        <f t="shared" si="552"/>
        <v>NAoMe_initial_final_who_ps</v>
      </c>
      <c r="BE6466" s="397" t="s">
        <v>862</v>
      </c>
      <c r="BF6466" t="str">
        <f t="shared" si="553"/>
        <v>WHO PS 4</v>
      </c>
      <c r="BG6466">
        <f t="shared" si="554"/>
        <v>0</v>
      </c>
      <c r="BH6466" s="398">
        <f t="shared" si="555"/>
        <v>0</v>
      </c>
      <c r="BO6466" s="33"/>
    </row>
    <row r="6467" spans="1:67">
      <c r="A6467" s="316" t="s">
        <v>27</v>
      </c>
      <c r="E6467" s="316"/>
      <c r="F6467" s="316"/>
      <c r="G6467" s="316"/>
      <c r="H6467" s="316"/>
      <c r="I6467" s="316" t="s">
        <v>658</v>
      </c>
      <c r="J6467" s="316" t="s">
        <v>346</v>
      </c>
      <c r="K6467" s="36"/>
      <c r="L6467" s="317"/>
      <c r="M6467" s="317"/>
      <c r="N6467" s="36"/>
      <c r="O6467" s="317"/>
      <c r="P6467" s="317"/>
      <c r="Q6467" s="36"/>
      <c r="R6467" s="317"/>
      <c r="S6467" s="317"/>
      <c r="BA6467" s="395">
        <v>1</v>
      </c>
      <c r="BB6467" s="396" t="s">
        <v>861</v>
      </c>
      <c r="BC6467">
        <f t="shared" ref="BC6467:BC6530" si="556">E6467</f>
        <v>0</v>
      </c>
      <c r="BD6467" t="str">
        <f t="shared" ref="BD6467:BD6530" si="557">(LEFT(A6467, LEN(A6467)-7))&amp;"_"&amp;I6467</f>
        <v>NAoMe_initial_final_who_ps</v>
      </c>
      <c r="BE6467" s="397" t="s">
        <v>862</v>
      </c>
      <c r="BF6467" t="str">
        <f t="shared" ref="BF6467:BF6530" si="558">J6467</f>
        <v>WHO PS 0</v>
      </c>
      <c r="BG6467">
        <f t="shared" ref="BG6467:BG6530" si="559">K6467</f>
        <v>0</v>
      </c>
      <c r="BH6467" s="398">
        <f t="shared" ref="BH6467:BH6530" si="560">L6467</f>
        <v>0</v>
      </c>
      <c r="BO6467" s="33"/>
    </row>
    <row r="6468" spans="1:67">
      <c r="A6468" s="316" t="s">
        <v>27</v>
      </c>
      <c r="E6468" s="316"/>
      <c r="F6468" s="316"/>
      <c r="G6468" s="316"/>
      <c r="H6468" s="316"/>
      <c r="I6468" s="316" t="s">
        <v>658</v>
      </c>
      <c r="J6468" s="316" t="s">
        <v>347</v>
      </c>
      <c r="K6468" s="36"/>
      <c r="L6468" s="317"/>
      <c r="M6468" s="317"/>
      <c r="N6468" s="36"/>
      <c r="O6468" s="317"/>
      <c r="P6468" s="317"/>
      <c r="Q6468" s="36"/>
      <c r="R6468" s="317"/>
      <c r="S6468" s="317"/>
      <c r="BA6468" s="395">
        <v>1</v>
      </c>
      <c r="BB6468" s="396" t="s">
        <v>861</v>
      </c>
      <c r="BC6468">
        <f t="shared" si="556"/>
        <v>0</v>
      </c>
      <c r="BD6468" t="str">
        <f t="shared" si="557"/>
        <v>NAoMe_initial_final_who_ps</v>
      </c>
      <c r="BE6468" s="397" t="s">
        <v>862</v>
      </c>
      <c r="BF6468" t="str">
        <f t="shared" si="558"/>
        <v>WHO PS 1</v>
      </c>
      <c r="BG6468">
        <f t="shared" si="559"/>
        <v>0</v>
      </c>
      <c r="BH6468" s="398">
        <f t="shared" si="560"/>
        <v>0</v>
      </c>
      <c r="BO6468" s="33"/>
    </row>
    <row r="6469" spans="1:67">
      <c r="A6469" s="316" t="s">
        <v>27</v>
      </c>
      <c r="E6469" s="316"/>
      <c r="F6469" s="316"/>
      <c r="G6469" s="316"/>
      <c r="H6469" s="316"/>
      <c r="I6469" s="316" t="s">
        <v>658</v>
      </c>
      <c r="J6469" s="316" t="s">
        <v>348</v>
      </c>
      <c r="K6469" s="36"/>
      <c r="L6469" s="317"/>
      <c r="M6469" s="317"/>
      <c r="N6469" s="36"/>
      <c r="O6469" s="317"/>
      <c r="P6469" s="317"/>
      <c r="Q6469" s="36"/>
      <c r="R6469" s="317"/>
      <c r="S6469" s="317"/>
      <c r="BA6469" s="395">
        <v>1</v>
      </c>
      <c r="BB6469" s="396" t="s">
        <v>861</v>
      </c>
      <c r="BC6469">
        <f t="shared" si="556"/>
        <v>0</v>
      </c>
      <c r="BD6469" t="str">
        <f t="shared" si="557"/>
        <v>NAoMe_initial_final_who_ps</v>
      </c>
      <c r="BE6469" s="397" t="s">
        <v>862</v>
      </c>
      <c r="BF6469" t="str">
        <f t="shared" si="558"/>
        <v>WHO PS 2</v>
      </c>
      <c r="BG6469">
        <f t="shared" si="559"/>
        <v>0</v>
      </c>
      <c r="BH6469" s="398">
        <f t="shared" si="560"/>
        <v>0</v>
      </c>
      <c r="BO6469" s="33"/>
    </row>
    <row r="6470" spans="1:67">
      <c r="A6470" s="316" t="s">
        <v>27</v>
      </c>
      <c r="E6470" s="316"/>
      <c r="F6470" s="316"/>
      <c r="G6470" s="316"/>
      <c r="H6470" s="316"/>
      <c r="I6470" s="316" t="s">
        <v>658</v>
      </c>
      <c r="J6470" s="316" t="s">
        <v>349</v>
      </c>
      <c r="K6470" s="36"/>
      <c r="L6470" s="317"/>
      <c r="M6470" s="317"/>
      <c r="N6470" s="36"/>
      <c r="O6470" s="317"/>
      <c r="P6470" s="317"/>
      <c r="Q6470" s="36"/>
      <c r="R6470" s="317"/>
      <c r="S6470" s="317"/>
      <c r="BA6470" s="395">
        <v>1</v>
      </c>
      <c r="BB6470" s="396" t="s">
        <v>861</v>
      </c>
      <c r="BC6470">
        <f t="shared" si="556"/>
        <v>0</v>
      </c>
      <c r="BD6470" t="str">
        <f t="shared" si="557"/>
        <v>NAoMe_initial_final_who_ps</v>
      </c>
      <c r="BE6470" s="397" t="s">
        <v>862</v>
      </c>
      <c r="BF6470" t="str">
        <f t="shared" si="558"/>
        <v>WHO PS 3</v>
      </c>
      <c r="BG6470">
        <f t="shared" si="559"/>
        <v>0</v>
      </c>
      <c r="BH6470" s="398">
        <f t="shared" si="560"/>
        <v>0</v>
      </c>
      <c r="BO6470" s="33"/>
    </row>
    <row r="6471" spans="1:67">
      <c r="A6471" s="316" t="s">
        <v>27</v>
      </c>
      <c r="E6471" s="316"/>
      <c r="F6471" s="316"/>
      <c r="G6471" s="316"/>
      <c r="H6471" s="316"/>
      <c r="I6471" s="316" t="s">
        <v>658</v>
      </c>
      <c r="J6471" s="316" t="s">
        <v>350</v>
      </c>
      <c r="K6471" s="36"/>
      <c r="L6471" s="317"/>
      <c r="M6471" s="317"/>
      <c r="N6471" s="36"/>
      <c r="O6471" s="317"/>
      <c r="P6471" s="317"/>
      <c r="Q6471" s="36"/>
      <c r="R6471" s="317"/>
      <c r="S6471" s="317"/>
      <c r="BA6471" s="395">
        <v>1</v>
      </c>
      <c r="BB6471" s="396" t="s">
        <v>861</v>
      </c>
      <c r="BC6471">
        <f t="shared" si="556"/>
        <v>0</v>
      </c>
      <c r="BD6471" t="str">
        <f t="shared" si="557"/>
        <v>NAoMe_initial_final_who_ps</v>
      </c>
      <c r="BE6471" s="397" t="s">
        <v>862</v>
      </c>
      <c r="BF6471" t="str">
        <f t="shared" si="558"/>
        <v>WHO PS 4</v>
      </c>
      <c r="BG6471">
        <f t="shared" si="559"/>
        <v>0</v>
      </c>
      <c r="BH6471" s="398">
        <f t="shared" si="560"/>
        <v>0</v>
      </c>
      <c r="BO6471" s="33"/>
    </row>
    <row r="6472" spans="1:67">
      <c r="A6472" s="316" t="s">
        <v>27</v>
      </c>
      <c r="E6472" s="316"/>
      <c r="F6472" s="316"/>
      <c r="G6472" s="316"/>
      <c r="H6472" s="316"/>
      <c r="I6472" s="316" t="s">
        <v>658</v>
      </c>
      <c r="J6472" s="316" t="s">
        <v>346</v>
      </c>
      <c r="K6472" s="36"/>
      <c r="L6472" s="317"/>
      <c r="M6472" s="317"/>
      <c r="N6472" s="36"/>
      <c r="O6472" s="317"/>
      <c r="P6472" s="317"/>
      <c r="Q6472" s="36"/>
      <c r="R6472" s="317"/>
      <c r="S6472" s="317"/>
      <c r="BA6472" s="395">
        <v>1</v>
      </c>
      <c r="BB6472" s="396" t="s">
        <v>861</v>
      </c>
      <c r="BC6472">
        <f t="shared" si="556"/>
        <v>0</v>
      </c>
      <c r="BD6472" t="str">
        <f t="shared" si="557"/>
        <v>NAoMe_initial_final_who_ps</v>
      </c>
      <c r="BE6472" s="397" t="s">
        <v>862</v>
      </c>
      <c r="BF6472" t="str">
        <f t="shared" si="558"/>
        <v>WHO PS 0</v>
      </c>
      <c r="BG6472">
        <f t="shared" si="559"/>
        <v>0</v>
      </c>
      <c r="BH6472" s="398">
        <f t="shared" si="560"/>
        <v>0</v>
      </c>
      <c r="BO6472" s="33"/>
    </row>
    <row r="6473" spans="1:67">
      <c r="A6473" s="316" t="s">
        <v>27</v>
      </c>
      <c r="E6473" s="316"/>
      <c r="F6473" s="316"/>
      <c r="G6473" s="316"/>
      <c r="H6473" s="316"/>
      <c r="I6473" s="316" t="s">
        <v>658</v>
      </c>
      <c r="J6473" s="316" t="s">
        <v>347</v>
      </c>
      <c r="K6473" s="36"/>
      <c r="L6473" s="317"/>
      <c r="M6473" s="317"/>
      <c r="N6473" s="36"/>
      <c r="O6473" s="317"/>
      <c r="P6473" s="317"/>
      <c r="Q6473" s="36"/>
      <c r="R6473" s="317"/>
      <c r="S6473" s="317"/>
      <c r="BA6473" s="395">
        <v>1</v>
      </c>
      <c r="BB6473" s="396" t="s">
        <v>861</v>
      </c>
      <c r="BC6473">
        <f t="shared" si="556"/>
        <v>0</v>
      </c>
      <c r="BD6473" t="str">
        <f t="shared" si="557"/>
        <v>NAoMe_initial_final_who_ps</v>
      </c>
      <c r="BE6473" s="397" t="s">
        <v>862</v>
      </c>
      <c r="BF6473" t="str">
        <f t="shared" si="558"/>
        <v>WHO PS 1</v>
      </c>
      <c r="BG6473">
        <f t="shared" si="559"/>
        <v>0</v>
      </c>
      <c r="BH6473" s="398">
        <f t="shared" si="560"/>
        <v>0</v>
      </c>
      <c r="BO6473" s="33"/>
    </row>
    <row r="6474" spans="1:67">
      <c r="A6474" s="316" t="s">
        <v>27</v>
      </c>
      <c r="E6474" s="316"/>
      <c r="F6474" s="316"/>
      <c r="G6474" s="316"/>
      <c r="H6474" s="316"/>
      <c r="I6474" s="316" t="s">
        <v>658</v>
      </c>
      <c r="J6474" s="316" t="s">
        <v>348</v>
      </c>
      <c r="K6474" s="36"/>
      <c r="L6474" s="317"/>
      <c r="M6474" s="317"/>
      <c r="N6474" s="36"/>
      <c r="O6474" s="317"/>
      <c r="P6474" s="317"/>
      <c r="Q6474" s="36"/>
      <c r="R6474" s="317"/>
      <c r="S6474" s="317"/>
      <c r="BA6474" s="395">
        <v>1</v>
      </c>
      <c r="BB6474" s="396" t="s">
        <v>861</v>
      </c>
      <c r="BC6474">
        <f t="shared" si="556"/>
        <v>0</v>
      </c>
      <c r="BD6474" t="str">
        <f t="shared" si="557"/>
        <v>NAoMe_initial_final_who_ps</v>
      </c>
      <c r="BE6474" s="397" t="s">
        <v>862</v>
      </c>
      <c r="BF6474" t="str">
        <f t="shared" si="558"/>
        <v>WHO PS 2</v>
      </c>
      <c r="BG6474">
        <f t="shared" si="559"/>
        <v>0</v>
      </c>
      <c r="BH6474" s="398">
        <f t="shared" si="560"/>
        <v>0</v>
      </c>
      <c r="BO6474" s="33"/>
    </row>
    <row r="6475" spans="1:67">
      <c r="A6475" s="316" t="s">
        <v>27</v>
      </c>
      <c r="E6475" s="316"/>
      <c r="F6475" s="316"/>
      <c r="G6475" s="316"/>
      <c r="H6475" s="316"/>
      <c r="I6475" s="316" t="s">
        <v>658</v>
      </c>
      <c r="J6475" s="316" t="s">
        <v>349</v>
      </c>
      <c r="K6475" s="36"/>
      <c r="L6475" s="317"/>
      <c r="M6475" s="317"/>
      <c r="N6475" s="36"/>
      <c r="O6475" s="317"/>
      <c r="P6475" s="317"/>
      <c r="Q6475" s="36"/>
      <c r="R6475" s="317"/>
      <c r="S6475" s="317"/>
      <c r="BA6475" s="395">
        <v>1</v>
      </c>
      <c r="BB6475" s="396" t="s">
        <v>861</v>
      </c>
      <c r="BC6475">
        <f t="shared" si="556"/>
        <v>0</v>
      </c>
      <c r="BD6475" t="str">
        <f t="shared" si="557"/>
        <v>NAoMe_initial_final_who_ps</v>
      </c>
      <c r="BE6475" s="397" t="s">
        <v>862</v>
      </c>
      <c r="BF6475" t="str">
        <f t="shared" si="558"/>
        <v>WHO PS 3</v>
      </c>
      <c r="BG6475">
        <f t="shared" si="559"/>
        <v>0</v>
      </c>
      <c r="BH6475" s="398">
        <f t="shared" si="560"/>
        <v>0</v>
      </c>
      <c r="BO6475" s="33"/>
    </row>
    <row r="6476" spans="1:67">
      <c r="A6476" s="316" t="s">
        <v>27</v>
      </c>
      <c r="E6476" s="316"/>
      <c r="F6476" s="316"/>
      <c r="G6476" s="316"/>
      <c r="H6476" s="316"/>
      <c r="I6476" s="316" t="s">
        <v>658</v>
      </c>
      <c r="J6476" s="316" t="s">
        <v>350</v>
      </c>
      <c r="K6476" s="36"/>
      <c r="L6476" s="317"/>
      <c r="M6476" s="317"/>
      <c r="N6476" s="36"/>
      <c r="O6476" s="317"/>
      <c r="P6476" s="317"/>
      <c r="Q6476" s="36"/>
      <c r="R6476" s="317"/>
      <c r="S6476" s="317"/>
      <c r="BA6476" s="395">
        <v>1</v>
      </c>
      <c r="BB6476" s="396" t="s">
        <v>861</v>
      </c>
      <c r="BC6476">
        <f t="shared" si="556"/>
        <v>0</v>
      </c>
      <c r="BD6476" t="str">
        <f t="shared" si="557"/>
        <v>NAoMe_initial_final_who_ps</v>
      </c>
      <c r="BE6476" s="397" t="s">
        <v>862</v>
      </c>
      <c r="BF6476" t="str">
        <f t="shared" si="558"/>
        <v>WHO PS 4</v>
      </c>
      <c r="BG6476">
        <f t="shared" si="559"/>
        <v>0</v>
      </c>
      <c r="BH6476" s="398">
        <f t="shared" si="560"/>
        <v>0</v>
      </c>
      <c r="BO6476" s="33"/>
    </row>
    <row r="6477" spans="1:67">
      <c r="A6477" s="316" t="s">
        <v>27</v>
      </c>
      <c r="E6477" s="316"/>
      <c r="F6477" s="316"/>
      <c r="G6477" s="316"/>
      <c r="H6477" s="316"/>
      <c r="I6477" s="316" t="s">
        <v>658</v>
      </c>
      <c r="J6477" s="316" t="s">
        <v>346</v>
      </c>
      <c r="K6477" s="36"/>
      <c r="L6477" s="317"/>
      <c r="M6477" s="317"/>
      <c r="N6477" s="36"/>
      <c r="O6477" s="317"/>
      <c r="P6477" s="317"/>
      <c r="Q6477" s="36"/>
      <c r="R6477" s="317"/>
      <c r="S6477" s="317"/>
      <c r="BA6477" s="395">
        <v>1</v>
      </c>
      <c r="BB6477" s="396" t="s">
        <v>861</v>
      </c>
      <c r="BC6477">
        <f t="shared" si="556"/>
        <v>0</v>
      </c>
      <c r="BD6477" t="str">
        <f t="shared" si="557"/>
        <v>NAoMe_initial_final_who_ps</v>
      </c>
      <c r="BE6477" s="397" t="s">
        <v>862</v>
      </c>
      <c r="BF6477" t="str">
        <f t="shared" si="558"/>
        <v>WHO PS 0</v>
      </c>
      <c r="BG6477">
        <f t="shared" si="559"/>
        <v>0</v>
      </c>
      <c r="BH6477" s="398">
        <f t="shared" si="560"/>
        <v>0</v>
      </c>
      <c r="BO6477" s="33"/>
    </row>
    <row r="6478" spans="1:67">
      <c r="A6478" s="316" t="s">
        <v>27</v>
      </c>
      <c r="E6478" s="316"/>
      <c r="F6478" s="316"/>
      <c r="G6478" s="316"/>
      <c r="H6478" s="316"/>
      <c r="I6478" s="316" t="s">
        <v>658</v>
      </c>
      <c r="J6478" s="316" t="s">
        <v>347</v>
      </c>
      <c r="K6478" s="36"/>
      <c r="L6478" s="317"/>
      <c r="M6478" s="317"/>
      <c r="N6478" s="36"/>
      <c r="O6478" s="317"/>
      <c r="P6478" s="317"/>
      <c r="Q6478" s="36"/>
      <c r="R6478" s="317"/>
      <c r="S6478" s="317"/>
      <c r="BA6478" s="395">
        <v>1</v>
      </c>
      <c r="BB6478" s="396" t="s">
        <v>861</v>
      </c>
      <c r="BC6478">
        <f t="shared" si="556"/>
        <v>0</v>
      </c>
      <c r="BD6478" t="str">
        <f t="shared" si="557"/>
        <v>NAoMe_initial_final_who_ps</v>
      </c>
      <c r="BE6478" s="397" t="s">
        <v>862</v>
      </c>
      <c r="BF6478" t="str">
        <f t="shared" si="558"/>
        <v>WHO PS 1</v>
      </c>
      <c r="BG6478">
        <f t="shared" si="559"/>
        <v>0</v>
      </c>
      <c r="BH6478" s="398">
        <f t="shared" si="560"/>
        <v>0</v>
      </c>
      <c r="BO6478" s="33"/>
    </row>
    <row r="6479" spans="1:67">
      <c r="A6479" s="316" t="s">
        <v>27</v>
      </c>
      <c r="E6479" s="316"/>
      <c r="F6479" s="316"/>
      <c r="G6479" s="316"/>
      <c r="H6479" s="316"/>
      <c r="I6479" s="316" t="s">
        <v>658</v>
      </c>
      <c r="J6479" s="316" t="s">
        <v>348</v>
      </c>
      <c r="K6479" s="36"/>
      <c r="L6479" s="317"/>
      <c r="M6479" s="317"/>
      <c r="N6479" s="36"/>
      <c r="O6479" s="317"/>
      <c r="P6479" s="317"/>
      <c r="Q6479" s="36"/>
      <c r="R6479" s="317"/>
      <c r="S6479" s="317"/>
      <c r="BA6479" s="395">
        <v>1</v>
      </c>
      <c r="BB6479" s="396" t="s">
        <v>861</v>
      </c>
      <c r="BC6479">
        <f t="shared" si="556"/>
        <v>0</v>
      </c>
      <c r="BD6479" t="str">
        <f t="shared" si="557"/>
        <v>NAoMe_initial_final_who_ps</v>
      </c>
      <c r="BE6479" s="397" t="s">
        <v>862</v>
      </c>
      <c r="BF6479" t="str">
        <f t="shared" si="558"/>
        <v>WHO PS 2</v>
      </c>
      <c r="BG6479">
        <f t="shared" si="559"/>
        <v>0</v>
      </c>
      <c r="BH6479" s="398">
        <f t="shared" si="560"/>
        <v>0</v>
      </c>
      <c r="BO6479" s="33"/>
    </row>
    <row r="6480" spans="1:67">
      <c r="A6480" s="316" t="s">
        <v>27</v>
      </c>
      <c r="E6480" s="316"/>
      <c r="F6480" s="316"/>
      <c r="G6480" s="316"/>
      <c r="H6480" s="316"/>
      <c r="I6480" s="316" t="s">
        <v>658</v>
      </c>
      <c r="J6480" s="316" t="s">
        <v>349</v>
      </c>
      <c r="K6480" s="36"/>
      <c r="L6480" s="317"/>
      <c r="M6480" s="317"/>
      <c r="N6480" s="36"/>
      <c r="O6480" s="317"/>
      <c r="P6480" s="317"/>
      <c r="Q6480" s="36"/>
      <c r="R6480" s="317"/>
      <c r="S6480" s="317"/>
      <c r="BA6480" s="395">
        <v>1</v>
      </c>
      <c r="BB6480" s="396" t="s">
        <v>861</v>
      </c>
      <c r="BC6480">
        <f t="shared" si="556"/>
        <v>0</v>
      </c>
      <c r="BD6480" t="str">
        <f t="shared" si="557"/>
        <v>NAoMe_initial_final_who_ps</v>
      </c>
      <c r="BE6480" s="397" t="s">
        <v>862</v>
      </c>
      <c r="BF6480" t="str">
        <f t="shared" si="558"/>
        <v>WHO PS 3</v>
      </c>
      <c r="BG6480">
        <f t="shared" si="559"/>
        <v>0</v>
      </c>
      <c r="BH6480" s="398">
        <f t="shared" si="560"/>
        <v>0</v>
      </c>
      <c r="BO6480" s="33"/>
    </row>
    <row r="6481" spans="1:67">
      <c r="A6481" s="316" t="s">
        <v>27</v>
      </c>
      <c r="E6481" s="316"/>
      <c r="F6481" s="316"/>
      <c r="G6481" s="316"/>
      <c r="H6481" s="316"/>
      <c r="I6481" s="316" t="s">
        <v>658</v>
      </c>
      <c r="J6481" s="316" t="s">
        <v>350</v>
      </c>
      <c r="K6481" s="36"/>
      <c r="L6481" s="317"/>
      <c r="M6481" s="317"/>
      <c r="N6481" s="36"/>
      <c r="O6481" s="317"/>
      <c r="P6481" s="317"/>
      <c r="Q6481" s="36"/>
      <c r="R6481" s="317"/>
      <c r="S6481" s="317"/>
      <c r="BA6481" s="395">
        <v>1</v>
      </c>
      <c r="BB6481" s="396" t="s">
        <v>861</v>
      </c>
      <c r="BC6481">
        <f t="shared" si="556"/>
        <v>0</v>
      </c>
      <c r="BD6481" t="str">
        <f t="shared" si="557"/>
        <v>NAoMe_initial_final_who_ps</v>
      </c>
      <c r="BE6481" s="397" t="s">
        <v>862</v>
      </c>
      <c r="BF6481" t="str">
        <f t="shared" si="558"/>
        <v>WHO PS 4</v>
      </c>
      <c r="BG6481">
        <f t="shared" si="559"/>
        <v>0</v>
      </c>
      <c r="BH6481" s="398">
        <f t="shared" si="560"/>
        <v>0</v>
      </c>
      <c r="BO6481" s="33"/>
    </row>
    <row r="6482" spans="1:67">
      <c r="A6482" s="316" t="s">
        <v>27</v>
      </c>
      <c r="E6482" s="316"/>
      <c r="F6482" s="316"/>
      <c r="G6482" s="316"/>
      <c r="H6482" s="316"/>
      <c r="I6482" s="316" t="s">
        <v>658</v>
      </c>
      <c r="J6482" s="316" t="s">
        <v>346</v>
      </c>
      <c r="K6482" s="36"/>
      <c r="L6482" s="317"/>
      <c r="M6482" s="317"/>
      <c r="N6482" s="36"/>
      <c r="O6482" s="317"/>
      <c r="P6482" s="317"/>
      <c r="Q6482" s="36"/>
      <c r="R6482" s="317"/>
      <c r="S6482" s="317"/>
      <c r="BA6482" s="395">
        <v>1</v>
      </c>
      <c r="BB6482" s="396" t="s">
        <v>861</v>
      </c>
      <c r="BC6482">
        <f t="shared" si="556"/>
        <v>0</v>
      </c>
      <c r="BD6482" t="str">
        <f t="shared" si="557"/>
        <v>NAoMe_initial_final_who_ps</v>
      </c>
      <c r="BE6482" s="397" t="s">
        <v>862</v>
      </c>
      <c r="BF6482" t="str">
        <f t="shared" si="558"/>
        <v>WHO PS 0</v>
      </c>
      <c r="BG6482">
        <f t="shared" si="559"/>
        <v>0</v>
      </c>
      <c r="BH6482" s="398">
        <f t="shared" si="560"/>
        <v>0</v>
      </c>
      <c r="BO6482" s="33"/>
    </row>
    <row r="6483" spans="1:67">
      <c r="A6483" s="316" t="s">
        <v>27</v>
      </c>
      <c r="E6483" s="316"/>
      <c r="F6483" s="316"/>
      <c r="G6483" s="316"/>
      <c r="H6483" s="316"/>
      <c r="I6483" s="316" t="s">
        <v>658</v>
      </c>
      <c r="J6483" s="316" t="s">
        <v>347</v>
      </c>
      <c r="K6483" s="36"/>
      <c r="L6483" s="317"/>
      <c r="M6483" s="317"/>
      <c r="N6483" s="36"/>
      <c r="O6483" s="317"/>
      <c r="P6483" s="317"/>
      <c r="Q6483" s="36"/>
      <c r="R6483" s="317"/>
      <c r="S6483" s="317"/>
      <c r="BA6483" s="395">
        <v>1</v>
      </c>
      <c r="BB6483" s="396" t="s">
        <v>861</v>
      </c>
      <c r="BC6483">
        <f t="shared" si="556"/>
        <v>0</v>
      </c>
      <c r="BD6483" t="str">
        <f t="shared" si="557"/>
        <v>NAoMe_initial_final_who_ps</v>
      </c>
      <c r="BE6483" s="397" t="s">
        <v>862</v>
      </c>
      <c r="BF6483" t="str">
        <f t="shared" si="558"/>
        <v>WHO PS 1</v>
      </c>
      <c r="BG6483">
        <f t="shared" si="559"/>
        <v>0</v>
      </c>
      <c r="BH6483" s="398">
        <f t="shared" si="560"/>
        <v>0</v>
      </c>
      <c r="BO6483" s="33"/>
    </row>
    <row r="6484" spans="1:67">
      <c r="A6484" s="316" t="s">
        <v>27</v>
      </c>
      <c r="E6484" s="316"/>
      <c r="F6484" s="316"/>
      <c r="G6484" s="316"/>
      <c r="H6484" s="316"/>
      <c r="I6484" s="316" t="s">
        <v>658</v>
      </c>
      <c r="J6484" s="316" t="s">
        <v>348</v>
      </c>
      <c r="K6484" s="36"/>
      <c r="L6484" s="317"/>
      <c r="M6484" s="317"/>
      <c r="N6484" s="36"/>
      <c r="O6484" s="317"/>
      <c r="P6484" s="317"/>
      <c r="Q6484" s="36"/>
      <c r="R6484" s="317"/>
      <c r="S6484" s="317"/>
      <c r="BA6484" s="395">
        <v>1</v>
      </c>
      <c r="BB6484" s="396" t="s">
        <v>861</v>
      </c>
      <c r="BC6484">
        <f t="shared" si="556"/>
        <v>0</v>
      </c>
      <c r="BD6484" t="str">
        <f t="shared" si="557"/>
        <v>NAoMe_initial_final_who_ps</v>
      </c>
      <c r="BE6484" s="397" t="s">
        <v>862</v>
      </c>
      <c r="BF6484" t="str">
        <f t="shared" si="558"/>
        <v>WHO PS 2</v>
      </c>
      <c r="BG6484">
        <f t="shared" si="559"/>
        <v>0</v>
      </c>
      <c r="BH6484" s="398">
        <f t="shared" si="560"/>
        <v>0</v>
      </c>
      <c r="BO6484" s="33"/>
    </row>
    <row r="6485" spans="1:67">
      <c r="A6485" s="316" t="s">
        <v>27</v>
      </c>
      <c r="E6485" s="316"/>
      <c r="F6485" s="316"/>
      <c r="G6485" s="316"/>
      <c r="H6485" s="316"/>
      <c r="I6485" s="316" t="s">
        <v>658</v>
      </c>
      <c r="J6485" s="316" t="s">
        <v>349</v>
      </c>
      <c r="K6485" s="36"/>
      <c r="L6485" s="317"/>
      <c r="M6485" s="317"/>
      <c r="N6485" s="36"/>
      <c r="O6485" s="317"/>
      <c r="P6485" s="317"/>
      <c r="Q6485" s="36"/>
      <c r="R6485" s="317"/>
      <c r="S6485" s="317"/>
      <c r="BA6485" s="395">
        <v>1</v>
      </c>
      <c r="BB6485" s="396" t="s">
        <v>861</v>
      </c>
      <c r="BC6485">
        <f t="shared" si="556"/>
        <v>0</v>
      </c>
      <c r="BD6485" t="str">
        <f t="shared" si="557"/>
        <v>NAoMe_initial_final_who_ps</v>
      </c>
      <c r="BE6485" s="397" t="s">
        <v>862</v>
      </c>
      <c r="BF6485" t="str">
        <f t="shared" si="558"/>
        <v>WHO PS 3</v>
      </c>
      <c r="BG6485">
        <f t="shared" si="559"/>
        <v>0</v>
      </c>
      <c r="BH6485" s="398">
        <f t="shared" si="560"/>
        <v>0</v>
      </c>
      <c r="BO6485" s="33"/>
    </row>
    <row r="6486" spans="1:67">
      <c r="A6486" s="316" t="s">
        <v>27</v>
      </c>
      <c r="E6486" s="316"/>
      <c r="F6486" s="316"/>
      <c r="G6486" s="316"/>
      <c r="H6486" s="316"/>
      <c r="I6486" s="316" t="s">
        <v>658</v>
      </c>
      <c r="J6486" s="316" t="s">
        <v>350</v>
      </c>
      <c r="K6486" s="36"/>
      <c r="L6486" s="317"/>
      <c r="M6486" s="317"/>
      <c r="N6486" s="36"/>
      <c r="O6486" s="317"/>
      <c r="P6486" s="317"/>
      <c r="Q6486" s="36"/>
      <c r="R6486" s="317"/>
      <c r="S6486" s="317"/>
      <c r="BA6486" s="395">
        <v>1</v>
      </c>
      <c r="BB6486" s="396" t="s">
        <v>861</v>
      </c>
      <c r="BC6486">
        <f t="shared" si="556"/>
        <v>0</v>
      </c>
      <c r="BD6486" t="str">
        <f t="shared" si="557"/>
        <v>NAoMe_initial_final_who_ps</v>
      </c>
      <c r="BE6486" s="397" t="s">
        <v>862</v>
      </c>
      <c r="BF6486" t="str">
        <f t="shared" si="558"/>
        <v>WHO PS 4</v>
      </c>
      <c r="BG6486">
        <f t="shared" si="559"/>
        <v>0</v>
      </c>
      <c r="BH6486" s="398">
        <f t="shared" si="560"/>
        <v>0</v>
      </c>
      <c r="BO6486" s="33"/>
    </row>
    <row r="6487" spans="1:67">
      <c r="A6487" s="316" t="s">
        <v>27</v>
      </c>
      <c r="E6487" s="316"/>
      <c r="F6487" s="316"/>
      <c r="G6487" s="316"/>
      <c r="H6487" s="316"/>
      <c r="I6487" s="316" t="s">
        <v>658</v>
      </c>
      <c r="J6487" s="316" t="s">
        <v>346</v>
      </c>
      <c r="K6487" s="36"/>
      <c r="L6487" s="317"/>
      <c r="M6487" s="317"/>
      <c r="N6487" s="36"/>
      <c r="O6487" s="317"/>
      <c r="P6487" s="317"/>
      <c r="Q6487" s="36"/>
      <c r="R6487" s="317"/>
      <c r="S6487" s="317"/>
      <c r="BA6487" s="395">
        <v>1</v>
      </c>
      <c r="BB6487" s="396" t="s">
        <v>861</v>
      </c>
      <c r="BC6487">
        <f t="shared" si="556"/>
        <v>0</v>
      </c>
      <c r="BD6487" t="str">
        <f t="shared" si="557"/>
        <v>NAoMe_initial_final_who_ps</v>
      </c>
      <c r="BE6487" s="397" t="s">
        <v>862</v>
      </c>
      <c r="BF6487" t="str">
        <f t="shared" si="558"/>
        <v>WHO PS 0</v>
      </c>
      <c r="BG6487">
        <f t="shared" si="559"/>
        <v>0</v>
      </c>
      <c r="BH6487" s="398">
        <f t="shared" si="560"/>
        <v>0</v>
      </c>
      <c r="BO6487" s="33"/>
    </row>
    <row r="6488" spans="1:67">
      <c r="A6488" s="316" t="s">
        <v>27</v>
      </c>
      <c r="E6488" s="316"/>
      <c r="F6488" s="316"/>
      <c r="G6488" s="316"/>
      <c r="H6488" s="316"/>
      <c r="I6488" s="316" t="s">
        <v>658</v>
      </c>
      <c r="J6488" s="316" t="s">
        <v>347</v>
      </c>
      <c r="K6488" s="36"/>
      <c r="L6488" s="317"/>
      <c r="M6488" s="317"/>
      <c r="N6488" s="36"/>
      <c r="O6488" s="317"/>
      <c r="P6488" s="317"/>
      <c r="Q6488" s="36"/>
      <c r="R6488" s="317"/>
      <c r="S6488" s="317"/>
      <c r="BA6488" s="395">
        <v>1</v>
      </c>
      <c r="BB6488" s="396" t="s">
        <v>861</v>
      </c>
      <c r="BC6488">
        <f t="shared" si="556"/>
        <v>0</v>
      </c>
      <c r="BD6488" t="str">
        <f t="shared" si="557"/>
        <v>NAoMe_initial_final_who_ps</v>
      </c>
      <c r="BE6488" s="397" t="s">
        <v>862</v>
      </c>
      <c r="BF6488" t="str">
        <f t="shared" si="558"/>
        <v>WHO PS 1</v>
      </c>
      <c r="BG6488">
        <f t="shared" si="559"/>
        <v>0</v>
      </c>
      <c r="BH6488" s="398">
        <f t="shared" si="560"/>
        <v>0</v>
      </c>
      <c r="BO6488" s="33"/>
    </row>
    <row r="6489" spans="1:67">
      <c r="A6489" s="316" t="s">
        <v>27</v>
      </c>
      <c r="E6489" s="316"/>
      <c r="F6489" s="316"/>
      <c r="G6489" s="316"/>
      <c r="H6489" s="316"/>
      <c r="I6489" s="316" t="s">
        <v>658</v>
      </c>
      <c r="J6489" s="316" t="s">
        <v>348</v>
      </c>
      <c r="K6489" s="36"/>
      <c r="L6489" s="317"/>
      <c r="M6489" s="317"/>
      <c r="N6489" s="36"/>
      <c r="O6489" s="317"/>
      <c r="P6489" s="317"/>
      <c r="Q6489" s="36"/>
      <c r="R6489" s="317"/>
      <c r="S6489" s="317"/>
      <c r="BA6489" s="395">
        <v>1</v>
      </c>
      <c r="BB6489" s="396" t="s">
        <v>861</v>
      </c>
      <c r="BC6489">
        <f t="shared" si="556"/>
        <v>0</v>
      </c>
      <c r="BD6489" t="str">
        <f t="shared" si="557"/>
        <v>NAoMe_initial_final_who_ps</v>
      </c>
      <c r="BE6489" s="397" t="s">
        <v>862</v>
      </c>
      <c r="BF6489" t="str">
        <f t="shared" si="558"/>
        <v>WHO PS 2</v>
      </c>
      <c r="BG6489">
        <f t="shared" si="559"/>
        <v>0</v>
      </c>
      <c r="BH6489" s="398">
        <f t="shared" si="560"/>
        <v>0</v>
      </c>
      <c r="BO6489" s="33"/>
    </row>
    <row r="6490" spans="1:67">
      <c r="A6490" s="316" t="s">
        <v>27</v>
      </c>
      <c r="E6490" s="316"/>
      <c r="F6490" s="316"/>
      <c r="G6490" s="316"/>
      <c r="H6490" s="316"/>
      <c r="I6490" s="316" t="s">
        <v>658</v>
      </c>
      <c r="J6490" s="316" t="s">
        <v>349</v>
      </c>
      <c r="K6490" s="36"/>
      <c r="L6490" s="317"/>
      <c r="M6490" s="317"/>
      <c r="N6490" s="36"/>
      <c r="O6490" s="317"/>
      <c r="P6490" s="317"/>
      <c r="Q6490" s="36"/>
      <c r="R6490" s="317"/>
      <c r="S6490" s="317"/>
      <c r="BA6490" s="395">
        <v>1</v>
      </c>
      <c r="BB6490" s="396" t="s">
        <v>861</v>
      </c>
      <c r="BC6490">
        <f t="shared" si="556"/>
        <v>0</v>
      </c>
      <c r="BD6490" t="str">
        <f t="shared" si="557"/>
        <v>NAoMe_initial_final_who_ps</v>
      </c>
      <c r="BE6490" s="397" t="s">
        <v>862</v>
      </c>
      <c r="BF6490" t="str">
        <f t="shared" si="558"/>
        <v>WHO PS 3</v>
      </c>
      <c r="BG6490">
        <f t="shared" si="559"/>
        <v>0</v>
      </c>
      <c r="BH6490" s="398">
        <f t="shared" si="560"/>
        <v>0</v>
      </c>
      <c r="BO6490" s="33"/>
    </row>
    <row r="6491" spans="1:67">
      <c r="A6491" s="316" t="s">
        <v>27</v>
      </c>
      <c r="E6491" s="316"/>
      <c r="F6491" s="316"/>
      <c r="G6491" s="316"/>
      <c r="H6491" s="316"/>
      <c r="I6491" s="316" t="s">
        <v>658</v>
      </c>
      <c r="J6491" s="316" t="s">
        <v>350</v>
      </c>
      <c r="K6491" s="36"/>
      <c r="L6491" s="317"/>
      <c r="M6491" s="317"/>
      <c r="N6491" s="36"/>
      <c r="O6491" s="317"/>
      <c r="P6491" s="317"/>
      <c r="Q6491" s="36"/>
      <c r="R6491" s="317"/>
      <c r="S6491" s="317"/>
      <c r="BA6491" s="395">
        <v>1</v>
      </c>
      <c r="BB6491" s="396" t="s">
        <v>861</v>
      </c>
      <c r="BC6491">
        <f t="shared" si="556"/>
        <v>0</v>
      </c>
      <c r="BD6491" t="str">
        <f t="shared" si="557"/>
        <v>NAoMe_initial_final_who_ps</v>
      </c>
      <c r="BE6491" s="397" t="s">
        <v>862</v>
      </c>
      <c r="BF6491" t="str">
        <f t="shared" si="558"/>
        <v>WHO PS 4</v>
      </c>
      <c r="BG6491">
        <f t="shared" si="559"/>
        <v>0</v>
      </c>
      <c r="BH6491" s="398">
        <f t="shared" si="560"/>
        <v>0</v>
      </c>
      <c r="BO6491" s="33"/>
    </row>
    <row r="6492" spans="1:67">
      <c r="A6492" s="316" t="s">
        <v>27</v>
      </c>
      <c r="E6492" s="316"/>
      <c r="F6492" s="316"/>
      <c r="G6492" s="316"/>
      <c r="H6492" s="316"/>
      <c r="I6492" s="316" t="s">
        <v>658</v>
      </c>
      <c r="J6492" s="316" t="s">
        <v>346</v>
      </c>
      <c r="K6492" s="36"/>
      <c r="L6492" s="317"/>
      <c r="M6492" s="317"/>
      <c r="N6492" s="36"/>
      <c r="O6492" s="317"/>
      <c r="P6492" s="317"/>
      <c r="Q6492" s="36"/>
      <c r="R6492" s="317"/>
      <c r="S6492" s="317"/>
      <c r="BA6492" s="395">
        <v>1</v>
      </c>
      <c r="BB6492" s="396" t="s">
        <v>861</v>
      </c>
      <c r="BC6492">
        <f t="shared" si="556"/>
        <v>0</v>
      </c>
      <c r="BD6492" t="str">
        <f t="shared" si="557"/>
        <v>NAoMe_initial_final_who_ps</v>
      </c>
      <c r="BE6492" s="397" t="s">
        <v>862</v>
      </c>
      <c r="BF6492" t="str">
        <f t="shared" si="558"/>
        <v>WHO PS 0</v>
      </c>
      <c r="BG6492">
        <f t="shared" si="559"/>
        <v>0</v>
      </c>
      <c r="BH6492" s="398">
        <f t="shared" si="560"/>
        <v>0</v>
      </c>
      <c r="BO6492" s="33"/>
    </row>
    <row r="6493" spans="1:67">
      <c r="A6493" s="316" t="s">
        <v>27</v>
      </c>
      <c r="E6493" s="316"/>
      <c r="F6493" s="316"/>
      <c r="G6493" s="316"/>
      <c r="H6493" s="316"/>
      <c r="I6493" s="316" t="s">
        <v>658</v>
      </c>
      <c r="J6493" s="316" t="s">
        <v>347</v>
      </c>
      <c r="K6493" s="36"/>
      <c r="L6493" s="317"/>
      <c r="M6493" s="317"/>
      <c r="N6493" s="36"/>
      <c r="O6493" s="317"/>
      <c r="P6493" s="317"/>
      <c r="Q6493" s="36"/>
      <c r="R6493" s="317"/>
      <c r="S6493" s="317"/>
      <c r="BA6493" s="395">
        <v>1</v>
      </c>
      <c r="BB6493" s="396" t="s">
        <v>861</v>
      </c>
      <c r="BC6493">
        <f t="shared" si="556"/>
        <v>0</v>
      </c>
      <c r="BD6493" t="str">
        <f t="shared" si="557"/>
        <v>NAoMe_initial_final_who_ps</v>
      </c>
      <c r="BE6493" s="397" t="s">
        <v>862</v>
      </c>
      <c r="BF6493" t="str">
        <f t="shared" si="558"/>
        <v>WHO PS 1</v>
      </c>
      <c r="BG6493">
        <f t="shared" si="559"/>
        <v>0</v>
      </c>
      <c r="BH6493" s="398">
        <f t="shared" si="560"/>
        <v>0</v>
      </c>
      <c r="BO6493" s="33"/>
    </row>
    <row r="6494" spans="1:67">
      <c r="A6494" s="316" t="s">
        <v>27</v>
      </c>
      <c r="E6494" s="316"/>
      <c r="F6494" s="316"/>
      <c r="G6494" s="316"/>
      <c r="H6494" s="316"/>
      <c r="I6494" s="316" t="s">
        <v>658</v>
      </c>
      <c r="J6494" s="316" t="s">
        <v>348</v>
      </c>
      <c r="K6494" s="36"/>
      <c r="L6494" s="317"/>
      <c r="M6494" s="317"/>
      <c r="N6494" s="36"/>
      <c r="O6494" s="317"/>
      <c r="P6494" s="317"/>
      <c r="Q6494" s="36"/>
      <c r="R6494" s="317"/>
      <c r="S6494" s="317"/>
      <c r="BA6494" s="395">
        <v>1</v>
      </c>
      <c r="BB6494" s="396" t="s">
        <v>861</v>
      </c>
      <c r="BC6494">
        <f t="shared" si="556"/>
        <v>0</v>
      </c>
      <c r="BD6494" t="str">
        <f t="shared" si="557"/>
        <v>NAoMe_initial_final_who_ps</v>
      </c>
      <c r="BE6494" s="397" t="s">
        <v>862</v>
      </c>
      <c r="BF6494" t="str">
        <f t="shared" si="558"/>
        <v>WHO PS 2</v>
      </c>
      <c r="BG6494">
        <f t="shared" si="559"/>
        <v>0</v>
      </c>
      <c r="BH6494" s="398">
        <f t="shared" si="560"/>
        <v>0</v>
      </c>
      <c r="BO6494" s="33"/>
    </row>
    <row r="6495" spans="1:67">
      <c r="A6495" s="316" t="s">
        <v>27</v>
      </c>
      <c r="E6495" s="316"/>
      <c r="F6495" s="316"/>
      <c r="G6495" s="316"/>
      <c r="H6495" s="316"/>
      <c r="I6495" s="316" t="s">
        <v>658</v>
      </c>
      <c r="J6495" s="316" t="s">
        <v>349</v>
      </c>
      <c r="K6495" s="36"/>
      <c r="L6495" s="317"/>
      <c r="M6495" s="317"/>
      <c r="N6495" s="36"/>
      <c r="O6495" s="317"/>
      <c r="P6495" s="317"/>
      <c r="Q6495" s="36"/>
      <c r="R6495" s="317"/>
      <c r="S6495" s="317"/>
      <c r="BA6495" s="395">
        <v>1</v>
      </c>
      <c r="BB6495" s="396" t="s">
        <v>861</v>
      </c>
      <c r="BC6495">
        <f t="shared" si="556"/>
        <v>0</v>
      </c>
      <c r="BD6495" t="str">
        <f t="shared" si="557"/>
        <v>NAoMe_initial_final_who_ps</v>
      </c>
      <c r="BE6495" s="397" t="s">
        <v>862</v>
      </c>
      <c r="BF6495" t="str">
        <f t="shared" si="558"/>
        <v>WHO PS 3</v>
      </c>
      <c r="BG6495">
        <f t="shared" si="559"/>
        <v>0</v>
      </c>
      <c r="BH6495" s="398">
        <f t="shared" si="560"/>
        <v>0</v>
      </c>
      <c r="BO6495" s="33"/>
    </row>
    <row r="6496" spans="1:67">
      <c r="A6496" s="316" t="s">
        <v>27</v>
      </c>
      <c r="E6496" s="316"/>
      <c r="F6496" s="316"/>
      <c r="G6496" s="316"/>
      <c r="H6496" s="316"/>
      <c r="I6496" s="316" t="s">
        <v>658</v>
      </c>
      <c r="J6496" s="316" t="s">
        <v>350</v>
      </c>
      <c r="K6496" s="36"/>
      <c r="L6496" s="317"/>
      <c r="M6496" s="317"/>
      <c r="N6496" s="36"/>
      <c r="O6496" s="317"/>
      <c r="P6496" s="317"/>
      <c r="Q6496" s="36"/>
      <c r="R6496" s="317"/>
      <c r="S6496" s="317"/>
      <c r="BA6496" s="395">
        <v>1</v>
      </c>
      <c r="BB6496" s="396" t="s">
        <v>861</v>
      </c>
      <c r="BC6496">
        <f t="shared" si="556"/>
        <v>0</v>
      </c>
      <c r="BD6496" t="str">
        <f t="shared" si="557"/>
        <v>NAoMe_initial_final_who_ps</v>
      </c>
      <c r="BE6496" s="397" t="s">
        <v>862</v>
      </c>
      <c r="BF6496" t="str">
        <f t="shared" si="558"/>
        <v>WHO PS 4</v>
      </c>
      <c r="BG6496">
        <f t="shared" si="559"/>
        <v>0</v>
      </c>
      <c r="BH6496" s="398">
        <f t="shared" si="560"/>
        <v>0</v>
      </c>
      <c r="BO6496" s="33"/>
    </row>
    <row r="6497" spans="1:67">
      <c r="A6497" s="316" t="s">
        <v>27</v>
      </c>
      <c r="E6497" s="316"/>
      <c r="F6497" s="316"/>
      <c r="G6497" s="316"/>
      <c r="H6497" s="316"/>
      <c r="I6497" s="316" t="s">
        <v>658</v>
      </c>
      <c r="J6497" s="316" t="s">
        <v>346</v>
      </c>
      <c r="K6497" s="36"/>
      <c r="L6497" s="317"/>
      <c r="M6497" s="317"/>
      <c r="N6497" s="36"/>
      <c r="O6497" s="317"/>
      <c r="P6497" s="317"/>
      <c r="Q6497" s="36"/>
      <c r="R6497" s="317"/>
      <c r="S6497" s="317"/>
      <c r="BA6497" s="395">
        <v>1</v>
      </c>
      <c r="BB6497" s="396" t="s">
        <v>861</v>
      </c>
      <c r="BC6497">
        <f t="shared" si="556"/>
        <v>0</v>
      </c>
      <c r="BD6497" t="str">
        <f t="shared" si="557"/>
        <v>NAoMe_initial_final_who_ps</v>
      </c>
      <c r="BE6497" s="397" t="s">
        <v>862</v>
      </c>
      <c r="BF6497" t="str">
        <f t="shared" si="558"/>
        <v>WHO PS 0</v>
      </c>
      <c r="BG6497">
        <f t="shared" si="559"/>
        <v>0</v>
      </c>
      <c r="BH6497" s="398">
        <f t="shared" si="560"/>
        <v>0</v>
      </c>
      <c r="BO6497" s="33"/>
    </row>
    <row r="6498" spans="1:67">
      <c r="A6498" s="316" t="s">
        <v>27</v>
      </c>
      <c r="E6498" s="316"/>
      <c r="F6498" s="316"/>
      <c r="G6498" s="316"/>
      <c r="H6498" s="316"/>
      <c r="I6498" s="316" t="s">
        <v>658</v>
      </c>
      <c r="J6498" s="316" t="s">
        <v>347</v>
      </c>
      <c r="K6498" s="36"/>
      <c r="L6498" s="317"/>
      <c r="M6498" s="317"/>
      <c r="N6498" s="36"/>
      <c r="O6498" s="317"/>
      <c r="P6498" s="317"/>
      <c r="Q6498" s="36"/>
      <c r="R6498" s="317"/>
      <c r="S6498" s="317"/>
      <c r="BA6498" s="395">
        <v>1</v>
      </c>
      <c r="BB6498" s="396" t="s">
        <v>861</v>
      </c>
      <c r="BC6498">
        <f t="shared" si="556"/>
        <v>0</v>
      </c>
      <c r="BD6498" t="str">
        <f t="shared" si="557"/>
        <v>NAoMe_initial_final_who_ps</v>
      </c>
      <c r="BE6498" s="397" t="s">
        <v>862</v>
      </c>
      <c r="BF6498" t="str">
        <f t="shared" si="558"/>
        <v>WHO PS 1</v>
      </c>
      <c r="BG6498">
        <f t="shared" si="559"/>
        <v>0</v>
      </c>
      <c r="BH6498" s="398">
        <f t="shared" si="560"/>
        <v>0</v>
      </c>
      <c r="BO6498" s="33"/>
    </row>
    <row r="6499" spans="1:67">
      <c r="A6499" s="316" t="s">
        <v>27</v>
      </c>
      <c r="E6499" s="316"/>
      <c r="F6499" s="316"/>
      <c r="G6499" s="316"/>
      <c r="H6499" s="316"/>
      <c r="I6499" s="316" t="s">
        <v>658</v>
      </c>
      <c r="J6499" s="316" t="s">
        <v>348</v>
      </c>
      <c r="K6499" s="36"/>
      <c r="L6499" s="317"/>
      <c r="M6499" s="317"/>
      <c r="N6499" s="36"/>
      <c r="O6499" s="317"/>
      <c r="P6499" s="317"/>
      <c r="Q6499" s="36"/>
      <c r="R6499" s="317"/>
      <c r="S6499" s="317"/>
      <c r="BA6499" s="395">
        <v>1</v>
      </c>
      <c r="BB6499" s="396" t="s">
        <v>861</v>
      </c>
      <c r="BC6499">
        <f t="shared" si="556"/>
        <v>0</v>
      </c>
      <c r="BD6499" t="str">
        <f t="shared" si="557"/>
        <v>NAoMe_initial_final_who_ps</v>
      </c>
      <c r="BE6499" s="397" t="s">
        <v>862</v>
      </c>
      <c r="BF6499" t="str">
        <f t="shared" si="558"/>
        <v>WHO PS 2</v>
      </c>
      <c r="BG6499">
        <f t="shared" si="559"/>
        <v>0</v>
      </c>
      <c r="BH6499" s="398">
        <f t="shared" si="560"/>
        <v>0</v>
      </c>
      <c r="BO6499" s="33"/>
    </row>
    <row r="6500" spans="1:67">
      <c r="A6500" s="316" t="s">
        <v>27</v>
      </c>
      <c r="E6500" s="316"/>
      <c r="F6500" s="316"/>
      <c r="G6500" s="316"/>
      <c r="H6500" s="316"/>
      <c r="I6500" s="316" t="s">
        <v>658</v>
      </c>
      <c r="J6500" s="316" t="s">
        <v>349</v>
      </c>
      <c r="K6500" s="36"/>
      <c r="L6500" s="317"/>
      <c r="M6500" s="317"/>
      <c r="N6500" s="36"/>
      <c r="O6500" s="317"/>
      <c r="P6500" s="317"/>
      <c r="Q6500" s="36"/>
      <c r="R6500" s="317"/>
      <c r="S6500" s="317"/>
      <c r="BA6500" s="395">
        <v>1</v>
      </c>
      <c r="BB6500" s="396" t="s">
        <v>861</v>
      </c>
      <c r="BC6500">
        <f t="shared" si="556"/>
        <v>0</v>
      </c>
      <c r="BD6500" t="str">
        <f t="shared" si="557"/>
        <v>NAoMe_initial_final_who_ps</v>
      </c>
      <c r="BE6500" s="397" t="s">
        <v>862</v>
      </c>
      <c r="BF6500" t="str">
        <f t="shared" si="558"/>
        <v>WHO PS 3</v>
      </c>
      <c r="BG6500">
        <f t="shared" si="559"/>
        <v>0</v>
      </c>
      <c r="BH6500" s="398">
        <f t="shared" si="560"/>
        <v>0</v>
      </c>
      <c r="BO6500" s="33"/>
    </row>
    <row r="6501" spans="1:67">
      <c r="A6501" s="316" t="s">
        <v>27</v>
      </c>
      <c r="E6501" s="316"/>
      <c r="F6501" s="316"/>
      <c r="G6501" s="316"/>
      <c r="H6501" s="316"/>
      <c r="I6501" s="316" t="s">
        <v>658</v>
      </c>
      <c r="J6501" s="316" t="s">
        <v>350</v>
      </c>
      <c r="K6501" s="36"/>
      <c r="L6501" s="317"/>
      <c r="M6501" s="317"/>
      <c r="N6501" s="36"/>
      <c r="O6501" s="317"/>
      <c r="P6501" s="317"/>
      <c r="Q6501" s="36"/>
      <c r="R6501" s="317"/>
      <c r="S6501" s="317"/>
      <c r="BA6501" s="395">
        <v>1</v>
      </c>
      <c r="BB6501" s="396" t="s">
        <v>861</v>
      </c>
      <c r="BC6501">
        <f t="shared" si="556"/>
        <v>0</v>
      </c>
      <c r="BD6501" t="str">
        <f t="shared" si="557"/>
        <v>NAoMe_initial_final_who_ps</v>
      </c>
      <c r="BE6501" s="397" t="s">
        <v>862</v>
      </c>
      <c r="BF6501" t="str">
        <f t="shared" si="558"/>
        <v>WHO PS 4</v>
      </c>
      <c r="BG6501">
        <f t="shared" si="559"/>
        <v>0</v>
      </c>
      <c r="BH6501" s="398">
        <f t="shared" si="560"/>
        <v>0</v>
      </c>
      <c r="BO6501" s="33"/>
    </row>
    <row r="6502" spans="1:67">
      <c r="A6502" s="316" t="s">
        <v>27</v>
      </c>
      <c r="E6502" s="316"/>
      <c r="F6502" s="316"/>
      <c r="G6502" s="316"/>
      <c r="H6502" s="316"/>
      <c r="I6502" s="316" t="s">
        <v>658</v>
      </c>
      <c r="J6502" s="316" t="s">
        <v>346</v>
      </c>
      <c r="K6502" s="36"/>
      <c r="L6502" s="317"/>
      <c r="M6502" s="317"/>
      <c r="N6502" s="36"/>
      <c r="O6502" s="317"/>
      <c r="P6502" s="317"/>
      <c r="Q6502" s="36"/>
      <c r="R6502" s="317"/>
      <c r="S6502" s="317"/>
      <c r="BA6502" s="395">
        <v>1</v>
      </c>
      <c r="BB6502" s="396" t="s">
        <v>861</v>
      </c>
      <c r="BC6502">
        <f t="shared" si="556"/>
        <v>0</v>
      </c>
      <c r="BD6502" t="str">
        <f t="shared" si="557"/>
        <v>NAoMe_initial_final_who_ps</v>
      </c>
      <c r="BE6502" s="397" t="s">
        <v>862</v>
      </c>
      <c r="BF6502" t="str">
        <f t="shared" si="558"/>
        <v>WHO PS 0</v>
      </c>
      <c r="BG6502">
        <f t="shared" si="559"/>
        <v>0</v>
      </c>
      <c r="BH6502" s="398">
        <f t="shared" si="560"/>
        <v>0</v>
      </c>
      <c r="BO6502" s="33"/>
    </row>
    <row r="6503" spans="1:67">
      <c r="A6503" s="316" t="s">
        <v>27</v>
      </c>
      <c r="E6503" s="316"/>
      <c r="F6503" s="316"/>
      <c r="G6503" s="316"/>
      <c r="H6503" s="316"/>
      <c r="I6503" s="316" t="s">
        <v>658</v>
      </c>
      <c r="J6503" s="316" t="s">
        <v>347</v>
      </c>
      <c r="K6503" s="36"/>
      <c r="L6503" s="317"/>
      <c r="M6503" s="317"/>
      <c r="N6503" s="36"/>
      <c r="O6503" s="317"/>
      <c r="P6503" s="317"/>
      <c r="Q6503" s="36"/>
      <c r="R6503" s="317"/>
      <c r="S6503" s="317"/>
      <c r="BA6503" s="395">
        <v>1</v>
      </c>
      <c r="BB6503" s="396" t="s">
        <v>861</v>
      </c>
      <c r="BC6503">
        <f t="shared" si="556"/>
        <v>0</v>
      </c>
      <c r="BD6503" t="str">
        <f t="shared" si="557"/>
        <v>NAoMe_initial_final_who_ps</v>
      </c>
      <c r="BE6503" s="397" t="s">
        <v>862</v>
      </c>
      <c r="BF6503" t="str">
        <f t="shared" si="558"/>
        <v>WHO PS 1</v>
      </c>
      <c r="BG6503">
        <f t="shared" si="559"/>
        <v>0</v>
      </c>
      <c r="BH6503" s="398">
        <f t="shared" si="560"/>
        <v>0</v>
      </c>
      <c r="BO6503" s="33"/>
    </row>
    <row r="6504" spans="1:67">
      <c r="A6504" s="316" t="s">
        <v>27</v>
      </c>
      <c r="E6504" s="316"/>
      <c r="F6504" s="316"/>
      <c r="G6504" s="316"/>
      <c r="H6504" s="316"/>
      <c r="I6504" s="316" t="s">
        <v>658</v>
      </c>
      <c r="J6504" s="316" t="s">
        <v>348</v>
      </c>
      <c r="K6504" s="36"/>
      <c r="L6504" s="317"/>
      <c r="M6504" s="317"/>
      <c r="N6504" s="36"/>
      <c r="O6504" s="317"/>
      <c r="P6504" s="317"/>
      <c r="Q6504" s="36"/>
      <c r="R6504" s="317"/>
      <c r="S6504" s="317"/>
      <c r="BA6504" s="395">
        <v>1</v>
      </c>
      <c r="BB6504" s="396" t="s">
        <v>861</v>
      </c>
      <c r="BC6504">
        <f t="shared" si="556"/>
        <v>0</v>
      </c>
      <c r="BD6504" t="str">
        <f t="shared" si="557"/>
        <v>NAoMe_initial_final_who_ps</v>
      </c>
      <c r="BE6504" s="397" t="s">
        <v>862</v>
      </c>
      <c r="BF6504" t="str">
        <f t="shared" si="558"/>
        <v>WHO PS 2</v>
      </c>
      <c r="BG6504">
        <f t="shared" si="559"/>
        <v>0</v>
      </c>
      <c r="BH6504" s="398">
        <f t="shared" si="560"/>
        <v>0</v>
      </c>
      <c r="BO6504" s="33"/>
    </row>
    <row r="6505" spans="1:67">
      <c r="A6505" s="316" t="s">
        <v>27</v>
      </c>
      <c r="E6505" s="316"/>
      <c r="F6505" s="316"/>
      <c r="G6505" s="316"/>
      <c r="H6505" s="316"/>
      <c r="I6505" s="316" t="s">
        <v>658</v>
      </c>
      <c r="J6505" s="316" t="s">
        <v>349</v>
      </c>
      <c r="K6505" s="36"/>
      <c r="L6505" s="317"/>
      <c r="M6505" s="317"/>
      <c r="N6505" s="36"/>
      <c r="O6505" s="317"/>
      <c r="P6505" s="317"/>
      <c r="Q6505" s="36"/>
      <c r="R6505" s="317"/>
      <c r="S6505" s="317"/>
      <c r="BA6505" s="395">
        <v>1</v>
      </c>
      <c r="BB6505" s="396" t="s">
        <v>861</v>
      </c>
      <c r="BC6505">
        <f t="shared" si="556"/>
        <v>0</v>
      </c>
      <c r="BD6505" t="str">
        <f t="shared" si="557"/>
        <v>NAoMe_initial_final_who_ps</v>
      </c>
      <c r="BE6505" s="397" t="s">
        <v>862</v>
      </c>
      <c r="BF6505" t="str">
        <f t="shared" si="558"/>
        <v>WHO PS 3</v>
      </c>
      <c r="BG6505">
        <f t="shared" si="559"/>
        <v>0</v>
      </c>
      <c r="BH6505" s="398">
        <f t="shared" si="560"/>
        <v>0</v>
      </c>
      <c r="BO6505" s="33"/>
    </row>
    <row r="6506" spans="1:67">
      <c r="A6506" s="316" t="s">
        <v>27</v>
      </c>
      <c r="E6506" s="316"/>
      <c r="F6506" s="316"/>
      <c r="G6506" s="316"/>
      <c r="H6506" s="316"/>
      <c r="I6506" s="316" t="s">
        <v>658</v>
      </c>
      <c r="J6506" s="316" t="s">
        <v>350</v>
      </c>
      <c r="K6506" s="36"/>
      <c r="L6506" s="317"/>
      <c r="M6506" s="317"/>
      <c r="N6506" s="36"/>
      <c r="O6506" s="317"/>
      <c r="P6506" s="317"/>
      <c r="Q6506" s="36"/>
      <c r="R6506" s="317"/>
      <c r="S6506" s="317"/>
      <c r="BA6506" s="395">
        <v>1</v>
      </c>
      <c r="BB6506" s="396" t="s">
        <v>861</v>
      </c>
      <c r="BC6506">
        <f t="shared" si="556"/>
        <v>0</v>
      </c>
      <c r="BD6506" t="str">
        <f t="shared" si="557"/>
        <v>NAoMe_initial_final_who_ps</v>
      </c>
      <c r="BE6506" s="397" t="s">
        <v>862</v>
      </c>
      <c r="BF6506" t="str">
        <f t="shared" si="558"/>
        <v>WHO PS 4</v>
      </c>
      <c r="BG6506">
        <f t="shared" si="559"/>
        <v>0</v>
      </c>
      <c r="BH6506" s="398">
        <f t="shared" si="560"/>
        <v>0</v>
      </c>
      <c r="BO6506" s="33"/>
    </row>
    <row r="6507" spans="1:67">
      <c r="A6507" s="316" t="s">
        <v>27</v>
      </c>
      <c r="E6507" s="316"/>
      <c r="F6507" s="316"/>
      <c r="G6507" s="316"/>
      <c r="H6507" s="316"/>
      <c r="I6507" s="316" t="s">
        <v>658</v>
      </c>
      <c r="J6507" s="316" t="s">
        <v>346</v>
      </c>
      <c r="K6507" s="36"/>
      <c r="L6507" s="317"/>
      <c r="M6507" s="317"/>
      <c r="N6507" s="36"/>
      <c r="O6507" s="317"/>
      <c r="P6507" s="317"/>
      <c r="Q6507" s="36"/>
      <c r="R6507" s="317"/>
      <c r="S6507" s="317"/>
      <c r="BA6507" s="395">
        <v>1</v>
      </c>
      <c r="BB6507" s="396" t="s">
        <v>861</v>
      </c>
      <c r="BC6507">
        <f t="shared" si="556"/>
        <v>0</v>
      </c>
      <c r="BD6507" t="str">
        <f t="shared" si="557"/>
        <v>NAoMe_initial_final_who_ps</v>
      </c>
      <c r="BE6507" s="397" t="s">
        <v>862</v>
      </c>
      <c r="BF6507" t="str">
        <f t="shared" si="558"/>
        <v>WHO PS 0</v>
      </c>
      <c r="BG6507">
        <f t="shared" si="559"/>
        <v>0</v>
      </c>
      <c r="BH6507" s="398">
        <f t="shared" si="560"/>
        <v>0</v>
      </c>
      <c r="BO6507" s="33"/>
    </row>
    <row r="6508" spans="1:67">
      <c r="A6508" s="316" t="s">
        <v>27</v>
      </c>
      <c r="E6508" s="316"/>
      <c r="F6508" s="316"/>
      <c r="G6508" s="316"/>
      <c r="H6508" s="316"/>
      <c r="I6508" s="316" t="s">
        <v>658</v>
      </c>
      <c r="J6508" s="316" t="s">
        <v>347</v>
      </c>
      <c r="K6508" s="36"/>
      <c r="L6508" s="317"/>
      <c r="M6508" s="317"/>
      <c r="N6508" s="36"/>
      <c r="O6508" s="317"/>
      <c r="P6508" s="317"/>
      <c r="Q6508" s="36"/>
      <c r="R6508" s="317"/>
      <c r="S6508" s="317"/>
      <c r="BA6508" s="395">
        <v>1</v>
      </c>
      <c r="BB6508" s="396" t="s">
        <v>861</v>
      </c>
      <c r="BC6508">
        <f t="shared" si="556"/>
        <v>0</v>
      </c>
      <c r="BD6508" t="str">
        <f t="shared" si="557"/>
        <v>NAoMe_initial_final_who_ps</v>
      </c>
      <c r="BE6508" s="397" t="s">
        <v>862</v>
      </c>
      <c r="BF6508" t="str">
        <f t="shared" si="558"/>
        <v>WHO PS 1</v>
      </c>
      <c r="BG6508">
        <f t="shared" si="559"/>
        <v>0</v>
      </c>
      <c r="BH6508" s="398">
        <f t="shared" si="560"/>
        <v>0</v>
      </c>
      <c r="BO6508" s="33"/>
    </row>
    <row r="6509" spans="1:67">
      <c r="A6509" s="316" t="s">
        <v>27</v>
      </c>
      <c r="E6509" s="316"/>
      <c r="F6509" s="316"/>
      <c r="G6509" s="316"/>
      <c r="H6509" s="316"/>
      <c r="I6509" s="316" t="s">
        <v>658</v>
      </c>
      <c r="J6509" s="316" t="s">
        <v>348</v>
      </c>
      <c r="K6509" s="36"/>
      <c r="L6509" s="317"/>
      <c r="M6509" s="317"/>
      <c r="N6509" s="36"/>
      <c r="O6509" s="317"/>
      <c r="P6509" s="317"/>
      <c r="Q6509" s="36"/>
      <c r="R6509" s="317"/>
      <c r="S6509" s="317"/>
      <c r="BA6509" s="395">
        <v>1</v>
      </c>
      <c r="BB6509" s="396" t="s">
        <v>861</v>
      </c>
      <c r="BC6509">
        <f t="shared" si="556"/>
        <v>0</v>
      </c>
      <c r="BD6509" t="str">
        <f t="shared" si="557"/>
        <v>NAoMe_initial_final_who_ps</v>
      </c>
      <c r="BE6509" s="397" t="s">
        <v>862</v>
      </c>
      <c r="BF6509" t="str">
        <f t="shared" si="558"/>
        <v>WHO PS 2</v>
      </c>
      <c r="BG6509">
        <f t="shared" si="559"/>
        <v>0</v>
      </c>
      <c r="BH6509" s="398">
        <f t="shared" si="560"/>
        <v>0</v>
      </c>
      <c r="BO6509" s="33"/>
    </row>
    <row r="6510" spans="1:67">
      <c r="A6510" s="316" t="s">
        <v>27</v>
      </c>
      <c r="E6510" s="316"/>
      <c r="F6510" s="316"/>
      <c r="G6510" s="316"/>
      <c r="H6510" s="316"/>
      <c r="I6510" s="316" t="s">
        <v>658</v>
      </c>
      <c r="J6510" s="316" t="s">
        <v>349</v>
      </c>
      <c r="K6510" s="36"/>
      <c r="L6510" s="317"/>
      <c r="M6510" s="317"/>
      <c r="N6510" s="36"/>
      <c r="O6510" s="317"/>
      <c r="P6510" s="317"/>
      <c r="Q6510" s="36"/>
      <c r="R6510" s="317"/>
      <c r="S6510" s="317"/>
      <c r="BA6510" s="395">
        <v>1</v>
      </c>
      <c r="BB6510" s="396" t="s">
        <v>861</v>
      </c>
      <c r="BC6510">
        <f t="shared" si="556"/>
        <v>0</v>
      </c>
      <c r="BD6510" t="str">
        <f t="shared" si="557"/>
        <v>NAoMe_initial_final_who_ps</v>
      </c>
      <c r="BE6510" s="397" t="s">
        <v>862</v>
      </c>
      <c r="BF6510" t="str">
        <f t="shared" si="558"/>
        <v>WHO PS 3</v>
      </c>
      <c r="BG6510">
        <f t="shared" si="559"/>
        <v>0</v>
      </c>
      <c r="BH6510" s="398">
        <f t="shared" si="560"/>
        <v>0</v>
      </c>
      <c r="BO6510" s="33"/>
    </row>
    <row r="6511" spans="1:67">
      <c r="A6511" s="316" t="s">
        <v>27</v>
      </c>
      <c r="E6511" s="316"/>
      <c r="F6511" s="316"/>
      <c r="G6511" s="316"/>
      <c r="H6511" s="316"/>
      <c r="I6511" s="316" t="s">
        <v>658</v>
      </c>
      <c r="J6511" s="316" t="s">
        <v>350</v>
      </c>
      <c r="K6511" s="36"/>
      <c r="L6511" s="317"/>
      <c r="M6511" s="317"/>
      <c r="N6511" s="36"/>
      <c r="O6511" s="317"/>
      <c r="P6511" s="317"/>
      <c r="Q6511" s="36"/>
      <c r="R6511" s="317"/>
      <c r="S6511" s="317"/>
      <c r="BA6511" s="395">
        <v>1</v>
      </c>
      <c r="BB6511" s="396" t="s">
        <v>861</v>
      </c>
      <c r="BC6511">
        <f t="shared" si="556"/>
        <v>0</v>
      </c>
      <c r="BD6511" t="str">
        <f t="shared" si="557"/>
        <v>NAoMe_initial_final_who_ps</v>
      </c>
      <c r="BE6511" s="397" t="s">
        <v>862</v>
      </c>
      <c r="BF6511" t="str">
        <f t="shared" si="558"/>
        <v>WHO PS 4</v>
      </c>
      <c r="BG6511">
        <f t="shared" si="559"/>
        <v>0</v>
      </c>
      <c r="BH6511" s="398">
        <f t="shared" si="560"/>
        <v>0</v>
      </c>
      <c r="BO6511" s="33"/>
    </row>
    <row r="6512" spans="1:67">
      <c r="A6512" s="316" t="s">
        <v>27</v>
      </c>
      <c r="E6512" s="316"/>
      <c r="F6512" s="316"/>
      <c r="G6512" s="316"/>
      <c r="H6512" s="316"/>
      <c r="I6512" s="316" t="s">
        <v>658</v>
      </c>
      <c r="J6512" s="316" t="s">
        <v>346</v>
      </c>
      <c r="K6512" s="36"/>
      <c r="L6512" s="317"/>
      <c r="M6512" s="317"/>
      <c r="N6512" s="36"/>
      <c r="O6512" s="317"/>
      <c r="P6512" s="317"/>
      <c r="Q6512" s="36"/>
      <c r="R6512" s="317"/>
      <c r="S6512" s="317"/>
      <c r="BA6512" s="395">
        <v>1</v>
      </c>
      <c r="BB6512" s="396" t="s">
        <v>861</v>
      </c>
      <c r="BC6512">
        <f t="shared" si="556"/>
        <v>0</v>
      </c>
      <c r="BD6512" t="str">
        <f t="shared" si="557"/>
        <v>NAoMe_initial_final_who_ps</v>
      </c>
      <c r="BE6512" s="397" t="s">
        <v>862</v>
      </c>
      <c r="BF6512" t="str">
        <f t="shared" si="558"/>
        <v>WHO PS 0</v>
      </c>
      <c r="BG6512">
        <f t="shared" si="559"/>
        <v>0</v>
      </c>
      <c r="BH6512" s="398">
        <f t="shared" si="560"/>
        <v>0</v>
      </c>
      <c r="BO6512" s="33"/>
    </row>
    <row r="6513" spans="1:67">
      <c r="A6513" s="316" t="s">
        <v>27</v>
      </c>
      <c r="E6513" s="316"/>
      <c r="F6513" s="316"/>
      <c r="G6513" s="316"/>
      <c r="H6513" s="316"/>
      <c r="I6513" s="316" t="s">
        <v>658</v>
      </c>
      <c r="J6513" s="316" t="s">
        <v>347</v>
      </c>
      <c r="K6513" s="36"/>
      <c r="L6513" s="317"/>
      <c r="M6513" s="317"/>
      <c r="N6513" s="36"/>
      <c r="O6513" s="317"/>
      <c r="P6513" s="317"/>
      <c r="Q6513" s="36"/>
      <c r="R6513" s="317"/>
      <c r="S6513" s="317"/>
      <c r="BA6513" s="395">
        <v>1</v>
      </c>
      <c r="BB6513" s="396" t="s">
        <v>861</v>
      </c>
      <c r="BC6513">
        <f t="shared" si="556"/>
        <v>0</v>
      </c>
      <c r="BD6513" t="str">
        <f t="shared" si="557"/>
        <v>NAoMe_initial_final_who_ps</v>
      </c>
      <c r="BE6513" s="397" t="s">
        <v>862</v>
      </c>
      <c r="BF6513" t="str">
        <f t="shared" si="558"/>
        <v>WHO PS 1</v>
      </c>
      <c r="BG6513">
        <f t="shared" si="559"/>
        <v>0</v>
      </c>
      <c r="BH6513" s="398">
        <f t="shared" si="560"/>
        <v>0</v>
      </c>
      <c r="BO6513" s="33"/>
    </row>
    <row r="6514" spans="1:67">
      <c r="A6514" s="316" t="s">
        <v>27</v>
      </c>
      <c r="E6514" s="316"/>
      <c r="F6514" s="316"/>
      <c r="G6514" s="316"/>
      <c r="H6514" s="316"/>
      <c r="I6514" s="316" t="s">
        <v>658</v>
      </c>
      <c r="J6514" s="316" t="s">
        <v>348</v>
      </c>
      <c r="K6514" s="36"/>
      <c r="L6514" s="317"/>
      <c r="M6514" s="317"/>
      <c r="N6514" s="36"/>
      <c r="O6514" s="317"/>
      <c r="P6514" s="317"/>
      <c r="Q6514" s="36"/>
      <c r="R6514" s="317"/>
      <c r="S6514" s="317"/>
      <c r="BA6514" s="395">
        <v>1</v>
      </c>
      <c r="BB6514" s="396" t="s">
        <v>861</v>
      </c>
      <c r="BC6514">
        <f t="shared" si="556"/>
        <v>0</v>
      </c>
      <c r="BD6514" t="str">
        <f t="shared" si="557"/>
        <v>NAoMe_initial_final_who_ps</v>
      </c>
      <c r="BE6514" s="397" t="s">
        <v>862</v>
      </c>
      <c r="BF6514" t="str">
        <f t="shared" si="558"/>
        <v>WHO PS 2</v>
      </c>
      <c r="BG6514">
        <f t="shared" si="559"/>
        <v>0</v>
      </c>
      <c r="BH6514" s="398">
        <f t="shared" si="560"/>
        <v>0</v>
      </c>
      <c r="BO6514" s="33"/>
    </row>
    <row r="6515" spans="1:67">
      <c r="A6515" s="316" t="s">
        <v>27</v>
      </c>
      <c r="E6515" s="316"/>
      <c r="F6515" s="316"/>
      <c r="G6515" s="316"/>
      <c r="H6515" s="316"/>
      <c r="I6515" s="316" t="s">
        <v>658</v>
      </c>
      <c r="J6515" s="316" t="s">
        <v>349</v>
      </c>
      <c r="K6515" s="36"/>
      <c r="L6515" s="317"/>
      <c r="M6515" s="317"/>
      <c r="N6515" s="36"/>
      <c r="O6515" s="317"/>
      <c r="P6515" s="317"/>
      <c r="Q6515" s="36"/>
      <c r="R6515" s="317"/>
      <c r="S6515" s="317"/>
      <c r="BA6515" s="395">
        <v>1</v>
      </c>
      <c r="BB6515" s="396" t="s">
        <v>861</v>
      </c>
      <c r="BC6515">
        <f t="shared" si="556"/>
        <v>0</v>
      </c>
      <c r="BD6515" t="str">
        <f t="shared" si="557"/>
        <v>NAoMe_initial_final_who_ps</v>
      </c>
      <c r="BE6515" s="397" t="s">
        <v>862</v>
      </c>
      <c r="BF6515" t="str">
        <f t="shared" si="558"/>
        <v>WHO PS 3</v>
      </c>
      <c r="BG6515">
        <f t="shared" si="559"/>
        <v>0</v>
      </c>
      <c r="BH6515" s="398">
        <f t="shared" si="560"/>
        <v>0</v>
      </c>
      <c r="BO6515" s="33"/>
    </row>
    <row r="6516" spans="1:67">
      <c r="A6516" s="316" t="s">
        <v>27</v>
      </c>
      <c r="E6516" s="316"/>
      <c r="F6516" s="316"/>
      <c r="G6516" s="316"/>
      <c r="H6516" s="316"/>
      <c r="I6516" s="316" t="s">
        <v>658</v>
      </c>
      <c r="J6516" s="316" t="s">
        <v>350</v>
      </c>
      <c r="K6516" s="36"/>
      <c r="L6516" s="317"/>
      <c r="M6516" s="317"/>
      <c r="N6516" s="36"/>
      <c r="O6516" s="317"/>
      <c r="P6516" s="317"/>
      <c r="Q6516" s="36"/>
      <c r="R6516" s="317"/>
      <c r="S6516" s="317"/>
      <c r="BA6516" s="395">
        <v>1</v>
      </c>
      <c r="BB6516" s="396" t="s">
        <v>861</v>
      </c>
      <c r="BC6516">
        <f t="shared" si="556"/>
        <v>0</v>
      </c>
      <c r="BD6516" t="str">
        <f t="shared" si="557"/>
        <v>NAoMe_initial_final_who_ps</v>
      </c>
      <c r="BE6516" s="397" t="s">
        <v>862</v>
      </c>
      <c r="BF6516" t="str">
        <f t="shared" si="558"/>
        <v>WHO PS 4</v>
      </c>
      <c r="BG6516">
        <f t="shared" si="559"/>
        <v>0</v>
      </c>
      <c r="BH6516" s="398">
        <f t="shared" si="560"/>
        <v>0</v>
      </c>
      <c r="BO6516" s="33"/>
    </row>
    <row r="6517" spans="1:67">
      <c r="A6517" s="316" t="s">
        <v>27</v>
      </c>
      <c r="E6517" s="316"/>
      <c r="F6517" s="316"/>
      <c r="G6517" s="316"/>
      <c r="H6517" s="316"/>
      <c r="I6517" s="316" t="s">
        <v>658</v>
      </c>
      <c r="J6517" s="316" t="s">
        <v>346</v>
      </c>
      <c r="K6517" s="36"/>
      <c r="L6517" s="317"/>
      <c r="M6517" s="317"/>
      <c r="N6517" s="36"/>
      <c r="O6517" s="317"/>
      <c r="P6517" s="317"/>
      <c r="Q6517" s="36"/>
      <c r="R6517" s="317"/>
      <c r="S6517" s="317"/>
      <c r="BA6517" s="395">
        <v>1</v>
      </c>
      <c r="BB6517" s="396" t="s">
        <v>861</v>
      </c>
      <c r="BC6517">
        <f t="shared" si="556"/>
        <v>0</v>
      </c>
      <c r="BD6517" t="str">
        <f t="shared" si="557"/>
        <v>NAoMe_initial_final_who_ps</v>
      </c>
      <c r="BE6517" s="397" t="s">
        <v>862</v>
      </c>
      <c r="BF6517" t="str">
        <f t="shared" si="558"/>
        <v>WHO PS 0</v>
      </c>
      <c r="BG6517">
        <f t="shared" si="559"/>
        <v>0</v>
      </c>
      <c r="BH6517" s="398">
        <f t="shared" si="560"/>
        <v>0</v>
      </c>
      <c r="BO6517" s="33"/>
    </row>
    <row r="6518" spans="1:67">
      <c r="A6518" s="316" t="s">
        <v>27</v>
      </c>
      <c r="E6518" s="316"/>
      <c r="F6518" s="316"/>
      <c r="G6518" s="316"/>
      <c r="H6518" s="316"/>
      <c r="I6518" s="316" t="s">
        <v>658</v>
      </c>
      <c r="J6518" s="316" t="s">
        <v>347</v>
      </c>
      <c r="K6518" s="36"/>
      <c r="L6518" s="317"/>
      <c r="M6518" s="317"/>
      <c r="N6518" s="36"/>
      <c r="O6518" s="317"/>
      <c r="P6518" s="317"/>
      <c r="Q6518" s="36"/>
      <c r="R6518" s="317"/>
      <c r="S6518" s="317"/>
      <c r="BA6518" s="395">
        <v>1</v>
      </c>
      <c r="BB6518" s="396" t="s">
        <v>861</v>
      </c>
      <c r="BC6518">
        <f t="shared" si="556"/>
        <v>0</v>
      </c>
      <c r="BD6518" t="str">
        <f t="shared" si="557"/>
        <v>NAoMe_initial_final_who_ps</v>
      </c>
      <c r="BE6518" s="397" t="s">
        <v>862</v>
      </c>
      <c r="BF6518" t="str">
        <f t="shared" si="558"/>
        <v>WHO PS 1</v>
      </c>
      <c r="BG6518">
        <f t="shared" si="559"/>
        <v>0</v>
      </c>
      <c r="BH6518" s="398">
        <f t="shared" si="560"/>
        <v>0</v>
      </c>
      <c r="BO6518" s="33"/>
    </row>
    <row r="6519" spans="1:67">
      <c r="A6519" s="316" t="s">
        <v>27</v>
      </c>
      <c r="E6519" s="316"/>
      <c r="F6519" s="316"/>
      <c r="G6519" s="316"/>
      <c r="H6519" s="316"/>
      <c r="I6519" s="316" t="s">
        <v>658</v>
      </c>
      <c r="J6519" s="316" t="s">
        <v>348</v>
      </c>
      <c r="K6519" s="36"/>
      <c r="L6519" s="317"/>
      <c r="M6519" s="317"/>
      <c r="N6519" s="36"/>
      <c r="O6519" s="317"/>
      <c r="P6519" s="317"/>
      <c r="Q6519" s="36"/>
      <c r="R6519" s="317"/>
      <c r="S6519" s="317"/>
      <c r="BA6519" s="395">
        <v>1</v>
      </c>
      <c r="BB6519" s="396" t="s">
        <v>861</v>
      </c>
      <c r="BC6519">
        <f t="shared" si="556"/>
        <v>0</v>
      </c>
      <c r="BD6519" t="str">
        <f t="shared" si="557"/>
        <v>NAoMe_initial_final_who_ps</v>
      </c>
      <c r="BE6519" s="397" t="s">
        <v>862</v>
      </c>
      <c r="BF6519" t="str">
        <f t="shared" si="558"/>
        <v>WHO PS 2</v>
      </c>
      <c r="BG6519">
        <f t="shared" si="559"/>
        <v>0</v>
      </c>
      <c r="BH6519" s="398">
        <f t="shared" si="560"/>
        <v>0</v>
      </c>
      <c r="BO6519" s="33"/>
    </row>
    <row r="6520" spans="1:67">
      <c r="A6520" s="316" t="s">
        <v>27</v>
      </c>
      <c r="E6520" s="316"/>
      <c r="F6520" s="316"/>
      <c r="G6520" s="316"/>
      <c r="H6520" s="316"/>
      <c r="I6520" s="316" t="s">
        <v>658</v>
      </c>
      <c r="J6520" s="316" t="s">
        <v>349</v>
      </c>
      <c r="K6520" s="36"/>
      <c r="L6520" s="317"/>
      <c r="M6520" s="317"/>
      <c r="N6520" s="36"/>
      <c r="O6520" s="317"/>
      <c r="P6520" s="317"/>
      <c r="Q6520" s="36"/>
      <c r="R6520" s="317"/>
      <c r="S6520" s="317"/>
      <c r="BA6520" s="395">
        <v>1</v>
      </c>
      <c r="BB6520" s="396" t="s">
        <v>861</v>
      </c>
      <c r="BC6520">
        <f t="shared" si="556"/>
        <v>0</v>
      </c>
      <c r="BD6520" t="str">
        <f t="shared" si="557"/>
        <v>NAoMe_initial_final_who_ps</v>
      </c>
      <c r="BE6520" s="397" t="s">
        <v>862</v>
      </c>
      <c r="BF6520" t="str">
        <f t="shared" si="558"/>
        <v>WHO PS 3</v>
      </c>
      <c r="BG6520">
        <f t="shared" si="559"/>
        <v>0</v>
      </c>
      <c r="BH6520" s="398">
        <f t="shared" si="560"/>
        <v>0</v>
      </c>
      <c r="BO6520" s="33"/>
    </row>
    <row r="6521" spans="1:67">
      <c r="A6521" s="316" t="s">
        <v>27</v>
      </c>
      <c r="E6521" s="316"/>
      <c r="F6521" s="316"/>
      <c r="G6521" s="316"/>
      <c r="H6521" s="316"/>
      <c r="I6521" s="316" t="s">
        <v>658</v>
      </c>
      <c r="J6521" s="316" t="s">
        <v>350</v>
      </c>
      <c r="K6521" s="36"/>
      <c r="L6521" s="317"/>
      <c r="M6521" s="317"/>
      <c r="N6521" s="36"/>
      <c r="O6521" s="317"/>
      <c r="P6521" s="317"/>
      <c r="Q6521" s="36"/>
      <c r="R6521" s="317"/>
      <c r="S6521" s="317"/>
      <c r="BA6521" s="395">
        <v>1</v>
      </c>
      <c r="BB6521" s="396" t="s">
        <v>861</v>
      </c>
      <c r="BC6521">
        <f t="shared" si="556"/>
        <v>0</v>
      </c>
      <c r="BD6521" t="str">
        <f t="shared" si="557"/>
        <v>NAoMe_initial_final_who_ps</v>
      </c>
      <c r="BE6521" s="397" t="s">
        <v>862</v>
      </c>
      <c r="BF6521" t="str">
        <f t="shared" si="558"/>
        <v>WHO PS 4</v>
      </c>
      <c r="BG6521">
        <f t="shared" si="559"/>
        <v>0</v>
      </c>
      <c r="BH6521" s="398">
        <f t="shared" si="560"/>
        <v>0</v>
      </c>
      <c r="BO6521" s="33"/>
    </row>
    <row r="6522" spans="1:67">
      <c r="A6522" s="316" t="s">
        <v>27</v>
      </c>
      <c r="E6522" s="316"/>
      <c r="F6522" s="316"/>
      <c r="G6522" s="316"/>
      <c r="H6522" s="316"/>
      <c r="I6522" s="316" t="s">
        <v>658</v>
      </c>
      <c r="J6522" s="316" t="s">
        <v>346</v>
      </c>
      <c r="K6522" s="36"/>
      <c r="L6522" s="317"/>
      <c r="M6522" s="317"/>
      <c r="N6522" s="36"/>
      <c r="O6522" s="317"/>
      <c r="P6522" s="317"/>
      <c r="Q6522" s="36"/>
      <c r="R6522" s="317"/>
      <c r="S6522" s="317"/>
      <c r="BA6522" s="395">
        <v>1</v>
      </c>
      <c r="BB6522" s="396" t="s">
        <v>861</v>
      </c>
      <c r="BC6522">
        <f t="shared" si="556"/>
        <v>0</v>
      </c>
      <c r="BD6522" t="str">
        <f t="shared" si="557"/>
        <v>NAoMe_initial_final_who_ps</v>
      </c>
      <c r="BE6522" s="397" t="s">
        <v>862</v>
      </c>
      <c r="BF6522" t="str">
        <f t="shared" si="558"/>
        <v>WHO PS 0</v>
      </c>
      <c r="BG6522">
        <f t="shared" si="559"/>
        <v>0</v>
      </c>
      <c r="BH6522" s="398">
        <f t="shared" si="560"/>
        <v>0</v>
      </c>
      <c r="BO6522" s="33"/>
    </row>
    <row r="6523" spans="1:67">
      <c r="A6523" s="316" t="s">
        <v>27</v>
      </c>
      <c r="E6523" s="316"/>
      <c r="F6523" s="316"/>
      <c r="G6523" s="316"/>
      <c r="H6523" s="316"/>
      <c r="I6523" s="316" t="s">
        <v>658</v>
      </c>
      <c r="J6523" s="316" t="s">
        <v>347</v>
      </c>
      <c r="K6523" s="36"/>
      <c r="L6523" s="317"/>
      <c r="M6523" s="317"/>
      <c r="N6523" s="36"/>
      <c r="O6523" s="317"/>
      <c r="P6523" s="317"/>
      <c r="Q6523" s="36"/>
      <c r="R6523" s="317"/>
      <c r="S6523" s="317"/>
      <c r="BA6523" s="395">
        <v>1</v>
      </c>
      <c r="BB6523" s="396" t="s">
        <v>861</v>
      </c>
      <c r="BC6523">
        <f t="shared" si="556"/>
        <v>0</v>
      </c>
      <c r="BD6523" t="str">
        <f t="shared" si="557"/>
        <v>NAoMe_initial_final_who_ps</v>
      </c>
      <c r="BE6523" s="397" t="s">
        <v>862</v>
      </c>
      <c r="BF6523" t="str">
        <f t="shared" si="558"/>
        <v>WHO PS 1</v>
      </c>
      <c r="BG6523">
        <f t="shared" si="559"/>
        <v>0</v>
      </c>
      <c r="BH6523" s="398">
        <f t="shared" si="560"/>
        <v>0</v>
      </c>
      <c r="BO6523" s="33"/>
    </row>
    <row r="6524" spans="1:67">
      <c r="A6524" s="316" t="s">
        <v>27</v>
      </c>
      <c r="E6524" s="316"/>
      <c r="F6524" s="316"/>
      <c r="G6524" s="316"/>
      <c r="H6524" s="316"/>
      <c r="I6524" s="316" t="s">
        <v>658</v>
      </c>
      <c r="J6524" s="316" t="s">
        <v>348</v>
      </c>
      <c r="K6524" s="36"/>
      <c r="L6524" s="317"/>
      <c r="M6524" s="317"/>
      <c r="N6524" s="36"/>
      <c r="O6524" s="317"/>
      <c r="P6524" s="317"/>
      <c r="Q6524" s="36"/>
      <c r="R6524" s="317"/>
      <c r="S6524" s="317"/>
      <c r="BA6524" s="395">
        <v>1</v>
      </c>
      <c r="BB6524" s="396" t="s">
        <v>861</v>
      </c>
      <c r="BC6524">
        <f t="shared" si="556"/>
        <v>0</v>
      </c>
      <c r="BD6524" t="str">
        <f t="shared" si="557"/>
        <v>NAoMe_initial_final_who_ps</v>
      </c>
      <c r="BE6524" s="397" t="s">
        <v>862</v>
      </c>
      <c r="BF6524" t="str">
        <f t="shared" si="558"/>
        <v>WHO PS 2</v>
      </c>
      <c r="BG6524">
        <f t="shared" si="559"/>
        <v>0</v>
      </c>
      <c r="BH6524" s="398">
        <f t="shared" si="560"/>
        <v>0</v>
      </c>
      <c r="BO6524" s="33"/>
    </row>
    <row r="6525" spans="1:67">
      <c r="A6525" s="316" t="s">
        <v>27</v>
      </c>
      <c r="E6525" s="316"/>
      <c r="F6525" s="316"/>
      <c r="G6525" s="316"/>
      <c r="H6525" s="316"/>
      <c r="I6525" s="316" t="s">
        <v>658</v>
      </c>
      <c r="J6525" s="316" t="s">
        <v>349</v>
      </c>
      <c r="K6525" s="36"/>
      <c r="L6525" s="317"/>
      <c r="M6525" s="317"/>
      <c r="N6525" s="36"/>
      <c r="O6525" s="317"/>
      <c r="P6525" s="317"/>
      <c r="Q6525" s="36"/>
      <c r="R6525" s="317"/>
      <c r="S6525" s="317"/>
      <c r="BA6525" s="395">
        <v>1</v>
      </c>
      <c r="BB6525" s="396" t="s">
        <v>861</v>
      </c>
      <c r="BC6525">
        <f t="shared" si="556"/>
        <v>0</v>
      </c>
      <c r="BD6525" t="str">
        <f t="shared" si="557"/>
        <v>NAoMe_initial_final_who_ps</v>
      </c>
      <c r="BE6525" s="397" t="s">
        <v>862</v>
      </c>
      <c r="BF6525" t="str">
        <f t="shared" si="558"/>
        <v>WHO PS 3</v>
      </c>
      <c r="BG6525">
        <f t="shared" si="559"/>
        <v>0</v>
      </c>
      <c r="BH6525" s="398">
        <f t="shared" si="560"/>
        <v>0</v>
      </c>
      <c r="BO6525" s="33"/>
    </row>
    <row r="6526" spans="1:67">
      <c r="A6526" s="316" t="s">
        <v>27</v>
      </c>
      <c r="E6526" s="316"/>
      <c r="F6526" s="316"/>
      <c r="G6526" s="316"/>
      <c r="H6526" s="316"/>
      <c r="I6526" s="316" t="s">
        <v>658</v>
      </c>
      <c r="J6526" s="316" t="s">
        <v>350</v>
      </c>
      <c r="K6526" s="36"/>
      <c r="L6526" s="317"/>
      <c r="M6526" s="317"/>
      <c r="N6526" s="36"/>
      <c r="O6526" s="317"/>
      <c r="P6526" s="317"/>
      <c r="Q6526" s="36"/>
      <c r="R6526" s="317"/>
      <c r="S6526" s="317"/>
      <c r="BA6526" s="395">
        <v>1</v>
      </c>
      <c r="BB6526" s="396" t="s">
        <v>861</v>
      </c>
      <c r="BC6526">
        <f t="shared" si="556"/>
        <v>0</v>
      </c>
      <c r="BD6526" t="str">
        <f t="shared" si="557"/>
        <v>NAoMe_initial_final_who_ps</v>
      </c>
      <c r="BE6526" s="397" t="s">
        <v>862</v>
      </c>
      <c r="BF6526" t="str">
        <f t="shared" si="558"/>
        <v>WHO PS 4</v>
      </c>
      <c r="BG6526">
        <f t="shared" si="559"/>
        <v>0</v>
      </c>
      <c r="BH6526" s="398">
        <f t="shared" si="560"/>
        <v>0</v>
      </c>
      <c r="BO6526" s="33"/>
    </row>
    <row r="6527" spans="1:67">
      <c r="A6527" s="316" t="s">
        <v>27</v>
      </c>
      <c r="E6527" s="316"/>
      <c r="F6527" s="316"/>
      <c r="G6527" s="316"/>
      <c r="H6527" s="316"/>
      <c r="I6527" s="316" t="s">
        <v>658</v>
      </c>
      <c r="J6527" s="316" t="s">
        <v>346</v>
      </c>
      <c r="K6527" s="36"/>
      <c r="L6527" s="317"/>
      <c r="M6527" s="317"/>
      <c r="N6527" s="36"/>
      <c r="O6527" s="317"/>
      <c r="P6527" s="317"/>
      <c r="Q6527" s="36"/>
      <c r="R6527" s="317"/>
      <c r="S6527" s="317"/>
      <c r="BA6527" s="395">
        <v>1</v>
      </c>
      <c r="BB6527" s="396" t="s">
        <v>861</v>
      </c>
      <c r="BC6527">
        <f t="shared" si="556"/>
        <v>0</v>
      </c>
      <c r="BD6527" t="str">
        <f t="shared" si="557"/>
        <v>NAoMe_initial_final_who_ps</v>
      </c>
      <c r="BE6527" s="397" t="s">
        <v>862</v>
      </c>
      <c r="BF6527" t="str">
        <f t="shared" si="558"/>
        <v>WHO PS 0</v>
      </c>
      <c r="BG6527">
        <f t="shared" si="559"/>
        <v>0</v>
      </c>
      <c r="BH6527" s="398">
        <f t="shared" si="560"/>
        <v>0</v>
      </c>
      <c r="BO6527" s="33"/>
    </row>
    <row r="6528" spans="1:67">
      <c r="A6528" s="316" t="s">
        <v>27</v>
      </c>
      <c r="E6528" s="316"/>
      <c r="F6528" s="316"/>
      <c r="G6528" s="316"/>
      <c r="H6528" s="316"/>
      <c r="I6528" s="316" t="s">
        <v>658</v>
      </c>
      <c r="J6528" s="316" t="s">
        <v>347</v>
      </c>
      <c r="K6528" s="36"/>
      <c r="L6528" s="317"/>
      <c r="M6528" s="317"/>
      <c r="N6528" s="36"/>
      <c r="O6528" s="317"/>
      <c r="P6528" s="317"/>
      <c r="Q6528" s="36"/>
      <c r="R6528" s="317"/>
      <c r="S6528" s="317"/>
      <c r="BA6528" s="395">
        <v>1</v>
      </c>
      <c r="BB6528" s="396" t="s">
        <v>861</v>
      </c>
      <c r="BC6528">
        <f t="shared" si="556"/>
        <v>0</v>
      </c>
      <c r="BD6528" t="str">
        <f t="shared" si="557"/>
        <v>NAoMe_initial_final_who_ps</v>
      </c>
      <c r="BE6528" s="397" t="s">
        <v>862</v>
      </c>
      <c r="BF6528" t="str">
        <f t="shared" si="558"/>
        <v>WHO PS 1</v>
      </c>
      <c r="BG6528">
        <f t="shared" si="559"/>
        <v>0</v>
      </c>
      <c r="BH6528" s="398">
        <f t="shared" si="560"/>
        <v>0</v>
      </c>
      <c r="BO6528" s="33"/>
    </row>
    <row r="6529" spans="1:67">
      <c r="A6529" s="316" t="s">
        <v>27</v>
      </c>
      <c r="E6529" s="316"/>
      <c r="F6529" s="316"/>
      <c r="G6529" s="316"/>
      <c r="H6529" s="316"/>
      <c r="I6529" s="316" t="s">
        <v>658</v>
      </c>
      <c r="J6529" s="316" t="s">
        <v>348</v>
      </c>
      <c r="K6529" s="36"/>
      <c r="L6529" s="317"/>
      <c r="M6529" s="317"/>
      <c r="N6529" s="36"/>
      <c r="O6529" s="317"/>
      <c r="P6529" s="317"/>
      <c r="Q6529" s="36"/>
      <c r="R6529" s="317"/>
      <c r="S6529" s="317"/>
      <c r="BA6529" s="395">
        <v>1</v>
      </c>
      <c r="BB6529" s="396" t="s">
        <v>861</v>
      </c>
      <c r="BC6529">
        <f t="shared" si="556"/>
        <v>0</v>
      </c>
      <c r="BD6529" t="str">
        <f t="shared" si="557"/>
        <v>NAoMe_initial_final_who_ps</v>
      </c>
      <c r="BE6529" s="397" t="s">
        <v>862</v>
      </c>
      <c r="BF6529" t="str">
        <f t="shared" si="558"/>
        <v>WHO PS 2</v>
      </c>
      <c r="BG6529">
        <f t="shared" si="559"/>
        <v>0</v>
      </c>
      <c r="BH6529" s="398">
        <f t="shared" si="560"/>
        <v>0</v>
      </c>
      <c r="BO6529" s="33"/>
    </row>
    <row r="6530" spans="1:67">
      <c r="A6530" s="316" t="s">
        <v>27</v>
      </c>
      <c r="E6530" s="316"/>
      <c r="F6530" s="316"/>
      <c r="G6530" s="316"/>
      <c r="H6530" s="316"/>
      <c r="I6530" s="316" t="s">
        <v>658</v>
      </c>
      <c r="J6530" s="316" t="s">
        <v>349</v>
      </c>
      <c r="K6530" s="36"/>
      <c r="L6530" s="317"/>
      <c r="M6530" s="317"/>
      <c r="N6530" s="36"/>
      <c r="O6530" s="317"/>
      <c r="P6530" s="317"/>
      <c r="Q6530" s="36"/>
      <c r="R6530" s="317"/>
      <c r="S6530" s="317"/>
      <c r="BA6530" s="395">
        <v>1</v>
      </c>
      <c r="BB6530" s="396" t="s">
        <v>861</v>
      </c>
      <c r="BC6530">
        <f t="shared" si="556"/>
        <v>0</v>
      </c>
      <c r="BD6530" t="str">
        <f t="shared" si="557"/>
        <v>NAoMe_initial_final_who_ps</v>
      </c>
      <c r="BE6530" s="397" t="s">
        <v>862</v>
      </c>
      <c r="BF6530" t="str">
        <f t="shared" si="558"/>
        <v>WHO PS 3</v>
      </c>
      <c r="BG6530">
        <f t="shared" si="559"/>
        <v>0</v>
      </c>
      <c r="BH6530" s="398">
        <f t="shared" si="560"/>
        <v>0</v>
      </c>
      <c r="BO6530" s="33"/>
    </row>
    <row r="6531" spans="1:67">
      <c r="A6531" s="316" t="s">
        <v>27</v>
      </c>
      <c r="E6531" s="316"/>
      <c r="F6531" s="316"/>
      <c r="G6531" s="316"/>
      <c r="H6531" s="316"/>
      <c r="I6531" s="316" t="s">
        <v>658</v>
      </c>
      <c r="J6531" s="316" t="s">
        <v>350</v>
      </c>
      <c r="K6531" s="36"/>
      <c r="L6531" s="317"/>
      <c r="M6531" s="317"/>
      <c r="N6531" s="36"/>
      <c r="O6531" s="317"/>
      <c r="P6531" s="317"/>
      <c r="Q6531" s="36"/>
      <c r="R6531" s="317"/>
      <c r="S6531" s="317"/>
      <c r="BA6531" s="395">
        <v>1</v>
      </c>
      <c r="BB6531" s="396" t="s">
        <v>861</v>
      </c>
      <c r="BC6531">
        <f t="shared" ref="BC6531:BC6594" si="561">E6531</f>
        <v>0</v>
      </c>
      <c r="BD6531" t="str">
        <f t="shared" ref="BD6531:BD6594" si="562">(LEFT(A6531, LEN(A6531)-7))&amp;"_"&amp;I6531</f>
        <v>NAoMe_initial_final_who_ps</v>
      </c>
      <c r="BE6531" s="397" t="s">
        <v>862</v>
      </c>
      <c r="BF6531" t="str">
        <f t="shared" ref="BF6531:BF6594" si="563">J6531</f>
        <v>WHO PS 4</v>
      </c>
      <c r="BG6531">
        <f t="shared" ref="BG6531:BG6594" si="564">K6531</f>
        <v>0</v>
      </c>
      <c r="BH6531" s="398">
        <f t="shared" ref="BH6531:BH6594" si="565">L6531</f>
        <v>0</v>
      </c>
      <c r="BO6531" s="33"/>
    </row>
    <row r="6532" spans="1:67">
      <c r="A6532" s="316" t="s">
        <v>27</v>
      </c>
      <c r="E6532" s="316"/>
      <c r="F6532" s="316"/>
      <c r="G6532" s="316"/>
      <c r="H6532" s="316"/>
      <c r="I6532" s="316" t="s">
        <v>658</v>
      </c>
      <c r="J6532" s="316" t="s">
        <v>346</v>
      </c>
      <c r="K6532" s="36"/>
      <c r="L6532" s="317"/>
      <c r="M6532" s="317"/>
      <c r="N6532" s="36"/>
      <c r="O6532" s="317"/>
      <c r="P6532" s="317"/>
      <c r="Q6532" s="36"/>
      <c r="R6532" s="317"/>
      <c r="S6532" s="317"/>
      <c r="BA6532" s="395">
        <v>1</v>
      </c>
      <c r="BB6532" s="396" t="s">
        <v>861</v>
      </c>
      <c r="BC6532">
        <f t="shared" si="561"/>
        <v>0</v>
      </c>
      <c r="BD6532" t="str">
        <f t="shared" si="562"/>
        <v>NAoMe_initial_final_who_ps</v>
      </c>
      <c r="BE6532" s="397" t="s">
        <v>862</v>
      </c>
      <c r="BF6532" t="str">
        <f t="shared" si="563"/>
        <v>WHO PS 0</v>
      </c>
      <c r="BG6532">
        <f t="shared" si="564"/>
        <v>0</v>
      </c>
      <c r="BH6532" s="398">
        <f t="shared" si="565"/>
        <v>0</v>
      </c>
      <c r="BO6532" s="33"/>
    </row>
    <row r="6533" spans="1:67">
      <c r="A6533" s="316" t="s">
        <v>27</v>
      </c>
      <c r="E6533" s="316"/>
      <c r="F6533" s="316"/>
      <c r="G6533" s="316"/>
      <c r="H6533" s="316"/>
      <c r="I6533" s="316" t="s">
        <v>658</v>
      </c>
      <c r="J6533" s="316" t="s">
        <v>347</v>
      </c>
      <c r="K6533" s="36"/>
      <c r="L6533" s="317"/>
      <c r="M6533" s="317"/>
      <c r="N6533" s="36"/>
      <c r="O6533" s="317"/>
      <c r="P6533" s="317"/>
      <c r="Q6533" s="36"/>
      <c r="R6533" s="317"/>
      <c r="S6533" s="317"/>
      <c r="BA6533" s="395">
        <v>1</v>
      </c>
      <c r="BB6533" s="396" t="s">
        <v>861</v>
      </c>
      <c r="BC6533">
        <f t="shared" si="561"/>
        <v>0</v>
      </c>
      <c r="BD6533" t="str">
        <f t="shared" si="562"/>
        <v>NAoMe_initial_final_who_ps</v>
      </c>
      <c r="BE6533" s="397" t="s">
        <v>862</v>
      </c>
      <c r="BF6533" t="str">
        <f t="shared" si="563"/>
        <v>WHO PS 1</v>
      </c>
      <c r="BG6533">
        <f t="shared" si="564"/>
        <v>0</v>
      </c>
      <c r="BH6533" s="398">
        <f t="shared" si="565"/>
        <v>0</v>
      </c>
      <c r="BO6533" s="33"/>
    </row>
    <row r="6534" spans="1:67">
      <c r="A6534" s="316" t="s">
        <v>27</v>
      </c>
      <c r="E6534" s="316"/>
      <c r="F6534" s="316"/>
      <c r="G6534" s="316"/>
      <c r="H6534" s="316"/>
      <c r="I6534" s="316" t="s">
        <v>658</v>
      </c>
      <c r="J6534" s="316" t="s">
        <v>348</v>
      </c>
      <c r="K6534" s="36"/>
      <c r="L6534" s="317"/>
      <c r="M6534" s="317"/>
      <c r="N6534" s="36"/>
      <c r="O6534" s="317"/>
      <c r="P6534" s="317"/>
      <c r="Q6534" s="36"/>
      <c r="R6534" s="317"/>
      <c r="S6534" s="317"/>
      <c r="BA6534" s="395">
        <v>1</v>
      </c>
      <c r="BB6534" s="396" t="s">
        <v>861</v>
      </c>
      <c r="BC6534">
        <f t="shared" si="561"/>
        <v>0</v>
      </c>
      <c r="BD6534" t="str">
        <f t="shared" si="562"/>
        <v>NAoMe_initial_final_who_ps</v>
      </c>
      <c r="BE6534" s="397" t="s">
        <v>862</v>
      </c>
      <c r="BF6534" t="str">
        <f t="shared" si="563"/>
        <v>WHO PS 2</v>
      </c>
      <c r="BG6534">
        <f t="shared" si="564"/>
        <v>0</v>
      </c>
      <c r="BH6534" s="398">
        <f t="shared" si="565"/>
        <v>0</v>
      </c>
      <c r="BO6534" s="33"/>
    </row>
    <row r="6535" spans="1:67">
      <c r="A6535" s="316" t="s">
        <v>27</v>
      </c>
      <c r="E6535" s="316"/>
      <c r="F6535" s="316"/>
      <c r="G6535" s="316"/>
      <c r="H6535" s="316"/>
      <c r="I6535" s="316" t="s">
        <v>658</v>
      </c>
      <c r="J6535" s="316" t="s">
        <v>349</v>
      </c>
      <c r="K6535" s="36"/>
      <c r="L6535" s="317"/>
      <c r="M6535" s="317"/>
      <c r="N6535" s="36"/>
      <c r="O6535" s="317"/>
      <c r="P6535" s="317"/>
      <c r="Q6535" s="36"/>
      <c r="R6535" s="317"/>
      <c r="S6535" s="317"/>
      <c r="BA6535" s="395">
        <v>1</v>
      </c>
      <c r="BB6535" s="396" t="s">
        <v>861</v>
      </c>
      <c r="BC6535">
        <f t="shared" si="561"/>
        <v>0</v>
      </c>
      <c r="BD6535" t="str">
        <f t="shared" si="562"/>
        <v>NAoMe_initial_final_who_ps</v>
      </c>
      <c r="BE6535" s="397" t="s">
        <v>862</v>
      </c>
      <c r="BF6535" t="str">
        <f t="shared" si="563"/>
        <v>WHO PS 3</v>
      </c>
      <c r="BG6535">
        <f t="shared" si="564"/>
        <v>0</v>
      </c>
      <c r="BH6535" s="398">
        <f t="shared" si="565"/>
        <v>0</v>
      </c>
      <c r="BO6535" s="33"/>
    </row>
    <row r="6536" spans="1:67">
      <c r="A6536" s="316" t="s">
        <v>27</v>
      </c>
      <c r="E6536" s="316"/>
      <c r="F6536" s="316"/>
      <c r="G6536" s="316"/>
      <c r="H6536" s="316"/>
      <c r="I6536" s="316" t="s">
        <v>658</v>
      </c>
      <c r="J6536" s="316" t="s">
        <v>350</v>
      </c>
      <c r="K6536" s="36"/>
      <c r="L6536" s="317"/>
      <c r="M6536" s="317"/>
      <c r="N6536" s="36"/>
      <c r="O6536" s="317"/>
      <c r="P6536" s="317"/>
      <c r="Q6536" s="36"/>
      <c r="R6536" s="317"/>
      <c r="S6536" s="317"/>
      <c r="BA6536" s="395">
        <v>1</v>
      </c>
      <c r="BB6536" s="396" t="s">
        <v>861</v>
      </c>
      <c r="BC6536">
        <f t="shared" si="561"/>
        <v>0</v>
      </c>
      <c r="BD6536" t="str">
        <f t="shared" si="562"/>
        <v>NAoMe_initial_final_who_ps</v>
      </c>
      <c r="BE6536" s="397" t="s">
        <v>862</v>
      </c>
      <c r="BF6536" t="str">
        <f t="shared" si="563"/>
        <v>WHO PS 4</v>
      </c>
      <c r="BG6536">
        <f t="shared" si="564"/>
        <v>0</v>
      </c>
      <c r="BH6536" s="398">
        <f t="shared" si="565"/>
        <v>0</v>
      </c>
      <c r="BO6536" s="33"/>
    </row>
    <row r="6537" spans="1:67">
      <c r="A6537" s="316" t="s">
        <v>27</v>
      </c>
      <c r="E6537" s="316"/>
      <c r="F6537" s="316"/>
      <c r="G6537" s="316"/>
      <c r="H6537" s="316"/>
      <c r="I6537" s="316" t="s">
        <v>658</v>
      </c>
      <c r="J6537" s="316" t="s">
        <v>346</v>
      </c>
      <c r="K6537" s="36"/>
      <c r="L6537" s="317"/>
      <c r="M6537" s="317"/>
      <c r="N6537" s="36"/>
      <c r="O6537" s="317"/>
      <c r="P6537" s="317"/>
      <c r="Q6537" s="36"/>
      <c r="R6537" s="317"/>
      <c r="S6537" s="317"/>
      <c r="BA6537" s="395">
        <v>1</v>
      </c>
      <c r="BB6537" s="396" t="s">
        <v>861</v>
      </c>
      <c r="BC6537">
        <f t="shared" si="561"/>
        <v>0</v>
      </c>
      <c r="BD6537" t="str">
        <f t="shared" si="562"/>
        <v>NAoMe_initial_final_who_ps</v>
      </c>
      <c r="BE6537" s="397" t="s">
        <v>862</v>
      </c>
      <c r="BF6537" t="str">
        <f t="shared" si="563"/>
        <v>WHO PS 0</v>
      </c>
      <c r="BG6537">
        <f t="shared" si="564"/>
        <v>0</v>
      </c>
      <c r="BH6537" s="398">
        <f t="shared" si="565"/>
        <v>0</v>
      </c>
      <c r="BO6537" s="33"/>
    </row>
    <row r="6538" spans="1:67">
      <c r="A6538" s="316" t="s">
        <v>27</v>
      </c>
      <c r="E6538" s="316"/>
      <c r="F6538" s="316"/>
      <c r="G6538" s="316"/>
      <c r="H6538" s="316"/>
      <c r="I6538" s="316" t="s">
        <v>658</v>
      </c>
      <c r="J6538" s="316" t="s">
        <v>347</v>
      </c>
      <c r="K6538" s="36"/>
      <c r="L6538" s="317"/>
      <c r="M6538" s="317"/>
      <c r="N6538" s="36"/>
      <c r="O6538" s="317"/>
      <c r="P6538" s="317"/>
      <c r="Q6538" s="36"/>
      <c r="R6538" s="317"/>
      <c r="S6538" s="317"/>
      <c r="BA6538" s="395">
        <v>1</v>
      </c>
      <c r="BB6538" s="396" t="s">
        <v>861</v>
      </c>
      <c r="BC6538">
        <f t="shared" si="561"/>
        <v>0</v>
      </c>
      <c r="BD6538" t="str">
        <f t="shared" si="562"/>
        <v>NAoMe_initial_final_who_ps</v>
      </c>
      <c r="BE6538" s="397" t="s">
        <v>862</v>
      </c>
      <c r="BF6538" t="str">
        <f t="shared" si="563"/>
        <v>WHO PS 1</v>
      </c>
      <c r="BG6538">
        <f t="shared" si="564"/>
        <v>0</v>
      </c>
      <c r="BH6538" s="398">
        <f t="shared" si="565"/>
        <v>0</v>
      </c>
      <c r="BO6538" s="33"/>
    </row>
    <row r="6539" spans="1:67">
      <c r="A6539" s="316" t="s">
        <v>27</v>
      </c>
      <c r="E6539" s="316"/>
      <c r="F6539" s="316"/>
      <c r="G6539" s="316"/>
      <c r="H6539" s="316"/>
      <c r="I6539" s="316" t="s">
        <v>658</v>
      </c>
      <c r="J6539" s="316" t="s">
        <v>348</v>
      </c>
      <c r="K6539" s="36"/>
      <c r="L6539" s="317"/>
      <c r="M6539" s="317"/>
      <c r="N6539" s="36"/>
      <c r="O6539" s="317"/>
      <c r="P6539" s="317"/>
      <c r="Q6539" s="36"/>
      <c r="R6539" s="317"/>
      <c r="S6539" s="317"/>
      <c r="BA6539" s="395">
        <v>1</v>
      </c>
      <c r="BB6539" s="396" t="s">
        <v>861</v>
      </c>
      <c r="BC6539">
        <f t="shared" si="561"/>
        <v>0</v>
      </c>
      <c r="BD6539" t="str">
        <f t="shared" si="562"/>
        <v>NAoMe_initial_final_who_ps</v>
      </c>
      <c r="BE6539" s="397" t="s">
        <v>862</v>
      </c>
      <c r="BF6539" t="str">
        <f t="shared" si="563"/>
        <v>WHO PS 2</v>
      </c>
      <c r="BG6539">
        <f t="shared" si="564"/>
        <v>0</v>
      </c>
      <c r="BH6539" s="398">
        <f t="shared" si="565"/>
        <v>0</v>
      </c>
      <c r="BO6539" s="33"/>
    </row>
    <row r="6540" spans="1:67">
      <c r="A6540" s="316" t="s">
        <v>27</v>
      </c>
      <c r="E6540" s="316"/>
      <c r="F6540" s="316"/>
      <c r="G6540" s="316"/>
      <c r="H6540" s="316"/>
      <c r="I6540" s="316" t="s">
        <v>658</v>
      </c>
      <c r="J6540" s="316" t="s">
        <v>349</v>
      </c>
      <c r="K6540" s="36"/>
      <c r="L6540" s="317"/>
      <c r="M6540" s="317"/>
      <c r="N6540" s="36"/>
      <c r="O6540" s="317"/>
      <c r="P6540" s="317"/>
      <c r="Q6540" s="36"/>
      <c r="R6540" s="317"/>
      <c r="S6540" s="317"/>
      <c r="BA6540" s="395">
        <v>1</v>
      </c>
      <c r="BB6540" s="396" t="s">
        <v>861</v>
      </c>
      <c r="BC6540">
        <f t="shared" si="561"/>
        <v>0</v>
      </c>
      <c r="BD6540" t="str">
        <f t="shared" si="562"/>
        <v>NAoMe_initial_final_who_ps</v>
      </c>
      <c r="BE6540" s="397" t="s">
        <v>862</v>
      </c>
      <c r="BF6540" t="str">
        <f t="shared" si="563"/>
        <v>WHO PS 3</v>
      </c>
      <c r="BG6540">
        <f t="shared" si="564"/>
        <v>0</v>
      </c>
      <c r="BH6540" s="398">
        <f t="shared" si="565"/>
        <v>0</v>
      </c>
      <c r="BO6540" s="33"/>
    </row>
    <row r="6541" spans="1:67">
      <c r="A6541" s="316" t="s">
        <v>27</v>
      </c>
      <c r="E6541" s="316"/>
      <c r="F6541" s="316"/>
      <c r="G6541" s="316"/>
      <c r="H6541" s="316"/>
      <c r="I6541" s="316" t="s">
        <v>658</v>
      </c>
      <c r="J6541" s="316" t="s">
        <v>350</v>
      </c>
      <c r="K6541" s="36"/>
      <c r="L6541" s="317"/>
      <c r="M6541" s="317"/>
      <c r="N6541" s="36"/>
      <c r="O6541" s="317"/>
      <c r="P6541" s="317"/>
      <c r="Q6541" s="36"/>
      <c r="R6541" s="317"/>
      <c r="S6541" s="317"/>
      <c r="BA6541" s="395">
        <v>1</v>
      </c>
      <c r="BB6541" s="396" t="s">
        <v>861</v>
      </c>
      <c r="BC6541">
        <f t="shared" si="561"/>
        <v>0</v>
      </c>
      <c r="BD6541" t="str">
        <f t="shared" si="562"/>
        <v>NAoMe_initial_final_who_ps</v>
      </c>
      <c r="BE6541" s="397" t="s">
        <v>862</v>
      </c>
      <c r="BF6541" t="str">
        <f t="shared" si="563"/>
        <v>WHO PS 4</v>
      </c>
      <c r="BG6541">
        <f t="shared" si="564"/>
        <v>0</v>
      </c>
      <c r="BH6541" s="398">
        <f t="shared" si="565"/>
        <v>0</v>
      </c>
      <c r="BO6541" s="33"/>
    </row>
    <row r="6542" spans="1:67">
      <c r="A6542" s="316" t="s">
        <v>27</v>
      </c>
      <c r="E6542" s="316"/>
      <c r="F6542" s="316"/>
      <c r="G6542" s="316"/>
      <c r="H6542" s="316"/>
      <c r="I6542" s="316" t="s">
        <v>658</v>
      </c>
      <c r="J6542" s="316" t="s">
        <v>346</v>
      </c>
      <c r="K6542" s="36"/>
      <c r="L6542" s="317"/>
      <c r="M6542" s="317"/>
      <c r="N6542" s="36"/>
      <c r="O6542" s="317"/>
      <c r="P6542" s="317"/>
      <c r="Q6542" s="36"/>
      <c r="R6542" s="317"/>
      <c r="S6542" s="317"/>
      <c r="BA6542" s="395">
        <v>1</v>
      </c>
      <c r="BB6542" s="396" t="s">
        <v>861</v>
      </c>
      <c r="BC6542">
        <f t="shared" si="561"/>
        <v>0</v>
      </c>
      <c r="BD6542" t="str">
        <f t="shared" si="562"/>
        <v>NAoMe_initial_final_who_ps</v>
      </c>
      <c r="BE6542" s="397" t="s">
        <v>862</v>
      </c>
      <c r="BF6542" t="str">
        <f t="shared" si="563"/>
        <v>WHO PS 0</v>
      </c>
      <c r="BG6542">
        <f t="shared" si="564"/>
        <v>0</v>
      </c>
      <c r="BH6542" s="398">
        <f t="shared" si="565"/>
        <v>0</v>
      </c>
      <c r="BO6542" s="33"/>
    </row>
    <row r="6543" spans="1:67">
      <c r="A6543" s="316" t="s">
        <v>27</v>
      </c>
      <c r="E6543" s="316"/>
      <c r="F6543" s="316"/>
      <c r="G6543" s="316"/>
      <c r="H6543" s="316"/>
      <c r="I6543" s="316" t="s">
        <v>658</v>
      </c>
      <c r="J6543" s="316" t="s">
        <v>347</v>
      </c>
      <c r="K6543" s="36"/>
      <c r="L6543" s="317"/>
      <c r="M6543" s="317"/>
      <c r="N6543" s="36"/>
      <c r="O6543" s="317"/>
      <c r="P6543" s="317"/>
      <c r="Q6543" s="36"/>
      <c r="R6543" s="317"/>
      <c r="S6543" s="317"/>
      <c r="BA6543" s="395">
        <v>1</v>
      </c>
      <c r="BB6543" s="396" t="s">
        <v>861</v>
      </c>
      <c r="BC6543">
        <f t="shared" si="561"/>
        <v>0</v>
      </c>
      <c r="BD6543" t="str">
        <f t="shared" si="562"/>
        <v>NAoMe_initial_final_who_ps</v>
      </c>
      <c r="BE6543" s="397" t="s">
        <v>862</v>
      </c>
      <c r="BF6543" t="str">
        <f t="shared" si="563"/>
        <v>WHO PS 1</v>
      </c>
      <c r="BG6543">
        <f t="shared" si="564"/>
        <v>0</v>
      </c>
      <c r="BH6543" s="398">
        <f t="shared" si="565"/>
        <v>0</v>
      </c>
      <c r="BO6543" s="33"/>
    </row>
    <row r="6544" spans="1:67">
      <c r="A6544" s="316" t="s">
        <v>27</v>
      </c>
      <c r="E6544" s="316"/>
      <c r="F6544" s="316"/>
      <c r="G6544" s="316"/>
      <c r="H6544" s="316"/>
      <c r="I6544" s="316" t="s">
        <v>658</v>
      </c>
      <c r="J6544" s="316" t="s">
        <v>348</v>
      </c>
      <c r="K6544" s="36"/>
      <c r="L6544" s="317"/>
      <c r="M6544" s="317"/>
      <c r="N6544" s="36"/>
      <c r="O6544" s="317"/>
      <c r="P6544" s="317"/>
      <c r="Q6544" s="36"/>
      <c r="R6544" s="317"/>
      <c r="S6544" s="317"/>
      <c r="BA6544" s="395">
        <v>1</v>
      </c>
      <c r="BB6544" s="396" t="s">
        <v>861</v>
      </c>
      <c r="BC6544">
        <f t="shared" si="561"/>
        <v>0</v>
      </c>
      <c r="BD6544" t="str">
        <f t="shared" si="562"/>
        <v>NAoMe_initial_final_who_ps</v>
      </c>
      <c r="BE6544" s="397" t="s">
        <v>862</v>
      </c>
      <c r="BF6544" t="str">
        <f t="shared" si="563"/>
        <v>WHO PS 2</v>
      </c>
      <c r="BG6544">
        <f t="shared" si="564"/>
        <v>0</v>
      </c>
      <c r="BH6544" s="398">
        <f t="shared" si="565"/>
        <v>0</v>
      </c>
      <c r="BO6544" s="33"/>
    </row>
    <row r="6545" spans="1:67">
      <c r="A6545" s="316" t="s">
        <v>27</v>
      </c>
      <c r="E6545" s="316"/>
      <c r="F6545" s="316"/>
      <c r="G6545" s="316"/>
      <c r="H6545" s="316"/>
      <c r="I6545" s="316" t="s">
        <v>658</v>
      </c>
      <c r="J6545" s="316" t="s">
        <v>349</v>
      </c>
      <c r="K6545" s="36"/>
      <c r="L6545" s="317"/>
      <c r="M6545" s="317"/>
      <c r="N6545" s="36"/>
      <c r="O6545" s="317"/>
      <c r="P6545" s="317"/>
      <c r="Q6545" s="36"/>
      <c r="R6545" s="317"/>
      <c r="S6545" s="317"/>
      <c r="BA6545" s="395">
        <v>1</v>
      </c>
      <c r="BB6545" s="396" t="s">
        <v>861</v>
      </c>
      <c r="BC6545">
        <f t="shared" si="561"/>
        <v>0</v>
      </c>
      <c r="BD6545" t="str">
        <f t="shared" si="562"/>
        <v>NAoMe_initial_final_who_ps</v>
      </c>
      <c r="BE6545" s="397" t="s">
        <v>862</v>
      </c>
      <c r="BF6545" t="str">
        <f t="shared" si="563"/>
        <v>WHO PS 3</v>
      </c>
      <c r="BG6545">
        <f t="shared" si="564"/>
        <v>0</v>
      </c>
      <c r="BH6545" s="398">
        <f t="shared" si="565"/>
        <v>0</v>
      </c>
      <c r="BO6545" s="33"/>
    </row>
    <row r="6546" spans="1:67">
      <c r="A6546" s="316" t="s">
        <v>27</v>
      </c>
      <c r="E6546" s="316"/>
      <c r="F6546" s="316"/>
      <c r="G6546" s="316"/>
      <c r="H6546" s="316"/>
      <c r="I6546" s="316" t="s">
        <v>658</v>
      </c>
      <c r="J6546" s="316" t="s">
        <v>350</v>
      </c>
      <c r="K6546" s="36"/>
      <c r="L6546" s="317"/>
      <c r="M6546" s="317"/>
      <c r="N6546" s="36"/>
      <c r="O6546" s="317"/>
      <c r="P6546" s="317"/>
      <c r="Q6546" s="36"/>
      <c r="R6546" s="317"/>
      <c r="S6546" s="317"/>
      <c r="BA6546" s="395">
        <v>1</v>
      </c>
      <c r="BB6546" s="396" t="s">
        <v>861</v>
      </c>
      <c r="BC6546">
        <f t="shared" si="561"/>
        <v>0</v>
      </c>
      <c r="BD6546" t="str">
        <f t="shared" si="562"/>
        <v>NAoMe_initial_final_who_ps</v>
      </c>
      <c r="BE6546" s="397" t="s">
        <v>862</v>
      </c>
      <c r="BF6546" t="str">
        <f t="shared" si="563"/>
        <v>WHO PS 4</v>
      </c>
      <c r="BG6546">
        <f t="shared" si="564"/>
        <v>0</v>
      </c>
      <c r="BH6546" s="398">
        <f t="shared" si="565"/>
        <v>0</v>
      </c>
      <c r="BO6546" s="33"/>
    </row>
    <row r="6547" spans="1:67">
      <c r="A6547" s="316" t="s">
        <v>27</v>
      </c>
      <c r="E6547" s="316"/>
      <c r="F6547" s="316"/>
      <c r="G6547" s="316"/>
      <c r="H6547" s="316"/>
      <c r="I6547" s="316" t="s">
        <v>658</v>
      </c>
      <c r="J6547" s="316" t="s">
        <v>346</v>
      </c>
      <c r="K6547" s="36"/>
      <c r="L6547" s="317"/>
      <c r="M6547" s="317"/>
      <c r="N6547" s="36"/>
      <c r="O6547" s="317"/>
      <c r="P6547" s="317"/>
      <c r="Q6547" s="36"/>
      <c r="R6547" s="317"/>
      <c r="S6547" s="317"/>
      <c r="BA6547" s="395">
        <v>1</v>
      </c>
      <c r="BB6547" s="396" t="s">
        <v>861</v>
      </c>
      <c r="BC6547">
        <f t="shared" si="561"/>
        <v>0</v>
      </c>
      <c r="BD6547" t="str">
        <f t="shared" si="562"/>
        <v>NAoMe_initial_final_who_ps</v>
      </c>
      <c r="BE6547" s="397" t="s">
        <v>862</v>
      </c>
      <c r="BF6547" t="str">
        <f t="shared" si="563"/>
        <v>WHO PS 0</v>
      </c>
      <c r="BG6547">
        <f t="shared" si="564"/>
        <v>0</v>
      </c>
      <c r="BH6547" s="398">
        <f t="shared" si="565"/>
        <v>0</v>
      </c>
      <c r="BO6547" s="33"/>
    </row>
    <row r="6548" spans="1:67">
      <c r="A6548" s="316" t="s">
        <v>27</v>
      </c>
      <c r="E6548" s="316"/>
      <c r="F6548" s="316"/>
      <c r="G6548" s="316"/>
      <c r="H6548" s="316"/>
      <c r="I6548" s="316" t="s">
        <v>658</v>
      </c>
      <c r="J6548" s="316" t="s">
        <v>347</v>
      </c>
      <c r="K6548" s="36"/>
      <c r="L6548" s="317"/>
      <c r="M6548" s="317"/>
      <c r="N6548" s="36"/>
      <c r="O6548" s="317"/>
      <c r="P6548" s="317"/>
      <c r="Q6548" s="36"/>
      <c r="R6548" s="317"/>
      <c r="S6548" s="317"/>
      <c r="BA6548" s="395">
        <v>1</v>
      </c>
      <c r="BB6548" s="396" t="s">
        <v>861</v>
      </c>
      <c r="BC6548">
        <f t="shared" si="561"/>
        <v>0</v>
      </c>
      <c r="BD6548" t="str">
        <f t="shared" si="562"/>
        <v>NAoMe_initial_final_who_ps</v>
      </c>
      <c r="BE6548" s="397" t="s">
        <v>862</v>
      </c>
      <c r="BF6548" t="str">
        <f t="shared" si="563"/>
        <v>WHO PS 1</v>
      </c>
      <c r="BG6548">
        <f t="shared" si="564"/>
        <v>0</v>
      </c>
      <c r="BH6548" s="398">
        <f t="shared" si="565"/>
        <v>0</v>
      </c>
      <c r="BO6548" s="33"/>
    </row>
    <row r="6549" spans="1:67">
      <c r="A6549" s="316" t="s">
        <v>27</v>
      </c>
      <c r="E6549" s="316"/>
      <c r="F6549" s="316"/>
      <c r="G6549" s="316"/>
      <c r="H6549" s="316"/>
      <c r="I6549" s="316" t="s">
        <v>658</v>
      </c>
      <c r="J6549" s="316" t="s">
        <v>348</v>
      </c>
      <c r="K6549" s="36"/>
      <c r="L6549" s="317"/>
      <c r="M6549" s="317"/>
      <c r="N6549" s="36"/>
      <c r="O6549" s="317"/>
      <c r="P6549" s="317"/>
      <c r="Q6549" s="36"/>
      <c r="R6549" s="317"/>
      <c r="S6549" s="317"/>
      <c r="BA6549" s="395">
        <v>1</v>
      </c>
      <c r="BB6549" s="396" t="s">
        <v>861</v>
      </c>
      <c r="BC6549">
        <f t="shared" si="561"/>
        <v>0</v>
      </c>
      <c r="BD6549" t="str">
        <f t="shared" si="562"/>
        <v>NAoMe_initial_final_who_ps</v>
      </c>
      <c r="BE6549" s="397" t="s">
        <v>862</v>
      </c>
      <c r="BF6549" t="str">
        <f t="shared" si="563"/>
        <v>WHO PS 2</v>
      </c>
      <c r="BG6549">
        <f t="shared" si="564"/>
        <v>0</v>
      </c>
      <c r="BH6549" s="398">
        <f t="shared" si="565"/>
        <v>0</v>
      </c>
      <c r="BO6549" s="33"/>
    </row>
    <row r="6550" spans="1:67">
      <c r="A6550" s="316" t="s">
        <v>27</v>
      </c>
      <c r="E6550" s="316"/>
      <c r="F6550" s="316"/>
      <c r="G6550" s="316"/>
      <c r="H6550" s="316"/>
      <c r="I6550" s="316" t="s">
        <v>658</v>
      </c>
      <c r="J6550" s="316" t="s">
        <v>349</v>
      </c>
      <c r="K6550" s="36"/>
      <c r="L6550" s="317"/>
      <c r="M6550" s="317"/>
      <c r="N6550" s="36"/>
      <c r="O6550" s="317"/>
      <c r="P6550" s="317"/>
      <c r="Q6550" s="36"/>
      <c r="R6550" s="317"/>
      <c r="S6550" s="317"/>
      <c r="BA6550" s="395">
        <v>1</v>
      </c>
      <c r="BB6550" s="396" t="s">
        <v>861</v>
      </c>
      <c r="BC6550">
        <f t="shared" si="561"/>
        <v>0</v>
      </c>
      <c r="BD6550" t="str">
        <f t="shared" si="562"/>
        <v>NAoMe_initial_final_who_ps</v>
      </c>
      <c r="BE6550" s="397" t="s">
        <v>862</v>
      </c>
      <c r="BF6550" t="str">
        <f t="shared" si="563"/>
        <v>WHO PS 3</v>
      </c>
      <c r="BG6550">
        <f t="shared" si="564"/>
        <v>0</v>
      </c>
      <c r="BH6550" s="398">
        <f t="shared" si="565"/>
        <v>0</v>
      </c>
      <c r="BO6550" s="33"/>
    </row>
    <row r="6551" spans="1:67">
      <c r="A6551" s="316" t="s">
        <v>27</v>
      </c>
      <c r="E6551" s="316"/>
      <c r="F6551" s="316"/>
      <c r="G6551" s="316"/>
      <c r="H6551" s="316"/>
      <c r="I6551" s="316" t="s">
        <v>658</v>
      </c>
      <c r="J6551" s="316" t="s">
        <v>350</v>
      </c>
      <c r="K6551" s="36"/>
      <c r="L6551" s="317"/>
      <c r="M6551" s="317"/>
      <c r="N6551" s="36"/>
      <c r="O6551" s="317"/>
      <c r="P6551" s="317"/>
      <c r="Q6551" s="36"/>
      <c r="R6551" s="317"/>
      <c r="S6551" s="317"/>
      <c r="BA6551" s="395">
        <v>1</v>
      </c>
      <c r="BB6551" s="396" t="s">
        <v>861</v>
      </c>
      <c r="BC6551">
        <f t="shared" si="561"/>
        <v>0</v>
      </c>
      <c r="BD6551" t="str">
        <f t="shared" si="562"/>
        <v>NAoMe_initial_final_who_ps</v>
      </c>
      <c r="BE6551" s="397" t="s">
        <v>862</v>
      </c>
      <c r="BF6551" t="str">
        <f t="shared" si="563"/>
        <v>WHO PS 4</v>
      </c>
      <c r="BG6551">
        <f t="shared" si="564"/>
        <v>0</v>
      </c>
      <c r="BH6551" s="398">
        <f t="shared" si="565"/>
        <v>0</v>
      </c>
      <c r="BO6551" s="33"/>
    </row>
    <row r="6552" spans="1:67">
      <c r="A6552" s="316" t="s">
        <v>27</v>
      </c>
      <c r="E6552" s="316"/>
      <c r="F6552" s="316"/>
      <c r="G6552" s="316"/>
      <c r="H6552" s="316"/>
      <c r="I6552" s="316" t="s">
        <v>658</v>
      </c>
      <c r="J6552" s="316" t="s">
        <v>346</v>
      </c>
      <c r="K6552" s="36"/>
      <c r="L6552" s="317"/>
      <c r="M6552" s="317"/>
      <c r="N6552" s="36"/>
      <c r="O6552" s="317"/>
      <c r="P6552" s="317"/>
      <c r="Q6552" s="36"/>
      <c r="R6552" s="317"/>
      <c r="S6552" s="317"/>
      <c r="BA6552" s="395">
        <v>1</v>
      </c>
      <c r="BB6552" s="396" t="s">
        <v>861</v>
      </c>
      <c r="BC6552">
        <f t="shared" si="561"/>
        <v>0</v>
      </c>
      <c r="BD6552" t="str">
        <f t="shared" si="562"/>
        <v>NAoMe_initial_final_who_ps</v>
      </c>
      <c r="BE6552" s="397" t="s">
        <v>862</v>
      </c>
      <c r="BF6552" t="str">
        <f t="shared" si="563"/>
        <v>WHO PS 0</v>
      </c>
      <c r="BG6552">
        <f t="shared" si="564"/>
        <v>0</v>
      </c>
      <c r="BH6552" s="398">
        <f t="shared" si="565"/>
        <v>0</v>
      </c>
      <c r="BO6552" s="33"/>
    </row>
    <row r="6553" spans="1:67">
      <c r="A6553" s="316" t="s">
        <v>27</v>
      </c>
      <c r="E6553" s="316"/>
      <c r="F6553" s="316"/>
      <c r="G6553" s="316"/>
      <c r="H6553" s="316"/>
      <c r="I6553" s="316" t="s">
        <v>658</v>
      </c>
      <c r="J6553" s="316" t="s">
        <v>347</v>
      </c>
      <c r="K6553" s="36"/>
      <c r="L6553" s="317"/>
      <c r="M6553" s="317"/>
      <c r="N6553" s="36"/>
      <c r="O6553" s="317"/>
      <c r="P6553" s="317"/>
      <c r="Q6553" s="36"/>
      <c r="R6553" s="317"/>
      <c r="S6553" s="317"/>
      <c r="BA6553" s="395">
        <v>1</v>
      </c>
      <c r="BB6553" s="396" t="s">
        <v>861</v>
      </c>
      <c r="BC6553">
        <f t="shared" si="561"/>
        <v>0</v>
      </c>
      <c r="BD6553" t="str">
        <f t="shared" si="562"/>
        <v>NAoMe_initial_final_who_ps</v>
      </c>
      <c r="BE6553" s="397" t="s">
        <v>862</v>
      </c>
      <c r="BF6553" t="str">
        <f t="shared" si="563"/>
        <v>WHO PS 1</v>
      </c>
      <c r="BG6553">
        <f t="shared" si="564"/>
        <v>0</v>
      </c>
      <c r="BH6553" s="398">
        <f t="shared" si="565"/>
        <v>0</v>
      </c>
      <c r="BO6553" s="33"/>
    </row>
    <row r="6554" spans="1:67">
      <c r="A6554" s="316" t="s">
        <v>27</v>
      </c>
      <c r="E6554" s="316"/>
      <c r="F6554" s="316"/>
      <c r="G6554" s="316"/>
      <c r="H6554" s="316"/>
      <c r="I6554" s="316" t="s">
        <v>658</v>
      </c>
      <c r="J6554" s="316" t="s">
        <v>348</v>
      </c>
      <c r="K6554" s="36"/>
      <c r="L6554" s="317"/>
      <c r="M6554" s="317"/>
      <c r="N6554" s="36"/>
      <c r="O6554" s="317"/>
      <c r="P6554" s="317"/>
      <c r="Q6554" s="36"/>
      <c r="R6554" s="317"/>
      <c r="S6554" s="317"/>
      <c r="BA6554" s="395">
        <v>1</v>
      </c>
      <c r="BB6554" s="396" t="s">
        <v>861</v>
      </c>
      <c r="BC6554">
        <f t="shared" si="561"/>
        <v>0</v>
      </c>
      <c r="BD6554" t="str">
        <f t="shared" si="562"/>
        <v>NAoMe_initial_final_who_ps</v>
      </c>
      <c r="BE6554" s="397" t="s">
        <v>862</v>
      </c>
      <c r="BF6554" t="str">
        <f t="shared" si="563"/>
        <v>WHO PS 2</v>
      </c>
      <c r="BG6554">
        <f t="shared" si="564"/>
        <v>0</v>
      </c>
      <c r="BH6554" s="398">
        <f t="shared" si="565"/>
        <v>0</v>
      </c>
      <c r="BO6554" s="33"/>
    </row>
    <row r="6555" spans="1:67">
      <c r="A6555" s="316" t="s">
        <v>27</v>
      </c>
      <c r="E6555" s="316"/>
      <c r="F6555" s="316"/>
      <c r="G6555" s="316"/>
      <c r="H6555" s="316"/>
      <c r="I6555" s="316" t="s">
        <v>658</v>
      </c>
      <c r="J6555" s="316" t="s">
        <v>349</v>
      </c>
      <c r="K6555" s="36"/>
      <c r="L6555" s="317"/>
      <c r="M6555" s="317"/>
      <c r="N6555" s="36"/>
      <c r="O6555" s="317"/>
      <c r="P6555" s="317"/>
      <c r="Q6555" s="36"/>
      <c r="R6555" s="317"/>
      <c r="S6555" s="317"/>
      <c r="BA6555" s="395">
        <v>1</v>
      </c>
      <c r="BB6555" s="396" t="s">
        <v>861</v>
      </c>
      <c r="BC6555">
        <f t="shared" si="561"/>
        <v>0</v>
      </c>
      <c r="BD6555" t="str">
        <f t="shared" si="562"/>
        <v>NAoMe_initial_final_who_ps</v>
      </c>
      <c r="BE6555" s="397" t="s">
        <v>862</v>
      </c>
      <c r="BF6555" t="str">
        <f t="shared" si="563"/>
        <v>WHO PS 3</v>
      </c>
      <c r="BG6555">
        <f t="shared" si="564"/>
        <v>0</v>
      </c>
      <c r="BH6555" s="398">
        <f t="shared" si="565"/>
        <v>0</v>
      </c>
      <c r="BO6555" s="33"/>
    </row>
    <row r="6556" spans="1:67">
      <c r="A6556" s="316" t="s">
        <v>27</v>
      </c>
      <c r="E6556" s="316"/>
      <c r="F6556" s="316"/>
      <c r="G6556" s="316"/>
      <c r="H6556" s="316"/>
      <c r="I6556" s="316" t="s">
        <v>658</v>
      </c>
      <c r="J6556" s="316" t="s">
        <v>350</v>
      </c>
      <c r="K6556" s="36"/>
      <c r="L6556" s="317"/>
      <c r="M6556" s="317"/>
      <c r="N6556" s="36"/>
      <c r="O6556" s="317"/>
      <c r="P6556" s="317"/>
      <c r="Q6556" s="36"/>
      <c r="R6556" s="317"/>
      <c r="S6556" s="317"/>
      <c r="BA6556" s="395">
        <v>1</v>
      </c>
      <c r="BB6556" s="396" t="s">
        <v>861</v>
      </c>
      <c r="BC6556">
        <f t="shared" si="561"/>
        <v>0</v>
      </c>
      <c r="BD6556" t="str">
        <f t="shared" si="562"/>
        <v>NAoMe_initial_final_who_ps</v>
      </c>
      <c r="BE6556" s="397" t="s">
        <v>862</v>
      </c>
      <c r="BF6556" t="str">
        <f t="shared" si="563"/>
        <v>WHO PS 4</v>
      </c>
      <c r="BG6556">
        <f t="shared" si="564"/>
        <v>0</v>
      </c>
      <c r="BH6556" s="398">
        <f t="shared" si="565"/>
        <v>0</v>
      </c>
      <c r="BO6556" s="33"/>
    </row>
    <row r="6557" spans="1:67">
      <c r="A6557" s="316" t="s">
        <v>27</v>
      </c>
      <c r="E6557" s="316"/>
      <c r="F6557" s="316"/>
      <c r="G6557" s="316"/>
      <c r="H6557" s="316"/>
      <c r="I6557" s="316" t="s">
        <v>658</v>
      </c>
      <c r="J6557" s="316" t="s">
        <v>346</v>
      </c>
      <c r="K6557" s="36"/>
      <c r="L6557" s="317"/>
      <c r="M6557" s="317"/>
      <c r="N6557" s="36"/>
      <c r="O6557" s="317"/>
      <c r="P6557" s="317"/>
      <c r="Q6557" s="36"/>
      <c r="R6557" s="317"/>
      <c r="S6557" s="317"/>
      <c r="BA6557" s="395">
        <v>1</v>
      </c>
      <c r="BB6557" s="396" t="s">
        <v>861</v>
      </c>
      <c r="BC6557">
        <f t="shared" si="561"/>
        <v>0</v>
      </c>
      <c r="BD6557" t="str">
        <f t="shared" si="562"/>
        <v>NAoMe_initial_final_who_ps</v>
      </c>
      <c r="BE6557" s="397" t="s">
        <v>862</v>
      </c>
      <c r="BF6557" t="str">
        <f t="shared" si="563"/>
        <v>WHO PS 0</v>
      </c>
      <c r="BG6557">
        <f t="shared" si="564"/>
        <v>0</v>
      </c>
      <c r="BH6557" s="398">
        <f t="shared" si="565"/>
        <v>0</v>
      </c>
      <c r="BO6557" s="33"/>
    </row>
    <row r="6558" spans="1:67">
      <c r="A6558" s="316" t="s">
        <v>27</v>
      </c>
      <c r="E6558" s="316"/>
      <c r="F6558" s="316"/>
      <c r="G6558" s="316"/>
      <c r="H6558" s="316"/>
      <c r="I6558" s="316" t="s">
        <v>658</v>
      </c>
      <c r="J6558" s="316" t="s">
        <v>347</v>
      </c>
      <c r="K6558" s="36"/>
      <c r="L6558" s="317"/>
      <c r="M6558" s="317"/>
      <c r="N6558" s="36"/>
      <c r="O6558" s="317"/>
      <c r="P6558" s="317"/>
      <c r="Q6558" s="36"/>
      <c r="R6558" s="317"/>
      <c r="S6558" s="317"/>
      <c r="BA6558" s="395">
        <v>1</v>
      </c>
      <c r="BB6558" s="396" t="s">
        <v>861</v>
      </c>
      <c r="BC6558">
        <f t="shared" si="561"/>
        <v>0</v>
      </c>
      <c r="BD6558" t="str">
        <f t="shared" si="562"/>
        <v>NAoMe_initial_final_who_ps</v>
      </c>
      <c r="BE6558" s="397" t="s">
        <v>862</v>
      </c>
      <c r="BF6558" t="str">
        <f t="shared" si="563"/>
        <v>WHO PS 1</v>
      </c>
      <c r="BG6558">
        <f t="shared" si="564"/>
        <v>0</v>
      </c>
      <c r="BH6558" s="398">
        <f t="shared" si="565"/>
        <v>0</v>
      </c>
      <c r="BO6558" s="33"/>
    </row>
    <row r="6559" spans="1:67">
      <c r="A6559" s="316" t="s">
        <v>27</v>
      </c>
      <c r="E6559" s="316"/>
      <c r="F6559" s="316"/>
      <c r="G6559" s="316"/>
      <c r="H6559" s="316"/>
      <c r="I6559" s="316" t="s">
        <v>658</v>
      </c>
      <c r="J6559" s="316" t="s">
        <v>348</v>
      </c>
      <c r="K6559" s="36"/>
      <c r="L6559" s="317"/>
      <c r="M6559" s="317"/>
      <c r="N6559" s="36"/>
      <c r="O6559" s="317"/>
      <c r="P6559" s="317"/>
      <c r="Q6559" s="36"/>
      <c r="R6559" s="317"/>
      <c r="S6559" s="317"/>
      <c r="BA6559" s="395">
        <v>1</v>
      </c>
      <c r="BB6559" s="396" t="s">
        <v>861</v>
      </c>
      <c r="BC6559">
        <f t="shared" si="561"/>
        <v>0</v>
      </c>
      <c r="BD6559" t="str">
        <f t="shared" si="562"/>
        <v>NAoMe_initial_final_who_ps</v>
      </c>
      <c r="BE6559" s="397" t="s">
        <v>862</v>
      </c>
      <c r="BF6559" t="str">
        <f t="shared" si="563"/>
        <v>WHO PS 2</v>
      </c>
      <c r="BG6559">
        <f t="shared" si="564"/>
        <v>0</v>
      </c>
      <c r="BH6559" s="398">
        <f t="shared" si="565"/>
        <v>0</v>
      </c>
      <c r="BO6559" s="33"/>
    </row>
    <row r="6560" spans="1:67">
      <c r="A6560" s="316" t="s">
        <v>27</v>
      </c>
      <c r="E6560" s="316"/>
      <c r="F6560" s="316"/>
      <c r="G6560" s="316"/>
      <c r="H6560" s="316"/>
      <c r="I6560" s="316" t="s">
        <v>658</v>
      </c>
      <c r="J6560" s="316" t="s">
        <v>349</v>
      </c>
      <c r="K6560" s="36"/>
      <c r="L6560" s="317"/>
      <c r="M6560" s="317"/>
      <c r="N6560" s="36"/>
      <c r="O6560" s="317"/>
      <c r="P6560" s="317"/>
      <c r="Q6560" s="36"/>
      <c r="R6560" s="317"/>
      <c r="S6560" s="317"/>
      <c r="BA6560" s="395">
        <v>1</v>
      </c>
      <c r="BB6560" s="396" t="s">
        <v>861</v>
      </c>
      <c r="BC6560">
        <f t="shared" si="561"/>
        <v>0</v>
      </c>
      <c r="BD6560" t="str">
        <f t="shared" si="562"/>
        <v>NAoMe_initial_final_who_ps</v>
      </c>
      <c r="BE6560" s="397" t="s">
        <v>862</v>
      </c>
      <c r="BF6560" t="str">
        <f t="shared" si="563"/>
        <v>WHO PS 3</v>
      </c>
      <c r="BG6560">
        <f t="shared" si="564"/>
        <v>0</v>
      </c>
      <c r="BH6560" s="398">
        <f t="shared" si="565"/>
        <v>0</v>
      </c>
      <c r="BO6560" s="33"/>
    </row>
    <row r="6561" spans="1:67">
      <c r="A6561" s="316" t="s">
        <v>27</v>
      </c>
      <c r="E6561" s="316"/>
      <c r="F6561" s="316"/>
      <c r="G6561" s="316"/>
      <c r="H6561" s="316"/>
      <c r="I6561" s="316" t="s">
        <v>658</v>
      </c>
      <c r="J6561" s="316" t="s">
        <v>350</v>
      </c>
      <c r="K6561" s="36"/>
      <c r="L6561" s="317"/>
      <c r="M6561" s="317"/>
      <c r="N6561" s="36"/>
      <c r="O6561" s="317"/>
      <c r="P6561" s="317"/>
      <c r="Q6561" s="36"/>
      <c r="R6561" s="317"/>
      <c r="S6561" s="317"/>
      <c r="BA6561" s="395">
        <v>1</v>
      </c>
      <c r="BB6561" s="396" t="s">
        <v>861</v>
      </c>
      <c r="BC6561">
        <f t="shared" si="561"/>
        <v>0</v>
      </c>
      <c r="BD6561" t="str">
        <f t="shared" si="562"/>
        <v>NAoMe_initial_final_who_ps</v>
      </c>
      <c r="BE6561" s="397" t="s">
        <v>862</v>
      </c>
      <c r="BF6561" t="str">
        <f t="shared" si="563"/>
        <v>WHO PS 4</v>
      </c>
      <c r="BG6561">
        <f t="shared" si="564"/>
        <v>0</v>
      </c>
      <c r="BH6561" s="398">
        <f t="shared" si="565"/>
        <v>0</v>
      </c>
      <c r="BO6561" s="33"/>
    </row>
    <row r="6562" spans="1:67">
      <c r="A6562" s="316" t="s">
        <v>27</v>
      </c>
      <c r="E6562" s="316"/>
      <c r="F6562" s="316"/>
      <c r="G6562" s="316"/>
      <c r="H6562" s="316"/>
      <c r="I6562" s="316" t="s">
        <v>658</v>
      </c>
      <c r="J6562" s="316" t="s">
        <v>346</v>
      </c>
      <c r="K6562" s="36"/>
      <c r="L6562" s="317"/>
      <c r="M6562" s="317"/>
      <c r="N6562" s="36"/>
      <c r="O6562" s="317"/>
      <c r="P6562" s="317"/>
      <c r="Q6562" s="36"/>
      <c r="R6562" s="317"/>
      <c r="S6562" s="317"/>
      <c r="BA6562" s="395">
        <v>1</v>
      </c>
      <c r="BB6562" s="396" t="s">
        <v>861</v>
      </c>
      <c r="BC6562">
        <f t="shared" si="561"/>
        <v>0</v>
      </c>
      <c r="BD6562" t="str">
        <f t="shared" si="562"/>
        <v>NAoMe_initial_final_who_ps</v>
      </c>
      <c r="BE6562" s="397" t="s">
        <v>862</v>
      </c>
      <c r="BF6562" t="str">
        <f t="shared" si="563"/>
        <v>WHO PS 0</v>
      </c>
      <c r="BG6562">
        <f t="shared" si="564"/>
        <v>0</v>
      </c>
      <c r="BH6562" s="398">
        <f t="shared" si="565"/>
        <v>0</v>
      </c>
      <c r="BO6562" s="33"/>
    </row>
    <row r="6563" spans="1:67">
      <c r="A6563" s="316" t="s">
        <v>27</v>
      </c>
      <c r="E6563" s="316"/>
      <c r="F6563" s="316"/>
      <c r="G6563" s="316"/>
      <c r="H6563" s="316"/>
      <c r="I6563" s="316" t="s">
        <v>658</v>
      </c>
      <c r="J6563" s="316" t="s">
        <v>347</v>
      </c>
      <c r="K6563" s="36"/>
      <c r="L6563" s="317"/>
      <c r="M6563" s="317"/>
      <c r="N6563" s="36"/>
      <c r="O6563" s="317"/>
      <c r="P6563" s="317"/>
      <c r="Q6563" s="36"/>
      <c r="R6563" s="317"/>
      <c r="S6563" s="317"/>
      <c r="BA6563" s="395">
        <v>1</v>
      </c>
      <c r="BB6563" s="396" t="s">
        <v>861</v>
      </c>
      <c r="BC6563">
        <f t="shared" si="561"/>
        <v>0</v>
      </c>
      <c r="BD6563" t="str">
        <f t="shared" si="562"/>
        <v>NAoMe_initial_final_who_ps</v>
      </c>
      <c r="BE6563" s="397" t="s">
        <v>862</v>
      </c>
      <c r="BF6563" t="str">
        <f t="shared" si="563"/>
        <v>WHO PS 1</v>
      </c>
      <c r="BG6563">
        <f t="shared" si="564"/>
        <v>0</v>
      </c>
      <c r="BH6563" s="398">
        <f t="shared" si="565"/>
        <v>0</v>
      </c>
      <c r="BO6563" s="33"/>
    </row>
    <row r="6564" spans="1:67">
      <c r="A6564" s="316" t="s">
        <v>27</v>
      </c>
      <c r="E6564" s="316"/>
      <c r="F6564" s="316"/>
      <c r="G6564" s="316"/>
      <c r="H6564" s="316"/>
      <c r="I6564" s="316" t="s">
        <v>658</v>
      </c>
      <c r="J6564" s="316" t="s">
        <v>348</v>
      </c>
      <c r="K6564" s="36"/>
      <c r="L6564" s="317"/>
      <c r="M6564" s="317"/>
      <c r="N6564" s="36"/>
      <c r="O6564" s="317"/>
      <c r="P6564" s="317"/>
      <c r="Q6564" s="36"/>
      <c r="R6564" s="317"/>
      <c r="S6564" s="317"/>
      <c r="BA6564" s="395">
        <v>1</v>
      </c>
      <c r="BB6564" s="396" t="s">
        <v>861</v>
      </c>
      <c r="BC6564">
        <f t="shared" si="561"/>
        <v>0</v>
      </c>
      <c r="BD6564" t="str">
        <f t="shared" si="562"/>
        <v>NAoMe_initial_final_who_ps</v>
      </c>
      <c r="BE6564" s="397" t="s">
        <v>862</v>
      </c>
      <c r="BF6564" t="str">
        <f t="shared" si="563"/>
        <v>WHO PS 2</v>
      </c>
      <c r="BG6564">
        <f t="shared" si="564"/>
        <v>0</v>
      </c>
      <c r="BH6564" s="398">
        <f t="shared" si="565"/>
        <v>0</v>
      </c>
      <c r="BO6564" s="33"/>
    </row>
    <row r="6565" spans="1:67">
      <c r="A6565" s="316" t="s">
        <v>27</v>
      </c>
      <c r="E6565" s="316"/>
      <c r="F6565" s="316"/>
      <c r="G6565" s="316"/>
      <c r="H6565" s="316"/>
      <c r="I6565" s="316" t="s">
        <v>658</v>
      </c>
      <c r="J6565" s="316" t="s">
        <v>349</v>
      </c>
      <c r="K6565" s="36"/>
      <c r="L6565" s="317"/>
      <c r="M6565" s="317"/>
      <c r="N6565" s="36"/>
      <c r="O6565" s="317"/>
      <c r="P6565" s="317"/>
      <c r="Q6565" s="36"/>
      <c r="R6565" s="317"/>
      <c r="S6565" s="317"/>
      <c r="BA6565" s="395">
        <v>1</v>
      </c>
      <c r="BB6565" s="396" t="s">
        <v>861</v>
      </c>
      <c r="BC6565">
        <f t="shared" si="561"/>
        <v>0</v>
      </c>
      <c r="BD6565" t="str">
        <f t="shared" si="562"/>
        <v>NAoMe_initial_final_who_ps</v>
      </c>
      <c r="BE6565" s="397" t="s">
        <v>862</v>
      </c>
      <c r="BF6565" t="str">
        <f t="shared" si="563"/>
        <v>WHO PS 3</v>
      </c>
      <c r="BG6565">
        <f t="shared" si="564"/>
        <v>0</v>
      </c>
      <c r="BH6565" s="398">
        <f t="shared" si="565"/>
        <v>0</v>
      </c>
      <c r="BO6565" s="33"/>
    </row>
    <row r="6566" spans="1:67">
      <c r="A6566" s="316" t="s">
        <v>27</v>
      </c>
      <c r="E6566" s="316"/>
      <c r="F6566" s="316"/>
      <c r="G6566" s="316"/>
      <c r="H6566" s="316"/>
      <c r="I6566" s="316" t="s">
        <v>658</v>
      </c>
      <c r="J6566" s="316" t="s">
        <v>350</v>
      </c>
      <c r="K6566" s="36"/>
      <c r="L6566" s="317"/>
      <c r="M6566" s="317"/>
      <c r="N6566" s="36"/>
      <c r="O6566" s="317"/>
      <c r="P6566" s="317"/>
      <c r="Q6566" s="36"/>
      <c r="R6566" s="317"/>
      <c r="S6566" s="317"/>
      <c r="BA6566" s="395">
        <v>1</v>
      </c>
      <c r="BB6566" s="396" t="s">
        <v>861</v>
      </c>
      <c r="BC6566">
        <f t="shared" si="561"/>
        <v>0</v>
      </c>
      <c r="BD6566" t="str">
        <f t="shared" si="562"/>
        <v>NAoMe_initial_final_who_ps</v>
      </c>
      <c r="BE6566" s="397" t="s">
        <v>862</v>
      </c>
      <c r="BF6566" t="str">
        <f t="shared" si="563"/>
        <v>WHO PS 4</v>
      </c>
      <c r="BG6566">
        <f t="shared" si="564"/>
        <v>0</v>
      </c>
      <c r="BH6566" s="398">
        <f t="shared" si="565"/>
        <v>0</v>
      </c>
      <c r="BO6566" s="33"/>
    </row>
    <row r="6567" spans="1:67">
      <c r="A6567" s="316" t="s">
        <v>27</v>
      </c>
      <c r="E6567" s="316"/>
      <c r="F6567" s="316"/>
      <c r="G6567" s="316"/>
      <c r="H6567" s="316"/>
      <c r="I6567" s="316" t="s">
        <v>658</v>
      </c>
      <c r="J6567" s="316" t="s">
        <v>346</v>
      </c>
      <c r="K6567" s="36"/>
      <c r="L6567" s="317"/>
      <c r="M6567" s="317"/>
      <c r="N6567" s="36"/>
      <c r="O6567" s="317"/>
      <c r="P6567" s="317"/>
      <c r="Q6567" s="36"/>
      <c r="R6567" s="317"/>
      <c r="S6567" s="317"/>
      <c r="BA6567" s="395">
        <v>1</v>
      </c>
      <c r="BB6567" s="396" t="s">
        <v>861</v>
      </c>
      <c r="BC6567">
        <f t="shared" si="561"/>
        <v>0</v>
      </c>
      <c r="BD6567" t="str">
        <f t="shared" si="562"/>
        <v>NAoMe_initial_final_who_ps</v>
      </c>
      <c r="BE6567" s="397" t="s">
        <v>862</v>
      </c>
      <c r="BF6567" t="str">
        <f t="shared" si="563"/>
        <v>WHO PS 0</v>
      </c>
      <c r="BG6567">
        <f t="shared" si="564"/>
        <v>0</v>
      </c>
      <c r="BH6567" s="398">
        <f t="shared" si="565"/>
        <v>0</v>
      </c>
      <c r="BO6567" s="33"/>
    </row>
    <row r="6568" spans="1:67">
      <c r="A6568" s="316" t="s">
        <v>27</v>
      </c>
      <c r="E6568" s="316"/>
      <c r="F6568" s="316"/>
      <c r="G6568" s="316"/>
      <c r="H6568" s="316"/>
      <c r="I6568" s="316" t="s">
        <v>658</v>
      </c>
      <c r="J6568" s="316" t="s">
        <v>347</v>
      </c>
      <c r="K6568" s="36"/>
      <c r="L6568" s="317"/>
      <c r="M6568" s="317"/>
      <c r="N6568" s="36"/>
      <c r="O6568" s="317"/>
      <c r="P6568" s="317"/>
      <c r="Q6568" s="36"/>
      <c r="R6568" s="317"/>
      <c r="S6568" s="317"/>
      <c r="BA6568" s="395">
        <v>1</v>
      </c>
      <c r="BB6568" s="396" t="s">
        <v>861</v>
      </c>
      <c r="BC6568">
        <f t="shared" si="561"/>
        <v>0</v>
      </c>
      <c r="BD6568" t="str">
        <f t="shared" si="562"/>
        <v>NAoMe_initial_final_who_ps</v>
      </c>
      <c r="BE6568" s="397" t="s">
        <v>862</v>
      </c>
      <c r="BF6568" t="str">
        <f t="shared" si="563"/>
        <v>WHO PS 1</v>
      </c>
      <c r="BG6568">
        <f t="shared" si="564"/>
        <v>0</v>
      </c>
      <c r="BH6568" s="398">
        <f t="shared" si="565"/>
        <v>0</v>
      </c>
      <c r="BO6568" s="33"/>
    </row>
    <row r="6569" spans="1:67">
      <c r="A6569" s="316" t="s">
        <v>27</v>
      </c>
      <c r="E6569" s="316"/>
      <c r="F6569" s="316"/>
      <c r="G6569" s="316"/>
      <c r="H6569" s="316"/>
      <c r="I6569" s="316" t="s">
        <v>658</v>
      </c>
      <c r="J6569" s="316" t="s">
        <v>348</v>
      </c>
      <c r="K6569" s="36"/>
      <c r="L6569" s="317"/>
      <c r="M6569" s="317"/>
      <c r="N6569" s="36"/>
      <c r="O6569" s="317"/>
      <c r="P6569" s="317"/>
      <c r="Q6569" s="36"/>
      <c r="R6569" s="317"/>
      <c r="S6569" s="317"/>
      <c r="BA6569" s="395">
        <v>1</v>
      </c>
      <c r="BB6569" s="396" t="s">
        <v>861</v>
      </c>
      <c r="BC6569">
        <f t="shared" si="561"/>
        <v>0</v>
      </c>
      <c r="BD6569" t="str">
        <f t="shared" si="562"/>
        <v>NAoMe_initial_final_who_ps</v>
      </c>
      <c r="BE6569" s="397" t="s">
        <v>862</v>
      </c>
      <c r="BF6569" t="str">
        <f t="shared" si="563"/>
        <v>WHO PS 2</v>
      </c>
      <c r="BG6569">
        <f t="shared" si="564"/>
        <v>0</v>
      </c>
      <c r="BH6569" s="398">
        <f t="shared" si="565"/>
        <v>0</v>
      </c>
      <c r="BO6569" s="33"/>
    </row>
    <row r="6570" spans="1:67">
      <c r="A6570" s="316" t="s">
        <v>27</v>
      </c>
      <c r="E6570" s="316"/>
      <c r="F6570" s="316"/>
      <c r="G6570" s="316"/>
      <c r="H6570" s="316"/>
      <c r="I6570" s="316" t="s">
        <v>658</v>
      </c>
      <c r="J6570" s="316" t="s">
        <v>349</v>
      </c>
      <c r="K6570" s="36"/>
      <c r="L6570" s="317"/>
      <c r="M6570" s="317"/>
      <c r="N6570" s="36"/>
      <c r="O6570" s="317"/>
      <c r="P6570" s="317"/>
      <c r="Q6570" s="36"/>
      <c r="R6570" s="317"/>
      <c r="S6570" s="317"/>
      <c r="BA6570" s="395">
        <v>1</v>
      </c>
      <c r="BB6570" s="396" t="s">
        <v>861</v>
      </c>
      <c r="BC6570">
        <f t="shared" si="561"/>
        <v>0</v>
      </c>
      <c r="BD6570" t="str">
        <f t="shared" si="562"/>
        <v>NAoMe_initial_final_who_ps</v>
      </c>
      <c r="BE6570" s="397" t="s">
        <v>862</v>
      </c>
      <c r="BF6570" t="str">
        <f t="shared" si="563"/>
        <v>WHO PS 3</v>
      </c>
      <c r="BG6570">
        <f t="shared" si="564"/>
        <v>0</v>
      </c>
      <c r="BH6570" s="398">
        <f t="shared" si="565"/>
        <v>0</v>
      </c>
      <c r="BO6570" s="33"/>
    </row>
    <row r="6571" spans="1:67">
      <c r="A6571" s="316" t="s">
        <v>27</v>
      </c>
      <c r="E6571" s="316"/>
      <c r="F6571" s="316"/>
      <c r="G6571" s="316"/>
      <c r="H6571" s="316"/>
      <c r="I6571" s="316" t="s">
        <v>658</v>
      </c>
      <c r="J6571" s="316" t="s">
        <v>350</v>
      </c>
      <c r="K6571" s="36"/>
      <c r="L6571" s="317"/>
      <c r="M6571" s="317"/>
      <c r="N6571" s="36"/>
      <c r="O6571" s="317"/>
      <c r="P6571" s="317"/>
      <c r="Q6571" s="36"/>
      <c r="R6571" s="317"/>
      <c r="S6571" s="317"/>
      <c r="BA6571" s="395">
        <v>1</v>
      </c>
      <c r="BB6571" s="396" t="s">
        <v>861</v>
      </c>
      <c r="BC6571">
        <f t="shared" si="561"/>
        <v>0</v>
      </c>
      <c r="BD6571" t="str">
        <f t="shared" si="562"/>
        <v>NAoMe_initial_final_who_ps</v>
      </c>
      <c r="BE6571" s="397" t="s">
        <v>862</v>
      </c>
      <c r="BF6571" t="str">
        <f t="shared" si="563"/>
        <v>WHO PS 4</v>
      </c>
      <c r="BG6571">
        <f t="shared" si="564"/>
        <v>0</v>
      </c>
      <c r="BH6571" s="398">
        <f t="shared" si="565"/>
        <v>0</v>
      </c>
      <c r="BO6571" s="33"/>
    </row>
    <row r="6572" spans="1:67">
      <c r="A6572" s="316" t="s">
        <v>27</v>
      </c>
      <c r="E6572" s="316"/>
      <c r="F6572" s="316"/>
      <c r="G6572" s="316"/>
      <c r="H6572" s="316"/>
      <c r="I6572" s="316" t="s">
        <v>658</v>
      </c>
      <c r="J6572" s="316" t="s">
        <v>346</v>
      </c>
      <c r="K6572" s="36"/>
      <c r="L6572" s="317"/>
      <c r="M6572" s="317"/>
      <c r="N6572" s="36"/>
      <c r="O6572" s="317"/>
      <c r="P6572" s="317"/>
      <c r="Q6572" s="36"/>
      <c r="R6572" s="317"/>
      <c r="S6572" s="317"/>
      <c r="BA6572" s="395">
        <v>1</v>
      </c>
      <c r="BB6572" s="396" t="s">
        <v>861</v>
      </c>
      <c r="BC6572">
        <f t="shared" si="561"/>
        <v>0</v>
      </c>
      <c r="BD6572" t="str">
        <f t="shared" si="562"/>
        <v>NAoMe_initial_final_who_ps</v>
      </c>
      <c r="BE6572" s="397" t="s">
        <v>862</v>
      </c>
      <c r="BF6572" t="str">
        <f t="shared" si="563"/>
        <v>WHO PS 0</v>
      </c>
      <c r="BG6572">
        <f t="shared" si="564"/>
        <v>0</v>
      </c>
      <c r="BH6572" s="398">
        <f t="shared" si="565"/>
        <v>0</v>
      </c>
      <c r="BO6572" s="33"/>
    </row>
    <row r="6573" spans="1:67">
      <c r="A6573" s="316" t="s">
        <v>27</v>
      </c>
      <c r="E6573" s="316"/>
      <c r="F6573" s="316"/>
      <c r="G6573" s="316"/>
      <c r="H6573" s="316"/>
      <c r="I6573" s="316" t="s">
        <v>658</v>
      </c>
      <c r="J6573" s="316" t="s">
        <v>347</v>
      </c>
      <c r="K6573" s="36"/>
      <c r="L6573" s="317"/>
      <c r="M6573" s="317"/>
      <c r="N6573" s="36"/>
      <c r="O6573" s="317"/>
      <c r="P6573" s="317"/>
      <c r="Q6573" s="36"/>
      <c r="R6573" s="317"/>
      <c r="S6573" s="317"/>
      <c r="BA6573" s="395">
        <v>1</v>
      </c>
      <c r="BB6573" s="396" t="s">
        <v>861</v>
      </c>
      <c r="BC6573">
        <f t="shared" si="561"/>
        <v>0</v>
      </c>
      <c r="BD6573" t="str">
        <f t="shared" si="562"/>
        <v>NAoMe_initial_final_who_ps</v>
      </c>
      <c r="BE6573" s="397" t="s">
        <v>862</v>
      </c>
      <c r="BF6573" t="str">
        <f t="shared" si="563"/>
        <v>WHO PS 1</v>
      </c>
      <c r="BG6573">
        <f t="shared" si="564"/>
        <v>0</v>
      </c>
      <c r="BH6573" s="398">
        <f t="shared" si="565"/>
        <v>0</v>
      </c>
      <c r="BO6573" s="33"/>
    </row>
    <row r="6574" spans="1:67">
      <c r="A6574" s="316" t="s">
        <v>27</v>
      </c>
      <c r="E6574" s="316"/>
      <c r="F6574" s="316"/>
      <c r="G6574" s="316"/>
      <c r="H6574" s="316"/>
      <c r="I6574" s="316" t="s">
        <v>658</v>
      </c>
      <c r="J6574" s="316" t="s">
        <v>348</v>
      </c>
      <c r="K6574" s="36"/>
      <c r="L6574" s="317"/>
      <c r="M6574" s="317"/>
      <c r="N6574" s="36"/>
      <c r="O6574" s="317"/>
      <c r="P6574" s="317"/>
      <c r="Q6574" s="36"/>
      <c r="R6574" s="317"/>
      <c r="S6574" s="317"/>
      <c r="BA6574" s="395">
        <v>1</v>
      </c>
      <c r="BB6574" s="396" t="s">
        <v>861</v>
      </c>
      <c r="BC6574">
        <f t="shared" si="561"/>
        <v>0</v>
      </c>
      <c r="BD6574" t="str">
        <f t="shared" si="562"/>
        <v>NAoMe_initial_final_who_ps</v>
      </c>
      <c r="BE6574" s="397" t="s">
        <v>862</v>
      </c>
      <c r="BF6574" t="str">
        <f t="shared" si="563"/>
        <v>WHO PS 2</v>
      </c>
      <c r="BG6574">
        <f t="shared" si="564"/>
        <v>0</v>
      </c>
      <c r="BH6574" s="398">
        <f t="shared" si="565"/>
        <v>0</v>
      </c>
      <c r="BO6574" s="33"/>
    </row>
    <row r="6575" spans="1:67">
      <c r="A6575" s="316" t="s">
        <v>27</v>
      </c>
      <c r="E6575" s="316"/>
      <c r="F6575" s="316"/>
      <c r="G6575" s="316"/>
      <c r="H6575" s="316"/>
      <c r="I6575" s="316" t="s">
        <v>658</v>
      </c>
      <c r="J6575" s="316" t="s">
        <v>349</v>
      </c>
      <c r="K6575" s="36"/>
      <c r="L6575" s="317"/>
      <c r="M6575" s="317"/>
      <c r="N6575" s="36"/>
      <c r="O6575" s="317"/>
      <c r="P6575" s="317"/>
      <c r="Q6575" s="36"/>
      <c r="R6575" s="317"/>
      <c r="S6575" s="317"/>
      <c r="BA6575" s="395">
        <v>1</v>
      </c>
      <c r="BB6575" s="396" t="s">
        <v>861</v>
      </c>
      <c r="BC6575">
        <f t="shared" si="561"/>
        <v>0</v>
      </c>
      <c r="BD6575" t="str">
        <f t="shared" si="562"/>
        <v>NAoMe_initial_final_who_ps</v>
      </c>
      <c r="BE6575" s="397" t="s">
        <v>862</v>
      </c>
      <c r="BF6575" t="str">
        <f t="shared" si="563"/>
        <v>WHO PS 3</v>
      </c>
      <c r="BG6575">
        <f t="shared" si="564"/>
        <v>0</v>
      </c>
      <c r="BH6575" s="398">
        <f t="shared" si="565"/>
        <v>0</v>
      </c>
      <c r="BO6575" s="33"/>
    </row>
    <row r="6576" spans="1:67">
      <c r="A6576" s="316" t="s">
        <v>27</v>
      </c>
      <c r="E6576" s="316"/>
      <c r="F6576" s="316"/>
      <c r="G6576" s="316"/>
      <c r="H6576" s="316"/>
      <c r="I6576" s="316" t="s">
        <v>658</v>
      </c>
      <c r="J6576" s="316" t="s">
        <v>350</v>
      </c>
      <c r="K6576" s="36"/>
      <c r="L6576" s="317"/>
      <c r="M6576" s="317"/>
      <c r="N6576" s="36"/>
      <c r="O6576" s="317"/>
      <c r="P6576" s="317"/>
      <c r="Q6576" s="36"/>
      <c r="R6576" s="317"/>
      <c r="S6576" s="317"/>
      <c r="BA6576" s="395">
        <v>1</v>
      </c>
      <c r="BB6576" s="396" t="s">
        <v>861</v>
      </c>
      <c r="BC6576">
        <f t="shared" si="561"/>
        <v>0</v>
      </c>
      <c r="BD6576" t="str">
        <f t="shared" si="562"/>
        <v>NAoMe_initial_final_who_ps</v>
      </c>
      <c r="BE6576" s="397" t="s">
        <v>862</v>
      </c>
      <c r="BF6576" t="str">
        <f t="shared" si="563"/>
        <v>WHO PS 4</v>
      </c>
      <c r="BG6576">
        <f t="shared" si="564"/>
        <v>0</v>
      </c>
      <c r="BH6576" s="398">
        <f t="shared" si="565"/>
        <v>0</v>
      </c>
      <c r="BO6576" s="33"/>
    </row>
    <row r="6577" spans="1:67">
      <c r="A6577" s="316" t="s">
        <v>27</v>
      </c>
      <c r="E6577" s="316"/>
      <c r="F6577" s="316"/>
      <c r="G6577" s="316"/>
      <c r="H6577" s="316"/>
      <c r="I6577" s="316" t="s">
        <v>658</v>
      </c>
      <c r="J6577" s="316" t="s">
        <v>346</v>
      </c>
      <c r="K6577" s="36"/>
      <c r="L6577" s="317"/>
      <c r="M6577" s="317"/>
      <c r="N6577" s="36"/>
      <c r="O6577" s="317"/>
      <c r="P6577" s="317"/>
      <c r="Q6577" s="36"/>
      <c r="R6577" s="317"/>
      <c r="S6577" s="317"/>
      <c r="BA6577" s="395">
        <v>1</v>
      </c>
      <c r="BB6577" s="396" t="s">
        <v>861</v>
      </c>
      <c r="BC6577">
        <f t="shared" si="561"/>
        <v>0</v>
      </c>
      <c r="BD6577" t="str">
        <f t="shared" si="562"/>
        <v>NAoMe_initial_final_who_ps</v>
      </c>
      <c r="BE6577" s="397" t="s">
        <v>862</v>
      </c>
      <c r="BF6577" t="str">
        <f t="shared" si="563"/>
        <v>WHO PS 0</v>
      </c>
      <c r="BG6577">
        <f t="shared" si="564"/>
        <v>0</v>
      </c>
      <c r="BH6577" s="398">
        <f t="shared" si="565"/>
        <v>0</v>
      </c>
      <c r="BO6577" s="33"/>
    </row>
    <row r="6578" spans="1:67">
      <c r="A6578" s="316" t="s">
        <v>27</v>
      </c>
      <c r="E6578" s="316"/>
      <c r="F6578" s="316"/>
      <c r="G6578" s="316"/>
      <c r="H6578" s="316"/>
      <c r="I6578" s="316" t="s">
        <v>658</v>
      </c>
      <c r="J6578" s="316" t="s">
        <v>347</v>
      </c>
      <c r="K6578" s="36"/>
      <c r="L6578" s="317"/>
      <c r="M6578" s="317"/>
      <c r="N6578" s="36"/>
      <c r="O6578" s="317"/>
      <c r="P6578" s="317"/>
      <c r="Q6578" s="36"/>
      <c r="R6578" s="317"/>
      <c r="S6578" s="317"/>
      <c r="BA6578" s="395">
        <v>1</v>
      </c>
      <c r="BB6578" s="396" t="s">
        <v>861</v>
      </c>
      <c r="BC6578">
        <f t="shared" si="561"/>
        <v>0</v>
      </c>
      <c r="BD6578" t="str">
        <f t="shared" si="562"/>
        <v>NAoMe_initial_final_who_ps</v>
      </c>
      <c r="BE6578" s="397" t="s">
        <v>862</v>
      </c>
      <c r="BF6578" t="str">
        <f t="shared" si="563"/>
        <v>WHO PS 1</v>
      </c>
      <c r="BG6578">
        <f t="shared" si="564"/>
        <v>0</v>
      </c>
      <c r="BH6578" s="398">
        <f t="shared" si="565"/>
        <v>0</v>
      </c>
      <c r="BO6578" s="33"/>
    </row>
    <row r="6579" spans="1:67">
      <c r="A6579" s="316" t="s">
        <v>27</v>
      </c>
      <c r="E6579" s="316"/>
      <c r="F6579" s="316"/>
      <c r="G6579" s="316"/>
      <c r="H6579" s="316"/>
      <c r="I6579" s="316" t="s">
        <v>658</v>
      </c>
      <c r="J6579" s="316" t="s">
        <v>348</v>
      </c>
      <c r="K6579" s="36"/>
      <c r="L6579" s="317"/>
      <c r="M6579" s="317"/>
      <c r="N6579" s="36"/>
      <c r="O6579" s="317"/>
      <c r="P6579" s="317"/>
      <c r="Q6579" s="36"/>
      <c r="R6579" s="317"/>
      <c r="S6579" s="317"/>
      <c r="BA6579" s="395">
        <v>1</v>
      </c>
      <c r="BB6579" s="396" t="s">
        <v>861</v>
      </c>
      <c r="BC6579">
        <f t="shared" si="561"/>
        <v>0</v>
      </c>
      <c r="BD6579" t="str">
        <f t="shared" si="562"/>
        <v>NAoMe_initial_final_who_ps</v>
      </c>
      <c r="BE6579" s="397" t="s">
        <v>862</v>
      </c>
      <c r="BF6579" t="str">
        <f t="shared" si="563"/>
        <v>WHO PS 2</v>
      </c>
      <c r="BG6579">
        <f t="shared" si="564"/>
        <v>0</v>
      </c>
      <c r="BH6579" s="398">
        <f t="shared" si="565"/>
        <v>0</v>
      </c>
      <c r="BO6579" s="33"/>
    </row>
    <row r="6580" spans="1:67">
      <c r="A6580" s="316" t="s">
        <v>27</v>
      </c>
      <c r="E6580" s="316"/>
      <c r="F6580" s="316"/>
      <c r="G6580" s="316"/>
      <c r="H6580" s="316"/>
      <c r="I6580" s="316" t="s">
        <v>658</v>
      </c>
      <c r="J6580" s="316" t="s">
        <v>349</v>
      </c>
      <c r="K6580" s="36"/>
      <c r="L6580" s="317"/>
      <c r="M6580" s="317"/>
      <c r="N6580" s="36"/>
      <c r="O6580" s="317"/>
      <c r="P6580" s="317"/>
      <c r="Q6580" s="36"/>
      <c r="R6580" s="317"/>
      <c r="S6580" s="317"/>
      <c r="BA6580" s="395">
        <v>1</v>
      </c>
      <c r="BB6580" s="396" t="s">
        <v>861</v>
      </c>
      <c r="BC6580">
        <f t="shared" si="561"/>
        <v>0</v>
      </c>
      <c r="BD6580" t="str">
        <f t="shared" si="562"/>
        <v>NAoMe_initial_final_who_ps</v>
      </c>
      <c r="BE6580" s="397" t="s">
        <v>862</v>
      </c>
      <c r="BF6580" t="str">
        <f t="shared" si="563"/>
        <v>WHO PS 3</v>
      </c>
      <c r="BG6580">
        <f t="shared" si="564"/>
        <v>0</v>
      </c>
      <c r="BH6580" s="398">
        <f t="shared" si="565"/>
        <v>0</v>
      </c>
      <c r="BO6580" s="33"/>
    </row>
    <row r="6581" spans="1:67">
      <c r="A6581" s="316" t="s">
        <v>27</v>
      </c>
      <c r="E6581" s="316"/>
      <c r="F6581" s="316"/>
      <c r="G6581" s="316"/>
      <c r="H6581" s="316"/>
      <c r="I6581" s="316" t="s">
        <v>658</v>
      </c>
      <c r="J6581" s="316" t="s">
        <v>350</v>
      </c>
      <c r="K6581" s="36"/>
      <c r="L6581" s="317"/>
      <c r="M6581" s="317"/>
      <c r="N6581" s="36"/>
      <c r="O6581" s="317"/>
      <c r="P6581" s="317"/>
      <c r="Q6581" s="36"/>
      <c r="R6581" s="317"/>
      <c r="S6581" s="317"/>
      <c r="BA6581" s="395">
        <v>1</v>
      </c>
      <c r="BB6581" s="396" t="s">
        <v>861</v>
      </c>
      <c r="BC6581">
        <f t="shared" si="561"/>
        <v>0</v>
      </c>
      <c r="BD6581" t="str">
        <f t="shared" si="562"/>
        <v>NAoMe_initial_final_who_ps</v>
      </c>
      <c r="BE6581" s="397" t="s">
        <v>862</v>
      </c>
      <c r="BF6581" t="str">
        <f t="shared" si="563"/>
        <v>WHO PS 4</v>
      </c>
      <c r="BG6581">
        <f t="shared" si="564"/>
        <v>0</v>
      </c>
      <c r="BH6581" s="398">
        <f t="shared" si="565"/>
        <v>0</v>
      </c>
      <c r="BO6581" s="33"/>
    </row>
    <row r="6582" spans="1:67">
      <c r="A6582" s="316" t="s">
        <v>27</v>
      </c>
      <c r="E6582" s="316"/>
      <c r="F6582" s="316"/>
      <c r="G6582" s="316"/>
      <c r="H6582" s="316"/>
      <c r="I6582" s="316" t="s">
        <v>658</v>
      </c>
      <c r="J6582" s="316" t="s">
        <v>346</v>
      </c>
      <c r="K6582" s="36"/>
      <c r="L6582" s="317"/>
      <c r="M6582" s="317"/>
      <c r="N6582" s="36"/>
      <c r="O6582" s="317"/>
      <c r="P6582" s="317"/>
      <c r="Q6582" s="36"/>
      <c r="R6582" s="317"/>
      <c r="S6582" s="317"/>
      <c r="BA6582" s="395">
        <v>1</v>
      </c>
      <c r="BB6582" s="396" t="s">
        <v>861</v>
      </c>
      <c r="BC6582">
        <f t="shared" si="561"/>
        <v>0</v>
      </c>
      <c r="BD6582" t="str">
        <f t="shared" si="562"/>
        <v>NAoMe_initial_final_who_ps</v>
      </c>
      <c r="BE6582" s="397" t="s">
        <v>862</v>
      </c>
      <c r="BF6582" t="str">
        <f t="shared" si="563"/>
        <v>WHO PS 0</v>
      </c>
      <c r="BG6582">
        <f t="shared" si="564"/>
        <v>0</v>
      </c>
      <c r="BH6582" s="398">
        <f t="shared" si="565"/>
        <v>0</v>
      </c>
      <c r="BO6582" s="33"/>
    </row>
    <row r="6583" spans="1:67">
      <c r="A6583" s="316" t="s">
        <v>27</v>
      </c>
      <c r="E6583" s="316"/>
      <c r="F6583" s="316"/>
      <c r="G6583" s="316"/>
      <c r="H6583" s="316"/>
      <c r="I6583" s="316" t="s">
        <v>658</v>
      </c>
      <c r="J6583" s="316" t="s">
        <v>347</v>
      </c>
      <c r="K6583" s="36"/>
      <c r="L6583" s="317"/>
      <c r="M6583" s="317"/>
      <c r="N6583" s="36"/>
      <c r="O6583" s="317"/>
      <c r="P6583" s="317"/>
      <c r="Q6583" s="36"/>
      <c r="R6583" s="317"/>
      <c r="S6583" s="317"/>
      <c r="BA6583" s="395">
        <v>1</v>
      </c>
      <c r="BB6583" s="396" t="s">
        <v>861</v>
      </c>
      <c r="BC6583">
        <f t="shared" si="561"/>
        <v>0</v>
      </c>
      <c r="BD6583" t="str">
        <f t="shared" si="562"/>
        <v>NAoMe_initial_final_who_ps</v>
      </c>
      <c r="BE6583" s="397" t="s">
        <v>862</v>
      </c>
      <c r="BF6583" t="str">
        <f t="shared" si="563"/>
        <v>WHO PS 1</v>
      </c>
      <c r="BG6583">
        <f t="shared" si="564"/>
        <v>0</v>
      </c>
      <c r="BH6583" s="398">
        <f t="shared" si="565"/>
        <v>0</v>
      </c>
      <c r="BO6583" s="33"/>
    </row>
    <row r="6584" spans="1:67">
      <c r="A6584" s="316" t="s">
        <v>27</v>
      </c>
      <c r="E6584" s="316"/>
      <c r="F6584" s="316"/>
      <c r="G6584" s="316"/>
      <c r="H6584" s="316"/>
      <c r="I6584" s="316" t="s">
        <v>658</v>
      </c>
      <c r="J6584" s="316" t="s">
        <v>348</v>
      </c>
      <c r="K6584" s="36"/>
      <c r="L6584" s="317"/>
      <c r="M6584" s="317"/>
      <c r="N6584" s="36"/>
      <c r="O6584" s="317"/>
      <c r="P6584" s="317"/>
      <c r="Q6584" s="36"/>
      <c r="R6584" s="317"/>
      <c r="S6584" s="317"/>
      <c r="BA6584" s="395">
        <v>1</v>
      </c>
      <c r="BB6584" s="396" t="s">
        <v>861</v>
      </c>
      <c r="BC6584">
        <f t="shared" si="561"/>
        <v>0</v>
      </c>
      <c r="BD6584" t="str">
        <f t="shared" si="562"/>
        <v>NAoMe_initial_final_who_ps</v>
      </c>
      <c r="BE6584" s="397" t="s">
        <v>862</v>
      </c>
      <c r="BF6584" t="str">
        <f t="shared" si="563"/>
        <v>WHO PS 2</v>
      </c>
      <c r="BG6584">
        <f t="shared" si="564"/>
        <v>0</v>
      </c>
      <c r="BH6584" s="398">
        <f t="shared" si="565"/>
        <v>0</v>
      </c>
      <c r="BO6584" s="33"/>
    </row>
    <row r="6585" spans="1:67">
      <c r="A6585" s="316" t="s">
        <v>27</v>
      </c>
      <c r="E6585" s="316"/>
      <c r="F6585" s="316"/>
      <c r="G6585" s="316"/>
      <c r="H6585" s="316"/>
      <c r="I6585" s="316" t="s">
        <v>658</v>
      </c>
      <c r="J6585" s="316" t="s">
        <v>349</v>
      </c>
      <c r="K6585" s="36"/>
      <c r="L6585" s="317"/>
      <c r="M6585" s="317"/>
      <c r="N6585" s="36"/>
      <c r="O6585" s="317"/>
      <c r="P6585" s="317"/>
      <c r="Q6585" s="36"/>
      <c r="R6585" s="317"/>
      <c r="S6585" s="317"/>
      <c r="BA6585" s="395">
        <v>1</v>
      </c>
      <c r="BB6585" s="396" t="s">
        <v>861</v>
      </c>
      <c r="BC6585">
        <f t="shared" si="561"/>
        <v>0</v>
      </c>
      <c r="BD6585" t="str">
        <f t="shared" si="562"/>
        <v>NAoMe_initial_final_who_ps</v>
      </c>
      <c r="BE6585" s="397" t="s">
        <v>862</v>
      </c>
      <c r="BF6585" t="str">
        <f t="shared" si="563"/>
        <v>WHO PS 3</v>
      </c>
      <c r="BG6585">
        <f t="shared" si="564"/>
        <v>0</v>
      </c>
      <c r="BH6585" s="398">
        <f t="shared" si="565"/>
        <v>0</v>
      </c>
      <c r="BO6585" s="33"/>
    </row>
    <row r="6586" spans="1:67">
      <c r="A6586" s="316" t="s">
        <v>27</v>
      </c>
      <c r="E6586" s="316"/>
      <c r="F6586" s="316"/>
      <c r="G6586" s="316"/>
      <c r="H6586" s="316"/>
      <c r="I6586" s="316" t="s">
        <v>658</v>
      </c>
      <c r="J6586" s="316" t="s">
        <v>350</v>
      </c>
      <c r="K6586" s="36"/>
      <c r="L6586" s="317"/>
      <c r="M6586" s="317"/>
      <c r="N6586" s="36"/>
      <c r="O6586" s="317"/>
      <c r="P6586" s="317"/>
      <c r="Q6586" s="36"/>
      <c r="R6586" s="317"/>
      <c r="S6586" s="317"/>
      <c r="BA6586" s="395">
        <v>1</v>
      </c>
      <c r="BB6586" s="396" t="s">
        <v>861</v>
      </c>
      <c r="BC6586">
        <f t="shared" si="561"/>
        <v>0</v>
      </c>
      <c r="BD6586" t="str">
        <f t="shared" si="562"/>
        <v>NAoMe_initial_final_who_ps</v>
      </c>
      <c r="BE6586" s="397" t="s">
        <v>862</v>
      </c>
      <c r="BF6586" t="str">
        <f t="shared" si="563"/>
        <v>WHO PS 4</v>
      </c>
      <c r="BG6586">
        <f t="shared" si="564"/>
        <v>0</v>
      </c>
      <c r="BH6586" s="398">
        <f t="shared" si="565"/>
        <v>0</v>
      </c>
      <c r="BO6586" s="33"/>
    </row>
    <row r="6587" spans="1:67">
      <c r="A6587" s="316" t="s">
        <v>27</v>
      </c>
      <c r="E6587" s="316"/>
      <c r="F6587" s="316"/>
      <c r="G6587" s="316"/>
      <c r="H6587" s="316"/>
      <c r="I6587" s="316" t="s">
        <v>658</v>
      </c>
      <c r="J6587" s="316" t="s">
        <v>346</v>
      </c>
      <c r="K6587" s="36"/>
      <c r="L6587" s="317"/>
      <c r="M6587" s="317"/>
      <c r="N6587" s="36"/>
      <c r="O6587" s="317"/>
      <c r="P6587" s="317"/>
      <c r="Q6587" s="36"/>
      <c r="R6587" s="317"/>
      <c r="S6587" s="317"/>
      <c r="BA6587" s="395">
        <v>1</v>
      </c>
      <c r="BB6587" s="396" t="s">
        <v>861</v>
      </c>
      <c r="BC6587">
        <f t="shared" si="561"/>
        <v>0</v>
      </c>
      <c r="BD6587" t="str">
        <f t="shared" si="562"/>
        <v>NAoMe_initial_final_who_ps</v>
      </c>
      <c r="BE6587" s="397" t="s">
        <v>862</v>
      </c>
      <c r="BF6587" t="str">
        <f t="shared" si="563"/>
        <v>WHO PS 0</v>
      </c>
      <c r="BG6587">
        <f t="shared" si="564"/>
        <v>0</v>
      </c>
      <c r="BH6587" s="398">
        <f t="shared" si="565"/>
        <v>0</v>
      </c>
      <c r="BO6587" s="33"/>
    </row>
    <row r="6588" spans="1:67">
      <c r="A6588" s="316" t="s">
        <v>27</v>
      </c>
      <c r="E6588" s="316"/>
      <c r="F6588" s="316"/>
      <c r="G6588" s="316"/>
      <c r="H6588" s="316"/>
      <c r="I6588" s="316" t="s">
        <v>658</v>
      </c>
      <c r="J6588" s="316" t="s">
        <v>347</v>
      </c>
      <c r="K6588" s="36"/>
      <c r="L6588" s="317"/>
      <c r="M6588" s="317"/>
      <c r="N6588" s="36"/>
      <c r="O6588" s="317"/>
      <c r="P6588" s="317"/>
      <c r="Q6588" s="36"/>
      <c r="R6588" s="317"/>
      <c r="S6588" s="317"/>
      <c r="BA6588" s="395">
        <v>1</v>
      </c>
      <c r="BB6588" s="396" t="s">
        <v>861</v>
      </c>
      <c r="BC6588">
        <f t="shared" si="561"/>
        <v>0</v>
      </c>
      <c r="BD6588" t="str">
        <f t="shared" si="562"/>
        <v>NAoMe_initial_final_who_ps</v>
      </c>
      <c r="BE6588" s="397" t="s">
        <v>862</v>
      </c>
      <c r="BF6588" t="str">
        <f t="shared" si="563"/>
        <v>WHO PS 1</v>
      </c>
      <c r="BG6588">
        <f t="shared" si="564"/>
        <v>0</v>
      </c>
      <c r="BH6588" s="398">
        <f t="shared" si="565"/>
        <v>0</v>
      </c>
      <c r="BO6588" s="33"/>
    </row>
    <row r="6589" spans="1:67">
      <c r="A6589" s="316" t="s">
        <v>27</v>
      </c>
      <c r="E6589" s="316"/>
      <c r="F6589" s="316"/>
      <c r="G6589" s="316"/>
      <c r="H6589" s="316"/>
      <c r="I6589" s="316" t="s">
        <v>658</v>
      </c>
      <c r="J6589" s="316" t="s">
        <v>348</v>
      </c>
      <c r="K6589" s="36"/>
      <c r="L6589" s="317"/>
      <c r="M6589" s="317"/>
      <c r="N6589" s="36"/>
      <c r="O6589" s="317"/>
      <c r="P6589" s="317"/>
      <c r="Q6589" s="36"/>
      <c r="R6589" s="317"/>
      <c r="S6589" s="317"/>
      <c r="BA6589" s="395">
        <v>1</v>
      </c>
      <c r="BB6589" s="396" t="s">
        <v>861</v>
      </c>
      <c r="BC6589">
        <f t="shared" si="561"/>
        <v>0</v>
      </c>
      <c r="BD6589" t="str">
        <f t="shared" si="562"/>
        <v>NAoMe_initial_final_who_ps</v>
      </c>
      <c r="BE6589" s="397" t="s">
        <v>862</v>
      </c>
      <c r="BF6589" t="str">
        <f t="shared" si="563"/>
        <v>WHO PS 2</v>
      </c>
      <c r="BG6589">
        <f t="shared" si="564"/>
        <v>0</v>
      </c>
      <c r="BH6589" s="398">
        <f t="shared" si="565"/>
        <v>0</v>
      </c>
      <c r="BO6589" s="33"/>
    </row>
    <row r="6590" spans="1:67">
      <c r="A6590" s="316" t="s">
        <v>27</v>
      </c>
      <c r="E6590" s="316"/>
      <c r="F6590" s="316"/>
      <c r="G6590" s="316"/>
      <c r="H6590" s="316"/>
      <c r="I6590" s="316" t="s">
        <v>658</v>
      </c>
      <c r="J6590" s="316" t="s">
        <v>349</v>
      </c>
      <c r="K6590" s="36"/>
      <c r="L6590" s="317"/>
      <c r="M6590" s="317"/>
      <c r="N6590" s="36"/>
      <c r="O6590" s="317"/>
      <c r="P6590" s="317"/>
      <c r="Q6590" s="36"/>
      <c r="R6590" s="317"/>
      <c r="S6590" s="317"/>
      <c r="BA6590" s="395">
        <v>1</v>
      </c>
      <c r="BB6590" s="396" t="s">
        <v>861</v>
      </c>
      <c r="BC6590">
        <f t="shared" si="561"/>
        <v>0</v>
      </c>
      <c r="BD6590" t="str">
        <f t="shared" si="562"/>
        <v>NAoMe_initial_final_who_ps</v>
      </c>
      <c r="BE6590" s="397" t="s">
        <v>862</v>
      </c>
      <c r="BF6590" t="str">
        <f t="shared" si="563"/>
        <v>WHO PS 3</v>
      </c>
      <c r="BG6590">
        <f t="shared" si="564"/>
        <v>0</v>
      </c>
      <c r="BH6590" s="398">
        <f t="shared" si="565"/>
        <v>0</v>
      </c>
      <c r="BO6590" s="33"/>
    </row>
    <row r="6591" spans="1:67">
      <c r="A6591" s="316" t="s">
        <v>27</v>
      </c>
      <c r="E6591" s="316"/>
      <c r="F6591" s="316"/>
      <c r="G6591" s="316"/>
      <c r="H6591" s="316"/>
      <c r="I6591" s="316" t="s">
        <v>658</v>
      </c>
      <c r="J6591" s="316" t="s">
        <v>350</v>
      </c>
      <c r="K6591" s="36"/>
      <c r="L6591" s="317"/>
      <c r="M6591" s="317"/>
      <c r="N6591" s="36"/>
      <c r="O6591" s="317"/>
      <c r="P6591" s="317"/>
      <c r="Q6591" s="36"/>
      <c r="R6591" s="317"/>
      <c r="S6591" s="317"/>
      <c r="BA6591" s="395">
        <v>1</v>
      </c>
      <c r="BB6591" s="396" t="s">
        <v>861</v>
      </c>
      <c r="BC6591">
        <f t="shared" si="561"/>
        <v>0</v>
      </c>
      <c r="BD6591" t="str">
        <f t="shared" si="562"/>
        <v>NAoMe_initial_final_who_ps</v>
      </c>
      <c r="BE6591" s="397" t="s">
        <v>862</v>
      </c>
      <c r="BF6591" t="str">
        <f t="shared" si="563"/>
        <v>WHO PS 4</v>
      </c>
      <c r="BG6591">
        <f t="shared" si="564"/>
        <v>0</v>
      </c>
      <c r="BH6591" s="398">
        <f t="shared" si="565"/>
        <v>0</v>
      </c>
      <c r="BO6591" s="33"/>
    </row>
    <row r="6592" spans="1:67">
      <c r="A6592" s="316" t="s">
        <v>27</v>
      </c>
      <c r="E6592" s="316"/>
      <c r="F6592" s="316"/>
      <c r="G6592" s="316"/>
      <c r="H6592" s="316"/>
      <c r="I6592" s="316" t="s">
        <v>658</v>
      </c>
      <c r="J6592" s="316" t="s">
        <v>346</v>
      </c>
      <c r="K6592" s="36"/>
      <c r="L6592" s="317"/>
      <c r="M6592" s="317"/>
      <c r="N6592" s="36"/>
      <c r="O6592" s="317"/>
      <c r="P6592" s="317"/>
      <c r="Q6592" s="36"/>
      <c r="R6592" s="317"/>
      <c r="S6592" s="317"/>
      <c r="BA6592" s="395">
        <v>1</v>
      </c>
      <c r="BB6592" s="396" t="s">
        <v>861</v>
      </c>
      <c r="BC6592">
        <f t="shared" si="561"/>
        <v>0</v>
      </c>
      <c r="BD6592" t="str">
        <f t="shared" si="562"/>
        <v>NAoMe_initial_final_who_ps</v>
      </c>
      <c r="BE6592" s="397" t="s">
        <v>862</v>
      </c>
      <c r="BF6592" t="str">
        <f t="shared" si="563"/>
        <v>WHO PS 0</v>
      </c>
      <c r="BG6592">
        <f t="shared" si="564"/>
        <v>0</v>
      </c>
      <c r="BH6592" s="398">
        <f t="shared" si="565"/>
        <v>0</v>
      </c>
      <c r="BO6592" s="33"/>
    </row>
    <row r="6593" spans="1:67">
      <c r="A6593" s="316" t="s">
        <v>27</v>
      </c>
      <c r="E6593" s="316"/>
      <c r="F6593" s="316"/>
      <c r="G6593" s="316"/>
      <c r="H6593" s="316"/>
      <c r="I6593" s="316" t="s">
        <v>658</v>
      </c>
      <c r="J6593" s="316" t="s">
        <v>347</v>
      </c>
      <c r="K6593" s="36"/>
      <c r="L6593" s="317"/>
      <c r="M6593" s="317"/>
      <c r="N6593" s="36"/>
      <c r="O6593" s="317"/>
      <c r="P6593" s="317"/>
      <c r="Q6593" s="36"/>
      <c r="R6593" s="317"/>
      <c r="S6593" s="317"/>
      <c r="BA6593" s="395">
        <v>1</v>
      </c>
      <c r="BB6593" s="396" t="s">
        <v>861</v>
      </c>
      <c r="BC6593">
        <f t="shared" si="561"/>
        <v>0</v>
      </c>
      <c r="BD6593" t="str">
        <f t="shared" si="562"/>
        <v>NAoMe_initial_final_who_ps</v>
      </c>
      <c r="BE6593" s="397" t="s">
        <v>862</v>
      </c>
      <c r="BF6593" t="str">
        <f t="shared" si="563"/>
        <v>WHO PS 1</v>
      </c>
      <c r="BG6593">
        <f t="shared" si="564"/>
        <v>0</v>
      </c>
      <c r="BH6593" s="398">
        <f t="shared" si="565"/>
        <v>0</v>
      </c>
      <c r="BO6593" s="33"/>
    </row>
    <row r="6594" spans="1:67">
      <c r="A6594" s="316" t="s">
        <v>27</v>
      </c>
      <c r="E6594" s="316"/>
      <c r="F6594" s="316"/>
      <c r="G6594" s="316"/>
      <c r="H6594" s="316"/>
      <c r="I6594" s="316" t="s">
        <v>658</v>
      </c>
      <c r="J6594" s="316" t="s">
        <v>348</v>
      </c>
      <c r="K6594" s="36"/>
      <c r="L6594" s="317"/>
      <c r="M6594" s="317"/>
      <c r="N6594" s="36"/>
      <c r="O6594" s="317"/>
      <c r="P6594" s="317"/>
      <c r="Q6594" s="36"/>
      <c r="R6594" s="317"/>
      <c r="S6594" s="317"/>
      <c r="BA6594" s="395">
        <v>1</v>
      </c>
      <c r="BB6594" s="396" t="s">
        <v>861</v>
      </c>
      <c r="BC6594">
        <f t="shared" si="561"/>
        <v>0</v>
      </c>
      <c r="BD6594" t="str">
        <f t="shared" si="562"/>
        <v>NAoMe_initial_final_who_ps</v>
      </c>
      <c r="BE6594" s="397" t="s">
        <v>862</v>
      </c>
      <c r="BF6594" t="str">
        <f t="shared" si="563"/>
        <v>WHO PS 2</v>
      </c>
      <c r="BG6594">
        <f t="shared" si="564"/>
        <v>0</v>
      </c>
      <c r="BH6594" s="398">
        <f t="shared" si="565"/>
        <v>0</v>
      </c>
      <c r="BO6594" s="33"/>
    </row>
    <row r="6595" spans="1:67">
      <c r="A6595" s="316" t="s">
        <v>27</v>
      </c>
      <c r="E6595" s="316"/>
      <c r="F6595" s="316"/>
      <c r="G6595" s="316"/>
      <c r="H6595" s="316"/>
      <c r="I6595" s="316" t="s">
        <v>658</v>
      </c>
      <c r="J6595" s="316" t="s">
        <v>349</v>
      </c>
      <c r="K6595" s="36"/>
      <c r="L6595" s="317"/>
      <c r="M6595" s="317"/>
      <c r="N6595" s="36"/>
      <c r="O6595" s="317"/>
      <c r="P6595" s="317"/>
      <c r="Q6595" s="36"/>
      <c r="R6595" s="317"/>
      <c r="S6595" s="317"/>
      <c r="BA6595" s="395">
        <v>1</v>
      </c>
      <c r="BB6595" s="396" t="s">
        <v>861</v>
      </c>
      <c r="BC6595">
        <f t="shared" ref="BC6595:BC6658" si="566">E6595</f>
        <v>0</v>
      </c>
      <c r="BD6595" t="str">
        <f t="shared" ref="BD6595:BD6658" si="567">(LEFT(A6595, LEN(A6595)-7))&amp;"_"&amp;I6595</f>
        <v>NAoMe_initial_final_who_ps</v>
      </c>
      <c r="BE6595" s="397" t="s">
        <v>862</v>
      </c>
      <c r="BF6595" t="str">
        <f t="shared" ref="BF6595:BF6658" si="568">J6595</f>
        <v>WHO PS 3</v>
      </c>
      <c r="BG6595">
        <f t="shared" ref="BG6595:BG6658" si="569">K6595</f>
        <v>0</v>
      </c>
      <c r="BH6595" s="398">
        <f t="shared" ref="BH6595:BH6658" si="570">L6595</f>
        <v>0</v>
      </c>
      <c r="BO6595" s="33"/>
    </row>
    <row r="6596" spans="1:67">
      <c r="A6596" s="316" t="s">
        <v>27</v>
      </c>
      <c r="E6596" s="316"/>
      <c r="F6596" s="316"/>
      <c r="G6596" s="316"/>
      <c r="H6596" s="316"/>
      <c r="I6596" s="316" t="s">
        <v>658</v>
      </c>
      <c r="J6596" s="316" t="s">
        <v>350</v>
      </c>
      <c r="K6596" s="36"/>
      <c r="L6596" s="317"/>
      <c r="M6596" s="317"/>
      <c r="N6596" s="36"/>
      <c r="O6596" s="317"/>
      <c r="P6596" s="317"/>
      <c r="Q6596" s="36"/>
      <c r="R6596" s="317"/>
      <c r="S6596" s="317"/>
      <c r="BA6596" s="395">
        <v>1</v>
      </c>
      <c r="BB6596" s="396" t="s">
        <v>861</v>
      </c>
      <c r="BC6596">
        <f t="shared" si="566"/>
        <v>0</v>
      </c>
      <c r="BD6596" t="str">
        <f t="shared" si="567"/>
        <v>NAoMe_initial_final_who_ps</v>
      </c>
      <c r="BE6596" s="397" t="s">
        <v>862</v>
      </c>
      <c r="BF6596" t="str">
        <f t="shared" si="568"/>
        <v>WHO PS 4</v>
      </c>
      <c r="BG6596">
        <f t="shared" si="569"/>
        <v>0</v>
      </c>
      <c r="BH6596" s="398">
        <f t="shared" si="570"/>
        <v>0</v>
      </c>
      <c r="BO6596" s="33"/>
    </row>
    <row r="6597" spans="1:67">
      <c r="A6597" s="316" t="s">
        <v>27</v>
      </c>
      <c r="E6597" s="316"/>
      <c r="F6597" s="316"/>
      <c r="G6597" s="316"/>
      <c r="H6597" s="316"/>
      <c r="I6597" s="316" t="s">
        <v>658</v>
      </c>
      <c r="J6597" s="316" t="s">
        <v>346</v>
      </c>
      <c r="K6597" s="36"/>
      <c r="L6597" s="317"/>
      <c r="M6597" s="317"/>
      <c r="N6597" s="36"/>
      <c r="O6597" s="317"/>
      <c r="P6597" s="317"/>
      <c r="Q6597" s="36"/>
      <c r="R6597" s="317"/>
      <c r="S6597" s="317"/>
      <c r="BA6597" s="395">
        <v>1</v>
      </c>
      <c r="BB6597" s="396" t="s">
        <v>861</v>
      </c>
      <c r="BC6597">
        <f t="shared" si="566"/>
        <v>0</v>
      </c>
      <c r="BD6597" t="str">
        <f t="shared" si="567"/>
        <v>NAoMe_initial_final_who_ps</v>
      </c>
      <c r="BE6597" s="397" t="s">
        <v>862</v>
      </c>
      <c r="BF6597" t="str">
        <f t="shared" si="568"/>
        <v>WHO PS 0</v>
      </c>
      <c r="BG6597">
        <f t="shared" si="569"/>
        <v>0</v>
      </c>
      <c r="BH6597" s="398">
        <f t="shared" si="570"/>
        <v>0</v>
      </c>
      <c r="BO6597" s="33"/>
    </row>
    <row r="6598" spans="1:67">
      <c r="A6598" s="316" t="s">
        <v>27</v>
      </c>
      <c r="E6598" s="316"/>
      <c r="F6598" s="316"/>
      <c r="G6598" s="316"/>
      <c r="H6598" s="316"/>
      <c r="I6598" s="316" t="s">
        <v>658</v>
      </c>
      <c r="J6598" s="316" t="s">
        <v>347</v>
      </c>
      <c r="K6598" s="36"/>
      <c r="L6598" s="317"/>
      <c r="M6598" s="317"/>
      <c r="N6598" s="36"/>
      <c r="O6598" s="317"/>
      <c r="P6598" s="317"/>
      <c r="Q6598" s="36"/>
      <c r="R6598" s="317"/>
      <c r="S6598" s="317"/>
      <c r="BA6598" s="395">
        <v>1</v>
      </c>
      <c r="BB6598" s="396" t="s">
        <v>861</v>
      </c>
      <c r="BC6598">
        <f t="shared" si="566"/>
        <v>0</v>
      </c>
      <c r="BD6598" t="str">
        <f t="shared" si="567"/>
        <v>NAoMe_initial_final_who_ps</v>
      </c>
      <c r="BE6598" s="397" t="s">
        <v>862</v>
      </c>
      <c r="BF6598" t="str">
        <f t="shared" si="568"/>
        <v>WHO PS 1</v>
      </c>
      <c r="BG6598">
        <f t="shared" si="569"/>
        <v>0</v>
      </c>
      <c r="BH6598" s="398">
        <f t="shared" si="570"/>
        <v>0</v>
      </c>
      <c r="BO6598" s="33"/>
    </row>
    <row r="6599" spans="1:67">
      <c r="A6599" s="316" t="s">
        <v>27</v>
      </c>
      <c r="E6599" s="316"/>
      <c r="F6599" s="316"/>
      <c r="G6599" s="316"/>
      <c r="H6599" s="316"/>
      <c r="I6599" s="316" t="s">
        <v>658</v>
      </c>
      <c r="J6599" s="316" t="s">
        <v>348</v>
      </c>
      <c r="K6599" s="36"/>
      <c r="L6599" s="317"/>
      <c r="M6599" s="317"/>
      <c r="N6599" s="36"/>
      <c r="O6599" s="317"/>
      <c r="P6599" s="317"/>
      <c r="Q6599" s="36"/>
      <c r="R6599" s="317"/>
      <c r="S6599" s="317"/>
      <c r="BA6599" s="395">
        <v>1</v>
      </c>
      <c r="BB6599" s="396" t="s">
        <v>861</v>
      </c>
      <c r="BC6599">
        <f t="shared" si="566"/>
        <v>0</v>
      </c>
      <c r="BD6599" t="str">
        <f t="shared" si="567"/>
        <v>NAoMe_initial_final_who_ps</v>
      </c>
      <c r="BE6599" s="397" t="s">
        <v>862</v>
      </c>
      <c r="BF6599" t="str">
        <f t="shared" si="568"/>
        <v>WHO PS 2</v>
      </c>
      <c r="BG6599">
        <f t="shared" si="569"/>
        <v>0</v>
      </c>
      <c r="BH6599" s="398">
        <f t="shared" si="570"/>
        <v>0</v>
      </c>
      <c r="BO6599" s="33"/>
    </row>
    <row r="6600" spans="1:67">
      <c r="A6600" s="316" t="s">
        <v>27</v>
      </c>
      <c r="E6600" s="316"/>
      <c r="F6600" s="316"/>
      <c r="G6600" s="316"/>
      <c r="H6600" s="316"/>
      <c r="I6600" s="316" t="s">
        <v>658</v>
      </c>
      <c r="J6600" s="316" t="s">
        <v>349</v>
      </c>
      <c r="K6600" s="36"/>
      <c r="L6600" s="317"/>
      <c r="M6600" s="317"/>
      <c r="N6600" s="36"/>
      <c r="O6600" s="317"/>
      <c r="P6600" s="317"/>
      <c r="Q6600" s="36"/>
      <c r="R6600" s="317"/>
      <c r="S6600" s="317"/>
      <c r="BA6600" s="395">
        <v>1</v>
      </c>
      <c r="BB6600" s="396" t="s">
        <v>861</v>
      </c>
      <c r="BC6600">
        <f t="shared" si="566"/>
        <v>0</v>
      </c>
      <c r="BD6600" t="str">
        <f t="shared" si="567"/>
        <v>NAoMe_initial_final_who_ps</v>
      </c>
      <c r="BE6600" s="397" t="s">
        <v>862</v>
      </c>
      <c r="BF6600" t="str">
        <f t="shared" si="568"/>
        <v>WHO PS 3</v>
      </c>
      <c r="BG6600">
        <f t="shared" si="569"/>
        <v>0</v>
      </c>
      <c r="BH6600" s="398">
        <f t="shared" si="570"/>
        <v>0</v>
      </c>
      <c r="BO6600" s="33"/>
    </row>
    <row r="6601" spans="1:67">
      <c r="A6601" s="316" t="s">
        <v>27</v>
      </c>
      <c r="E6601" s="316"/>
      <c r="F6601" s="316"/>
      <c r="G6601" s="316"/>
      <c r="H6601" s="316"/>
      <c r="I6601" s="316" t="s">
        <v>658</v>
      </c>
      <c r="J6601" s="316" t="s">
        <v>350</v>
      </c>
      <c r="K6601" s="36"/>
      <c r="L6601" s="317"/>
      <c r="M6601" s="317"/>
      <c r="N6601" s="36"/>
      <c r="O6601" s="317"/>
      <c r="P6601" s="317"/>
      <c r="Q6601" s="36"/>
      <c r="R6601" s="317"/>
      <c r="S6601" s="317"/>
      <c r="BA6601" s="395">
        <v>1</v>
      </c>
      <c r="BB6601" s="396" t="s">
        <v>861</v>
      </c>
      <c r="BC6601">
        <f t="shared" si="566"/>
        <v>0</v>
      </c>
      <c r="BD6601" t="str">
        <f t="shared" si="567"/>
        <v>NAoMe_initial_final_who_ps</v>
      </c>
      <c r="BE6601" s="397" t="s">
        <v>862</v>
      </c>
      <c r="BF6601" t="str">
        <f t="shared" si="568"/>
        <v>WHO PS 4</v>
      </c>
      <c r="BG6601">
        <f t="shared" si="569"/>
        <v>0</v>
      </c>
      <c r="BH6601" s="398">
        <f t="shared" si="570"/>
        <v>0</v>
      </c>
      <c r="BO6601" s="33"/>
    </row>
    <row r="6602" spans="1:67">
      <c r="A6602" s="316" t="s">
        <v>27</v>
      </c>
      <c r="E6602" s="316"/>
      <c r="F6602" s="316"/>
      <c r="G6602" s="316"/>
      <c r="H6602" s="316"/>
      <c r="I6602" s="316" t="s">
        <v>658</v>
      </c>
      <c r="J6602" s="316" t="s">
        <v>346</v>
      </c>
      <c r="K6602" s="36"/>
      <c r="L6602" s="317"/>
      <c r="M6602" s="317"/>
      <c r="N6602" s="36"/>
      <c r="O6602" s="317"/>
      <c r="P6602" s="317"/>
      <c r="Q6602" s="36"/>
      <c r="R6602" s="317"/>
      <c r="S6602" s="317"/>
      <c r="BA6602" s="395">
        <v>1</v>
      </c>
      <c r="BB6602" s="396" t="s">
        <v>861</v>
      </c>
      <c r="BC6602">
        <f t="shared" si="566"/>
        <v>0</v>
      </c>
      <c r="BD6602" t="str">
        <f t="shared" si="567"/>
        <v>NAoMe_initial_final_who_ps</v>
      </c>
      <c r="BE6602" s="397" t="s">
        <v>862</v>
      </c>
      <c r="BF6602" t="str">
        <f t="shared" si="568"/>
        <v>WHO PS 0</v>
      </c>
      <c r="BG6602">
        <f t="shared" si="569"/>
        <v>0</v>
      </c>
      <c r="BH6602" s="398">
        <f t="shared" si="570"/>
        <v>0</v>
      </c>
      <c r="BO6602" s="33"/>
    </row>
    <row r="6603" spans="1:67">
      <c r="A6603" s="316" t="s">
        <v>27</v>
      </c>
      <c r="E6603" s="316"/>
      <c r="F6603" s="316"/>
      <c r="G6603" s="316"/>
      <c r="H6603" s="316"/>
      <c r="I6603" s="316" t="s">
        <v>658</v>
      </c>
      <c r="J6603" s="316" t="s">
        <v>347</v>
      </c>
      <c r="K6603" s="36"/>
      <c r="L6603" s="317"/>
      <c r="M6603" s="317"/>
      <c r="N6603" s="36"/>
      <c r="O6603" s="317"/>
      <c r="P6603" s="317"/>
      <c r="Q6603" s="36"/>
      <c r="R6603" s="317"/>
      <c r="S6603" s="317"/>
      <c r="BA6603" s="395">
        <v>1</v>
      </c>
      <c r="BB6603" s="396" t="s">
        <v>861</v>
      </c>
      <c r="BC6603">
        <f t="shared" si="566"/>
        <v>0</v>
      </c>
      <c r="BD6603" t="str">
        <f t="shared" si="567"/>
        <v>NAoMe_initial_final_who_ps</v>
      </c>
      <c r="BE6603" s="397" t="s">
        <v>862</v>
      </c>
      <c r="BF6603" t="str">
        <f t="shared" si="568"/>
        <v>WHO PS 1</v>
      </c>
      <c r="BG6603">
        <f t="shared" si="569"/>
        <v>0</v>
      </c>
      <c r="BH6603" s="398">
        <f t="shared" si="570"/>
        <v>0</v>
      </c>
      <c r="BO6603" s="33"/>
    </row>
    <row r="6604" spans="1:67">
      <c r="A6604" s="316" t="s">
        <v>27</v>
      </c>
      <c r="E6604" s="316"/>
      <c r="F6604" s="316"/>
      <c r="G6604" s="316"/>
      <c r="H6604" s="316"/>
      <c r="I6604" s="316" t="s">
        <v>658</v>
      </c>
      <c r="J6604" s="316" t="s">
        <v>348</v>
      </c>
      <c r="K6604" s="36"/>
      <c r="L6604" s="317"/>
      <c r="M6604" s="317"/>
      <c r="N6604" s="36"/>
      <c r="O6604" s="317"/>
      <c r="P6604" s="317"/>
      <c r="Q6604" s="36"/>
      <c r="R6604" s="317"/>
      <c r="S6604" s="317"/>
      <c r="BA6604" s="395">
        <v>1</v>
      </c>
      <c r="BB6604" s="396" t="s">
        <v>861</v>
      </c>
      <c r="BC6604">
        <f t="shared" si="566"/>
        <v>0</v>
      </c>
      <c r="BD6604" t="str">
        <f t="shared" si="567"/>
        <v>NAoMe_initial_final_who_ps</v>
      </c>
      <c r="BE6604" s="397" t="s">
        <v>862</v>
      </c>
      <c r="BF6604" t="str">
        <f t="shared" si="568"/>
        <v>WHO PS 2</v>
      </c>
      <c r="BG6604">
        <f t="shared" si="569"/>
        <v>0</v>
      </c>
      <c r="BH6604" s="398">
        <f t="shared" si="570"/>
        <v>0</v>
      </c>
      <c r="BO6604" s="33"/>
    </row>
    <row r="6605" spans="1:67">
      <c r="A6605" s="316" t="s">
        <v>27</v>
      </c>
      <c r="E6605" s="316"/>
      <c r="F6605" s="316"/>
      <c r="G6605" s="316"/>
      <c r="H6605" s="316"/>
      <c r="I6605" s="316" t="s">
        <v>658</v>
      </c>
      <c r="J6605" s="316" t="s">
        <v>349</v>
      </c>
      <c r="K6605" s="36"/>
      <c r="L6605" s="317"/>
      <c r="M6605" s="317"/>
      <c r="N6605" s="36"/>
      <c r="O6605" s="317"/>
      <c r="P6605" s="317"/>
      <c r="Q6605" s="36"/>
      <c r="R6605" s="317"/>
      <c r="S6605" s="317"/>
      <c r="BA6605" s="395">
        <v>1</v>
      </c>
      <c r="BB6605" s="396" t="s">
        <v>861</v>
      </c>
      <c r="BC6605">
        <f t="shared" si="566"/>
        <v>0</v>
      </c>
      <c r="BD6605" t="str">
        <f t="shared" si="567"/>
        <v>NAoMe_initial_final_who_ps</v>
      </c>
      <c r="BE6605" s="397" t="s">
        <v>862</v>
      </c>
      <c r="BF6605" t="str">
        <f t="shared" si="568"/>
        <v>WHO PS 3</v>
      </c>
      <c r="BG6605">
        <f t="shared" si="569"/>
        <v>0</v>
      </c>
      <c r="BH6605" s="398">
        <f t="shared" si="570"/>
        <v>0</v>
      </c>
      <c r="BO6605" s="33"/>
    </row>
    <row r="6606" spans="1:67">
      <c r="A6606" s="316" t="s">
        <v>27</v>
      </c>
      <c r="E6606" s="316"/>
      <c r="F6606" s="316"/>
      <c r="G6606" s="316"/>
      <c r="H6606" s="316"/>
      <c r="I6606" s="316" t="s">
        <v>658</v>
      </c>
      <c r="J6606" s="316" t="s">
        <v>350</v>
      </c>
      <c r="K6606" s="36"/>
      <c r="L6606" s="317"/>
      <c r="M6606" s="317"/>
      <c r="N6606" s="36"/>
      <c r="O6606" s="317"/>
      <c r="P6606" s="317"/>
      <c r="Q6606" s="36"/>
      <c r="R6606" s="317"/>
      <c r="S6606" s="317"/>
      <c r="BA6606" s="395">
        <v>1</v>
      </c>
      <c r="BB6606" s="396" t="s">
        <v>861</v>
      </c>
      <c r="BC6606">
        <f t="shared" si="566"/>
        <v>0</v>
      </c>
      <c r="BD6606" t="str">
        <f t="shared" si="567"/>
        <v>NAoMe_initial_final_who_ps</v>
      </c>
      <c r="BE6606" s="397" t="s">
        <v>862</v>
      </c>
      <c r="BF6606" t="str">
        <f t="shared" si="568"/>
        <v>WHO PS 4</v>
      </c>
      <c r="BG6606">
        <f t="shared" si="569"/>
        <v>0</v>
      </c>
      <c r="BH6606" s="398">
        <f t="shared" si="570"/>
        <v>0</v>
      </c>
      <c r="BO6606" s="33"/>
    </row>
    <row r="6607" spans="1:67">
      <c r="A6607" s="316" t="s">
        <v>27</v>
      </c>
      <c r="E6607" s="316"/>
      <c r="F6607" s="316"/>
      <c r="G6607" s="316"/>
      <c r="H6607" s="316"/>
      <c r="I6607" s="316" t="s">
        <v>658</v>
      </c>
      <c r="J6607" s="316" t="s">
        <v>346</v>
      </c>
      <c r="K6607" s="36"/>
      <c r="L6607" s="317"/>
      <c r="M6607" s="317"/>
      <c r="N6607" s="36"/>
      <c r="O6607" s="317"/>
      <c r="P6607" s="317"/>
      <c r="Q6607" s="36"/>
      <c r="R6607" s="317"/>
      <c r="S6607" s="317"/>
      <c r="BA6607" s="395">
        <v>1</v>
      </c>
      <c r="BB6607" s="396" t="s">
        <v>861</v>
      </c>
      <c r="BC6607">
        <f t="shared" si="566"/>
        <v>0</v>
      </c>
      <c r="BD6607" t="str">
        <f t="shared" si="567"/>
        <v>NAoMe_initial_final_who_ps</v>
      </c>
      <c r="BE6607" s="397" t="s">
        <v>862</v>
      </c>
      <c r="BF6607" t="str">
        <f t="shared" si="568"/>
        <v>WHO PS 0</v>
      </c>
      <c r="BG6607">
        <f t="shared" si="569"/>
        <v>0</v>
      </c>
      <c r="BH6607" s="398">
        <f t="shared" si="570"/>
        <v>0</v>
      </c>
      <c r="BO6607" s="33"/>
    </row>
    <row r="6608" spans="1:67">
      <c r="A6608" s="316" t="s">
        <v>27</v>
      </c>
      <c r="E6608" s="316"/>
      <c r="F6608" s="316"/>
      <c r="G6608" s="316"/>
      <c r="H6608" s="316"/>
      <c r="I6608" s="316" t="s">
        <v>658</v>
      </c>
      <c r="J6608" s="316" t="s">
        <v>347</v>
      </c>
      <c r="K6608" s="36"/>
      <c r="L6608" s="317"/>
      <c r="M6608" s="317"/>
      <c r="N6608" s="36"/>
      <c r="O6608" s="317"/>
      <c r="P6608" s="317"/>
      <c r="Q6608" s="36"/>
      <c r="R6608" s="317"/>
      <c r="S6608" s="317"/>
      <c r="BA6608" s="395">
        <v>1</v>
      </c>
      <c r="BB6608" s="396" t="s">
        <v>861</v>
      </c>
      <c r="BC6608">
        <f t="shared" si="566"/>
        <v>0</v>
      </c>
      <c r="BD6608" t="str">
        <f t="shared" si="567"/>
        <v>NAoMe_initial_final_who_ps</v>
      </c>
      <c r="BE6608" s="397" t="s">
        <v>862</v>
      </c>
      <c r="BF6608" t="str">
        <f t="shared" si="568"/>
        <v>WHO PS 1</v>
      </c>
      <c r="BG6608">
        <f t="shared" si="569"/>
        <v>0</v>
      </c>
      <c r="BH6608" s="398">
        <f t="shared" si="570"/>
        <v>0</v>
      </c>
      <c r="BO6608" s="33"/>
    </row>
    <row r="6609" spans="1:67">
      <c r="A6609" s="316" t="s">
        <v>27</v>
      </c>
      <c r="E6609" s="316"/>
      <c r="F6609" s="316"/>
      <c r="G6609" s="316"/>
      <c r="H6609" s="316"/>
      <c r="I6609" s="316" t="s">
        <v>658</v>
      </c>
      <c r="J6609" s="316" t="s">
        <v>348</v>
      </c>
      <c r="K6609" s="36"/>
      <c r="L6609" s="317"/>
      <c r="M6609" s="317"/>
      <c r="N6609" s="36"/>
      <c r="O6609" s="317"/>
      <c r="P6609" s="317"/>
      <c r="Q6609" s="36"/>
      <c r="R6609" s="317"/>
      <c r="S6609" s="317"/>
      <c r="BA6609" s="395">
        <v>1</v>
      </c>
      <c r="BB6609" s="396" t="s">
        <v>861</v>
      </c>
      <c r="BC6609">
        <f t="shared" si="566"/>
        <v>0</v>
      </c>
      <c r="BD6609" t="str">
        <f t="shared" si="567"/>
        <v>NAoMe_initial_final_who_ps</v>
      </c>
      <c r="BE6609" s="397" t="s">
        <v>862</v>
      </c>
      <c r="BF6609" t="str">
        <f t="shared" si="568"/>
        <v>WHO PS 2</v>
      </c>
      <c r="BG6609">
        <f t="shared" si="569"/>
        <v>0</v>
      </c>
      <c r="BH6609" s="398">
        <f t="shared" si="570"/>
        <v>0</v>
      </c>
      <c r="BO6609" s="33"/>
    </row>
    <row r="6610" spans="1:67">
      <c r="A6610" s="316" t="s">
        <v>27</v>
      </c>
      <c r="E6610" s="316"/>
      <c r="F6610" s="316"/>
      <c r="G6610" s="316"/>
      <c r="H6610" s="316"/>
      <c r="I6610" s="316" t="s">
        <v>658</v>
      </c>
      <c r="J6610" s="316" t="s">
        <v>349</v>
      </c>
      <c r="K6610" s="36"/>
      <c r="L6610" s="317"/>
      <c r="M6610" s="317"/>
      <c r="N6610" s="36"/>
      <c r="O6610" s="317"/>
      <c r="P6610" s="317"/>
      <c r="Q6610" s="36"/>
      <c r="R6610" s="317"/>
      <c r="S6610" s="317"/>
      <c r="BA6610" s="395">
        <v>1</v>
      </c>
      <c r="BB6610" s="396" t="s">
        <v>861</v>
      </c>
      <c r="BC6610">
        <f t="shared" si="566"/>
        <v>0</v>
      </c>
      <c r="BD6610" t="str">
        <f t="shared" si="567"/>
        <v>NAoMe_initial_final_who_ps</v>
      </c>
      <c r="BE6610" s="397" t="s">
        <v>862</v>
      </c>
      <c r="BF6610" t="str">
        <f t="shared" si="568"/>
        <v>WHO PS 3</v>
      </c>
      <c r="BG6610">
        <f t="shared" si="569"/>
        <v>0</v>
      </c>
      <c r="BH6610" s="398">
        <f t="shared" si="570"/>
        <v>0</v>
      </c>
      <c r="BO6610" s="33"/>
    </row>
    <row r="6611" spans="1:67">
      <c r="A6611" s="316" t="s">
        <v>27</v>
      </c>
      <c r="E6611" s="316"/>
      <c r="F6611" s="316"/>
      <c r="G6611" s="316"/>
      <c r="H6611" s="316"/>
      <c r="I6611" s="316" t="s">
        <v>658</v>
      </c>
      <c r="J6611" s="316" t="s">
        <v>350</v>
      </c>
      <c r="K6611" s="36"/>
      <c r="L6611" s="317"/>
      <c r="M6611" s="317"/>
      <c r="N6611" s="36"/>
      <c r="O6611" s="317"/>
      <c r="P6611" s="317"/>
      <c r="Q6611" s="36"/>
      <c r="R6611" s="317"/>
      <c r="S6611" s="317"/>
      <c r="BA6611" s="395">
        <v>1</v>
      </c>
      <c r="BB6611" s="396" t="s">
        <v>861</v>
      </c>
      <c r="BC6611">
        <f t="shared" si="566"/>
        <v>0</v>
      </c>
      <c r="BD6611" t="str">
        <f t="shared" si="567"/>
        <v>NAoMe_initial_final_who_ps</v>
      </c>
      <c r="BE6611" s="397" t="s">
        <v>862</v>
      </c>
      <c r="BF6611" t="str">
        <f t="shared" si="568"/>
        <v>WHO PS 4</v>
      </c>
      <c r="BG6611">
        <f t="shared" si="569"/>
        <v>0</v>
      </c>
      <c r="BH6611" s="398">
        <f t="shared" si="570"/>
        <v>0</v>
      </c>
      <c r="BO6611" s="33"/>
    </row>
    <row r="6612" spans="1:67">
      <c r="A6612" s="316" t="s">
        <v>27</v>
      </c>
      <c r="E6612" s="316"/>
      <c r="F6612" s="316"/>
      <c r="G6612" s="316"/>
      <c r="H6612" s="316"/>
      <c r="I6612" s="316" t="s">
        <v>658</v>
      </c>
      <c r="J6612" s="316" t="s">
        <v>346</v>
      </c>
      <c r="K6612" s="36"/>
      <c r="L6612" s="317"/>
      <c r="M6612" s="317"/>
      <c r="N6612" s="36"/>
      <c r="O6612" s="317"/>
      <c r="P6612" s="317"/>
      <c r="Q6612" s="36"/>
      <c r="R6612" s="317"/>
      <c r="S6612" s="317"/>
      <c r="BA6612" s="395">
        <v>1</v>
      </c>
      <c r="BB6612" s="396" t="s">
        <v>861</v>
      </c>
      <c r="BC6612">
        <f t="shared" si="566"/>
        <v>0</v>
      </c>
      <c r="BD6612" t="str">
        <f t="shared" si="567"/>
        <v>NAoMe_initial_final_who_ps</v>
      </c>
      <c r="BE6612" s="397" t="s">
        <v>862</v>
      </c>
      <c r="BF6612" t="str">
        <f t="shared" si="568"/>
        <v>WHO PS 0</v>
      </c>
      <c r="BG6612">
        <f t="shared" si="569"/>
        <v>0</v>
      </c>
      <c r="BH6612" s="398">
        <f t="shared" si="570"/>
        <v>0</v>
      </c>
      <c r="BO6612" s="33"/>
    </row>
    <row r="6613" spans="1:67">
      <c r="A6613" s="316" t="s">
        <v>27</v>
      </c>
      <c r="E6613" s="316"/>
      <c r="F6613" s="316"/>
      <c r="G6613" s="316"/>
      <c r="H6613" s="316"/>
      <c r="I6613" s="316" t="s">
        <v>658</v>
      </c>
      <c r="J6613" s="316" t="s">
        <v>347</v>
      </c>
      <c r="K6613" s="36"/>
      <c r="L6613" s="317"/>
      <c r="M6613" s="317"/>
      <c r="N6613" s="36"/>
      <c r="O6613" s="317"/>
      <c r="P6613" s="317"/>
      <c r="Q6613" s="36"/>
      <c r="R6613" s="317"/>
      <c r="S6613" s="317"/>
      <c r="BA6613" s="395">
        <v>1</v>
      </c>
      <c r="BB6613" s="396" t="s">
        <v>861</v>
      </c>
      <c r="BC6613">
        <f t="shared" si="566"/>
        <v>0</v>
      </c>
      <c r="BD6613" t="str">
        <f t="shared" si="567"/>
        <v>NAoMe_initial_final_who_ps</v>
      </c>
      <c r="BE6613" s="397" t="s">
        <v>862</v>
      </c>
      <c r="BF6613" t="str">
        <f t="shared" si="568"/>
        <v>WHO PS 1</v>
      </c>
      <c r="BG6613">
        <f t="shared" si="569"/>
        <v>0</v>
      </c>
      <c r="BH6613" s="398">
        <f t="shared" si="570"/>
        <v>0</v>
      </c>
      <c r="BO6613" s="33"/>
    </row>
    <row r="6614" spans="1:67">
      <c r="A6614" s="316" t="s">
        <v>27</v>
      </c>
      <c r="E6614" s="316"/>
      <c r="F6614" s="316"/>
      <c r="G6614" s="316"/>
      <c r="H6614" s="316"/>
      <c r="I6614" s="316" t="s">
        <v>658</v>
      </c>
      <c r="J6614" s="316" t="s">
        <v>348</v>
      </c>
      <c r="K6614" s="36"/>
      <c r="L6614" s="317"/>
      <c r="M6614" s="317"/>
      <c r="N6614" s="36"/>
      <c r="O6614" s="317"/>
      <c r="P6614" s="317"/>
      <c r="Q6614" s="36"/>
      <c r="R6614" s="317"/>
      <c r="S6614" s="317"/>
      <c r="BA6614" s="395">
        <v>1</v>
      </c>
      <c r="BB6614" s="396" t="s">
        <v>861</v>
      </c>
      <c r="BC6614">
        <f t="shared" si="566"/>
        <v>0</v>
      </c>
      <c r="BD6614" t="str">
        <f t="shared" si="567"/>
        <v>NAoMe_initial_final_who_ps</v>
      </c>
      <c r="BE6614" s="397" t="s">
        <v>862</v>
      </c>
      <c r="BF6614" t="str">
        <f t="shared" si="568"/>
        <v>WHO PS 2</v>
      </c>
      <c r="BG6614">
        <f t="shared" si="569"/>
        <v>0</v>
      </c>
      <c r="BH6614" s="398">
        <f t="shared" si="570"/>
        <v>0</v>
      </c>
      <c r="BO6614" s="33"/>
    </row>
    <row r="6615" spans="1:67">
      <c r="A6615" s="316" t="s">
        <v>27</v>
      </c>
      <c r="E6615" s="316"/>
      <c r="F6615" s="316"/>
      <c r="G6615" s="316"/>
      <c r="H6615" s="316"/>
      <c r="I6615" s="316" t="s">
        <v>658</v>
      </c>
      <c r="J6615" s="316" t="s">
        <v>349</v>
      </c>
      <c r="K6615" s="36"/>
      <c r="L6615" s="317"/>
      <c r="M6615" s="317"/>
      <c r="N6615" s="36"/>
      <c r="O6615" s="317"/>
      <c r="P6615" s="317"/>
      <c r="Q6615" s="36"/>
      <c r="R6615" s="317"/>
      <c r="S6615" s="317"/>
      <c r="BA6615" s="395">
        <v>1</v>
      </c>
      <c r="BB6615" s="396" t="s">
        <v>861</v>
      </c>
      <c r="BC6615">
        <f t="shared" si="566"/>
        <v>0</v>
      </c>
      <c r="BD6615" t="str">
        <f t="shared" si="567"/>
        <v>NAoMe_initial_final_who_ps</v>
      </c>
      <c r="BE6615" s="397" t="s">
        <v>862</v>
      </c>
      <c r="BF6615" t="str">
        <f t="shared" si="568"/>
        <v>WHO PS 3</v>
      </c>
      <c r="BG6615">
        <f t="shared" si="569"/>
        <v>0</v>
      </c>
      <c r="BH6615" s="398">
        <f t="shared" si="570"/>
        <v>0</v>
      </c>
      <c r="BO6615" s="33"/>
    </row>
    <row r="6616" spans="1:67">
      <c r="A6616" s="316" t="s">
        <v>27</v>
      </c>
      <c r="E6616" s="316"/>
      <c r="F6616" s="316"/>
      <c r="G6616" s="316"/>
      <c r="H6616" s="316"/>
      <c r="I6616" s="316" t="s">
        <v>658</v>
      </c>
      <c r="J6616" s="316" t="s">
        <v>350</v>
      </c>
      <c r="K6616" s="36"/>
      <c r="L6616" s="317"/>
      <c r="M6616" s="317"/>
      <c r="N6616" s="36"/>
      <c r="O6616" s="317"/>
      <c r="P6616" s="317"/>
      <c r="Q6616" s="36"/>
      <c r="R6616" s="317"/>
      <c r="S6616" s="317"/>
      <c r="BA6616" s="395">
        <v>1</v>
      </c>
      <c r="BB6616" s="396" t="s">
        <v>861</v>
      </c>
      <c r="BC6616">
        <f t="shared" si="566"/>
        <v>0</v>
      </c>
      <c r="BD6616" t="str">
        <f t="shared" si="567"/>
        <v>NAoMe_initial_final_who_ps</v>
      </c>
      <c r="BE6616" s="397" t="s">
        <v>862</v>
      </c>
      <c r="BF6616" t="str">
        <f t="shared" si="568"/>
        <v>WHO PS 4</v>
      </c>
      <c r="BG6616">
        <f t="shared" si="569"/>
        <v>0</v>
      </c>
      <c r="BH6616" s="398">
        <f t="shared" si="570"/>
        <v>0</v>
      </c>
      <c r="BO6616" s="33"/>
    </row>
    <row r="6617" spans="1:67">
      <c r="A6617" s="316" t="s">
        <v>27</v>
      </c>
      <c r="E6617" s="316"/>
      <c r="F6617" s="316"/>
      <c r="G6617" s="316"/>
      <c r="H6617" s="316"/>
      <c r="I6617" s="316" t="s">
        <v>658</v>
      </c>
      <c r="J6617" s="316" t="s">
        <v>346</v>
      </c>
      <c r="K6617" s="36"/>
      <c r="L6617" s="317"/>
      <c r="M6617" s="317"/>
      <c r="N6617" s="36"/>
      <c r="O6617" s="317"/>
      <c r="P6617" s="317"/>
      <c r="Q6617" s="36"/>
      <c r="R6617" s="317"/>
      <c r="S6617" s="317"/>
      <c r="BA6617" s="395">
        <v>1</v>
      </c>
      <c r="BB6617" s="396" t="s">
        <v>861</v>
      </c>
      <c r="BC6617">
        <f t="shared" si="566"/>
        <v>0</v>
      </c>
      <c r="BD6617" t="str">
        <f t="shared" si="567"/>
        <v>NAoMe_initial_final_who_ps</v>
      </c>
      <c r="BE6617" s="397" t="s">
        <v>862</v>
      </c>
      <c r="BF6617" t="str">
        <f t="shared" si="568"/>
        <v>WHO PS 0</v>
      </c>
      <c r="BG6617">
        <f t="shared" si="569"/>
        <v>0</v>
      </c>
      <c r="BH6617" s="398">
        <f t="shared" si="570"/>
        <v>0</v>
      </c>
      <c r="BO6617" s="33"/>
    </row>
    <row r="6618" spans="1:67">
      <c r="A6618" s="316" t="s">
        <v>27</v>
      </c>
      <c r="E6618" s="316"/>
      <c r="F6618" s="318"/>
      <c r="G6618" s="318"/>
      <c r="H6618" s="318"/>
      <c r="I6618" s="316" t="s">
        <v>658</v>
      </c>
      <c r="J6618" s="316" t="s">
        <v>347</v>
      </c>
      <c r="K6618" s="36"/>
      <c r="L6618" s="317"/>
      <c r="M6618" s="317"/>
      <c r="N6618" s="36"/>
      <c r="O6618" s="317"/>
      <c r="P6618" s="317"/>
      <c r="Q6618" s="36"/>
      <c r="R6618" s="317"/>
      <c r="S6618" s="317"/>
      <c r="BA6618" s="395">
        <v>1</v>
      </c>
      <c r="BB6618" s="396" t="s">
        <v>861</v>
      </c>
      <c r="BC6618">
        <f t="shared" si="566"/>
        <v>0</v>
      </c>
      <c r="BD6618" t="str">
        <f t="shared" si="567"/>
        <v>NAoMe_initial_final_who_ps</v>
      </c>
      <c r="BE6618" s="397" t="s">
        <v>862</v>
      </c>
      <c r="BF6618" t="str">
        <f t="shared" si="568"/>
        <v>WHO PS 1</v>
      </c>
      <c r="BG6618">
        <f t="shared" si="569"/>
        <v>0</v>
      </c>
      <c r="BH6618" s="398">
        <f t="shared" si="570"/>
        <v>0</v>
      </c>
      <c r="BO6618" s="33"/>
    </row>
    <row r="6619" spans="1:67">
      <c r="A6619" s="316" t="s">
        <v>27</v>
      </c>
      <c r="E6619" s="316"/>
      <c r="F6619" s="316"/>
      <c r="G6619" s="316"/>
      <c r="H6619" s="316"/>
      <c r="I6619" s="316" t="s">
        <v>658</v>
      </c>
      <c r="J6619" s="316" t="s">
        <v>348</v>
      </c>
      <c r="K6619" s="36"/>
      <c r="L6619" s="317"/>
      <c r="M6619" s="317"/>
      <c r="N6619" s="36"/>
      <c r="O6619" s="317"/>
      <c r="P6619" s="317"/>
      <c r="Q6619" s="36"/>
      <c r="R6619" s="317"/>
      <c r="S6619" s="317"/>
      <c r="BA6619" s="395">
        <v>1</v>
      </c>
      <c r="BB6619" s="396" t="s">
        <v>861</v>
      </c>
      <c r="BC6619">
        <f t="shared" si="566"/>
        <v>0</v>
      </c>
      <c r="BD6619" t="str">
        <f t="shared" si="567"/>
        <v>NAoMe_initial_final_who_ps</v>
      </c>
      <c r="BE6619" s="397" t="s">
        <v>862</v>
      </c>
      <c r="BF6619" t="str">
        <f t="shared" si="568"/>
        <v>WHO PS 2</v>
      </c>
      <c r="BG6619">
        <f t="shared" si="569"/>
        <v>0</v>
      </c>
      <c r="BH6619" s="398">
        <f t="shared" si="570"/>
        <v>0</v>
      </c>
      <c r="BO6619" s="33"/>
    </row>
    <row r="6620" spans="1:67">
      <c r="A6620" s="316" t="s">
        <v>27</v>
      </c>
      <c r="E6620" s="316"/>
      <c r="F6620" s="316"/>
      <c r="G6620" s="316"/>
      <c r="H6620" s="316"/>
      <c r="I6620" s="316" t="s">
        <v>658</v>
      </c>
      <c r="J6620" s="316" t="s">
        <v>349</v>
      </c>
      <c r="K6620" s="36"/>
      <c r="L6620" s="317"/>
      <c r="M6620" s="317"/>
      <c r="N6620" s="36"/>
      <c r="O6620" s="317"/>
      <c r="P6620" s="317"/>
      <c r="Q6620" s="36"/>
      <c r="R6620" s="317"/>
      <c r="S6620" s="317"/>
      <c r="BA6620" s="395">
        <v>1</v>
      </c>
      <c r="BB6620" s="396" t="s">
        <v>861</v>
      </c>
      <c r="BC6620">
        <f t="shared" si="566"/>
        <v>0</v>
      </c>
      <c r="BD6620" t="str">
        <f t="shared" si="567"/>
        <v>NAoMe_initial_final_who_ps</v>
      </c>
      <c r="BE6620" s="397" t="s">
        <v>862</v>
      </c>
      <c r="BF6620" t="str">
        <f t="shared" si="568"/>
        <v>WHO PS 3</v>
      </c>
      <c r="BG6620">
        <f t="shared" si="569"/>
        <v>0</v>
      </c>
      <c r="BH6620" s="398">
        <f t="shared" si="570"/>
        <v>0</v>
      </c>
      <c r="BO6620" s="33"/>
    </row>
    <row r="6621" spans="1:67">
      <c r="A6621" s="316" t="s">
        <v>27</v>
      </c>
      <c r="E6621" s="316"/>
      <c r="F6621" s="316"/>
      <c r="G6621" s="316"/>
      <c r="H6621" s="316"/>
      <c r="I6621" s="316" t="s">
        <v>658</v>
      </c>
      <c r="J6621" s="316" t="s">
        <v>350</v>
      </c>
      <c r="K6621" s="36"/>
      <c r="L6621" s="317"/>
      <c r="M6621" s="317"/>
      <c r="N6621" s="36"/>
      <c r="O6621" s="317"/>
      <c r="P6621" s="317"/>
      <c r="Q6621" s="36"/>
      <c r="R6621" s="317"/>
      <c r="S6621" s="317"/>
      <c r="BA6621" s="395">
        <v>1</v>
      </c>
      <c r="BB6621" s="396" t="s">
        <v>861</v>
      </c>
      <c r="BC6621">
        <f t="shared" si="566"/>
        <v>0</v>
      </c>
      <c r="BD6621" t="str">
        <f t="shared" si="567"/>
        <v>NAoMe_initial_final_who_ps</v>
      </c>
      <c r="BE6621" s="397" t="s">
        <v>862</v>
      </c>
      <c r="BF6621" t="str">
        <f t="shared" si="568"/>
        <v>WHO PS 4</v>
      </c>
      <c r="BG6621">
        <f t="shared" si="569"/>
        <v>0</v>
      </c>
      <c r="BH6621" s="398">
        <f t="shared" si="570"/>
        <v>0</v>
      </c>
      <c r="BO6621" s="33"/>
    </row>
    <row r="6622" spans="1:67">
      <c r="A6622" s="316" t="s">
        <v>27</v>
      </c>
      <c r="E6622" s="316"/>
      <c r="F6622" s="316"/>
      <c r="G6622" s="316"/>
      <c r="H6622" s="316"/>
      <c r="I6622" s="316" t="s">
        <v>658</v>
      </c>
      <c r="J6622" s="316" t="s">
        <v>346</v>
      </c>
      <c r="K6622" s="36"/>
      <c r="L6622" s="317"/>
      <c r="M6622" s="317"/>
      <c r="N6622" s="36"/>
      <c r="O6622" s="317"/>
      <c r="P6622" s="317"/>
      <c r="Q6622" s="36"/>
      <c r="R6622" s="317"/>
      <c r="S6622" s="317"/>
      <c r="BA6622" s="395">
        <v>1</v>
      </c>
      <c r="BB6622" s="396" t="s">
        <v>861</v>
      </c>
      <c r="BC6622">
        <f t="shared" si="566"/>
        <v>0</v>
      </c>
      <c r="BD6622" t="str">
        <f t="shared" si="567"/>
        <v>NAoMe_initial_final_who_ps</v>
      </c>
      <c r="BE6622" s="397" t="s">
        <v>862</v>
      </c>
      <c r="BF6622" t="str">
        <f t="shared" si="568"/>
        <v>WHO PS 0</v>
      </c>
      <c r="BG6622">
        <f t="shared" si="569"/>
        <v>0</v>
      </c>
      <c r="BH6622" s="398">
        <f t="shared" si="570"/>
        <v>0</v>
      </c>
      <c r="BO6622" s="33"/>
    </row>
    <row r="6623" spans="1:67">
      <c r="A6623" s="316" t="s">
        <v>27</v>
      </c>
      <c r="E6623" s="316"/>
      <c r="F6623" s="316"/>
      <c r="G6623" s="316"/>
      <c r="H6623" s="316"/>
      <c r="I6623" s="316" t="s">
        <v>658</v>
      </c>
      <c r="J6623" s="316" t="s">
        <v>347</v>
      </c>
      <c r="K6623" s="36"/>
      <c r="L6623" s="317"/>
      <c r="M6623" s="317"/>
      <c r="N6623" s="36"/>
      <c r="O6623" s="317"/>
      <c r="P6623" s="317"/>
      <c r="Q6623" s="36"/>
      <c r="R6623" s="317"/>
      <c r="S6623" s="317"/>
      <c r="BA6623" s="395">
        <v>1</v>
      </c>
      <c r="BB6623" s="396" t="s">
        <v>861</v>
      </c>
      <c r="BC6623">
        <f t="shared" si="566"/>
        <v>0</v>
      </c>
      <c r="BD6623" t="str">
        <f t="shared" si="567"/>
        <v>NAoMe_initial_final_who_ps</v>
      </c>
      <c r="BE6623" s="397" t="s">
        <v>862</v>
      </c>
      <c r="BF6623" t="str">
        <f t="shared" si="568"/>
        <v>WHO PS 1</v>
      </c>
      <c r="BG6623">
        <f t="shared" si="569"/>
        <v>0</v>
      </c>
      <c r="BH6623" s="398">
        <f t="shared" si="570"/>
        <v>0</v>
      </c>
      <c r="BO6623" s="33"/>
    </row>
    <row r="6624" spans="1:67">
      <c r="A6624" s="316" t="s">
        <v>27</v>
      </c>
      <c r="E6624" s="316"/>
      <c r="F6624" s="316"/>
      <c r="G6624" s="316"/>
      <c r="H6624" s="316"/>
      <c r="I6624" s="316" t="s">
        <v>658</v>
      </c>
      <c r="J6624" s="316" t="s">
        <v>348</v>
      </c>
      <c r="K6624" s="36"/>
      <c r="L6624" s="317"/>
      <c r="M6624" s="317"/>
      <c r="N6624" s="36"/>
      <c r="O6624" s="317"/>
      <c r="P6624" s="317"/>
      <c r="Q6624" s="36"/>
      <c r="R6624" s="317"/>
      <c r="S6624" s="317"/>
      <c r="BA6624" s="395">
        <v>1</v>
      </c>
      <c r="BB6624" s="396" t="s">
        <v>861</v>
      </c>
      <c r="BC6624">
        <f t="shared" si="566"/>
        <v>0</v>
      </c>
      <c r="BD6624" t="str">
        <f t="shared" si="567"/>
        <v>NAoMe_initial_final_who_ps</v>
      </c>
      <c r="BE6624" s="397" t="s">
        <v>862</v>
      </c>
      <c r="BF6624" t="str">
        <f t="shared" si="568"/>
        <v>WHO PS 2</v>
      </c>
      <c r="BG6624">
        <f t="shared" si="569"/>
        <v>0</v>
      </c>
      <c r="BH6624" s="398">
        <f t="shared" si="570"/>
        <v>0</v>
      </c>
      <c r="BO6624" s="33"/>
    </row>
    <row r="6625" spans="1:67">
      <c r="A6625" s="316" t="s">
        <v>27</v>
      </c>
      <c r="E6625" s="316"/>
      <c r="F6625" s="316"/>
      <c r="G6625" s="316"/>
      <c r="H6625" s="316"/>
      <c r="I6625" s="316" t="s">
        <v>658</v>
      </c>
      <c r="J6625" s="316" t="s">
        <v>349</v>
      </c>
      <c r="K6625" s="36"/>
      <c r="L6625" s="317"/>
      <c r="M6625" s="317"/>
      <c r="N6625" s="36"/>
      <c r="O6625" s="317"/>
      <c r="P6625" s="317"/>
      <c r="Q6625" s="36"/>
      <c r="R6625" s="317"/>
      <c r="S6625" s="317"/>
      <c r="BA6625" s="395">
        <v>1</v>
      </c>
      <c r="BB6625" s="396" t="s">
        <v>861</v>
      </c>
      <c r="BC6625">
        <f t="shared" si="566"/>
        <v>0</v>
      </c>
      <c r="BD6625" t="str">
        <f t="shared" si="567"/>
        <v>NAoMe_initial_final_who_ps</v>
      </c>
      <c r="BE6625" s="397" t="s">
        <v>862</v>
      </c>
      <c r="BF6625" t="str">
        <f t="shared" si="568"/>
        <v>WHO PS 3</v>
      </c>
      <c r="BG6625">
        <f t="shared" si="569"/>
        <v>0</v>
      </c>
      <c r="BH6625" s="398">
        <f t="shared" si="570"/>
        <v>0</v>
      </c>
      <c r="BO6625" s="33"/>
    </row>
    <row r="6626" spans="1:67">
      <c r="A6626" s="316" t="s">
        <v>27</v>
      </c>
      <c r="E6626" s="316"/>
      <c r="F6626" s="316"/>
      <c r="G6626" s="316"/>
      <c r="H6626" s="316"/>
      <c r="I6626" s="316" t="s">
        <v>658</v>
      </c>
      <c r="J6626" s="316" t="s">
        <v>350</v>
      </c>
      <c r="K6626" s="36"/>
      <c r="L6626" s="317"/>
      <c r="M6626" s="317"/>
      <c r="N6626" s="36"/>
      <c r="O6626" s="317"/>
      <c r="P6626" s="317"/>
      <c r="Q6626" s="36"/>
      <c r="R6626" s="317"/>
      <c r="S6626" s="317"/>
      <c r="BA6626" s="395">
        <v>1</v>
      </c>
      <c r="BB6626" s="396" t="s">
        <v>861</v>
      </c>
      <c r="BC6626">
        <f t="shared" si="566"/>
        <v>0</v>
      </c>
      <c r="BD6626" t="str">
        <f t="shared" si="567"/>
        <v>NAoMe_initial_final_who_ps</v>
      </c>
      <c r="BE6626" s="397" t="s">
        <v>862</v>
      </c>
      <c r="BF6626" t="str">
        <f t="shared" si="568"/>
        <v>WHO PS 4</v>
      </c>
      <c r="BG6626">
        <f t="shared" si="569"/>
        <v>0</v>
      </c>
      <c r="BH6626" s="398">
        <f t="shared" si="570"/>
        <v>0</v>
      </c>
      <c r="BO6626" s="33"/>
    </row>
    <row r="6627" spans="1:67">
      <c r="A6627" s="316" t="s">
        <v>27</v>
      </c>
      <c r="E6627" s="316"/>
      <c r="F6627" s="316"/>
      <c r="G6627" s="316"/>
      <c r="H6627" s="316"/>
      <c r="I6627" s="316" t="s">
        <v>658</v>
      </c>
      <c r="J6627" s="316" t="s">
        <v>346</v>
      </c>
      <c r="K6627" s="36"/>
      <c r="L6627" s="317"/>
      <c r="M6627" s="317"/>
      <c r="N6627" s="36"/>
      <c r="O6627" s="317"/>
      <c r="P6627" s="317"/>
      <c r="Q6627" s="36"/>
      <c r="R6627" s="317"/>
      <c r="S6627" s="317"/>
      <c r="BA6627" s="395">
        <v>1</v>
      </c>
      <c r="BB6627" s="396" t="s">
        <v>861</v>
      </c>
      <c r="BC6627">
        <f t="shared" si="566"/>
        <v>0</v>
      </c>
      <c r="BD6627" t="str">
        <f t="shared" si="567"/>
        <v>NAoMe_initial_final_who_ps</v>
      </c>
      <c r="BE6627" s="397" t="s">
        <v>862</v>
      </c>
      <c r="BF6627" t="str">
        <f t="shared" si="568"/>
        <v>WHO PS 0</v>
      </c>
      <c r="BG6627">
        <f t="shared" si="569"/>
        <v>0</v>
      </c>
      <c r="BH6627" s="398">
        <f t="shared" si="570"/>
        <v>0</v>
      </c>
      <c r="BO6627" s="33"/>
    </row>
    <row r="6628" spans="1:67">
      <c r="A6628" s="316" t="s">
        <v>27</v>
      </c>
      <c r="E6628" s="316"/>
      <c r="F6628" s="316"/>
      <c r="G6628" s="316"/>
      <c r="H6628" s="316"/>
      <c r="I6628" s="316" t="s">
        <v>658</v>
      </c>
      <c r="J6628" s="316" t="s">
        <v>347</v>
      </c>
      <c r="K6628" s="36"/>
      <c r="L6628" s="317"/>
      <c r="M6628" s="317"/>
      <c r="N6628" s="36"/>
      <c r="O6628" s="317"/>
      <c r="P6628" s="317"/>
      <c r="Q6628" s="36"/>
      <c r="R6628" s="317"/>
      <c r="S6628" s="317"/>
      <c r="BA6628" s="395">
        <v>1</v>
      </c>
      <c r="BB6628" s="396" t="s">
        <v>861</v>
      </c>
      <c r="BC6628">
        <f t="shared" si="566"/>
        <v>0</v>
      </c>
      <c r="BD6628" t="str">
        <f t="shared" si="567"/>
        <v>NAoMe_initial_final_who_ps</v>
      </c>
      <c r="BE6628" s="397" t="s">
        <v>862</v>
      </c>
      <c r="BF6628" t="str">
        <f t="shared" si="568"/>
        <v>WHO PS 1</v>
      </c>
      <c r="BG6628">
        <f t="shared" si="569"/>
        <v>0</v>
      </c>
      <c r="BH6628" s="398">
        <f t="shared" si="570"/>
        <v>0</v>
      </c>
      <c r="BO6628" s="33"/>
    </row>
    <row r="6629" spans="1:67">
      <c r="A6629" s="316" t="s">
        <v>27</v>
      </c>
      <c r="E6629" s="316"/>
      <c r="F6629" s="316"/>
      <c r="G6629" s="316"/>
      <c r="H6629" s="316"/>
      <c r="I6629" s="316" t="s">
        <v>658</v>
      </c>
      <c r="J6629" s="316" t="s">
        <v>348</v>
      </c>
      <c r="K6629" s="36"/>
      <c r="L6629" s="317"/>
      <c r="M6629" s="317"/>
      <c r="N6629" s="36"/>
      <c r="O6629" s="317"/>
      <c r="P6629" s="317"/>
      <c r="Q6629" s="36"/>
      <c r="R6629" s="317"/>
      <c r="S6629" s="317"/>
      <c r="BA6629" s="395">
        <v>1</v>
      </c>
      <c r="BB6629" s="396" t="s">
        <v>861</v>
      </c>
      <c r="BC6629">
        <f t="shared" si="566"/>
        <v>0</v>
      </c>
      <c r="BD6629" t="str">
        <f t="shared" si="567"/>
        <v>NAoMe_initial_final_who_ps</v>
      </c>
      <c r="BE6629" s="397" t="s">
        <v>862</v>
      </c>
      <c r="BF6629" t="str">
        <f t="shared" si="568"/>
        <v>WHO PS 2</v>
      </c>
      <c r="BG6629">
        <f t="shared" si="569"/>
        <v>0</v>
      </c>
      <c r="BH6629" s="398">
        <f t="shared" si="570"/>
        <v>0</v>
      </c>
      <c r="BO6629" s="33"/>
    </row>
    <row r="6630" spans="1:67">
      <c r="A6630" s="316" t="s">
        <v>27</v>
      </c>
      <c r="E6630" s="316"/>
      <c r="F6630" s="316"/>
      <c r="G6630" s="316"/>
      <c r="H6630" s="316"/>
      <c r="I6630" s="316" t="s">
        <v>658</v>
      </c>
      <c r="J6630" s="316" t="s">
        <v>349</v>
      </c>
      <c r="K6630" s="36"/>
      <c r="L6630" s="317"/>
      <c r="M6630" s="317"/>
      <c r="N6630" s="36"/>
      <c r="O6630" s="317"/>
      <c r="P6630" s="317"/>
      <c r="Q6630" s="36"/>
      <c r="R6630" s="317"/>
      <c r="S6630" s="317"/>
      <c r="BA6630" s="395">
        <v>1</v>
      </c>
      <c r="BB6630" s="396" t="s">
        <v>861</v>
      </c>
      <c r="BC6630">
        <f t="shared" si="566"/>
        <v>0</v>
      </c>
      <c r="BD6630" t="str">
        <f t="shared" si="567"/>
        <v>NAoMe_initial_final_who_ps</v>
      </c>
      <c r="BE6630" s="397" t="s">
        <v>862</v>
      </c>
      <c r="BF6630" t="str">
        <f t="shared" si="568"/>
        <v>WHO PS 3</v>
      </c>
      <c r="BG6630">
        <f t="shared" si="569"/>
        <v>0</v>
      </c>
      <c r="BH6630" s="398">
        <f t="shared" si="570"/>
        <v>0</v>
      </c>
      <c r="BO6630" s="33"/>
    </row>
    <row r="6631" spans="1:67">
      <c r="A6631" s="316" t="s">
        <v>27</v>
      </c>
      <c r="E6631" s="316"/>
      <c r="F6631" s="316"/>
      <c r="G6631" s="316"/>
      <c r="H6631" s="316"/>
      <c r="I6631" s="316" t="s">
        <v>658</v>
      </c>
      <c r="J6631" s="316" t="s">
        <v>350</v>
      </c>
      <c r="K6631" s="36"/>
      <c r="L6631" s="317"/>
      <c r="M6631" s="317"/>
      <c r="N6631" s="36"/>
      <c r="O6631" s="317"/>
      <c r="P6631" s="317"/>
      <c r="Q6631" s="36"/>
      <c r="R6631" s="317"/>
      <c r="S6631" s="317"/>
      <c r="BA6631" s="395">
        <v>1</v>
      </c>
      <c r="BB6631" s="396" t="s">
        <v>861</v>
      </c>
      <c r="BC6631">
        <f t="shared" si="566"/>
        <v>0</v>
      </c>
      <c r="BD6631" t="str">
        <f t="shared" si="567"/>
        <v>NAoMe_initial_final_who_ps</v>
      </c>
      <c r="BE6631" s="397" t="s">
        <v>862</v>
      </c>
      <c r="BF6631" t="str">
        <f t="shared" si="568"/>
        <v>WHO PS 4</v>
      </c>
      <c r="BG6631">
        <f t="shared" si="569"/>
        <v>0</v>
      </c>
      <c r="BH6631" s="398">
        <f t="shared" si="570"/>
        <v>0</v>
      </c>
      <c r="BO6631" s="33"/>
    </row>
    <row r="6632" spans="1:67">
      <c r="A6632" s="316" t="s">
        <v>27</v>
      </c>
      <c r="E6632" s="316"/>
      <c r="F6632" s="316"/>
      <c r="G6632" s="316"/>
      <c r="H6632" s="316"/>
      <c r="I6632" s="316" t="s">
        <v>658</v>
      </c>
      <c r="J6632" s="316" t="s">
        <v>346</v>
      </c>
      <c r="K6632" s="36"/>
      <c r="L6632" s="317"/>
      <c r="M6632" s="317"/>
      <c r="N6632" s="36"/>
      <c r="O6632" s="317"/>
      <c r="P6632" s="317"/>
      <c r="Q6632" s="36"/>
      <c r="R6632" s="317"/>
      <c r="S6632" s="317"/>
      <c r="BA6632" s="395">
        <v>1</v>
      </c>
      <c r="BB6632" s="396" t="s">
        <v>861</v>
      </c>
      <c r="BC6632">
        <f t="shared" si="566"/>
        <v>0</v>
      </c>
      <c r="BD6632" t="str">
        <f t="shared" si="567"/>
        <v>NAoMe_initial_final_who_ps</v>
      </c>
      <c r="BE6632" s="397" t="s">
        <v>862</v>
      </c>
      <c r="BF6632" t="str">
        <f t="shared" si="568"/>
        <v>WHO PS 0</v>
      </c>
      <c r="BG6632">
        <f t="shared" si="569"/>
        <v>0</v>
      </c>
      <c r="BH6632" s="398">
        <f t="shared" si="570"/>
        <v>0</v>
      </c>
      <c r="BO6632" s="33"/>
    </row>
    <row r="6633" spans="1:67">
      <c r="A6633" s="316" t="s">
        <v>27</v>
      </c>
      <c r="E6633" s="316"/>
      <c r="F6633" s="316"/>
      <c r="G6633" s="316"/>
      <c r="H6633" s="316"/>
      <c r="I6633" s="316" t="s">
        <v>658</v>
      </c>
      <c r="J6633" s="316" t="s">
        <v>347</v>
      </c>
      <c r="K6633" s="36"/>
      <c r="L6633" s="317"/>
      <c r="M6633" s="317"/>
      <c r="N6633" s="36"/>
      <c r="O6633" s="317"/>
      <c r="P6633" s="317"/>
      <c r="Q6633" s="36"/>
      <c r="R6633" s="317"/>
      <c r="S6633" s="317"/>
      <c r="BA6633" s="395">
        <v>1</v>
      </c>
      <c r="BB6633" s="396" t="s">
        <v>861</v>
      </c>
      <c r="BC6633">
        <f t="shared" si="566"/>
        <v>0</v>
      </c>
      <c r="BD6633" t="str">
        <f t="shared" si="567"/>
        <v>NAoMe_initial_final_who_ps</v>
      </c>
      <c r="BE6633" s="397" t="s">
        <v>862</v>
      </c>
      <c r="BF6633" t="str">
        <f t="shared" si="568"/>
        <v>WHO PS 1</v>
      </c>
      <c r="BG6633">
        <f t="shared" si="569"/>
        <v>0</v>
      </c>
      <c r="BH6633" s="398">
        <f t="shared" si="570"/>
        <v>0</v>
      </c>
      <c r="BO6633" s="33"/>
    </row>
    <row r="6634" spans="1:67">
      <c r="A6634" s="316" t="s">
        <v>27</v>
      </c>
      <c r="E6634" s="316"/>
      <c r="F6634" s="316"/>
      <c r="G6634" s="316"/>
      <c r="H6634" s="316"/>
      <c r="I6634" s="316" t="s">
        <v>658</v>
      </c>
      <c r="J6634" s="316" t="s">
        <v>348</v>
      </c>
      <c r="K6634" s="36"/>
      <c r="L6634" s="317"/>
      <c r="M6634" s="317"/>
      <c r="N6634" s="36"/>
      <c r="O6634" s="317"/>
      <c r="P6634" s="317"/>
      <c r="Q6634" s="36"/>
      <c r="R6634" s="317"/>
      <c r="S6634" s="317"/>
      <c r="BA6634" s="395">
        <v>1</v>
      </c>
      <c r="BB6634" s="396" t="s">
        <v>861</v>
      </c>
      <c r="BC6634">
        <f t="shared" si="566"/>
        <v>0</v>
      </c>
      <c r="BD6634" t="str">
        <f t="shared" si="567"/>
        <v>NAoMe_initial_final_who_ps</v>
      </c>
      <c r="BE6634" s="397" t="s">
        <v>862</v>
      </c>
      <c r="BF6634" t="str">
        <f t="shared" si="568"/>
        <v>WHO PS 2</v>
      </c>
      <c r="BG6634">
        <f t="shared" si="569"/>
        <v>0</v>
      </c>
      <c r="BH6634" s="398">
        <f t="shared" si="570"/>
        <v>0</v>
      </c>
      <c r="BO6634" s="33"/>
    </row>
    <row r="6635" spans="1:67">
      <c r="A6635" s="316" t="s">
        <v>27</v>
      </c>
      <c r="E6635" s="316"/>
      <c r="F6635" s="316"/>
      <c r="G6635" s="316"/>
      <c r="H6635" s="316"/>
      <c r="I6635" s="316" t="s">
        <v>658</v>
      </c>
      <c r="J6635" s="316" t="s">
        <v>349</v>
      </c>
      <c r="K6635" s="36"/>
      <c r="L6635" s="317"/>
      <c r="M6635" s="317"/>
      <c r="N6635" s="36"/>
      <c r="O6635" s="317"/>
      <c r="P6635" s="317"/>
      <c r="Q6635" s="36"/>
      <c r="R6635" s="317"/>
      <c r="S6635" s="317"/>
      <c r="BA6635" s="395">
        <v>1</v>
      </c>
      <c r="BB6635" s="396" t="s">
        <v>861</v>
      </c>
      <c r="BC6635">
        <f t="shared" si="566"/>
        <v>0</v>
      </c>
      <c r="BD6635" t="str">
        <f t="shared" si="567"/>
        <v>NAoMe_initial_final_who_ps</v>
      </c>
      <c r="BE6635" s="397" t="s">
        <v>862</v>
      </c>
      <c r="BF6635" t="str">
        <f t="shared" si="568"/>
        <v>WHO PS 3</v>
      </c>
      <c r="BG6635">
        <f t="shared" si="569"/>
        <v>0</v>
      </c>
      <c r="BH6635" s="398">
        <f t="shared" si="570"/>
        <v>0</v>
      </c>
      <c r="BO6635" s="33"/>
    </row>
    <row r="6636" spans="1:67">
      <c r="A6636" s="316" t="s">
        <v>27</v>
      </c>
      <c r="E6636" s="316"/>
      <c r="F6636" s="316"/>
      <c r="G6636" s="316"/>
      <c r="H6636" s="316"/>
      <c r="I6636" s="316" t="s">
        <v>658</v>
      </c>
      <c r="J6636" s="316" t="s">
        <v>350</v>
      </c>
      <c r="K6636" s="36"/>
      <c r="L6636" s="317"/>
      <c r="M6636" s="317"/>
      <c r="N6636" s="36"/>
      <c r="O6636" s="317"/>
      <c r="P6636" s="317"/>
      <c r="Q6636" s="36"/>
      <c r="R6636" s="317"/>
      <c r="S6636" s="317"/>
      <c r="BA6636" s="395">
        <v>1</v>
      </c>
      <c r="BB6636" s="396" t="s">
        <v>861</v>
      </c>
      <c r="BC6636">
        <f t="shared" si="566"/>
        <v>0</v>
      </c>
      <c r="BD6636" t="str">
        <f t="shared" si="567"/>
        <v>NAoMe_initial_final_who_ps</v>
      </c>
      <c r="BE6636" s="397" t="s">
        <v>862</v>
      </c>
      <c r="BF6636" t="str">
        <f t="shared" si="568"/>
        <v>WHO PS 4</v>
      </c>
      <c r="BG6636">
        <f t="shared" si="569"/>
        <v>0</v>
      </c>
      <c r="BH6636" s="398">
        <f t="shared" si="570"/>
        <v>0</v>
      </c>
      <c r="BO6636" s="33"/>
    </row>
    <row r="6637" spans="1:67">
      <c r="A6637" s="316" t="s">
        <v>27</v>
      </c>
      <c r="E6637" s="316"/>
      <c r="F6637" s="316"/>
      <c r="G6637" s="316"/>
      <c r="H6637" s="316"/>
      <c r="I6637" s="316" t="s">
        <v>658</v>
      </c>
      <c r="J6637" s="316" t="s">
        <v>346</v>
      </c>
      <c r="K6637" s="36"/>
      <c r="L6637" s="317"/>
      <c r="M6637" s="317"/>
      <c r="N6637" s="36"/>
      <c r="O6637" s="317"/>
      <c r="P6637" s="317"/>
      <c r="Q6637" s="36"/>
      <c r="R6637" s="317"/>
      <c r="S6637" s="317"/>
      <c r="BA6637" s="395">
        <v>1</v>
      </c>
      <c r="BB6637" s="396" t="s">
        <v>861</v>
      </c>
      <c r="BC6637">
        <f t="shared" si="566"/>
        <v>0</v>
      </c>
      <c r="BD6637" t="str">
        <f t="shared" si="567"/>
        <v>NAoMe_initial_final_who_ps</v>
      </c>
      <c r="BE6637" s="397" t="s">
        <v>862</v>
      </c>
      <c r="BF6637" t="str">
        <f t="shared" si="568"/>
        <v>WHO PS 0</v>
      </c>
      <c r="BG6637">
        <f t="shared" si="569"/>
        <v>0</v>
      </c>
      <c r="BH6637" s="398">
        <f t="shared" si="570"/>
        <v>0</v>
      </c>
      <c r="BO6637" s="33"/>
    </row>
    <row r="6638" spans="1:67">
      <c r="A6638" s="316" t="s">
        <v>27</v>
      </c>
      <c r="E6638" s="316"/>
      <c r="F6638" s="318"/>
      <c r="G6638" s="318"/>
      <c r="H6638" s="318"/>
      <c r="I6638" s="316" t="s">
        <v>658</v>
      </c>
      <c r="J6638" s="316" t="s">
        <v>347</v>
      </c>
      <c r="K6638" s="36"/>
      <c r="L6638" s="317"/>
      <c r="M6638" s="317"/>
      <c r="N6638" s="36"/>
      <c r="O6638" s="317"/>
      <c r="P6638" s="317"/>
      <c r="Q6638" s="36"/>
      <c r="R6638" s="317"/>
      <c r="S6638" s="317"/>
      <c r="BA6638" s="395">
        <v>1</v>
      </c>
      <c r="BB6638" s="396" t="s">
        <v>861</v>
      </c>
      <c r="BC6638">
        <f t="shared" si="566"/>
        <v>0</v>
      </c>
      <c r="BD6638" t="str">
        <f t="shared" si="567"/>
        <v>NAoMe_initial_final_who_ps</v>
      </c>
      <c r="BE6638" s="397" t="s">
        <v>862</v>
      </c>
      <c r="BF6638" t="str">
        <f t="shared" si="568"/>
        <v>WHO PS 1</v>
      </c>
      <c r="BG6638">
        <f t="shared" si="569"/>
        <v>0</v>
      </c>
      <c r="BH6638" s="398">
        <f t="shared" si="570"/>
        <v>0</v>
      </c>
      <c r="BO6638" s="33"/>
    </row>
    <row r="6639" spans="1:67">
      <c r="A6639" s="316" t="s">
        <v>27</v>
      </c>
      <c r="E6639" s="316"/>
      <c r="F6639" s="316"/>
      <c r="G6639" s="316"/>
      <c r="H6639" s="316"/>
      <c r="I6639" s="316" t="s">
        <v>658</v>
      </c>
      <c r="J6639" s="316" t="s">
        <v>348</v>
      </c>
      <c r="K6639" s="36"/>
      <c r="L6639" s="317"/>
      <c r="M6639" s="317"/>
      <c r="N6639" s="36"/>
      <c r="O6639" s="317"/>
      <c r="P6639" s="317"/>
      <c r="Q6639" s="36"/>
      <c r="R6639" s="317"/>
      <c r="S6639" s="317"/>
      <c r="BA6639" s="395">
        <v>1</v>
      </c>
      <c r="BB6639" s="396" t="s">
        <v>861</v>
      </c>
      <c r="BC6639">
        <f t="shared" si="566"/>
        <v>0</v>
      </c>
      <c r="BD6639" t="str">
        <f t="shared" si="567"/>
        <v>NAoMe_initial_final_who_ps</v>
      </c>
      <c r="BE6639" s="397" t="s">
        <v>862</v>
      </c>
      <c r="BF6639" t="str">
        <f t="shared" si="568"/>
        <v>WHO PS 2</v>
      </c>
      <c r="BG6639">
        <f t="shared" si="569"/>
        <v>0</v>
      </c>
      <c r="BH6639" s="398">
        <f t="shared" si="570"/>
        <v>0</v>
      </c>
      <c r="BO6639" s="33"/>
    </row>
    <row r="6640" spans="1:67">
      <c r="A6640" s="316" t="s">
        <v>27</v>
      </c>
      <c r="E6640" s="316"/>
      <c r="F6640" s="316"/>
      <c r="G6640" s="316"/>
      <c r="H6640" s="316"/>
      <c r="I6640" s="316" t="s">
        <v>658</v>
      </c>
      <c r="J6640" s="316" t="s">
        <v>349</v>
      </c>
      <c r="K6640" s="36"/>
      <c r="L6640" s="317"/>
      <c r="M6640" s="317"/>
      <c r="N6640" s="36"/>
      <c r="O6640" s="317"/>
      <c r="P6640" s="317"/>
      <c r="Q6640" s="36"/>
      <c r="R6640" s="317"/>
      <c r="S6640" s="317"/>
      <c r="BA6640" s="395">
        <v>1</v>
      </c>
      <c r="BB6640" s="396" t="s">
        <v>861</v>
      </c>
      <c r="BC6640">
        <f t="shared" si="566"/>
        <v>0</v>
      </c>
      <c r="BD6640" t="str">
        <f t="shared" si="567"/>
        <v>NAoMe_initial_final_who_ps</v>
      </c>
      <c r="BE6640" s="397" t="s">
        <v>862</v>
      </c>
      <c r="BF6640" t="str">
        <f t="shared" si="568"/>
        <v>WHO PS 3</v>
      </c>
      <c r="BG6640">
        <f t="shared" si="569"/>
        <v>0</v>
      </c>
      <c r="BH6640" s="398">
        <f t="shared" si="570"/>
        <v>0</v>
      </c>
      <c r="BO6640" s="33"/>
    </row>
    <row r="6641" spans="1:67">
      <c r="A6641" s="316" t="s">
        <v>27</v>
      </c>
      <c r="E6641" s="316"/>
      <c r="F6641" s="316"/>
      <c r="G6641" s="316"/>
      <c r="H6641" s="316"/>
      <c r="I6641" s="316" t="s">
        <v>658</v>
      </c>
      <c r="J6641" s="316" t="s">
        <v>350</v>
      </c>
      <c r="K6641" s="36"/>
      <c r="L6641" s="317"/>
      <c r="M6641" s="317"/>
      <c r="N6641" s="36"/>
      <c r="O6641" s="317"/>
      <c r="P6641" s="317"/>
      <c r="Q6641" s="36"/>
      <c r="R6641" s="317"/>
      <c r="S6641" s="317"/>
      <c r="BA6641" s="395">
        <v>1</v>
      </c>
      <c r="BB6641" s="396" t="s">
        <v>861</v>
      </c>
      <c r="BC6641">
        <f t="shared" si="566"/>
        <v>0</v>
      </c>
      <c r="BD6641" t="str">
        <f t="shared" si="567"/>
        <v>NAoMe_initial_final_who_ps</v>
      </c>
      <c r="BE6641" s="397" t="s">
        <v>862</v>
      </c>
      <c r="BF6641" t="str">
        <f t="shared" si="568"/>
        <v>WHO PS 4</v>
      </c>
      <c r="BG6641">
        <f t="shared" si="569"/>
        <v>0</v>
      </c>
      <c r="BH6641" s="398">
        <f t="shared" si="570"/>
        <v>0</v>
      </c>
      <c r="BO6641" s="33"/>
    </row>
    <row r="6642" spans="1:67">
      <c r="A6642" s="316" t="s">
        <v>27</v>
      </c>
      <c r="E6642" s="316"/>
      <c r="F6642" s="316"/>
      <c r="G6642" s="316"/>
      <c r="H6642" s="316"/>
      <c r="I6642" s="316" t="s">
        <v>658</v>
      </c>
      <c r="J6642" s="316" t="s">
        <v>346</v>
      </c>
      <c r="K6642" s="36"/>
      <c r="L6642" s="317"/>
      <c r="M6642" s="317"/>
      <c r="N6642" s="36"/>
      <c r="O6642" s="317"/>
      <c r="P6642" s="317"/>
      <c r="Q6642" s="36"/>
      <c r="R6642" s="317"/>
      <c r="S6642" s="317"/>
      <c r="BA6642" s="395">
        <v>1</v>
      </c>
      <c r="BB6642" s="396" t="s">
        <v>861</v>
      </c>
      <c r="BC6642">
        <f t="shared" si="566"/>
        <v>0</v>
      </c>
      <c r="BD6642" t="str">
        <f t="shared" si="567"/>
        <v>NAoMe_initial_final_who_ps</v>
      </c>
      <c r="BE6642" s="397" t="s">
        <v>862</v>
      </c>
      <c r="BF6642" t="str">
        <f t="shared" si="568"/>
        <v>WHO PS 0</v>
      </c>
      <c r="BG6642">
        <f t="shared" si="569"/>
        <v>0</v>
      </c>
      <c r="BH6642" s="398">
        <f t="shared" si="570"/>
        <v>0</v>
      </c>
      <c r="BO6642" s="33"/>
    </row>
    <row r="6643" spans="1:67">
      <c r="A6643" s="316" t="s">
        <v>27</v>
      </c>
      <c r="E6643" s="316"/>
      <c r="F6643" s="316"/>
      <c r="G6643" s="316"/>
      <c r="H6643" s="316"/>
      <c r="I6643" s="316" t="s">
        <v>658</v>
      </c>
      <c r="J6643" s="316" t="s">
        <v>347</v>
      </c>
      <c r="K6643" s="36"/>
      <c r="L6643" s="317"/>
      <c r="M6643" s="317"/>
      <c r="N6643" s="36"/>
      <c r="O6643" s="317"/>
      <c r="P6643" s="317"/>
      <c r="Q6643" s="36"/>
      <c r="R6643" s="317"/>
      <c r="S6643" s="317"/>
      <c r="BA6643" s="395">
        <v>1</v>
      </c>
      <c r="BB6643" s="396" t="s">
        <v>861</v>
      </c>
      <c r="BC6643">
        <f t="shared" si="566"/>
        <v>0</v>
      </c>
      <c r="BD6643" t="str">
        <f t="shared" si="567"/>
        <v>NAoMe_initial_final_who_ps</v>
      </c>
      <c r="BE6643" s="397" t="s">
        <v>862</v>
      </c>
      <c r="BF6643" t="str">
        <f t="shared" si="568"/>
        <v>WHO PS 1</v>
      </c>
      <c r="BG6643">
        <f t="shared" si="569"/>
        <v>0</v>
      </c>
      <c r="BH6643" s="398">
        <f t="shared" si="570"/>
        <v>0</v>
      </c>
      <c r="BO6643" s="33"/>
    </row>
    <row r="6644" spans="1:67">
      <c r="A6644" s="316" t="s">
        <v>27</v>
      </c>
      <c r="E6644" s="316"/>
      <c r="F6644" s="316"/>
      <c r="G6644" s="316"/>
      <c r="H6644" s="316"/>
      <c r="I6644" s="316" t="s">
        <v>658</v>
      </c>
      <c r="J6644" s="316" t="s">
        <v>348</v>
      </c>
      <c r="K6644" s="36"/>
      <c r="L6644" s="317"/>
      <c r="M6644" s="317"/>
      <c r="N6644" s="36"/>
      <c r="O6644" s="317"/>
      <c r="P6644" s="317"/>
      <c r="Q6644" s="36"/>
      <c r="R6644" s="317"/>
      <c r="S6644" s="317"/>
      <c r="BA6644" s="395">
        <v>1</v>
      </c>
      <c r="BB6644" s="396" t="s">
        <v>861</v>
      </c>
      <c r="BC6644">
        <f t="shared" si="566"/>
        <v>0</v>
      </c>
      <c r="BD6644" t="str">
        <f t="shared" si="567"/>
        <v>NAoMe_initial_final_who_ps</v>
      </c>
      <c r="BE6644" s="397" t="s">
        <v>862</v>
      </c>
      <c r="BF6644" t="str">
        <f t="shared" si="568"/>
        <v>WHO PS 2</v>
      </c>
      <c r="BG6644">
        <f t="shared" si="569"/>
        <v>0</v>
      </c>
      <c r="BH6644" s="398">
        <f t="shared" si="570"/>
        <v>0</v>
      </c>
      <c r="BO6644" s="33"/>
    </row>
    <row r="6645" spans="1:67">
      <c r="A6645" s="316" t="s">
        <v>27</v>
      </c>
      <c r="E6645" s="316"/>
      <c r="F6645" s="316"/>
      <c r="G6645" s="316"/>
      <c r="H6645" s="316"/>
      <c r="I6645" s="316" t="s">
        <v>658</v>
      </c>
      <c r="J6645" s="316" t="s">
        <v>349</v>
      </c>
      <c r="K6645" s="36"/>
      <c r="L6645" s="317"/>
      <c r="M6645" s="317"/>
      <c r="N6645" s="36"/>
      <c r="O6645" s="317"/>
      <c r="P6645" s="317"/>
      <c r="Q6645" s="36"/>
      <c r="R6645" s="317"/>
      <c r="S6645" s="317"/>
      <c r="BA6645" s="395">
        <v>1</v>
      </c>
      <c r="BB6645" s="396" t="s">
        <v>861</v>
      </c>
      <c r="BC6645">
        <f t="shared" si="566"/>
        <v>0</v>
      </c>
      <c r="BD6645" t="str">
        <f t="shared" si="567"/>
        <v>NAoMe_initial_final_who_ps</v>
      </c>
      <c r="BE6645" s="397" t="s">
        <v>862</v>
      </c>
      <c r="BF6645" t="str">
        <f t="shared" si="568"/>
        <v>WHO PS 3</v>
      </c>
      <c r="BG6645">
        <f t="shared" si="569"/>
        <v>0</v>
      </c>
      <c r="BH6645" s="398">
        <f t="shared" si="570"/>
        <v>0</v>
      </c>
      <c r="BO6645" s="33"/>
    </row>
    <row r="6646" spans="1:67">
      <c r="A6646" s="316" t="s">
        <v>27</v>
      </c>
      <c r="E6646" s="316"/>
      <c r="F6646" s="316"/>
      <c r="G6646" s="316"/>
      <c r="H6646" s="316"/>
      <c r="I6646" s="316" t="s">
        <v>658</v>
      </c>
      <c r="J6646" s="316" t="s">
        <v>350</v>
      </c>
      <c r="K6646" s="36"/>
      <c r="L6646" s="317"/>
      <c r="M6646" s="317"/>
      <c r="N6646" s="36"/>
      <c r="O6646" s="317"/>
      <c r="P6646" s="317"/>
      <c r="Q6646" s="36"/>
      <c r="R6646" s="317"/>
      <c r="S6646" s="317"/>
      <c r="BA6646" s="395">
        <v>1</v>
      </c>
      <c r="BB6646" s="396" t="s">
        <v>861</v>
      </c>
      <c r="BC6646">
        <f t="shared" si="566"/>
        <v>0</v>
      </c>
      <c r="BD6646" t="str">
        <f t="shared" si="567"/>
        <v>NAoMe_initial_final_who_ps</v>
      </c>
      <c r="BE6646" s="397" t="s">
        <v>862</v>
      </c>
      <c r="BF6646" t="str">
        <f t="shared" si="568"/>
        <v>WHO PS 4</v>
      </c>
      <c r="BG6646">
        <f t="shared" si="569"/>
        <v>0</v>
      </c>
      <c r="BH6646" s="398">
        <f t="shared" si="570"/>
        <v>0</v>
      </c>
      <c r="BO6646" s="33"/>
    </row>
    <row r="6647" spans="1:67">
      <c r="A6647" s="316" t="s">
        <v>27</v>
      </c>
      <c r="E6647" s="316"/>
      <c r="F6647" s="316"/>
      <c r="G6647" s="316"/>
      <c r="H6647" s="316"/>
      <c r="I6647" s="316" t="s">
        <v>658</v>
      </c>
      <c r="J6647" s="316" t="s">
        <v>346</v>
      </c>
      <c r="K6647" s="36"/>
      <c r="L6647" s="317"/>
      <c r="M6647" s="317"/>
      <c r="N6647" s="36"/>
      <c r="O6647" s="317"/>
      <c r="P6647" s="317"/>
      <c r="Q6647" s="36"/>
      <c r="R6647" s="317"/>
      <c r="S6647" s="317"/>
      <c r="BA6647" s="395">
        <v>1</v>
      </c>
      <c r="BB6647" s="396" t="s">
        <v>861</v>
      </c>
      <c r="BC6647">
        <f t="shared" si="566"/>
        <v>0</v>
      </c>
      <c r="BD6647" t="str">
        <f t="shared" si="567"/>
        <v>NAoMe_initial_final_who_ps</v>
      </c>
      <c r="BE6647" s="397" t="s">
        <v>862</v>
      </c>
      <c r="BF6647" t="str">
        <f t="shared" si="568"/>
        <v>WHO PS 0</v>
      </c>
      <c r="BG6647">
        <f t="shared" si="569"/>
        <v>0</v>
      </c>
      <c r="BH6647" s="398">
        <f t="shared" si="570"/>
        <v>0</v>
      </c>
      <c r="BO6647" s="33"/>
    </row>
    <row r="6648" spans="1:67">
      <c r="A6648" s="316" t="s">
        <v>27</v>
      </c>
      <c r="E6648" s="316"/>
      <c r="F6648" s="316"/>
      <c r="G6648" s="316"/>
      <c r="H6648" s="316"/>
      <c r="I6648" s="316" t="s">
        <v>658</v>
      </c>
      <c r="J6648" s="316" t="s">
        <v>347</v>
      </c>
      <c r="K6648" s="36"/>
      <c r="L6648" s="317"/>
      <c r="M6648" s="317"/>
      <c r="N6648" s="36"/>
      <c r="O6648" s="317"/>
      <c r="P6648" s="317"/>
      <c r="Q6648" s="36"/>
      <c r="R6648" s="317"/>
      <c r="S6648" s="317"/>
      <c r="BA6648" s="395">
        <v>1</v>
      </c>
      <c r="BB6648" s="396" t="s">
        <v>861</v>
      </c>
      <c r="BC6648">
        <f t="shared" si="566"/>
        <v>0</v>
      </c>
      <c r="BD6648" t="str">
        <f t="shared" si="567"/>
        <v>NAoMe_initial_final_who_ps</v>
      </c>
      <c r="BE6648" s="397" t="s">
        <v>862</v>
      </c>
      <c r="BF6648" t="str">
        <f t="shared" si="568"/>
        <v>WHO PS 1</v>
      </c>
      <c r="BG6648">
        <f t="shared" si="569"/>
        <v>0</v>
      </c>
      <c r="BH6648" s="398">
        <f t="shared" si="570"/>
        <v>0</v>
      </c>
      <c r="BO6648" s="33"/>
    </row>
    <row r="6649" spans="1:67">
      <c r="A6649" s="316" t="s">
        <v>27</v>
      </c>
      <c r="E6649" s="316"/>
      <c r="F6649" s="316"/>
      <c r="G6649" s="316"/>
      <c r="H6649" s="316"/>
      <c r="I6649" s="316" t="s">
        <v>658</v>
      </c>
      <c r="J6649" s="316" t="s">
        <v>348</v>
      </c>
      <c r="K6649" s="36"/>
      <c r="L6649" s="317"/>
      <c r="M6649" s="317"/>
      <c r="N6649" s="36"/>
      <c r="O6649" s="317"/>
      <c r="P6649" s="317"/>
      <c r="Q6649" s="36"/>
      <c r="R6649" s="317"/>
      <c r="S6649" s="317"/>
      <c r="BA6649" s="395">
        <v>1</v>
      </c>
      <c r="BB6649" s="396" t="s">
        <v>861</v>
      </c>
      <c r="BC6649">
        <f t="shared" si="566"/>
        <v>0</v>
      </c>
      <c r="BD6649" t="str">
        <f t="shared" si="567"/>
        <v>NAoMe_initial_final_who_ps</v>
      </c>
      <c r="BE6649" s="397" t="s">
        <v>862</v>
      </c>
      <c r="BF6649" t="str">
        <f t="shared" si="568"/>
        <v>WHO PS 2</v>
      </c>
      <c r="BG6649">
        <f t="shared" si="569"/>
        <v>0</v>
      </c>
      <c r="BH6649" s="398">
        <f t="shared" si="570"/>
        <v>0</v>
      </c>
      <c r="BO6649" s="33"/>
    </row>
    <row r="6650" spans="1:67">
      <c r="A6650" s="316" t="s">
        <v>27</v>
      </c>
      <c r="E6650" s="316"/>
      <c r="F6650" s="316"/>
      <c r="G6650" s="316"/>
      <c r="H6650" s="316"/>
      <c r="I6650" s="316" t="s">
        <v>658</v>
      </c>
      <c r="J6650" s="316" t="s">
        <v>349</v>
      </c>
      <c r="K6650" s="36"/>
      <c r="L6650" s="317"/>
      <c r="M6650" s="317"/>
      <c r="N6650" s="36"/>
      <c r="O6650" s="317"/>
      <c r="P6650" s="317"/>
      <c r="Q6650" s="36"/>
      <c r="R6650" s="317"/>
      <c r="S6650" s="317"/>
      <c r="BA6650" s="395">
        <v>1</v>
      </c>
      <c r="BB6650" s="396" t="s">
        <v>861</v>
      </c>
      <c r="BC6650">
        <f t="shared" si="566"/>
        <v>0</v>
      </c>
      <c r="BD6650" t="str">
        <f t="shared" si="567"/>
        <v>NAoMe_initial_final_who_ps</v>
      </c>
      <c r="BE6650" s="397" t="s">
        <v>862</v>
      </c>
      <c r="BF6650" t="str">
        <f t="shared" si="568"/>
        <v>WHO PS 3</v>
      </c>
      <c r="BG6650">
        <f t="shared" si="569"/>
        <v>0</v>
      </c>
      <c r="BH6650" s="398">
        <f t="shared" si="570"/>
        <v>0</v>
      </c>
      <c r="BO6650" s="33"/>
    </row>
    <row r="6651" spans="1:67">
      <c r="A6651" s="316" t="s">
        <v>27</v>
      </c>
      <c r="E6651" s="316"/>
      <c r="F6651" s="316"/>
      <c r="G6651" s="316"/>
      <c r="H6651" s="316"/>
      <c r="I6651" s="316" t="s">
        <v>658</v>
      </c>
      <c r="J6651" s="316" t="s">
        <v>350</v>
      </c>
      <c r="K6651" s="36"/>
      <c r="L6651" s="317"/>
      <c r="M6651" s="317"/>
      <c r="N6651" s="36"/>
      <c r="O6651" s="317"/>
      <c r="P6651" s="317"/>
      <c r="Q6651" s="36"/>
      <c r="R6651" s="317"/>
      <c r="S6651" s="317"/>
      <c r="BA6651" s="395">
        <v>1</v>
      </c>
      <c r="BB6651" s="396" t="s">
        <v>861</v>
      </c>
      <c r="BC6651">
        <f t="shared" si="566"/>
        <v>0</v>
      </c>
      <c r="BD6651" t="str">
        <f t="shared" si="567"/>
        <v>NAoMe_initial_final_who_ps</v>
      </c>
      <c r="BE6651" s="397" t="s">
        <v>862</v>
      </c>
      <c r="BF6651" t="str">
        <f t="shared" si="568"/>
        <v>WHO PS 4</v>
      </c>
      <c r="BG6651">
        <f t="shared" si="569"/>
        <v>0</v>
      </c>
      <c r="BH6651" s="398">
        <f t="shared" si="570"/>
        <v>0</v>
      </c>
      <c r="BO6651" s="33"/>
    </row>
    <row r="6652" spans="1:67">
      <c r="A6652" s="316" t="s">
        <v>27</v>
      </c>
      <c r="E6652" s="316"/>
      <c r="F6652" s="316"/>
      <c r="G6652" s="316"/>
      <c r="H6652" s="316"/>
      <c r="I6652" s="316" t="s">
        <v>658</v>
      </c>
      <c r="J6652" s="316" t="s">
        <v>346</v>
      </c>
      <c r="K6652" s="36"/>
      <c r="L6652" s="317"/>
      <c r="M6652" s="317"/>
      <c r="N6652" s="36"/>
      <c r="O6652" s="317"/>
      <c r="P6652" s="317"/>
      <c r="Q6652" s="36"/>
      <c r="R6652" s="317"/>
      <c r="S6652" s="317"/>
      <c r="BA6652" s="395">
        <v>1</v>
      </c>
      <c r="BB6652" s="396" t="s">
        <v>861</v>
      </c>
      <c r="BC6652">
        <f t="shared" si="566"/>
        <v>0</v>
      </c>
      <c r="BD6652" t="str">
        <f t="shared" si="567"/>
        <v>NAoMe_initial_final_who_ps</v>
      </c>
      <c r="BE6652" s="397" t="s">
        <v>862</v>
      </c>
      <c r="BF6652" t="str">
        <f t="shared" si="568"/>
        <v>WHO PS 0</v>
      </c>
      <c r="BG6652">
        <f t="shared" si="569"/>
        <v>0</v>
      </c>
      <c r="BH6652" s="398">
        <f t="shared" si="570"/>
        <v>0</v>
      </c>
      <c r="BO6652" s="33"/>
    </row>
    <row r="6653" spans="1:67">
      <c r="A6653" s="316" t="s">
        <v>27</v>
      </c>
      <c r="E6653" s="316"/>
      <c r="F6653" s="316"/>
      <c r="G6653" s="316"/>
      <c r="H6653" s="316"/>
      <c r="I6653" s="316" t="s">
        <v>658</v>
      </c>
      <c r="J6653" s="316" t="s">
        <v>347</v>
      </c>
      <c r="K6653" s="36"/>
      <c r="L6653" s="317"/>
      <c r="M6653" s="317"/>
      <c r="N6653" s="36"/>
      <c r="O6653" s="317"/>
      <c r="P6653" s="317"/>
      <c r="Q6653" s="36"/>
      <c r="R6653" s="317"/>
      <c r="S6653" s="317"/>
      <c r="BA6653" s="395">
        <v>1</v>
      </c>
      <c r="BB6653" s="396" t="s">
        <v>861</v>
      </c>
      <c r="BC6653">
        <f t="shared" si="566"/>
        <v>0</v>
      </c>
      <c r="BD6653" t="str">
        <f t="shared" si="567"/>
        <v>NAoMe_initial_final_who_ps</v>
      </c>
      <c r="BE6653" s="397" t="s">
        <v>862</v>
      </c>
      <c r="BF6653" t="str">
        <f t="shared" si="568"/>
        <v>WHO PS 1</v>
      </c>
      <c r="BG6653">
        <f t="shared" si="569"/>
        <v>0</v>
      </c>
      <c r="BH6653" s="398">
        <f t="shared" si="570"/>
        <v>0</v>
      </c>
      <c r="BO6653" s="33"/>
    </row>
    <row r="6654" spans="1:67">
      <c r="A6654" s="316" t="s">
        <v>27</v>
      </c>
      <c r="E6654" s="316"/>
      <c r="F6654" s="316"/>
      <c r="G6654" s="316"/>
      <c r="H6654" s="316"/>
      <c r="I6654" s="316" t="s">
        <v>658</v>
      </c>
      <c r="J6654" s="316" t="s">
        <v>348</v>
      </c>
      <c r="K6654" s="36"/>
      <c r="L6654" s="317"/>
      <c r="M6654" s="317"/>
      <c r="N6654" s="36"/>
      <c r="O6654" s="317"/>
      <c r="P6654" s="317"/>
      <c r="Q6654" s="36"/>
      <c r="R6654" s="317"/>
      <c r="S6654" s="317"/>
      <c r="BA6654" s="395">
        <v>1</v>
      </c>
      <c r="BB6654" s="396" t="s">
        <v>861</v>
      </c>
      <c r="BC6654">
        <f t="shared" si="566"/>
        <v>0</v>
      </c>
      <c r="BD6654" t="str">
        <f t="shared" si="567"/>
        <v>NAoMe_initial_final_who_ps</v>
      </c>
      <c r="BE6654" s="397" t="s">
        <v>862</v>
      </c>
      <c r="BF6654" t="str">
        <f t="shared" si="568"/>
        <v>WHO PS 2</v>
      </c>
      <c r="BG6654">
        <f t="shared" si="569"/>
        <v>0</v>
      </c>
      <c r="BH6654" s="398">
        <f t="shared" si="570"/>
        <v>0</v>
      </c>
      <c r="BO6654" s="33"/>
    </row>
    <row r="6655" spans="1:67">
      <c r="A6655" s="316" t="s">
        <v>27</v>
      </c>
      <c r="E6655" s="316"/>
      <c r="F6655" s="316"/>
      <c r="G6655" s="316"/>
      <c r="H6655" s="316"/>
      <c r="I6655" s="316" t="s">
        <v>658</v>
      </c>
      <c r="J6655" s="316" t="s">
        <v>349</v>
      </c>
      <c r="K6655" s="36"/>
      <c r="L6655" s="317"/>
      <c r="M6655" s="317"/>
      <c r="N6655" s="36"/>
      <c r="O6655" s="317"/>
      <c r="P6655" s="317"/>
      <c r="Q6655" s="36"/>
      <c r="R6655" s="317"/>
      <c r="S6655" s="317"/>
      <c r="BA6655" s="395">
        <v>1</v>
      </c>
      <c r="BB6655" s="396" t="s">
        <v>861</v>
      </c>
      <c r="BC6655">
        <f t="shared" si="566"/>
        <v>0</v>
      </c>
      <c r="BD6655" t="str">
        <f t="shared" si="567"/>
        <v>NAoMe_initial_final_who_ps</v>
      </c>
      <c r="BE6655" s="397" t="s">
        <v>862</v>
      </c>
      <c r="BF6655" t="str">
        <f t="shared" si="568"/>
        <v>WHO PS 3</v>
      </c>
      <c r="BG6655">
        <f t="shared" si="569"/>
        <v>0</v>
      </c>
      <c r="BH6655" s="398">
        <f t="shared" si="570"/>
        <v>0</v>
      </c>
      <c r="BO6655" s="33"/>
    </row>
    <row r="6656" spans="1:67">
      <c r="A6656" s="316" t="s">
        <v>27</v>
      </c>
      <c r="E6656" s="316"/>
      <c r="F6656" s="316"/>
      <c r="G6656" s="316"/>
      <c r="H6656" s="316"/>
      <c r="I6656" s="316" t="s">
        <v>658</v>
      </c>
      <c r="J6656" s="316" t="s">
        <v>350</v>
      </c>
      <c r="K6656" s="36"/>
      <c r="L6656" s="317"/>
      <c r="M6656" s="317"/>
      <c r="N6656" s="36"/>
      <c r="O6656" s="317"/>
      <c r="P6656" s="317"/>
      <c r="Q6656" s="36"/>
      <c r="R6656" s="317"/>
      <c r="S6656" s="317"/>
      <c r="BA6656" s="395">
        <v>1</v>
      </c>
      <c r="BB6656" s="396" t="s">
        <v>861</v>
      </c>
      <c r="BC6656">
        <f t="shared" si="566"/>
        <v>0</v>
      </c>
      <c r="BD6656" t="str">
        <f t="shared" si="567"/>
        <v>NAoMe_initial_final_who_ps</v>
      </c>
      <c r="BE6656" s="397" t="s">
        <v>862</v>
      </c>
      <c r="BF6656" t="str">
        <f t="shared" si="568"/>
        <v>WHO PS 4</v>
      </c>
      <c r="BG6656">
        <f t="shared" si="569"/>
        <v>0</v>
      </c>
      <c r="BH6656" s="398">
        <f t="shared" si="570"/>
        <v>0</v>
      </c>
      <c r="BO6656" s="33"/>
    </row>
    <row r="6657" spans="1:67">
      <c r="A6657" s="320" t="s">
        <v>338</v>
      </c>
      <c r="B6657" t="s">
        <v>380</v>
      </c>
      <c r="C6657" t="s">
        <v>910</v>
      </c>
      <c r="D6657" t="s">
        <v>314</v>
      </c>
      <c r="E6657" s="320" t="s">
        <v>28</v>
      </c>
      <c r="F6657" s="320" t="s">
        <v>29</v>
      </c>
      <c r="G6657" s="320" t="s">
        <v>449</v>
      </c>
      <c r="H6657" s="320" t="s">
        <v>320</v>
      </c>
      <c r="I6657" s="320" t="s">
        <v>354</v>
      </c>
      <c r="J6657" s="320" t="s">
        <v>277</v>
      </c>
      <c r="K6657" s="321">
        <v>0</v>
      </c>
      <c r="L6657" s="305">
        <v>0</v>
      </c>
      <c r="M6657" s="305"/>
      <c r="N6657" s="321">
        <v>2</v>
      </c>
      <c r="O6657" s="305">
        <v>3.3799998927861452E-3</v>
      </c>
      <c r="P6657" s="305"/>
      <c r="Q6657" s="321">
        <v>56</v>
      </c>
      <c r="R6657" s="305">
        <v>4.1100000962615013E-3</v>
      </c>
      <c r="S6657" s="305"/>
      <c r="BA6657" s="395">
        <v>1</v>
      </c>
      <c r="BB6657" s="396" t="s">
        <v>861</v>
      </c>
      <c r="BC6657" t="str">
        <f t="shared" si="566"/>
        <v>RCF</v>
      </c>
      <c r="BD6657" t="str">
        <f t="shared" si="567"/>
        <v>NAoMe_recurrent_age_mbc_hes_decades_80cap</v>
      </c>
      <c r="BE6657" s="397" t="s">
        <v>862</v>
      </c>
      <c r="BF6657" t="str">
        <f t="shared" si="568"/>
        <v>18-29 yrs</v>
      </c>
      <c r="BG6657">
        <f t="shared" si="569"/>
        <v>0</v>
      </c>
      <c r="BH6657" s="398">
        <f t="shared" si="570"/>
        <v>0</v>
      </c>
      <c r="BO6657" s="33"/>
    </row>
    <row r="6658" spans="1:67">
      <c r="A6658" s="320" t="s">
        <v>338</v>
      </c>
      <c r="B6658" t="s">
        <v>380</v>
      </c>
      <c r="C6658" t="s">
        <v>910</v>
      </c>
      <c r="D6658" t="s">
        <v>314</v>
      </c>
      <c r="E6658" s="320" t="s">
        <v>28</v>
      </c>
      <c r="F6658" s="320" t="s">
        <v>29</v>
      </c>
      <c r="G6658" s="320" t="s">
        <v>449</v>
      </c>
      <c r="H6658" s="320" t="s">
        <v>320</v>
      </c>
      <c r="I6658" s="320" t="s">
        <v>354</v>
      </c>
      <c r="J6658" s="320" t="s">
        <v>278</v>
      </c>
      <c r="K6658" s="321">
        <v>2</v>
      </c>
      <c r="L6658" s="305">
        <v>5.5560000240802758E-2</v>
      </c>
      <c r="M6658" s="305"/>
      <c r="N6658" s="321">
        <v>33</v>
      </c>
      <c r="O6658" s="305">
        <v>5.5840000510215759E-2</v>
      </c>
      <c r="P6658" s="305"/>
      <c r="Q6658" s="321">
        <v>552</v>
      </c>
      <c r="R6658" s="305">
        <v>4.0550000965595252E-2</v>
      </c>
      <c r="S6658" s="305"/>
      <c r="BA6658" s="395">
        <v>1</v>
      </c>
      <c r="BB6658" s="396" t="s">
        <v>861</v>
      </c>
      <c r="BC6658" t="str">
        <f t="shared" si="566"/>
        <v>RCF</v>
      </c>
      <c r="BD6658" t="str">
        <f t="shared" si="567"/>
        <v>NAoMe_recurrent_age_mbc_hes_decades_80cap</v>
      </c>
      <c r="BE6658" s="397" t="s">
        <v>862</v>
      </c>
      <c r="BF6658" t="str">
        <f t="shared" si="568"/>
        <v>30-39 yrs</v>
      </c>
      <c r="BG6658">
        <f t="shared" si="569"/>
        <v>2</v>
      </c>
      <c r="BH6658" s="398">
        <f t="shared" si="570"/>
        <v>5.5560000240802758E-2</v>
      </c>
      <c r="BO6658" s="33"/>
    </row>
    <row r="6659" spans="1:67">
      <c r="A6659" s="320" t="s">
        <v>338</v>
      </c>
      <c r="B6659" t="s">
        <v>380</v>
      </c>
      <c r="C6659" t="s">
        <v>910</v>
      </c>
      <c r="D6659" t="s">
        <v>314</v>
      </c>
      <c r="E6659" s="320" t="s">
        <v>28</v>
      </c>
      <c r="F6659" s="320" t="s">
        <v>29</v>
      </c>
      <c r="G6659" s="320" t="s">
        <v>449</v>
      </c>
      <c r="H6659" s="320" t="s">
        <v>320</v>
      </c>
      <c r="I6659" s="320" t="s">
        <v>354</v>
      </c>
      <c r="J6659" s="320" t="s">
        <v>279</v>
      </c>
      <c r="K6659" s="321">
        <v>2</v>
      </c>
      <c r="L6659" s="305">
        <v>5.5560000240802758E-2</v>
      </c>
      <c r="M6659" s="305"/>
      <c r="N6659" s="321">
        <v>56</v>
      </c>
      <c r="O6659" s="305">
        <v>9.4750002026557922E-2</v>
      </c>
      <c r="P6659" s="305"/>
      <c r="Q6659" s="321">
        <v>1403</v>
      </c>
      <c r="R6659" s="305">
        <v>0.1030699983239174</v>
      </c>
      <c r="S6659" s="305"/>
      <c r="BA6659" s="395">
        <v>1</v>
      </c>
      <c r="BB6659" s="396" t="s">
        <v>861</v>
      </c>
      <c r="BC6659" t="str">
        <f t="shared" ref="BC6659:BC6722" si="571">E6659</f>
        <v>RCF</v>
      </c>
      <c r="BD6659" t="str">
        <f t="shared" ref="BD6659:BD6722" si="572">(LEFT(A6659, LEN(A6659)-7))&amp;"_"&amp;I6659</f>
        <v>NAoMe_recurrent_age_mbc_hes_decades_80cap</v>
      </c>
      <c r="BE6659" s="397" t="s">
        <v>862</v>
      </c>
      <c r="BF6659" t="str">
        <f t="shared" ref="BF6659:BF6722" si="573">J6659</f>
        <v>40-49 yrs</v>
      </c>
      <c r="BG6659">
        <f t="shared" ref="BG6659:BG6722" si="574">K6659</f>
        <v>2</v>
      </c>
      <c r="BH6659" s="398">
        <f t="shared" ref="BH6659:BH6722" si="575">L6659</f>
        <v>5.5560000240802758E-2</v>
      </c>
      <c r="BO6659" s="33"/>
    </row>
    <row r="6660" spans="1:67">
      <c r="A6660" s="320" t="s">
        <v>338</v>
      </c>
      <c r="B6660" t="s">
        <v>380</v>
      </c>
      <c r="C6660" t="s">
        <v>910</v>
      </c>
      <c r="D6660" t="s">
        <v>314</v>
      </c>
      <c r="E6660" s="320" t="s">
        <v>28</v>
      </c>
      <c r="F6660" s="320" t="s">
        <v>29</v>
      </c>
      <c r="G6660" s="320" t="s">
        <v>449</v>
      </c>
      <c r="H6660" s="320" t="s">
        <v>320</v>
      </c>
      <c r="I6660" s="320" t="s">
        <v>354</v>
      </c>
      <c r="J6660" s="320" t="s">
        <v>280</v>
      </c>
      <c r="K6660" s="321">
        <v>6</v>
      </c>
      <c r="L6660" s="305">
        <v>0.1666699945926666</v>
      </c>
      <c r="M6660" s="305"/>
      <c r="N6660" s="321">
        <v>126</v>
      </c>
      <c r="O6660" s="305">
        <v>0.21320000290870669</v>
      </c>
      <c r="P6660" s="305"/>
      <c r="Q6660" s="321">
        <v>2584</v>
      </c>
      <c r="R6660" s="305">
        <v>0.18983000516891479</v>
      </c>
      <c r="S6660" s="305"/>
      <c r="BA6660" s="395">
        <v>1</v>
      </c>
      <c r="BB6660" s="396" t="s">
        <v>861</v>
      </c>
      <c r="BC6660" t="str">
        <f t="shared" si="571"/>
        <v>RCF</v>
      </c>
      <c r="BD6660" t="str">
        <f t="shared" si="572"/>
        <v>NAoMe_recurrent_age_mbc_hes_decades_80cap</v>
      </c>
      <c r="BE6660" s="397" t="s">
        <v>862</v>
      </c>
      <c r="BF6660" t="str">
        <f t="shared" si="573"/>
        <v>50-59 yrs</v>
      </c>
      <c r="BG6660">
        <f t="shared" si="574"/>
        <v>6</v>
      </c>
      <c r="BH6660" s="398">
        <f t="shared" si="575"/>
        <v>0.1666699945926666</v>
      </c>
      <c r="BO6660" s="33"/>
    </row>
    <row r="6661" spans="1:67">
      <c r="A6661" s="320" t="s">
        <v>338</v>
      </c>
      <c r="B6661" t="s">
        <v>380</v>
      </c>
      <c r="C6661" t="s">
        <v>910</v>
      </c>
      <c r="D6661" t="s">
        <v>314</v>
      </c>
      <c r="E6661" s="320" t="s">
        <v>28</v>
      </c>
      <c r="F6661" s="320" t="s">
        <v>29</v>
      </c>
      <c r="G6661" s="320" t="s">
        <v>449</v>
      </c>
      <c r="H6661" s="320" t="s">
        <v>320</v>
      </c>
      <c r="I6661" s="320" t="s">
        <v>354</v>
      </c>
      <c r="J6661" s="320" t="s">
        <v>281</v>
      </c>
      <c r="K6661" s="321">
        <v>6</v>
      </c>
      <c r="L6661" s="305">
        <v>0.1666699945926666</v>
      </c>
      <c r="M6661" s="305"/>
      <c r="N6661" s="321">
        <v>122</v>
      </c>
      <c r="O6661" s="305">
        <v>0.20643000304698941</v>
      </c>
      <c r="P6661" s="305"/>
      <c r="Q6661" s="321">
        <v>2650</v>
      </c>
      <c r="R6661" s="305">
        <v>0.19468000531196589</v>
      </c>
      <c r="S6661" s="305"/>
      <c r="BA6661" s="395">
        <v>1</v>
      </c>
      <c r="BB6661" s="396" t="s">
        <v>861</v>
      </c>
      <c r="BC6661" t="str">
        <f t="shared" si="571"/>
        <v>RCF</v>
      </c>
      <c r="BD6661" t="str">
        <f t="shared" si="572"/>
        <v>NAoMe_recurrent_age_mbc_hes_decades_80cap</v>
      </c>
      <c r="BE6661" s="397" t="s">
        <v>862</v>
      </c>
      <c r="BF6661" t="str">
        <f t="shared" si="573"/>
        <v>60-69 yrs</v>
      </c>
      <c r="BG6661">
        <f t="shared" si="574"/>
        <v>6</v>
      </c>
      <c r="BH6661" s="398">
        <f t="shared" si="575"/>
        <v>0.1666699945926666</v>
      </c>
      <c r="BO6661" s="33"/>
    </row>
    <row r="6662" spans="1:67">
      <c r="A6662" s="320" t="s">
        <v>338</v>
      </c>
      <c r="B6662" t="s">
        <v>380</v>
      </c>
      <c r="C6662" t="s">
        <v>910</v>
      </c>
      <c r="D6662" t="s">
        <v>314</v>
      </c>
      <c r="E6662" s="320" t="s">
        <v>28</v>
      </c>
      <c r="F6662" s="320" t="s">
        <v>29</v>
      </c>
      <c r="G6662" s="320" t="s">
        <v>449</v>
      </c>
      <c r="H6662" s="320" t="s">
        <v>320</v>
      </c>
      <c r="I6662" s="320" t="s">
        <v>354</v>
      </c>
      <c r="J6662" s="320" t="s">
        <v>282</v>
      </c>
      <c r="K6662" s="321">
        <v>14</v>
      </c>
      <c r="L6662" s="305">
        <v>0.38888999819755549</v>
      </c>
      <c r="M6662" s="305"/>
      <c r="N6662" s="321">
        <v>142</v>
      </c>
      <c r="O6662" s="305">
        <v>0.24027000367641449</v>
      </c>
      <c r="P6662" s="305"/>
      <c r="Q6662" s="321">
        <v>3284</v>
      </c>
      <c r="R6662" s="305">
        <v>0.24126000702381131</v>
      </c>
      <c r="S6662" s="305"/>
      <c r="BA6662" s="395">
        <v>1</v>
      </c>
      <c r="BB6662" s="396" t="s">
        <v>861</v>
      </c>
      <c r="BC6662" t="str">
        <f t="shared" si="571"/>
        <v>RCF</v>
      </c>
      <c r="BD6662" t="str">
        <f t="shared" si="572"/>
        <v>NAoMe_recurrent_age_mbc_hes_decades_80cap</v>
      </c>
      <c r="BE6662" s="397" t="s">
        <v>862</v>
      </c>
      <c r="BF6662" t="str">
        <f t="shared" si="573"/>
        <v>70-79 yrs</v>
      </c>
      <c r="BG6662">
        <f t="shared" si="574"/>
        <v>14</v>
      </c>
      <c r="BH6662" s="398">
        <f t="shared" si="575"/>
        <v>0.38888999819755549</v>
      </c>
      <c r="BO6662" s="33"/>
    </row>
    <row r="6663" spans="1:67">
      <c r="A6663" s="320" t="s">
        <v>338</v>
      </c>
      <c r="B6663" t="s">
        <v>380</v>
      </c>
      <c r="C6663" t="s">
        <v>910</v>
      </c>
      <c r="D6663" t="s">
        <v>314</v>
      </c>
      <c r="E6663" s="320" t="s">
        <v>28</v>
      </c>
      <c r="F6663" s="320" t="s">
        <v>29</v>
      </c>
      <c r="G6663" s="320" t="s">
        <v>449</v>
      </c>
      <c r="H6663" s="320" t="s">
        <v>320</v>
      </c>
      <c r="I6663" s="320" t="s">
        <v>354</v>
      </c>
      <c r="J6663" s="320" t="s">
        <v>283</v>
      </c>
      <c r="K6663" s="321">
        <v>6</v>
      </c>
      <c r="L6663" s="305">
        <v>0.1666699945926666</v>
      </c>
      <c r="M6663" s="305"/>
      <c r="N6663" s="321">
        <v>110</v>
      </c>
      <c r="O6663" s="305">
        <v>0.18613000214099881</v>
      </c>
      <c r="P6663" s="305"/>
      <c r="Q6663" s="321">
        <v>3083</v>
      </c>
      <c r="R6663" s="305">
        <v>0.2264900058507919</v>
      </c>
      <c r="S6663" s="305"/>
      <c r="BA6663" s="395">
        <v>1</v>
      </c>
      <c r="BB6663" s="396" t="s">
        <v>861</v>
      </c>
      <c r="BC6663" t="str">
        <f t="shared" si="571"/>
        <v>RCF</v>
      </c>
      <c r="BD6663" t="str">
        <f t="shared" si="572"/>
        <v>NAoMe_recurrent_age_mbc_hes_decades_80cap</v>
      </c>
      <c r="BE6663" s="397" t="s">
        <v>862</v>
      </c>
      <c r="BF6663" t="str">
        <f t="shared" si="573"/>
        <v>80+ yrs</v>
      </c>
      <c r="BG6663">
        <f t="shared" si="574"/>
        <v>6</v>
      </c>
      <c r="BH6663" s="398">
        <f t="shared" si="575"/>
        <v>0.1666699945926666</v>
      </c>
      <c r="BO6663" s="33"/>
    </row>
    <row r="6664" spans="1:67">
      <c r="A6664" s="320" t="s">
        <v>338</v>
      </c>
      <c r="B6664" t="s">
        <v>380</v>
      </c>
      <c r="C6664" t="s">
        <v>910</v>
      </c>
      <c r="D6664" t="s">
        <v>314</v>
      </c>
      <c r="E6664" s="320" t="s">
        <v>28</v>
      </c>
      <c r="F6664" s="320" t="s">
        <v>29</v>
      </c>
      <c r="G6664" s="320" t="s">
        <v>449</v>
      </c>
      <c r="H6664" s="320" t="s">
        <v>320</v>
      </c>
      <c r="I6664" s="320" t="s">
        <v>656</v>
      </c>
      <c r="J6664" s="320" t="s">
        <v>286</v>
      </c>
      <c r="K6664" s="321">
        <v>2</v>
      </c>
      <c r="L6664" s="305">
        <v>5.5560000240802758E-2</v>
      </c>
      <c r="M6664" s="305">
        <v>5.5560000240802758E-2</v>
      </c>
      <c r="N6664" s="321">
        <v>34</v>
      </c>
      <c r="O6664" s="305">
        <v>5.7530000805854797E-2</v>
      </c>
      <c r="P6664" s="305">
        <v>5.8019999414682388E-2</v>
      </c>
      <c r="Q6664" s="321">
        <v>565</v>
      </c>
      <c r="R6664" s="305">
        <v>4.1510000824928277E-2</v>
      </c>
      <c r="S6664" s="305">
        <v>4.221000149846077E-2</v>
      </c>
      <c r="BA6664" s="395">
        <v>1</v>
      </c>
      <c r="BB6664" s="396" t="s">
        <v>861</v>
      </c>
      <c r="BC6664" t="str">
        <f t="shared" si="571"/>
        <v>RCF</v>
      </c>
      <c r="BD6664" t="str">
        <f t="shared" si="572"/>
        <v>NAoMe_recurrent_ethnicity_grp</v>
      </c>
      <c r="BE6664" s="397" t="s">
        <v>862</v>
      </c>
      <c r="BF6664" t="str">
        <f t="shared" si="573"/>
        <v>Asian or Asian British</v>
      </c>
      <c r="BG6664">
        <f t="shared" si="574"/>
        <v>2</v>
      </c>
      <c r="BH6664" s="398">
        <f t="shared" si="575"/>
        <v>5.5560000240802758E-2</v>
      </c>
      <c r="BO6664" s="33"/>
    </row>
    <row r="6665" spans="1:67">
      <c r="A6665" s="320" t="s">
        <v>338</v>
      </c>
      <c r="B6665" t="s">
        <v>380</v>
      </c>
      <c r="C6665" t="s">
        <v>910</v>
      </c>
      <c r="D6665" t="s">
        <v>314</v>
      </c>
      <c r="E6665" s="320" t="s">
        <v>28</v>
      </c>
      <c r="F6665" s="320" t="s">
        <v>29</v>
      </c>
      <c r="G6665" s="320" t="s">
        <v>449</v>
      </c>
      <c r="H6665" s="320" t="s">
        <v>320</v>
      </c>
      <c r="I6665" s="320" t="s">
        <v>656</v>
      </c>
      <c r="J6665" s="320" t="s">
        <v>287</v>
      </c>
      <c r="K6665" s="321">
        <v>0</v>
      </c>
      <c r="L6665" s="305">
        <v>0</v>
      </c>
      <c r="M6665" s="305">
        <v>0</v>
      </c>
      <c r="N6665" s="321">
        <v>8</v>
      </c>
      <c r="O6665" s="305">
        <v>1.353999972343445E-2</v>
      </c>
      <c r="P6665" s="305">
        <v>1.365000009536743E-2</v>
      </c>
      <c r="Q6665" s="321">
        <v>439</v>
      </c>
      <c r="R6665" s="305">
        <v>3.2249998301267617E-2</v>
      </c>
      <c r="S6665" s="305">
        <v>3.2800000160932541E-2</v>
      </c>
      <c r="BA6665" s="395">
        <v>1</v>
      </c>
      <c r="BB6665" s="396" t="s">
        <v>861</v>
      </c>
      <c r="BC6665" t="str">
        <f t="shared" si="571"/>
        <v>RCF</v>
      </c>
      <c r="BD6665" t="str">
        <f t="shared" si="572"/>
        <v>NAoMe_recurrent_ethnicity_grp</v>
      </c>
      <c r="BE6665" s="397" t="s">
        <v>862</v>
      </c>
      <c r="BF6665" t="str">
        <f t="shared" si="573"/>
        <v>Black or Black British</v>
      </c>
      <c r="BG6665">
        <f t="shared" si="574"/>
        <v>0</v>
      </c>
      <c r="BH6665" s="398">
        <f t="shared" si="575"/>
        <v>0</v>
      </c>
      <c r="BO6665" s="33"/>
    </row>
    <row r="6666" spans="1:67">
      <c r="A6666" s="320" t="s">
        <v>338</v>
      </c>
      <c r="B6666" t="s">
        <v>380</v>
      </c>
      <c r="C6666" t="s">
        <v>910</v>
      </c>
      <c r="D6666" t="s">
        <v>314</v>
      </c>
      <c r="E6666" s="320" t="s">
        <v>28</v>
      </c>
      <c r="F6666" s="320" t="s">
        <v>29</v>
      </c>
      <c r="G6666" s="320" t="s">
        <v>449</v>
      </c>
      <c r="H6666" s="320" t="s">
        <v>320</v>
      </c>
      <c r="I6666" s="320" t="s">
        <v>656</v>
      </c>
      <c r="J6666" s="320" t="s">
        <v>259</v>
      </c>
      <c r="K6666" s="321">
        <v>0</v>
      </c>
      <c r="L6666" s="305">
        <v>0</v>
      </c>
      <c r="M6666" s="305">
        <v>0</v>
      </c>
      <c r="N6666" s="321">
        <v>2</v>
      </c>
      <c r="O6666" s="305">
        <v>3.3799998927861452E-3</v>
      </c>
      <c r="P6666" s="305">
        <v>3.4099998883903031E-3</v>
      </c>
      <c r="Q6666" s="321">
        <v>117</v>
      </c>
      <c r="R6666" s="305">
        <v>8.6000002920627594E-3</v>
      </c>
      <c r="S6666" s="305">
        <v>8.7400004267692566E-3</v>
      </c>
      <c r="BA6666" s="395">
        <v>1</v>
      </c>
      <c r="BB6666" s="396" t="s">
        <v>861</v>
      </c>
      <c r="BC6666" t="str">
        <f t="shared" si="571"/>
        <v>RCF</v>
      </c>
      <c r="BD6666" t="str">
        <f t="shared" si="572"/>
        <v>NAoMe_recurrent_ethnicity_grp</v>
      </c>
      <c r="BE6666" s="397" t="s">
        <v>862</v>
      </c>
      <c r="BF6666" t="str">
        <f t="shared" si="573"/>
        <v>Mixed</v>
      </c>
      <c r="BG6666">
        <f t="shared" si="574"/>
        <v>0</v>
      </c>
      <c r="BH6666" s="398">
        <f t="shared" si="575"/>
        <v>0</v>
      </c>
      <c r="BO6666" s="33"/>
    </row>
    <row r="6667" spans="1:67">
      <c r="A6667" s="320" t="s">
        <v>338</v>
      </c>
      <c r="B6667" t="s">
        <v>380</v>
      </c>
      <c r="C6667" t="s">
        <v>910</v>
      </c>
      <c r="D6667" t="s">
        <v>314</v>
      </c>
      <c r="E6667" s="320" t="s">
        <v>28</v>
      </c>
      <c r="F6667" s="320" t="s">
        <v>29</v>
      </c>
      <c r="G6667" s="320" t="s">
        <v>449</v>
      </c>
      <c r="H6667" s="320" t="s">
        <v>320</v>
      </c>
      <c r="I6667" s="320" t="s">
        <v>656</v>
      </c>
      <c r="J6667" s="320" t="s">
        <v>288</v>
      </c>
      <c r="K6667" s="321">
        <v>2</v>
      </c>
      <c r="L6667" s="305">
        <v>5.5560000240802758E-2</v>
      </c>
      <c r="M6667" s="305">
        <v>5.5560000240802758E-2</v>
      </c>
      <c r="N6667" s="321">
        <v>10</v>
      </c>
      <c r="O6667" s="305">
        <v>1.6920000314712521E-2</v>
      </c>
      <c r="P6667" s="305">
        <v>1.7060000449419022E-2</v>
      </c>
      <c r="Q6667" s="321">
        <v>254</v>
      </c>
      <c r="R6667" s="305">
        <v>1.8659999594092369E-2</v>
      </c>
      <c r="S6667" s="305">
        <v>1.8980000168085098E-2</v>
      </c>
      <c r="BA6667" s="395">
        <v>1</v>
      </c>
      <c r="BB6667" s="396" t="s">
        <v>861</v>
      </c>
      <c r="BC6667" t="str">
        <f t="shared" si="571"/>
        <v>RCF</v>
      </c>
      <c r="BD6667" t="str">
        <f t="shared" si="572"/>
        <v>NAoMe_recurrent_ethnicity_grp</v>
      </c>
      <c r="BE6667" s="397" t="s">
        <v>862</v>
      </c>
      <c r="BF6667" t="str">
        <f t="shared" si="573"/>
        <v>Other Ethnic Group</v>
      </c>
      <c r="BG6667">
        <f t="shared" si="574"/>
        <v>2</v>
      </c>
      <c r="BH6667" s="398">
        <f t="shared" si="575"/>
        <v>5.5560000240802758E-2</v>
      </c>
      <c r="BO6667" s="33"/>
    </row>
    <row r="6668" spans="1:67">
      <c r="A6668" s="320" t="s">
        <v>338</v>
      </c>
      <c r="B6668" t="s">
        <v>380</v>
      </c>
      <c r="C6668" t="s">
        <v>910</v>
      </c>
      <c r="D6668" t="s">
        <v>314</v>
      </c>
      <c r="E6668" s="320" t="s">
        <v>28</v>
      </c>
      <c r="F6668" s="320" t="s">
        <v>29</v>
      </c>
      <c r="G6668" s="320" t="s">
        <v>449</v>
      </c>
      <c r="H6668" s="320" t="s">
        <v>320</v>
      </c>
      <c r="I6668" s="320" t="s">
        <v>656</v>
      </c>
      <c r="J6668" s="320" t="s">
        <v>260</v>
      </c>
      <c r="K6668" s="321">
        <v>0</v>
      </c>
      <c r="L6668" s="305">
        <v>0</v>
      </c>
      <c r="M6668" s="305"/>
      <c r="N6668" s="321">
        <v>5</v>
      </c>
      <c r="O6668" s="305">
        <v>8.4600001573562622E-3</v>
      </c>
      <c r="P6668" s="305"/>
      <c r="Q6668" s="321">
        <v>227</v>
      </c>
      <c r="R6668" s="305">
        <v>1.6680000349879261E-2</v>
      </c>
      <c r="S6668" s="305"/>
      <c r="BA6668" s="395">
        <v>1</v>
      </c>
      <c r="BB6668" s="396" t="s">
        <v>861</v>
      </c>
      <c r="BC6668" t="str">
        <f t="shared" si="571"/>
        <v>RCF</v>
      </c>
      <c r="BD6668" t="str">
        <f t="shared" si="572"/>
        <v>NAoMe_recurrent_ethnicity_grp</v>
      </c>
      <c r="BE6668" s="397" t="s">
        <v>862</v>
      </c>
      <c r="BF6668" t="str">
        <f t="shared" si="573"/>
        <v>Unknown</v>
      </c>
      <c r="BG6668">
        <f t="shared" si="574"/>
        <v>0</v>
      </c>
      <c r="BH6668" s="398">
        <f t="shared" si="575"/>
        <v>0</v>
      </c>
      <c r="BO6668" s="33"/>
    </row>
    <row r="6669" spans="1:67">
      <c r="A6669" s="320" t="s">
        <v>338</v>
      </c>
      <c r="B6669" t="s">
        <v>380</v>
      </c>
      <c r="C6669" t="s">
        <v>910</v>
      </c>
      <c r="D6669" t="s">
        <v>314</v>
      </c>
      <c r="E6669" s="320" t="s">
        <v>28</v>
      </c>
      <c r="F6669" s="320" t="s">
        <v>29</v>
      </c>
      <c r="G6669" s="320" t="s">
        <v>449</v>
      </c>
      <c r="H6669" s="320" t="s">
        <v>320</v>
      </c>
      <c r="I6669" s="320" t="s">
        <v>656</v>
      </c>
      <c r="J6669" s="320" t="s">
        <v>258</v>
      </c>
      <c r="K6669" s="321">
        <v>32</v>
      </c>
      <c r="L6669" s="305">
        <v>0.88889002799987793</v>
      </c>
      <c r="M6669" s="305">
        <v>0.88889002799987793</v>
      </c>
      <c r="N6669" s="321">
        <v>532</v>
      </c>
      <c r="O6669" s="305">
        <v>0.90017002820968628</v>
      </c>
      <c r="P6669" s="305">
        <v>0.90785002708435059</v>
      </c>
      <c r="Q6669" s="321">
        <v>12010</v>
      </c>
      <c r="R6669" s="305">
        <v>0.88230997323989868</v>
      </c>
      <c r="S6669" s="305">
        <v>0.89727002382278442</v>
      </c>
      <c r="BA6669" s="395">
        <v>1</v>
      </c>
      <c r="BB6669" s="396" t="s">
        <v>861</v>
      </c>
      <c r="BC6669" t="str">
        <f t="shared" si="571"/>
        <v>RCF</v>
      </c>
      <c r="BD6669" t="str">
        <f t="shared" si="572"/>
        <v>NAoMe_recurrent_ethnicity_grp</v>
      </c>
      <c r="BE6669" s="397" t="s">
        <v>862</v>
      </c>
      <c r="BF6669" t="str">
        <f t="shared" si="573"/>
        <v>White</v>
      </c>
      <c r="BG6669">
        <f t="shared" si="574"/>
        <v>32</v>
      </c>
      <c r="BH6669" s="398">
        <f t="shared" si="575"/>
        <v>0.88889002799987793</v>
      </c>
      <c r="BO6669" s="33"/>
    </row>
    <row r="6670" spans="1:67">
      <c r="A6670" s="320" t="s">
        <v>338</v>
      </c>
      <c r="B6670" t="s">
        <v>380</v>
      </c>
      <c r="C6670" t="s">
        <v>910</v>
      </c>
      <c r="D6670" t="s">
        <v>314</v>
      </c>
      <c r="E6670" s="320" t="s">
        <v>28</v>
      </c>
      <c r="F6670" s="320" t="s">
        <v>29</v>
      </c>
      <c r="G6670" s="320" t="s">
        <v>449</v>
      </c>
      <c r="H6670" s="320" t="s">
        <v>320</v>
      </c>
      <c r="I6670" s="320" t="s">
        <v>291</v>
      </c>
      <c r="J6670" s="320" t="s">
        <v>313</v>
      </c>
      <c r="K6670" s="321">
        <v>34</v>
      </c>
      <c r="L6670" s="305">
        <v>0.94444000720977783</v>
      </c>
      <c r="M6670" s="305"/>
      <c r="N6670" s="321">
        <v>584</v>
      </c>
      <c r="O6670" s="305">
        <v>0.98816001415252686</v>
      </c>
      <c r="P6670" s="305"/>
      <c r="Q6670" s="321">
        <v>13492</v>
      </c>
      <c r="R6670" s="305">
        <v>0.99118000268936157</v>
      </c>
      <c r="S6670" s="305"/>
      <c r="BA6670" s="395">
        <v>1</v>
      </c>
      <c r="BB6670" s="396" t="s">
        <v>861</v>
      </c>
      <c r="BC6670" t="str">
        <f t="shared" si="571"/>
        <v>RCF</v>
      </c>
      <c r="BD6670" t="str">
        <f t="shared" si="572"/>
        <v>NAoMe_recurrent_gender</v>
      </c>
      <c r="BE6670" s="397" t="s">
        <v>862</v>
      </c>
      <c r="BF6670" t="str">
        <f t="shared" si="573"/>
        <v>Female</v>
      </c>
      <c r="BG6670">
        <f t="shared" si="574"/>
        <v>34</v>
      </c>
      <c r="BH6670" s="398">
        <f t="shared" si="575"/>
        <v>0.94444000720977783</v>
      </c>
      <c r="BO6670" s="33"/>
    </row>
    <row r="6671" spans="1:67">
      <c r="A6671" s="320" t="s">
        <v>338</v>
      </c>
      <c r="B6671" t="s">
        <v>380</v>
      </c>
      <c r="C6671" t="s">
        <v>910</v>
      </c>
      <c r="D6671" t="s">
        <v>314</v>
      </c>
      <c r="E6671" s="320" t="s">
        <v>28</v>
      </c>
      <c r="F6671" s="320" t="s">
        <v>29</v>
      </c>
      <c r="G6671" s="320" t="s">
        <v>449</v>
      </c>
      <c r="H6671" s="320" t="s">
        <v>320</v>
      </c>
      <c r="I6671" s="320" t="s">
        <v>291</v>
      </c>
      <c r="J6671" s="320" t="s">
        <v>293</v>
      </c>
      <c r="K6671" s="321">
        <v>2</v>
      </c>
      <c r="L6671" s="305">
        <v>5.5560000240802758E-2</v>
      </c>
      <c r="M6671" s="305"/>
      <c r="N6671" s="321">
        <v>7</v>
      </c>
      <c r="O6671" s="305">
        <v>1.183999981731176E-2</v>
      </c>
      <c r="P6671" s="305"/>
      <c r="Q6671" s="321">
        <v>120</v>
      </c>
      <c r="R6671" s="305">
        <v>8.8200001046061516E-3</v>
      </c>
      <c r="S6671" s="305"/>
      <c r="BA6671" s="395">
        <v>1</v>
      </c>
      <c r="BB6671" s="396" t="s">
        <v>861</v>
      </c>
      <c r="BC6671" t="str">
        <f t="shared" si="571"/>
        <v>RCF</v>
      </c>
      <c r="BD6671" t="str">
        <f t="shared" si="572"/>
        <v>NAoMe_recurrent_gender</v>
      </c>
      <c r="BE6671" s="397" t="s">
        <v>862</v>
      </c>
      <c r="BF6671" t="str">
        <f t="shared" si="573"/>
        <v>Male</v>
      </c>
      <c r="BG6671">
        <f t="shared" si="574"/>
        <v>2</v>
      </c>
      <c r="BH6671" s="398">
        <f t="shared" si="575"/>
        <v>5.5560000240802758E-2</v>
      </c>
      <c r="BO6671" s="33"/>
    </row>
    <row r="6672" spans="1:67">
      <c r="A6672" s="320" t="s">
        <v>338</v>
      </c>
      <c r="B6672" t="s">
        <v>380</v>
      </c>
      <c r="C6672" t="s">
        <v>910</v>
      </c>
      <c r="D6672" t="s">
        <v>314</v>
      </c>
      <c r="E6672" s="320" t="s">
        <v>28</v>
      </c>
      <c r="F6672" s="320" t="s">
        <v>29</v>
      </c>
      <c r="G6672" s="320" t="s">
        <v>449</v>
      </c>
      <c r="H6672" s="320" t="s">
        <v>320</v>
      </c>
      <c r="I6672" s="320" t="s">
        <v>355</v>
      </c>
      <c r="J6672" s="320" t="s">
        <v>289</v>
      </c>
      <c r="K6672" s="321">
        <v>14</v>
      </c>
      <c r="L6672" s="305">
        <v>0.38888999819755549</v>
      </c>
      <c r="M6672" s="305"/>
      <c r="N6672" s="321">
        <v>177</v>
      </c>
      <c r="O6672" s="305">
        <v>0.29949000477790833</v>
      </c>
      <c r="P6672" s="305"/>
      <c r="Q6672" s="321">
        <v>4109</v>
      </c>
      <c r="R6672" s="305">
        <v>0.30186998844146729</v>
      </c>
      <c r="S6672" s="305"/>
      <c r="BA6672" s="395">
        <v>1</v>
      </c>
      <c r="BB6672" s="396" t="s">
        <v>861</v>
      </c>
      <c r="BC6672" t="str">
        <f t="shared" si="571"/>
        <v>RCF</v>
      </c>
      <c r="BD6672" t="str">
        <f t="shared" si="572"/>
        <v>NAoMe_recurrent_mbc_hes_year</v>
      </c>
      <c r="BE6672" s="397" t="s">
        <v>862</v>
      </c>
      <c r="BF6672" t="str">
        <f t="shared" si="573"/>
        <v>2021</v>
      </c>
      <c r="BG6672">
        <f t="shared" si="574"/>
        <v>14</v>
      </c>
      <c r="BH6672" s="398">
        <f t="shared" si="575"/>
        <v>0.38888999819755549</v>
      </c>
      <c r="BO6672" s="33"/>
    </row>
    <row r="6673" spans="1:67">
      <c r="A6673" s="320" t="s">
        <v>338</v>
      </c>
      <c r="B6673" t="s">
        <v>380</v>
      </c>
      <c r="C6673" t="s">
        <v>910</v>
      </c>
      <c r="D6673" t="s">
        <v>314</v>
      </c>
      <c r="E6673" s="320" t="s">
        <v>28</v>
      </c>
      <c r="F6673" s="320" t="s">
        <v>29</v>
      </c>
      <c r="G6673" s="320" t="s">
        <v>449</v>
      </c>
      <c r="H6673" s="320" t="s">
        <v>320</v>
      </c>
      <c r="I6673" s="320" t="s">
        <v>355</v>
      </c>
      <c r="J6673" s="320" t="s">
        <v>816</v>
      </c>
      <c r="K6673" s="321">
        <v>8</v>
      </c>
      <c r="L6673" s="305">
        <v>0.22222000360488889</v>
      </c>
      <c r="M6673" s="305"/>
      <c r="N6673" s="321">
        <v>195</v>
      </c>
      <c r="O6673" s="305">
        <v>0.3299500048160553</v>
      </c>
      <c r="P6673" s="305"/>
      <c r="Q6673" s="321">
        <v>4376</v>
      </c>
      <c r="R6673" s="305">
        <v>0.32148000597953802</v>
      </c>
      <c r="S6673" s="305"/>
      <c r="BA6673" s="395">
        <v>1</v>
      </c>
      <c r="BB6673" s="396" t="s">
        <v>861</v>
      </c>
      <c r="BC6673" t="str">
        <f t="shared" si="571"/>
        <v>RCF</v>
      </c>
      <c r="BD6673" t="str">
        <f t="shared" si="572"/>
        <v>NAoMe_recurrent_mbc_hes_year</v>
      </c>
      <c r="BE6673" s="397" t="s">
        <v>862</v>
      </c>
      <c r="BF6673" t="str">
        <f t="shared" si="573"/>
        <v>2022</v>
      </c>
      <c r="BG6673">
        <f t="shared" si="574"/>
        <v>8</v>
      </c>
      <c r="BH6673" s="398">
        <f t="shared" si="575"/>
        <v>0.22222000360488889</v>
      </c>
      <c r="BO6673" s="33"/>
    </row>
    <row r="6674" spans="1:67">
      <c r="A6674" s="320" t="s">
        <v>338</v>
      </c>
      <c r="B6674" t="s">
        <v>380</v>
      </c>
      <c r="C6674" t="s">
        <v>910</v>
      </c>
      <c r="D6674" t="s">
        <v>314</v>
      </c>
      <c r="E6674" s="320" t="s">
        <v>28</v>
      </c>
      <c r="F6674" s="320" t="s">
        <v>29</v>
      </c>
      <c r="G6674" s="320" t="s">
        <v>449</v>
      </c>
      <c r="H6674" s="320" t="s">
        <v>320</v>
      </c>
      <c r="I6674" s="320" t="s">
        <v>355</v>
      </c>
      <c r="J6674" s="320" t="s">
        <v>946</v>
      </c>
      <c r="K6674" s="321">
        <v>14</v>
      </c>
      <c r="L6674" s="305">
        <v>0.38888999819755549</v>
      </c>
      <c r="M6674" s="305"/>
      <c r="N6674" s="321">
        <v>219</v>
      </c>
      <c r="O6674" s="305">
        <v>0.37055999040603638</v>
      </c>
      <c r="P6674" s="305"/>
      <c r="Q6674" s="321">
        <v>5127</v>
      </c>
      <c r="R6674" s="305">
        <v>0.37665000557899481</v>
      </c>
      <c r="S6674" s="305"/>
      <c r="BA6674" s="395">
        <v>1</v>
      </c>
      <c r="BB6674" s="396" t="s">
        <v>861</v>
      </c>
      <c r="BC6674" t="str">
        <f t="shared" si="571"/>
        <v>RCF</v>
      </c>
      <c r="BD6674" t="str">
        <f t="shared" si="572"/>
        <v>NAoMe_recurrent_mbc_hes_year</v>
      </c>
      <c r="BE6674" s="397" t="s">
        <v>862</v>
      </c>
      <c r="BF6674" t="str">
        <f t="shared" si="573"/>
        <v>2023</v>
      </c>
      <c r="BG6674">
        <f t="shared" si="574"/>
        <v>14</v>
      </c>
      <c r="BH6674" s="398">
        <f t="shared" si="575"/>
        <v>0.38888999819755549</v>
      </c>
      <c r="BO6674" s="33"/>
    </row>
    <row r="6675" spans="1:67">
      <c r="A6675" s="320" t="s">
        <v>338</v>
      </c>
      <c r="B6675" t="s">
        <v>380</v>
      </c>
      <c r="C6675" t="s">
        <v>910</v>
      </c>
      <c r="D6675" t="s">
        <v>314</v>
      </c>
      <c r="E6675" s="320" t="s">
        <v>28</v>
      </c>
      <c r="F6675" s="320" t="s">
        <v>29</v>
      </c>
      <c r="G6675" s="320" t="s">
        <v>449</v>
      </c>
      <c r="H6675" s="320" t="s">
        <v>320</v>
      </c>
      <c r="I6675" s="320" t="s">
        <v>824</v>
      </c>
      <c r="J6675" s="320" t="s">
        <v>12</v>
      </c>
      <c r="K6675" s="321">
        <v>36</v>
      </c>
      <c r="L6675" s="305">
        <v>1</v>
      </c>
      <c r="M6675" s="305"/>
      <c r="N6675" s="321">
        <v>591</v>
      </c>
      <c r="O6675" s="305">
        <v>1</v>
      </c>
      <c r="P6675" s="305"/>
      <c r="Q6675" s="321">
        <v>13612</v>
      </c>
      <c r="R6675" s="305">
        <v>1</v>
      </c>
      <c r="S6675" s="305"/>
      <c r="BA6675" s="395">
        <v>1</v>
      </c>
      <c r="BB6675" s="396" t="s">
        <v>861</v>
      </c>
      <c r="BC6675" t="str">
        <f t="shared" si="571"/>
        <v>RCF</v>
      </c>
      <c r="BD6675" t="str">
        <f t="shared" si="572"/>
        <v>NAoMe_recurrent_tag_bonemets</v>
      </c>
      <c r="BE6675" s="397" t="s">
        <v>862</v>
      </c>
      <c r="BF6675" t="str">
        <f t="shared" si="573"/>
        <v>No</v>
      </c>
      <c r="BG6675">
        <f t="shared" si="574"/>
        <v>36</v>
      </c>
      <c r="BH6675" s="398">
        <f t="shared" si="575"/>
        <v>1</v>
      </c>
      <c r="BO6675" s="33"/>
    </row>
    <row r="6676" spans="1:67">
      <c r="A6676" s="320" t="s">
        <v>338</v>
      </c>
      <c r="B6676" t="s">
        <v>380</v>
      </c>
      <c r="C6676" t="s">
        <v>910</v>
      </c>
      <c r="D6676" t="s">
        <v>314</v>
      </c>
      <c r="E6676" s="320" t="s">
        <v>28</v>
      </c>
      <c r="F6676" s="322" t="s">
        <v>29</v>
      </c>
      <c r="G6676" s="322" t="s">
        <v>449</v>
      </c>
      <c r="H6676" s="322" t="s">
        <v>320</v>
      </c>
      <c r="I6676" s="320" t="s">
        <v>825</v>
      </c>
      <c r="J6676" s="320" t="s">
        <v>12</v>
      </c>
      <c r="K6676" s="321">
        <v>36</v>
      </c>
      <c r="L6676" s="305">
        <v>1</v>
      </c>
      <c r="M6676" s="305"/>
      <c r="N6676" s="321">
        <v>591</v>
      </c>
      <c r="O6676" s="305">
        <v>1</v>
      </c>
      <c r="P6676" s="305"/>
      <c r="Q6676" s="321">
        <v>13612</v>
      </c>
      <c r="R6676" s="305">
        <v>1</v>
      </c>
      <c r="S6676" s="305"/>
      <c r="BA6676" s="395">
        <v>1</v>
      </c>
      <c r="BB6676" s="396" t="s">
        <v>861</v>
      </c>
      <c r="BC6676" t="str">
        <f t="shared" si="571"/>
        <v>RCF</v>
      </c>
      <c r="BD6676" t="str">
        <f t="shared" si="572"/>
        <v>NAoMe_recurrent_tag_brainmets</v>
      </c>
      <c r="BE6676" s="397" t="s">
        <v>862</v>
      </c>
      <c r="BF6676" t="str">
        <f t="shared" si="573"/>
        <v>No</v>
      </c>
      <c r="BG6676">
        <f t="shared" si="574"/>
        <v>36</v>
      </c>
      <c r="BH6676" s="398">
        <f t="shared" si="575"/>
        <v>1</v>
      </c>
      <c r="BO6676" s="33"/>
    </row>
    <row r="6677" spans="1:67">
      <c r="A6677" s="320" t="s">
        <v>338</v>
      </c>
      <c r="B6677" t="s">
        <v>380</v>
      </c>
      <c r="C6677" t="s">
        <v>910</v>
      </c>
      <c r="D6677" t="s">
        <v>314</v>
      </c>
      <c r="E6677" s="320" t="s">
        <v>28</v>
      </c>
      <c r="F6677" s="320" t="s">
        <v>29</v>
      </c>
      <c r="G6677" s="320" t="s">
        <v>449</v>
      </c>
      <c r="H6677" s="320" t="s">
        <v>320</v>
      </c>
      <c r="I6677" s="320" t="s">
        <v>826</v>
      </c>
      <c r="J6677" s="320" t="s">
        <v>12</v>
      </c>
      <c r="K6677" s="321">
        <v>36</v>
      </c>
      <c r="L6677" s="305">
        <v>1</v>
      </c>
      <c r="M6677" s="305"/>
      <c r="N6677" s="321">
        <v>591</v>
      </c>
      <c r="O6677" s="305">
        <v>1</v>
      </c>
      <c r="P6677" s="305"/>
      <c r="Q6677" s="321">
        <v>13612</v>
      </c>
      <c r="R6677" s="305">
        <v>1</v>
      </c>
      <c r="S6677" s="305"/>
      <c r="BA6677" s="395">
        <v>1</v>
      </c>
      <c r="BB6677" s="396" t="s">
        <v>861</v>
      </c>
      <c r="BC6677" t="str">
        <f t="shared" si="571"/>
        <v>RCF</v>
      </c>
      <c r="BD6677" t="str">
        <f t="shared" si="572"/>
        <v>NAoMe_recurrent_tag_livermets</v>
      </c>
      <c r="BE6677" s="397" t="s">
        <v>862</v>
      </c>
      <c r="BF6677" t="str">
        <f t="shared" si="573"/>
        <v>No</v>
      </c>
      <c r="BG6677">
        <f t="shared" si="574"/>
        <v>36</v>
      </c>
      <c r="BH6677" s="398">
        <f t="shared" si="575"/>
        <v>1</v>
      </c>
      <c r="BO6677" s="33"/>
    </row>
    <row r="6678" spans="1:67">
      <c r="A6678" s="320" t="s">
        <v>338</v>
      </c>
      <c r="B6678" t="s">
        <v>380</v>
      </c>
      <c r="C6678" t="s">
        <v>910</v>
      </c>
      <c r="D6678" t="s">
        <v>314</v>
      </c>
      <c r="E6678" s="320" t="s">
        <v>28</v>
      </c>
      <c r="F6678" s="320" t="s">
        <v>29</v>
      </c>
      <c r="G6678" s="320" t="s">
        <v>449</v>
      </c>
      <c r="H6678" s="320" t="s">
        <v>320</v>
      </c>
      <c r="I6678" s="320" t="s">
        <v>827</v>
      </c>
      <c r="J6678" s="320" t="s">
        <v>12</v>
      </c>
      <c r="K6678" s="321">
        <v>36</v>
      </c>
      <c r="L6678" s="305">
        <v>1</v>
      </c>
      <c r="M6678" s="305"/>
      <c r="N6678" s="321">
        <v>591</v>
      </c>
      <c r="O6678" s="305">
        <v>1</v>
      </c>
      <c r="P6678" s="305"/>
      <c r="Q6678" s="321">
        <v>13612</v>
      </c>
      <c r="R6678" s="305">
        <v>1</v>
      </c>
      <c r="S6678" s="305"/>
      <c r="BA6678" s="395">
        <v>1</v>
      </c>
      <c r="BB6678" s="396" t="s">
        <v>861</v>
      </c>
      <c r="BC6678" t="str">
        <f t="shared" si="571"/>
        <v>RCF</v>
      </c>
      <c r="BD6678" t="str">
        <f t="shared" si="572"/>
        <v>NAoMe_recurrent_tag_lungmets</v>
      </c>
      <c r="BE6678" s="397" t="s">
        <v>862</v>
      </c>
      <c r="BF6678" t="str">
        <f t="shared" si="573"/>
        <v>No</v>
      </c>
      <c r="BG6678">
        <f t="shared" si="574"/>
        <v>36</v>
      </c>
      <c r="BH6678" s="398">
        <f t="shared" si="575"/>
        <v>1</v>
      </c>
      <c r="BO6678" s="33"/>
    </row>
    <row r="6679" spans="1:67">
      <c r="A6679" s="320" t="s">
        <v>338</v>
      </c>
      <c r="B6679" t="s">
        <v>380</v>
      </c>
      <c r="C6679" t="s">
        <v>910</v>
      </c>
      <c r="D6679" t="s">
        <v>314</v>
      </c>
      <c r="E6679" s="320" t="s">
        <v>28</v>
      </c>
      <c r="F6679" s="320" t="s">
        <v>29</v>
      </c>
      <c r="G6679" s="320" t="s">
        <v>449</v>
      </c>
      <c r="H6679" s="320" t="s">
        <v>320</v>
      </c>
      <c r="I6679" s="320" t="s">
        <v>828</v>
      </c>
      <c r="J6679" s="320" t="s">
        <v>12</v>
      </c>
      <c r="K6679" s="321">
        <v>36</v>
      </c>
      <c r="L6679" s="305">
        <v>1</v>
      </c>
      <c r="M6679" s="305"/>
      <c r="N6679" s="321">
        <v>591</v>
      </c>
      <c r="O6679" s="305">
        <v>1</v>
      </c>
      <c r="P6679" s="305"/>
      <c r="Q6679" s="321">
        <v>13612</v>
      </c>
      <c r="R6679" s="305">
        <v>1</v>
      </c>
      <c r="S6679" s="305"/>
      <c r="BA6679" s="395">
        <v>1</v>
      </c>
      <c r="BB6679" s="396" t="s">
        <v>861</v>
      </c>
      <c r="BC6679" t="str">
        <f t="shared" si="571"/>
        <v>RCF</v>
      </c>
      <c r="BD6679" t="str">
        <f t="shared" si="572"/>
        <v>NAoMe_recurrent_tag_othermets</v>
      </c>
      <c r="BE6679" s="397" t="s">
        <v>862</v>
      </c>
      <c r="BF6679" t="str">
        <f t="shared" si="573"/>
        <v>No</v>
      </c>
      <c r="BG6679">
        <f t="shared" si="574"/>
        <v>36</v>
      </c>
      <c r="BH6679" s="398">
        <f t="shared" si="575"/>
        <v>1</v>
      </c>
      <c r="BO6679" s="33"/>
    </row>
    <row r="6680" spans="1:67">
      <c r="A6680" s="320" t="s">
        <v>338</v>
      </c>
      <c r="B6680" t="s">
        <v>401</v>
      </c>
      <c r="C6680" t="s">
        <v>910</v>
      </c>
      <c r="D6680" t="s">
        <v>314</v>
      </c>
      <c r="E6680" s="320" t="s">
        <v>408</v>
      </c>
      <c r="F6680" s="320" t="s">
        <v>402</v>
      </c>
      <c r="G6680" s="320" t="s">
        <v>426</v>
      </c>
      <c r="H6680" s="320" t="s">
        <v>401</v>
      </c>
      <c r="I6680" s="320" t="s">
        <v>354</v>
      </c>
      <c r="J6680" s="320" t="s">
        <v>277</v>
      </c>
      <c r="K6680" s="321">
        <v>0</v>
      </c>
      <c r="L6680" s="305">
        <v>0</v>
      </c>
      <c r="M6680" s="305"/>
      <c r="N6680" s="321">
        <v>2</v>
      </c>
      <c r="O6680" s="305">
        <v>3.329999977722764E-3</v>
      </c>
      <c r="P6680" s="305"/>
      <c r="Q6680" s="321">
        <v>2</v>
      </c>
      <c r="R6680" s="305">
        <v>3.329999977722764E-3</v>
      </c>
      <c r="S6680" s="305"/>
      <c r="BA6680" s="395">
        <v>1</v>
      </c>
      <c r="BB6680" s="396" t="s">
        <v>861</v>
      </c>
      <c r="BC6680" t="str">
        <f t="shared" si="571"/>
        <v>7A6</v>
      </c>
      <c r="BD6680" t="str">
        <f t="shared" si="572"/>
        <v>NAoMe_recurrent_age_mbc_hes_decades_80cap</v>
      </c>
      <c r="BE6680" s="397" t="s">
        <v>862</v>
      </c>
      <c r="BF6680" t="str">
        <f t="shared" si="573"/>
        <v>18-29 yrs</v>
      </c>
      <c r="BG6680">
        <f t="shared" si="574"/>
        <v>0</v>
      </c>
      <c r="BH6680" s="398">
        <f t="shared" si="575"/>
        <v>0</v>
      </c>
      <c r="BO6680" s="33"/>
    </row>
    <row r="6681" spans="1:67">
      <c r="A6681" s="320" t="s">
        <v>338</v>
      </c>
      <c r="B6681" t="s">
        <v>401</v>
      </c>
      <c r="C6681" t="s">
        <v>910</v>
      </c>
      <c r="D6681" t="s">
        <v>314</v>
      </c>
      <c r="E6681" s="320" t="s">
        <v>408</v>
      </c>
      <c r="F6681" s="320" t="s">
        <v>402</v>
      </c>
      <c r="G6681" s="320" t="s">
        <v>426</v>
      </c>
      <c r="H6681" s="320" t="s">
        <v>401</v>
      </c>
      <c r="I6681" s="320" t="s">
        <v>354</v>
      </c>
      <c r="J6681" s="320" t="s">
        <v>278</v>
      </c>
      <c r="K6681" s="321">
        <v>2</v>
      </c>
      <c r="L6681" s="305">
        <v>1.8869999796152111E-2</v>
      </c>
      <c r="M6681" s="305"/>
      <c r="N6681" s="321">
        <v>23</v>
      </c>
      <c r="O6681" s="305">
        <v>3.8329999893903732E-2</v>
      </c>
      <c r="P6681" s="305"/>
      <c r="Q6681" s="321">
        <v>23</v>
      </c>
      <c r="R6681" s="305">
        <v>3.8329999893903732E-2</v>
      </c>
      <c r="S6681" s="305"/>
      <c r="BA6681" s="395">
        <v>1</v>
      </c>
      <c r="BB6681" s="396" t="s">
        <v>861</v>
      </c>
      <c r="BC6681" t="str">
        <f t="shared" si="571"/>
        <v>7A6</v>
      </c>
      <c r="BD6681" t="str">
        <f t="shared" si="572"/>
        <v>NAoMe_recurrent_age_mbc_hes_decades_80cap</v>
      </c>
      <c r="BE6681" s="397" t="s">
        <v>862</v>
      </c>
      <c r="BF6681" t="str">
        <f t="shared" si="573"/>
        <v>30-39 yrs</v>
      </c>
      <c r="BG6681">
        <f t="shared" si="574"/>
        <v>2</v>
      </c>
      <c r="BH6681" s="398">
        <f t="shared" si="575"/>
        <v>1.8869999796152111E-2</v>
      </c>
      <c r="BO6681" s="33"/>
    </row>
    <row r="6682" spans="1:67">
      <c r="A6682" s="320" t="s">
        <v>338</v>
      </c>
      <c r="B6682" t="s">
        <v>401</v>
      </c>
      <c r="C6682" t="s">
        <v>910</v>
      </c>
      <c r="D6682" t="s">
        <v>314</v>
      </c>
      <c r="E6682" s="320" t="s">
        <v>408</v>
      </c>
      <c r="F6682" s="320" t="s">
        <v>402</v>
      </c>
      <c r="G6682" s="320" t="s">
        <v>426</v>
      </c>
      <c r="H6682" s="320" t="s">
        <v>401</v>
      </c>
      <c r="I6682" s="320" t="s">
        <v>354</v>
      </c>
      <c r="J6682" s="320" t="s">
        <v>279</v>
      </c>
      <c r="K6682" s="321">
        <v>9</v>
      </c>
      <c r="L6682" s="305">
        <v>8.4909997880458832E-2</v>
      </c>
      <c r="M6682" s="305"/>
      <c r="N6682" s="321">
        <v>59</v>
      </c>
      <c r="O6682" s="305">
        <v>9.8329998552799225E-2</v>
      </c>
      <c r="P6682" s="305"/>
      <c r="Q6682" s="321">
        <v>59</v>
      </c>
      <c r="R6682" s="305">
        <v>9.8329998552799225E-2</v>
      </c>
      <c r="S6682" s="305"/>
      <c r="BA6682" s="395">
        <v>1</v>
      </c>
      <c r="BB6682" s="396" t="s">
        <v>861</v>
      </c>
      <c r="BC6682" t="str">
        <f t="shared" si="571"/>
        <v>7A6</v>
      </c>
      <c r="BD6682" t="str">
        <f t="shared" si="572"/>
        <v>NAoMe_recurrent_age_mbc_hes_decades_80cap</v>
      </c>
      <c r="BE6682" s="397" t="s">
        <v>862</v>
      </c>
      <c r="BF6682" t="str">
        <f t="shared" si="573"/>
        <v>40-49 yrs</v>
      </c>
      <c r="BG6682">
        <f t="shared" si="574"/>
        <v>9</v>
      </c>
      <c r="BH6682" s="398">
        <f t="shared" si="575"/>
        <v>8.4909997880458832E-2</v>
      </c>
      <c r="BO6682" s="33"/>
    </row>
    <row r="6683" spans="1:67">
      <c r="A6683" s="320" t="s">
        <v>338</v>
      </c>
      <c r="B6683" t="s">
        <v>401</v>
      </c>
      <c r="C6683" t="s">
        <v>910</v>
      </c>
      <c r="D6683" t="s">
        <v>314</v>
      </c>
      <c r="E6683" s="320" t="s">
        <v>408</v>
      </c>
      <c r="F6683" s="320" t="s">
        <v>402</v>
      </c>
      <c r="G6683" s="320" t="s">
        <v>426</v>
      </c>
      <c r="H6683" s="320" t="s">
        <v>401</v>
      </c>
      <c r="I6683" s="320" t="s">
        <v>354</v>
      </c>
      <c r="J6683" s="320" t="s">
        <v>280</v>
      </c>
      <c r="K6683" s="321">
        <v>19</v>
      </c>
      <c r="L6683" s="305">
        <v>0.17925000190734861</v>
      </c>
      <c r="M6683" s="305"/>
      <c r="N6683" s="321">
        <v>119</v>
      </c>
      <c r="O6683" s="305">
        <v>0.19833000004291529</v>
      </c>
      <c r="P6683" s="305"/>
      <c r="Q6683" s="321">
        <v>119</v>
      </c>
      <c r="R6683" s="305">
        <v>0.19833000004291529</v>
      </c>
      <c r="S6683" s="305"/>
      <c r="BA6683" s="395">
        <v>1</v>
      </c>
      <c r="BB6683" s="396" t="s">
        <v>861</v>
      </c>
      <c r="BC6683" t="str">
        <f t="shared" si="571"/>
        <v>7A6</v>
      </c>
      <c r="BD6683" t="str">
        <f t="shared" si="572"/>
        <v>NAoMe_recurrent_age_mbc_hes_decades_80cap</v>
      </c>
      <c r="BE6683" s="397" t="s">
        <v>862</v>
      </c>
      <c r="BF6683" t="str">
        <f t="shared" si="573"/>
        <v>50-59 yrs</v>
      </c>
      <c r="BG6683">
        <f t="shared" si="574"/>
        <v>19</v>
      </c>
      <c r="BH6683" s="398">
        <f t="shared" si="575"/>
        <v>0.17925000190734861</v>
      </c>
      <c r="BO6683" s="33"/>
    </row>
    <row r="6684" spans="1:67">
      <c r="A6684" s="320" t="s">
        <v>338</v>
      </c>
      <c r="B6684" t="s">
        <v>401</v>
      </c>
      <c r="C6684" t="s">
        <v>910</v>
      </c>
      <c r="D6684" t="s">
        <v>314</v>
      </c>
      <c r="E6684" s="320" t="s">
        <v>408</v>
      </c>
      <c r="F6684" s="322" t="s">
        <v>402</v>
      </c>
      <c r="G6684" s="322" t="s">
        <v>426</v>
      </c>
      <c r="H6684" s="322" t="s">
        <v>401</v>
      </c>
      <c r="I6684" s="320" t="s">
        <v>354</v>
      </c>
      <c r="J6684" s="320" t="s">
        <v>281</v>
      </c>
      <c r="K6684" s="321">
        <v>18</v>
      </c>
      <c r="L6684" s="305">
        <v>0.16980999708175659</v>
      </c>
      <c r="M6684" s="305"/>
      <c r="N6684" s="321">
        <v>111</v>
      </c>
      <c r="O6684" s="305">
        <v>0.18500000238418579</v>
      </c>
      <c r="P6684" s="305"/>
      <c r="Q6684" s="321">
        <v>111</v>
      </c>
      <c r="R6684" s="305">
        <v>0.18500000238418579</v>
      </c>
      <c r="S6684" s="305"/>
      <c r="BA6684" s="395">
        <v>1</v>
      </c>
      <c r="BB6684" s="396" t="s">
        <v>861</v>
      </c>
      <c r="BC6684" t="str">
        <f t="shared" si="571"/>
        <v>7A6</v>
      </c>
      <c r="BD6684" t="str">
        <f t="shared" si="572"/>
        <v>NAoMe_recurrent_age_mbc_hes_decades_80cap</v>
      </c>
      <c r="BE6684" s="397" t="s">
        <v>862</v>
      </c>
      <c r="BF6684" t="str">
        <f t="shared" si="573"/>
        <v>60-69 yrs</v>
      </c>
      <c r="BG6684">
        <f t="shared" si="574"/>
        <v>18</v>
      </c>
      <c r="BH6684" s="398">
        <f t="shared" si="575"/>
        <v>0.16980999708175659</v>
      </c>
      <c r="BO6684" s="33"/>
    </row>
    <row r="6685" spans="1:67">
      <c r="A6685" s="320" t="s">
        <v>338</v>
      </c>
      <c r="B6685" t="s">
        <v>401</v>
      </c>
      <c r="C6685" t="s">
        <v>910</v>
      </c>
      <c r="D6685" t="s">
        <v>314</v>
      </c>
      <c r="E6685" s="320" t="s">
        <v>408</v>
      </c>
      <c r="F6685" s="320" t="s">
        <v>402</v>
      </c>
      <c r="G6685" s="320" t="s">
        <v>426</v>
      </c>
      <c r="H6685" s="320" t="s">
        <v>401</v>
      </c>
      <c r="I6685" s="320" t="s">
        <v>354</v>
      </c>
      <c r="J6685" s="320" t="s">
        <v>282</v>
      </c>
      <c r="K6685" s="321">
        <v>28</v>
      </c>
      <c r="L6685" s="305">
        <v>0.2641499936580658</v>
      </c>
      <c r="M6685" s="305"/>
      <c r="N6685" s="321">
        <v>152</v>
      </c>
      <c r="O6685" s="305">
        <v>0.25332999229431152</v>
      </c>
      <c r="P6685" s="305"/>
      <c r="Q6685" s="321">
        <v>152</v>
      </c>
      <c r="R6685" s="305">
        <v>0.25332999229431152</v>
      </c>
      <c r="S6685" s="305"/>
      <c r="BA6685" s="395">
        <v>1</v>
      </c>
      <c r="BB6685" s="396" t="s">
        <v>861</v>
      </c>
      <c r="BC6685" t="str">
        <f t="shared" si="571"/>
        <v>7A6</v>
      </c>
      <c r="BD6685" t="str">
        <f t="shared" si="572"/>
        <v>NAoMe_recurrent_age_mbc_hes_decades_80cap</v>
      </c>
      <c r="BE6685" s="397" t="s">
        <v>862</v>
      </c>
      <c r="BF6685" t="str">
        <f t="shared" si="573"/>
        <v>70-79 yrs</v>
      </c>
      <c r="BG6685">
        <f t="shared" si="574"/>
        <v>28</v>
      </c>
      <c r="BH6685" s="398">
        <f t="shared" si="575"/>
        <v>0.2641499936580658</v>
      </c>
      <c r="BO6685" s="33"/>
    </row>
    <row r="6686" spans="1:67">
      <c r="A6686" s="320" t="s">
        <v>338</v>
      </c>
      <c r="B6686" t="s">
        <v>401</v>
      </c>
      <c r="C6686" t="s">
        <v>910</v>
      </c>
      <c r="D6686" t="s">
        <v>314</v>
      </c>
      <c r="E6686" s="320" t="s">
        <v>408</v>
      </c>
      <c r="F6686" s="320" t="s">
        <v>402</v>
      </c>
      <c r="G6686" s="320" t="s">
        <v>426</v>
      </c>
      <c r="H6686" s="320" t="s">
        <v>401</v>
      </c>
      <c r="I6686" s="320" t="s">
        <v>354</v>
      </c>
      <c r="J6686" s="320" t="s">
        <v>283</v>
      </c>
      <c r="K6686" s="321">
        <v>30</v>
      </c>
      <c r="L6686" s="305">
        <v>0.28301998972892761</v>
      </c>
      <c r="M6686" s="305"/>
      <c r="N6686" s="321">
        <v>134</v>
      </c>
      <c r="O6686" s="305">
        <v>0.22333000600337979</v>
      </c>
      <c r="P6686" s="305"/>
      <c r="Q6686" s="321">
        <v>134</v>
      </c>
      <c r="R6686" s="305">
        <v>0.22333000600337979</v>
      </c>
      <c r="S6686" s="305"/>
      <c r="BA6686" s="395">
        <v>1</v>
      </c>
      <c r="BB6686" s="396" t="s">
        <v>861</v>
      </c>
      <c r="BC6686" t="str">
        <f t="shared" si="571"/>
        <v>7A6</v>
      </c>
      <c r="BD6686" t="str">
        <f t="shared" si="572"/>
        <v>NAoMe_recurrent_age_mbc_hes_decades_80cap</v>
      </c>
      <c r="BE6686" s="397" t="s">
        <v>862</v>
      </c>
      <c r="BF6686" t="str">
        <f t="shared" si="573"/>
        <v>80+ yrs</v>
      </c>
      <c r="BG6686">
        <f t="shared" si="574"/>
        <v>30</v>
      </c>
      <c r="BH6686" s="398">
        <f t="shared" si="575"/>
        <v>0.28301998972892761</v>
      </c>
      <c r="BO6686" s="33"/>
    </row>
    <row r="6687" spans="1:67">
      <c r="A6687" s="320" t="s">
        <v>338</v>
      </c>
      <c r="B6687" t="s">
        <v>401</v>
      </c>
      <c r="C6687" t="s">
        <v>910</v>
      </c>
      <c r="D6687" t="s">
        <v>314</v>
      </c>
      <c r="E6687" s="320" t="s">
        <v>408</v>
      </c>
      <c r="F6687" s="320" t="s">
        <v>402</v>
      </c>
      <c r="G6687" s="320" t="s">
        <v>426</v>
      </c>
      <c r="H6687" s="320" t="s">
        <v>401</v>
      </c>
      <c r="I6687" s="320" t="s">
        <v>656</v>
      </c>
      <c r="J6687" s="320" t="s">
        <v>286</v>
      </c>
      <c r="K6687" s="321">
        <v>0</v>
      </c>
      <c r="L6687" s="305">
        <v>0</v>
      </c>
      <c r="M6687" s="305"/>
      <c r="N6687" s="321">
        <v>0</v>
      </c>
      <c r="O6687" s="305">
        <v>0</v>
      </c>
      <c r="P6687" s="305"/>
      <c r="Q6687" s="321">
        <v>0</v>
      </c>
      <c r="R6687" s="305">
        <v>0</v>
      </c>
      <c r="S6687" s="305"/>
      <c r="BA6687" s="395">
        <v>1</v>
      </c>
      <c r="BB6687" s="396" t="s">
        <v>861</v>
      </c>
      <c r="BC6687" t="str">
        <f t="shared" si="571"/>
        <v>7A6</v>
      </c>
      <c r="BD6687" t="str">
        <f t="shared" si="572"/>
        <v>NAoMe_recurrent_ethnicity_grp</v>
      </c>
      <c r="BE6687" s="397" t="s">
        <v>862</v>
      </c>
      <c r="BF6687" t="str">
        <f t="shared" si="573"/>
        <v>Asian or Asian British</v>
      </c>
      <c r="BG6687">
        <f t="shared" si="574"/>
        <v>0</v>
      </c>
      <c r="BH6687" s="398">
        <f t="shared" si="575"/>
        <v>0</v>
      </c>
      <c r="BO6687" s="33"/>
    </row>
    <row r="6688" spans="1:67">
      <c r="A6688" s="320" t="s">
        <v>338</v>
      </c>
      <c r="B6688" t="s">
        <v>401</v>
      </c>
      <c r="C6688" t="s">
        <v>910</v>
      </c>
      <c r="D6688" t="s">
        <v>314</v>
      </c>
      <c r="E6688" s="320" t="s">
        <v>408</v>
      </c>
      <c r="F6688" s="320" t="s">
        <v>402</v>
      </c>
      <c r="G6688" s="320" t="s">
        <v>426</v>
      </c>
      <c r="H6688" s="320" t="s">
        <v>401</v>
      </c>
      <c r="I6688" s="320" t="s">
        <v>656</v>
      </c>
      <c r="J6688" s="320" t="s">
        <v>287</v>
      </c>
      <c r="K6688" s="321">
        <v>0</v>
      </c>
      <c r="L6688" s="305">
        <v>0</v>
      </c>
      <c r="M6688" s="305"/>
      <c r="N6688" s="321">
        <v>0</v>
      </c>
      <c r="O6688" s="305">
        <v>0</v>
      </c>
      <c r="P6688" s="305"/>
      <c r="Q6688" s="321">
        <v>0</v>
      </c>
      <c r="R6688" s="305">
        <v>0</v>
      </c>
      <c r="S6688" s="305"/>
      <c r="BA6688" s="395">
        <v>1</v>
      </c>
      <c r="BB6688" s="396" t="s">
        <v>861</v>
      </c>
      <c r="BC6688" t="str">
        <f t="shared" si="571"/>
        <v>7A6</v>
      </c>
      <c r="BD6688" t="str">
        <f t="shared" si="572"/>
        <v>NAoMe_recurrent_ethnicity_grp</v>
      </c>
      <c r="BE6688" s="397" t="s">
        <v>862</v>
      </c>
      <c r="BF6688" t="str">
        <f t="shared" si="573"/>
        <v>Black or Black British</v>
      </c>
      <c r="BG6688">
        <f t="shared" si="574"/>
        <v>0</v>
      </c>
      <c r="BH6688" s="398">
        <f t="shared" si="575"/>
        <v>0</v>
      </c>
      <c r="BO6688" s="33"/>
    </row>
    <row r="6689" spans="1:67">
      <c r="A6689" s="320" t="s">
        <v>338</v>
      </c>
      <c r="B6689" t="s">
        <v>401</v>
      </c>
      <c r="C6689" t="s">
        <v>910</v>
      </c>
      <c r="D6689" t="s">
        <v>314</v>
      </c>
      <c r="E6689" s="320" t="s">
        <v>408</v>
      </c>
      <c r="F6689" s="320" t="s">
        <v>402</v>
      </c>
      <c r="G6689" s="320" t="s">
        <v>426</v>
      </c>
      <c r="H6689" s="320" t="s">
        <v>401</v>
      </c>
      <c r="I6689" s="320" t="s">
        <v>656</v>
      </c>
      <c r="J6689" s="320" t="s">
        <v>259</v>
      </c>
      <c r="K6689" s="321">
        <v>0</v>
      </c>
      <c r="L6689" s="305">
        <v>0</v>
      </c>
      <c r="M6689" s="305"/>
      <c r="N6689" s="321">
        <v>0</v>
      </c>
      <c r="O6689" s="305">
        <v>0</v>
      </c>
      <c r="P6689" s="305"/>
      <c r="Q6689" s="321">
        <v>0</v>
      </c>
      <c r="R6689" s="305">
        <v>0</v>
      </c>
      <c r="S6689" s="305"/>
      <c r="BA6689" s="395">
        <v>1</v>
      </c>
      <c r="BB6689" s="396" t="s">
        <v>861</v>
      </c>
      <c r="BC6689" t="str">
        <f t="shared" si="571"/>
        <v>7A6</v>
      </c>
      <c r="BD6689" t="str">
        <f t="shared" si="572"/>
        <v>NAoMe_recurrent_ethnicity_grp</v>
      </c>
      <c r="BE6689" s="397" t="s">
        <v>862</v>
      </c>
      <c r="BF6689" t="str">
        <f t="shared" si="573"/>
        <v>Mixed</v>
      </c>
      <c r="BG6689">
        <f t="shared" si="574"/>
        <v>0</v>
      </c>
      <c r="BH6689" s="398">
        <f t="shared" si="575"/>
        <v>0</v>
      </c>
      <c r="BO6689" s="33"/>
    </row>
    <row r="6690" spans="1:67">
      <c r="A6690" s="320" t="s">
        <v>338</v>
      </c>
      <c r="B6690" t="s">
        <v>401</v>
      </c>
      <c r="C6690" t="s">
        <v>910</v>
      </c>
      <c r="D6690" t="s">
        <v>314</v>
      </c>
      <c r="E6690" s="320" t="s">
        <v>408</v>
      </c>
      <c r="F6690" s="320" t="s">
        <v>402</v>
      </c>
      <c r="G6690" s="320" t="s">
        <v>426</v>
      </c>
      <c r="H6690" s="320" t="s">
        <v>401</v>
      </c>
      <c r="I6690" s="320" t="s">
        <v>656</v>
      </c>
      <c r="J6690" s="320" t="s">
        <v>288</v>
      </c>
      <c r="K6690" s="321">
        <v>0</v>
      </c>
      <c r="L6690" s="305">
        <v>0</v>
      </c>
      <c r="M6690" s="305"/>
      <c r="N6690" s="321">
        <v>0</v>
      </c>
      <c r="O6690" s="305">
        <v>0</v>
      </c>
      <c r="P6690" s="305"/>
      <c r="Q6690" s="321">
        <v>0</v>
      </c>
      <c r="R6690" s="305">
        <v>0</v>
      </c>
      <c r="S6690" s="305"/>
      <c r="BA6690" s="395">
        <v>1</v>
      </c>
      <c r="BB6690" s="396" t="s">
        <v>861</v>
      </c>
      <c r="BC6690" t="str">
        <f t="shared" si="571"/>
        <v>7A6</v>
      </c>
      <c r="BD6690" t="str">
        <f t="shared" si="572"/>
        <v>NAoMe_recurrent_ethnicity_grp</v>
      </c>
      <c r="BE6690" s="397" t="s">
        <v>862</v>
      </c>
      <c r="BF6690" t="str">
        <f t="shared" si="573"/>
        <v>Other Ethnic Group</v>
      </c>
      <c r="BG6690">
        <f t="shared" si="574"/>
        <v>0</v>
      </c>
      <c r="BH6690" s="398">
        <f t="shared" si="575"/>
        <v>0</v>
      </c>
      <c r="BO6690" s="33"/>
    </row>
    <row r="6691" spans="1:67">
      <c r="A6691" s="320" t="s">
        <v>338</v>
      </c>
      <c r="B6691" t="s">
        <v>401</v>
      </c>
      <c r="C6691" t="s">
        <v>910</v>
      </c>
      <c r="D6691" t="s">
        <v>314</v>
      </c>
      <c r="E6691" s="320" t="s">
        <v>408</v>
      </c>
      <c r="F6691" s="320" t="s">
        <v>402</v>
      </c>
      <c r="G6691" s="320" t="s">
        <v>426</v>
      </c>
      <c r="H6691" s="320" t="s">
        <v>401</v>
      </c>
      <c r="I6691" s="320" t="s">
        <v>656</v>
      </c>
      <c r="J6691" s="320" t="s">
        <v>260</v>
      </c>
      <c r="K6691" s="321">
        <v>106</v>
      </c>
      <c r="L6691" s="305">
        <v>1</v>
      </c>
      <c r="M6691" s="305"/>
      <c r="N6691" s="321">
        <v>600</v>
      </c>
      <c r="O6691" s="305">
        <v>1</v>
      </c>
      <c r="P6691" s="305"/>
      <c r="Q6691" s="321">
        <v>600</v>
      </c>
      <c r="R6691" s="305">
        <v>1</v>
      </c>
      <c r="S6691" s="305"/>
      <c r="BA6691" s="395">
        <v>1</v>
      </c>
      <c r="BB6691" s="396" t="s">
        <v>861</v>
      </c>
      <c r="BC6691" t="str">
        <f t="shared" si="571"/>
        <v>7A6</v>
      </c>
      <c r="BD6691" t="str">
        <f t="shared" si="572"/>
        <v>NAoMe_recurrent_ethnicity_grp</v>
      </c>
      <c r="BE6691" s="397" t="s">
        <v>862</v>
      </c>
      <c r="BF6691" t="str">
        <f t="shared" si="573"/>
        <v>Unknown</v>
      </c>
      <c r="BG6691">
        <f t="shared" si="574"/>
        <v>106</v>
      </c>
      <c r="BH6691" s="398">
        <f t="shared" si="575"/>
        <v>1</v>
      </c>
      <c r="BO6691" s="33"/>
    </row>
    <row r="6692" spans="1:67">
      <c r="A6692" s="320" t="s">
        <v>338</v>
      </c>
      <c r="B6692" t="s">
        <v>401</v>
      </c>
      <c r="C6692" t="s">
        <v>910</v>
      </c>
      <c r="D6692" t="s">
        <v>314</v>
      </c>
      <c r="E6692" s="320" t="s">
        <v>408</v>
      </c>
      <c r="F6692" s="320" t="s">
        <v>402</v>
      </c>
      <c r="G6692" s="320" t="s">
        <v>426</v>
      </c>
      <c r="H6692" s="320" t="s">
        <v>401</v>
      </c>
      <c r="I6692" s="320" t="s">
        <v>656</v>
      </c>
      <c r="J6692" s="320" t="s">
        <v>258</v>
      </c>
      <c r="K6692" s="321">
        <v>0</v>
      </c>
      <c r="L6692" s="305">
        <v>0</v>
      </c>
      <c r="M6692" s="305"/>
      <c r="N6692" s="321">
        <v>0</v>
      </c>
      <c r="O6692" s="305">
        <v>0</v>
      </c>
      <c r="P6692" s="305"/>
      <c r="Q6692" s="321">
        <v>0</v>
      </c>
      <c r="R6692" s="305">
        <v>0</v>
      </c>
      <c r="S6692" s="305"/>
      <c r="BA6692" s="395">
        <v>1</v>
      </c>
      <c r="BB6692" s="396" t="s">
        <v>861</v>
      </c>
      <c r="BC6692" t="str">
        <f t="shared" si="571"/>
        <v>7A6</v>
      </c>
      <c r="BD6692" t="str">
        <f t="shared" si="572"/>
        <v>NAoMe_recurrent_ethnicity_grp</v>
      </c>
      <c r="BE6692" s="397" t="s">
        <v>862</v>
      </c>
      <c r="BF6692" t="str">
        <f t="shared" si="573"/>
        <v>White</v>
      </c>
      <c r="BG6692">
        <f t="shared" si="574"/>
        <v>0</v>
      </c>
      <c r="BH6692" s="398">
        <f t="shared" si="575"/>
        <v>0</v>
      </c>
      <c r="BO6692" s="33"/>
    </row>
    <row r="6693" spans="1:67">
      <c r="A6693" s="320" t="s">
        <v>338</v>
      </c>
      <c r="B6693" t="s">
        <v>401</v>
      </c>
      <c r="C6693" t="s">
        <v>910</v>
      </c>
      <c r="D6693" t="s">
        <v>314</v>
      </c>
      <c r="E6693" s="320" t="s">
        <v>408</v>
      </c>
      <c r="F6693" s="320" t="s">
        <v>402</v>
      </c>
      <c r="G6693" s="320" t="s">
        <v>426</v>
      </c>
      <c r="H6693" s="320" t="s">
        <v>401</v>
      </c>
      <c r="I6693" s="320" t="s">
        <v>291</v>
      </c>
      <c r="J6693" s="320" t="s">
        <v>313</v>
      </c>
      <c r="K6693" s="321">
        <v>104</v>
      </c>
      <c r="L6693" s="305">
        <v>0.98113000392913818</v>
      </c>
      <c r="M6693" s="305"/>
      <c r="N6693" s="321">
        <v>593</v>
      </c>
      <c r="O6693" s="305">
        <v>0.98833000659942627</v>
      </c>
      <c r="P6693" s="305"/>
      <c r="Q6693" s="321">
        <v>593</v>
      </c>
      <c r="R6693" s="305">
        <v>0.98833000659942627</v>
      </c>
      <c r="S6693" s="305"/>
      <c r="BA6693" s="395">
        <v>1</v>
      </c>
      <c r="BB6693" s="396" t="s">
        <v>861</v>
      </c>
      <c r="BC6693" t="str">
        <f t="shared" si="571"/>
        <v>7A6</v>
      </c>
      <c r="BD6693" t="str">
        <f t="shared" si="572"/>
        <v>NAoMe_recurrent_gender</v>
      </c>
      <c r="BE6693" s="397" t="s">
        <v>862</v>
      </c>
      <c r="BF6693" t="str">
        <f t="shared" si="573"/>
        <v>Female</v>
      </c>
      <c r="BG6693">
        <f t="shared" si="574"/>
        <v>104</v>
      </c>
      <c r="BH6693" s="398">
        <f t="shared" si="575"/>
        <v>0.98113000392913818</v>
      </c>
      <c r="BO6693" s="33"/>
    </row>
    <row r="6694" spans="1:67">
      <c r="A6694" s="320" t="s">
        <v>338</v>
      </c>
      <c r="B6694" t="s">
        <v>401</v>
      </c>
      <c r="C6694" t="s">
        <v>910</v>
      </c>
      <c r="D6694" t="s">
        <v>314</v>
      </c>
      <c r="E6694" s="320" t="s">
        <v>408</v>
      </c>
      <c r="F6694" s="320" t="s">
        <v>402</v>
      </c>
      <c r="G6694" s="320" t="s">
        <v>426</v>
      </c>
      <c r="H6694" s="320" t="s">
        <v>401</v>
      </c>
      <c r="I6694" s="320" t="s">
        <v>291</v>
      </c>
      <c r="J6694" s="320" t="s">
        <v>293</v>
      </c>
      <c r="K6694" s="321">
        <v>2</v>
      </c>
      <c r="L6694" s="305">
        <v>1.8869999796152111E-2</v>
      </c>
      <c r="M6694" s="305"/>
      <c r="N6694" s="321">
        <v>7</v>
      </c>
      <c r="O6694" s="305">
        <v>1.1669999919831749E-2</v>
      </c>
      <c r="P6694" s="305"/>
      <c r="Q6694" s="321">
        <v>7</v>
      </c>
      <c r="R6694" s="305">
        <v>1.1669999919831749E-2</v>
      </c>
      <c r="S6694" s="305"/>
      <c r="BA6694" s="395">
        <v>1</v>
      </c>
      <c r="BB6694" s="396" t="s">
        <v>861</v>
      </c>
      <c r="BC6694" t="str">
        <f t="shared" si="571"/>
        <v>7A6</v>
      </c>
      <c r="BD6694" t="str">
        <f t="shared" si="572"/>
        <v>NAoMe_recurrent_gender</v>
      </c>
      <c r="BE6694" s="397" t="s">
        <v>862</v>
      </c>
      <c r="BF6694" t="str">
        <f t="shared" si="573"/>
        <v>Male</v>
      </c>
      <c r="BG6694">
        <f t="shared" si="574"/>
        <v>2</v>
      </c>
      <c r="BH6694" s="398">
        <f t="shared" si="575"/>
        <v>1.8869999796152111E-2</v>
      </c>
      <c r="BO6694" s="33"/>
    </row>
    <row r="6695" spans="1:67">
      <c r="A6695" s="320" t="s">
        <v>338</v>
      </c>
      <c r="B6695" t="s">
        <v>401</v>
      </c>
      <c r="C6695" t="s">
        <v>910</v>
      </c>
      <c r="D6695" t="s">
        <v>314</v>
      </c>
      <c r="E6695" s="320" t="s">
        <v>408</v>
      </c>
      <c r="F6695" s="320" t="s">
        <v>402</v>
      </c>
      <c r="G6695" s="320" t="s">
        <v>426</v>
      </c>
      <c r="H6695" s="320" t="s">
        <v>401</v>
      </c>
      <c r="I6695" s="320" t="s">
        <v>355</v>
      </c>
      <c r="J6695" s="320" t="s">
        <v>289</v>
      </c>
      <c r="K6695" s="321">
        <v>39</v>
      </c>
      <c r="L6695" s="305">
        <v>0.36792001128196722</v>
      </c>
      <c r="M6695" s="305"/>
      <c r="N6695" s="321">
        <v>234</v>
      </c>
      <c r="O6695" s="305">
        <v>0.38999998569488531</v>
      </c>
      <c r="P6695" s="305"/>
      <c r="Q6695" s="321">
        <v>234</v>
      </c>
      <c r="R6695" s="305">
        <v>0.38999998569488531</v>
      </c>
      <c r="S6695" s="305"/>
      <c r="BA6695" s="395">
        <v>1</v>
      </c>
      <c r="BB6695" s="396" t="s">
        <v>861</v>
      </c>
      <c r="BC6695" t="str">
        <f t="shared" si="571"/>
        <v>7A6</v>
      </c>
      <c r="BD6695" t="str">
        <f t="shared" si="572"/>
        <v>NAoMe_recurrent_mbc_hes_year</v>
      </c>
      <c r="BE6695" s="397" t="s">
        <v>862</v>
      </c>
      <c r="BF6695" t="str">
        <f t="shared" si="573"/>
        <v>2021</v>
      </c>
      <c r="BG6695">
        <f t="shared" si="574"/>
        <v>39</v>
      </c>
      <c r="BH6695" s="398">
        <f t="shared" si="575"/>
        <v>0.36792001128196722</v>
      </c>
      <c r="BO6695" s="33"/>
    </row>
    <row r="6696" spans="1:67">
      <c r="A6696" s="320" t="s">
        <v>338</v>
      </c>
      <c r="B6696" t="s">
        <v>401</v>
      </c>
      <c r="C6696" t="s">
        <v>910</v>
      </c>
      <c r="D6696" t="s">
        <v>314</v>
      </c>
      <c r="E6696" s="320" t="s">
        <v>408</v>
      </c>
      <c r="F6696" s="320" t="s">
        <v>402</v>
      </c>
      <c r="G6696" s="320" t="s">
        <v>426</v>
      </c>
      <c r="H6696" s="320" t="s">
        <v>401</v>
      </c>
      <c r="I6696" s="320" t="s">
        <v>355</v>
      </c>
      <c r="J6696" s="320" t="s">
        <v>816</v>
      </c>
      <c r="K6696" s="321">
        <v>43</v>
      </c>
      <c r="L6696" s="305">
        <v>0.4056600034236908</v>
      </c>
      <c r="M6696" s="305"/>
      <c r="N6696" s="321">
        <v>247</v>
      </c>
      <c r="O6696" s="305">
        <v>0.41166999936103821</v>
      </c>
      <c r="P6696" s="305"/>
      <c r="Q6696" s="321">
        <v>247</v>
      </c>
      <c r="R6696" s="305">
        <v>0.41166999936103821</v>
      </c>
      <c r="S6696" s="305"/>
      <c r="BA6696" s="395">
        <v>1</v>
      </c>
      <c r="BB6696" s="396" t="s">
        <v>861</v>
      </c>
      <c r="BC6696" t="str">
        <f t="shared" si="571"/>
        <v>7A6</v>
      </c>
      <c r="BD6696" t="str">
        <f t="shared" si="572"/>
        <v>NAoMe_recurrent_mbc_hes_year</v>
      </c>
      <c r="BE6696" s="397" t="s">
        <v>862</v>
      </c>
      <c r="BF6696" t="str">
        <f t="shared" si="573"/>
        <v>2022</v>
      </c>
      <c r="BG6696">
        <f t="shared" si="574"/>
        <v>43</v>
      </c>
      <c r="BH6696" s="398">
        <f t="shared" si="575"/>
        <v>0.4056600034236908</v>
      </c>
      <c r="BO6696" s="33"/>
    </row>
    <row r="6697" spans="1:67">
      <c r="A6697" s="320" t="s">
        <v>338</v>
      </c>
      <c r="B6697" t="s">
        <v>401</v>
      </c>
      <c r="C6697" t="s">
        <v>910</v>
      </c>
      <c r="D6697" t="s">
        <v>314</v>
      </c>
      <c r="E6697" s="320" t="s">
        <v>408</v>
      </c>
      <c r="F6697" s="320" t="s">
        <v>402</v>
      </c>
      <c r="G6697" s="320" t="s">
        <v>426</v>
      </c>
      <c r="H6697" s="320" t="s">
        <v>401</v>
      </c>
      <c r="I6697" s="320" t="s">
        <v>355</v>
      </c>
      <c r="J6697" s="320" t="s">
        <v>946</v>
      </c>
      <c r="K6697" s="321">
        <v>24</v>
      </c>
      <c r="L6697" s="305">
        <v>0.22642000019550321</v>
      </c>
      <c r="M6697" s="305"/>
      <c r="N6697" s="321">
        <v>119</v>
      </c>
      <c r="O6697" s="305">
        <v>0.19833000004291529</v>
      </c>
      <c r="P6697" s="305"/>
      <c r="Q6697" s="321">
        <v>119</v>
      </c>
      <c r="R6697" s="305">
        <v>0.19833000004291529</v>
      </c>
      <c r="S6697" s="305"/>
      <c r="BA6697" s="395">
        <v>1</v>
      </c>
      <c r="BB6697" s="396" t="s">
        <v>861</v>
      </c>
      <c r="BC6697" t="str">
        <f t="shared" si="571"/>
        <v>7A6</v>
      </c>
      <c r="BD6697" t="str">
        <f t="shared" si="572"/>
        <v>NAoMe_recurrent_mbc_hes_year</v>
      </c>
      <c r="BE6697" s="397" t="s">
        <v>862</v>
      </c>
      <c r="BF6697" t="str">
        <f t="shared" si="573"/>
        <v>2023</v>
      </c>
      <c r="BG6697">
        <f t="shared" si="574"/>
        <v>24</v>
      </c>
      <c r="BH6697" s="398">
        <f t="shared" si="575"/>
        <v>0.22642000019550321</v>
      </c>
      <c r="BO6697" s="33"/>
    </row>
    <row r="6698" spans="1:67">
      <c r="A6698" s="320" t="s">
        <v>338</v>
      </c>
      <c r="B6698" t="s">
        <v>401</v>
      </c>
      <c r="C6698" t="s">
        <v>910</v>
      </c>
      <c r="D6698" t="s">
        <v>314</v>
      </c>
      <c r="E6698" s="320" t="s">
        <v>408</v>
      </c>
      <c r="F6698" s="320" t="s">
        <v>402</v>
      </c>
      <c r="G6698" s="320" t="s">
        <v>426</v>
      </c>
      <c r="H6698" s="320" t="s">
        <v>401</v>
      </c>
      <c r="I6698" s="320" t="s">
        <v>824</v>
      </c>
      <c r="J6698" s="320" t="s">
        <v>12</v>
      </c>
      <c r="K6698" s="321">
        <v>106</v>
      </c>
      <c r="L6698" s="305">
        <v>1</v>
      </c>
      <c r="M6698" s="305"/>
      <c r="N6698" s="321">
        <v>600</v>
      </c>
      <c r="O6698" s="305">
        <v>1</v>
      </c>
      <c r="P6698" s="305"/>
      <c r="Q6698" s="321">
        <v>600</v>
      </c>
      <c r="R6698" s="305">
        <v>1</v>
      </c>
      <c r="S6698" s="305"/>
      <c r="BA6698" s="395">
        <v>1</v>
      </c>
      <c r="BB6698" s="396" t="s">
        <v>861</v>
      </c>
      <c r="BC6698" t="str">
        <f t="shared" si="571"/>
        <v>7A6</v>
      </c>
      <c r="BD6698" t="str">
        <f t="shared" si="572"/>
        <v>NAoMe_recurrent_tag_bonemets</v>
      </c>
      <c r="BE6698" s="397" t="s">
        <v>862</v>
      </c>
      <c r="BF6698" t="str">
        <f t="shared" si="573"/>
        <v>No</v>
      </c>
      <c r="BG6698">
        <f t="shared" si="574"/>
        <v>106</v>
      </c>
      <c r="BH6698" s="398">
        <f t="shared" si="575"/>
        <v>1</v>
      </c>
      <c r="BO6698" s="33"/>
    </row>
    <row r="6699" spans="1:67">
      <c r="A6699" s="320" t="s">
        <v>338</v>
      </c>
      <c r="B6699" t="s">
        <v>401</v>
      </c>
      <c r="C6699" t="s">
        <v>910</v>
      </c>
      <c r="D6699" t="s">
        <v>314</v>
      </c>
      <c r="E6699" s="320" t="s">
        <v>408</v>
      </c>
      <c r="F6699" s="320" t="s">
        <v>402</v>
      </c>
      <c r="G6699" s="320" t="s">
        <v>426</v>
      </c>
      <c r="H6699" s="320" t="s">
        <v>401</v>
      </c>
      <c r="I6699" s="320" t="s">
        <v>825</v>
      </c>
      <c r="J6699" s="320" t="s">
        <v>12</v>
      </c>
      <c r="K6699" s="321">
        <v>106</v>
      </c>
      <c r="L6699" s="305">
        <v>1</v>
      </c>
      <c r="M6699" s="305"/>
      <c r="N6699" s="321">
        <v>600</v>
      </c>
      <c r="O6699" s="305">
        <v>1</v>
      </c>
      <c r="P6699" s="305"/>
      <c r="Q6699" s="321">
        <v>600</v>
      </c>
      <c r="R6699" s="305">
        <v>1</v>
      </c>
      <c r="S6699" s="305"/>
      <c r="BA6699" s="395">
        <v>1</v>
      </c>
      <c r="BB6699" s="396" t="s">
        <v>861</v>
      </c>
      <c r="BC6699" t="str">
        <f t="shared" si="571"/>
        <v>7A6</v>
      </c>
      <c r="BD6699" t="str">
        <f t="shared" si="572"/>
        <v>NAoMe_recurrent_tag_brainmets</v>
      </c>
      <c r="BE6699" s="397" t="s">
        <v>862</v>
      </c>
      <c r="BF6699" t="str">
        <f t="shared" si="573"/>
        <v>No</v>
      </c>
      <c r="BG6699">
        <f t="shared" si="574"/>
        <v>106</v>
      </c>
      <c r="BH6699" s="398">
        <f t="shared" si="575"/>
        <v>1</v>
      </c>
      <c r="BO6699" s="33"/>
    </row>
    <row r="6700" spans="1:67">
      <c r="A6700" s="320" t="s">
        <v>338</v>
      </c>
      <c r="B6700" t="s">
        <v>401</v>
      </c>
      <c r="C6700" t="s">
        <v>910</v>
      </c>
      <c r="D6700" t="s">
        <v>314</v>
      </c>
      <c r="E6700" s="320" t="s">
        <v>408</v>
      </c>
      <c r="F6700" s="320" t="s">
        <v>402</v>
      </c>
      <c r="G6700" s="320" t="s">
        <v>426</v>
      </c>
      <c r="H6700" s="320" t="s">
        <v>401</v>
      </c>
      <c r="I6700" s="320" t="s">
        <v>826</v>
      </c>
      <c r="J6700" s="320" t="s">
        <v>12</v>
      </c>
      <c r="K6700" s="321">
        <v>106</v>
      </c>
      <c r="L6700" s="305">
        <v>1</v>
      </c>
      <c r="M6700" s="305"/>
      <c r="N6700" s="321">
        <v>600</v>
      </c>
      <c r="O6700" s="305">
        <v>1</v>
      </c>
      <c r="P6700" s="305"/>
      <c r="Q6700" s="321">
        <v>600</v>
      </c>
      <c r="R6700" s="305">
        <v>1</v>
      </c>
      <c r="S6700" s="305"/>
      <c r="BA6700" s="395">
        <v>1</v>
      </c>
      <c r="BB6700" s="396" t="s">
        <v>861</v>
      </c>
      <c r="BC6700" t="str">
        <f t="shared" si="571"/>
        <v>7A6</v>
      </c>
      <c r="BD6700" t="str">
        <f t="shared" si="572"/>
        <v>NAoMe_recurrent_tag_livermets</v>
      </c>
      <c r="BE6700" s="397" t="s">
        <v>862</v>
      </c>
      <c r="BF6700" t="str">
        <f t="shared" si="573"/>
        <v>No</v>
      </c>
      <c r="BG6700">
        <f t="shared" si="574"/>
        <v>106</v>
      </c>
      <c r="BH6700" s="398">
        <f t="shared" si="575"/>
        <v>1</v>
      </c>
      <c r="BO6700" s="33"/>
    </row>
    <row r="6701" spans="1:67">
      <c r="A6701" s="320" t="s">
        <v>338</v>
      </c>
      <c r="B6701" t="s">
        <v>401</v>
      </c>
      <c r="C6701" t="s">
        <v>910</v>
      </c>
      <c r="D6701" t="s">
        <v>314</v>
      </c>
      <c r="E6701" s="320" t="s">
        <v>408</v>
      </c>
      <c r="F6701" s="320" t="s">
        <v>402</v>
      </c>
      <c r="G6701" s="320" t="s">
        <v>426</v>
      </c>
      <c r="H6701" s="320" t="s">
        <v>401</v>
      </c>
      <c r="I6701" s="320" t="s">
        <v>827</v>
      </c>
      <c r="J6701" s="320" t="s">
        <v>12</v>
      </c>
      <c r="K6701" s="321">
        <v>106</v>
      </c>
      <c r="L6701" s="305">
        <v>1</v>
      </c>
      <c r="M6701" s="305"/>
      <c r="N6701" s="321">
        <v>600</v>
      </c>
      <c r="O6701" s="305">
        <v>1</v>
      </c>
      <c r="P6701" s="305"/>
      <c r="Q6701" s="321">
        <v>600</v>
      </c>
      <c r="R6701" s="305">
        <v>1</v>
      </c>
      <c r="S6701" s="305"/>
      <c r="BA6701" s="395">
        <v>1</v>
      </c>
      <c r="BB6701" s="396" t="s">
        <v>861</v>
      </c>
      <c r="BC6701" t="str">
        <f t="shared" si="571"/>
        <v>7A6</v>
      </c>
      <c r="BD6701" t="str">
        <f t="shared" si="572"/>
        <v>NAoMe_recurrent_tag_lungmets</v>
      </c>
      <c r="BE6701" s="397" t="s">
        <v>862</v>
      </c>
      <c r="BF6701" t="str">
        <f t="shared" si="573"/>
        <v>No</v>
      </c>
      <c r="BG6701">
        <f t="shared" si="574"/>
        <v>106</v>
      </c>
      <c r="BH6701" s="398">
        <f t="shared" si="575"/>
        <v>1</v>
      </c>
      <c r="BO6701" s="33"/>
    </row>
    <row r="6702" spans="1:67">
      <c r="A6702" s="320" t="s">
        <v>338</v>
      </c>
      <c r="B6702" t="s">
        <v>401</v>
      </c>
      <c r="C6702" t="s">
        <v>910</v>
      </c>
      <c r="D6702" t="s">
        <v>314</v>
      </c>
      <c r="E6702" s="320" t="s">
        <v>408</v>
      </c>
      <c r="F6702" s="320" t="s">
        <v>402</v>
      </c>
      <c r="G6702" s="320" t="s">
        <v>426</v>
      </c>
      <c r="H6702" s="320" t="s">
        <v>401</v>
      </c>
      <c r="I6702" s="320" t="s">
        <v>828</v>
      </c>
      <c r="J6702" s="320" t="s">
        <v>12</v>
      </c>
      <c r="K6702" s="321">
        <v>106</v>
      </c>
      <c r="L6702" s="305">
        <v>1</v>
      </c>
      <c r="M6702" s="305"/>
      <c r="N6702" s="321">
        <v>600</v>
      </c>
      <c r="O6702" s="305">
        <v>1</v>
      </c>
      <c r="P6702" s="305"/>
      <c r="Q6702" s="321">
        <v>600</v>
      </c>
      <c r="R6702" s="305">
        <v>1</v>
      </c>
      <c r="S6702" s="305"/>
      <c r="BA6702" s="395">
        <v>1</v>
      </c>
      <c r="BB6702" s="396" t="s">
        <v>861</v>
      </c>
      <c r="BC6702" t="str">
        <f t="shared" si="571"/>
        <v>7A6</v>
      </c>
      <c r="BD6702" t="str">
        <f t="shared" si="572"/>
        <v>NAoMe_recurrent_tag_othermets</v>
      </c>
      <c r="BE6702" s="397" t="s">
        <v>862</v>
      </c>
      <c r="BF6702" t="str">
        <f t="shared" si="573"/>
        <v>No</v>
      </c>
      <c r="BG6702">
        <f t="shared" si="574"/>
        <v>106</v>
      </c>
      <c r="BH6702" s="398">
        <f t="shared" si="575"/>
        <v>1</v>
      </c>
      <c r="BO6702" s="33"/>
    </row>
    <row r="6703" spans="1:67">
      <c r="A6703" s="320" t="s">
        <v>338</v>
      </c>
      <c r="B6703" t="s">
        <v>380</v>
      </c>
      <c r="C6703" t="s">
        <v>910</v>
      </c>
      <c r="D6703" t="s">
        <v>314</v>
      </c>
      <c r="E6703" s="320" t="s">
        <v>30</v>
      </c>
      <c r="F6703" s="320" t="s">
        <v>631</v>
      </c>
      <c r="G6703" s="320" t="s">
        <v>444</v>
      </c>
      <c r="H6703" s="320" t="s">
        <v>318</v>
      </c>
      <c r="I6703" s="320" t="s">
        <v>354</v>
      </c>
      <c r="J6703" s="320" t="s">
        <v>277</v>
      </c>
      <c r="K6703" s="321">
        <v>0</v>
      </c>
      <c r="L6703" s="305">
        <v>0</v>
      </c>
      <c r="M6703" s="305"/>
      <c r="N6703" s="321">
        <v>2</v>
      </c>
      <c r="O6703" s="305">
        <v>3.03000002168119E-3</v>
      </c>
      <c r="P6703" s="305"/>
      <c r="Q6703" s="321">
        <v>56</v>
      </c>
      <c r="R6703" s="305">
        <v>4.1100000962615013E-3</v>
      </c>
      <c r="S6703" s="305"/>
      <c r="BA6703" s="395">
        <v>1</v>
      </c>
      <c r="BB6703" s="396" t="s">
        <v>861</v>
      </c>
      <c r="BC6703" t="str">
        <f t="shared" si="571"/>
        <v>RTK</v>
      </c>
      <c r="BD6703" t="str">
        <f t="shared" si="572"/>
        <v>NAoMe_recurrent_age_mbc_hes_decades_80cap</v>
      </c>
      <c r="BE6703" s="397" t="s">
        <v>862</v>
      </c>
      <c r="BF6703" t="str">
        <f t="shared" si="573"/>
        <v>18-29 yrs</v>
      </c>
      <c r="BG6703">
        <f t="shared" si="574"/>
        <v>0</v>
      </c>
      <c r="BH6703" s="398">
        <f t="shared" si="575"/>
        <v>0</v>
      </c>
      <c r="BO6703" s="33"/>
    </row>
    <row r="6704" spans="1:67">
      <c r="A6704" s="320" t="s">
        <v>338</v>
      </c>
      <c r="B6704" t="s">
        <v>380</v>
      </c>
      <c r="C6704" t="s">
        <v>910</v>
      </c>
      <c r="D6704" t="s">
        <v>314</v>
      </c>
      <c r="E6704" s="320" t="s">
        <v>30</v>
      </c>
      <c r="F6704" s="320" t="s">
        <v>631</v>
      </c>
      <c r="G6704" s="320" t="s">
        <v>444</v>
      </c>
      <c r="H6704" s="320" t="s">
        <v>318</v>
      </c>
      <c r="I6704" s="320" t="s">
        <v>354</v>
      </c>
      <c r="J6704" s="320" t="s">
        <v>278</v>
      </c>
      <c r="K6704" s="321">
        <v>0</v>
      </c>
      <c r="L6704" s="305">
        <v>0</v>
      </c>
      <c r="M6704" s="305"/>
      <c r="N6704" s="321">
        <v>13</v>
      </c>
      <c r="O6704" s="305">
        <v>1.9729999825358391E-2</v>
      </c>
      <c r="P6704" s="305"/>
      <c r="Q6704" s="321">
        <v>552</v>
      </c>
      <c r="R6704" s="305">
        <v>4.0550000965595252E-2</v>
      </c>
      <c r="S6704" s="305"/>
      <c r="BA6704" s="395">
        <v>1</v>
      </c>
      <c r="BB6704" s="396" t="s">
        <v>861</v>
      </c>
      <c r="BC6704" t="str">
        <f t="shared" si="571"/>
        <v>RTK</v>
      </c>
      <c r="BD6704" t="str">
        <f t="shared" si="572"/>
        <v>NAoMe_recurrent_age_mbc_hes_decades_80cap</v>
      </c>
      <c r="BE6704" s="397" t="s">
        <v>862</v>
      </c>
      <c r="BF6704" t="str">
        <f t="shared" si="573"/>
        <v>30-39 yrs</v>
      </c>
      <c r="BG6704">
        <f t="shared" si="574"/>
        <v>0</v>
      </c>
      <c r="BH6704" s="398">
        <f t="shared" si="575"/>
        <v>0</v>
      </c>
      <c r="BO6704" s="33"/>
    </row>
    <row r="6705" spans="1:67">
      <c r="A6705" s="320" t="s">
        <v>338</v>
      </c>
      <c r="B6705" t="s">
        <v>380</v>
      </c>
      <c r="C6705" t="s">
        <v>910</v>
      </c>
      <c r="D6705" t="s">
        <v>314</v>
      </c>
      <c r="E6705" s="320" t="s">
        <v>30</v>
      </c>
      <c r="F6705" s="320" t="s">
        <v>631</v>
      </c>
      <c r="G6705" s="320" t="s">
        <v>444</v>
      </c>
      <c r="H6705" s="320" t="s">
        <v>318</v>
      </c>
      <c r="I6705" s="320" t="s">
        <v>354</v>
      </c>
      <c r="J6705" s="320" t="s">
        <v>279</v>
      </c>
      <c r="K6705" s="321">
        <v>7</v>
      </c>
      <c r="L6705" s="305">
        <v>0.1111100018024445</v>
      </c>
      <c r="M6705" s="305"/>
      <c r="N6705" s="321">
        <v>56</v>
      </c>
      <c r="O6705" s="305">
        <v>8.4980003535747528E-2</v>
      </c>
      <c r="P6705" s="305"/>
      <c r="Q6705" s="321">
        <v>1403</v>
      </c>
      <c r="R6705" s="305">
        <v>0.1030699983239174</v>
      </c>
      <c r="S6705" s="305"/>
      <c r="BA6705" s="395">
        <v>1</v>
      </c>
      <c r="BB6705" s="396" t="s">
        <v>861</v>
      </c>
      <c r="BC6705" t="str">
        <f t="shared" si="571"/>
        <v>RTK</v>
      </c>
      <c r="BD6705" t="str">
        <f t="shared" si="572"/>
        <v>NAoMe_recurrent_age_mbc_hes_decades_80cap</v>
      </c>
      <c r="BE6705" s="397" t="s">
        <v>862</v>
      </c>
      <c r="BF6705" t="str">
        <f t="shared" si="573"/>
        <v>40-49 yrs</v>
      </c>
      <c r="BG6705">
        <f t="shared" si="574"/>
        <v>7</v>
      </c>
      <c r="BH6705" s="398">
        <f t="shared" si="575"/>
        <v>0.1111100018024445</v>
      </c>
      <c r="BO6705" s="33"/>
    </row>
    <row r="6706" spans="1:67">
      <c r="A6706" s="320" t="s">
        <v>338</v>
      </c>
      <c r="B6706" t="s">
        <v>380</v>
      </c>
      <c r="C6706" t="s">
        <v>910</v>
      </c>
      <c r="D6706" t="s">
        <v>314</v>
      </c>
      <c r="E6706" s="320" t="s">
        <v>30</v>
      </c>
      <c r="F6706" s="320" t="s">
        <v>631</v>
      </c>
      <c r="G6706" s="320" t="s">
        <v>444</v>
      </c>
      <c r="H6706" s="320" t="s">
        <v>318</v>
      </c>
      <c r="I6706" s="320" t="s">
        <v>354</v>
      </c>
      <c r="J6706" s="320" t="s">
        <v>280</v>
      </c>
      <c r="K6706" s="321">
        <v>16</v>
      </c>
      <c r="L6706" s="305">
        <v>0.25396999716758728</v>
      </c>
      <c r="M6706" s="305"/>
      <c r="N6706" s="321">
        <v>127</v>
      </c>
      <c r="O6706" s="305">
        <v>0.19271999597549441</v>
      </c>
      <c r="P6706" s="305"/>
      <c r="Q6706" s="321">
        <v>2584</v>
      </c>
      <c r="R6706" s="305">
        <v>0.18983000516891479</v>
      </c>
      <c r="S6706" s="305"/>
      <c r="BA6706" s="395">
        <v>1</v>
      </c>
      <c r="BB6706" s="396" t="s">
        <v>861</v>
      </c>
      <c r="BC6706" t="str">
        <f t="shared" si="571"/>
        <v>RTK</v>
      </c>
      <c r="BD6706" t="str">
        <f t="shared" si="572"/>
        <v>NAoMe_recurrent_age_mbc_hes_decades_80cap</v>
      </c>
      <c r="BE6706" s="397" t="s">
        <v>862</v>
      </c>
      <c r="BF6706" t="str">
        <f t="shared" si="573"/>
        <v>50-59 yrs</v>
      </c>
      <c r="BG6706">
        <f t="shared" si="574"/>
        <v>16</v>
      </c>
      <c r="BH6706" s="398">
        <f t="shared" si="575"/>
        <v>0.25396999716758728</v>
      </c>
      <c r="BO6706" s="33"/>
    </row>
    <row r="6707" spans="1:67">
      <c r="A6707" s="320" t="s">
        <v>338</v>
      </c>
      <c r="B6707" t="s">
        <v>380</v>
      </c>
      <c r="C6707" t="s">
        <v>910</v>
      </c>
      <c r="D6707" t="s">
        <v>314</v>
      </c>
      <c r="E6707" s="320" t="s">
        <v>30</v>
      </c>
      <c r="F6707" s="320" t="s">
        <v>631</v>
      </c>
      <c r="G6707" s="320" t="s">
        <v>444</v>
      </c>
      <c r="H6707" s="320" t="s">
        <v>318</v>
      </c>
      <c r="I6707" s="320" t="s">
        <v>354</v>
      </c>
      <c r="J6707" s="320" t="s">
        <v>281</v>
      </c>
      <c r="K6707" s="321">
        <v>8</v>
      </c>
      <c r="L6707" s="305">
        <v>0.1269800066947937</v>
      </c>
      <c r="M6707" s="305"/>
      <c r="N6707" s="321">
        <v>134</v>
      </c>
      <c r="O6707" s="305">
        <v>0.20333999395370481</v>
      </c>
      <c r="P6707" s="305"/>
      <c r="Q6707" s="321">
        <v>2650</v>
      </c>
      <c r="R6707" s="305">
        <v>0.19468000531196589</v>
      </c>
      <c r="S6707" s="305"/>
      <c r="BA6707" s="395">
        <v>1</v>
      </c>
      <c r="BB6707" s="396" t="s">
        <v>861</v>
      </c>
      <c r="BC6707" t="str">
        <f t="shared" si="571"/>
        <v>RTK</v>
      </c>
      <c r="BD6707" t="str">
        <f t="shared" si="572"/>
        <v>NAoMe_recurrent_age_mbc_hes_decades_80cap</v>
      </c>
      <c r="BE6707" s="397" t="s">
        <v>862</v>
      </c>
      <c r="BF6707" t="str">
        <f t="shared" si="573"/>
        <v>60-69 yrs</v>
      </c>
      <c r="BG6707">
        <f t="shared" si="574"/>
        <v>8</v>
      </c>
      <c r="BH6707" s="398">
        <f t="shared" si="575"/>
        <v>0.1269800066947937</v>
      </c>
      <c r="BO6707" s="33"/>
    </row>
    <row r="6708" spans="1:67">
      <c r="A6708" s="320" t="s">
        <v>338</v>
      </c>
      <c r="B6708" t="s">
        <v>380</v>
      </c>
      <c r="C6708" t="s">
        <v>910</v>
      </c>
      <c r="D6708" t="s">
        <v>314</v>
      </c>
      <c r="E6708" s="320" t="s">
        <v>30</v>
      </c>
      <c r="F6708" s="322" t="s">
        <v>631</v>
      </c>
      <c r="G6708" s="322" t="s">
        <v>444</v>
      </c>
      <c r="H6708" s="322" t="s">
        <v>318</v>
      </c>
      <c r="I6708" s="320" t="s">
        <v>354</v>
      </c>
      <c r="J6708" s="320" t="s">
        <v>282</v>
      </c>
      <c r="K6708" s="321">
        <v>12</v>
      </c>
      <c r="L6708" s="305">
        <v>0.1904799938201904</v>
      </c>
      <c r="M6708" s="305"/>
      <c r="N6708" s="321">
        <v>167</v>
      </c>
      <c r="O6708" s="305">
        <v>0.25341001152992249</v>
      </c>
      <c r="P6708" s="305"/>
      <c r="Q6708" s="321">
        <v>3284</v>
      </c>
      <c r="R6708" s="305">
        <v>0.24126000702381131</v>
      </c>
      <c r="S6708" s="305"/>
      <c r="BA6708" s="395">
        <v>1</v>
      </c>
      <c r="BB6708" s="396" t="s">
        <v>861</v>
      </c>
      <c r="BC6708" t="str">
        <f t="shared" si="571"/>
        <v>RTK</v>
      </c>
      <c r="BD6708" t="str">
        <f t="shared" si="572"/>
        <v>NAoMe_recurrent_age_mbc_hes_decades_80cap</v>
      </c>
      <c r="BE6708" s="397" t="s">
        <v>862</v>
      </c>
      <c r="BF6708" t="str">
        <f t="shared" si="573"/>
        <v>70-79 yrs</v>
      </c>
      <c r="BG6708">
        <f t="shared" si="574"/>
        <v>12</v>
      </c>
      <c r="BH6708" s="398">
        <f t="shared" si="575"/>
        <v>0.1904799938201904</v>
      </c>
      <c r="BO6708" s="33"/>
    </row>
    <row r="6709" spans="1:67">
      <c r="A6709" s="320" t="s">
        <v>338</v>
      </c>
      <c r="B6709" t="s">
        <v>380</v>
      </c>
      <c r="C6709" t="s">
        <v>910</v>
      </c>
      <c r="D6709" t="s">
        <v>314</v>
      </c>
      <c r="E6709" s="320" t="s">
        <v>30</v>
      </c>
      <c r="F6709" s="320" t="s">
        <v>631</v>
      </c>
      <c r="G6709" s="320" t="s">
        <v>444</v>
      </c>
      <c r="H6709" s="320" t="s">
        <v>318</v>
      </c>
      <c r="I6709" s="320" t="s">
        <v>354</v>
      </c>
      <c r="J6709" s="320" t="s">
        <v>283</v>
      </c>
      <c r="K6709" s="321">
        <v>20</v>
      </c>
      <c r="L6709" s="305">
        <v>0.31746000051498408</v>
      </c>
      <c r="M6709" s="305"/>
      <c r="N6709" s="321">
        <v>160</v>
      </c>
      <c r="O6709" s="305">
        <v>0.24278999865055079</v>
      </c>
      <c r="P6709" s="305"/>
      <c r="Q6709" s="321">
        <v>3083</v>
      </c>
      <c r="R6709" s="305">
        <v>0.2264900058507919</v>
      </c>
      <c r="S6709" s="305"/>
      <c r="BA6709" s="395">
        <v>1</v>
      </c>
      <c r="BB6709" s="396" t="s">
        <v>861</v>
      </c>
      <c r="BC6709" t="str">
        <f t="shared" si="571"/>
        <v>RTK</v>
      </c>
      <c r="BD6709" t="str">
        <f t="shared" si="572"/>
        <v>NAoMe_recurrent_age_mbc_hes_decades_80cap</v>
      </c>
      <c r="BE6709" s="397" t="s">
        <v>862</v>
      </c>
      <c r="BF6709" t="str">
        <f t="shared" si="573"/>
        <v>80+ yrs</v>
      </c>
      <c r="BG6709">
        <f t="shared" si="574"/>
        <v>20</v>
      </c>
      <c r="BH6709" s="398">
        <f t="shared" si="575"/>
        <v>0.31746000051498408</v>
      </c>
      <c r="BO6709" s="33"/>
    </row>
    <row r="6710" spans="1:67">
      <c r="A6710" s="320" t="s">
        <v>338</v>
      </c>
      <c r="B6710" t="s">
        <v>380</v>
      </c>
      <c r="C6710" t="s">
        <v>910</v>
      </c>
      <c r="D6710" t="s">
        <v>314</v>
      </c>
      <c r="E6710" s="320" t="s">
        <v>30</v>
      </c>
      <c r="F6710" s="320" t="s">
        <v>631</v>
      </c>
      <c r="G6710" s="320" t="s">
        <v>444</v>
      </c>
      <c r="H6710" s="320" t="s">
        <v>318</v>
      </c>
      <c r="I6710" s="320" t="s">
        <v>656</v>
      </c>
      <c r="J6710" s="320" t="s">
        <v>286</v>
      </c>
      <c r="K6710" s="321">
        <v>2</v>
      </c>
      <c r="L6710" s="305">
        <v>3.1750001013278961E-2</v>
      </c>
      <c r="M6710" s="305">
        <v>3.2790001481771469E-2</v>
      </c>
      <c r="N6710" s="321">
        <v>9</v>
      </c>
      <c r="O6710" s="305">
        <v>1.365999970585108E-2</v>
      </c>
      <c r="P6710" s="305">
        <v>1.437999960035086E-2</v>
      </c>
      <c r="Q6710" s="321">
        <v>565</v>
      </c>
      <c r="R6710" s="305">
        <v>4.1510000824928277E-2</v>
      </c>
      <c r="S6710" s="305">
        <v>4.221000149846077E-2</v>
      </c>
      <c r="BA6710" s="395">
        <v>1</v>
      </c>
      <c r="BB6710" s="396" t="s">
        <v>861</v>
      </c>
      <c r="BC6710" t="str">
        <f t="shared" si="571"/>
        <v>RTK</v>
      </c>
      <c r="BD6710" t="str">
        <f t="shared" si="572"/>
        <v>NAoMe_recurrent_ethnicity_grp</v>
      </c>
      <c r="BE6710" s="397" t="s">
        <v>862</v>
      </c>
      <c r="BF6710" t="str">
        <f t="shared" si="573"/>
        <v>Asian or Asian British</v>
      </c>
      <c r="BG6710">
        <f t="shared" si="574"/>
        <v>2</v>
      </c>
      <c r="BH6710" s="398">
        <f t="shared" si="575"/>
        <v>3.1750001013278961E-2</v>
      </c>
      <c r="BO6710" s="33"/>
    </row>
    <row r="6711" spans="1:67">
      <c r="A6711" s="320" t="s">
        <v>338</v>
      </c>
      <c r="B6711" t="s">
        <v>380</v>
      </c>
      <c r="C6711" t="s">
        <v>910</v>
      </c>
      <c r="D6711" t="s">
        <v>314</v>
      </c>
      <c r="E6711" s="320" t="s">
        <v>30</v>
      </c>
      <c r="F6711" s="320" t="s">
        <v>631</v>
      </c>
      <c r="G6711" s="320" t="s">
        <v>444</v>
      </c>
      <c r="H6711" s="320" t="s">
        <v>318</v>
      </c>
      <c r="I6711" s="320" t="s">
        <v>656</v>
      </c>
      <c r="J6711" s="320" t="s">
        <v>287</v>
      </c>
      <c r="K6711" s="321">
        <v>2</v>
      </c>
      <c r="L6711" s="305">
        <v>3.1750001013278961E-2</v>
      </c>
      <c r="M6711" s="305">
        <v>3.2790001481771469E-2</v>
      </c>
      <c r="N6711" s="321">
        <v>2</v>
      </c>
      <c r="O6711" s="305">
        <v>3.03000002168119E-3</v>
      </c>
      <c r="P6711" s="305">
        <v>3.19000007584691E-3</v>
      </c>
      <c r="Q6711" s="321">
        <v>439</v>
      </c>
      <c r="R6711" s="305">
        <v>3.2249998301267617E-2</v>
      </c>
      <c r="S6711" s="305">
        <v>3.2800000160932541E-2</v>
      </c>
      <c r="BA6711" s="395">
        <v>1</v>
      </c>
      <c r="BB6711" s="396" t="s">
        <v>861</v>
      </c>
      <c r="BC6711" t="str">
        <f t="shared" si="571"/>
        <v>RTK</v>
      </c>
      <c r="BD6711" t="str">
        <f t="shared" si="572"/>
        <v>NAoMe_recurrent_ethnicity_grp</v>
      </c>
      <c r="BE6711" s="397" t="s">
        <v>862</v>
      </c>
      <c r="BF6711" t="str">
        <f t="shared" si="573"/>
        <v>Black or Black British</v>
      </c>
      <c r="BG6711">
        <f t="shared" si="574"/>
        <v>2</v>
      </c>
      <c r="BH6711" s="398">
        <f t="shared" si="575"/>
        <v>3.1750001013278961E-2</v>
      </c>
      <c r="BO6711" s="33"/>
    </row>
    <row r="6712" spans="1:67">
      <c r="A6712" s="320" t="s">
        <v>338</v>
      </c>
      <c r="B6712" t="s">
        <v>380</v>
      </c>
      <c r="C6712" t="s">
        <v>910</v>
      </c>
      <c r="D6712" t="s">
        <v>314</v>
      </c>
      <c r="E6712" s="320" t="s">
        <v>30</v>
      </c>
      <c r="F6712" s="320" t="s">
        <v>631</v>
      </c>
      <c r="G6712" s="320" t="s">
        <v>444</v>
      </c>
      <c r="H6712" s="320" t="s">
        <v>318</v>
      </c>
      <c r="I6712" s="320" t="s">
        <v>656</v>
      </c>
      <c r="J6712" s="320" t="s">
        <v>259</v>
      </c>
      <c r="K6712" s="321">
        <v>0</v>
      </c>
      <c r="L6712" s="305">
        <v>0</v>
      </c>
      <c r="M6712" s="305">
        <v>0</v>
      </c>
      <c r="N6712" s="321">
        <v>2</v>
      </c>
      <c r="O6712" s="305">
        <v>3.03000002168119E-3</v>
      </c>
      <c r="P6712" s="305">
        <v>3.19000007584691E-3</v>
      </c>
      <c r="Q6712" s="321">
        <v>117</v>
      </c>
      <c r="R6712" s="305">
        <v>8.6000002920627594E-3</v>
      </c>
      <c r="S6712" s="305">
        <v>8.7400004267692566E-3</v>
      </c>
      <c r="BA6712" s="395">
        <v>1</v>
      </c>
      <c r="BB6712" s="396" t="s">
        <v>861</v>
      </c>
      <c r="BC6712" t="str">
        <f t="shared" si="571"/>
        <v>RTK</v>
      </c>
      <c r="BD6712" t="str">
        <f t="shared" si="572"/>
        <v>NAoMe_recurrent_ethnicity_grp</v>
      </c>
      <c r="BE6712" s="397" t="s">
        <v>862</v>
      </c>
      <c r="BF6712" t="str">
        <f t="shared" si="573"/>
        <v>Mixed</v>
      </c>
      <c r="BG6712">
        <f t="shared" si="574"/>
        <v>0</v>
      </c>
      <c r="BH6712" s="398">
        <f t="shared" si="575"/>
        <v>0</v>
      </c>
      <c r="BO6712" s="33"/>
    </row>
    <row r="6713" spans="1:67">
      <c r="A6713" s="320" t="s">
        <v>338</v>
      </c>
      <c r="B6713" t="s">
        <v>380</v>
      </c>
      <c r="C6713" t="s">
        <v>910</v>
      </c>
      <c r="D6713" t="s">
        <v>314</v>
      </c>
      <c r="E6713" s="320" t="s">
        <v>30</v>
      </c>
      <c r="F6713" s="320" t="s">
        <v>631</v>
      </c>
      <c r="G6713" s="320" t="s">
        <v>444</v>
      </c>
      <c r="H6713" s="320" t="s">
        <v>318</v>
      </c>
      <c r="I6713" s="320" t="s">
        <v>656</v>
      </c>
      <c r="J6713" s="320" t="s">
        <v>288</v>
      </c>
      <c r="K6713" s="321">
        <v>2</v>
      </c>
      <c r="L6713" s="305">
        <v>3.1750001013278961E-2</v>
      </c>
      <c r="M6713" s="305">
        <v>3.2790001481771469E-2</v>
      </c>
      <c r="N6713" s="321">
        <v>9</v>
      </c>
      <c r="O6713" s="305">
        <v>1.365999970585108E-2</v>
      </c>
      <c r="P6713" s="305">
        <v>1.437999960035086E-2</v>
      </c>
      <c r="Q6713" s="321">
        <v>254</v>
      </c>
      <c r="R6713" s="305">
        <v>1.8659999594092369E-2</v>
      </c>
      <c r="S6713" s="305">
        <v>1.8980000168085098E-2</v>
      </c>
      <c r="BA6713" s="395">
        <v>1</v>
      </c>
      <c r="BB6713" s="396" t="s">
        <v>861</v>
      </c>
      <c r="BC6713" t="str">
        <f t="shared" si="571"/>
        <v>RTK</v>
      </c>
      <c r="BD6713" t="str">
        <f t="shared" si="572"/>
        <v>NAoMe_recurrent_ethnicity_grp</v>
      </c>
      <c r="BE6713" s="397" t="s">
        <v>862</v>
      </c>
      <c r="BF6713" t="str">
        <f t="shared" si="573"/>
        <v>Other Ethnic Group</v>
      </c>
      <c r="BG6713">
        <f t="shared" si="574"/>
        <v>2</v>
      </c>
      <c r="BH6713" s="398">
        <f t="shared" si="575"/>
        <v>3.1750001013278961E-2</v>
      </c>
      <c r="BO6713" s="33"/>
    </row>
    <row r="6714" spans="1:67">
      <c r="A6714" s="320" t="s">
        <v>338</v>
      </c>
      <c r="B6714" t="s">
        <v>380</v>
      </c>
      <c r="C6714" t="s">
        <v>910</v>
      </c>
      <c r="D6714" t="s">
        <v>314</v>
      </c>
      <c r="E6714" s="320" t="s">
        <v>30</v>
      </c>
      <c r="F6714" s="320" t="s">
        <v>631</v>
      </c>
      <c r="G6714" s="320" t="s">
        <v>444</v>
      </c>
      <c r="H6714" s="320" t="s">
        <v>318</v>
      </c>
      <c r="I6714" s="320" t="s">
        <v>656</v>
      </c>
      <c r="J6714" s="320" t="s">
        <v>260</v>
      </c>
      <c r="K6714" s="321">
        <v>2</v>
      </c>
      <c r="L6714" s="305">
        <v>3.1750001013278961E-2</v>
      </c>
      <c r="M6714" s="305"/>
      <c r="N6714" s="321">
        <v>33</v>
      </c>
      <c r="O6714" s="305">
        <v>5.0080001354217529E-2</v>
      </c>
      <c r="P6714" s="305"/>
      <c r="Q6714" s="321">
        <v>227</v>
      </c>
      <c r="R6714" s="305">
        <v>1.6680000349879261E-2</v>
      </c>
      <c r="S6714" s="305"/>
      <c r="BA6714" s="395">
        <v>1</v>
      </c>
      <c r="BB6714" s="396" t="s">
        <v>861</v>
      </c>
      <c r="BC6714" t="str">
        <f t="shared" si="571"/>
        <v>RTK</v>
      </c>
      <c r="BD6714" t="str">
        <f t="shared" si="572"/>
        <v>NAoMe_recurrent_ethnicity_grp</v>
      </c>
      <c r="BE6714" s="397" t="s">
        <v>862</v>
      </c>
      <c r="BF6714" t="str">
        <f t="shared" si="573"/>
        <v>Unknown</v>
      </c>
      <c r="BG6714">
        <f t="shared" si="574"/>
        <v>2</v>
      </c>
      <c r="BH6714" s="398">
        <f t="shared" si="575"/>
        <v>3.1750001013278961E-2</v>
      </c>
      <c r="BO6714" s="33"/>
    </row>
    <row r="6715" spans="1:67">
      <c r="A6715" s="320" t="s">
        <v>338</v>
      </c>
      <c r="B6715" t="s">
        <v>380</v>
      </c>
      <c r="C6715" t="s">
        <v>910</v>
      </c>
      <c r="D6715" t="s">
        <v>314</v>
      </c>
      <c r="E6715" s="320" t="s">
        <v>30</v>
      </c>
      <c r="F6715" s="320" t="s">
        <v>631</v>
      </c>
      <c r="G6715" s="320" t="s">
        <v>444</v>
      </c>
      <c r="H6715" s="320" t="s">
        <v>318</v>
      </c>
      <c r="I6715" s="320" t="s">
        <v>656</v>
      </c>
      <c r="J6715" s="320" t="s">
        <v>258</v>
      </c>
      <c r="K6715" s="321">
        <v>55</v>
      </c>
      <c r="L6715" s="305">
        <v>0.8730199933052063</v>
      </c>
      <c r="M6715" s="305">
        <v>0.90163999795913696</v>
      </c>
      <c r="N6715" s="321">
        <v>604</v>
      </c>
      <c r="O6715" s="305">
        <v>0.91654002666473389</v>
      </c>
      <c r="P6715" s="305">
        <v>0.96486002206802368</v>
      </c>
      <c r="Q6715" s="321">
        <v>12010</v>
      </c>
      <c r="R6715" s="305">
        <v>0.88230997323989868</v>
      </c>
      <c r="S6715" s="305">
        <v>0.89727002382278442</v>
      </c>
      <c r="BA6715" s="395">
        <v>1</v>
      </c>
      <c r="BB6715" s="396" t="s">
        <v>861</v>
      </c>
      <c r="BC6715" t="str">
        <f t="shared" si="571"/>
        <v>RTK</v>
      </c>
      <c r="BD6715" t="str">
        <f t="shared" si="572"/>
        <v>NAoMe_recurrent_ethnicity_grp</v>
      </c>
      <c r="BE6715" s="397" t="s">
        <v>862</v>
      </c>
      <c r="BF6715" t="str">
        <f t="shared" si="573"/>
        <v>White</v>
      </c>
      <c r="BG6715">
        <f t="shared" si="574"/>
        <v>55</v>
      </c>
      <c r="BH6715" s="398">
        <f t="shared" si="575"/>
        <v>0.8730199933052063</v>
      </c>
      <c r="BO6715" s="33"/>
    </row>
    <row r="6716" spans="1:67">
      <c r="A6716" s="320" t="s">
        <v>338</v>
      </c>
      <c r="B6716" t="s">
        <v>380</v>
      </c>
      <c r="C6716" t="s">
        <v>910</v>
      </c>
      <c r="D6716" t="s">
        <v>314</v>
      </c>
      <c r="E6716" s="320" t="s">
        <v>30</v>
      </c>
      <c r="F6716" s="320" t="s">
        <v>631</v>
      </c>
      <c r="G6716" s="320" t="s">
        <v>444</v>
      </c>
      <c r="H6716" s="320" t="s">
        <v>318</v>
      </c>
      <c r="I6716" s="320" t="s">
        <v>291</v>
      </c>
      <c r="J6716" s="320" t="s">
        <v>313</v>
      </c>
      <c r="K6716" s="321">
        <v>63</v>
      </c>
      <c r="L6716" s="305">
        <v>1</v>
      </c>
      <c r="M6716" s="305"/>
      <c r="N6716" s="321">
        <v>650</v>
      </c>
      <c r="O6716" s="305">
        <v>0.9863399863243103</v>
      </c>
      <c r="P6716" s="305"/>
      <c r="Q6716" s="321">
        <v>13492</v>
      </c>
      <c r="R6716" s="305">
        <v>0.99118000268936157</v>
      </c>
      <c r="S6716" s="305"/>
      <c r="BA6716" s="395">
        <v>1</v>
      </c>
      <c r="BB6716" s="396" t="s">
        <v>861</v>
      </c>
      <c r="BC6716" t="str">
        <f t="shared" si="571"/>
        <v>RTK</v>
      </c>
      <c r="BD6716" t="str">
        <f t="shared" si="572"/>
        <v>NAoMe_recurrent_gender</v>
      </c>
      <c r="BE6716" s="397" t="s">
        <v>862</v>
      </c>
      <c r="BF6716" t="str">
        <f t="shared" si="573"/>
        <v>Female</v>
      </c>
      <c r="BG6716">
        <f t="shared" si="574"/>
        <v>63</v>
      </c>
      <c r="BH6716" s="398">
        <f t="shared" si="575"/>
        <v>1</v>
      </c>
      <c r="BO6716" s="33"/>
    </row>
    <row r="6717" spans="1:67">
      <c r="A6717" s="320" t="s">
        <v>338</v>
      </c>
      <c r="B6717" t="s">
        <v>380</v>
      </c>
      <c r="C6717" t="s">
        <v>910</v>
      </c>
      <c r="D6717" t="s">
        <v>314</v>
      </c>
      <c r="E6717" s="320" t="s">
        <v>30</v>
      </c>
      <c r="F6717" s="320" t="s">
        <v>631</v>
      </c>
      <c r="G6717" s="320" t="s">
        <v>444</v>
      </c>
      <c r="H6717" s="320" t="s">
        <v>318</v>
      </c>
      <c r="I6717" s="320" t="s">
        <v>291</v>
      </c>
      <c r="J6717" s="320" t="s">
        <v>293</v>
      </c>
      <c r="K6717" s="321">
        <v>0</v>
      </c>
      <c r="L6717" s="305">
        <v>0</v>
      </c>
      <c r="M6717" s="305"/>
      <c r="N6717" s="321">
        <v>9</v>
      </c>
      <c r="O6717" s="305">
        <v>1.365999970585108E-2</v>
      </c>
      <c r="P6717" s="305"/>
      <c r="Q6717" s="321">
        <v>120</v>
      </c>
      <c r="R6717" s="305">
        <v>8.8200001046061516E-3</v>
      </c>
      <c r="S6717" s="305"/>
      <c r="BA6717" s="395">
        <v>1</v>
      </c>
      <c r="BB6717" s="396" t="s">
        <v>861</v>
      </c>
      <c r="BC6717" t="str">
        <f t="shared" si="571"/>
        <v>RTK</v>
      </c>
      <c r="BD6717" t="str">
        <f t="shared" si="572"/>
        <v>NAoMe_recurrent_gender</v>
      </c>
      <c r="BE6717" s="397" t="s">
        <v>862</v>
      </c>
      <c r="BF6717" t="str">
        <f t="shared" si="573"/>
        <v>Male</v>
      </c>
      <c r="BG6717">
        <f t="shared" si="574"/>
        <v>0</v>
      </c>
      <c r="BH6717" s="398">
        <f t="shared" si="575"/>
        <v>0</v>
      </c>
      <c r="BO6717" s="33"/>
    </row>
    <row r="6718" spans="1:67">
      <c r="A6718" s="320" t="s">
        <v>338</v>
      </c>
      <c r="B6718" t="s">
        <v>380</v>
      </c>
      <c r="C6718" t="s">
        <v>910</v>
      </c>
      <c r="D6718" t="s">
        <v>314</v>
      </c>
      <c r="E6718" s="320" t="s">
        <v>30</v>
      </c>
      <c r="F6718" s="320" t="s">
        <v>631</v>
      </c>
      <c r="G6718" s="320" t="s">
        <v>444</v>
      </c>
      <c r="H6718" s="320" t="s">
        <v>318</v>
      </c>
      <c r="I6718" s="320" t="s">
        <v>355</v>
      </c>
      <c r="J6718" s="320" t="s">
        <v>289</v>
      </c>
      <c r="K6718" s="321">
        <v>16</v>
      </c>
      <c r="L6718" s="305">
        <v>0.25396999716758728</v>
      </c>
      <c r="M6718" s="305"/>
      <c r="N6718" s="321">
        <v>203</v>
      </c>
      <c r="O6718" s="305">
        <v>0.30803999304771418</v>
      </c>
      <c r="P6718" s="305"/>
      <c r="Q6718" s="321">
        <v>4109</v>
      </c>
      <c r="R6718" s="305">
        <v>0.30186998844146729</v>
      </c>
      <c r="S6718" s="305"/>
      <c r="BA6718" s="395">
        <v>1</v>
      </c>
      <c r="BB6718" s="396" t="s">
        <v>861</v>
      </c>
      <c r="BC6718" t="str">
        <f t="shared" si="571"/>
        <v>RTK</v>
      </c>
      <c r="BD6718" t="str">
        <f t="shared" si="572"/>
        <v>NAoMe_recurrent_mbc_hes_year</v>
      </c>
      <c r="BE6718" s="397" t="s">
        <v>862</v>
      </c>
      <c r="BF6718" t="str">
        <f t="shared" si="573"/>
        <v>2021</v>
      </c>
      <c r="BG6718">
        <f t="shared" si="574"/>
        <v>16</v>
      </c>
      <c r="BH6718" s="398">
        <f t="shared" si="575"/>
        <v>0.25396999716758728</v>
      </c>
      <c r="BO6718" s="33"/>
    </row>
    <row r="6719" spans="1:67">
      <c r="A6719" s="320" t="s">
        <v>338</v>
      </c>
      <c r="B6719" t="s">
        <v>380</v>
      </c>
      <c r="C6719" t="s">
        <v>910</v>
      </c>
      <c r="D6719" t="s">
        <v>314</v>
      </c>
      <c r="E6719" s="320" t="s">
        <v>30</v>
      </c>
      <c r="F6719" s="320" t="s">
        <v>631</v>
      </c>
      <c r="G6719" s="320" t="s">
        <v>444</v>
      </c>
      <c r="H6719" s="320" t="s">
        <v>318</v>
      </c>
      <c r="I6719" s="320" t="s">
        <v>355</v>
      </c>
      <c r="J6719" s="320" t="s">
        <v>816</v>
      </c>
      <c r="K6719" s="321">
        <v>27</v>
      </c>
      <c r="L6719" s="305">
        <v>0.42857000231742859</v>
      </c>
      <c r="M6719" s="305"/>
      <c r="N6719" s="321">
        <v>213</v>
      </c>
      <c r="O6719" s="305">
        <v>0.32322001457214361</v>
      </c>
      <c r="P6719" s="305"/>
      <c r="Q6719" s="321">
        <v>4376</v>
      </c>
      <c r="R6719" s="305">
        <v>0.32148000597953802</v>
      </c>
      <c r="S6719" s="305"/>
      <c r="BA6719" s="395">
        <v>1</v>
      </c>
      <c r="BB6719" s="396" t="s">
        <v>861</v>
      </c>
      <c r="BC6719" t="str">
        <f t="shared" si="571"/>
        <v>RTK</v>
      </c>
      <c r="BD6719" t="str">
        <f t="shared" si="572"/>
        <v>NAoMe_recurrent_mbc_hes_year</v>
      </c>
      <c r="BE6719" s="397" t="s">
        <v>862</v>
      </c>
      <c r="BF6719" t="str">
        <f t="shared" si="573"/>
        <v>2022</v>
      </c>
      <c r="BG6719">
        <f t="shared" si="574"/>
        <v>27</v>
      </c>
      <c r="BH6719" s="398">
        <f t="shared" si="575"/>
        <v>0.42857000231742859</v>
      </c>
      <c r="BO6719" s="33"/>
    </row>
    <row r="6720" spans="1:67">
      <c r="A6720" s="320" t="s">
        <v>338</v>
      </c>
      <c r="B6720" t="s">
        <v>380</v>
      </c>
      <c r="C6720" t="s">
        <v>910</v>
      </c>
      <c r="D6720" t="s">
        <v>314</v>
      </c>
      <c r="E6720" s="320" t="s">
        <v>30</v>
      </c>
      <c r="F6720" s="320" t="s">
        <v>631</v>
      </c>
      <c r="G6720" s="320" t="s">
        <v>444</v>
      </c>
      <c r="H6720" s="320" t="s">
        <v>318</v>
      </c>
      <c r="I6720" s="320" t="s">
        <v>355</v>
      </c>
      <c r="J6720" s="320" t="s">
        <v>946</v>
      </c>
      <c r="K6720" s="321">
        <v>20</v>
      </c>
      <c r="L6720" s="305">
        <v>0.31746000051498408</v>
      </c>
      <c r="M6720" s="305"/>
      <c r="N6720" s="321">
        <v>243</v>
      </c>
      <c r="O6720" s="305">
        <v>0.36873999238014221</v>
      </c>
      <c r="P6720" s="305"/>
      <c r="Q6720" s="321">
        <v>5127</v>
      </c>
      <c r="R6720" s="305">
        <v>0.37665000557899481</v>
      </c>
      <c r="S6720" s="305"/>
      <c r="BA6720" s="395">
        <v>1</v>
      </c>
      <c r="BB6720" s="396" t="s">
        <v>861</v>
      </c>
      <c r="BC6720" t="str">
        <f t="shared" si="571"/>
        <v>RTK</v>
      </c>
      <c r="BD6720" t="str">
        <f t="shared" si="572"/>
        <v>NAoMe_recurrent_mbc_hes_year</v>
      </c>
      <c r="BE6720" s="397" t="s">
        <v>862</v>
      </c>
      <c r="BF6720" t="str">
        <f t="shared" si="573"/>
        <v>2023</v>
      </c>
      <c r="BG6720">
        <f t="shared" si="574"/>
        <v>20</v>
      </c>
      <c r="BH6720" s="398">
        <f t="shared" si="575"/>
        <v>0.31746000051498408</v>
      </c>
      <c r="BO6720" s="33"/>
    </row>
    <row r="6721" spans="1:67">
      <c r="A6721" s="320" t="s">
        <v>338</v>
      </c>
      <c r="B6721" t="s">
        <v>380</v>
      </c>
      <c r="C6721" t="s">
        <v>910</v>
      </c>
      <c r="D6721" t="s">
        <v>314</v>
      </c>
      <c r="E6721" s="320" t="s">
        <v>30</v>
      </c>
      <c r="F6721" s="320" t="s">
        <v>631</v>
      </c>
      <c r="G6721" s="320" t="s">
        <v>444</v>
      </c>
      <c r="H6721" s="320" t="s">
        <v>318</v>
      </c>
      <c r="I6721" s="320" t="s">
        <v>824</v>
      </c>
      <c r="J6721" s="320" t="s">
        <v>12</v>
      </c>
      <c r="K6721" s="321">
        <v>63</v>
      </c>
      <c r="L6721" s="305">
        <v>1</v>
      </c>
      <c r="M6721" s="305"/>
      <c r="N6721" s="321">
        <v>659</v>
      </c>
      <c r="O6721" s="305">
        <v>1</v>
      </c>
      <c r="P6721" s="305"/>
      <c r="Q6721" s="321">
        <v>13612</v>
      </c>
      <c r="R6721" s="305">
        <v>1</v>
      </c>
      <c r="S6721" s="305"/>
      <c r="BA6721" s="395">
        <v>1</v>
      </c>
      <c r="BB6721" s="396" t="s">
        <v>861</v>
      </c>
      <c r="BC6721" t="str">
        <f t="shared" si="571"/>
        <v>RTK</v>
      </c>
      <c r="BD6721" t="str">
        <f t="shared" si="572"/>
        <v>NAoMe_recurrent_tag_bonemets</v>
      </c>
      <c r="BE6721" s="397" t="s">
        <v>862</v>
      </c>
      <c r="BF6721" t="str">
        <f t="shared" si="573"/>
        <v>No</v>
      </c>
      <c r="BG6721">
        <f t="shared" si="574"/>
        <v>63</v>
      </c>
      <c r="BH6721" s="398">
        <f t="shared" si="575"/>
        <v>1</v>
      </c>
      <c r="BO6721" s="33"/>
    </row>
    <row r="6722" spans="1:67">
      <c r="A6722" s="320" t="s">
        <v>338</v>
      </c>
      <c r="B6722" t="s">
        <v>380</v>
      </c>
      <c r="C6722" t="s">
        <v>910</v>
      </c>
      <c r="D6722" t="s">
        <v>314</v>
      </c>
      <c r="E6722" s="320" t="s">
        <v>30</v>
      </c>
      <c r="F6722" s="320" t="s">
        <v>631</v>
      </c>
      <c r="G6722" s="320" t="s">
        <v>444</v>
      </c>
      <c r="H6722" s="320" t="s">
        <v>318</v>
      </c>
      <c r="I6722" s="320" t="s">
        <v>825</v>
      </c>
      <c r="J6722" s="320" t="s">
        <v>12</v>
      </c>
      <c r="K6722" s="321">
        <v>63</v>
      </c>
      <c r="L6722" s="305">
        <v>1</v>
      </c>
      <c r="M6722" s="305"/>
      <c r="N6722" s="321">
        <v>659</v>
      </c>
      <c r="O6722" s="305">
        <v>1</v>
      </c>
      <c r="P6722" s="305"/>
      <c r="Q6722" s="321">
        <v>13612</v>
      </c>
      <c r="R6722" s="305">
        <v>1</v>
      </c>
      <c r="S6722" s="305"/>
      <c r="BA6722" s="395">
        <v>1</v>
      </c>
      <c r="BB6722" s="396" t="s">
        <v>861</v>
      </c>
      <c r="BC6722" t="str">
        <f t="shared" si="571"/>
        <v>RTK</v>
      </c>
      <c r="BD6722" t="str">
        <f t="shared" si="572"/>
        <v>NAoMe_recurrent_tag_brainmets</v>
      </c>
      <c r="BE6722" s="397" t="s">
        <v>862</v>
      </c>
      <c r="BF6722" t="str">
        <f t="shared" si="573"/>
        <v>No</v>
      </c>
      <c r="BG6722">
        <f t="shared" si="574"/>
        <v>63</v>
      </c>
      <c r="BH6722" s="398">
        <f t="shared" si="575"/>
        <v>1</v>
      </c>
      <c r="BO6722" s="33"/>
    </row>
    <row r="6723" spans="1:67">
      <c r="A6723" s="320" t="s">
        <v>338</v>
      </c>
      <c r="B6723" t="s">
        <v>380</v>
      </c>
      <c r="C6723" t="s">
        <v>910</v>
      </c>
      <c r="D6723" t="s">
        <v>314</v>
      </c>
      <c r="E6723" s="320" t="s">
        <v>30</v>
      </c>
      <c r="F6723" s="320" t="s">
        <v>631</v>
      </c>
      <c r="G6723" s="320" t="s">
        <v>444</v>
      </c>
      <c r="H6723" s="320" t="s">
        <v>318</v>
      </c>
      <c r="I6723" s="320" t="s">
        <v>826</v>
      </c>
      <c r="J6723" s="320" t="s">
        <v>12</v>
      </c>
      <c r="K6723" s="321">
        <v>63</v>
      </c>
      <c r="L6723" s="305">
        <v>1</v>
      </c>
      <c r="M6723" s="305"/>
      <c r="N6723" s="321">
        <v>659</v>
      </c>
      <c r="O6723" s="305">
        <v>1</v>
      </c>
      <c r="P6723" s="305"/>
      <c r="Q6723" s="321">
        <v>13612</v>
      </c>
      <c r="R6723" s="305">
        <v>1</v>
      </c>
      <c r="S6723" s="305"/>
      <c r="BA6723" s="395">
        <v>1</v>
      </c>
      <c r="BB6723" s="396" t="s">
        <v>861</v>
      </c>
      <c r="BC6723" t="str">
        <f t="shared" ref="BC6723:BC6786" si="576">E6723</f>
        <v>RTK</v>
      </c>
      <c r="BD6723" t="str">
        <f t="shared" ref="BD6723:BD6786" si="577">(LEFT(A6723, LEN(A6723)-7))&amp;"_"&amp;I6723</f>
        <v>NAoMe_recurrent_tag_livermets</v>
      </c>
      <c r="BE6723" s="397" t="s">
        <v>862</v>
      </c>
      <c r="BF6723" t="str">
        <f t="shared" ref="BF6723:BF6786" si="578">J6723</f>
        <v>No</v>
      </c>
      <c r="BG6723">
        <f t="shared" ref="BG6723:BG6786" si="579">K6723</f>
        <v>63</v>
      </c>
      <c r="BH6723" s="398">
        <f t="shared" ref="BH6723:BH6786" si="580">L6723</f>
        <v>1</v>
      </c>
      <c r="BO6723" s="33"/>
    </row>
    <row r="6724" spans="1:67">
      <c r="A6724" s="320" t="s">
        <v>338</v>
      </c>
      <c r="B6724" t="s">
        <v>380</v>
      </c>
      <c r="C6724" t="s">
        <v>910</v>
      </c>
      <c r="D6724" t="s">
        <v>314</v>
      </c>
      <c r="E6724" s="320" t="s">
        <v>30</v>
      </c>
      <c r="F6724" s="320" t="s">
        <v>631</v>
      </c>
      <c r="G6724" s="320" t="s">
        <v>444</v>
      </c>
      <c r="H6724" s="320" t="s">
        <v>318</v>
      </c>
      <c r="I6724" s="320" t="s">
        <v>827</v>
      </c>
      <c r="J6724" s="320" t="s">
        <v>12</v>
      </c>
      <c r="K6724" s="321">
        <v>63</v>
      </c>
      <c r="L6724" s="305">
        <v>1</v>
      </c>
      <c r="M6724" s="305"/>
      <c r="N6724" s="321">
        <v>659</v>
      </c>
      <c r="O6724" s="305">
        <v>1</v>
      </c>
      <c r="P6724" s="305"/>
      <c r="Q6724" s="321">
        <v>13612</v>
      </c>
      <c r="R6724" s="305">
        <v>1</v>
      </c>
      <c r="S6724" s="305"/>
      <c r="BA6724" s="395">
        <v>1</v>
      </c>
      <c r="BB6724" s="396" t="s">
        <v>861</v>
      </c>
      <c r="BC6724" t="str">
        <f t="shared" si="576"/>
        <v>RTK</v>
      </c>
      <c r="BD6724" t="str">
        <f t="shared" si="577"/>
        <v>NAoMe_recurrent_tag_lungmets</v>
      </c>
      <c r="BE6724" s="397" t="s">
        <v>862</v>
      </c>
      <c r="BF6724" t="str">
        <f t="shared" si="578"/>
        <v>No</v>
      </c>
      <c r="BG6724">
        <f t="shared" si="579"/>
        <v>63</v>
      </c>
      <c r="BH6724" s="398">
        <f t="shared" si="580"/>
        <v>1</v>
      </c>
      <c r="BO6724" s="33"/>
    </row>
    <row r="6725" spans="1:67">
      <c r="A6725" s="320" t="s">
        <v>338</v>
      </c>
      <c r="B6725" t="s">
        <v>380</v>
      </c>
      <c r="C6725" t="s">
        <v>910</v>
      </c>
      <c r="D6725" t="s">
        <v>314</v>
      </c>
      <c r="E6725" s="320" t="s">
        <v>30</v>
      </c>
      <c r="F6725" s="320" t="s">
        <v>631</v>
      </c>
      <c r="G6725" s="320" t="s">
        <v>444</v>
      </c>
      <c r="H6725" s="320" t="s">
        <v>318</v>
      </c>
      <c r="I6725" s="320" t="s">
        <v>828</v>
      </c>
      <c r="J6725" s="320" t="s">
        <v>12</v>
      </c>
      <c r="K6725" s="321">
        <v>63</v>
      </c>
      <c r="L6725" s="305">
        <v>1</v>
      </c>
      <c r="M6725" s="305"/>
      <c r="N6725" s="321">
        <v>659</v>
      </c>
      <c r="O6725" s="305">
        <v>1</v>
      </c>
      <c r="P6725" s="305"/>
      <c r="Q6725" s="321">
        <v>13612</v>
      </c>
      <c r="R6725" s="305">
        <v>1</v>
      </c>
      <c r="S6725" s="305"/>
      <c r="BA6725" s="395">
        <v>1</v>
      </c>
      <c r="BB6725" s="396" t="s">
        <v>861</v>
      </c>
      <c r="BC6725" t="str">
        <f t="shared" si="576"/>
        <v>RTK</v>
      </c>
      <c r="BD6725" t="str">
        <f t="shared" si="577"/>
        <v>NAoMe_recurrent_tag_othermets</v>
      </c>
      <c r="BE6725" s="397" t="s">
        <v>862</v>
      </c>
      <c r="BF6725" t="str">
        <f t="shared" si="578"/>
        <v>No</v>
      </c>
      <c r="BG6725">
        <f t="shared" si="579"/>
        <v>63</v>
      </c>
      <c r="BH6725" s="398">
        <f t="shared" si="580"/>
        <v>1</v>
      </c>
      <c r="BO6725" s="33"/>
    </row>
    <row r="6726" spans="1:67">
      <c r="A6726" s="320" t="s">
        <v>338</v>
      </c>
      <c r="B6726" t="s">
        <v>380</v>
      </c>
      <c r="C6726" t="s">
        <v>910</v>
      </c>
      <c r="D6726" t="s">
        <v>314</v>
      </c>
      <c r="E6726" s="320" t="s">
        <v>31</v>
      </c>
      <c r="F6726" s="320" t="s">
        <v>32</v>
      </c>
      <c r="G6726" s="320" t="s">
        <v>438</v>
      </c>
      <c r="H6726" s="320" t="s">
        <v>317</v>
      </c>
      <c r="I6726" s="320" t="s">
        <v>354</v>
      </c>
      <c r="J6726" s="320" t="s">
        <v>277</v>
      </c>
      <c r="K6726" s="321">
        <v>0</v>
      </c>
      <c r="L6726" s="305">
        <v>0</v>
      </c>
      <c r="M6726" s="305"/>
      <c r="N6726" s="321">
        <v>0</v>
      </c>
      <c r="O6726" s="305">
        <v>0</v>
      </c>
      <c r="P6726" s="305"/>
      <c r="Q6726" s="321">
        <v>56</v>
      </c>
      <c r="R6726" s="305">
        <v>4.1100000962615013E-3</v>
      </c>
      <c r="S6726" s="305"/>
      <c r="BA6726" s="395">
        <v>1</v>
      </c>
      <c r="BB6726" s="396" t="s">
        <v>861</v>
      </c>
      <c r="BC6726" t="str">
        <f t="shared" si="576"/>
        <v>RF4</v>
      </c>
      <c r="BD6726" t="str">
        <f t="shared" si="577"/>
        <v>NAoMe_recurrent_age_mbc_hes_decades_80cap</v>
      </c>
      <c r="BE6726" s="397" t="s">
        <v>862</v>
      </c>
      <c r="BF6726" t="str">
        <f t="shared" si="578"/>
        <v>18-29 yrs</v>
      </c>
      <c r="BG6726">
        <f t="shared" si="579"/>
        <v>0</v>
      </c>
      <c r="BH6726" s="398">
        <f t="shared" si="580"/>
        <v>0</v>
      </c>
      <c r="BO6726" s="33"/>
    </row>
    <row r="6727" spans="1:67">
      <c r="A6727" s="320" t="s">
        <v>338</v>
      </c>
      <c r="B6727" t="s">
        <v>380</v>
      </c>
      <c r="C6727" t="s">
        <v>910</v>
      </c>
      <c r="D6727" t="s">
        <v>314</v>
      </c>
      <c r="E6727" s="320" t="s">
        <v>31</v>
      </c>
      <c r="F6727" s="320" t="s">
        <v>32</v>
      </c>
      <c r="G6727" s="320" t="s">
        <v>438</v>
      </c>
      <c r="H6727" s="320" t="s">
        <v>317</v>
      </c>
      <c r="I6727" s="320" t="s">
        <v>354</v>
      </c>
      <c r="J6727" s="320" t="s">
        <v>278</v>
      </c>
      <c r="K6727" s="321">
        <v>2</v>
      </c>
      <c r="L6727" s="305">
        <v>1.8519999459385868E-2</v>
      </c>
      <c r="M6727" s="305"/>
      <c r="N6727" s="321">
        <v>22</v>
      </c>
      <c r="O6727" s="305">
        <v>7.165999710559845E-2</v>
      </c>
      <c r="P6727" s="305"/>
      <c r="Q6727" s="321">
        <v>552</v>
      </c>
      <c r="R6727" s="305">
        <v>4.0550000965595252E-2</v>
      </c>
      <c r="S6727" s="305"/>
      <c r="BA6727" s="395">
        <v>1</v>
      </c>
      <c r="BB6727" s="396" t="s">
        <v>861</v>
      </c>
      <c r="BC6727" t="str">
        <f t="shared" si="576"/>
        <v>RF4</v>
      </c>
      <c r="BD6727" t="str">
        <f t="shared" si="577"/>
        <v>NAoMe_recurrent_age_mbc_hes_decades_80cap</v>
      </c>
      <c r="BE6727" s="397" t="s">
        <v>862</v>
      </c>
      <c r="BF6727" t="str">
        <f t="shared" si="578"/>
        <v>30-39 yrs</v>
      </c>
      <c r="BG6727">
        <f t="shared" si="579"/>
        <v>2</v>
      </c>
      <c r="BH6727" s="398">
        <f t="shared" si="580"/>
        <v>1.8519999459385868E-2</v>
      </c>
      <c r="BO6727" s="33"/>
    </row>
    <row r="6728" spans="1:67">
      <c r="A6728" s="320" t="s">
        <v>338</v>
      </c>
      <c r="B6728" t="s">
        <v>380</v>
      </c>
      <c r="C6728" t="s">
        <v>910</v>
      </c>
      <c r="D6728" t="s">
        <v>314</v>
      </c>
      <c r="E6728" s="320" t="s">
        <v>31</v>
      </c>
      <c r="F6728" s="320" t="s">
        <v>32</v>
      </c>
      <c r="G6728" s="320" t="s">
        <v>438</v>
      </c>
      <c r="H6728" s="320" t="s">
        <v>317</v>
      </c>
      <c r="I6728" s="320" t="s">
        <v>354</v>
      </c>
      <c r="J6728" s="320" t="s">
        <v>279</v>
      </c>
      <c r="K6728" s="321">
        <v>13</v>
      </c>
      <c r="L6728" s="305">
        <v>0.12037000060081481</v>
      </c>
      <c r="M6728" s="305"/>
      <c r="N6728" s="321">
        <v>38</v>
      </c>
      <c r="O6728" s="305">
        <v>0.1237799972295761</v>
      </c>
      <c r="P6728" s="305"/>
      <c r="Q6728" s="321">
        <v>1403</v>
      </c>
      <c r="R6728" s="305">
        <v>0.1030699983239174</v>
      </c>
      <c r="S6728" s="305"/>
      <c r="BA6728" s="395">
        <v>1</v>
      </c>
      <c r="BB6728" s="396" t="s">
        <v>861</v>
      </c>
      <c r="BC6728" t="str">
        <f t="shared" si="576"/>
        <v>RF4</v>
      </c>
      <c r="BD6728" t="str">
        <f t="shared" si="577"/>
        <v>NAoMe_recurrent_age_mbc_hes_decades_80cap</v>
      </c>
      <c r="BE6728" s="397" t="s">
        <v>862</v>
      </c>
      <c r="BF6728" t="str">
        <f t="shared" si="578"/>
        <v>40-49 yrs</v>
      </c>
      <c r="BG6728">
        <f t="shared" si="579"/>
        <v>13</v>
      </c>
      <c r="BH6728" s="398">
        <f t="shared" si="580"/>
        <v>0.12037000060081481</v>
      </c>
      <c r="BO6728" s="33"/>
    </row>
    <row r="6729" spans="1:67">
      <c r="A6729" s="320" t="s">
        <v>338</v>
      </c>
      <c r="B6729" t="s">
        <v>380</v>
      </c>
      <c r="C6729" t="s">
        <v>910</v>
      </c>
      <c r="D6729" t="s">
        <v>314</v>
      </c>
      <c r="E6729" s="320" t="s">
        <v>31</v>
      </c>
      <c r="F6729" s="322" t="s">
        <v>32</v>
      </c>
      <c r="G6729" s="322" t="s">
        <v>438</v>
      </c>
      <c r="H6729" s="322" t="s">
        <v>317</v>
      </c>
      <c r="I6729" s="320" t="s">
        <v>354</v>
      </c>
      <c r="J6729" s="320" t="s">
        <v>280</v>
      </c>
      <c r="K6729" s="321">
        <v>15</v>
      </c>
      <c r="L6729" s="305">
        <v>0.13888999819755549</v>
      </c>
      <c r="M6729" s="305"/>
      <c r="N6729" s="321">
        <v>65</v>
      </c>
      <c r="O6729" s="305">
        <v>0.21173000335693359</v>
      </c>
      <c r="P6729" s="305"/>
      <c r="Q6729" s="321">
        <v>2584</v>
      </c>
      <c r="R6729" s="305">
        <v>0.18983000516891479</v>
      </c>
      <c r="S6729" s="305"/>
      <c r="BA6729" s="395">
        <v>1</v>
      </c>
      <c r="BB6729" s="396" t="s">
        <v>861</v>
      </c>
      <c r="BC6729" t="str">
        <f t="shared" si="576"/>
        <v>RF4</v>
      </c>
      <c r="BD6729" t="str">
        <f t="shared" si="577"/>
        <v>NAoMe_recurrent_age_mbc_hes_decades_80cap</v>
      </c>
      <c r="BE6729" s="397" t="s">
        <v>862</v>
      </c>
      <c r="BF6729" t="str">
        <f t="shared" si="578"/>
        <v>50-59 yrs</v>
      </c>
      <c r="BG6729">
        <f t="shared" si="579"/>
        <v>15</v>
      </c>
      <c r="BH6729" s="398">
        <f t="shared" si="580"/>
        <v>0.13888999819755549</v>
      </c>
      <c r="BO6729" s="33"/>
    </row>
    <row r="6730" spans="1:67">
      <c r="A6730" s="320" t="s">
        <v>338</v>
      </c>
      <c r="B6730" t="s">
        <v>380</v>
      </c>
      <c r="C6730" t="s">
        <v>910</v>
      </c>
      <c r="D6730" t="s">
        <v>314</v>
      </c>
      <c r="E6730" s="320" t="s">
        <v>31</v>
      </c>
      <c r="F6730" s="320" t="s">
        <v>32</v>
      </c>
      <c r="G6730" s="320" t="s">
        <v>438</v>
      </c>
      <c r="H6730" s="320" t="s">
        <v>317</v>
      </c>
      <c r="I6730" s="320" t="s">
        <v>354</v>
      </c>
      <c r="J6730" s="320" t="s">
        <v>281</v>
      </c>
      <c r="K6730" s="321">
        <v>29</v>
      </c>
      <c r="L6730" s="305">
        <v>0.26851999759674072</v>
      </c>
      <c r="M6730" s="305"/>
      <c r="N6730" s="321">
        <v>67</v>
      </c>
      <c r="O6730" s="305">
        <v>0.2182399928569794</v>
      </c>
      <c r="P6730" s="305"/>
      <c r="Q6730" s="321">
        <v>2650</v>
      </c>
      <c r="R6730" s="305">
        <v>0.19468000531196589</v>
      </c>
      <c r="S6730" s="305"/>
      <c r="BA6730" s="395">
        <v>1</v>
      </c>
      <c r="BB6730" s="396" t="s">
        <v>861</v>
      </c>
      <c r="BC6730" t="str">
        <f t="shared" si="576"/>
        <v>RF4</v>
      </c>
      <c r="BD6730" t="str">
        <f t="shared" si="577"/>
        <v>NAoMe_recurrent_age_mbc_hes_decades_80cap</v>
      </c>
      <c r="BE6730" s="397" t="s">
        <v>862</v>
      </c>
      <c r="BF6730" t="str">
        <f t="shared" si="578"/>
        <v>60-69 yrs</v>
      </c>
      <c r="BG6730">
        <f t="shared" si="579"/>
        <v>29</v>
      </c>
      <c r="BH6730" s="398">
        <f t="shared" si="580"/>
        <v>0.26851999759674072</v>
      </c>
      <c r="BO6730" s="33"/>
    </row>
    <row r="6731" spans="1:67">
      <c r="A6731" s="320" t="s">
        <v>338</v>
      </c>
      <c r="B6731" t="s">
        <v>380</v>
      </c>
      <c r="C6731" t="s">
        <v>910</v>
      </c>
      <c r="D6731" t="s">
        <v>314</v>
      </c>
      <c r="E6731" s="320" t="s">
        <v>31</v>
      </c>
      <c r="F6731" s="320" t="s">
        <v>32</v>
      </c>
      <c r="G6731" s="320" t="s">
        <v>438</v>
      </c>
      <c r="H6731" s="320" t="s">
        <v>317</v>
      </c>
      <c r="I6731" s="320" t="s">
        <v>354</v>
      </c>
      <c r="J6731" s="320" t="s">
        <v>282</v>
      </c>
      <c r="K6731" s="321">
        <v>22</v>
      </c>
      <c r="L6731" s="305">
        <v>0.20370000600814819</v>
      </c>
      <c r="M6731" s="305"/>
      <c r="N6731" s="321">
        <v>52</v>
      </c>
      <c r="O6731" s="305">
        <v>0.1693799942731857</v>
      </c>
      <c r="P6731" s="305"/>
      <c r="Q6731" s="321">
        <v>3284</v>
      </c>
      <c r="R6731" s="305">
        <v>0.24126000702381131</v>
      </c>
      <c r="S6731" s="305"/>
      <c r="BA6731" s="395">
        <v>1</v>
      </c>
      <c r="BB6731" s="396" t="s">
        <v>861</v>
      </c>
      <c r="BC6731" t="str">
        <f t="shared" si="576"/>
        <v>RF4</v>
      </c>
      <c r="BD6731" t="str">
        <f t="shared" si="577"/>
        <v>NAoMe_recurrent_age_mbc_hes_decades_80cap</v>
      </c>
      <c r="BE6731" s="397" t="s">
        <v>862</v>
      </c>
      <c r="BF6731" t="str">
        <f t="shared" si="578"/>
        <v>70-79 yrs</v>
      </c>
      <c r="BG6731">
        <f t="shared" si="579"/>
        <v>22</v>
      </c>
      <c r="BH6731" s="398">
        <f t="shared" si="580"/>
        <v>0.20370000600814819</v>
      </c>
      <c r="BO6731" s="33"/>
    </row>
    <row r="6732" spans="1:67">
      <c r="A6732" s="320" t="s">
        <v>338</v>
      </c>
      <c r="B6732" t="s">
        <v>380</v>
      </c>
      <c r="C6732" t="s">
        <v>910</v>
      </c>
      <c r="D6732" t="s">
        <v>314</v>
      </c>
      <c r="E6732" s="320" t="s">
        <v>31</v>
      </c>
      <c r="F6732" s="320" t="s">
        <v>32</v>
      </c>
      <c r="G6732" s="320" t="s">
        <v>438</v>
      </c>
      <c r="H6732" s="320" t="s">
        <v>317</v>
      </c>
      <c r="I6732" s="320" t="s">
        <v>354</v>
      </c>
      <c r="J6732" s="320" t="s">
        <v>283</v>
      </c>
      <c r="K6732" s="321">
        <v>27</v>
      </c>
      <c r="L6732" s="305">
        <v>0.25</v>
      </c>
      <c r="M6732" s="305"/>
      <c r="N6732" s="321">
        <v>63</v>
      </c>
      <c r="O6732" s="305">
        <v>0.20521000027656561</v>
      </c>
      <c r="P6732" s="305"/>
      <c r="Q6732" s="321">
        <v>3083</v>
      </c>
      <c r="R6732" s="305">
        <v>0.2264900058507919</v>
      </c>
      <c r="S6732" s="305"/>
      <c r="BA6732" s="395">
        <v>1</v>
      </c>
      <c r="BB6732" s="396" t="s">
        <v>861</v>
      </c>
      <c r="BC6732" t="str">
        <f t="shared" si="576"/>
        <v>RF4</v>
      </c>
      <c r="BD6732" t="str">
        <f t="shared" si="577"/>
        <v>NAoMe_recurrent_age_mbc_hes_decades_80cap</v>
      </c>
      <c r="BE6732" s="397" t="s">
        <v>862</v>
      </c>
      <c r="BF6732" t="str">
        <f t="shared" si="578"/>
        <v>80+ yrs</v>
      </c>
      <c r="BG6732">
        <f t="shared" si="579"/>
        <v>27</v>
      </c>
      <c r="BH6732" s="398">
        <f t="shared" si="580"/>
        <v>0.25</v>
      </c>
      <c r="BO6732" s="33"/>
    </row>
    <row r="6733" spans="1:67">
      <c r="A6733" s="320" t="s">
        <v>338</v>
      </c>
      <c r="B6733" t="s">
        <v>380</v>
      </c>
      <c r="C6733" t="s">
        <v>910</v>
      </c>
      <c r="D6733" t="s">
        <v>314</v>
      </c>
      <c r="E6733" s="320" t="s">
        <v>31</v>
      </c>
      <c r="F6733" s="320" t="s">
        <v>32</v>
      </c>
      <c r="G6733" s="320" t="s">
        <v>438</v>
      </c>
      <c r="H6733" s="320" t="s">
        <v>317</v>
      </c>
      <c r="I6733" s="320" t="s">
        <v>656</v>
      </c>
      <c r="J6733" s="320" t="s">
        <v>286</v>
      </c>
      <c r="K6733" s="321">
        <v>15</v>
      </c>
      <c r="L6733" s="305">
        <v>0.13888999819755549</v>
      </c>
      <c r="M6733" s="305">
        <v>0.13888999819755549</v>
      </c>
      <c r="N6733" s="321">
        <v>57</v>
      </c>
      <c r="O6733" s="305">
        <v>0.18567000329494479</v>
      </c>
      <c r="P6733" s="305">
        <v>0.18626999855041501</v>
      </c>
      <c r="Q6733" s="321">
        <v>565</v>
      </c>
      <c r="R6733" s="305">
        <v>4.1510000824928277E-2</v>
      </c>
      <c r="S6733" s="305">
        <v>4.221000149846077E-2</v>
      </c>
      <c r="BA6733" s="395">
        <v>1</v>
      </c>
      <c r="BB6733" s="396" t="s">
        <v>861</v>
      </c>
      <c r="BC6733" t="str">
        <f t="shared" si="576"/>
        <v>RF4</v>
      </c>
      <c r="BD6733" t="str">
        <f t="shared" si="577"/>
        <v>NAoMe_recurrent_ethnicity_grp</v>
      </c>
      <c r="BE6733" s="397" t="s">
        <v>862</v>
      </c>
      <c r="BF6733" t="str">
        <f t="shared" si="578"/>
        <v>Asian or Asian British</v>
      </c>
      <c r="BG6733">
        <f t="shared" si="579"/>
        <v>15</v>
      </c>
      <c r="BH6733" s="398">
        <f t="shared" si="580"/>
        <v>0.13888999819755549</v>
      </c>
      <c r="BO6733" s="33"/>
    </row>
    <row r="6734" spans="1:67">
      <c r="A6734" s="320" t="s">
        <v>338</v>
      </c>
      <c r="B6734" t="s">
        <v>380</v>
      </c>
      <c r="C6734" t="s">
        <v>910</v>
      </c>
      <c r="D6734" t="s">
        <v>314</v>
      </c>
      <c r="E6734" s="320" t="s">
        <v>31</v>
      </c>
      <c r="F6734" s="320" t="s">
        <v>32</v>
      </c>
      <c r="G6734" s="320" t="s">
        <v>438</v>
      </c>
      <c r="H6734" s="320" t="s">
        <v>317</v>
      </c>
      <c r="I6734" s="320" t="s">
        <v>656</v>
      </c>
      <c r="J6734" s="320" t="s">
        <v>287</v>
      </c>
      <c r="K6734" s="321">
        <v>11</v>
      </c>
      <c r="L6734" s="305">
        <v>0.1018500030040741</v>
      </c>
      <c r="M6734" s="305">
        <v>0.1018500030040741</v>
      </c>
      <c r="N6734" s="321">
        <v>42</v>
      </c>
      <c r="O6734" s="305">
        <v>0.1368100047111511</v>
      </c>
      <c r="P6734" s="305">
        <v>0.13725000619888311</v>
      </c>
      <c r="Q6734" s="321">
        <v>439</v>
      </c>
      <c r="R6734" s="305">
        <v>3.2249998301267617E-2</v>
      </c>
      <c r="S6734" s="305">
        <v>3.2800000160932541E-2</v>
      </c>
      <c r="BA6734" s="395">
        <v>1</v>
      </c>
      <c r="BB6734" s="396" t="s">
        <v>861</v>
      </c>
      <c r="BC6734" t="str">
        <f t="shared" si="576"/>
        <v>RF4</v>
      </c>
      <c r="BD6734" t="str">
        <f t="shared" si="577"/>
        <v>NAoMe_recurrent_ethnicity_grp</v>
      </c>
      <c r="BE6734" s="397" t="s">
        <v>862</v>
      </c>
      <c r="BF6734" t="str">
        <f t="shared" si="578"/>
        <v>Black or Black British</v>
      </c>
      <c r="BG6734">
        <f t="shared" si="579"/>
        <v>11</v>
      </c>
      <c r="BH6734" s="398">
        <f t="shared" si="580"/>
        <v>0.1018500030040741</v>
      </c>
      <c r="BO6734" s="33"/>
    </row>
    <row r="6735" spans="1:67">
      <c r="A6735" s="320" t="s">
        <v>338</v>
      </c>
      <c r="B6735" t="s">
        <v>380</v>
      </c>
      <c r="C6735" t="s">
        <v>910</v>
      </c>
      <c r="D6735" t="s">
        <v>314</v>
      </c>
      <c r="E6735" s="320" t="s">
        <v>31</v>
      </c>
      <c r="F6735" s="320" t="s">
        <v>32</v>
      </c>
      <c r="G6735" s="320" t="s">
        <v>438</v>
      </c>
      <c r="H6735" s="320" t="s">
        <v>317</v>
      </c>
      <c r="I6735" s="320" t="s">
        <v>656</v>
      </c>
      <c r="J6735" s="320" t="s">
        <v>259</v>
      </c>
      <c r="K6735" s="321">
        <v>2</v>
      </c>
      <c r="L6735" s="305">
        <v>1.8519999459385868E-2</v>
      </c>
      <c r="M6735" s="305">
        <v>1.8519999459385868E-2</v>
      </c>
      <c r="N6735" s="321">
        <v>5</v>
      </c>
      <c r="O6735" s="305">
        <v>1.6289999708533291E-2</v>
      </c>
      <c r="P6735" s="305">
        <v>1.6340000554919239E-2</v>
      </c>
      <c r="Q6735" s="321">
        <v>117</v>
      </c>
      <c r="R6735" s="305">
        <v>8.6000002920627594E-3</v>
      </c>
      <c r="S6735" s="305">
        <v>8.7400004267692566E-3</v>
      </c>
      <c r="BA6735" s="395">
        <v>1</v>
      </c>
      <c r="BB6735" s="396" t="s">
        <v>861</v>
      </c>
      <c r="BC6735" t="str">
        <f t="shared" si="576"/>
        <v>RF4</v>
      </c>
      <c r="BD6735" t="str">
        <f t="shared" si="577"/>
        <v>NAoMe_recurrent_ethnicity_grp</v>
      </c>
      <c r="BE6735" s="397" t="s">
        <v>862</v>
      </c>
      <c r="BF6735" t="str">
        <f t="shared" si="578"/>
        <v>Mixed</v>
      </c>
      <c r="BG6735">
        <f t="shared" si="579"/>
        <v>2</v>
      </c>
      <c r="BH6735" s="398">
        <f t="shared" si="580"/>
        <v>1.8519999459385868E-2</v>
      </c>
      <c r="BO6735" s="33"/>
    </row>
    <row r="6736" spans="1:67">
      <c r="A6736" s="320" t="s">
        <v>338</v>
      </c>
      <c r="B6736" t="s">
        <v>380</v>
      </c>
      <c r="C6736" t="s">
        <v>910</v>
      </c>
      <c r="D6736" t="s">
        <v>314</v>
      </c>
      <c r="E6736" s="320" t="s">
        <v>31</v>
      </c>
      <c r="F6736" s="320" t="s">
        <v>32</v>
      </c>
      <c r="G6736" s="320" t="s">
        <v>438</v>
      </c>
      <c r="H6736" s="320" t="s">
        <v>317</v>
      </c>
      <c r="I6736" s="320" t="s">
        <v>656</v>
      </c>
      <c r="J6736" s="320" t="s">
        <v>288</v>
      </c>
      <c r="K6736" s="321">
        <v>9</v>
      </c>
      <c r="L6736" s="305">
        <v>8.3329997956752777E-2</v>
      </c>
      <c r="M6736" s="305">
        <v>8.3329997956752777E-2</v>
      </c>
      <c r="N6736" s="321">
        <v>21</v>
      </c>
      <c r="O6736" s="305">
        <v>6.8400003015995026E-2</v>
      </c>
      <c r="P6736" s="305">
        <v>6.8630002439022064E-2</v>
      </c>
      <c r="Q6736" s="321">
        <v>254</v>
      </c>
      <c r="R6736" s="305">
        <v>1.8659999594092369E-2</v>
      </c>
      <c r="S6736" s="305">
        <v>1.8980000168085098E-2</v>
      </c>
      <c r="BA6736" s="395">
        <v>1</v>
      </c>
      <c r="BB6736" s="396" t="s">
        <v>861</v>
      </c>
      <c r="BC6736" t="str">
        <f t="shared" si="576"/>
        <v>RF4</v>
      </c>
      <c r="BD6736" t="str">
        <f t="shared" si="577"/>
        <v>NAoMe_recurrent_ethnicity_grp</v>
      </c>
      <c r="BE6736" s="397" t="s">
        <v>862</v>
      </c>
      <c r="BF6736" t="str">
        <f t="shared" si="578"/>
        <v>Other Ethnic Group</v>
      </c>
      <c r="BG6736">
        <f t="shared" si="579"/>
        <v>9</v>
      </c>
      <c r="BH6736" s="398">
        <f t="shared" si="580"/>
        <v>8.3329997956752777E-2</v>
      </c>
      <c r="BO6736" s="33"/>
    </row>
    <row r="6737" spans="1:67">
      <c r="A6737" s="320" t="s">
        <v>338</v>
      </c>
      <c r="B6737" t="s">
        <v>380</v>
      </c>
      <c r="C6737" t="s">
        <v>910</v>
      </c>
      <c r="D6737" t="s">
        <v>314</v>
      </c>
      <c r="E6737" s="320" t="s">
        <v>31</v>
      </c>
      <c r="F6737" s="320" t="s">
        <v>32</v>
      </c>
      <c r="G6737" s="320" t="s">
        <v>438</v>
      </c>
      <c r="H6737" s="320" t="s">
        <v>317</v>
      </c>
      <c r="I6737" s="320" t="s">
        <v>656</v>
      </c>
      <c r="J6737" s="320" t="s">
        <v>260</v>
      </c>
      <c r="K6737" s="321">
        <v>0</v>
      </c>
      <c r="L6737" s="305">
        <v>0</v>
      </c>
      <c r="M6737" s="305"/>
      <c r="N6737" s="321">
        <v>1</v>
      </c>
      <c r="O6737" s="305">
        <v>3.259999910369515E-3</v>
      </c>
      <c r="P6737" s="305"/>
      <c r="Q6737" s="321">
        <v>227</v>
      </c>
      <c r="R6737" s="305">
        <v>1.6680000349879261E-2</v>
      </c>
      <c r="S6737" s="305"/>
      <c r="BA6737" s="395">
        <v>1</v>
      </c>
      <c r="BB6737" s="396" t="s">
        <v>861</v>
      </c>
      <c r="BC6737" t="str">
        <f t="shared" si="576"/>
        <v>RF4</v>
      </c>
      <c r="BD6737" t="str">
        <f t="shared" si="577"/>
        <v>NAoMe_recurrent_ethnicity_grp</v>
      </c>
      <c r="BE6737" s="397" t="s">
        <v>862</v>
      </c>
      <c r="BF6737" t="str">
        <f t="shared" si="578"/>
        <v>Unknown</v>
      </c>
      <c r="BG6737">
        <f t="shared" si="579"/>
        <v>0</v>
      </c>
      <c r="BH6737" s="398">
        <f t="shared" si="580"/>
        <v>0</v>
      </c>
      <c r="BO6737" s="33"/>
    </row>
    <row r="6738" spans="1:67">
      <c r="A6738" s="320" t="s">
        <v>338</v>
      </c>
      <c r="B6738" t="s">
        <v>380</v>
      </c>
      <c r="C6738" t="s">
        <v>910</v>
      </c>
      <c r="D6738" t="s">
        <v>314</v>
      </c>
      <c r="E6738" s="320" t="s">
        <v>31</v>
      </c>
      <c r="F6738" s="320" t="s">
        <v>32</v>
      </c>
      <c r="G6738" s="320" t="s">
        <v>438</v>
      </c>
      <c r="H6738" s="320" t="s">
        <v>317</v>
      </c>
      <c r="I6738" s="320" t="s">
        <v>656</v>
      </c>
      <c r="J6738" s="320" t="s">
        <v>258</v>
      </c>
      <c r="K6738" s="321">
        <v>71</v>
      </c>
      <c r="L6738" s="305">
        <v>0.65741002559661865</v>
      </c>
      <c r="M6738" s="305">
        <v>0.65741002559661865</v>
      </c>
      <c r="N6738" s="321">
        <v>181</v>
      </c>
      <c r="O6738" s="305">
        <v>0.5895799994468689</v>
      </c>
      <c r="P6738" s="305">
        <v>0.59149998426437378</v>
      </c>
      <c r="Q6738" s="321">
        <v>12010</v>
      </c>
      <c r="R6738" s="305">
        <v>0.88230997323989868</v>
      </c>
      <c r="S6738" s="305">
        <v>0.89727002382278442</v>
      </c>
      <c r="BA6738" s="395">
        <v>1</v>
      </c>
      <c r="BB6738" s="396" t="s">
        <v>861</v>
      </c>
      <c r="BC6738" t="str">
        <f t="shared" si="576"/>
        <v>RF4</v>
      </c>
      <c r="BD6738" t="str">
        <f t="shared" si="577"/>
        <v>NAoMe_recurrent_ethnicity_grp</v>
      </c>
      <c r="BE6738" s="397" t="s">
        <v>862</v>
      </c>
      <c r="BF6738" t="str">
        <f t="shared" si="578"/>
        <v>White</v>
      </c>
      <c r="BG6738">
        <f t="shared" si="579"/>
        <v>71</v>
      </c>
      <c r="BH6738" s="398">
        <f t="shared" si="580"/>
        <v>0.65741002559661865</v>
      </c>
      <c r="BO6738" s="33"/>
    </row>
    <row r="6739" spans="1:67">
      <c r="A6739" s="320" t="s">
        <v>338</v>
      </c>
      <c r="B6739" t="s">
        <v>380</v>
      </c>
      <c r="C6739" t="s">
        <v>910</v>
      </c>
      <c r="D6739" t="s">
        <v>314</v>
      </c>
      <c r="E6739" s="320" t="s">
        <v>31</v>
      </c>
      <c r="F6739" s="320" t="s">
        <v>32</v>
      </c>
      <c r="G6739" s="320" t="s">
        <v>438</v>
      </c>
      <c r="H6739" s="320" t="s">
        <v>317</v>
      </c>
      <c r="I6739" s="320" t="s">
        <v>291</v>
      </c>
      <c r="J6739" s="320" t="s">
        <v>313</v>
      </c>
      <c r="K6739" s="321">
        <v>106</v>
      </c>
      <c r="L6739" s="305">
        <v>0.98148000240325928</v>
      </c>
      <c r="M6739" s="305"/>
      <c r="N6739" s="321">
        <v>305</v>
      </c>
      <c r="O6739" s="305">
        <v>0.99348998069763184</v>
      </c>
      <c r="P6739" s="305"/>
      <c r="Q6739" s="321">
        <v>13492</v>
      </c>
      <c r="R6739" s="305">
        <v>0.99118000268936157</v>
      </c>
      <c r="S6739" s="305"/>
      <c r="BA6739" s="395">
        <v>1</v>
      </c>
      <c r="BB6739" s="396" t="s">
        <v>861</v>
      </c>
      <c r="BC6739" t="str">
        <f t="shared" si="576"/>
        <v>RF4</v>
      </c>
      <c r="BD6739" t="str">
        <f t="shared" si="577"/>
        <v>NAoMe_recurrent_gender</v>
      </c>
      <c r="BE6739" s="397" t="s">
        <v>862</v>
      </c>
      <c r="BF6739" t="str">
        <f t="shared" si="578"/>
        <v>Female</v>
      </c>
      <c r="BG6739">
        <f t="shared" si="579"/>
        <v>106</v>
      </c>
      <c r="BH6739" s="398">
        <f t="shared" si="580"/>
        <v>0.98148000240325928</v>
      </c>
      <c r="BO6739" s="33"/>
    </row>
    <row r="6740" spans="1:67">
      <c r="A6740" s="320" t="s">
        <v>338</v>
      </c>
      <c r="B6740" t="s">
        <v>380</v>
      </c>
      <c r="C6740" t="s">
        <v>910</v>
      </c>
      <c r="D6740" t="s">
        <v>314</v>
      </c>
      <c r="E6740" s="320" t="s">
        <v>31</v>
      </c>
      <c r="F6740" s="320" t="s">
        <v>32</v>
      </c>
      <c r="G6740" s="320" t="s">
        <v>438</v>
      </c>
      <c r="H6740" s="320" t="s">
        <v>317</v>
      </c>
      <c r="I6740" s="320" t="s">
        <v>291</v>
      </c>
      <c r="J6740" s="320" t="s">
        <v>293</v>
      </c>
      <c r="K6740" s="321">
        <v>2</v>
      </c>
      <c r="L6740" s="305">
        <v>1.8519999459385868E-2</v>
      </c>
      <c r="M6740" s="305"/>
      <c r="N6740" s="321">
        <v>2</v>
      </c>
      <c r="O6740" s="305">
        <v>6.5100002102553836E-3</v>
      </c>
      <c r="P6740" s="305"/>
      <c r="Q6740" s="321">
        <v>120</v>
      </c>
      <c r="R6740" s="305">
        <v>8.8200001046061516E-3</v>
      </c>
      <c r="S6740" s="305"/>
      <c r="BA6740" s="395">
        <v>1</v>
      </c>
      <c r="BB6740" s="396" t="s">
        <v>861</v>
      </c>
      <c r="BC6740" t="str">
        <f t="shared" si="576"/>
        <v>RF4</v>
      </c>
      <c r="BD6740" t="str">
        <f t="shared" si="577"/>
        <v>NAoMe_recurrent_gender</v>
      </c>
      <c r="BE6740" s="397" t="s">
        <v>862</v>
      </c>
      <c r="BF6740" t="str">
        <f t="shared" si="578"/>
        <v>Male</v>
      </c>
      <c r="BG6740">
        <f t="shared" si="579"/>
        <v>2</v>
      </c>
      <c r="BH6740" s="398">
        <f t="shared" si="580"/>
        <v>1.8519999459385868E-2</v>
      </c>
      <c r="BO6740" s="33"/>
    </row>
    <row r="6741" spans="1:67">
      <c r="A6741" s="320" t="s">
        <v>338</v>
      </c>
      <c r="B6741" t="s">
        <v>380</v>
      </c>
      <c r="C6741" t="s">
        <v>910</v>
      </c>
      <c r="D6741" t="s">
        <v>314</v>
      </c>
      <c r="E6741" s="320" t="s">
        <v>31</v>
      </c>
      <c r="F6741" s="320" t="s">
        <v>32</v>
      </c>
      <c r="G6741" s="320" t="s">
        <v>438</v>
      </c>
      <c r="H6741" s="320" t="s">
        <v>317</v>
      </c>
      <c r="I6741" s="320" t="s">
        <v>355</v>
      </c>
      <c r="J6741" s="320" t="s">
        <v>289</v>
      </c>
      <c r="K6741" s="321">
        <v>33</v>
      </c>
      <c r="L6741" s="305">
        <v>0.30555999279022222</v>
      </c>
      <c r="M6741" s="305"/>
      <c r="N6741" s="321">
        <v>111</v>
      </c>
      <c r="O6741" s="305">
        <v>0.36155998706817633</v>
      </c>
      <c r="P6741" s="305"/>
      <c r="Q6741" s="321">
        <v>4109</v>
      </c>
      <c r="R6741" s="305">
        <v>0.30186998844146729</v>
      </c>
      <c r="S6741" s="305"/>
      <c r="BA6741" s="395">
        <v>1</v>
      </c>
      <c r="BB6741" s="396" t="s">
        <v>861</v>
      </c>
      <c r="BC6741" t="str">
        <f t="shared" si="576"/>
        <v>RF4</v>
      </c>
      <c r="BD6741" t="str">
        <f t="shared" si="577"/>
        <v>NAoMe_recurrent_mbc_hes_year</v>
      </c>
      <c r="BE6741" s="397" t="s">
        <v>862</v>
      </c>
      <c r="BF6741" t="str">
        <f t="shared" si="578"/>
        <v>2021</v>
      </c>
      <c r="BG6741">
        <f t="shared" si="579"/>
        <v>33</v>
      </c>
      <c r="BH6741" s="398">
        <f t="shared" si="580"/>
        <v>0.30555999279022222</v>
      </c>
      <c r="BO6741" s="33"/>
    </row>
    <row r="6742" spans="1:67">
      <c r="A6742" s="320" t="s">
        <v>338</v>
      </c>
      <c r="B6742" t="s">
        <v>380</v>
      </c>
      <c r="C6742" t="s">
        <v>910</v>
      </c>
      <c r="D6742" t="s">
        <v>314</v>
      </c>
      <c r="E6742" s="320" t="s">
        <v>31</v>
      </c>
      <c r="F6742" s="320" t="s">
        <v>32</v>
      </c>
      <c r="G6742" s="320" t="s">
        <v>438</v>
      </c>
      <c r="H6742" s="320" t="s">
        <v>317</v>
      </c>
      <c r="I6742" s="320" t="s">
        <v>355</v>
      </c>
      <c r="J6742" s="320" t="s">
        <v>816</v>
      </c>
      <c r="K6742" s="321">
        <v>28</v>
      </c>
      <c r="L6742" s="305">
        <v>0.25925999879837042</v>
      </c>
      <c r="M6742" s="305"/>
      <c r="N6742" s="321">
        <v>80</v>
      </c>
      <c r="O6742" s="305">
        <v>0.26058998703956598</v>
      </c>
      <c r="P6742" s="305"/>
      <c r="Q6742" s="321">
        <v>4376</v>
      </c>
      <c r="R6742" s="305">
        <v>0.32148000597953802</v>
      </c>
      <c r="S6742" s="305"/>
      <c r="BA6742" s="395">
        <v>1</v>
      </c>
      <c r="BB6742" s="396" t="s">
        <v>861</v>
      </c>
      <c r="BC6742" t="str">
        <f t="shared" si="576"/>
        <v>RF4</v>
      </c>
      <c r="BD6742" t="str">
        <f t="shared" si="577"/>
        <v>NAoMe_recurrent_mbc_hes_year</v>
      </c>
      <c r="BE6742" s="397" t="s">
        <v>862</v>
      </c>
      <c r="BF6742" t="str">
        <f t="shared" si="578"/>
        <v>2022</v>
      </c>
      <c r="BG6742">
        <f t="shared" si="579"/>
        <v>28</v>
      </c>
      <c r="BH6742" s="398">
        <f t="shared" si="580"/>
        <v>0.25925999879837042</v>
      </c>
      <c r="BO6742" s="33"/>
    </row>
    <row r="6743" spans="1:67">
      <c r="A6743" s="320" t="s">
        <v>338</v>
      </c>
      <c r="B6743" t="s">
        <v>380</v>
      </c>
      <c r="C6743" t="s">
        <v>910</v>
      </c>
      <c r="D6743" t="s">
        <v>314</v>
      </c>
      <c r="E6743" s="320" t="s">
        <v>31</v>
      </c>
      <c r="F6743" s="320" t="s">
        <v>32</v>
      </c>
      <c r="G6743" s="320" t="s">
        <v>438</v>
      </c>
      <c r="H6743" s="320" t="s">
        <v>317</v>
      </c>
      <c r="I6743" s="320" t="s">
        <v>355</v>
      </c>
      <c r="J6743" s="320" t="s">
        <v>946</v>
      </c>
      <c r="K6743" s="321">
        <v>47</v>
      </c>
      <c r="L6743" s="305">
        <v>0.43518999218940729</v>
      </c>
      <c r="M6743" s="305"/>
      <c r="N6743" s="321">
        <v>116</v>
      </c>
      <c r="O6743" s="305">
        <v>0.3778499960899353</v>
      </c>
      <c r="P6743" s="305"/>
      <c r="Q6743" s="321">
        <v>5127</v>
      </c>
      <c r="R6743" s="305">
        <v>0.37665000557899481</v>
      </c>
      <c r="S6743" s="305"/>
      <c r="BA6743" s="395">
        <v>1</v>
      </c>
      <c r="BB6743" s="396" t="s">
        <v>861</v>
      </c>
      <c r="BC6743" t="str">
        <f t="shared" si="576"/>
        <v>RF4</v>
      </c>
      <c r="BD6743" t="str">
        <f t="shared" si="577"/>
        <v>NAoMe_recurrent_mbc_hes_year</v>
      </c>
      <c r="BE6743" s="397" t="s">
        <v>862</v>
      </c>
      <c r="BF6743" t="str">
        <f t="shared" si="578"/>
        <v>2023</v>
      </c>
      <c r="BG6743">
        <f t="shared" si="579"/>
        <v>47</v>
      </c>
      <c r="BH6743" s="398">
        <f t="shared" si="580"/>
        <v>0.43518999218940729</v>
      </c>
      <c r="BO6743" s="33"/>
    </row>
    <row r="6744" spans="1:67">
      <c r="A6744" s="320" t="s">
        <v>338</v>
      </c>
      <c r="B6744" t="s">
        <v>380</v>
      </c>
      <c r="C6744" t="s">
        <v>910</v>
      </c>
      <c r="D6744" t="s">
        <v>314</v>
      </c>
      <c r="E6744" s="320" t="s">
        <v>31</v>
      </c>
      <c r="F6744" s="320" t="s">
        <v>32</v>
      </c>
      <c r="G6744" s="320" t="s">
        <v>438</v>
      </c>
      <c r="H6744" s="320" t="s">
        <v>317</v>
      </c>
      <c r="I6744" s="320" t="s">
        <v>824</v>
      </c>
      <c r="J6744" s="320" t="s">
        <v>12</v>
      </c>
      <c r="K6744" s="321">
        <v>108</v>
      </c>
      <c r="L6744" s="305">
        <v>1</v>
      </c>
      <c r="M6744" s="305"/>
      <c r="N6744" s="321">
        <v>307</v>
      </c>
      <c r="O6744" s="305">
        <v>1</v>
      </c>
      <c r="P6744" s="305"/>
      <c r="Q6744" s="321">
        <v>13612</v>
      </c>
      <c r="R6744" s="305">
        <v>1</v>
      </c>
      <c r="S6744" s="305"/>
      <c r="BA6744" s="395">
        <v>1</v>
      </c>
      <c r="BB6744" s="396" t="s">
        <v>861</v>
      </c>
      <c r="BC6744" t="str">
        <f t="shared" si="576"/>
        <v>RF4</v>
      </c>
      <c r="BD6744" t="str">
        <f t="shared" si="577"/>
        <v>NAoMe_recurrent_tag_bonemets</v>
      </c>
      <c r="BE6744" s="397" t="s">
        <v>862</v>
      </c>
      <c r="BF6744" t="str">
        <f t="shared" si="578"/>
        <v>No</v>
      </c>
      <c r="BG6744">
        <f t="shared" si="579"/>
        <v>108</v>
      </c>
      <c r="BH6744" s="398">
        <f t="shared" si="580"/>
        <v>1</v>
      </c>
      <c r="BO6744" s="33"/>
    </row>
    <row r="6745" spans="1:67">
      <c r="A6745" s="320" t="s">
        <v>338</v>
      </c>
      <c r="B6745" t="s">
        <v>380</v>
      </c>
      <c r="C6745" t="s">
        <v>910</v>
      </c>
      <c r="D6745" t="s">
        <v>314</v>
      </c>
      <c r="E6745" s="320" t="s">
        <v>31</v>
      </c>
      <c r="F6745" s="320" t="s">
        <v>32</v>
      </c>
      <c r="G6745" s="320" t="s">
        <v>438</v>
      </c>
      <c r="H6745" s="320" t="s">
        <v>317</v>
      </c>
      <c r="I6745" s="320" t="s">
        <v>825</v>
      </c>
      <c r="J6745" s="320" t="s">
        <v>12</v>
      </c>
      <c r="K6745" s="321">
        <v>108</v>
      </c>
      <c r="L6745" s="305">
        <v>1</v>
      </c>
      <c r="M6745" s="305"/>
      <c r="N6745" s="321">
        <v>307</v>
      </c>
      <c r="O6745" s="305">
        <v>1</v>
      </c>
      <c r="P6745" s="305"/>
      <c r="Q6745" s="321">
        <v>13612</v>
      </c>
      <c r="R6745" s="305">
        <v>1</v>
      </c>
      <c r="S6745" s="305"/>
      <c r="BA6745" s="395">
        <v>1</v>
      </c>
      <c r="BB6745" s="396" t="s">
        <v>861</v>
      </c>
      <c r="BC6745" t="str">
        <f t="shared" si="576"/>
        <v>RF4</v>
      </c>
      <c r="BD6745" t="str">
        <f t="shared" si="577"/>
        <v>NAoMe_recurrent_tag_brainmets</v>
      </c>
      <c r="BE6745" s="397" t="s">
        <v>862</v>
      </c>
      <c r="BF6745" t="str">
        <f t="shared" si="578"/>
        <v>No</v>
      </c>
      <c r="BG6745">
        <f t="shared" si="579"/>
        <v>108</v>
      </c>
      <c r="BH6745" s="398">
        <f t="shared" si="580"/>
        <v>1</v>
      </c>
      <c r="BO6745" s="33"/>
    </row>
    <row r="6746" spans="1:67">
      <c r="A6746" s="320" t="s">
        <v>338</v>
      </c>
      <c r="B6746" t="s">
        <v>380</v>
      </c>
      <c r="C6746" t="s">
        <v>910</v>
      </c>
      <c r="D6746" t="s">
        <v>314</v>
      </c>
      <c r="E6746" s="320" t="s">
        <v>31</v>
      </c>
      <c r="F6746" s="320" t="s">
        <v>32</v>
      </c>
      <c r="G6746" s="320" t="s">
        <v>438</v>
      </c>
      <c r="H6746" s="320" t="s">
        <v>317</v>
      </c>
      <c r="I6746" s="320" t="s">
        <v>826</v>
      </c>
      <c r="J6746" s="320" t="s">
        <v>12</v>
      </c>
      <c r="K6746" s="321">
        <v>108</v>
      </c>
      <c r="L6746" s="305">
        <v>1</v>
      </c>
      <c r="M6746" s="305"/>
      <c r="N6746" s="321">
        <v>307</v>
      </c>
      <c r="O6746" s="305">
        <v>1</v>
      </c>
      <c r="P6746" s="305"/>
      <c r="Q6746" s="321">
        <v>13612</v>
      </c>
      <c r="R6746" s="305">
        <v>1</v>
      </c>
      <c r="S6746" s="305"/>
      <c r="BA6746" s="395">
        <v>1</v>
      </c>
      <c r="BB6746" s="396" t="s">
        <v>861</v>
      </c>
      <c r="BC6746" t="str">
        <f t="shared" si="576"/>
        <v>RF4</v>
      </c>
      <c r="BD6746" t="str">
        <f t="shared" si="577"/>
        <v>NAoMe_recurrent_tag_livermets</v>
      </c>
      <c r="BE6746" s="397" t="s">
        <v>862</v>
      </c>
      <c r="BF6746" t="str">
        <f t="shared" si="578"/>
        <v>No</v>
      </c>
      <c r="BG6746">
        <f t="shared" si="579"/>
        <v>108</v>
      </c>
      <c r="BH6746" s="398">
        <f t="shared" si="580"/>
        <v>1</v>
      </c>
      <c r="BO6746" s="33"/>
    </row>
    <row r="6747" spans="1:67">
      <c r="A6747" s="320" t="s">
        <v>338</v>
      </c>
      <c r="B6747" t="s">
        <v>380</v>
      </c>
      <c r="C6747" t="s">
        <v>910</v>
      </c>
      <c r="D6747" t="s">
        <v>314</v>
      </c>
      <c r="E6747" s="320" t="s">
        <v>31</v>
      </c>
      <c r="F6747" s="320" t="s">
        <v>32</v>
      </c>
      <c r="G6747" s="320" t="s">
        <v>438</v>
      </c>
      <c r="H6747" s="320" t="s">
        <v>317</v>
      </c>
      <c r="I6747" s="320" t="s">
        <v>827</v>
      </c>
      <c r="J6747" s="320" t="s">
        <v>12</v>
      </c>
      <c r="K6747" s="321">
        <v>108</v>
      </c>
      <c r="L6747" s="305">
        <v>1</v>
      </c>
      <c r="M6747" s="305"/>
      <c r="N6747" s="321">
        <v>307</v>
      </c>
      <c r="O6747" s="305">
        <v>1</v>
      </c>
      <c r="P6747" s="305"/>
      <c r="Q6747" s="321">
        <v>13612</v>
      </c>
      <c r="R6747" s="305">
        <v>1</v>
      </c>
      <c r="S6747" s="305"/>
      <c r="BA6747" s="395">
        <v>1</v>
      </c>
      <c r="BB6747" s="396" t="s">
        <v>861</v>
      </c>
      <c r="BC6747" t="str">
        <f t="shared" si="576"/>
        <v>RF4</v>
      </c>
      <c r="BD6747" t="str">
        <f t="shared" si="577"/>
        <v>NAoMe_recurrent_tag_lungmets</v>
      </c>
      <c r="BE6747" s="397" t="s">
        <v>862</v>
      </c>
      <c r="BF6747" t="str">
        <f t="shared" si="578"/>
        <v>No</v>
      </c>
      <c r="BG6747">
        <f t="shared" si="579"/>
        <v>108</v>
      </c>
      <c r="BH6747" s="398">
        <f t="shared" si="580"/>
        <v>1</v>
      </c>
      <c r="BO6747" s="33"/>
    </row>
    <row r="6748" spans="1:67">
      <c r="A6748" s="320" t="s">
        <v>338</v>
      </c>
      <c r="B6748" t="s">
        <v>380</v>
      </c>
      <c r="C6748" t="s">
        <v>910</v>
      </c>
      <c r="D6748" t="s">
        <v>314</v>
      </c>
      <c r="E6748" s="320" t="s">
        <v>31</v>
      </c>
      <c r="F6748" s="320" t="s">
        <v>32</v>
      </c>
      <c r="G6748" s="320" t="s">
        <v>438</v>
      </c>
      <c r="H6748" s="320" t="s">
        <v>317</v>
      </c>
      <c r="I6748" s="320" t="s">
        <v>828</v>
      </c>
      <c r="J6748" s="320" t="s">
        <v>12</v>
      </c>
      <c r="K6748" s="321">
        <v>108</v>
      </c>
      <c r="L6748" s="305">
        <v>1</v>
      </c>
      <c r="M6748" s="305"/>
      <c r="N6748" s="321">
        <v>307</v>
      </c>
      <c r="O6748" s="305">
        <v>1</v>
      </c>
      <c r="P6748" s="305"/>
      <c r="Q6748" s="321">
        <v>13612</v>
      </c>
      <c r="R6748" s="305">
        <v>1</v>
      </c>
      <c r="S6748" s="305"/>
      <c r="BA6748" s="395">
        <v>1</v>
      </c>
      <c r="BB6748" s="396" t="s">
        <v>861</v>
      </c>
      <c r="BC6748" t="str">
        <f t="shared" si="576"/>
        <v>RF4</v>
      </c>
      <c r="BD6748" t="str">
        <f t="shared" si="577"/>
        <v>NAoMe_recurrent_tag_othermets</v>
      </c>
      <c r="BE6748" s="397" t="s">
        <v>862</v>
      </c>
      <c r="BF6748" t="str">
        <f t="shared" si="578"/>
        <v>No</v>
      </c>
      <c r="BG6748">
        <f t="shared" si="579"/>
        <v>108</v>
      </c>
      <c r="BH6748" s="398">
        <f t="shared" si="580"/>
        <v>1</v>
      </c>
      <c r="BO6748" s="33"/>
    </row>
    <row r="6749" spans="1:67">
      <c r="A6749" s="320" t="s">
        <v>338</v>
      </c>
      <c r="B6749" t="s">
        <v>380</v>
      </c>
      <c r="C6749" t="s">
        <v>910</v>
      </c>
      <c r="D6749" t="s">
        <v>314</v>
      </c>
      <c r="E6749" s="320" t="s">
        <v>33</v>
      </c>
      <c r="F6749" s="320" t="s">
        <v>34</v>
      </c>
      <c r="G6749" s="320" t="s">
        <v>443</v>
      </c>
      <c r="H6749" s="320" t="s">
        <v>324</v>
      </c>
      <c r="I6749" s="320" t="s">
        <v>354</v>
      </c>
      <c r="J6749" s="320" t="s">
        <v>277</v>
      </c>
      <c r="K6749" s="321">
        <v>0</v>
      </c>
      <c r="L6749" s="305">
        <v>0</v>
      </c>
      <c r="M6749" s="305"/>
      <c r="N6749" s="321">
        <v>6</v>
      </c>
      <c r="O6749" s="305">
        <v>1.422000024467707E-2</v>
      </c>
      <c r="P6749" s="305"/>
      <c r="Q6749" s="321">
        <v>56</v>
      </c>
      <c r="R6749" s="305">
        <v>4.1100000962615013E-3</v>
      </c>
      <c r="S6749" s="305"/>
      <c r="BA6749" s="395">
        <v>1</v>
      </c>
      <c r="BB6749" s="396" t="s">
        <v>861</v>
      </c>
      <c r="BC6749" t="str">
        <f t="shared" si="576"/>
        <v>RFF</v>
      </c>
      <c r="BD6749" t="str">
        <f t="shared" si="577"/>
        <v>NAoMe_recurrent_age_mbc_hes_decades_80cap</v>
      </c>
      <c r="BE6749" s="397" t="s">
        <v>862</v>
      </c>
      <c r="BF6749" t="str">
        <f t="shared" si="578"/>
        <v>18-29 yrs</v>
      </c>
      <c r="BG6749">
        <f t="shared" si="579"/>
        <v>0</v>
      </c>
      <c r="BH6749" s="398">
        <f t="shared" si="580"/>
        <v>0</v>
      </c>
      <c r="BO6749" s="33"/>
    </row>
    <row r="6750" spans="1:67">
      <c r="A6750" s="320" t="s">
        <v>338</v>
      </c>
      <c r="B6750" t="s">
        <v>380</v>
      </c>
      <c r="C6750" t="s">
        <v>910</v>
      </c>
      <c r="D6750" t="s">
        <v>314</v>
      </c>
      <c r="E6750" s="320" t="s">
        <v>33</v>
      </c>
      <c r="F6750" s="320" t="s">
        <v>34</v>
      </c>
      <c r="G6750" s="320" t="s">
        <v>443</v>
      </c>
      <c r="H6750" s="320" t="s">
        <v>324</v>
      </c>
      <c r="I6750" s="320" t="s">
        <v>354</v>
      </c>
      <c r="J6750" s="320" t="s">
        <v>278</v>
      </c>
      <c r="K6750" s="321">
        <v>0</v>
      </c>
      <c r="L6750" s="305">
        <v>0</v>
      </c>
      <c r="M6750" s="305"/>
      <c r="N6750" s="321">
        <v>14</v>
      </c>
      <c r="O6750" s="305">
        <v>3.3179998397827148E-2</v>
      </c>
      <c r="P6750" s="305"/>
      <c r="Q6750" s="321">
        <v>552</v>
      </c>
      <c r="R6750" s="305">
        <v>4.0550000965595252E-2</v>
      </c>
      <c r="S6750" s="305"/>
      <c r="BA6750" s="395">
        <v>1</v>
      </c>
      <c r="BB6750" s="396" t="s">
        <v>861</v>
      </c>
      <c r="BC6750" t="str">
        <f t="shared" si="576"/>
        <v>RFF</v>
      </c>
      <c r="BD6750" t="str">
        <f t="shared" si="577"/>
        <v>NAoMe_recurrent_age_mbc_hes_decades_80cap</v>
      </c>
      <c r="BE6750" s="397" t="s">
        <v>862</v>
      </c>
      <c r="BF6750" t="str">
        <f t="shared" si="578"/>
        <v>30-39 yrs</v>
      </c>
      <c r="BG6750">
        <f t="shared" si="579"/>
        <v>0</v>
      </c>
      <c r="BH6750" s="398">
        <f t="shared" si="580"/>
        <v>0</v>
      </c>
      <c r="BO6750" s="33"/>
    </row>
    <row r="6751" spans="1:67">
      <c r="A6751" s="320" t="s">
        <v>338</v>
      </c>
      <c r="B6751" t="s">
        <v>380</v>
      </c>
      <c r="C6751" t="s">
        <v>910</v>
      </c>
      <c r="D6751" t="s">
        <v>314</v>
      </c>
      <c r="E6751" s="320" t="s">
        <v>33</v>
      </c>
      <c r="F6751" s="320" t="s">
        <v>34</v>
      </c>
      <c r="G6751" s="320" t="s">
        <v>443</v>
      </c>
      <c r="H6751" s="320" t="s">
        <v>324</v>
      </c>
      <c r="I6751" s="320" t="s">
        <v>354</v>
      </c>
      <c r="J6751" s="320" t="s">
        <v>279</v>
      </c>
      <c r="K6751" s="321">
        <v>2</v>
      </c>
      <c r="L6751" s="305">
        <v>3.9220001548528671E-2</v>
      </c>
      <c r="M6751" s="305"/>
      <c r="N6751" s="321">
        <v>43</v>
      </c>
      <c r="O6751" s="305">
        <v>0.1018999963998795</v>
      </c>
      <c r="P6751" s="305"/>
      <c r="Q6751" s="321">
        <v>1403</v>
      </c>
      <c r="R6751" s="305">
        <v>0.1030699983239174</v>
      </c>
      <c r="S6751" s="305"/>
      <c r="BA6751" s="395">
        <v>1</v>
      </c>
      <c r="BB6751" s="396" t="s">
        <v>861</v>
      </c>
      <c r="BC6751" t="str">
        <f t="shared" si="576"/>
        <v>RFF</v>
      </c>
      <c r="BD6751" t="str">
        <f t="shared" si="577"/>
        <v>NAoMe_recurrent_age_mbc_hes_decades_80cap</v>
      </c>
      <c r="BE6751" s="397" t="s">
        <v>862</v>
      </c>
      <c r="BF6751" t="str">
        <f t="shared" si="578"/>
        <v>40-49 yrs</v>
      </c>
      <c r="BG6751">
        <f t="shared" si="579"/>
        <v>2</v>
      </c>
      <c r="BH6751" s="398">
        <f t="shared" si="580"/>
        <v>3.9220001548528671E-2</v>
      </c>
      <c r="BO6751" s="33"/>
    </row>
    <row r="6752" spans="1:67">
      <c r="A6752" s="320" t="s">
        <v>338</v>
      </c>
      <c r="B6752" t="s">
        <v>380</v>
      </c>
      <c r="C6752" t="s">
        <v>910</v>
      </c>
      <c r="D6752" t="s">
        <v>314</v>
      </c>
      <c r="E6752" s="320" t="s">
        <v>33</v>
      </c>
      <c r="F6752" s="320" t="s">
        <v>34</v>
      </c>
      <c r="G6752" s="320" t="s">
        <v>443</v>
      </c>
      <c r="H6752" s="320" t="s">
        <v>324</v>
      </c>
      <c r="I6752" s="320" t="s">
        <v>354</v>
      </c>
      <c r="J6752" s="320" t="s">
        <v>280</v>
      </c>
      <c r="K6752" s="321">
        <v>11</v>
      </c>
      <c r="L6752" s="305">
        <v>0.2156900018453598</v>
      </c>
      <c r="M6752" s="305"/>
      <c r="N6752" s="321">
        <v>71</v>
      </c>
      <c r="O6752" s="305">
        <v>0.16824999451637271</v>
      </c>
      <c r="P6752" s="305"/>
      <c r="Q6752" s="321">
        <v>2584</v>
      </c>
      <c r="R6752" s="305">
        <v>0.18983000516891479</v>
      </c>
      <c r="S6752" s="305"/>
      <c r="BA6752" s="395">
        <v>1</v>
      </c>
      <c r="BB6752" s="396" t="s">
        <v>861</v>
      </c>
      <c r="BC6752" t="str">
        <f t="shared" si="576"/>
        <v>RFF</v>
      </c>
      <c r="BD6752" t="str">
        <f t="shared" si="577"/>
        <v>NAoMe_recurrent_age_mbc_hes_decades_80cap</v>
      </c>
      <c r="BE6752" s="397" t="s">
        <v>862</v>
      </c>
      <c r="BF6752" t="str">
        <f t="shared" si="578"/>
        <v>50-59 yrs</v>
      </c>
      <c r="BG6752">
        <f t="shared" si="579"/>
        <v>11</v>
      </c>
      <c r="BH6752" s="398">
        <f t="shared" si="580"/>
        <v>0.2156900018453598</v>
      </c>
      <c r="BO6752" s="33"/>
    </row>
    <row r="6753" spans="1:67">
      <c r="A6753" s="320" t="s">
        <v>338</v>
      </c>
      <c r="B6753" t="s">
        <v>380</v>
      </c>
      <c r="C6753" t="s">
        <v>910</v>
      </c>
      <c r="D6753" t="s">
        <v>314</v>
      </c>
      <c r="E6753" s="320" t="s">
        <v>33</v>
      </c>
      <c r="F6753" s="320" t="s">
        <v>34</v>
      </c>
      <c r="G6753" s="320" t="s">
        <v>443</v>
      </c>
      <c r="H6753" s="320" t="s">
        <v>324</v>
      </c>
      <c r="I6753" s="320" t="s">
        <v>354</v>
      </c>
      <c r="J6753" s="320" t="s">
        <v>281</v>
      </c>
      <c r="K6753" s="321">
        <v>11</v>
      </c>
      <c r="L6753" s="305">
        <v>0.2156900018453598</v>
      </c>
      <c r="M6753" s="305"/>
      <c r="N6753" s="321">
        <v>82</v>
      </c>
      <c r="O6753" s="305">
        <v>0.19430999457836151</v>
      </c>
      <c r="P6753" s="305"/>
      <c r="Q6753" s="321">
        <v>2650</v>
      </c>
      <c r="R6753" s="305">
        <v>0.19468000531196589</v>
      </c>
      <c r="S6753" s="305"/>
      <c r="BA6753" s="395">
        <v>1</v>
      </c>
      <c r="BB6753" s="396" t="s">
        <v>861</v>
      </c>
      <c r="BC6753" t="str">
        <f t="shared" si="576"/>
        <v>RFF</v>
      </c>
      <c r="BD6753" t="str">
        <f t="shared" si="577"/>
        <v>NAoMe_recurrent_age_mbc_hes_decades_80cap</v>
      </c>
      <c r="BE6753" s="397" t="s">
        <v>862</v>
      </c>
      <c r="BF6753" t="str">
        <f t="shared" si="578"/>
        <v>60-69 yrs</v>
      </c>
      <c r="BG6753">
        <f t="shared" si="579"/>
        <v>11</v>
      </c>
      <c r="BH6753" s="398">
        <f t="shared" si="580"/>
        <v>0.2156900018453598</v>
      </c>
      <c r="BO6753" s="33"/>
    </row>
    <row r="6754" spans="1:67">
      <c r="A6754" s="320" t="s">
        <v>338</v>
      </c>
      <c r="B6754" t="s">
        <v>380</v>
      </c>
      <c r="C6754" t="s">
        <v>910</v>
      </c>
      <c r="D6754" t="s">
        <v>314</v>
      </c>
      <c r="E6754" s="320" t="s">
        <v>33</v>
      </c>
      <c r="F6754" s="320" t="s">
        <v>34</v>
      </c>
      <c r="G6754" s="320" t="s">
        <v>443</v>
      </c>
      <c r="H6754" s="320" t="s">
        <v>324</v>
      </c>
      <c r="I6754" s="320" t="s">
        <v>354</v>
      </c>
      <c r="J6754" s="320" t="s">
        <v>282</v>
      </c>
      <c r="K6754" s="321">
        <v>18</v>
      </c>
      <c r="L6754" s="305">
        <v>0.35293999314308172</v>
      </c>
      <c r="M6754" s="305"/>
      <c r="N6754" s="321">
        <v>110</v>
      </c>
      <c r="O6754" s="305">
        <v>0.26065999269485468</v>
      </c>
      <c r="P6754" s="305"/>
      <c r="Q6754" s="321">
        <v>3284</v>
      </c>
      <c r="R6754" s="305">
        <v>0.24126000702381131</v>
      </c>
      <c r="S6754" s="305"/>
      <c r="BA6754" s="395">
        <v>1</v>
      </c>
      <c r="BB6754" s="396" t="s">
        <v>861</v>
      </c>
      <c r="BC6754" t="str">
        <f t="shared" si="576"/>
        <v>RFF</v>
      </c>
      <c r="BD6754" t="str">
        <f t="shared" si="577"/>
        <v>NAoMe_recurrent_age_mbc_hes_decades_80cap</v>
      </c>
      <c r="BE6754" s="397" t="s">
        <v>862</v>
      </c>
      <c r="BF6754" t="str">
        <f t="shared" si="578"/>
        <v>70-79 yrs</v>
      </c>
      <c r="BG6754">
        <f t="shared" si="579"/>
        <v>18</v>
      </c>
      <c r="BH6754" s="398">
        <f t="shared" si="580"/>
        <v>0.35293999314308172</v>
      </c>
      <c r="BO6754" s="33"/>
    </row>
    <row r="6755" spans="1:67">
      <c r="A6755" s="320" t="s">
        <v>338</v>
      </c>
      <c r="B6755" t="s">
        <v>380</v>
      </c>
      <c r="C6755" t="s">
        <v>910</v>
      </c>
      <c r="D6755" t="s">
        <v>314</v>
      </c>
      <c r="E6755" s="320" t="s">
        <v>33</v>
      </c>
      <c r="F6755" s="320" t="s">
        <v>34</v>
      </c>
      <c r="G6755" s="320" t="s">
        <v>443</v>
      </c>
      <c r="H6755" s="320" t="s">
        <v>324</v>
      </c>
      <c r="I6755" s="320" t="s">
        <v>354</v>
      </c>
      <c r="J6755" s="320" t="s">
        <v>283</v>
      </c>
      <c r="K6755" s="321">
        <v>9</v>
      </c>
      <c r="L6755" s="305">
        <v>0.1764699965715408</v>
      </c>
      <c r="M6755" s="305"/>
      <c r="N6755" s="321">
        <v>96</v>
      </c>
      <c r="O6755" s="305">
        <v>0.22748999297618869</v>
      </c>
      <c r="P6755" s="305"/>
      <c r="Q6755" s="321">
        <v>3083</v>
      </c>
      <c r="R6755" s="305">
        <v>0.2264900058507919</v>
      </c>
      <c r="S6755" s="305"/>
      <c r="BA6755" s="395">
        <v>1</v>
      </c>
      <c r="BB6755" s="396" t="s">
        <v>861</v>
      </c>
      <c r="BC6755" t="str">
        <f t="shared" si="576"/>
        <v>RFF</v>
      </c>
      <c r="BD6755" t="str">
        <f t="shared" si="577"/>
        <v>NAoMe_recurrent_age_mbc_hes_decades_80cap</v>
      </c>
      <c r="BE6755" s="397" t="s">
        <v>862</v>
      </c>
      <c r="BF6755" t="str">
        <f t="shared" si="578"/>
        <v>80+ yrs</v>
      </c>
      <c r="BG6755">
        <f t="shared" si="579"/>
        <v>9</v>
      </c>
      <c r="BH6755" s="398">
        <f t="shared" si="580"/>
        <v>0.1764699965715408</v>
      </c>
      <c r="BO6755" s="33"/>
    </row>
    <row r="6756" spans="1:67">
      <c r="A6756" s="320" t="s">
        <v>338</v>
      </c>
      <c r="B6756" t="s">
        <v>380</v>
      </c>
      <c r="C6756" t="s">
        <v>910</v>
      </c>
      <c r="D6756" t="s">
        <v>314</v>
      </c>
      <c r="E6756" s="320" t="s">
        <v>33</v>
      </c>
      <c r="F6756" s="320" t="s">
        <v>34</v>
      </c>
      <c r="G6756" s="320" t="s">
        <v>443</v>
      </c>
      <c r="H6756" s="320" t="s">
        <v>324</v>
      </c>
      <c r="I6756" s="320" t="s">
        <v>656</v>
      </c>
      <c r="J6756" s="320" t="s">
        <v>286</v>
      </c>
      <c r="K6756" s="321">
        <v>0</v>
      </c>
      <c r="L6756" s="305">
        <v>0</v>
      </c>
      <c r="M6756" s="305">
        <v>0</v>
      </c>
      <c r="N6756" s="321">
        <v>7</v>
      </c>
      <c r="O6756" s="305">
        <v>1.6589999198913571E-2</v>
      </c>
      <c r="P6756" s="305">
        <v>1.675000041723251E-2</v>
      </c>
      <c r="Q6756" s="321">
        <v>565</v>
      </c>
      <c r="R6756" s="305">
        <v>4.1510000824928277E-2</v>
      </c>
      <c r="S6756" s="305">
        <v>4.221000149846077E-2</v>
      </c>
      <c r="BA6756" s="395">
        <v>1</v>
      </c>
      <c r="BB6756" s="396" t="s">
        <v>861</v>
      </c>
      <c r="BC6756" t="str">
        <f t="shared" si="576"/>
        <v>RFF</v>
      </c>
      <c r="BD6756" t="str">
        <f t="shared" si="577"/>
        <v>NAoMe_recurrent_ethnicity_grp</v>
      </c>
      <c r="BE6756" s="397" t="s">
        <v>862</v>
      </c>
      <c r="BF6756" t="str">
        <f t="shared" si="578"/>
        <v>Asian or Asian British</v>
      </c>
      <c r="BG6756">
        <f t="shared" si="579"/>
        <v>0</v>
      </c>
      <c r="BH6756" s="398">
        <f t="shared" si="580"/>
        <v>0</v>
      </c>
      <c r="BO6756" s="33"/>
    </row>
    <row r="6757" spans="1:67">
      <c r="A6757" s="320" t="s">
        <v>338</v>
      </c>
      <c r="B6757" t="s">
        <v>380</v>
      </c>
      <c r="C6757" t="s">
        <v>910</v>
      </c>
      <c r="D6757" t="s">
        <v>314</v>
      </c>
      <c r="E6757" s="320" t="s">
        <v>33</v>
      </c>
      <c r="F6757" s="320" t="s">
        <v>34</v>
      </c>
      <c r="G6757" s="320" t="s">
        <v>443</v>
      </c>
      <c r="H6757" s="320" t="s">
        <v>324</v>
      </c>
      <c r="I6757" s="320" t="s">
        <v>656</v>
      </c>
      <c r="J6757" s="320" t="s">
        <v>287</v>
      </c>
      <c r="K6757" s="321">
        <v>0</v>
      </c>
      <c r="L6757" s="305">
        <v>0</v>
      </c>
      <c r="M6757" s="305">
        <v>0</v>
      </c>
      <c r="N6757" s="321">
        <v>2</v>
      </c>
      <c r="O6757" s="305">
        <v>4.7399997711181641E-3</v>
      </c>
      <c r="P6757" s="305">
        <v>4.7800000756978989E-3</v>
      </c>
      <c r="Q6757" s="321">
        <v>439</v>
      </c>
      <c r="R6757" s="305">
        <v>3.2249998301267617E-2</v>
      </c>
      <c r="S6757" s="305">
        <v>3.2800000160932541E-2</v>
      </c>
      <c r="BA6757" s="395">
        <v>1</v>
      </c>
      <c r="BB6757" s="396" t="s">
        <v>861</v>
      </c>
      <c r="BC6757" t="str">
        <f t="shared" si="576"/>
        <v>RFF</v>
      </c>
      <c r="BD6757" t="str">
        <f t="shared" si="577"/>
        <v>NAoMe_recurrent_ethnicity_grp</v>
      </c>
      <c r="BE6757" s="397" t="s">
        <v>862</v>
      </c>
      <c r="BF6757" t="str">
        <f t="shared" si="578"/>
        <v>Black or Black British</v>
      </c>
      <c r="BG6757">
        <f t="shared" si="579"/>
        <v>0</v>
      </c>
      <c r="BH6757" s="398">
        <f t="shared" si="580"/>
        <v>0</v>
      </c>
      <c r="BO6757" s="33"/>
    </row>
    <row r="6758" spans="1:67">
      <c r="A6758" s="320" t="s">
        <v>338</v>
      </c>
      <c r="B6758" t="s">
        <v>380</v>
      </c>
      <c r="C6758" t="s">
        <v>910</v>
      </c>
      <c r="D6758" t="s">
        <v>314</v>
      </c>
      <c r="E6758" s="320" t="s">
        <v>33</v>
      </c>
      <c r="F6758" s="320" t="s">
        <v>34</v>
      </c>
      <c r="G6758" s="320" t="s">
        <v>443</v>
      </c>
      <c r="H6758" s="320" t="s">
        <v>324</v>
      </c>
      <c r="I6758" s="320" t="s">
        <v>656</v>
      </c>
      <c r="J6758" s="320" t="s">
        <v>259</v>
      </c>
      <c r="K6758" s="321">
        <v>0</v>
      </c>
      <c r="L6758" s="305">
        <v>0</v>
      </c>
      <c r="M6758" s="305">
        <v>0</v>
      </c>
      <c r="N6758" s="321">
        <v>2</v>
      </c>
      <c r="O6758" s="305">
        <v>4.7399997711181641E-3</v>
      </c>
      <c r="P6758" s="305">
        <v>4.7800000756978989E-3</v>
      </c>
      <c r="Q6758" s="321">
        <v>117</v>
      </c>
      <c r="R6758" s="305">
        <v>8.6000002920627594E-3</v>
      </c>
      <c r="S6758" s="305">
        <v>8.7400004267692566E-3</v>
      </c>
      <c r="BA6758" s="395">
        <v>1</v>
      </c>
      <c r="BB6758" s="396" t="s">
        <v>861</v>
      </c>
      <c r="BC6758" t="str">
        <f t="shared" si="576"/>
        <v>RFF</v>
      </c>
      <c r="BD6758" t="str">
        <f t="shared" si="577"/>
        <v>NAoMe_recurrent_ethnicity_grp</v>
      </c>
      <c r="BE6758" s="397" t="s">
        <v>862</v>
      </c>
      <c r="BF6758" t="str">
        <f t="shared" si="578"/>
        <v>Mixed</v>
      </c>
      <c r="BG6758">
        <f t="shared" si="579"/>
        <v>0</v>
      </c>
      <c r="BH6758" s="398">
        <f t="shared" si="580"/>
        <v>0</v>
      </c>
      <c r="BO6758" s="33"/>
    </row>
    <row r="6759" spans="1:67">
      <c r="A6759" s="320" t="s">
        <v>338</v>
      </c>
      <c r="B6759" t="s">
        <v>380</v>
      </c>
      <c r="C6759" t="s">
        <v>910</v>
      </c>
      <c r="D6759" t="s">
        <v>314</v>
      </c>
      <c r="E6759" s="320" t="s">
        <v>33</v>
      </c>
      <c r="F6759" s="320" t="s">
        <v>34</v>
      </c>
      <c r="G6759" s="320" t="s">
        <v>443</v>
      </c>
      <c r="H6759" s="320" t="s">
        <v>324</v>
      </c>
      <c r="I6759" s="320" t="s">
        <v>656</v>
      </c>
      <c r="J6759" s="320" t="s">
        <v>288</v>
      </c>
      <c r="K6759" s="321">
        <v>0</v>
      </c>
      <c r="L6759" s="305">
        <v>0</v>
      </c>
      <c r="M6759" s="305">
        <v>0</v>
      </c>
      <c r="N6759" s="321">
        <v>2</v>
      </c>
      <c r="O6759" s="305">
        <v>4.7399997711181641E-3</v>
      </c>
      <c r="P6759" s="305">
        <v>4.7800000756978989E-3</v>
      </c>
      <c r="Q6759" s="321">
        <v>254</v>
      </c>
      <c r="R6759" s="305">
        <v>1.8659999594092369E-2</v>
      </c>
      <c r="S6759" s="305">
        <v>1.8980000168085098E-2</v>
      </c>
      <c r="BA6759" s="395">
        <v>1</v>
      </c>
      <c r="BB6759" s="396" t="s">
        <v>861</v>
      </c>
      <c r="BC6759" t="str">
        <f t="shared" si="576"/>
        <v>RFF</v>
      </c>
      <c r="BD6759" t="str">
        <f t="shared" si="577"/>
        <v>NAoMe_recurrent_ethnicity_grp</v>
      </c>
      <c r="BE6759" s="397" t="s">
        <v>862</v>
      </c>
      <c r="BF6759" t="str">
        <f t="shared" si="578"/>
        <v>Other Ethnic Group</v>
      </c>
      <c r="BG6759">
        <f t="shared" si="579"/>
        <v>0</v>
      </c>
      <c r="BH6759" s="398">
        <f t="shared" si="580"/>
        <v>0</v>
      </c>
      <c r="BO6759" s="33"/>
    </row>
    <row r="6760" spans="1:67">
      <c r="A6760" s="320" t="s">
        <v>338</v>
      </c>
      <c r="B6760" t="s">
        <v>380</v>
      </c>
      <c r="C6760" t="s">
        <v>910</v>
      </c>
      <c r="D6760" t="s">
        <v>314</v>
      </c>
      <c r="E6760" s="320" t="s">
        <v>33</v>
      </c>
      <c r="F6760" s="320" t="s">
        <v>34</v>
      </c>
      <c r="G6760" s="320" t="s">
        <v>443</v>
      </c>
      <c r="H6760" s="320" t="s">
        <v>324</v>
      </c>
      <c r="I6760" s="320" t="s">
        <v>656</v>
      </c>
      <c r="J6760" s="320" t="s">
        <v>260</v>
      </c>
      <c r="K6760" s="321">
        <v>1</v>
      </c>
      <c r="L6760" s="305">
        <v>1.9610000774264339E-2</v>
      </c>
      <c r="M6760" s="305"/>
      <c r="N6760" s="321">
        <v>4</v>
      </c>
      <c r="O6760" s="305">
        <v>9.4799995422363281E-3</v>
      </c>
      <c r="P6760" s="305"/>
      <c r="Q6760" s="321">
        <v>227</v>
      </c>
      <c r="R6760" s="305">
        <v>1.6680000349879261E-2</v>
      </c>
      <c r="S6760" s="305"/>
      <c r="BA6760" s="395">
        <v>1</v>
      </c>
      <c r="BB6760" s="396" t="s">
        <v>861</v>
      </c>
      <c r="BC6760" t="str">
        <f t="shared" si="576"/>
        <v>RFF</v>
      </c>
      <c r="BD6760" t="str">
        <f t="shared" si="577"/>
        <v>NAoMe_recurrent_ethnicity_grp</v>
      </c>
      <c r="BE6760" s="397" t="s">
        <v>862</v>
      </c>
      <c r="BF6760" t="str">
        <f t="shared" si="578"/>
        <v>Unknown</v>
      </c>
      <c r="BG6760">
        <f t="shared" si="579"/>
        <v>1</v>
      </c>
      <c r="BH6760" s="398">
        <f t="shared" si="580"/>
        <v>1.9610000774264339E-2</v>
      </c>
      <c r="BO6760" s="33"/>
    </row>
    <row r="6761" spans="1:67">
      <c r="A6761" s="320" t="s">
        <v>338</v>
      </c>
      <c r="B6761" t="s">
        <v>380</v>
      </c>
      <c r="C6761" t="s">
        <v>910</v>
      </c>
      <c r="D6761" t="s">
        <v>314</v>
      </c>
      <c r="E6761" s="320" t="s">
        <v>33</v>
      </c>
      <c r="F6761" s="320" t="s">
        <v>34</v>
      </c>
      <c r="G6761" s="320" t="s">
        <v>443</v>
      </c>
      <c r="H6761" s="320" t="s">
        <v>324</v>
      </c>
      <c r="I6761" s="320" t="s">
        <v>656</v>
      </c>
      <c r="J6761" s="320" t="s">
        <v>258</v>
      </c>
      <c r="K6761" s="321">
        <v>50</v>
      </c>
      <c r="L6761" s="305">
        <v>0.98039001226425171</v>
      </c>
      <c r="M6761" s="305">
        <v>1</v>
      </c>
      <c r="N6761" s="321">
        <v>405</v>
      </c>
      <c r="O6761" s="305">
        <v>0.95972001552581787</v>
      </c>
      <c r="P6761" s="305">
        <v>0.96890002489089966</v>
      </c>
      <c r="Q6761" s="321">
        <v>12010</v>
      </c>
      <c r="R6761" s="305">
        <v>0.88230997323989868</v>
      </c>
      <c r="S6761" s="305">
        <v>0.89727002382278442</v>
      </c>
      <c r="BA6761" s="395">
        <v>1</v>
      </c>
      <c r="BB6761" s="396" t="s">
        <v>861</v>
      </c>
      <c r="BC6761" t="str">
        <f t="shared" si="576"/>
        <v>RFF</v>
      </c>
      <c r="BD6761" t="str">
        <f t="shared" si="577"/>
        <v>NAoMe_recurrent_ethnicity_grp</v>
      </c>
      <c r="BE6761" s="397" t="s">
        <v>862</v>
      </c>
      <c r="BF6761" t="str">
        <f t="shared" si="578"/>
        <v>White</v>
      </c>
      <c r="BG6761">
        <f t="shared" si="579"/>
        <v>50</v>
      </c>
      <c r="BH6761" s="398">
        <f t="shared" si="580"/>
        <v>0.98039001226425171</v>
      </c>
      <c r="BO6761" s="33"/>
    </row>
    <row r="6762" spans="1:67">
      <c r="A6762" s="320" t="s">
        <v>338</v>
      </c>
      <c r="B6762" t="s">
        <v>380</v>
      </c>
      <c r="C6762" t="s">
        <v>910</v>
      </c>
      <c r="D6762" t="s">
        <v>314</v>
      </c>
      <c r="E6762" s="320" t="s">
        <v>33</v>
      </c>
      <c r="F6762" s="320" t="s">
        <v>34</v>
      </c>
      <c r="G6762" s="320" t="s">
        <v>443</v>
      </c>
      <c r="H6762" s="320" t="s">
        <v>324</v>
      </c>
      <c r="I6762" s="320" t="s">
        <v>291</v>
      </c>
      <c r="J6762" s="320" t="s">
        <v>313</v>
      </c>
      <c r="K6762" s="321">
        <v>51</v>
      </c>
      <c r="L6762" s="305">
        <v>1</v>
      </c>
      <c r="M6762" s="305"/>
      <c r="N6762" s="321">
        <v>422</v>
      </c>
      <c r="O6762" s="305">
        <v>1</v>
      </c>
      <c r="P6762" s="305"/>
      <c r="Q6762" s="321">
        <v>13492</v>
      </c>
      <c r="R6762" s="305">
        <v>0.99118000268936157</v>
      </c>
      <c r="S6762" s="305"/>
      <c r="BA6762" s="395">
        <v>1</v>
      </c>
      <c r="BB6762" s="396" t="s">
        <v>861</v>
      </c>
      <c r="BC6762" t="str">
        <f t="shared" si="576"/>
        <v>RFF</v>
      </c>
      <c r="BD6762" t="str">
        <f t="shared" si="577"/>
        <v>NAoMe_recurrent_gender</v>
      </c>
      <c r="BE6762" s="397" t="s">
        <v>862</v>
      </c>
      <c r="BF6762" t="str">
        <f t="shared" si="578"/>
        <v>Female</v>
      </c>
      <c r="BG6762">
        <f t="shared" si="579"/>
        <v>51</v>
      </c>
      <c r="BH6762" s="398">
        <f t="shared" si="580"/>
        <v>1</v>
      </c>
      <c r="BO6762" s="33"/>
    </row>
    <row r="6763" spans="1:67">
      <c r="A6763" s="320" t="s">
        <v>338</v>
      </c>
      <c r="B6763" t="s">
        <v>380</v>
      </c>
      <c r="C6763" t="s">
        <v>910</v>
      </c>
      <c r="D6763" t="s">
        <v>314</v>
      </c>
      <c r="E6763" s="320" t="s">
        <v>33</v>
      </c>
      <c r="F6763" s="320" t="s">
        <v>34</v>
      </c>
      <c r="G6763" s="320" t="s">
        <v>443</v>
      </c>
      <c r="H6763" s="320" t="s">
        <v>324</v>
      </c>
      <c r="I6763" s="320" t="s">
        <v>291</v>
      </c>
      <c r="J6763" s="320" t="s">
        <v>293</v>
      </c>
      <c r="K6763" s="321">
        <v>0</v>
      </c>
      <c r="L6763" s="305">
        <v>0</v>
      </c>
      <c r="M6763" s="305"/>
      <c r="N6763" s="321">
        <v>0</v>
      </c>
      <c r="O6763" s="305">
        <v>0</v>
      </c>
      <c r="P6763" s="305"/>
      <c r="Q6763" s="321">
        <v>120</v>
      </c>
      <c r="R6763" s="305">
        <v>8.8200001046061516E-3</v>
      </c>
      <c r="S6763" s="305"/>
      <c r="BA6763" s="395">
        <v>1</v>
      </c>
      <c r="BB6763" s="396" t="s">
        <v>861</v>
      </c>
      <c r="BC6763" t="str">
        <f t="shared" si="576"/>
        <v>RFF</v>
      </c>
      <c r="BD6763" t="str">
        <f t="shared" si="577"/>
        <v>NAoMe_recurrent_gender</v>
      </c>
      <c r="BE6763" s="397" t="s">
        <v>862</v>
      </c>
      <c r="BF6763" t="str">
        <f t="shared" si="578"/>
        <v>Male</v>
      </c>
      <c r="BG6763">
        <f t="shared" si="579"/>
        <v>0</v>
      </c>
      <c r="BH6763" s="398">
        <f t="shared" si="580"/>
        <v>0</v>
      </c>
      <c r="BO6763" s="33"/>
    </row>
    <row r="6764" spans="1:67">
      <c r="A6764" s="320" t="s">
        <v>338</v>
      </c>
      <c r="B6764" t="s">
        <v>380</v>
      </c>
      <c r="C6764" t="s">
        <v>910</v>
      </c>
      <c r="D6764" t="s">
        <v>314</v>
      </c>
      <c r="E6764" s="320" t="s">
        <v>33</v>
      </c>
      <c r="F6764" s="320" t="s">
        <v>34</v>
      </c>
      <c r="G6764" s="320" t="s">
        <v>443</v>
      </c>
      <c r="H6764" s="320" t="s">
        <v>324</v>
      </c>
      <c r="I6764" s="320" t="s">
        <v>355</v>
      </c>
      <c r="J6764" s="320" t="s">
        <v>289</v>
      </c>
      <c r="K6764" s="321">
        <v>15</v>
      </c>
      <c r="L6764" s="305">
        <v>0.29412001371383673</v>
      </c>
      <c r="M6764" s="305"/>
      <c r="N6764" s="321">
        <v>117</v>
      </c>
      <c r="O6764" s="305">
        <v>0.27724999189376831</v>
      </c>
      <c r="P6764" s="305"/>
      <c r="Q6764" s="321">
        <v>4109</v>
      </c>
      <c r="R6764" s="305">
        <v>0.30186998844146729</v>
      </c>
      <c r="S6764" s="305"/>
      <c r="BA6764" s="395">
        <v>1</v>
      </c>
      <c r="BB6764" s="396" t="s">
        <v>861</v>
      </c>
      <c r="BC6764" t="str">
        <f t="shared" si="576"/>
        <v>RFF</v>
      </c>
      <c r="BD6764" t="str">
        <f t="shared" si="577"/>
        <v>NAoMe_recurrent_mbc_hes_year</v>
      </c>
      <c r="BE6764" s="397" t="s">
        <v>862</v>
      </c>
      <c r="BF6764" t="str">
        <f t="shared" si="578"/>
        <v>2021</v>
      </c>
      <c r="BG6764">
        <f t="shared" si="579"/>
        <v>15</v>
      </c>
      <c r="BH6764" s="398">
        <f t="shared" si="580"/>
        <v>0.29412001371383673</v>
      </c>
      <c r="BO6764" s="33"/>
    </row>
    <row r="6765" spans="1:67">
      <c r="A6765" s="320" t="s">
        <v>338</v>
      </c>
      <c r="B6765" t="s">
        <v>380</v>
      </c>
      <c r="C6765" t="s">
        <v>910</v>
      </c>
      <c r="D6765" t="s">
        <v>314</v>
      </c>
      <c r="E6765" s="320" t="s">
        <v>33</v>
      </c>
      <c r="F6765" s="320" t="s">
        <v>34</v>
      </c>
      <c r="G6765" s="320" t="s">
        <v>443</v>
      </c>
      <c r="H6765" s="320" t="s">
        <v>324</v>
      </c>
      <c r="I6765" s="320" t="s">
        <v>355</v>
      </c>
      <c r="J6765" s="320" t="s">
        <v>816</v>
      </c>
      <c r="K6765" s="321">
        <v>22</v>
      </c>
      <c r="L6765" s="305">
        <v>0.43136999011039728</v>
      </c>
      <c r="M6765" s="305"/>
      <c r="N6765" s="321">
        <v>151</v>
      </c>
      <c r="O6765" s="305">
        <v>0.35782000422477722</v>
      </c>
      <c r="P6765" s="305"/>
      <c r="Q6765" s="321">
        <v>4376</v>
      </c>
      <c r="R6765" s="305">
        <v>0.32148000597953802</v>
      </c>
      <c r="S6765" s="305"/>
      <c r="BA6765" s="395">
        <v>1</v>
      </c>
      <c r="BB6765" s="396" t="s">
        <v>861</v>
      </c>
      <c r="BC6765" t="str">
        <f t="shared" si="576"/>
        <v>RFF</v>
      </c>
      <c r="BD6765" t="str">
        <f t="shared" si="577"/>
        <v>NAoMe_recurrent_mbc_hes_year</v>
      </c>
      <c r="BE6765" s="397" t="s">
        <v>862</v>
      </c>
      <c r="BF6765" t="str">
        <f t="shared" si="578"/>
        <v>2022</v>
      </c>
      <c r="BG6765">
        <f t="shared" si="579"/>
        <v>22</v>
      </c>
      <c r="BH6765" s="398">
        <f t="shared" si="580"/>
        <v>0.43136999011039728</v>
      </c>
      <c r="BO6765" s="33"/>
    </row>
    <row r="6766" spans="1:67">
      <c r="A6766" s="320" t="s">
        <v>338</v>
      </c>
      <c r="B6766" t="s">
        <v>380</v>
      </c>
      <c r="C6766" t="s">
        <v>910</v>
      </c>
      <c r="D6766" t="s">
        <v>314</v>
      </c>
      <c r="E6766" s="320" t="s">
        <v>33</v>
      </c>
      <c r="F6766" s="320" t="s">
        <v>34</v>
      </c>
      <c r="G6766" s="320" t="s">
        <v>443</v>
      </c>
      <c r="H6766" s="320" t="s">
        <v>324</v>
      </c>
      <c r="I6766" s="320" t="s">
        <v>355</v>
      </c>
      <c r="J6766" s="320" t="s">
        <v>946</v>
      </c>
      <c r="K6766" s="321">
        <v>14</v>
      </c>
      <c r="L6766" s="305">
        <v>0.27450999617576599</v>
      </c>
      <c r="M6766" s="305"/>
      <c r="N6766" s="321">
        <v>154</v>
      </c>
      <c r="O6766" s="305">
        <v>0.36493000388145452</v>
      </c>
      <c r="P6766" s="305"/>
      <c r="Q6766" s="321">
        <v>5127</v>
      </c>
      <c r="R6766" s="305">
        <v>0.37665000557899481</v>
      </c>
      <c r="S6766" s="305"/>
      <c r="BA6766" s="395">
        <v>1</v>
      </c>
      <c r="BB6766" s="396" t="s">
        <v>861</v>
      </c>
      <c r="BC6766" t="str">
        <f t="shared" si="576"/>
        <v>RFF</v>
      </c>
      <c r="BD6766" t="str">
        <f t="shared" si="577"/>
        <v>NAoMe_recurrent_mbc_hes_year</v>
      </c>
      <c r="BE6766" s="397" t="s">
        <v>862</v>
      </c>
      <c r="BF6766" t="str">
        <f t="shared" si="578"/>
        <v>2023</v>
      </c>
      <c r="BG6766">
        <f t="shared" si="579"/>
        <v>14</v>
      </c>
      <c r="BH6766" s="398">
        <f t="shared" si="580"/>
        <v>0.27450999617576599</v>
      </c>
      <c r="BO6766" s="33"/>
    </row>
    <row r="6767" spans="1:67">
      <c r="A6767" s="320" t="s">
        <v>338</v>
      </c>
      <c r="B6767" t="s">
        <v>380</v>
      </c>
      <c r="C6767" t="s">
        <v>910</v>
      </c>
      <c r="D6767" t="s">
        <v>314</v>
      </c>
      <c r="E6767" s="320" t="s">
        <v>33</v>
      </c>
      <c r="F6767" s="320" t="s">
        <v>34</v>
      </c>
      <c r="G6767" s="320" t="s">
        <v>443</v>
      </c>
      <c r="H6767" s="320" t="s">
        <v>324</v>
      </c>
      <c r="I6767" s="320" t="s">
        <v>824</v>
      </c>
      <c r="J6767" s="320" t="s">
        <v>12</v>
      </c>
      <c r="K6767" s="321">
        <v>51</v>
      </c>
      <c r="L6767" s="305">
        <v>1</v>
      </c>
      <c r="M6767" s="305"/>
      <c r="N6767" s="321">
        <v>422</v>
      </c>
      <c r="O6767" s="305">
        <v>1</v>
      </c>
      <c r="P6767" s="305"/>
      <c r="Q6767" s="321">
        <v>13612</v>
      </c>
      <c r="R6767" s="305">
        <v>1</v>
      </c>
      <c r="S6767" s="305"/>
      <c r="BA6767" s="395">
        <v>1</v>
      </c>
      <c r="BB6767" s="396" t="s">
        <v>861</v>
      </c>
      <c r="BC6767" t="str">
        <f t="shared" si="576"/>
        <v>RFF</v>
      </c>
      <c r="BD6767" t="str">
        <f t="shared" si="577"/>
        <v>NAoMe_recurrent_tag_bonemets</v>
      </c>
      <c r="BE6767" s="397" t="s">
        <v>862</v>
      </c>
      <c r="BF6767" t="str">
        <f t="shared" si="578"/>
        <v>No</v>
      </c>
      <c r="BG6767">
        <f t="shared" si="579"/>
        <v>51</v>
      </c>
      <c r="BH6767" s="398">
        <f t="shared" si="580"/>
        <v>1</v>
      </c>
      <c r="BO6767" s="33"/>
    </row>
    <row r="6768" spans="1:67">
      <c r="A6768" s="320" t="s">
        <v>338</v>
      </c>
      <c r="B6768" t="s">
        <v>380</v>
      </c>
      <c r="C6768" t="s">
        <v>910</v>
      </c>
      <c r="D6768" t="s">
        <v>314</v>
      </c>
      <c r="E6768" s="320" t="s">
        <v>33</v>
      </c>
      <c r="F6768" s="320" t="s">
        <v>34</v>
      </c>
      <c r="G6768" s="320" t="s">
        <v>443</v>
      </c>
      <c r="H6768" s="320" t="s">
        <v>324</v>
      </c>
      <c r="I6768" s="320" t="s">
        <v>825</v>
      </c>
      <c r="J6768" s="320" t="s">
        <v>12</v>
      </c>
      <c r="K6768" s="321">
        <v>51</v>
      </c>
      <c r="L6768" s="305">
        <v>1</v>
      </c>
      <c r="M6768" s="305"/>
      <c r="N6768" s="321">
        <v>422</v>
      </c>
      <c r="O6768" s="305">
        <v>1</v>
      </c>
      <c r="P6768" s="305"/>
      <c r="Q6768" s="321">
        <v>13612</v>
      </c>
      <c r="R6768" s="305">
        <v>1</v>
      </c>
      <c r="S6768" s="305"/>
      <c r="BA6768" s="395">
        <v>1</v>
      </c>
      <c r="BB6768" s="396" t="s">
        <v>861</v>
      </c>
      <c r="BC6768" t="str">
        <f t="shared" si="576"/>
        <v>RFF</v>
      </c>
      <c r="BD6768" t="str">
        <f t="shared" si="577"/>
        <v>NAoMe_recurrent_tag_brainmets</v>
      </c>
      <c r="BE6768" s="397" t="s">
        <v>862</v>
      </c>
      <c r="BF6768" t="str">
        <f t="shared" si="578"/>
        <v>No</v>
      </c>
      <c r="BG6768">
        <f t="shared" si="579"/>
        <v>51</v>
      </c>
      <c r="BH6768" s="398">
        <f t="shared" si="580"/>
        <v>1</v>
      </c>
      <c r="BO6768" s="33"/>
    </row>
    <row r="6769" spans="1:67">
      <c r="A6769" s="320" t="s">
        <v>338</v>
      </c>
      <c r="B6769" t="s">
        <v>380</v>
      </c>
      <c r="C6769" t="s">
        <v>910</v>
      </c>
      <c r="D6769" t="s">
        <v>314</v>
      </c>
      <c r="E6769" s="320" t="s">
        <v>33</v>
      </c>
      <c r="F6769" s="320" t="s">
        <v>34</v>
      </c>
      <c r="G6769" s="320" t="s">
        <v>443</v>
      </c>
      <c r="H6769" s="320" t="s">
        <v>324</v>
      </c>
      <c r="I6769" s="320" t="s">
        <v>826</v>
      </c>
      <c r="J6769" s="320" t="s">
        <v>12</v>
      </c>
      <c r="K6769" s="321">
        <v>51</v>
      </c>
      <c r="L6769" s="305">
        <v>1</v>
      </c>
      <c r="M6769" s="305"/>
      <c r="N6769" s="321">
        <v>422</v>
      </c>
      <c r="O6769" s="305">
        <v>1</v>
      </c>
      <c r="P6769" s="305"/>
      <c r="Q6769" s="321">
        <v>13612</v>
      </c>
      <c r="R6769" s="305">
        <v>1</v>
      </c>
      <c r="S6769" s="305"/>
      <c r="BA6769" s="395">
        <v>1</v>
      </c>
      <c r="BB6769" s="396" t="s">
        <v>861</v>
      </c>
      <c r="BC6769" t="str">
        <f t="shared" si="576"/>
        <v>RFF</v>
      </c>
      <c r="BD6769" t="str">
        <f t="shared" si="577"/>
        <v>NAoMe_recurrent_tag_livermets</v>
      </c>
      <c r="BE6769" s="397" t="s">
        <v>862</v>
      </c>
      <c r="BF6769" t="str">
        <f t="shared" si="578"/>
        <v>No</v>
      </c>
      <c r="BG6769">
        <f t="shared" si="579"/>
        <v>51</v>
      </c>
      <c r="BH6769" s="398">
        <f t="shared" si="580"/>
        <v>1</v>
      </c>
      <c r="BO6769" s="33"/>
    </row>
    <row r="6770" spans="1:67">
      <c r="A6770" s="320" t="s">
        <v>338</v>
      </c>
      <c r="B6770" t="s">
        <v>380</v>
      </c>
      <c r="C6770" t="s">
        <v>910</v>
      </c>
      <c r="D6770" t="s">
        <v>314</v>
      </c>
      <c r="E6770" s="320" t="s">
        <v>33</v>
      </c>
      <c r="F6770" s="320" t="s">
        <v>34</v>
      </c>
      <c r="G6770" s="320" t="s">
        <v>443</v>
      </c>
      <c r="H6770" s="320" t="s">
        <v>324</v>
      </c>
      <c r="I6770" s="320" t="s">
        <v>827</v>
      </c>
      <c r="J6770" s="320" t="s">
        <v>12</v>
      </c>
      <c r="K6770" s="321">
        <v>51</v>
      </c>
      <c r="L6770" s="305">
        <v>1</v>
      </c>
      <c r="M6770" s="305"/>
      <c r="N6770" s="321">
        <v>422</v>
      </c>
      <c r="O6770" s="305">
        <v>1</v>
      </c>
      <c r="P6770" s="305"/>
      <c r="Q6770" s="321">
        <v>13612</v>
      </c>
      <c r="R6770" s="305">
        <v>1</v>
      </c>
      <c r="S6770" s="305"/>
      <c r="BA6770" s="395">
        <v>1</v>
      </c>
      <c r="BB6770" s="396" t="s">
        <v>861</v>
      </c>
      <c r="BC6770" t="str">
        <f t="shared" si="576"/>
        <v>RFF</v>
      </c>
      <c r="BD6770" t="str">
        <f t="shared" si="577"/>
        <v>NAoMe_recurrent_tag_lungmets</v>
      </c>
      <c r="BE6770" s="397" t="s">
        <v>862</v>
      </c>
      <c r="BF6770" t="str">
        <f t="shared" si="578"/>
        <v>No</v>
      </c>
      <c r="BG6770">
        <f t="shared" si="579"/>
        <v>51</v>
      </c>
      <c r="BH6770" s="398">
        <f t="shared" si="580"/>
        <v>1</v>
      </c>
      <c r="BO6770" s="33"/>
    </row>
    <row r="6771" spans="1:67">
      <c r="A6771" s="320" t="s">
        <v>338</v>
      </c>
      <c r="B6771" t="s">
        <v>380</v>
      </c>
      <c r="C6771" t="s">
        <v>910</v>
      </c>
      <c r="D6771" t="s">
        <v>314</v>
      </c>
      <c r="E6771" s="320" t="s">
        <v>33</v>
      </c>
      <c r="F6771" s="320" t="s">
        <v>34</v>
      </c>
      <c r="G6771" s="320" t="s">
        <v>443</v>
      </c>
      <c r="H6771" s="320" t="s">
        <v>324</v>
      </c>
      <c r="I6771" s="320" t="s">
        <v>828</v>
      </c>
      <c r="J6771" s="320" t="s">
        <v>12</v>
      </c>
      <c r="K6771" s="321">
        <v>51</v>
      </c>
      <c r="L6771" s="305">
        <v>1</v>
      </c>
      <c r="M6771" s="305"/>
      <c r="N6771" s="321">
        <v>422</v>
      </c>
      <c r="O6771" s="305">
        <v>1</v>
      </c>
      <c r="P6771" s="305"/>
      <c r="Q6771" s="321">
        <v>13612</v>
      </c>
      <c r="R6771" s="305">
        <v>1</v>
      </c>
      <c r="S6771" s="305"/>
      <c r="BA6771" s="395">
        <v>1</v>
      </c>
      <c r="BB6771" s="396" t="s">
        <v>861</v>
      </c>
      <c r="BC6771" t="str">
        <f t="shared" si="576"/>
        <v>RFF</v>
      </c>
      <c r="BD6771" t="str">
        <f t="shared" si="577"/>
        <v>NAoMe_recurrent_tag_othermets</v>
      </c>
      <c r="BE6771" s="397" t="s">
        <v>862</v>
      </c>
      <c r="BF6771" t="str">
        <f t="shared" si="578"/>
        <v>No</v>
      </c>
      <c r="BG6771">
        <f t="shared" si="579"/>
        <v>51</v>
      </c>
      <c r="BH6771" s="398">
        <f t="shared" si="580"/>
        <v>1</v>
      </c>
      <c r="BO6771" s="33"/>
    </row>
    <row r="6772" spans="1:67">
      <c r="A6772" s="320" t="s">
        <v>338</v>
      </c>
      <c r="B6772" t="s">
        <v>380</v>
      </c>
      <c r="C6772" t="s">
        <v>910</v>
      </c>
      <c r="D6772" t="s">
        <v>314</v>
      </c>
      <c r="E6772" s="320" t="s">
        <v>35</v>
      </c>
      <c r="F6772" s="320" t="s">
        <v>36</v>
      </c>
      <c r="G6772" s="320" t="s">
        <v>438</v>
      </c>
      <c r="H6772" s="320" t="s">
        <v>317</v>
      </c>
      <c r="I6772" s="320" t="s">
        <v>354</v>
      </c>
      <c r="J6772" s="320" t="s">
        <v>277</v>
      </c>
      <c r="K6772" s="321">
        <v>0</v>
      </c>
      <c r="L6772" s="305">
        <v>0</v>
      </c>
      <c r="M6772" s="305"/>
      <c r="N6772" s="321">
        <v>0</v>
      </c>
      <c r="O6772" s="305">
        <v>0</v>
      </c>
      <c r="P6772" s="305"/>
      <c r="Q6772" s="321">
        <v>56</v>
      </c>
      <c r="R6772" s="305">
        <v>4.1100000962615013E-3</v>
      </c>
      <c r="S6772" s="305"/>
      <c r="BA6772" s="395">
        <v>1</v>
      </c>
      <c r="BB6772" s="396" t="s">
        <v>861</v>
      </c>
      <c r="BC6772" t="str">
        <f t="shared" si="576"/>
        <v>R1H</v>
      </c>
      <c r="BD6772" t="str">
        <f t="shared" si="577"/>
        <v>NAoMe_recurrent_age_mbc_hes_decades_80cap</v>
      </c>
      <c r="BE6772" s="397" t="s">
        <v>862</v>
      </c>
      <c r="BF6772" t="str">
        <f t="shared" si="578"/>
        <v>18-29 yrs</v>
      </c>
      <c r="BG6772">
        <f t="shared" si="579"/>
        <v>0</v>
      </c>
      <c r="BH6772" s="398">
        <f t="shared" si="580"/>
        <v>0</v>
      </c>
      <c r="BO6772" s="33"/>
    </row>
    <row r="6773" spans="1:67">
      <c r="A6773" s="320" t="s">
        <v>338</v>
      </c>
      <c r="B6773" t="s">
        <v>380</v>
      </c>
      <c r="C6773" t="s">
        <v>910</v>
      </c>
      <c r="D6773" t="s">
        <v>314</v>
      </c>
      <c r="E6773" s="320" t="s">
        <v>35</v>
      </c>
      <c r="F6773" s="320" t="s">
        <v>36</v>
      </c>
      <c r="G6773" s="320" t="s">
        <v>438</v>
      </c>
      <c r="H6773" s="320" t="s">
        <v>317</v>
      </c>
      <c r="I6773" s="320" t="s">
        <v>354</v>
      </c>
      <c r="J6773" s="320" t="s">
        <v>278</v>
      </c>
      <c r="K6773" s="321">
        <v>18</v>
      </c>
      <c r="L6773" s="305">
        <v>9.8360002040863037E-2</v>
      </c>
      <c r="M6773" s="305"/>
      <c r="N6773" s="321">
        <v>22</v>
      </c>
      <c r="O6773" s="305">
        <v>7.165999710559845E-2</v>
      </c>
      <c r="P6773" s="305"/>
      <c r="Q6773" s="321">
        <v>552</v>
      </c>
      <c r="R6773" s="305">
        <v>4.0550000965595252E-2</v>
      </c>
      <c r="S6773" s="305"/>
      <c r="BA6773" s="395">
        <v>1</v>
      </c>
      <c r="BB6773" s="396" t="s">
        <v>861</v>
      </c>
      <c r="BC6773" t="str">
        <f t="shared" si="576"/>
        <v>R1H</v>
      </c>
      <c r="BD6773" t="str">
        <f t="shared" si="577"/>
        <v>NAoMe_recurrent_age_mbc_hes_decades_80cap</v>
      </c>
      <c r="BE6773" s="397" t="s">
        <v>862</v>
      </c>
      <c r="BF6773" t="str">
        <f t="shared" si="578"/>
        <v>30-39 yrs</v>
      </c>
      <c r="BG6773">
        <f t="shared" si="579"/>
        <v>18</v>
      </c>
      <c r="BH6773" s="398">
        <f t="shared" si="580"/>
        <v>9.8360002040863037E-2</v>
      </c>
      <c r="BO6773" s="33"/>
    </row>
    <row r="6774" spans="1:67">
      <c r="A6774" s="320" t="s">
        <v>338</v>
      </c>
      <c r="B6774" t="s">
        <v>380</v>
      </c>
      <c r="C6774" t="s">
        <v>910</v>
      </c>
      <c r="D6774" t="s">
        <v>314</v>
      </c>
      <c r="E6774" s="320" t="s">
        <v>35</v>
      </c>
      <c r="F6774" s="320" t="s">
        <v>36</v>
      </c>
      <c r="G6774" s="320" t="s">
        <v>438</v>
      </c>
      <c r="H6774" s="320" t="s">
        <v>317</v>
      </c>
      <c r="I6774" s="320" t="s">
        <v>354</v>
      </c>
      <c r="J6774" s="320" t="s">
        <v>279</v>
      </c>
      <c r="K6774" s="321">
        <v>23</v>
      </c>
      <c r="L6774" s="305">
        <v>0.12567999958991999</v>
      </c>
      <c r="M6774" s="305"/>
      <c r="N6774" s="321">
        <v>38</v>
      </c>
      <c r="O6774" s="305">
        <v>0.1237799972295761</v>
      </c>
      <c r="P6774" s="305"/>
      <c r="Q6774" s="321">
        <v>1403</v>
      </c>
      <c r="R6774" s="305">
        <v>0.1030699983239174</v>
      </c>
      <c r="S6774" s="305"/>
      <c r="BA6774" s="395">
        <v>1</v>
      </c>
      <c r="BB6774" s="396" t="s">
        <v>861</v>
      </c>
      <c r="BC6774" t="str">
        <f t="shared" si="576"/>
        <v>R1H</v>
      </c>
      <c r="BD6774" t="str">
        <f t="shared" si="577"/>
        <v>NAoMe_recurrent_age_mbc_hes_decades_80cap</v>
      </c>
      <c r="BE6774" s="397" t="s">
        <v>862</v>
      </c>
      <c r="BF6774" t="str">
        <f t="shared" si="578"/>
        <v>40-49 yrs</v>
      </c>
      <c r="BG6774">
        <f t="shared" si="579"/>
        <v>23</v>
      </c>
      <c r="BH6774" s="398">
        <f t="shared" si="580"/>
        <v>0.12567999958991999</v>
      </c>
      <c r="BO6774" s="33"/>
    </row>
    <row r="6775" spans="1:67">
      <c r="A6775" s="320" t="s">
        <v>338</v>
      </c>
      <c r="B6775" t="s">
        <v>380</v>
      </c>
      <c r="C6775" t="s">
        <v>910</v>
      </c>
      <c r="D6775" t="s">
        <v>314</v>
      </c>
      <c r="E6775" s="320" t="s">
        <v>35</v>
      </c>
      <c r="F6775" s="320" t="s">
        <v>36</v>
      </c>
      <c r="G6775" s="320" t="s">
        <v>438</v>
      </c>
      <c r="H6775" s="320" t="s">
        <v>317</v>
      </c>
      <c r="I6775" s="320" t="s">
        <v>354</v>
      </c>
      <c r="J6775" s="320" t="s">
        <v>280</v>
      </c>
      <c r="K6775" s="321">
        <v>47</v>
      </c>
      <c r="L6775" s="305">
        <v>0.25683000683784479</v>
      </c>
      <c r="M6775" s="305"/>
      <c r="N6775" s="321">
        <v>65</v>
      </c>
      <c r="O6775" s="305">
        <v>0.21173000335693359</v>
      </c>
      <c r="P6775" s="305"/>
      <c r="Q6775" s="321">
        <v>2584</v>
      </c>
      <c r="R6775" s="305">
        <v>0.18983000516891479</v>
      </c>
      <c r="S6775" s="305"/>
      <c r="BA6775" s="395">
        <v>1</v>
      </c>
      <c r="BB6775" s="396" t="s">
        <v>861</v>
      </c>
      <c r="BC6775" t="str">
        <f t="shared" si="576"/>
        <v>R1H</v>
      </c>
      <c r="BD6775" t="str">
        <f t="shared" si="577"/>
        <v>NAoMe_recurrent_age_mbc_hes_decades_80cap</v>
      </c>
      <c r="BE6775" s="397" t="s">
        <v>862</v>
      </c>
      <c r="BF6775" t="str">
        <f t="shared" si="578"/>
        <v>50-59 yrs</v>
      </c>
      <c r="BG6775">
        <f t="shared" si="579"/>
        <v>47</v>
      </c>
      <c r="BH6775" s="398">
        <f t="shared" si="580"/>
        <v>0.25683000683784479</v>
      </c>
      <c r="BO6775" s="33"/>
    </row>
    <row r="6776" spans="1:67">
      <c r="A6776" s="320" t="s">
        <v>338</v>
      </c>
      <c r="B6776" t="s">
        <v>380</v>
      </c>
      <c r="C6776" t="s">
        <v>910</v>
      </c>
      <c r="D6776" t="s">
        <v>314</v>
      </c>
      <c r="E6776" s="320" t="s">
        <v>35</v>
      </c>
      <c r="F6776" s="320" t="s">
        <v>36</v>
      </c>
      <c r="G6776" s="320" t="s">
        <v>438</v>
      </c>
      <c r="H6776" s="320" t="s">
        <v>317</v>
      </c>
      <c r="I6776" s="320" t="s">
        <v>354</v>
      </c>
      <c r="J6776" s="320" t="s">
        <v>281</v>
      </c>
      <c r="K6776" s="321">
        <v>32</v>
      </c>
      <c r="L6776" s="305">
        <v>0.17486000061035159</v>
      </c>
      <c r="M6776" s="305"/>
      <c r="N6776" s="321">
        <v>67</v>
      </c>
      <c r="O6776" s="305">
        <v>0.2182399928569794</v>
      </c>
      <c r="P6776" s="305"/>
      <c r="Q6776" s="321">
        <v>2650</v>
      </c>
      <c r="R6776" s="305">
        <v>0.19468000531196589</v>
      </c>
      <c r="S6776" s="305"/>
      <c r="BA6776" s="395">
        <v>1</v>
      </c>
      <c r="BB6776" s="396" t="s">
        <v>861</v>
      </c>
      <c r="BC6776" t="str">
        <f t="shared" si="576"/>
        <v>R1H</v>
      </c>
      <c r="BD6776" t="str">
        <f t="shared" si="577"/>
        <v>NAoMe_recurrent_age_mbc_hes_decades_80cap</v>
      </c>
      <c r="BE6776" s="397" t="s">
        <v>862</v>
      </c>
      <c r="BF6776" t="str">
        <f t="shared" si="578"/>
        <v>60-69 yrs</v>
      </c>
      <c r="BG6776">
        <f t="shared" si="579"/>
        <v>32</v>
      </c>
      <c r="BH6776" s="398">
        <f t="shared" si="580"/>
        <v>0.17486000061035159</v>
      </c>
      <c r="BO6776" s="33"/>
    </row>
    <row r="6777" spans="1:67">
      <c r="A6777" s="320" t="s">
        <v>338</v>
      </c>
      <c r="B6777" t="s">
        <v>380</v>
      </c>
      <c r="C6777" t="s">
        <v>910</v>
      </c>
      <c r="D6777" t="s">
        <v>314</v>
      </c>
      <c r="E6777" s="320" t="s">
        <v>35</v>
      </c>
      <c r="F6777" s="320" t="s">
        <v>36</v>
      </c>
      <c r="G6777" s="320" t="s">
        <v>438</v>
      </c>
      <c r="H6777" s="320" t="s">
        <v>317</v>
      </c>
      <c r="I6777" s="320" t="s">
        <v>354</v>
      </c>
      <c r="J6777" s="320" t="s">
        <v>282</v>
      </c>
      <c r="K6777" s="321">
        <v>29</v>
      </c>
      <c r="L6777" s="305">
        <v>0.15847000479698181</v>
      </c>
      <c r="M6777" s="305"/>
      <c r="N6777" s="321">
        <v>52</v>
      </c>
      <c r="O6777" s="305">
        <v>0.1693799942731857</v>
      </c>
      <c r="P6777" s="305"/>
      <c r="Q6777" s="321">
        <v>3284</v>
      </c>
      <c r="R6777" s="305">
        <v>0.24126000702381131</v>
      </c>
      <c r="S6777" s="305"/>
      <c r="BA6777" s="395">
        <v>1</v>
      </c>
      <c r="BB6777" s="396" t="s">
        <v>861</v>
      </c>
      <c r="BC6777" t="str">
        <f t="shared" si="576"/>
        <v>R1H</v>
      </c>
      <c r="BD6777" t="str">
        <f t="shared" si="577"/>
        <v>NAoMe_recurrent_age_mbc_hes_decades_80cap</v>
      </c>
      <c r="BE6777" s="397" t="s">
        <v>862</v>
      </c>
      <c r="BF6777" t="str">
        <f t="shared" si="578"/>
        <v>70-79 yrs</v>
      </c>
      <c r="BG6777">
        <f t="shared" si="579"/>
        <v>29</v>
      </c>
      <c r="BH6777" s="398">
        <f t="shared" si="580"/>
        <v>0.15847000479698181</v>
      </c>
      <c r="BO6777" s="33"/>
    </row>
    <row r="6778" spans="1:67">
      <c r="A6778" s="320" t="s">
        <v>338</v>
      </c>
      <c r="B6778" t="s">
        <v>380</v>
      </c>
      <c r="C6778" t="s">
        <v>910</v>
      </c>
      <c r="D6778" t="s">
        <v>314</v>
      </c>
      <c r="E6778" s="320" t="s">
        <v>35</v>
      </c>
      <c r="F6778" s="320" t="s">
        <v>36</v>
      </c>
      <c r="G6778" s="320" t="s">
        <v>438</v>
      </c>
      <c r="H6778" s="320" t="s">
        <v>317</v>
      </c>
      <c r="I6778" s="320" t="s">
        <v>354</v>
      </c>
      <c r="J6778" s="320" t="s">
        <v>283</v>
      </c>
      <c r="K6778" s="321">
        <v>34</v>
      </c>
      <c r="L6778" s="305">
        <v>0.18579000234603879</v>
      </c>
      <c r="M6778" s="305"/>
      <c r="N6778" s="321">
        <v>63</v>
      </c>
      <c r="O6778" s="305">
        <v>0.20521000027656561</v>
      </c>
      <c r="P6778" s="305"/>
      <c r="Q6778" s="321">
        <v>3083</v>
      </c>
      <c r="R6778" s="305">
        <v>0.2264900058507919</v>
      </c>
      <c r="S6778" s="305"/>
      <c r="BA6778" s="395">
        <v>1</v>
      </c>
      <c r="BB6778" s="396" t="s">
        <v>861</v>
      </c>
      <c r="BC6778" t="str">
        <f t="shared" si="576"/>
        <v>R1H</v>
      </c>
      <c r="BD6778" t="str">
        <f t="shared" si="577"/>
        <v>NAoMe_recurrent_age_mbc_hes_decades_80cap</v>
      </c>
      <c r="BE6778" s="397" t="s">
        <v>862</v>
      </c>
      <c r="BF6778" t="str">
        <f t="shared" si="578"/>
        <v>80+ yrs</v>
      </c>
      <c r="BG6778">
        <f t="shared" si="579"/>
        <v>34</v>
      </c>
      <c r="BH6778" s="398">
        <f t="shared" si="580"/>
        <v>0.18579000234603879</v>
      </c>
      <c r="BO6778" s="33"/>
    </row>
    <row r="6779" spans="1:67">
      <c r="A6779" s="320" t="s">
        <v>338</v>
      </c>
      <c r="B6779" t="s">
        <v>380</v>
      </c>
      <c r="C6779" t="s">
        <v>910</v>
      </c>
      <c r="D6779" t="s">
        <v>314</v>
      </c>
      <c r="E6779" s="320" t="s">
        <v>35</v>
      </c>
      <c r="F6779" s="320" t="s">
        <v>36</v>
      </c>
      <c r="G6779" s="320" t="s">
        <v>438</v>
      </c>
      <c r="H6779" s="320" t="s">
        <v>317</v>
      </c>
      <c r="I6779" s="320" t="s">
        <v>656</v>
      </c>
      <c r="J6779" s="320" t="s">
        <v>286</v>
      </c>
      <c r="K6779" s="321">
        <v>42</v>
      </c>
      <c r="L6779" s="305">
        <v>0.22950999438762659</v>
      </c>
      <c r="M6779" s="305">
        <v>0.23077000677585599</v>
      </c>
      <c r="N6779" s="321">
        <v>57</v>
      </c>
      <c r="O6779" s="305">
        <v>0.18567000329494479</v>
      </c>
      <c r="P6779" s="305">
        <v>0.18626999855041501</v>
      </c>
      <c r="Q6779" s="321">
        <v>565</v>
      </c>
      <c r="R6779" s="305">
        <v>4.1510000824928277E-2</v>
      </c>
      <c r="S6779" s="305">
        <v>4.221000149846077E-2</v>
      </c>
      <c r="BA6779" s="395">
        <v>1</v>
      </c>
      <c r="BB6779" s="396" t="s">
        <v>861</v>
      </c>
      <c r="BC6779" t="str">
        <f t="shared" si="576"/>
        <v>R1H</v>
      </c>
      <c r="BD6779" t="str">
        <f t="shared" si="577"/>
        <v>NAoMe_recurrent_ethnicity_grp</v>
      </c>
      <c r="BE6779" s="397" t="s">
        <v>862</v>
      </c>
      <c r="BF6779" t="str">
        <f t="shared" si="578"/>
        <v>Asian or Asian British</v>
      </c>
      <c r="BG6779">
        <f t="shared" si="579"/>
        <v>42</v>
      </c>
      <c r="BH6779" s="398">
        <f t="shared" si="580"/>
        <v>0.22950999438762659</v>
      </c>
      <c r="BO6779" s="33"/>
    </row>
    <row r="6780" spans="1:67">
      <c r="A6780" s="320" t="s">
        <v>338</v>
      </c>
      <c r="B6780" t="s">
        <v>380</v>
      </c>
      <c r="C6780" t="s">
        <v>910</v>
      </c>
      <c r="D6780" t="s">
        <v>314</v>
      </c>
      <c r="E6780" s="320" t="s">
        <v>35</v>
      </c>
      <c r="F6780" s="320" t="s">
        <v>36</v>
      </c>
      <c r="G6780" s="320" t="s">
        <v>438</v>
      </c>
      <c r="H6780" s="320" t="s">
        <v>317</v>
      </c>
      <c r="I6780" s="320" t="s">
        <v>656</v>
      </c>
      <c r="J6780" s="320" t="s">
        <v>287</v>
      </c>
      <c r="K6780" s="321">
        <v>25</v>
      </c>
      <c r="L6780" s="305">
        <v>0.1366100013256073</v>
      </c>
      <c r="M6780" s="305">
        <v>0.13736000657081601</v>
      </c>
      <c r="N6780" s="321">
        <v>42</v>
      </c>
      <c r="O6780" s="305">
        <v>0.1368100047111511</v>
      </c>
      <c r="P6780" s="305">
        <v>0.13725000619888311</v>
      </c>
      <c r="Q6780" s="321">
        <v>439</v>
      </c>
      <c r="R6780" s="305">
        <v>3.2249998301267617E-2</v>
      </c>
      <c r="S6780" s="305">
        <v>3.2800000160932541E-2</v>
      </c>
      <c r="BA6780" s="395">
        <v>1</v>
      </c>
      <c r="BB6780" s="396" t="s">
        <v>861</v>
      </c>
      <c r="BC6780" t="str">
        <f t="shared" si="576"/>
        <v>R1H</v>
      </c>
      <c r="BD6780" t="str">
        <f t="shared" si="577"/>
        <v>NAoMe_recurrent_ethnicity_grp</v>
      </c>
      <c r="BE6780" s="397" t="s">
        <v>862</v>
      </c>
      <c r="BF6780" t="str">
        <f t="shared" si="578"/>
        <v>Black or Black British</v>
      </c>
      <c r="BG6780">
        <f t="shared" si="579"/>
        <v>25</v>
      </c>
      <c r="BH6780" s="398">
        <f t="shared" si="580"/>
        <v>0.1366100013256073</v>
      </c>
      <c r="BO6780" s="33"/>
    </row>
    <row r="6781" spans="1:67">
      <c r="A6781" s="320" t="s">
        <v>338</v>
      </c>
      <c r="B6781" t="s">
        <v>380</v>
      </c>
      <c r="C6781" t="s">
        <v>910</v>
      </c>
      <c r="D6781" t="s">
        <v>314</v>
      </c>
      <c r="E6781" s="320" t="s">
        <v>35</v>
      </c>
      <c r="F6781" s="320" t="s">
        <v>36</v>
      </c>
      <c r="G6781" s="320" t="s">
        <v>438</v>
      </c>
      <c r="H6781" s="320" t="s">
        <v>317</v>
      </c>
      <c r="I6781" s="320" t="s">
        <v>656</v>
      </c>
      <c r="J6781" s="320" t="s">
        <v>259</v>
      </c>
      <c r="K6781" s="321">
        <v>2</v>
      </c>
      <c r="L6781" s="305">
        <v>1.092999987304211E-2</v>
      </c>
      <c r="M6781" s="305">
        <v>1.0990000329911711E-2</v>
      </c>
      <c r="N6781" s="321">
        <v>5</v>
      </c>
      <c r="O6781" s="305">
        <v>1.6289999708533291E-2</v>
      </c>
      <c r="P6781" s="305">
        <v>1.6340000554919239E-2</v>
      </c>
      <c r="Q6781" s="321">
        <v>117</v>
      </c>
      <c r="R6781" s="305">
        <v>8.6000002920627594E-3</v>
      </c>
      <c r="S6781" s="305">
        <v>8.7400004267692566E-3</v>
      </c>
      <c r="BA6781" s="395">
        <v>1</v>
      </c>
      <c r="BB6781" s="396" t="s">
        <v>861</v>
      </c>
      <c r="BC6781" t="str">
        <f t="shared" si="576"/>
        <v>R1H</v>
      </c>
      <c r="BD6781" t="str">
        <f t="shared" si="577"/>
        <v>NAoMe_recurrent_ethnicity_grp</v>
      </c>
      <c r="BE6781" s="397" t="s">
        <v>862</v>
      </c>
      <c r="BF6781" t="str">
        <f t="shared" si="578"/>
        <v>Mixed</v>
      </c>
      <c r="BG6781">
        <f t="shared" si="579"/>
        <v>2</v>
      </c>
      <c r="BH6781" s="398">
        <f t="shared" si="580"/>
        <v>1.092999987304211E-2</v>
      </c>
      <c r="BO6781" s="33"/>
    </row>
    <row r="6782" spans="1:67">
      <c r="A6782" s="320" t="s">
        <v>338</v>
      </c>
      <c r="B6782" t="s">
        <v>380</v>
      </c>
      <c r="C6782" t="s">
        <v>910</v>
      </c>
      <c r="D6782" t="s">
        <v>314</v>
      </c>
      <c r="E6782" s="320" t="s">
        <v>35</v>
      </c>
      <c r="F6782" s="320" t="s">
        <v>36</v>
      </c>
      <c r="G6782" s="320" t="s">
        <v>438</v>
      </c>
      <c r="H6782" s="320" t="s">
        <v>317</v>
      </c>
      <c r="I6782" s="320" t="s">
        <v>656</v>
      </c>
      <c r="J6782" s="320" t="s">
        <v>288</v>
      </c>
      <c r="K6782" s="321">
        <v>11</v>
      </c>
      <c r="L6782" s="305">
        <v>6.0109999030828483E-2</v>
      </c>
      <c r="M6782" s="305">
        <v>6.0440000146627433E-2</v>
      </c>
      <c r="N6782" s="321">
        <v>21</v>
      </c>
      <c r="O6782" s="305">
        <v>6.8400003015995026E-2</v>
      </c>
      <c r="P6782" s="305">
        <v>6.8630002439022064E-2</v>
      </c>
      <c r="Q6782" s="321">
        <v>254</v>
      </c>
      <c r="R6782" s="305">
        <v>1.8659999594092369E-2</v>
      </c>
      <c r="S6782" s="305">
        <v>1.8980000168085098E-2</v>
      </c>
      <c r="BA6782" s="395">
        <v>1</v>
      </c>
      <c r="BB6782" s="396" t="s">
        <v>861</v>
      </c>
      <c r="BC6782" t="str">
        <f t="shared" si="576"/>
        <v>R1H</v>
      </c>
      <c r="BD6782" t="str">
        <f t="shared" si="577"/>
        <v>NAoMe_recurrent_ethnicity_grp</v>
      </c>
      <c r="BE6782" s="397" t="s">
        <v>862</v>
      </c>
      <c r="BF6782" t="str">
        <f t="shared" si="578"/>
        <v>Other Ethnic Group</v>
      </c>
      <c r="BG6782">
        <f t="shared" si="579"/>
        <v>11</v>
      </c>
      <c r="BH6782" s="398">
        <f t="shared" si="580"/>
        <v>6.0109999030828483E-2</v>
      </c>
      <c r="BO6782" s="33"/>
    </row>
    <row r="6783" spans="1:67">
      <c r="A6783" s="320" t="s">
        <v>338</v>
      </c>
      <c r="B6783" t="s">
        <v>380</v>
      </c>
      <c r="C6783" t="s">
        <v>910</v>
      </c>
      <c r="D6783" t="s">
        <v>314</v>
      </c>
      <c r="E6783" s="320" t="s">
        <v>35</v>
      </c>
      <c r="F6783" s="320" t="s">
        <v>36</v>
      </c>
      <c r="G6783" s="320" t="s">
        <v>438</v>
      </c>
      <c r="H6783" s="320" t="s">
        <v>317</v>
      </c>
      <c r="I6783" s="320" t="s">
        <v>656</v>
      </c>
      <c r="J6783" s="320" t="s">
        <v>260</v>
      </c>
      <c r="K6783" s="321">
        <v>1</v>
      </c>
      <c r="L6783" s="305">
        <v>5.4600001312792301E-3</v>
      </c>
      <c r="M6783" s="305"/>
      <c r="N6783" s="321">
        <v>1</v>
      </c>
      <c r="O6783" s="305">
        <v>3.259999910369515E-3</v>
      </c>
      <c r="P6783" s="305"/>
      <c r="Q6783" s="321">
        <v>227</v>
      </c>
      <c r="R6783" s="305">
        <v>1.6680000349879261E-2</v>
      </c>
      <c r="S6783" s="305"/>
      <c r="BA6783" s="395">
        <v>1</v>
      </c>
      <c r="BB6783" s="396" t="s">
        <v>861</v>
      </c>
      <c r="BC6783" t="str">
        <f t="shared" si="576"/>
        <v>R1H</v>
      </c>
      <c r="BD6783" t="str">
        <f t="shared" si="577"/>
        <v>NAoMe_recurrent_ethnicity_grp</v>
      </c>
      <c r="BE6783" s="397" t="s">
        <v>862</v>
      </c>
      <c r="BF6783" t="str">
        <f t="shared" si="578"/>
        <v>Unknown</v>
      </c>
      <c r="BG6783">
        <f t="shared" si="579"/>
        <v>1</v>
      </c>
      <c r="BH6783" s="398">
        <f t="shared" si="580"/>
        <v>5.4600001312792301E-3</v>
      </c>
      <c r="BO6783" s="33"/>
    </row>
    <row r="6784" spans="1:67">
      <c r="A6784" s="320" t="s">
        <v>338</v>
      </c>
      <c r="B6784" t="s">
        <v>380</v>
      </c>
      <c r="C6784" t="s">
        <v>910</v>
      </c>
      <c r="D6784" t="s">
        <v>314</v>
      </c>
      <c r="E6784" s="320" t="s">
        <v>35</v>
      </c>
      <c r="F6784" s="320" t="s">
        <v>36</v>
      </c>
      <c r="G6784" s="320" t="s">
        <v>438</v>
      </c>
      <c r="H6784" s="320" t="s">
        <v>317</v>
      </c>
      <c r="I6784" s="320" t="s">
        <v>656</v>
      </c>
      <c r="J6784" s="320" t="s">
        <v>258</v>
      </c>
      <c r="K6784" s="321">
        <v>102</v>
      </c>
      <c r="L6784" s="305">
        <v>0.55738002061843872</v>
      </c>
      <c r="M6784" s="305">
        <v>0.56044000387191772</v>
      </c>
      <c r="N6784" s="321">
        <v>181</v>
      </c>
      <c r="O6784" s="305">
        <v>0.5895799994468689</v>
      </c>
      <c r="P6784" s="305">
        <v>0.59149998426437378</v>
      </c>
      <c r="Q6784" s="321">
        <v>12010</v>
      </c>
      <c r="R6784" s="305">
        <v>0.88230997323989868</v>
      </c>
      <c r="S6784" s="305">
        <v>0.89727002382278442</v>
      </c>
      <c r="BA6784" s="395">
        <v>1</v>
      </c>
      <c r="BB6784" s="396" t="s">
        <v>861</v>
      </c>
      <c r="BC6784" t="str">
        <f t="shared" si="576"/>
        <v>R1H</v>
      </c>
      <c r="BD6784" t="str">
        <f t="shared" si="577"/>
        <v>NAoMe_recurrent_ethnicity_grp</v>
      </c>
      <c r="BE6784" s="397" t="s">
        <v>862</v>
      </c>
      <c r="BF6784" t="str">
        <f t="shared" si="578"/>
        <v>White</v>
      </c>
      <c r="BG6784">
        <f t="shared" si="579"/>
        <v>102</v>
      </c>
      <c r="BH6784" s="398">
        <f t="shared" si="580"/>
        <v>0.55738002061843872</v>
      </c>
      <c r="BO6784" s="33"/>
    </row>
    <row r="6785" spans="1:67">
      <c r="A6785" s="320" t="s">
        <v>338</v>
      </c>
      <c r="B6785" t="s">
        <v>380</v>
      </c>
      <c r="C6785" t="s">
        <v>910</v>
      </c>
      <c r="D6785" t="s">
        <v>314</v>
      </c>
      <c r="E6785" s="320" t="s">
        <v>35</v>
      </c>
      <c r="F6785" s="320" t="s">
        <v>36</v>
      </c>
      <c r="G6785" s="320" t="s">
        <v>438</v>
      </c>
      <c r="H6785" s="320" t="s">
        <v>317</v>
      </c>
      <c r="I6785" s="320" t="s">
        <v>291</v>
      </c>
      <c r="J6785" s="320" t="s">
        <v>313</v>
      </c>
      <c r="K6785" s="321">
        <v>181</v>
      </c>
      <c r="L6785" s="305">
        <v>0.98906999826431274</v>
      </c>
      <c r="M6785" s="305"/>
      <c r="N6785" s="321">
        <v>305</v>
      </c>
      <c r="O6785" s="305">
        <v>0.99348998069763184</v>
      </c>
      <c r="P6785" s="305"/>
      <c r="Q6785" s="321">
        <v>13492</v>
      </c>
      <c r="R6785" s="305">
        <v>0.99118000268936157</v>
      </c>
      <c r="S6785" s="305"/>
      <c r="BA6785" s="395">
        <v>1</v>
      </c>
      <c r="BB6785" s="396" t="s">
        <v>861</v>
      </c>
      <c r="BC6785" t="str">
        <f t="shared" si="576"/>
        <v>R1H</v>
      </c>
      <c r="BD6785" t="str">
        <f t="shared" si="577"/>
        <v>NAoMe_recurrent_gender</v>
      </c>
      <c r="BE6785" s="397" t="s">
        <v>862</v>
      </c>
      <c r="BF6785" t="str">
        <f t="shared" si="578"/>
        <v>Female</v>
      </c>
      <c r="BG6785">
        <f t="shared" si="579"/>
        <v>181</v>
      </c>
      <c r="BH6785" s="398">
        <f t="shared" si="580"/>
        <v>0.98906999826431274</v>
      </c>
      <c r="BO6785" s="33"/>
    </row>
    <row r="6786" spans="1:67">
      <c r="A6786" s="320" t="s">
        <v>338</v>
      </c>
      <c r="B6786" t="s">
        <v>380</v>
      </c>
      <c r="C6786" t="s">
        <v>910</v>
      </c>
      <c r="D6786" t="s">
        <v>314</v>
      </c>
      <c r="E6786" s="320" t="s">
        <v>35</v>
      </c>
      <c r="F6786" s="320" t="s">
        <v>36</v>
      </c>
      <c r="G6786" s="320" t="s">
        <v>438</v>
      </c>
      <c r="H6786" s="320" t="s">
        <v>317</v>
      </c>
      <c r="I6786" s="320" t="s">
        <v>291</v>
      </c>
      <c r="J6786" s="320" t="s">
        <v>293</v>
      </c>
      <c r="K6786" s="321">
        <v>2</v>
      </c>
      <c r="L6786" s="305">
        <v>1.092999987304211E-2</v>
      </c>
      <c r="M6786" s="305"/>
      <c r="N6786" s="321">
        <v>2</v>
      </c>
      <c r="O6786" s="305">
        <v>6.5100002102553836E-3</v>
      </c>
      <c r="P6786" s="305"/>
      <c r="Q6786" s="321">
        <v>120</v>
      </c>
      <c r="R6786" s="305">
        <v>8.8200001046061516E-3</v>
      </c>
      <c r="S6786" s="305"/>
      <c r="BA6786" s="395">
        <v>1</v>
      </c>
      <c r="BB6786" s="396" t="s">
        <v>861</v>
      </c>
      <c r="BC6786" t="str">
        <f t="shared" si="576"/>
        <v>R1H</v>
      </c>
      <c r="BD6786" t="str">
        <f t="shared" si="577"/>
        <v>NAoMe_recurrent_gender</v>
      </c>
      <c r="BE6786" s="397" t="s">
        <v>862</v>
      </c>
      <c r="BF6786" t="str">
        <f t="shared" si="578"/>
        <v>Male</v>
      </c>
      <c r="BG6786">
        <f t="shared" si="579"/>
        <v>2</v>
      </c>
      <c r="BH6786" s="398">
        <f t="shared" si="580"/>
        <v>1.092999987304211E-2</v>
      </c>
      <c r="BO6786" s="33"/>
    </row>
    <row r="6787" spans="1:67">
      <c r="A6787" s="320" t="s">
        <v>338</v>
      </c>
      <c r="B6787" t="s">
        <v>380</v>
      </c>
      <c r="C6787" t="s">
        <v>910</v>
      </c>
      <c r="D6787" t="s">
        <v>314</v>
      </c>
      <c r="E6787" s="320" t="s">
        <v>35</v>
      </c>
      <c r="F6787" s="320" t="s">
        <v>36</v>
      </c>
      <c r="G6787" s="320" t="s">
        <v>438</v>
      </c>
      <c r="H6787" s="320" t="s">
        <v>317</v>
      </c>
      <c r="I6787" s="320" t="s">
        <v>355</v>
      </c>
      <c r="J6787" s="320" t="s">
        <v>289</v>
      </c>
      <c r="K6787" s="321">
        <v>71</v>
      </c>
      <c r="L6787" s="305">
        <v>0.38798001408576971</v>
      </c>
      <c r="M6787" s="305"/>
      <c r="N6787" s="321">
        <v>111</v>
      </c>
      <c r="O6787" s="305">
        <v>0.36155998706817633</v>
      </c>
      <c r="P6787" s="305"/>
      <c r="Q6787" s="321">
        <v>4109</v>
      </c>
      <c r="R6787" s="305">
        <v>0.30186998844146729</v>
      </c>
      <c r="S6787" s="305"/>
      <c r="BA6787" s="395">
        <v>1</v>
      </c>
      <c r="BB6787" s="396" t="s">
        <v>861</v>
      </c>
      <c r="BC6787" t="str">
        <f t="shared" ref="BC6787:BC6850" si="581">E6787</f>
        <v>R1H</v>
      </c>
      <c r="BD6787" t="str">
        <f t="shared" ref="BD6787:BD6850" si="582">(LEFT(A6787, LEN(A6787)-7))&amp;"_"&amp;I6787</f>
        <v>NAoMe_recurrent_mbc_hes_year</v>
      </c>
      <c r="BE6787" s="397" t="s">
        <v>862</v>
      </c>
      <c r="BF6787" t="str">
        <f t="shared" ref="BF6787:BF6850" si="583">J6787</f>
        <v>2021</v>
      </c>
      <c r="BG6787">
        <f t="shared" ref="BG6787:BG6850" si="584">K6787</f>
        <v>71</v>
      </c>
      <c r="BH6787" s="398">
        <f t="shared" ref="BH6787:BH6850" si="585">L6787</f>
        <v>0.38798001408576971</v>
      </c>
      <c r="BO6787" s="33"/>
    </row>
    <row r="6788" spans="1:67">
      <c r="A6788" s="320" t="s">
        <v>338</v>
      </c>
      <c r="B6788" t="s">
        <v>380</v>
      </c>
      <c r="C6788" t="s">
        <v>910</v>
      </c>
      <c r="D6788" t="s">
        <v>314</v>
      </c>
      <c r="E6788" s="320" t="s">
        <v>35</v>
      </c>
      <c r="F6788" s="320" t="s">
        <v>36</v>
      </c>
      <c r="G6788" s="320" t="s">
        <v>438</v>
      </c>
      <c r="H6788" s="320" t="s">
        <v>317</v>
      </c>
      <c r="I6788" s="320" t="s">
        <v>355</v>
      </c>
      <c r="J6788" s="320" t="s">
        <v>816</v>
      </c>
      <c r="K6788" s="321">
        <v>48</v>
      </c>
      <c r="L6788" s="305">
        <v>0.26230001449584961</v>
      </c>
      <c r="M6788" s="305"/>
      <c r="N6788" s="321">
        <v>80</v>
      </c>
      <c r="O6788" s="305">
        <v>0.26058998703956598</v>
      </c>
      <c r="P6788" s="305"/>
      <c r="Q6788" s="321">
        <v>4376</v>
      </c>
      <c r="R6788" s="305">
        <v>0.32148000597953802</v>
      </c>
      <c r="S6788" s="305"/>
      <c r="BA6788" s="395">
        <v>1</v>
      </c>
      <c r="BB6788" s="396" t="s">
        <v>861</v>
      </c>
      <c r="BC6788" t="str">
        <f t="shared" si="581"/>
        <v>R1H</v>
      </c>
      <c r="BD6788" t="str">
        <f t="shared" si="582"/>
        <v>NAoMe_recurrent_mbc_hes_year</v>
      </c>
      <c r="BE6788" s="397" t="s">
        <v>862</v>
      </c>
      <c r="BF6788" t="str">
        <f t="shared" si="583"/>
        <v>2022</v>
      </c>
      <c r="BG6788">
        <f t="shared" si="584"/>
        <v>48</v>
      </c>
      <c r="BH6788" s="398">
        <f t="shared" si="585"/>
        <v>0.26230001449584961</v>
      </c>
      <c r="BO6788" s="33"/>
    </row>
    <row r="6789" spans="1:67">
      <c r="A6789" s="320" t="s">
        <v>338</v>
      </c>
      <c r="B6789" t="s">
        <v>380</v>
      </c>
      <c r="C6789" t="s">
        <v>910</v>
      </c>
      <c r="D6789" t="s">
        <v>314</v>
      </c>
      <c r="E6789" s="320" t="s">
        <v>35</v>
      </c>
      <c r="F6789" s="320" t="s">
        <v>36</v>
      </c>
      <c r="G6789" s="320" t="s">
        <v>438</v>
      </c>
      <c r="H6789" s="320" t="s">
        <v>317</v>
      </c>
      <c r="I6789" s="320" t="s">
        <v>355</v>
      </c>
      <c r="J6789" s="320" t="s">
        <v>946</v>
      </c>
      <c r="K6789" s="321">
        <v>64</v>
      </c>
      <c r="L6789" s="305">
        <v>0.34973001480102539</v>
      </c>
      <c r="M6789" s="305"/>
      <c r="N6789" s="321">
        <v>116</v>
      </c>
      <c r="O6789" s="305">
        <v>0.3778499960899353</v>
      </c>
      <c r="P6789" s="305"/>
      <c r="Q6789" s="321">
        <v>5127</v>
      </c>
      <c r="R6789" s="305">
        <v>0.37665000557899481</v>
      </c>
      <c r="S6789" s="305"/>
      <c r="BA6789" s="395">
        <v>1</v>
      </c>
      <c r="BB6789" s="396" t="s">
        <v>861</v>
      </c>
      <c r="BC6789" t="str">
        <f t="shared" si="581"/>
        <v>R1H</v>
      </c>
      <c r="BD6789" t="str">
        <f t="shared" si="582"/>
        <v>NAoMe_recurrent_mbc_hes_year</v>
      </c>
      <c r="BE6789" s="397" t="s">
        <v>862</v>
      </c>
      <c r="BF6789" t="str">
        <f t="shared" si="583"/>
        <v>2023</v>
      </c>
      <c r="BG6789">
        <f t="shared" si="584"/>
        <v>64</v>
      </c>
      <c r="BH6789" s="398">
        <f t="shared" si="585"/>
        <v>0.34973001480102539</v>
      </c>
      <c r="BO6789" s="33"/>
    </row>
    <row r="6790" spans="1:67">
      <c r="A6790" s="320" t="s">
        <v>338</v>
      </c>
      <c r="B6790" t="s">
        <v>380</v>
      </c>
      <c r="C6790" t="s">
        <v>910</v>
      </c>
      <c r="D6790" t="s">
        <v>314</v>
      </c>
      <c r="E6790" s="320" t="s">
        <v>35</v>
      </c>
      <c r="F6790" s="320" t="s">
        <v>36</v>
      </c>
      <c r="G6790" s="320" t="s">
        <v>438</v>
      </c>
      <c r="H6790" s="320" t="s">
        <v>317</v>
      </c>
      <c r="I6790" s="320" t="s">
        <v>824</v>
      </c>
      <c r="J6790" s="320" t="s">
        <v>12</v>
      </c>
      <c r="K6790" s="321">
        <v>183</v>
      </c>
      <c r="L6790" s="305">
        <v>1</v>
      </c>
      <c r="M6790" s="305"/>
      <c r="N6790" s="321">
        <v>307</v>
      </c>
      <c r="O6790" s="305">
        <v>1</v>
      </c>
      <c r="P6790" s="305"/>
      <c r="Q6790" s="321">
        <v>13612</v>
      </c>
      <c r="R6790" s="305">
        <v>1</v>
      </c>
      <c r="S6790" s="305"/>
      <c r="BA6790" s="395">
        <v>1</v>
      </c>
      <c r="BB6790" s="396" t="s">
        <v>861</v>
      </c>
      <c r="BC6790" t="str">
        <f t="shared" si="581"/>
        <v>R1H</v>
      </c>
      <c r="BD6790" t="str">
        <f t="shared" si="582"/>
        <v>NAoMe_recurrent_tag_bonemets</v>
      </c>
      <c r="BE6790" s="397" t="s">
        <v>862</v>
      </c>
      <c r="BF6790" t="str">
        <f t="shared" si="583"/>
        <v>No</v>
      </c>
      <c r="BG6790">
        <f t="shared" si="584"/>
        <v>183</v>
      </c>
      <c r="BH6790" s="398">
        <f t="shared" si="585"/>
        <v>1</v>
      </c>
      <c r="BO6790" s="33"/>
    </row>
    <row r="6791" spans="1:67">
      <c r="A6791" s="320" t="s">
        <v>338</v>
      </c>
      <c r="B6791" t="s">
        <v>380</v>
      </c>
      <c r="C6791" t="s">
        <v>910</v>
      </c>
      <c r="D6791" t="s">
        <v>314</v>
      </c>
      <c r="E6791" s="320" t="s">
        <v>35</v>
      </c>
      <c r="F6791" s="320" t="s">
        <v>36</v>
      </c>
      <c r="G6791" s="320" t="s">
        <v>438</v>
      </c>
      <c r="H6791" s="320" t="s">
        <v>317</v>
      </c>
      <c r="I6791" s="320" t="s">
        <v>825</v>
      </c>
      <c r="J6791" s="320" t="s">
        <v>12</v>
      </c>
      <c r="K6791" s="321">
        <v>183</v>
      </c>
      <c r="L6791" s="305">
        <v>1</v>
      </c>
      <c r="M6791" s="305"/>
      <c r="N6791" s="321">
        <v>307</v>
      </c>
      <c r="O6791" s="305">
        <v>1</v>
      </c>
      <c r="P6791" s="305"/>
      <c r="Q6791" s="321">
        <v>13612</v>
      </c>
      <c r="R6791" s="305">
        <v>1</v>
      </c>
      <c r="S6791" s="305"/>
      <c r="BA6791" s="395">
        <v>1</v>
      </c>
      <c r="BB6791" s="396" t="s">
        <v>861</v>
      </c>
      <c r="BC6791" t="str">
        <f t="shared" si="581"/>
        <v>R1H</v>
      </c>
      <c r="BD6791" t="str">
        <f t="shared" si="582"/>
        <v>NAoMe_recurrent_tag_brainmets</v>
      </c>
      <c r="BE6791" s="397" t="s">
        <v>862</v>
      </c>
      <c r="BF6791" t="str">
        <f t="shared" si="583"/>
        <v>No</v>
      </c>
      <c r="BG6791">
        <f t="shared" si="584"/>
        <v>183</v>
      </c>
      <c r="BH6791" s="398">
        <f t="shared" si="585"/>
        <v>1</v>
      </c>
      <c r="BO6791" s="33"/>
    </row>
    <row r="6792" spans="1:67">
      <c r="A6792" s="320" t="s">
        <v>338</v>
      </c>
      <c r="B6792" t="s">
        <v>380</v>
      </c>
      <c r="C6792" t="s">
        <v>910</v>
      </c>
      <c r="D6792" t="s">
        <v>314</v>
      </c>
      <c r="E6792" s="320" t="s">
        <v>35</v>
      </c>
      <c r="F6792" s="320" t="s">
        <v>36</v>
      </c>
      <c r="G6792" s="320" t="s">
        <v>438</v>
      </c>
      <c r="H6792" s="320" t="s">
        <v>317</v>
      </c>
      <c r="I6792" s="320" t="s">
        <v>826</v>
      </c>
      <c r="J6792" s="320" t="s">
        <v>12</v>
      </c>
      <c r="K6792" s="321">
        <v>183</v>
      </c>
      <c r="L6792" s="305">
        <v>1</v>
      </c>
      <c r="M6792" s="305"/>
      <c r="N6792" s="321">
        <v>307</v>
      </c>
      <c r="O6792" s="305">
        <v>1</v>
      </c>
      <c r="P6792" s="305"/>
      <c r="Q6792" s="321">
        <v>13612</v>
      </c>
      <c r="R6792" s="305">
        <v>1</v>
      </c>
      <c r="S6792" s="305"/>
      <c r="BA6792" s="395">
        <v>1</v>
      </c>
      <c r="BB6792" s="396" t="s">
        <v>861</v>
      </c>
      <c r="BC6792" t="str">
        <f t="shared" si="581"/>
        <v>R1H</v>
      </c>
      <c r="BD6792" t="str">
        <f t="shared" si="582"/>
        <v>NAoMe_recurrent_tag_livermets</v>
      </c>
      <c r="BE6792" s="397" t="s">
        <v>862</v>
      </c>
      <c r="BF6792" t="str">
        <f t="shared" si="583"/>
        <v>No</v>
      </c>
      <c r="BG6792">
        <f t="shared" si="584"/>
        <v>183</v>
      </c>
      <c r="BH6792" s="398">
        <f t="shared" si="585"/>
        <v>1</v>
      </c>
      <c r="BO6792" s="33"/>
    </row>
    <row r="6793" spans="1:67">
      <c r="A6793" s="320" t="s">
        <v>338</v>
      </c>
      <c r="B6793" t="s">
        <v>380</v>
      </c>
      <c r="C6793" t="s">
        <v>910</v>
      </c>
      <c r="D6793" t="s">
        <v>314</v>
      </c>
      <c r="E6793" s="320" t="s">
        <v>35</v>
      </c>
      <c r="F6793" s="320" t="s">
        <v>36</v>
      </c>
      <c r="G6793" s="320" t="s">
        <v>438</v>
      </c>
      <c r="H6793" s="320" t="s">
        <v>317</v>
      </c>
      <c r="I6793" s="320" t="s">
        <v>827</v>
      </c>
      <c r="J6793" s="320" t="s">
        <v>12</v>
      </c>
      <c r="K6793" s="321">
        <v>183</v>
      </c>
      <c r="L6793" s="305">
        <v>1</v>
      </c>
      <c r="M6793" s="305"/>
      <c r="N6793" s="321">
        <v>307</v>
      </c>
      <c r="O6793" s="305">
        <v>1</v>
      </c>
      <c r="P6793" s="305"/>
      <c r="Q6793" s="321">
        <v>13612</v>
      </c>
      <c r="R6793" s="305">
        <v>1</v>
      </c>
      <c r="S6793" s="305"/>
      <c r="BA6793" s="395">
        <v>1</v>
      </c>
      <c r="BB6793" s="396" t="s">
        <v>861</v>
      </c>
      <c r="BC6793" t="str">
        <f t="shared" si="581"/>
        <v>R1H</v>
      </c>
      <c r="BD6793" t="str">
        <f t="shared" si="582"/>
        <v>NAoMe_recurrent_tag_lungmets</v>
      </c>
      <c r="BE6793" s="397" t="s">
        <v>862</v>
      </c>
      <c r="BF6793" t="str">
        <f t="shared" si="583"/>
        <v>No</v>
      </c>
      <c r="BG6793">
        <f t="shared" si="584"/>
        <v>183</v>
      </c>
      <c r="BH6793" s="398">
        <f t="shared" si="585"/>
        <v>1</v>
      </c>
      <c r="BO6793" s="33"/>
    </row>
    <row r="6794" spans="1:67">
      <c r="A6794" s="320" t="s">
        <v>338</v>
      </c>
      <c r="B6794" t="s">
        <v>380</v>
      </c>
      <c r="C6794" t="s">
        <v>910</v>
      </c>
      <c r="D6794" t="s">
        <v>314</v>
      </c>
      <c r="E6794" s="320" t="s">
        <v>35</v>
      </c>
      <c r="F6794" s="320" t="s">
        <v>36</v>
      </c>
      <c r="G6794" s="320" t="s">
        <v>438</v>
      </c>
      <c r="H6794" s="320" t="s">
        <v>317</v>
      </c>
      <c r="I6794" s="320" t="s">
        <v>828</v>
      </c>
      <c r="J6794" s="320" t="s">
        <v>12</v>
      </c>
      <c r="K6794" s="321">
        <v>183</v>
      </c>
      <c r="L6794" s="305">
        <v>1</v>
      </c>
      <c r="M6794" s="305"/>
      <c r="N6794" s="321">
        <v>307</v>
      </c>
      <c r="O6794" s="305">
        <v>1</v>
      </c>
      <c r="P6794" s="305"/>
      <c r="Q6794" s="321">
        <v>13612</v>
      </c>
      <c r="R6794" s="305">
        <v>1</v>
      </c>
      <c r="S6794" s="305"/>
      <c r="BA6794" s="395">
        <v>1</v>
      </c>
      <c r="BB6794" s="396" t="s">
        <v>861</v>
      </c>
      <c r="BC6794" t="str">
        <f t="shared" si="581"/>
        <v>R1H</v>
      </c>
      <c r="BD6794" t="str">
        <f t="shared" si="582"/>
        <v>NAoMe_recurrent_tag_othermets</v>
      </c>
      <c r="BE6794" s="397" t="s">
        <v>862</v>
      </c>
      <c r="BF6794" t="str">
        <f t="shared" si="583"/>
        <v>No</v>
      </c>
      <c r="BG6794">
        <f t="shared" si="584"/>
        <v>183</v>
      </c>
      <c r="BH6794" s="398">
        <f t="shared" si="585"/>
        <v>1</v>
      </c>
      <c r="BO6794" s="33"/>
    </row>
    <row r="6795" spans="1:67">
      <c r="A6795" s="320" t="s">
        <v>338</v>
      </c>
      <c r="B6795" t="s">
        <v>380</v>
      </c>
      <c r="C6795" t="s">
        <v>910</v>
      </c>
      <c r="D6795" t="s">
        <v>314</v>
      </c>
      <c r="E6795" s="320" t="s">
        <v>37</v>
      </c>
      <c r="F6795" s="320" t="s">
        <v>38</v>
      </c>
      <c r="G6795" s="320" t="s">
        <v>431</v>
      </c>
      <c r="H6795" s="320" t="s">
        <v>432</v>
      </c>
      <c r="I6795" s="320" t="s">
        <v>354</v>
      </c>
      <c r="J6795" s="320" t="s">
        <v>277</v>
      </c>
      <c r="K6795" s="321">
        <v>2</v>
      </c>
      <c r="L6795" s="305">
        <v>1.307000033557415E-2</v>
      </c>
      <c r="M6795" s="305"/>
      <c r="N6795" s="321">
        <v>6</v>
      </c>
      <c r="O6795" s="305">
        <v>3.8099999073892832E-3</v>
      </c>
      <c r="P6795" s="305"/>
      <c r="Q6795" s="321">
        <v>56</v>
      </c>
      <c r="R6795" s="305">
        <v>4.1100000962615013E-3</v>
      </c>
      <c r="S6795" s="305"/>
      <c r="BA6795" s="395">
        <v>1</v>
      </c>
      <c r="BB6795" s="396" t="s">
        <v>861</v>
      </c>
      <c r="BC6795" t="str">
        <f t="shared" si="581"/>
        <v>RC9</v>
      </c>
      <c r="BD6795" t="str">
        <f t="shared" si="582"/>
        <v>NAoMe_recurrent_age_mbc_hes_decades_80cap</v>
      </c>
      <c r="BE6795" s="397" t="s">
        <v>862</v>
      </c>
      <c r="BF6795" t="str">
        <f t="shared" si="583"/>
        <v>18-29 yrs</v>
      </c>
      <c r="BG6795">
        <f t="shared" si="584"/>
        <v>2</v>
      </c>
      <c r="BH6795" s="398">
        <f t="shared" si="585"/>
        <v>1.307000033557415E-2</v>
      </c>
      <c r="BO6795" s="33"/>
    </row>
    <row r="6796" spans="1:67">
      <c r="A6796" s="320" t="s">
        <v>338</v>
      </c>
      <c r="B6796" t="s">
        <v>380</v>
      </c>
      <c r="C6796" t="s">
        <v>910</v>
      </c>
      <c r="D6796" t="s">
        <v>314</v>
      </c>
      <c r="E6796" s="320" t="s">
        <v>37</v>
      </c>
      <c r="F6796" s="320" t="s">
        <v>38</v>
      </c>
      <c r="G6796" s="320" t="s">
        <v>431</v>
      </c>
      <c r="H6796" s="320" t="s">
        <v>432</v>
      </c>
      <c r="I6796" s="320" t="s">
        <v>354</v>
      </c>
      <c r="J6796" s="320" t="s">
        <v>278</v>
      </c>
      <c r="K6796" s="321">
        <v>5</v>
      </c>
      <c r="L6796" s="305">
        <v>3.2680001109838493E-2</v>
      </c>
      <c r="M6796" s="305"/>
      <c r="N6796" s="321">
        <v>64</v>
      </c>
      <c r="O6796" s="305">
        <v>4.0690001100301743E-2</v>
      </c>
      <c r="P6796" s="305"/>
      <c r="Q6796" s="321">
        <v>552</v>
      </c>
      <c r="R6796" s="305">
        <v>4.0550000965595252E-2</v>
      </c>
      <c r="S6796" s="305"/>
      <c r="BA6796" s="395">
        <v>1</v>
      </c>
      <c r="BB6796" s="396" t="s">
        <v>861</v>
      </c>
      <c r="BC6796" t="str">
        <f t="shared" si="581"/>
        <v>RC9</v>
      </c>
      <c r="BD6796" t="str">
        <f t="shared" si="582"/>
        <v>NAoMe_recurrent_age_mbc_hes_decades_80cap</v>
      </c>
      <c r="BE6796" s="397" t="s">
        <v>862</v>
      </c>
      <c r="BF6796" t="str">
        <f t="shared" si="583"/>
        <v>30-39 yrs</v>
      </c>
      <c r="BG6796">
        <f t="shared" si="584"/>
        <v>5</v>
      </c>
      <c r="BH6796" s="398">
        <f t="shared" si="585"/>
        <v>3.2680001109838493E-2</v>
      </c>
      <c r="BO6796" s="33"/>
    </row>
    <row r="6797" spans="1:67">
      <c r="A6797" s="320" t="s">
        <v>338</v>
      </c>
      <c r="B6797" t="s">
        <v>380</v>
      </c>
      <c r="C6797" t="s">
        <v>910</v>
      </c>
      <c r="D6797" t="s">
        <v>314</v>
      </c>
      <c r="E6797" s="320" t="s">
        <v>37</v>
      </c>
      <c r="F6797" s="320" t="s">
        <v>38</v>
      </c>
      <c r="G6797" s="320" t="s">
        <v>431</v>
      </c>
      <c r="H6797" s="320" t="s">
        <v>432</v>
      </c>
      <c r="I6797" s="320" t="s">
        <v>354</v>
      </c>
      <c r="J6797" s="320" t="s">
        <v>279</v>
      </c>
      <c r="K6797" s="321">
        <v>20</v>
      </c>
      <c r="L6797" s="305">
        <v>0.13072000443935389</v>
      </c>
      <c r="M6797" s="305"/>
      <c r="N6797" s="321">
        <v>150</v>
      </c>
      <c r="O6797" s="305">
        <v>9.5360003411769867E-2</v>
      </c>
      <c r="P6797" s="305"/>
      <c r="Q6797" s="321">
        <v>1403</v>
      </c>
      <c r="R6797" s="305">
        <v>0.1030699983239174</v>
      </c>
      <c r="S6797" s="305"/>
      <c r="BA6797" s="395">
        <v>1</v>
      </c>
      <c r="BB6797" s="396" t="s">
        <v>861</v>
      </c>
      <c r="BC6797" t="str">
        <f t="shared" si="581"/>
        <v>RC9</v>
      </c>
      <c r="BD6797" t="str">
        <f t="shared" si="582"/>
        <v>NAoMe_recurrent_age_mbc_hes_decades_80cap</v>
      </c>
      <c r="BE6797" s="397" t="s">
        <v>862</v>
      </c>
      <c r="BF6797" t="str">
        <f t="shared" si="583"/>
        <v>40-49 yrs</v>
      </c>
      <c r="BG6797">
        <f t="shared" si="584"/>
        <v>20</v>
      </c>
      <c r="BH6797" s="398">
        <f t="shared" si="585"/>
        <v>0.13072000443935389</v>
      </c>
      <c r="BO6797" s="33"/>
    </row>
    <row r="6798" spans="1:67">
      <c r="A6798" s="320" t="s">
        <v>338</v>
      </c>
      <c r="B6798" t="s">
        <v>380</v>
      </c>
      <c r="C6798" t="s">
        <v>910</v>
      </c>
      <c r="D6798" t="s">
        <v>314</v>
      </c>
      <c r="E6798" s="320" t="s">
        <v>37</v>
      </c>
      <c r="F6798" s="320" t="s">
        <v>38</v>
      </c>
      <c r="G6798" s="320" t="s">
        <v>431</v>
      </c>
      <c r="H6798" s="320" t="s">
        <v>432</v>
      </c>
      <c r="I6798" s="320" t="s">
        <v>354</v>
      </c>
      <c r="J6798" s="320" t="s">
        <v>280</v>
      </c>
      <c r="K6798" s="321">
        <v>30</v>
      </c>
      <c r="L6798" s="305">
        <v>0.19607999920845029</v>
      </c>
      <c r="M6798" s="305"/>
      <c r="N6798" s="321">
        <v>294</v>
      </c>
      <c r="O6798" s="305">
        <v>0.1869000047445297</v>
      </c>
      <c r="P6798" s="305"/>
      <c r="Q6798" s="321">
        <v>2584</v>
      </c>
      <c r="R6798" s="305">
        <v>0.18983000516891479</v>
      </c>
      <c r="S6798" s="305"/>
      <c r="BA6798" s="395">
        <v>1</v>
      </c>
      <c r="BB6798" s="396" t="s">
        <v>861</v>
      </c>
      <c r="BC6798" t="str">
        <f t="shared" si="581"/>
        <v>RC9</v>
      </c>
      <c r="BD6798" t="str">
        <f t="shared" si="582"/>
        <v>NAoMe_recurrent_age_mbc_hes_decades_80cap</v>
      </c>
      <c r="BE6798" s="397" t="s">
        <v>862</v>
      </c>
      <c r="BF6798" t="str">
        <f t="shared" si="583"/>
        <v>50-59 yrs</v>
      </c>
      <c r="BG6798">
        <f t="shared" si="584"/>
        <v>30</v>
      </c>
      <c r="BH6798" s="398">
        <f t="shared" si="585"/>
        <v>0.19607999920845029</v>
      </c>
      <c r="BO6798" s="33"/>
    </row>
    <row r="6799" spans="1:67">
      <c r="A6799" s="320" t="s">
        <v>338</v>
      </c>
      <c r="B6799" t="s">
        <v>380</v>
      </c>
      <c r="C6799" t="s">
        <v>910</v>
      </c>
      <c r="D6799" t="s">
        <v>314</v>
      </c>
      <c r="E6799" s="320" t="s">
        <v>37</v>
      </c>
      <c r="F6799" s="320" t="s">
        <v>38</v>
      </c>
      <c r="G6799" s="320" t="s">
        <v>431</v>
      </c>
      <c r="H6799" s="320" t="s">
        <v>432</v>
      </c>
      <c r="I6799" s="320" t="s">
        <v>354</v>
      </c>
      <c r="J6799" s="320" t="s">
        <v>281</v>
      </c>
      <c r="K6799" s="321">
        <v>30</v>
      </c>
      <c r="L6799" s="305">
        <v>0.19607999920845029</v>
      </c>
      <c r="M6799" s="305"/>
      <c r="N6799" s="321">
        <v>297</v>
      </c>
      <c r="O6799" s="305">
        <v>0.1888100057840347</v>
      </c>
      <c r="P6799" s="305"/>
      <c r="Q6799" s="321">
        <v>2650</v>
      </c>
      <c r="R6799" s="305">
        <v>0.19468000531196589</v>
      </c>
      <c r="S6799" s="305"/>
      <c r="BA6799" s="395">
        <v>1</v>
      </c>
      <c r="BB6799" s="396" t="s">
        <v>861</v>
      </c>
      <c r="BC6799" t="str">
        <f t="shared" si="581"/>
        <v>RC9</v>
      </c>
      <c r="BD6799" t="str">
        <f t="shared" si="582"/>
        <v>NAoMe_recurrent_age_mbc_hes_decades_80cap</v>
      </c>
      <c r="BE6799" s="397" t="s">
        <v>862</v>
      </c>
      <c r="BF6799" t="str">
        <f t="shared" si="583"/>
        <v>60-69 yrs</v>
      </c>
      <c r="BG6799">
        <f t="shared" si="584"/>
        <v>30</v>
      </c>
      <c r="BH6799" s="398">
        <f t="shared" si="585"/>
        <v>0.19607999920845029</v>
      </c>
      <c r="BO6799" s="33"/>
    </row>
    <row r="6800" spans="1:67">
      <c r="A6800" s="320" t="s">
        <v>338</v>
      </c>
      <c r="B6800" t="s">
        <v>380</v>
      </c>
      <c r="C6800" t="s">
        <v>910</v>
      </c>
      <c r="D6800" t="s">
        <v>314</v>
      </c>
      <c r="E6800" s="320" t="s">
        <v>37</v>
      </c>
      <c r="F6800" s="320" t="s">
        <v>38</v>
      </c>
      <c r="G6800" s="320" t="s">
        <v>431</v>
      </c>
      <c r="H6800" s="320" t="s">
        <v>432</v>
      </c>
      <c r="I6800" s="320" t="s">
        <v>354</v>
      </c>
      <c r="J6800" s="320" t="s">
        <v>282</v>
      </c>
      <c r="K6800" s="321">
        <v>33</v>
      </c>
      <c r="L6800" s="305">
        <v>0.2156900018453598</v>
      </c>
      <c r="M6800" s="305"/>
      <c r="N6800" s="321">
        <v>388</v>
      </c>
      <c r="O6800" s="305">
        <v>0.24665999412536621</v>
      </c>
      <c r="P6800" s="305"/>
      <c r="Q6800" s="321">
        <v>3284</v>
      </c>
      <c r="R6800" s="305">
        <v>0.24126000702381131</v>
      </c>
      <c r="S6800" s="305"/>
      <c r="BA6800" s="395">
        <v>1</v>
      </c>
      <c r="BB6800" s="396" t="s">
        <v>861</v>
      </c>
      <c r="BC6800" t="str">
        <f t="shared" si="581"/>
        <v>RC9</v>
      </c>
      <c r="BD6800" t="str">
        <f t="shared" si="582"/>
        <v>NAoMe_recurrent_age_mbc_hes_decades_80cap</v>
      </c>
      <c r="BE6800" s="397" t="s">
        <v>862</v>
      </c>
      <c r="BF6800" t="str">
        <f t="shared" si="583"/>
        <v>70-79 yrs</v>
      </c>
      <c r="BG6800">
        <f t="shared" si="584"/>
        <v>33</v>
      </c>
      <c r="BH6800" s="398">
        <f t="shared" si="585"/>
        <v>0.2156900018453598</v>
      </c>
      <c r="BO6800" s="33"/>
    </row>
    <row r="6801" spans="1:67">
      <c r="A6801" s="320" t="s">
        <v>338</v>
      </c>
      <c r="B6801" t="s">
        <v>380</v>
      </c>
      <c r="C6801" t="s">
        <v>910</v>
      </c>
      <c r="D6801" t="s">
        <v>314</v>
      </c>
      <c r="E6801" s="320" t="s">
        <v>37</v>
      </c>
      <c r="F6801" s="320" t="s">
        <v>38</v>
      </c>
      <c r="G6801" s="320" t="s">
        <v>431</v>
      </c>
      <c r="H6801" s="320" t="s">
        <v>432</v>
      </c>
      <c r="I6801" s="320" t="s">
        <v>354</v>
      </c>
      <c r="J6801" s="320" t="s">
        <v>283</v>
      </c>
      <c r="K6801" s="321">
        <v>33</v>
      </c>
      <c r="L6801" s="305">
        <v>0.2156900018453598</v>
      </c>
      <c r="M6801" s="305"/>
      <c r="N6801" s="321">
        <v>374</v>
      </c>
      <c r="O6801" s="305">
        <v>0.23776000738143921</v>
      </c>
      <c r="P6801" s="305"/>
      <c r="Q6801" s="321">
        <v>3083</v>
      </c>
      <c r="R6801" s="305">
        <v>0.2264900058507919</v>
      </c>
      <c r="S6801" s="305"/>
      <c r="BA6801" s="395">
        <v>1</v>
      </c>
      <c r="BB6801" s="396" t="s">
        <v>861</v>
      </c>
      <c r="BC6801" t="str">
        <f t="shared" si="581"/>
        <v>RC9</v>
      </c>
      <c r="BD6801" t="str">
        <f t="shared" si="582"/>
        <v>NAoMe_recurrent_age_mbc_hes_decades_80cap</v>
      </c>
      <c r="BE6801" s="397" t="s">
        <v>862</v>
      </c>
      <c r="BF6801" t="str">
        <f t="shared" si="583"/>
        <v>80+ yrs</v>
      </c>
      <c r="BG6801">
        <f t="shared" si="584"/>
        <v>33</v>
      </c>
      <c r="BH6801" s="398">
        <f t="shared" si="585"/>
        <v>0.2156900018453598</v>
      </c>
      <c r="BO6801" s="33"/>
    </row>
    <row r="6802" spans="1:67">
      <c r="A6802" s="320" t="s">
        <v>338</v>
      </c>
      <c r="B6802" t="s">
        <v>380</v>
      </c>
      <c r="C6802" t="s">
        <v>910</v>
      </c>
      <c r="D6802" t="s">
        <v>314</v>
      </c>
      <c r="E6802" s="320" t="s">
        <v>37</v>
      </c>
      <c r="F6802" s="320" t="s">
        <v>38</v>
      </c>
      <c r="G6802" s="320" t="s">
        <v>431</v>
      </c>
      <c r="H6802" s="320" t="s">
        <v>432</v>
      </c>
      <c r="I6802" s="320" t="s">
        <v>656</v>
      </c>
      <c r="J6802" s="320" t="s">
        <v>286</v>
      </c>
      <c r="K6802" s="321">
        <v>16</v>
      </c>
      <c r="L6802" s="305">
        <v>0.1045800000429153</v>
      </c>
      <c r="M6802" s="305">
        <v>0.1052599996328354</v>
      </c>
      <c r="N6802" s="321">
        <v>53</v>
      </c>
      <c r="O6802" s="305">
        <v>3.369000181555748E-2</v>
      </c>
      <c r="P6802" s="305">
        <v>3.4019999206066132E-2</v>
      </c>
      <c r="Q6802" s="321">
        <v>565</v>
      </c>
      <c r="R6802" s="305">
        <v>4.1510000824928277E-2</v>
      </c>
      <c r="S6802" s="305">
        <v>4.221000149846077E-2</v>
      </c>
      <c r="BA6802" s="395">
        <v>1</v>
      </c>
      <c r="BB6802" s="396" t="s">
        <v>861</v>
      </c>
      <c r="BC6802" t="str">
        <f t="shared" si="581"/>
        <v>RC9</v>
      </c>
      <c r="BD6802" t="str">
        <f t="shared" si="582"/>
        <v>NAoMe_recurrent_ethnicity_grp</v>
      </c>
      <c r="BE6802" s="397" t="s">
        <v>862</v>
      </c>
      <c r="BF6802" t="str">
        <f t="shared" si="583"/>
        <v>Asian or Asian British</v>
      </c>
      <c r="BG6802">
        <f t="shared" si="584"/>
        <v>16</v>
      </c>
      <c r="BH6802" s="398">
        <f t="shared" si="585"/>
        <v>0.1045800000429153</v>
      </c>
      <c r="BO6802" s="33"/>
    </row>
    <row r="6803" spans="1:67">
      <c r="A6803" s="320" t="s">
        <v>338</v>
      </c>
      <c r="B6803" t="s">
        <v>380</v>
      </c>
      <c r="C6803" t="s">
        <v>910</v>
      </c>
      <c r="D6803" t="s">
        <v>314</v>
      </c>
      <c r="E6803" s="320" t="s">
        <v>37</v>
      </c>
      <c r="F6803" s="320" t="s">
        <v>38</v>
      </c>
      <c r="G6803" s="320" t="s">
        <v>431</v>
      </c>
      <c r="H6803" s="320" t="s">
        <v>432</v>
      </c>
      <c r="I6803" s="320" t="s">
        <v>656</v>
      </c>
      <c r="J6803" s="320" t="s">
        <v>287</v>
      </c>
      <c r="K6803" s="321">
        <v>7</v>
      </c>
      <c r="L6803" s="305">
        <v>4.5749999582767487E-2</v>
      </c>
      <c r="M6803" s="305">
        <v>4.6050000935792923E-2</v>
      </c>
      <c r="N6803" s="321">
        <v>35</v>
      </c>
      <c r="O6803" s="305">
        <v>2.2250000387430191E-2</v>
      </c>
      <c r="P6803" s="305">
        <v>2.246000058948994E-2</v>
      </c>
      <c r="Q6803" s="321">
        <v>439</v>
      </c>
      <c r="R6803" s="305">
        <v>3.2249998301267617E-2</v>
      </c>
      <c r="S6803" s="305">
        <v>3.2800000160932541E-2</v>
      </c>
      <c r="BA6803" s="395">
        <v>1</v>
      </c>
      <c r="BB6803" s="396" t="s">
        <v>861</v>
      </c>
      <c r="BC6803" t="str">
        <f t="shared" si="581"/>
        <v>RC9</v>
      </c>
      <c r="BD6803" t="str">
        <f t="shared" si="582"/>
        <v>NAoMe_recurrent_ethnicity_grp</v>
      </c>
      <c r="BE6803" s="397" t="s">
        <v>862</v>
      </c>
      <c r="BF6803" t="str">
        <f t="shared" si="583"/>
        <v>Black or Black British</v>
      </c>
      <c r="BG6803">
        <f t="shared" si="584"/>
        <v>7</v>
      </c>
      <c r="BH6803" s="398">
        <f t="shared" si="585"/>
        <v>4.5749999582767487E-2</v>
      </c>
      <c r="BO6803" s="33"/>
    </row>
    <row r="6804" spans="1:67">
      <c r="A6804" s="320" t="s">
        <v>338</v>
      </c>
      <c r="B6804" t="s">
        <v>380</v>
      </c>
      <c r="C6804" t="s">
        <v>910</v>
      </c>
      <c r="D6804" t="s">
        <v>314</v>
      </c>
      <c r="E6804" s="320" t="s">
        <v>37</v>
      </c>
      <c r="F6804" s="320" t="s">
        <v>38</v>
      </c>
      <c r="G6804" s="320" t="s">
        <v>431</v>
      </c>
      <c r="H6804" s="320" t="s">
        <v>432</v>
      </c>
      <c r="I6804" s="320" t="s">
        <v>656</v>
      </c>
      <c r="J6804" s="320" t="s">
        <v>259</v>
      </c>
      <c r="K6804" s="321">
        <v>0</v>
      </c>
      <c r="L6804" s="305">
        <v>0</v>
      </c>
      <c r="M6804" s="305">
        <v>0</v>
      </c>
      <c r="N6804" s="321">
        <v>12</v>
      </c>
      <c r="O6804" s="305">
        <v>7.6299998909235001E-3</v>
      </c>
      <c r="P6804" s="305">
        <v>7.6999999582767487E-3</v>
      </c>
      <c r="Q6804" s="321">
        <v>117</v>
      </c>
      <c r="R6804" s="305">
        <v>8.6000002920627594E-3</v>
      </c>
      <c r="S6804" s="305">
        <v>8.7400004267692566E-3</v>
      </c>
      <c r="BA6804" s="395">
        <v>1</v>
      </c>
      <c r="BB6804" s="396" t="s">
        <v>861</v>
      </c>
      <c r="BC6804" t="str">
        <f t="shared" si="581"/>
        <v>RC9</v>
      </c>
      <c r="BD6804" t="str">
        <f t="shared" si="582"/>
        <v>NAoMe_recurrent_ethnicity_grp</v>
      </c>
      <c r="BE6804" s="397" t="s">
        <v>862</v>
      </c>
      <c r="BF6804" t="str">
        <f t="shared" si="583"/>
        <v>Mixed</v>
      </c>
      <c r="BG6804">
        <f t="shared" si="584"/>
        <v>0</v>
      </c>
      <c r="BH6804" s="398">
        <f t="shared" si="585"/>
        <v>0</v>
      </c>
      <c r="BO6804" s="33"/>
    </row>
    <row r="6805" spans="1:67">
      <c r="A6805" s="320" t="s">
        <v>338</v>
      </c>
      <c r="B6805" t="s">
        <v>380</v>
      </c>
      <c r="C6805" t="s">
        <v>910</v>
      </c>
      <c r="D6805" t="s">
        <v>314</v>
      </c>
      <c r="E6805" s="320" t="s">
        <v>37</v>
      </c>
      <c r="F6805" s="320" t="s">
        <v>38</v>
      </c>
      <c r="G6805" s="320" t="s">
        <v>431</v>
      </c>
      <c r="H6805" s="320" t="s">
        <v>432</v>
      </c>
      <c r="I6805" s="320" t="s">
        <v>656</v>
      </c>
      <c r="J6805" s="320" t="s">
        <v>288</v>
      </c>
      <c r="K6805" s="321">
        <v>2</v>
      </c>
      <c r="L6805" s="305">
        <v>1.307000033557415E-2</v>
      </c>
      <c r="M6805" s="305">
        <v>1.315999962389469E-2</v>
      </c>
      <c r="N6805" s="321">
        <v>25</v>
      </c>
      <c r="O6805" s="305">
        <v>1.5890000388026241E-2</v>
      </c>
      <c r="P6805" s="305">
        <v>1.6049999743700031E-2</v>
      </c>
      <c r="Q6805" s="321">
        <v>254</v>
      </c>
      <c r="R6805" s="305">
        <v>1.8659999594092369E-2</v>
      </c>
      <c r="S6805" s="305">
        <v>1.8980000168085098E-2</v>
      </c>
      <c r="BA6805" s="395">
        <v>1</v>
      </c>
      <c r="BB6805" s="396" t="s">
        <v>861</v>
      </c>
      <c r="BC6805" t="str">
        <f t="shared" si="581"/>
        <v>RC9</v>
      </c>
      <c r="BD6805" t="str">
        <f t="shared" si="582"/>
        <v>NAoMe_recurrent_ethnicity_grp</v>
      </c>
      <c r="BE6805" s="397" t="s">
        <v>862</v>
      </c>
      <c r="BF6805" t="str">
        <f t="shared" si="583"/>
        <v>Other Ethnic Group</v>
      </c>
      <c r="BG6805">
        <f t="shared" si="584"/>
        <v>2</v>
      </c>
      <c r="BH6805" s="398">
        <f t="shared" si="585"/>
        <v>1.307000033557415E-2</v>
      </c>
      <c r="BO6805" s="33"/>
    </row>
    <row r="6806" spans="1:67">
      <c r="A6806" s="320" t="s">
        <v>338</v>
      </c>
      <c r="B6806" t="s">
        <v>380</v>
      </c>
      <c r="C6806" t="s">
        <v>910</v>
      </c>
      <c r="D6806" t="s">
        <v>314</v>
      </c>
      <c r="E6806" s="320" t="s">
        <v>37</v>
      </c>
      <c r="F6806" s="320" t="s">
        <v>38</v>
      </c>
      <c r="G6806" s="320" t="s">
        <v>431</v>
      </c>
      <c r="H6806" s="320" t="s">
        <v>432</v>
      </c>
      <c r="I6806" s="320" t="s">
        <v>656</v>
      </c>
      <c r="J6806" s="320" t="s">
        <v>260</v>
      </c>
      <c r="K6806" s="321">
        <v>1</v>
      </c>
      <c r="L6806" s="305">
        <v>6.5399999730288982E-3</v>
      </c>
      <c r="M6806" s="305"/>
      <c r="N6806" s="321">
        <v>15</v>
      </c>
      <c r="O6806" s="305">
        <v>9.5399999991059303E-3</v>
      </c>
      <c r="P6806" s="305"/>
      <c r="Q6806" s="321">
        <v>227</v>
      </c>
      <c r="R6806" s="305">
        <v>1.6680000349879261E-2</v>
      </c>
      <c r="S6806" s="305"/>
      <c r="BA6806" s="395">
        <v>1</v>
      </c>
      <c r="BB6806" s="396" t="s">
        <v>861</v>
      </c>
      <c r="BC6806" t="str">
        <f t="shared" si="581"/>
        <v>RC9</v>
      </c>
      <c r="BD6806" t="str">
        <f t="shared" si="582"/>
        <v>NAoMe_recurrent_ethnicity_grp</v>
      </c>
      <c r="BE6806" s="397" t="s">
        <v>862</v>
      </c>
      <c r="BF6806" t="str">
        <f t="shared" si="583"/>
        <v>Unknown</v>
      </c>
      <c r="BG6806">
        <f t="shared" si="584"/>
        <v>1</v>
      </c>
      <c r="BH6806" s="398">
        <f t="shared" si="585"/>
        <v>6.5399999730288982E-3</v>
      </c>
      <c r="BO6806" s="33"/>
    </row>
    <row r="6807" spans="1:67">
      <c r="A6807" s="320" t="s">
        <v>338</v>
      </c>
      <c r="B6807" t="s">
        <v>380</v>
      </c>
      <c r="C6807" t="s">
        <v>910</v>
      </c>
      <c r="D6807" t="s">
        <v>314</v>
      </c>
      <c r="E6807" s="320" t="s">
        <v>37</v>
      </c>
      <c r="F6807" s="320" t="s">
        <v>38</v>
      </c>
      <c r="G6807" s="320" t="s">
        <v>431</v>
      </c>
      <c r="H6807" s="320" t="s">
        <v>432</v>
      </c>
      <c r="I6807" s="320" t="s">
        <v>656</v>
      </c>
      <c r="J6807" s="320" t="s">
        <v>258</v>
      </c>
      <c r="K6807" s="321">
        <v>127</v>
      </c>
      <c r="L6807" s="305">
        <v>0.83007001876831055</v>
      </c>
      <c r="M6807" s="305">
        <v>0.83552998304367065</v>
      </c>
      <c r="N6807" s="321">
        <v>1433</v>
      </c>
      <c r="O6807" s="305">
        <v>0.91100001335144043</v>
      </c>
      <c r="P6807" s="305">
        <v>0.9197700023651123</v>
      </c>
      <c r="Q6807" s="321">
        <v>12010</v>
      </c>
      <c r="R6807" s="305">
        <v>0.88230997323989868</v>
      </c>
      <c r="S6807" s="305">
        <v>0.89727002382278442</v>
      </c>
      <c r="BA6807" s="395">
        <v>1</v>
      </c>
      <c r="BB6807" s="396" t="s">
        <v>861</v>
      </c>
      <c r="BC6807" t="str">
        <f t="shared" si="581"/>
        <v>RC9</v>
      </c>
      <c r="BD6807" t="str">
        <f t="shared" si="582"/>
        <v>NAoMe_recurrent_ethnicity_grp</v>
      </c>
      <c r="BE6807" s="397" t="s">
        <v>862</v>
      </c>
      <c r="BF6807" t="str">
        <f t="shared" si="583"/>
        <v>White</v>
      </c>
      <c r="BG6807">
        <f t="shared" si="584"/>
        <v>127</v>
      </c>
      <c r="BH6807" s="398">
        <f t="shared" si="585"/>
        <v>0.83007001876831055</v>
      </c>
      <c r="BO6807" s="33"/>
    </row>
    <row r="6808" spans="1:67">
      <c r="A6808" s="320" t="s">
        <v>338</v>
      </c>
      <c r="B6808" t="s">
        <v>380</v>
      </c>
      <c r="C6808" t="s">
        <v>910</v>
      </c>
      <c r="D6808" t="s">
        <v>314</v>
      </c>
      <c r="E6808" s="320" t="s">
        <v>37</v>
      </c>
      <c r="F6808" s="320" t="s">
        <v>38</v>
      </c>
      <c r="G6808" s="320" t="s">
        <v>431</v>
      </c>
      <c r="H6808" s="320" t="s">
        <v>432</v>
      </c>
      <c r="I6808" s="320" t="s">
        <v>291</v>
      </c>
      <c r="J6808" s="320" t="s">
        <v>313</v>
      </c>
      <c r="K6808" s="321">
        <v>151</v>
      </c>
      <c r="L6808" s="305">
        <v>0.98693001270294189</v>
      </c>
      <c r="M6808" s="305"/>
      <c r="N6808" s="321">
        <v>1564</v>
      </c>
      <c r="O6808" s="305">
        <v>0.99427998065948486</v>
      </c>
      <c r="P6808" s="305"/>
      <c r="Q6808" s="321">
        <v>13492</v>
      </c>
      <c r="R6808" s="305">
        <v>0.99118000268936157</v>
      </c>
      <c r="S6808" s="305"/>
      <c r="BA6808" s="395">
        <v>1</v>
      </c>
      <c r="BB6808" s="396" t="s">
        <v>861</v>
      </c>
      <c r="BC6808" t="str">
        <f t="shared" si="581"/>
        <v>RC9</v>
      </c>
      <c r="BD6808" t="str">
        <f t="shared" si="582"/>
        <v>NAoMe_recurrent_gender</v>
      </c>
      <c r="BE6808" s="397" t="s">
        <v>862</v>
      </c>
      <c r="BF6808" t="str">
        <f t="shared" si="583"/>
        <v>Female</v>
      </c>
      <c r="BG6808">
        <f t="shared" si="584"/>
        <v>151</v>
      </c>
      <c r="BH6808" s="398">
        <f t="shared" si="585"/>
        <v>0.98693001270294189</v>
      </c>
      <c r="BO6808" s="33"/>
    </row>
    <row r="6809" spans="1:67">
      <c r="A6809" s="320" t="s">
        <v>338</v>
      </c>
      <c r="B6809" t="s">
        <v>380</v>
      </c>
      <c r="C6809" t="s">
        <v>910</v>
      </c>
      <c r="D6809" t="s">
        <v>314</v>
      </c>
      <c r="E6809" s="320" t="s">
        <v>37</v>
      </c>
      <c r="F6809" s="320" t="s">
        <v>38</v>
      </c>
      <c r="G6809" s="320" t="s">
        <v>431</v>
      </c>
      <c r="H6809" s="320" t="s">
        <v>432</v>
      </c>
      <c r="I6809" s="320" t="s">
        <v>291</v>
      </c>
      <c r="J6809" s="320" t="s">
        <v>293</v>
      </c>
      <c r="K6809" s="321">
        <v>2</v>
      </c>
      <c r="L6809" s="305">
        <v>1.307000033557415E-2</v>
      </c>
      <c r="M6809" s="305"/>
      <c r="N6809" s="321">
        <v>9</v>
      </c>
      <c r="O6809" s="305">
        <v>5.7199997827410698E-3</v>
      </c>
      <c r="P6809" s="305"/>
      <c r="Q6809" s="321">
        <v>120</v>
      </c>
      <c r="R6809" s="305">
        <v>8.8200001046061516E-3</v>
      </c>
      <c r="S6809" s="305"/>
      <c r="BA6809" s="395">
        <v>1</v>
      </c>
      <c r="BB6809" s="396" t="s">
        <v>861</v>
      </c>
      <c r="BC6809" t="str">
        <f t="shared" si="581"/>
        <v>RC9</v>
      </c>
      <c r="BD6809" t="str">
        <f t="shared" si="582"/>
        <v>NAoMe_recurrent_gender</v>
      </c>
      <c r="BE6809" s="397" t="s">
        <v>862</v>
      </c>
      <c r="BF6809" t="str">
        <f t="shared" si="583"/>
        <v>Male</v>
      </c>
      <c r="BG6809">
        <f t="shared" si="584"/>
        <v>2</v>
      </c>
      <c r="BH6809" s="398">
        <f t="shared" si="585"/>
        <v>1.307000033557415E-2</v>
      </c>
      <c r="BO6809" s="33"/>
    </row>
    <row r="6810" spans="1:67">
      <c r="A6810" s="320" t="s">
        <v>338</v>
      </c>
      <c r="B6810" t="s">
        <v>380</v>
      </c>
      <c r="C6810" t="s">
        <v>910</v>
      </c>
      <c r="D6810" t="s">
        <v>314</v>
      </c>
      <c r="E6810" s="320" t="s">
        <v>37</v>
      </c>
      <c r="F6810" s="320" t="s">
        <v>38</v>
      </c>
      <c r="G6810" s="320" t="s">
        <v>431</v>
      </c>
      <c r="H6810" s="320" t="s">
        <v>432</v>
      </c>
      <c r="I6810" s="320" t="s">
        <v>355</v>
      </c>
      <c r="J6810" s="320" t="s">
        <v>289</v>
      </c>
      <c r="K6810" s="321">
        <v>49</v>
      </c>
      <c r="L6810" s="305">
        <v>0.32025998830795288</v>
      </c>
      <c r="M6810" s="305"/>
      <c r="N6810" s="321">
        <v>482</v>
      </c>
      <c r="O6810" s="305">
        <v>0.30641999840736389</v>
      </c>
      <c r="P6810" s="305"/>
      <c r="Q6810" s="321">
        <v>4109</v>
      </c>
      <c r="R6810" s="305">
        <v>0.30186998844146729</v>
      </c>
      <c r="S6810" s="305"/>
      <c r="BA6810" s="395">
        <v>1</v>
      </c>
      <c r="BB6810" s="396" t="s">
        <v>861</v>
      </c>
      <c r="BC6810" t="str">
        <f t="shared" si="581"/>
        <v>RC9</v>
      </c>
      <c r="BD6810" t="str">
        <f t="shared" si="582"/>
        <v>NAoMe_recurrent_mbc_hes_year</v>
      </c>
      <c r="BE6810" s="397" t="s">
        <v>862</v>
      </c>
      <c r="BF6810" t="str">
        <f t="shared" si="583"/>
        <v>2021</v>
      </c>
      <c r="BG6810">
        <f t="shared" si="584"/>
        <v>49</v>
      </c>
      <c r="BH6810" s="398">
        <f t="shared" si="585"/>
        <v>0.32025998830795288</v>
      </c>
      <c r="BO6810" s="33"/>
    </row>
    <row r="6811" spans="1:67">
      <c r="A6811" s="320" t="s">
        <v>338</v>
      </c>
      <c r="B6811" t="s">
        <v>380</v>
      </c>
      <c r="C6811" t="s">
        <v>910</v>
      </c>
      <c r="D6811" t="s">
        <v>314</v>
      </c>
      <c r="E6811" s="320" t="s">
        <v>37</v>
      </c>
      <c r="F6811" s="320" t="s">
        <v>38</v>
      </c>
      <c r="G6811" s="320" t="s">
        <v>431</v>
      </c>
      <c r="H6811" s="320" t="s">
        <v>432</v>
      </c>
      <c r="I6811" s="320" t="s">
        <v>355</v>
      </c>
      <c r="J6811" s="320" t="s">
        <v>816</v>
      </c>
      <c r="K6811" s="321">
        <v>55</v>
      </c>
      <c r="L6811" s="305">
        <v>0.35947999358177191</v>
      </c>
      <c r="M6811" s="305"/>
      <c r="N6811" s="321">
        <v>505</v>
      </c>
      <c r="O6811" s="305">
        <v>0.32104000449180597</v>
      </c>
      <c r="P6811" s="305"/>
      <c r="Q6811" s="321">
        <v>4376</v>
      </c>
      <c r="R6811" s="305">
        <v>0.32148000597953802</v>
      </c>
      <c r="S6811" s="305"/>
      <c r="BA6811" s="395">
        <v>1</v>
      </c>
      <c r="BB6811" s="396" t="s">
        <v>861</v>
      </c>
      <c r="BC6811" t="str">
        <f t="shared" si="581"/>
        <v>RC9</v>
      </c>
      <c r="BD6811" t="str">
        <f t="shared" si="582"/>
        <v>NAoMe_recurrent_mbc_hes_year</v>
      </c>
      <c r="BE6811" s="397" t="s">
        <v>862</v>
      </c>
      <c r="BF6811" t="str">
        <f t="shared" si="583"/>
        <v>2022</v>
      </c>
      <c r="BG6811">
        <f t="shared" si="584"/>
        <v>55</v>
      </c>
      <c r="BH6811" s="398">
        <f t="shared" si="585"/>
        <v>0.35947999358177191</v>
      </c>
      <c r="BO6811" s="33"/>
    </row>
    <row r="6812" spans="1:67">
      <c r="A6812" s="320" t="s">
        <v>338</v>
      </c>
      <c r="B6812" t="s">
        <v>380</v>
      </c>
      <c r="C6812" t="s">
        <v>910</v>
      </c>
      <c r="D6812" t="s">
        <v>314</v>
      </c>
      <c r="E6812" s="320" t="s">
        <v>37</v>
      </c>
      <c r="F6812" s="320" t="s">
        <v>38</v>
      </c>
      <c r="G6812" s="320" t="s">
        <v>431</v>
      </c>
      <c r="H6812" s="320" t="s">
        <v>432</v>
      </c>
      <c r="I6812" s="320" t="s">
        <v>355</v>
      </c>
      <c r="J6812" s="320" t="s">
        <v>946</v>
      </c>
      <c r="K6812" s="321">
        <v>49</v>
      </c>
      <c r="L6812" s="305">
        <v>0.32025998830795288</v>
      </c>
      <c r="M6812" s="305"/>
      <c r="N6812" s="321">
        <v>586</v>
      </c>
      <c r="O6812" s="305">
        <v>0.37253999710083008</v>
      </c>
      <c r="P6812" s="305"/>
      <c r="Q6812" s="321">
        <v>5127</v>
      </c>
      <c r="R6812" s="305">
        <v>0.37665000557899481</v>
      </c>
      <c r="S6812" s="305"/>
      <c r="BA6812" s="395">
        <v>1</v>
      </c>
      <c r="BB6812" s="396" t="s">
        <v>861</v>
      </c>
      <c r="BC6812" t="str">
        <f t="shared" si="581"/>
        <v>RC9</v>
      </c>
      <c r="BD6812" t="str">
        <f t="shared" si="582"/>
        <v>NAoMe_recurrent_mbc_hes_year</v>
      </c>
      <c r="BE6812" s="397" t="s">
        <v>862</v>
      </c>
      <c r="BF6812" t="str">
        <f t="shared" si="583"/>
        <v>2023</v>
      </c>
      <c r="BG6812">
        <f t="shared" si="584"/>
        <v>49</v>
      </c>
      <c r="BH6812" s="398">
        <f t="shared" si="585"/>
        <v>0.32025998830795288</v>
      </c>
      <c r="BO6812" s="33"/>
    </row>
    <row r="6813" spans="1:67">
      <c r="A6813" s="320" t="s">
        <v>338</v>
      </c>
      <c r="B6813" t="s">
        <v>380</v>
      </c>
      <c r="C6813" t="s">
        <v>910</v>
      </c>
      <c r="D6813" t="s">
        <v>314</v>
      </c>
      <c r="E6813" s="320" t="s">
        <v>37</v>
      </c>
      <c r="F6813" s="320" t="s">
        <v>38</v>
      </c>
      <c r="G6813" s="320" t="s">
        <v>431</v>
      </c>
      <c r="H6813" s="320" t="s">
        <v>432</v>
      </c>
      <c r="I6813" s="320" t="s">
        <v>824</v>
      </c>
      <c r="J6813" s="320" t="s">
        <v>12</v>
      </c>
      <c r="K6813" s="321">
        <v>153</v>
      </c>
      <c r="L6813" s="305">
        <v>1</v>
      </c>
      <c r="M6813" s="305"/>
      <c r="N6813" s="321">
        <v>1573</v>
      </c>
      <c r="O6813" s="305">
        <v>1</v>
      </c>
      <c r="P6813" s="305"/>
      <c r="Q6813" s="321">
        <v>13612</v>
      </c>
      <c r="R6813" s="305">
        <v>1</v>
      </c>
      <c r="S6813" s="305"/>
      <c r="BA6813" s="395">
        <v>1</v>
      </c>
      <c r="BB6813" s="396" t="s">
        <v>861</v>
      </c>
      <c r="BC6813" t="str">
        <f t="shared" si="581"/>
        <v>RC9</v>
      </c>
      <c r="BD6813" t="str">
        <f t="shared" si="582"/>
        <v>NAoMe_recurrent_tag_bonemets</v>
      </c>
      <c r="BE6813" s="397" t="s">
        <v>862</v>
      </c>
      <c r="BF6813" t="str">
        <f t="shared" si="583"/>
        <v>No</v>
      </c>
      <c r="BG6813">
        <f t="shared" si="584"/>
        <v>153</v>
      </c>
      <c r="BH6813" s="398">
        <f t="shared" si="585"/>
        <v>1</v>
      </c>
      <c r="BO6813" s="33"/>
    </row>
    <row r="6814" spans="1:67">
      <c r="A6814" s="320" t="s">
        <v>338</v>
      </c>
      <c r="B6814" t="s">
        <v>380</v>
      </c>
      <c r="C6814" t="s">
        <v>910</v>
      </c>
      <c r="D6814" t="s">
        <v>314</v>
      </c>
      <c r="E6814" s="320" t="s">
        <v>37</v>
      </c>
      <c r="F6814" s="320" t="s">
        <v>38</v>
      </c>
      <c r="G6814" s="320" t="s">
        <v>431</v>
      </c>
      <c r="H6814" s="320" t="s">
        <v>432</v>
      </c>
      <c r="I6814" s="320" t="s">
        <v>825</v>
      </c>
      <c r="J6814" s="320" t="s">
        <v>12</v>
      </c>
      <c r="K6814" s="321">
        <v>153</v>
      </c>
      <c r="L6814" s="305">
        <v>1</v>
      </c>
      <c r="M6814" s="305"/>
      <c r="N6814" s="321">
        <v>1573</v>
      </c>
      <c r="O6814" s="305">
        <v>1</v>
      </c>
      <c r="P6814" s="305"/>
      <c r="Q6814" s="321">
        <v>13612</v>
      </c>
      <c r="R6814" s="305">
        <v>1</v>
      </c>
      <c r="S6814" s="305"/>
      <c r="BA6814" s="395">
        <v>1</v>
      </c>
      <c r="BB6814" s="396" t="s">
        <v>861</v>
      </c>
      <c r="BC6814" t="str">
        <f t="shared" si="581"/>
        <v>RC9</v>
      </c>
      <c r="BD6814" t="str">
        <f t="shared" si="582"/>
        <v>NAoMe_recurrent_tag_brainmets</v>
      </c>
      <c r="BE6814" s="397" t="s">
        <v>862</v>
      </c>
      <c r="BF6814" t="str">
        <f t="shared" si="583"/>
        <v>No</v>
      </c>
      <c r="BG6814">
        <f t="shared" si="584"/>
        <v>153</v>
      </c>
      <c r="BH6814" s="398">
        <f t="shared" si="585"/>
        <v>1</v>
      </c>
      <c r="BO6814" s="33"/>
    </row>
    <row r="6815" spans="1:67">
      <c r="A6815" s="320" t="s">
        <v>338</v>
      </c>
      <c r="B6815" t="s">
        <v>380</v>
      </c>
      <c r="C6815" t="s">
        <v>910</v>
      </c>
      <c r="D6815" t="s">
        <v>314</v>
      </c>
      <c r="E6815" s="320" t="s">
        <v>37</v>
      </c>
      <c r="F6815" s="320" t="s">
        <v>38</v>
      </c>
      <c r="G6815" s="320" t="s">
        <v>431</v>
      </c>
      <c r="H6815" s="320" t="s">
        <v>432</v>
      </c>
      <c r="I6815" s="320" t="s">
        <v>826</v>
      </c>
      <c r="J6815" s="320" t="s">
        <v>12</v>
      </c>
      <c r="K6815" s="321">
        <v>153</v>
      </c>
      <c r="L6815" s="305">
        <v>1</v>
      </c>
      <c r="M6815" s="305"/>
      <c r="N6815" s="321">
        <v>1573</v>
      </c>
      <c r="O6815" s="305">
        <v>1</v>
      </c>
      <c r="P6815" s="305"/>
      <c r="Q6815" s="321">
        <v>13612</v>
      </c>
      <c r="R6815" s="305">
        <v>1</v>
      </c>
      <c r="S6815" s="305"/>
      <c r="BA6815" s="395">
        <v>1</v>
      </c>
      <c r="BB6815" s="396" t="s">
        <v>861</v>
      </c>
      <c r="BC6815" t="str">
        <f t="shared" si="581"/>
        <v>RC9</v>
      </c>
      <c r="BD6815" t="str">
        <f t="shared" si="582"/>
        <v>NAoMe_recurrent_tag_livermets</v>
      </c>
      <c r="BE6815" s="397" t="s">
        <v>862</v>
      </c>
      <c r="BF6815" t="str">
        <f t="shared" si="583"/>
        <v>No</v>
      </c>
      <c r="BG6815">
        <f t="shared" si="584"/>
        <v>153</v>
      </c>
      <c r="BH6815" s="398">
        <f t="shared" si="585"/>
        <v>1</v>
      </c>
      <c r="BO6815" s="33"/>
    </row>
    <row r="6816" spans="1:67">
      <c r="A6816" s="320" t="s">
        <v>338</v>
      </c>
      <c r="B6816" t="s">
        <v>380</v>
      </c>
      <c r="C6816" t="s">
        <v>910</v>
      </c>
      <c r="D6816" t="s">
        <v>314</v>
      </c>
      <c r="E6816" s="320" t="s">
        <v>37</v>
      </c>
      <c r="F6816" s="320" t="s">
        <v>38</v>
      </c>
      <c r="G6816" s="320" t="s">
        <v>431</v>
      </c>
      <c r="H6816" s="320" t="s">
        <v>432</v>
      </c>
      <c r="I6816" s="320" t="s">
        <v>827</v>
      </c>
      <c r="J6816" s="320" t="s">
        <v>12</v>
      </c>
      <c r="K6816" s="321">
        <v>153</v>
      </c>
      <c r="L6816" s="305">
        <v>1</v>
      </c>
      <c r="M6816" s="305"/>
      <c r="N6816" s="321">
        <v>1573</v>
      </c>
      <c r="O6816" s="305">
        <v>1</v>
      </c>
      <c r="P6816" s="305"/>
      <c r="Q6816" s="321">
        <v>13612</v>
      </c>
      <c r="R6816" s="305">
        <v>1</v>
      </c>
      <c r="S6816" s="305"/>
      <c r="BA6816" s="395">
        <v>1</v>
      </c>
      <c r="BB6816" s="396" t="s">
        <v>861</v>
      </c>
      <c r="BC6816" t="str">
        <f t="shared" si="581"/>
        <v>RC9</v>
      </c>
      <c r="BD6816" t="str">
        <f t="shared" si="582"/>
        <v>NAoMe_recurrent_tag_lungmets</v>
      </c>
      <c r="BE6816" s="397" t="s">
        <v>862</v>
      </c>
      <c r="BF6816" t="str">
        <f t="shared" si="583"/>
        <v>No</v>
      </c>
      <c r="BG6816">
        <f t="shared" si="584"/>
        <v>153</v>
      </c>
      <c r="BH6816" s="398">
        <f t="shared" si="585"/>
        <v>1</v>
      </c>
      <c r="BO6816" s="33"/>
    </row>
    <row r="6817" spans="1:67">
      <c r="A6817" s="320" t="s">
        <v>338</v>
      </c>
      <c r="B6817" t="s">
        <v>380</v>
      </c>
      <c r="C6817" t="s">
        <v>910</v>
      </c>
      <c r="D6817" t="s">
        <v>314</v>
      </c>
      <c r="E6817" s="320" t="s">
        <v>37</v>
      </c>
      <c r="F6817" s="320" t="s">
        <v>38</v>
      </c>
      <c r="G6817" s="320" t="s">
        <v>431</v>
      </c>
      <c r="H6817" s="320" t="s">
        <v>432</v>
      </c>
      <c r="I6817" s="320" t="s">
        <v>828</v>
      </c>
      <c r="J6817" s="320" t="s">
        <v>12</v>
      </c>
      <c r="K6817" s="321">
        <v>153</v>
      </c>
      <c r="L6817" s="305">
        <v>1</v>
      </c>
      <c r="M6817" s="305"/>
      <c r="N6817" s="321">
        <v>1573</v>
      </c>
      <c r="O6817" s="305">
        <v>1</v>
      </c>
      <c r="P6817" s="305"/>
      <c r="Q6817" s="321">
        <v>13612</v>
      </c>
      <c r="R6817" s="305">
        <v>1</v>
      </c>
      <c r="S6817" s="305"/>
      <c r="BA6817" s="395">
        <v>1</v>
      </c>
      <c r="BB6817" s="396" t="s">
        <v>861</v>
      </c>
      <c r="BC6817" t="str">
        <f t="shared" si="581"/>
        <v>RC9</v>
      </c>
      <c r="BD6817" t="str">
        <f t="shared" si="582"/>
        <v>NAoMe_recurrent_tag_othermets</v>
      </c>
      <c r="BE6817" s="397" t="s">
        <v>862</v>
      </c>
      <c r="BF6817" t="str">
        <f t="shared" si="583"/>
        <v>No</v>
      </c>
      <c r="BG6817">
        <f t="shared" si="584"/>
        <v>153</v>
      </c>
      <c r="BH6817" s="398">
        <f t="shared" si="585"/>
        <v>1</v>
      </c>
      <c r="BO6817" s="33"/>
    </row>
    <row r="6818" spans="1:67">
      <c r="A6818" s="320" t="s">
        <v>338</v>
      </c>
      <c r="B6818" t="s">
        <v>401</v>
      </c>
      <c r="C6818" t="s">
        <v>910</v>
      </c>
      <c r="D6818" t="s">
        <v>314</v>
      </c>
      <c r="E6818" s="320" t="s">
        <v>409</v>
      </c>
      <c r="F6818" s="320" t="s">
        <v>403</v>
      </c>
      <c r="G6818" s="320" t="s">
        <v>426</v>
      </c>
      <c r="H6818" s="320" t="s">
        <v>401</v>
      </c>
      <c r="I6818" s="320" t="s">
        <v>354</v>
      </c>
      <c r="J6818" s="320" t="s">
        <v>277</v>
      </c>
      <c r="K6818" s="321">
        <v>2</v>
      </c>
      <c r="L6818" s="305">
        <v>1.3700000010430809E-2</v>
      </c>
      <c r="M6818" s="305"/>
      <c r="N6818" s="321">
        <v>2</v>
      </c>
      <c r="O6818" s="305">
        <v>3.329999977722764E-3</v>
      </c>
      <c r="P6818" s="305"/>
      <c r="Q6818" s="321">
        <v>2</v>
      </c>
      <c r="R6818" s="305">
        <v>3.329999977722764E-3</v>
      </c>
      <c r="S6818" s="305"/>
      <c r="BA6818" s="395">
        <v>1</v>
      </c>
      <c r="BB6818" s="396" t="s">
        <v>861</v>
      </c>
      <c r="BC6818" t="str">
        <f t="shared" si="581"/>
        <v>7A1</v>
      </c>
      <c r="BD6818" t="str">
        <f t="shared" si="582"/>
        <v>NAoMe_recurrent_age_mbc_hes_decades_80cap</v>
      </c>
      <c r="BE6818" s="397" t="s">
        <v>862</v>
      </c>
      <c r="BF6818" t="str">
        <f t="shared" si="583"/>
        <v>18-29 yrs</v>
      </c>
      <c r="BG6818">
        <f t="shared" si="584"/>
        <v>2</v>
      </c>
      <c r="BH6818" s="398">
        <f t="shared" si="585"/>
        <v>1.3700000010430809E-2</v>
      </c>
      <c r="BO6818" s="33"/>
    </row>
    <row r="6819" spans="1:67">
      <c r="A6819" s="320" t="s">
        <v>338</v>
      </c>
      <c r="B6819" t="s">
        <v>401</v>
      </c>
      <c r="C6819" t="s">
        <v>910</v>
      </c>
      <c r="D6819" t="s">
        <v>314</v>
      </c>
      <c r="E6819" s="320" t="s">
        <v>409</v>
      </c>
      <c r="F6819" s="320" t="s">
        <v>403</v>
      </c>
      <c r="G6819" s="320" t="s">
        <v>426</v>
      </c>
      <c r="H6819" s="320" t="s">
        <v>401</v>
      </c>
      <c r="I6819" s="320" t="s">
        <v>354</v>
      </c>
      <c r="J6819" s="320" t="s">
        <v>278</v>
      </c>
      <c r="K6819" s="321">
        <v>7</v>
      </c>
      <c r="L6819" s="305">
        <v>4.7949999570846558E-2</v>
      </c>
      <c r="M6819" s="305"/>
      <c r="N6819" s="321">
        <v>23</v>
      </c>
      <c r="O6819" s="305">
        <v>3.8329999893903732E-2</v>
      </c>
      <c r="P6819" s="305"/>
      <c r="Q6819" s="321">
        <v>23</v>
      </c>
      <c r="R6819" s="305">
        <v>3.8329999893903732E-2</v>
      </c>
      <c r="S6819" s="305"/>
      <c r="BA6819" s="395">
        <v>1</v>
      </c>
      <c r="BB6819" s="396" t="s">
        <v>861</v>
      </c>
      <c r="BC6819" t="str">
        <f t="shared" si="581"/>
        <v>7A1</v>
      </c>
      <c r="BD6819" t="str">
        <f t="shared" si="582"/>
        <v>NAoMe_recurrent_age_mbc_hes_decades_80cap</v>
      </c>
      <c r="BE6819" s="397" t="s">
        <v>862</v>
      </c>
      <c r="BF6819" t="str">
        <f t="shared" si="583"/>
        <v>30-39 yrs</v>
      </c>
      <c r="BG6819">
        <f t="shared" si="584"/>
        <v>7</v>
      </c>
      <c r="BH6819" s="398">
        <f t="shared" si="585"/>
        <v>4.7949999570846558E-2</v>
      </c>
      <c r="BO6819" s="33"/>
    </row>
    <row r="6820" spans="1:67">
      <c r="A6820" s="320" t="s">
        <v>338</v>
      </c>
      <c r="B6820" t="s">
        <v>401</v>
      </c>
      <c r="C6820" t="s">
        <v>910</v>
      </c>
      <c r="D6820" t="s">
        <v>314</v>
      </c>
      <c r="E6820" s="320" t="s">
        <v>409</v>
      </c>
      <c r="F6820" s="320" t="s">
        <v>403</v>
      </c>
      <c r="G6820" s="320" t="s">
        <v>426</v>
      </c>
      <c r="H6820" s="320" t="s">
        <v>401</v>
      </c>
      <c r="I6820" s="320" t="s">
        <v>354</v>
      </c>
      <c r="J6820" s="320" t="s">
        <v>279</v>
      </c>
      <c r="K6820" s="321">
        <v>13</v>
      </c>
      <c r="L6820" s="305">
        <v>8.9040003716945648E-2</v>
      </c>
      <c r="M6820" s="305"/>
      <c r="N6820" s="321">
        <v>59</v>
      </c>
      <c r="O6820" s="305">
        <v>9.8329998552799225E-2</v>
      </c>
      <c r="P6820" s="305"/>
      <c r="Q6820" s="321">
        <v>59</v>
      </c>
      <c r="R6820" s="305">
        <v>9.8329998552799225E-2</v>
      </c>
      <c r="S6820" s="305"/>
      <c r="BA6820" s="395">
        <v>1</v>
      </c>
      <c r="BB6820" s="396" t="s">
        <v>861</v>
      </c>
      <c r="BC6820" t="str">
        <f t="shared" si="581"/>
        <v>7A1</v>
      </c>
      <c r="BD6820" t="str">
        <f t="shared" si="582"/>
        <v>NAoMe_recurrent_age_mbc_hes_decades_80cap</v>
      </c>
      <c r="BE6820" s="397" t="s">
        <v>862</v>
      </c>
      <c r="BF6820" t="str">
        <f t="shared" si="583"/>
        <v>40-49 yrs</v>
      </c>
      <c r="BG6820">
        <f t="shared" si="584"/>
        <v>13</v>
      </c>
      <c r="BH6820" s="398">
        <f t="shared" si="585"/>
        <v>8.9040003716945648E-2</v>
      </c>
      <c r="BO6820" s="33"/>
    </row>
    <row r="6821" spans="1:67">
      <c r="A6821" s="320" t="s">
        <v>338</v>
      </c>
      <c r="B6821" t="s">
        <v>401</v>
      </c>
      <c r="C6821" t="s">
        <v>910</v>
      </c>
      <c r="D6821" t="s">
        <v>314</v>
      </c>
      <c r="E6821" s="320" t="s">
        <v>409</v>
      </c>
      <c r="F6821" s="320" t="s">
        <v>403</v>
      </c>
      <c r="G6821" s="320" t="s">
        <v>426</v>
      </c>
      <c r="H6821" s="320" t="s">
        <v>401</v>
      </c>
      <c r="I6821" s="320" t="s">
        <v>354</v>
      </c>
      <c r="J6821" s="320" t="s">
        <v>280</v>
      </c>
      <c r="K6821" s="321">
        <v>27</v>
      </c>
      <c r="L6821" s="305">
        <v>0.18492999672889709</v>
      </c>
      <c r="M6821" s="305"/>
      <c r="N6821" s="321">
        <v>119</v>
      </c>
      <c r="O6821" s="305">
        <v>0.19833000004291529</v>
      </c>
      <c r="P6821" s="305"/>
      <c r="Q6821" s="321">
        <v>119</v>
      </c>
      <c r="R6821" s="305">
        <v>0.19833000004291529</v>
      </c>
      <c r="S6821" s="305"/>
      <c r="BA6821" s="395">
        <v>1</v>
      </c>
      <c r="BB6821" s="396" t="s">
        <v>861</v>
      </c>
      <c r="BC6821" t="str">
        <f t="shared" si="581"/>
        <v>7A1</v>
      </c>
      <c r="BD6821" t="str">
        <f t="shared" si="582"/>
        <v>NAoMe_recurrent_age_mbc_hes_decades_80cap</v>
      </c>
      <c r="BE6821" s="397" t="s">
        <v>862</v>
      </c>
      <c r="BF6821" t="str">
        <f t="shared" si="583"/>
        <v>50-59 yrs</v>
      </c>
      <c r="BG6821">
        <f t="shared" si="584"/>
        <v>27</v>
      </c>
      <c r="BH6821" s="398">
        <f t="shared" si="585"/>
        <v>0.18492999672889709</v>
      </c>
      <c r="BO6821" s="33"/>
    </row>
    <row r="6822" spans="1:67">
      <c r="A6822" s="320" t="s">
        <v>338</v>
      </c>
      <c r="B6822" t="s">
        <v>401</v>
      </c>
      <c r="C6822" t="s">
        <v>910</v>
      </c>
      <c r="D6822" t="s">
        <v>314</v>
      </c>
      <c r="E6822" s="320" t="s">
        <v>409</v>
      </c>
      <c r="F6822" s="320" t="s">
        <v>403</v>
      </c>
      <c r="G6822" s="320" t="s">
        <v>426</v>
      </c>
      <c r="H6822" s="320" t="s">
        <v>401</v>
      </c>
      <c r="I6822" s="320" t="s">
        <v>354</v>
      </c>
      <c r="J6822" s="320" t="s">
        <v>281</v>
      </c>
      <c r="K6822" s="321">
        <v>25</v>
      </c>
      <c r="L6822" s="305">
        <v>0.1712300032377243</v>
      </c>
      <c r="M6822" s="305"/>
      <c r="N6822" s="321">
        <v>111</v>
      </c>
      <c r="O6822" s="305">
        <v>0.18500000238418579</v>
      </c>
      <c r="P6822" s="305"/>
      <c r="Q6822" s="321">
        <v>111</v>
      </c>
      <c r="R6822" s="305">
        <v>0.18500000238418579</v>
      </c>
      <c r="S6822" s="305"/>
      <c r="BA6822" s="395">
        <v>1</v>
      </c>
      <c r="BB6822" s="396" t="s">
        <v>861</v>
      </c>
      <c r="BC6822" t="str">
        <f t="shared" si="581"/>
        <v>7A1</v>
      </c>
      <c r="BD6822" t="str">
        <f t="shared" si="582"/>
        <v>NAoMe_recurrent_age_mbc_hes_decades_80cap</v>
      </c>
      <c r="BE6822" s="397" t="s">
        <v>862</v>
      </c>
      <c r="BF6822" t="str">
        <f t="shared" si="583"/>
        <v>60-69 yrs</v>
      </c>
      <c r="BG6822">
        <f t="shared" si="584"/>
        <v>25</v>
      </c>
      <c r="BH6822" s="398">
        <f t="shared" si="585"/>
        <v>0.1712300032377243</v>
      </c>
      <c r="BO6822" s="33"/>
    </row>
    <row r="6823" spans="1:67">
      <c r="A6823" s="320" t="s">
        <v>338</v>
      </c>
      <c r="B6823" t="s">
        <v>401</v>
      </c>
      <c r="C6823" t="s">
        <v>910</v>
      </c>
      <c r="D6823" t="s">
        <v>314</v>
      </c>
      <c r="E6823" s="320" t="s">
        <v>409</v>
      </c>
      <c r="F6823" s="320" t="s">
        <v>403</v>
      </c>
      <c r="G6823" s="320" t="s">
        <v>426</v>
      </c>
      <c r="H6823" s="320" t="s">
        <v>401</v>
      </c>
      <c r="I6823" s="320" t="s">
        <v>354</v>
      </c>
      <c r="J6823" s="320" t="s">
        <v>282</v>
      </c>
      <c r="K6823" s="321">
        <v>38</v>
      </c>
      <c r="L6823" s="305">
        <v>0.26026999950408941</v>
      </c>
      <c r="M6823" s="305"/>
      <c r="N6823" s="321">
        <v>152</v>
      </c>
      <c r="O6823" s="305">
        <v>0.25332999229431152</v>
      </c>
      <c r="P6823" s="305"/>
      <c r="Q6823" s="321">
        <v>152</v>
      </c>
      <c r="R6823" s="305">
        <v>0.25332999229431152</v>
      </c>
      <c r="S6823" s="305"/>
      <c r="BA6823" s="395">
        <v>1</v>
      </c>
      <c r="BB6823" s="396" t="s">
        <v>861</v>
      </c>
      <c r="BC6823" t="str">
        <f t="shared" si="581"/>
        <v>7A1</v>
      </c>
      <c r="BD6823" t="str">
        <f t="shared" si="582"/>
        <v>NAoMe_recurrent_age_mbc_hes_decades_80cap</v>
      </c>
      <c r="BE6823" s="397" t="s">
        <v>862</v>
      </c>
      <c r="BF6823" t="str">
        <f t="shared" si="583"/>
        <v>70-79 yrs</v>
      </c>
      <c r="BG6823">
        <f t="shared" si="584"/>
        <v>38</v>
      </c>
      <c r="BH6823" s="398">
        <f t="shared" si="585"/>
        <v>0.26026999950408941</v>
      </c>
      <c r="BO6823" s="33"/>
    </row>
    <row r="6824" spans="1:67">
      <c r="A6824" s="320" t="s">
        <v>338</v>
      </c>
      <c r="B6824" t="s">
        <v>401</v>
      </c>
      <c r="C6824" t="s">
        <v>910</v>
      </c>
      <c r="D6824" t="s">
        <v>314</v>
      </c>
      <c r="E6824" s="320" t="s">
        <v>409</v>
      </c>
      <c r="F6824" s="320" t="s">
        <v>403</v>
      </c>
      <c r="G6824" s="320" t="s">
        <v>426</v>
      </c>
      <c r="H6824" s="320" t="s">
        <v>401</v>
      </c>
      <c r="I6824" s="320" t="s">
        <v>354</v>
      </c>
      <c r="J6824" s="320" t="s">
        <v>283</v>
      </c>
      <c r="K6824" s="321">
        <v>34</v>
      </c>
      <c r="L6824" s="305">
        <v>0.23287999629974371</v>
      </c>
      <c r="M6824" s="305"/>
      <c r="N6824" s="321">
        <v>134</v>
      </c>
      <c r="O6824" s="305">
        <v>0.22333000600337979</v>
      </c>
      <c r="P6824" s="305"/>
      <c r="Q6824" s="321">
        <v>134</v>
      </c>
      <c r="R6824" s="305">
        <v>0.22333000600337979</v>
      </c>
      <c r="S6824" s="305"/>
      <c r="BA6824" s="395">
        <v>1</v>
      </c>
      <c r="BB6824" s="396" t="s">
        <v>861</v>
      </c>
      <c r="BC6824" t="str">
        <f t="shared" si="581"/>
        <v>7A1</v>
      </c>
      <c r="BD6824" t="str">
        <f t="shared" si="582"/>
        <v>NAoMe_recurrent_age_mbc_hes_decades_80cap</v>
      </c>
      <c r="BE6824" s="397" t="s">
        <v>862</v>
      </c>
      <c r="BF6824" t="str">
        <f t="shared" si="583"/>
        <v>80+ yrs</v>
      </c>
      <c r="BG6824">
        <f t="shared" si="584"/>
        <v>34</v>
      </c>
      <c r="BH6824" s="398">
        <f t="shared" si="585"/>
        <v>0.23287999629974371</v>
      </c>
      <c r="BO6824" s="33"/>
    </row>
    <row r="6825" spans="1:67">
      <c r="A6825" s="320" t="s">
        <v>338</v>
      </c>
      <c r="B6825" t="s">
        <v>401</v>
      </c>
      <c r="C6825" t="s">
        <v>910</v>
      </c>
      <c r="D6825" t="s">
        <v>314</v>
      </c>
      <c r="E6825" s="320" t="s">
        <v>409</v>
      </c>
      <c r="F6825" s="320" t="s">
        <v>403</v>
      </c>
      <c r="G6825" s="320" t="s">
        <v>426</v>
      </c>
      <c r="H6825" s="320" t="s">
        <v>401</v>
      </c>
      <c r="I6825" s="320" t="s">
        <v>656</v>
      </c>
      <c r="J6825" s="320" t="s">
        <v>286</v>
      </c>
      <c r="K6825" s="321">
        <v>0</v>
      </c>
      <c r="L6825" s="305">
        <v>0</v>
      </c>
      <c r="M6825" s="305"/>
      <c r="N6825" s="321">
        <v>0</v>
      </c>
      <c r="O6825" s="305">
        <v>0</v>
      </c>
      <c r="P6825" s="305"/>
      <c r="Q6825" s="321">
        <v>0</v>
      </c>
      <c r="R6825" s="305">
        <v>0</v>
      </c>
      <c r="S6825" s="305"/>
      <c r="BA6825" s="395">
        <v>1</v>
      </c>
      <c r="BB6825" s="396" t="s">
        <v>861</v>
      </c>
      <c r="BC6825" t="str">
        <f t="shared" si="581"/>
        <v>7A1</v>
      </c>
      <c r="BD6825" t="str">
        <f t="shared" si="582"/>
        <v>NAoMe_recurrent_ethnicity_grp</v>
      </c>
      <c r="BE6825" s="397" t="s">
        <v>862</v>
      </c>
      <c r="BF6825" t="str">
        <f t="shared" si="583"/>
        <v>Asian or Asian British</v>
      </c>
      <c r="BG6825">
        <f t="shared" si="584"/>
        <v>0</v>
      </c>
      <c r="BH6825" s="398">
        <f t="shared" si="585"/>
        <v>0</v>
      </c>
      <c r="BO6825" s="33"/>
    </row>
    <row r="6826" spans="1:67">
      <c r="A6826" s="320" t="s">
        <v>338</v>
      </c>
      <c r="B6826" t="s">
        <v>401</v>
      </c>
      <c r="C6826" t="s">
        <v>910</v>
      </c>
      <c r="D6826" t="s">
        <v>314</v>
      </c>
      <c r="E6826" s="320" t="s">
        <v>409</v>
      </c>
      <c r="F6826" s="320" t="s">
        <v>403</v>
      </c>
      <c r="G6826" s="320" t="s">
        <v>426</v>
      </c>
      <c r="H6826" s="320" t="s">
        <v>401</v>
      </c>
      <c r="I6826" s="320" t="s">
        <v>656</v>
      </c>
      <c r="J6826" s="320" t="s">
        <v>287</v>
      </c>
      <c r="K6826" s="321">
        <v>0</v>
      </c>
      <c r="L6826" s="305">
        <v>0</v>
      </c>
      <c r="M6826" s="305"/>
      <c r="N6826" s="321">
        <v>0</v>
      </c>
      <c r="O6826" s="305">
        <v>0</v>
      </c>
      <c r="P6826" s="305"/>
      <c r="Q6826" s="321">
        <v>0</v>
      </c>
      <c r="R6826" s="305">
        <v>0</v>
      </c>
      <c r="S6826" s="305"/>
      <c r="BA6826" s="395">
        <v>1</v>
      </c>
      <c r="BB6826" s="396" t="s">
        <v>861</v>
      </c>
      <c r="BC6826" t="str">
        <f t="shared" si="581"/>
        <v>7A1</v>
      </c>
      <c r="BD6826" t="str">
        <f t="shared" si="582"/>
        <v>NAoMe_recurrent_ethnicity_grp</v>
      </c>
      <c r="BE6826" s="397" t="s">
        <v>862</v>
      </c>
      <c r="BF6826" t="str">
        <f t="shared" si="583"/>
        <v>Black or Black British</v>
      </c>
      <c r="BG6826">
        <f t="shared" si="584"/>
        <v>0</v>
      </c>
      <c r="BH6826" s="398">
        <f t="shared" si="585"/>
        <v>0</v>
      </c>
      <c r="BO6826" s="33"/>
    </row>
    <row r="6827" spans="1:67">
      <c r="A6827" s="320" t="s">
        <v>338</v>
      </c>
      <c r="B6827" t="s">
        <v>401</v>
      </c>
      <c r="C6827" t="s">
        <v>910</v>
      </c>
      <c r="D6827" t="s">
        <v>314</v>
      </c>
      <c r="E6827" s="320" t="s">
        <v>409</v>
      </c>
      <c r="F6827" s="320" t="s">
        <v>403</v>
      </c>
      <c r="G6827" s="320" t="s">
        <v>426</v>
      </c>
      <c r="H6827" s="320" t="s">
        <v>401</v>
      </c>
      <c r="I6827" s="320" t="s">
        <v>656</v>
      </c>
      <c r="J6827" s="320" t="s">
        <v>259</v>
      </c>
      <c r="K6827" s="321">
        <v>0</v>
      </c>
      <c r="L6827" s="305">
        <v>0</v>
      </c>
      <c r="M6827" s="305"/>
      <c r="N6827" s="321">
        <v>0</v>
      </c>
      <c r="O6827" s="305">
        <v>0</v>
      </c>
      <c r="P6827" s="305"/>
      <c r="Q6827" s="321">
        <v>0</v>
      </c>
      <c r="R6827" s="305">
        <v>0</v>
      </c>
      <c r="S6827" s="305"/>
      <c r="BA6827" s="395">
        <v>1</v>
      </c>
      <c r="BB6827" s="396" t="s">
        <v>861</v>
      </c>
      <c r="BC6827" t="str">
        <f t="shared" si="581"/>
        <v>7A1</v>
      </c>
      <c r="BD6827" t="str">
        <f t="shared" si="582"/>
        <v>NAoMe_recurrent_ethnicity_grp</v>
      </c>
      <c r="BE6827" s="397" t="s">
        <v>862</v>
      </c>
      <c r="BF6827" t="str">
        <f t="shared" si="583"/>
        <v>Mixed</v>
      </c>
      <c r="BG6827">
        <f t="shared" si="584"/>
        <v>0</v>
      </c>
      <c r="BH6827" s="398">
        <f t="shared" si="585"/>
        <v>0</v>
      </c>
      <c r="BO6827" s="33"/>
    </row>
    <row r="6828" spans="1:67">
      <c r="A6828" s="320" t="s">
        <v>338</v>
      </c>
      <c r="B6828" t="s">
        <v>401</v>
      </c>
      <c r="C6828" t="s">
        <v>910</v>
      </c>
      <c r="D6828" t="s">
        <v>314</v>
      </c>
      <c r="E6828" s="320" t="s">
        <v>409</v>
      </c>
      <c r="F6828" s="320" t="s">
        <v>403</v>
      </c>
      <c r="G6828" s="320" t="s">
        <v>426</v>
      </c>
      <c r="H6828" s="320" t="s">
        <v>401</v>
      </c>
      <c r="I6828" s="320" t="s">
        <v>656</v>
      </c>
      <c r="J6828" s="320" t="s">
        <v>288</v>
      </c>
      <c r="K6828" s="321">
        <v>0</v>
      </c>
      <c r="L6828" s="305">
        <v>0</v>
      </c>
      <c r="M6828" s="305"/>
      <c r="N6828" s="321">
        <v>0</v>
      </c>
      <c r="O6828" s="305">
        <v>0</v>
      </c>
      <c r="P6828" s="305"/>
      <c r="Q6828" s="321">
        <v>0</v>
      </c>
      <c r="R6828" s="305">
        <v>0</v>
      </c>
      <c r="S6828" s="305"/>
      <c r="BA6828" s="395">
        <v>1</v>
      </c>
      <c r="BB6828" s="396" t="s">
        <v>861</v>
      </c>
      <c r="BC6828" t="str">
        <f t="shared" si="581"/>
        <v>7A1</v>
      </c>
      <c r="BD6828" t="str">
        <f t="shared" si="582"/>
        <v>NAoMe_recurrent_ethnicity_grp</v>
      </c>
      <c r="BE6828" s="397" t="s">
        <v>862</v>
      </c>
      <c r="BF6828" t="str">
        <f t="shared" si="583"/>
        <v>Other Ethnic Group</v>
      </c>
      <c r="BG6828">
        <f t="shared" si="584"/>
        <v>0</v>
      </c>
      <c r="BH6828" s="398">
        <f t="shared" si="585"/>
        <v>0</v>
      </c>
      <c r="BO6828" s="33"/>
    </row>
    <row r="6829" spans="1:67">
      <c r="A6829" s="320" t="s">
        <v>338</v>
      </c>
      <c r="B6829" t="s">
        <v>401</v>
      </c>
      <c r="C6829" t="s">
        <v>910</v>
      </c>
      <c r="D6829" t="s">
        <v>314</v>
      </c>
      <c r="E6829" s="320" t="s">
        <v>409</v>
      </c>
      <c r="F6829" s="320" t="s">
        <v>403</v>
      </c>
      <c r="G6829" s="320" t="s">
        <v>426</v>
      </c>
      <c r="H6829" s="320" t="s">
        <v>401</v>
      </c>
      <c r="I6829" s="320" t="s">
        <v>656</v>
      </c>
      <c r="J6829" s="320" t="s">
        <v>260</v>
      </c>
      <c r="K6829" s="321">
        <v>146</v>
      </c>
      <c r="L6829" s="305">
        <v>1</v>
      </c>
      <c r="M6829" s="305"/>
      <c r="N6829" s="321">
        <v>600</v>
      </c>
      <c r="O6829" s="305">
        <v>1</v>
      </c>
      <c r="P6829" s="305"/>
      <c r="Q6829" s="321">
        <v>600</v>
      </c>
      <c r="R6829" s="305">
        <v>1</v>
      </c>
      <c r="S6829" s="305"/>
      <c r="BA6829" s="395">
        <v>1</v>
      </c>
      <c r="BB6829" s="396" t="s">
        <v>861</v>
      </c>
      <c r="BC6829" t="str">
        <f t="shared" si="581"/>
        <v>7A1</v>
      </c>
      <c r="BD6829" t="str">
        <f t="shared" si="582"/>
        <v>NAoMe_recurrent_ethnicity_grp</v>
      </c>
      <c r="BE6829" s="397" t="s">
        <v>862</v>
      </c>
      <c r="BF6829" t="str">
        <f t="shared" si="583"/>
        <v>Unknown</v>
      </c>
      <c r="BG6829">
        <f t="shared" si="584"/>
        <v>146</v>
      </c>
      <c r="BH6829" s="398">
        <f t="shared" si="585"/>
        <v>1</v>
      </c>
      <c r="BO6829" s="33"/>
    </row>
    <row r="6830" spans="1:67">
      <c r="A6830" s="320" t="s">
        <v>338</v>
      </c>
      <c r="B6830" t="s">
        <v>401</v>
      </c>
      <c r="C6830" t="s">
        <v>910</v>
      </c>
      <c r="D6830" t="s">
        <v>314</v>
      </c>
      <c r="E6830" s="320" t="s">
        <v>409</v>
      </c>
      <c r="F6830" s="320" t="s">
        <v>403</v>
      </c>
      <c r="G6830" s="320" t="s">
        <v>426</v>
      </c>
      <c r="H6830" s="320" t="s">
        <v>401</v>
      </c>
      <c r="I6830" s="320" t="s">
        <v>656</v>
      </c>
      <c r="J6830" s="320" t="s">
        <v>258</v>
      </c>
      <c r="K6830" s="321">
        <v>0</v>
      </c>
      <c r="L6830" s="305">
        <v>0</v>
      </c>
      <c r="M6830" s="305"/>
      <c r="N6830" s="321">
        <v>0</v>
      </c>
      <c r="O6830" s="305">
        <v>0</v>
      </c>
      <c r="P6830" s="305"/>
      <c r="Q6830" s="321">
        <v>0</v>
      </c>
      <c r="R6830" s="305">
        <v>0</v>
      </c>
      <c r="S6830" s="305"/>
      <c r="BA6830" s="395">
        <v>1</v>
      </c>
      <c r="BB6830" s="396" t="s">
        <v>861</v>
      </c>
      <c r="BC6830" t="str">
        <f t="shared" si="581"/>
        <v>7A1</v>
      </c>
      <c r="BD6830" t="str">
        <f t="shared" si="582"/>
        <v>NAoMe_recurrent_ethnicity_grp</v>
      </c>
      <c r="BE6830" s="397" t="s">
        <v>862</v>
      </c>
      <c r="BF6830" t="str">
        <f t="shared" si="583"/>
        <v>White</v>
      </c>
      <c r="BG6830">
        <f t="shared" si="584"/>
        <v>0</v>
      </c>
      <c r="BH6830" s="398">
        <f t="shared" si="585"/>
        <v>0</v>
      </c>
      <c r="BO6830" s="33"/>
    </row>
    <row r="6831" spans="1:67">
      <c r="A6831" s="320" t="s">
        <v>338</v>
      </c>
      <c r="B6831" t="s">
        <v>401</v>
      </c>
      <c r="C6831" t="s">
        <v>910</v>
      </c>
      <c r="D6831" t="s">
        <v>314</v>
      </c>
      <c r="E6831" s="320" t="s">
        <v>409</v>
      </c>
      <c r="F6831" s="320" t="s">
        <v>403</v>
      </c>
      <c r="G6831" s="320" t="s">
        <v>426</v>
      </c>
      <c r="H6831" s="320" t="s">
        <v>401</v>
      </c>
      <c r="I6831" s="320" t="s">
        <v>291</v>
      </c>
      <c r="J6831" s="320" t="s">
        <v>313</v>
      </c>
      <c r="K6831" s="321">
        <v>144</v>
      </c>
      <c r="L6831" s="305">
        <v>0.98629999160766602</v>
      </c>
      <c r="M6831" s="305"/>
      <c r="N6831" s="321">
        <v>593</v>
      </c>
      <c r="O6831" s="305">
        <v>0.98833000659942627</v>
      </c>
      <c r="P6831" s="305"/>
      <c r="Q6831" s="321">
        <v>593</v>
      </c>
      <c r="R6831" s="305">
        <v>0.98833000659942627</v>
      </c>
      <c r="S6831" s="305"/>
      <c r="BA6831" s="395">
        <v>1</v>
      </c>
      <c r="BB6831" s="396" t="s">
        <v>861</v>
      </c>
      <c r="BC6831" t="str">
        <f t="shared" si="581"/>
        <v>7A1</v>
      </c>
      <c r="BD6831" t="str">
        <f t="shared" si="582"/>
        <v>NAoMe_recurrent_gender</v>
      </c>
      <c r="BE6831" s="397" t="s">
        <v>862</v>
      </c>
      <c r="BF6831" t="str">
        <f t="shared" si="583"/>
        <v>Female</v>
      </c>
      <c r="BG6831">
        <f t="shared" si="584"/>
        <v>144</v>
      </c>
      <c r="BH6831" s="398">
        <f t="shared" si="585"/>
        <v>0.98629999160766602</v>
      </c>
      <c r="BO6831" s="33"/>
    </row>
    <row r="6832" spans="1:67">
      <c r="A6832" s="320" t="s">
        <v>338</v>
      </c>
      <c r="B6832" t="s">
        <v>401</v>
      </c>
      <c r="C6832" t="s">
        <v>910</v>
      </c>
      <c r="D6832" t="s">
        <v>314</v>
      </c>
      <c r="E6832" s="320" t="s">
        <v>409</v>
      </c>
      <c r="F6832" s="320" t="s">
        <v>403</v>
      </c>
      <c r="G6832" s="320" t="s">
        <v>426</v>
      </c>
      <c r="H6832" s="320" t="s">
        <v>401</v>
      </c>
      <c r="I6832" s="320" t="s">
        <v>291</v>
      </c>
      <c r="J6832" s="320" t="s">
        <v>293</v>
      </c>
      <c r="K6832" s="321">
        <v>2</v>
      </c>
      <c r="L6832" s="305">
        <v>1.3700000010430809E-2</v>
      </c>
      <c r="M6832" s="305"/>
      <c r="N6832" s="321">
        <v>7</v>
      </c>
      <c r="O6832" s="305">
        <v>1.1669999919831749E-2</v>
      </c>
      <c r="P6832" s="305"/>
      <c r="Q6832" s="321">
        <v>7</v>
      </c>
      <c r="R6832" s="305">
        <v>1.1669999919831749E-2</v>
      </c>
      <c r="S6832" s="305"/>
      <c r="BA6832" s="395">
        <v>1</v>
      </c>
      <c r="BB6832" s="396" t="s">
        <v>861</v>
      </c>
      <c r="BC6832" t="str">
        <f t="shared" si="581"/>
        <v>7A1</v>
      </c>
      <c r="BD6832" t="str">
        <f t="shared" si="582"/>
        <v>NAoMe_recurrent_gender</v>
      </c>
      <c r="BE6832" s="397" t="s">
        <v>862</v>
      </c>
      <c r="BF6832" t="str">
        <f t="shared" si="583"/>
        <v>Male</v>
      </c>
      <c r="BG6832">
        <f t="shared" si="584"/>
        <v>2</v>
      </c>
      <c r="BH6832" s="398">
        <f t="shared" si="585"/>
        <v>1.3700000010430809E-2</v>
      </c>
      <c r="BO6832" s="33"/>
    </row>
    <row r="6833" spans="1:67">
      <c r="A6833" s="320" t="s">
        <v>338</v>
      </c>
      <c r="B6833" t="s">
        <v>401</v>
      </c>
      <c r="C6833" t="s">
        <v>910</v>
      </c>
      <c r="D6833" t="s">
        <v>314</v>
      </c>
      <c r="E6833" s="320" t="s">
        <v>409</v>
      </c>
      <c r="F6833" s="320" t="s">
        <v>403</v>
      </c>
      <c r="G6833" s="320" t="s">
        <v>426</v>
      </c>
      <c r="H6833" s="320" t="s">
        <v>401</v>
      </c>
      <c r="I6833" s="320" t="s">
        <v>355</v>
      </c>
      <c r="J6833" s="320" t="s">
        <v>289</v>
      </c>
      <c r="K6833" s="321">
        <v>57</v>
      </c>
      <c r="L6833" s="305">
        <v>0.39041000604629522</v>
      </c>
      <c r="M6833" s="305"/>
      <c r="N6833" s="321">
        <v>234</v>
      </c>
      <c r="O6833" s="305">
        <v>0.38999998569488531</v>
      </c>
      <c r="P6833" s="305"/>
      <c r="Q6833" s="321">
        <v>234</v>
      </c>
      <c r="R6833" s="305">
        <v>0.38999998569488531</v>
      </c>
      <c r="S6833" s="305"/>
      <c r="BA6833" s="395">
        <v>1</v>
      </c>
      <c r="BB6833" s="396" t="s">
        <v>861</v>
      </c>
      <c r="BC6833" t="str">
        <f t="shared" si="581"/>
        <v>7A1</v>
      </c>
      <c r="BD6833" t="str">
        <f t="shared" si="582"/>
        <v>NAoMe_recurrent_mbc_hes_year</v>
      </c>
      <c r="BE6833" s="397" t="s">
        <v>862</v>
      </c>
      <c r="BF6833" t="str">
        <f t="shared" si="583"/>
        <v>2021</v>
      </c>
      <c r="BG6833">
        <f t="shared" si="584"/>
        <v>57</v>
      </c>
      <c r="BH6833" s="398">
        <f t="shared" si="585"/>
        <v>0.39041000604629522</v>
      </c>
      <c r="BO6833" s="33"/>
    </row>
    <row r="6834" spans="1:67">
      <c r="A6834" s="320" t="s">
        <v>338</v>
      </c>
      <c r="B6834" t="s">
        <v>401</v>
      </c>
      <c r="C6834" t="s">
        <v>910</v>
      </c>
      <c r="D6834" t="s">
        <v>314</v>
      </c>
      <c r="E6834" s="320" t="s">
        <v>409</v>
      </c>
      <c r="F6834" s="320" t="s">
        <v>403</v>
      </c>
      <c r="G6834" s="320" t="s">
        <v>426</v>
      </c>
      <c r="H6834" s="320" t="s">
        <v>401</v>
      </c>
      <c r="I6834" s="320" t="s">
        <v>355</v>
      </c>
      <c r="J6834" s="320" t="s">
        <v>816</v>
      </c>
      <c r="K6834" s="321">
        <v>59</v>
      </c>
      <c r="L6834" s="305">
        <v>0.40411001443862921</v>
      </c>
      <c r="M6834" s="305"/>
      <c r="N6834" s="321">
        <v>247</v>
      </c>
      <c r="O6834" s="305">
        <v>0.41166999936103821</v>
      </c>
      <c r="P6834" s="305"/>
      <c r="Q6834" s="321">
        <v>247</v>
      </c>
      <c r="R6834" s="305">
        <v>0.41166999936103821</v>
      </c>
      <c r="S6834" s="305"/>
      <c r="BA6834" s="395">
        <v>1</v>
      </c>
      <c r="BB6834" s="396" t="s">
        <v>861</v>
      </c>
      <c r="BC6834" t="str">
        <f t="shared" si="581"/>
        <v>7A1</v>
      </c>
      <c r="BD6834" t="str">
        <f t="shared" si="582"/>
        <v>NAoMe_recurrent_mbc_hes_year</v>
      </c>
      <c r="BE6834" s="397" t="s">
        <v>862</v>
      </c>
      <c r="BF6834" t="str">
        <f t="shared" si="583"/>
        <v>2022</v>
      </c>
      <c r="BG6834">
        <f t="shared" si="584"/>
        <v>59</v>
      </c>
      <c r="BH6834" s="398">
        <f t="shared" si="585"/>
        <v>0.40411001443862921</v>
      </c>
      <c r="BO6834" s="33"/>
    </row>
    <row r="6835" spans="1:67">
      <c r="A6835" s="320" t="s">
        <v>338</v>
      </c>
      <c r="B6835" t="s">
        <v>401</v>
      </c>
      <c r="C6835" t="s">
        <v>910</v>
      </c>
      <c r="D6835" t="s">
        <v>314</v>
      </c>
      <c r="E6835" s="320" t="s">
        <v>409</v>
      </c>
      <c r="F6835" s="320" t="s">
        <v>403</v>
      </c>
      <c r="G6835" s="320" t="s">
        <v>426</v>
      </c>
      <c r="H6835" s="320" t="s">
        <v>401</v>
      </c>
      <c r="I6835" s="320" t="s">
        <v>355</v>
      </c>
      <c r="J6835" s="320" t="s">
        <v>946</v>
      </c>
      <c r="K6835" s="321">
        <v>30</v>
      </c>
      <c r="L6835" s="305">
        <v>0.20547999441623691</v>
      </c>
      <c r="M6835" s="305"/>
      <c r="N6835" s="321">
        <v>119</v>
      </c>
      <c r="O6835" s="305">
        <v>0.19833000004291529</v>
      </c>
      <c r="P6835" s="305"/>
      <c r="Q6835" s="321">
        <v>119</v>
      </c>
      <c r="R6835" s="305">
        <v>0.19833000004291529</v>
      </c>
      <c r="S6835" s="305"/>
      <c r="BA6835" s="395">
        <v>1</v>
      </c>
      <c r="BB6835" s="396" t="s">
        <v>861</v>
      </c>
      <c r="BC6835" t="str">
        <f t="shared" si="581"/>
        <v>7A1</v>
      </c>
      <c r="BD6835" t="str">
        <f t="shared" si="582"/>
        <v>NAoMe_recurrent_mbc_hes_year</v>
      </c>
      <c r="BE6835" s="397" t="s">
        <v>862</v>
      </c>
      <c r="BF6835" t="str">
        <f t="shared" si="583"/>
        <v>2023</v>
      </c>
      <c r="BG6835">
        <f t="shared" si="584"/>
        <v>30</v>
      </c>
      <c r="BH6835" s="398">
        <f t="shared" si="585"/>
        <v>0.20547999441623691</v>
      </c>
      <c r="BO6835" s="33"/>
    </row>
    <row r="6836" spans="1:67">
      <c r="A6836" s="320" t="s">
        <v>338</v>
      </c>
      <c r="B6836" t="s">
        <v>401</v>
      </c>
      <c r="C6836" t="s">
        <v>910</v>
      </c>
      <c r="D6836" t="s">
        <v>314</v>
      </c>
      <c r="E6836" s="320" t="s">
        <v>409</v>
      </c>
      <c r="F6836" s="320" t="s">
        <v>403</v>
      </c>
      <c r="G6836" s="320" t="s">
        <v>426</v>
      </c>
      <c r="H6836" s="320" t="s">
        <v>401</v>
      </c>
      <c r="I6836" s="320" t="s">
        <v>824</v>
      </c>
      <c r="J6836" s="320" t="s">
        <v>12</v>
      </c>
      <c r="K6836" s="321">
        <v>146</v>
      </c>
      <c r="L6836" s="305">
        <v>1</v>
      </c>
      <c r="M6836" s="305"/>
      <c r="N6836" s="321">
        <v>600</v>
      </c>
      <c r="O6836" s="305">
        <v>1</v>
      </c>
      <c r="P6836" s="305"/>
      <c r="Q6836" s="321">
        <v>600</v>
      </c>
      <c r="R6836" s="305">
        <v>1</v>
      </c>
      <c r="S6836" s="305"/>
      <c r="BA6836" s="395">
        <v>1</v>
      </c>
      <c r="BB6836" s="396" t="s">
        <v>861</v>
      </c>
      <c r="BC6836" t="str">
        <f t="shared" si="581"/>
        <v>7A1</v>
      </c>
      <c r="BD6836" t="str">
        <f t="shared" si="582"/>
        <v>NAoMe_recurrent_tag_bonemets</v>
      </c>
      <c r="BE6836" s="397" t="s">
        <v>862</v>
      </c>
      <c r="BF6836" t="str">
        <f t="shared" si="583"/>
        <v>No</v>
      </c>
      <c r="BG6836">
        <f t="shared" si="584"/>
        <v>146</v>
      </c>
      <c r="BH6836" s="398">
        <f t="shared" si="585"/>
        <v>1</v>
      </c>
      <c r="BO6836" s="33"/>
    </row>
    <row r="6837" spans="1:67">
      <c r="A6837" s="320" t="s">
        <v>338</v>
      </c>
      <c r="B6837" t="s">
        <v>401</v>
      </c>
      <c r="C6837" t="s">
        <v>910</v>
      </c>
      <c r="D6837" t="s">
        <v>314</v>
      </c>
      <c r="E6837" s="320" t="s">
        <v>409</v>
      </c>
      <c r="F6837" s="320" t="s">
        <v>403</v>
      </c>
      <c r="G6837" s="320" t="s">
        <v>426</v>
      </c>
      <c r="H6837" s="320" t="s">
        <v>401</v>
      </c>
      <c r="I6837" s="320" t="s">
        <v>825</v>
      </c>
      <c r="J6837" s="320" t="s">
        <v>12</v>
      </c>
      <c r="K6837" s="321">
        <v>146</v>
      </c>
      <c r="L6837" s="305">
        <v>1</v>
      </c>
      <c r="M6837" s="305"/>
      <c r="N6837" s="321">
        <v>600</v>
      </c>
      <c r="O6837" s="305">
        <v>1</v>
      </c>
      <c r="P6837" s="305"/>
      <c r="Q6837" s="321">
        <v>600</v>
      </c>
      <c r="R6837" s="305">
        <v>1</v>
      </c>
      <c r="S6837" s="305"/>
      <c r="BA6837" s="395">
        <v>1</v>
      </c>
      <c r="BB6837" s="396" t="s">
        <v>861</v>
      </c>
      <c r="BC6837" t="str">
        <f t="shared" si="581"/>
        <v>7A1</v>
      </c>
      <c r="BD6837" t="str">
        <f t="shared" si="582"/>
        <v>NAoMe_recurrent_tag_brainmets</v>
      </c>
      <c r="BE6837" s="397" t="s">
        <v>862</v>
      </c>
      <c r="BF6837" t="str">
        <f t="shared" si="583"/>
        <v>No</v>
      </c>
      <c r="BG6837">
        <f t="shared" si="584"/>
        <v>146</v>
      </c>
      <c r="BH6837" s="398">
        <f t="shared" si="585"/>
        <v>1</v>
      </c>
      <c r="BO6837" s="33"/>
    </row>
    <row r="6838" spans="1:67">
      <c r="A6838" s="320" t="s">
        <v>338</v>
      </c>
      <c r="B6838" t="s">
        <v>401</v>
      </c>
      <c r="C6838" t="s">
        <v>910</v>
      </c>
      <c r="D6838" t="s">
        <v>314</v>
      </c>
      <c r="E6838" s="320" t="s">
        <v>409</v>
      </c>
      <c r="F6838" s="320" t="s">
        <v>403</v>
      </c>
      <c r="G6838" s="320" t="s">
        <v>426</v>
      </c>
      <c r="H6838" s="320" t="s">
        <v>401</v>
      </c>
      <c r="I6838" s="320" t="s">
        <v>826</v>
      </c>
      <c r="J6838" s="320" t="s">
        <v>12</v>
      </c>
      <c r="K6838" s="321">
        <v>146</v>
      </c>
      <c r="L6838" s="305">
        <v>1</v>
      </c>
      <c r="M6838" s="305"/>
      <c r="N6838" s="321">
        <v>600</v>
      </c>
      <c r="O6838" s="305">
        <v>1</v>
      </c>
      <c r="P6838" s="305"/>
      <c r="Q6838" s="321">
        <v>600</v>
      </c>
      <c r="R6838" s="305">
        <v>1</v>
      </c>
      <c r="S6838" s="305"/>
      <c r="BA6838" s="395">
        <v>1</v>
      </c>
      <c r="BB6838" s="396" t="s">
        <v>861</v>
      </c>
      <c r="BC6838" t="str">
        <f t="shared" si="581"/>
        <v>7A1</v>
      </c>
      <c r="BD6838" t="str">
        <f t="shared" si="582"/>
        <v>NAoMe_recurrent_tag_livermets</v>
      </c>
      <c r="BE6838" s="397" t="s">
        <v>862</v>
      </c>
      <c r="BF6838" t="str">
        <f t="shared" si="583"/>
        <v>No</v>
      </c>
      <c r="BG6838">
        <f t="shared" si="584"/>
        <v>146</v>
      </c>
      <c r="BH6838" s="398">
        <f t="shared" si="585"/>
        <v>1</v>
      </c>
      <c r="BO6838" s="33"/>
    </row>
    <row r="6839" spans="1:67">
      <c r="A6839" s="320" t="s">
        <v>338</v>
      </c>
      <c r="B6839" t="s">
        <v>401</v>
      </c>
      <c r="C6839" t="s">
        <v>910</v>
      </c>
      <c r="D6839" t="s">
        <v>314</v>
      </c>
      <c r="E6839" s="320" t="s">
        <v>409</v>
      </c>
      <c r="F6839" s="320" t="s">
        <v>403</v>
      </c>
      <c r="G6839" s="320" t="s">
        <v>426</v>
      </c>
      <c r="H6839" s="320" t="s">
        <v>401</v>
      </c>
      <c r="I6839" s="320" t="s">
        <v>827</v>
      </c>
      <c r="J6839" s="320" t="s">
        <v>12</v>
      </c>
      <c r="K6839" s="321">
        <v>146</v>
      </c>
      <c r="L6839" s="305">
        <v>1</v>
      </c>
      <c r="M6839" s="305"/>
      <c r="N6839" s="321">
        <v>600</v>
      </c>
      <c r="O6839" s="305">
        <v>1</v>
      </c>
      <c r="P6839" s="305"/>
      <c r="Q6839" s="321">
        <v>600</v>
      </c>
      <c r="R6839" s="305">
        <v>1</v>
      </c>
      <c r="S6839" s="305"/>
      <c r="BA6839" s="395">
        <v>1</v>
      </c>
      <c r="BB6839" s="396" t="s">
        <v>861</v>
      </c>
      <c r="BC6839" t="str">
        <f t="shared" si="581"/>
        <v>7A1</v>
      </c>
      <c r="BD6839" t="str">
        <f t="shared" si="582"/>
        <v>NAoMe_recurrent_tag_lungmets</v>
      </c>
      <c r="BE6839" s="397" t="s">
        <v>862</v>
      </c>
      <c r="BF6839" t="str">
        <f t="shared" si="583"/>
        <v>No</v>
      </c>
      <c r="BG6839">
        <f t="shared" si="584"/>
        <v>146</v>
      </c>
      <c r="BH6839" s="398">
        <f t="shared" si="585"/>
        <v>1</v>
      </c>
      <c r="BO6839" s="33"/>
    </row>
    <row r="6840" spans="1:67">
      <c r="A6840" s="320" t="s">
        <v>338</v>
      </c>
      <c r="B6840" t="s">
        <v>401</v>
      </c>
      <c r="C6840" t="s">
        <v>910</v>
      </c>
      <c r="D6840" t="s">
        <v>314</v>
      </c>
      <c r="E6840" s="320" t="s">
        <v>409</v>
      </c>
      <c r="F6840" s="320" t="s">
        <v>403</v>
      </c>
      <c r="G6840" s="320" t="s">
        <v>426</v>
      </c>
      <c r="H6840" s="320" t="s">
        <v>401</v>
      </c>
      <c r="I6840" s="320" t="s">
        <v>828</v>
      </c>
      <c r="J6840" s="320" t="s">
        <v>12</v>
      </c>
      <c r="K6840" s="321">
        <v>146</v>
      </c>
      <c r="L6840" s="305">
        <v>1</v>
      </c>
      <c r="M6840" s="305"/>
      <c r="N6840" s="321">
        <v>600</v>
      </c>
      <c r="O6840" s="305">
        <v>1</v>
      </c>
      <c r="P6840" s="305"/>
      <c r="Q6840" s="321">
        <v>600</v>
      </c>
      <c r="R6840" s="305">
        <v>1</v>
      </c>
      <c r="S6840" s="305"/>
      <c r="BA6840" s="395">
        <v>1</v>
      </c>
      <c r="BB6840" s="396" t="s">
        <v>861</v>
      </c>
      <c r="BC6840" t="str">
        <f t="shared" si="581"/>
        <v>7A1</v>
      </c>
      <c r="BD6840" t="str">
        <f t="shared" si="582"/>
        <v>NAoMe_recurrent_tag_othermets</v>
      </c>
      <c r="BE6840" s="397" t="s">
        <v>862</v>
      </c>
      <c r="BF6840" t="str">
        <f t="shared" si="583"/>
        <v>No</v>
      </c>
      <c r="BG6840">
        <f t="shared" si="584"/>
        <v>146</v>
      </c>
      <c r="BH6840" s="398">
        <f t="shared" si="585"/>
        <v>1</v>
      </c>
      <c r="BO6840" s="33"/>
    </row>
    <row r="6841" spans="1:67">
      <c r="A6841" s="320" t="s">
        <v>338</v>
      </c>
      <c r="B6841" t="s">
        <v>380</v>
      </c>
      <c r="C6841" t="s">
        <v>910</v>
      </c>
      <c r="D6841" t="s">
        <v>314</v>
      </c>
      <c r="E6841" s="320" t="s">
        <v>39</v>
      </c>
      <c r="F6841" s="320" t="s">
        <v>40</v>
      </c>
      <c r="G6841" s="320" t="s">
        <v>436</v>
      </c>
      <c r="H6841" s="320" t="s">
        <v>330</v>
      </c>
      <c r="I6841" s="320" t="s">
        <v>354</v>
      </c>
      <c r="J6841" s="320" t="s">
        <v>277</v>
      </c>
      <c r="K6841" s="321">
        <v>0</v>
      </c>
      <c r="L6841" s="305">
        <v>0</v>
      </c>
      <c r="M6841" s="305"/>
      <c r="N6841" s="321">
        <v>2</v>
      </c>
      <c r="O6841" s="305">
        <v>4.889999981969595E-3</v>
      </c>
      <c r="P6841" s="305"/>
      <c r="Q6841" s="321">
        <v>56</v>
      </c>
      <c r="R6841" s="305">
        <v>4.1100000962615013E-3</v>
      </c>
      <c r="S6841" s="305"/>
      <c r="BA6841" s="395">
        <v>1</v>
      </c>
      <c r="BB6841" s="396" t="s">
        <v>861</v>
      </c>
      <c r="BC6841" t="str">
        <f t="shared" si="581"/>
        <v>RXL</v>
      </c>
      <c r="BD6841" t="str">
        <f t="shared" si="582"/>
        <v>NAoMe_recurrent_age_mbc_hes_decades_80cap</v>
      </c>
      <c r="BE6841" s="397" t="s">
        <v>862</v>
      </c>
      <c r="BF6841" t="str">
        <f t="shared" si="583"/>
        <v>18-29 yrs</v>
      </c>
      <c r="BG6841">
        <f t="shared" si="584"/>
        <v>0</v>
      </c>
      <c r="BH6841" s="398">
        <f t="shared" si="585"/>
        <v>0</v>
      </c>
      <c r="BO6841" s="33"/>
    </row>
    <row r="6842" spans="1:67">
      <c r="A6842" s="320" t="s">
        <v>338</v>
      </c>
      <c r="B6842" t="s">
        <v>380</v>
      </c>
      <c r="C6842" t="s">
        <v>910</v>
      </c>
      <c r="D6842" t="s">
        <v>314</v>
      </c>
      <c r="E6842" s="320" t="s">
        <v>39</v>
      </c>
      <c r="F6842" s="320" t="s">
        <v>40</v>
      </c>
      <c r="G6842" s="320" t="s">
        <v>436</v>
      </c>
      <c r="H6842" s="320" t="s">
        <v>330</v>
      </c>
      <c r="I6842" s="320" t="s">
        <v>354</v>
      </c>
      <c r="J6842" s="320" t="s">
        <v>278</v>
      </c>
      <c r="K6842" s="321">
        <v>2</v>
      </c>
      <c r="L6842" s="305">
        <v>3.2260000705718987E-2</v>
      </c>
      <c r="M6842" s="305"/>
      <c r="N6842" s="321">
        <v>14</v>
      </c>
      <c r="O6842" s="305">
        <v>3.4230001270771027E-2</v>
      </c>
      <c r="P6842" s="305"/>
      <c r="Q6842" s="321">
        <v>552</v>
      </c>
      <c r="R6842" s="305">
        <v>4.0550000965595252E-2</v>
      </c>
      <c r="S6842" s="305"/>
      <c r="BA6842" s="395">
        <v>1</v>
      </c>
      <c r="BB6842" s="396" t="s">
        <v>861</v>
      </c>
      <c r="BC6842" t="str">
        <f t="shared" si="581"/>
        <v>RXL</v>
      </c>
      <c r="BD6842" t="str">
        <f t="shared" si="582"/>
        <v>NAoMe_recurrent_age_mbc_hes_decades_80cap</v>
      </c>
      <c r="BE6842" s="397" t="s">
        <v>862</v>
      </c>
      <c r="BF6842" t="str">
        <f t="shared" si="583"/>
        <v>30-39 yrs</v>
      </c>
      <c r="BG6842">
        <f t="shared" si="584"/>
        <v>2</v>
      </c>
      <c r="BH6842" s="398">
        <f t="shared" si="585"/>
        <v>3.2260000705718987E-2</v>
      </c>
      <c r="BO6842" s="33"/>
    </row>
    <row r="6843" spans="1:67">
      <c r="A6843" s="320" t="s">
        <v>338</v>
      </c>
      <c r="B6843" t="s">
        <v>380</v>
      </c>
      <c r="C6843" t="s">
        <v>910</v>
      </c>
      <c r="D6843" t="s">
        <v>314</v>
      </c>
      <c r="E6843" s="320" t="s">
        <v>39</v>
      </c>
      <c r="F6843" s="320" t="s">
        <v>40</v>
      </c>
      <c r="G6843" s="320" t="s">
        <v>436</v>
      </c>
      <c r="H6843" s="320" t="s">
        <v>330</v>
      </c>
      <c r="I6843" s="320" t="s">
        <v>354</v>
      </c>
      <c r="J6843" s="320" t="s">
        <v>279</v>
      </c>
      <c r="K6843" s="321">
        <v>6</v>
      </c>
      <c r="L6843" s="305">
        <v>9.6770003437995911E-2</v>
      </c>
      <c r="M6843" s="305"/>
      <c r="N6843" s="321">
        <v>39</v>
      </c>
      <c r="O6843" s="305">
        <v>9.5349997282028198E-2</v>
      </c>
      <c r="P6843" s="305"/>
      <c r="Q6843" s="321">
        <v>1403</v>
      </c>
      <c r="R6843" s="305">
        <v>0.1030699983239174</v>
      </c>
      <c r="S6843" s="305"/>
      <c r="BA6843" s="395">
        <v>1</v>
      </c>
      <c r="BB6843" s="396" t="s">
        <v>861</v>
      </c>
      <c r="BC6843" t="str">
        <f t="shared" si="581"/>
        <v>RXL</v>
      </c>
      <c r="BD6843" t="str">
        <f t="shared" si="582"/>
        <v>NAoMe_recurrent_age_mbc_hes_decades_80cap</v>
      </c>
      <c r="BE6843" s="397" t="s">
        <v>862</v>
      </c>
      <c r="BF6843" t="str">
        <f t="shared" si="583"/>
        <v>40-49 yrs</v>
      </c>
      <c r="BG6843">
        <f t="shared" si="584"/>
        <v>6</v>
      </c>
      <c r="BH6843" s="398">
        <f t="shared" si="585"/>
        <v>9.6770003437995911E-2</v>
      </c>
      <c r="BO6843" s="33"/>
    </row>
    <row r="6844" spans="1:67">
      <c r="A6844" s="320" t="s">
        <v>338</v>
      </c>
      <c r="B6844" t="s">
        <v>380</v>
      </c>
      <c r="C6844" t="s">
        <v>910</v>
      </c>
      <c r="D6844" t="s">
        <v>314</v>
      </c>
      <c r="E6844" s="320" t="s">
        <v>39</v>
      </c>
      <c r="F6844" s="320" t="s">
        <v>40</v>
      </c>
      <c r="G6844" s="320" t="s">
        <v>436</v>
      </c>
      <c r="H6844" s="320" t="s">
        <v>330</v>
      </c>
      <c r="I6844" s="320" t="s">
        <v>354</v>
      </c>
      <c r="J6844" s="320" t="s">
        <v>280</v>
      </c>
      <c r="K6844" s="321">
        <v>8</v>
      </c>
      <c r="L6844" s="305">
        <v>0.1290300041437149</v>
      </c>
      <c r="M6844" s="305"/>
      <c r="N6844" s="321">
        <v>79</v>
      </c>
      <c r="O6844" s="305">
        <v>0.19314999878406519</v>
      </c>
      <c r="P6844" s="305"/>
      <c r="Q6844" s="321">
        <v>2584</v>
      </c>
      <c r="R6844" s="305">
        <v>0.18983000516891479</v>
      </c>
      <c r="S6844" s="305"/>
      <c r="BA6844" s="395">
        <v>1</v>
      </c>
      <c r="BB6844" s="396" t="s">
        <v>861</v>
      </c>
      <c r="BC6844" t="str">
        <f t="shared" si="581"/>
        <v>RXL</v>
      </c>
      <c r="BD6844" t="str">
        <f t="shared" si="582"/>
        <v>NAoMe_recurrent_age_mbc_hes_decades_80cap</v>
      </c>
      <c r="BE6844" s="397" t="s">
        <v>862</v>
      </c>
      <c r="BF6844" t="str">
        <f t="shared" si="583"/>
        <v>50-59 yrs</v>
      </c>
      <c r="BG6844">
        <f t="shared" si="584"/>
        <v>8</v>
      </c>
      <c r="BH6844" s="398">
        <f t="shared" si="585"/>
        <v>0.1290300041437149</v>
      </c>
      <c r="BO6844" s="33"/>
    </row>
    <row r="6845" spans="1:67">
      <c r="A6845" s="320" t="s">
        <v>338</v>
      </c>
      <c r="B6845" t="s">
        <v>380</v>
      </c>
      <c r="C6845" t="s">
        <v>910</v>
      </c>
      <c r="D6845" t="s">
        <v>314</v>
      </c>
      <c r="E6845" s="320" t="s">
        <v>39</v>
      </c>
      <c r="F6845" s="320" t="s">
        <v>40</v>
      </c>
      <c r="G6845" s="320" t="s">
        <v>436</v>
      </c>
      <c r="H6845" s="320" t="s">
        <v>330</v>
      </c>
      <c r="I6845" s="320" t="s">
        <v>354</v>
      </c>
      <c r="J6845" s="320" t="s">
        <v>281</v>
      </c>
      <c r="K6845" s="321">
        <v>12</v>
      </c>
      <c r="L6845" s="305">
        <v>0.19355000555515289</v>
      </c>
      <c r="M6845" s="305"/>
      <c r="N6845" s="321">
        <v>89</v>
      </c>
      <c r="O6845" s="305">
        <v>0.21760000288486481</v>
      </c>
      <c r="P6845" s="305"/>
      <c r="Q6845" s="321">
        <v>2650</v>
      </c>
      <c r="R6845" s="305">
        <v>0.19468000531196589</v>
      </c>
      <c r="S6845" s="305"/>
      <c r="BA6845" s="395">
        <v>1</v>
      </c>
      <c r="BB6845" s="396" t="s">
        <v>861</v>
      </c>
      <c r="BC6845" t="str">
        <f t="shared" si="581"/>
        <v>RXL</v>
      </c>
      <c r="BD6845" t="str">
        <f t="shared" si="582"/>
        <v>NAoMe_recurrent_age_mbc_hes_decades_80cap</v>
      </c>
      <c r="BE6845" s="397" t="s">
        <v>862</v>
      </c>
      <c r="BF6845" t="str">
        <f t="shared" si="583"/>
        <v>60-69 yrs</v>
      </c>
      <c r="BG6845">
        <f t="shared" si="584"/>
        <v>12</v>
      </c>
      <c r="BH6845" s="398">
        <f t="shared" si="585"/>
        <v>0.19355000555515289</v>
      </c>
      <c r="BO6845" s="33"/>
    </row>
    <row r="6846" spans="1:67">
      <c r="A6846" s="320" t="s">
        <v>338</v>
      </c>
      <c r="B6846" t="s">
        <v>380</v>
      </c>
      <c r="C6846" t="s">
        <v>910</v>
      </c>
      <c r="D6846" t="s">
        <v>314</v>
      </c>
      <c r="E6846" s="320" t="s">
        <v>39</v>
      </c>
      <c r="F6846" s="322" t="s">
        <v>40</v>
      </c>
      <c r="G6846" s="320" t="s">
        <v>436</v>
      </c>
      <c r="H6846" s="320" t="s">
        <v>330</v>
      </c>
      <c r="I6846" s="320" t="s">
        <v>354</v>
      </c>
      <c r="J6846" s="320" t="s">
        <v>282</v>
      </c>
      <c r="K6846" s="321">
        <v>19</v>
      </c>
      <c r="L6846" s="305">
        <v>0.3064500093460083</v>
      </c>
      <c r="M6846" s="305"/>
      <c r="N6846" s="321">
        <v>98</v>
      </c>
      <c r="O6846" s="305">
        <v>0.23961000144481659</v>
      </c>
      <c r="P6846" s="305"/>
      <c r="Q6846" s="321">
        <v>3284</v>
      </c>
      <c r="R6846" s="305">
        <v>0.24126000702381131</v>
      </c>
      <c r="S6846" s="305"/>
      <c r="BA6846" s="395">
        <v>1</v>
      </c>
      <c r="BB6846" s="396" t="s">
        <v>861</v>
      </c>
      <c r="BC6846" t="str">
        <f t="shared" si="581"/>
        <v>RXL</v>
      </c>
      <c r="BD6846" t="str">
        <f t="shared" si="582"/>
        <v>NAoMe_recurrent_age_mbc_hes_decades_80cap</v>
      </c>
      <c r="BE6846" s="397" t="s">
        <v>862</v>
      </c>
      <c r="BF6846" t="str">
        <f t="shared" si="583"/>
        <v>70-79 yrs</v>
      </c>
      <c r="BG6846">
        <f t="shared" si="584"/>
        <v>19</v>
      </c>
      <c r="BH6846" s="398">
        <f t="shared" si="585"/>
        <v>0.3064500093460083</v>
      </c>
      <c r="BO6846" s="33"/>
    </row>
    <row r="6847" spans="1:67">
      <c r="A6847" s="320" t="s">
        <v>338</v>
      </c>
      <c r="B6847" t="s">
        <v>380</v>
      </c>
      <c r="C6847" t="s">
        <v>910</v>
      </c>
      <c r="D6847" t="s">
        <v>314</v>
      </c>
      <c r="E6847" s="320" t="s">
        <v>39</v>
      </c>
      <c r="F6847" s="320" t="s">
        <v>40</v>
      </c>
      <c r="G6847" s="320" t="s">
        <v>436</v>
      </c>
      <c r="H6847" s="320" t="s">
        <v>330</v>
      </c>
      <c r="I6847" s="320" t="s">
        <v>354</v>
      </c>
      <c r="J6847" s="320" t="s">
        <v>283</v>
      </c>
      <c r="K6847" s="321">
        <v>15</v>
      </c>
      <c r="L6847" s="305">
        <v>0.24194000661373141</v>
      </c>
      <c r="M6847" s="305"/>
      <c r="N6847" s="321">
        <v>88</v>
      </c>
      <c r="O6847" s="305">
        <v>0.215159997344017</v>
      </c>
      <c r="P6847" s="305"/>
      <c r="Q6847" s="321">
        <v>3083</v>
      </c>
      <c r="R6847" s="305">
        <v>0.2264900058507919</v>
      </c>
      <c r="S6847" s="305"/>
      <c r="BA6847" s="395">
        <v>1</v>
      </c>
      <c r="BB6847" s="396" t="s">
        <v>861</v>
      </c>
      <c r="BC6847" t="str">
        <f t="shared" si="581"/>
        <v>RXL</v>
      </c>
      <c r="BD6847" t="str">
        <f t="shared" si="582"/>
        <v>NAoMe_recurrent_age_mbc_hes_decades_80cap</v>
      </c>
      <c r="BE6847" s="397" t="s">
        <v>862</v>
      </c>
      <c r="BF6847" t="str">
        <f t="shared" si="583"/>
        <v>80+ yrs</v>
      </c>
      <c r="BG6847">
        <f t="shared" si="584"/>
        <v>15</v>
      </c>
      <c r="BH6847" s="398">
        <f t="shared" si="585"/>
        <v>0.24194000661373141</v>
      </c>
      <c r="BO6847" s="33"/>
    </row>
    <row r="6848" spans="1:67">
      <c r="A6848" s="320" t="s">
        <v>338</v>
      </c>
      <c r="B6848" t="s">
        <v>380</v>
      </c>
      <c r="C6848" t="s">
        <v>910</v>
      </c>
      <c r="D6848" t="s">
        <v>314</v>
      </c>
      <c r="E6848" s="320" t="s">
        <v>39</v>
      </c>
      <c r="F6848" s="320" t="s">
        <v>40</v>
      </c>
      <c r="G6848" s="320" t="s">
        <v>436</v>
      </c>
      <c r="H6848" s="320" t="s">
        <v>330</v>
      </c>
      <c r="I6848" s="320" t="s">
        <v>656</v>
      </c>
      <c r="J6848" s="320" t="s">
        <v>286</v>
      </c>
      <c r="K6848" s="321">
        <v>0</v>
      </c>
      <c r="L6848" s="305">
        <v>0</v>
      </c>
      <c r="M6848" s="305">
        <v>0</v>
      </c>
      <c r="N6848" s="321">
        <v>18</v>
      </c>
      <c r="O6848" s="305">
        <v>4.4009998440742493E-2</v>
      </c>
      <c r="P6848" s="305">
        <v>4.4550001621246338E-2</v>
      </c>
      <c r="Q6848" s="321">
        <v>565</v>
      </c>
      <c r="R6848" s="305">
        <v>4.1510000824928277E-2</v>
      </c>
      <c r="S6848" s="305">
        <v>4.221000149846077E-2</v>
      </c>
      <c r="BA6848" s="395">
        <v>1</v>
      </c>
      <c r="BB6848" s="396" t="s">
        <v>861</v>
      </c>
      <c r="BC6848" t="str">
        <f t="shared" si="581"/>
        <v>RXL</v>
      </c>
      <c r="BD6848" t="str">
        <f t="shared" si="582"/>
        <v>NAoMe_recurrent_ethnicity_grp</v>
      </c>
      <c r="BE6848" s="397" t="s">
        <v>862</v>
      </c>
      <c r="BF6848" t="str">
        <f t="shared" si="583"/>
        <v>Asian or Asian British</v>
      </c>
      <c r="BG6848">
        <f t="shared" si="584"/>
        <v>0</v>
      </c>
      <c r="BH6848" s="398">
        <f t="shared" si="585"/>
        <v>0</v>
      </c>
      <c r="BO6848" s="33"/>
    </row>
    <row r="6849" spans="1:67">
      <c r="A6849" s="320" t="s">
        <v>338</v>
      </c>
      <c r="B6849" t="s">
        <v>380</v>
      </c>
      <c r="C6849" t="s">
        <v>910</v>
      </c>
      <c r="D6849" t="s">
        <v>314</v>
      </c>
      <c r="E6849" s="320" t="s">
        <v>39</v>
      </c>
      <c r="F6849" s="320" t="s">
        <v>40</v>
      </c>
      <c r="G6849" s="320" t="s">
        <v>436</v>
      </c>
      <c r="H6849" s="320" t="s">
        <v>330</v>
      </c>
      <c r="I6849" s="320" t="s">
        <v>656</v>
      </c>
      <c r="J6849" s="320" t="s">
        <v>287</v>
      </c>
      <c r="K6849" s="321">
        <v>2</v>
      </c>
      <c r="L6849" s="305">
        <v>3.2260000705718987E-2</v>
      </c>
      <c r="M6849" s="305">
        <v>3.2790001481771469E-2</v>
      </c>
      <c r="N6849" s="321">
        <v>2</v>
      </c>
      <c r="O6849" s="305">
        <v>4.889999981969595E-3</v>
      </c>
      <c r="P6849" s="305">
        <v>4.9499999731779099E-3</v>
      </c>
      <c r="Q6849" s="321">
        <v>439</v>
      </c>
      <c r="R6849" s="305">
        <v>3.2249998301267617E-2</v>
      </c>
      <c r="S6849" s="305">
        <v>3.2800000160932541E-2</v>
      </c>
      <c r="BA6849" s="395">
        <v>1</v>
      </c>
      <c r="BB6849" s="396" t="s">
        <v>861</v>
      </c>
      <c r="BC6849" t="str">
        <f t="shared" si="581"/>
        <v>RXL</v>
      </c>
      <c r="BD6849" t="str">
        <f t="shared" si="582"/>
        <v>NAoMe_recurrent_ethnicity_grp</v>
      </c>
      <c r="BE6849" s="397" t="s">
        <v>862</v>
      </c>
      <c r="BF6849" t="str">
        <f t="shared" si="583"/>
        <v>Black or Black British</v>
      </c>
      <c r="BG6849">
        <f t="shared" si="584"/>
        <v>2</v>
      </c>
      <c r="BH6849" s="398">
        <f t="shared" si="585"/>
        <v>3.2260000705718987E-2</v>
      </c>
      <c r="BO6849" s="33"/>
    </row>
    <row r="6850" spans="1:67">
      <c r="A6850" s="320" t="s">
        <v>338</v>
      </c>
      <c r="B6850" t="s">
        <v>380</v>
      </c>
      <c r="C6850" t="s">
        <v>910</v>
      </c>
      <c r="D6850" t="s">
        <v>314</v>
      </c>
      <c r="E6850" s="320" t="s">
        <v>39</v>
      </c>
      <c r="F6850" s="320" t="s">
        <v>40</v>
      </c>
      <c r="G6850" s="320" t="s">
        <v>436</v>
      </c>
      <c r="H6850" s="320" t="s">
        <v>330</v>
      </c>
      <c r="I6850" s="320" t="s">
        <v>656</v>
      </c>
      <c r="J6850" s="320" t="s">
        <v>259</v>
      </c>
      <c r="K6850" s="321">
        <v>2</v>
      </c>
      <c r="L6850" s="305">
        <v>3.2260000705718987E-2</v>
      </c>
      <c r="M6850" s="305">
        <v>3.2790001481771469E-2</v>
      </c>
      <c r="N6850" s="321">
        <v>2</v>
      </c>
      <c r="O6850" s="305">
        <v>4.889999981969595E-3</v>
      </c>
      <c r="P6850" s="305">
        <v>4.9499999731779099E-3</v>
      </c>
      <c r="Q6850" s="321">
        <v>117</v>
      </c>
      <c r="R6850" s="305">
        <v>8.6000002920627594E-3</v>
      </c>
      <c r="S6850" s="305">
        <v>8.7400004267692566E-3</v>
      </c>
      <c r="BA6850" s="395">
        <v>1</v>
      </c>
      <c r="BB6850" s="396" t="s">
        <v>861</v>
      </c>
      <c r="BC6850" t="str">
        <f t="shared" si="581"/>
        <v>RXL</v>
      </c>
      <c r="BD6850" t="str">
        <f t="shared" si="582"/>
        <v>NAoMe_recurrent_ethnicity_grp</v>
      </c>
      <c r="BE6850" s="397" t="s">
        <v>862</v>
      </c>
      <c r="BF6850" t="str">
        <f t="shared" si="583"/>
        <v>Mixed</v>
      </c>
      <c r="BG6850">
        <f t="shared" si="584"/>
        <v>2</v>
      </c>
      <c r="BH6850" s="398">
        <f t="shared" si="585"/>
        <v>3.2260000705718987E-2</v>
      </c>
      <c r="BO6850" s="33"/>
    </row>
    <row r="6851" spans="1:67">
      <c r="A6851" s="320" t="s">
        <v>338</v>
      </c>
      <c r="B6851" t="s">
        <v>380</v>
      </c>
      <c r="C6851" t="s">
        <v>910</v>
      </c>
      <c r="D6851" t="s">
        <v>314</v>
      </c>
      <c r="E6851" s="320" t="s">
        <v>39</v>
      </c>
      <c r="F6851" s="320" t="s">
        <v>40</v>
      </c>
      <c r="G6851" s="320" t="s">
        <v>436</v>
      </c>
      <c r="H6851" s="320" t="s">
        <v>330</v>
      </c>
      <c r="I6851" s="320" t="s">
        <v>656</v>
      </c>
      <c r="J6851" s="320" t="s">
        <v>288</v>
      </c>
      <c r="K6851" s="321">
        <v>0</v>
      </c>
      <c r="L6851" s="305">
        <v>0</v>
      </c>
      <c r="M6851" s="305">
        <v>0</v>
      </c>
      <c r="N6851" s="321">
        <v>2</v>
      </c>
      <c r="O6851" s="305">
        <v>4.889999981969595E-3</v>
      </c>
      <c r="P6851" s="305">
        <v>4.9499999731779099E-3</v>
      </c>
      <c r="Q6851" s="321">
        <v>254</v>
      </c>
      <c r="R6851" s="305">
        <v>1.8659999594092369E-2</v>
      </c>
      <c r="S6851" s="305">
        <v>1.8980000168085098E-2</v>
      </c>
      <c r="BA6851" s="395">
        <v>1</v>
      </c>
      <c r="BB6851" s="396" t="s">
        <v>861</v>
      </c>
      <c r="BC6851" t="str">
        <f t="shared" ref="BC6851:BC6914" si="586">E6851</f>
        <v>RXL</v>
      </c>
      <c r="BD6851" t="str">
        <f t="shared" ref="BD6851:BD6914" si="587">(LEFT(A6851, LEN(A6851)-7))&amp;"_"&amp;I6851</f>
        <v>NAoMe_recurrent_ethnicity_grp</v>
      </c>
      <c r="BE6851" s="397" t="s">
        <v>862</v>
      </c>
      <c r="BF6851" t="str">
        <f t="shared" ref="BF6851:BF6914" si="588">J6851</f>
        <v>Other Ethnic Group</v>
      </c>
      <c r="BG6851">
        <f t="shared" ref="BG6851:BG6914" si="589">K6851</f>
        <v>0</v>
      </c>
      <c r="BH6851" s="398">
        <f t="shared" ref="BH6851:BH6914" si="590">L6851</f>
        <v>0</v>
      </c>
      <c r="BO6851" s="33"/>
    </row>
    <row r="6852" spans="1:67">
      <c r="A6852" s="320" t="s">
        <v>338</v>
      </c>
      <c r="B6852" t="s">
        <v>380</v>
      </c>
      <c r="C6852" t="s">
        <v>910</v>
      </c>
      <c r="D6852" t="s">
        <v>314</v>
      </c>
      <c r="E6852" s="320" t="s">
        <v>39</v>
      </c>
      <c r="F6852" s="320" t="s">
        <v>40</v>
      </c>
      <c r="G6852" s="320" t="s">
        <v>436</v>
      </c>
      <c r="H6852" s="320" t="s">
        <v>330</v>
      </c>
      <c r="I6852" s="320" t="s">
        <v>656</v>
      </c>
      <c r="J6852" s="320" t="s">
        <v>260</v>
      </c>
      <c r="K6852" s="321">
        <v>1</v>
      </c>
      <c r="L6852" s="305">
        <v>1.6130000352859501E-2</v>
      </c>
      <c r="M6852" s="305"/>
      <c r="N6852" s="321">
        <v>5</v>
      </c>
      <c r="O6852" s="305">
        <v>1.2219999916851521E-2</v>
      </c>
      <c r="P6852" s="305"/>
      <c r="Q6852" s="321">
        <v>227</v>
      </c>
      <c r="R6852" s="305">
        <v>1.6680000349879261E-2</v>
      </c>
      <c r="S6852" s="305"/>
      <c r="BA6852" s="395">
        <v>1</v>
      </c>
      <c r="BB6852" s="396" t="s">
        <v>861</v>
      </c>
      <c r="BC6852" t="str">
        <f t="shared" si="586"/>
        <v>RXL</v>
      </c>
      <c r="BD6852" t="str">
        <f t="shared" si="587"/>
        <v>NAoMe_recurrent_ethnicity_grp</v>
      </c>
      <c r="BE6852" s="397" t="s">
        <v>862</v>
      </c>
      <c r="BF6852" t="str">
        <f t="shared" si="588"/>
        <v>Unknown</v>
      </c>
      <c r="BG6852">
        <f t="shared" si="589"/>
        <v>1</v>
      </c>
      <c r="BH6852" s="398">
        <f t="shared" si="590"/>
        <v>1.6130000352859501E-2</v>
      </c>
      <c r="BO6852" s="33"/>
    </row>
    <row r="6853" spans="1:67">
      <c r="A6853" s="320" t="s">
        <v>338</v>
      </c>
      <c r="B6853" t="s">
        <v>380</v>
      </c>
      <c r="C6853" t="s">
        <v>910</v>
      </c>
      <c r="D6853" t="s">
        <v>314</v>
      </c>
      <c r="E6853" s="320" t="s">
        <v>39</v>
      </c>
      <c r="F6853" s="320" t="s">
        <v>40</v>
      </c>
      <c r="G6853" s="320" t="s">
        <v>436</v>
      </c>
      <c r="H6853" s="320" t="s">
        <v>330</v>
      </c>
      <c r="I6853" s="320" t="s">
        <v>656</v>
      </c>
      <c r="J6853" s="320" t="s">
        <v>258</v>
      </c>
      <c r="K6853" s="321">
        <v>57</v>
      </c>
      <c r="L6853" s="305">
        <v>0.9193500280380249</v>
      </c>
      <c r="M6853" s="305">
        <v>0.93443000316619873</v>
      </c>
      <c r="N6853" s="321">
        <v>380</v>
      </c>
      <c r="O6853" s="305">
        <v>0.92909997701644897</v>
      </c>
      <c r="P6853" s="305">
        <v>0.9405900239944458</v>
      </c>
      <c r="Q6853" s="321">
        <v>12010</v>
      </c>
      <c r="R6853" s="305">
        <v>0.88230997323989868</v>
      </c>
      <c r="S6853" s="305">
        <v>0.89727002382278442</v>
      </c>
      <c r="BA6853" s="395">
        <v>1</v>
      </c>
      <c r="BB6853" s="396" t="s">
        <v>861</v>
      </c>
      <c r="BC6853" t="str">
        <f t="shared" si="586"/>
        <v>RXL</v>
      </c>
      <c r="BD6853" t="str">
        <f t="shared" si="587"/>
        <v>NAoMe_recurrent_ethnicity_grp</v>
      </c>
      <c r="BE6853" s="397" t="s">
        <v>862</v>
      </c>
      <c r="BF6853" t="str">
        <f t="shared" si="588"/>
        <v>White</v>
      </c>
      <c r="BG6853">
        <f t="shared" si="589"/>
        <v>57</v>
      </c>
      <c r="BH6853" s="398">
        <f t="shared" si="590"/>
        <v>0.9193500280380249</v>
      </c>
      <c r="BO6853" s="33"/>
    </row>
    <row r="6854" spans="1:67">
      <c r="A6854" s="320" t="s">
        <v>338</v>
      </c>
      <c r="B6854" t="s">
        <v>380</v>
      </c>
      <c r="C6854" t="s">
        <v>910</v>
      </c>
      <c r="D6854" t="s">
        <v>314</v>
      </c>
      <c r="E6854" s="320" t="s">
        <v>39</v>
      </c>
      <c r="F6854" s="320" t="s">
        <v>40</v>
      </c>
      <c r="G6854" s="320" t="s">
        <v>436</v>
      </c>
      <c r="H6854" s="320" t="s">
        <v>330</v>
      </c>
      <c r="I6854" s="320" t="s">
        <v>291</v>
      </c>
      <c r="J6854" s="320" t="s">
        <v>313</v>
      </c>
      <c r="K6854" s="321">
        <v>60</v>
      </c>
      <c r="L6854" s="305">
        <v>0.96773999929428101</v>
      </c>
      <c r="M6854" s="305"/>
      <c r="N6854" s="321">
        <v>407</v>
      </c>
      <c r="O6854" s="305">
        <v>0.99510997533798218</v>
      </c>
      <c r="P6854" s="305"/>
      <c r="Q6854" s="321">
        <v>13492</v>
      </c>
      <c r="R6854" s="305">
        <v>0.99118000268936157</v>
      </c>
      <c r="S6854" s="305"/>
      <c r="BA6854" s="395">
        <v>1</v>
      </c>
      <c r="BB6854" s="396" t="s">
        <v>861</v>
      </c>
      <c r="BC6854" t="str">
        <f t="shared" si="586"/>
        <v>RXL</v>
      </c>
      <c r="BD6854" t="str">
        <f t="shared" si="587"/>
        <v>NAoMe_recurrent_gender</v>
      </c>
      <c r="BE6854" s="397" t="s">
        <v>862</v>
      </c>
      <c r="BF6854" t="str">
        <f t="shared" si="588"/>
        <v>Female</v>
      </c>
      <c r="BG6854">
        <f t="shared" si="589"/>
        <v>60</v>
      </c>
      <c r="BH6854" s="398">
        <f t="shared" si="590"/>
        <v>0.96773999929428101</v>
      </c>
      <c r="BO6854" s="33"/>
    </row>
    <row r="6855" spans="1:67">
      <c r="A6855" s="320" t="s">
        <v>338</v>
      </c>
      <c r="B6855" t="s">
        <v>380</v>
      </c>
      <c r="C6855" t="s">
        <v>910</v>
      </c>
      <c r="D6855" t="s">
        <v>314</v>
      </c>
      <c r="E6855" s="320" t="s">
        <v>39</v>
      </c>
      <c r="F6855" s="320" t="s">
        <v>40</v>
      </c>
      <c r="G6855" s="320" t="s">
        <v>436</v>
      </c>
      <c r="H6855" s="320" t="s">
        <v>330</v>
      </c>
      <c r="I6855" s="320" t="s">
        <v>291</v>
      </c>
      <c r="J6855" s="320" t="s">
        <v>293</v>
      </c>
      <c r="K6855" s="321">
        <v>2</v>
      </c>
      <c r="L6855" s="305">
        <v>3.2260000705718987E-2</v>
      </c>
      <c r="M6855" s="305"/>
      <c r="N6855" s="321">
        <v>2</v>
      </c>
      <c r="O6855" s="305">
        <v>4.889999981969595E-3</v>
      </c>
      <c r="P6855" s="305"/>
      <c r="Q6855" s="321">
        <v>120</v>
      </c>
      <c r="R6855" s="305">
        <v>8.8200001046061516E-3</v>
      </c>
      <c r="S6855" s="305"/>
      <c r="BA6855" s="395">
        <v>1</v>
      </c>
      <c r="BB6855" s="396" t="s">
        <v>861</v>
      </c>
      <c r="BC6855" t="str">
        <f t="shared" si="586"/>
        <v>RXL</v>
      </c>
      <c r="BD6855" t="str">
        <f t="shared" si="587"/>
        <v>NAoMe_recurrent_gender</v>
      </c>
      <c r="BE6855" s="397" t="s">
        <v>862</v>
      </c>
      <c r="BF6855" t="str">
        <f t="shared" si="588"/>
        <v>Male</v>
      </c>
      <c r="BG6855">
        <f t="shared" si="589"/>
        <v>2</v>
      </c>
      <c r="BH6855" s="398">
        <f t="shared" si="590"/>
        <v>3.2260000705718987E-2</v>
      </c>
      <c r="BO6855" s="33"/>
    </row>
    <row r="6856" spans="1:67">
      <c r="A6856" s="320" t="s">
        <v>338</v>
      </c>
      <c r="B6856" t="s">
        <v>380</v>
      </c>
      <c r="C6856" t="s">
        <v>910</v>
      </c>
      <c r="D6856" t="s">
        <v>314</v>
      </c>
      <c r="E6856" s="320" t="s">
        <v>39</v>
      </c>
      <c r="F6856" s="320" t="s">
        <v>40</v>
      </c>
      <c r="G6856" s="320" t="s">
        <v>436</v>
      </c>
      <c r="H6856" s="320" t="s">
        <v>330</v>
      </c>
      <c r="I6856" s="320" t="s">
        <v>355</v>
      </c>
      <c r="J6856" s="320" t="s">
        <v>289</v>
      </c>
      <c r="K6856" s="321">
        <v>22</v>
      </c>
      <c r="L6856" s="305">
        <v>0.35484001040458679</v>
      </c>
      <c r="M6856" s="305"/>
      <c r="N6856" s="321">
        <v>134</v>
      </c>
      <c r="O6856" s="305">
        <v>0.32763001322746282</v>
      </c>
      <c r="P6856" s="305"/>
      <c r="Q6856" s="321">
        <v>4109</v>
      </c>
      <c r="R6856" s="305">
        <v>0.30186998844146729</v>
      </c>
      <c r="S6856" s="305"/>
      <c r="BA6856" s="395">
        <v>1</v>
      </c>
      <c r="BB6856" s="396" t="s">
        <v>861</v>
      </c>
      <c r="BC6856" t="str">
        <f t="shared" si="586"/>
        <v>RXL</v>
      </c>
      <c r="BD6856" t="str">
        <f t="shared" si="587"/>
        <v>NAoMe_recurrent_mbc_hes_year</v>
      </c>
      <c r="BE6856" s="397" t="s">
        <v>862</v>
      </c>
      <c r="BF6856" t="str">
        <f t="shared" si="588"/>
        <v>2021</v>
      </c>
      <c r="BG6856">
        <f t="shared" si="589"/>
        <v>22</v>
      </c>
      <c r="BH6856" s="398">
        <f t="shared" si="590"/>
        <v>0.35484001040458679</v>
      </c>
      <c r="BO6856" s="33"/>
    </row>
    <row r="6857" spans="1:67">
      <c r="A6857" s="320" t="s">
        <v>338</v>
      </c>
      <c r="B6857" t="s">
        <v>380</v>
      </c>
      <c r="C6857" t="s">
        <v>910</v>
      </c>
      <c r="D6857" t="s">
        <v>314</v>
      </c>
      <c r="E6857" s="320" t="s">
        <v>39</v>
      </c>
      <c r="F6857" s="320" t="s">
        <v>40</v>
      </c>
      <c r="G6857" s="320" t="s">
        <v>436</v>
      </c>
      <c r="H6857" s="320" t="s">
        <v>330</v>
      </c>
      <c r="I6857" s="320" t="s">
        <v>355</v>
      </c>
      <c r="J6857" s="320" t="s">
        <v>816</v>
      </c>
      <c r="K6857" s="321">
        <v>20</v>
      </c>
      <c r="L6857" s="305">
        <v>0.3225800096988678</v>
      </c>
      <c r="M6857" s="305"/>
      <c r="N6857" s="321">
        <v>132</v>
      </c>
      <c r="O6857" s="305">
        <v>0.32273998856544489</v>
      </c>
      <c r="P6857" s="305"/>
      <c r="Q6857" s="321">
        <v>4376</v>
      </c>
      <c r="R6857" s="305">
        <v>0.32148000597953802</v>
      </c>
      <c r="S6857" s="305"/>
      <c r="BA6857" s="395">
        <v>1</v>
      </c>
      <c r="BB6857" s="396" t="s">
        <v>861</v>
      </c>
      <c r="BC6857" t="str">
        <f t="shared" si="586"/>
        <v>RXL</v>
      </c>
      <c r="BD6857" t="str">
        <f t="shared" si="587"/>
        <v>NAoMe_recurrent_mbc_hes_year</v>
      </c>
      <c r="BE6857" s="397" t="s">
        <v>862</v>
      </c>
      <c r="BF6857" t="str">
        <f t="shared" si="588"/>
        <v>2022</v>
      </c>
      <c r="BG6857">
        <f t="shared" si="589"/>
        <v>20</v>
      </c>
      <c r="BH6857" s="398">
        <f t="shared" si="590"/>
        <v>0.3225800096988678</v>
      </c>
      <c r="BO6857" s="33"/>
    </row>
    <row r="6858" spans="1:67">
      <c r="A6858" s="320" t="s">
        <v>338</v>
      </c>
      <c r="B6858" t="s">
        <v>380</v>
      </c>
      <c r="C6858" t="s">
        <v>910</v>
      </c>
      <c r="D6858" t="s">
        <v>314</v>
      </c>
      <c r="E6858" s="320" t="s">
        <v>39</v>
      </c>
      <c r="F6858" s="320" t="s">
        <v>40</v>
      </c>
      <c r="G6858" s="320" t="s">
        <v>436</v>
      </c>
      <c r="H6858" s="320" t="s">
        <v>330</v>
      </c>
      <c r="I6858" s="320" t="s">
        <v>355</v>
      </c>
      <c r="J6858" s="320" t="s">
        <v>946</v>
      </c>
      <c r="K6858" s="321">
        <v>20</v>
      </c>
      <c r="L6858" s="305">
        <v>0.3225800096988678</v>
      </c>
      <c r="M6858" s="305"/>
      <c r="N6858" s="321">
        <v>143</v>
      </c>
      <c r="O6858" s="305">
        <v>0.34962999820709229</v>
      </c>
      <c r="P6858" s="305"/>
      <c r="Q6858" s="321">
        <v>5127</v>
      </c>
      <c r="R6858" s="305">
        <v>0.37665000557899481</v>
      </c>
      <c r="S6858" s="305"/>
      <c r="BA6858" s="395">
        <v>1</v>
      </c>
      <c r="BB6858" s="396" t="s">
        <v>861</v>
      </c>
      <c r="BC6858" t="str">
        <f t="shared" si="586"/>
        <v>RXL</v>
      </c>
      <c r="BD6858" t="str">
        <f t="shared" si="587"/>
        <v>NAoMe_recurrent_mbc_hes_year</v>
      </c>
      <c r="BE6858" s="397" t="s">
        <v>862</v>
      </c>
      <c r="BF6858" t="str">
        <f t="shared" si="588"/>
        <v>2023</v>
      </c>
      <c r="BG6858">
        <f t="shared" si="589"/>
        <v>20</v>
      </c>
      <c r="BH6858" s="398">
        <f t="shared" si="590"/>
        <v>0.3225800096988678</v>
      </c>
      <c r="BO6858" s="33"/>
    </row>
    <row r="6859" spans="1:67">
      <c r="A6859" s="320" t="s">
        <v>338</v>
      </c>
      <c r="B6859" t="s">
        <v>380</v>
      </c>
      <c r="C6859" t="s">
        <v>910</v>
      </c>
      <c r="D6859" t="s">
        <v>314</v>
      </c>
      <c r="E6859" s="320" t="s">
        <v>39</v>
      </c>
      <c r="F6859" s="320" t="s">
        <v>40</v>
      </c>
      <c r="G6859" s="320" t="s">
        <v>436</v>
      </c>
      <c r="H6859" s="320" t="s">
        <v>330</v>
      </c>
      <c r="I6859" s="320" t="s">
        <v>824</v>
      </c>
      <c r="J6859" s="320" t="s">
        <v>12</v>
      </c>
      <c r="K6859" s="321">
        <v>62</v>
      </c>
      <c r="L6859" s="305">
        <v>1</v>
      </c>
      <c r="M6859" s="305"/>
      <c r="N6859" s="321">
        <v>409</v>
      </c>
      <c r="O6859" s="305">
        <v>1</v>
      </c>
      <c r="P6859" s="305"/>
      <c r="Q6859" s="321">
        <v>13612</v>
      </c>
      <c r="R6859" s="305">
        <v>1</v>
      </c>
      <c r="S6859" s="305"/>
      <c r="BA6859" s="395">
        <v>1</v>
      </c>
      <c r="BB6859" s="396" t="s">
        <v>861</v>
      </c>
      <c r="BC6859" t="str">
        <f t="shared" si="586"/>
        <v>RXL</v>
      </c>
      <c r="BD6859" t="str">
        <f t="shared" si="587"/>
        <v>NAoMe_recurrent_tag_bonemets</v>
      </c>
      <c r="BE6859" s="397" t="s">
        <v>862</v>
      </c>
      <c r="BF6859" t="str">
        <f t="shared" si="588"/>
        <v>No</v>
      </c>
      <c r="BG6859">
        <f t="shared" si="589"/>
        <v>62</v>
      </c>
      <c r="BH6859" s="398">
        <f t="shared" si="590"/>
        <v>1</v>
      </c>
      <c r="BO6859" s="33"/>
    </row>
    <row r="6860" spans="1:67">
      <c r="A6860" s="320" t="s">
        <v>338</v>
      </c>
      <c r="B6860" t="s">
        <v>380</v>
      </c>
      <c r="C6860" t="s">
        <v>910</v>
      </c>
      <c r="D6860" t="s">
        <v>314</v>
      </c>
      <c r="E6860" s="320" t="s">
        <v>39</v>
      </c>
      <c r="F6860" s="320" t="s">
        <v>40</v>
      </c>
      <c r="G6860" s="320" t="s">
        <v>436</v>
      </c>
      <c r="H6860" s="320" t="s">
        <v>330</v>
      </c>
      <c r="I6860" s="320" t="s">
        <v>825</v>
      </c>
      <c r="J6860" s="320" t="s">
        <v>12</v>
      </c>
      <c r="K6860" s="321">
        <v>62</v>
      </c>
      <c r="L6860" s="305">
        <v>1</v>
      </c>
      <c r="M6860" s="305"/>
      <c r="N6860" s="321">
        <v>409</v>
      </c>
      <c r="O6860" s="305">
        <v>1</v>
      </c>
      <c r="P6860" s="305"/>
      <c r="Q6860" s="321">
        <v>13612</v>
      </c>
      <c r="R6860" s="305">
        <v>1</v>
      </c>
      <c r="S6860" s="305"/>
      <c r="BA6860" s="395">
        <v>1</v>
      </c>
      <c r="BB6860" s="396" t="s">
        <v>861</v>
      </c>
      <c r="BC6860" t="str">
        <f t="shared" si="586"/>
        <v>RXL</v>
      </c>
      <c r="BD6860" t="str">
        <f t="shared" si="587"/>
        <v>NAoMe_recurrent_tag_brainmets</v>
      </c>
      <c r="BE6860" s="397" t="s">
        <v>862</v>
      </c>
      <c r="BF6860" t="str">
        <f t="shared" si="588"/>
        <v>No</v>
      </c>
      <c r="BG6860">
        <f t="shared" si="589"/>
        <v>62</v>
      </c>
      <c r="BH6860" s="398">
        <f t="shared" si="590"/>
        <v>1</v>
      </c>
      <c r="BO6860" s="33"/>
    </row>
    <row r="6861" spans="1:67">
      <c r="A6861" s="320" t="s">
        <v>338</v>
      </c>
      <c r="B6861" t="s">
        <v>380</v>
      </c>
      <c r="C6861" t="s">
        <v>910</v>
      </c>
      <c r="D6861" t="s">
        <v>314</v>
      </c>
      <c r="E6861" s="320" t="s">
        <v>39</v>
      </c>
      <c r="F6861" s="320" t="s">
        <v>40</v>
      </c>
      <c r="G6861" s="320" t="s">
        <v>436</v>
      </c>
      <c r="H6861" s="320" t="s">
        <v>330</v>
      </c>
      <c r="I6861" s="320" t="s">
        <v>826</v>
      </c>
      <c r="J6861" s="320" t="s">
        <v>12</v>
      </c>
      <c r="K6861" s="321">
        <v>62</v>
      </c>
      <c r="L6861" s="305">
        <v>1</v>
      </c>
      <c r="M6861" s="305"/>
      <c r="N6861" s="321">
        <v>409</v>
      </c>
      <c r="O6861" s="305">
        <v>1</v>
      </c>
      <c r="P6861" s="305"/>
      <c r="Q6861" s="321">
        <v>13612</v>
      </c>
      <c r="R6861" s="305">
        <v>1</v>
      </c>
      <c r="S6861" s="305"/>
      <c r="BA6861" s="395">
        <v>1</v>
      </c>
      <c r="BB6861" s="396" t="s">
        <v>861</v>
      </c>
      <c r="BC6861" t="str">
        <f t="shared" si="586"/>
        <v>RXL</v>
      </c>
      <c r="BD6861" t="str">
        <f t="shared" si="587"/>
        <v>NAoMe_recurrent_tag_livermets</v>
      </c>
      <c r="BE6861" s="397" t="s">
        <v>862</v>
      </c>
      <c r="BF6861" t="str">
        <f t="shared" si="588"/>
        <v>No</v>
      </c>
      <c r="BG6861">
        <f t="shared" si="589"/>
        <v>62</v>
      </c>
      <c r="BH6861" s="398">
        <f t="shared" si="590"/>
        <v>1</v>
      </c>
      <c r="BO6861" s="33"/>
    </row>
    <row r="6862" spans="1:67">
      <c r="A6862" s="320" t="s">
        <v>338</v>
      </c>
      <c r="B6862" t="s">
        <v>380</v>
      </c>
      <c r="C6862" t="s">
        <v>910</v>
      </c>
      <c r="D6862" t="s">
        <v>314</v>
      </c>
      <c r="E6862" s="320" t="s">
        <v>39</v>
      </c>
      <c r="F6862" s="320" t="s">
        <v>40</v>
      </c>
      <c r="G6862" s="320" t="s">
        <v>436</v>
      </c>
      <c r="H6862" s="320" t="s">
        <v>330</v>
      </c>
      <c r="I6862" s="320" t="s">
        <v>827</v>
      </c>
      <c r="J6862" s="320" t="s">
        <v>12</v>
      </c>
      <c r="K6862" s="321">
        <v>62</v>
      </c>
      <c r="L6862" s="305">
        <v>1</v>
      </c>
      <c r="M6862" s="305"/>
      <c r="N6862" s="321">
        <v>409</v>
      </c>
      <c r="O6862" s="305">
        <v>1</v>
      </c>
      <c r="P6862" s="305"/>
      <c r="Q6862" s="321">
        <v>13612</v>
      </c>
      <c r="R6862" s="305">
        <v>1</v>
      </c>
      <c r="S6862" s="305"/>
      <c r="BA6862" s="395">
        <v>1</v>
      </c>
      <c r="BB6862" s="396" t="s">
        <v>861</v>
      </c>
      <c r="BC6862" t="str">
        <f t="shared" si="586"/>
        <v>RXL</v>
      </c>
      <c r="BD6862" t="str">
        <f t="shared" si="587"/>
        <v>NAoMe_recurrent_tag_lungmets</v>
      </c>
      <c r="BE6862" s="397" t="s">
        <v>862</v>
      </c>
      <c r="BF6862" t="str">
        <f t="shared" si="588"/>
        <v>No</v>
      </c>
      <c r="BG6862">
        <f t="shared" si="589"/>
        <v>62</v>
      </c>
      <c r="BH6862" s="398">
        <f t="shared" si="590"/>
        <v>1</v>
      </c>
      <c r="BO6862" s="33"/>
    </row>
    <row r="6863" spans="1:67">
      <c r="A6863" s="320" t="s">
        <v>338</v>
      </c>
      <c r="B6863" t="s">
        <v>380</v>
      </c>
      <c r="C6863" t="s">
        <v>910</v>
      </c>
      <c r="D6863" t="s">
        <v>314</v>
      </c>
      <c r="E6863" s="320" t="s">
        <v>39</v>
      </c>
      <c r="F6863" s="320" t="s">
        <v>40</v>
      </c>
      <c r="G6863" s="320" t="s">
        <v>436</v>
      </c>
      <c r="H6863" s="320" t="s">
        <v>330</v>
      </c>
      <c r="I6863" s="320" t="s">
        <v>828</v>
      </c>
      <c r="J6863" s="320" t="s">
        <v>12</v>
      </c>
      <c r="K6863" s="321">
        <v>62</v>
      </c>
      <c r="L6863" s="305">
        <v>1</v>
      </c>
      <c r="M6863" s="305"/>
      <c r="N6863" s="321">
        <v>409</v>
      </c>
      <c r="O6863" s="305">
        <v>1</v>
      </c>
      <c r="P6863" s="305"/>
      <c r="Q6863" s="321">
        <v>13612</v>
      </c>
      <c r="R6863" s="305">
        <v>1</v>
      </c>
      <c r="S6863" s="305"/>
      <c r="BA6863" s="395">
        <v>1</v>
      </c>
      <c r="BB6863" s="396" t="s">
        <v>861</v>
      </c>
      <c r="BC6863" t="str">
        <f t="shared" si="586"/>
        <v>RXL</v>
      </c>
      <c r="BD6863" t="str">
        <f t="shared" si="587"/>
        <v>NAoMe_recurrent_tag_othermets</v>
      </c>
      <c r="BE6863" s="397" t="s">
        <v>862</v>
      </c>
      <c r="BF6863" t="str">
        <f t="shared" si="588"/>
        <v>No</v>
      </c>
      <c r="BG6863">
        <f t="shared" si="589"/>
        <v>62</v>
      </c>
      <c r="BH6863" s="398">
        <f t="shared" si="590"/>
        <v>1</v>
      </c>
      <c r="BO6863" s="33"/>
    </row>
    <row r="6864" spans="1:67">
      <c r="A6864" s="320" t="s">
        <v>338</v>
      </c>
      <c r="B6864" t="s">
        <v>380</v>
      </c>
      <c r="C6864" t="s">
        <v>910</v>
      </c>
      <c r="D6864" t="s">
        <v>314</v>
      </c>
      <c r="E6864" s="320" t="s">
        <v>41</v>
      </c>
      <c r="F6864" s="320" t="s">
        <v>42</v>
      </c>
      <c r="G6864" s="320" t="s">
        <v>433</v>
      </c>
      <c r="H6864" s="320" t="s">
        <v>315</v>
      </c>
      <c r="I6864" s="320" t="s">
        <v>354</v>
      </c>
      <c r="J6864" s="320" t="s">
        <v>277</v>
      </c>
      <c r="K6864" s="321">
        <v>0</v>
      </c>
      <c r="L6864" s="305">
        <v>0</v>
      </c>
      <c r="M6864" s="305"/>
      <c r="N6864" s="321">
        <v>2</v>
      </c>
      <c r="O6864" s="305">
        <v>3.259999910369515E-3</v>
      </c>
      <c r="P6864" s="305"/>
      <c r="Q6864" s="321">
        <v>56</v>
      </c>
      <c r="R6864" s="305">
        <v>4.1100000962615013E-3</v>
      </c>
      <c r="S6864" s="305"/>
      <c r="BA6864" s="395">
        <v>1</v>
      </c>
      <c r="BB6864" s="396" t="s">
        <v>861</v>
      </c>
      <c r="BC6864" t="str">
        <f t="shared" si="586"/>
        <v>RMC</v>
      </c>
      <c r="BD6864" t="str">
        <f t="shared" si="587"/>
        <v>NAoMe_recurrent_age_mbc_hes_decades_80cap</v>
      </c>
      <c r="BE6864" s="397" t="s">
        <v>862</v>
      </c>
      <c r="BF6864" t="str">
        <f t="shared" si="588"/>
        <v>18-29 yrs</v>
      </c>
      <c r="BG6864">
        <f t="shared" si="589"/>
        <v>0</v>
      </c>
      <c r="BH6864" s="398">
        <f t="shared" si="590"/>
        <v>0</v>
      </c>
      <c r="BO6864" s="33"/>
    </row>
    <row r="6865" spans="1:67">
      <c r="A6865" s="320" t="s">
        <v>338</v>
      </c>
      <c r="B6865" t="s">
        <v>380</v>
      </c>
      <c r="C6865" t="s">
        <v>910</v>
      </c>
      <c r="D6865" t="s">
        <v>314</v>
      </c>
      <c r="E6865" s="320" t="s">
        <v>41</v>
      </c>
      <c r="F6865" s="320" t="s">
        <v>42</v>
      </c>
      <c r="G6865" s="320" t="s">
        <v>433</v>
      </c>
      <c r="H6865" s="320" t="s">
        <v>315</v>
      </c>
      <c r="I6865" s="320" t="s">
        <v>354</v>
      </c>
      <c r="J6865" s="320" t="s">
        <v>278</v>
      </c>
      <c r="K6865" s="321">
        <v>7</v>
      </c>
      <c r="L6865" s="305">
        <v>5.7849999517202377E-2</v>
      </c>
      <c r="M6865" s="305"/>
      <c r="N6865" s="321">
        <v>32</v>
      </c>
      <c r="O6865" s="305">
        <v>5.2120000123977661E-2</v>
      </c>
      <c r="P6865" s="305"/>
      <c r="Q6865" s="321">
        <v>552</v>
      </c>
      <c r="R6865" s="305">
        <v>4.0550000965595252E-2</v>
      </c>
      <c r="S6865" s="305"/>
      <c r="BA6865" s="395">
        <v>1</v>
      </c>
      <c r="BB6865" s="396" t="s">
        <v>861</v>
      </c>
      <c r="BC6865" t="str">
        <f t="shared" si="586"/>
        <v>RMC</v>
      </c>
      <c r="BD6865" t="str">
        <f t="shared" si="587"/>
        <v>NAoMe_recurrent_age_mbc_hes_decades_80cap</v>
      </c>
      <c r="BE6865" s="397" t="s">
        <v>862</v>
      </c>
      <c r="BF6865" t="str">
        <f t="shared" si="588"/>
        <v>30-39 yrs</v>
      </c>
      <c r="BG6865">
        <f t="shared" si="589"/>
        <v>7</v>
      </c>
      <c r="BH6865" s="398">
        <f t="shared" si="590"/>
        <v>5.7849999517202377E-2</v>
      </c>
      <c r="BO6865" s="33"/>
    </row>
    <row r="6866" spans="1:67">
      <c r="A6866" s="320" t="s">
        <v>338</v>
      </c>
      <c r="B6866" t="s">
        <v>380</v>
      </c>
      <c r="C6866" t="s">
        <v>910</v>
      </c>
      <c r="D6866" t="s">
        <v>314</v>
      </c>
      <c r="E6866" s="320" t="s">
        <v>41</v>
      </c>
      <c r="F6866" s="320" t="s">
        <v>42</v>
      </c>
      <c r="G6866" s="320" t="s">
        <v>433</v>
      </c>
      <c r="H6866" s="320" t="s">
        <v>315</v>
      </c>
      <c r="I6866" s="320" t="s">
        <v>354</v>
      </c>
      <c r="J6866" s="320" t="s">
        <v>279</v>
      </c>
      <c r="K6866" s="321">
        <v>13</v>
      </c>
      <c r="L6866" s="305">
        <v>0.1074400022625923</v>
      </c>
      <c r="M6866" s="305"/>
      <c r="N6866" s="321">
        <v>69</v>
      </c>
      <c r="O6866" s="305">
        <v>0.11237999796867371</v>
      </c>
      <c r="P6866" s="305"/>
      <c r="Q6866" s="321">
        <v>1403</v>
      </c>
      <c r="R6866" s="305">
        <v>0.1030699983239174</v>
      </c>
      <c r="S6866" s="305"/>
      <c r="BA6866" s="395">
        <v>1</v>
      </c>
      <c r="BB6866" s="396" t="s">
        <v>861</v>
      </c>
      <c r="BC6866" t="str">
        <f t="shared" si="586"/>
        <v>RMC</v>
      </c>
      <c r="BD6866" t="str">
        <f t="shared" si="587"/>
        <v>NAoMe_recurrent_age_mbc_hes_decades_80cap</v>
      </c>
      <c r="BE6866" s="397" t="s">
        <v>862</v>
      </c>
      <c r="BF6866" t="str">
        <f t="shared" si="588"/>
        <v>40-49 yrs</v>
      </c>
      <c r="BG6866">
        <f t="shared" si="589"/>
        <v>13</v>
      </c>
      <c r="BH6866" s="398">
        <f t="shared" si="590"/>
        <v>0.1074400022625923</v>
      </c>
      <c r="BO6866" s="33"/>
    </row>
    <row r="6867" spans="1:67">
      <c r="A6867" s="320" t="s">
        <v>338</v>
      </c>
      <c r="B6867" t="s">
        <v>380</v>
      </c>
      <c r="C6867" t="s">
        <v>910</v>
      </c>
      <c r="D6867" t="s">
        <v>314</v>
      </c>
      <c r="E6867" s="320" t="s">
        <v>41</v>
      </c>
      <c r="F6867" s="320" t="s">
        <v>42</v>
      </c>
      <c r="G6867" s="320" t="s">
        <v>433</v>
      </c>
      <c r="H6867" s="320" t="s">
        <v>315</v>
      </c>
      <c r="I6867" s="320" t="s">
        <v>354</v>
      </c>
      <c r="J6867" s="320" t="s">
        <v>280</v>
      </c>
      <c r="K6867" s="321">
        <v>17</v>
      </c>
      <c r="L6867" s="305">
        <v>0.14049999415874481</v>
      </c>
      <c r="M6867" s="305"/>
      <c r="N6867" s="321">
        <v>115</v>
      </c>
      <c r="O6867" s="305">
        <v>0.1872999966144562</v>
      </c>
      <c r="P6867" s="305"/>
      <c r="Q6867" s="321">
        <v>2584</v>
      </c>
      <c r="R6867" s="305">
        <v>0.18983000516891479</v>
      </c>
      <c r="S6867" s="305"/>
      <c r="BA6867" s="395">
        <v>1</v>
      </c>
      <c r="BB6867" s="396" t="s">
        <v>861</v>
      </c>
      <c r="BC6867" t="str">
        <f t="shared" si="586"/>
        <v>RMC</v>
      </c>
      <c r="BD6867" t="str">
        <f t="shared" si="587"/>
        <v>NAoMe_recurrent_age_mbc_hes_decades_80cap</v>
      </c>
      <c r="BE6867" s="397" t="s">
        <v>862</v>
      </c>
      <c r="BF6867" t="str">
        <f t="shared" si="588"/>
        <v>50-59 yrs</v>
      </c>
      <c r="BG6867">
        <f t="shared" si="589"/>
        <v>17</v>
      </c>
      <c r="BH6867" s="398">
        <f t="shared" si="590"/>
        <v>0.14049999415874481</v>
      </c>
      <c r="BO6867" s="33"/>
    </row>
    <row r="6868" spans="1:67">
      <c r="A6868" s="320" t="s">
        <v>338</v>
      </c>
      <c r="B6868" t="s">
        <v>380</v>
      </c>
      <c r="C6868" t="s">
        <v>910</v>
      </c>
      <c r="D6868" t="s">
        <v>314</v>
      </c>
      <c r="E6868" s="320" t="s">
        <v>41</v>
      </c>
      <c r="F6868" s="320" t="s">
        <v>42</v>
      </c>
      <c r="G6868" s="320" t="s">
        <v>433</v>
      </c>
      <c r="H6868" s="320" t="s">
        <v>315</v>
      </c>
      <c r="I6868" s="320" t="s">
        <v>354</v>
      </c>
      <c r="J6868" s="320" t="s">
        <v>281</v>
      </c>
      <c r="K6868" s="321">
        <v>30</v>
      </c>
      <c r="L6868" s="305">
        <v>0.24793000519275671</v>
      </c>
      <c r="M6868" s="305"/>
      <c r="N6868" s="321">
        <v>121</v>
      </c>
      <c r="O6868" s="305">
        <v>0.1970700025558472</v>
      </c>
      <c r="P6868" s="305"/>
      <c r="Q6868" s="321">
        <v>2650</v>
      </c>
      <c r="R6868" s="305">
        <v>0.19468000531196589</v>
      </c>
      <c r="S6868" s="305"/>
      <c r="BA6868" s="395">
        <v>1</v>
      </c>
      <c r="BB6868" s="396" t="s">
        <v>861</v>
      </c>
      <c r="BC6868" t="str">
        <f t="shared" si="586"/>
        <v>RMC</v>
      </c>
      <c r="BD6868" t="str">
        <f t="shared" si="587"/>
        <v>NAoMe_recurrent_age_mbc_hes_decades_80cap</v>
      </c>
      <c r="BE6868" s="397" t="s">
        <v>862</v>
      </c>
      <c r="BF6868" t="str">
        <f t="shared" si="588"/>
        <v>60-69 yrs</v>
      </c>
      <c r="BG6868">
        <f t="shared" si="589"/>
        <v>30</v>
      </c>
      <c r="BH6868" s="398">
        <f t="shared" si="590"/>
        <v>0.24793000519275671</v>
      </c>
      <c r="BO6868" s="33"/>
    </row>
    <row r="6869" spans="1:67">
      <c r="A6869" s="320" t="s">
        <v>338</v>
      </c>
      <c r="B6869" t="s">
        <v>380</v>
      </c>
      <c r="C6869" t="s">
        <v>910</v>
      </c>
      <c r="D6869" t="s">
        <v>314</v>
      </c>
      <c r="E6869" s="320" t="s">
        <v>41</v>
      </c>
      <c r="F6869" s="320" t="s">
        <v>42</v>
      </c>
      <c r="G6869" s="320" t="s">
        <v>433</v>
      </c>
      <c r="H6869" s="320" t="s">
        <v>315</v>
      </c>
      <c r="I6869" s="320" t="s">
        <v>354</v>
      </c>
      <c r="J6869" s="320" t="s">
        <v>282</v>
      </c>
      <c r="K6869" s="321">
        <v>27</v>
      </c>
      <c r="L6869" s="305">
        <v>0.2231400012969971</v>
      </c>
      <c r="M6869" s="305"/>
      <c r="N6869" s="321">
        <v>147</v>
      </c>
      <c r="O6869" s="305">
        <v>0.23940999805927279</v>
      </c>
      <c r="P6869" s="305"/>
      <c r="Q6869" s="321">
        <v>3284</v>
      </c>
      <c r="R6869" s="305">
        <v>0.24126000702381131</v>
      </c>
      <c r="S6869" s="305"/>
      <c r="BA6869" s="395">
        <v>1</v>
      </c>
      <c r="BB6869" s="396" t="s">
        <v>861</v>
      </c>
      <c r="BC6869" t="str">
        <f t="shared" si="586"/>
        <v>RMC</v>
      </c>
      <c r="BD6869" t="str">
        <f t="shared" si="587"/>
        <v>NAoMe_recurrent_age_mbc_hes_decades_80cap</v>
      </c>
      <c r="BE6869" s="397" t="s">
        <v>862</v>
      </c>
      <c r="BF6869" t="str">
        <f t="shared" si="588"/>
        <v>70-79 yrs</v>
      </c>
      <c r="BG6869">
        <f t="shared" si="589"/>
        <v>27</v>
      </c>
      <c r="BH6869" s="398">
        <f t="shared" si="590"/>
        <v>0.2231400012969971</v>
      </c>
      <c r="BO6869" s="33"/>
    </row>
    <row r="6870" spans="1:67">
      <c r="A6870" s="320" t="s">
        <v>338</v>
      </c>
      <c r="B6870" t="s">
        <v>380</v>
      </c>
      <c r="C6870" t="s">
        <v>910</v>
      </c>
      <c r="D6870" t="s">
        <v>314</v>
      </c>
      <c r="E6870" s="320" t="s">
        <v>41</v>
      </c>
      <c r="F6870" s="320" t="s">
        <v>42</v>
      </c>
      <c r="G6870" s="320" t="s">
        <v>433</v>
      </c>
      <c r="H6870" s="320" t="s">
        <v>315</v>
      </c>
      <c r="I6870" s="320" t="s">
        <v>354</v>
      </c>
      <c r="J6870" s="320" t="s">
        <v>283</v>
      </c>
      <c r="K6870" s="321">
        <v>27</v>
      </c>
      <c r="L6870" s="305">
        <v>0.2231400012969971</v>
      </c>
      <c r="M6870" s="305"/>
      <c r="N6870" s="321">
        <v>128</v>
      </c>
      <c r="O6870" s="305">
        <v>0.2084700018167496</v>
      </c>
      <c r="P6870" s="305"/>
      <c r="Q6870" s="321">
        <v>3083</v>
      </c>
      <c r="R6870" s="305">
        <v>0.2264900058507919</v>
      </c>
      <c r="S6870" s="305"/>
      <c r="BA6870" s="395">
        <v>1</v>
      </c>
      <c r="BB6870" s="396" t="s">
        <v>861</v>
      </c>
      <c r="BC6870" t="str">
        <f t="shared" si="586"/>
        <v>RMC</v>
      </c>
      <c r="BD6870" t="str">
        <f t="shared" si="587"/>
        <v>NAoMe_recurrent_age_mbc_hes_decades_80cap</v>
      </c>
      <c r="BE6870" s="397" t="s">
        <v>862</v>
      </c>
      <c r="BF6870" t="str">
        <f t="shared" si="588"/>
        <v>80+ yrs</v>
      </c>
      <c r="BG6870">
        <f t="shared" si="589"/>
        <v>27</v>
      </c>
      <c r="BH6870" s="398">
        <f t="shared" si="590"/>
        <v>0.2231400012969971</v>
      </c>
      <c r="BO6870" s="33"/>
    </row>
    <row r="6871" spans="1:67">
      <c r="A6871" s="320" t="s">
        <v>338</v>
      </c>
      <c r="B6871" t="s">
        <v>380</v>
      </c>
      <c r="C6871" t="s">
        <v>910</v>
      </c>
      <c r="D6871" t="s">
        <v>314</v>
      </c>
      <c r="E6871" s="320" t="s">
        <v>41</v>
      </c>
      <c r="F6871" s="320" t="s">
        <v>42</v>
      </c>
      <c r="G6871" s="320" t="s">
        <v>433</v>
      </c>
      <c r="H6871" s="320" t="s">
        <v>315</v>
      </c>
      <c r="I6871" s="320" t="s">
        <v>656</v>
      </c>
      <c r="J6871" s="320" t="s">
        <v>286</v>
      </c>
      <c r="K6871" s="321">
        <v>2</v>
      </c>
      <c r="L6871" s="305">
        <v>1.652999967336655E-2</v>
      </c>
      <c r="M6871" s="305">
        <v>1.652999967336655E-2</v>
      </c>
      <c r="N6871" s="321">
        <v>30</v>
      </c>
      <c r="O6871" s="305">
        <v>4.885999858379364E-2</v>
      </c>
      <c r="P6871" s="305">
        <v>4.885999858379364E-2</v>
      </c>
      <c r="Q6871" s="321">
        <v>565</v>
      </c>
      <c r="R6871" s="305">
        <v>4.1510000824928277E-2</v>
      </c>
      <c r="S6871" s="305">
        <v>4.221000149846077E-2</v>
      </c>
      <c r="BA6871" s="395">
        <v>1</v>
      </c>
      <c r="BB6871" s="396" t="s">
        <v>861</v>
      </c>
      <c r="BC6871" t="str">
        <f t="shared" si="586"/>
        <v>RMC</v>
      </c>
      <c r="BD6871" t="str">
        <f t="shared" si="587"/>
        <v>NAoMe_recurrent_ethnicity_grp</v>
      </c>
      <c r="BE6871" s="397" t="s">
        <v>862</v>
      </c>
      <c r="BF6871" t="str">
        <f t="shared" si="588"/>
        <v>Asian or Asian British</v>
      </c>
      <c r="BG6871">
        <f t="shared" si="589"/>
        <v>2</v>
      </c>
      <c r="BH6871" s="398">
        <f t="shared" si="590"/>
        <v>1.652999967336655E-2</v>
      </c>
      <c r="BO6871" s="33"/>
    </row>
    <row r="6872" spans="1:67">
      <c r="A6872" s="320" t="s">
        <v>338</v>
      </c>
      <c r="B6872" t="s">
        <v>380</v>
      </c>
      <c r="C6872" t="s">
        <v>910</v>
      </c>
      <c r="D6872" t="s">
        <v>314</v>
      </c>
      <c r="E6872" s="320" t="s">
        <v>41</v>
      </c>
      <c r="F6872" s="320" t="s">
        <v>42</v>
      </c>
      <c r="G6872" s="320" t="s">
        <v>433</v>
      </c>
      <c r="H6872" s="320" t="s">
        <v>315</v>
      </c>
      <c r="I6872" s="320" t="s">
        <v>656</v>
      </c>
      <c r="J6872" s="320" t="s">
        <v>287</v>
      </c>
      <c r="K6872" s="321">
        <v>5</v>
      </c>
      <c r="L6872" s="305">
        <v>4.1319999843835831E-2</v>
      </c>
      <c r="M6872" s="305">
        <v>4.1319999843835831E-2</v>
      </c>
      <c r="N6872" s="321">
        <v>33</v>
      </c>
      <c r="O6872" s="305">
        <v>5.3750000894069672E-2</v>
      </c>
      <c r="P6872" s="305">
        <v>5.3750000894069672E-2</v>
      </c>
      <c r="Q6872" s="321">
        <v>439</v>
      </c>
      <c r="R6872" s="305">
        <v>3.2249998301267617E-2</v>
      </c>
      <c r="S6872" s="305">
        <v>3.2800000160932541E-2</v>
      </c>
      <c r="BA6872" s="395">
        <v>1</v>
      </c>
      <c r="BB6872" s="396" t="s">
        <v>861</v>
      </c>
      <c r="BC6872" t="str">
        <f t="shared" si="586"/>
        <v>RMC</v>
      </c>
      <c r="BD6872" t="str">
        <f t="shared" si="587"/>
        <v>NAoMe_recurrent_ethnicity_grp</v>
      </c>
      <c r="BE6872" s="397" t="s">
        <v>862</v>
      </c>
      <c r="BF6872" t="str">
        <f t="shared" si="588"/>
        <v>Black or Black British</v>
      </c>
      <c r="BG6872">
        <f t="shared" si="589"/>
        <v>5</v>
      </c>
      <c r="BH6872" s="398">
        <f t="shared" si="590"/>
        <v>4.1319999843835831E-2</v>
      </c>
      <c r="BO6872" s="33"/>
    </row>
    <row r="6873" spans="1:67">
      <c r="A6873" s="320" t="s">
        <v>338</v>
      </c>
      <c r="B6873" t="s">
        <v>380</v>
      </c>
      <c r="C6873" t="s">
        <v>910</v>
      </c>
      <c r="D6873" t="s">
        <v>314</v>
      </c>
      <c r="E6873" s="320" t="s">
        <v>41</v>
      </c>
      <c r="F6873" s="320" t="s">
        <v>42</v>
      </c>
      <c r="G6873" s="320" t="s">
        <v>433</v>
      </c>
      <c r="H6873" s="320" t="s">
        <v>315</v>
      </c>
      <c r="I6873" s="320" t="s">
        <v>656</v>
      </c>
      <c r="J6873" s="320" t="s">
        <v>259</v>
      </c>
      <c r="K6873" s="321">
        <v>2</v>
      </c>
      <c r="L6873" s="305">
        <v>1.652999967336655E-2</v>
      </c>
      <c r="M6873" s="305">
        <v>1.652999967336655E-2</v>
      </c>
      <c r="N6873" s="321">
        <v>8</v>
      </c>
      <c r="O6873" s="305">
        <v>1.303000003099442E-2</v>
      </c>
      <c r="P6873" s="305">
        <v>1.303000003099442E-2</v>
      </c>
      <c r="Q6873" s="321">
        <v>117</v>
      </c>
      <c r="R6873" s="305">
        <v>8.6000002920627594E-3</v>
      </c>
      <c r="S6873" s="305">
        <v>8.7400004267692566E-3</v>
      </c>
      <c r="BA6873" s="395">
        <v>1</v>
      </c>
      <c r="BB6873" s="396" t="s">
        <v>861</v>
      </c>
      <c r="BC6873" t="str">
        <f t="shared" si="586"/>
        <v>RMC</v>
      </c>
      <c r="BD6873" t="str">
        <f t="shared" si="587"/>
        <v>NAoMe_recurrent_ethnicity_grp</v>
      </c>
      <c r="BE6873" s="397" t="s">
        <v>862</v>
      </c>
      <c r="BF6873" t="str">
        <f t="shared" si="588"/>
        <v>Mixed</v>
      </c>
      <c r="BG6873">
        <f t="shared" si="589"/>
        <v>2</v>
      </c>
      <c r="BH6873" s="398">
        <f t="shared" si="590"/>
        <v>1.652999967336655E-2</v>
      </c>
      <c r="BO6873" s="33"/>
    </row>
    <row r="6874" spans="1:67">
      <c r="A6874" s="320" t="s">
        <v>338</v>
      </c>
      <c r="B6874" t="s">
        <v>380</v>
      </c>
      <c r="C6874" t="s">
        <v>910</v>
      </c>
      <c r="D6874" t="s">
        <v>314</v>
      </c>
      <c r="E6874" s="320" t="s">
        <v>41</v>
      </c>
      <c r="F6874" s="320" t="s">
        <v>42</v>
      </c>
      <c r="G6874" s="320" t="s">
        <v>433</v>
      </c>
      <c r="H6874" s="320" t="s">
        <v>315</v>
      </c>
      <c r="I6874" s="320" t="s">
        <v>656</v>
      </c>
      <c r="J6874" s="320" t="s">
        <v>288</v>
      </c>
      <c r="K6874" s="321">
        <v>2</v>
      </c>
      <c r="L6874" s="305">
        <v>1.652999967336655E-2</v>
      </c>
      <c r="M6874" s="305">
        <v>1.652999967336655E-2</v>
      </c>
      <c r="N6874" s="321">
        <v>11</v>
      </c>
      <c r="O6874" s="305">
        <v>1.7920000478625301E-2</v>
      </c>
      <c r="P6874" s="305">
        <v>1.7920000478625301E-2</v>
      </c>
      <c r="Q6874" s="321">
        <v>254</v>
      </c>
      <c r="R6874" s="305">
        <v>1.8659999594092369E-2</v>
      </c>
      <c r="S6874" s="305">
        <v>1.8980000168085098E-2</v>
      </c>
      <c r="BA6874" s="395">
        <v>1</v>
      </c>
      <c r="BB6874" s="396" t="s">
        <v>861</v>
      </c>
      <c r="BC6874" t="str">
        <f t="shared" si="586"/>
        <v>RMC</v>
      </c>
      <c r="BD6874" t="str">
        <f t="shared" si="587"/>
        <v>NAoMe_recurrent_ethnicity_grp</v>
      </c>
      <c r="BE6874" s="397" t="s">
        <v>862</v>
      </c>
      <c r="BF6874" t="str">
        <f t="shared" si="588"/>
        <v>Other Ethnic Group</v>
      </c>
      <c r="BG6874">
        <f t="shared" si="589"/>
        <v>2</v>
      </c>
      <c r="BH6874" s="398">
        <f t="shared" si="590"/>
        <v>1.652999967336655E-2</v>
      </c>
      <c r="BO6874" s="33"/>
    </row>
    <row r="6875" spans="1:67">
      <c r="A6875" s="320" t="s">
        <v>338</v>
      </c>
      <c r="B6875" t="s">
        <v>380</v>
      </c>
      <c r="C6875" t="s">
        <v>910</v>
      </c>
      <c r="D6875" t="s">
        <v>314</v>
      </c>
      <c r="E6875" s="320" t="s">
        <v>41</v>
      </c>
      <c r="F6875" s="320" t="s">
        <v>42</v>
      </c>
      <c r="G6875" s="320" t="s">
        <v>433</v>
      </c>
      <c r="H6875" s="320" t="s">
        <v>315</v>
      </c>
      <c r="I6875" s="320" t="s">
        <v>656</v>
      </c>
      <c r="J6875" s="320" t="s">
        <v>260</v>
      </c>
      <c r="K6875" s="321">
        <v>0</v>
      </c>
      <c r="L6875" s="305">
        <v>0</v>
      </c>
      <c r="M6875" s="305"/>
      <c r="N6875" s="321">
        <v>0</v>
      </c>
      <c r="O6875" s="305">
        <v>0</v>
      </c>
      <c r="P6875" s="305"/>
      <c r="Q6875" s="321">
        <v>227</v>
      </c>
      <c r="R6875" s="305">
        <v>1.6680000349879261E-2</v>
      </c>
      <c r="S6875" s="305"/>
      <c r="BA6875" s="395">
        <v>1</v>
      </c>
      <c r="BB6875" s="396" t="s">
        <v>861</v>
      </c>
      <c r="BC6875" t="str">
        <f t="shared" si="586"/>
        <v>RMC</v>
      </c>
      <c r="BD6875" t="str">
        <f t="shared" si="587"/>
        <v>NAoMe_recurrent_ethnicity_grp</v>
      </c>
      <c r="BE6875" s="397" t="s">
        <v>862</v>
      </c>
      <c r="BF6875" t="str">
        <f t="shared" si="588"/>
        <v>Unknown</v>
      </c>
      <c r="BG6875">
        <f t="shared" si="589"/>
        <v>0</v>
      </c>
      <c r="BH6875" s="398">
        <f t="shared" si="590"/>
        <v>0</v>
      </c>
      <c r="BO6875" s="33"/>
    </row>
    <row r="6876" spans="1:67">
      <c r="A6876" s="320" t="s">
        <v>338</v>
      </c>
      <c r="B6876" t="s">
        <v>380</v>
      </c>
      <c r="C6876" t="s">
        <v>910</v>
      </c>
      <c r="D6876" t="s">
        <v>314</v>
      </c>
      <c r="E6876" s="320" t="s">
        <v>41</v>
      </c>
      <c r="F6876" s="320" t="s">
        <v>42</v>
      </c>
      <c r="G6876" s="320" t="s">
        <v>433</v>
      </c>
      <c r="H6876" s="320" t="s">
        <v>315</v>
      </c>
      <c r="I6876" s="320" t="s">
        <v>656</v>
      </c>
      <c r="J6876" s="320" t="s">
        <v>258</v>
      </c>
      <c r="K6876" s="321">
        <v>110</v>
      </c>
      <c r="L6876" s="305">
        <v>0.90908998250961304</v>
      </c>
      <c r="M6876" s="305">
        <v>0.90908998250961304</v>
      </c>
      <c r="N6876" s="321">
        <v>532</v>
      </c>
      <c r="O6876" s="305">
        <v>0.86645001173019409</v>
      </c>
      <c r="P6876" s="305">
        <v>0.86645001173019409</v>
      </c>
      <c r="Q6876" s="321">
        <v>12010</v>
      </c>
      <c r="R6876" s="305">
        <v>0.88230997323989868</v>
      </c>
      <c r="S6876" s="305">
        <v>0.89727002382278442</v>
      </c>
      <c r="BA6876" s="395">
        <v>1</v>
      </c>
      <c r="BB6876" s="396" t="s">
        <v>861</v>
      </c>
      <c r="BC6876" t="str">
        <f t="shared" si="586"/>
        <v>RMC</v>
      </c>
      <c r="BD6876" t="str">
        <f t="shared" si="587"/>
        <v>NAoMe_recurrent_ethnicity_grp</v>
      </c>
      <c r="BE6876" s="397" t="s">
        <v>862</v>
      </c>
      <c r="BF6876" t="str">
        <f t="shared" si="588"/>
        <v>White</v>
      </c>
      <c r="BG6876">
        <f t="shared" si="589"/>
        <v>110</v>
      </c>
      <c r="BH6876" s="398">
        <f t="shared" si="590"/>
        <v>0.90908998250961304</v>
      </c>
      <c r="BO6876" s="33"/>
    </row>
    <row r="6877" spans="1:67">
      <c r="A6877" s="320" t="s">
        <v>338</v>
      </c>
      <c r="B6877" t="s">
        <v>380</v>
      </c>
      <c r="C6877" t="s">
        <v>910</v>
      </c>
      <c r="D6877" t="s">
        <v>314</v>
      </c>
      <c r="E6877" s="320" t="s">
        <v>41</v>
      </c>
      <c r="F6877" s="320" t="s">
        <v>42</v>
      </c>
      <c r="G6877" s="320" t="s">
        <v>433</v>
      </c>
      <c r="H6877" s="320" t="s">
        <v>315</v>
      </c>
      <c r="I6877" s="320" t="s">
        <v>291</v>
      </c>
      <c r="J6877" s="320" t="s">
        <v>313</v>
      </c>
      <c r="K6877" s="321">
        <v>119</v>
      </c>
      <c r="L6877" s="305">
        <v>0.98347002267837524</v>
      </c>
      <c r="M6877" s="305"/>
      <c r="N6877" s="321">
        <v>607</v>
      </c>
      <c r="O6877" s="305">
        <v>0.98860001564025879</v>
      </c>
      <c r="P6877" s="305"/>
      <c r="Q6877" s="321">
        <v>13492</v>
      </c>
      <c r="R6877" s="305">
        <v>0.99118000268936157</v>
      </c>
      <c r="S6877" s="305"/>
      <c r="BA6877" s="395">
        <v>1</v>
      </c>
      <c r="BB6877" s="396" t="s">
        <v>861</v>
      </c>
      <c r="BC6877" t="str">
        <f t="shared" si="586"/>
        <v>RMC</v>
      </c>
      <c r="BD6877" t="str">
        <f t="shared" si="587"/>
        <v>NAoMe_recurrent_gender</v>
      </c>
      <c r="BE6877" s="397" t="s">
        <v>862</v>
      </c>
      <c r="BF6877" t="str">
        <f t="shared" si="588"/>
        <v>Female</v>
      </c>
      <c r="BG6877">
        <f t="shared" si="589"/>
        <v>119</v>
      </c>
      <c r="BH6877" s="398">
        <f t="shared" si="590"/>
        <v>0.98347002267837524</v>
      </c>
      <c r="BO6877" s="33"/>
    </row>
    <row r="6878" spans="1:67">
      <c r="A6878" s="320" t="s">
        <v>338</v>
      </c>
      <c r="B6878" t="s">
        <v>380</v>
      </c>
      <c r="C6878" t="s">
        <v>910</v>
      </c>
      <c r="D6878" t="s">
        <v>314</v>
      </c>
      <c r="E6878" s="320" t="s">
        <v>41</v>
      </c>
      <c r="F6878" s="320" t="s">
        <v>42</v>
      </c>
      <c r="G6878" s="320" t="s">
        <v>433</v>
      </c>
      <c r="H6878" s="320" t="s">
        <v>315</v>
      </c>
      <c r="I6878" s="320" t="s">
        <v>291</v>
      </c>
      <c r="J6878" s="320" t="s">
        <v>293</v>
      </c>
      <c r="K6878" s="321">
        <v>2</v>
      </c>
      <c r="L6878" s="305">
        <v>1.652999967336655E-2</v>
      </c>
      <c r="M6878" s="305"/>
      <c r="N6878" s="321">
        <v>7</v>
      </c>
      <c r="O6878" s="305">
        <v>1.1400000192224979E-2</v>
      </c>
      <c r="P6878" s="305"/>
      <c r="Q6878" s="321">
        <v>120</v>
      </c>
      <c r="R6878" s="305">
        <v>8.8200001046061516E-3</v>
      </c>
      <c r="S6878" s="305"/>
      <c r="BA6878" s="395">
        <v>1</v>
      </c>
      <c r="BB6878" s="396" t="s">
        <v>861</v>
      </c>
      <c r="BC6878" t="str">
        <f t="shared" si="586"/>
        <v>RMC</v>
      </c>
      <c r="BD6878" t="str">
        <f t="shared" si="587"/>
        <v>NAoMe_recurrent_gender</v>
      </c>
      <c r="BE6878" s="397" t="s">
        <v>862</v>
      </c>
      <c r="BF6878" t="str">
        <f t="shared" si="588"/>
        <v>Male</v>
      </c>
      <c r="BG6878">
        <f t="shared" si="589"/>
        <v>2</v>
      </c>
      <c r="BH6878" s="398">
        <f t="shared" si="590"/>
        <v>1.652999967336655E-2</v>
      </c>
      <c r="BO6878" s="33"/>
    </row>
    <row r="6879" spans="1:67">
      <c r="A6879" s="320" t="s">
        <v>338</v>
      </c>
      <c r="B6879" t="s">
        <v>380</v>
      </c>
      <c r="C6879" t="s">
        <v>910</v>
      </c>
      <c r="D6879" t="s">
        <v>314</v>
      </c>
      <c r="E6879" s="320" t="s">
        <v>41</v>
      </c>
      <c r="F6879" s="320" t="s">
        <v>42</v>
      </c>
      <c r="G6879" s="320" t="s">
        <v>433</v>
      </c>
      <c r="H6879" s="320" t="s">
        <v>315</v>
      </c>
      <c r="I6879" s="320" t="s">
        <v>355</v>
      </c>
      <c r="J6879" s="320" t="s">
        <v>289</v>
      </c>
      <c r="K6879" s="321">
        <v>54</v>
      </c>
      <c r="L6879" s="305">
        <v>0.44628000259399409</v>
      </c>
      <c r="M6879" s="305"/>
      <c r="N6879" s="321">
        <v>183</v>
      </c>
      <c r="O6879" s="305">
        <v>0.29804998636245728</v>
      </c>
      <c r="P6879" s="305"/>
      <c r="Q6879" s="321">
        <v>4109</v>
      </c>
      <c r="R6879" s="305">
        <v>0.30186998844146729</v>
      </c>
      <c r="S6879" s="305"/>
      <c r="BA6879" s="395">
        <v>1</v>
      </c>
      <c r="BB6879" s="396" t="s">
        <v>861</v>
      </c>
      <c r="BC6879" t="str">
        <f t="shared" si="586"/>
        <v>RMC</v>
      </c>
      <c r="BD6879" t="str">
        <f t="shared" si="587"/>
        <v>NAoMe_recurrent_mbc_hes_year</v>
      </c>
      <c r="BE6879" s="397" t="s">
        <v>862</v>
      </c>
      <c r="BF6879" t="str">
        <f t="shared" si="588"/>
        <v>2021</v>
      </c>
      <c r="BG6879">
        <f t="shared" si="589"/>
        <v>54</v>
      </c>
      <c r="BH6879" s="398">
        <f t="shared" si="590"/>
        <v>0.44628000259399409</v>
      </c>
      <c r="BO6879" s="33"/>
    </row>
    <row r="6880" spans="1:67">
      <c r="A6880" s="320" t="s">
        <v>338</v>
      </c>
      <c r="B6880" t="s">
        <v>380</v>
      </c>
      <c r="C6880" t="s">
        <v>910</v>
      </c>
      <c r="D6880" t="s">
        <v>314</v>
      </c>
      <c r="E6880" s="320" t="s">
        <v>41</v>
      </c>
      <c r="F6880" s="320" t="s">
        <v>42</v>
      </c>
      <c r="G6880" s="320" t="s">
        <v>433</v>
      </c>
      <c r="H6880" s="320" t="s">
        <v>315</v>
      </c>
      <c r="I6880" s="320" t="s">
        <v>355</v>
      </c>
      <c r="J6880" s="320" t="s">
        <v>816</v>
      </c>
      <c r="K6880" s="321">
        <v>34</v>
      </c>
      <c r="L6880" s="305">
        <v>0.28099000453948969</v>
      </c>
      <c r="M6880" s="305"/>
      <c r="N6880" s="321">
        <v>179</v>
      </c>
      <c r="O6880" s="305">
        <v>0.29153001308441162</v>
      </c>
      <c r="P6880" s="305"/>
      <c r="Q6880" s="321">
        <v>4376</v>
      </c>
      <c r="R6880" s="305">
        <v>0.32148000597953802</v>
      </c>
      <c r="S6880" s="305"/>
      <c r="BA6880" s="395">
        <v>1</v>
      </c>
      <c r="BB6880" s="396" t="s">
        <v>861</v>
      </c>
      <c r="BC6880" t="str">
        <f t="shared" si="586"/>
        <v>RMC</v>
      </c>
      <c r="BD6880" t="str">
        <f t="shared" si="587"/>
        <v>NAoMe_recurrent_mbc_hes_year</v>
      </c>
      <c r="BE6880" s="397" t="s">
        <v>862</v>
      </c>
      <c r="BF6880" t="str">
        <f t="shared" si="588"/>
        <v>2022</v>
      </c>
      <c r="BG6880">
        <f t="shared" si="589"/>
        <v>34</v>
      </c>
      <c r="BH6880" s="398">
        <f t="shared" si="590"/>
        <v>0.28099000453948969</v>
      </c>
      <c r="BO6880" s="33"/>
    </row>
    <row r="6881" spans="1:67">
      <c r="A6881" s="320" t="s">
        <v>338</v>
      </c>
      <c r="B6881" t="s">
        <v>380</v>
      </c>
      <c r="C6881" t="s">
        <v>910</v>
      </c>
      <c r="D6881" t="s">
        <v>314</v>
      </c>
      <c r="E6881" s="320" t="s">
        <v>41</v>
      </c>
      <c r="F6881" s="320" t="s">
        <v>42</v>
      </c>
      <c r="G6881" s="320" t="s">
        <v>433</v>
      </c>
      <c r="H6881" s="320" t="s">
        <v>315</v>
      </c>
      <c r="I6881" s="320" t="s">
        <v>355</v>
      </c>
      <c r="J6881" s="320" t="s">
        <v>946</v>
      </c>
      <c r="K6881" s="321">
        <v>33</v>
      </c>
      <c r="L6881" s="305">
        <v>0.27272999286651611</v>
      </c>
      <c r="M6881" s="305"/>
      <c r="N6881" s="321">
        <v>252</v>
      </c>
      <c r="O6881" s="305">
        <v>0.4104200005531311</v>
      </c>
      <c r="P6881" s="305"/>
      <c r="Q6881" s="321">
        <v>5127</v>
      </c>
      <c r="R6881" s="305">
        <v>0.37665000557899481</v>
      </c>
      <c r="S6881" s="305"/>
      <c r="BA6881" s="395">
        <v>1</v>
      </c>
      <c r="BB6881" s="396" t="s">
        <v>861</v>
      </c>
      <c r="BC6881" t="str">
        <f t="shared" si="586"/>
        <v>RMC</v>
      </c>
      <c r="BD6881" t="str">
        <f t="shared" si="587"/>
        <v>NAoMe_recurrent_mbc_hes_year</v>
      </c>
      <c r="BE6881" s="397" t="s">
        <v>862</v>
      </c>
      <c r="BF6881" t="str">
        <f t="shared" si="588"/>
        <v>2023</v>
      </c>
      <c r="BG6881">
        <f t="shared" si="589"/>
        <v>33</v>
      </c>
      <c r="BH6881" s="398">
        <f t="shared" si="590"/>
        <v>0.27272999286651611</v>
      </c>
      <c r="BO6881" s="33"/>
    </row>
    <row r="6882" spans="1:67">
      <c r="A6882" s="320" t="s">
        <v>338</v>
      </c>
      <c r="B6882" t="s">
        <v>380</v>
      </c>
      <c r="C6882" t="s">
        <v>910</v>
      </c>
      <c r="D6882" t="s">
        <v>314</v>
      </c>
      <c r="E6882" s="320" t="s">
        <v>41</v>
      </c>
      <c r="F6882" s="320" t="s">
        <v>42</v>
      </c>
      <c r="G6882" s="320" t="s">
        <v>433</v>
      </c>
      <c r="H6882" s="320" t="s">
        <v>315</v>
      </c>
      <c r="I6882" s="320" t="s">
        <v>824</v>
      </c>
      <c r="J6882" s="320" t="s">
        <v>12</v>
      </c>
      <c r="K6882" s="321">
        <v>121</v>
      </c>
      <c r="L6882" s="305">
        <v>1</v>
      </c>
      <c r="M6882" s="305"/>
      <c r="N6882" s="321">
        <v>614</v>
      </c>
      <c r="O6882" s="305">
        <v>1</v>
      </c>
      <c r="P6882" s="305"/>
      <c r="Q6882" s="321">
        <v>13612</v>
      </c>
      <c r="R6882" s="305">
        <v>1</v>
      </c>
      <c r="S6882" s="305"/>
      <c r="BA6882" s="395">
        <v>1</v>
      </c>
      <c r="BB6882" s="396" t="s">
        <v>861</v>
      </c>
      <c r="BC6882" t="str">
        <f t="shared" si="586"/>
        <v>RMC</v>
      </c>
      <c r="BD6882" t="str">
        <f t="shared" si="587"/>
        <v>NAoMe_recurrent_tag_bonemets</v>
      </c>
      <c r="BE6882" s="397" t="s">
        <v>862</v>
      </c>
      <c r="BF6882" t="str">
        <f t="shared" si="588"/>
        <v>No</v>
      </c>
      <c r="BG6882">
        <f t="shared" si="589"/>
        <v>121</v>
      </c>
      <c r="BH6882" s="398">
        <f t="shared" si="590"/>
        <v>1</v>
      </c>
      <c r="BO6882" s="33"/>
    </row>
    <row r="6883" spans="1:67">
      <c r="A6883" s="320" t="s">
        <v>338</v>
      </c>
      <c r="B6883" t="s">
        <v>380</v>
      </c>
      <c r="C6883" t="s">
        <v>910</v>
      </c>
      <c r="D6883" t="s">
        <v>314</v>
      </c>
      <c r="E6883" s="320" t="s">
        <v>41</v>
      </c>
      <c r="F6883" s="320" t="s">
        <v>42</v>
      </c>
      <c r="G6883" s="320" t="s">
        <v>433</v>
      </c>
      <c r="H6883" s="320" t="s">
        <v>315</v>
      </c>
      <c r="I6883" s="320" t="s">
        <v>825</v>
      </c>
      <c r="J6883" s="320" t="s">
        <v>12</v>
      </c>
      <c r="K6883" s="321">
        <v>121</v>
      </c>
      <c r="L6883" s="305">
        <v>1</v>
      </c>
      <c r="M6883" s="305"/>
      <c r="N6883" s="321">
        <v>614</v>
      </c>
      <c r="O6883" s="305">
        <v>1</v>
      </c>
      <c r="P6883" s="305"/>
      <c r="Q6883" s="321">
        <v>13612</v>
      </c>
      <c r="R6883" s="305">
        <v>1</v>
      </c>
      <c r="S6883" s="305"/>
      <c r="BA6883" s="395">
        <v>1</v>
      </c>
      <c r="BB6883" s="396" t="s">
        <v>861</v>
      </c>
      <c r="BC6883" t="str">
        <f t="shared" si="586"/>
        <v>RMC</v>
      </c>
      <c r="BD6883" t="str">
        <f t="shared" si="587"/>
        <v>NAoMe_recurrent_tag_brainmets</v>
      </c>
      <c r="BE6883" s="397" t="s">
        <v>862</v>
      </c>
      <c r="BF6883" t="str">
        <f t="shared" si="588"/>
        <v>No</v>
      </c>
      <c r="BG6883">
        <f t="shared" si="589"/>
        <v>121</v>
      </c>
      <c r="BH6883" s="398">
        <f t="shared" si="590"/>
        <v>1</v>
      </c>
      <c r="BO6883" s="33"/>
    </row>
    <row r="6884" spans="1:67">
      <c r="A6884" s="320" t="s">
        <v>338</v>
      </c>
      <c r="B6884" t="s">
        <v>380</v>
      </c>
      <c r="C6884" t="s">
        <v>910</v>
      </c>
      <c r="D6884" t="s">
        <v>314</v>
      </c>
      <c r="E6884" s="320" t="s">
        <v>41</v>
      </c>
      <c r="F6884" s="320" t="s">
        <v>42</v>
      </c>
      <c r="G6884" s="320" t="s">
        <v>433</v>
      </c>
      <c r="H6884" s="320" t="s">
        <v>315</v>
      </c>
      <c r="I6884" s="320" t="s">
        <v>826</v>
      </c>
      <c r="J6884" s="320" t="s">
        <v>12</v>
      </c>
      <c r="K6884" s="321">
        <v>121</v>
      </c>
      <c r="L6884" s="305">
        <v>1</v>
      </c>
      <c r="M6884" s="305"/>
      <c r="N6884" s="321">
        <v>614</v>
      </c>
      <c r="O6884" s="305">
        <v>1</v>
      </c>
      <c r="P6884" s="305"/>
      <c r="Q6884" s="321">
        <v>13612</v>
      </c>
      <c r="R6884" s="305">
        <v>1</v>
      </c>
      <c r="S6884" s="305"/>
      <c r="BA6884" s="395">
        <v>1</v>
      </c>
      <c r="BB6884" s="396" t="s">
        <v>861</v>
      </c>
      <c r="BC6884" t="str">
        <f t="shared" si="586"/>
        <v>RMC</v>
      </c>
      <c r="BD6884" t="str">
        <f t="shared" si="587"/>
        <v>NAoMe_recurrent_tag_livermets</v>
      </c>
      <c r="BE6884" s="397" t="s">
        <v>862</v>
      </c>
      <c r="BF6884" t="str">
        <f t="shared" si="588"/>
        <v>No</v>
      </c>
      <c r="BG6884">
        <f t="shared" si="589"/>
        <v>121</v>
      </c>
      <c r="BH6884" s="398">
        <f t="shared" si="590"/>
        <v>1</v>
      </c>
      <c r="BO6884" s="33"/>
    </row>
    <row r="6885" spans="1:67">
      <c r="A6885" s="320" t="s">
        <v>338</v>
      </c>
      <c r="B6885" t="s">
        <v>380</v>
      </c>
      <c r="C6885" t="s">
        <v>910</v>
      </c>
      <c r="D6885" t="s">
        <v>314</v>
      </c>
      <c r="E6885" s="320" t="s">
        <v>41</v>
      </c>
      <c r="F6885" s="320" t="s">
        <v>42</v>
      </c>
      <c r="G6885" s="320" t="s">
        <v>433</v>
      </c>
      <c r="H6885" s="320" t="s">
        <v>315</v>
      </c>
      <c r="I6885" s="320" t="s">
        <v>827</v>
      </c>
      <c r="J6885" s="320" t="s">
        <v>12</v>
      </c>
      <c r="K6885" s="321">
        <v>121</v>
      </c>
      <c r="L6885" s="305">
        <v>1</v>
      </c>
      <c r="M6885" s="305"/>
      <c r="N6885" s="321">
        <v>614</v>
      </c>
      <c r="O6885" s="305">
        <v>1</v>
      </c>
      <c r="P6885" s="305"/>
      <c r="Q6885" s="321">
        <v>13612</v>
      </c>
      <c r="R6885" s="305">
        <v>1</v>
      </c>
      <c r="S6885" s="305"/>
      <c r="BA6885" s="395">
        <v>1</v>
      </c>
      <c r="BB6885" s="396" t="s">
        <v>861</v>
      </c>
      <c r="BC6885" t="str">
        <f t="shared" si="586"/>
        <v>RMC</v>
      </c>
      <c r="BD6885" t="str">
        <f t="shared" si="587"/>
        <v>NAoMe_recurrent_tag_lungmets</v>
      </c>
      <c r="BE6885" s="397" t="s">
        <v>862</v>
      </c>
      <c r="BF6885" t="str">
        <f t="shared" si="588"/>
        <v>No</v>
      </c>
      <c r="BG6885">
        <f t="shared" si="589"/>
        <v>121</v>
      </c>
      <c r="BH6885" s="398">
        <f t="shared" si="590"/>
        <v>1</v>
      </c>
      <c r="BO6885" s="33"/>
    </row>
    <row r="6886" spans="1:67">
      <c r="A6886" s="320" t="s">
        <v>338</v>
      </c>
      <c r="B6886" t="s">
        <v>380</v>
      </c>
      <c r="C6886" t="s">
        <v>910</v>
      </c>
      <c r="D6886" t="s">
        <v>314</v>
      </c>
      <c r="E6886" s="320" t="s">
        <v>41</v>
      </c>
      <c r="F6886" s="320" t="s">
        <v>42</v>
      </c>
      <c r="G6886" s="320" t="s">
        <v>433</v>
      </c>
      <c r="H6886" s="320" t="s">
        <v>315</v>
      </c>
      <c r="I6886" s="320" t="s">
        <v>828</v>
      </c>
      <c r="J6886" s="320" t="s">
        <v>12</v>
      </c>
      <c r="K6886" s="321">
        <v>121</v>
      </c>
      <c r="L6886" s="305">
        <v>1</v>
      </c>
      <c r="M6886" s="305"/>
      <c r="N6886" s="321">
        <v>614</v>
      </c>
      <c r="O6886" s="305">
        <v>1</v>
      </c>
      <c r="P6886" s="305"/>
      <c r="Q6886" s="321">
        <v>13612</v>
      </c>
      <c r="R6886" s="305">
        <v>1</v>
      </c>
      <c r="S6886" s="305"/>
      <c r="BA6886" s="395">
        <v>1</v>
      </c>
      <c r="BB6886" s="396" t="s">
        <v>861</v>
      </c>
      <c r="BC6886" t="str">
        <f t="shared" si="586"/>
        <v>RMC</v>
      </c>
      <c r="BD6886" t="str">
        <f t="shared" si="587"/>
        <v>NAoMe_recurrent_tag_othermets</v>
      </c>
      <c r="BE6886" s="397" t="s">
        <v>862</v>
      </c>
      <c r="BF6886" t="str">
        <f t="shared" si="588"/>
        <v>No</v>
      </c>
      <c r="BG6886">
        <f t="shared" si="589"/>
        <v>121</v>
      </c>
      <c r="BH6886" s="398">
        <f t="shared" si="590"/>
        <v>1</v>
      </c>
      <c r="BO6886" s="33"/>
    </row>
    <row r="6887" spans="1:67">
      <c r="A6887" s="320" t="s">
        <v>338</v>
      </c>
      <c r="B6887" t="s">
        <v>380</v>
      </c>
      <c r="C6887" t="s">
        <v>910</v>
      </c>
      <c r="D6887" t="s">
        <v>314</v>
      </c>
      <c r="E6887" s="320" t="s">
        <v>43</v>
      </c>
      <c r="F6887" s="320" t="s">
        <v>44</v>
      </c>
      <c r="G6887" s="320" t="s">
        <v>449</v>
      </c>
      <c r="H6887" s="320" t="s">
        <v>320</v>
      </c>
      <c r="I6887" s="320" t="s">
        <v>354</v>
      </c>
      <c r="J6887" s="320" t="s">
        <v>277</v>
      </c>
      <c r="K6887" s="321">
        <v>0</v>
      </c>
      <c r="L6887" s="305">
        <v>0</v>
      </c>
      <c r="M6887" s="305"/>
      <c r="N6887" s="321">
        <v>2</v>
      </c>
      <c r="O6887" s="305">
        <v>3.3799998927861452E-3</v>
      </c>
      <c r="P6887" s="305"/>
      <c r="Q6887" s="321">
        <v>56</v>
      </c>
      <c r="R6887" s="305">
        <v>4.1100000962615013E-3</v>
      </c>
      <c r="S6887" s="305"/>
      <c r="BA6887" s="395">
        <v>1</v>
      </c>
      <c r="BB6887" s="396" t="s">
        <v>861</v>
      </c>
      <c r="BC6887" t="str">
        <f t="shared" si="586"/>
        <v>RAE</v>
      </c>
      <c r="BD6887" t="str">
        <f t="shared" si="587"/>
        <v>NAoMe_recurrent_age_mbc_hes_decades_80cap</v>
      </c>
      <c r="BE6887" s="397" t="s">
        <v>862</v>
      </c>
      <c r="BF6887" t="str">
        <f t="shared" si="588"/>
        <v>18-29 yrs</v>
      </c>
      <c r="BG6887">
        <f t="shared" si="589"/>
        <v>0</v>
      </c>
      <c r="BH6887" s="398">
        <f t="shared" si="590"/>
        <v>0</v>
      </c>
      <c r="BO6887" s="33"/>
    </row>
    <row r="6888" spans="1:67">
      <c r="A6888" s="320" t="s">
        <v>338</v>
      </c>
      <c r="B6888" t="s">
        <v>380</v>
      </c>
      <c r="C6888" t="s">
        <v>910</v>
      </c>
      <c r="D6888" t="s">
        <v>314</v>
      </c>
      <c r="E6888" s="320" t="s">
        <v>43</v>
      </c>
      <c r="F6888" s="320" t="s">
        <v>44</v>
      </c>
      <c r="G6888" s="320" t="s">
        <v>449</v>
      </c>
      <c r="H6888" s="320" t="s">
        <v>320</v>
      </c>
      <c r="I6888" s="320" t="s">
        <v>354</v>
      </c>
      <c r="J6888" s="320" t="s">
        <v>278</v>
      </c>
      <c r="K6888" s="321">
        <v>6</v>
      </c>
      <c r="L6888" s="305">
        <v>7.3169998824596405E-2</v>
      </c>
      <c r="M6888" s="305"/>
      <c r="N6888" s="321">
        <v>33</v>
      </c>
      <c r="O6888" s="305">
        <v>5.5840000510215759E-2</v>
      </c>
      <c r="P6888" s="305"/>
      <c r="Q6888" s="321">
        <v>552</v>
      </c>
      <c r="R6888" s="305">
        <v>4.0550000965595252E-2</v>
      </c>
      <c r="S6888" s="305"/>
      <c r="BA6888" s="395">
        <v>1</v>
      </c>
      <c r="BB6888" s="396" t="s">
        <v>861</v>
      </c>
      <c r="BC6888" t="str">
        <f t="shared" si="586"/>
        <v>RAE</v>
      </c>
      <c r="BD6888" t="str">
        <f t="shared" si="587"/>
        <v>NAoMe_recurrent_age_mbc_hes_decades_80cap</v>
      </c>
      <c r="BE6888" s="397" t="s">
        <v>862</v>
      </c>
      <c r="BF6888" t="str">
        <f t="shared" si="588"/>
        <v>30-39 yrs</v>
      </c>
      <c r="BG6888">
        <f t="shared" si="589"/>
        <v>6</v>
      </c>
      <c r="BH6888" s="398">
        <f t="shared" si="590"/>
        <v>7.3169998824596405E-2</v>
      </c>
      <c r="BO6888" s="33"/>
    </row>
    <row r="6889" spans="1:67">
      <c r="A6889" s="320" t="s">
        <v>338</v>
      </c>
      <c r="B6889" t="s">
        <v>380</v>
      </c>
      <c r="C6889" t="s">
        <v>910</v>
      </c>
      <c r="D6889" t="s">
        <v>314</v>
      </c>
      <c r="E6889" s="320" t="s">
        <v>43</v>
      </c>
      <c r="F6889" s="320" t="s">
        <v>44</v>
      </c>
      <c r="G6889" s="320" t="s">
        <v>449</v>
      </c>
      <c r="H6889" s="320" t="s">
        <v>320</v>
      </c>
      <c r="I6889" s="320" t="s">
        <v>354</v>
      </c>
      <c r="J6889" s="320" t="s">
        <v>279</v>
      </c>
      <c r="K6889" s="321">
        <v>8</v>
      </c>
      <c r="L6889" s="305">
        <v>9.7560003399848938E-2</v>
      </c>
      <c r="M6889" s="305"/>
      <c r="N6889" s="321">
        <v>56</v>
      </c>
      <c r="O6889" s="305">
        <v>9.4750002026557922E-2</v>
      </c>
      <c r="P6889" s="305"/>
      <c r="Q6889" s="321">
        <v>1403</v>
      </c>
      <c r="R6889" s="305">
        <v>0.1030699983239174</v>
      </c>
      <c r="S6889" s="305"/>
      <c r="BA6889" s="395">
        <v>1</v>
      </c>
      <c r="BB6889" s="396" t="s">
        <v>861</v>
      </c>
      <c r="BC6889" t="str">
        <f t="shared" si="586"/>
        <v>RAE</v>
      </c>
      <c r="BD6889" t="str">
        <f t="shared" si="587"/>
        <v>NAoMe_recurrent_age_mbc_hes_decades_80cap</v>
      </c>
      <c r="BE6889" s="397" t="s">
        <v>862</v>
      </c>
      <c r="BF6889" t="str">
        <f t="shared" si="588"/>
        <v>40-49 yrs</v>
      </c>
      <c r="BG6889">
        <f t="shared" si="589"/>
        <v>8</v>
      </c>
      <c r="BH6889" s="398">
        <f t="shared" si="590"/>
        <v>9.7560003399848938E-2</v>
      </c>
      <c r="BO6889" s="33"/>
    </row>
    <row r="6890" spans="1:67">
      <c r="A6890" s="320" t="s">
        <v>338</v>
      </c>
      <c r="B6890" t="s">
        <v>380</v>
      </c>
      <c r="C6890" t="s">
        <v>910</v>
      </c>
      <c r="D6890" t="s">
        <v>314</v>
      </c>
      <c r="E6890" s="320" t="s">
        <v>43</v>
      </c>
      <c r="F6890" s="320" t="s">
        <v>44</v>
      </c>
      <c r="G6890" s="320" t="s">
        <v>449</v>
      </c>
      <c r="H6890" s="320" t="s">
        <v>320</v>
      </c>
      <c r="I6890" s="320" t="s">
        <v>354</v>
      </c>
      <c r="J6890" s="320" t="s">
        <v>280</v>
      </c>
      <c r="K6890" s="321">
        <v>21</v>
      </c>
      <c r="L6890" s="305">
        <v>0.25609999895095831</v>
      </c>
      <c r="M6890" s="305"/>
      <c r="N6890" s="321">
        <v>126</v>
      </c>
      <c r="O6890" s="305">
        <v>0.21320000290870669</v>
      </c>
      <c r="P6890" s="305"/>
      <c r="Q6890" s="321">
        <v>2584</v>
      </c>
      <c r="R6890" s="305">
        <v>0.18983000516891479</v>
      </c>
      <c r="S6890" s="305"/>
      <c r="BA6890" s="395">
        <v>1</v>
      </c>
      <c r="BB6890" s="396" t="s">
        <v>861</v>
      </c>
      <c r="BC6890" t="str">
        <f t="shared" si="586"/>
        <v>RAE</v>
      </c>
      <c r="BD6890" t="str">
        <f t="shared" si="587"/>
        <v>NAoMe_recurrent_age_mbc_hes_decades_80cap</v>
      </c>
      <c r="BE6890" s="397" t="s">
        <v>862</v>
      </c>
      <c r="BF6890" t="str">
        <f t="shared" si="588"/>
        <v>50-59 yrs</v>
      </c>
      <c r="BG6890">
        <f t="shared" si="589"/>
        <v>21</v>
      </c>
      <c r="BH6890" s="398">
        <f t="shared" si="590"/>
        <v>0.25609999895095831</v>
      </c>
      <c r="BO6890" s="33"/>
    </row>
    <row r="6891" spans="1:67">
      <c r="A6891" s="320" t="s">
        <v>338</v>
      </c>
      <c r="B6891" t="s">
        <v>380</v>
      </c>
      <c r="C6891" t="s">
        <v>910</v>
      </c>
      <c r="D6891" t="s">
        <v>314</v>
      </c>
      <c r="E6891" s="320" t="s">
        <v>43</v>
      </c>
      <c r="F6891" s="320" t="s">
        <v>44</v>
      </c>
      <c r="G6891" s="320" t="s">
        <v>449</v>
      </c>
      <c r="H6891" s="320" t="s">
        <v>320</v>
      </c>
      <c r="I6891" s="320" t="s">
        <v>354</v>
      </c>
      <c r="J6891" s="320" t="s">
        <v>281</v>
      </c>
      <c r="K6891" s="321">
        <v>11</v>
      </c>
      <c r="L6891" s="305">
        <v>0.13414999842643741</v>
      </c>
      <c r="M6891" s="305"/>
      <c r="N6891" s="321">
        <v>122</v>
      </c>
      <c r="O6891" s="305">
        <v>0.20643000304698941</v>
      </c>
      <c r="P6891" s="305"/>
      <c r="Q6891" s="321">
        <v>2650</v>
      </c>
      <c r="R6891" s="305">
        <v>0.19468000531196589</v>
      </c>
      <c r="S6891" s="305"/>
      <c r="BA6891" s="395">
        <v>1</v>
      </c>
      <c r="BB6891" s="396" t="s">
        <v>861</v>
      </c>
      <c r="BC6891" t="str">
        <f t="shared" si="586"/>
        <v>RAE</v>
      </c>
      <c r="BD6891" t="str">
        <f t="shared" si="587"/>
        <v>NAoMe_recurrent_age_mbc_hes_decades_80cap</v>
      </c>
      <c r="BE6891" s="397" t="s">
        <v>862</v>
      </c>
      <c r="BF6891" t="str">
        <f t="shared" si="588"/>
        <v>60-69 yrs</v>
      </c>
      <c r="BG6891">
        <f t="shared" si="589"/>
        <v>11</v>
      </c>
      <c r="BH6891" s="398">
        <f t="shared" si="590"/>
        <v>0.13414999842643741</v>
      </c>
      <c r="BO6891" s="33"/>
    </row>
    <row r="6892" spans="1:67">
      <c r="A6892" s="320" t="s">
        <v>338</v>
      </c>
      <c r="B6892" t="s">
        <v>380</v>
      </c>
      <c r="C6892" t="s">
        <v>910</v>
      </c>
      <c r="D6892" t="s">
        <v>314</v>
      </c>
      <c r="E6892" s="320" t="s">
        <v>43</v>
      </c>
      <c r="F6892" s="320" t="s">
        <v>44</v>
      </c>
      <c r="G6892" s="320" t="s">
        <v>449</v>
      </c>
      <c r="H6892" s="320" t="s">
        <v>320</v>
      </c>
      <c r="I6892" s="320" t="s">
        <v>354</v>
      </c>
      <c r="J6892" s="320" t="s">
        <v>282</v>
      </c>
      <c r="K6892" s="321">
        <v>21</v>
      </c>
      <c r="L6892" s="305">
        <v>0.25609999895095831</v>
      </c>
      <c r="M6892" s="305"/>
      <c r="N6892" s="321">
        <v>142</v>
      </c>
      <c r="O6892" s="305">
        <v>0.24027000367641449</v>
      </c>
      <c r="P6892" s="305"/>
      <c r="Q6892" s="321">
        <v>3284</v>
      </c>
      <c r="R6892" s="305">
        <v>0.24126000702381131</v>
      </c>
      <c r="S6892" s="305"/>
      <c r="BA6892" s="395">
        <v>1</v>
      </c>
      <c r="BB6892" s="396" t="s">
        <v>861</v>
      </c>
      <c r="BC6892" t="str">
        <f t="shared" si="586"/>
        <v>RAE</v>
      </c>
      <c r="BD6892" t="str">
        <f t="shared" si="587"/>
        <v>NAoMe_recurrent_age_mbc_hes_decades_80cap</v>
      </c>
      <c r="BE6892" s="397" t="s">
        <v>862</v>
      </c>
      <c r="BF6892" t="str">
        <f t="shared" si="588"/>
        <v>70-79 yrs</v>
      </c>
      <c r="BG6892">
        <f t="shared" si="589"/>
        <v>21</v>
      </c>
      <c r="BH6892" s="398">
        <f t="shared" si="590"/>
        <v>0.25609999895095831</v>
      </c>
      <c r="BO6892" s="33"/>
    </row>
    <row r="6893" spans="1:67">
      <c r="A6893" s="320" t="s">
        <v>338</v>
      </c>
      <c r="B6893" t="s">
        <v>380</v>
      </c>
      <c r="C6893" t="s">
        <v>910</v>
      </c>
      <c r="D6893" t="s">
        <v>314</v>
      </c>
      <c r="E6893" s="320" t="s">
        <v>43</v>
      </c>
      <c r="F6893" s="320" t="s">
        <v>44</v>
      </c>
      <c r="G6893" s="320" t="s">
        <v>449</v>
      </c>
      <c r="H6893" s="320" t="s">
        <v>320</v>
      </c>
      <c r="I6893" s="320" t="s">
        <v>354</v>
      </c>
      <c r="J6893" s="320" t="s">
        <v>283</v>
      </c>
      <c r="K6893" s="321">
        <v>15</v>
      </c>
      <c r="L6893" s="305">
        <v>0.18292999267578131</v>
      </c>
      <c r="M6893" s="305"/>
      <c r="N6893" s="321">
        <v>110</v>
      </c>
      <c r="O6893" s="305">
        <v>0.18613000214099881</v>
      </c>
      <c r="P6893" s="305"/>
      <c r="Q6893" s="321">
        <v>3083</v>
      </c>
      <c r="R6893" s="305">
        <v>0.2264900058507919</v>
      </c>
      <c r="S6893" s="305"/>
      <c r="BA6893" s="395">
        <v>1</v>
      </c>
      <c r="BB6893" s="396" t="s">
        <v>861</v>
      </c>
      <c r="BC6893" t="str">
        <f t="shared" si="586"/>
        <v>RAE</v>
      </c>
      <c r="BD6893" t="str">
        <f t="shared" si="587"/>
        <v>NAoMe_recurrent_age_mbc_hes_decades_80cap</v>
      </c>
      <c r="BE6893" s="397" t="s">
        <v>862</v>
      </c>
      <c r="BF6893" t="str">
        <f t="shared" si="588"/>
        <v>80+ yrs</v>
      </c>
      <c r="BG6893">
        <f t="shared" si="589"/>
        <v>15</v>
      </c>
      <c r="BH6893" s="398">
        <f t="shared" si="590"/>
        <v>0.18292999267578131</v>
      </c>
      <c r="BO6893" s="33"/>
    </row>
    <row r="6894" spans="1:67">
      <c r="A6894" s="320" t="s">
        <v>338</v>
      </c>
      <c r="B6894" t="s">
        <v>380</v>
      </c>
      <c r="C6894" t="s">
        <v>910</v>
      </c>
      <c r="D6894" t="s">
        <v>314</v>
      </c>
      <c r="E6894" s="320" t="s">
        <v>43</v>
      </c>
      <c r="F6894" s="320" t="s">
        <v>44</v>
      </c>
      <c r="G6894" s="320" t="s">
        <v>449</v>
      </c>
      <c r="H6894" s="320" t="s">
        <v>320</v>
      </c>
      <c r="I6894" s="320" t="s">
        <v>656</v>
      </c>
      <c r="J6894" s="320" t="s">
        <v>286</v>
      </c>
      <c r="K6894" s="321">
        <v>17</v>
      </c>
      <c r="L6894" s="305">
        <v>0.20732000470161441</v>
      </c>
      <c r="M6894" s="305">
        <v>0.20732000470161441</v>
      </c>
      <c r="N6894" s="321">
        <v>34</v>
      </c>
      <c r="O6894" s="305">
        <v>5.7530000805854797E-2</v>
      </c>
      <c r="P6894" s="305">
        <v>5.8019999414682388E-2</v>
      </c>
      <c r="Q6894" s="321">
        <v>565</v>
      </c>
      <c r="R6894" s="305">
        <v>4.1510000824928277E-2</v>
      </c>
      <c r="S6894" s="305">
        <v>4.221000149846077E-2</v>
      </c>
      <c r="BA6894" s="395">
        <v>1</v>
      </c>
      <c r="BB6894" s="396" t="s">
        <v>861</v>
      </c>
      <c r="BC6894" t="str">
        <f t="shared" si="586"/>
        <v>RAE</v>
      </c>
      <c r="BD6894" t="str">
        <f t="shared" si="587"/>
        <v>NAoMe_recurrent_ethnicity_grp</v>
      </c>
      <c r="BE6894" s="397" t="s">
        <v>862</v>
      </c>
      <c r="BF6894" t="str">
        <f t="shared" si="588"/>
        <v>Asian or Asian British</v>
      </c>
      <c r="BG6894">
        <f t="shared" si="589"/>
        <v>17</v>
      </c>
      <c r="BH6894" s="398">
        <f t="shared" si="590"/>
        <v>0.20732000470161441</v>
      </c>
      <c r="BO6894" s="33"/>
    </row>
    <row r="6895" spans="1:67">
      <c r="A6895" s="320" t="s">
        <v>338</v>
      </c>
      <c r="B6895" t="s">
        <v>380</v>
      </c>
      <c r="C6895" t="s">
        <v>910</v>
      </c>
      <c r="D6895" t="s">
        <v>314</v>
      </c>
      <c r="E6895" s="320" t="s">
        <v>43</v>
      </c>
      <c r="F6895" s="320" t="s">
        <v>44</v>
      </c>
      <c r="G6895" s="320" t="s">
        <v>449</v>
      </c>
      <c r="H6895" s="320" t="s">
        <v>320</v>
      </c>
      <c r="I6895" s="320" t="s">
        <v>656</v>
      </c>
      <c r="J6895" s="320" t="s">
        <v>287</v>
      </c>
      <c r="K6895" s="321">
        <v>2</v>
      </c>
      <c r="L6895" s="305">
        <v>2.4390000849962231E-2</v>
      </c>
      <c r="M6895" s="305">
        <v>2.4390000849962231E-2</v>
      </c>
      <c r="N6895" s="321">
        <v>8</v>
      </c>
      <c r="O6895" s="305">
        <v>1.353999972343445E-2</v>
      </c>
      <c r="P6895" s="305">
        <v>1.365000009536743E-2</v>
      </c>
      <c r="Q6895" s="321">
        <v>439</v>
      </c>
      <c r="R6895" s="305">
        <v>3.2249998301267617E-2</v>
      </c>
      <c r="S6895" s="305">
        <v>3.2800000160932541E-2</v>
      </c>
      <c r="BA6895" s="395">
        <v>1</v>
      </c>
      <c r="BB6895" s="396" t="s">
        <v>861</v>
      </c>
      <c r="BC6895" t="str">
        <f t="shared" si="586"/>
        <v>RAE</v>
      </c>
      <c r="BD6895" t="str">
        <f t="shared" si="587"/>
        <v>NAoMe_recurrent_ethnicity_grp</v>
      </c>
      <c r="BE6895" s="397" t="s">
        <v>862</v>
      </c>
      <c r="BF6895" t="str">
        <f t="shared" si="588"/>
        <v>Black or Black British</v>
      </c>
      <c r="BG6895">
        <f t="shared" si="589"/>
        <v>2</v>
      </c>
      <c r="BH6895" s="398">
        <f t="shared" si="590"/>
        <v>2.4390000849962231E-2</v>
      </c>
      <c r="BO6895" s="33"/>
    </row>
    <row r="6896" spans="1:67">
      <c r="A6896" s="320" t="s">
        <v>338</v>
      </c>
      <c r="B6896" t="s">
        <v>380</v>
      </c>
      <c r="C6896" t="s">
        <v>910</v>
      </c>
      <c r="D6896" t="s">
        <v>314</v>
      </c>
      <c r="E6896" s="320" t="s">
        <v>43</v>
      </c>
      <c r="F6896" s="320" t="s">
        <v>44</v>
      </c>
      <c r="G6896" s="320" t="s">
        <v>449</v>
      </c>
      <c r="H6896" s="320" t="s">
        <v>320</v>
      </c>
      <c r="I6896" s="320" t="s">
        <v>656</v>
      </c>
      <c r="J6896" s="320" t="s">
        <v>259</v>
      </c>
      <c r="K6896" s="321">
        <v>0</v>
      </c>
      <c r="L6896" s="305">
        <v>0</v>
      </c>
      <c r="M6896" s="305">
        <v>0</v>
      </c>
      <c r="N6896" s="321">
        <v>2</v>
      </c>
      <c r="O6896" s="305">
        <v>3.3799998927861452E-3</v>
      </c>
      <c r="P6896" s="305">
        <v>3.4099998883903031E-3</v>
      </c>
      <c r="Q6896" s="321">
        <v>117</v>
      </c>
      <c r="R6896" s="305">
        <v>8.6000002920627594E-3</v>
      </c>
      <c r="S6896" s="305">
        <v>8.7400004267692566E-3</v>
      </c>
      <c r="BA6896" s="395">
        <v>1</v>
      </c>
      <c r="BB6896" s="396" t="s">
        <v>861</v>
      </c>
      <c r="BC6896" t="str">
        <f t="shared" si="586"/>
        <v>RAE</v>
      </c>
      <c r="BD6896" t="str">
        <f t="shared" si="587"/>
        <v>NAoMe_recurrent_ethnicity_grp</v>
      </c>
      <c r="BE6896" s="397" t="s">
        <v>862</v>
      </c>
      <c r="BF6896" t="str">
        <f t="shared" si="588"/>
        <v>Mixed</v>
      </c>
      <c r="BG6896">
        <f t="shared" si="589"/>
        <v>0</v>
      </c>
      <c r="BH6896" s="398">
        <f t="shared" si="590"/>
        <v>0</v>
      </c>
      <c r="BO6896" s="33"/>
    </row>
    <row r="6897" spans="1:67">
      <c r="A6897" s="320" t="s">
        <v>338</v>
      </c>
      <c r="B6897" t="s">
        <v>380</v>
      </c>
      <c r="C6897" t="s">
        <v>910</v>
      </c>
      <c r="D6897" t="s">
        <v>314</v>
      </c>
      <c r="E6897" s="320" t="s">
        <v>43</v>
      </c>
      <c r="F6897" s="320" t="s">
        <v>44</v>
      </c>
      <c r="G6897" s="320" t="s">
        <v>449</v>
      </c>
      <c r="H6897" s="320" t="s">
        <v>320</v>
      </c>
      <c r="I6897" s="320" t="s">
        <v>656</v>
      </c>
      <c r="J6897" s="320" t="s">
        <v>288</v>
      </c>
      <c r="K6897" s="321">
        <v>2</v>
      </c>
      <c r="L6897" s="305">
        <v>2.4390000849962231E-2</v>
      </c>
      <c r="M6897" s="305">
        <v>2.4390000849962231E-2</v>
      </c>
      <c r="N6897" s="321">
        <v>10</v>
      </c>
      <c r="O6897" s="305">
        <v>1.6920000314712521E-2</v>
      </c>
      <c r="P6897" s="305">
        <v>1.7060000449419022E-2</v>
      </c>
      <c r="Q6897" s="321">
        <v>254</v>
      </c>
      <c r="R6897" s="305">
        <v>1.8659999594092369E-2</v>
      </c>
      <c r="S6897" s="305">
        <v>1.8980000168085098E-2</v>
      </c>
      <c r="BA6897" s="395">
        <v>1</v>
      </c>
      <c r="BB6897" s="396" t="s">
        <v>861</v>
      </c>
      <c r="BC6897" t="str">
        <f t="shared" si="586"/>
        <v>RAE</v>
      </c>
      <c r="BD6897" t="str">
        <f t="shared" si="587"/>
        <v>NAoMe_recurrent_ethnicity_grp</v>
      </c>
      <c r="BE6897" s="397" t="s">
        <v>862</v>
      </c>
      <c r="BF6897" t="str">
        <f t="shared" si="588"/>
        <v>Other Ethnic Group</v>
      </c>
      <c r="BG6897">
        <f t="shared" si="589"/>
        <v>2</v>
      </c>
      <c r="BH6897" s="398">
        <f t="shared" si="590"/>
        <v>2.4390000849962231E-2</v>
      </c>
      <c r="BO6897" s="33"/>
    </row>
    <row r="6898" spans="1:67">
      <c r="A6898" s="320" t="s">
        <v>338</v>
      </c>
      <c r="B6898" t="s">
        <v>380</v>
      </c>
      <c r="C6898" t="s">
        <v>910</v>
      </c>
      <c r="D6898" t="s">
        <v>314</v>
      </c>
      <c r="E6898" s="320" t="s">
        <v>43</v>
      </c>
      <c r="F6898" s="320" t="s">
        <v>44</v>
      </c>
      <c r="G6898" s="320" t="s">
        <v>449</v>
      </c>
      <c r="H6898" s="320" t="s">
        <v>320</v>
      </c>
      <c r="I6898" s="320" t="s">
        <v>656</v>
      </c>
      <c r="J6898" s="320" t="s">
        <v>260</v>
      </c>
      <c r="K6898" s="321">
        <v>0</v>
      </c>
      <c r="L6898" s="305">
        <v>0</v>
      </c>
      <c r="M6898" s="305"/>
      <c r="N6898" s="321">
        <v>5</v>
      </c>
      <c r="O6898" s="305">
        <v>8.4600001573562622E-3</v>
      </c>
      <c r="P6898" s="305"/>
      <c r="Q6898" s="321">
        <v>227</v>
      </c>
      <c r="R6898" s="305">
        <v>1.6680000349879261E-2</v>
      </c>
      <c r="S6898" s="305"/>
      <c r="BA6898" s="395">
        <v>1</v>
      </c>
      <c r="BB6898" s="396" t="s">
        <v>861</v>
      </c>
      <c r="BC6898" t="str">
        <f t="shared" si="586"/>
        <v>RAE</v>
      </c>
      <c r="BD6898" t="str">
        <f t="shared" si="587"/>
        <v>NAoMe_recurrent_ethnicity_grp</v>
      </c>
      <c r="BE6898" s="397" t="s">
        <v>862</v>
      </c>
      <c r="BF6898" t="str">
        <f t="shared" si="588"/>
        <v>Unknown</v>
      </c>
      <c r="BG6898">
        <f t="shared" si="589"/>
        <v>0</v>
      </c>
      <c r="BH6898" s="398">
        <f t="shared" si="590"/>
        <v>0</v>
      </c>
      <c r="BO6898" s="33"/>
    </row>
    <row r="6899" spans="1:67">
      <c r="A6899" s="320" t="s">
        <v>338</v>
      </c>
      <c r="B6899" t="s">
        <v>380</v>
      </c>
      <c r="C6899" t="s">
        <v>910</v>
      </c>
      <c r="D6899" t="s">
        <v>314</v>
      </c>
      <c r="E6899" s="320" t="s">
        <v>43</v>
      </c>
      <c r="F6899" s="320" t="s">
        <v>44</v>
      </c>
      <c r="G6899" s="320" t="s">
        <v>449</v>
      </c>
      <c r="H6899" s="320" t="s">
        <v>320</v>
      </c>
      <c r="I6899" s="320" t="s">
        <v>656</v>
      </c>
      <c r="J6899" s="320" t="s">
        <v>258</v>
      </c>
      <c r="K6899" s="321">
        <v>61</v>
      </c>
      <c r="L6899" s="305">
        <v>0.74390000104904175</v>
      </c>
      <c r="M6899" s="305">
        <v>0.74390000104904175</v>
      </c>
      <c r="N6899" s="321">
        <v>532</v>
      </c>
      <c r="O6899" s="305">
        <v>0.90017002820968628</v>
      </c>
      <c r="P6899" s="305">
        <v>0.90785002708435059</v>
      </c>
      <c r="Q6899" s="321">
        <v>12010</v>
      </c>
      <c r="R6899" s="305">
        <v>0.88230997323989868</v>
      </c>
      <c r="S6899" s="305">
        <v>0.89727002382278442</v>
      </c>
      <c r="BA6899" s="395">
        <v>1</v>
      </c>
      <c r="BB6899" s="396" t="s">
        <v>861</v>
      </c>
      <c r="BC6899" t="str">
        <f t="shared" si="586"/>
        <v>RAE</v>
      </c>
      <c r="BD6899" t="str">
        <f t="shared" si="587"/>
        <v>NAoMe_recurrent_ethnicity_grp</v>
      </c>
      <c r="BE6899" s="397" t="s">
        <v>862</v>
      </c>
      <c r="BF6899" t="str">
        <f t="shared" si="588"/>
        <v>White</v>
      </c>
      <c r="BG6899">
        <f t="shared" si="589"/>
        <v>61</v>
      </c>
      <c r="BH6899" s="398">
        <f t="shared" si="590"/>
        <v>0.74390000104904175</v>
      </c>
      <c r="BO6899" s="33"/>
    </row>
    <row r="6900" spans="1:67">
      <c r="A6900" s="320" t="s">
        <v>338</v>
      </c>
      <c r="B6900" t="s">
        <v>380</v>
      </c>
      <c r="C6900" t="s">
        <v>910</v>
      </c>
      <c r="D6900" t="s">
        <v>314</v>
      </c>
      <c r="E6900" s="320" t="s">
        <v>43</v>
      </c>
      <c r="F6900" s="320" t="s">
        <v>44</v>
      </c>
      <c r="G6900" s="320" t="s">
        <v>449</v>
      </c>
      <c r="H6900" s="320" t="s">
        <v>320</v>
      </c>
      <c r="I6900" s="320" t="s">
        <v>291</v>
      </c>
      <c r="J6900" s="320" t="s">
        <v>313</v>
      </c>
      <c r="K6900" s="321">
        <v>82</v>
      </c>
      <c r="L6900" s="305">
        <v>1</v>
      </c>
      <c r="M6900" s="305"/>
      <c r="N6900" s="321">
        <v>584</v>
      </c>
      <c r="O6900" s="305">
        <v>0.98816001415252686</v>
      </c>
      <c r="P6900" s="305"/>
      <c r="Q6900" s="321">
        <v>13492</v>
      </c>
      <c r="R6900" s="305">
        <v>0.99118000268936157</v>
      </c>
      <c r="S6900" s="305"/>
      <c r="BA6900" s="395">
        <v>1</v>
      </c>
      <c r="BB6900" s="396" t="s">
        <v>861</v>
      </c>
      <c r="BC6900" t="str">
        <f t="shared" si="586"/>
        <v>RAE</v>
      </c>
      <c r="BD6900" t="str">
        <f t="shared" si="587"/>
        <v>NAoMe_recurrent_gender</v>
      </c>
      <c r="BE6900" s="397" t="s">
        <v>862</v>
      </c>
      <c r="BF6900" t="str">
        <f t="shared" si="588"/>
        <v>Female</v>
      </c>
      <c r="BG6900">
        <f t="shared" si="589"/>
        <v>82</v>
      </c>
      <c r="BH6900" s="398">
        <f t="shared" si="590"/>
        <v>1</v>
      </c>
      <c r="BO6900" s="33"/>
    </row>
    <row r="6901" spans="1:67">
      <c r="A6901" s="320" t="s">
        <v>338</v>
      </c>
      <c r="B6901" t="s">
        <v>380</v>
      </c>
      <c r="C6901" t="s">
        <v>910</v>
      </c>
      <c r="D6901" t="s">
        <v>314</v>
      </c>
      <c r="E6901" s="320" t="s">
        <v>43</v>
      </c>
      <c r="F6901" s="320" t="s">
        <v>44</v>
      </c>
      <c r="G6901" s="320" t="s">
        <v>449</v>
      </c>
      <c r="H6901" s="320" t="s">
        <v>320</v>
      </c>
      <c r="I6901" s="320" t="s">
        <v>291</v>
      </c>
      <c r="J6901" s="320" t="s">
        <v>293</v>
      </c>
      <c r="K6901" s="321">
        <v>0</v>
      </c>
      <c r="L6901" s="305">
        <v>0</v>
      </c>
      <c r="M6901" s="305"/>
      <c r="N6901" s="321">
        <v>7</v>
      </c>
      <c r="O6901" s="305">
        <v>1.183999981731176E-2</v>
      </c>
      <c r="P6901" s="305"/>
      <c r="Q6901" s="321">
        <v>120</v>
      </c>
      <c r="R6901" s="305">
        <v>8.8200001046061516E-3</v>
      </c>
      <c r="S6901" s="305"/>
      <c r="BA6901" s="395">
        <v>1</v>
      </c>
      <c r="BB6901" s="396" t="s">
        <v>861</v>
      </c>
      <c r="BC6901" t="str">
        <f t="shared" si="586"/>
        <v>RAE</v>
      </c>
      <c r="BD6901" t="str">
        <f t="shared" si="587"/>
        <v>NAoMe_recurrent_gender</v>
      </c>
      <c r="BE6901" s="397" t="s">
        <v>862</v>
      </c>
      <c r="BF6901" t="str">
        <f t="shared" si="588"/>
        <v>Male</v>
      </c>
      <c r="BG6901">
        <f t="shared" si="589"/>
        <v>0</v>
      </c>
      <c r="BH6901" s="398">
        <f t="shared" si="590"/>
        <v>0</v>
      </c>
      <c r="BO6901" s="33"/>
    </row>
    <row r="6902" spans="1:67">
      <c r="A6902" s="320" t="s">
        <v>338</v>
      </c>
      <c r="B6902" t="s">
        <v>380</v>
      </c>
      <c r="C6902" t="s">
        <v>910</v>
      </c>
      <c r="D6902" t="s">
        <v>314</v>
      </c>
      <c r="E6902" s="320" t="s">
        <v>43</v>
      </c>
      <c r="F6902" s="320" t="s">
        <v>44</v>
      </c>
      <c r="G6902" s="320" t="s">
        <v>449</v>
      </c>
      <c r="H6902" s="320" t="s">
        <v>320</v>
      </c>
      <c r="I6902" s="320" t="s">
        <v>355</v>
      </c>
      <c r="J6902" s="320" t="s">
        <v>289</v>
      </c>
      <c r="K6902" s="321">
        <v>32</v>
      </c>
      <c r="L6902" s="305">
        <v>0.39024001359939581</v>
      </c>
      <c r="M6902" s="305"/>
      <c r="N6902" s="321">
        <v>177</v>
      </c>
      <c r="O6902" s="305">
        <v>0.29949000477790833</v>
      </c>
      <c r="P6902" s="305"/>
      <c r="Q6902" s="321">
        <v>4109</v>
      </c>
      <c r="R6902" s="305">
        <v>0.30186998844146729</v>
      </c>
      <c r="S6902" s="305"/>
      <c r="BA6902" s="395">
        <v>1</v>
      </c>
      <c r="BB6902" s="396" t="s">
        <v>861</v>
      </c>
      <c r="BC6902" t="str">
        <f t="shared" si="586"/>
        <v>RAE</v>
      </c>
      <c r="BD6902" t="str">
        <f t="shared" si="587"/>
        <v>NAoMe_recurrent_mbc_hes_year</v>
      </c>
      <c r="BE6902" s="397" t="s">
        <v>862</v>
      </c>
      <c r="BF6902" t="str">
        <f t="shared" si="588"/>
        <v>2021</v>
      </c>
      <c r="BG6902">
        <f t="shared" si="589"/>
        <v>32</v>
      </c>
      <c r="BH6902" s="398">
        <f t="shared" si="590"/>
        <v>0.39024001359939581</v>
      </c>
      <c r="BO6902" s="33"/>
    </row>
    <row r="6903" spans="1:67">
      <c r="A6903" s="320" t="s">
        <v>338</v>
      </c>
      <c r="B6903" t="s">
        <v>380</v>
      </c>
      <c r="C6903" t="s">
        <v>910</v>
      </c>
      <c r="D6903" t="s">
        <v>314</v>
      </c>
      <c r="E6903" s="320" t="s">
        <v>43</v>
      </c>
      <c r="F6903" s="320" t="s">
        <v>44</v>
      </c>
      <c r="G6903" s="320" t="s">
        <v>449</v>
      </c>
      <c r="H6903" s="320" t="s">
        <v>320</v>
      </c>
      <c r="I6903" s="320" t="s">
        <v>355</v>
      </c>
      <c r="J6903" s="320" t="s">
        <v>816</v>
      </c>
      <c r="K6903" s="321">
        <v>23</v>
      </c>
      <c r="L6903" s="305">
        <v>0.28049001097679138</v>
      </c>
      <c r="M6903" s="305"/>
      <c r="N6903" s="321">
        <v>195</v>
      </c>
      <c r="O6903" s="305">
        <v>0.3299500048160553</v>
      </c>
      <c r="P6903" s="305"/>
      <c r="Q6903" s="321">
        <v>4376</v>
      </c>
      <c r="R6903" s="305">
        <v>0.32148000597953802</v>
      </c>
      <c r="S6903" s="305"/>
      <c r="BA6903" s="395">
        <v>1</v>
      </c>
      <c r="BB6903" s="396" t="s">
        <v>861</v>
      </c>
      <c r="BC6903" t="str">
        <f t="shared" si="586"/>
        <v>RAE</v>
      </c>
      <c r="BD6903" t="str">
        <f t="shared" si="587"/>
        <v>NAoMe_recurrent_mbc_hes_year</v>
      </c>
      <c r="BE6903" s="397" t="s">
        <v>862</v>
      </c>
      <c r="BF6903" t="str">
        <f t="shared" si="588"/>
        <v>2022</v>
      </c>
      <c r="BG6903">
        <f t="shared" si="589"/>
        <v>23</v>
      </c>
      <c r="BH6903" s="398">
        <f t="shared" si="590"/>
        <v>0.28049001097679138</v>
      </c>
      <c r="BO6903" s="33"/>
    </row>
    <row r="6904" spans="1:67">
      <c r="A6904" s="320" t="s">
        <v>338</v>
      </c>
      <c r="B6904" t="s">
        <v>380</v>
      </c>
      <c r="C6904" t="s">
        <v>910</v>
      </c>
      <c r="D6904" t="s">
        <v>314</v>
      </c>
      <c r="E6904" s="320" t="s">
        <v>43</v>
      </c>
      <c r="F6904" s="320" t="s">
        <v>44</v>
      </c>
      <c r="G6904" s="320" t="s">
        <v>449</v>
      </c>
      <c r="H6904" s="320" t="s">
        <v>320</v>
      </c>
      <c r="I6904" s="320" t="s">
        <v>355</v>
      </c>
      <c r="J6904" s="320" t="s">
        <v>946</v>
      </c>
      <c r="K6904" s="321">
        <v>27</v>
      </c>
      <c r="L6904" s="305">
        <v>0.32927000522613531</v>
      </c>
      <c r="M6904" s="305"/>
      <c r="N6904" s="321">
        <v>219</v>
      </c>
      <c r="O6904" s="305">
        <v>0.37055999040603638</v>
      </c>
      <c r="P6904" s="305"/>
      <c r="Q6904" s="321">
        <v>5127</v>
      </c>
      <c r="R6904" s="305">
        <v>0.37665000557899481</v>
      </c>
      <c r="S6904" s="305"/>
      <c r="BA6904" s="395">
        <v>1</v>
      </c>
      <c r="BB6904" s="396" t="s">
        <v>861</v>
      </c>
      <c r="BC6904" t="str">
        <f t="shared" si="586"/>
        <v>RAE</v>
      </c>
      <c r="BD6904" t="str">
        <f t="shared" si="587"/>
        <v>NAoMe_recurrent_mbc_hes_year</v>
      </c>
      <c r="BE6904" s="397" t="s">
        <v>862</v>
      </c>
      <c r="BF6904" t="str">
        <f t="shared" si="588"/>
        <v>2023</v>
      </c>
      <c r="BG6904">
        <f t="shared" si="589"/>
        <v>27</v>
      </c>
      <c r="BH6904" s="398">
        <f t="shared" si="590"/>
        <v>0.32927000522613531</v>
      </c>
      <c r="BO6904" s="33"/>
    </row>
    <row r="6905" spans="1:67">
      <c r="A6905" s="320" t="s">
        <v>338</v>
      </c>
      <c r="B6905" t="s">
        <v>380</v>
      </c>
      <c r="C6905" t="s">
        <v>910</v>
      </c>
      <c r="D6905" t="s">
        <v>314</v>
      </c>
      <c r="E6905" s="320" t="s">
        <v>43</v>
      </c>
      <c r="F6905" s="320" t="s">
        <v>44</v>
      </c>
      <c r="G6905" s="320" t="s">
        <v>449</v>
      </c>
      <c r="H6905" s="320" t="s">
        <v>320</v>
      </c>
      <c r="I6905" s="320" t="s">
        <v>824</v>
      </c>
      <c r="J6905" s="320" t="s">
        <v>12</v>
      </c>
      <c r="K6905" s="321">
        <v>82</v>
      </c>
      <c r="L6905" s="305">
        <v>1</v>
      </c>
      <c r="M6905" s="305"/>
      <c r="N6905" s="321">
        <v>591</v>
      </c>
      <c r="O6905" s="305">
        <v>1</v>
      </c>
      <c r="P6905" s="305"/>
      <c r="Q6905" s="321">
        <v>13612</v>
      </c>
      <c r="R6905" s="305">
        <v>1</v>
      </c>
      <c r="S6905" s="305"/>
      <c r="BA6905" s="395">
        <v>1</v>
      </c>
      <c r="BB6905" s="396" t="s">
        <v>861</v>
      </c>
      <c r="BC6905" t="str">
        <f t="shared" si="586"/>
        <v>RAE</v>
      </c>
      <c r="BD6905" t="str">
        <f t="shared" si="587"/>
        <v>NAoMe_recurrent_tag_bonemets</v>
      </c>
      <c r="BE6905" s="397" t="s">
        <v>862</v>
      </c>
      <c r="BF6905" t="str">
        <f t="shared" si="588"/>
        <v>No</v>
      </c>
      <c r="BG6905">
        <f t="shared" si="589"/>
        <v>82</v>
      </c>
      <c r="BH6905" s="398">
        <f t="shared" si="590"/>
        <v>1</v>
      </c>
      <c r="BO6905" s="33"/>
    </row>
    <row r="6906" spans="1:67">
      <c r="A6906" s="320" t="s">
        <v>338</v>
      </c>
      <c r="B6906" t="s">
        <v>380</v>
      </c>
      <c r="C6906" t="s">
        <v>910</v>
      </c>
      <c r="D6906" t="s">
        <v>314</v>
      </c>
      <c r="E6906" s="320" t="s">
        <v>43</v>
      </c>
      <c r="F6906" s="320" t="s">
        <v>44</v>
      </c>
      <c r="G6906" s="320" t="s">
        <v>449</v>
      </c>
      <c r="H6906" s="320" t="s">
        <v>320</v>
      </c>
      <c r="I6906" s="320" t="s">
        <v>825</v>
      </c>
      <c r="J6906" s="320" t="s">
        <v>12</v>
      </c>
      <c r="K6906" s="321">
        <v>82</v>
      </c>
      <c r="L6906" s="305">
        <v>1</v>
      </c>
      <c r="M6906" s="305"/>
      <c r="N6906" s="321">
        <v>591</v>
      </c>
      <c r="O6906" s="305">
        <v>1</v>
      </c>
      <c r="P6906" s="305"/>
      <c r="Q6906" s="321">
        <v>13612</v>
      </c>
      <c r="R6906" s="305">
        <v>1</v>
      </c>
      <c r="S6906" s="305"/>
      <c r="BA6906" s="395">
        <v>1</v>
      </c>
      <c r="BB6906" s="396" t="s">
        <v>861</v>
      </c>
      <c r="BC6906" t="str">
        <f t="shared" si="586"/>
        <v>RAE</v>
      </c>
      <c r="BD6906" t="str">
        <f t="shared" si="587"/>
        <v>NAoMe_recurrent_tag_brainmets</v>
      </c>
      <c r="BE6906" s="397" t="s">
        <v>862</v>
      </c>
      <c r="BF6906" t="str">
        <f t="shared" si="588"/>
        <v>No</v>
      </c>
      <c r="BG6906">
        <f t="shared" si="589"/>
        <v>82</v>
      </c>
      <c r="BH6906" s="398">
        <f t="shared" si="590"/>
        <v>1</v>
      </c>
      <c r="BO6906" s="33"/>
    </row>
    <row r="6907" spans="1:67">
      <c r="A6907" s="320" t="s">
        <v>338</v>
      </c>
      <c r="B6907" t="s">
        <v>380</v>
      </c>
      <c r="C6907" t="s">
        <v>910</v>
      </c>
      <c r="D6907" t="s">
        <v>314</v>
      </c>
      <c r="E6907" s="320" t="s">
        <v>43</v>
      </c>
      <c r="F6907" s="320" t="s">
        <v>44</v>
      </c>
      <c r="G6907" s="320" t="s">
        <v>449</v>
      </c>
      <c r="H6907" s="320" t="s">
        <v>320</v>
      </c>
      <c r="I6907" s="320" t="s">
        <v>826</v>
      </c>
      <c r="J6907" s="320" t="s">
        <v>12</v>
      </c>
      <c r="K6907" s="321">
        <v>82</v>
      </c>
      <c r="L6907" s="305">
        <v>1</v>
      </c>
      <c r="M6907" s="305"/>
      <c r="N6907" s="321">
        <v>591</v>
      </c>
      <c r="O6907" s="305">
        <v>1</v>
      </c>
      <c r="P6907" s="305"/>
      <c r="Q6907" s="321">
        <v>13612</v>
      </c>
      <c r="R6907" s="305">
        <v>1</v>
      </c>
      <c r="S6907" s="305"/>
      <c r="BA6907" s="395">
        <v>1</v>
      </c>
      <c r="BB6907" s="396" t="s">
        <v>861</v>
      </c>
      <c r="BC6907" t="str">
        <f t="shared" si="586"/>
        <v>RAE</v>
      </c>
      <c r="BD6907" t="str">
        <f t="shared" si="587"/>
        <v>NAoMe_recurrent_tag_livermets</v>
      </c>
      <c r="BE6907" s="397" t="s">
        <v>862</v>
      </c>
      <c r="BF6907" t="str">
        <f t="shared" si="588"/>
        <v>No</v>
      </c>
      <c r="BG6907">
        <f t="shared" si="589"/>
        <v>82</v>
      </c>
      <c r="BH6907" s="398">
        <f t="shared" si="590"/>
        <v>1</v>
      </c>
      <c r="BO6907" s="33"/>
    </row>
    <row r="6908" spans="1:67">
      <c r="A6908" s="320" t="s">
        <v>338</v>
      </c>
      <c r="B6908" t="s">
        <v>380</v>
      </c>
      <c r="C6908" t="s">
        <v>910</v>
      </c>
      <c r="D6908" t="s">
        <v>314</v>
      </c>
      <c r="E6908" s="320" t="s">
        <v>43</v>
      </c>
      <c r="F6908" s="320" t="s">
        <v>44</v>
      </c>
      <c r="G6908" s="320" t="s">
        <v>449</v>
      </c>
      <c r="H6908" s="320" t="s">
        <v>320</v>
      </c>
      <c r="I6908" s="320" t="s">
        <v>827</v>
      </c>
      <c r="J6908" s="320" t="s">
        <v>12</v>
      </c>
      <c r="K6908" s="321">
        <v>82</v>
      </c>
      <c r="L6908" s="305">
        <v>1</v>
      </c>
      <c r="M6908" s="305"/>
      <c r="N6908" s="321">
        <v>591</v>
      </c>
      <c r="O6908" s="305">
        <v>1</v>
      </c>
      <c r="P6908" s="305"/>
      <c r="Q6908" s="321">
        <v>13612</v>
      </c>
      <c r="R6908" s="305">
        <v>1</v>
      </c>
      <c r="S6908" s="305"/>
      <c r="BA6908" s="395">
        <v>1</v>
      </c>
      <c r="BB6908" s="396" t="s">
        <v>861</v>
      </c>
      <c r="BC6908" t="str">
        <f t="shared" si="586"/>
        <v>RAE</v>
      </c>
      <c r="BD6908" t="str">
        <f t="shared" si="587"/>
        <v>NAoMe_recurrent_tag_lungmets</v>
      </c>
      <c r="BE6908" s="397" t="s">
        <v>862</v>
      </c>
      <c r="BF6908" t="str">
        <f t="shared" si="588"/>
        <v>No</v>
      </c>
      <c r="BG6908">
        <f t="shared" si="589"/>
        <v>82</v>
      </c>
      <c r="BH6908" s="398">
        <f t="shared" si="590"/>
        <v>1</v>
      </c>
      <c r="BO6908" s="33"/>
    </row>
    <row r="6909" spans="1:67">
      <c r="A6909" s="320" t="s">
        <v>338</v>
      </c>
      <c r="B6909" t="s">
        <v>380</v>
      </c>
      <c r="C6909" t="s">
        <v>910</v>
      </c>
      <c r="D6909" t="s">
        <v>314</v>
      </c>
      <c r="E6909" s="320" t="s">
        <v>43</v>
      </c>
      <c r="F6909" s="320" t="s">
        <v>44</v>
      </c>
      <c r="G6909" s="320" t="s">
        <v>449</v>
      </c>
      <c r="H6909" s="320" t="s">
        <v>320</v>
      </c>
      <c r="I6909" s="320" t="s">
        <v>828</v>
      </c>
      <c r="J6909" s="320" t="s">
        <v>12</v>
      </c>
      <c r="K6909" s="321">
        <v>82</v>
      </c>
      <c r="L6909" s="305">
        <v>1</v>
      </c>
      <c r="M6909" s="305"/>
      <c r="N6909" s="321">
        <v>591</v>
      </c>
      <c r="O6909" s="305">
        <v>1</v>
      </c>
      <c r="P6909" s="305"/>
      <c r="Q6909" s="321">
        <v>13612</v>
      </c>
      <c r="R6909" s="305">
        <v>1</v>
      </c>
      <c r="S6909" s="305"/>
      <c r="BA6909" s="395">
        <v>1</v>
      </c>
      <c r="BB6909" s="396" t="s">
        <v>861</v>
      </c>
      <c r="BC6909" t="str">
        <f t="shared" si="586"/>
        <v>RAE</v>
      </c>
      <c r="BD6909" t="str">
        <f t="shared" si="587"/>
        <v>NAoMe_recurrent_tag_othermets</v>
      </c>
      <c r="BE6909" s="397" t="s">
        <v>862</v>
      </c>
      <c r="BF6909" t="str">
        <f t="shared" si="588"/>
        <v>No</v>
      </c>
      <c r="BG6909">
        <f t="shared" si="589"/>
        <v>82</v>
      </c>
      <c r="BH6909" s="398">
        <f t="shared" si="590"/>
        <v>1</v>
      </c>
      <c r="BO6909" s="33"/>
    </row>
    <row r="6910" spans="1:67">
      <c r="A6910" s="320" t="s">
        <v>338</v>
      </c>
      <c r="B6910" t="s">
        <v>380</v>
      </c>
      <c r="C6910" t="s">
        <v>910</v>
      </c>
      <c r="D6910" t="s">
        <v>314</v>
      </c>
      <c r="E6910" s="320" t="s">
        <v>45</v>
      </c>
      <c r="F6910" s="320" t="s">
        <v>46</v>
      </c>
      <c r="G6910" s="320" t="s">
        <v>445</v>
      </c>
      <c r="H6910" s="320" t="s">
        <v>325</v>
      </c>
      <c r="I6910" s="320" t="s">
        <v>354</v>
      </c>
      <c r="J6910" s="320" t="s">
        <v>277</v>
      </c>
      <c r="K6910" s="321">
        <v>0</v>
      </c>
      <c r="L6910" s="305">
        <v>0</v>
      </c>
      <c r="M6910" s="305"/>
      <c r="N6910" s="321">
        <v>2</v>
      </c>
      <c r="O6910" s="305">
        <v>3.0799999367445712E-3</v>
      </c>
      <c r="P6910" s="305"/>
      <c r="Q6910" s="321">
        <v>56</v>
      </c>
      <c r="R6910" s="305">
        <v>4.1100000962615013E-3</v>
      </c>
      <c r="S6910" s="305"/>
      <c r="BA6910" s="395">
        <v>1</v>
      </c>
      <c r="BB6910" s="396" t="s">
        <v>861</v>
      </c>
      <c r="BC6910" t="str">
        <f t="shared" si="586"/>
        <v>RXQ</v>
      </c>
      <c r="BD6910" t="str">
        <f t="shared" si="587"/>
        <v>NAoMe_recurrent_age_mbc_hes_decades_80cap</v>
      </c>
      <c r="BE6910" s="397" t="s">
        <v>862</v>
      </c>
      <c r="BF6910" t="str">
        <f t="shared" si="588"/>
        <v>18-29 yrs</v>
      </c>
      <c r="BG6910">
        <f t="shared" si="589"/>
        <v>0</v>
      </c>
      <c r="BH6910" s="398">
        <f t="shared" si="590"/>
        <v>0</v>
      </c>
      <c r="BO6910" s="33"/>
    </row>
    <row r="6911" spans="1:67">
      <c r="A6911" s="320" t="s">
        <v>338</v>
      </c>
      <c r="B6911" t="s">
        <v>380</v>
      </c>
      <c r="C6911" t="s">
        <v>910</v>
      </c>
      <c r="D6911" t="s">
        <v>314</v>
      </c>
      <c r="E6911" s="320" t="s">
        <v>45</v>
      </c>
      <c r="F6911" s="320" t="s">
        <v>46</v>
      </c>
      <c r="G6911" s="320" t="s">
        <v>445</v>
      </c>
      <c r="H6911" s="320" t="s">
        <v>325</v>
      </c>
      <c r="I6911" s="320" t="s">
        <v>354</v>
      </c>
      <c r="J6911" s="320" t="s">
        <v>278</v>
      </c>
      <c r="K6911" s="321">
        <v>7</v>
      </c>
      <c r="L6911" s="305">
        <v>6.1400000005960458E-2</v>
      </c>
      <c r="M6911" s="305"/>
      <c r="N6911" s="321">
        <v>26</v>
      </c>
      <c r="O6911" s="305">
        <v>3.9999999105930328E-2</v>
      </c>
      <c r="P6911" s="305"/>
      <c r="Q6911" s="321">
        <v>552</v>
      </c>
      <c r="R6911" s="305">
        <v>4.0550000965595252E-2</v>
      </c>
      <c r="S6911" s="305"/>
      <c r="BA6911" s="395">
        <v>1</v>
      </c>
      <c r="BB6911" s="396" t="s">
        <v>861</v>
      </c>
      <c r="BC6911" t="str">
        <f t="shared" si="586"/>
        <v>RXQ</v>
      </c>
      <c r="BD6911" t="str">
        <f t="shared" si="587"/>
        <v>NAoMe_recurrent_age_mbc_hes_decades_80cap</v>
      </c>
      <c r="BE6911" s="397" t="s">
        <v>862</v>
      </c>
      <c r="BF6911" t="str">
        <f t="shared" si="588"/>
        <v>30-39 yrs</v>
      </c>
      <c r="BG6911">
        <f t="shared" si="589"/>
        <v>7</v>
      </c>
      <c r="BH6911" s="398">
        <f t="shared" si="590"/>
        <v>6.1400000005960458E-2</v>
      </c>
      <c r="BO6911" s="33"/>
    </row>
    <row r="6912" spans="1:67">
      <c r="A6912" s="320" t="s">
        <v>338</v>
      </c>
      <c r="B6912" t="s">
        <v>380</v>
      </c>
      <c r="C6912" t="s">
        <v>910</v>
      </c>
      <c r="D6912" t="s">
        <v>314</v>
      </c>
      <c r="E6912" s="320" t="s">
        <v>45</v>
      </c>
      <c r="F6912" s="320" t="s">
        <v>46</v>
      </c>
      <c r="G6912" s="320" t="s">
        <v>445</v>
      </c>
      <c r="H6912" s="320" t="s">
        <v>325</v>
      </c>
      <c r="I6912" s="320" t="s">
        <v>354</v>
      </c>
      <c r="J6912" s="320" t="s">
        <v>279</v>
      </c>
      <c r="K6912" s="321">
        <v>7</v>
      </c>
      <c r="L6912" s="305">
        <v>6.1400000005960458E-2</v>
      </c>
      <c r="M6912" s="305"/>
      <c r="N6912" s="321">
        <v>63</v>
      </c>
      <c r="O6912" s="305">
        <v>9.6919998526573181E-2</v>
      </c>
      <c r="P6912" s="305"/>
      <c r="Q6912" s="321">
        <v>1403</v>
      </c>
      <c r="R6912" s="305">
        <v>0.1030699983239174</v>
      </c>
      <c r="S6912" s="305"/>
      <c r="BA6912" s="395">
        <v>1</v>
      </c>
      <c r="BB6912" s="396" t="s">
        <v>861</v>
      </c>
      <c r="BC6912" t="str">
        <f t="shared" si="586"/>
        <v>RXQ</v>
      </c>
      <c r="BD6912" t="str">
        <f t="shared" si="587"/>
        <v>NAoMe_recurrent_age_mbc_hes_decades_80cap</v>
      </c>
      <c r="BE6912" s="397" t="s">
        <v>862</v>
      </c>
      <c r="BF6912" t="str">
        <f t="shared" si="588"/>
        <v>40-49 yrs</v>
      </c>
      <c r="BG6912">
        <f t="shared" si="589"/>
        <v>7</v>
      </c>
      <c r="BH6912" s="398">
        <f t="shared" si="590"/>
        <v>6.1400000005960458E-2</v>
      </c>
      <c r="BO6912" s="33"/>
    </row>
    <row r="6913" spans="1:67">
      <c r="A6913" s="320" t="s">
        <v>338</v>
      </c>
      <c r="B6913" t="s">
        <v>380</v>
      </c>
      <c r="C6913" t="s">
        <v>910</v>
      </c>
      <c r="D6913" t="s">
        <v>314</v>
      </c>
      <c r="E6913" s="320" t="s">
        <v>45</v>
      </c>
      <c r="F6913" s="320" t="s">
        <v>46</v>
      </c>
      <c r="G6913" s="320" t="s">
        <v>445</v>
      </c>
      <c r="H6913" s="320" t="s">
        <v>325</v>
      </c>
      <c r="I6913" s="320" t="s">
        <v>354</v>
      </c>
      <c r="J6913" s="320" t="s">
        <v>280</v>
      </c>
      <c r="K6913" s="321">
        <v>17</v>
      </c>
      <c r="L6913" s="305">
        <v>0.14912000298500061</v>
      </c>
      <c r="M6913" s="305"/>
      <c r="N6913" s="321">
        <v>95</v>
      </c>
      <c r="O6913" s="305">
        <v>0.14614999294281009</v>
      </c>
      <c r="P6913" s="305"/>
      <c r="Q6913" s="321">
        <v>2584</v>
      </c>
      <c r="R6913" s="305">
        <v>0.18983000516891479</v>
      </c>
      <c r="S6913" s="305"/>
      <c r="BA6913" s="395">
        <v>1</v>
      </c>
      <c r="BB6913" s="396" t="s">
        <v>861</v>
      </c>
      <c r="BC6913" t="str">
        <f t="shared" si="586"/>
        <v>RXQ</v>
      </c>
      <c r="BD6913" t="str">
        <f t="shared" si="587"/>
        <v>NAoMe_recurrent_age_mbc_hes_decades_80cap</v>
      </c>
      <c r="BE6913" s="397" t="s">
        <v>862</v>
      </c>
      <c r="BF6913" t="str">
        <f t="shared" si="588"/>
        <v>50-59 yrs</v>
      </c>
      <c r="BG6913">
        <f t="shared" si="589"/>
        <v>17</v>
      </c>
      <c r="BH6913" s="398">
        <f t="shared" si="590"/>
        <v>0.14912000298500061</v>
      </c>
      <c r="BO6913" s="33"/>
    </row>
    <row r="6914" spans="1:67">
      <c r="A6914" s="320" t="s">
        <v>338</v>
      </c>
      <c r="B6914" t="s">
        <v>380</v>
      </c>
      <c r="C6914" t="s">
        <v>910</v>
      </c>
      <c r="D6914" t="s">
        <v>314</v>
      </c>
      <c r="E6914" s="320" t="s">
        <v>45</v>
      </c>
      <c r="F6914" s="320" t="s">
        <v>46</v>
      </c>
      <c r="G6914" s="320" t="s">
        <v>445</v>
      </c>
      <c r="H6914" s="320" t="s">
        <v>325</v>
      </c>
      <c r="I6914" s="320" t="s">
        <v>354</v>
      </c>
      <c r="J6914" s="320" t="s">
        <v>281</v>
      </c>
      <c r="K6914" s="321">
        <v>30</v>
      </c>
      <c r="L6914" s="305">
        <v>0.26315999031066889</v>
      </c>
      <c r="M6914" s="305"/>
      <c r="N6914" s="321">
        <v>137</v>
      </c>
      <c r="O6914" s="305">
        <v>0.21076999604701999</v>
      </c>
      <c r="P6914" s="305"/>
      <c r="Q6914" s="321">
        <v>2650</v>
      </c>
      <c r="R6914" s="305">
        <v>0.19468000531196589</v>
      </c>
      <c r="S6914" s="305"/>
      <c r="BA6914" s="395">
        <v>1</v>
      </c>
      <c r="BB6914" s="396" t="s">
        <v>861</v>
      </c>
      <c r="BC6914" t="str">
        <f t="shared" si="586"/>
        <v>RXQ</v>
      </c>
      <c r="BD6914" t="str">
        <f t="shared" si="587"/>
        <v>NAoMe_recurrent_age_mbc_hes_decades_80cap</v>
      </c>
      <c r="BE6914" s="397" t="s">
        <v>862</v>
      </c>
      <c r="BF6914" t="str">
        <f t="shared" si="588"/>
        <v>60-69 yrs</v>
      </c>
      <c r="BG6914">
        <f t="shared" si="589"/>
        <v>30</v>
      </c>
      <c r="BH6914" s="398">
        <f t="shared" si="590"/>
        <v>0.26315999031066889</v>
      </c>
      <c r="BO6914" s="33"/>
    </row>
    <row r="6915" spans="1:67">
      <c r="A6915" s="320" t="s">
        <v>338</v>
      </c>
      <c r="B6915" t="s">
        <v>380</v>
      </c>
      <c r="C6915" t="s">
        <v>910</v>
      </c>
      <c r="D6915" t="s">
        <v>314</v>
      </c>
      <c r="E6915" s="320" t="s">
        <v>45</v>
      </c>
      <c r="F6915" s="320" t="s">
        <v>46</v>
      </c>
      <c r="G6915" s="320" t="s">
        <v>445</v>
      </c>
      <c r="H6915" s="320" t="s">
        <v>325</v>
      </c>
      <c r="I6915" s="320" t="s">
        <v>354</v>
      </c>
      <c r="J6915" s="320" t="s">
        <v>282</v>
      </c>
      <c r="K6915" s="321">
        <v>24</v>
      </c>
      <c r="L6915" s="305">
        <v>0.21052999794483179</v>
      </c>
      <c r="M6915" s="305"/>
      <c r="N6915" s="321">
        <v>153</v>
      </c>
      <c r="O6915" s="305">
        <v>0.23537999391555789</v>
      </c>
      <c r="P6915" s="305"/>
      <c r="Q6915" s="321">
        <v>3284</v>
      </c>
      <c r="R6915" s="305">
        <v>0.24126000702381131</v>
      </c>
      <c r="S6915" s="305"/>
      <c r="BA6915" s="395">
        <v>1</v>
      </c>
      <c r="BB6915" s="396" t="s">
        <v>861</v>
      </c>
      <c r="BC6915" t="str">
        <f t="shared" ref="BC6915:BC6978" si="591">E6915</f>
        <v>RXQ</v>
      </c>
      <c r="BD6915" t="str">
        <f t="shared" ref="BD6915:BD6978" si="592">(LEFT(A6915, LEN(A6915)-7))&amp;"_"&amp;I6915</f>
        <v>NAoMe_recurrent_age_mbc_hes_decades_80cap</v>
      </c>
      <c r="BE6915" s="397" t="s">
        <v>862</v>
      </c>
      <c r="BF6915" t="str">
        <f t="shared" ref="BF6915:BF6978" si="593">J6915</f>
        <v>70-79 yrs</v>
      </c>
      <c r="BG6915">
        <f t="shared" ref="BG6915:BG6978" si="594">K6915</f>
        <v>24</v>
      </c>
      <c r="BH6915" s="398">
        <f t="shared" ref="BH6915:BH6978" si="595">L6915</f>
        <v>0.21052999794483179</v>
      </c>
      <c r="BO6915" s="33"/>
    </row>
    <row r="6916" spans="1:67">
      <c r="A6916" s="320" t="s">
        <v>338</v>
      </c>
      <c r="B6916" t="s">
        <v>380</v>
      </c>
      <c r="C6916" t="s">
        <v>910</v>
      </c>
      <c r="D6916" t="s">
        <v>314</v>
      </c>
      <c r="E6916" s="320" t="s">
        <v>45</v>
      </c>
      <c r="F6916" s="320" t="s">
        <v>46</v>
      </c>
      <c r="G6916" s="320" t="s">
        <v>445</v>
      </c>
      <c r="H6916" s="320" t="s">
        <v>325</v>
      </c>
      <c r="I6916" s="320" t="s">
        <v>354</v>
      </c>
      <c r="J6916" s="320" t="s">
        <v>283</v>
      </c>
      <c r="K6916" s="321">
        <v>29</v>
      </c>
      <c r="L6916" s="305">
        <v>0.25439000129699713</v>
      </c>
      <c r="M6916" s="305"/>
      <c r="N6916" s="321">
        <v>174</v>
      </c>
      <c r="O6916" s="305">
        <v>0.26769000291824341</v>
      </c>
      <c r="P6916" s="305"/>
      <c r="Q6916" s="321">
        <v>3083</v>
      </c>
      <c r="R6916" s="305">
        <v>0.2264900058507919</v>
      </c>
      <c r="S6916" s="305"/>
      <c r="BA6916" s="395">
        <v>1</v>
      </c>
      <c r="BB6916" s="396" t="s">
        <v>861</v>
      </c>
      <c r="BC6916" t="str">
        <f t="shared" si="591"/>
        <v>RXQ</v>
      </c>
      <c r="BD6916" t="str">
        <f t="shared" si="592"/>
        <v>NAoMe_recurrent_age_mbc_hes_decades_80cap</v>
      </c>
      <c r="BE6916" s="397" t="s">
        <v>862</v>
      </c>
      <c r="BF6916" t="str">
        <f t="shared" si="593"/>
        <v>80+ yrs</v>
      </c>
      <c r="BG6916">
        <f t="shared" si="594"/>
        <v>29</v>
      </c>
      <c r="BH6916" s="398">
        <f t="shared" si="595"/>
        <v>0.25439000129699713</v>
      </c>
      <c r="BO6916" s="33"/>
    </row>
    <row r="6917" spans="1:67">
      <c r="A6917" s="320" t="s">
        <v>338</v>
      </c>
      <c r="B6917" t="s">
        <v>380</v>
      </c>
      <c r="C6917" t="s">
        <v>910</v>
      </c>
      <c r="D6917" t="s">
        <v>314</v>
      </c>
      <c r="E6917" s="320" t="s">
        <v>45</v>
      </c>
      <c r="F6917" s="320" t="s">
        <v>46</v>
      </c>
      <c r="G6917" s="320" t="s">
        <v>445</v>
      </c>
      <c r="H6917" s="320" t="s">
        <v>325</v>
      </c>
      <c r="I6917" s="320" t="s">
        <v>656</v>
      </c>
      <c r="J6917" s="320" t="s">
        <v>286</v>
      </c>
      <c r="K6917" s="321">
        <v>6</v>
      </c>
      <c r="L6917" s="305">
        <v>5.2629999816417687E-2</v>
      </c>
      <c r="M6917" s="305">
        <v>5.2629999816417687E-2</v>
      </c>
      <c r="N6917" s="321">
        <v>34</v>
      </c>
      <c r="O6917" s="305">
        <v>5.2310001105070107E-2</v>
      </c>
      <c r="P6917" s="305">
        <v>5.3459998220205307E-2</v>
      </c>
      <c r="Q6917" s="321">
        <v>565</v>
      </c>
      <c r="R6917" s="305">
        <v>4.1510000824928277E-2</v>
      </c>
      <c r="S6917" s="305">
        <v>4.221000149846077E-2</v>
      </c>
      <c r="BA6917" s="395">
        <v>1</v>
      </c>
      <c r="BB6917" s="396" t="s">
        <v>861</v>
      </c>
      <c r="BC6917" t="str">
        <f t="shared" si="591"/>
        <v>RXQ</v>
      </c>
      <c r="BD6917" t="str">
        <f t="shared" si="592"/>
        <v>NAoMe_recurrent_ethnicity_grp</v>
      </c>
      <c r="BE6917" s="397" t="s">
        <v>862</v>
      </c>
      <c r="BF6917" t="str">
        <f t="shared" si="593"/>
        <v>Asian or Asian British</v>
      </c>
      <c r="BG6917">
        <f t="shared" si="594"/>
        <v>6</v>
      </c>
      <c r="BH6917" s="398">
        <f t="shared" si="595"/>
        <v>5.2629999816417687E-2</v>
      </c>
      <c r="BO6917" s="33"/>
    </row>
    <row r="6918" spans="1:67">
      <c r="A6918" s="320" t="s">
        <v>338</v>
      </c>
      <c r="B6918" t="s">
        <v>380</v>
      </c>
      <c r="C6918" t="s">
        <v>910</v>
      </c>
      <c r="D6918" t="s">
        <v>314</v>
      </c>
      <c r="E6918" s="320" t="s">
        <v>45</v>
      </c>
      <c r="F6918" s="320" t="s">
        <v>46</v>
      </c>
      <c r="G6918" s="320" t="s">
        <v>445</v>
      </c>
      <c r="H6918" s="320" t="s">
        <v>325</v>
      </c>
      <c r="I6918" s="320" t="s">
        <v>656</v>
      </c>
      <c r="J6918" s="320" t="s">
        <v>287</v>
      </c>
      <c r="K6918" s="321">
        <v>2</v>
      </c>
      <c r="L6918" s="305">
        <v>1.7540000379085541E-2</v>
      </c>
      <c r="M6918" s="305">
        <v>1.7540000379085541E-2</v>
      </c>
      <c r="N6918" s="321">
        <v>10</v>
      </c>
      <c r="O6918" s="305">
        <v>1.537999976426363E-2</v>
      </c>
      <c r="P6918" s="305">
        <v>1.572000049054623E-2</v>
      </c>
      <c r="Q6918" s="321">
        <v>439</v>
      </c>
      <c r="R6918" s="305">
        <v>3.2249998301267617E-2</v>
      </c>
      <c r="S6918" s="305">
        <v>3.2800000160932541E-2</v>
      </c>
      <c r="BA6918" s="395">
        <v>1</v>
      </c>
      <c r="BB6918" s="396" t="s">
        <v>861</v>
      </c>
      <c r="BC6918" t="str">
        <f t="shared" si="591"/>
        <v>RXQ</v>
      </c>
      <c r="BD6918" t="str">
        <f t="shared" si="592"/>
        <v>NAoMe_recurrent_ethnicity_grp</v>
      </c>
      <c r="BE6918" s="397" t="s">
        <v>862</v>
      </c>
      <c r="BF6918" t="str">
        <f t="shared" si="593"/>
        <v>Black or Black British</v>
      </c>
      <c r="BG6918">
        <f t="shared" si="594"/>
        <v>2</v>
      </c>
      <c r="BH6918" s="398">
        <f t="shared" si="595"/>
        <v>1.7540000379085541E-2</v>
      </c>
      <c r="BO6918" s="33"/>
    </row>
    <row r="6919" spans="1:67">
      <c r="A6919" s="320" t="s">
        <v>338</v>
      </c>
      <c r="B6919" t="s">
        <v>380</v>
      </c>
      <c r="C6919" t="s">
        <v>910</v>
      </c>
      <c r="D6919" t="s">
        <v>314</v>
      </c>
      <c r="E6919" s="320" t="s">
        <v>45</v>
      </c>
      <c r="F6919" s="320" t="s">
        <v>46</v>
      </c>
      <c r="G6919" s="320" t="s">
        <v>445</v>
      </c>
      <c r="H6919" s="320" t="s">
        <v>325</v>
      </c>
      <c r="I6919" s="320" t="s">
        <v>656</v>
      </c>
      <c r="J6919" s="320" t="s">
        <v>259</v>
      </c>
      <c r="K6919" s="321">
        <v>2</v>
      </c>
      <c r="L6919" s="305">
        <v>1.7540000379085541E-2</v>
      </c>
      <c r="M6919" s="305">
        <v>1.7540000379085541E-2</v>
      </c>
      <c r="N6919" s="321">
        <v>2</v>
      </c>
      <c r="O6919" s="305">
        <v>3.0799999367445712E-3</v>
      </c>
      <c r="P6919" s="305">
        <v>3.1399999279528861E-3</v>
      </c>
      <c r="Q6919" s="321">
        <v>117</v>
      </c>
      <c r="R6919" s="305">
        <v>8.6000002920627594E-3</v>
      </c>
      <c r="S6919" s="305">
        <v>8.7400004267692566E-3</v>
      </c>
      <c r="BA6919" s="395">
        <v>1</v>
      </c>
      <c r="BB6919" s="396" t="s">
        <v>861</v>
      </c>
      <c r="BC6919" t="str">
        <f t="shared" si="591"/>
        <v>RXQ</v>
      </c>
      <c r="BD6919" t="str">
        <f t="shared" si="592"/>
        <v>NAoMe_recurrent_ethnicity_grp</v>
      </c>
      <c r="BE6919" s="397" t="s">
        <v>862</v>
      </c>
      <c r="BF6919" t="str">
        <f t="shared" si="593"/>
        <v>Mixed</v>
      </c>
      <c r="BG6919">
        <f t="shared" si="594"/>
        <v>2</v>
      </c>
      <c r="BH6919" s="398">
        <f t="shared" si="595"/>
        <v>1.7540000379085541E-2</v>
      </c>
      <c r="BO6919" s="33"/>
    </row>
    <row r="6920" spans="1:67">
      <c r="A6920" s="320" t="s">
        <v>338</v>
      </c>
      <c r="B6920" t="s">
        <v>380</v>
      </c>
      <c r="C6920" t="s">
        <v>910</v>
      </c>
      <c r="D6920" t="s">
        <v>314</v>
      </c>
      <c r="E6920" s="320" t="s">
        <v>45</v>
      </c>
      <c r="F6920" s="320" t="s">
        <v>46</v>
      </c>
      <c r="G6920" s="320" t="s">
        <v>445</v>
      </c>
      <c r="H6920" s="320" t="s">
        <v>325</v>
      </c>
      <c r="I6920" s="320" t="s">
        <v>656</v>
      </c>
      <c r="J6920" s="320" t="s">
        <v>288</v>
      </c>
      <c r="K6920" s="321">
        <v>0</v>
      </c>
      <c r="L6920" s="305">
        <v>0</v>
      </c>
      <c r="M6920" s="305">
        <v>0</v>
      </c>
      <c r="N6920" s="321">
        <v>11</v>
      </c>
      <c r="O6920" s="305">
        <v>1.6920000314712521E-2</v>
      </c>
      <c r="P6920" s="305">
        <v>1.7300000414252281E-2</v>
      </c>
      <c r="Q6920" s="321">
        <v>254</v>
      </c>
      <c r="R6920" s="305">
        <v>1.8659999594092369E-2</v>
      </c>
      <c r="S6920" s="305">
        <v>1.8980000168085098E-2</v>
      </c>
      <c r="BA6920" s="395">
        <v>1</v>
      </c>
      <c r="BB6920" s="396" t="s">
        <v>861</v>
      </c>
      <c r="BC6920" t="str">
        <f t="shared" si="591"/>
        <v>RXQ</v>
      </c>
      <c r="BD6920" t="str">
        <f t="shared" si="592"/>
        <v>NAoMe_recurrent_ethnicity_grp</v>
      </c>
      <c r="BE6920" s="397" t="s">
        <v>862</v>
      </c>
      <c r="BF6920" t="str">
        <f t="shared" si="593"/>
        <v>Other Ethnic Group</v>
      </c>
      <c r="BG6920">
        <f t="shared" si="594"/>
        <v>0</v>
      </c>
      <c r="BH6920" s="398">
        <f t="shared" si="595"/>
        <v>0</v>
      </c>
      <c r="BO6920" s="33"/>
    </row>
    <row r="6921" spans="1:67">
      <c r="A6921" s="320" t="s">
        <v>338</v>
      </c>
      <c r="B6921" t="s">
        <v>380</v>
      </c>
      <c r="C6921" t="s">
        <v>910</v>
      </c>
      <c r="D6921" t="s">
        <v>314</v>
      </c>
      <c r="E6921" s="320" t="s">
        <v>45</v>
      </c>
      <c r="F6921" s="320" t="s">
        <v>46</v>
      </c>
      <c r="G6921" s="320" t="s">
        <v>445</v>
      </c>
      <c r="H6921" s="320" t="s">
        <v>325</v>
      </c>
      <c r="I6921" s="320" t="s">
        <v>656</v>
      </c>
      <c r="J6921" s="320" t="s">
        <v>260</v>
      </c>
      <c r="K6921" s="321">
        <v>0</v>
      </c>
      <c r="L6921" s="305">
        <v>0</v>
      </c>
      <c r="M6921" s="305"/>
      <c r="N6921" s="321">
        <v>14</v>
      </c>
      <c r="O6921" s="305">
        <v>2.1539999172091481E-2</v>
      </c>
      <c r="P6921" s="305"/>
      <c r="Q6921" s="321">
        <v>227</v>
      </c>
      <c r="R6921" s="305">
        <v>1.6680000349879261E-2</v>
      </c>
      <c r="S6921" s="305"/>
      <c r="BA6921" s="395">
        <v>1</v>
      </c>
      <c r="BB6921" s="396" t="s">
        <v>861</v>
      </c>
      <c r="BC6921" t="str">
        <f t="shared" si="591"/>
        <v>RXQ</v>
      </c>
      <c r="BD6921" t="str">
        <f t="shared" si="592"/>
        <v>NAoMe_recurrent_ethnicity_grp</v>
      </c>
      <c r="BE6921" s="397" t="s">
        <v>862</v>
      </c>
      <c r="BF6921" t="str">
        <f t="shared" si="593"/>
        <v>Unknown</v>
      </c>
      <c r="BG6921">
        <f t="shared" si="594"/>
        <v>0</v>
      </c>
      <c r="BH6921" s="398">
        <f t="shared" si="595"/>
        <v>0</v>
      </c>
      <c r="BO6921" s="33"/>
    </row>
    <row r="6922" spans="1:67">
      <c r="A6922" s="320" t="s">
        <v>338</v>
      </c>
      <c r="B6922" t="s">
        <v>380</v>
      </c>
      <c r="C6922" t="s">
        <v>910</v>
      </c>
      <c r="D6922" t="s">
        <v>314</v>
      </c>
      <c r="E6922" s="320" t="s">
        <v>45</v>
      </c>
      <c r="F6922" s="320" t="s">
        <v>46</v>
      </c>
      <c r="G6922" s="320" t="s">
        <v>445</v>
      </c>
      <c r="H6922" s="320" t="s">
        <v>325</v>
      </c>
      <c r="I6922" s="320" t="s">
        <v>656</v>
      </c>
      <c r="J6922" s="320" t="s">
        <v>258</v>
      </c>
      <c r="K6922" s="321">
        <v>104</v>
      </c>
      <c r="L6922" s="305">
        <v>0.91228002309799194</v>
      </c>
      <c r="M6922" s="305">
        <v>0.91228002309799194</v>
      </c>
      <c r="N6922" s="321">
        <v>579</v>
      </c>
      <c r="O6922" s="305">
        <v>0.89077001810073853</v>
      </c>
      <c r="P6922" s="305">
        <v>0.91038000583648682</v>
      </c>
      <c r="Q6922" s="321">
        <v>12010</v>
      </c>
      <c r="R6922" s="305">
        <v>0.88230997323989868</v>
      </c>
      <c r="S6922" s="305">
        <v>0.89727002382278442</v>
      </c>
      <c r="BA6922" s="395">
        <v>1</v>
      </c>
      <c r="BB6922" s="396" t="s">
        <v>861</v>
      </c>
      <c r="BC6922" t="str">
        <f t="shared" si="591"/>
        <v>RXQ</v>
      </c>
      <c r="BD6922" t="str">
        <f t="shared" si="592"/>
        <v>NAoMe_recurrent_ethnicity_grp</v>
      </c>
      <c r="BE6922" s="397" t="s">
        <v>862</v>
      </c>
      <c r="BF6922" t="str">
        <f t="shared" si="593"/>
        <v>White</v>
      </c>
      <c r="BG6922">
        <f t="shared" si="594"/>
        <v>104</v>
      </c>
      <c r="BH6922" s="398">
        <f t="shared" si="595"/>
        <v>0.91228002309799194</v>
      </c>
      <c r="BO6922" s="33"/>
    </row>
    <row r="6923" spans="1:67">
      <c r="A6923" s="320" t="s">
        <v>338</v>
      </c>
      <c r="B6923" t="s">
        <v>380</v>
      </c>
      <c r="C6923" t="s">
        <v>910</v>
      </c>
      <c r="D6923" t="s">
        <v>314</v>
      </c>
      <c r="E6923" s="320" t="s">
        <v>45</v>
      </c>
      <c r="F6923" s="320" t="s">
        <v>46</v>
      </c>
      <c r="G6923" s="320" t="s">
        <v>445</v>
      </c>
      <c r="H6923" s="320" t="s">
        <v>325</v>
      </c>
      <c r="I6923" s="320" t="s">
        <v>291</v>
      </c>
      <c r="J6923" s="320" t="s">
        <v>313</v>
      </c>
      <c r="K6923" s="321">
        <v>112</v>
      </c>
      <c r="L6923" s="305">
        <v>0.98246002197265625</v>
      </c>
      <c r="M6923" s="305"/>
      <c r="N6923" s="321">
        <v>643</v>
      </c>
      <c r="O6923" s="305">
        <v>0.98922997713088989</v>
      </c>
      <c r="P6923" s="305"/>
      <c r="Q6923" s="321">
        <v>13492</v>
      </c>
      <c r="R6923" s="305">
        <v>0.99118000268936157</v>
      </c>
      <c r="S6923" s="305"/>
      <c r="BA6923" s="395">
        <v>1</v>
      </c>
      <c r="BB6923" s="396" t="s">
        <v>861</v>
      </c>
      <c r="BC6923" t="str">
        <f t="shared" si="591"/>
        <v>RXQ</v>
      </c>
      <c r="BD6923" t="str">
        <f t="shared" si="592"/>
        <v>NAoMe_recurrent_gender</v>
      </c>
      <c r="BE6923" s="397" t="s">
        <v>862</v>
      </c>
      <c r="BF6923" t="str">
        <f t="shared" si="593"/>
        <v>Female</v>
      </c>
      <c r="BG6923">
        <f t="shared" si="594"/>
        <v>112</v>
      </c>
      <c r="BH6923" s="398">
        <f t="shared" si="595"/>
        <v>0.98246002197265625</v>
      </c>
      <c r="BO6923" s="33"/>
    </row>
    <row r="6924" spans="1:67">
      <c r="A6924" s="320" t="s">
        <v>338</v>
      </c>
      <c r="B6924" t="s">
        <v>380</v>
      </c>
      <c r="C6924" t="s">
        <v>910</v>
      </c>
      <c r="D6924" t="s">
        <v>314</v>
      </c>
      <c r="E6924" s="320" t="s">
        <v>45</v>
      </c>
      <c r="F6924" s="320" t="s">
        <v>46</v>
      </c>
      <c r="G6924" s="320" t="s">
        <v>445</v>
      </c>
      <c r="H6924" s="320" t="s">
        <v>325</v>
      </c>
      <c r="I6924" s="320" t="s">
        <v>291</v>
      </c>
      <c r="J6924" s="320" t="s">
        <v>293</v>
      </c>
      <c r="K6924" s="321">
        <v>2</v>
      </c>
      <c r="L6924" s="305">
        <v>1.7540000379085541E-2</v>
      </c>
      <c r="M6924" s="305"/>
      <c r="N6924" s="321">
        <v>7</v>
      </c>
      <c r="O6924" s="305">
        <v>1.076999958604574E-2</v>
      </c>
      <c r="P6924" s="305"/>
      <c r="Q6924" s="321">
        <v>120</v>
      </c>
      <c r="R6924" s="305">
        <v>8.8200001046061516E-3</v>
      </c>
      <c r="S6924" s="305"/>
      <c r="BA6924" s="395">
        <v>1</v>
      </c>
      <c r="BB6924" s="396" t="s">
        <v>861</v>
      </c>
      <c r="BC6924" t="str">
        <f t="shared" si="591"/>
        <v>RXQ</v>
      </c>
      <c r="BD6924" t="str">
        <f t="shared" si="592"/>
        <v>NAoMe_recurrent_gender</v>
      </c>
      <c r="BE6924" s="397" t="s">
        <v>862</v>
      </c>
      <c r="BF6924" t="str">
        <f t="shared" si="593"/>
        <v>Male</v>
      </c>
      <c r="BG6924">
        <f t="shared" si="594"/>
        <v>2</v>
      </c>
      <c r="BH6924" s="398">
        <f t="shared" si="595"/>
        <v>1.7540000379085541E-2</v>
      </c>
      <c r="BO6924" s="33"/>
    </row>
    <row r="6925" spans="1:67">
      <c r="A6925" s="320" t="s">
        <v>338</v>
      </c>
      <c r="B6925" t="s">
        <v>380</v>
      </c>
      <c r="C6925" t="s">
        <v>910</v>
      </c>
      <c r="D6925" t="s">
        <v>314</v>
      </c>
      <c r="E6925" s="320" t="s">
        <v>45</v>
      </c>
      <c r="F6925" s="320" t="s">
        <v>46</v>
      </c>
      <c r="G6925" s="320" t="s">
        <v>445</v>
      </c>
      <c r="H6925" s="320" t="s">
        <v>325</v>
      </c>
      <c r="I6925" s="320" t="s">
        <v>355</v>
      </c>
      <c r="J6925" s="320" t="s">
        <v>289</v>
      </c>
      <c r="K6925" s="321">
        <v>31</v>
      </c>
      <c r="L6925" s="305">
        <v>0.27193000912666321</v>
      </c>
      <c r="M6925" s="305"/>
      <c r="N6925" s="321">
        <v>192</v>
      </c>
      <c r="O6925" s="305">
        <v>0.29537999629974371</v>
      </c>
      <c r="P6925" s="305"/>
      <c r="Q6925" s="321">
        <v>4109</v>
      </c>
      <c r="R6925" s="305">
        <v>0.30186998844146729</v>
      </c>
      <c r="S6925" s="305"/>
      <c r="BA6925" s="395">
        <v>1</v>
      </c>
      <c r="BB6925" s="396" t="s">
        <v>861</v>
      </c>
      <c r="BC6925" t="str">
        <f t="shared" si="591"/>
        <v>RXQ</v>
      </c>
      <c r="BD6925" t="str">
        <f t="shared" si="592"/>
        <v>NAoMe_recurrent_mbc_hes_year</v>
      </c>
      <c r="BE6925" s="397" t="s">
        <v>862</v>
      </c>
      <c r="BF6925" t="str">
        <f t="shared" si="593"/>
        <v>2021</v>
      </c>
      <c r="BG6925">
        <f t="shared" si="594"/>
        <v>31</v>
      </c>
      <c r="BH6925" s="398">
        <f t="shared" si="595"/>
        <v>0.27193000912666321</v>
      </c>
      <c r="BO6925" s="33"/>
    </row>
    <row r="6926" spans="1:67">
      <c r="A6926" s="320" t="s">
        <v>338</v>
      </c>
      <c r="B6926" t="s">
        <v>380</v>
      </c>
      <c r="C6926" t="s">
        <v>910</v>
      </c>
      <c r="D6926" t="s">
        <v>314</v>
      </c>
      <c r="E6926" s="320" t="s">
        <v>45</v>
      </c>
      <c r="F6926" s="320" t="s">
        <v>46</v>
      </c>
      <c r="G6926" s="320" t="s">
        <v>445</v>
      </c>
      <c r="H6926" s="320" t="s">
        <v>325</v>
      </c>
      <c r="I6926" s="320" t="s">
        <v>355</v>
      </c>
      <c r="J6926" s="320" t="s">
        <v>816</v>
      </c>
      <c r="K6926" s="321">
        <v>33</v>
      </c>
      <c r="L6926" s="305">
        <v>0.28946998715400701</v>
      </c>
      <c r="M6926" s="305"/>
      <c r="N6926" s="321">
        <v>197</v>
      </c>
      <c r="O6926" s="305">
        <v>0.3030799925327301</v>
      </c>
      <c r="P6926" s="305"/>
      <c r="Q6926" s="321">
        <v>4376</v>
      </c>
      <c r="R6926" s="305">
        <v>0.32148000597953802</v>
      </c>
      <c r="S6926" s="305"/>
      <c r="BA6926" s="395">
        <v>1</v>
      </c>
      <c r="BB6926" s="396" t="s">
        <v>861</v>
      </c>
      <c r="BC6926" t="str">
        <f t="shared" si="591"/>
        <v>RXQ</v>
      </c>
      <c r="BD6926" t="str">
        <f t="shared" si="592"/>
        <v>NAoMe_recurrent_mbc_hes_year</v>
      </c>
      <c r="BE6926" s="397" t="s">
        <v>862</v>
      </c>
      <c r="BF6926" t="str">
        <f t="shared" si="593"/>
        <v>2022</v>
      </c>
      <c r="BG6926">
        <f t="shared" si="594"/>
        <v>33</v>
      </c>
      <c r="BH6926" s="398">
        <f t="shared" si="595"/>
        <v>0.28946998715400701</v>
      </c>
      <c r="BO6926" s="33"/>
    </row>
    <row r="6927" spans="1:67">
      <c r="A6927" s="320" t="s">
        <v>338</v>
      </c>
      <c r="B6927" t="s">
        <v>380</v>
      </c>
      <c r="C6927" t="s">
        <v>910</v>
      </c>
      <c r="D6927" t="s">
        <v>314</v>
      </c>
      <c r="E6927" s="320" t="s">
        <v>45</v>
      </c>
      <c r="F6927" s="320" t="s">
        <v>46</v>
      </c>
      <c r="G6927" s="320" t="s">
        <v>445</v>
      </c>
      <c r="H6927" s="320" t="s">
        <v>325</v>
      </c>
      <c r="I6927" s="320" t="s">
        <v>355</v>
      </c>
      <c r="J6927" s="320" t="s">
        <v>946</v>
      </c>
      <c r="K6927" s="321">
        <v>50</v>
      </c>
      <c r="L6927" s="305">
        <v>0.43860000371932978</v>
      </c>
      <c r="M6927" s="305"/>
      <c r="N6927" s="321">
        <v>261</v>
      </c>
      <c r="O6927" s="305">
        <v>0.40154001116752619</v>
      </c>
      <c r="P6927" s="305"/>
      <c r="Q6927" s="321">
        <v>5127</v>
      </c>
      <c r="R6927" s="305">
        <v>0.37665000557899481</v>
      </c>
      <c r="S6927" s="305"/>
      <c r="BA6927" s="395">
        <v>1</v>
      </c>
      <c r="BB6927" s="396" t="s">
        <v>861</v>
      </c>
      <c r="BC6927" t="str">
        <f t="shared" si="591"/>
        <v>RXQ</v>
      </c>
      <c r="BD6927" t="str">
        <f t="shared" si="592"/>
        <v>NAoMe_recurrent_mbc_hes_year</v>
      </c>
      <c r="BE6927" s="397" t="s">
        <v>862</v>
      </c>
      <c r="BF6927" t="str">
        <f t="shared" si="593"/>
        <v>2023</v>
      </c>
      <c r="BG6927">
        <f t="shared" si="594"/>
        <v>50</v>
      </c>
      <c r="BH6927" s="398">
        <f t="shared" si="595"/>
        <v>0.43860000371932978</v>
      </c>
      <c r="BO6927" s="33"/>
    </row>
    <row r="6928" spans="1:67">
      <c r="A6928" s="320" t="s">
        <v>338</v>
      </c>
      <c r="B6928" t="s">
        <v>380</v>
      </c>
      <c r="C6928" t="s">
        <v>910</v>
      </c>
      <c r="D6928" t="s">
        <v>314</v>
      </c>
      <c r="E6928" s="320" t="s">
        <v>45</v>
      </c>
      <c r="F6928" s="320" t="s">
        <v>46</v>
      </c>
      <c r="G6928" s="320" t="s">
        <v>445</v>
      </c>
      <c r="H6928" s="320" t="s">
        <v>325</v>
      </c>
      <c r="I6928" s="320" t="s">
        <v>824</v>
      </c>
      <c r="J6928" s="320" t="s">
        <v>12</v>
      </c>
      <c r="K6928" s="321">
        <v>114</v>
      </c>
      <c r="L6928" s="305">
        <v>1</v>
      </c>
      <c r="M6928" s="305"/>
      <c r="N6928" s="321">
        <v>650</v>
      </c>
      <c r="O6928" s="305">
        <v>1</v>
      </c>
      <c r="P6928" s="305"/>
      <c r="Q6928" s="321">
        <v>13612</v>
      </c>
      <c r="R6928" s="305">
        <v>1</v>
      </c>
      <c r="S6928" s="305"/>
      <c r="BA6928" s="395">
        <v>1</v>
      </c>
      <c r="BB6928" s="396" t="s">
        <v>861</v>
      </c>
      <c r="BC6928" t="str">
        <f t="shared" si="591"/>
        <v>RXQ</v>
      </c>
      <c r="BD6928" t="str">
        <f t="shared" si="592"/>
        <v>NAoMe_recurrent_tag_bonemets</v>
      </c>
      <c r="BE6928" s="397" t="s">
        <v>862</v>
      </c>
      <c r="BF6928" t="str">
        <f t="shared" si="593"/>
        <v>No</v>
      </c>
      <c r="BG6928">
        <f t="shared" si="594"/>
        <v>114</v>
      </c>
      <c r="BH6928" s="398">
        <f t="shared" si="595"/>
        <v>1</v>
      </c>
      <c r="BO6928" s="33"/>
    </row>
    <row r="6929" spans="1:67">
      <c r="A6929" s="320" t="s">
        <v>338</v>
      </c>
      <c r="B6929" t="s">
        <v>380</v>
      </c>
      <c r="C6929" t="s">
        <v>910</v>
      </c>
      <c r="D6929" t="s">
        <v>314</v>
      </c>
      <c r="E6929" s="320" t="s">
        <v>45</v>
      </c>
      <c r="F6929" s="320" t="s">
        <v>46</v>
      </c>
      <c r="G6929" s="320" t="s">
        <v>445</v>
      </c>
      <c r="H6929" s="320" t="s">
        <v>325</v>
      </c>
      <c r="I6929" s="320" t="s">
        <v>825</v>
      </c>
      <c r="J6929" s="320" t="s">
        <v>12</v>
      </c>
      <c r="K6929" s="321">
        <v>114</v>
      </c>
      <c r="L6929" s="305">
        <v>1</v>
      </c>
      <c r="M6929" s="305"/>
      <c r="N6929" s="321">
        <v>650</v>
      </c>
      <c r="O6929" s="305">
        <v>1</v>
      </c>
      <c r="P6929" s="305"/>
      <c r="Q6929" s="321">
        <v>13612</v>
      </c>
      <c r="R6929" s="305">
        <v>1</v>
      </c>
      <c r="S6929" s="305"/>
      <c r="BA6929" s="395">
        <v>1</v>
      </c>
      <c r="BB6929" s="396" t="s">
        <v>861</v>
      </c>
      <c r="BC6929" t="str">
        <f t="shared" si="591"/>
        <v>RXQ</v>
      </c>
      <c r="BD6929" t="str">
        <f t="shared" si="592"/>
        <v>NAoMe_recurrent_tag_brainmets</v>
      </c>
      <c r="BE6929" s="397" t="s">
        <v>862</v>
      </c>
      <c r="BF6929" t="str">
        <f t="shared" si="593"/>
        <v>No</v>
      </c>
      <c r="BG6929">
        <f t="shared" si="594"/>
        <v>114</v>
      </c>
      <c r="BH6929" s="398">
        <f t="shared" si="595"/>
        <v>1</v>
      </c>
      <c r="BO6929" s="33"/>
    </row>
    <row r="6930" spans="1:67">
      <c r="A6930" s="320" t="s">
        <v>338</v>
      </c>
      <c r="B6930" t="s">
        <v>380</v>
      </c>
      <c r="C6930" t="s">
        <v>910</v>
      </c>
      <c r="D6930" t="s">
        <v>314</v>
      </c>
      <c r="E6930" s="320" t="s">
        <v>45</v>
      </c>
      <c r="F6930" s="320" t="s">
        <v>46</v>
      </c>
      <c r="G6930" s="320" t="s">
        <v>445</v>
      </c>
      <c r="H6930" s="320" t="s">
        <v>325</v>
      </c>
      <c r="I6930" s="320" t="s">
        <v>826</v>
      </c>
      <c r="J6930" s="320" t="s">
        <v>12</v>
      </c>
      <c r="K6930" s="321">
        <v>114</v>
      </c>
      <c r="L6930" s="305">
        <v>1</v>
      </c>
      <c r="M6930" s="305"/>
      <c r="N6930" s="321">
        <v>650</v>
      </c>
      <c r="O6930" s="305">
        <v>1</v>
      </c>
      <c r="P6930" s="305"/>
      <c r="Q6930" s="321">
        <v>13612</v>
      </c>
      <c r="R6930" s="305">
        <v>1</v>
      </c>
      <c r="S6930" s="305"/>
      <c r="BA6930" s="395">
        <v>1</v>
      </c>
      <c r="BB6930" s="396" t="s">
        <v>861</v>
      </c>
      <c r="BC6930" t="str">
        <f t="shared" si="591"/>
        <v>RXQ</v>
      </c>
      <c r="BD6930" t="str">
        <f t="shared" si="592"/>
        <v>NAoMe_recurrent_tag_livermets</v>
      </c>
      <c r="BE6930" s="397" t="s">
        <v>862</v>
      </c>
      <c r="BF6930" t="str">
        <f t="shared" si="593"/>
        <v>No</v>
      </c>
      <c r="BG6930">
        <f t="shared" si="594"/>
        <v>114</v>
      </c>
      <c r="BH6930" s="398">
        <f t="shared" si="595"/>
        <v>1</v>
      </c>
      <c r="BO6930" s="33"/>
    </row>
    <row r="6931" spans="1:67">
      <c r="A6931" s="320" t="s">
        <v>338</v>
      </c>
      <c r="B6931" t="s">
        <v>380</v>
      </c>
      <c r="C6931" t="s">
        <v>910</v>
      </c>
      <c r="D6931" t="s">
        <v>314</v>
      </c>
      <c r="E6931" s="320" t="s">
        <v>45</v>
      </c>
      <c r="F6931" s="320" t="s">
        <v>46</v>
      </c>
      <c r="G6931" s="320" t="s">
        <v>445</v>
      </c>
      <c r="H6931" s="320" t="s">
        <v>325</v>
      </c>
      <c r="I6931" s="320" t="s">
        <v>827</v>
      </c>
      <c r="J6931" s="320" t="s">
        <v>12</v>
      </c>
      <c r="K6931" s="321">
        <v>114</v>
      </c>
      <c r="L6931" s="305">
        <v>1</v>
      </c>
      <c r="M6931" s="305"/>
      <c r="N6931" s="321">
        <v>650</v>
      </c>
      <c r="O6931" s="305">
        <v>1</v>
      </c>
      <c r="P6931" s="305"/>
      <c r="Q6931" s="321">
        <v>13612</v>
      </c>
      <c r="R6931" s="305">
        <v>1</v>
      </c>
      <c r="S6931" s="305"/>
      <c r="BA6931" s="395">
        <v>1</v>
      </c>
      <c r="BB6931" s="396" t="s">
        <v>861</v>
      </c>
      <c r="BC6931" t="str">
        <f t="shared" si="591"/>
        <v>RXQ</v>
      </c>
      <c r="BD6931" t="str">
        <f t="shared" si="592"/>
        <v>NAoMe_recurrent_tag_lungmets</v>
      </c>
      <c r="BE6931" s="397" t="s">
        <v>862</v>
      </c>
      <c r="BF6931" t="str">
        <f t="shared" si="593"/>
        <v>No</v>
      </c>
      <c r="BG6931">
        <f t="shared" si="594"/>
        <v>114</v>
      </c>
      <c r="BH6931" s="398">
        <f t="shared" si="595"/>
        <v>1</v>
      </c>
      <c r="BO6931" s="33"/>
    </row>
    <row r="6932" spans="1:67">
      <c r="A6932" s="320" t="s">
        <v>338</v>
      </c>
      <c r="B6932" t="s">
        <v>380</v>
      </c>
      <c r="C6932" t="s">
        <v>910</v>
      </c>
      <c r="D6932" t="s">
        <v>314</v>
      </c>
      <c r="E6932" s="320" t="s">
        <v>45</v>
      </c>
      <c r="F6932" s="320" t="s">
        <v>46</v>
      </c>
      <c r="G6932" s="320" t="s">
        <v>445</v>
      </c>
      <c r="H6932" s="320" t="s">
        <v>325</v>
      </c>
      <c r="I6932" s="320" t="s">
        <v>828</v>
      </c>
      <c r="J6932" s="320" t="s">
        <v>12</v>
      </c>
      <c r="K6932" s="321">
        <v>114</v>
      </c>
      <c r="L6932" s="305">
        <v>1</v>
      </c>
      <c r="M6932" s="305"/>
      <c r="N6932" s="321">
        <v>650</v>
      </c>
      <c r="O6932" s="305">
        <v>1</v>
      </c>
      <c r="P6932" s="305"/>
      <c r="Q6932" s="321">
        <v>13612</v>
      </c>
      <c r="R6932" s="305">
        <v>1</v>
      </c>
      <c r="S6932" s="305"/>
      <c r="BA6932" s="395">
        <v>1</v>
      </c>
      <c r="BB6932" s="396" t="s">
        <v>861</v>
      </c>
      <c r="BC6932" t="str">
        <f t="shared" si="591"/>
        <v>RXQ</v>
      </c>
      <c r="BD6932" t="str">
        <f t="shared" si="592"/>
        <v>NAoMe_recurrent_tag_othermets</v>
      </c>
      <c r="BE6932" s="397" t="s">
        <v>862</v>
      </c>
      <c r="BF6932" t="str">
        <f t="shared" si="593"/>
        <v>No</v>
      </c>
      <c r="BG6932">
        <f t="shared" si="594"/>
        <v>114</v>
      </c>
      <c r="BH6932" s="398">
        <f t="shared" si="595"/>
        <v>1</v>
      </c>
      <c r="BO6932" s="33"/>
    </row>
    <row r="6933" spans="1:67">
      <c r="A6933" s="320" t="s">
        <v>338</v>
      </c>
      <c r="B6933" t="s">
        <v>380</v>
      </c>
      <c r="C6933" t="s">
        <v>910</v>
      </c>
      <c r="D6933" t="s">
        <v>314</v>
      </c>
      <c r="E6933" s="320" t="s">
        <v>47</v>
      </c>
      <c r="F6933" s="320" t="s">
        <v>48</v>
      </c>
      <c r="G6933" s="320" t="s">
        <v>449</v>
      </c>
      <c r="H6933" s="320" t="s">
        <v>320</v>
      </c>
      <c r="I6933" s="320" t="s">
        <v>354</v>
      </c>
      <c r="J6933" s="320" t="s">
        <v>277</v>
      </c>
      <c r="K6933" s="321">
        <v>0</v>
      </c>
      <c r="L6933" s="305">
        <v>0</v>
      </c>
      <c r="M6933" s="305"/>
      <c r="N6933" s="321">
        <v>2</v>
      </c>
      <c r="O6933" s="305">
        <v>3.3799998927861452E-3</v>
      </c>
      <c r="P6933" s="305"/>
      <c r="Q6933" s="321">
        <v>56</v>
      </c>
      <c r="R6933" s="305">
        <v>4.1100000962615013E-3</v>
      </c>
      <c r="S6933" s="305"/>
      <c r="BA6933" s="395">
        <v>1</v>
      </c>
      <c r="BB6933" s="396" t="s">
        <v>861</v>
      </c>
      <c r="BC6933" t="str">
        <f t="shared" si="591"/>
        <v>RWY</v>
      </c>
      <c r="BD6933" t="str">
        <f t="shared" si="592"/>
        <v>NAoMe_recurrent_age_mbc_hes_decades_80cap</v>
      </c>
      <c r="BE6933" s="397" t="s">
        <v>862</v>
      </c>
      <c r="BF6933" t="str">
        <f t="shared" si="593"/>
        <v>18-29 yrs</v>
      </c>
      <c r="BG6933">
        <f t="shared" si="594"/>
        <v>0</v>
      </c>
      <c r="BH6933" s="398">
        <f t="shared" si="595"/>
        <v>0</v>
      </c>
      <c r="BO6933" s="33"/>
    </row>
    <row r="6934" spans="1:67">
      <c r="A6934" s="320" t="s">
        <v>338</v>
      </c>
      <c r="B6934" t="s">
        <v>380</v>
      </c>
      <c r="C6934" t="s">
        <v>910</v>
      </c>
      <c r="D6934" t="s">
        <v>314</v>
      </c>
      <c r="E6934" s="320" t="s">
        <v>47</v>
      </c>
      <c r="F6934" s="320" t="s">
        <v>48</v>
      </c>
      <c r="G6934" s="320" t="s">
        <v>449</v>
      </c>
      <c r="H6934" s="320" t="s">
        <v>320</v>
      </c>
      <c r="I6934" s="320" t="s">
        <v>354</v>
      </c>
      <c r="J6934" s="320" t="s">
        <v>278</v>
      </c>
      <c r="K6934" s="321">
        <v>2</v>
      </c>
      <c r="L6934" s="305">
        <v>1.817999966442585E-2</v>
      </c>
      <c r="M6934" s="305"/>
      <c r="N6934" s="321">
        <v>33</v>
      </c>
      <c r="O6934" s="305">
        <v>5.5840000510215759E-2</v>
      </c>
      <c r="P6934" s="305"/>
      <c r="Q6934" s="321">
        <v>552</v>
      </c>
      <c r="R6934" s="305">
        <v>4.0550000965595252E-2</v>
      </c>
      <c r="S6934" s="305"/>
      <c r="BA6934" s="395">
        <v>1</v>
      </c>
      <c r="BB6934" s="396" t="s">
        <v>861</v>
      </c>
      <c r="BC6934" t="str">
        <f t="shared" si="591"/>
        <v>RWY</v>
      </c>
      <c r="BD6934" t="str">
        <f t="shared" si="592"/>
        <v>NAoMe_recurrent_age_mbc_hes_decades_80cap</v>
      </c>
      <c r="BE6934" s="397" t="s">
        <v>862</v>
      </c>
      <c r="BF6934" t="str">
        <f t="shared" si="593"/>
        <v>30-39 yrs</v>
      </c>
      <c r="BG6934">
        <f t="shared" si="594"/>
        <v>2</v>
      </c>
      <c r="BH6934" s="398">
        <f t="shared" si="595"/>
        <v>1.817999966442585E-2</v>
      </c>
      <c r="BO6934" s="33"/>
    </row>
    <row r="6935" spans="1:67">
      <c r="A6935" s="320" t="s">
        <v>338</v>
      </c>
      <c r="B6935" t="s">
        <v>380</v>
      </c>
      <c r="C6935" t="s">
        <v>910</v>
      </c>
      <c r="D6935" t="s">
        <v>314</v>
      </c>
      <c r="E6935" s="320" t="s">
        <v>47</v>
      </c>
      <c r="F6935" s="320" t="s">
        <v>48</v>
      </c>
      <c r="G6935" s="320" t="s">
        <v>449</v>
      </c>
      <c r="H6935" s="320" t="s">
        <v>320</v>
      </c>
      <c r="I6935" s="320" t="s">
        <v>354</v>
      </c>
      <c r="J6935" s="320" t="s">
        <v>279</v>
      </c>
      <c r="K6935" s="321">
        <v>11</v>
      </c>
      <c r="L6935" s="305">
        <v>0.10000000149011611</v>
      </c>
      <c r="M6935" s="305"/>
      <c r="N6935" s="321">
        <v>56</v>
      </c>
      <c r="O6935" s="305">
        <v>9.4750002026557922E-2</v>
      </c>
      <c r="P6935" s="305"/>
      <c r="Q6935" s="321">
        <v>1403</v>
      </c>
      <c r="R6935" s="305">
        <v>0.1030699983239174</v>
      </c>
      <c r="S6935" s="305"/>
      <c r="BA6935" s="395">
        <v>1</v>
      </c>
      <c r="BB6935" s="396" t="s">
        <v>861</v>
      </c>
      <c r="BC6935" t="str">
        <f t="shared" si="591"/>
        <v>RWY</v>
      </c>
      <c r="BD6935" t="str">
        <f t="shared" si="592"/>
        <v>NAoMe_recurrent_age_mbc_hes_decades_80cap</v>
      </c>
      <c r="BE6935" s="397" t="s">
        <v>862</v>
      </c>
      <c r="BF6935" t="str">
        <f t="shared" si="593"/>
        <v>40-49 yrs</v>
      </c>
      <c r="BG6935">
        <f t="shared" si="594"/>
        <v>11</v>
      </c>
      <c r="BH6935" s="398">
        <f t="shared" si="595"/>
        <v>0.10000000149011611</v>
      </c>
      <c r="BO6935" s="33"/>
    </row>
    <row r="6936" spans="1:67">
      <c r="A6936" s="320" t="s">
        <v>338</v>
      </c>
      <c r="B6936" t="s">
        <v>380</v>
      </c>
      <c r="C6936" t="s">
        <v>910</v>
      </c>
      <c r="D6936" t="s">
        <v>314</v>
      </c>
      <c r="E6936" s="320" t="s">
        <v>47</v>
      </c>
      <c r="F6936" s="320" t="s">
        <v>48</v>
      </c>
      <c r="G6936" s="320" t="s">
        <v>449</v>
      </c>
      <c r="H6936" s="320" t="s">
        <v>320</v>
      </c>
      <c r="I6936" s="320" t="s">
        <v>354</v>
      </c>
      <c r="J6936" s="320" t="s">
        <v>280</v>
      </c>
      <c r="K6936" s="321">
        <v>19</v>
      </c>
      <c r="L6936" s="305">
        <v>0.17272999882698059</v>
      </c>
      <c r="M6936" s="305"/>
      <c r="N6936" s="321">
        <v>126</v>
      </c>
      <c r="O6936" s="305">
        <v>0.21320000290870669</v>
      </c>
      <c r="P6936" s="305"/>
      <c r="Q6936" s="321">
        <v>2584</v>
      </c>
      <c r="R6936" s="305">
        <v>0.18983000516891479</v>
      </c>
      <c r="S6936" s="305"/>
      <c r="BA6936" s="395">
        <v>1</v>
      </c>
      <c r="BB6936" s="396" t="s">
        <v>861</v>
      </c>
      <c r="BC6936" t="str">
        <f t="shared" si="591"/>
        <v>RWY</v>
      </c>
      <c r="BD6936" t="str">
        <f t="shared" si="592"/>
        <v>NAoMe_recurrent_age_mbc_hes_decades_80cap</v>
      </c>
      <c r="BE6936" s="397" t="s">
        <v>862</v>
      </c>
      <c r="BF6936" t="str">
        <f t="shared" si="593"/>
        <v>50-59 yrs</v>
      </c>
      <c r="BG6936">
        <f t="shared" si="594"/>
        <v>19</v>
      </c>
      <c r="BH6936" s="398">
        <f t="shared" si="595"/>
        <v>0.17272999882698059</v>
      </c>
      <c r="BO6936" s="33"/>
    </row>
    <row r="6937" spans="1:67">
      <c r="A6937" s="320" t="s">
        <v>338</v>
      </c>
      <c r="B6937" t="s">
        <v>380</v>
      </c>
      <c r="C6937" t="s">
        <v>910</v>
      </c>
      <c r="D6937" t="s">
        <v>314</v>
      </c>
      <c r="E6937" s="320" t="s">
        <v>47</v>
      </c>
      <c r="F6937" s="320" t="s">
        <v>48</v>
      </c>
      <c r="G6937" s="320" t="s">
        <v>449</v>
      </c>
      <c r="H6937" s="320" t="s">
        <v>320</v>
      </c>
      <c r="I6937" s="320" t="s">
        <v>354</v>
      </c>
      <c r="J6937" s="320" t="s">
        <v>281</v>
      </c>
      <c r="K6937" s="321">
        <v>35</v>
      </c>
      <c r="L6937" s="305">
        <v>0.31817999482154852</v>
      </c>
      <c r="M6937" s="305"/>
      <c r="N6937" s="321">
        <v>122</v>
      </c>
      <c r="O6937" s="305">
        <v>0.20643000304698941</v>
      </c>
      <c r="P6937" s="305"/>
      <c r="Q6937" s="321">
        <v>2650</v>
      </c>
      <c r="R6937" s="305">
        <v>0.19468000531196589</v>
      </c>
      <c r="S6937" s="305"/>
      <c r="BA6937" s="395">
        <v>1</v>
      </c>
      <c r="BB6937" s="396" t="s">
        <v>861</v>
      </c>
      <c r="BC6937" t="str">
        <f t="shared" si="591"/>
        <v>RWY</v>
      </c>
      <c r="BD6937" t="str">
        <f t="shared" si="592"/>
        <v>NAoMe_recurrent_age_mbc_hes_decades_80cap</v>
      </c>
      <c r="BE6937" s="397" t="s">
        <v>862</v>
      </c>
      <c r="BF6937" t="str">
        <f t="shared" si="593"/>
        <v>60-69 yrs</v>
      </c>
      <c r="BG6937">
        <f t="shared" si="594"/>
        <v>35</v>
      </c>
      <c r="BH6937" s="398">
        <f t="shared" si="595"/>
        <v>0.31817999482154852</v>
      </c>
      <c r="BO6937" s="33"/>
    </row>
    <row r="6938" spans="1:67">
      <c r="A6938" s="320" t="s">
        <v>338</v>
      </c>
      <c r="B6938" t="s">
        <v>380</v>
      </c>
      <c r="C6938" t="s">
        <v>910</v>
      </c>
      <c r="D6938" t="s">
        <v>314</v>
      </c>
      <c r="E6938" s="320" t="s">
        <v>47</v>
      </c>
      <c r="F6938" s="320" t="s">
        <v>48</v>
      </c>
      <c r="G6938" s="320" t="s">
        <v>449</v>
      </c>
      <c r="H6938" s="320" t="s">
        <v>320</v>
      </c>
      <c r="I6938" s="320" t="s">
        <v>354</v>
      </c>
      <c r="J6938" s="320" t="s">
        <v>282</v>
      </c>
      <c r="K6938" s="321">
        <v>25</v>
      </c>
      <c r="L6938" s="305">
        <v>0.22727000713348389</v>
      </c>
      <c r="M6938" s="305"/>
      <c r="N6938" s="321">
        <v>142</v>
      </c>
      <c r="O6938" s="305">
        <v>0.24027000367641449</v>
      </c>
      <c r="P6938" s="305"/>
      <c r="Q6938" s="321">
        <v>3284</v>
      </c>
      <c r="R6938" s="305">
        <v>0.24126000702381131</v>
      </c>
      <c r="S6938" s="305"/>
      <c r="BA6938" s="395">
        <v>1</v>
      </c>
      <c r="BB6938" s="396" t="s">
        <v>861</v>
      </c>
      <c r="BC6938" t="str">
        <f t="shared" si="591"/>
        <v>RWY</v>
      </c>
      <c r="BD6938" t="str">
        <f t="shared" si="592"/>
        <v>NAoMe_recurrent_age_mbc_hes_decades_80cap</v>
      </c>
      <c r="BE6938" s="397" t="s">
        <v>862</v>
      </c>
      <c r="BF6938" t="str">
        <f t="shared" si="593"/>
        <v>70-79 yrs</v>
      </c>
      <c r="BG6938">
        <f t="shared" si="594"/>
        <v>25</v>
      </c>
      <c r="BH6938" s="398">
        <f t="shared" si="595"/>
        <v>0.22727000713348389</v>
      </c>
      <c r="BO6938" s="33"/>
    </row>
    <row r="6939" spans="1:67">
      <c r="A6939" s="320" t="s">
        <v>338</v>
      </c>
      <c r="B6939" t="s">
        <v>380</v>
      </c>
      <c r="C6939" t="s">
        <v>910</v>
      </c>
      <c r="D6939" t="s">
        <v>314</v>
      </c>
      <c r="E6939" s="320" t="s">
        <v>47</v>
      </c>
      <c r="F6939" s="320" t="s">
        <v>48</v>
      </c>
      <c r="G6939" s="320" t="s">
        <v>449</v>
      </c>
      <c r="H6939" s="320" t="s">
        <v>320</v>
      </c>
      <c r="I6939" s="320" t="s">
        <v>354</v>
      </c>
      <c r="J6939" s="320" t="s">
        <v>283</v>
      </c>
      <c r="K6939" s="321">
        <v>18</v>
      </c>
      <c r="L6939" s="305">
        <v>0.16364000737667081</v>
      </c>
      <c r="M6939" s="305"/>
      <c r="N6939" s="321">
        <v>110</v>
      </c>
      <c r="O6939" s="305">
        <v>0.18613000214099881</v>
      </c>
      <c r="P6939" s="305"/>
      <c r="Q6939" s="321">
        <v>3083</v>
      </c>
      <c r="R6939" s="305">
        <v>0.2264900058507919</v>
      </c>
      <c r="S6939" s="305"/>
      <c r="BA6939" s="395">
        <v>1</v>
      </c>
      <c r="BB6939" s="396" t="s">
        <v>861</v>
      </c>
      <c r="BC6939" t="str">
        <f t="shared" si="591"/>
        <v>RWY</v>
      </c>
      <c r="BD6939" t="str">
        <f t="shared" si="592"/>
        <v>NAoMe_recurrent_age_mbc_hes_decades_80cap</v>
      </c>
      <c r="BE6939" s="397" t="s">
        <v>862</v>
      </c>
      <c r="BF6939" t="str">
        <f t="shared" si="593"/>
        <v>80+ yrs</v>
      </c>
      <c r="BG6939">
        <f t="shared" si="594"/>
        <v>18</v>
      </c>
      <c r="BH6939" s="398">
        <f t="shared" si="595"/>
        <v>0.16364000737667081</v>
      </c>
      <c r="BO6939" s="33"/>
    </row>
    <row r="6940" spans="1:67">
      <c r="A6940" s="320" t="s">
        <v>338</v>
      </c>
      <c r="B6940" t="s">
        <v>380</v>
      </c>
      <c r="C6940" t="s">
        <v>910</v>
      </c>
      <c r="D6940" t="s">
        <v>314</v>
      </c>
      <c r="E6940" s="320" t="s">
        <v>47</v>
      </c>
      <c r="F6940" s="320" t="s">
        <v>48</v>
      </c>
      <c r="G6940" s="320" t="s">
        <v>449</v>
      </c>
      <c r="H6940" s="320" t="s">
        <v>320</v>
      </c>
      <c r="I6940" s="320" t="s">
        <v>656</v>
      </c>
      <c r="J6940" s="320" t="s">
        <v>286</v>
      </c>
      <c r="K6940" s="321">
        <v>6</v>
      </c>
      <c r="L6940" s="305">
        <v>5.4549999535083771E-2</v>
      </c>
      <c r="M6940" s="305">
        <v>5.4549999535083771E-2</v>
      </c>
      <c r="N6940" s="321">
        <v>34</v>
      </c>
      <c r="O6940" s="305">
        <v>5.7530000805854797E-2</v>
      </c>
      <c r="P6940" s="305">
        <v>5.8019999414682388E-2</v>
      </c>
      <c r="Q6940" s="321">
        <v>565</v>
      </c>
      <c r="R6940" s="305">
        <v>4.1510000824928277E-2</v>
      </c>
      <c r="S6940" s="305">
        <v>4.221000149846077E-2</v>
      </c>
      <c r="BA6940" s="395">
        <v>1</v>
      </c>
      <c r="BB6940" s="396" t="s">
        <v>861</v>
      </c>
      <c r="BC6940" t="str">
        <f t="shared" si="591"/>
        <v>RWY</v>
      </c>
      <c r="BD6940" t="str">
        <f t="shared" si="592"/>
        <v>NAoMe_recurrent_ethnicity_grp</v>
      </c>
      <c r="BE6940" s="397" t="s">
        <v>862</v>
      </c>
      <c r="BF6940" t="str">
        <f t="shared" si="593"/>
        <v>Asian or Asian British</v>
      </c>
      <c r="BG6940">
        <f t="shared" si="594"/>
        <v>6</v>
      </c>
      <c r="BH6940" s="398">
        <f t="shared" si="595"/>
        <v>5.4549999535083771E-2</v>
      </c>
      <c r="BO6940" s="33"/>
    </row>
    <row r="6941" spans="1:67">
      <c r="A6941" s="320" t="s">
        <v>338</v>
      </c>
      <c r="B6941" t="s">
        <v>380</v>
      </c>
      <c r="C6941" t="s">
        <v>910</v>
      </c>
      <c r="D6941" t="s">
        <v>314</v>
      </c>
      <c r="E6941" s="320" t="s">
        <v>47</v>
      </c>
      <c r="F6941" s="320" t="s">
        <v>48</v>
      </c>
      <c r="G6941" s="320" t="s">
        <v>449</v>
      </c>
      <c r="H6941" s="320" t="s">
        <v>320</v>
      </c>
      <c r="I6941" s="320" t="s">
        <v>656</v>
      </c>
      <c r="J6941" s="320" t="s">
        <v>287</v>
      </c>
      <c r="K6941" s="321">
        <v>2</v>
      </c>
      <c r="L6941" s="305">
        <v>1.817999966442585E-2</v>
      </c>
      <c r="M6941" s="305">
        <v>1.817999966442585E-2</v>
      </c>
      <c r="N6941" s="321">
        <v>8</v>
      </c>
      <c r="O6941" s="305">
        <v>1.353999972343445E-2</v>
      </c>
      <c r="P6941" s="305">
        <v>1.365000009536743E-2</v>
      </c>
      <c r="Q6941" s="321">
        <v>439</v>
      </c>
      <c r="R6941" s="305">
        <v>3.2249998301267617E-2</v>
      </c>
      <c r="S6941" s="305">
        <v>3.2800000160932541E-2</v>
      </c>
      <c r="BA6941" s="395">
        <v>1</v>
      </c>
      <c r="BB6941" s="396" t="s">
        <v>861</v>
      </c>
      <c r="BC6941" t="str">
        <f t="shared" si="591"/>
        <v>RWY</v>
      </c>
      <c r="BD6941" t="str">
        <f t="shared" si="592"/>
        <v>NAoMe_recurrent_ethnicity_grp</v>
      </c>
      <c r="BE6941" s="397" t="s">
        <v>862</v>
      </c>
      <c r="BF6941" t="str">
        <f t="shared" si="593"/>
        <v>Black or Black British</v>
      </c>
      <c r="BG6941">
        <f t="shared" si="594"/>
        <v>2</v>
      </c>
      <c r="BH6941" s="398">
        <f t="shared" si="595"/>
        <v>1.817999966442585E-2</v>
      </c>
      <c r="BO6941" s="33"/>
    </row>
    <row r="6942" spans="1:67">
      <c r="A6942" s="320" t="s">
        <v>338</v>
      </c>
      <c r="B6942" t="s">
        <v>380</v>
      </c>
      <c r="C6942" t="s">
        <v>910</v>
      </c>
      <c r="D6942" t="s">
        <v>314</v>
      </c>
      <c r="E6942" s="320" t="s">
        <v>47</v>
      </c>
      <c r="F6942" s="320" t="s">
        <v>48</v>
      </c>
      <c r="G6942" s="320" t="s">
        <v>449</v>
      </c>
      <c r="H6942" s="320" t="s">
        <v>320</v>
      </c>
      <c r="I6942" s="320" t="s">
        <v>656</v>
      </c>
      <c r="J6942" s="320" t="s">
        <v>259</v>
      </c>
      <c r="K6942" s="321">
        <v>2</v>
      </c>
      <c r="L6942" s="305">
        <v>1.817999966442585E-2</v>
      </c>
      <c r="M6942" s="305">
        <v>1.817999966442585E-2</v>
      </c>
      <c r="N6942" s="321">
        <v>2</v>
      </c>
      <c r="O6942" s="305">
        <v>3.3799998927861452E-3</v>
      </c>
      <c r="P6942" s="305">
        <v>3.4099998883903031E-3</v>
      </c>
      <c r="Q6942" s="321">
        <v>117</v>
      </c>
      <c r="R6942" s="305">
        <v>8.6000002920627594E-3</v>
      </c>
      <c r="S6942" s="305">
        <v>8.7400004267692566E-3</v>
      </c>
      <c r="BA6942" s="395">
        <v>1</v>
      </c>
      <c r="BB6942" s="396" t="s">
        <v>861</v>
      </c>
      <c r="BC6942" t="str">
        <f t="shared" si="591"/>
        <v>RWY</v>
      </c>
      <c r="BD6942" t="str">
        <f t="shared" si="592"/>
        <v>NAoMe_recurrent_ethnicity_grp</v>
      </c>
      <c r="BE6942" s="397" t="s">
        <v>862</v>
      </c>
      <c r="BF6942" t="str">
        <f t="shared" si="593"/>
        <v>Mixed</v>
      </c>
      <c r="BG6942">
        <f t="shared" si="594"/>
        <v>2</v>
      </c>
      <c r="BH6942" s="398">
        <f t="shared" si="595"/>
        <v>1.817999966442585E-2</v>
      </c>
      <c r="BO6942" s="33"/>
    </row>
    <row r="6943" spans="1:67">
      <c r="A6943" s="320" t="s">
        <v>338</v>
      </c>
      <c r="B6943" t="s">
        <v>380</v>
      </c>
      <c r="C6943" t="s">
        <v>910</v>
      </c>
      <c r="D6943" t="s">
        <v>314</v>
      </c>
      <c r="E6943" s="320" t="s">
        <v>47</v>
      </c>
      <c r="F6943" s="320" t="s">
        <v>48</v>
      </c>
      <c r="G6943" s="320" t="s">
        <v>449</v>
      </c>
      <c r="H6943" s="320" t="s">
        <v>320</v>
      </c>
      <c r="I6943" s="320" t="s">
        <v>656</v>
      </c>
      <c r="J6943" s="320" t="s">
        <v>288</v>
      </c>
      <c r="K6943" s="321">
        <v>0</v>
      </c>
      <c r="L6943" s="305">
        <v>0</v>
      </c>
      <c r="M6943" s="305">
        <v>0</v>
      </c>
      <c r="N6943" s="321">
        <v>10</v>
      </c>
      <c r="O6943" s="305">
        <v>1.6920000314712521E-2</v>
      </c>
      <c r="P6943" s="305">
        <v>1.7060000449419022E-2</v>
      </c>
      <c r="Q6943" s="321">
        <v>254</v>
      </c>
      <c r="R6943" s="305">
        <v>1.8659999594092369E-2</v>
      </c>
      <c r="S6943" s="305">
        <v>1.8980000168085098E-2</v>
      </c>
      <c r="BA6943" s="395">
        <v>1</v>
      </c>
      <c r="BB6943" s="396" t="s">
        <v>861</v>
      </c>
      <c r="BC6943" t="str">
        <f t="shared" si="591"/>
        <v>RWY</v>
      </c>
      <c r="BD6943" t="str">
        <f t="shared" si="592"/>
        <v>NAoMe_recurrent_ethnicity_grp</v>
      </c>
      <c r="BE6943" s="397" t="s">
        <v>862</v>
      </c>
      <c r="BF6943" t="str">
        <f t="shared" si="593"/>
        <v>Other Ethnic Group</v>
      </c>
      <c r="BG6943">
        <f t="shared" si="594"/>
        <v>0</v>
      </c>
      <c r="BH6943" s="398">
        <f t="shared" si="595"/>
        <v>0</v>
      </c>
      <c r="BO6943" s="33"/>
    </row>
    <row r="6944" spans="1:67">
      <c r="A6944" s="320" t="s">
        <v>338</v>
      </c>
      <c r="B6944" t="s">
        <v>380</v>
      </c>
      <c r="C6944" t="s">
        <v>910</v>
      </c>
      <c r="D6944" t="s">
        <v>314</v>
      </c>
      <c r="E6944" s="320" t="s">
        <v>47</v>
      </c>
      <c r="F6944" s="320" t="s">
        <v>48</v>
      </c>
      <c r="G6944" s="320" t="s">
        <v>449</v>
      </c>
      <c r="H6944" s="320" t="s">
        <v>320</v>
      </c>
      <c r="I6944" s="320" t="s">
        <v>656</v>
      </c>
      <c r="J6944" s="320" t="s">
        <v>260</v>
      </c>
      <c r="K6944" s="321">
        <v>0</v>
      </c>
      <c r="L6944" s="305">
        <v>0</v>
      </c>
      <c r="M6944" s="305"/>
      <c r="N6944" s="321">
        <v>5</v>
      </c>
      <c r="O6944" s="305">
        <v>8.4600001573562622E-3</v>
      </c>
      <c r="P6944" s="305"/>
      <c r="Q6944" s="321">
        <v>227</v>
      </c>
      <c r="R6944" s="305">
        <v>1.6680000349879261E-2</v>
      </c>
      <c r="S6944" s="305"/>
      <c r="BA6944" s="395">
        <v>1</v>
      </c>
      <c r="BB6944" s="396" t="s">
        <v>861</v>
      </c>
      <c r="BC6944" t="str">
        <f t="shared" si="591"/>
        <v>RWY</v>
      </c>
      <c r="BD6944" t="str">
        <f t="shared" si="592"/>
        <v>NAoMe_recurrent_ethnicity_grp</v>
      </c>
      <c r="BE6944" s="397" t="s">
        <v>862</v>
      </c>
      <c r="BF6944" t="str">
        <f t="shared" si="593"/>
        <v>Unknown</v>
      </c>
      <c r="BG6944">
        <f t="shared" si="594"/>
        <v>0</v>
      </c>
      <c r="BH6944" s="398">
        <f t="shared" si="595"/>
        <v>0</v>
      </c>
      <c r="BO6944" s="33"/>
    </row>
    <row r="6945" spans="1:67">
      <c r="A6945" s="320" t="s">
        <v>338</v>
      </c>
      <c r="B6945" t="s">
        <v>380</v>
      </c>
      <c r="C6945" t="s">
        <v>910</v>
      </c>
      <c r="D6945" t="s">
        <v>314</v>
      </c>
      <c r="E6945" s="320" t="s">
        <v>47</v>
      </c>
      <c r="F6945" s="320" t="s">
        <v>48</v>
      </c>
      <c r="G6945" s="320" t="s">
        <v>449</v>
      </c>
      <c r="H6945" s="320" t="s">
        <v>320</v>
      </c>
      <c r="I6945" s="320" t="s">
        <v>656</v>
      </c>
      <c r="J6945" s="320" t="s">
        <v>258</v>
      </c>
      <c r="K6945" s="321">
        <v>100</v>
      </c>
      <c r="L6945" s="305">
        <v>0.90908998250961304</v>
      </c>
      <c r="M6945" s="305">
        <v>0.90908998250961304</v>
      </c>
      <c r="N6945" s="321">
        <v>532</v>
      </c>
      <c r="O6945" s="305">
        <v>0.90017002820968628</v>
      </c>
      <c r="P6945" s="305">
        <v>0.90785002708435059</v>
      </c>
      <c r="Q6945" s="321">
        <v>12010</v>
      </c>
      <c r="R6945" s="305">
        <v>0.88230997323989868</v>
      </c>
      <c r="S6945" s="305">
        <v>0.89727002382278442</v>
      </c>
      <c r="BA6945" s="395">
        <v>1</v>
      </c>
      <c r="BB6945" s="396" t="s">
        <v>861</v>
      </c>
      <c r="BC6945" t="str">
        <f t="shared" si="591"/>
        <v>RWY</v>
      </c>
      <c r="BD6945" t="str">
        <f t="shared" si="592"/>
        <v>NAoMe_recurrent_ethnicity_grp</v>
      </c>
      <c r="BE6945" s="397" t="s">
        <v>862</v>
      </c>
      <c r="BF6945" t="str">
        <f t="shared" si="593"/>
        <v>White</v>
      </c>
      <c r="BG6945">
        <f t="shared" si="594"/>
        <v>100</v>
      </c>
      <c r="BH6945" s="398">
        <f t="shared" si="595"/>
        <v>0.90908998250961304</v>
      </c>
      <c r="BO6945" s="33"/>
    </row>
    <row r="6946" spans="1:67">
      <c r="A6946" s="320" t="s">
        <v>338</v>
      </c>
      <c r="B6946" t="s">
        <v>380</v>
      </c>
      <c r="C6946" t="s">
        <v>910</v>
      </c>
      <c r="D6946" t="s">
        <v>314</v>
      </c>
      <c r="E6946" s="320" t="s">
        <v>47</v>
      </c>
      <c r="F6946" s="320" t="s">
        <v>48</v>
      </c>
      <c r="G6946" s="320" t="s">
        <v>449</v>
      </c>
      <c r="H6946" s="320" t="s">
        <v>320</v>
      </c>
      <c r="I6946" s="320" t="s">
        <v>291</v>
      </c>
      <c r="J6946" s="320" t="s">
        <v>313</v>
      </c>
      <c r="K6946" s="321">
        <v>108</v>
      </c>
      <c r="L6946" s="305">
        <v>0.98181998729705811</v>
      </c>
      <c r="M6946" s="305"/>
      <c r="N6946" s="321">
        <v>584</v>
      </c>
      <c r="O6946" s="305">
        <v>0.98816001415252686</v>
      </c>
      <c r="P6946" s="305"/>
      <c r="Q6946" s="321">
        <v>13492</v>
      </c>
      <c r="R6946" s="305">
        <v>0.99118000268936157</v>
      </c>
      <c r="S6946" s="305"/>
      <c r="BA6946" s="395">
        <v>1</v>
      </c>
      <c r="BB6946" s="396" t="s">
        <v>861</v>
      </c>
      <c r="BC6946" t="str">
        <f t="shared" si="591"/>
        <v>RWY</v>
      </c>
      <c r="BD6946" t="str">
        <f t="shared" si="592"/>
        <v>NAoMe_recurrent_gender</v>
      </c>
      <c r="BE6946" s="397" t="s">
        <v>862</v>
      </c>
      <c r="BF6946" t="str">
        <f t="shared" si="593"/>
        <v>Female</v>
      </c>
      <c r="BG6946">
        <f t="shared" si="594"/>
        <v>108</v>
      </c>
      <c r="BH6946" s="398">
        <f t="shared" si="595"/>
        <v>0.98181998729705811</v>
      </c>
      <c r="BO6946" s="33"/>
    </row>
    <row r="6947" spans="1:67">
      <c r="A6947" s="320" t="s">
        <v>338</v>
      </c>
      <c r="B6947" t="s">
        <v>380</v>
      </c>
      <c r="C6947" t="s">
        <v>910</v>
      </c>
      <c r="D6947" t="s">
        <v>314</v>
      </c>
      <c r="E6947" s="320" t="s">
        <v>47</v>
      </c>
      <c r="F6947" s="320" t="s">
        <v>48</v>
      </c>
      <c r="G6947" s="320" t="s">
        <v>449</v>
      </c>
      <c r="H6947" s="320" t="s">
        <v>320</v>
      </c>
      <c r="I6947" s="320" t="s">
        <v>291</v>
      </c>
      <c r="J6947" s="320" t="s">
        <v>293</v>
      </c>
      <c r="K6947" s="321">
        <v>2</v>
      </c>
      <c r="L6947" s="305">
        <v>1.817999966442585E-2</v>
      </c>
      <c r="M6947" s="305"/>
      <c r="N6947" s="321">
        <v>7</v>
      </c>
      <c r="O6947" s="305">
        <v>1.183999981731176E-2</v>
      </c>
      <c r="P6947" s="305"/>
      <c r="Q6947" s="321">
        <v>120</v>
      </c>
      <c r="R6947" s="305">
        <v>8.8200001046061516E-3</v>
      </c>
      <c r="S6947" s="305"/>
      <c r="BA6947" s="395">
        <v>1</v>
      </c>
      <c r="BB6947" s="396" t="s">
        <v>861</v>
      </c>
      <c r="BC6947" t="str">
        <f t="shared" si="591"/>
        <v>RWY</v>
      </c>
      <c r="BD6947" t="str">
        <f t="shared" si="592"/>
        <v>NAoMe_recurrent_gender</v>
      </c>
      <c r="BE6947" s="397" t="s">
        <v>862</v>
      </c>
      <c r="BF6947" t="str">
        <f t="shared" si="593"/>
        <v>Male</v>
      </c>
      <c r="BG6947">
        <f t="shared" si="594"/>
        <v>2</v>
      </c>
      <c r="BH6947" s="398">
        <f t="shared" si="595"/>
        <v>1.817999966442585E-2</v>
      </c>
      <c r="BO6947" s="33"/>
    </row>
    <row r="6948" spans="1:67">
      <c r="A6948" s="320" t="s">
        <v>338</v>
      </c>
      <c r="B6948" t="s">
        <v>380</v>
      </c>
      <c r="C6948" t="s">
        <v>910</v>
      </c>
      <c r="D6948" t="s">
        <v>314</v>
      </c>
      <c r="E6948" s="320" t="s">
        <v>47</v>
      </c>
      <c r="F6948" s="320" t="s">
        <v>48</v>
      </c>
      <c r="G6948" s="320" t="s">
        <v>449</v>
      </c>
      <c r="H6948" s="320" t="s">
        <v>320</v>
      </c>
      <c r="I6948" s="320" t="s">
        <v>355</v>
      </c>
      <c r="J6948" s="320" t="s">
        <v>289</v>
      </c>
      <c r="K6948" s="321">
        <v>35</v>
      </c>
      <c r="L6948" s="305">
        <v>0.31817999482154852</v>
      </c>
      <c r="M6948" s="305"/>
      <c r="N6948" s="321">
        <v>177</v>
      </c>
      <c r="O6948" s="305">
        <v>0.29949000477790833</v>
      </c>
      <c r="P6948" s="305"/>
      <c r="Q6948" s="321">
        <v>4109</v>
      </c>
      <c r="R6948" s="305">
        <v>0.30186998844146729</v>
      </c>
      <c r="S6948" s="305"/>
      <c r="BA6948" s="395">
        <v>1</v>
      </c>
      <c r="BB6948" s="396" t="s">
        <v>861</v>
      </c>
      <c r="BC6948" t="str">
        <f t="shared" si="591"/>
        <v>RWY</v>
      </c>
      <c r="BD6948" t="str">
        <f t="shared" si="592"/>
        <v>NAoMe_recurrent_mbc_hes_year</v>
      </c>
      <c r="BE6948" s="397" t="s">
        <v>862</v>
      </c>
      <c r="BF6948" t="str">
        <f t="shared" si="593"/>
        <v>2021</v>
      </c>
      <c r="BG6948">
        <f t="shared" si="594"/>
        <v>35</v>
      </c>
      <c r="BH6948" s="398">
        <f t="shared" si="595"/>
        <v>0.31817999482154852</v>
      </c>
      <c r="BO6948" s="33"/>
    </row>
    <row r="6949" spans="1:67">
      <c r="A6949" s="320" t="s">
        <v>338</v>
      </c>
      <c r="B6949" t="s">
        <v>380</v>
      </c>
      <c r="C6949" t="s">
        <v>910</v>
      </c>
      <c r="D6949" t="s">
        <v>314</v>
      </c>
      <c r="E6949" s="320" t="s">
        <v>47</v>
      </c>
      <c r="F6949" s="320" t="s">
        <v>48</v>
      </c>
      <c r="G6949" s="320" t="s">
        <v>449</v>
      </c>
      <c r="H6949" s="320" t="s">
        <v>320</v>
      </c>
      <c r="I6949" s="320" t="s">
        <v>355</v>
      </c>
      <c r="J6949" s="320" t="s">
        <v>816</v>
      </c>
      <c r="K6949" s="321">
        <v>35</v>
      </c>
      <c r="L6949" s="305">
        <v>0.31817999482154852</v>
      </c>
      <c r="M6949" s="305"/>
      <c r="N6949" s="321">
        <v>195</v>
      </c>
      <c r="O6949" s="305">
        <v>0.3299500048160553</v>
      </c>
      <c r="P6949" s="305"/>
      <c r="Q6949" s="321">
        <v>4376</v>
      </c>
      <c r="R6949" s="305">
        <v>0.32148000597953802</v>
      </c>
      <c r="S6949" s="305"/>
      <c r="BA6949" s="395">
        <v>1</v>
      </c>
      <c r="BB6949" s="396" t="s">
        <v>861</v>
      </c>
      <c r="BC6949" t="str">
        <f t="shared" si="591"/>
        <v>RWY</v>
      </c>
      <c r="BD6949" t="str">
        <f t="shared" si="592"/>
        <v>NAoMe_recurrent_mbc_hes_year</v>
      </c>
      <c r="BE6949" s="397" t="s">
        <v>862</v>
      </c>
      <c r="BF6949" t="str">
        <f t="shared" si="593"/>
        <v>2022</v>
      </c>
      <c r="BG6949">
        <f t="shared" si="594"/>
        <v>35</v>
      </c>
      <c r="BH6949" s="398">
        <f t="shared" si="595"/>
        <v>0.31817999482154852</v>
      </c>
      <c r="BO6949" s="33"/>
    </row>
    <row r="6950" spans="1:67">
      <c r="A6950" s="320" t="s">
        <v>338</v>
      </c>
      <c r="B6950" t="s">
        <v>380</v>
      </c>
      <c r="C6950" t="s">
        <v>910</v>
      </c>
      <c r="D6950" t="s">
        <v>314</v>
      </c>
      <c r="E6950" s="320" t="s">
        <v>47</v>
      </c>
      <c r="F6950" s="320" t="s">
        <v>48</v>
      </c>
      <c r="G6950" s="320" t="s">
        <v>449</v>
      </c>
      <c r="H6950" s="320" t="s">
        <v>320</v>
      </c>
      <c r="I6950" s="320" t="s">
        <v>355</v>
      </c>
      <c r="J6950" s="320" t="s">
        <v>946</v>
      </c>
      <c r="K6950" s="321">
        <v>40</v>
      </c>
      <c r="L6950" s="305">
        <v>0.36364001035690308</v>
      </c>
      <c r="M6950" s="305"/>
      <c r="N6950" s="321">
        <v>219</v>
      </c>
      <c r="O6950" s="305">
        <v>0.37055999040603638</v>
      </c>
      <c r="P6950" s="305"/>
      <c r="Q6950" s="321">
        <v>5127</v>
      </c>
      <c r="R6950" s="305">
        <v>0.37665000557899481</v>
      </c>
      <c r="S6950" s="305"/>
      <c r="BA6950" s="395">
        <v>1</v>
      </c>
      <c r="BB6950" s="396" t="s">
        <v>861</v>
      </c>
      <c r="BC6950" t="str">
        <f t="shared" si="591"/>
        <v>RWY</v>
      </c>
      <c r="BD6950" t="str">
        <f t="shared" si="592"/>
        <v>NAoMe_recurrent_mbc_hes_year</v>
      </c>
      <c r="BE6950" s="397" t="s">
        <v>862</v>
      </c>
      <c r="BF6950" t="str">
        <f t="shared" si="593"/>
        <v>2023</v>
      </c>
      <c r="BG6950">
        <f t="shared" si="594"/>
        <v>40</v>
      </c>
      <c r="BH6950" s="398">
        <f t="shared" si="595"/>
        <v>0.36364001035690308</v>
      </c>
      <c r="BO6950" s="33"/>
    </row>
    <row r="6951" spans="1:67">
      <c r="A6951" s="320" t="s">
        <v>338</v>
      </c>
      <c r="B6951" t="s">
        <v>380</v>
      </c>
      <c r="C6951" t="s">
        <v>910</v>
      </c>
      <c r="D6951" t="s">
        <v>314</v>
      </c>
      <c r="E6951" s="320" t="s">
        <v>47</v>
      </c>
      <c r="F6951" s="320" t="s">
        <v>48</v>
      </c>
      <c r="G6951" s="320" t="s">
        <v>449</v>
      </c>
      <c r="H6951" s="320" t="s">
        <v>320</v>
      </c>
      <c r="I6951" s="320" t="s">
        <v>824</v>
      </c>
      <c r="J6951" s="320" t="s">
        <v>12</v>
      </c>
      <c r="K6951" s="321">
        <v>110</v>
      </c>
      <c r="L6951" s="305">
        <v>1</v>
      </c>
      <c r="M6951" s="305"/>
      <c r="N6951" s="321">
        <v>591</v>
      </c>
      <c r="O6951" s="305">
        <v>1</v>
      </c>
      <c r="P6951" s="305"/>
      <c r="Q6951" s="321">
        <v>13612</v>
      </c>
      <c r="R6951" s="305">
        <v>1</v>
      </c>
      <c r="S6951" s="305"/>
      <c r="BA6951" s="395">
        <v>1</v>
      </c>
      <c r="BB6951" s="396" t="s">
        <v>861</v>
      </c>
      <c r="BC6951" t="str">
        <f t="shared" si="591"/>
        <v>RWY</v>
      </c>
      <c r="BD6951" t="str">
        <f t="shared" si="592"/>
        <v>NAoMe_recurrent_tag_bonemets</v>
      </c>
      <c r="BE6951" s="397" t="s">
        <v>862</v>
      </c>
      <c r="BF6951" t="str">
        <f t="shared" si="593"/>
        <v>No</v>
      </c>
      <c r="BG6951">
        <f t="shared" si="594"/>
        <v>110</v>
      </c>
      <c r="BH6951" s="398">
        <f t="shared" si="595"/>
        <v>1</v>
      </c>
      <c r="BO6951" s="33"/>
    </row>
    <row r="6952" spans="1:67">
      <c r="A6952" s="320" t="s">
        <v>338</v>
      </c>
      <c r="B6952" t="s">
        <v>380</v>
      </c>
      <c r="C6952" t="s">
        <v>910</v>
      </c>
      <c r="D6952" t="s">
        <v>314</v>
      </c>
      <c r="E6952" s="320" t="s">
        <v>47</v>
      </c>
      <c r="F6952" s="320" t="s">
        <v>48</v>
      </c>
      <c r="G6952" s="320" t="s">
        <v>449</v>
      </c>
      <c r="H6952" s="320" t="s">
        <v>320</v>
      </c>
      <c r="I6952" s="320" t="s">
        <v>825</v>
      </c>
      <c r="J6952" s="320" t="s">
        <v>12</v>
      </c>
      <c r="K6952" s="321">
        <v>110</v>
      </c>
      <c r="L6952" s="305">
        <v>1</v>
      </c>
      <c r="M6952" s="305"/>
      <c r="N6952" s="321">
        <v>591</v>
      </c>
      <c r="O6952" s="305">
        <v>1</v>
      </c>
      <c r="P6952" s="305"/>
      <c r="Q6952" s="321">
        <v>13612</v>
      </c>
      <c r="R6952" s="305">
        <v>1</v>
      </c>
      <c r="S6952" s="305"/>
      <c r="BA6952" s="395">
        <v>1</v>
      </c>
      <c r="BB6952" s="396" t="s">
        <v>861</v>
      </c>
      <c r="BC6952" t="str">
        <f t="shared" si="591"/>
        <v>RWY</v>
      </c>
      <c r="BD6952" t="str">
        <f t="shared" si="592"/>
        <v>NAoMe_recurrent_tag_brainmets</v>
      </c>
      <c r="BE6952" s="397" t="s">
        <v>862</v>
      </c>
      <c r="BF6952" t="str">
        <f t="shared" si="593"/>
        <v>No</v>
      </c>
      <c r="BG6952">
        <f t="shared" si="594"/>
        <v>110</v>
      </c>
      <c r="BH6952" s="398">
        <f t="shared" si="595"/>
        <v>1</v>
      </c>
      <c r="BO6952" s="33"/>
    </row>
    <row r="6953" spans="1:67">
      <c r="A6953" s="320" t="s">
        <v>338</v>
      </c>
      <c r="B6953" t="s">
        <v>380</v>
      </c>
      <c r="C6953" t="s">
        <v>910</v>
      </c>
      <c r="D6953" t="s">
        <v>314</v>
      </c>
      <c r="E6953" s="320" t="s">
        <v>47</v>
      </c>
      <c r="F6953" s="320" t="s">
        <v>48</v>
      </c>
      <c r="G6953" s="320" t="s">
        <v>449</v>
      </c>
      <c r="H6953" s="320" t="s">
        <v>320</v>
      </c>
      <c r="I6953" s="320" t="s">
        <v>826</v>
      </c>
      <c r="J6953" s="320" t="s">
        <v>12</v>
      </c>
      <c r="K6953" s="321">
        <v>110</v>
      </c>
      <c r="L6953" s="305">
        <v>1</v>
      </c>
      <c r="M6953" s="305"/>
      <c r="N6953" s="321">
        <v>591</v>
      </c>
      <c r="O6953" s="305">
        <v>1</v>
      </c>
      <c r="P6953" s="305"/>
      <c r="Q6953" s="321">
        <v>13612</v>
      </c>
      <c r="R6953" s="305">
        <v>1</v>
      </c>
      <c r="S6953" s="305"/>
      <c r="BA6953" s="395">
        <v>1</v>
      </c>
      <c r="BB6953" s="396" t="s">
        <v>861</v>
      </c>
      <c r="BC6953" t="str">
        <f t="shared" si="591"/>
        <v>RWY</v>
      </c>
      <c r="BD6953" t="str">
        <f t="shared" si="592"/>
        <v>NAoMe_recurrent_tag_livermets</v>
      </c>
      <c r="BE6953" s="397" t="s">
        <v>862</v>
      </c>
      <c r="BF6953" t="str">
        <f t="shared" si="593"/>
        <v>No</v>
      </c>
      <c r="BG6953">
        <f t="shared" si="594"/>
        <v>110</v>
      </c>
      <c r="BH6953" s="398">
        <f t="shared" si="595"/>
        <v>1</v>
      </c>
      <c r="BO6953" s="33"/>
    </row>
    <row r="6954" spans="1:67">
      <c r="A6954" s="320" t="s">
        <v>338</v>
      </c>
      <c r="B6954" t="s">
        <v>380</v>
      </c>
      <c r="C6954" t="s">
        <v>910</v>
      </c>
      <c r="D6954" t="s">
        <v>314</v>
      </c>
      <c r="E6954" s="320" t="s">
        <v>47</v>
      </c>
      <c r="F6954" s="320" t="s">
        <v>48</v>
      </c>
      <c r="G6954" s="320" t="s">
        <v>449</v>
      </c>
      <c r="H6954" s="320" t="s">
        <v>320</v>
      </c>
      <c r="I6954" s="320" t="s">
        <v>827</v>
      </c>
      <c r="J6954" s="320" t="s">
        <v>12</v>
      </c>
      <c r="K6954" s="321">
        <v>110</v>
      </c>
      <c r="L6954" s="305">
        <v>1</v>
      </c>
      <c r="M6954" s="305"/>
      <c r="N6954" s="321">
        <v>591</v>
      </c>
      <c r="O6954" s="305">
        <v>1</v>
      </c>
      <c r="P6954" s="305"/>
      <c r="Q6954" s="321">
        <v>13612</v>
      </c>
      <c r="R6954" s="305">
        <v>1</v>
      </c>
      <c r="S6954" s="305"/>
      <c r="BA6954" s="395">
        <v>1</v>
      </c>
      <c r="BB6954" s="396" t="s">
        <v>861</v>
      </c>
      <c r="BC6954" t="str">
        <f t="shared" si="591"/>
        <v>RWY</v>
      </c>
      <c r="BD6954" t="str">
        <f t="shared" si="592"/>
        <v>NAoMe_recurrent_tag_lungmets</v>
      </c>
      <c r="BE6954" s="397" t="s">
        <v>862</v>
      </c>
      <c r="BF6954" t="str">
        <f t="shared" si="593"/>
        <v>No</v>
      </c>
      <c r="BG6954">
        <f t="shared" si="594"/>
        <v>110</v>
      </c>
      <c r="BH6954" s="398">
        <f t="shared" si="595"/>
        <v>1</v>
      </c>
      <c r="BO6954" s="33"/>
    </row>
    <row r="6955" spans="1:67">
      <c r="A6955" s="320" t="s">
        <v>338</v>
      </c>
      <c r="B6955" t="s">
        <v>380</v>
      </c>
      <c r="C6955" t="s">
        <v>910</v>
      </c>
      <c r="D6955" t="s">
        <v>314</v>
      </c>
      <c r="E6955" s="320" t="s">
        <v>47</v>
      </c>
      <c r="F6955" s="320" t="s">
        <v>48</v>
      </c>
      <c r="G6955" s="320" t="s">
        <v>449</v>
      </c>
      <c r="H6955" s="320" t="s">
        <v>320</v>
      </c>
      <c r="I6955" s="320" t="s">
        <v>828</v>
      </c>
      <c r="J6955" s="320" t="s">
        <v>12</v>
      </c>
      <c r="K6955" s="321">
        <v>110</v>
      </c>
      <c r="L6955" s="305">
        <v>1</v>
      </c>
      <c r="M6955" s="305"/>
      <c r="N6955" s="321">
        <v>591</v>
      </c>
      <c r="O6955" s="305">
        <v>1</v>
      </c>
      <c r="P6955" s="305"/>
      <c r="Q6955" s="321">
        <v>13612</v>
      </c>
      <c r="R6955" s="305">
        <v>1</v>
      </c>
      <c r="S6955" s="305"/>
      <c r="BA6955" s="395">
        <v>1</v>
      </c>
      <c r="BB6955" s="396" t="s">
        <v>861</v>
      </c>
      <c r="BC6955" t="str">
        <f t="shared" si="591"/>
        <v>RWY</v>
      </c>
      <c r="BD6955" t="str">
        <f t="shared" si="592"/>
        <v>NAoMe_recurrent_tag_othermets</v>
      </c>
      <c r="BE6955" s="397" t="s">
        <v>862</v>
      </c>
      <c r="BF6955" t="str">
        <f t="shared" si="593"/>
        <v>No</v>
      </c>
      <c r="BG6955">
        <f t="shared" si="594"/>
        <v>110</v>
      </c>
      <c r="BH6955" s="398">
        <f t="shared" si="595"/>
        <v>1</v>
      </c>
      <c r="BO6955" s="33"/>
    </row>
    <row r="6956" spans="1:67">
      <c r="A6956" s="320" t="s">
        <v>338</v>
      </c>
      <c r="B6956" t="s">
        <v>380</v>
      </c>
      <c r="C6956" t="s">
        <v>910</v>
      </c>
      <c r="D6956" t="s">
        <v>314</v>
      </c>
      <c r="E6956" s="320" t="s">
        <v>49</v>
      </c>
      <c r="F6956" s="320" t="s">
        <v>50</v>
      </c>
      <c r="G6956" s="320" t="s">
        <v>431</v>
      </c>
      <c r="H6956" s="320" t="s">
        <v>432</v>
      </c>
      <c r="I6956" s="320" t="s">
        <v>354</v>
      </c>
      <c r="J6956" s="320" t="s">
        <v>277</v>
      </c>
      <c r="K6956" s="321">
        <v>0</v>
      </c>
      <c r="L6956" s="305">
        <v>0</v>
      </c>
      <c r="M6956" s="305"/>
      <c r="N6956" s="321">
        <v>6</v>
      </c>
      <c r="O6956" s="305">
        <v>3.8099999073892832E-3</v>
      </c>
      <c r="P6956" s="305"/>
      <c r="Q6956" s="321">
        <v>56</v>
      </c>
      <c r="R6956" s="305">
        <v>4.1100000962615013E-3</v>
      </c>
      <c r="S6956" s="305"/>
      <c r="BA6956" s="395">
        <v>1</v>
      </c>
      <c r="BB6956" s="396" t="s">
        <v>861</v>
      </c>
      <c r="BC6956" t="str">
        <f t="shared" si="591"/>
        <v>RGT</v>
      </c>
      <c r="BD6956" t="str">
        <f t="shared" si="592"/>
        <v>NAoMe_recurrent_age_mbc_hes_decades_80cap</v>
      </c>
      <c r="BE6956" s="397" t="s">
        <v>862</v>
      </c>
      <c r="BF6956" t="str">
        <f t="shared" si="593"/>
        <v>18-29 yrs</v>
      </c>
      <c r="BG6956">
        <f t="shared" si="594"/>
        <v>0</v>
      </c>
      <c r="BH6956" s="398">
        <f t="shared" si="595"/>
        <v>0</v>
      </c>
      <c r="BO6956" s="33"/>
    </row>
    <row r="6957" spans="1:67">
      <c r="A6957" s="320" t="s">
        <v>338</v>
      </c>
      <c r="B6957" t="s">
        <v>380</v>
      </c>
      <c r="C6957" t="s">
        <v>910</v>
      </c>
      <c r="D6957" t="s">
        <v>314</v>
      </c>
      <c r="E6957" s="320" t="s">
        <v>49</v>
      </c>
      <c r="F6957" s="320" t="s">
        <v>50</v>
      </c>
      <c r="G6957" s="320" t="s">
        <v>431</v>
      </c>
      <c r="H6957" s="320" t="s">
        <v>432</v>
      </c>
      <c r="I6957" s="320" t="s">
        <v>354</v>
      </c>
      <c r="J6957" s="320" t="s">
        <v>278</v>
      </c>
      <c r="K6957" s="321">
        <v>8</v>
      </c>
      <c r="L6957" s="305">
        <v>4.9380000680685043E-2</v>
      </c>
      <c r="M6957" s="305"/>
      <c r="N6957" s="321">
        <v>64</v>
      </c>
      <c r="O6957" s="305">
        <v>4.0690001100301743E-2</v>
      </c>
      <c r="P6957" s="305"/>
      <c r="Q6957" s="321">
        <v>552</v>
      </c>
      <c r="R6957" s="305">
        <v>4.0550000965595252E-2</v>
      </c>
      <c r="S6957" s="305"/>
      <c r="BA6957" s="395">
        <v>1</v>
      </c>
      <c r="BB6957" s="396" t="s">
        <v>861</v>
      </c>
      <c r="BC6957" t="str">
        <f t="shared" si="591"/>
        <v>RGT</v>
      </c>
      <c r="BD6957" t="str">
        <f t="shared" si="592"/>
        <v>NAoMe_recurrent_age_mbc_hes_decades_80cap</v>
      </c>
      <c r="BE6957" s="397" t="s">
        <v>862</v>
      </c>
      <c r="BF6957" t="str">
        <f t="shared" si="593"/>
        <v>30-39 yrs</v>
      </c>
      <c r="BG6957">
        <f t="shared" si="594"/>
        <v>8</v>
      </c>
      <c r="BH6957" s="398">
        <f t="shared" si="595"/>
        <v>4.9380000680685043E-2</v>
      </c>
      <c r="BO6957" s="33"/>
    </row>
    <row r="6958" spans="1:67">
      <c r="A6958" s="320" t="s">
        <v>338</v>
      </c>
      <c r="B6958" t="s">
        <v>380</v>
      </c>
      <c r="C6958" t="s">
        <v>910</v>
      </c>
      <c r="D6958" t="s">
        <v>314</v>
      </c>
      <c r="E6958" s="320" t="s">
        <v>49</v>
      </c>
      <c r="F6958" s="320" t="s">
        <v>50</v>
      </c>
      <c r="G6958" s="320" t="s">
        <v>431</v>
      </c>
      <c r="H6958" s="320" t="s">
        <v>432</v>
      </c>
      <c r="I6958" s="320" t="s">
        <v>354</v>
      </c>
      <c r="J6958" s="320" t="s">
        <v>279</v>
      </c>
      <c r="K6958" s="321">
        <v>9</v>
      </c>
      <c r="L6958" s="305">
        <v>5.5560000240802758E-2</v>
      </c>
      <c r="M6958" s="305"/>
      <c r="N6958" s="321">
        <v>150</v>
      </c>
      <c r="O6958" s="305">
        <v>9.5360003411769867E-2</v>
      </c>
      <c r="P6958" s="305"/>
      <c r="Q6958" s="321">
        <v>1403</v>
      </c>
      <c r="R6958" s="305">
        <v>0.1030699983239174</v>
      </c>
      <c r="S6958" s="305"/>
      <c r="BA6958" s="395">
        <v>1</v>
      </c>
      <c r="BB6958" s="396" t="s">
        <v>861</v>
      </c>
      <c r="BC6958" t="str">
        <f t="shared" si="591"/>
        <v>RGT</v>
      </c>
      <c r="BD6958" t="str">
        <f t="shared" si="592"/>
        <v>NAoMe_recurrent_age_mbc_hes_decades_80cap</v>
      </c>
      <c r="BE6958" s="397" t="s">
        <v>862</v>
      </c>
      <c r="BF6958" t="str">
        <f t="shared" si="593"/>
        <v>40-49 yrs</v>
      </c>
      <c r="BG6958">
        <f t="shared" si="594"/>
        <v>9</v>
      </c>
      <c r="BH6958" s="398">
        <f t="shared" si="595"/>
        <v>5.5560000240802758E-2</v>
      </c>
      <c r="BO6958" s="33"/>
    </row>
    <row r="6959" spans="1:67">
      <c r="A6959" s="320" t="s">
        <v>338</v>
      </c>
      <c r="B6959" t="s">
        <v>380</v>
      </c>
      <c r="C6959" t="s">
        <v>910</v>
      </c>
      <c r="D6959" t="s">
        <v>314</v>
      </c>
      <c r="E6959" s="320" t="s">
        <v>49</v>
      </c>
      <c r="F6959" s="320" t="s">
        <v>50</v>
      </c>
      <c r="G6959" s="320" t="s">
        <v>431</v>
      </c>
      <c r="H6959" s="320" t="s">
        <v>432</v>
      </c>
      <c r="I6959" s="320" t="s">
        <v>354</v>
      </c>
      <c r="J6959" s="320" t="s">
        <v>280</v>
      </c>
      <c r="K6959" s="321">
        <v>31</v>
      </c>
      <c r="L6959" s="305">
        <v>0.1913599967956543</v>
      </c>
      <c r="M6959" s="305"/>
      <c r="N6959" s="321">
        <v>294</v>
      </c>
      <c r="O6959" s="305">
        <v>0.1869000047445297</v>
      </c>
      <c r="P6959" s="305"/>
      <c r="Q6959" s="321">
        <v>2584</v>
      </c>
      <c r="R6959" s="305">
        <v>0.18983000516891479</v>
      </c>
      <c r="S6959" s="305"/>
      <c r="BA6959" s="395">
        <v>1</v>
      </c>
      <c r="BB6959" s="396" t="s">
        <v>861</v>
      </c>
      <c r="BC6959" t="str">
        <f t="shared" si="591"/>
        <v>RGT</v>
      </c>
      <c r="BD6959" t="str">
        <f t="shared" si="592"/>
        <v>NAoMe_recurrent_age_mbc_hes_decades_80cap</v>
      </c>
      <c r="BE6959" s="397" t="s">
        <v>862</v>
      </c>
      <c r="BF6959" t="str">
        <f t="shared" si="593"/>
        <v>50-59 yrs</v>
      </c>
      <c r="BG6959">
        <f t="shared" si="594"/>
        <v>31</v>
      </c>
      <c r="BH6959" s="398">
        <f t="shared" si="595"/>
        <v>0.1913599967956543</v>
      </c>
      <c r="BO6959" s="33"/>
    </row>
    <row r="6960" spans="1:67">
      <c r="A6960" s="320" t="s">
        <v>338</v>
      </c>
      <c r="B6960" t="s">
        <v>380</v>
      </c>
      <c r="C6960" t="s">
        <v>910</v>
      </c>
      <c r="D6960" t="s">
        <v>314</v>
      </c>
      <c r="E6960" s="320" t="s">
        <v>49</v>
      </c>
      <c r="F6960" s="320" t="s">
        <v>50</v>
      </c>
      <c r="G6960" s="320" t="s">
        <v>431</v>
      </c>
      <c r="H6960" s="320" t="s">
        <v>432</v>
      </c>
      <c r="I6960" s="320" t="s">
        <v>354</v>
      </c>
      <c r="J6960" s="320" t="s">
        <v>281</v>
      </c>
      <c r="K6960" s="321">
        <v>36</v>
      </c>
      <c r="L6960" s="305">
        <v>0.22222000360488889</v>
      </c>
      <c r="M6960" s="305"/>
      <c r="N6960" s="321">
        <v>297</v>
      </c>
      <c r="O6960" s="305">
        <v>0.1888100057840347</v>
      </c>
      <c r="P6960" s="305"/>
      <c r="Q6960" s="321">
        <v>2650</v>
      </c>
      <c r="R6960" s="305">
        <v>0.19468000531196589</v>
      </c>
      <c r="S6960" s="305"/>
      <c r="BA6960" s="395">
        <v>1</v>
      </c>
      <c r="BB6960" s="396" t="s">
        <v>861</v>
      </c>
      <c r="BC6960" t="str">
        <f t="shared" si="591"/>
        <v>RGT</v>
      </c>
      <c r="BD6960" t="str">
        <f t="shared" si="592"/>
        <v>NAoMe_recurrent_age_mbc_hes_decades_80cap</v>
      </c>
      <c r="BE6960" s="397" t="s">
        <v>862</v>
      </c>
      <c r="BF6960" t="str">
        <f t="shared" si="593"/>
        <v>60-69 yrs</v>
      </c>
      <c r="BG6960">
        <f t="shared" si="594"/>
        <v>36</v>
      </c>
      <c r="BH6960" s="398">
        <f t="shared" si="595"/>
        <v>0.22222000360488889</v>
      </c>
      <c r="BO6960" s="33"/>
    </row>
    <row r="6961" spans="1:67">
      <c r="A6961" s="320" t="s">
        <v>338</v>
      </c>
      <c r="B6961" t="s">
        <v>380</v>
      </c>
      <c r="C6961" t="s">
        <v>910</v>
      </c>
      <c r="D6961" t="s">
        <v>314</v>
      </c>
      <c r="E6961" s="320" t="s">
        <v>49</v>
      </c>
      <c r="F6961" s="320" t="s">
        <v>50</v>
      </c>
      <c r="G6961" s="320" t="s">
        <v>431</v>
      </c>
      <c r="H6961" s="320" t="s">
        <v>432</v>
      </c>
      <c r="I6961" s="320" t="s">
        <v>354</v>
      </c>
      <c r="J6961" s="320" t="s">
        <v>282</v>
      </c>
      <c r="K6961" s="321">
        <v>43</v>
      </c>
      <c r="L6961" s="305">
        <v>0.26543000340461731</v>
      </c>
      <c r="M6961" s="305"/>
      <c r="N6961" s="321">
        <v>388</v>
      </c>
      <c r="O6961" s="305">
        <v>0.24665999412536621</v>
      </c>
      <c r="P6961" s="305"/>
      <c r="Q6961" s="321">
        <v>3284</v>
      </c>
      <c r="R6961" s="305">
        <v>0.24126000702381131</v>
      </c>
      <c r="S6961" s="305"/>
      <c r="BA6961" s="395">
        <v>1</v>
      </c>
      <c r="BB6961" s="396" t="s">
        <v>861</v>
      </c>
      <c r="BC6961" t="str">
        <f t="shared" si="591"/>
        <v>RGT</v>
      </c>
      <c r="BD6961" t="str">
        <f t="shared" si="592"/>
        <v>NAoMe_recurrent_age_mbc_hes_decades_80cap</v>
      </c>
      <c r="BE6961" s="397" t="s">
        <v>862</v>
      </c>
      <c r="BF6961" t="str">
        <f t="shared" si="593"/>
        <v>70-79 yrs</v>
      </c>
      <c r="BG6961">
        <f t="shared" si="594"/>
        <v>43</v>
      </c>
      <c r="BH6961" s="398">
        <f t="shared" si="595"/>
        <v>0.26543000340461731</v>
      </c>
      <c r="BO6961" s="33"/>
    </row>
    <row r="6962" spans="1:67">
      <c r="A6962" s="320" t="s">
        <v>338</v>
      </c>
      <c r="B6962" t="s">
        <v>380</v>
      </c>
      <c r="C6962" t="s">
        <v>910</v>
      </c>
      <c r="D6962" t="s">
        <v>314</v>
      </c>
      <c r="E6962" s="320" t="s">
        <v>49</v>
      </c>
      <c r="F6962" s="320" t="s">
        <v>50</v>
      </c>
      <c r="G6962" s="320" t="s">
        <v>431</v>
      </c>
      <c r="H6962" s="320" t="s">
        <v>432</v>
      </c>
      <c r="I6962" s="320" t="s">
        <v>354</v>
      </c>
      <c r="J6962" s="320" t="s">
        <v>283</v>
      </c>
      <c r="K6962" s="321">
        <v>35</v>
      </c>
      <c r="L6962" s="305">
        <v>0.216049998998642</v>
      </c>
      <c r="M6962" s="305"/>
      <c r="N6962" s="321">
        <v>374</v>
      </c>
      <c r="O6962" s="305">
        <v>0.23776000738143921</v>
      </c>
      <c r="P6962" s="305"/>
      <c r="Q6962" s="321">
        <v>3083</v>
      </c>
      <c r="R6962" s="305">
        <v>0.2264900058507919</v>
      </c>
      <c r="S6962" s="305"/>
      <c r="BA6962" s="395">
        <v>1</v>
      </c>
      <c r="BB6962" s="396" t="s">
        <v>861</v>
      </c>
      <c r="BC6962" t="str">
        <f t="shared" si="591"/>
        <v>RGT</v>
      </c>
      <c r="BD6962" t="str">
        <f t="shared" si="592"/>
        <v>NAoMe_recurrent_age_mbc_hes_decades_80cap</v>
      </c>
      <c r="BE6962" s="397" t="s">
        <v>862</v>
      </c>
      <c r="BF6962" t="str">
        <f t="shared" si="593"/>
        <v>80+ yrs</v>
      </c>
      <c r="BG6962">
        <f t="shared" si="594"/>
        <v>35</v>
      </c>
      <c r="BH6962" s="398">
        <f t="shared" si="595"/>
        <v>0.216049998998642</v>
      </c>
      <c r="BO6962" s="33"/>
    </row>
    <row r="6963" spans="1:67">
      <c r="A6963" s="320" t="s">
        <v>338</v>
      </c>
      <c r="B6963" t="s">
        <v>380</v>
      </c>
      <c r="C6963" t="s">
        <v>910</v>
      </c>
      <c r="D6963" t="s">
        <v>314</v>
      </c>
      <c r="E6963" s="320" t="s">
        <v>49</v>
      </c>
      <c r="F6963" s="320" t="s">
        <v>50</v>
      </c>
      <c r="G6963" s="320" t="s">
        <v>431</v>
      </c>
      <c r="H6963" s="320" t="s">
        <v>432</v>
      </c>
      <c r="I6963" s="320" t="s">
        <v>656</v>
      </c>
      <c r="J6963" s="320" t="s">
        <v>286</v>
      </c>
      <c r="K6963" s="321">
        <v>2</v>
      </c>
      <c r="L6963" s="305">
        <v>1.235000044107437E-2</v>
      </c>
      <c r="M6963" s="305">
        <v>1.235000044107437E-2</v>
      </c>
      <c r="N6963" s="321">
        <v>53</v>
      </c>
      <c r="O6963" s="305">
        <v>3.369000181555748E-2</v>
      </c>
      <c r="P6963" s="305">
        <v>3.4019999206066132E-2</v>
      </c>
      <c r="Q6963" s="321">
        <v>565</v>
      </c>
      <c r="R6963" s="305">
        <v>4.1510000824928277E-2</v>
      </c>
      <c r="S6963" s="305">
        <v>4.221000149846077E-2</v>
      </c>
      <c r="BA6963" s="395">
        <v>1</v>
      </c>
      <c r="BB6963" s="396" t="s">
        <v>861</v>
      </c>
      <c r="BC6963" t="str">
        <f t="shared" si="591"/>
        <v>RGT</v>
      </c>
      <c r="BD6963" t="str">
        <f t="shared" si="592"/>
        <v>NAoMe_recurrent_ethnicity_grp</v>
      </c>
      <c r="BE6963" s="397" t="s">
        <v>862</v>
      </c>
      <c r="BF6963" t="str">
        <f t="shared" si="593"/>
        <v>Asian or Asian British</v>
      </c>
      <c r="BG6963">
        <f t="shared" si="594"/>
        <v>2</v>
      </c>
      <c r="BH6963" s="398">
        <f t="shared" si="595"/>
        <v>1.235000044107437E-2</v>
      </c>
      <c r="BO6963" s="33"/>
    </row>
    <row r="6964" spans="1:67">
      <c r="A6964" s="320" t="s">
        <v>338</v>
      </c>
      <c r="B6964" t="s">
        <v>380</v>
      </c>
      <c r="C6964" t="s">
        <v>910</v>
      </c>
      <c r="D6964" t="s">
        <v>314</v>
      </c>
      <c r="E6964" s="320" t="s">
        <v>49</v>
      </c>
      <c r="F6964" s="320" t="s">
        <v>50</v>
      </c>
      <c r="G6964" s="320" t="s">
        <v>431</v>
      </c>
      <c r="H6964" s="320" t="s">
        <v>432</v>
      </c>
      <c r="I6964" s="320" t="s">
        <v>656</v>
      </c>
      <c r="J6964" s="320" t="s">
        <v>287</v>
      </c>
      <c r="K6964" s="321">
        <v>2</v>
      </c>
      <c r="L6964" s="305">
        <v>1.235000044107437E-2</v>
      </c>
      <c r="M6964" s="305">
        <v>1.235000044107437E-2</v>
      </c>
      <c r="N6964" s="321">
        <v>35</v>
      </c>
      <c r="O6964" s="305">
        <v>2.2250000387430191E-2</v>
      </c>
      <c r="P6964" s="305">
        <v>2.246000058948994E-2</v>
      </c>
      <c r="Q6964" s="321">
        <v>439</v>
      </c>
      <c r="R6964" s="305">
        <v>3.2249998301267617E-2</v>
      </c>
      <c r="S6964" s="305">
        <v>3.2800000160932541E-2</v>
      </c>
      <c r="BA6964" s="395">
        <v>1</v>
      </c>
      <c r="BB6964" s="396" t="s">
        <v>861</v>
      </c>
      <c r="BC6964" t="str">
        <f t="shared" si="591"/>
        <v>RGT</v>
      </c>
      <c r="BD6964" t="str">
        <f t="shared" si="592"/>
        <v>NAoMe_recurrent_ethnicity_grp</v>
      </c>
      <c r="BE6964" s="397" t="s">
        <v>862</v>
      </c>
      <c r="BF6964" t="str">
        <f t="shared" si="593"/>
        <v>Black or Black British</v>
      </c>
      <c r="BG6964">
        <f t="shared" si="594"/>
        <v>2</v>
      </c>
      <c r="BH6964" s="398">
        <f t="shared" si="595"/>
        <v>1.235000044107437E-2</v>
      </c>
      <c r="BO6964" s="33"/>
    </row>
    <row r="6965" spans="1:67">
      <c r="A6965" s="320" t="s">
        <v>338</v>
      </c>
      <c r="B6965" t="s">
        <v>380</v>
      </c>
      <c r="C6965" t="s">
        <v>910</v>
      </c>
      <c r="D6965" t="s">
        <v>314</v>
      </c>
      <c r="E6965" s="320" t="s">
        <v>49</v>
      </c>
      <c r="F6965" s="320" t="s">
        <v>50</v>
      </c>
      <c r="G6965" s="320" t="s">
        <v>431</v>
      </c>
      <c r="H6965" s="320" t="s">
        <v>432</v>
      </c>
      <c r="I6965" s="320" t="s">
        <v>656</v>
      </c>
      <c r="J6965" s="320" t="s">
        <v>259</v>
      </c>
      <c r="K6965" s="321">
        <v>2</v>
      </c>
      <c r="L6965" s="305">
        <v>1.235000044107437E-2</v>
      </c>
      <c r="M6965" s="305">
        <v>1.235000044107437E-2</v>
      </c>
      <c r="N6965" s="321">
        <v>12</v>
      </c>
      <c r="O6965" s="305">
        <v>7.6299998909235001E-3</v>
      </c>
      <c r="P6965" s="305">
        <v>7.6999999582767487E-3</v>
      </c>
      <c r="Q6965" s="321">
        <v>117</v>
      </c>
      <c r="R6965" s="305">
        <v>8.6000002920627594E-3</v>
      </c>
      <c r="S6965" s="305">
        <v>8.7400004267692566E-3</v>
      </c>
      <c r="BA6965" s="395">
        <v>1</v>
      </c>
      <c r="BB6965" s="396" t="s">
        <v>861</v>
      </c>
      <c r="BC6965" t="str">
        <f t="shared" si="591"/>
        <v>RGT</v>
      </c>
      <c r="BD6965" t="str">
        <f t="shared" si="592"/>
        <v>NAoMe_recurrent_ethnicity_grp</v>
      </c>
      <c r="BE6965" s="397" t="s">
        <v>862</v>
      </c>
      <c r="BF6965" t="str">
        <f t="shared" si="593"/>
        <v>Mixed</v>
      </c>
      <c r="BG6965">
        <f t="shared" si="594"/>
        <v>2</v>
      </c>
      <c r="BH6965" s="398">
        <f t="shared" si="595"/>
        <v>1.235000044107437E-2</v>
      </c>
      <c r="BO6965" s="33"/>
    </row>
    <row r="6966" spans="1:67">
      <c r="A6966" s="320" t="s">
        <v>338</v>
      </c>
      <c r="B6966" t="s">
        <v>380</v>
      </c>
      <c r="C6966" t="s">
        <v>910</v>
      </c>
      <c r="D6966" t="s">
        <v>314</v>
      </c>
      <c r="E6966" s="320" t="s">
        <v>49</v>
      </c>
      <c r="F6966" s="320" t="s">
        <v>50</v>
      </c>
      <c r="G6966" s="320" t="s">
        <v>431</v>
      </c>
      <c r="H6966" s="320" t="s">
        <v>432</v>
      </c>
      <c r="I6966" s="320" t="s">
        <v>656</v>
      </c>
      <c r="J6966" s="320" t="s">
        <v>288</v>
      </c>
      <c r="K6966" s="321">
        <v>2</v>
      </c>
      <c r="L6966" s="305">
        <v>1.235000044107437E-2</v>
      </c>
      <c r="M6966" s="305">
        <v>1.235000044107437E-2</v>
      </c>
      <c r="N6966" s="321">
        <v>25</v>
      </c>
      <c r="O6966" s="305">
        <v>1.5890000388026241E-2</v>
      </c>
      <c r="P6966" s="305">
        <v>1.6049999743700031E-2</v>
      </c>
      <c r="Q6966" s="321">
        <v>254</v>
      </c>
      <c r="R6966" s="305">
        <v>1.8659999594092369E-2</v>
      </c>
      <c r="S6966" s="305">
        <v>1.8980000168085098E-2</v>
      </c>
      <c r="BA6966" s="395">
        <v>1</v>
      </c>
      <c r="BB6966" s="396" t="s">
        <v>861</v>
      </c>
      <c r="BC6966" t="str">
        <f t="shared" si="591"/>
        <v>RGT</v>
      </c>
      <c r="BD6966" t="str">
        <f t="shared" si="592"/>
        <v>NAoMe_recurrent_ethnicity_grp</v>
      </c>
      <c r="BE6966" s="397" t="s">
        <v>862</v>
      </c>
      <c r="BF6966" t="str">
        <f t="shared" si="593"/>
        <v>Other Ethnic Group</v>
      </c>
      <c r="BG6966">
        <f t="shared" si="594"/>
        <v>2</v>
      </c>
      <c r="BH6966" s="398">
        <f t="shared" si="595"/>
        <v>1.235000044107437E-2</v>
      </c>
      <c r="BO6966" s="33"/>
    </row>
    <row r="6967" spans="1:67">
      <c r="A6967" s="320" t="s">
        <v>338</v>
      </c>
      <c r="B6967" t="s">
        <v>380</v>
      </c>
      <c r="C6967" t="s">
        <v>910</v>
      </c>
      <c r="D6967" t="s">
        <v>314</v>
      </c>
      <c r="E6967" s="320" t="s">
        <v>49</v>
      </c>
      <c r="F6967" s="320" t="s">
        <v>50</v>
      </c>
      <c r="G6967" s="320" t="s">
        <v>431</v>
      </c>
      <c r="H6967" s="320" t="s">
        <v>432</v>
      </c>
      <c r="I6967" s="320" t="s">
        <v>656</v>
      </c>
      <c r="J6967" s="320" t="s">
        <v>260</v>
      </c>
      <c r="K6967" s="321">
        <v>0</v>
      </c>
      <c r="L6967" s="305">
        <v>0</v>
      </c>
      <c r="M6967" s="305"/>
      <c r="N6967" s="321">
        <v>15</v>
      </c>
      <c r="O6967" s="305">
        <v>9.5399999991059303E-3</v>
      </c>
      <c r="P6967" s="305"/>
      <c r="Q6967" s="321">
        <v>227</v>
      </c>
      <c r="R6967" s="305">
        <v>1.6680000349879261E-2</v>
      </c>
      <c r="S6967" s="305"/>
      <c r="BA6967" s="395">
        <v>1</v>
      </c>
      <c r="BB6967" s="396" t="s">
        <v>861</v>
      </c>
      <c r="BC6967" t="str">
        <f t="shared" si="591"/>
        <v>RGT</v>
      </c>
      <c r="BD6967" t="str">
        <f t="shared" si="592"/>
        <v>NAoMe_recurrent_ethnicity_grp</v>
      </c>
      <c r="BE6967" s="397" t="s">
        <v>862</v>
      </c>
      <c r="BF6967" t="str">
        <f t="shared" si="593"/>
        <v>Unknown</v>
      </c>
      <c r="BG6967">
        <f t="shared" si="594"/>
        <v>0</v>
      </c>
      <c r="BH6967" s="398">
        <f t="shared" si="595"/>
        <v>0</v>
      </c>
      <c r="BO6967" s="33"/>
    </row>
    <row r="6968" spans="1:67">
      <c r="A6968" s="320" t="s">
        <v>338</v>
      </c>
      <c r="B6968" t="s">
        <v>380</v>
      </c>
      <c r="C6968" t="s">
        <v>910</v>
      </c>
      <c r="D6968" t="s">
        <v>314</v>
      </c>
      <c r="E6968" s="320" t="s">
        <v>49</v>
      </c>
      <c r="F6968" s="320" t="s">
        <v>50</v>
      </c>
      <c r="G6968" s="320" t="s">
        <v>431</v>
      </c>
      <c r="H6968" s="320" t="s">
        <v>432</v>
      </c>
      <c r="I6968" s="320" t="s">
        <v>656</v>
      </c>
      <c r="J6968" s="320" t="s">
        <v>258</v>
      </c>
      <c r="K6968" s="321">
        <v>154</v>
      </c>
      <c r="L6968" s="305">
        <v>0.95061999559402466</v>
      </c>
      <c r="M6968" s="305">
        <v>0.95061999559402466</v>
      </c>
      <c r="N6968" s="321">
        <v>1433</v>
      </c>
      <c r="O6968" s="305">
        <v>0.91100001335144043</v>
      </c>
      <c r="P6968" s="305">
        <v>0.9197700023651123</v>
      </c>
      <c r="Q6968" s="321">
        <v>12010</v>
      </c>
      <c r="R6968" s="305">
        <v>0.88230997323989868</v>
      </c>
      <c r="S6968" s="305">
        <v>0.89727002382278442</v>
      </c>
      <c r="BA6968" s="395">
        <v>1</v>
      </c>
      <c r="BB6968" s="396" t="s">
        <v>861</v>
      </c>
      <c r="BC6968" t="str">
        <f t="shared" si="591"/>
        <v>RGT</v>
      </c>
      <c r="BD6968" t="str">
        <f t="shared" si="592"/>
        <v>NAoMe_recurrent_ethnicity_grp</v>
      </c>
      <c r="BE6968" s="397" t="s">
        <v>862</v>
      </c>
      <c r="BF6968" t="str">
        <f t="shared" si="593"/>
        <v>White</v>
      </c>
      <c r="BG6968">
        <f t="shared" si="594"/>
        <v>154</v>
      </c>
      <c r="BH6968" s="398">
        <f t="shared" si="595"/>
        <v>0.95061999559402466</v>
      </c>
      <c r="BO6968" s="33"/>
    </row>
    <row r="6969" spans="1:67">
      <c r="A6969" s="320" t="s">
        <v>338</v>
      </c>
      <c r="B6969" t="s">
        <v>380</v>
      </c>
      <c r="C6969" t="s">
        <v>910</v>
      </c>
      <c r="D6969" t="s">
        <v>314</v>
      </c>
      <c r="E6969" s="320" t="s">
        <v>49</v>
      </c>
      <c r="F6969" s="320" t="s">
        <v>50</v>
      </c>
      <c r="G6969" s="320" t="s">
        <v>431</v>
      </c>
      <c r="H6969" s="320" t="s">
        <v>432</v>
      </c>
      <c r="I6969" s="320" t="s">
        <v>291</v>
      </c>
      <c r="J6969" s="320" t="s">
        <v>313</v>
      </c>
      <c r="K6969" s="321">
        <v>160</v>
      </c>
      <c r="L6969" s="305">
        <v>0.98764997720718384</v>
      </c>
      <c r="M6969" s="305"/>
      <c r="N6969" s="321">
        <v>1564</v>
      </c>
      <c r="O6969" s="305">
        <v>0.99427998065948486</v>
      </c>
      <c r="P6969" s="305"/>
      <c r="Q6969" s="321">
        <v>13492</v>
      </c>
      <c r="R6969" s="305">
        <v>0.99118000268936157</v>
      </c>
      <c r="S6969" s="305"/>
      <c r="BA6969" s="395">
        <v>1</v>
      </c>
      <c r="BB6969" s="396" t="s">
        <v>861</v>
      </c>
      <c r="BC6969" t="str">
        <f t="shared" si="591"/>
        <v>RGT</v>
      </c>
      <c r="BD6969" t="str">
        <f t="shared" si="592"/>
        <v>NAoMe_recurrent_gender</v>
      </c>
      <c r="BE6969" s="397" t="s">
        <v>862</v>
      </c>
      <c r="BF6969" t="str">
        <f t="shared" si="593"/>
        <v>Female</v>
      </c>
      <c r="BG6969">
        <f t="shared" si="594"/>
        <v>160</v>
      </c>
      <c r="BH6969" s="398">
        <f t="shared" si="595"/>
        <v>0.98764997720718384</v>
      </c>
      <c r="BO6969" s="33"/>
    </row>
    <row r="6970" spans="1:67">
      <c r="A6970" s="320" t="s">
        <v>338</v>
      </c>
      <c r="B6970" t="s">
        <v>380</v>
      </c>
      <c r="C6970" t="s">
        <v>910</v>
      </c>
      <c r="D6970" t="s">
        <v>314</v>
      </c>
      <c r="E6970" s="320" t="s">
        <v>49</v>
      </c>
      <c r="F6970" s="320" t="s">
        <v>50</v>
      </c>
      <c r="G6970" s="320" t="s">
        <v>431</v>
      </c>
      <c r="H6970" s="320" t="s">
        <v>432</v>
      </c>
      <c r="I6970" s="320" t="s">
        <v>291</v>
      </c>
      <c r="J6970" s="320" t="s">
        <v>293</v>
      </c>
      <c r="K6970" s="321">
        <v>2</v>
      </c>
      <c r="L6970" s="305">
        <v>1.235000044107437E-2</v>
      </c>
      <c r="M6970" s="305"/>
      <c r="N6970" s="321">
        <v>9</v>
      </c>
      <c r="O6970" s="305">
        <v>5.7199997827410698E-3</v>
      </c>
      <c r="P6970" s="305"/>
      <c r="Q6970" s="321">
        <v>120</v>
      </c>
      <c r="R6970" s="305">
        <v>8.8200001046061516E-3</v>
      </c>
      <c r="S6970" s="305"/>
      <c r="BA6970" s="395">
        <v>1</v>
      </c>
      <c r="BB6970" s="396" t="s">
        <v>861</v>
      </c>
      <c r="BC6970" t="str">
        <f t="shared" si="591"/>
        <v>RGT</v>
      </c>
      <c r="BD6970" t="str">
        <f t="shared" si="592"/>
        <v>NAoMe_recurrent_gender</v>
      </c>
      <c r="BE6970" s="397" t="s">
        <v>862</v>
      </c>
      <c r="BF6970" t="str">
        <f t="shared" si="593"/>
        <v>Male</v>
      </c>
      <c r="BG6970">
        <f t="shared" si="594"/>
        <v>2</v>
      </c>
      <c r="BH6970" s="398">
        <f t="shared" si="595"/>
        <v>1.235000044107437E-2</v>
      </c>
      <c r="BO6970" s="33"/>
    </row>
    <row r="6971" spans="1:67">
      <c r="A6971" s="320" t="s">
        <v>338</v>
      </c>
      <c r="B6971" t="s">
        <v>380</v>
      </c>
      <c r="C6971" t="s">
        <v>910</v>
      </c>
      <c r="D6971" t="s">
        <v>314</v>
      </c>
      <c r="E6971" s="320" t="s">
        <v>49</v>
      </c>
      <c r="F6971" s="320" t="s">
        <v>50</v>
      </c>
      <c r="G6971" s="320" t="s">
        <v>431</v>
      </c>
      <c r="H6971" s="320" t="s">
        <v>432</v>
      </c>
      <c r="I6971" s="320" t="s">
        <v>355</v>
      </c>
      <c r="J6971" s="320" t="s">
        <v>289</v>
      </c>
      <c r="K6971" s="321">
        <v>47</v>
      </c>
      <c r="L6971" s="305">
        <v>0.29012000560760498</v>
      </c>
      <c r="M6971" s="305"/>
      <c r="N6971" s="321">
        <v>482</v>
      </c>
      <c r="O6971" s="305">
        <v>0.30641999840736389</v>
      </c>
      <c r="P6971" s="305"/>
      <c r="Q6971" s="321">
        <v>4109</v>
      </c>
      <c r="R6971" s="305">
        <v>0.30186998844146729</v>
      </c>
      <c r="S6971" s="305"/>
      <c r="BA6971" s="395">
        <v>1</v>
      </c>
      <c r="BB6971" s="396" t="s">
        <v>861</v>
      </c>
      <c r="BC6971" t="str">
        <f t="shared" si="591"/>
        <v>RGT</v>
      </c>
      <c r="BD6971" t="str">
        <f t="shared" si="592"/>
        <v>NAoMe_recurrent_mbc_hes_year</v>
      </c>
      <c r="BE6971" s="397" t="s">
        <v>862</v>
      </c>
      <c r="BF6971" t="str">
        <f t="shared" si="593"/>
        <v>2021</v>
      </c>
      <c r="BG6971">
        <f t="shared" si="594"/>
        <v>47</v>
      </c>
      <c r="BH6971" s="398">
        <f t="shared" si="595"/>
        <v>0.29012000560760498</v>
      </c>
      <c r="BO6971" s="33"/>
    </row>
    <row r="6972" spans="1:67">
      <c r="A6972" s="320" t="s">
        <v>338</v>
      </c>
      <c r="B6972" t="s">
        <v>380</v>
      </c>
      <c r="C6972" t="s">
        <v>910</v>
      </c>
      <c r="D6972" t="s">
        <v>314</v>
      </c>
      <c r="E6972" s="320" t="s">
        <v>49</v>
      </c>
      <c r="F6972" s="320" t="s">
        <v>50</v>
      </c>
      <c r="G6972" s="320" t="s">
        <v>431</v>
      </c>
      <c r="H6972" s="320" t="s">
        <v>432</v>
      </c>
      <c r="I6972" s="320" t="s">
        <v>355</v>
      </c>
      <c r="J6972" s="320" t="s">
        <v>816</v>
      </c>
      <c r="K6972" s="321">
        <v>54</v>
      </c>
      <c r="L6972" s="305">
        <v>0.33333000540733337</v>
      </c>
      <c r="M6972" s="305"/>
      <c r="N6972" s="321">
        <v>505</v>
      </c>
      <c r="O6972" s="305">
        <v>0.32104000449180597</v>
      </c>
      <c r="P6972" s="305"/>
      <c r="Q6972" s="321">
        <v>4376</v>
      </c>
      <c r="R6972" s="305">
        <v>0.32148000597953802</v>
      </c>
      <c r="S6972" s="305"/>
      <c r="BA6972" s="395">
        <v>1</v>
      </c>
      <c r="BB6972" s="396" t="s">
        <v>861</v>
      </c>
      <c r="BC6972" t="str">
        <f t="shared" si="591"/>
        <v>RGT</v>
      </c>
      <c r="BD6972" t="str">
        <f t="shared" si="592"/>
        <v>NAoMe_recurrent_mbc_hes_year</v>
      </c>
      <c r="BE6972" s="397" t="s">
        <v>862</v>
      </c>
      <c r="BF6972" t="str">
        <f t="shared" si="593"/>
        <v>2022</v>
      </c>
      <c r="BG6972">
        <f t="shared" si="594"/>
        <v>54</v>
      </c>
      <c r="BH6972" s="398">
        <f t="shared" si="595"/>
        <v>0.33333000540733337</v>
      </c>
      <c r="BO6972" s="33"/>
    </row>
    <row r="6973" spans="1:67">
      <c r="A6973" s="320" t="s">
        <v>338</v>
      </c>
      <c r="B6973" t="s">
        <v>380</v>
      </c>
      <c r="C6973" t="s">
        <v>910</v>
      </c>
      <c r="D6973" t="s">
        <v>314</v>
      </c>
      <c r="E6973" s="320" t="s">
        <v>49</v>
      </c>
      <c r="F6973" s="320" t="s">
        <v>50</v>
      </c>
      <c r="G6973" s="320" t="s">
        <v>431</v>
      </c>
      <c r="H6973" s="320" t="s">
        <v>432</v>
      </c>
      <c r="I6973" s="320" t="s">
        <v>355</v>
      </c>
      <c r="J6973" s="320" t="s">
        <v>946</v>
      </c>
      <c r="K6973" s="321">
        <v>61</v>
      </c>
      <c r="L6973" s="305">
        <v>0.37654000520706182</v>
      </c>
      <c r="M6973" s="305"/>
      <c r="N6973" s="321">
        <v>586</v>
      </c>
      <c r="O6973" s="305">
        <v>0.37253999710083008</v>
      </c>
      <c r="P6973" s="305"/>
      <c r="Q6973" s="321">
        <v>5127</v>
      </c>
      <c r="R6973" s="305">
        <v>0.37665000557899481</v>
      </c>
      <c r="S6973" s="305"/>
      <c r="BA6973" s="395">
        <v>1</v>
      </c>
      <c r="BB6973" s="396" t="s">
        <v>861</v>
      </c>
      <c r="BC6973" t="str">
        <f t="shared" si="591"/>
        <v>RGT</v>
      </c>
      <c r="BD6973" t="str">
        <f t="shared" si="592"/>
        <v>NAoMe_recurrent_mbc_hes_year</v>
      </c>
      <c r="BE6973" s="397" t="s">
        <v>862</v>
      </c>
      <c r="BF6973" t="str">
        <f t="shared" si="593"/>
        <v>2023</v>
      </c>
      <c r="BG6973">
        <f t="shared" si="594"/>
        <v>61</v>
      </c>
      <c r="BH6973" s="398">
        <f t="shared" si="595"/>
        <v>0.37654000520706182</v>
      </c>
      <c r="BO6973" s="33"/>
    </row>
    <row r="6974" spans="1:67">
      <c r="A6974" s="320" t="s">
        <v>338</v>
      </c>
      <c r="B6974" t="s">
        <v>380</v>
      </c>
      <c r="C6974" t="s">
        <v>910</v>
      </c>
      <c r="D6974" t="s">
        <v>314</v>
      </c>
      <c r="E6974" s="320" t="s">
        <v>49</v>
      </c>
      <c r="F6974" s="320" t="s">
        <v>50</v>
      </c>
      <c r="G6974" s="320" t="s">
        <v>431</v>
      </c>
      <c r="H6974" s="320" t="s">
        <v>432</v>
      </c>
      <c r="I6974" s="320" t="s">
        <v>824</v>
      </c>
      <c r="J6974" s="320" t="s">
        <v>12</v>
      </c>
      <c r="K6974" s="321">
        <v>162</v>
      </c>
      <c r="L6974" s="305">
        <v>1</v>
      </c>
      <c r="M6974" s="305"/>
      <c r="N6974" s="321">
        <v>1573</v>
      </c>
      <c r="O6974" s="305">
        <v>1</v>
      </c>
      <c r="P6974" s="305"/>
      <c r="Q6974" s="321">
        <v>13612</v>
      </c>
      <c r="R6974" s="305">
        <v>1</v>
      </c>
      <c r="S6974" s="305"/>
      <c r="BA6974" s="395">
        <v>1</v>
      </c>
      <c r="BB6974" s="396" t="s">
        <v>861</v>
      </c>
      <c r="BC6974" t="str">
        <f t="shared" si="591"/>
        <v>RGT</v>
      </c>
      <c r="BD6974" t="str">
        <f t="shared" si="592"/>
        <v>NAoMe_recurrent_tag_bonemets</v>
      </c>
      <c r="BE6974" s="397" t="s">
        <v>862</v>
      </c>
      <c r="BF6974" t="str">
        <f t="shared" si="593"/>
        <v>No</v>
      </c>
      <c r="BG6974">
        <f t="shared" si="594"/>
        <v>162</v>
      </c>
      <c r="BH6974" s="398">
        <f t="shared" si="595"/>
        <v>1</v>
      </c>
      <c r="BO6974" s="33"/>
    </row>
    <row r="6975" spans="1:67">
      <c r="A6975" s="320" t="s">
        <v>338</v>
      </c>
      <c r="B6975" t="s">
        <v>380</v>
      </c>
      <c r="C6975" t="s">
        <v>910</v>
      </c>
      <c r="D6975" t="s">
        <v>314</v>
      </c>
      <c r="E6975" s="320" t="s">
        <v>49</v>
      </c>
      <c r="F6975" s="320" t="s">
        <v>50</v>
      </c>
      <c r="G6975" s="320" t="s">
        <v>431</v>
      </c>
      <c r="H6975" s="320" t="s">
        <v>432</v>
      </c>
      <c r="I6975" s="320" t="s">
        <v>825</v>
      </c>
      <c r="J6975" s="320" t="s">
        <v>12</v>
      </c>
      <c r="K6975" s="321">
        <v>162</v>
      </c>
      <c r="L6975" s="305">
        <v>1</v>
      </c>
      <c r="M6975" s="305"/>
      <c r="N6975" s="321">
        <v>1573</v>
      </c>
      <c r="O6975" s="305">
        <v>1</v>
      </c>
      <c r="P6975" s="305"/>
      <c r="Q6975" s="321">
        <v>13612</v>
      </c>
      <c r="R6975" s="305">
        <v>1</v>
      </c>
      <c r="S6975" s="305"/>
      <c r="BA6975" s="395">
        <v>1</v>
      </c>
      <c r="BB6975" s="396" t="s">
        <v>861</v>
      </c>
      <c r="BC6975" t="str">
        <f t="shared" si="591"/>
        <v>RGT</v>
      </c>
      <c r="BD6975" t="str">
        <f t="shared" si="592"/>
        <v>NAoMe_recurrent_tag_brainmets</v>
      </c>
      <c r="BE6975" s="397" t="s">
        <v>862</v>
      </c>
      <c r="BF6975" t="str">
        <f t="shared" si="593"/>
        <v>No</v>
      </c>
      <c r="BG6975">
        <f t="shared" si="594"/>
        <v>162</v>
      </c>
      <c r="BH6975" s="398">
        <f t="shared" si="595"/>
        <v>1</v>
      </c>
      <c r="BO6975" s="33"/>
    </row>
    <row r="6976" spans="1:67">
      <c r="A6976" s="320" t="s">
        <v>338</v>
      </c>
      <c r="B6976" t="s">
        <v>380</v>
      </c>
      <c r="C6976" t="s">
        <v>910</v>
      </c>
      <c r="D6976" t="s">
        <v>314</v>
      </c>
      <c r="E6976" s="320" t="s">
        <v>49</v>
      </c>
      <c r="F6976" s="320" t="s">
        <v>50</v>
      </c>
      <c r="G6976" s="320" t="s">
        <v>431</v>
      </c>
      <c r="H6976" s="320" t="s">
        <v>432</v>
      </c>
      <c r="I6976" s="320" t="s">
        <v>826</v>
      </c>
      <c r="J6976" s="320" t="s">
        <v>12</v>
      </c>
      <c r="K6976" s="321">
        <v>162</v>
      </c>
      <c r="L6976" s="305">
        <v>1</v>
      </c>
      <c r="M6976" s="305"/>
      <c r="N6976" s="321">
        <v>1573</v>
      </c>
      <c r="O6976" s="305">
        <v>1</v>
      </c>
      <c r="P6976" s="305"/>
      <c r="Q6976" s="321">
        <v>13612</v>
      </c>
      <c r="R6976" s="305">
        <v>1</v>
      </c>
      <c r="S6976" s="305"/>
      <c r="BA6976" s="395">
        <v>1</v>
      </c>
      <c r="BB6976" s="396" t="s">
        <v>861</v>
      </c>
      <c r="BC6976" t="str">
        <f t="shared" si="591"/>
        <v>RGT</v>
      </c>
      <c r="BD6976" t="str">
        <f t="shared" si="592"/>
        <v>NAoMe_recurrent_tag_livermets</v>
      </c>
      <c r="BE6976" s="397" t="s">
        <v>862</v>
      </c>
      <c r="BF6976" t="str">
        <f t="shared" si="593"/>
        <v>No</v>
      </c>
      <c r="BG6976">
        <f t="shared" si="594"/>
        <v>162</v>
      </c>
      <c r="BH6976" s="398">
        <f t="shared" si="595"/>
        <v>1</v>
      </c>
      <c r="BO6976" s="33"/>
    </row>
    <row r="6977" spans="1:67">
      <c r="A6977" s="320" t="s">
        <v>338</v>
      </c>
      <c r="B6977" t="s">
        <v>380</v>
      </c>
      <c r="C6977" t="s">
        <v>910</v>
      </c>
      <c r="D6977" t="s">
        <v>314</v>
      </c>
      <c r="E6977" s="320" t="s">
        <v>49</v>
      </c>
      <c r="F6977" s="320" t="s">
        <v>50</v>
      </c>
      <c r="G6977" s="320" t="s">
        <v>431</v>
      </c>
      <c r="H6977" s="320" t="s">
        <v>432</v>
      </c>
      <c r="I6977" s="320" t="s">
        <v>827</v>
      </c>
      <c r="J6977" s="320" t="s">
        <v>12</v>
      </c>
      <c r="K6977" s="321">
        <v>162</v>
      </c>
      <c r="L6977" s="305">
        <v>1</v>
      </c>
      <c r="M6977" s="305"/>
      <c r="N6977" s="321">
        <v>1573</v>
      </c>
      <c r="O6977" s="305">
        <v>1</v>
      </c>
      <c r="P6977" s="305"/>
      <c r="Q6977" s="321">
        <v>13612</v>
      </c>
      <c r="R6977" s="305">
        <v>1</v>
      </c>
      <c r="S6977" s="305"/>
      <c r="BA6977" s="395">
        <v>1</v>
      </c>
      <c r="BB6977" s="396" t="s">
        <v>861</v>
      </c>
      <c r="BC6977" t="str">
        <f t="shared" si="591"/>
        <v>RGT</v>
      </c>
      <c r="BD6977" t="str">
        <f t="shared" si="592"/>
        <v>NAoMe_recurrent_tag_lungmets</v>
      </c>
      <c r="BE6977" s="397" t="s">
        <v>862</v>
      </c>
      <c r="BF6977" t="str">
        <f t="shared" si="593"/>
        <v>No</v>
      </c>
      <c r="BG6977">
        <f t="shared" si="594"/>
        <v>162</v>
      </c>
      <c r="BH6977" s="398">
        <f t="shared" si="595"/>
        <v>1</v>
      </c>
      <c r="BO6977" s="33"/>
    </row>
    <row r="6978" spans="1:67">
      <c r="A6978" s="320" t="s">
        <v>338</v>
      </c>
      <c r="B6978" t="s">
        <v>380</v>
      </c>
      <c r="C6978" t="s">
        <v>910</v>
      </c>
      <c r="D6978" t="s">
        <v>314</v>
      </c>
      <c r="E6978" s="320" t="s">
        <v>49</v>
      </c>
      <c r="F6978" s="320" t="s">
        <v>50</v>
      </c>
      <c r="G6978" s="320" t="s">
        <v>431</v>
      </c>
      <c r="H6978" s="320" t="s">
        <v>432</v>
      </c>
      <c r="I6978" s="320" t="s">
        <v>828</v>
      </c>
      <c r="J6978" s="320" t="s">
        <v>12</v>
      </c>
      <c r="K6978" s="321">
        <v>162</v>
      </c>
      <c r="L6978" s="305">
        <v>1</v>
      </c>
      <c r="M6978" s="305"/>
      <c r="N6978" s="321">
        <v>1573</v>
      </c>
      <c r="O6978" s="305">
        <v>1</v>
      </c>
      <c r="P6978" s="305"/>
      <c r="Q6978" s="321">
        <v>13612</v>
      </c>
      <c r="R6978" s="305">
        <v>1</v>
      </c>
      <c r="S6978" s="305"/>
      <c r="BA6978" s="395">
        <v>1</v>
      </c>
      <c r="BB6978" s="396" t="s">
        <v>861</v>
      </c>
      <c r="BC6978" t="str">
        <f t="shared" si="591"/>
        <v>RGT</v>
      </c>
      <c r="BD6978" t="str">
        <f t="shared" si="592"/>
        <v>NAoMe_recurrent_tag_othermets</v>
      </c>
      <c r="BE6978" s="397" t="s">
        <v>862</v>
      </c>
      <c r="BF6978" t="str">
        <f t="shared" si="593"/>
        <v>No</v>
      </c>
      <c r="BG6978">
        <f t="shared" si="594"/>
        <v>162</v>
      </c>
      <c r="BH6978" s="398">
        <f t="shared" si="595"/>
        <v>1</v>
      </c>
      <c r="BO6978" s="33"/>
    </row>
    <row r="6979" spans="1:67">
      <c r="A6979" s="320" t="s">
        <v>338</v>
      </c>
      <c r="B6979" t="s">
        <v>401</v>
      </c>
      <c r="C6979" t="s">
        <v>910</v>
      </c>
      <c r="D6979" t="s">
        <v>314</v>
      </c>
      <c r="E6979" s="320" t="s">
        <v>410</v>
      </c>
      <c r="F6979" s="320" t="s">
        <v>404</v>
      </c>
      <c r="G6979" s="320" t="s">
        <v>426</v>
      </c>
      <c r="H6979" s="320" t="s">
        <v>401</v>
      </c>
      <c r="I6979" s="320" t="s">
        <v>354</v>
      </c>
      <c r="J6979" s="320" t="s">
        <v>277</v>
      </c>
      <c r="K6979" s="321">
        <v>0</v>
      </c>
      <c r="L6979" s="305">
        <v>0</v>
      </c>
      <c r="M6979" s="305"/>
      <c r="N6979" s="321">
        <v>2</v>
      </c>
      <c r="O6979" s="305">
        <v>3.329999977722764E-3</v>
      </c>
      <c r="P6979" s="305"/>
      <c r="Q6979" s="321">
        <v>2</v>
      </c>
      <c r="R6979" s="305">
        <v>3.329999977722764E-3</v>
      </c>
      <c r="S6979" s="305"/>
      <c r="BA6979" s="395">
        <v>1</v>
      </c>
      <c r="BB6979" s="396" t="s">
        <v>861</v>
      </c>
      <c r="BC6979" t="str">
        <f t="shared" ref="BC6979:BC7042" si="596">E6979</f>
        <v>7A4</v>
      </c>
      <c r="BD6979" t="str">
        <f t="shared" ref="BD6979:BD7042" si="597">(LEFT(A6979, LEN(A6979)-7))&amp;"_"&amp;I6979</f>
        <v>NAoMe_recurrent_age_mbc_hes_decades_80cap</v>
      </c>
      <c r="BE6979" s="397" t="s">
        <v>862</v>
      </c>
      <c r="BF6979" t="str">
        <f t="shared" ref="BF6979:BF7042" si="598">J6979</f>
        <v>18-29 yrs</v>
      </c>
      <c r="BG6979">
        <f t="shared" ref="BG6979:BG7042" si="599">K6979</f>
        <v>0</v>
      </c>
      <c r="BH6979" s="398">
        <f t="shared" ref="BH6979:BH7042" si="600">L6979</f>
        <v>0</v>
      </c>
      <c r="BO6979" s="33"/>
    </row>
    <row r="6980" spans="1:67">
      <c r="A6980" s="320" t="s">
        <v>338</v>
      </c>
      <c r="B6980" t="s">
        <v>401</v>
      </c>
      <c r="C6980" t="s">
        <v>910</v>
      </c>
      <c r="D6980" t="s">
        <v>314</v>
      </c>
      <c r="E6980" s="320" t="s">
        <v>410</v>
      </c>
      <c r="F6980" s="320" t="s">
        <v>404</v>
      </c>
      <c r="G6980" s="320" t="s">
        <v>426</v>
      </c>
      <c r="H6980" s="320" t="s">
        <v>401</v>
      </c>
      <c r="I6980" s="320" t="s">
        <v>354</v>
      </c>
      <c r="J6980" s="320" t="s">
        <v>278</v>
      </c>
      <c r="K6980" s="321">
        <v>5</v>
      </c>
      <c r="L6980" s="305">
        <v>6.8489998579025269E-2</v>
      </c>
      <c r="M6980" s="305"/>
      <c r="N6980" s="321">
        <v>23</v>
      </c>
      <c r="O6980" s="305">
        <v>3.8329999893903732E-2</v>
      </c>
      <c r="P6980" s="305"/>
      <c r="Q6980" s="321">
        <v>23</v>
      </c>
      <c r="R6980" s="305">
        <v>3.8329999893903732E-2</v>
      </c>
      <c r="S6980" s="305"/>
      <c r="BA6980" s="395">
        <v>1</v>
      </c>
      <c r="BB6980" s="396" t="s">
        <v>861</v>
      </c>
      <c r="BC6980" t="str">
        <f t="shared" si="596"/>
        <v>7A4</v>
      </c>
      <c r="BD6980" t="str">
        <f t="shared" si="597"/>
        <v>NAoMe_recurrent_age_mbc_hes_decades_80cap</v>
      </c>
      <c r="BE6980" s="397" t="s">
        <v>862</v>
      </c>
      <c r="BF6980" t="str">
        <f t="shared" si="598"/>
        <v>30-39 yrs</v>
      </c>
      <c r="BG6980">
        <f t="shared" si="599"/>
        <v>5</v>
      </c>
      <c r="BH6980" s="398">
        <f t="shared" si="600"/>
        <v>6.8489998579025269E-2</v>
      </c>
      <c r="BO6980" s="33"/>
    </row>
    <row r="6981" spans="1:67">
      <c r="A6981" s="320" t="s">
        <v>338</v>
      </c>
      <c r="B6981" t="s">
        <v>401</v>
      </c>
      <c r="C6981" t="s">
        <v>910</v>
      </c>
      <c r="D6981" t="s">
        <v>314</v>
      </c>
      <c r="E6981" s="320" t="s">
        <v>410</v>
      </c>
      <c r="F6981" s="320" t="s">
        <v>404</v>
      </c>
      <c r="G6981" s="320" t="s">
        <v>426</v>
      </c>
      <c r="H6981" s="320" t="s">
        <v>401</v>
      </c>
      <c r="I6981" s="320" t="s">
        <v>354</v>
      </c>
      <c r="J6981" s="320" t="s">
        <v>279</v>
      </c>
      <c r="K6981" s="321">
        <v>12</v>
      </c>
      <c r="L6981" s="305">
        <v>0.16437999904155731</v>
      </c>
      <c r="M6981" s="305"/>
      <c r="N6981" s="321">
        <v>59</v>
      </c>
      <c r="O6981" s="305">
        <v>9.8329998552799225E-2</v>
      </c>
      <c r="P6981" s="305"/>
      <c r="Q6981" s="321">
        <v>59</v>
      </c>
      <c r="R6981" s="305">
        <v>9.8329998552799225E-2</v>
      </c>
      <c r="S6981" s="305"/>
      <c r="BA6981" s="395">
        <v>1</v>
      </c>
      <c r="BB6981" s="396" t="s">
        <v>861</v>
      </c>
      <c r="BC6981" t="str">
        <f t="shared" si="596"/>
        <v>7A4</v>
      </c>
      <c r="BD6981" t="str">
        <f t="shared" si="597"/>
        <v>NAoMe_recurrent_age_mbc_hes_decades_80cap</v>
      </c>
      <c r="BE6981" s="397" t="s">
        <v>862</v>
      </c>
      <c r="BF6981" t="str">
        <f t="shared" si="598"/>
        <v>40-49 yrs</v>
      </c>
      <c r="BG6981">
        <f t="shared" si="599"/>
        <v>12</v>
      </c>
      <c r="BH6981" s="398">
        <f t="shared" si="600"/>
        <v>0.16437999904155731</v>
      </c>
      <c r="BO6981" s="33"/>
    </row>
    <row r="6982" spans="1:67">
      <c r="A6982" s="320" t="s">
        <v>338</v>
      </c>
      <c r="B6982" t="s">
        <v>401</v>
      </c>
      <c r="C6982" t="s">
        <v>910</v>
      </c>
      <c r="D6982" t="s">
        <v>314</v>
      </c>
      <c r="E6982" s="320" t="s">
        <v>410</v>
      </c>
      <c r="F6982" s="320" t="s">
        <v>404</v>
      </c>
      <c r="G6982" s="320" t="s">
        <v>426</v>
      </c>
      <c r="H6982" s="320" t="s">
        <v>401</v>
      </c>
      <c r="I6982" s="320" t="s">
        <v>354</v>
      </c>
      <c r="J6982" s="320" t="s">
        <v>280</v>
      </c>
      <c r="K6982" s="321">
        <v>11</v>
      </c>
      <c r="L6982" s="305">
        <v>0.15068000555038449</v>
      </c>
      <c r="M6982" s="305"/>
      <c r="N6982" s="321">
        <v>119</v>
      </c>
      <c r="O6982" s="305">
        <v>0.19833000004291529</v>
      </c>
      <c r="P6982" s="305"/>
      <c r="Q6982" s="321">
        <v>119</v>
      </c>
      <c r="R6982" s="305">
        <v>0.19833000004291529</v>
      </c>
      <c r="S6982" s="305"/>
      <c r="BA6982" s="395">
        <v>1</v>
      </c>
      <c r="BB6982" s="396" t="s">
        <v>861</v>
      </c>
      <c r="BC6982" t="str">
        <f t="shared" si="596"/>
        <v>7A4</v>
      </c>
      <c r="BD6982" t="str">
        <f t="shared" si="597"/>
        <v>NAoMe_recurrent_age_mbc_hes_decades_80cap</v>
      </c>
      <c r="BE6982" s="397" t="s">
        <v>862</v>
      </c>
      <c r="BF6982" t="str">
        <f t="shared" si="598"/>
        <v>50-59 yrs</v>
      </c>
      <c r="BG6982">
        <f t="shared" si="599"/>
        <v>11</v>
      </c>
      <c r="BH6982" s="398">
        <f t="shared" si="600"/>
        <v>0.15068000555038449</v>
      </c>
      <c r="BO6982" s="33"/>
    </row>
    <row r="6983" spans="1:67">
      <c r="A6983" s="320" t="s">
        <v>338</v>
      </c>
      <c r="B6983" t="s">
        <v>401</v>
      </c>
      <c r="C6983" t="s">
        <v>910</v>
      </c>
      <c r="D6983" t="s">
        <v>314</v>
      </c>
      <c r="E6983" s="320" t="s">
        <v>410</v>
      </c>
      <c r="F6983" s="320" t="s">
        <v>404</v>
      </c>
      <c r="G6983" s="320" t="s">
        <v>426</v>
      </c>
      <c r="H6983" s="320" t="s">
        <v>401</v>
      </c>
      <c r="I6983" s="320" t="s">
        <v>354</v>
      </c>
      <c r="J6983" s="320" t="s">
        <v>281</v>
      </c>
      <c r="K6983" s="321">
        <v>17</v>
      </c>
      <c r="L6983" s="305">
        <v>0.23287999629974371</v>
      </c>
      <c r="M6983" s="305"/>
      <c r="N6983" s="321">
        <v>111</v>
      </c>
      <c r="O6983" s="305">
        <v>0.18500000238418579</v>
      </c>
      <c r="P6983" s="305"/>
      <c r="Q6983" s="321">
        <v>111</v>
      </c>
      <c r="R6983" s="305">
        <v>0.18500000238418579</v>
      </c>
      <c r="S6983" s="305"/>
      <c r="BA6983" s="395">
        <v>1</v>
      </c>
      <c r="BB6983" s="396" t="s">
        <v>861</v>
      </c>
      <c r="BC6983" t="str">
        <f t="shared" si="596"/>
        <v>7A4</v>
      </c>
      <c r="BD6983" t="str">
        <f t="shared" si="597"/>
        <v>NAoMe_recurrent_age_mbc_hes_decades_80cap</v>
      </c>
      <c r="BE6983" s="397" t="s">
        <v>862</v>
      </c>
      <c r="BF6983" t="str">
        <f t="shared" si="598"/>
        <v>60-69 yrs</v>
      </c>
      <c r="BG6983">
        <f t="shared" si="599"/>
        <v>17</v>
      </c>
      <c r="BH6983" s="398">
        <f t="shared" si="600"/>
        <v>0.23287999629974371</v>
      </c>
      <c r="BO6983" s="33"/>
    </row>
    <row r="6984" spans="1:67">
      <c r="A6984" s="320" t="s">
        <v>338</v>
      </c>
      <c r="B6984" t="s">
        <v>401</v>
      </c>
      <c r="C6984" t="s">
        <v>910</v>
      </c>
      <c r="D6984" t="s">
        <v>314</v>
      </c>
      <c r="E6984" s="320" t="s">
        <v>410</v>
      </c>
      <c r="F6984" s="320" t="s">
        <v>404</v>
      </c>
      <c r="G6984" s="320" t="s">
        <v>426</v>
      </c>
      <c r="H6984" s="320" t="s">
        <v>401</v>
      </c>
      <c r="I6984" s="320" t="s">
        <v>354</v>
      </c>
      <c r="J6984" s="320" t="s">
        <v>282</v>
      </c>
      <c r="K6984" s="321">
        <v>18</v>
      </c>
      <c r="L6984" s="305">
        <v>0.24658000469207761</v>
      </c>
      <c r="M6984" s="305"/>
      <c r="N6984" s="321">
        <v>152</v>
      </c>
      <c r="O6984" s="305">
        <v>0.25332999229431152</v>
      </c>
      <c r="P6984" s="305"/>
      <c r="Q6984" s="321">
        <v>152</v>
      </c>
      <c r="R6984" s="305">
        <v>0.25332999229431152</v>
      </c>
      <c r="S6984" s="305"/>
      <c r="BA6984" s="395">
        <v>1</v>
      </c>
      <c r="BB6984" s="396" t="s">
        <v>861</v>
      </c>
      <c r="BC6984" t="str">
        <f t="shared" si="596"/>
        <v>7A4</v>
      </c>
      <c r="BD6984" t="str">
        <f t="shared" si="597"/>
        <v>NAoMe_recurrent_age_mbc_hes_decades_80cap</v>
      </c>
      <c r="BE6984" s="397" t="s">
        <v>862</v>
      </c>
      <c r="BF6984" t="str">
        <f t="shared" si="598"/>
        <v>70-79 yrs</v>
      </c>
      <c r="BG6984">
        <f t="shared" si="599"/>
        <v>18</v>
      </c>
      <c r="BH6984" s="398">
        <f t="shared" si="600"/>
        <v>0.24658000469207761</v>
      </c>
      <c r="BO6984" s="33"/>
    </row>
    <row r="6985" spans="1:67">
      <c r="A6985" s="320" t="s">
        <v>338</v>
      </c>
      <c r="B6985" t="s">
        <v>401</v>
      </c>
      <c r="C6985" t="s">
        <v>910</v>
      </c>
      <c r="D6985" t="s">
        <v>314</v>
      </c>
      <c r="E6985" s="320" t="s">
        <v>410</v>
      </c>
      <c r="F6985" s="320" t="s">
        <v>404</v>
      </c>
      <c r="G6985" s="320" t="s">
        <v>426</v>
      </c>
      <c r="H6985" s="320" t="s">
        <v>401</v>
      </c>
      <c r="I6985" s="320" t="s">
        <v>354</v>
      </c>
      <c r="J6985" s="320" t="s">
        <v>283</v>
      </c>
      <c r="K6985" s="321">
        <v>10</v>
      </c>
      <c r="L6985" s="305">
        <v>0.13698999583721161</v>
      </c>
      <c r="M6985" s="305"/>
      <c r="N6985" s="321">
        <v>134</v>
      </c>
      <c r="O6985" s="305">
        <v>0.22333000600337979</v>
      </c>
      <c r="P6985" s="305"/>
      <c r="Q6985" s="321">
        <v>134</v>
      </c>
      <c r="R6985" s="305">
        <v>0.22333000600337979</v>
      </c>
      <c r="S6985" s="305"/>
      <c r="BA6985" s="395">
        <v>1</v>
      </c>
      <c r="BB6985" s="396" t="s">
        <v>861</v>
      </c>
      <c r="BC6985" t="str">
        <f t="shared" si="596"/>
        <v>7A4</v>
      </c>
      <c r="BD6985" t="str">
        <f t="shared" si="597"/>
        <v>NAoMe_recurrent_age_mbc_hes_decades_80cap</v>
      </c>
      <c r="BE6985" s="397" t="s">
        <v>862</v>
      </c>
      <c r="BF6985" t="str">
        <f t="shared" si="598"/>
        <v>80+ yrs</v>
      </c>
      <c r="BG6985">
        <f t="shared" si="599"/>
        <v>10</v>
      </c>
      <c r="BH6985" s="398">
        <f t="shared" si="600"/>
        <v>0.13698999583721161</v>
      </c>
      <c r="BO6985" s="33"/>
    </row>
    <row r="6986" spans="1:67">
      <c r="A6986" s="320" t="s">
        <v>338</v>
      </c>
      <c r="B6986" t="s">
        <v>401</v>
      </c>
      <c r="C6986" t="s">
        <v>910</v>
      </c>
      <c r="D6986" t="s">
        <v>314</v>
      </c>
      <c r="E6986" s="320" t="s">
        <v>410</v>
      </c>
      <c r="F6986" s="320" t="s">
        <v>404</v>
      </c>
      <c r="G6986" s="320" t="s">
        <v>426</v>
      </c>
      <c r="H6986" s="320" t="s">
        <v>401</v>
      </c>
      <c r="I6986" s="320" t="s">
        <v>656</v>
      </c>
      <c r="J6986" s="320" t="s">
        <v>286</v>
      </c>
      <c r="K6986" s="321">
        <v>0</v>
      </c>
      <c r="L6986" s="305">
        <v>0</v>
      </c>
      <c r="M6986" s="305"/>
      <c r="N6986" s="321">
        <v>0</v>
      </c>
      <c r="O6986" s="305">
        <v>0</v>
      </c>
      <c r="P6986" s="305"/>
      <c r="Q6986" s="321">
        <v>0</v>
      </c>
      <c r="R6986" s="305">
        <v>0</v>
      </c>
      <c r="S6986" s="305"/>
      <c r="BA6986" s="395">
        <v>1</v>
      </c>
      <c r="BB6986" s="396" t="s">
        <v>861</v>
      </c>
      <c r="BC6986" t="str">
        <f t="shared" si="596"/>
        <v>7A4</v>
      </c>
      <c r="BD6986" t="str">
        <f t="shared" si="597"/>
        <v>NAoMe_recurrent_ethnicity_grp</v>
      </c>
      <c r="BE6986" s="397" t="s">
        <v>862</v>
      </c>
      <c r="BF6986" t="str">
        <f t="shared" si="598"/>
        <v>Asian or Asian British</v>
      </c>
      <c r="BG6986">
        <f t="shared" si="599"/>
        <v>0</v>
      </c>
      <c r="BH6986" s="398">
        <f t="shared" si="600"/>
        <v>0</v>
      </c>
      <c r="BO6986" s="33"/>
    </row>
    <row r="6987" spans="1:67">
      <c r="A6987" s="320" t="s">
        <v>338</v>
      </c>
      <c r="B6987" t="s">
        <v>401</v>
      </c>
      <c r="C6987" t="s">
        <v>910</v>
      </c>
      <c r="D6987" t="s">
        <v>314</v>
      </c>
      <c r="E6987" s="320" t="s">
        <v>410</v>
      </c>
      <c r="F6987" s="320" t="s">
        <v>404</v>
      </c>
      <c r="G6987" s="320" t="s">
        <v>426</v>
      </c>
      <c r="H6987" s="320" t="s">
        <v>401</v>
      </c>
      <c r="I6987" s="320" t="s">
        <v>656</v>
      </c>
      <c r="J6987" s="320" t="s">
        <v>287</v>
      </c>
      <c r="K6987" s="321">
        <v>0</v>
      </c>
      <c r="L6987" s="305">
        <v>0</v>
      </c>
      <c r="M6987" s="305"/>
      <c r="N6987" s="321">
        <v>0</v>
      </c>
      <c r="O6987" s="305">
        <v>0</v>
      </c>
      <c r="P6987" s="305"/>
      <c r="Q6987" s="321">
        <v>0</v>
      </c>
      <c r="R6987" s="305">
        <v>0</v>
      </c>
      <c r="S6987" s="305"/>
      <c r="BA6987" s="395">
        <v>1</v>
      </c>
      <c r="BB6987" s="396" t="s">
        <v>861</v>
      </c>
      <c r="BC6987" t="str">
        <f t="shared" si="596"/>
        <v>7A4</v>
      </c>
      <c r="BD6987" t="str">
        <f t="shared" si="597"/>
        <v>NAoMe_recurrent_ethnicity_grp</v>
      </c>
      <c r="BE6987" s="397" t="s">
        <v>862</v>
      </c>
      <c r="BF6987" t="str">
        <f t="shared" si="598"/>
        <v>Black or Black British</v>
      </c>
      <c r="BG6987">
        <f t="shared" si="599"/>
        <v>0</v>
      </c>
      <c r="BH6987" s="398">
        <f t="shared" si="600"/>
        <v>0</v>
      </c>
      <c r="BO6987" s="33"/>
    </row>
    <row r="6988" spans="1:67">
      <c r="A6988" s="320" t="s">
        <v>338</v>
      </c>
      <c r="B6988" t="s">
        <v>401</v>
      </c>
      <c r="C6988" t="s">
        <v>910</v>
      </c>
      <c r="D6988" t="s">
        <v>314</v>
      </c>
      <c r="E6988" s="320" t="s">
        <v>410</v>
      </c>
      <c r="F6988" s="320" t="s">
        <v>404</v>
      </c>
      <c r="G6988" s="320" t="s">
        <v>426</v>
      </c>
      <c r="H6988" s="320" t="s">
        <v>401</v>
      </c>
      <c r="I6988" s="320" t="s">
        <v>656</v>
      </c>
      <c r="J6988" s="320" t="s">
        <v>259</v>
      </c>
      <c r="K6988" s="321">
        <v>0</v>
      </c>
      <c r="L6988" s="305">
        <v>0</v>
      </c>
      <c r="M6988" s="305"/>
      <c r="N6988" s="321">
        <v>0</v>
      </c>
      <c r="O6988" s="305">
        <v>0</v>
      </c>
      <c r="P6988" s="305"/>
      <c r="Q6988" s="321">
        <v>0</v>
      </c>
      <c r="R6988" s="305">
        <v>0</v>
      </c>
      <c r="S6988" s="305"/>
      <c r="BA6988" s="395">
        <v>1</v>
      </c>
      <c r="BB6988" s="396" t="s">
        <v>861</v>
      </c>
      <c r="BC6988" t="str">
        <f t="shared" si="596"/>
        <v>7A4</v>
      </c>
      <c r="BD6988" t="str">
        <f t="shared" si="597"/>
        <v>NAoMe_recurrent_ethnicity_grp</v>
      </c>
      <c r="BE6988" s="397" t="s">
        <v>862</v>
      </c>
      <c r="BF6988" t="str">
        <f t="shared" si="598"/>
        <v>Mixed</v>
      </c>
      <c r="BG6988">
        <f t="shared" si="599"/>
        <v>0</v>
      </c>
      <c r="BH6988" s="398">
        <f t="shared" si="600"/>
        <v>0</v>
      </c>
      <c r="BO6988" s="33"/>
    </row>
    <row r="6989" spans="1:67">
      <c r="A6989" s="320" t="s">
        <v>338</v>
      </c>
      <c r="B6989" t="s">
        <v>401</v>
      </c>
      <c r="C6989" t="s">
        <v>910</v>
      </c>
      <c r="D6989" t="s">
        <v>314</v>
      </c>
      <c r="E6989" s="320" t="s">
        <v>410</v>
      </c>
      <c r="F6989" s="320" t="s">
        <v>404</v>
      </c>
      <c r="G6989" s="320" t="s">
        <v>426</v>
      </c>
      <c r="H6989" s="320" t="s">
        <v>401</v>
      </c>
      <c r="I6989" s="320" t="s">
        <v>656</v>
      </c>
      <c r="J6989" s="320" t="s">
        <v>288</v>
      </c>
      <c r="K6989" s="321">
        <v>0</v>
      </c>
      <c r="L6989" s="305">
        <v>0</v>
      </c>
      <c r="M6989" s="305"/>
      <c r="N6989" s="321">
        <v>0</v>
      </c>
      <c r="O6989" s="305">
        <v>0</v>
      </c>
      <c r="P6989" s="305"/>
      <c r="Q6989" s="321">
        <v>0</v>
      </c>
      <c r="R6989" s="305">
        <v>0</v>
      </c>
      <c r="S6989" s="305"/>
      <c r="BA6989" s="395">
        <v>1</v>
      </c>
      <c r="BB6989" s="396" t="s">
        <v>861</v>
      </c>
      <c r="BC6989" t="str">
        <f t="shared" si="596"/>
        <v>7A4</v>
      </c>
      <c r="BD6989" t="str">
        <f t="shared" si="597"/>
        <v>NAoMe_recurrent_ethnicity_grp</v>
      </c>
      <c r="BE6989" s="397" t="s">
        <v>862</v>
      </c>
      <c r="BF6989" t="str">
        <f t="shared" si="598"/>
        <v>Other Ethnic Group</v>
      </c>
      <c r="BG6989">
        <f t="shared" si="599"/>
        <v>0</v>
      </c>
      <c r="BH6989" s="398">
        <f t="shared" si="600"/>
        <v>0</v>
      </c>
      <c r="BO6989" s="33"/>
    </row>
    <row r="6990" spans="1:67">
      <c r="A6990" s="320" t="s">
        <v>338</v>
      </c>
      <c r="B6990" t="s">
        <v>401</v>
      </c>
      <c r="C6990" t="s">
        <v>910</v>
      </c>
      <c r="D6990" t="s">
        <v>314</v>
      </c>
      <c r="E6990" s="320" t="s">
        <v>410</v>
      </c>
      <c r="F6990" s="320" t="s">
        <v>404</v>
      </c>
      <c r="G6990" s="320" t="s">
        <v>426</v>
      </c>
      <c r="H6990" s="320" t="s">
        <v>401</v>
      </c>
      <c r="I6990" s="320" t="s">
        <v>656</v>
      </c>
      <c r="J6990" s="320" t="s">
        <v>260</v>
      </c>
      <c r="K6990" s="321">
        <v>73</v>
      </c>
      <c r="L6990" s="305">
        <v>1</v>
      </c>
      <c r="M6990" s="305"/>
      <c r="N6990" s="321">
        <v>600</v>
      </c>
      <c r="O6990" s="305">
        <v>1</v>
      </c>
      <c r="P6990" s="305"/>
      <c r="Q6990" s="321">
        <v>600</v>
      </c>
      <c r="R6990" s="305">
        <v>1</v>
      </c>
      <c r="S6990" s="305"/>
      <c r="BA6990" s="395">
        <v>1</v>
      </c>
      <c r="BB6990" s="396" t="s">
        <v>861</v>
      </c>
      <c r="BC6990" t="str">
        <f t="shared" si="596"/>
        <v>7A4</v>
      </c>
      <c r="BD6990" t="str">
        <f t="shared" si="597"/>
        <v>NAoMe_recurrent_ethnicity_grp</v>
      </c>
      <c r="BE6990" s="397" t="s">
        <v>862</v>
      </c>
      <c r="BF6990" t="str">
        <f t="shared" si="598"/>
        <v>Unknown</v>
      </c>
      <c r="BG6990">
        <f t="shared" si="599"/>
        <v>73</v>
      </c>
      <c r="BH6990" s="398">
        <f t="shared" si="600"/>
        <v>1</v>
      </c>
      <c r="BO6990" s="33"/>
    </row>
    <row r="6991" spans="1:67">
      <c r="A6991" s="320" t="s">
        <v>338</v>
      </c>
      <c r="B6991" t="s">
        <v>401</v>
      </c>
      <c r="C6991" t="s">
        <v>910</v>
      </c>
      <c r="D6991" t="s">
        <v>314</v>
      </c>
      <c r="E6991" s="320" t="s">
        <v>410</v>
      </c>
      <c r="F6991" s="320" t="s">
        <v>404</v>
      </c>
      <c r="G6991" s="320" t="s">
        <v>426</v>
      </c>
      <c r="H6991" s="320" t="s">
        <v>401</v>
      </c>
      <c r="I6991" s="320" t="s">
        <v>656</v>
      </c>
      <c r="J6991" s="320" t="s">
        <v>258</v>
      </c>
      <c r="K6991" s="321">
        <v>0</v>
      </c>
      <c r="L6991" s="305">
        <v>0</v>
      </c>
      <c r="M6991" s="305"/>
      <c r="N6991" s="321">
        <v>0</v>
      </c>
      <c r="O6991" s="305">
        <v>0</v>
      </c>
      <c r="P6991" s="305"/>
      <c r="Q6991" s="321">
        <v>0</v>
      </c>
      <c r="R6991" s="305">
        <v>0</v>
      </c>
      <c r="S6991" s="305"/>
      <c r="BA6991" s="395">
        <v>1</v>
      </c>
      <c r="BB6991" s="396" t="s">
        <v>861</v>
      </c>
      <c r="BC6991" t="str">
        <f t="shared" si="596"/>
        <v>7A4</v>
      </c>
      <c r="BD6991" t="str">
        <f t="shared" si="597"/>
        <v>NAoMe_recurrent_ethnicity_grp</v>
      </c>
      <c r="BE6991" s="397" t="s">
        <v>862</v>
      </c>
      <c r="BF6991" t="str">
        <f t="shared" si="598"/>
        <v>White</v>
      </c>
      <c r="BG6991">
        <f t="shared" si="599"/>
        <v>0</v>
      </c>
      <c r="BH6991" s="398">
        <f t="shared" si="600"/>
        <v>0</v>
      </c>
      <c r="BO6991" s="33"/>
    </row>
    <row r="6992" spans="1:67">
      <c r="A6992" s="320" t="s">
        <v>338</v>
      </c>
      <c r="B6992" t="s">
        <v>401</v>
      </c>
      <c r="C6992" t="s">
        <v>910</v>
      </c>
      <c r="D6992" t="s">
        <v>314</v>
      </c>
      <c r="E6992" s="320" t="s">
        <v>410</v>
      </c>
      <c r="F6992" s="320" t="s">
        <v>404</v>
      </c>
      <c r="G6992" s="320" t="s">
        <v>426</v>
      </c>
      <c r="H6992" s="320" t="s">
        <v>401</v>
      </c>
      <c r="I6992" s="320" t="s">
        <v>291</v>
      </c>
      <c r="J6992" s="320" t="s">
        <v>313</v>
      </c>
      <c r="K6992" s="321">
        <v>73</v>
      </c>
      <c r="L6992" s="305">
        <v>1</v>
      </c>
      <c r="M6992" s="305"/>
      <c r="N6992" s="321">
        <v>593</v>
      </c>
      <c r="O6992" s="305">
        <v>0.98833000659942627</v>
      </c>
      <c r="P6992" s="305"/>
      <c r="Q6992" s="321">
        <v>593</v>
      </c>
      <c r="R6992" s="305">
        <v>0.98833000659942627</v>
      </c>
      <c r="S6992" s="305"/>
      <c r="BA6992" s="395">
        <v>1</v>
      </c>
      <c r="BB6992" s="396" t="s">
        <v>861</v>
      </c>
      <c r="BC6992" t="str">
        <f t="shared" si="596"/>
        <v>7A4</v>
      </c>
      <c r="BD6992" t="str">
        <f t="shared" si="597"/>
        <v>NAoMe_recurrent_gender</v>
      </c>
      <c r="BE6992" s="397" t="s">
        <v>862</v>
      </c>
      <c r="BF6992" t="str">
        <f t="shared" si="598"/>
        <v>Female</v>
      </c>
      <c r="BG6992">
        <f t="shared" si="599"/>
        <v>73</v>
      </c>
      <c r="BH6992" s="398">
        <f t="shared" si="600"/>
        <v>1</v>
      </c>
      <c r="BO6992" s="33"/>
    </row>
    <row r="6993" spans="1:67">
      <c r="A6993" s="320" t="s">
        <v>338</v>
      </c>
      <c r="B6993" t="s">
        <v>401</v>
      </c>
      <c r="C6993" t="s">
        <v>910</v>
      </c>
      <c r="D6993" t="s">
        <v>314</v>
      </c>
      <c r="E6993" s="320" t="s">
        <v>410</v>
      </c>
      <c r="F6993" s="320" t="s">
        <v>404</v>
      </c>
      <c r="G6993" s="320" t="s">
        <v>426</v>
      </c>
      <c r="H6993" s="320" t="s">
        <v>401</v>
      </c>
      <c r="I6993" s="320" t="s">
        <v>291</v>
      </c>
      <c r="J6993" s="320" t="s">
        <v>293</v>
      </c>
      <c r="K6993" s="321">
        <v>0</v>
      </c>
      <c r="L6993" s="305">
        <v>0</v>
      </c>
      <c r="M6993" s="305"/>
      <c r="N6993" s="321">
        <v>7</v>
      </c>
      <c r="O6993" s="305">
        <v>1.1669999919831749E-2</v>
      </c>
      <c r="P6993" s="305"/>
      <c r="Q6993" s="321">
        <v>7</v>
      </c>
      <c r="R6993" s="305">
        <v>1.1669999919831749E-2</v>
      </c>
      <c r="S6993" s="305"/>
      <c r="BA6993" s="395">
        <v>1</v>
      </c>
      <c r="BB6993" s="396" t="s">
        <v>861</v>
      </c>
      <c r="BC6993" t="str">
        <f t="shared" si="596"/>
        <v>7A4</v>
      </c>
      <c r="BD6993" t="str">
        <f t="shared" si="597"/>
        <v>NAoMe_recurrent_gender</v>
      </c>
      <c r="BE6993" s="397" t="s">
        <v>862</v>
      </c>
      <c r="BF6993" t="str">
        <f t="shared" si="598"/>
        <v>Male</v>
      </c>
      <c r="BG6993">
        <f t="shared" si="599"/>
        <v>0</v>
      </c>
      <c r="BH6993" s="398">
        <f t="shared" si="600"/>
        <v>0</v>
      </c>
      <c r="BO6993" s="33"/>
    </row>
    <row r="6994" spans="1:67">
      <c r="A6994" s="320" t="s">
        <v>338</v>
      </c>
      <c r="B6994" t="s">
        <v>401</v>
      </c>
      <c r="C6994" t="s">
        <v>910</v>
      </c>
      <c r="D6994" t="s">
        <v>314</v>
      </c>
      <c r="E6994" s="320" t="s">
        <v>410</v>
      </c>
      <c r="F6994" s="320" t="s">
        <v>404</v>
      </c>
      <c r="G6994" s="320" t="s">
        <v>426</v>
      </c>
      <c r="H6994" s="320" t="s">
        <v>401</v>
      </c>
      <c r="I6994" s="320" t="s">
        <v>355</v>
      </c>
      <c r="J6994" s="320" t="s">
        <v>289</v>
      </c>
      <c r="K6994" s="321">
        <v>21</v>
      </c>
      <c r="L6994" s="305">
        <v>0.28766998648643488</v>
      </c>
      <c r="M6994" s="305"/>
      <c r="N6994" s="321">
        <v>234</v>
      </c>
      <c r="O6994" s="305">
        <v>0.38999998569488531</v>
      </c>
      <c r="P6994" s="305"/>
      <c r="Q6994" s="321">
        <v>234</v>
      </c>
      <c r="R6994" s="305">
        <v>0.38999998569488531</v>
      </c>
      <c r="S6994" s="305"/>
      <c r="BA6994" s="395">
        <v>1</v>
      </c>
      <c r="BB6994" s="396" t="s">
        <v>861</v>
      </c>
      <c r="BC6994" t="str">
        <f t="shared" si="596"/>
        <v>7A4</v>
      </c>
      <c r="BD6994" t="str">
        <f t="shared" si="597"/>
        <v>NAoMe_recurrent_mbc_hes_year</v>
      </c>
      <c r="BE6994" s="397" t="s">
        <v>862</v>
      </c>
      <c r="BF6994" t="str">
        <f t="shared" si="598"/>
        <v>2021</v>
      </c>
      <c r="BG6994">
        <f t="shared" si="599"/>
        <v>21</v>
      </c>
      <c r="BH6994" s="398">
        <f t="shared" si="600"/>
        <v>0.28766998648643488</v>
      </c>
      <c r="BO6994" s="33"/>
    </row>
    <row r="6995" spans="1:67">
      <c r="A6995" s="320" t="s">
        <v>338</v>
      </c>
      <c r="B6995" t="s">
        <v>401</v>
      </c>
      <c r="C6995" t="s">
        <v>910</v>
      </c>
      <c r="D6995" t="s">
        <v>314</v>
      </c>
      <c r="E6995" s="320" t="s">
        <v>410</v>
      </c>
      <c r="F6995" s="320" t="s">
        <v>404</v>
      </c>
      <c r="G6995" s="320" t="s">
        <v>426</v>
      </c>
      <c r="H6995" s="320" t="s">
        <v>401</v>
      </c>
      <c r="I6995" s="320" t="s">
        <v>355</v>
      </c>
      <c r="J6995" s="320" t="s">
        <v>816</v>
      </c>
      <c r="K6995" s="321">
        <v>37</v>
      </c>
      <c r="L6995" s="305">
        <v>0.50685000419616699</v>
      </c>
      <c r="M6995" s="305"/>
      <c r="N6995" s="321">
        <v>247</v>
      </c>
      <c r="O6995" s="305">
        <v>0.41166999936103821</v>
      </c>
      <c r="P6995" s="305"/>
      <c r="Q6995" s="321">
        <v>247</v>
      </c>
      <c r="R6995" s="305">
        <v>0.41166999936103821</v>
      </c>
      <c r="S6995" s="305"/>
      <c r="BA6995" s="395">
        <v>1</v>
      </c>
      <c r="BB6995" s="396" t="s">
        <v>861</v>
      </c>
      <c r="BC6995" t="str">
        <f t="shared" si="596"/>
        <v>7A4</v>
      </c>
      <c r="BD6995" t="str">
        <f t="shared" si="597"/>
        <v>NAoMe_recurrent_mbc_hes_year</v>
      </c>
      <c r="BE6995" s="397" t="s">
        <v>862</v>
      </c>
      <c r="BF6995" t="str">
        <f t="shared" si="598"/>
        <v>2022</v>
      </c>
      <c r="BG6995">
        <f t="shared" si="599"/>
        <v>37</v>
      </c>
      <c r="BH6995" s="398">
        <f t="shared" si="600"/>
        <v>0.50685000419616699</v>
      </c>
      <c r="BO6995" s="33"/>
    </row>
    <row r="6996" spans="1:67">
      <c r="A6996" s="320" t="s">
        <v>338</v>
      </c>
      <c r="B6996" t="s">
        <v>401</v>
      </c>
      <c r="C6996" t="s">
        <v>910</v>
      </c>
      <c r="D6996" t="s">
        <v>314</v>
      </c>
      <c r="E6996" s="320" t="s">
        <v>410</v>
      </c>
      <c r="F6996" s="320" t="s">
        <v>404</v>
      </c>
      <c r="G6996" s="320" t="s">
        <v>426</v>
      </c>
      <c r="H6996" s="320" t="s">
        <v>401</v>
      </c>
      <c r="I6996" s="320" t="s">
        <v>355</v>
      </c>
      <c r="J6996" s="320" t="s">
        <v>946</v>
      </c>
      <c r="K6996" s="321">
        <v>15</v>
      </c>
      <c r="L6996" s="305">
        <v>0.20547999441623691</v>
      </c>
      <c r="M6996" s="305"/>
      <c r="N6996" s="321">
        <v>119</v>
      </c>
      <c r="O6996" s="305">
        <v>0.19833000004291529</v>
      </c>
      <c r="P6996" s="305"/>
      <c r="Q6996" s="321">
        <v>119</v>
      </c>
      <c r="R6996" s="305">
        <v>0.19833000004291529</v>
      </c>
      <c r="S6996" s="305"/>
      <c r="BA6996" s="395">
        <v>1</v>
      </c>
      <c r="BB6996" s="396" t="s">
        <v>861</v>
      </c>
      <c r="BC6996" t="str">
        <f t="shared" si="596"/>
        <v>7A4</v>
      </c>
      <c r="BD6996" t="str">
        <f t="shared" si="597"/>
        <v>NAoMe_recurrent_mbc_hes_year</v>
      </c>
      <c r="BE6996" s="397" t="s">
        <v>862</v>
      </c>
      <c r="BF6996" t="str">
        <f t="shared" si="598"/>
        <v>2023</v>
      </c>
      <c r="BG6996">
        <f t="shared" si="599"/>
        <v>15</v>
      </c>
      <c r="BH6996" s="398">
        <f t="shared" si="600"/>
        <v>0.20547999441623691</v>
      </c>
      <c r="BO6996" s="33"/>
    </row>
    <row r="6997" spans="1:67">
      <c r="A6997" s="320" t="s">
        <v>338</v>
      </c>
      <c r="B6997" t="s">
        <v>401</v>
      </c>
      <c r="C6997" t="s">
        <v>910</v>
      </c>
      <c r="D6997" t="s">
        <v>314</v>
      </c>
      <c r="E6997" s="320" t="s">
        <v>410</v>
      </c>
      <c r="F6997" s="320" t="s">
        <v>404</v>
      </c>
      <c r="G6997" s="320" t="s">
        <v>426</v>
      </c>
      <c r="H6997" s="320" t="s">
        <v>401</v>
      </c>
      <c r="I6997" s="320" t="s">
        <v>824</v>
      </c>
      <c r="J6997" s="320" t="s">
        <v>12</v>
      </c>
      <c r="K6997" s="321">
        <v>73</v>
      </c>
      <c r="L6997" s="305">
        <v>1</v>
      </c>
      <c r="M6997" s="305"/>
      <c r="N6997" s="321">
        <v>600</v>
      </c>
      <c r="O6997" s="305">
        <v>1</v>
      </c>
      <c r="P6997" s="305"/>
      <c r="Q6997" s="321">
        <v>600</v>
      </c>
      <c r="R6997" s="305">
        <v>1</v>
      </c>
      <c r="S6997" s="305"/>
      <c r="BA6997" s="395">
        <v>1</v>
      </c>
      <c r="BB6997" s="396" t="s">
        <v>861</v>
      </c>
      <c r="BC6997" t="str">
        <f t="shared" si="596"/>
        <v>7A4</v>
      </c>
      <c r="BD6997" t="str">
        <f t="shared" si="597"/>
        <v>NAoMe_recurrent_tag_bonemets</v>
      </c>
      <c r="BE6997" s="397" t="s">
        <v>862</v>
      </c>
      <c r="BF6997" t="str">
        <f t="shared" si="598"/>
        <v>No</v>
      </c>
      <c r="BG6997">
        <f t="shared" si="599"/>
        <v>73</v>
      </c>
      <c r="BH6997" s="398">
        <f t="shared" si="600"/>
        <v>1</v>
      </c>
      <c r="BO6997" s="33"/>
    </row>
    <row r="6998" spans="1:67">
      <c r="A6998" s="320" t="s">
        <v>338</v>
      </c>
      <c r="B6998" t="s">
        <v>401</v>
      </c>
      <c r="C6998" t="s">
        <v>910</v>
      </c>
      <c r="D6998" t="s">
        <v>314</v>
      </c>
      <c r="E6998" s="320" t="s">
        <v>410</v>
      </c>
      <c r="F6998" s="320" t="s">
        <v>404</v>
      </c>
      <c r="G6998" s="320" t="s">
        <v>426</v>
      </c>
      <c r="H6998" s="320" t="s">
        <v>401</v>
      </c>
      <c r="I6998" s="320" t="s">
        <v>825</v>
      </c>
      <c r="J6998" s="320" t="s">
        <v>12</v>
      </c>
      <c r="K6998" s="321">
        <v>73</v>
      </c>
      <c r="L6998" s="305">
        <v>1</v>
      </c>
      <c r="M6998" s="305"/>
      <c r="N6998" s="321">
        <v>600</v>
      </c>
      <c r="O6998" s="305">
        <v>1</v>
      </c>
      <c r="P6998" s="305"/>
      <c r="Q6998" s="321">
        <v>600</v>
      </c>
      <c r="R6998" s="305">
        <v>1</v>
      </c>
      <c r="S6998" s="305"/>
      <c r="BA6998" s="395">
        <v>1</v>
      </c>
      <c r="BB6998" s="396" t="s">
        <v>861</v>
      </c>
      <c r="BC6998" t="str">
        <f t="shared" si="596"/>
        <v>7A4</v>
      </c>
      <c r="BD6998" t="str">
        <f t="shared" si="597"/>
        <v>NAoMe_recurrent_tag_brainmets</v>
      </c>
      <c r="BE6998" s="397" t="s">
        <v>862</v>
      </c>
      <c r="BF6998" t="str">
        <f t="shared" si="598"/>
        <v>No</v>
      </c>
      <c r="BG6998">
        <f t="shared" si="599"/>
        <v>73</v>
      </c>
      <c r="BH6998" s="398">
        <f t="shared" si="600"/>
        <v>1</v>
      </c>
      <c r="BO6998" s="33"/>
    </row>
    <row r="6999" spans="1:67">
      <c r="A6999" s="320" t="s">
        <v>338</v>
      </c>
      <c r="B6999" t="s">
        <v>401</v>
      </c>
      <c r="C6999" t="s">
        <v>910</v>
      </c>
      <c r="D6999" t="s">
        <v>314</v>
      </c>
      <c r="E6999" s="320" t="s">
        <v>410</v>
      </c>
      <c r="F6999" s="320" t="s">
        <v>404</v>
      </c>
      <c r="G6999" s="320" t="s">
        <v>426</v>
      </c>
      <c r="H6999" s="320" t="s">
        <v>401</v>
      </c>
      <c r="I6999" s="320" t="s">
        <v>826</v>
      </c>
      <c r="J6999" s="320" t="s">
        <v>12</v>
      </c>
      <c r="K6999" s="321">
        <v>73</v>
      </c>
      <c r="L6999" s="305">
        <v>1</v>
      </c>
      <c r="M6999" s="305"/>
      <c r="N6999" s="321">
        <v>600</v>
      </c>
      <c r="O6999" s="305">
        <v>1</v>
      </c>
      <c r="P6999" s="305"/>
      <c r="Q6999" s="321">
        <v>600</v>
      </c>
      <c r="R6999" s="305">
        <v>1</v>
      </c>
      <c r="S6999" s="305"/>
      <c r="BA6999" s="395">
        <v>1</v>
      </c>
      <c r="BB6999" s="396" t="s">
        <v>861</v>
      </c>
      <c r="BC6999" t="str">
        <f t="shared" si="596"/>
        <v>7A4</v>
      </c>
      <c r="BD6999" t="str">
        <f t="shared" si="597"/>
        <v>NAoMe_recurrent_tag_livermets</v>
      </c>
      <c r="BE6999" s="397" t="s">
        <v>862</v>
      </c>
      <c r="BF6999" t="str">
        <f t="shared" si="598"/>
        <v>No</v>
      </c>
      <c r="BG6999">
        <f t="shared" si="599"/>
        <v>73</v>
      </c>
      <c r="BH6999" s="398">
        <f t="shared" si="600"/>
        <v>1</v>
      </c>
      <c r="BO6999" s="33"/>
    </row>
    <row r="7000" spans="1:67">
      <c r="A7000" s="320" t="s">
        <v>338</v>
      </c>
      <c r="B7000" t="s">
        <v>401</v>
      </c>
      <c r="C7000" t="s">
        <v>910</v>
      </c>
      <c r="D7000" t="s">
        <v>314</v>
      </c>
      <c r="E7000" s="320" t="s">
        <v>410</v>
      </c>
      <c r="F7000" s="320" t="s">
        <v>404</v>
      </c>
      <c r="G7000" s="320" t="s">
        <v>426</v>
      </c>
      <c r="H7000" s="320" t="s">
        <v>401</v>
      </c>
      <c r="I7000" s="320" t="s">
        <v>827</v>
      </c>
      <c r="J7000" s="320" t="s">
        <v>12</v>
      </c>
      <c r="K7000" s="321">
        <v>73</v>
      </c>
      <c r="L7000" s="305">
        <v>1</v>
      </c>
      <c r="M7000" s="305"/>
      <c r="N7000" s="321">
        <v>600</v>
      </c>
      <c r="O7000" s="305">
        <v>1</v>
      </c>
      <c r="P7000" s="305"/>
      <c r="Q7000" s="321">
        <v>600</v>
      </c>
      <c r="R7000" s="305">
        <v>1</v>
      </c>
      <c r="S7000" s="305"/>
      <c r="BA7000" s="395">
        <v>1</v>
      </c>
      <c r="BB7000" s="396" t="s">
        <v>861</v>
      </c>
      <c r="BC7000" t="str">
        <f t="shared" si="596"/>
        <v>7A4</v>
      </c>
      <c r="BD7000" t="str">
        <f t="shared" si="597"/>
        <v>NAoMe_recurrent_tag_lungmets</v>
      </c>
      <c r="BE7000" s="397" t="s">
        <v>862</v>
      </c>
      <c r="BF7000" t="str">
        <f t="shared" si="598"/>
        <v>No</v>
      </c>
      <c r="BG7000">
        <f t="shared" si="599"/>
        <v>73</v>
      </c>
      <c r="BH7000" s="398">
        <f t="shared" si="600"/>
        <v>1</v>
      </c>
      <c r="BO7000" s="33"/>
    </row>
    <row r="7001" spans="1:67">
      <c r="A7001" s="320" t="s">
        <v>338</v>
      </c>
      <c r="B7001" t="s">
        <v>401</v>
      </c>
      <c r="C7001" t="s">
        <v>910</v>
      </c>
      <c r="D7001" t="s">
        <v>314</v>
      </c>
      <c r="E7001" s="320" t="s">
        <v>410</v>
      </c>
      <c r="F7001" s="320" t="s">
        <v>404</v>
      </c>
      <c r="G7001" s="320" t="s">
        <v>426</v>
      </c>
      <c r="H7001" s="320" t="s">
        <v>401</v>
      </c>
      <c r="I7001" s="320" t="s">
        <v>828</v>
      </c>
      <c r="J7001" s="320" t="s">
        <v>12</v>
      </c>
      <c r="K7001" s="321">
        <v>73</v>
      </c>
      <c r="L7001" s="305">
        <v>1</v>
      </c>
      <c r="M7001" s="305"/>
      <c r="N7001" s="321">
        <v>600</v>
      </c>
      <c r="O7001" s="305">
        <v>1</v>
      </c>
      <c r="P7001" s="305"/>
      <c r="Q7001" s="321">
        <v>600</v>
      </c>
      <c r="R7001" s="305">
        <v>1</v>
      </c>
      <c r="S7001" s="305"/>
      <c r="BA7001" s="395">
        <v>1</v>
      </c>
      <c r="BB7001" s="396" t="s">
        <v>861</v>
      </c>
      <c r="BC7001" t="str">
        <f t="shared" si="596"/>
        <v>7A4</v>
      </c>
      <c r="BD7001" t="str">
        <f t="shared" si="597"/>
        <v>NAoMe_recurrent_tag_othermets</v>
      </c>
      <c r="BE7001" s="397" t="s">
        <v>862</v>
      </c>
      <c r="BF7001" t="str">
        <f t="shared" si="598"/>
        <v>No</v>
      </c>
      <c r="BG7001">
        <f t="shared" si="599"/>
        <v>73</v>
      </c>
      <c r="BH7001" s="398">
        <f t="shared" si="600"/>
        <v>1</v>
      </c>
      <c r="BO7001" s="33"/>
    </row>
    <row r="7002" spans="1:67">
      <c r="A7002" s="320" t="s">
        <v>338</v>
      </c>
      <c r="B7002" t="s">
        <v>380</v>
      </c>
      <c r="C7002" t="s">
        <v>910</v>
      </c>
      <c r="D7002" t="s">
        <v>314</v>
      </c>
      <c r="E7002" s="320" t="s">
        <v>51</v>
      </c>
      <c r="F7002" s="320" t="s">
        <v>52</v>
      </c>
      <c r="G7002" s="320" t="s">
        <v>447</v>
      </c>
      <c r="H7002" s="320" t="s">
        <v>811</v>
      </c>
      <c r="I7002" s="320" t="s">
        <v>354</v>
      </c>
      <c r="J7002" s="320" t="s">
        <v>277</v>
      </c>
      <c r="K7002" s="321">
        <v>2</v>
      </c>
      <c r="L7002" s="305">
        <v>2.817000076174736E-2</v>
      </c>
      <c r="M7002" s="305"/>
      <c r="N7002" s="321">
        <v>2</v>
      </c>
      <c r="O7002" s="305">
        <v>2.7399999089539051E-3</v>
      </c>
      <c r="P7002" s="305"/>
      <c r="Q7002" s="321">
        <v>56</v>
      </c>
      <c r="R7002" s="305">
        <v>4.1100000962615013E-3</v>
      </c>
      <c r="S7002" s="305"/>
      <c r="BA7002" s="395">
        <v>1</v>
      </c>
      <c r="BB7002" s="396" t="s">
        <v>861</v>
      </c>
      <c r="BC7002" t="str">
        <f t="shared" si="596"/>
        <v>RQM</v>
      </c>
      <c r="BD7002" t="str">
        <f t="shared" si="597"/>
        <v>NAoMe_recurrent_age_mbc_hes_decades_80cap</v>
      </c>
      <c r="BE7002" s="397" t="s">
        <v>862</v>
      </c>
      <c r="BF7002" t="str">
        <f t="shared" si="598"/>
        <v>18-29 yrs</v>
      </c>
      <c r="BG7002">
        <f t="shared" si="599"/>
        <v>2</v>
      </c>
      <c r="BH7002" s="398">
        <f t="shared" si="600"/>
        <v>2.817000076174736E-2</v>
      </c>
      <c r="BO7002" s="33"/>
    </row>
    <row r="7003" spans="1:67">
      <c r="A7003" s="320" t="s">
        <v>338</v>
      </c>
      <c r="B7003" t="s">
        <v>380</v>
      </c>
      <c r="C7003" t="s">
        <v>910</v>
      </c>
      <c r="D7003" t="s">
        <v>314</v>
      </c>
      <c r="E7003" s="320" t="s">
        <v>51</v>
      </c>
      <c r="F7003" s="320" t="s">
        <v>52</v>
      </c>
      <c r="G7003" s="320" t="s">
        <v>447</v>
      </c>
      <c r="H7003" s="320" t="s">
        <v>811</v>
      </c>
      <c r="I7003" s="320" t="s">
        <v>354</v>
      </c>
      <c r="J7003" s="320" t="s">
        <v>278</v>
      </c>
      <c r="K7003" s="321">
        <v>2</v>
      </c>
      <c r="L7003" s="305">
        <v>2.817000076174736E-2</v>
      </c>
      <c r="M7003" s="305"/>
      <c r="N7003" s="321">
        <v>41</v>
      </c>
      <c r="O7003" s="305">
        <v>5.6239999830722809E-2</v>
      </c>
      <c r="P7003" s="305"/>
      <c r="Q7003" s="321">
        <v>552</v>
      </c>
      <c r="R7003" s="305">
        <v>4.0550000965595252E-2</v>
      </c>
      <c r="S7003" s="305"/>
      <c r="BA7003" s="395">
        <v>1</v>
      </c>
      <c r="BB7003" s="396" t="s">
        <v>861</v>
      </c>
      <c r="BC7003" t="str">
        <f t="shared" si="596"/>
        <v>RQM</v>
      </c>
      <c r="BD7003" t="str">
        <f t="shared" si="597"/>
        <v>NAoMe_recurrent_age_mbc_hes_decades_80cap</v>
      </c>
      <c r="BE7003" s="397" t="s">
        <v>862</v>
      </c>
      <c r="BF7003" t="str">
        <f t="shared" si="598"/>
        <v>30-39 yrs</v>
      </c>
      <c r="BG7003">
        <f t="shared" si="599"/>
        <v>2</v>
      </c>
      <c r="BH7003" s="398">
        <f t="shared" si="600"/>
        <v>2.817000076174736E-2</v>
      </c>
      <c r="BO7003" s="33"/>
    </row>
    <row r="7004" spans="1:67">
      <c r="A7004" s="320" t="s">
        <v>338</v>
      </c>
      <c r="B7004" t="s">
        <v>380</v>
      </c>
      <c r="C7004" t="s">
        <v>910</v>
      </c>
      <c r="D7004" t="s">
        <v>314</v>
      </c>
      <c r="E7004" s="320" t="s">
        <v>51</v>
      </c>
      <c r="F7004" s="320" t="s">
        <v>52</v>
      </c>
      <c r="G7004" s="320" t="s">
        <v>447</v>
      </c>
      <c r="H7004" s="320" t="s">
        <v>811</v>
      </c>
      <c r="I7004" s="320" t="s">
        <v>354</v>
      </c>
      <c r="J7004" s="320" t="s">
        <v>279</v>
      </c>
      <c r="K7004" s="321">
        <v>8</v>
      </c>
      <c r="L7004" s="305">
        <v>0.1126800030469894</v>
      </c>
      <c r="M7004" s="305"/>
      <c r="N7004" s="321">
        <v>110</v>
      </c>
      <c r="O7004" s="305">
        <v>0.15088999271392819</v>
      </c>
      <c r="P7004" s="305"/>
      <c r="Q7004" s="321">
        <v>1403</v>
      </c>
      <c r="R7004" s="305">
        <v>0.1030699983239174</v>
      </c>
      <c r="S7004" s="305"/>
      <c r="BA7004" s="395">
        <v>1</v>
      </c>
      <c r="BB7004" s="396" t="s">
        <v>861</v>
      </c>
      <c r="BC7004" t="str">
        <f t="shared" si="596"/>
        <v>RQM</v>
      </c>
      <c r="BD7004" t="str">
        <f t="shared" si="597"/>
        <v>NAoMe_recurrent_age_mbc_hes_decades_80cap</v>
      </c>
      <c r="BE7004" s="397" t="s">
        <v>862</v>
      </c>
      <c r="BF7004" t="str">
        <f t="shared" si="598"/>
        <v>40-49 yrs</v>
      </c>
      <c r="BG7004">
        <f t="shared" si="599"/>
        <v>8</v>
      </c>
      <c r="BH7004" s="398">
        <f t="shared" si="600"/>
        <v>0.1126800030469894</v>
      </c>
      <c r="BO7004" s="33"/>
    </row>
    <row r="7005" spans="1:67">
      <c r="A7005" s="320" t="s">
        <v>338</v>
      </c>
      <c r="B7005" t="s">
        <v>380</v>
      </c>
      <c r="C7005" t="s">
        <v>910</v>
      </c>
      <c r="D7005" t="s">
        <v>314</v>
      </c>
      <c r="E7005" s="320" t="s">
        <v>51</v>
      </c>
      <c r="F7005" s="320" t="s">
        <v>52</v>
      </c>
      <c r="G7005" s="320" t="s">
        <v>447</v>
      </c>
      <c r="H7005" s="320" t="s">
        <v>811</v>
      </c>
      <c r="I7005" s="320" t="s">
        <v>354</v>
      </c>
      <c r="J7005" s="320" t="s">
        <v>280</v>
      </c>
      <c r="K7005" s="321">
        <v>12</v>
      </c>
      <c r="L7005" s="305">
        <v>0.16900999844074249</v>
      </c>
      <c r="M7005" s="305"/>
      <c r="N7005" s="321">
        <v>147</v>
      </c>
      <c r="O7005" s="305">
        <v>0.2016499936580658</v>
      </c>
      <c r="P7005" s="305"/>
      <c r="Q7005" s="321">
        <v>2584</v>
      </c>
      <c r="R7005" s="305">
        <v>0.18983000516891479</v>
      </c>
      <c r="S7005" s="305"/>
      <c r="BA7005" s="395">
        <v>1</v>
      </c>
      <c r="BB7005" s="396" t="s">
        <v>861</v>
      </c>
      <c r="BC7005" t="str">
        <f t="shared" si="596"/>
        <v>RQM</v>
      </c>
      <c r="BD7005" t="str">
        <f t="shared" si="597"/>
        <v>NAoMe_recurrent_age_mbc_hes_decades_80cap</v>
      </c>
      <c r="BE7005" s="397" t="s">
        <v>862</v>
      </c>
      <c r="BF7005" t="str">
        <f t="shared" si="598"/>
        <v>50-59 yrs</v>
      </c>
      <c r="BG7005">
        <f t="shared" si="599"/>
        <v>12</v>
      </c>
      <c r="BH7005" s="398">
        <f t="shared" si="600"/>
        <v>0.16900999844074249</v>
      </c>
      <c r="BO7005" s="33"/>
    </row>
    <row r="7006" spans="1:67">
      <c r="A7006" s="320" t="s">
        <v>338</v>
      </c>
      <c r="B7006" t="s">
        <v>380</v>
      </c>
      <c r="C7006" t="s">
        <v>910</v>
      </c>
      <c r="D7006" t="s">
        <v>314</v>
      </c>
      <c r="E7006" s="320" t="s">
        <v>51</v>
      </c>
      <c r="F7006" s="320" t="s">
        <v>52</v>
      </c>
      <c r="G7006" s="320" t="s">
        <v>447</v>
      </c>
      <c r="H7006" s="320" t="s">
        <v>811</v>
      </c>
      <c r="I7006" s="320" t="s">
        <v>354</v>
      </c>
      <c r="J7006" s="320" t="s">
        <v>281</v>
      </c>
      <c r="K7006" s="321">
        <v>12</v>
      </c>
      <c r="L7006" s="305">
        <v>0.16900999844074249</v>
      </c>
      <c r="M7006" s="305"/>
      <c r="N7006" s="321">
        <v>130</v>
      </c>
      <c r="O7006" s="305">
        <v>0.17833000421524051</v>
      </c>
      <c r="P7006" s="305"/>
      <c r="Q7006" s="321">
        <v>2650</v>
      </c>
      <c r="R7006" s="305">
        <v>0.19468000531196589</v>
      </c>
      <c r="S7006" s="305"/>
      <c r="BA7006" s="395">
        <v>1</v>
      </c>
      <c r="BB7006" s="396" t="s">
        <v>861</v>
      </c>
      <c r="BC7006" t="str">
        <f t="shared" si="596"/>
        <v>RQM</v>
      </c>
      <c r="BD7006" t="str">
        <f t="shared" si="597"/>
        <v>NAoMe_recurrent_age_mbc_hes_decades_80cap</v>
      </c>
      <c r="BE7006" s="397" t="s">
        <v>862</v>
      </c>
      <c r="BF7006" t="str">
        <f t="shared" si="598"/>
        <v>60-69 yrs</v>
      </c>
      <c r="BG7006">
        <f t="shared" si="599"/>
        <v>12</v>
      </c>
      <c r="BH7006" s="398">
        <f t="shared" si="600"/>
        <v>0.16900999844074249</v>
      </c>
      <c r="BO7006" s="33"/>
    </row>
    <row r="7007" spans="1:67">
      <c r="A7007" s="320" t="s">
        <v>338</v>
      </c>
      <c r="B7007" t="s">
        <v>380</v>
      </c>
      <c r="C7007" t="s">
        <v>910</v>
      </c>
      <c r="D7007" t="s">
        <v>314</v>
      </c>
      <c r="E7007" s="320" t="s">
        <v>51</v>
      </c>
      <c r="F7007" s="320" t="s">
        <v>52</v>
      </c>
      <c r="G7007" s="320" t="s">
        <v>447</v>
      </c>
      <c r="H7007" s="320" t="s">
        <v>811</v>
      </c>
      <c r="I7007" s="320" t="s">
        <v>354</v>
      </c>
      <c r="J7007" s="320" t="s">
        <v>282</v>
      </c>
      <c r="K7007" s="321">
        <v>22</v>
      </c>
      <c r="L7007" s="305">
        <v>0.3098599910736084</v>
      </c>
      <c r="M7007" s="305"/>
      <c r="N7007" s="321">
        <v>145</v>
      </c>
      <c r="O7007" s="305">
        <v>0.1988999992609024</v>
      </c>
      <c r="P7007" s="305"/>
      <c r="Q7007" s="321">
        <v>3284</v>
      </c>
      <c r="R7007" s="305">
        <v>0.24126000702381131</v>
      </c>
      <c r="S7007" s="305"/>
      <c r="BA7007" s="395">
        <v>1</v>
      </c>
      <c r="BB7007" s="396" t="s">
        <v>861</v>
      </c>
      <c r="BC7007" t="str">
        <f t="shared" si="596"/>
        <v>RQM</v>
      </c>
      <c r="BD7007" t="str">
        <f t="shared" si="597"/>
        <v>NAoMe_recurrent_age_mbc_hes_decades_80cap</v>
      </c>
      <c r="BE7007" s="397" t="s">
        <v>862</v>
      </c>
      <c r="BF7007" t="str">
        <f t="shared" si="598"/>
        <v>70-79 yrs</v>
      </c>
      <c r="BG7007">
        <f t="shared" si="599"/>
        <v>22</v>
      </c>
      <c r="BH7007" s="398">
        <f t="shared" si="600"/>
        <v>0.3098599910736084</v>
      </c>
      <c r="BO7007" s="33"/>
    </row>
    <row r="7008" spans="1:67">
      <c r="A7008" s="320" t="s">
        <v>338</v>
      </c>
      <c r="B7008" t="s">
        <v>380</v>
      </c>
      <c r="C7008" t="s">
        <v>910</v>
      </c>
      <c r="D7008" t="s">
        <v>314</v>
      </c>
      <c r="E7008" s="320" t="s">
        <v>51</v>
      </c>
      <c r="F7008" s="320" t="s">
        <v>52</v>
      </c>
      <c r="G7008" s="320" t="s">
        <v>447</v>
      </c>
      <c r="H7008" s="320" t="s">
        <v>811</v>
      </c>
      <c r="I7008" s="320" t="s">
        <v>354</v>
      </c>
      <c r="J7008" s="320" t="s">
        <v>283</v>
      </c>
      <c r="K7008" s="321">
        <v>13</v>
      </c>
      <c r="L7008" s="305">
        <v>0.18310000002384191</v>
      </c>
      <c r="M7008" s="305"/>
      <c r="N7008" s="321">
        <v>154</v>
      </c>
      <c r="O7008" s="305">
        <v>0.2112500071525574</v>
      </c>
      <c r="P7008" s="305"/>
      <c r="Q7008" s="321">
        <v>3083</v>
      </c>
      <c r="R7008" s="305">
        <v>0.2264900058507919</v>
      </c>
      <c r="S7008" s="305"/>
      <c r="BA7008" s="395">
        <v>1</v>
      </c>
      <c r="BB7008" s="396" t="s">
        <v>861</v>
      </c>
      <c r="BC7008" t="str">
        <f t="shared" si="596"/>
        <v>RQM</v>
      </c>
      <c r="BD7008" t="str">
        <f t="shared" si="597"/>
        <v>NAoMe_recurrent_age_mbc_hes_decades_80cap</v>
      </c>
      <c r="BE7008" s="397" t="s">
        <v>862</v>
      </c>
      <c r="BF7008" t="str">
        <f t="shared" si="598"/>
        <v>80+ yrs</v>
      </c>
      <c r="BG7008">
        <f t="shared" si="599"/>
        <v>13</v>
      </c>
      <c r="BH7008" s="398">
        <f t="shared" si="600"/>
        <v>0.18310000002384191</v>
      </c>
      <c r="BO7008" s="33"/>
    </row>
    <row r="7009" spans="1:67">
      <c r="A7009" s="320" t="s">
        <v>338</v>
      </c>
      <c r="B7009" t="s">
        <v>380</v>
      </c>
      <c r="C7009" t="s">
        <v>910</v>
      </c>
      <c r="D7009" t="s">
        <v>314</v>
      </c>
      <c r="E7009" s="320" t="s">
        <v>51</v>
      </c>
      <c r="F7009" s="320" t="s">
        <v>52</v>
      </c>
      <c r="G7009" s="320" t="s">
        <v>447</v>
      </c>
      <c r="H7009" s="320" t="s">
        <v>811</v>
      </c>
      <c r="I7009" s="320" t="s">
        <v>656</v>
      </c>
      <c r="J7009" s="320" t="s">
        <v>286</v>
      </c>
      <c r="K7009" s="321">
        <v>11</v>
      </c>
      <c r="L7009" s="305">
        <v>0.1549299955368042</v>
      </c>
      <c r="M7009" s="305">
        <v>0.16176000237464899</v>
      </c>
      <c r="N7009" s="321">
        <v>89</v>
      </c>
      <c r="O7009" s="305">
        <v>0.1220899969339371</v>
      </c>
      <c r="P7009" s="305">
        <v>0.1234399974346161</v>
      </c>
      <c r="Q7009" s="321">
        <v>565</v>
      </c>
      <c r="R7009" s="305">
        <v>4.1510000824928277E-2</v>
      </c>
      <c r="S7009" s="305">
        <v>4.221000149846077E-2</v>
      </c>
      <c r="BA7009" s="395">
        <v>1</v>
      </c>
      <c r="BB7009" s="396" t="s">
        <v>861</v>
      </c>
      <c r="BC7009" t="str">
        <f t="shared" si="596"/>
        <v>RQM</v>
      </c>
      <c r="BD7009" t="str">
        <f t="shared" si="597"/>
        <v>NAoMe_recurrent_ethnicity_grp</v>
      </c>
      <c r="BE7009" s="397" t="s">
        <v>862</v>
      </c>
      <c r="BF7009" t="str">
        <f t="shared" si="598"/>
        <v>Asian or Asian British</v>
      </c>
      <c r="BG7009">
        <f t="shared" si="599"/>
        <v>11</v>
      </c>
      <c r="BH7009" s="398">
        <f t="shared" si="600"/>
        <v>0.1549299955368042</v>
      </c>
      <c r="BO7009" s="33"/>
    </row>
    <row r="7010" spans="1:67">
      <c r="A7010" s="320" t="s">
        <v>338</v>
      </c>
      <c r="B7010" t="s">
        <v>380</v>
      </c>
      <c r="C7010" t="s">
        <v>910</v>
      </c>
      <c r="D7010" t="s">
        <v>314</v>
      </c>
      <c r="E7010" s="320" t="s">
        <v>51</v>
      </c>
      <c r="F7010" s="320" t="s">
        <v>52</v>
      </c>
      <c r="G7010" s="320" t="s">
        <v>447</v>
      </c>
      <c r="H7010" s="320" t="s">
        <v>811</v>
      </c>
      <c r="I7010" s="320" t="s">
        <v>656</v>
      </c>
      <c r="J7010" s="320" t="s">
        <v>287</v>
      </c>
      <c r="K7010" s="321">
        <v>2</v>
      </c>
      <c r="L7010" s="305">
        <v>2.817000076174736E-2</v>
      </c>
      <c r="M7010" s="305">
        <v>2.9410000890493389E-2</v>
      </c>
      <c r="N7010" s="321">
        <v>72</v>
      </c>
      <c r="O7010" s="305">
        <v>9.8770000040531158E-2</v>
      </c>
      <c r="P7010" s="305">
        <v>9.9859997630119324E-2</v>
      </c>
      <c r="Q7010" s="321">
        <v>439</v>
      </c>
      <c r="R7010" s="305">
        <v>3.2249998301267617E-2</v>
      </c>
      <c r="S7010" s="305">
        <v>3.2800000160932541E-2</v>
      </c>
      <c r="BA7010" s="395">
        <v>1</v>
      </c>
      <c r="BB7010" s="396" t="s">
        <v>861</v>
      </c>
      <c r="BC7010" t="str">
        <f t="shared" si="596"/>
        <v>RQM</v>
      </c>
      <c r="BD7010" t="str">
        <f t="shared" si="597"/>
        <v>NAoMe_recurrent_ethnicity_grp</v>
      </c>
      <c r="BE7010" s="397" t="s">
        <v>862</v>
      </c>
      <c r="BF7010" t="str">
        <f t="shared" si="598"/>
        <v>Black or Black British</v>
      </c>
      <c r="BG7010">
        <f t="shared" si="599"/>
        <v>2</v>
      </c>
      <c r="BH7010" s="398">
        <f t="shared" si="600"/>
        <v>2.817000076174736E-2</v>
      </c>
      <c r="BO7010" s="33"/>
    </row>
    <row r="7011" spans="1:67">
      <c r="A7011" s="320" t="s">
        <v>338</v>
      </c>
      <c r="B7011" t="s">
        <v>380</v>
      </c>
      <c r="C7011" t="s">
        <v>910</v>
      </c>
      <c r="D7011" t="s">
        <v>314</v>
      </c>
      <c r="E7011" s="320" t="s">
        <v>51</v>
      </c>
      <c r="F7011" s="320" t="s">
        <v>52</v>
      </c>
      <c r="G7011" s="320" t="s">
        <v>447</v>
      </c>
      <c r="H7011" s="320" t="s">
        <v>811</v>
      </c>
      <c r="I7011" s="320" t="s">
        <v>656</v>
      </c>
      <c r="J7011" s="320" t="s">
        <v>259</v>
      </c>
      <c r="K7011" s="321">
        <v>2</v>
      </c>
      <c r="L7011" s="305">
        <v>2.817000076174736E-2</v>
      </c>
      <c r="M7011" s="305">
        <v>2.9410000890493389E-2</v>
      </c>
      <c r="N7011" s="321">
        <v>19</v>
      </c>
      <c r="O7011" s="305">
        <v>2.6060000061988831E-2</v>
      </c>
      <c r="P7011" s="305">
        <v>2.6350000873208049E-2</v>
      </c>
      <c r="Q7011" s="321">
        <v>117</v>
      </c>
      <c r="R7011" s="305">
        <v>8.6000002920627594E-3</v>
      </c>
      <c r="S7011" s="305">
        <v>8.7400004267692566E-3</v>
      </c>
      <c r="BA7011" s="395">
        <v>1</v>
      </c>
      <c r="BB7011" s="396" t="s">
        <v>861</v>
      </c>
      <c r="BC7011" t="str">
        <f t="shared" si="596"/>
        <v>RQM</v>
      </c>
      <c r="BD7011" t="str">
        <f t="shared" si="597"/>
        <v>NAoMe_recurrent_ethnicity_grp</v>
      </c>
      <c r="BE7011" s="397" t="s">
        <v>862</v>
      </c>
      <c r="BF7011" t="str">
        <f t="shared" si="598"/>
        <v>Mixed</v>
      </c>
      <c r="BG7011">
        <f t="shared" si="599"/>
        <v>2</v>
      </c>
      <c r="BH7011" s="398">
        <f t="shared" si="600"/>
        <v>2.817000076174736E-2</v>
      </c>
      <c r="BO7011" s="33"/>
    </row>
    <row r="7012" spans="1:67">
      <c r="A7012" s="320" t="s">
        <v>338</v>
      </c>
      <c r="B7012" t="s">
        <v>380</v>
      </c>
      <c r="C7012" t="s">
        <v>910</v>
      </c>
      <c r="D7012" t="s">
        <v>314</v>
      </c>
      <c r="E7012" s="320" t="s">
        <v>51</v>
      </c>
      <c r="F7012" s="320" t="s">
        <v>52</v>
      </c>
      <c r="G7012" s="320" t="s">
        <v>447</v>
      </c>
      <c r="H7012" s="320" t="s">
        <v>811</v>
      </c>
      <c r="I7012" s="320" t="s">
        <v>656</v>
      </c>
      <c r="J7012" s="320" t="s">
        <v>288</v>
      </c>
      <c r="K7012" s="321">
        <v>11</v>
      </c>
      <c r="L7012" s="305">
        <v>0.1549299955368042</v>
      </c>
      <c r="M7012" s="305">
        <v>0.16176000237464899</v>
      </c>
      <c r="N7012" s="321">
        <v>61</v>
      </c>
      <c r="O7012" s="305">
        <v>8.3679996430873871E-2</v>
      </c>
      <c r="P7012" s="305">
        <v>8.4600001573562622E-2</v>
      </c>
      <c r="Q7012" s="321">
        <v>254</v>
      </c>
      <c r="R7012" s="305">
        <v>1.8659999594092369E-2</v>
      </c>
      <c r="S7012" s="305">
        <v>1.8980000168085098E-2</v>
      </c>
      <c r="BA7012" s="395">
        <v>1</v>
      </c>
      <c r="BB7012" s="396" t="s">
        <v>861</v>
      </c>
      <c r="BC7012" t="str">
        <f t="shared" si="596"/>
        <v>RQM</v>
      </c>
      <c r="BD7012" t="str">
        <f t="shared" si="597"/>
        <v>NAoMe_recurrent_ethnicity_grp</v>
      </c>
      <c r="BE7012" s="397" t="s">
        <v>862</v>
      </c>
      <c r="BF7012" t="str">
        <f t="shared" si="598"/>
        <v>Other Ethnic Group</v>
      </c>
      <c r="BG7012">
        <f t="shared" si="599"/>
        <v>11</v>
      </c>
      <c r="BH7012" s="398">
        <f t="shared" si="600"/>
        <v>0.1549299955368042</v>
      </c>
      <c r="BO7012" s="33"/>
    </row>
    <row r="7013" spans="1:67">
      <c r="A7013" s="320" t="s">
        <v>338</v>
      </c>
      <c r="B7013" t="s">
        <v>380</v>
      </c>
      <c r="C7013" t="s">
        <v>910</v>
      </c>
      <c r="D7013" t="s">
        <v>314</v>
      </c>
      <c r="E7013" s="320" t="s">
        <v>51</v>
      </c>
      <c r="F7013" s="320" t="s">
        <v>52</v>
      </c>
      <c r="G7013" s="320" t="s">
        <v>447</v>
      </c>
      <c r="H7013" s="320" t="s">
        <v>811</v>
      </c>
      <c r="I7013" s="320" t="s">
        <v>656</v>
      </c>
      <c r="J7013" s="320" t="s">
        <v>260</v>
      </c>
      <c r="K7013" s="321">
        <v>3</v>
      </c>
      <c r="L7013" s="305">
        <v>4.2249999940395362E-2</v>
      </c>
      <c r="M7013" s="305"/>
      <c r="N7013" s="321">
        <v>8</v>
      </c>
      <c r="O7013" s="305">
        <v>1.097000017762184E-2</v>
      </c>
      <c r="P7013" s="305"/>
      <c r="Q7013" s="321">
        <v>227</v>
      </c>
      <c r="R7013" s="305">
        <v>1.6680000349879261E-2</v>
      </c>
      <c r="S7013" s="305"/>
      <c r="BA7013" s="395">
        <v>1</v>
      </c>
      <c r="BB7013" s="396" t="s">
        <v>861</v>
      </c>
      <c r="BC7013" t="str">
        <f t="shared" si="596"/>
        <v>RQM</v>
      </c>
      <c r="BD7013" t="str">
        <f t="shared" si="597"/>
        <v>NAoMe_recurrent_ethnicity_grp</v>
      </c>
      <c r="BE7013" s="397" t="s">
        <v>862</v>
      </c>
      <c r="BF7013" t="str">
        <f t="shared" si="598"/>
        <v>Unknown</v>
      </c>
      <c r="BG7013">
        <f t="shared" si="599"/>
        <v>3</v>
      </c>
      <c r="BH7013" s="398">
        <f t="shared" si="600"/>
        <v>4.2249999940395362E-2</v>
      </c>
      <c r="BO7013" s="33"/>
    </row>
    <row r="7014" spans="1:67">
      <c r="A7014" s="320" t="s">
        <v>338</v>
      </c>
      <c r="B7014" t="s">
        <v>380</v>
      </c>
      <c r="C7014" t="s">
        <v>910</v>
      </c>
      <c r="D7014" t="s">
        <v>314</v>
      </c>
      <c r="E7014" s="320" t="s">
        <v>51</v>
      </c>
      <c r="F7014" s="320" t="s">
        <v>52</v>
      </c>
      <c r="G7014" s="320" t="s">
        <v>447</v>
      </c>
      <c r="H7014" s="320" t="s">
        <v>811</v>
      </c>
      <c r="I7014" s="320" t="s">
        <v>656</v>
      </c>
      <c r="J7014" s="320" t="s">
        <v>258</v>
      </c>
      <c r="K7014" s="321">
        <v>42</v>
      </c>
      <c r="L7014" s="305">
        <v>0.59154999256134033</v>
      </c>
      <c r="M7014" s="305">
        <v>0.61764997243881226</v>
      </c>
      <c r="N7014" s="321">
        <v>480</v>
      </c>
      <c r="O7014" s="305">
        <v>0.6584399938583374</v>
      </c>
      <c r="P7014" s="305">
        <v>0.66574001312255859</v>
      </c>
      <c r="Q7014" s="321">
        <v>12010</v>
      </c>
      <c r="R7014" s="305">
        <v>0.88230997323989868</v>
      </c>
      <c r="S7014" s="305">
        <v>0.89727002382278442</v>
      </c>
      <c r="BA7014" s="395">
        <v>1</v>
      </c>
      <c r="BB7014" s="396" t="s">
        <v>861</v>
      </c>
      <c r="BC7014" t="str">
        <f t="shared" si="596"/>
        <v>RQM</v>
      </c>
      <c r="BD7014" t="str">
        <f t="shared" si="597"/>
        <v>NAoMe_recurrent_ethnicity_grp</v>
      </c>
      <c r="BE7014" s="397" t="s">
        <v>862</v>
      </c>
      <c r="BF7014" t="str">
        <f t="shared" si="598"/>
        <v>White</v>
      </c>
      <c r="BG7014">
        <f t="shared" si="599"/>
        <v>42</v>
      </c>
      <c r="BH7014" s="398">
        <f t="shared" si="600"/>
        <v>0.59154999256134033</v>
      </c>
      <c r="BO7014" s="33"/>
    </row>
    <row r="7015" spans="1:67">
      <c r="A7015" s="320" t="s">
        <v>338</v>
      </c>
      <c r="B7015" t="s">
        <v>380</v>
      </c>
      <c r="C7015" t="s">
        <v>910</v>
      </c>
      <c r="D7015" t="s">
        <v>314</v>
      </c>
      <c r="E7015" s="320" t="s">
        <v>51</v>
      </c>
      <c r="F7015" s="320" t="s">
        <v>52</v>
      </c>
      <c r="G7015" s="320" t="s">
        <v>447</v>
      </c>
      <c r="H7015" s="320" t="s">
        <v>811</v>
      </c>
      <c r="I7015" s="320" t="s">
        <v>291</v>
      </c>
      <c r="J7015" s="320" t="s">
        <v>313</v>
      </c>
      <c r="K7015" s="321">
        <v>69</v>
      </c>
      <c r="L7015" s="305">
        <v>0.97183001041412354</v>
      </c>
      <c r="M7015" s="305"/>
      <c r="N7015" s="321">
        <v>727</v>
      </c>
      <c r="O7015" s="305">
        <v>0.99725997447967529</v>
      </c>
      <c r="P7015" s="305"/>
      <c r="Q7015" s="321">
        <v>13492</v>
      </c>
      <c r="R7015" s="305">
        <v>0.99118000268936157</v>
      </c>
      <c r="S7015" s="305"/>
      <c r="BA7015" s="395">
        <v>1</v>
      </c>
      <c r="BB7015" s="396" t="s">
        <v>861</v>
      </c>
      <c r="BC7015" t="str">
        <f t="shared" si="596"/>
        <v>RQM</v>
      </c>
      <c r="BD7015" t="str">
        <f t="shared" si="597"/>
        <v>NAoMe_recurrent_gender</v>
      </c>
      <c r="BE7015" s="397" t="s">
        <v>862</v>
      </c>
      <c r="BF7015" t="str">
        <f t="shared" si="598"/>
        <v>Female</v>
      </c>
      <c r="BG7015">
        <f t="shared" si="599"/>
        <v>69</v>
      </c>
      <c r="BH7015" s="398">
        <f t="shared" si="600"/>
        <v>0.97183001041412354</v>
      </c>
      <c r="BO7015" s="33"/>
    </row>
    <row r="7016" spans="1:67">
      <c r="A7016" s="320" t="s">
        <v>338</v>
      </c>
      <c r="B7016" t="s">
        <v>380</v>
      </c>
      <c r="C7016" t="s">
        <v>910</v>
      </c>
      <c r="D7016" t="s">
        <v>314</v>
      </c>
      <c r="E7016" s="320" t="s">
        <v>51</v>
      </c>
      <c r="F7016" s="320" t="s">
        <v>52</v>
      </c>
      <c r="G7016" s="320" t="s">
        <v>447</v>
      </c>
      <c r="H7016" s="320" t="s">
        <v>811</v>
      </c>
      <c r="I7016" s="320" t="s">
        <v>291</v>
      </c>
      <c r="J7016" s="320" t="s">
        <v>293</v>
      </c>
      <c r="K7016" s="321">
        <v>2</v>
      </c>
      <c r="L7016" s="305">
        <v>2.817000076174736E-2</v>
      </c>
      <c r="M7016" s="305"/>
      <c r="N7016" s="321">
        <v>2</v>
      </c>
      <c r="O7016" s="305">
        <v>2.7399999089539051E-3</v>
      </c>
      <c r="P7016" s="305"/>
      <c r="Q7016" s="321">
        <v>120</v>
      </c>
      <c r="R7016" s="305">
        <v>8.8200001046061516E-3</v>
      </c>
      <c r="S7016" s="305"/>
      <c r="BA7016" s="395">
        <v>1</v>
      </c>
      <c r="BB7016" s="396" t="s">
        <v>861</v>
      </c>
      <c r="BC7016" t="str">
        <f t="shared" si="596"/>
        <v>RQM</v>
      </c>
      <c r="BD7016" t="str">
        <f t="shared" si="597"/>
        <v>NAoMe_recurrent_gender</v>
      </c>
      <c r="BE7016" s="397" t="s">
        <v>862</v>
      </c>
      <c r="BF7016" t="str">
        <f t="shared" si="598"/>
        <v>Male</v>
      </c>
      <c r="BG7016">
        <f t="shared" si="599"/>
        <v>2</v>
      </c>
      <c r="BH7016" s="398">
        <f t="shared" si="600"/>
        <v>2.817000076174736E-2</v>
      </c>
      <c r="BO7016" s="33"/>
    </row>
    <row r="7017" spans="1:67">
      <c r="A7017" s="320" t="s">
        <v>338</v>
      </c>
      <c r="B7017" t="s">
        <v>380</v>
      </c>
      <c r="C7017" t="s">
        <v>910</v>
      </c>
      <c r="D7017" t="s">
        <v>314</v>
      </c>
      <c r="E7017" s="320" t="s">
        <v>51</v>
      </c>
      <c r="F7017" s="320" t="s">
        <v>52</v>
      </c>
      <c r="G7017" s="320" t="s">
        <v>447</v>
      </c>
      <c r="H7017" s="320" t="s">
        <v>811</v>
      </c>
      <c r="I7017" s="320" t="s">
        <v>355</v>
      </c>
      <c r="J7017" s="320" t="s">
        <v>289</v>
      </c>
      <c r="K7017" s="321">
        <v>18</v>
      </c>
      <c r="L7017" s="305">
        <v>0.25352001190185552</v>
      </c>
      <c r="M7017" s="305"/>
      <c r="N7017" s="321">
        <v>239</v>
      </c>
      <c r="O7017" s="305">
        <v>0.32785001397132868</v>
      </c>
      <c r="P7017" s="305"/>
      <c r="Q7017" s="321">
        <v>4109</v>
      </c>
      <c r="R7017" s="305">
        <v>0.30186998844146729</v>
      </c>
      <c r="S7017" s="305"/>
      <c r="BA7017" s="395">
        <v>1</v>
      </c>
      <c r="BB7017" s="396" t="s">
        <v>861</v>
      </c>
      <c r="BC7017" t="str">
        <f t="shared" si="596"/>
        <v>RQM</v>
      </c>
      <c r="BD7017" t="str">
        <f t="shared" si="597"/>
        <v>NAoMe_recurrent_mbc_hes_year</v>
      </c>
      <c r="BE7017" s="397" t="s">
        <v>862</v>
      </c>
      <c r="BF7017" t="str">
        <f t="shared" si="598"/>
        <v>2021</v>
      </c>
      <c r="BG7017">
        <f t="shared" si="599"/>
        <v>18</v>
      </c>
      <c r="BH7017" s="398">
        <f t="shared" si="600"/>
        <v>0.25352001190185552</v>
      </c>
      <c r="BO7017" s="33"/>
    </row>
    <row r="7018" spans="1:67">
      <c r="A7018" s="320" t="s">
        <v>338</v>
      </c>
      <c r="B7018" t="s">
        <v>380</v>
      </c>
      <c r="C7018" t="s">
        <v>910</v>
      </c>
      <c r="D7018" t="s">
        <v>314</v>
      </c>
      <c r="E7018" s="320" t="s">
        <v>51</v>
      </c>
      <c r="F7018" s="320" t="s">
        <v>52</v>
      </c>
      <c r="G7018" s="320" t="s">
        <v>447</v>
      </c>
      <c r="H7018" s="320" t="s">
        <v>811</v>
      </c>
      <c r="I7018" s="320" t="s">
        <v>355</v>
      </c>
      <c r="J7018" s="320" t="s">
        <v>816</v>
      </c>
      <c r="K7018" s="321">
        <v>24</v>
      </c>
      <c r="L7018" s="305">
        <v>0.33803001046180731</v>
      </c>
      <c r="M7018" s="305"/>
      <c r="N7018" s="321">
        <v>215</v>
      </c>
      <c r="O7018" s="305">
        <v>0.29491999745368958</v>
      </c>
      <c r="P7018" s="305"/>
      <c r="Q7018" s="321">
        <v>4376</v>
      </c>
      <c r="R7018" s="305">
        <v>0.32148000597953802</v>
      </c>
      <c r="S7018" s="305"/>
      <c r="BA7018" s="395">
        <v>1</v>
      </c>
      <c r="BB7018" s="396" t="s">
        <v>861</v>
      </c>
      <c r="BC7018" t="str">
        <f t="shared" si="596"/>
        <v>RQM</v>
      </c>
      <c r="BD7018" t="str">
        <f t="shared" si="597"/>
        <v>NAoMe_recurrent_mbc_hes_year</v>
      </c>
      <c r="BE7018" s="397" t="s">
        <v>862</v>
      </c>
      <c r="BF7018" t="str">
        <f t="shared" si="598"/>
        <v>2022</v>
      </c>
      <c r="BG7018">
        <f t="shared" si="599"/>
        <v>24</v>
      </c>
      <c r="BH7018" s="398">
        <f t="shared" si="600"/>
        <v>0.33803001046180731</v>
      </c>
      <c r="BO7018" s="33"/>
    </row>
    <row r="7019" spans="1:67">
      <c r="A7019" s="320" t="s">
        <v>338</v>
      </c>
      <c r="B7019" t="s">
        <v>380</v>
      </c>
      <c r="C7019" t="s">
        <v>910</v>
      </c>
      <c r="D7019" t="s">
        <v>314</v>
      </c>
      <c r="E7019" s="320" t="s">
        <v>51</v>
      </c>
      <c r="F7019" s="320" t="s">
        <v>52</v>
      </c>
      <c r="G7019" s="320" t="s">
        <v>447</v>
      </c>
      <c r="H7019" s="320" t="s">
        <v>811</v>
      </c>
      <c r="I7019" s="320" t="s">
        <v>355</v>
      </c>
      <c r="J7019" s="320" t="s">
        <v>946</v>
      </c>
      <c r="K7019" s="321">
        <v>29</v>
      </c>
      <c r="L7019" s="305">
        <v>0.40845000743865972</v>
      </c>
      <c r="M7019" s="305"/>
      <c r="N7019" s="321">
        <v>275</v>
      </c>
      <c r="O7019" s="305">
        <v>0.37722998857498169</v>
      </c>
      <c r="P7019" s="305"/>
      <c r="Q7019" s="321">
        <v>5127</v>
      </c>
      <c r="R7019" s="305">
        <v>0.37665000557899481</v>
      </c>
      <c r="S7019" s="305"/>
      <c r="BA7019" s="395">
        <v>1</v>
      </c>
      <c r="BB7019" s="396" t="s">
        <v>861</v>
      </c>
      <c r="BC7019" t="str">
        <f t="shared" si="596"/>
        <v>RQM</v>
      </c>
      <c r="BD7019" t="str">
        <f t="shared" si="597"/>
        <v>NAoMe_recurrent_mbc_hes_year</v>
      </c>
      <c r="BE7019" s="397" t="s">
        <v>862</v>
      </c>
      <c r="BF7019" t="str">
        <f t="shared" si="598"/>
        <v>2023</v>
      </c>
      <c r="BG7019">
        <f t="shared" si="599"/>
        <v>29</v>
      </c>
      <c r="BH7019" s="398">
        <f t="shared" si="600"/>
        <v>0.40845000743865972</v>
      </c>
      <c r="BO7019" s="33"/>
    </row>
    <row r="7020" spans="1:67">
      <c r="A7020" s="320" t="s">
        <v>338</v>
      </c>
      <c r="B7020" t="s">
        <v>380</v>
      </c>
      <c r="C7020" t="s">
        <v>910</v>
      </c>
      <c r="D7020" t="s">
        <v>314</v>
      </c>
      <c r="E7020" s="320" t="s">
        <v>51</v>
      </c>
      <c r="F7020" s="320" t="s">
        <v>52</v>
      </c>
      <c r="G7020" s="320" t="s">
        <v>447</v>
      </c>
      <c r="H7020" s="320" t="s">
        <v>811</v>
      </c>
      <c r="I7020" s="320" t="s">
        <v>824</v>
      </c>
      <c r="J7020" s="320" t="s">
        <v>12</v>
      </c>
      <c r="K7020" s="321">
        <v>71</v>
      </c>
      <c r="L7020" s="305">
        <v>1</v>
      </c>
      <c r="M7020" s="305"/>
      <c r="N7020" s="321">
        <v>729</v>
      </c>
      <c r="O7020" s="305">
        <v>1</v>
      </c>
      <c r="P7020" s="305"/>
      <c r="Q7020" s="321">
        <v>13612</v>
      </c>
      <c r="R7020" s="305">
        <v>1</v>
      </c>
      <c r="S7020" s="305"/>
      <c r="BA7020" s="395">
        <v>1</v>
      </c>
      <c r="BB7020" s="396" t="s">
        <v>861</v>
      </c>
      <c r="BC7020" t="str">
        <f t="shared" si="596"/>
        <v>RQM</v>
      </c>
      <c r="BD7020" t="str">
        <f t="shared" si="597"/>
        <v>NAoMe_recurrent_tag_bonemets</v>
      </c>
      <c r="BE7020" s="397" t="s">
        <v>862</v>
      </c>
      <c r="BF7020" t="str">
        <f t="shared" si="598"/>
        <v>No</v>
      </c>
      <c r="BG7020">
        <f t="shared" si="599"/>
        <v>71</v>
      </c>
      <c r="BH7020" s="398">
        <f t="shared" si="600"/>
        <v>1</v>
      </c>
      <c r="BO7020" s="33"/>
    </row>
    <row r="7021" spans="1:67">
      <c r="A7021" s="320" t="s">
        <v>338</v>
      </c>
      <c r="B7021" t="s">
        <v>380</v>
      </c>
      <c r="C7021" t="s">
        <v>910</v>
      </c>
      <c r="D7021" t="s">
        <v>314</v>
      </c>
      <c r="E7021" s="320" t="s">
        <v>51</v>
      </c>
      <c r="F7021" s="320" t="s">
        <v>52</v>
      </c>
      <c r="G7021" s="320" t="s">
        <v>447</v>
      </c>
      <c r="H7021" s="320" t="s">
        <v>811</v>
      </c>
      <c r="I7021" s="320" t="s">
        <v>825</v>
      </c>
      <c r="J7021" s="320" t="s">
        <v>12</v>
      </c>
      <c r="K7021" s="321">
        <v>71</v>
      </c>
      <c r="L7021" s="305">
        <v>1</v>
      </c>
      <c r="M7021" s="305"/>
      <c r="N7021" s="321">
        <v>729</v>
      </c>
      <c r="O7021" s="305">
        <v>1</v>
      </c>
      <c r="P7021" s="305"/>
      <c r="Q7021" s="321">
        <v>13612</v>
      </c>
      <c r="R7021" s="305">
        <v>1</v>
      </c>
      <c r="S7021" s="305"/>
      <c r="BA7021" s="395">
        <v>1</v>
      </c>
      <c r="BB7021" s="396" t="s">
        <v>861</v>
      </c>
      <c r="BC7021" t="str">
        <f t="shared" si="596"/>
        <v>RQM</v>
      </c>
      <c r="BD7021" t="str">
        <f t="shared" si="597"/>
        <v>NAoMe_recurrent_tag_brainmets</v>
      </c>
      <c r="BE7021" s="397" t="s">
        <v>862</v>
      </c>
      <c r="BF7021" t="str">
        <f t="shared" si="598"/>
        <v>No</v>
      </c>
      <c r="BG7021">
        <f t="shared" si="599"/>
        <v>71</v>
      </c>
      <c r="BH7021" s="398">
        <f t="shared" si="600"/>
        <v>1</v>
      </c>
      <c r="BO7021" s="33"/>
    </row>
    <row r="7022" spans="1:67">
      <c r="A7022" s="320" t="s">
        <v>338</v>
      </c>
      <c r="B7022" t="s">
        <v>380</v>
      </c>
      <c r="C7022" t="s">
        <v>910</v>
      </c>
      <c r="D7022" t="s">
        <v>314</v>
      </c>
      <c r="E7022" s="320" t="s">
        <v>51</v>
      </c>
      <c r="F7022" s="320" t="s">
        <v>52</v>
      </c>
      <c r="G7022" s="320" t="s">
        <v>447</v>
      </c>
      <c r="H7022" s="320" t="s">
        <v>811</v>
      </c>
      <c r="I7022" s="320" t="s">
        <v>826</v>
      </c>
      <c r="J7022" s="320" t="s">
        <v>12</v>
      </c>
      <c r="K7022" s="321">
        <v>71</v>
      </c>
      <c r="L7022" s="305">
        <v>1</v>
      </c>
      <c r="M7022" s="305"/>
      <c r="N7022" s="321">
        <v>729</v>
      </c>
      <c r="O7022" s="305">
        <v>1</v>
      </c>
      <c r="P7022" s="305"/>
      <c r="Q7022" s="321">
        <v>13612</v>
      </c>
      <c r="R7022" s="305">
        <v>1</v>
      </c>
      <c r="S7022" s="305"/>
      <c r="BA7022" s="395">
        <v>1</v>
      </c>
      <c r="BB7022" s="396" t="s">
        <v>861</v>
      </c>
      <c r="BC7022" t="str">
        <f t="shared" si="596"/>
        <v>RQM</v>
      </c>
      <c r="BD7022" t="str">
        <f t="shared" si="597"/>
        <v>NAoMe_recurrent_tag_livermets</v>
      </c>
      <c r="BE7022" s="397" t="s">
        <v>862</v>
      </c>
      <c r="BF7022" t="str">
        <f t="shared" si="598"/>
        <v>No</v>
      </c>
      <c r="BG7022">
        <f t="shared" si="599"/>
        <v>71</v>
      </c>
      <c r="BH7022" s="398">
        <f t="shared" si="600"/>
        <v>1</v>
      </c>
      <c r="BO7022" s="33"/>
    </row>
    <row r="7023" spans="1:67">
      <c r="A7023" s="320" t="s">
        <v>338</v>
      </c>
      <c r="B7023" t="s">
        <v>380</v>
      </c>
      <c r="C7023" t="s">
        <v>910</v>
      </c>
      <c r="D7023" t="s">
        <v>314</v>
      </c>
      <c r="E7023" s="320" t="s">
        <v>51</v>
      </c>
      <c r="F7023" s="320" t="s">
        <v>52</v>
      </c>
      <c r="G7023" s="320" t="s">
        <v>447</v>
      </c>
      <c r="H7023" s="320" t="s">
        <v>811</v>
      </c>
      <c r="I7023" s="320" t="s">
        <v>827</v>
      </c>
      <c r="J7023" s="320" t="s">
        <v>12</v>
      </c>
      <c r="K7023" s="321">
        <v>71</v>
      </c>
      <c r="L7023" s="305">
        <v>1</v>
      </c>
      <c r="M7023" s="305"/>
      <c r="N7023" s="321">
        <v>729</v>
      </c>
      <c r="O7023" s="305">
        <v>1</v>
      </c>
      <c r="P7023" s="305"/>
      <c r="Q7023" s="321">
        <v>13612</v>
      </c>
      <c r="R7023" s="305">
        <v>1</v>
      </c>
      <c r="S7023" s="305"/>
      <c r="BA7023" s="395">
        <v>1</v>
      </c>
      <c r="BB7023" s="396" t="s">
        <v>861</v>
      </c>
      <c r="BC7023" t="str">
        <f t="shared" si="596"/>
        <v>RQM</v>
      </c>
      <c r="BD7023" t="str">
        <f t="shared" si="597"/>
        <v>NAoMe_recurrent_tag_lungmets</v>
      </c>
      <c r="BE7023" s="397" t="s">
        <v>862</v>
      </c>
      <c r="BF7023" t="str">
        <f t="shared" si="598"/>
        <v>No</v>
      </c>
      <c r="BG7023">
        <f t="shared" si="599"/>
        <v>71</v>
      </c>
      <c r="BH7023" s="398">
        <f t="shared" si="600"/>
        <v>1</v>
      </c>
      <c r="BO7023" s="33"/>
    </row>
    <row r="7024" spans="1:67">
      <c r="A7024" s="320" t="s">
        <v>338</v>
      </c>
      <c r="B7024" t="s">
        <v>380</v>
      </c>
      <c r="C7024" t="s">
        <v>910</v>
      </c>
      <c r="D7024" t="s">
        <v>314</v>
      </c>
      <c r="E7024" s="320" t="s">
        <v>51</v>
      </c>
      <c r="F7024" s="320" t="s">
        <v>52</v>
      </c>
      <c r="G7024" s="320" t="s">
        <v>447</v>
      </c>
      <c r="H7024" s="320" t="s">
        <v>811</v>
      </c>
      <c r="I7024" s="320" t="s">
        <v>828</v>
      </c>
      <c r="J7024" s="320" t="s">
        <v>12</v>
      </c>
      <c r="K7024" s="321">
        <v>71</v>
      </c>
      <c r="L7024" s="305">
        <v>1</v>
      </c>
      <c r="M7024" s="305"/>
      <c r="N7024" s="321">
        <v>729</v>
      </c>
      <c r="O7024" s="305">
        <v>1</v>
      </c>
      <c r="P7024" s="305"/>
      <c r="Q7024" s="321">
        <v>13612</v>
      </c>
      <c r="R7024" s="305">
        <v>1</v>
      </c>
      <c r="S7024" s="305"/>
      <c r="BA7024" s="395">
        <v>1</v>
      </c>
      <c r="BB7024" s="396" t="s">
        <v>861</v>
      </c>
      <c r="BC7024" t="str">
        <f t="shared" si="596"/>
        <v>RQM</v>
      </c>
      <c r="BD7024" t="str">
        <f t="shared" si="597"/>
        <v>NAoMe_recurrent_tag_othermets</v>
      </c>
      <c r="BE7024" s="397" t="s">
        <v>862</v>
      </c>
      <c r="BF7024" t="str">
        <f t="shared" si="598"/>
        <v>No</v>
      </c>
      <c r="BG7024">
        <f t="shared" si="599"/>
        <v>71</v>
      </c>
      <c r="BH7024" s="398">
        <f t="shared" si="600"/>
        <v>1</v>
      </c>
      <c r="BO7024" s="33"/>
    </row>
    <row r="7025" spans="1:67">
      <c r="A7025" s="320" t="s">
        <v>338</v>
      </c>
      <c r="B7025" t="s">
        <v>380</v>
      </c>
      <c r="C7025" t="s">
        <v>910</v>
      </c>
      <c r="D7025" t="s">
        <v>314</v>
      </c>
      <c r="E7025" s="320" t="s">
        <v>53</v>
      </c>
      <c r="F7025" s="320" t="s">
        <v>54</v>
      </c>
      <c r="G7025" s="320" t="s">
        <v>430</v>
      </c>
      <c r="H7025" s="320" t="s">
        <v>327</v>
      </c>
      <c r="I7025" s="320" t="s">
        <v>354</v>
      </c>
      <c r="J7025" s="320" t="s">
        <v>277</v>
      </c>
      <c r="K7025" s="321">
        <v>0</v>
      </c>
      <c r="L7025" s="305">
        <v>0</v>
      </c>
      <c r="M7025" s="305"/>
      <c r="N7025" s="321">
        <v>2</v>
      </c>
      <c r="O7025" s="305">
        <v>1.7500000540167089E-3</v>
      </c>
      <c r="P7025" s="305"/>
      <c r="Q7025" s="321">
        <v>56</v>
      </c>
      <c r="R7025" s="305">
        <v>4.1100000962615013E-3</v>
      </c>
      <c r="S7025" s="305"/>
      <c r="BA7025" s="395">
        <v>1</v>
      </c>
      <c r="BB7025" s="396" t="s">
        <v>861</v>
      </c>
      <c r="BC7025" t="str">
        <f t="shared" si="596"/>
        <v>RFS</v>
      </c>
      <c r="BD7025" t="str">
        <f t="shared" si="597"/>
        <v>NAoMe_recurrent_age_mbc_hes_decades_80cap</v>
      </c>
      <c r="BE7025" s="397" t="s">
        <v>862</v>
      </c>
      <c r="BF7025" t="str">
        <f t="shared" si="598"/>
        <v>18-29 yrs</v>
      </c>
      <c r="BG7025">
        <f t="shared" si="599"/>
        <v>0</v>
      </c>
      <c r="BH7025" s="398">
        <f t="shared" si="600"/>
        <v>0</v>
      </c>
      <c r="BO7025" s="33"/>
    </row>
    <row r="7026" spans="1:67">
      <c r="A7026" s="320" t="s">
        <v>338</v>
      </c>
      <c r="B7026" t="s">
        <v>380</v>
      </c>
      <c r="C7026" t="s">
        <v>910</v>
      </c>
      <c r="D7026" t="s">
        <v>314</v>
      </c>
      <c r="E7026" s="320" t="s">
        <v>53</v>
      </c>
      <c r="F7026" s="320" t="s">
        <v>54</v>
      </c>
      <c r="G7026" s="320" t="s">
        <v>430</v>
      </c>
      <c r="H7026" s="320" t="s">
        <v>327</v>
      </c>
      <c r="I7026" s="320" t="s">
        <v>354</v>
      </c>
      <c r="J7026" s="320" t="s">
        <v>278</v>
      </c>
      <c r="K7026" s="321">
        <v>2</v>
      </c>
      <c r="L7026" s="305">
        <v>2.7780000120401379E-2</v>
      </c>
      <c r="M7026" s="305"/>
      <c r="N7026" s="321">
        <v>48</v>
      </c>
      <c r="O7026" s="305">
        <v>4.1880000382661819E-2</v>
      </c>
      <c r="P7026" s="305"/>
      <c r="Q7026" s="321">
        <v>552</v>
      </c>
      <c r="R7026" s="305">
        <v>4.0550000965595252E-2</v>
      </c>
      <c r="S7026" s="305"/>
      <c r="BA7026" s="395">
        <v>1</v>
      </c>
      <c r="BB7026" s="396" t="s">
        <v>861</v>
      </c>
      <c r="BC7026" t="str">
        <f t="shared" si="596"/>
        <v>RFS</v>
      </c>
      <c r="BD7026" t="str">
        <f t="shared" si="597"/>
        <v>NAoMe_recurrent_age_mbc_hes_decades_80cap</v>
      </c>
      <c r="BE7026" s="397" t="s">
        <v>862</v>
      </c>
      <c r="BF7026" t="str">
        <f t="shared" si="598"/>
        <v>30-39 yrs</v>
      </c>
      <c r="BG7026">
        <f t="shared" si="599"/>
        <v>2</v>
      </c>
      <c r="BH7026" s="398">
        <f t="shared" si="600"/>
        <v>2.7780000120401379E-2</v>
      </c>
      <c r="BO7026" s="33"/>
    </row>
    <row r="7027" spans="1:67">
      <c r="A7027" s="320" t="s">
        <v>338</v>
      </c>
      <c r="B7027" t="s">
        <v>380</v>
      </c>
      <c r="C7027" t="s">
        <v>910</v>
      </c>
      <c r="D7027" t="s">
        <v>314</v>
      </c>
      <c r="E7027" s="320" t="s">
        <v>53</v>
      </c>
      <c r="F7027" s="320" t="s">
        <v>54</v>
      </c>
      <c r="G7027" s="320" t="s">
        <v>430</v>
      </c>
      <c r="H7027" s="320" t="s">
        <v>327</v>
      </c>
      <c r="I7027" s="320" t="s">
        <v>354</v>
      </c>
      <c r="J7027" s="320" t="s">
        <v>279</v>
      </c>
      <c r="K7027" s="321">
        <v>5</v>
      </c>
      <c r="L7027" s="305">
        <v>6.9439999759197235E-2</v>
      </c>
      <c r="M7027" s="305"/>
      <c r="N7027" s="321">
        <v>113</v>
      </c>
      <c r="O7027" s="305">
        <v>9.8600000143051147E-2</v>
      </c>
      <c r="P7027" s="305"/>
      <c r="Q7027" s="321">
        <v>1403</v>
      </c>
      <c r="R7027" s="305">
        <v>0.1030699983239174</v>
      </c>
      <c r="S7027" s="305"/>
      <c r="BA7027" s="395">
        <v>1</v>
      </c>
      <c r="BB7027" s="396" t="s">
        <v>861</v>
      </c>
      <c r="BC7027" t="str">
        <f t="shared" si="596"/>
        <v>RFS</v>
      </c>
      <c r="BD7027" t="str">
        <f t="shared" si="597"/>
        <v>NAoMe_recurrent_age_mbc_hes_decades_80cap</v>
      </c>
      <c r="BE7027" s="397" t="s">
        <v>862</v>
      </c>
      <c r="BF7027" t="str">
        <f t="shared" si="598"/>
        <v>40-49 yrs</v>
      </c>
      <c r="BG7027">
        <f t="shared" si="599"/>
        <v>5</v>
      </c>
      <c r="BH7027" s="398">
        <f t="shared" si="600"/>
        <v>6.9439999759197235E-2</v>
      </c>
      <c r="BO7027" s="33"/>
    </row>
    <row r="7028" spans="1:67">
      <c r="A7028" s="320" t="s">
        <v>338</v>
      </c>
      <c r="B7028" t="s">
        <v>380</v>
      </c>
      <c r="C7028" t="s">
        <v>910</v>
      </c>
      <c r="D7028" t="s">
        <v>314</v>
      </c>
      <c r="E7028" s="320" t="s">
        <v>53</v>
      </c>
      <c r="F7028" s="320" t="s">
        <v>54</v>
      </c>
      <c r="G7028" s="320" t="s">
        <v>430</v>
      </c>
      <c r="H7028" s="320" t="s">
        <v>327</v>
      </c>
      <c r="I7028" s="320" t="s">
        <v>354</v>
      </c>
      <c r="J7028" s="320" t="s">
        <v>280</v>
      </c>
      <c r="K7028" s="321">
        <v>19</v>
      </c>
      <c r="L7028" s="305">
        <v>0.26388999819755549</v>
      </c>
      <c r="M7028" s="305"/>
      <c r="N7028" s="321">
        <v>240</v>
      </c>
      <c r="O7028" s="305">
        <v>0.20941999554634089</v>
      </c>
      <c r="P7028" s="305"/>
      <c r="Q7028" s="321">
        <v>2584</v>
      </c>
      <c r="R7028" s="305">
        <v>0.18983000516891479</v>
      </c>
      <c r="S7028" s="305"/>
      <c r="BA7028" s="395">
        <v>1</v>
      </c>
      <c r="BB7028" s="396" t="s">
        <v>861</v>
      </c>
      <c r="BC7028" t="str">
        <f t="shared" si="596"/>
        <v>RFS</v>
      </c>
      <c r="BD7028" t="str">
        <f t="shared" si="597"/>
        <v>NAoMe_recurrent_age_mbc_hes_decades_80cap</v>
      </c>
      <c r="BE7028" s="397" t="s">
        <v>862</v>
      </c>
      <c r="BF7028" t="str">
        <f t="shared" si="598"/>
        <v>50-59 yrs</v>
      </c>
      <c r="BG7028">
        <f t="shared" si="599"/>
        <v>19</v>
      </c>
      <c r="BH7028" s="398">
        <f t="shared" si="600"/>
        <v>0.26388999819755549</v>
      </c>
      <c r="BO7028" s="33"/>
    </row>
    <row r="7029" spans="1:67">
      <c r="A7029" s="320" t="s">
        <v>338</v>
      </c>
      <c r="B7029" t="s">
        <v>380</v>
      </c>
      <c r="C7029" t="s">
        <v>910</v>
      </c>
      <c r="D7029" t="s">
        <v>314</v>
      </c>
      <c r="E7029" s="320" t="s">
        <v>53</v>
      </c>
      <c r="F7029" s="320" t="s">
        <v>54</v>
      </c>
      <c r="G7029" s="320" t="s">
        <v>430</v>
      </c>
      <c r="H7029" s="320" t="s">
        <v>327</v>
      </c>
      <c r="I7029" s="320" t="s">
        <v>354</v>
      </c>
      <c r="J7029" s="320" t="s">
        <v>281</v>
      </c>
      <c r="K7029" s="321">
        <v>17</v>
      </c>
      <c r="L7029" s="305">
        <v>0.23611000180244451</v>
      </c>
      <c r="M7029" s="305"/>
      <c r="N7029" s="321">
        <v>238</v>
      </c>
      <c r="O7029" s="305">
        <v>0.20768000185489649</v>
      </c>
      <c r="P7029" s="305"/>
      <c r="Q7029" s="321">
        <v>2650</v>
      </c>
      <c r="R7029" s="305">
        <v>0.19468000531196589</v>
      </c>
      <c r="S7029" s="305"/>
      <c r="BA7029" s="395">
        <v>1</v>
      </c>
      <c r="BB7029" s="396" t="s">
        <v>861</v>
      </c>
      <c r="BC7029" t="str">
        <f t="shared" si="596"/>
        <v>RFS</v>
      </c>
      <c r="BD7029" t="str">
        <f t="shared" si="597"/>
        <v>NAoMe_recurrent_age_mbc_hes_decades_80cap</v>
      </c>
      <c r="BE7029" s="397" t="s">
        <v>862</v>
      </c>
      <c r="BF7029" t="str">
        <f t="shared" si="598"/>
        <v>60-69 yrs</v>
      </c>
      <c r="BG7029">
        <f t="shared" si="599"/>
        <v>17</v>
      </c>
      <c r="BH7029" s="398">
        <f t="shared" si="600"/>
        <v>0.23611000180244451</v>
      </c>
      <c r="BO7029" s="33"/>
    </row>
    <row r="7030" spans="1:67">
      <c r="A7030" s="320" t="s">
        <v>338</v>
      </c>
      <c r="B7030" t="s">
        <v>380</v>
      </c>
      <c r="C7030" t="s">
        <v>910</v>
      </c>
      <c r="D7030" t="s">
        <v>314</v>
      </c>
      <c r="E7030" s="320" t="s">
        <v>53</v>
      </c>
      <c r="F7030" s="320" t="s">
        <v>54</v>
      </c>
      <c r="G7030" s="320" t="s">
        <v>430</v>
      </c>
      <c r="H7030" s="320" t="s">
        <v>327</v>
      </c>
      <c r="I7030" s="320" t="s">
        <v>354</v>
      </c>
      <c r="J7030" s="320" t="s">
        <v>282</v>
      </c>
      <c r="K7030" s="321">
        <v>15</v>
      </c>
      <c r="L7030" s="305">
        <v>0.2083300054073334</v>
      </c>
      <c r="M7030" s="305"/>
      <c r="N7030" s="321">
        <v>282</v>
      </c>
      <c r="O7030" s="305">
        <v>0.24606999754905701</v>
      </c>
      <c r="P7030" s="305"/>
      <c r="Q7030" s="321">
        <v>3284</v>
      </c>
      <c r="R7030" s="305">
        <v>0.24126000702381131</v>
      </c>
      <c r="S7030" s="305"/>
      <c r="BA7030" s="395">
        <v>1</v>
      </c>
      <c r="BB7030" s="396" t="s">
        <v>861</v>
      </c>
      <c r="BC7030" t="str">
        <f t="shared" si="596"/>
        <v>RFS</v>
      </c>
      <c r="BD7030" t="str">
        <f t="shared" si="597"/>
        <v>NAoMe_recurrent_age_mbc_hes_decades_80cap</v>
      </c>
      <c r="BE7030" s="397" t="s">
        <v>862</v>
      </c>
      <c r="BF7030" t="str">
        <f t="shared" si="598"/>
        <v>70-79 yrs</v>
      </c>
      <c r="BG7030">
        <f t="shared" si="599"/>
        <v>15</v>
      </c>
      <c r="BH7030" s="398">
        <f t="shared" si="600"/>
        <v>0.2083300054073334</v>
      </c>
      <c r="BO7030" s="33"/>
    </row>
    <row r="7031" spans="1:67">
      <c r="A7031" s="320" t="s">
        <v>338</v>
      </c>
      <c r="B7031" t="s">
        <v>380</v>
      </c>
      <c r="C7031" t="s">
        <v>910</v>
      </c>
      <c r="D7031" t="s">
        <v>314</v>
      </c>
      <c r="E7031" s="320" t="s">
        <v>53</v>
      </c>
      <c r="F7031" s="320" t="s">
        <v>54</v>
      </c>
      <c r="G7031" s="320" t="s">
        <v>430</v>
      </c>
      <c r="H7031" s="320" t="s">
        <v>327</v>
      </c>
      <c r="I7031" s="320" t="s">
        <v>354</v>
      </c>
      <c r="J7031" s="320" t="s">
        <v>283</v>
      </c>
      <c r="K7031" s="321">
        <v>14</v>
      </c>
      <c r="L7031" s="305">
        <v>0.1944400072097778</v>
      </c>
      <c r="M7031" s="305"/>
      <c r="N7031" s="321">
        <v>223</v>
      </c>
      <c r="O7031" s="305">
        <v>0.1945900022983551</v>
      </c>
      <c r="P7031" s="305"/>
      <c r="Q7031" s="321">
        <v>3083</v>
      </c>
      <c r="R7031" s="305">
        <v>0.2264900058507919</v>
      </c>
      <c r="S7031" s="305"/>
      <c r="BA7031" s="395">
        <v>1</v>
      </c>
      <c r="BB7031" s="396" t="s">
        <v>861</v>
      </c>
      <c r="BC7031" t="str">
        <f t="shared" si="596"/>
        <v>RFS</v>
      </c>
      <c r="BD7031" t="str">
        <f t="shared" si="597"/>
        <v>NAoMe_recurrent_age_mbc_hes_decades_80cap</v>
      </c>
      <c r="BE7031" s="397" t="s">
        <v>862</v>
      </c>
      <c r="BF7031" t="str">
        <f t="shared" si="598"/>
        <v>80+ yrs</v>
      </c>
      <c r="BG7031">
        <f t="shared" si="599"/>
        <v>14</v>
      </c>
      <c r="BH7031" s="398">
        <f t="shared" si="600"/>
        <v>0.1944400072097778</v>
      </c>
      <c r="BO7031" s="33"/>
    </row>
    <row r="7032" spans="1:67">
      <c r="A7032" s="320" t="s">
        <v>338</v>
      </c>
      <c r="B7032" t="s">
        <v>380</v>
      </c>
      <c r="C7032" t="s">
        <v>910</v>
      </c>
      <c r="D7032" t="s">
        <v>314</v>
      </c>
      <c r="E7032" s="320" t="s">
        <v>53</v>
      </c>
      <c r="F7032" s="320" t="s">
        <v>54</v>
      </c>
      <c r="G7032" s="320" t="s">
        <v>430</v>
      </c>
      <c r="H7032" s="320" t="s">
        <v>327</v>
      </c>
      <c r="I7032" s="320" t="s">
        <v>656</v>
      </c>
      <c r="J7032" s="320" t="s">
        <v>286</v>
      </c>
      <c r="K7032" s="321">
        <v>0</v>
      </c>
      <c r="L7032" s="305">
        <v>0</v>
      </c>
      <c r="M7032" s="305">
        <v>0</v>
      </c>
      <c r="N7032" s="321">
        <v>49</v>
      </c>
      <c r="O7032" s="305">
        <v>4.2759999632835388E-2</v>
      </c>
      <c r="P7032" s="305">
        <v>4.3669998645782471E-2</v>
      </c>
      <c r="Q7032" s="321">
        <v>565</v>
      </c>
      <c r="R7032" s="305">
        <v>4.1510000824928277E-2</v>
      </c>
      <c r="S7032" s="305">
        <v>4.221000149846077E-2</v>
      </c>
      <c r="BA7032" s="395">
        <v>1</v>
      </c>
      <c r="BB7032" s="396" t="s">
        <v>861</v>
      </c>
      <c r="BC7032" t="str">
        <f t="shared" si="596"/>
        <v>RFS</v>
      </c>
      <c r="BD7032" t="str">
        <f t="shared" si="597"/>
        <v>NAoMe_recurrent_ethnicity_grp</v>
      </c>
      <c r="BE7032" s="397" t="s">
        <v>862</v>
      </c>
      <c r="BF7032" t="str">
        <f t="shared" si="598"/>
        <v>Asian or Asian British</v>
      </c>
      <c r="BG7032">
        <f t="shared" si="599"/>
        <v>0</v>
      </c>
      <c r="BH7032" s="398">
        <f t="shared" si="600"/>
        <v>0</v>
      </c>
      <c r="BO7032" s="33"/>
    </row>
    <row r="7033" spans="1:67">
      <c r="A7033" s="320" t="s">
        <v>338</v>
      </c>
      <c r="B7033" t="s">
        <v>380</v>
      </c>
      <c r="C7033" t="s">
        <v>910</v>
      </c>
      <c r="D7033" t="s">
        <v>314</v>
      </c>
      <c r="E7033" s="320" t="s">
        <v>53</v>
      </c>
      <c r="F7033" s="320" t="s">
        <v>54</v>
      </c>
      <c r="G7033" s="320" t="s">
        <v>430</v>
      </c>
      <c r="H7033" s="320" t="s">
        <v>327</v>
      </c>
      <c r="I7033" s="320" t="s">
        <v>656</v>
      </c>
      <c r="J7033" s="320" t="s">
        <v>287</v>
      </c>
      <c r="K7033" s="321">
        <v>0</v>
      </c>
      <c r="L7033" s="305">
        <v>0</v>
      </c>
      <c r="M7033" s="305">
        <v>0</v>
      </c>
      <c r="N7033" s="321">
        <v>16</v>
      </c>
      <c r="O7033" s="305">
        <v>1.396000012755394E-2</v>
      </c>
      <c r="P7033" s="305">
        <v>1.425999961793423E-2</v>
      </c>
      <c r="Q7033" s="321">
        <v>439</v>
      </c>
      <c r="R7033" s="305">
        <v>3.2249998301267617E-2</v>
      </c>
      <c r="S7033" s="305">
        <v>3.2800000160932541E-2</v>
      </c>
      <c r="BA7033" s="395">
        <v>1</v>
      </c>
      <c r="BB7033" s="396" t="s">
        <v>861</v>
      </c>
      <c r="BC7033" t="str">
        <f t="shared" si="596"/>
        <v>RFS</v>
      </c>
      <c r="BD7033" t="str">
        <f t="shared" si="597"/>
        <v>NAoMe_recurrent_ethnicity_grp</v>
      </c>
      <c r="BE7033" s="397" t="s">
        <v>862</v>
      </c>
      <c r="BF7033" t="str">
        <f t="shared" si="598"/>
        <v>Black or Black British</v>
      </c>
      <c r="BG7033">
        <f t="shared" si="599"/>
        <v>0</v>
      </c>
      <c r="BH7033" s="398">
        <f t="shared" si="600"/>
        <v>0</v>
      </c>
      <c r="BO7033" s="33"/>
    </row>
    <row r="7034" spans="1:67">
      <c r="A7034" s="320" t="s">
        <v>338</v>
      </c>
      <c r="B7034" t="s">
        <v>380</v>
      </c>
      <c r="C7034" t="s">
        <v>910</v>
      </c>
      <c r="D7034" t="s">
        <v>314</v>
      </c>
      <c r="E7034" s="320" t="s">
        <v>53</v>
      </c>
      <c r="F7034" s="320" t="s">
        <v>54</v>
      </c>
      <c r="G7034" s="320" t="s">
        <v>430</v>
      </c>
      <c r="H7034" s="320" t="s">
        <v>327</v>
      </c>
      <c r="I7034" s="320" t="s">
        <v>656</v>
      </c>
      <c r="J7034" s="320" t="s">
        <v>259</v>
      </c>
      <c r="K7034" s="321">
        <v>2</v>
      </c>
      <c r="L7034" s="305">
        <v>2.7780000120401379E-2</v>
      </c>
      <c r="M7034" s="305">
        <v>2.7780000120401379E-2</v>
      </c>
      <c r="N7034" s="321">
        <v>10</v>
      </c>
      <c r="O7034" s="305">
        <v>8.7299998849630356E-3</v>
      </c>
      <c r="P7034" s="305">
        <v>8.9100003242492676E-3</v>
      </c>
      <c r="Q7034" s="321">
        <v>117</v>
      </c>
      <c r="R7034" s="305">
        <v>8.6000002920627594E-3</v>
      </c>
      <c r="S7034" s="305">
        <v>8.7400004267692566E-3</v>
      </c>
      <c r="BA7034" s="395">
        <v>1</v>
      </c>
      <c r="BB7034" s="396" t="s">
        <v>861</v>
      </c>
      <c r="BC7034" t="str">
        <f t="shared" si="596"/>
        <v>RFS</v>
      </c>
      <c r="BD7034" t="str">
        <f t="shared" si="597"/>
        <v>NAoMe_recurrent_ethnicity_grp</v>
      </c>
      <c r="BE7034" s="397" t="s">
        <v>862</v>
      </c>
      <c r="BF7034" t="str">
        <f t="shared" si="598"/>
        <v>Mixed</v>
      </c>
      <c r="BG7034">
        <f t="shared" si="599"/>
        <v>2</v>
      </c>
      <c r="BH7034" s="398">
        <f t="shared" si="600"/>
        <v>2.7780000120401379E-2</v>
      </c>
      <c r="BO7034" s="33"/>
    </row>
    <row r="7035" spans="1:67">
      <c r="A7035" s="320" t="s">
        <v>338</v>
      </c>
      <c r="B7035" t="s">
        <v>380</v>
      </c>
      <c r="C7035" t="s">
        <v>910</v>
      </c>
      <c r="D7035" t="s">
        <v>314</v>
      </c>
      <c r="E7035" s="320" t="s">
        <v>53</v>
      </c>
      <c r="F7035" s="320" t="s">
        <v>54</v>
      </c>
      <c r="G7035" s="320" t="s">
        <v>430</v>
      </c>
      <c r="H7035" s="320" t="s">
        <v>327</v>
      </c>
      <c r="I7035" s="320" t="s">
        <v>656</v>
      </c>
      <c r="J7035" s="320" t="s">
        <v>288</v>
      </c>
      <c r="K7035" s="321">
        <v>0</v>
      </c>
      <c r="L7035" s="305">
        <v>0</v>
      </c>
      <c r="M7035" s="305">
        <v>0</v>
      </c>
      <c r="N7035" s="321">
        <v>11</v>
      </c>
      <c r="O7035" s="305">
        <v>9.6000004559755325E-3</v>
      </c>
      <c r="P7035" s="305">
        <v>9.8000001162290573E-3</v>
      </c>
      <c r="Q7035" s="321">
        <v>254</v>
      </c>
      <c r="R7035" s="305">
        <v>1.8659999594092369E-2</v>
      </c>
      <c r="S7035" s="305">
        <v>1.8980000168085098E-2</v>
      </c>
      <c r="BA7035" s="395">
        <v>1</v>
      </c>
      <c r="BB7035" s="396" t="s">
        <v>861</v>
      </c>
      <c r="BC7035" t="str">
        <f t="shared" si="596"/>
        <v>RFS</v>
      </c>
      <c r="BD7035" t="str">
        <f t="shared" si="597"/>
        <v>NAoMe_recurrent_ethnicity_grp</v>
      </c>
      <c r="BE7035" s="397" t="s">
        <v>862</v>
      </c>
      <c r="BF7035" t="str">
        <f t="shared" si="598"/>
        <v>Other Ethnic Group</v>
      </c>
      <c r="BG7035">
        <f t="shared" si="599"/>
        <v>0</v>
      </c>
      <c r="BH7035" s="398">
        <f t="shared" si="600"/>
        <v>0</v>
      </c>
      <c r="BO7035" s="33"/>
    </row>
    <row r="7036" spans="1:67">
      <c r="A7036" s="320" t="s">
        <v>338</v>
      </c>
      <c r="B7036" t="s">
        <v>380</v>
      </c>
      <c r="C7036" t="s">
        <v>910</v>
      </c>
      <c r="D7036" t="s">
        <v>314</v>
      </c>
      <c r="E7036" s="320" t="s">
        <v>53</v>
      </c>
      <c r="F7036" s="320" t="s">
        <v>54</v>
      </c>
      <c r="G7036" s="320" t="s">
        <v>430</v>
      </c>
      <c r="H7036" s="320" t="s">
        <v>327</v>
      </c>
      <c r="I7036" s="320" t="s">
        <v>656</v>
      </c>
      <c r="J7036" s="320" t="s">
        <v>260</v>
      </c>
      <c r="K7036" s="321">
        <v>0</v>
      </c>
      <c r="L7036" s="305">
        <v>0</v>
      </c>
      <c r="M7036" s="305"/>
      <c r="N7036" s="321">
        <v>24</v>
      </c>
      <c r="O7036" s="305">
        <v>2.094000019133091E-2</v>
      </c>
      <c r="P7036" s="305"/>
      <c r="Q7036" s="321">
        <v>227</v>
      </c>
      <c r="R7036" s="305">
        <v>1.6680000349879261E-2</v>
      </c>
      <c r="S7036" s="305"/>
      <c r="BA7036" s="395">
        <v>1</v>
      </c>
      <c r="BB7036" s="396" t="s">
        <v>861</v>
      </c>
      <c r="BC7036" t="str">
        <f t="shared" si="596"/>
        <v>RFS</v>
      </c>
      <c r="BD7036" t="str">
        <f t="shared" si="597"/>
        <v>NAoMe_recurrent_ethnicity_grp</v>
      </c>
      <c r="BE7036" s="397" t="s">
        <v>862</v>
      </c>
      <c r="BF7036" t="str">
        <f t="shared" si="598"/>
        <v>Unknown</v>
      </c>
      <c r="BG7036">
        <f t="shared" si="599"/>
        <v>0</v>
      </c>
      <c r="BH7036" s="398">
        <f t="shared" si="600"/>
        <v>0</v>
      </c>
      <c r="BO7036" s="33"/>
    </row>
    <row r="7037" spans="1:67">
      <c r="A7037" s="320" t="s">
        <v>338</v>
      </c>
      <c r="B7037" t="s">
        <v>380</v>
      </c>
      <c r="C7037" t="s">
        <v>910</v>
      </c>
      <c r="D7037" t="s">
        <v>314</v>
      </c>
      <c r="E7037" s="320" t="s">
        <v>53</v>
      </c>
      <c r="F7037" s="320" t="s">
        <v>54</v>
      </c>
      <c r="G7037" s="320" t="s">
        <v>430</v>
      </c>
      <c r="H7037" s="320" t="s">
        <v>327</v>
      </c>
      <c r="I7037" s="320" t="s">
        <v>656</v>
      </c>
      <c r="J7037" s="320" t="s">
        <v>258</v>
      </c>
      <c r="K7037" s="321">
        <v>70</v>
      </c>
      <c r="L7037" s="305">
        <v>0.97222000360488892</v>
      </c>
      <c r="M7037" s="305">
        <v>0.97222000360488892</v>
      </c>
      <c r="N7037" s="321">
        <v>1036</v>
      </c>
      <c r="O7037" s="305">
        <v>0.90400999784469604</v>
      </c>
      <c r="P7037" s="305">
        <v>0.92334997653961182</v>
      </c>
      <c r="Q7037" s="321">
        <v>12010</v>
      </c>
      <c r="R7037" s="305">
        <v>0.88230997323989868</v>
      </c>
      <c r="S7037" s="305">
        <v>0.89727002382278442</v>
      </c>
      <c r="BA7037" s="395">
        <v>1</v>
      </c>
      <c r="BB7037" s="396" t="s">
        <v>861</v>
      </c>
      <c r="BC7037" t="str">
        <f t="shared" si="596"/>
        <v>RFS</v>
      </c>
      <c r="BD7037" t="str">
        <f t="shared" si="597"/>
        <v>NAoMe_recurrent_ethnicity_grp</v>
      </c>
      <c r="BE7037" s="397" t="s">
        <v>862</v>
      </c>
      <c r="BF7037" t="str">
        <f t="shared" si="598"/>
        <v>White</v>
      </c>
      <c r="BG7037">
        <f t="shared" si="599"/>
        <v>70</v>
      </c>
      <c r="BH7037" s="398">
        <f t="shared" si="600"/>
        <v>0.97222000360488892</v>
      </c>
      <c r="BO7037" s="33"/>
    </row>
    <row r="7038" spans="1:67">
      <c r="A7038" s="320" t="s">
        <v>338</v>
      </c>
      <c r="B7038" t="s">
        <v>380</v>
      </c>
      <c r="C7038" t="s">
        <v>910</v>
      </c>
      <c r="D7038" t="s">
        <v>314</v>
      </c>
      <c r="E7038" s="320" t="s">
        <v>53</v>
      </c>
      <c r="F7038" s="320" t="s">
        <v>54</v>
      </c>
      <c r="G7038" s="320" t="s">
        <v>430</v>
      </c>
      <c r="H7038" s="320" t="s">
        <v>327</v>
      </c>
      <c r="I7038" s="320" t="s">
        <v>291</v>
      </c>
      <c r="J7038" s="320" t="s">
        <v>313</v>
      </c>
      <c r="K7038" s="321">
        <v>72</v>
      </c>
      <c r="L7038" s="305">
        <v>1</v>
      </c>
      <c r="M7038" s="305"/>
      <c r="N7038" s="321">
        <v>1132</v>
      </c>
      <c r="O7038" s="305">
        <v>0.98777997493743896</v>
      </c>
      <c r="P7038" s="305"/>
      <c r="Q7038" s="321">
        <v>13492</v>
      </c>
      <c r="R7038" s="305">
        <v>0.99118000268936157</v>
      </c>
      <c r="S7038" s="305"/>
      <c r="BA7038" s="395">
        <v>1</v>
      </c>
      <c r="BB7038" s="396" t="s">
        <v>861</v>
      </c>
      <c r="BC7038" t="str">
        <f t="shared" si="596"/>
        <v>RFS</v>
      </c>
      <c r="BD7038" t="str">
        <f t="shared" si="597"/>
        <v>NAoMe_recurrent_gender</v>
      </c>
      <c r="BE7038" s="397" t="s">
        <v>862</v>
      </c>
      <c r="BF7038" t="str">
        <f t="shared" si="598"/>
        <v>Female</v>
      </c>
      <c r="BG7038">
        <f t="shared" si="599"/>
        <v>72</v>
      </c>
      <c r="BH7038" s="398">
        <f t="shared" si="600"/>
        <v>1</v>
      </c>
      <c r="BO7038" s="33"/>
    </row>
    <row r="7039" spans="1:67">
      <c r="A7039" s="320" t="s">
        <v>338</v>
      </c>
      <c r="B7039" t="s">
        <v>380</v>
      </c>
      <c r="C7039" t="s">
        <v>910</v>
      </c>
      <c r="D7039" t="s">
        <v>314</v>
      </c>
      <c r="E7039" s="320" t="s">
        <v>53</v>
      </c>
      <c r="F7039" s="320" t="s">
        <v>54</v>
      </c>
      <c r="G7039" s="320" t="s">
        <v>430</v>
      </c>
      <c r="H7039" s="320" t="s">
        <v>327</v>
      </c>
      <c r="I7039" s="320" t="s">
        <v>291</v>
      </c>
      <c r="J7039" s="320" t="s">
        <v>293</v>
      </c>
      <c r="K7039" s="321">
        <v>0</v>
      </c>
      <c r="L7039" s="305">
        <v>0</v>
      </c>
      <c r="M7039" s="305"/>
      <c r="N7039" s="321">
        <v>14</v>
      </c>
      <c r="O7039" s="305">
        <v>1.2219999916851521E-2</v>
      </c>
      <c r="P7039" s="305"/>
      <c r="Q7039" s="321">
        <v>120</v>
      </c>
      <c r="R7039" s="305">
        <v>8.8200001046061516E-3</v>
      </c>
      <c r="S7039" s="305"/>
      <c r="BA7039" s="395">
        <v>1</v>
      </c>
      <c r="BB7039" s="396" t="s">
        <v>861</v>
      </c>
      <c r="BC7039" t="str">
        <f t="shared" si="596"/>
        <v>RFS</v>
      </c>
      <c r="BD7039" t="str">
        <f t="shared" si="597"/>
        <v>NAoMe_recurrent_gender</v>
      </c>
      <c r="BE7039" s="397" t="s">
        <v>862</v>
      </c>
      <c r="BF7039" t="str">
        <f t="shared" si="598"/>
        <v>Male</v>
      </c>
      <c r="BG7039">
        <f t="shared" si="599"/>
        <v>0</v>
      </c>
      <c r="BH7039" s="398">
        <f t="shared" si="600"/>
        <v>0</v>
      </c>
      <c r="BO7039" s="33"/>
    </row>
    <row r="7040" spans="1:67">
      <c r="A7040" s="320" t="s">
        <v>338</v>
      </c>
      <c r="B7040" t="s">
        <v>380</v>
      </c>
      <c r="C7040" t="s">
        <v>910</v>
      </c>
      <c r="D7040" t="s">
        <v>314</v>
      </c>
      <c r="E7040" s="320" t="s">
        <v>53</v>
      </c>
      <c r="F7040" s="320" t="s">
        <v>54</v>
      </c>
      <c r="G7040" s="320" t="s">
        <v>430</v>
      </c>
      <c r="H7040" s="320" t="s">
        <v>327</v>
      </c>
      <c r="I7040" s="320" t="s">
        <v>355</v>
      </c>
      <c r="J7040" s="320" t="s">
        <v>289</v>
      </c>
      <c r="K7040" s="321">
        <v>22</v>
      </c>
      <c r="L7040" s="305">
        <v>0.30555999279022222</v>
      </c>
      <c r="M7040" s="305"/>
      <c r="N7040" s="321">
        <v>360</v>
      </c>
      <c r="O7040" s="305">
        <v>0.31413999199867249</v>
      </c>
      <c r="P7040" s="305"/>
      <c r="Q7040" s="321">
        <v>4109</v>
      </c>
      <c r="R7040" s="305">
        <v>0.30186998844146729</v>
      </c>
      <c r="S7040" s="305"/>
      <c r="BA7040" s="395">
        <v>1</v>
      </c>
      <c r="BB7040" s="396" t="s">
        <v>861</v>
      </c>
      <c r="BC7040" t="str">
        <f t="shared" si="596"/>
        <v>RFS</v>
      </c>
      <c r="BD7040" t="str">
        <f t="shared" si="597"/>
        <v>NAoMe_recurrent_mbc_hes_year</v>
      </c>
      <c r="BE7040" s="397" t="s">
        <v>862</v>
      </c>
      <c r="BF7040" t="str">
        <f t="shared" si="598"/>
        <v>2021</v>
      </c>
      <c r="BG7040">
        <f t="shared" si="599"/>
        <v>22</v>
      </c>
      <c r="BH7040" s="398">
        <f t="shared" si="600"/>
        <v>0.30555999279022222</v>
      </c>
      <c r="BO7040" s="33"/>
    </row>
    <row r="7041" spans="1:67">
      <c r="A7041" s="320" t="s">
        <v>338</v>
      </c>
      <c r="B7041" t="s">
        <v>380</v>
      </c>
      <c r="C7041" t="s">
        <v>910</v>
      </c>
      <c r="D7041" t="s">
        <v>314</v>
      </c>
      <c r="E7041" s="320" t="s">
        <v>53</v>
      </c>
      <c r="F7041" s="320" t="s">
        <v>54</v>
      </c>
      <c r="G7041" s="320" t="s">
        <v>430</v>
      </c>
      <c r="H7041" s="320" t="s">
        <v>327</v>
      </c>
      <c r="I7041" s="320" t="s">
        <v>355</v>
      </c>
      <c r="J7041" s="320" t="s">
        <v>816</v>
      </c>
      <c r="K7041" s="321">
        <v>27</v>
      </c>
      <c r="L7041" s="305">
        <v>0.375</v>
      </c>
      <c r="M7041" s="305"/>
      <c r="N7041" s="321">
        <v>358</v>
      </c>
      <c r="O7041" s="305">
        <v>0.31238999962806702</v>
      </c>
      <c r="P7041" s="305"/>
      <c r="Q7041" s="321">
        <v>4376</v>
      </c>
      <c r="R7041" s="305">
        <v>0.32148000597953802</v>
      </c>
      <c r="S7041" s="305"/>
      <c r="BA7041" s="395">
        <v>1</v>
      </c>
      <c r="BB7041" s="396" t="s">
        <v>861</v>
      </c>
      <c r="BC7041" t="str">
        <f t="shared" si="596"/>
        <v>RFS</v>
      </c>
      <c r="BD7041" t="str">
        <f t="shared" si="597"/>
        <v>NAoMe_recurrent_mbc_hes_year</v>
      </c>
      <c r="BE7041" s="397" t="s">
        <v>862</v>
      </c>
      <c r="BF7041" t="str">
        <f t="shared" si="598"/>
        <v>2022</v>
      </c>
      <c r="BG7041">
        <f t="shared" si="599"/>
        <v>27</v>
      </c>
      <c r="BH7041" s="398">
        <f t="shared" si="600"/>
        <v>0.375</v>
      </c>
      <c r="BO7041" s="33"/>
    </row>
    <row r="7042" spans="1:67">
      <c r="A7042" s="320" t="s">
        <v>338</v>
      </c>
      <c r="B7042" t="s">
        <v>380</v>
      </c>
      <c r="C7042" t="s">
        <v>910</v>
      </c>
      <c r="D7042" t="s">
        <v>314</v>
      </c>
      <c r="E7042" s="320" t="s">
        <v>53</v>
      </c>
      <c r="F7042" s="320" t="s">
        <v>54</v>
      </c>
      <c r="G7042" s="320" t="s">
        <v>430</v>
      </c>
      <c r="H7042" s="320" t="s">
        <v>327</v>
      </c>
      <c r="I7042" s="320" t="s">
        <v>355</v>
      </c>
      <c r="J7042" s="320" t="s">
        <v>946</v>
      </c>
      <c r="K7042" s="321">
        <v>23</v>
      </c>
      <c r="L7042" s="305">
        <v>0.31944000720977778</v>
      </c>
      <c r="M7042" s="305"/>
      <c r="N7042" s="321">
        <v>428</v>
      </c>
      <c r="O7042" s="305">
        <v>0.3734700083732605</v>
      </c>
      <c r="P7042" s="305"/>
      <c r="Q7042" s="321">
        <v>5127</v>
      </c>
      <c r="R7042" s="305">
        <v>0.37665000557899481</v>
      </c>
      <c r="S7042" s="305"/>
      <c r="BA7042" s="395">
        <v>1</v>
      </c>
      <c r="BB7042" s="396" t="s">
        <v>861</v>
      </c>
      <c r="BC7042" t="str">
        <f t="shared" si="596"/>
        <v>RFS</v>
      </c>
      <c r="BD7042" t="str">
        <f t="shared" si="597"/>
        <v>NAoMe_recurrent_mbc_hes_year</v>
      </c>
      <c r="BE7042" s="397" t="s">
        <v>862</v>
      </c>
      <c r="BF7042" t="str">
        <f t="shared" si="598"/>
        <v>2023</v>
      </c>
      <c r="BG7042">
        <f t="shared" si="599"/>
        <v>23</v>
      </c>
      <c r="BH7042" s="398">
        <f t="shared" si="600"/>
        <v>0.31944000720977778</v>
      </c>
      <c r="BO7042" s="33"/>
    </row>
    <row r="7043" spans="1:67">
      <c r="A7043" s="320" t="s">
        <v>338</v>
      </c>
      <c r="B7043" t="s">
        <v>380</v>
      </c>
      <c r="C7043" t="s">
        <v>910</v>
      </c>
      <c r="D7043" t="s">
        <v>314</v>
      </c>
      <c r="E7043" s="320" t="s">
        <v>53</v>
      </c>
      <c r="F7043" s="320" t="s">
        <v>54</v>
      </c>
      <c r="G7043" s="320" t="s">
        <v>430</v>
      </c>
      <c r="H7043" s="320" t="s">
        <v>327</v>
      </c>
      <c r="I7043" s="320" t="s">
        <v>824</v>
      </c>
      <c r="J7043" s="320" t="s">
        <v>12</v>
      </c>
      <c r="K7043" s="321">
        <v>72</v>
      </c>
      <c r="L7043" s="305">
        <v>1</v>
      </c>
      <c r="M7043" s="305"/>
      <c r="N7043" s="321">
        <v>1146</v>
      </c>
      <c r="O7043" s="305">
        <v>1</v>
      </c>
      <c r="P7043" s="305"/>
      <c r="Q7043" s="321">
        <v>13612</v>
      </c>
      <c r="R7043" s="305">
        <v>1</v>
      </c>
      <c r="S7043" s="305"/>
      <c r="BA7043" s="395">
        <v>1</v>
      </c>
      <c r="BB7043" s="396" t="s">
        <v>861</v>
      </c>
      <c r="BC7043" t="str">
        <f t="shared" ref="BC7043:BC7106" si="601">E7043</f>
        <v>RFS</v>
      </c>
      <c r="BD7043" t="str">
        <f t="shared" ref="BD7043:BD7106" si="602">(LEFT(A7043, LEN(A7043)-7))&amp;"_"&amp;I7043</f>
        <v>NAoMe_recurrent_tag_bonemets</v>
      </c>
      <c r="BE7043" s="397" t="s">
        <v>862</v>
      </c>
      <c r="BF7043" t="str">
        <f t="shared" ref="BF7043:BF7106" si="603">J7043</f>
        <v>No</v>
      </c>
      <c r="BG7043">
        <f t="shared" ref="BG7043:BG7106" si="604">K7043</f>
        <v>72</v>
      </c>
      <c r="BH7043" s="398">
        <f t="shared" ref="BH7043:BH7106" si="605">L7043</f>
        <v>1</v>
      </c>
      <c r="BO7043" s="33"/>
    </row>
    <row r="7044" spans="1:67">
      <c r="A7044" s="320" t="s">
        <v>338</v>
      </c>
      <c r="B7044" t="s">
        <v>380</v>
      </c>
      <c r="C7044" t="s">
        <v>910</v>
      </c>
      <c r="D7044" t="s">
        <v>314</v>
      </c>
      <c r="E7044" s="320" t="s">
        <v>53</v>
      </c>
      <c r="F7044" s="320" t="s">
        <v>54</v>
      </c>
      <c r="G7044" s="320" t="s">
        <v>430</v>
      </c>
      <c r="H7044" s="320" t="s">
        <v>327</v>
      </c>
      <c r="I7044" s="320" t="s">
        <v>825</v>
      </c>
      <c r="J7044" s="320" t="s">
        <v>12</v>
      </c>
      <c r="K7044" s="321">
        <v>72</v>
      </c>
      <c r="L7044" s="305">
        <v>1</v>
      </c>
      <c r="M7044" s="305"/>
      <c r="N7044" s="321">
        <v>1146</v>
      </c>
      <c r="O7044" s="305">
        <v>1</v>
      </c>
      <c r="P7044" s="305"/>
      <c r="Q7044" s="321">
        <v>13612</v>
      </c>
      <c r="R7044" s="305">
        <v>1</v>
      </c>
      <c r="S7044" s="305"/>
      <c r="BA7044" s="395">
        <v>1</v>
      </c>
      <c r="BB7044" s="396" t="s">
        <v>861</v>
      </c>
      <c r="BC7044" t="str">
        <f t="shared" si="601"/>
        <v>RFS</v>
      </c>
      <c r="BD7044" t="str">
        <f t="shared" si="602"/>
        <v>NAoMe_recurrent_tag_brainmets</v>
      </c>
      <c r="BE7044" s="397" t="s">
        <v>862</v>
      </c>
      <c r="BF7044" t="str">
        <f t="shared" si="603"/>
        <v>No</v>
      </c>
      <c r="BG7044">
        <f t="shared" si="604"/>
        <v>72</v>
      </c>
      <c r="BH7044" s="398">
        <f t="shared" si="605"/>
        <v>1</v>
      </c>
      <c r="BO7044" s="33"/>
    </row>
    <row r="7045" spans="1:67">
      <c r="A7045" s="320" t="s">
        <v>338</v>
      </c>
      <c r="B7045" t="s">
        <v>380</v>
      </c>
      <c r="C7045" t="s">
        <v>910</v>
      </c>
      <c r="D7045" t="s">
        <v>314</v>
      </c>
      <c r="E7045" s="320" t="s">
        <v>53</v>
      </c>
      <c r="F7045" s="320" t="s">
        <v>54</v>
      </c>
      <c r="G7045" s="320" t="s">
        <v>430</v>
      </c>
      <c r="H7045" s="320" t="s">
        <v>327</v>
      </c>
      <c r="I7045" s="320" t="s">
        <v>826</v>
      </c>
      <c r="J7045" s="320" t="s">
        <v>12</v>
      </c>
      <c r="K7045" s="321">
        <v>72</v>
      </c>
      <c r="L7045" s="305">
        <v>1</v>
      </c>
      <c r="M7045" s="305"/>
      <c r="N7045" s="321">
        <v>1146</v>
      </c>
      <c r="O7045" s="305">
        <v>1</v>
      </c>
      <c r="P7045" s="305"/>
      <c r="Q7045" s="321">
        <v>13612</v>
      </c>
      <c r="R7045" s="305">
        <v>1</v>
      </c>
      <c r="S7045" s="305"/>
      <c r="BA7045" s="395">
        <v>1</v>
      </c>
      <c r="BB7045" s="396" t="s">
        <v>861</v>
      </c>
      <c r="BC7045" t="str">
        <f t="shared" si="601"/>
        <v>RFS</v>
      </c>
      <c r="BD7045" t="str">
        <f t="shared" si="602"/>
        <v>NAoMe_recurrent_tag_livermets</v>
      </c>
      <c r="BE7045" s="397" t="s">
        <v>862</v>
      </c>
      <c r="BF7045" t="str">
        <f t="shared" si="603"/>
        <v>No</v>
      </c>
      <c r="BG7045">
        <f t="shared" si="604"/>
        <v>72</v>
      </c>
      <c r="BH7045" s="398">
        <f t="shared" si="605"/>
        <v>1</v>
      </c>
      <c r="BO7045" s="33"/>
    </row>
    <row r="7046" spans="1:67">
      <c r="A7046" s="320" t="s">
        <v>338</v>
      </c>
      <c r="B7046" t="s">
        <v>380</v>
      </c>
      <c r="C7046" t="s">
        <v>910</v>
      </c>
      <c r="D7046" t="s">
        <v>314</v>
      </c>
      <c r="E7046" s="320" t="s">
        <v>53</v>
      </c>
      <c r="F7046" s="320" t="s">
        <v>54</v>
      </c>
      <c r="G7046" s="320" t="s">
        <v>430</v>
      </c>
      <c r="H7046" s="320" t="s">
        <v>327</v>
      </c>
      <c r="I7046" s="320" t="s">
        <v>827</v>
      </c>
      <c r="J7046" s="320" t="s">
        <v>12</v>
      </c>
      <c r="K7046" s="321">
        <v>72</v>
      </c>
      <c r="L7046" s="305">
        <v>1</v>
      </c>
      <c r="M7046" s="305"/>
      <c r="N7046" s="321">
        <v>1146</v>
      </c>
      <c r="O7046" s="305">
        <v>1</v>
      </c>
      <c r="P7046" s="305"/>
      <c r="Q7046" s="321">
        <v>13612</v>
      </c>
      <c r="R7046" s="305">
        <v>1</v>
      </c>
      <c r="S7046" s="305"/>
      <c r="BA7046" s="395">
        <v>1</v>
      </c>
      <c r="BB7046" s="396" t="s">
        <v>861</v>
      </c>
      <c r="BC7046" t="str">
        <f t="shared" si="601"/>
        <v>RFS</v>
      </c>
      <c r="BD7046" t="str">
        <f t="shared" si="602"/>
        <v>NAoMe_recurrent_tag_lungmets</v>
      </c>
      <c r="BE7046" s="397" t="s">
        <v>862</v>
      </c>
      <c r="BF7046" t="str">
        <f t="shared" si="603"/>
        <v>No</v>
      </c>
      <c r="BG7046">
        <f t="shared" si="604"/>
        <v>72</v>
      </c>
      <c r="BH7046" s="398">
        <f t="shared" si="605"/>
        <v>1</v>
      </c>
      <c r="BO7046" s="33"/>
    </row>
    <row r="7047" spans="1:67">
      <c r="A7047" s="320" t="s">
        <v>338</v>
      </c>
      <c r="B7047" t="s">
        <v>380</v>
      </c>
      <c r="C7047" t="s">
        <v>910</v>
      </c>
      <c r="D7047" t="s">
        <v>314</v>
      </c>
      <c r="E7047" s="320" t="s">
        <v>53</v>
      </c>
      <c r="F7047" s="320" t="s">
        <v>54</v>
      </c>
      <c r="G7047" s="320" t="s">
        <v>430</v>
      </c>
      <c r="H7047" s="320" t="s">
        <v>327</v>
      </c>
      <c r="I7047" s="320" t="s">
        <v>828</v>
      </c>
      <c r="J7047" s="320" t="s">
        <v>12</v>
      </c>
      <c r="K7047" s="321">
        <v>72</v>
      </c>
      <c r="L7047" s="305">
        <v>1</v>
      </c>
      <c r="M7047" s="305"/>
      <c r="N7047" s="321">
        <v>1146</v>
      </c>
      <c r="O7047" s="305">
        <v>1</v>
      </c>
      <c r="P7047" s="305"/>
      <c r="Q7047" s="321">
        <v>13612</v>
      </c>
      <c r="R7047" s="305">
        <v>1</v>
      </c>
      <c r="S7047" s="305"/>
      <c r="BA7047" s="395">
        <v>1</v>
      </c>
      <c r="BB7047" s="396" t="s">
        <v>861</v>
      </c>
      <c r="BC7047" t="str">
        <f t="shared" si="601"/>
        <v>RFS</v>
      </c>
      <c r="BD7047" t="str">
        <f t="shared" si="602"/>
        <v>NAoMe_recurrent_tag_othermets</v>
      </c>
      <c r="BE7047" s="397" t="s">
        <v>862</v>
      </c>
      <c r="BF7047" t="str">
        <f t="shared" si="603"/>
        <v>No</v>
      </c>
      <c r="BG7047">
        <f t="shared" si="604"/>
        <v>72</v>
      </c>
      <c r="BH7047" s="398">
        <f t="shared" si="605"/>
        <v>1</v>
      </c>
      <c r="BO7047" s="33"/>
    </row>
    <row r="7048" spans="1:67">
      <c r="A7048" s="320" t="s">
        <v>338</v>
      </c>
      <c r="B7048" t="s">
        <v>380</v>
      </c>
      <c r="C7048" t="s">
        <v>910</v>
      </c>
      <c r="D7048" t="s">
        <v>314</v>
      </c>
      <c r="E7048" s="320" t="s">
        <v>55</v>
      </c>
      <c r="F7048" s="320" t="s">
        <v>263</v>
      </c>
      <c r="G7048" s="320" t="s">
        <v>429</v>
      </c>
      <c r="H7048" s="320" t="s">
        <v>323</v>
      </c>
      <c r="I7048" s="320" t="s">
        <v>354</v>
      </c>
      <c r="J7048" s="320" t="s">
        <v>277</v>
      </c>
      <c r="K7048" s="321">
        <v>0</v>
      </c>
      <c r="L7048" s="305">
        <v>0</v>
      </c>
      <c r="M7048" s="305"/>
      <c r="N7048" s="321">
        <v>2</v>
      </c>
      <c r="O7048" s="305">
        <v>3.0199999455362558E-3</v>
      </c>
      <c r="P7048" s="305"/>
      <c r="Q7048" s="321">
        <v>56</v>
      </c>
      <c r="R7048" s="305">
        <v>4.1100000962615013E-3</v>
      </c>
      <c r="S7048" s="305"/>
      <c r="BA7048" s="395">
        <v>1</v>
      </c>
      <c r="BB7048" s="396" t="s">
        <v>861</v>
      </c>
      <c r="BC7048" t="str">
        <f t="shared" si="601"/>
        <v>RJR</v>
      </c>
      <c r="BD7048" t="str">
        <f t="shared" si="602"/>
        <v>NAoMe_recurrent_age_mbc_hes_decades_80cap</v>
      </c>
      <c r="BE7048" s="397" t="s">
        <v>862</v>
      </c>
      <c r="BF7048" t="str">
        <f t="shared" si="603"/>
        <v>18-29 yrs</v>
      </c>
      <c r="BG7048">
        <f t="shared" si="604"/>
        <v>0</v>
      </c>
      <c r="BH7048" s="398">
        <f t="shared" si="605"/>
        <v>0</v>
      </c>
      <c r="BO7048" s="33"/>
    </row>
    <row r="7049" spans="1:67">
      <c r="A7049" s="320" t="s">
        <v>338</v>
      </c>
      <c r="B7049" t="s">
        <v>380</v>
      </c>
      <c r="C7049" t="s">
        <v>910</v>
      </c>
      <c r="D7049" t="s">
        <v>314</v>
      </c>
      <c r="E7049" s="320" t="s">
        <v>55</v>
      </c>
      <c r="F7049" s="320" t="s">
        <v>263</v>
      </c>
      <c r="G7049" s="320" t="s">
        <v>429</v>
      </c>
      <c r="H7049" s="320" t="s">
        <v>323</v>
      </c>
      <c r="I7049" s="320" t="s">
        <v>354</v>
      </c>
      <c r="J7049" s="320" t="s">
        <v>278</v>
      </c>
      <c r="K7049" s="321">
        <v>2</v>
      </c>
      <c r="L7049" s="305">
        <v>2.857000008225441E-2</v>
      </c>
      <c r="M7049" s="305"/>
      <c r="N7049" s="321">
        <v>18</v>
      </c>
      <c r="O7049" s="305">
        <v>2.718999981880188E-2</v>
      </c>
      <c r="P7049" s="305"/>
      <c r="Q7049" s="321">
        <v>552</v>
      </c>
      <c r="R7049" s="305">
        <v>4.0550000965595252E-2</v>
      </c>
      <c r="S7049" s="305"/>
      <c r="BA7049" s="395">
        <v>1</v>
      </c>
      <c r="BB7049" s="396" t="s">
        <v>861</v>
      </c>
      <c r="BC7049" t="str">
        <f t="shared" si="601"/>
        <v>RJR</v>
      </c>
      <c r="BD7049" t="str">
        <f t="shared" si="602"/>
        <v>NAoMe_recurrent_age_mbc_hes_decades_80cap</v>
      </c>
      <c r="BE7049" s="397" t="s">
        <v>862</v>
      </c>
      <c r="BF7049" t="str">
        <f t="shared" si="603"/>
        <v>30-39 yrs</v>
      </c>
      <c r="BG7049">
        <f t="shared" si="604"/>
        <v>2</v>
      </c>
      <c r="BH7049" s="398">
        <f t="shared" si="605"/>
        <v>2.857000008225441E-2</v>
      </c>
      <c r="BO7049" s="33"/>
    </row>
    <row r="7050" spans="1:67">
      <c r="A7050" s="320" t="s">
        <v>338</v>
      </c>
      <c r="B7050" t="s">
        <v>380</v>
      </c>
      <c r="C7050" t="s">
        <v>910</v>
      </c>
      <c r="D7050" t="s">
        <v>314</v>
      </c>
      <c r="E7050" s="320" t="s">
        <v>55</v>
      </c>
      <c r="F7050" s="320" t="s">
        <v>263</v>
      </c>
      <c r="G7050" s="320" t="s">
        <v>429</v>
      </c>
      <c r="H7050" s="320" t="s">
        <v>323</v>
      </c>
      <c r="I7050" s="320" t="s">
        <v>354</v>
      </c>
      <c r="J7050" s="320" t="s">
        <v>279</v>
      </c>
      <c r="K7050" s="321">
        <v>9</v>
      </c>
      <c r="L7050" s="305">
        <v>0.1285700052976608</v>
      </c>
      <c r="M7050" s="305"/>
      <c r="N7050" s="321">
        <v>70</v>
      </c>
      <c r="O7050" s="305">
        <v>0.10574000328779221</v>
      </c>
      <c r="P7050" s="305"/>
      <c r="Q7050" s="321">
        <v>1403</v>
      </c>
      <c r="R7050" s="305">
        <v>0.1030699983239174</v>
      </c>
      <c r="S7050" s="305"/>
      <c r="BA7050" s="395">
        <v>1</v>
      </c>
      <c r="BB7050" s="396" t="s">
        <v>861</v>
      </c>
      <c r="BC7050" t="str">
        <f t="shared" si="601"/>
        <v>RJR</v>
      </c>
      <c r="BD7050" t="str">
        <f t="shared" si="602"/>
        <v>NAoMe_recurrent_age_mbc_hes_decades_80cap</v>
      </c>
      <c r="BE7050" s="397" t="s">
        <v>862</v>
      </c>
      <c r="BF7050" t="str">
        <f t="shared" si="603"/>
        <v>40-49 yrs</v>
      </c>
      <c r="BG7050">
        <f t="shared" si="604"/>
        <v>9</v>
      </c>
      <c r="BH7050" s="398">
        <f t="shared" si="605"/>
        <v>0.1285700052976608</v>
      </c>
      <c r="BO7050" s="33"/>
    </row>
    <row r="7051" spans="1:67">
      <c r="A7051" s="320" t="s">
        <v>338</v>
      </c>
      <c r="B7051" t="s">
        <v>380</v>
      </c>
      <c r="C7051" t="s">
        <v>910</v>
      </c>
      <c r="D7051" t="s">
        <v>314</v>
      </c>
      <c r="E7051" s="320" t="s">
        <v>55</v>
      </c>
      <c r="F7051" s="320" t="s">
        <v>263</v>
      </c>
      <c r="G7051" s="320" t="s">
        <v>429</v>
      </c>
      <c r="H7051" s="320" t="s">
        <v>323</v>
      </c>
      <c r="I7051" s="320" t="s">
        <v>354</v>
      </c>
      <c r="J7051" s="320" t="s">
        <v>280</v>
      </c>
      <c r="K7051" s="321">
        <v>15</v>
      </c>
      <c r="L7051" s="305">
        <v>0.21428999304771421</v>
      </c>
      <c r="M7051" s="305"/>
      <c r="N7051" s="321">
        <v>132</v>
      </c>
      <c r="O7051" s="305">
        <v>0.1993999928236008</v>
      </c>
      <c r="P7051" s="305"/>
      <c r="Q7051" s="321">
        <v>2584</v>
      </c>
      <c r="R7051" s="305">
        <v>0.18983000516891479</v>
      </c>
      <c r="S7051" s="305"/>
      <c r="BA7051" s="395">
        <v>1</v>
      </c>
      <c r="BB7051" s="396" t="s">
        <v>861</v>
      </c>
      <c r="BC7051" t="str">
        <f t="shared" si="601"/>
        <v>RJR</v>
      </c>
      <c r="BD7051" t="str">
        <f t="shared" si="602"/>
        <v>NAoMe_recurrent_age_mbc_hes_decades_80cap</v>
      </c>
      <c r="BE7051" s="397" t="s">
        <v>862</v>
      </c>
      <c r="BF7051" t="str">
        <f t="shared" si="603"/>
        <v>50-59 yrs</v>
      </c>
      <c r="BG7051">
        <f t="shared" si="604"/>
        <v>15</v>
      </c>
      <c r="BH7051" s="398">
        <f t="shared" si="605"/>
        <v>0.21428999304771421</v>
      </c>
      <c r="BO7051" s="33"/>
    </row>
    <row r="7052" spans="1:67">
      <c r="A7052" s="320" t="s">
        <v>338</v>
      </c>
      <c r="B7052" t="s">
        <v>380</v>
      </c>
      <c r="C7052" t="s">
        <v>910</v>
      </c>
      <c r="D7052" t="s">
        <v>314</v>
      </c>
      <c r="E7052" s="320" t="s">
        <v>55</v>
      </c>
      <c r="F7052" s="320" t="s">
        <v>263</v>
      </c>
      <c r="G7052" s="320" t="s">
        <v>429</v>
      </c>
      <c r="H7052" s="320" t="s">
        <v>323</v>
      </c>
      <c r="I7052" s="320" t="s">
        <v>354</v>
      </c>
      <c r="J7052" s="320" t="s">
        <v>281</v>
      </c>
      <c r="K7052" s="321">
        <v>9</v>
      </c>
      <c r="L7052" s="305">
        <v>0.1285700052976608</v>
      </c>
      <c r="M7052" s="305"/>
      <c r="N7052" s="321">
        <v>122</v>
      </c>
      <c r="O7052" s="305">
        <v>0.1842900067567825</v>
      </c>
      <c r="P7052" s="305"/>
      <c r="Q7052" s="321">
        <v>2650</v>
      </c>
      <c r="R7052" s="305">
        <v>0.19468000531196589</v>
      </c>
      <c r="S7052" s="305"/>
      <c r="BA7052" s="395">
        <v>1</v>
      </c>
      <c r="BB7052" s="396" t="s">
        <v>861</v>
      </c>
      <c r="BC7052" t="str">
        <f t="shared" si="601"/>
        <v>RJR</v>
      </c>
      <c r="BD7052" t="str">
        <f t="shared" si="602"/>
        <v>NAoMe_recurrent_age_mbc_hes_decades_80cap</v>
      </c>
      <c r="BE7052" s="397" t="s">
        <v>862</v>
      </c>
      <c r="BF7052" t="str">
        <f t="shared" si="603"/>
        <v>60-69 yrs</v>
      </c>
      <c r="BG7052">
        <f t="shared" si="604"/>
        <v>9</v>
      </c>
      <c r="BH7052" s="398">
        <f t="shared" si="605"/>
        <v>0.1285700052976608</v>
      </c>
      <c r="BO7052" s="33"/>
    </row>
    <row r="7053" spans="1:67">
      <c r="A7053" s="320" t="s">
        <v>338</v>
      </c>
      <c r="B7053" t="s">
        <v>380</v>
      </c>
      <c r="C7053" t="s">
        <v>910</v>
      </c>
      <c r="D7053" t="s">
        <v>314</v>
      </c>
      <c r="E7053" s="320" t="s">
        <v>55</v>
      </c>
      <c r="F7053" s="320" t="s">
        <v>263</v>
      </c>
      <c r="G7053" s="320" t="s">
        <v>429</v>
      </c>
      <c r="H7053" s="320" t="s">
        <v>323</v>
      </c>
      <c r="I7053" s="320" t="s">
        <v>354</v>
      </c>
      <c r="J7053" s="320" t="s">
        <v>282</v>
      </c>
      <c r="K7053" s="321">
        <v>20</v>
      </c>
      <c r="L7053" s="305">
        <v>0.28571000695228582</v>
      </c>
      <c r="M7053" s="305"/>
      <c r="N7053" s="321">
        <v>154</v>
      </c>
      <c r="O7053" s="305">
        <v>0.2326299995183945</v>
      </c>
      <c r="P7053" s="305"/>
      <c r="Q7053" s="321">
        <v>3284</v>
      </c>
      <c r="R7053" s="305">
        <v>0.24126000702381131</v>
      </c>
      <c r="S7053" s="305"/>
      <c r="BA7053" s="395">
        <v>1</v>
      </c>
      <c r="BB7053" s="396" t="s">
        <v>861</v>
      </c>
      <c r="BC7053" t="str">
        <f t="shared" si="601"/>
        <v>RJR</v>
      </c>
      <c r="BD7053" t="str">
        <f t="shared" si="602"/>
        <v>NAoMe_recurrent_age_mbc_hes_decades_80cap</v>
      </c>
      <c r="BE7053" s="397" t="s">
        <v>862</v>
      </c>
      <c r="BF7053" t="str">
        <f t="shared" si="603"/>
        <v>70-79 yrs</v>
      </c>
      <c r="BG7053">
        <f t="shared" si="604"/>
        <v>20</v>
      </c>
      <c r="BH7053" s="398">
        <f t="shared" si="605"/>
        <v>0.28571000695228582</v>
      </c>
      <c r="BO7053" s="33"/>
    </row>
    <row r="7054" spans="1:67">
      <c r="A7054" s="320" t="s">
        <v>338</v>
      </c>
      <c r="B7054" t="s">
        <v>380</v>
      </c>
      <c r="C7054" t="s">
        <v>910</v>
      </c>
      <c r="D7054" t="s">
        <v>314</v>
      </c>
      <c r="E7054" s="320" t="s">
        <v>55</v>
      </c>
      <c r="F7054" s="320" t="s">
        <v>263</v>
      </c>
      <c r="G7054" s="320" t="s">
        <v>429</v>
      </c>
      <c r="H7054" s="320" t="s">
        <v>323</v>
      </c>
      <c r="I7054" s="320" t="s">
        <v>354</v>
      </c>
      <c r="J7054" s="320" t="s">
        <v>283</v>
      </c>
      <c r="K7054" s="321">
        <v>15</v>
      </c>
      <c r="L7054" s="305">
        <v>0.21428999304771421</v>
      </c>
      <c r="M7054" s="305"/>
      <c r="N7054" s="321">
        <v>164</v>
      </c>
      <c r="O7054" s="305">
        <v>0.2477300018072128</v>
      </c>
      <c r="P7054" s="305"/>
      <c r="Q7054" s="321">
        <v>3083</v>
      </c>
      <c r="R7054" s="305">
        <v>0.2264900058507919</v>
      </c>
      <c r="S7054" s="305"/>
      <c r="BA7054" s="395">
        <v>1</v>
      </c>
      <c r="BB7054" s="396" t="s">
        <v>861</v>
      </c>
      <c r="BC7054" t="str">
        <f t="shared" si="601"/>
        <v>RJR</v>
      </c>
      <c r="BD7054" t="str">
        <f t="shared" si="602"/>
        <v>NAoMe_recurrent_age_mbc_hes_decades_80cap</v>
      </c>
      <c r="BE7054" s="397" t="s">
        <v>862</v>
      </c>
      <c r="BF7054" t="str">
        <f t="shared" si="603"/>
        <v>80+ yrs</v>
      </c>
      <c r="BG7054">
        <f t="shared" si="604"/>
        <v>15</v>
      </c>
      <c r="BH7054" s="398">
        <f t="shared" si="605"/>
        <v>0.21428999304771421</v>
      </c>
      <c r="BO7054" s="33"/>
    </row>
    <row r="7055" spans="1:67">
      <c r="A7055" s="320" t="s">
        <v>338</v>
      </c>
      <c r="B7055" t="s">
        <v>380</v>
      </c>
      <c r="C7055" t="s">
        <v>910</v>
      </c>
      <c r="D7055" t="s">
        <v>314</v>
      </c>
      <c r="E7055" s="320" t="s">
        <v>55</v>
      </c>
      <c r="F7055" s="320" t="s">
        <v>263</v>
      </c>
      <c r="G7055" s="320" t="s">
        <v>429</v>
      </c>
      <c r="H7055" s="320" t="s">
        <v>323</v>
      </c>
      <c r="I7055" s="320" t="s">
        <v>656</v>
      </c>
      <c r="J7055" s="320" t="s">
        <v>286</v>
      </c>
      <c r="K7055" s="321">
        <v>0</v>
      </c>
      <c r="L7055" s="305">
        <v>0</v>
      </c>
      <c r="M7055" s="305">
        <v>0</v>
      </c>
      <c r="N7055" s="321">
        <v>2</v>
      </c>
      <c r="O7055" s="305">
        <v>3.0199999455362558E-3</v>
      </c>
      <c r="P7055" s="305">
        <v>3.0199999455362558E-3</v>
      </c>
      <c r="Q7055" s="321">
        <v>565</v>
      </c>
      <c r="R7055" s="305">
        <v>4.1510000824928277E-2</v>
      </c>
      <c r="S7055" s="305">
        <v>4.221000149846077E-2</v>
      </c>
      <c r="BA7055" s="395">
        <v>1</v>
      </c>
      <c r="BB7055" s="396" t="s">
        <v>861</v>
      </c>
      <c r="BC7055" t="str">
        <f t="shared" si="601"/>
        <v>RJR</v>
      </c>
      <c r="BD7055" t="str">
        <f t="shared" si="602"/>
        <v>NAoMe_recurrent_ethnicity_grp</v>
      </c>
      <c r="BE7055" s="397" t="s">
        <v>862</v>
      </c>
      <c r="BF7055" t="str">
        <f t="shared" si="603"/>
        <v>Asian or Asian British</v>
      </c>
      <c r="BG7055">
        <f t="shared" si="604"/>
        <v>0</v>
      </c>
      <c r="BH7055" s="398">
        <f t="shared" si="605"/>
        <v>0</v>
      </c>
      <c r="BO7055" s="33"/>
    </row>
    <row r="7056" spans="1:67">
      <c r="A7056" s="320" t="s">
        <v>338</v>
      </c>
      <c r="B7056" t="s">
        <v>380</v>
      </c>
      <c r="C7056" t="s">
        <v>910</v>
      </c>
      <c r="D7056" t="s">
        <v>314</v>
      </c>
      <c r="E7056" s="320" t="s">
        <v>55</v>
      </c>
      <c r="F7056" s="320" t="s">
        <v>263</v>
      </c>
      <c r="G7056" s="320" t="s">
        <v>429</v>
      </c>
      <c r="H7056" s="320" t="s">
        <v>323</v>
      </c>
      <c r="I7056" s="320" t="s">
        <v>656</v>
      </c>
      <c r="J7056" s="320" t="s">
        <v>287</v>
      </c>
      <c r="K7056" s="321">
        <v>0</v>
      </c>
      <c r="L7056" s="305">
        <v>0</v>
      </c>
      <c r="M7056" s="305">
        <v>0</v>
      </c>
      <c r="N7056" s="321">
        <v>12</v>
      </c>
      <c r="O7056" s="305">
        <v>1.813000068068504E-2</v>
      </c>
      <c r="P7056" s="305">
        <v>1.813000068068504E-2</v>
      </c>
      <c r="Q7056" s="321">
        <v>439</v>
      </c>
      <c r="R7056" s="305">
        <v>3.2249998301267617E-2</v>
      </c>
      <c r="S7056" s="305">
        <v>3.2800000160932541E-2</v>
      </c>
      <c r="BA7056" s="395">
        <v>1</v>
      </c>
      <c r="BB7056" s="396" t="s">
        <v>861</v>
      </c>
      <c r="BC7056" t="str">
        <f t="shared" si="601"/>
        <v>RJR</v>
      </c>
      <c r="BD7056" t="str">
        <f t="shared" si="602"/>
        <v>NAoMe_recurrent_ethnicity_grp</v>
      </c>
      <c r="BE7056" s="397" t="s">
        <v>862</v>
      </c>
      <c r="BF7056" t="str">
        <f t="shared" si="603"/>
        <v>Black or Black British</v>
      </c>
      <c r="BG7056">
        <f t="shared" si="604"/>
        <v>0</v>
      </c>
      <c r="BH7056" s="398">
        <f t="shared" si="605"/>
        <v>0</v>
      </c>
      <c r="BO7056" s="33"/>
    </row>
    <row r="7057" spans="1:67">
      <c r="A7057" s="320" t="s">
        <v>338</v>
      </c>
      <c r="B7057" t="s">
        <v>380</v>
      </c>
      <c r="C7057" t="s">
        <v>910</v>
      </c>
      <c r="D7057" t="s">
        <v>314</v>
      </c>
      <c r="E7057" s="320" t="s">
        <v>55</v>
      </c>
      <c r="F7057" s="320" t="s">
        <v>263</v>
      </c>
      <c r="G7057" s="320" t="s">
        <v>429</v>
      </c>
      <c r="H7057" s="320" t="s">
        <v>323</v>
      </c>
      <c r="I7057" s="320" t="s">
        <v>656</v>
      </c>
      <c r="J7057" s="320" t="s">
        <v>259</v>
      </c>
      <c r="K7057" s="321">
        <v>0</v>
      </c>
      <c r="L7057" s="305">
        <v>0</v>
      </c>
      <c r="M7057" s="305">
        <v>0</v>
      </c>
      <c r="N7057" s="321">
        <v>2</v>
      </c>
      <c r="O7057" s="305">
        <v>3.0199999455362558E-3</v>
      </c>
      <c r="P7057" s="305">
        <v>3.0199999455362558E-3</v>
      </c>
      <c r="Q7057" s="321">
        <v>117</v>
      </c>
      <c r="R7057" s="305">
        <v>8.6000002920627594E-3</v>
      </c>
      <c r="S7057" s="305">
        <v>8.7400004267692566E-3</v>
      </c>
      <c r="BA7057" s="395">
        <v>1</v>
      </c>
      <c r="BB7057" s="396" t="s">
        <v>861</v>
      </c>
      <c r="BC7057" t="str">
        <f t="shared" si="601"/>
        <v>RJR</v>
      </c>
      <c r="BD7057" t="str">
        <f t="shared" si="602"/>
        <v>NAoMe_recurrent_ethnicity_grp</v>
      </c>
      <c r="BE7057" s="397" t="s">
        <v>862</v>
      </c>
      <c r="BF7057" t="str">
        <f t="shared" si="603"/>
        <v>Mixed</v>
      </c>
      <c r="BG7057">
        <f t="shared" si="604"/>
        <v>0</v>
      </c>
      <c r="BH7057" s="398">
        <f t="shared" si="605"/>
        <v>0</v>
      </c>
      <c r="BO7057" s="33"/>
    </row>
    <row r="7058" spans="1:67">
      <c r="A7058" s="320" t="s">
        <v>338</v>
      </c>
      <c r="B7058" t="s">
        <v>380</v>
      </c>
      <c r="C7058" t="s">
        <v>910</v>
      </c>
      <c r="D7058" t="s">
        <v>314</v>
      </c>
      <c r="E7058" s="320" t="s">
        <v>55</v>
      </c>
      <c r="F7058" s="320" t="s">
        <v>263</v>
      </c>
      <c r="G7058" s="320" t="s">
        <v>429</v>
      </c>
      <c r="H7058" s="320" t="s">
        <v>323</v>
      </c>
      <c r="I7058" s="320" t="s">
        <v>656</v>
      </c>
      <c r="J7058" s="320" t="s">
        <v>288</v>
      </c>
      <c r="K7058" s="321">
        <v>0</v>
      </c>
      <c r="L7058" s="305">
        <v>0</v>
      </c>
      <c r="M7058" s="305">
        <v>0</v>
      </c>
      <c r="N7058" s="321">
        <v>2</v>
      </c>
      <c r="O7058" s="305">
        <v>3.0199999455362558E-3</v>
      </c>
      <c r="P7058" s="305">
        <v>3.0199999455362558E-3</v>
      </c>
      <c r="Q7058" s="321">
        <v>254</v>
      </c>
      <c r="R7058" s="305">
        <v>1.8659999594092369E-2</v>
      </c>
      <c r="S7058" s="305">
        <v>1.8980000168085098E-2</v>
      </c>
      <c r="BA7058" s="395">
        <v>1</v>
      </c>
      <c r="BB7058" s="396" t="s">
        <v>861</v>
      </c>
      <c r="BC7058" t="str">
        <f t="shared" si="601"/>
        <v>RJR</v>
      </c>
      <c r="BD7058" t="str">
        <f t="shared" si="602"/>
        <v>NAoMe_recurrent_ethnicity_grp</v>
      </c>
      <c r="BE7058" s="397" t="s">
        <v>862</v>
      </c>
      <c r="BF7058" t="str">
        <f t="shared" si="603"/>
        <v>Other Ethnic Group</v>
      </c>
      <c r="BG7058">
        <f t="shared" si="604"/>
        <v>0</v>
      </c>
      <c r="BH7058" s="398">
        <f t="shared" si="605"/>
        <v>0</v>
      </c>
      <c r="BO7058" s="33"/>
    </row>
    <row r="7059" spans="1:67">
      <c r="A7059" s="320" t="s">
        <v>338</v>
      </c>
      <c r="B7059" t="s">
        <v>380</v>
      </c>
      <c r="C7059" t="s">
        <v>910</v>
      </c>
      <c r="D7059" t="s">
        <v>314</v>
      </c>
      <c r="E7059" s="320" t="s">
        <v>55</v>
      </c>
      <c r="F7059" s="320" t="s">
        <v>263</v>
      </c>
      <c r="G7059" s="320" t="s">
        <v>429</v>
      </c>
      <c r="H7059" s="320" t="s">
        <v>323</v>
      </c>
      <c r="I7059" s="320" t="s">
        <v>656</v>
      </c>
      <c r="J7059" s="320" t="s">
        <v>260</v>
      </c>
      <c r="K7059" s="321">
        <v>0</v>
      </c>
      <c r="L7059" s="305">
        <v>0</v>
      </c>
      <c r="M7059" s="305"/>
      <c r="N7059" s="321">
        <v>0</v>
      </c>
      <c r="O7059" s="305">
        <v>0</v>
      </c>
      <c r="P7059" s="305"/>
      <c r="Q7059" s="321">
        <v>227</v>
      </c>
      <c r="R7059" s="305">
        <v>1.6680000349879261E-2</v>
      </c>
      <c r="S7059" s="305"/>
      <c r="BA7059" s="395">
        <v>1</v>
      </c>
      <c r="BB7059" s="396" t="s">
        <v>861</v>
      </c>
      <c r="BC7059" t="str">
        <f t="shared" si="601"/>
        <v>RJR</v>
      </c>
      <c r="BD7059" t="str">
        <f t="shared" si="602"/>
        <v>NAoMe_recurrent_ethnicity_grp</v>
      </c>
      <c r="BE7059" s="397" t="s">
        <v>862</v>
      </c>
      <c r="BF7059" t="str">
        <f t="shared" si="603"/>
        <v>Unknown</v>
      </c>
      <c r="BG7059">
        <f t="shared" si="604"/>
        <v>0</v>
      </c>
      <c r="BH7059" s="398">
        <f t="shared" si="605"/>
        <v>0</v>
      </c>
      <c r="BO7059" s="33"/>
    </row>
    <row r="7060" spans="1:67">
      <c r="A7060" s="320" t="s">
        <v>338</v>
      </c>
      <c r="B7060" t="s">
        <v>380</v>
      </c>
      <c r="C7060" t="s">
        <v>910</v>
      </c>
      <c r="D7060" t="s">
        <v>314</v>
      </c>
      <c r="E7060" s="320" t="s">
        <v>55</v>
      </c>
      <c r="F7060" s="320" t="s">
        <v>263</v>
      </c>
      <c r="G7060" s="320" t="s">
        <v>429</v>
      </c>
      <c r="H7060" s="320" t="s">
        <v>323</v>
      </c>
      <c r="I7060" s="320" t="s">
        <v>656</v>
      </c>
      <c r="J7060" s="320" t="s">
        <v>258</v>
      </c>
      <c r="K7060" s="321">
        <v>70</v>
      </c>
      <c r="L7060" s="305">
        <v>1</v>
      </c>
      <c r="M7060" s="305">
        <v>1</v>
      </c>
      <c r="N7060" s="321">
        <v>644</v>
      </c>
      <c r="O7060" s="305">
        <v>0.97280997037887573</v>
      </c>
      <c r="P7060" s="305">
        <v>0.97280997037887573</v>
      </c>
      <c r="Q7060" s="321">
        <v>12010</v>
      </c>
      <c r="R7060" s="305">
        <v>0.88230997323989868</v>
      </c>
      <c r="S7060" s="305">
        <v>0.89727002382278442</v>
      </c>
      <c r="BA7060" s="395">
        <v>1</v>
      </c>
      <c r="BB7060" s="396" t="s">
        <v>861</v>
      </c>
      <c r="BC7060" t="str">
        <f t="shared" si="601"/>
        <v>RJR</v>
      </c>
      <c r="BD7060" t="str">
        <f t="shared" si="602"/>
        <v>NAoMe_recurrent_ethnicity_grp</v>
      </c>
      <c r="BE7060" s="397" t="s">
        <v>862</v>
      </c>
      <c r="BF7060" t="str">
        <f t="shared" si="603"/>
        <v>White</v>
      </c>
      <c r="BG7060">
        <f t="shared" si="604"/>
        <v>70</v>
      </c>
      <c r="BH7060" s="398">
        <f t="shared" si="605"/>
        <v>1</v>
      </c>
      <c r="BO7060" s="33"/>
    </row>
    <row r="7061" spans="1:67">
      <c r="A7061" s="320" t="s">
        <v>338</v>
      </c>
      <c r="B7061" t="s">
        <v>380</v>
      </c>
      <c r="C7061" t="s">
        <v>910</v>
      </c>
      <c r="D7061" t="s">
        <v>314</v>
      </c>
      <c r="E7061" s="320" t="s">
        <v>55</v>
      </c>
      <c r="F7061" s="320" t="s">
        <v>263</v>
      </c>
      <c r="G7061" s="320" t="s">
        <v>429</v>
      </c>
      <c r="H7061" s="320" t="s">
        <v>323</v>
      </c>
      <c r="I7061" s="320" t="s">
        <v>291</v>
      </c>
      <c r="J7061" s="320" t="s">
        <v>313</v>
      </c>
      <c r="K7061" s="321">
        <v>68</v>
      </c>
      <c r="L7061" s="305">
        <v>0.97143000364303589</v>
      </c>
      <c r="M7061" s="305"/>
      <c r="N7061" s="321">
        <v>660</v>
      </c>
      <c r="O7061" s="305">
        <v>0.99698001146316528</v>
      </c>
      <c r="P7061" s="305"/>
      <c r="Q7061" s="321">
        <v>13492</v>
      </c>
      <c r="R7061" s="305">
        <v>0.99118000268936157</v>
      </c>
      <c r="S7061" s="305"/>
      <c r="BA7061" s="395">
        <v>1</v>
      </c>
      <c r="BB7061" s="396" t="s">
        <v>861</v>
      </c>
      <c r="BC7061" t="str">
        <f t="shared" si="601"/>
        <v>RJR</v>
      </c>
      <c r="BD7061" t="str">
        <f t="shared" si="602"/>
        <v>NAoMe_recurrent_gender</v>
      </c>
      <c r="BE7061" s="397" t="s">
        <v>862</v>
      </c>
      <c r="BF7061" t="str">
        <f t="shared" si="603"/>
        <v>Female</v>
      </c>
      <c r="BG7061">
        <f t="shared" si="604"/>
        <v>68</v>
      </c>
      <c r="BH7061" s="398">
        <f t="shared" si="605"/>
        <v>0.97143000364303589</v>
      </c>
      <c r="BO7061" s="33"/>
    </row>
    <row r="7062" spans="1:67">
      <c r="A7062" s="320" t="s">
        <v>338</v>
      </c>
      <c r="B7062" t="s">
        <v>380</v>
      </c>
      <c r="C7062" t="s">
        <v>910</v>
      </c>
      <c r="D7062" t="s">
        <v>314</v>
      </c>
      <c r="E7062" s="320" t="s">
        <v>55</v>
      </c>
      <c r="F7062" s="320" t="s">
        <v>263</v>
      </c>
      <c r="G7062" s="320" t="s">
        <v>429</v>
      </c>
      <c r="H7062" s="320" t="s">
        <v>323</v>
      </c>
      <c r="I7062" s="320" t="s">
        <v>291</v>
      </c>
      <c r="J7062" s="320" t="s">
        <v>293</v>
      </c>
      <c r="K7062" s="321">
        <v>2</v>
      </c>
      <c r="L7062" s="305">
        <v>2.857000008225441E-2</v>
      </c>
      <c r="M7062" s="305"/>
      <c r="N7062" s="321">
        <v>2</v>
      </c>
      <c r="O7062" s="305">
        <v>3.0199999455362558E-3</v>
      </c>
      <c r="P7062" s="305"/>
      <c r="Q7062" s="321">
        <v>120</v>
      </c>
      <c r="R7062" s="305">
        <v>8.8200001046061516E-3</v>
      </c>
      <c r="S7062" s="305"/>
      <c r="BA7062" s="395">
        <v>1</v>
      </c>
      <c r="BB7062" s="396" t="s">
        <v>861</v>
      </c>
      <c r="BC7062" t="str">
        <f t="shared" si="601"/>
        <v>RJR</v>
      </c>
      <c r="BD7062" t="str">
        <f t="shared" si="602"/>
        <v>NAoMe_recurrent_gender</v>
      </c>
      <c r="BE7062" s="397" t="s">
        <v>862</v>
      </c>
      <c r="BF7062" t="str">
        <f t="shared" si="603"/>
        <v>Male</v>
      </c>
      <c r="BG7062">
        <f t="shared" si="604"/>
        <v>2</v>
      </c>
      <c r="BH7062" s="398">
        <f t="shared" si="605"/>
        <v>2.857000008225441E-2</v>
      </c>
      <c r="BO7062" s="33"/>
    </row>
    <row r="7063" spans="1:67">
      <c r="A7063" s="320" t="s">
        <v>338</v>
      </c>
      <c r="B7063" t="s">
        <v>380</v>
      </c>
      <c r="C7063" t="s">
        <v>910</v>
      </c>
      <c r="D7063" t="s">
        <v>314</v>
      </c>
      <c r="E7063" s="320" t="s">
        <v>55</v>
      </c>
      <c r="F7063" s="320" t="s">
        <v>263</v>
      </c>
      <c r="G7063" s="320" t="s">
        <v>429</v>
      </c>
      <c r="H7063" s="320" t="s">
        <v>323</v>
      </c>
      <c r="I7063" s="320" t="s">
        <v>355</v>
      </c>
      <c r="J7063" s="320" t="s">
        <v>289</v>
      </c>
      <c r="K7063" s="321">
        <v>17</v>
      </c>
      <c r="L7063" s="305">
        <v>0.24286000430583951</v>
      </c>
      <c r="M7063" s="305"/>
      <c r="N7063" s="321">
        <v>192</v>
      </c>
      <c r="O7063" s="305">
        <v>0.29003000259399409</v>
      </c>
      <c r="P7063" s="305"/>
      <c r="Q7063" s="321">
        <v>4109</v>
      </c>
      <c r="R7063" s="305">
        <v>0.30186998844146729</v>
      </c>
      <c r="S7063" s="305"/>
      <c r="BA7063" s="395">
        <v>1</v>
      </c>
      <c r="BB7063" s="396" t="s">
        <v>861</v>
      </c>
      <c r="BC7063" t="str">
        <f t="shared" si="601"/>
        <v>RJR</v>
      </c>
      <c r="BD7063" t="str">
        <f t="shared" si="602"/>
        <v>NAoMe_recurrent_mbc_hes_year</v>
      </c>
      <c r="BE7063" s="397" t="s">
        <v>862</v>
      </c>
      <c r="BF7063" t="str">
        <f t="shared" si="603"/>
        <v>2021</v>
      </c>
      <c r="BG7063">
        <f t="shared" si="604"/>
        <v>17</v>
      </c>
      <c r="BH7063" s="398">
        <f t="shared" si="605"/>
        <v>0.24286000430583951</v>
      </c>
      <c r="BO7063" s="33"/>
    </row>
    <row r="7064" spans="1:67">
      <c r="A7064" s="320" t="s">
        <v>338</v>
      </c>
      <c r="B7064" t="s">
        <v>380</v>
      </c>
      <c r="C7064" t="s">
        <v>910</v>
      </c>
      <c r="D7064" t="s">
        <v>314</v>
      </c>
      <c r="E7064" s="320" t="s">
        <v>55</v>
      </c>
      <c r="F7064" s="322" t="s">
        <v>263</v>
      </c>
      <c r="G7064" s="320" t="s">
        <v>429</v>
      </c>
      <c r="H7064" s="320" t="s">
        <v>323</v>
      </c>
      <c r="I7064" s="320" t="s">
        <v>355</v>
      </c>
      <c r="J7064" s="320" t="s">
        <v>816</v>
      </c>
      <c r="K7064" s="321">
        <v>21</v>
      </c>
      <c r="L7064" s="305">
        <v>0.30000001192092901</v>
      </c>
      <c r="M7064" s="305"/>
      <c r="N7064" s="321">
        <v>205</v>
      </c>
      <c r="O7064" s="305">
        <v>0.30967000126838679</v>
      </c>
      <c r="P7064" s="305"/>
      <c r="Q7064" s="321">
        <v>4376</v>
      </c>
      <c r="R7064" s="305">
        <v>0.32148000597953802</v>
      </c>
      <c r="S7064" s="305"/>
      <c r="BA7064" s="395">
        <v>1</v>
      </c>
      <c r="BB7064" s="396" t="s">
        <v>861</v>
      </c>
      <c r="BC7064" t="str">
        <f t="shared" si="601"/>
        <v>RJR</v>
      </c>
      <c r="BD7064" t="str">
        <f t="shared" si="602"/>
        <v>NAoMe_recurrent_mbc_hes_year</v>
      </c>
      <c r="BE7064" s="397" t="s">
        <v>862</v>
      </c>
      <c r="BF7064" t="str">
        <f t="shared" si="603"/>
        <v>2022</v>
      </c>
      <c r="BG7064">
        <f t="shared" si="604"/>
        <v>21</v>
      </c>
      <c r="BH7064" s="398">
        <f t="shared" si="605"/>
        <v>0.30000001192092901</v>
      </c>
      <c r="BO7064" s="33"/>
    </row>
    <row r="7065" spans="1:67">
      <c r="A7065" s="320" t="s">
        <v>338</v>
      </c>
      <c r="B7065" t="s">
        <v>380</v>
      </c>
      <c r="C7065" t="s">
        <v>910</v>
      </c>
      <c r="D7065" t="s">
        <v>314</v>
      </c>
      <c r="E7065" s="320" t="s">
        <v>55</v>
      </c>
      <c r="F7065" s="320" t="s">
        <v>263</v>
      </c>
      <c r="G7065" s="320" t="s">
        <v>429</v>
      </c>
      <c r="H7065" s="320" t="s">
        <v>323</v>
      </c>
      <c r="I7065" s="320" t="s">
        <v>355</v>
      </c>
      <c r="J7065" s="320" t="s">
        <v>946</v>
      </c>
      <c r="K7065" s="321">
        <v>32</v>
      </c>
      <c r="L7065" s="305">
        <v>0.4571399986743927</v>
      </c>
      <c r="M7065" s="305"/>
      <c r="N7065" s="321">
        <v>265</v>
      </c>
      <c r="O7065" s="305">
        <v>0.40029999613761902</v>
      </c>
      <c r="P7065" s="305"/>
      <c r="Q7065" s="321">
        <v>5127</v>
      </c>
      <c r="R7065" s="305">
        <v>0.37665000557899481</v>
      </c>
      <c r="S7065" s="305"/>
      <c r="BA7065" s="395">
        <v>1</v>
      </c>
      <c r="BB7065" s="396" t="s">
        <v>861</v>
      </c>
      <c r="BC7065" t="str">
        <f t="shared" si="601"/>
        <v>RJR</v>
      </c>
      <c r="BD7065" t="str">
        <f t="shared" si="602"/>
        <v>NAoMe_recurrent_mbc_hes_year</v>
      </c>
      <c r="BE7065" s="397" t="s">
        <v>862</v>
      </c>
      <c r="BF7065" t="str">
        <f t="shared" si="603"/>
        <v>2023</v>
      </c>
      <c r="BG7065">
        <f t="shared" si="604"/>
        <v>32</v>
      </c>
      <c r="BH7065" s="398">
        <f t="shared" si="605"/>
        <v>0.4571399986743927</v>
      </c>
      <c r="BO7065" s="33"/>
    </row>
    <row r="7066" spans="1:67">
      <c r="A7066" s="320" t="s">
        <v>338</v>
      </c>
      <c r="B7066" t="s">
        <v>380</v>
      </c>
      <c r="C7066" t="s">
        <v>910</v>
      </c>
      <c r="D7066" t="s">
        <v>314</v>
      </c>
      <c r="E7066" s="320" t="s">
        <v>55</v>
      </c>
      <c r="F7066" s="320" t="s">
        <v>263</v>
      </c>
      <c r="G7066" s="320" t="s">
        <v>429</v>
      </c>
      <c r="H7066" s="320" t="s">
        <v>323</v>
      </c>
      <c r="I7066" s="320" t="s">
        <v>824</v>
      </c>
      <c r="J7066" s="320" t="s">
        <v>12</v>
      </c>
      <c r="K7066" s="321">
        <v>70</v>
      </c>
      <c r="L7066" s="305">
        <v>1</v>
      </c>
      <c r="M7066" s="305"/>
      <c r="N7066" s="321">
        <v>662</v>
      </c>
      <c r="O7066" s="305">
        <v>1</v>
      </c>
      <c r="P7066" s="305"/>
      <c r="Q7066" s="321">
        <v>13612</v>
      </c>
      <c r="R7066" s="305">
        <v>1</v>
      </c>
      <c r="S7066" s="305"/>
      <c r="BA7066" s="395">
        <v>1</v>
      </c>
      <c r="BB7066" s="396" t="s">
        <v>861</v>
      </c>
      <c r="BC7066" t="str">
        <f t="shared" si="601"/>
        <v>RJR</v>
      </c>
      <c r="BD7066" t="str">
        <f t="shared" si="602"/>
        <v>NAoMe_recurrent_tag_bonemets</v>
      </c>
      <c r="BE7066" s="397" t="s">
        <v>862</v>
      </c>
      <c r="BF7066" t="str">
        <f t="shared" si="603"/>
        <v>No</v>
      </c>
      <c r="BG7066">
        <f t="shared" si="604"/>
        <v>70</v>
      </c>
      <c r="BH7066" s="398">
        <f t="shared" si="605"/>
        <v>1</v>
      </c>
      <c r="BO7066" s="33"/>
    </row>
    <row r="7067" spans="1:67">
      <c r="A7067" s="320" t="s">
        <v>338</v>
      </c>
      <c r="B7067" t="s">
        <v>380</v>
      </c>
      <c r="C7067" t="s">
        <v>910</v>
      </c>
      <c r="D7067" t="s">
        <v>314</v>
      </c>
      <c r="E7067" s="320" t="s">
        <v>55</v>
      </c>
      <c r="F7067" s="320" t="s">
        <v>263</v>
      </c>
      <c r="G7067" s="320" t="s">
        <v>429</v>
      </c>
      <c r="H7067" s="320" t="s">
        <v>323</v>
      </c>
      <c r="I7067" s="320" t="s">
        <v>825</v>
      </c>
      <c r="J7067" s="320" t="s">
        <v>12</v>
      </c>
      <c r="K7067" s="321">
        <v>70</v>
      </c>
      <c r="L7067" s="305">
        <v>1</v>
      </c>
      <c r="M7067" s="305"/>
      <c r="N7067" s="321">
        <v>662</v>
      </c>
      <c r="O7067" s="305">
        <v>1</v>
      </c>
      <c r="P7067" s="305"/>
      <c r="Q7067" s="321">
        <v>13612</v>
      </c>
      <c r="R7067" s="305">
        <v>1</v>
      </c>
      <c r="S7067" s="305"/>
      <c r="BA7067" s="395">
        <v>1</v>
      </c>
      <c r="BB7067" s="396" t="s">
        <v>861</v>
      </c>
      <c r="BC7067" t="str">
        <f t="shared" si="601"/>
        <v>RJR</v>
      </c>
      <c r="BD7067" t="str">
        <f t="shared" si="602"/>
        <v>NAoMe_recurrent_tag_brainmets</v>
      </c>
      <c r="BE7067" s="397" t="s">
        <v>862</v>
      </c>
      <c r="BF7067" t="str">
        <f t="shared" si="603"/>
        <v>No</v>
      </c>
      <c r="BG7067">
        <f t="shared" si="604"/>
        <v>70</v>
      </c>
      <c r="BH7067" s="398">
        <f t="shared" si="605"/>
        <v>1</v>
      </c>
      <c r="BO7067" s="33"/>
    </row>
    <row r="7068" spans="1:67">
      <c r="A7068" s="320" t="s">
        <v>338</v>
      </c>
      <c r="B7068" t="s">
        <v>380</v>
      </c>
      <c r="C7068" t="s">
        <v>910</v>
      </c>
      <c r="D7068" t="s">
        <v>314</v>
      </c>
      <c r="E7068" s="320" t="s">
        <v>55</v>
      </c>
      <c r="F7068" s="320" t="s">
        <v>263</v>
      </c>
      <c r="G7068" s="320" t="s">
        <v>429</v>
      </c>
      <c r="H7068" s="320" t="s">
        <v>323</v>
      </c>
      <c r="I7068" s="320" t="s">
        <v>826</v>
      </c>
      <c r="J7068" s="320" t="s">
        <v>12</v>
      </c>
      <c r="K7068" s="321">
        <v>70</v>
      </c>
      <c r="L7068" s="305">
        <v>1</v>
      </c>
      <c r="M7068" s="305"/>
      <c r="N7068" s="321">
        <v>662</v>
      </c>
      <c r="O7068" s="305">
        <v>1</v>
      </c>
      <c r="P7068" s="305"/>
      <c r="Q7068" s="321">
        <v>13612</v>
      </c>
      <c r="R7068" s="305">
        <v>1</v>
      </c>
      <c r="S7068" s="305"/>
      <c r="BA7068" s="395">
        <v>1</v>
      </c>
      <c r="BB7068" s="396" t="s">
        <v>861</v>
      </c>
      <c r="BC7068" t="str">
        <f t="shared" si="601"/>
        <v>RJR</v>
      </c>
      <c r="BD7068" t="str">
        <f t="shared" si="602"/>
        <v>NAoMe_recurrent_tag_livermets</v>
      </c>
      <c r="BE7068" s="397" t="s">
        <v>862</v>
      </c>
      <c r="BF7068" t="str">
        <f t="shared" si="603"/>
        <v>No</v>
      </c>
      <c r="BG7068">
        <f t="shared" si="604"/>
        <v>70</v>
      </c>
      <c r="BH7068" s="398">
        <f t="shared" si="605"/>
        <v>1</v>
      </c>
      <c r="BO7068" s="33"/>
    </row>
    <row r="7069" spans="1:67">
      <c r="A7069" s="320" t="s">
        <v>338</v>
      </c>
      <c r="B7069" t="s">
        <v>380</v>
      </c>
      <c r="C7069" t="s">
        <v>910</v>
      </c>
      <c r="D7069" t="s">
        <v>314</v>
      </c>
      <c r="E7069" s="320" t="s">
        <v>55</v>
      </c>
      <c r="F7069" s="320" t="s">
        <v>263</v>
      </c>
      <c r="G7069" s="320" t="s">
        <v>429</v>
      </c>
      <c r="H7069" s="320" t="s">
        <v>323</v>
      </c>
      <c r="I7069" s="320" t="s">
        <v>827</v>
      </c>
      <c r="J7069" s="320" t="s">
        <v>12</v>
      </c>
      <c r="K7069" s="321">
        <v>70</v>
      </c>
      <c r="L7069" s="305">
        <v>1</v>
      </c>
      <c r="M7069" s="305"/>
      <c r="N7069" s="321">
        <v>662</v>
      </c>
      <c r="O7069" s="305">
        <v>1</v>
      </c>
      <c r="P7069" s="305"/>
      <c r="Q7069" s="321">
        <v>13612</v>
      </c>
      <c r="R7069" s="305">
        <v>1</v>
      </c>
      <c r="S7069" s="305"/>
      <c r="BA7069" s="395">
        <v>1</v>
      </c>
      <c r="BB7069" s="396" t="s">
        <v>861</v>
      </c>
      <c r="BC7069" t="str">
        <f t="shared" si="601"/>
        <v>RJR</v>
      </c>
      <c r="BD7069" t="str">
        <f t="shared" si="602"/>
        <v>NAoMe_recurrent_tag_lungmets</v>
      </c>
      <c r="BE7069" s="397" t="s">
        <v>862</v>
      </c>
      <c r="BF7069" t="str">
        <f t="shared" si="603"/>
        <v>No</v>
      </c>
      <c r="BG7069">
        <f t="shared" si="604"/>
        <v>70</v>
      </c>
      <c r="BH7069" s="398">
        <f t="shared" si="605"/>
        <v>1</v>
      </c>
      <c r="BO7069" s="33"/>
    </row>
    <row r="7070" spans="1:67">
      <c r="A7070" s="320" t="s">
        <v>338</v>
      </c>
      <c r="B7070" t="s">
        <v>380</v>
      </c>
      <c r="C7070" t="s">
        <v>910</v>
      </c>
      <c r="D7070" t="s">
        <v>314</v>
      </c>
      <c r="E7070" s="320" t="s">
        <v>55</v>
      </c>
      <c r="F7070" s="320" t="s">
        <v>263</v>
      </c>
      <c r="G7070" s="320" t="s">
        <v>429</v>
      </c>
      <c r="H7070" s="320" t="s">
        <v>323</v>
      </c>
      <c r="I7070" s="320" t="s">
        <v>828</v>
      </c>
      <c r="J7070" s="320" t="s">
        <v>12</v>
      </c>
      <c r="K7070" s="321">
        <v>70</v>
      </c>
      <c r="L7070" s="305">
        <v>1</v>
      </c>
      <c r="M7070" s="305"/>
      <c r="N7070" s="321">
        <v>662</v>
      </c>
      <c r="O7070" s="305">
        <v>1</v>
      </c>
      <c r="P7070" s="305"/>
      <c r="Q7070" s="321">
        <v>13612</v>
      </c>
      <c r="R7070" s="305">
        <v>1</v>
      </c>
      <c r="S7070" s="305"/>
      <c r="BA7070" s="395">
        <v>1</v>
      </c>
      <c r="BB7070" s="396" t="s">
        <v>861</v>
      </c>
      <c r="BC7070" t="str">
        <f t="shared" si="601"/>
        <v>RJR</v>
      </c>
      <c r="BD7070" t="str">
        <f t="shared" si="602"/>
        <v>NAoMe_recurrent_tag_othermets</v>
      </c>
      <c r="BE7070" s="397" t="s">
        <v>862</v>
      </c>
      <c r="BF7070" t="str">
        <f t="shared" si="603"/>
        <v>No</v>
      </c>
      <c r="BG7070">
        <f t="shared" si="604"/>
        <v>70</v>
      </c>
      <c r="BH7070" s="398">
        <f t="shared" si="605"/>
        <v>1</v>
      </c>
      <c r="BO7070" s="33"/>
    </row>
    <row r="7071" spans="1:67">
      <c r="A7071" s="320" t="s">
        <v>338</v>
      </c>
      <c r="B7071" t="s">
        <v>380</v>
      </c>
      <c r="C7071" t="s">
        <v>910</v>
      </c>
      <c r="D7071" t="s">
        <v>314</v>
      </c>
      <c r="E7071" s="320" t="s">
        <v>57</v>
      </c>
      <c r="F7071" s="320" t="s">
        <v>58</v>
      </c>
      <c r="G7071" s="320" t="s">
        <v>439</v>
      </c>
      <c r="H7071" s="320" t="s">
        <v>329</v>
      </c>
      <c r="I7071" s="320" t="s">
        <v>354</v>
      </c>
      <c r="J7071" s="320" t="s">
        <v>277</v>
      </c>
      <c r="K7071" s="321">
        <v>2</v>
      </c>
      <c r="L7071" s="305">
        <v>1.3790000230073931E-2</v>
      </c>
      <c r="M7071" s="305"/>
      <c r="N7071" s="321">
        <v>6</v>
      </c>
      <c r="O7071" s="305">
        <v>6.3599999994039544E-3</v>
      </c>
      <c r="P7071" s="305"/>
      <c r="Q7071" s="321">
        <v>56</v>
      </c>
      <c r="R7071" s="305">
        <v>4.1100000962615013E-3</v>
      </c>
      <c r="S7071" s="305"/>
      <c r="BA7071" s="395">
        <v>1</v>
      </c>
      <c r="BB7071" s="396" t="s">
        <v>861</v>
      </c>
      <c r="BC7071" t="str">
        <f t="shared" si="601"/>
        <v>RXP</v>
      </c>
      <c r="BD7071" t="str">
        <f t="shared" si="602"/>
        <v>NAoMe_recurrent_age_mbc_hes_decades_80cap</v>
      </c>
      <c r="BE7071" s="397" t="s">
        <v>862</v>
      </c>
      <c r="BF7071" t="str">
        <f t="shared" si="603"/>
        <v>18-29 yrs</v>
      </c>
      <c r="BG7071">
        <f t="shared" si="604"/>
        <v>2</v>
      </c>
      <c r="BH7071" s="398">
        <f t="shared" si="605"/>
        <v>1.3790000230073931E-2</v>
      </c>
      <c r="BO7071" s="33"/>
    </row>
    <row r="7072" spans="1:67">
      <c r="A7072" s="320" t="s">
        <v>338</v>
      </c>
      <c r="B7072" t="s">
        <v>380</v>
      </c>
      <c r="C7072" t="s">
        <v>910</v>
      </c>
      <c r="D7072" t="s">
        <v>314</v>
      </c>
      <c r="E7072" s="320" t="s">
        <v>57</v>
      </c>
      <c r="F7072" s="320" t="s">
        <v>58</v>
      </c>
      <c r="G7072" s="320" t="s">
        <v>439</v>
      </c>
      <c r="H7072" s="320" t="s">
        <v>329</v>
      </c>
      <c r="I7072" s="320" t="s">
        <v>354</v>
      </c>
      <c r="J7072" s="320" t="s">
        <v>278</v>
      </c>
      <c r="K7072" s="321">
        <v>6</v>
      </c>
      <c r="L7072" s="305">
        <v>4.1379999369382858E-2</v>
      </c>
      <c r="M7072" s="305"/>
      <c r="N7072" s="321">
        <v>46</v>
      </c>
      <c r="O7072" s="305">
        <v>4.8730000853538513E-2</v>
      </c>
      <c r="P7072" s="305"/>
      <c r="Q7072" s="321">
        <v>552</v>
      </c>
      <c r="R7072" s="305">
        <v>4.0550000965595252E-2</v>
      </c>
      <c r="S7072" s="305"/>
      <c r="BA7072" s="395">
        <v>1</v>
      </c>
      <c r="BB7072" s="396" t="s">
        <v>861</v>
      </c>
      <c r="BC7072" t="str">
        <f t="shared" si="601"/>
        <v>RXP</v>
      </c>
      <c r="BD7072" t="str">
        <f t="shared" si="602"/>
        <v>NAoMe_recurrent_age_mbc_hes_decades_80cap</v>
      </c>
      <c r="BE7072" s="397" t="s">
        <v>862</v>
      </c>
      <c r="BF7072" t="str">
        <f t="shared" si="603"/>
        <v>30-39 yrs</v>
      </c>
      <c r="BG7072">
        <f t="shared" si="604"/>
        <v>6</v>
      </c>
      <c r="BH7072" s="398">
        <f t="shared" si="605"/>
        <v>4.1379999369382858E-2</v>
      </c>
      <c r="BO7072" s="33"/>
    </row>
    <row r="7073" spans="1:67">
      <c r="A7073" s="320" t="s">
        <v>338</v>
      </c>
      <c r="B7073" t="s">
        <v>380</v>
      </c>
      <c r="C7073" t="s">
        <v>910</v>
      </c>
      <c r="D7073" t="s">
        <v>314</v>
      </c>
      <c r="E7073" s="320" t="s">
        <v>57</v>
      </c>
      <c r="F7073" s="320" t="s">
        <v>58</v>
      </c>
      <c r="G7073" s="320" t="s">
        <v>439</v>
      </c>
      <c r="H7073" s="320" t="s">
        <v>329</v>
      </c>
      <c r="I7073" s="320" t="s">
        <v>354</v>
      </c>
      <c r="J7073" s="320" t="s">
        <v>279</v>
      </c>
      <c r="K7073" s="321">
        <v>19</v>
      </c>
      <c r="L7073" s="305">
        <v>0.13102999329566961</v>
      </c>
      <c r="M7073" s="305"/>
      <c r="N7073" s="321">
        <v>93</v>
      </c>
      <c r="O7073" s="305">
        <v>9.8520003259181976E-2</v>
      </c>
      <c r="P7073" s="305"/>
      <c r="Q7073" s="321">
        <v>1403</v>
      </c>
      <c r="R7073" s="305">
        <v>0.1030699983239174</v>
      </c>
      <c r="S7073" s="305"/>
      <c r="BA7073" s="395">
        <v>1</v>
      </c>
      <c r="BB7073" s="396" t="s">
        <v>861</v>
      </c>
      <c r="BC7073" t="str">
        <f t="shared" si="601"/>
        <v>RXP</v>
      </c>
      <c r="BD7073" t="str">
        <f t="shared" si="602"/>
        <v>NAoMe_recurrent_age_mbc_hes_decades_80cap</v>
      </c>
      <c r="BE7073" s="397" t="s">
        <v>862</v>
      </c>
      <c r="BF7073" t="str">
        <f t="shared" si="603"/>
        <v>40-49 yrs</v>
      </c>
      <c r="BG7073">
        <f t="shared" si="604"/>
        <v>19</v>
      </c>
      <c r="BH7073" s="398">
        <f t="shared" si="605"/>
        <v>0.13102999329566961</v>
      </c>
      <c r="BO7073" s="33"/>
    </row>
    <row r="7074" spans="1:67">
      <c r="A7074" s="320" t="s">
        <v>338</v>
      </c>
      <c r="B7074" t="s">
        <v>380</v>
      </c>
      <c r="C7074" t="s">
        <v>910</v>
      </c>
      <c r="D7074" t="s">
        <v>314</v>
      </c>
      <c r="E7074" s="320" t="s">
        <v>57</v>
      </c>
      <c r="F7074" s="320" t="s">
        <v>58</v>
      </c>
      <c r="G7074" s="320" t="s">
        <v>439</v>
      </c>
      <c r="H7074" s="320" t="s">
        <v>329</v>
      </c>
      <c r="I7074" s="320" t="s">
        <v>354</v>
      </c>
      <c r="J7074" s="320" t="s">
        <v>280</v>
      </c>
      <c r="K7074" s="321">
        <v>27</v>
      </c>
      <c r="L7074" s="305">
        <v>0.18621000647544861</v>
      </c>
      <c r="M7074" s="305"/>
      <c r="N7074" s="321">
        <v>178</v>
      </c>
      <c r="O7074" s="305">
        <v>0.18855999410152441</v>
      </c>
      <c r="P7074" s="305"/>
      <c r="Q7074" s="321">
        <v>2584</v>
      </c>
      <c r="R7074" s="305">
        <v>0.18983000516891479</v>
      </c>
      <c r="S7074" s="305"/>
      <c r="BA7074" s="395">
        <v>1</v>
      </c>
      <c r="BB7074" s="396" t="s">
        <v>861</v>
      </c>
      <c r="BC7074" t="str">
        <f t="shared" si="601"/>
        <v>RXP</v>
      </c>
      <c r="BD7074" t="str">
        <f t="shared" si="602"/>
        <v>NAoMe_recurrent_age_mbc_hes_decades_80cap</v>
      </c>
      <c r="BE7074" s="397" t="s">
        <v>862</v>
      </c>
      <c r="BF7074" t="str">
        <f t="shared" si="603"/>
        <v>50-59 yrs</v>
      </c>
      <c r="BG7074">
        <f t="shared" si="604"/>
        <v>27</v>
      </c>
      <c r="BH7074" s="398">
        <f t="shared" si="605"/>
        <v>0.18621000647544861</v>
      </c>
      <c r="BO7074" s="33"/>
    </row>
    <row r="7075" spans="1:67">
      <c r="A7075" s="320" t="s">
        <v>338</v>
      </c>
      <c r="B7075" t="s">
        <v>380</v>
      </c>
      <c r="C7075" t="s">
        <v>910</v>
      </c>
      <c r="D7075" t="s">
        <v>314</v>
      </c>
      <c r="E7075" s="320" t="s">
        <v>57</v>
      </c>
      <c r="F7075" s="320" t="s">
        <v>58</v>
      </c>
      <c r="G7075" s="320" t="s">
        <v>439</v>
      </c>
      <c r="H7075" s="320" t="s">
        <v>329</v>
      </c>
      <c r="I7075" s="320" t="s">
        <v>354</v>
      </c>
      <c r="J7075" s="320" t="s">
        <v>281</v>
      </c>
      <c r="K7075" s="321">
        <v>24</v>
      </c>
      <c r="L7075" s="305">
        <v>0.16551999747753141</v>
      </c>
      <c r="M7075" s="305"/>
      <c r="N7075" s="321">
        <v>192</v>
      </c>
      <c r="O7075" s="305">
        <v>0.20339000225067139</v>
      </c>
      <c r="P7075" s="305"/>
      <c r="Q7075" s="321">
        <v>2650</v>
      </c>
      <c r="R7075" s="305">
        <v>0.19468000531196589</v>
      </c>
      <c r="S7075" s="305"/>
      <c r="BA7075" s="395">
        <v>1</v>
      </c>
      <c r="BB7075" s="396" t="s">
        <v>861</v>
      </c>
      <c r="BC7075" t="str">
        <f t="shared" si="601"/>
        <v>RXP</v>
      </c>
      <c r="BD7075" t="str">
        <f t="shared" si="602"/>
        <v>NAoMe_recurrent_age_mbc_hes_decades_80cap</v>
      </c>
      <c r="BE7075" s="397" t="s">
        <v>862</v>
      </c>
      <c r="BF7075" t="str">
        <f t="shared" si="603"/>
        <v>60-69 yrs</v>
      </c>
      <c r="BG7075">
        <f t="shared" si="604"/>
        <v>24</v>
      </c>
      <c r="BH7075" s="398">
        <f t="shared" si="605"/>
        <v>0.16551999747753141</v>
      </c>
      <c r="BO7075" s="33"/>
    </row>
    <row r="7076" spans="1:67">
      <c r="A7076" s="320" t="s">
        <v>338</v>
      </c>
      <c r="B7076" t="s">
        <v>380</v>
      </c>
      <c r="C7076" t="s">
        <v>910</v>
      </c>
      <c r="D7076" t="s">
        <v>314</v>
      </c>
      <c r="E7076" s="320" t="s">
        <v>57</v>
      </c>
      <c r="F7076" s="320" t="s">
        <v>58</v>
      </c>
      <c r="G7076" s="320" t="s">
        <v>439</v>
      </c>
      <c r="H7076" s="320" t="s">
        <v>329</v>
      </c>
      <c r="I7076" s="320" t="s">
        <v>354</v>
      </c>
      <c r="J7076" s="320" t="s">
        <v>282</v>
      </c>
      <c r="K7076" s="321">
        <v>34</v>
      </c>
      <c r="L7076" s="305">
        <v>0.23447999358177191</v>
      </c>
      <c r="M7076" s="305"/>
      <c r="N7076" s="321">
        <v>218</v>
      </c>
      <c r="O7076" s="305">
        <v>0.23093000054359439</v>
      </c>
      <c r="P7076" s="305"/>
      <c r="Q7076" s="321">
        <v>3284</v>
      </c>
      <c r="R7076" s="305">
        <v>0.24126000702381131</v>
      </c>
      <c r="S7076" s="305"/>
      <c r="BA7076" s="395">
        <v>1</v>
      </c>
      <c r="BB7076" s="396" t="s">
        <v>861</v>
      </c>
      <c r="BC7076" t="str">
        <f t="shared" si="601"/>
        <v>RXP</v>
      </c>
      <c r="BD7076" t="str">
        <f t="shared" si="602"/>
        <v>NAoMe_recurrent_age_mbc_hes_decades_80cap</v>
      </c>
      <c r="BE7076" s="397" t="s">
        <v>862</v>
      </c>
      <c r="BF7076" t="str">
        <f t="shared" si="603"/>
        <v>70-79 yrs</v>
      </c>
      <c r="BG7076">
        <f t="shared" si="604"/>
        <v>34</v>
      </c>
      <c r="BH7076" s="398">
        <f t="shared" si="605"/>
        <v>0.23447999358177191</v>
      </c>
      <c r="BO7076" s="33"/>
    </row>
    <row r="7077" spans="1:67">
      <c r="A7077" s="320" t="s">
        <v>338</v>
      </c>
      <c r="B7077" t="s">
        <v>380</v>
      </c>
      <c r="C7077" t="s">
        <v>910</v>
      </c>
      <c r="D7077" t="s">
        <v>314</v>
      </c>
      <c r="E7077" s="320" t="s">
        <v>57</v>
      </c>
      <c r="F7077" s="320" t="s">
        <v>58</v>
      </c>
      <c r="G7077" s="320" t="s">
        <v>439</v>
      </c>
      <c r="H7077" s="320" t="s">
        <v>329</v>
      </c>
      <c r="I7077" s="320" t="s">
        <v>354</v>
      </c>
      <c r="J7077" s="320" t="s">
        <v>283</v>
      </c>
      <c r="K7077" s="321">
        <v>33</v>
      </c>
      <c r="L7077" s="305">
        <v>0.2275899946689606</v>
      </c>
      <c r="M7077" s="305"/>
      <c r="N7077" s="321">
        <v>211</v>
      </c>
      <c r="O7077" s="305">
        <v>0.22351999580860141</v>
      </c>
      <c r="P7077" s="305"/>
      <c r="Q7077" s="321">
        <v>3083</v>
      </c>
      <c r="R7077" s="305">
        <v>0.2264900058507919</v>
      </c>
      <c r="S7077" s="305"/>
      <c r="BA7077" s="395">
        <v>1</v>
      </c>
      <c r="BB7077" s="396" t="s">
        <v>861</v>
      </c>
      <c r="BC7077" t="str">
        <f t="shared" si="601"/>
        <v>RXP</v>
      </c>
      <c r="BD7077" t="str">
        <f t="shared" si="602"/>
        <v>NAoMe_recurrent_age_mbc_hes_decades_80cap</v>
      </c>
      <c r="BE7077" s="397" t="s">
        <v>862</v>
      </c>
      <c r="BF7077" t="str">
        <f t="shared" si="603"/>
        <v>80+ yrs</v>
      </c>
      <c r="BG7077">
        <f t="shared" si="604"/>
        <v>33</v>
      </c>
      <c r="BH7077" s="398">
        <f t="shared" si="605"/>
        <v>0.2275899946689606</v>
      </c>
      <c r="BO7077" s="33"/>
    </row>
    <row r="7078" spans="1:67">
      <c r="A7078" s="320" t="s">
        <v>338</v>
      </c>
      <c r="B7078" t="s">
        <v>380</v>
      </c>
      <c r="C7078" t="s">
        <v>910</v>
      </c>
      <c r="D7078" t="s">
        <v>314</v>
      </c>
      <c r="E7078" s="320" t="s">
        <v>57</v>
      </c>
      <c r="F7078" s="320" t="s">
        <v>58</v>
      </c>
      <c r="G7078" s="320" t="s">
        <v>439</v>
      </c>
      <c r="H7078" s="320" t="s">
        <v>329</v>
      </c>
      <c r="I7078" s="320" t="s">
        <v>656</v>
      </c>
      <c r="J7078" s="320" t="s">
        <v>286</v>
      </c>
      <c r="K7078" s="321">
        <v>0</v>
      </c>
      <c r="L7078" s="305">
        <v>0</v>
      </c>
      <c r="M7078" s="305">
        <v>0</v>
      </c>
      <c r="N7078" s="321">
        <v>9</v>
      </c>
      <c r="O7078" s="305">
        <v>9.5300003886222839E-3</v>
      </c>
      <c r="P7078" s="305">
        <v>9.6399998292326927E-3</v>
      </c>
      <c r="Q7078" s="321">
        <v>565</v>
      </c>
      <c r="R7078" s="305">
        <v>4.1510000824928277E-2</v>
      </c>
      <c r="S7078" s="305">
        <v>4.221000149846077E-2</v>
      </c>
      <c r="BA7078" s="395">
        <v>1</v>
      </c>
      <c r="BB7078" s="396" t="s">
        <v>861</v>
      </c>
      <c r="BC7078" t="str">
        <f t="shared" si="601"/>
        <v>RXP</v>
      </c>
      <c r="BD7078" t="str">
        <f t="shared" si="602"/>
        <v>NAoMe_recurrent_ethnicity_grp</v>
      </c>
      <c r="BE7078" s="397" t="s">
        <v>862</v>
      </c>
      <c r="BF7078" t="str">
        <f t="shared" si="603"/>
        <v>Asian or Asian British</v>
      </c>
      <c r="BG7078">
        <f t="shared" si="604"/>
        <v>0</v>
      </c>
      <c r="BH7078" s="398">
        <f t="shared" si="605"/>
        <v>0</v>
      </c>
      <c r="BO7078" s="33"/>
    </row>
    <row r="7079" spans="1:67">
      <c r="A7079" s="320" t="s">
        <v>338</v>
      </c>
      <c r="B7079" t="s">
        <v>380</v>
      </c>
      <c r="C7079" t="s">
        <v>910</v>
      </c>
      <c r="D7079" t="s">
        <v>314</v>
      </c>
      <c r="E7079" s="320" t="s">
        <v>57</v>
      </c>
      <c r="F7079" s="320" t="s">
        <v>58</v>
      </c>
      <c r="G7079" s="320" t="s">
        <v>439</v>
      </c>
      <c r="H7079" s="320" t="s">
        <v>329</v>
      </c>
      <c r="I7079" s="320" t="s">
        <v>656</v>
      </c>
      <c r="J7079" s="320" t="s">
        <v>287</v>
      </c>
      <c r="K7079" s="321">
        <v>0</v>
      </c>
      <c r="L7079" s="305">
        <v>0</v>
      </c>
      <c r="M7079" s="305">
        <v>0</v>
      </c>
      <c r="N7079" s="321">
        <v>2</v>
      </c>
      <c r="O7079" s="305">
        <v>2.120000077411532E-3</v>
      </c>
      <c r="P7079" s="305">
        <v>2.1399999968707561E-3</v>
      </c>
      <c r="Q7079" s="321">
        <v>439</v>
      </c>
      <c r="R7079" s="305">
        <v>3.2249998301267617E-2</v>
      </c>
      <c r="S7079" s="305">
        <v>3.2800000160932541E-2</v>
      </c>
      <c r="BA7079" s="395">
        <v>1</v>
      </c>
      <c r="BB7079" s="396" t="s">
        <v>861</v>
      </c>
      <c r="BC7079" t="str">
        <f t="shared" si="601"/>
        <v>RXP</v>
      </c>
      <c r="BD7079" t="str">
        <f t="shared" si="602"/>
        <v>NAoMe_recurrent_ethnicity_grp</v>
      </c>
      <c r="BE7079" s="397" t="s">
        <v>862</v>
      </c>
      <c r="BF7079" t="str">
        <f t="shared" si="603"/>
        <v>Black or Black British</v>
      </c>
      <c r="BG7079">
        <f t="shared" si="604"/>
        <v>0</v>
      </c>
      <c r="BH7079" s="398">
        <f t="shared" si="605"/>
        <v>0</v>
      </c>
      <c r="BO7079" s="33"/>
    </row>
    <row r="7080" spans="1:67">
      <c r="A7080" s="320" t="s">
        <v>338</v>
      </c>
      <c r="B7080" t="s">
        <v>380</v>
      </c>
      <c r="C7080" t="s">
        <v>910</v>
      </c>
      <c r="D7080" t="s">
        <v>314</v>
      </c>
      <c r="E7080" s="320" t="s">
        <v>57</v>
      </c>
      <c r="F7080" s="320" t="s">
        <v>58</v>
      </c>
      <c r="G7080" s="320" t="s">
        <v>439</v>
      </c>
      <c r="H7080" s="320" t="s">
        <v>329</v>
      </c>
      <c r="I7080" s="320" t="s">
        <v>656</v>
      </c>
      <c r="J7080" s="320" t="s">
        <v>259</v>
      </c>
      <c r="K7080" s="321">
        <v>0</v>
      </c>
      <c r="L7080" s="305">
        <v>0</v>
      </c>
      <c r="M7080" s="305">
        <v>0</v>
      </c>
      <c r="N7080" s="321">
        <v>0</v>
      </c>
      <c r="O7080" s="305">
        <v>0</v>
      </c>
      <c r="P7080" s="305">
        <v>0</v>
      </c>
      <c r="Q7080" s="321">
        <v>117</v>
      </c>
      <c r="R7080" s="305">
        <v>8.6000002920627594E-3</v>
      </c>
      <c r="S7080" s="305">
        <v>8.7400004267692566E-3</v>
      </c>
      <c r="BA7080" s="395">
        <v>1</v>
      </c>
      <c r="BB7080" s="396" t="s">
        <v>861</v>
      </c>
      <c r="BC7080" t="str">
        <f t="shared" si="601"/>
        <v>RXP</v>
      </c>
      <c r="BD7080" t="str">
        <f t="shared" si="602"/>
        <v>NAoMe_recurrent_ethnicity_grp</v>
      </c>
      <c r="BE7080" s="397" t="s">
        <v>862</v>
      </c>
      <c r="BF7080" t="str">
        <f t="shared" si="603"/>
        <v>Mixed</v>
      </c>
      <c r="BG7080">
        <f t="shared" si="604"/>
        <v>0</v>
      </c>
      <c r="BH7080" s="398">
        <f t="shared" si="605"/>
        <v>0</v>
      </c>
      <c r="BO7080" s="33"/>
    </row>
    <row r="7081" spans="1:67">
      <c r="A7081" s="320" t="s">
        <v>338</v>
      </c>
      <c r="B7081" t="s">
        <v>380</v>
      </c>
      <c r="C7081" t="s">
        <v>910</v>
      </c>
      <c r="D7081" t="s">
        <v>314</v>
      </c>
      <c r="E7081" s="320" t="s">
        <v>57</v>
      </c>
      <c r="F7081" s="320" t="s">
        <v>58</v>
      </c>
      <c r="G7081" s="320" t="s">
        <v>439</v>
      </c>
      <c r="H7081" s="320" t="s">
        <v>329</v>
      </c>
      <c r="I7081" s="320" t="s">
        <v>656</v>
      </c>
      <c r="J7081" s="320" t="s">
        <v>288</v>
      </c>
      <c r="K7081" s="321">
        <v>2</v>
      </c>
      <c r="L7081" s="305">
        <v>1.3790000230073931E-2</v>
      </c>
      <c r="M7081" s="305">
        <v>1.3890000060200689E-2</v>
      </c>
      <c r="N7081" s="321">
        <v>7</v>
      </c>
      <c r="O7081" s="305">
        <v>7.4200001545250416E-3</v>
      </c>
      <c r="P7081" s="305">
        <v>7.4900002218782902E-3</v>
      </c>
      <c r="Q7081" s="321">
        <v>254</v>
      </c>
      <c r="R7081" s="305">
        <v>1.8659999594092369E-2</v>
      </c>
      <c r="S7081" s="305">
        <v>1.8980000168085098E-2</v>
      </c>
      <c r="BA7081" s="395">
        <v>1</v>
      </c>
      <c r="BB7081" s="396" t="s">
        <v>861</v>
      </c>
      <c r="BC7081" t="str">
        <f t="shared" si="601"/>
        <v>RXP</v>
      </c>
      <c r="BD7081" t="str">
        <f t="shared" si="602"/>
        <v>NAoMe_recurrent_ethnicity_grp</v>
      </c>
      <c r="BE7081" s="397" t="s">
        <v>862</v>
      </c>
      <c r="BF7081" t="str">
        <f t="shared" si="603"/>
        <v>Other Ethnic Group</v>
      </c>
      <c r="BG7081">
        <f t="shared" si="604"/>
        <v>2</v>
      </c>
      <c r="BH7081" s="398">
        <f t="shared" si="605"/>
        <v>1.3790000230073931E-2</v>
      </c>
      <c r="BO7081" s="33"/>
    </row>
    <row r="7082" spans="1:67">
      <c r="A7082" s="320" t="s">
        <v>338</v>
      </c>
      <c r="B7082" t="s">
        <v>380</v>
      </c>
      <c r="C7082" t="s">
        <v>910</v>
      </c>
      <c r="D7082" t="s">
        <v>314</v>
      </c>
      <c r="E7082" s="320" t="s">
        <v>57</v>
      </c>
      <c r="F7082" s="320" t="s">
        <v>58</v>
      </c>
      <c r="G7082" s="320" t="s">
        <v>439</v>
      </c>
      <c r="H7082" s="320" t="s">
        <v>329</v>
      </c>
      <c r="I7082" s="320" t="s">
        <v>656</v>
      </c>
      <c r="J7082" s="320" t="s">
        <v>260</v>
      </c>
      <c r="K7082" s="321">
        <v>1</v>
      </c>
      <c r="L7082" s="305">
        <v>6.8999999202787876E-3</v>
      </c>
      <c r="M7082" s="305"/>
      <c r="N7082" s="321">
        <v>10</v>
      </c>
      <c r="O7082" s="305">
        <v>1.0590000078082079E-2</v>
      </c>
      <c r="P7082" s="305"/>
      <c r="Q7082" s="321">
        <v>227</v>
      </c>
      <c r="R7082" s="305">
        <v>1.6680000349879261E-2</v>
      </c>
      <c r="S7082" s="305"/>
      <c r="BA7082" s="395">
        <v>1</v>
      </c>
      <c r="BB7082" s="396" t="s">
        <v>861</v>
      </c>
      <c r="BC7082" t="str">
        <f t="shared" si="601"/>
        <v>RXP</v>
      </c>
      <c r="BD7082" t="str">
        <f t="shared" si="602"/>
        <v>NAoMe_recurrent_ethnicity_grp</v>
      </c>
      <c r="BE7082" s="397" t="s">
        <v>862</v>
      </c>
      <c r="BF7082" t="str">
        <f t="shared" si="603"/>
        <v>Unknown</v>
      </c>
      <c r="BG7082">
        <f t="shared" si="604"/>
        <v>1</v>
      </c>
      <c r="BH7082" s="398">
        <f t="shared" si="605"/>
        <v>6.8999999202787876E-3</v>
      </c>
      <c r="BO7082" s="33"/>
    </row>
    <row r="7083" spans="1:67">
      <c r="A7083" s="320" t="s">
        <v>338</v>
      </c>
      <c r="B7083" t="s">
        <v>380</v>
      </c>
      <c r="C7083" t="s">
        <v>910</v>
      </c>
      <c r="D7083" t="s">
        <v>314</v>
      </c>
      <c r="E7083" s="320" t="s">
        <v>57</v>
      </c>
      <c r="F7083" s="320" t="s">
        <v>58</v>
      </c>
      <c r="G7083" s="320" t="s">
        <v>439</v>
      </c>
      <c r="H7083" s="320" t="s">
        <v>329</v>
      </c>
      <c r="I7083" s="320" t="s">
        <v>656</v>
      </c>
      <c r="J7083" s="320" t="s">
        <v>258</v>
      </c>
      <c r="K7083" s="321">
        <v>142</v>
      </c>
      <c r="L7083" s="305">
        <v>0.97930997610092163</v>
      </c>
      <c r="M7083" s="305">
        <v>0.98610997200012207</v>
      </c>
      <c r="N7083" s="321">
        <v>916</v>
      </c>
      <c r="O7083" s="305">
        <v>0.97034001350402832</v>
      </c>
      <c r="P7083" s="305">
        <v>0.98072999715805054</v>
      </c>
      <c r="Q7083" s="321">
        <v>12010</v>
      </c>
      <c r="R7083" s="305">
        <v>0.88230997323989868</v>
      </c>
      <c r="S7083" s="305">
        <v>0.89727002382278442</v>
      </c>
      <c r="BA7083" s="395">
        <v>1</v>
      </c>
      <c r="BB7083" s="396" t="s">
        <v>861</v>
      </c>
      <c r="BC7083" t="str">
        <f t="shared" si="601"/>
        <v>RXP</v>
      </c>
      <c r="BD7083" t="str">
        <f t="shared" si="602"/>
        <v>NAoMe_recurrent_ethnicity_grp</v>
      </c>
      <c r="BE7083" s="397" t="s">
        <v>862</v>
      </c>
      <c r="BF7083" t="str">
        <f t="shared" si="603"/>
        <v>White</v>
      </c>
      <c r="BG7083">
        <f t="shared" si="604"/>
        <v>142</v>
      </c>
      <c r="BH7083" s="398">
        <f t="shared" si="605"/>
        <v>0.97930997610092163</v>
      </c>
      <c r="BO7083" s="33"/>
    </row>
    <row r="7084" spans="1:67">
      <c r="A7084" s="320" t="s">
        <v>338</v>
      </c>
      <c r="B7084" t="s">
        <v>380</v>
      </c>
      <c r="C7084" t="s">
        <v>910</v>
      </c>
      <c r="D7084" t="s">
        <v>314</v>
      </c>
      <c r="E7084" s="320" t="s">
        <v>57</v>
      </c>
      <c r="F7084" s="320" t="s">
        <v>58</v>
      </c>
      <c r="G7084" s="320" t="s">
        <v>439</v>
      </c>
      <c r="H7084" s="320" t="s">
        <v>329</v>
      </c>
      <c r="I7084" s="320" t="s">
        <v>291</v>
      </c>
      <c r="J7084" s="320" t="s">
        <v>313</v>
      </c>
      <c r="K7084" s="321">
        <v>143</v>
      </c>
      <c r="L7084" s="305">
        <v>0.98620998859405518</v>
      </c>
      <c r="M7084" s="305"/>
      <c r="N7084" s="321">
        <v>935</v>
      </c>
      <c r="O7084" s="305">
        <v>0.99046999216079712</v>
      </c>
      <c r="P7084" s="305"/>
      <c r="Q7084" s="321">
        <v>13492</v>
      </c>
      <c r="R7084" s="305">
        <v>0.99118000268936157</v>
      </c>
      <c r="S7084" s="305"/>
      <c r="BA7084" s="395">
        <v>1</v>
      </c>
      <c r="BB7084" s="396" t="s">
        <v>861</v>
      </c>
      <c r="BC7084" t="str">
        <f t="shared" si="601"/>
        <v>RXP</v>
      </c>
      <c r="BD7084" t="str">
        <f t="shared" si="602"/>
        <v>NAoMe_recurrent_gender</v>
      </c>
      <c r="BE7084" s="397" t="s">
        <v>862</v>
      </c>
      <c r="BF7084" t="str">
        <f t="shared" si="603"/>
        <v>Female</v>
      </c>
      <c r="BG7084">
        <f t="shared" si="604"/>
        <v>143</v>
      </c>
      <c r="BH7084" s="398">
        <f t="shared" si="605"/>
        <v>0.98620998859405518</v>
      </c>
      <c r="BO7084" s="33"/>
    </row>
    <row r="7085" spans="1:67">
      <c r="A7085" s="320" t="s">
        <v>338</v>
      </c>
      <c r="B7085" t="s">
        <v>380</v>
      </c>
      <c r="C7085" t="s">
        <v>910</v>
      </c>
      <c r="D7085" t="s">
        <v>314</v>
      </c>
      <c r="E7085" s="320" t="s">
        <v>57</v>
      </c>
      <c r="F7085" s="322" t="s">
        <v>58</v>
      </c>
      <c r="G7085" s="322" t="s">
        <v>439</v>
      </c>
      <c r="H7085" s="322" t="s">
        <v>329</v>
      </c>
      <c r="I7085" s="320" t="s">
        <v>291</v>
      </c>
      <c r="J7085" s="320" t="s">
        <v>293</v>
      </c>
      <c r="K7085" s="321">
        <v>2</v>
      </c>
      <c r="L7085" s="305">
        <v>1.3790000230073931E-2</v>
      </c>
      <c r="M7085" s="305"/>
      <c r="N7085" s="321">
        <v>9</v>
      </c>
      <c r="O7085" s="305">
        <v>9.5300003886222839E-3</v>
      </c>
      <c r="P7085" s="305"/>
      <c r="Q7085" s="321">
        <v>120</v>
      </c>
      <c r="R7085" s="305">
        <v>8.8200001046061516E-3</v>
      </c>
      <c r="S7085" s="305"/>
      <c r="BA7085" s="395">
        <v>1</v>
      </c>
      <c r="BB7085" s="396" t="s">
        <v>861</v>
      </c>
      <c r="BC7085" t="str">
        <f t="shared" si="601"/>
        <v>RXP</v>
      </c>
      <c r="BD7085" t="str">
        <f t="shared" si="602"/>
        <v>NAoMe_recurrent_gender</v>
      </c>
      <c r="BE7085" s="397" t="s">
        <v>862</v>
      </c>
      <c r="BF7085" t="str">
        <f t="shared" si="603"/>
        <v>Male</v>
      </c>
      <c r="BG7085">
        <f t="shared" si="604"/>
        <v>2</v>
      </c>
      <c r="BH7085" s="398">
        <f t="shared" si="605"/>
        <v>1.3790000230073931E-2</v>
      </c>
      <c r="BO7085" s="33"/>
    </row>
    <row r="7086" spans="1:67">
      <c r="A7086" s="320" t="s">
        <v>338</v>
      </c>
      <c r="B7086" t="s">
        <v>380</v>
      </c>
      <c r="C7086" t="s">
        <v>910</v>
      </c>
      <c r="D7086" t="s">
        <v>314</v>
      </c>
      <c r="E7086" s="320" t="s">
        <v>57</v>
      </c>
      <c r="F7086" s="320" t="s">
        <v>58</v>
      </c>
      <c r="G7086" s="320" t="s">
        <v>439</v>
      </c>
      <c r="H7086" s="320" t="s">
        <v>329</v>
      </c>
      <c r="I7086" s="320" t="s">
        <v>355</v>
      </c>
      <c r="J7086" s="320" t="s">
        <v>289</v>
      </c>
      <c r="K7086" s="321">
        <v>44</v>
      </c>
      <c r="L7086" s="305">
        <v>0.30344998836517328</v>
      </c>
      <c r="M7086" s="305"/>
      <c r="N7086" s="321">
        <v>284</v>
      </c>
      <c r="O7086" s="305">
        <v>0.30085000395774841</v>
      </c>
      <c r="P7086" s="305"/>
      <c r="Q7086" s="321">
        <v>4109</v>
      </c>
      <c r="R7086" s="305">
        <v>0.30186998844146729</v>
      </c>
      <c r="S7086" s="305"/>
      <c r="BA7086" s="395">
        <v>1</v>
      </c>
      <c r="BB7086" s="396" t="s">
        <v>861</v>
      </c>
      <c r="BC7086" t="str">
        <f t="shared" si="601"/>
        <v>RXP</v>
      </c>
      <c r="BD7086" t="str">
        <f t="shared" si="602"/>
        <v>NAoMe_recurrent_mbc_hes_year</v>
      </c>
      <c r="BE7086" s="397" t="s">
        <v>862</v>
      </c>
      <c r="BF7086" t="str">
        <f t="shared" si="603"/>
        <v>2021</v>
      </c>
      <c r="BG7086">
        <f t="shared" si="604"/>
        <v>44</v>
      </c>
      <c r="BH7086" s="398">
        <f t="shared" si="605"/>
        <v>0.30344998836517328</v>
      </c>
      <c r="BO7086" s="33"/>
    </row>
    <row r="7087" spans="1:67">
      <c r="A7087" s="320" t="s">
        <v>338</v>
      </c>
      <c r="B7087" t="s">
        <v>380</v>
      </c>
      <c r="C7087" t="s">
        <v>910</v>
      </c>
      <c r="D7087" t="s">
        <v>314</v>
      </c>
      <c r="E7087" s="320" t="s">
        <v>57</v>
      </c>
      <c r="F7087" s="320" t="s">
        <v>58</v>
      </c>
      <c r="G7087" s="320" t="s">
        <v>439</v>
      </c>
      <c r="H7087" s="320" t="s">
        <v>329</v>
      </c>
      <c r="I7087" s="320" t="s">
        <v>355</v>
      </c>
      <c r="J7087" s="320" t="s">
        <v>816</v>
      </c>
      <c r="K7087" s="321">
        <v>54</v>
      </c>
      <c r="L7087" s="305">
        <v>0.37240999937057501</v>
      </c>
      <c r="M7087" s="305"/>
      <c r="N7087" s="321">
        <v>310</v>
      </c>
      <c r="O7087" s="305">
        <v>0.32839000225067139</v>
      </c>
      <c r="P7087" s="305"/>
      <c r="Q7087" s="321">
        <v>4376</v>
      </c>
      <c r="R7087" s="305">
        <v>0.32148000597953802</v>
      </c>
      <c r="S7087" s="305"/>
      <c r="BA7087" s="395">
        <v>1</v>
      </c>
      <c r="BB7087" s="396" t="s">
        <v>861</v>
      </c>
      <c r="BC7087" t="str">
        <f t="shared" si="601"/>
        <v>RXP</v>
      </c>
      <c r="BD7087" t="str">
        <f t="shared" si="602"/>
        <v>NAoMe_recurrent_mbc_hes_year</v>
      </c>
      <c r="BE7087" s="397" t="s">
        <v>862</v>
      </c>
      <c r="BF7087" t="str">
        <f t="shared" si="603"/>
        <v>2022</v>
      </c>
      <c r="BG7087">
        <f t="shared" si="604"/>
        <v>54</v>
      </c>
      <c r="BH7087" s="398">
        <f t="shared" si="605"/>
        <v>0.37240999937057501</v>
      </c>
      <c r="BO7087" s="33"/>
    </row>
    <row r="7088" spans="1:67">
      <c r="A7088" s="320" t="s">
        <v>338</v>
      </c>
      <c r="B7088" t="s">
        <v>380</v>
      </c>
      <c r="C7088" t="s">
        <v>910</v>
      </c>
      <c r="D7088" t="s">
        <v>314</v>
      </c>
      <c r="E7088" s="320" t="s">
        <v>57</v>
      </c>
      <c r="F7088" s="320" t="s">
        <v>58</v>
      </c>
      <c r="G7088" s="320" t="s">
        <v>439</v>
      </c>
      <c r="H7088" s="320" t="s">
        <v>329</v>
      </c>
      <c r="I7088" s="320" t="s">
        <v>355</v>
      </c>
      <c r="J7088" s="320" t="s">
        <v>946</v>
      </c>
      <c r="K7088" s="321">
        <v>47</v>
      </c>
      <c r="L7088" s="305">
        <v>0.32414001226425171</v>
      </c>
      <c r="M7088" s="305"/>
      <c r="N7088" s="321">
        <v>350</v>
      </c>
      <c r="O7088" s="305">
        <v>0.3707599937915802</v>
      </c>
      <c r="P7088" s="305"/>
      <c r="Q7088" s="321">
        <v>5127</v>
      </c>
      <c r="R7088" s="305">
        <v>0.37665000557899481</v>
      </c>
      <c r="S7088" s="305"/>
      <c r="BA7088" s="395">
        <v>1</v>
      </c>
      <c r="BB7088" s="396" t="s">
        <v>861</v>
      </c>
      <c r="BC7088" t="str">
        <f t="shared" si="601"/>
        <v>RXP</v>
      </c>
      <c r="BD7088" t="str">
        <f t="shared" si="602"/>
        <v>NAoMe_recurrent_mbc_hes_year</v>
      </c>
      <c r="BE7088" s="397" t="s">
        <v>862</v>
      </c>
      <c r="BF7088" t="str">
        <f t="shared" si="603"/>
        <v>2023</v>
      </c>
      <c r="BG7088">
        <f t="shared" si="604"/>
        <v>47</v>
      </c>
      <c r="BH7088" s="398">
        <f t="shared" si="605"/>
        <v>0.32414001226425171</v>
      </c>
      <c r="BO7088" s="33"/>
    </row>
    <row r="7089" spans="1:67">
      <c r="A7089" s="320" t="s">
        <v>338</v>
      </c>
      <c r="B7089" t="s">
        <v>380</v>
      </c>
      <c r="C7089" t="s">
        <v>910</v>
      </c>
      <c r="D7089" t="s">
        <v>314</v>
      </c>
      <c r="E7089" s="320" t="s">
        <v>57</v>
      </c>
      <c r="F7089" s="320" t="s">
        <v>58</v>
      </c>
      <c r="G7089" s="320" t="s">
        <v>439</v>
      </c>
      <c r="H7089" s="320" t="s">
        <v>329</v>
      </c>
      <c r="I7089" s="320" t="s">
        <v>824</v>
      </c>
      <c r="J7089" s="320" t="s">
        <v>12</v>
      </c>
      <c r="K7089" s="321">
        <v>145</v>
      </c>
      <c r="L7089" s="305">
        <v>1</v>
      </c>
      <c r="M7089" s="305"/>
      <c r="N7089" s="321">
        <v>944</v>
      </c>
      <c r="O7089" s="305">
        <v>1</v>
      </c>
      <c r="P7089" s="305"/>
      <c r="Q7089" s="321">
        <v>13612</v>
      </c>
      <c r="R7089" s="305">
        <v>1</v>
      </c>
      <c r="S7089" s="305"/>
      <c r="BA7089" s="395">
        <v>1</v>
      </c>
      <c r="BB7089" s="396" t="s">
        <v>861</v>
      </c>
      <c r="BC7089" t="str">
        <f t="shared" si="601"/>
        <v>RXP</v>
      </c>
      <c r="BD7089" t="str">
        <f t="shared" si="602"/>
        <v>NAoMe_recurrent_tag_bonemets</v>
      </c>
      <c r="BE7089" s="397" t="s">
        <v>862</v>
      </c>
      <c r="BF7089" t="str">
        <f t="shared" si="603"/>
        <v>No</v>
      </c>
      <c r="BG7089">
        <f t="shared" si="604"/>
        <v>145</v>
      </c>
      <c r="BH7089" s="398">
        <f t="shared" si="605"/>
        <v>1</v>
      </c>
      <c r="BO7089" s="33"/>
    </row>
    <row r="7090" spans="1:67">
      <c r="A7090" s="320" t="s">
        <v>338</v>
      </c>
      <c r="B7090" t="s">
        <v>380</v>
      </c>
      <c r="C7090" t="s">
        <v>910</v>
      </c>
      <c r="D7090" t="s">
        <v>314</v>
      </c>
      <c r="E7090" s="320" t="s">
        <v>57</v>
      </c>
      <c r="F7090" s="320" t="s">
        <v>58</v>
      </c>
      <c r="G7090" s="320" t="s">
        <v>439</v>
      </c>
      <c r="H7090" s="320" t="s">
        <v>329</v>
      </c>
      <c r="I7090" s="320" t="s">
        <v>825</v>
      </c>
      <c r="J7090" s="320" t="s">
        <v>12</v>
      </c>
      <c r="K7090" s="321">
        <v>145</v>
      </c>
      <c r="L7090" s="305">
        <v>1</v>
      </c>
      <c r="M7090" s="305"/>
      <c r="N7090" s="321">
        <v>944</v>
      </c>
      <c r="O7090" s="305">
        <v>1</v>
      </c>
      <c r="P7090" s="305"/>
      <c r="Q7090" s="321">
        <v>13612</v>
      </c>
      <c r="R7090" s="305">
        <v>1</v>
      </c>
      <c r="S7090" s="305"/>
      <c r="BA7090" s="395">
        <v>1</v>
      </c>
      <c r="BB7090" s="396" t="s">
        <v>861</v>
      </c>
      <c r="BC7090" t="str">
        <f t="shared" si="601"/>
        <v>RXP</v>
      </c>
      <c r="BD7090" t="str">
        <f t="shared" si="602"/>
        <v>NAoMe_recurrent_tag_brainmets</v>
      </c>
      <c r="BE7090" s="397" t="s">
        <v>862</v>
      </c>
      <c r="BF7090" t="str">
        <f t="shared" si="603"/>
        <v>No</v>
      </c>
      <c r="BG7090">
        <f t="shared" si="604"/>
        <v>145</v>
      </c>
      <c r="BH7090" s="398">
        <f t="shared" si="605"/>
        <v>1</v>
      </c>
      <c r="BO7090" s="33"/>
    </row>
    <row r="7091" spans="1:67">
      <c r="A7091" s="320" t="s">
        <v>338</v>
      </c>
      <c r="B7091" t="s">
        <v>380</v>
      </c>
      <c r="C7091" t="s">
        <v>910</v>
      </c>
      <c r="D7091" t="s">
        <v>314</v>
      </c>
      <c r="E7091" s="320" t="s">
        <v>57</v>
      </c>
      <c r="F7091" s="320" t="s">
        <v>58</v>
      </c>
      <c r="G7091" s="320" t="s">
        <v>439</v>
      </c>
      <c r="H7091" s="320" t="s">
        <v>329</v>
      </c>
      <c r="I7091" s="320" t="s">
        <v>826</v>
      </c>
      <c r="J7091" s="320" t="s">
        <v>12</v>
      </c>
      <c r="K7091" s="321">
        <v>145</v>
      </c>
      <c r="L7091" s="305">
        <v>1</v>
      </c>
      <c r="M7091" s="305"/>
      <c r="N7091" s="321">
        <v>944</v>
      </c>
      <c r="O7091" s="305">
        <v>1</v>
      </c>
      <c r="P7091" s="305"/>
      <c r="Q7091" s="321">
        <v>13612</v>
      </c>
      <c r="R7091" s="305">
        <v>1</v>
      </c>
      <c r="S7091" s="305"/>
      <c r="BA7091" s="395">
        <v>1</v>
      </c>
      <c r="BB7091" s="396" t="s">
        <v>861</v>
      </c>
      <c r="BC7091" t="str">
        <f t="shared" si="601"/>
        <v>RXP</v>
      </c>
      <c r="BD7091" t="str">
        <f t="shared" si="602"/>
        <v>NAoMe_recurrent_tag_livermets</v>
      </c>
      <c r="BE7091" s="397" t="s">
        <v>862</v>
      </c>
      <c r="BF7091" t="str">
        <f t="shared" si="603"/>
        <v>No</v>
      </c>
      <c r="BG7091">
        <f t="shared" si="604"/>
        <v>145</v>
      </c>
      <c r="BH7091" s="398">
        <f t="shared" si="605"/>
        <v>1</v>
      </c>
      <c r="BO7091" s="33"/>
    </row>
    <row r="7092" spans="1:67">
      <c r="A7092" s="320" t="s">
        <v>338</v>
      </c>
      <c r="B7092" t="s">
        <v>380</v>
      </c>
      <c r="C7092" t="s">
        <v>910</v>
      </c>
      <c r="D7092" t="s">
        <v>314</v>
      </c>
      <c r="E7092" s="320" t="s">
        <v>57</v>
      </c>
      <c r="F7092" s="320" t="s">
        <v>58</v>
      </c>
      <c r="G7092" s="320" t="s">
        <v>439</v>
      </c>
      <c r="H7092" s="320" t="s">
        <v>329</v>
      </c>
      <c r="I7092" s="320" t="s">
        <v>827</v>
      </c>
      <c r="J7092" s="320" t="s">
        <v>12</v>
      </c>
      <c r="K7092" s="321">
        <v>145</v>
      </c>
      <c r="L7092" s="305">
        <v>1</v>
      </c>
      <c r="M7092" s="305"/>
      <c r="N7092" s="321">
        <v>944</v>
      </c>
      <c r="O7092" s="305">
        <v>1</v>
      </c>
      <c r="P7092" s="305"/>
      <c r="Q7092" s="321">
        <v>13612</v>
      </c>
      <c r="R7092" s="305">
        <v>1</v>
      </c>
      <c r="S7092" s="305"/>
      <c r="BA7092" s="395">
        <v>1</v>
      </c>
      <c r="BB7092" s="396" t="s">
        <v>861</v>
      </c>
      <c r="BC7092" t="str">
        <f t="shared" si="601"/>
        <v>RXP</v>
      </c>
      <c r="BD7092" t="str">
        <f t="shared" si="602"/>
        <v>NAoMe_recurrent_tag_lungmets</v>
      </c>
      <c r="BE7092" s="397" t="s">
        <v>862</v>
      </c>
      <c r="BF7092" t="str">
        <f t="shared" si="603"/>
        <v>No</v>
      </c>
      <c r="BG7092">
        <f t="shared" si="604"/>
        <v>145</v>
      </c>
      <c r="BH7092" s="398">
        <f t="shared" si="605"/>
        <v>1</v>
      </c>
      <c r="BO7092" s="33"/>
    </row>
    <row r="7093" spans="1:67">
      <c r="A7093" s="320" t="s">
        <v>338</v>
      </c>
      <c r="B7093" t="s">
        <v>380</v>
      </c>
      <c r="C7093" t="s">
        <v>910</v>
      </c>
      <c r="D7093" t="s">
        <v>314</v>
      </c>
      <c r="E7093" s="320" t="s">
        <v>57</v>
      </c>
      <c r="F7093" s="320" t="s">
        <v>58</v>
      </c>
      <c r="G7093" s="320" t="s">
        <v>439</v>
      </c>
      <c r="H7093" s="320" t="s">
        <v>329</v>
      </c>
      <c r="I7093" s="320" t="s">
        <v>828</v>
      </c>
      <c r="J7093" s="320" t="s">
        <v>12</v>
      </c>
      <c r="K7093" s="321">
        <v>145</v>
      </c>
      <c r="L7093" s="305">
        <v>1</v>
      </c>
      <c r="M7093" s="305"/>
      <c r="N7093" s="321">
        <v>944</v>
      </c>
      <c r="O7093" s="305">
        <v>1</v>
      </c>
      <c r="P7093" s="305"/>
      <c r="Q7093" s="321">
        <v>13612</v>
      </c>
      <c r="R7093" s="305">
        <v>1</v>
      </c>
      <c r="S7093" s="305"/>
      <c r="BA7093" s="395">
        <v>1</v>
      </c>
      <c r="BB7093" s="396" t="s">
        <v>861</v>
      </c>
      <c r="BC7093" t="str">
        <f t="shared" si="601"/>
        <v>RXP</v>
      </c>
      <c r="BD7093" t="str">
        <f t="shared" si="602"/>
        <v>NAoMe_recurrent_tag_othermets</v>
      </c>
      <c r="BE7093" s="397" t="s">
        <v>862</v>
      </c>
      <c r="BF7093" t="str">
        <f t="shared" si="603"/>
        <v>No</v>
      </c>
      <c r="BG7093">
        <f t="shared" si="604"/>
        <v>145</v>
      </c>
      <c r="BH7093" s="398">
        <f t="shared" si="605"/>
        <v>1</v>
      </c>
      <c r="BO7093" s="33"/>
    </row>
    <row r="7094" spans="1:67">
      <c r="A7094" s="320" t="s">
        <v>338</v>
      </c>
      <c r="B7094" t="s">
        <v>380</v>
      </c>
      <c r="C7094" t="s">
        <v>910</v>
      </c>
      <c r="D7094" t="s">
        <v>314</v>
      </c>
      <c r="E7094" s="320" t="s">
        <v>59</v>
      </c>
      <c r="F7094" s="320" t="s">
        <v>60</v>
      </c>
      <c r="G7094" s="320" t="s">
        <v>447</v>
      </c>
      <c r="H7094" s="320" t="s">
        <v>811</v>
      </c>
      <c r="I7094" s="320" t="s">
        <v>354</v>
      </c>
      <c r="J7094" s="320" t="s">
        <v>277</v>
      </c>
      <c r="K7094" s="321">
        <v>0</v>
      </c>
      <c r="L7094" s="305">
        <v>0</v>
      </c>
      <c r="M7094" s="305"/>
      <c r="N7094" s="321">
        <v>2</v>
      </c>
      <c r="O7094" s="305">
        <v>2.7399999089539051E-3</v>
      </c>
      <c r="P7094" s="305"/>
      <c r="Q7094" s="321">
        <v>56</v>
      </c>
      <c r="R7094" s="305">
        <v>4.1100000962615013E-3</v>
      </c>
      <c r="S7094" s="305"/>
      <c r="BA7094" s="395">
        <v>1</v>
      </c>
      <c r="BB7094" s="396" t="s">
        <v>861</v>
      </c>
      <c r="BC7094" t="str">
        <f t="shared" si="601"/>
        <v>RJ6</v>
      </c>
      <c r="BD7094" t="str">
        <f t="shared" si="602"/>
        <v>NAoMe_recurrent_age_mbc_hes_decades_80cap</v>
      </c>
      <c r="BE7094" s="397" t="s">
        <v>862</v>
      </c>
      <c r="BF7094" t="str">
        <f t="shared" si="603"/>
        <v>18-29 yrs</v>
      </c>
      <c r="BG7094">
        <f t="shared" si="604"/>
        <v>0</v>
      </c>
      <c r="BH7094" s="398">
        <f t="shared" si="605"/>
        <v>0</v>
      </c>
      <c r="BO7094" s="33"/>
    </row>
    <row r="7095" spans="1:67">
      <c r="A7095" s="320" t="s">
        <v>338</v>
      </c>
      <c r="B7095" t="s">
        <v>380</v>
      </c>
      <c r="C7095" t="s">
        <v>910</v>
      </c>
      <c r="D7095" t="s">
        <v>314</v>
      </c>
      <c r="E7095" s="320" t="s">
        <v>59</v>
      </c>
      <c r="F7095" s="320" t="s">
        <v>60</v>
      </c>
      <c r="G7095" s="320" t="s">
        <v>447</v>
      </c>
      <c r="H7095" s="320" t="s">
        <v>811</v>
      </c>
      <c r="I7095" s="320" t="s">
        <v>354</v>
      </c>
      <c r="J7095" s="320" t="s">
        <v>278</v>
      </c>
      <c r="K7095" s="321">
        <v>2</v>
      </c>
      <c r="L7095" s="305">
        <v>3.5089999437332153E-2</v>
      </c>
      <c r="M7095" s="305"/>
      <c r="N7095" s="321">
        <v>41</v>
      </c>
      <c r="O7095" s="305">
        <v>5.6239999830722809E-2</v>
      </c>
      <c r="P7095" s="305"/>
      <c r="Q7095" s="321">
        <v>552</v>
      </c>
      <c r="R7095" s="305">
        <v>4.0550000965595252E-2</v>
      </c>
      <c r="S7095" s="305"/>
      <c r="BA7095" s="395">
        <v>1</v>
      </c>
      <c r="BB7095" s="396" t="s">
        <v>861</v>
      </c>
      <c r="BC7095" t="str">
        <f t="shared" si="601"/>
        <v>RJ6</v>
      </c>
      <c r="BD7095" t="str">
        <f t="shared" si="602"/>
        <v>NAoMe_recurrent_age_mbc_hes_decades_80cap</v>
      </c>
      <c r="BE7095" s="397" t="s">
        <v>862</v>
      </c>
      <c r="BF7095" t="str">
        <f t="shared" si="603"/>
        <v>30-39 yrs</v>
      </c>
      <c r="BG7095">
        <f t="shared" si="604"/>
        <v>2</v>
      </c>
      <c r="BH7095" s="398">
        <f t="shared" si="605"/>
        <v>3.5089999437332153E-2</v>
      </c>
      <c r="BO7095" s="33"/>
    </row>
    <row r="7096" spans="1:67">
      <c r="A7096" s="320" t="s">
        <v>338</v>
      </c>
      <c r="B7096" t="s">
        <v>380</v>
      </c>
      <c r="C7096" t="s">
        <v>910</v>
      </c>
      <c r="D7096" t="s">
        <v>314</v>
      </c>
      <c r="E7096" s="320" t="s">
        <v>59</v>
      </c>
      <c r="F7096" s="320" t="s">
        <v>60</v>
      </c>
      <c r="G7096" s="320" t="s">
        <v>447</v>
      </c>
      <c r="H7096" s="320" t="s">
        <v>811</v>
      </c>
      <c r="I7096" s="320" t="s">
        <v>354</v>
      </c>
      <c r="J7096" s="320" t="s">
        <v>279</v>
      </c>
      <c r="K7096" s="321">
        <v>6</v>
      </c>
      <c r="L7096" s="305">
        <v>0.1052599996328354</v>
      </c>
      <c r="M7096" s="305"/>
      <c r="N7096" s="321">
        <v>110</v>
      </c>
      <c r="O7096" s="305">
        <v>0.15088999271392819</v>
      </c>
      <c r="P7096" s="305"/>
      <c r="Q7096" s="321">
        <v>1403</v>
      </c>
      <c r="R7096" s="305">
        <v>0.1030699983239174</v>
      </c>
      <c r="S7096" s="305"/>
      <c r="BA7096" s="395">
        <v>1</v>
      </c>
      <c r="BB7096" s="396" t="s">
        <v>861</v>
      </c>
      <c r="BC7096" t="str">
        <f t="shared" si="601"/>
        <v>RJ6</v>
      </c>
      <c r="BD7096" t="str">
        <f t="shared" si="602"/>
        <v>NAoMe_recurrent_age_mbc_hes_decades_80cap</v>
      </c>
      <c r="BE7096" s="397" t="s">
        <v>862</v>
      </c>
      <c r="BF7096" t="str">
        <f t="shared" si="603"/>
        <v>40-49 yrs</v>
      </c>
      <c r="BG7096">
        <f t="shared" si="604"/>
        <v>6</v>
      </c>
      <c r="BH7096" s="398">
        <f t="shared" si="605"/>
        <v>0.1052599996328354</v>
      </c>
      <c r="BO7096" s="33"/>
    </row>
    <row r="7097" spans="1:67">
      <c r="A7097" s="320" t="s">
        <v>338</v>
      </c>
      <c r="B7097" t="s">
        <v>380</v>
      </c>
      <c r="C7097" t="s">
        <v>910</v>
      </c>
      <c r="D7097" t="s">
        <v>314</v>
      </c>
      <c r="E7097" s="320" t="s">
        <v>59</v>
      </c>
      <c r="F7097" s="320" t="s">
        <v>60</v>
      </c>
      <c r="G7097" s="320" t="s">
        <v>447</v>
      </c>
      <c r="H7097" s="320" t="s">
        <v>811</v>
      </c>
      <c r="I7097" s="320" t="s">
        <v>354</v>
      </c>
      <c r="J7097" s="320" t="s">
        <v>280</v>
      </c>
      <c r="K7097" s="321">
        <v>12</v>
      </c>
      <c r="L7097" s="305">
        <v>0.21052999794483179</v>
      </c>
      <c r="M7097" s="305"/>
      <c r="N7097" s="321">
        <v>147</v>
      </c>
      <c r="O7097" s="305">
        <v>0.2016499936580658</v>
      </c>
      <c r="P7097" s="305"/>
      <c r="Q7097" s="321">
        <v>2584</v>
      </c>
      <c r="R7097" s="305">
        <v>0.18983000516891479</v>
      </c>
      <c r="S7097" s="305"/>
      <c r="BA7097" s="395">
        <v>1</v>
      </c>
      <c r="BB7097" s="396" t="s">
        <v>861</v>
      </c>
      <c r="BC7097" t="str">
        <f t="shared" si="601"/>
        <v>RJ6</v>
      </c>
      <c r="BD7097" t="str">
        <f t="shared" si="602"/>
        <v>NAoMe_recurrent_age_mbc_hes_decades_80cap</v>
      </c>
      <c r="BE7097" s="397" t="s">
        <v>862</v>
      </c>
      <c r="BF7097" t="str">
        <f t="shared" si="603"/>
        <v>50-59 yrs</v>
      </c>
      <c r="BG7097">
        <f t="shared" si="604"/>
        <v>12</v>
      </c>
      <c r="BH7097" s="398">
        <f t="shared" si="605"/>
        <v>0.21052999794483179</v>
      </c>
      <c r="BO7097" s="33"/>
    </row>
    <row r="7098" spans="1:67">
      <c r="A7098" s="320" t="s">
        <v>338</v>
      </c>
      <c r="B7098" t="s">
        <v>380</v>
      </c>
      <c r="C7098" t="s">
        <v>910</v>
      </c>
      <c r="D7098" t="s">
        <v>314</v>
      </c>
      <c r="E7098" s="320" t="s">
        <v>59</v>
      </c>
      <c r="F7098" s="320" t="s">
        <v>60</v>
      </c>
      <c r="G7098" s="320" t="s">
        <v>447</v>
      </c>
      <c r="H7098" s="320" t="s">
        <v>811</v>
      </c>
      <c r="I7098" s="320" t="s">
        <v>354</v>
      </c>
      <c r="J7098" s="320" t="s">
        <v>281</v>
      </c>
      <c r="K7098" s="321">
        <v>8</v>
      </c>
      <c r="L7098" s="305">
        <v>0.14034999907016751</v>
      </c>
      <c r="M7098" s="305"/>
      <c r="N7098" s="321">
        <v>130</v>
      </c>
      <c r="O7098" s="305">
        <v>0.17833000421524051</v>
      </c>
      <c r="P7098" s="305"/>
      <c r="Q7098" s="321">
        <v>2650</v>
      </c>
      <c r="R7098" s="305">
        <v>0.19468000531196589</v>
      </c>
      <c r="S7098" s="305"/>
      <c r="BA7098" s="395">
        <v>1</v>
      </c>
      <c r="BB7098" s="396" t="s">
        <v>861</v>
      </c>
      <c r="BC7098" t="str">
        <f t="shared" si="601"/>
        <v>RJ6</v>
      </c>
      <c r="BD7098" t="str">
        <f t="shared" si="602"/>
        <v>NAoMe_recurrent_age_mbc_hes_decades_80cap</v>
      </c>
      <c r="BE7098" s="397" t="s">
        <v>862</v>
      </c>
      <c r="BF7098" t="str">
        <f t="shared" si="603"/>
        <v>60-69 yrs</v>
      </c>
      <c r="BG7098">
        <f t="shared" si="604"/>
        <v>8</v>
      </c>
      <c r="BH7098" s="398">
        <f t="shared" si="605"/>
        <v>0.14034999907016751</v>
      </c>
      <c r="BO7098" s="33"/>
    </row>
    <row r="7099" spans="1:67">
      <c r="A7099" s="320" t="s">
        <v>338</v>
      </c>
      <c r="B7099" t="s">
        <v>380</v>
      </c>
      <c r="C7099" t="s">
        <v>910</v>
      </c>
      <c r="D7099" t="s">
        <v>314</v>
      </c>
      <c r="E7099" s="320" t="s">
        <v>59</v>
      </c>
      <c r="F7099" s="320" t="s">
        <v>60</v>
      </c>
      <c r="G7099" s="320" t="s">
        <v>447</v>
      </c>
      <c r="H7099" s="320" t="s">
        <v>811</v>
      </c>
      <c r="I7099" s="320" t="s">
        <v>354</v>
      </c>
      <c r="J7099" s="320" t="s">
        <v>282</v>
      </c>
      <c r="K7099" s="321">
        <v>11</v>
      </c>
      <c r="L7099" s="305">
        <v>0.1929800063371658</v>
      </c>
      <c r="M7099" s="305"/>
      <c r="N7099" s="321">
        <v>145</v>
      </c>
      <c r="O7099" s="305">
        <v>0.1988999992609024</v>
      </c>
      <c r="P7099" s="305"/>
      <c r="Q7099" s="321">
        <v>3284</v>
      </c>
      <c r="R7099" s="305">
        <v>0.24126000702381131</v>
      </c>
      <c r="S7099" s="305"/>
      <c r="BA7099" s="395">
        <v>1</v>
      </c>
      <c r="BB7099" s="396" t="s">
        <v>861</v>
      </c>
      <c r="BC7099" t="str">
        <f t="shared" si="601"/>
        <v>RJ6</v>
      </c>
      <c r="BD7099" t="str">
        <f t="shared" si="602"/>
        <v>NAoMe_recurrent_age_mbc_hes_decades_80cap</v>
      </c>
      <c r="BE7099" s="397" t="s">
        <v>862</v>
      </c>
      <c r="BF7099" t="str">
        <f t="shared" si="603"/>
        <v>70-79 yrs</v>
      </c>
      <c r="BG7099">
        <f t="shared" si="604"/>
        <v>11</v>
      </c>
      <c r="BH7099" s="398">
        <f t="shared" si="605"/>
        <v>0.1929800063371658</v>
      </c>
      <c r="BO7099" s="33"/>
    </row>
    <row r="7100" spans="1:67">
      <c r="A7100" s="320" t="s">
        <v>338</v>
      </c>
      <c r="B7100" t="s">
        <v>380</v>
      </c>
      <c r="C7100" t="s">
        <v>910</v>
      </c>
      <c r="D7100" t="s">
        <v>314</v>
      </c>
      <c r="E7100" s="320" t="s">
        <v>59</v>
      </c>
      <c r="F7100" s="320" t="s">
        <v>60</v>
      </c>
      <c r="G7100" s="320" t="s">
        <v>447</v>
      </c>
      <c r="H7100" s="320" t="s">
        <v>811</v>
      </c>
      <c r="I7100" s="320" t="s">
        <v>354</v>
      </c>
      <c r="J7100" s="320" t="s">
        <v>283</v>
      </c>
      <c r="K7100" s="321">
        <v>18</v>
      </c>
      <c r="L7100" s="305">
        <v>0.31578999757766718</v>
      </c>
      <c r="M7100" s="305"/>
      <c r="N7100" s="321">
        <v>154</v>
      </c>
      <c r="O7100" s="305">
        <v>0.2112500071525574</v>
      </c>
      <c r="P7100" s="305"/>
      <c r="Q7100" s="321">
        <v>3083</v>
      </c>
      <c r="R7100" s="305">
        <v>0.2264900058507919</v>
      </c>
      <c r="S7100" s="305"/>
      <c r="BA7100" s="395">
        <v>1</v>
      </c>
      <c r="BB7100" s="396" t="s">
        <v>861</v>
      </c>
      <c r="BC7100" t="str">
        <f t="shared" si="601"/>
        <v>RJ6</v>
      </c>
      <c r="BD7100" t="str">
        <f t="shared" si="602"/>
        <v>NAoMe_recurrent_age_mbc_hes_decades_80cap</v>
      </c>
      <c r="BE7100" s="397" t="s">
        <v>862</v>
      </c>
      <c r="BF7100" t="str">
        <f t="shared" si="603"/>
        <v>80+ yrs</v>
      </c>
      <c r="BG7100">
        <f t="shared" si="604"/>
        <v>18</v>
      </c>
      <c r="BH7100" s="398">
        <f t="shared" si="605"/>
        <v>0.31578999757766718</v>
      </c>
      <c r="BO7100" s="33"/>
    </row>
    <row r="7101" spans="1:67">
      <c r="A7101" s="320" t="s">
        <v>338</v>
      </c>
      <c r="B7101" t="s">
        <v>380</v>
      </c>
      <c r="C7101" t="s">
        <v>910</v>
      </c>
      <c r="D7101" t="s">
        <v>314</v>
      </c>
      <c r="E7101" s="320" t="s">
        <v>59</v>
      </c>
      <c r="F7101" s="320" t="s">
        <v>60</v>
      </c>
      <c r="G7101" s="320" t="s">
        <v>447</v>
      </c>
      <c r="H7101" s="320" t="s">
        <v>811</v>
      </c>
      <c r="I7101" s="320" t="s">
        <v>656</v>
      </c>
      <c r="J7101" s="320" t="s">
        <v>286</v>
      </c>
      <c r="K7101" s="321">
        <v>2</v>
      </c>
      <c r="L7101" s="305">
        <v>3.5089999437332153E-2</v>
      </c>
      <c r="M7101" s="305">
        <v>3.5089999437332153E-2</v>
      </c>
      <c r="N7101" s="321">
        <v>89</v>
      </c>
      <c r="O7101" s="305">
        <v>0.1220899969339371</v>
      </c>
      <c r="P7101" s="305">
        <v>0.1234399974346161</v>
      </c>
      <c r="Q7101" s="321">
        <v>565</v>
      </c>
      <c r="R7101" s="305">
        <v>4.1510000824928277E-2</v>
      </c>
      <c r="S7101" s="305">
        <v>4.221000149846077E-2</v>
      </c>
      <c r="BA7101" s="395">
        <v>1</v>
      </c>
      <c r="BB7101" s="396" t="s">
        <v>861</v>
      </c>
      <c r="BC7101" t="str">
        <f t="shared" si="601"/>
        <v>RJ6</v>
      </c>
      <c r="BD7101" t="str">
        <f t="shared" si="602"/>
        <v>NAoMe_recurrent_ethnicity_grp</v>
      </c>
      <c r="BE7101" s="397" t="s">
        <v>862</v>
      </c>
      <c r="BF7101" t="str">
        <f t="shared" si="603"/>
        <v>Asian or Asian British</v>
      </c>
      <c r="BG7101">
        <f t="shared" si="604"/>
        <v>2</v>
      </c>
      <c r="BH7101" s="398">
        <f t="shared" si="605"/>
        <v>3.5089999437332153E-2</v>
      </c>
      <c r="BO7101" s="33"/>
    </row>
    <row r="7102" spans="1:67">
      <c r="A7102" s="320" t="s">
        <v>338</v>
      </c>
      <c r="B7102" t="s">
        <v>380</v>
      </c>
      <c r="C7102" t="s">
        <v>910</v>
      </c>
      <c r="D7102" t="s">
        <v>314</v>
      </c>
      <c r="E7102" s="320" t="s">
        <v>59</v>
      </c>
      <c r="F7102" s="320" t="s">
        <v>60</v>
      </c>
      <c r="G7102" s="320" t="s">
        <v>447</v>
      </c>
      <c r="H7102" s="320" t="s">
        <v>811</v>
      </c>
      <c r="I7102" s="320" t="s">
        <v>656</v>
      </c>
      <c r="J7102" s="320" t="s">
        <v>287</v>
      </c>
      <c r="K7102" s="321">
        <v>15</v>
      </c>
      <c r="L7102" s="305">
        <v>0.26315999031066889</v>
      </c>
      <c r="M7102" s="305">
        <v>0.26315999031066889</v>
      </c>
      <c r="N7102" s="321">
        <v>72</v>
      </c>
      <c r="O7102" s="305">
        <v>9.8770000040531158E-2</v>
      </c>
      <c r="P7102" s="305">
        <v>9.9859997630119324E-2</v>
      </c>
      <c r="Q7102" s="321">
        <v>439</v>
      </c>
      <c r="R7102" s="305">
        <v>3.2249998301267617E-2</v>
      </c>
      <c r="S7102" s="305">
        <v>3.2800000160932541E-2</v>
      </c>
      <c r="BA7102" s="395">
        <v>1</v>
      </c>
      <c r="BB7102" s="396" t="s">
        <v>861</v>
      </c>
      <c r="BC7102" t="str">
        <f t="shared" si="601"/>
        <v>RJ6</v>
      </c>
      <c r="BD7102" t="str">
        <f t="shared" si="602"/>
        <v>NAoMe_recurrent_ethnicity_grp</v>
      </c>
      <c r="BE7102" s="397" t="s">
        <v>862</v>
      </c>
      <c r="BF7102" t="str">
        <f t="shared" si="603"/>
        <v>Black or Black British</v>
      </c>
      <c r="BG7102">
        <f t="shared" si="604"/>
        <v>15</v>
      </c>
      <c r="BH7102" s="398">
        <f t="shared" si="605"/>
        <v>0.26315999031066889</v>
      </c>
      <c r="BO7102" s="33"/>
    </row>
    <row r="7103" spans="1:67">
      <c r="A7103" s="320" t="s">
        <v>338</v>
      </c>
      <c r="B7103" t="s">
        <v>380</v>
      </c>
      <c r="C7103" t="s">
        <v>910</v>
      </c>
      <c r="D7103" t="s">
        <v>314</v>
      </c>
      <c r="E7103" s="320" t="s">
        <v>59</v>
      </c>
      <c r="F7103" s="320" t="s">
        <v>60</v>
      </c>
      <c r="G7103" s="320" t="s">
        <v>447</v>
      </c>
      <c r="H7103" s="320" t="s">
        <v>811</v>
      </c>
      <c r="I7103" s="320" t="s">
        <v>656</v>
      </c>
      <c r="J7103" s="320" t="s">
        <v>259</v>
      </c>
      <c r="K7103" s="321">
        <v>2</v>
      </c>
      <c r="L7103" s="305">
        <v>3.5089999437332153E-2</v>
      </c>
      <c r="M7103" s="305">
        <v>3.5089999437332153E-2</v>
      </c>
      <c r="N7103" s="321">
        <v>19</v>
      </c>
      <c r="O7103" s="305">
        <v>2.6060000061988831E-2</v>
      </c>
      <c r="P7103" s="305">
        <v>2.6350000873208049E-2</v>
      </c>
      <c r="Q7103" s="321">
        <v>117</v>
      </c>
      <c r="R7103" s="305">
        <v>8.6000002920627594E-3</v>
      </c>
      <c r="S7103" s="305">
        <v>8.7400004267692566E-3</v>
      </c>
      <c r="BA7103" s="395">
        <v>1</v>
      </c>
      <c r="BB7103" s="396" t="s">
        <v>861</v>
      </c>
      <c r="BC7103" t="str">
        <f t="shared" si="601"/>
        <v>RJ6</v>
      </c>
      <c r="BD7103" t="str">
        <f t="shared" si="602"/>
        <v>NAoMe_recurrent_ethnicity_grp</v>
      </c>
      <c r="BE7103" s="397" t="s">
        <v>862</v>
      </c>
      <c r="BF7103" t="str">
        <f t="shared" si="603"/>
        <v>Mixed</v>
      </c>
      <c r="BG7103">
        <f t="shared" si="604"/>
        <v>2</v>
      </c>
      <c r="BH7103" s="398">
        <f t="shared" si="605"/>
        <v>3.5089999437332153E-2</v>
      </c>
      <c r="BO7103" s="33"/>
    </row>
    <row r="7104" spans="1:67">
      <c r="A7104" s="320" t="s">
        <v>338</v>
      </c>
      <c r="B7104" t="s">
        <v>380</v>
      </c>
      <c r="C7104" t="s">
        <v>910</v>
      </c>
      <c r="D7104" t="s">
        <v>314</v>
      </c>
      <c r="E7104" s="320" t="s">
        <v>59</v>
      </c>
      <c r="F7104" s="320" t="s">
        <v>60</v>
      </c>
      <c r="G7104" s="320" t="s">
        <v>447</v>
      </c>
      <c r="H7104" s="320" t="s">
        <v>811</v>
      </c>
      <c r="I7104" s="320" t="s">
        <v>656</v>
      </c>
      <c r="J7104" s="320" t="s">
        <v>288</v>
      </c>
      <c r="K7104" s="321">
        <v>2</v>
      </c>
      <c r="L7104" s="305">
        <v>3.5089999437332153E-2</v>
      </c>
      <c r="M7104" s="305">
        <v>3.5089999437332153E-2</v>
      </c>
      <c r="N7104" s="321">
        <v>61</v>
      </c>
      <c r="O7104" s="305">
        <v>8.3679996430873871E-2</v>
      </c>
      <c r="P7104" s="305">
        <v>8.4600001573562622E-2</v>
      </c>
      <c r="Q7104" s="321">
        <v>254</v>
      </c>
      <c r="R7104" s="305">
        <v>1.8659999594092369E-2</v>
      </c>
      <c r="S7104" s="305">
        <v>1.8980000168085098E-2</v>
      </c>
      <c r="BA7104" s="395">
        <v>1</v>
      </c>
      <c r="BB7104" s="396" t="s">
        <v>861</v>
      </c>
      <c r="BC7104" t="str">
        <f t="shared" si="601"/>
        <v>RJ6</v>
      </c>
      <c r="BD7104" t="str">
        <f t="shared" si="602"/>
        <v>NAoMe_recurrent_ethnicity_grp</v>
      </c>
      <c r="BE7104" s="397" t="s">
        <v>862</v>
      </c>
      <c r="BF7104" t="str">
        <f t="shared" si="603"/>
        <v>Other Ethnic Group</v>
      </c>
      <c r="BG7104">
        <f t="shared" si="604"/>
        <v>2</v>
      </c>
      <c r="BH7104" s="398">
        <f t="shared" si="605"/>
        <v>3.5089999437332153E-2</v>
      </c>
      <c r="BO7104" s="33"/>
    </row>
    <row r="7105" spans="1:67">
      <c r="A7105" s="320" t="s">
        <v>338</v>
      </c>
      <c r="B7105" t="s">
        <v>380</v>
      </c>
      <c r="C7105" t="s">
        <v>910</v>
      </c>
      <c r="D7105" t="s">
        <v>314</v>
      </c>
      <c r="E7105" s="320" t="s">
        <v>59</v>
      </c>
      <c r="F7105" s="320" t="s">
        <v>60</v>
      </c>
      <c r="G7105" s="320" t="s">
        <v>447</v>
      </c>
      <c r="H7105" s="320" t="s">
        <v>811</v>
      </c>
      <c r="I7105" s="320" t="s">
        <v>656</v>
      </c>
      <c r="J7105" s="320" t="s">
        <v>260</v>
      </c>
      <c r="K7105" s="321">
        <v>0</v>
      </c>
      <c r="L7105" s="305">
        <v>0</v>
      </c>
      <c r="M7105" s="305"/>
      <c r="N7105" s="321">
        <v>8</v>
      </c>
      <c r="O7105" s="305">
        <v>1.097000017762184E-2</v>
      </c>
      <c r="P7105" s="305"/>
      <c r="Q7105" s="321">
        <v>227</v>
      </c>
      <c r="R7105" s="305">
        <v>1.6680000349879261E-2</v>
      </c>
      <c r="S7105" s="305"/>
      <c r="BA7105" s="395">
        <v>1</v>
      </c>
      <c r="BB7105" s="396" t="s">
        <v>861</v>
      </c>
      <c r="BC7105" t="str">
        <f t="shared" si="601"/>
        <v>RJ6</v>
      </c>
      <c r="BD7105" t="str">
        <f t="shared" si="602"/>
        <v>NAoMe_recurrent_ethnicity_grp</v>
      </c>
      <c r="BE7105" s="397" t="s">
        <v>862</v>
      </c>
      <c r="BF7105" t="str">
        <f t="shared" si="603"/>
        <v>Unknown</v>
      </c>
      <c r="BG7105">
        <f t="shared" si="604"/>
        <v>0</v>
      </c>
      <c r="BH7105" s="398">
        <f t="shared" si="605"/>
        <v>0</v>
      </c>
      <c r="BO7105" s="33"/>
    </row>
    <row r="7106" spans="1:67">
      <c r="A7106" s="320" t="s">
        <v>338</v>
      </c>
      <c r="B7106" t="s">
        <v>380</v>
      </c>
      <c r="C7106" t="s">
        <v>910</v>
      </c>
      <c r="D7106" t="s">
        <v>314</v>
      </c>
      <c r="E7106" s="320" t="s">
        <v>59</v>
      </c>
      <c r="F7106" s="320" t="s">
        <v>60</v>
      </c>
      <c r="G7106" s="320" t="s">
        <v>447</v>
      </c>
      <c r="H7106" s="320" t="s">
        <v>811</v>
      </c>
      <c r="I7106" s="320" t="s">
        <v>656</v>
      </c>
      <c r="J7106" s="320" t="s">
        <v>258</v>
      </c>
      <c r="K7106" s="321">
        <v>36</v>
      </c>
      <c r="L7106" s="305">
        <v>0.63157999515533447</v>
      </c>
      <c r="M7106" s="305">
        <v>0.63157999515533447</v>
      </c>
      <c r="N7106" s="321">
        <v>480</v>
      </c>
      <c r="O7106" s="305">
        <v>0.6584399938583374</v>
      </c>
      <c r="P7106" s="305">
        <v>0.66574001312255859</v>
      </c>
      <c r="Q7106" s="321">
        <v>12010</v>
      </c>
      <c r="R7106" s="305">
        <v>0.88230997323989868</v>
      </c>
      <c r="S7106" s="305">
        <v>0.89727002382278442</v>
      </c>
      <c r="BA7106" s="395">
        <v>1</v>
      </c>
      <c r="BB7106" s="396" t="s">
        <v>861</v>
      </c>
      <c r="BC7106" t="str">
        <f t="shared" si="601"/>
        <v>RJ6</v>
      </c>
      <c r="BD7106" t="str">
        <f t="shared" si="602"/>
        <v>NAoMe_recurrent_ethnicity_grp</v>
      </c>
      <c r="BE7106" s="397" t="s">
        <v>862</v>
      </c>
      <c r="BF7106" t="str">
        <f t="shared" si="603"/>
        <v>White</v>
      </c>
      <c r="BG7106">
        <f t="shared" si="604"/>
        <v>36</v>
      </c>
      <c r="BH7106" s="398">
        <f t="shared" si="605"/>
        <v>0.63157999515533447</v>
      </c>
      <c r="BO7106" s="33"/>
    </row>
    <row r="7107" spans="1:67">
      <c r="A7107" s="320" t="s">
        <v>338</v>
      </c>
      <c r="B7107" t="s">
        <v>380</v>
      </c>
      <c r="C7107" t="s">
        <v>910</v>
      </c>
      <c r="D7107" t="s">
        <v>314</v>
      </c>
      <c r="E7107" s="320" t="s">
        <v>59</v>
      </c>
      <c r="F7107" s="320" t="s">
        <v>60</v>
      </c>
      <c r="G7107" s="320" t="s">
        <v>447</v>
      </c>
      <c r="H7107" s="320" t="s">
        <v>811</v>
      </c>
      <c r="I7107" s="320" t="s">
        <v>291</v>
      </c>
      <c r="J7107" s="320" t="s">
        <v>313</v>
      </c>
      <c r="K7107" s="321">
        <v>57</v>
      </c>
      <c r="L7107" s="305">
        <v>1</v>
      </c>
      <c r="M7107" s="305"/>
      <c r="N7107" s="321">
        <v>727</v>
      </c>
      <c r="O7107" s="305">
        <v>0.99725997447967529</v>
      </c>
      <c r="P7107" s="305"/>
      <c r="Q7107" s="321">
        <v>13492</v>
      </c>
      <c r="R7107" s="305">
        <v>0.99118000268936157</v>
      </c>
      <c r="S7107" s="305"/>
      <c r="BA7107" s="395">
        <v>1</v>
      </c>
      <c r="BB7107" s="396" t="s">
        <v>861</v>
      </c>
      <c r="BC7107" t="str">
        <f t="shared" ref="BC7107:BC7170" si="606">E7107</f>
        <v>RJ6</v>
      </c>
      <c r="BD7107" t="str">
        <f t="shared" ref="BD7107:BD7170" si="607">(LEFT(A7107, LEN(A7107)-7))&amp;"_"&amp;I7107</f>
        <v>NAoMe_recurrent_gender</v>
      </c>
      <c r="BE7107" s="397" t="s">
        <v>862</v>
      </c>
      <c r="BF7107" t="str">
        <f t="shared" ref="BF7107:BF7170" si="608">J7107</f>
        <v>Female</v>
      </c>
      <c r="BG7107">
        <f t="shared" ref="BG7107:BG7170" si="609">K7107</f>
        <v>57</v>
      </c>
      <c r="BH7107" s="398">
        <f t="shared" ref="BH7107:BH7170" si="610">L7107</f>
        <v>1</v>
      </c>
      <c r="BO7107" s="33"/>
    </row>
    <row r="7108" spans="1:67">
      <c r="A7108" s="320" t="s">
        <v>338</v>
      </c>
      <c r="B7108" t="s">
        <v>380</v>
      </c>
      <c r="C7108" t="s">
        <v>910</v>
      </c>
      <c r="D7108" t="s">
        <v>314</v>
      </c>
      <c r="E7108" s="320" t="s">
        <v>59</v>
      </c>
      <c r="F7108" s="320" t="s">
        <v>60</v>
      </c>
      <c r="G7108" s="320" t="s">
        <v>447</v>
      </c>
      <c r="H7108" s="320" t="s">
        <v>811</v>
      </c>
      <c r="I7108" s="320" t="s">
        <v>291</v>
      </c>
      <c r="J7108" s="320" t="s">
        <v>293</v>
      </c>
      <c r="K7108" s="321">
        <v>0</v>
      </c>
      <c r="L7108" s="305">
        <v>0</v>
      </c>
      <c r="M7108" s="305"/>
      <c r="N7108" s="321">
        <v>2</v>
      </c>
      <c r="O7108" s="305">
        <v>2.7399999089539051E-3</v>
      </c>
      <c r="P7108" s="305"/>
      <c r="Q7108" s="321">
        <v>120</v>
      </c>
      <c r="R7108" s="305">
        <v>8.8200001046061516E-3</v>
      </c>
      <c r="S7108" s="305"/>
      <c r="BA7108" s="395">
        <v>1</v>
      </c>
      <c r="BB7108" s="396" t="s">
        <v>861</v>
      </c>
      <c r="BC7108" t="str">
        <f t="shared" si="606"/>
        <v>RJ6</v>
      </c>
      <c r="BD7108" t="str">
        <f t="shared" si="607"/>
        <v>NAoMe_recurrent_gender</v>
      </c>
      <c r="BE7108" s="397" t="s">
        <v>862</v>
      </c>
      <c r="BF7108" t="str">
        <f t="shared" si="608"/>
        <v>Male</v>
      </c>
      <c r="BG7108">
        <f t="shared" si="609"/>
        <v>0</v>
      </c>
      <c r="BH7108" s="398">
        <f t="shared" si="610"/>
        <v>0</v>
      </c>
      <c r="BO7108" s="33"/>
    </row>
    <row r="7109" spans="1:67">
      <c r="A7109" s="320" t="s">
        <v>338</v>
      </c>
      <c r="B7109" t="s">
        <v>380</v>
      </c>
      <c r="C7109" t="s">
        <v>910</v>
      </c>
      <c r="D7109" t="s">
        <v>314</v>
      </c>
      <c r="E7109" s="320" t="s">
        <v>59</v>
      </c>
      <c r="F7109" s="320" t="s">
        <v>60</v>
      </c>
      <c r="G7109" s="320" t="s">
        <v>447</v>
      </c>
      <c r="H7109" s="320" t="s">
        <v>811</v>
      </c>
      <c r="I7109" s="320" t="s">
        <v>355</v>
      </c>
      <c r="J7109" s="320" t="s">
        <v>289</v>
      </c>
      <c r="K7109" s="321">
        <v>19</v>
      </c>
      <c r="L7109" s="305">
        <v>0.33333000540733337</v>
      </c>
      <c r="M7109" s="305"/>
      <c r="N7109" s="321">
        <v>239</v>
      </c>
      <c r="O7109" s="305">
        <v>0.32785001397132868</v>
      </c>
      <c r="P7109" s="305"/>
      <c r="Q7109" s="321">
        <v>4109</v>
      </c>
      <c r="R7109" s="305">
        <v>0.30186998844146729</v>
      </c>
      <c r="S7109" s="305"/>
      <c r="BA7109" s="395">
        <v>1</v>
      </c>
      <c r="BB7109" s="396" t="s">
        <v>861</v>
      </c>
      <c r="BC7109" t="str">
        <f t="shared" si="606"/>
        <v>RJ6</v>
      </c>
      <c r="BD7109" t="str">
        <f t="shared" si="607"/>
        <v>NAoMe_recurrent_mbc_hes_year</v>
      </c>
      <c r="BE7109" s="397" t="s">
        <v>862</v>
      </c>
      <c r="BF7109" t="str">
        <f t="shared" si="608"/>
        <v>2021</v>
      </c>
      <c r="BG7109">
        <f t="shared" si="609"/>
        <v>19</v>
      </c>
      <c r="BH7109" s="398">
        <f t="shared" si="610"/>
        <v>0.33333000540733337</v>
      </c>
      <c r="BO7109" s="33"/>
    </row>
    <row r="7110" spans="1:67">
      <c r="A7110" s="320" t="s">
        <v>338</v>
      </c>
      <c r="B7110" t="s">
        <v>380</v>
      </c>
      <c r="C7110" t="s">
        <v>910</v>
      </c>
      <c r="D7110" t="s">
        <v>314</v>
      </c>
      <c r="E7110" s="320" t="s">
        <v>59</v>
      </c>
      <c r="F7110" s="320" t="s">
        <v>60</v>
      </c>
      <c r="G7110" s="320" t="s">
        <v>447</v>
      </c>
      <c r="H7110" s="320" t="s">
        <v>811</v>
      </c>
      <c r="I7110" s="320" t="s">
        <v>355</v>
      </c>
      <c r="J7110" s="320" t="s">
        <v>816</v>
      </c>
      <c r="K7110" s="321">
        <v>12</v>
      </c>
      <c r="L7110" s="305">
        <v>0.21052999794483179</v>
      </c>
      <c r="M7110" s="305"/>
      <c r="N7110" s="321">
        <v>215</v>
      </c>
      <c r="O7110" s="305">
        <v>0.29491999745368958</v>
      </c>
      <c r="P7110" s="305"/>
      <c r="Q7110" s="321">
        <v>4376</v>
      </c>
      <c r="R7110" s="305">
        <v>0.32148000597953802</v>
      </c>
      <c r="S7110" s="305"/>
      <c r="BA7110" s="395">
        <v>1</v>
      </c>
      <c r="BB7110" s="396" t="s">
        <v>861</v>
      </c>
      <c r="BC7110" t="str">
        <f t="shared" si="606"/>
        <v>RJ6</v>
      </c>
      <c r="BD7110" t="str">
        <f t="shared" si="607"/>
        <v>NAoMe_recurrent_mbc_hes_year</v>
      </c>
      <c r="BE7110" s="397" t="s">
        <v>862</v>
      </c>
      <c r="BF7110" t="str">
        <f t="shared" si="608"/>
        <v>2022</v>
      </c>
      <c r="BG7110">
        <f t="shared" si="609"/>
        <v>12</v>
      </c>
      <c r="BH7110" s="398">
        <f t="shared" si="610"/>
        <v>0.21052999794483179</v>
      </c>
      <c r="BO7110" s="33"/>
    </row>
    <row r="7111" spans="1:67">
      <c r="A7111" s="320" t="s">
        <v>338</v>
      </c>
      <c r="B7111" t="s">
        <v>380</v>
      </c>
      <c r="C7111" t="s">
        <v>910</v>
      </c>
      <c r="D7111" t="s">
        <v>314</v>
      </c>
      <c r="E7111" s="320" t="s">
        <v>59</v>
      </c>
      <c r="F7111" s="320" t="s">
        <v>60</v>
      </c>
      <c r="G7111" s="320" t="s">
        <v>447</v>
      </c>
      <c r="H7111" s="320" t="s">
        <v>811</v>
      </c>
      <c r="I7111" s="320" t="s">
        <v>355</v>
      </c>
      <c r="J7111" s="320" t="s">
        <v>946</v>
      </c>
      <c r="K7111" s="321">
        <v>26</v>
      </c>
      <c r="L7111" s="305">
        <v>0.45614001154899603</v>
      </c>
      <c r="M7111" s="305"/>
      <c r="N7111" s="321">
        <v>275</v>
      </c>
      <c r="O7111" s="305">
        <v>0.37722998857498169</v>
      </c>
      <c r="P7111" s="305"/>
      <c r="Q7111" s="321">
        <v>5127</v>
      </c>
      <c r="R7111" s="305">
        <v>0.37665000557899481</v>
      </c>
      <c r="S7111" s="305"/>
      <c r="BA7111" s="395">
        <v>1</v>
      </c>
      <c r="BB7111" s="396" t="s">
        <v>861</v>
      </c>
      <c r="BC7111" t="str">
        <f t="shared" si="606"/>
        <v>RJ6</v>
      </c>
      <c r="BD7111" t="str">
        <f t="shared" si="607"/>
        <v>NAoMe_recurrent_mbc_hes_year</v>
      </c>
      <c r="BE7111" s="397" t="s">
        <v>862</v>
      </c>
      <c r="BF7111" t="str">
        <f t="shared" si="608"/>
        <v>2023</v>
      </c>
      <c r="BG7111">
        <f t="shared" si="609"/>
        <v>26</v>
      </c>
      <c r="BH7111" s="398">
        <f t="shared" si="610"/>
        <v>0.45614001154899603</v>
      </c>
      <c r="BO7111" s="33"/>
    </row>
    <row r="7112" spans="1:67">
      <c r="A7112" s="320" t="s">
        <v>338</v>
      </c>
      <c r="B7112" t="s">
        <v>380</v>
      </c>
      <c r="C7112" t="s">
        <v>910</v>
      </c>
      <c r="D7112" t="s">
        <v>314</v>
      </c>
      <c r="E7112" s="320" t="s">
        <v>59</v>
      </c>
      <c r="F7112" s="322" t="s">
        <v>60</v>
      </c>
      <c r="G7112" s="322" t="s">
        <v>447</v>
      </c>
      <c r="H7112" s="322" t="s">
        <v>811</v>
      </c>
      <c r="I7112" s="320" t="s">
        <v>824</v>
      </c>
      <c r="J7112" s="320" t="s">
        <v>12</v>
      </c>
      <c r="K7112" s="321">
        <v>57</v>
      </c>
      <c r="L7112" s="305">
        <v>1</v>
      </c>
      <c r="M7112" s="305"/>
      <c r="N7112" s="321">
        <v>729</v>
      </c>
      <c r="O7112" s="305">
        <v>1</v>
      </c>
      <c r="P7112" s="305"/>
      <c r="Q7112" s="321">
        <v>13612</v>
      </c>
      <c r="R7112" s="305">
        <v>1</v>
      </c>
      <c r="S7112" s="305"/>
      <c r="BA7112" s="395">
        <v>1</v>
      </c>
      <c r="BB7112" s="396" t="s">
        <v>861</v>
      </c>
      <c r="BC7112" t="str">
        <f t="shared" si="606"/>
        <v>RJ6</v>
      </c>
      <c r="BD7112" t="str">
        <f t="shared" si="607"/>
        <v>NAoMe_recurrent_tag_bonemets</v>
      </c>
      <c r="BE7112" s="397" t="s">
        <v>862</v>
      </c>
      <c r="BF7112" t="str">
        <f t="shared" si="608"/>
        <v>No</v>
      </c>
      <c r="BG7112">
        <f t="shared" si="609"/>
        <v>57</v>
      </c>
      <c r="BH7112" s="398">
        <f t="shared" si="610"/>
        <v>1</v>
      </c>
      <c r="BO7112" s="33"/>
    </row>
    <row r="7113" spans="1:67">
      <c r="A7113" s="320" t="s">
        <v>338</v>
      </c>
      <c r="B7113" t="s">
        <v>380</v>
      </c>
      <c r="C7113" t="s">
        <v>910</v>
      </c>
      <c r="D7113" t="s">
        <v>314</v>
      </c>
      <c r="E7113" s="320" t="s">
        <v>59</v>
      </c>
      <c r="F7113" s="320" t="s">
        <v>60</v>
      </c>
      <c r="G7113" s="320" t="s">
        <v>447</v>
      </c>
      <c r="H7113" s="320" t="s">
        <v>811</v>
      </c>
      <c r="I7113" s="320" t="s">
        <v>825</v>
      </c>
      <c r="J7113" s="320" t="s">
        <v>12</v>
      </c>
      <c r="K7113" s="321">
        <v>57</v>
      </c>
      <c r="L7113" s="305">
        <v>1</v>
      </c>
      <c r="M7113" s="305"/>
      <c r="N7113" s="321">
        <v>729</v>
      </c>
      <c r="O7113" s="305">
        <v>1</v>
      </c>
      <c r="P7113" s="305"/>
      <c r="Q7113" s="321">
        <v>13612</v>
      </c>
      <c r="R7113" s="305">
        <v>1</v>
      </c>
      <c r="S7113" s="305"/>
      <c r="BA7113" s="395">
        <v>1</v>
      </c>
      <c r="BB7113" s="396" t="s">
        <v>861</v>
      </c>
      <c r="BC7113" t="str">
        <f t="shared" si="606"/>
        <v>RJ6</v>
      </c>
      <c r="BD7113" t="str">
        <f t="shared" si="607"/>
        <v>NAoMe_recurrent_tag_brainmets</v>
      </c>
      <c r="BE7113" s="397" t="s">
        <v>862</v>
      </c>
      <c r="BF7113" t="str">
        <f t="shared" si="608"/>
        <v>No</v>
      </c>
      <c r="BG7113">
        <f t="shared" si="609"/>
        <v>57</v>
      </c>
      <c r="BH7113" s="398">
        <f t="shared" si="610"/>
        <v>1</v>
      </c>
      <c r="BO7113" s="33"/>
    </row>
    <row r="7114" spans="1:67">
      <c r="A7114" s="320" t="s">
        <v>338</v>
      </c>
      <c r="B7114" t="s">
        <v>380</v>
      </c>
      <c r="C7114" t="s">
        <v>910</v>
      </c>
      <c r="D7114" t="s">
        <v>314</v>
      </c>
      <c r="E7114" s="320" t="s">
        <v>59</v>
      </c>
      <c r="F7114" s="320" t="s">
        <v>60</v>
      </c>
      <c r="G7114" s="320" t="s">
        <v>447</v>
      </c>
      <c r="H7114" s="320" t="s">
        <v>811</v>
      </c>
      <c r="I7114" s="320" t="s">
        <v>826</v>
      </c>
      <c r="J7114" s="320" t="s">
        <v>12</v>
      </c>
      <c r="K7114" s="321">
        <v>57</v>
      </c>
      <c r="L7114" s="305">
        <v>1</v>
      </c>
      <c r="M7114" s="305"/>
      <c r="N7114" s="321">
        <v>729</v>
      </c>
      <c r="O7114" s="305">
        <v>1</v>
      </c>
      <c r="P7114" s="305"/>
      <c r="Q7114" s="321">
        <v>13612</v>
      </c>
      <c r="R7114" s="305">
        <v>1</v>
      </c>
      <c r="S7114" s="305"/>
      <c r="BA7114" s="395">
        <v>1</v>
      </c>
      <c r="BB7114" s="396" t="s">
        <v>861</v>
      </c>
      <c r="BC7114" t="str">
        <f t="shared" si="606"/>
        <v>RJ6</v>
      </c>
      <c r="BD7114" t="str">
        <f t="shared" si="607"/>
        <v>NAoMe_recurrent_tag_livermets</v>
      </c>
      <c r="BE7114" s="397" t="s">
        <v>862</v>
      </c>
      <c r="BF7114" t="str">
        <f t="shared" si="608"/>
        <v>No</v>
      </c>
      <c r="BG7114">
        <f t="shared" si="609"/>
        <v>57</v>
      </c>
      <c r="BH7114" s="398">
        <f t="shared" si="610"/>
        <v>1</v>
      </c>
      <c r="BO7114" s="33"/>
    </row>
    <row r="7115" spans="1:67">
      <c r="A7115" s="320" t="s">
        <v>338</v>
      </c>
      <c r="B7115" t="s">
        <v>380</v>
      </c>
      <c r="C7115" t="s">
        <v>910</v>
      </c>
      <c r="D7115" t="s">
        <v>314</v>
      </c>
      <c r="E7115" s="320" t="s">
        <v>59</v>
      </c>
      <c r="F7115" s="320" t="s">
        <v>60</v>
      </c>
      <c r="G7115" s="320" t="s">
        <v>447</v>
      </c>
      <c r="H7115" s="320" t="s">
        <v>811</v>
      </c>
      <c r="I7115" s="320" t="s">
        <v>827</v>
      </c>
      <c r="J7115" s="320" t="s">
        <v>12</v>
      </c>
      <c r="K7115" s="321">
        <v>57</v>
      </c>
      <c r="L7115" s="305">
        <v>1</v>
      </c>
      <c r="M7115" s="305"/>
      <c r="N7115" s="321">
        <v>729</v>
      </c>
      <c r="O7115" s="305">
        <v>1</v>
      </c>
      <c r="P7115" s="305"/>
      <c r="Q7115" s="321">
        <v>13612</v>
      </c>
      <c r="R7115" s="305">
        <v>1</v>
      </c>
      <c r="S7115" s="305"/>
      <c r="BA7115" s="395">
        <v>1</v>
      </c>
      <c r="BB7115" s="396" t="s">
        <v>861</v>
      </c>
      <c r="BC7115" t="str">
        <f t="shared" si="606"/>
        <v>RJ6</v>
      </c>
      <c r="BD7115" t="str">
        <f t="shared" si="607"/>
        <v>NAoMe_recurrent_tag_lungmets</v>
      </c>
      <c r="BE7115" s="397" t="s">
        <v>862</v>
      </c>
      <c r="BF7115" t="str">
        <f t="shared" si="608"/>
        <v>No</v>
      </c>
      <c r="BG7115">
        <f t="shared" si="609"/>
        <v>57</v>
      </c>
      <c r="BH7115" s="398">
        <f t="shared" si="610"/>
        <v>1</v>
      </c>
      <c r="BO7115" s="33"/>
    </row>
    <row r="7116" spans="1:67">
      <c r="A7116" s="320" t="s">
        <v>338</v>
      </c>
      <c r="B7116" t="s">
        <v>380</v>
      </c>
      <c r="C7116" t="s">
        <v>910</v>
      </c>
      <c r="D7116" t="s">
        <v>314</v>
      </c>
      <c r="E7116" s="320" t="s">
        <v>59</v>
      </c>
      <c r="F7116" s="320" t="s">
        <v>60</v>
      </c>
      <c r="G7116" s="320" t="s">
        <v>447</v>
      </c>
      <c r="H7116" s="320" t="s">
        <v>811</v>
      </c>
      <c r="I7116" s="320" t="s">
        <v>828</v>
      </c>
      <c r="J7116" s="320" t="s">
        <v>12</v>
      </c>
      <c r="K7116" s="321">
        <v>57</v>
      </c>
      <c r="L7116" s="305">
        <v>1</v>
      </c>
      <c r="M7116" s="305"/>
      <c r="N7116" s="321">
        <v>729</v>
      </c>
      <c r="O7116" s="305">
        <v>1</v>
      </c>
      <c r="P7116" s="305"/>
      <c r="Q7116" s="321">
        <v>13612</v>
      </c>
      <c r="R7116" s="305">
        <v>1</v>
      </c>
      <c r="S7116" s="305"/>
      <c r="BA7116" s="395">
        <v>1</v>
      </c>
      <c r="BB7116" s="396" t="s">
        <v>861</v>
      </c>
      <c r="BC7116" t="str">
        <f t="shared" si="606"/>
        <v>RJ6</v>
      </c>
      <c r="BD7116" t="str">
        <f t="shared" si="607"/>
        <v>NAoMe_recurrent_tag_othermets</v>
      </c>
      <c r="BE7116" s="397" t="s">
        <v>862</v>
      </c>
      <c r="BF7116" t="str">
        <f t="shared" si="608"/>
        <v>No</v>
      </c>
      <c r="BG7116">
        <f t="shared" si="609"/>
        <v>57</v>
      </c>
      <c r="BH7116" s="398">
        <f t="shared" si="610"/>
        <v>1</v>
      </c>
      <c r="BO7116" s="33"/>
    </row>
    <row r="7117" spans="1:67">
      <c r="A7117" s="320" t="s">
        <v>338</v>
      </c>
      <c r="B7117" t="s">
        <v>401</v>
      </c>
      <c r="C7117" t="s">
        <v>910</v>
      </c>
      <c r="D7117" t="s">
        <v>314</v>
      </c>
      <c r="E7117" s="320" t="s">
        <v>411</v>
      </c>
      <c r="F7117" s="320" t="s">
        <v>405</v>
      </c>
      <c r="G7117" s="320" t="s">
        <v>426</v>
      </c>
      <c r="H7117" s="320" t="s">
        <v>401</v>
      </c>
      <c r="I7117" s="320" t="s">
        <v>354</v>
      </c>
      <c r="J7117" s="320" t="s">
        <v>277</v>
      </c>
      <c r="K7117" s="321">
        <v>0</v>
      </c>
      <c r="L7117" s="305">
        <v>0</v>
      </c>
      <c r="M7117" s="305"/>
      <c r="N7117" s="321">
        <v>2</v>
      </c>
      <c r="O7117" s="305">
        <v>3.329999977722764E-3</v>
      </c>
      <c r="P7117" s="305"/>
      <c r="Q7117" s="321">
        <v>2</v>
      </c>
      <c r="R7117" s="305">
        <v>3.329999977722764E-3</v>
      </c>
      <c r="S7117" s="305"/>
      <c r="BA7117" s="395">
        <v>1</v>
      </c>
      <c r="BB7117" s="396" t="s">
        <v>861</v>
      </c>
      <c r="BC7117" t="str">
        <f t="shared" si="606"/>
        <v>7A5</v>
      </c>
      <c r="BD7117" t="str">
        <f t="shared" si="607"/>
        <v>NAoMe_recurrent_age_mbc_hes_decades_80cap</v>
      </c>
      <c r="BE7117" s="397" t="s">
        <v>862</v>
      </c>
      <c r="BF7117" t="str">
        <f t="shared" si="608"/>
        <v>18-29 yrs</v>
      </c>
      <c r="BG7117">
        <f t="shared" si="609"/>
        <v>0</v>
      </c>
      <c r="BH7117" s="398">
        <f t="shared" si="610"/>
        <v>0</v>
      </c>
      <c r="BO7117" s="33"/>
    </row>
    <row r="7118" spans="1:67">
      <c r="A7118" s="320" t="s">
        <v>338</v>
      </c>
      <c r="B7118" t="s">
        <v>401</v>
      </c>
      <c r="C7118" t="s">
        <v>910</v>
      </c>
      <c r="D7118" t="s">
        <v>314</v>
      </c>
      <c r="E7118" s="320" t="s">
        <v>411</v>
      </c>
      <c r="F7118" s="320" t="s">
        <v>405</v>
      </c>
      <c r="G7118" s="320" t="s">
        <v>426</v>
      </c>
      <c r="H7118" s="320" t="s">
        <v>401</v>
      </c>
      <c r="I7118" s="320" t="s">
        <v>354</v>
      </c>
      <c r="J7118" s="320" t="s">
        <v>278</v>
      </c>
      <c r="K7118" s="321">
        <v>2</v>
      </c>
      <c r="L7118" s="305">
        <v>2.0409999415278431E-2</v>
      </c>
      <c r="M7118" s="305"/>
      <c r="N7118" s="321">
        <v>23</v>
      </c>
      <c r="O7118" s="305">
        <v>3.8329999893903732E-2</v>
      </c>
      <c r="P7118" s="305"/>
      <c r="Q7118" s="321">
        <v>23</v>
      </c>
      <c r="R7118" s="305">
        <v>3.8329999893903732E-2</v>
      </c>
      <c r="S7118" s="305"/>
      <c r="BA7118" s="395">
        <v>1</v>
      </c>
      <c r="BB7118" s="396" t="s">
        <v>861</v>
      </c>
      <c r="BC7118" t="str">
        <f t="shared" si="606"/>
        <v>7A5</v>
      </c>
      <c r="BD7118" t="str">
        <f t="shared" si="607"/>
        <v>NAoMe_recurrent_age_mbc_hes_decades_80cap</v>
      </c>
      <c r="BE7118" s="397" t="s">
        <v>862</v>
      </c>
      <c r="BF7118" t="str">
        <f t="shared" si="608"/>
        <v>30-39 yrs</v>
      </c>
      <c r="BG7118">
        <f t="shared" si="609"/>
        <v>2</v>
      </c>
      <c r="BH7118" s="398">
        <f t="shared" si="610"/>
        <v>2.0409999415278431E-2</v>
      </c>
      <c r="BO7118" s="33"/>
    </row>
    <row r="7119" spans="1:67">
      <c r="A7119" s="320" t="s">
        <v>338</v>
      </c>
      <c r="B7119" t="s">
        <v>401</v>
      </c>
      <c r="C7119" t="s">
        <v>910</v>
      </c>
      <c r="D7119" t="s">
        <v>314</v>
      </c>
      <c r="E7119" s="320" t="s">
        <v>411</v>
      </c>
      <c r="F7119" s="320" t="s">
        <v>405</v>
      </c>
      <c r="G7119" s="320" t="s">
        <v>426</v>
      </c>
      <c r="H7119" s="320" t="s">
        <v>401</v>
      </c>
      <c r="I7119" s="320" t="s">
        <v>354</v>
      </c>
      <c r="J7119" s="320" t="s">
        <v>279</v>
      </c>
      <c r="K7119" s="321">
        <v>6</v>
      </c>
      <c r="L7119" s="305">
        <v>6.1220001429319382E-2</v>
      </c>
      <c r="M7119" s="305"/>
      <c r="N7119" s="321">
        <v>59</v>
      </c>
      <c r="O7119" s="305">
        <v>9.8329998552799225E-2</v>
      </c>
      <c r="P7119" s="305"/>
      <c r="Q7119" s="321">
        <v>59</v>
      </c>
      <c r="R7119" s="305">
        <v>9.8329998552799225E-2</v>
      </c>
      <c r="S7119" s="305"/>
      <c r="BA7119" s="395">
        <v>1</v>
      </c>
      <c r="BB7119" s="396" t="s">
        <v>861</v>
      </c>
      <c r="BC7119" t="str">
        <f t="shared" si="606"/>
        <v>7A5</v>
      </c>
      <c r="BD7119" t="str">
        <f t="shared" si="607"/>
        <v>NAoMe_recurrent_age_mbc_hes_decades_80cap</v>
      </c>
      <c r="BE7119" s="397" t="s">
        <v>862</v>
      </c>
      <c r="BF7119" t="str">
        <f t="shared" si="608"/>
        <v>40-49 yrs</v>
      </c>
      <c r="BG7119">
        <f t="shared" si="609"/>
        <v>6</v>
      </c>
      <c r="BH7119" s="398">
        <f t="shared" si="610"/>
        <v>6.1220001429319382E-2</v>
      </c>
      <c r="BO7119" s="33"/>
    </row>
    <row r="7120" spans="1:67">
      <c r="A7120" s="320" t="s">
        <v>338</v>
      </c>
      <c r="B7120" t="s">
        <v>401</v>
      </c>
      <c r="C7120" t="s">
        <v>910</v>
      </c>
      <c r="D7120" t="s">
        <v>314</v>
      </c>
      <c r="E7120" s="320" t="s">
        <v>411</v>
      </c>
      <c r="F7120" s="320" t="s">
        <v>405</v>
      </c>
      <c r="G7120" s="320" t="s">
        <v>426</v>
      </c>
      <c r="H7120" s="320" t="s">
        <v>401</v>
      </c>
      <c r="I7120" s="320" t="s">
        <v>354</v>
      </c>
      <c r="J7120" s="320" t="s">
        <v>280</v>
      </c>
      <c r="K7120" s="321">
        <v>22</v>
      </c>
      <c r="L7120" s="305">
        <v>0.22449000179767609</v>
      </c>
      <c r="M7120" s="305"/>
      <c r="N7120" s="321">
        <v>119</v>
      </c>
      <c r="O7120" s="305">
        <v>0.19833000004291529</v>
      </c>
      <c r="P7120" s="305"/>
      <c r="Q7120" s="321">
        <v>119</v>
      </c>
      <c r="R7120" s="305">
        <v>0.19833000004291529</v>
      </c>
      <c r="S7120" s="305"/>
      <c r="BA7120" s="395">
        <v>1</v>
      </c>
      <c r="BB7120" s="396" t="s">
        <v>861</v>
      </c>
      <c r="BC7120" t="str">
        <f t="shared" si="606"/>
        <v>7A5</v>
      </c>
      <c r="BD7120" t="str">
        <f t="shared" si="607"/>
        <v>NAoMe_recurrent_age_mbc_hes_decades_80cap</v>
      </c>
      <c r="BE7120" s="397" t="s">
        <v>862</v>
      </c>
      <c r="BF7120" t="str">
        <f t="shared" si="608"/>
        <v>50-59 yrs</v>
      </c>
      <c r="BG7120">
        <f t="shared" si="609"/>
        <v>22</v>
      </c>
      <c r="BH7120" s="398">
        <f t="shared" si="610"/>
        <v>0.22449000179767609</v>
      </c>
      <c r="BO7120" s="33"/>
    </row>
    <row r="7121" spans="1:67">
      <c r="A7121" s="320" t="s">
        <v>338</v>
      </c>
      <c r="B7121" t="s">
        <v>401</v>
      </c>
      <c r="C7121" t="s">
        <v>910</v>
      </c>
      <c r="D7121" t="s">
        <v>314</v>
      </c>
      <c r="E7121" s="320" t="s">
        <v>411</v>
      </c>
      <c r="F7121" s="320" t="s">
        <v>405</v>
      </c>
      <c r="G7121" s="320" t="s">
        <v>426</v>
      </c>
      <c r="H7121" s="320" t="s">
        <v>401</v>
      </c>
      <c r="I7121" s="320" t="s">
        <v>354</v>
      </c>
      <c r="J7121" s="320" t="s">
        <v>281</v>
      </c>
      <c r="K7121" s="321">
        <v>17</v>
      </c>
      <c r="L7121" s="305">
        <v>0.17347000539302829</v>
      </c>
      <c r="M7121" s="305"/>
      <c r="N7121" s="321">
        <v>111</v>
      </c>
      <c r="O7121" s="305">
        <v>0.18500000238418579</v>
      </c>
      <c r="P7121" s="305"/>
      <c r="Q7121" s="321">
        <v>111</v>
      </c>
      <c r="R7121" s="305">
        <v>0.18500000238418579</v>
      </c>
      <c r="S7121" s="305"/>
      <c r="BA7121" s="395">
        <v>1</v>
      </c>
      <c r="BB7121" s="396" t="s">
        <v>861</v>
      </c>
      <c r="BC7121" t="str">
        <f t="shared" si="606"/>
        <v>7A5</v>
      </c>
      <c r="BD7121" t="str">
        <f t="shared" si="607"/>
        <v>NAoMe_recurrent_age_mbc_hes_decades_80cap</v>
      </c>
      <c r="BE7121" s="397" t="s">
        <v>862</v>
      </c>
      <c r="BF7121" t="str">
        <f t="shared" si="608"/>
        <v>60-69 yrs</v>
      </c>
      <c r="BG7121">
        <f t="shared" si="609"/>
        <v>17</v>
      </c>
      <c r="BH7121" s="398">
        <f t="shared" si="610"/>
        <v>0.17347000539302829</v>
      </c>
      <c r="BO7121" s="33"/>
    </row>
    <row r="7122" spans="1:67">
      <c r="A7122" s="320" t="s">
        <v>338</v>
      </c>
      <c r="B7122" t="s">
        <v>401</v>
      </c>
      <c r="C7122" t="s">
        <v>910</v>
      </c>
      <c r="D7122" t="s">
        <v>314</v>
      </c>
      <c r="E7122" s="320" t="s">
        <v>411</v>
      </c>
      <c r="F7122" s="320" t="s">
        <v>405</v>
      </c>
      <c r="G7122" s="320" t="s">
        <v>426</v>
      </c>
      <c r="H7122" s="320" t="s">
        <v>401</v>
      </c>
      <c r="I7122" s="320" t="s">
        <v>354</v>
      </c>
      <c r="J7122" s="320" t="s">
        <v>282</v>
      </c>
      <c r="K7122" s="321">
        <v>24</v>
      </c>
      <c r="L7122" s="305">
        <v>0.2449000030755997</v>
      </c>
      <c r="M7122" s="305"/>
      <c r="N7122" s="321">
        <v>152</v>
      </c>
      <c r="O7122" s="305">
        <v>0.25332999229431152</v>
      </c>
      <c r="P7122" s="305"/>
      <c r="Q7122" s="321">
        <v>152</v>
      </c>
      <c r="R7122" s="305">
        <v>0.25332999229431152</v>
      </c>
      <c r="S7122" s="305"/>
      <c r="BA7122" s="395">
        <v>1</v>
      </c>
      <c r="BB7122" s="396" t="s">
        <v>861</v>
      </c>
      <c r="BC7122" t="str">
        <f t="shared" si="606"/>
        <v>7A5</v>
      </c>
      <c r="BD7122" t="str">
        <f t="shared" si="607"/>
        <v>NAoMe_recurrent_age_mbc_hes_decades_80cap</v>
      </c>
      <c r="BE7122" s="397" t="s">
        <v>862</v>
      </c>
      <c r="BF7122" t="str">
        <f t="shared" si="608"/>
        <v>70-79 yrs</v>
      </c>
      <c r="BG7122">
        <f t="shared" si="609"/>
        <v>24</v>
      </c>
      <c r="BH7122" s="398">
        <f t="shared" si="610"/>
        <v>0.2449000030755997</v>
      </c>
      <c r="BO7122" s="33"/>
    </row>
    <row r="7123" spans="1:67">
      <c r="A7123" s="320" t="s">
        <v>338</v>
      </c>
      <c r="B7123" t="s">
        <v>401</v>
      </c>
      <c r="C7123" t="s">
        <v>910</v>
      </c>
      <c r="D7123" t="s">
        <v>314</v>
      </c>
      <c r="E7123" s="320" t="s">
        <v>411</v>
      </c>
      <c r="F7123" s="320" t="s">
        <v>405</v>
      </c>
      <c r="G7123" s="320" t="s">
        <v>426</v>
      </c>
      <c r="H7123" s="320" t="s">
        <v>401</v>
      </c>
      <c r="I7123" s="320" t="s">
        <v>354</v>
      </c>
      <c r="J7123" s="320" t="s">
        <v>283</v>
      </c>
      <c r="K7123" s="321">
        <v>27</v>
      </c>
      <c r="L7123" s="305">
        <v>0.27551001310348511</v>
      </c>
      <c r="M7123" s="305"/>
      <c r="N7123" s="321">
        <v>134</v>
      </c>
      <c r="O7123" s="305">
        <v>0.22333000600337979</v>
      </c>
      <c r="P7123" s="305"/>
      <c r="Q7123" s="321">
        <v>134</v>
      </c>
      <c r="R7123" s="305">
        <v>0.22333000600337979</v>
      </c>
      <c r="S7123" s="305"/>
      <c r="BA7123" s="395">
        <v>1</v>
      </c>
      <c r="BB7123" s="396" t="s">
        <v>861</v>
      </c>
      <c r="BC7123" t="str">
        <f t="shared" si="606"/>
        <v>7A5</v>
      </c>
      <c r="BD7123" t="str">
        <f t="shared" si="607"/>
        <v>NAoMe_recurrent_age_mbc_hes_decades_80cap</v>
      </c>
      <c r="BE7123" s="397" t="s">
        <v>862</v>
      </c>
      <c r="BF7123" t="str">
        <f t="shared" si="608"/>
        <v>80+ yrs</v>
      </c>
      <c r="BG7123">
        <f t="shared" si="609"/>
        <v>27</v>
      </c>
      <c r="BH7123" s="398">
        <f t="shared" si="610"/>
        <v>0.27551001310348511</v>
      </c>
      <c r="BO7123" s="33"/>
    </row>
    <row r="7124" spans="1:67">
      <c r="A7124" s="320" t="s">
        <v>338</v>
      </c>
      <c r="B7124" t="s">
        <v>401</v>
      </c>
      <c r="C7124" t="s">
        <v>910</v>
      </c>
      <c r="D7124" t="s">
        <v>314</v>
      </c>
      <c r="E7124" s="320" t="s">
        <v>411</v>
      </c>
      <c r="F7124" s="320" t="s">
        <v>405</v>
      </c>
      <c r="G7124" s="320" t="s">
        <v>426</v>
      </c>
      <c r="H7124" s="320" t="s">
        <v>401</v>
      </c>
      <c r="I7124" s="320" t="s">
        <v>656</v>
      </c>
      <c r="J7124" s="320" t="s">
        <v>286</v>
      </c>
      <c r="K7124" s="321">
        <v>0</v>
      </c>
      <c r="L7124" s="305">
        <v>0</v>
      </c>
      <c r="M7124" s="305"/>
      <c r="N7124" s="321">
        <v>0</v>
      </c>
      <c r="O7124" s="305">
        <v>0</v>
      </c>
      <c r="P7124" s="305"/>
      <c r="Q7124" s="321">
        <v>0</v>
      </c>
      <c r="R7124" s="305">
        <v>0</v>
      </c>
      <c r="S7124" s="305"/>
      <c r="BA7124" s="395">
        <v>1</v>
      </c>
      <c r="BB7124" s="396" t="s">
        <v>861</v>
      </c>
      <c r="BC7124" t="str">
        <f t="shared" si="606"/>
        <v>7A5</v>
      </c>
      <c r="BD7124" t="str">
        <f t="shared" si="607"/>
        <v>NAoMe_recurrent_ethnicity_grp</v>
      </c>
      <c r="BE7124" s="397" t="s">
        <v>862</v>
      </c>
      <c r="BF7124" t="str">
        <f t="shared" si="608"/>
        <v>Asian or Asian British</v>
      </c>
      <c r="BG7124">
        <f t="shared" si="609"/>
        <v>0</v>
      </c>
      <c r="BH7124" s="398">
        <f t="shared" si="610"/>
        <v>0</v>
      </c>
      <c r="BO7124" s="33"/>
    </row>
    <row r="7125" spans="1:67">
      <c r="A7125" s="320" t="s">
        <v>338</v>
      </c>
      <c r="B7125" t="s">
        <v>401</v>
      </c>
      <c r="C7125" t="s">
        <v>910</v>
      </c>
      <c r="D7125" t="s">
        <v>314</v>
      </c>
      <c r="E7125" s="320" t="s">
        <v>411</v>
      </c>
      <c r="F7125" s="320" t="s">
        <v>405</v>
      </c>
      <c r="G7125" s="320" t="s">
        <v>426</v>
      </c>
      <c r="H7125" s="320" t="s">
        <v>401</v>
      </c>
      <c r="I7125" s="320" t="s">
        <v>656</v>
      </c>
      <c r="J7125" s="320" t="s">
        <v>287</v>
      </c>
      <c r="K7125" s="321">
        <v>0</v>
      </c>
      <c r="L7125" s="305">
        <v>0</v>
      </c>
      <c r="M7125" s="305"/>
      <c r="N7125" s="321">
        <v>0</v>
      </c>
      <c r="O7125" s="305">
        <v>0</v>
      </c>
      <c r="P7125" s="305"/>
      <c r="Q7125" s="321">
        <v>0</v>
      </c>
      <c r="R7125" s="305">
        <v>0</v>
      </c>
      <c r="S7125" s="305"/>
      <c r="BA7125" s="395">
        <v>1</v>
      </c>
      <c r="BB7125" s="396" t="s">
        <v>861</v>
      </c>
      <c r="BC7125" t="str">
        <f t="shared" si="606"/>
        <v>7A5</v>
      </c>
      <c r="BD7125" t="str">
        <f t="shared" si="607"/>
        <v>NAoMe_recurrent_ethnicity_grp</v>
      </c>
      <c r="BE7125" s="397" t="s">
        <v>862</v>
      </c>
      <c r="BF7125" t="str">
        <f t="shared" si="608"/>
        <v>Black or Black British</v>
      </c>
      <c r="BG7125">
        <f t="shared" si="609"/>
        <v>0</v>
      </c>
      <c r="BH7125" s="398">
        <f t="shared" si="610"/>
        <v>0</v>
      </c>
      <c r="BO7125" s="33"/>
    </row>
    <row r="7126" spans="1:67">
      <c r="A7126" s="320" t="s">
        <v>338</v>
      </c>
      <c r="B7126" t="s">
        <v>401</v>
      </c>
      <c r="C7126" t="s">
        <v>910</v>
      </c>
      <c r="D7126" t="s">
        <v>314</v>
      </c>
      <c r="E7126" s="320" t="s">
        <v>411</v>
      </c>
      <c r="F7126" s="320" t="s">
        <v>405</v>
      </c>
      <c r="G7126" s="320" t="s">
        <v>426</v>
      </c>
      <c r="H7126" s="320" t="s">
        <v>401</v>
      </c>
      <c r="I7126" s="320" t="s">
        <v>656</v>
      </c>
      <c r="J7126" s="320" t="s">
        <v>259</v>
      </c>
      <c r="K7126" s="321">
        <v>0</v>
      </c>
      <c r="L7126" s="305">
        <v>0</v>
      </c>
      <c r="M7126" s="305"/>
      <c r="N7126" s="321">
        <v>0</v>
      </c>
      <c r="O7126" s="305">
        <v>0</v>
      </c>
      <c r="P7126" s="305"/>
      <c r="Q7126" s="321">
        <v>0</v>
      </c>
      <c r="R7126" s="305">
        <v>0</v>
      </c>
      <c r="S7126" s="305"/>
      <c r="BA7126" s="395">
        <v>1</v>
      </c>
      <c r="BB7126" s="396" t="s">
        <v>861</v>
      </c>
      <c r="BC7126" t="str">
        <f t="shared" si="606"/>
        <v>7A5</v>
      </c>
      <c r="BD7126" t="str">
        <f t="shared" si="607"/>
        <v>NAoMe_recurrent_ethnicity_grp</v>
      </c>
      <c r="BE7126" s="397" t="s">
        <v>862</v>
      </c>
      <c r="BF7126" t="str">
        <f t="shared" si="608"/>
        <v>Mixed</v>
      </c>
      <c r="BG7126">
        <f t="shared" si="609"/>
        <v>0</v>
      </c>
      <c r="BH7126" s="398">
        <f t="shared" si="610"/>
        <v>0</v>
      </c>
      <c r="BO7126" s="33"/>
    </row>
    <row r="7127" spans="1:67">
      <c r="A7127" s="320" t="s">
        <v>338</v>
      </c>
      <c r="B7127" t="s">
        <v>401</v>
      </c>
      <c r="C7127" t="s">
        <v>910</v>
      </c>
      <c r="D7127" t="s">
        <v>314</v>
      </c>
      <c r="E7127" s="320" t="s">
        <v>411</v>
      </c>
      <c r="F7127" s="320" t="s">
        <v>405</v>
      </c>
      <c r="G7127" s="320" t="s">
        <v>426</v>
      </c>
      <c r="H7127" s="320" t="s">
        <v>401</v>
      </c>
      <c r="I7127" s="320" t="s">
        <v>656</v>
      </c>
      <c r="J7127" s="320" t="s">
        <v>288</v>
      </c>
      <c r="K7127" s="321">
        <v>0</v>
      </c>
      <c r="L7127" s="305">
        <v>0</v>
      </c>
      <c r="M7127" s="305"/>
      <c r="N7127" s="321">
        <v>0</v>
      </c>
      <c r="O7127" s="305">
        <v>0</v>
      </c>
      <c r="P7127" s="305"/>
      <c r="Q7127" s="321">
        <v>0</v>
      </c>
      <c r="R7127" s="305">
        <v>0</v>
      </c>
      <c r="S7127" s="305"/>
      <c r="BA7127" s="395">
        <v>1</v>
      </c>
      <c r="BB7127" s="396" t="s">
        <v>861</v>
      </c>
      <c r="BC7127" t="str">
        <f t="shared" si="606"/>
        <v>7A5</v>
      </c>
      <c r="BD7127" t="str">
        <f t="shared" si="607"/>
        <v>NAoMe_recurrent_ethnicity_grp</v>
      </c>
      <c r="BE7127" s="397" t="s">
        <v>862</v>
      </c>
      <c r="BF7127" t="str">
        <f t="shared" si="608"/>
        <v>Other Ethnic Group</v>
      </c>
      <c r="BG7127">
        <f t="shared" si="609"/>
        <v>0</v>
      </c>
      <c r="BH7127" s="398">
        <f t="shared" si="610"/>
        <v>0</v>
      </c>
      <c r="BO7127" s="33"/>
    </row>
    <row r="7128" spans="1:67">
      <c r="A7128" s="320" t="s">
        <v>338</v>
      </c>
      <c r="B7128" t="s">
        <v>401</v>
      </c>
      <c r="C7128" t="s">
        <v>910</v>
      </c>
      <c r="D7128" t="s">
        <v>314</v>
      </c>
      <c r="E7128" s="320" t="s">
        <v>411</v>
      </c>
      <c r="F7128" s="320" t="s">
        <v>405</v>
      </c>
      <c r="G7128" s="320" t="s">
        <v>426</v>
      </c>
      <c r="H7128" s="320" t="s">
        <v>401</v>
      </c>
      <c r="I7128" s="320" t="s">
        <v>656</v>
      </c>
      <c r="J7128" s="320" t="s">
        <v>260</v>
      </c>
      <c r="K7128" s="321">
        <v>98</v>
      </c>
      <c r="L7128" s="305">
        <v>1</v>
      </c>
      <c r="M7128" s="305"/>
      <c r="N7128" s="321">
        <v>600</v>
      </c>
      <c r="O7128" s="305">
        <v>1</v>
      </c>
      <c r="P7128" s="305"/>
      <c r="Q7128" s="321">
        <v>600</v>
      </c>
      <c r="R7128" s="305">
        <v>1</v>
      </c>
      <c r="S7128" s="305"/>
      <c r="BA7128" s="395">
        <v>1</v>
      </c>
      <c r="BB7128" s="396" t="s">
        <v>861</v>
      </c>
      <c r="BC7128" t="str">
        <f t="shared" si="606"/>
        <v>7A5</v>
      </c>
      <c r="BD7128" t="str">
        <f t="shared" si="607"/>
        <v>NAoMe_recurrent_ethnicity_grp</v>
      </c>
      <c r="BE7128" s="397" t="s">
        <v>862</v>
      </c>
      <c r="BF7128" t="str">
        <f t="shared" si="608"/>
        <v>Unknown</v>
      </c>
      <c r="BG7128">
        <f t="shared" si="609"/>
        <v>98</v>
      </c>
      <c r="BH7128" s="398">
        <f t="shared" si="610"/>
        <v>1</v>
      </c>
      <c r="BO7128" s="33"/>
    </row>
    <row r="7129" spans="1:67">
      <c r="A7129" s="320" t="s">
        <v>338</v>
      </c>
      <c r="B7129" t="s">
        <v>401</v>
      </c>
      <c r="C7129" t="s">
        <v>910</v>
      </c>
      <c r="D7129" t="s">
        <v>314</v>
      </c>
      <c r="E7129" s="320" t="s">
        <v>411</v>
      </c>
      <c r="F7129" s="322" t="s">
        <v>405</v>
      </c>
      <c r="G7129" s="322" t="s">
        <v>426</v>
      </c>
      <c r="H7129" s="322" t="s">
        <v>401</v>
      </c>
      <c r="I7129" s="320" t="s">
        <v>656</v>
      </c>
      <c r="J7129" s="320" t="s">
        <v>258</v>
      </c>
      <c r="K7129" s="321">
        <v>0</v>
      </c>
      <c r="L7129" s="305">
        <v>0</v>
      </c>
      <c r="M7129" s="305"/>
      <c r="N7129" s="321">
        <v>0</v>
      </c>
      <c r="O7129" s="305">
        <v>0</v>
      </c>
      <c r="P7129" s="305"/>
      <c r="Q7129" s="321">
        <v>0</v>
      </c>
      <c r="R7129" s="305">
        <v>0</v>
      </c>
      <c r="S7129" s="305"/>
      <c r="BA7129" s="395">
        <v>1</v>
      </c>
      <c r="BB7129" s="396" t="s">
        <v>861</v>
      </c>
      <c r="BC7129" t="str">
        <f t="shared" si="606"/>
        <v>7A5</v>
      </c>
      <c r="BD7129" t="str">
        <f t="shared" si="607"/>
        <v>NAoMe_recurrent_ethnicity_grp</v>
      </c>
      <c r="BE7129" s="397" t="s">
        <v>862</v>
      </c>
      <c r="BF7129" t="str">
        <f t="shared" si="608"/>
        <v>White</v>
      </c>
      <c r="BG7129">
        <f t="shared" si="609"/>
        <v>0</v>
      </c>
      <c r="BH7129" s="398">
        <f t="shared" si="610"/>
        <v>0</v>
      </c>
      <c r="BO7129" s="33"/>
    </row>
    <row r="7130" spans="1:67">
      <c r="A7130" s="320" t="s">
        <v>338</v>
      </c>
      <c r="B7130" t="s">
        <v>401</v>
      </c>
      <c r="C7130" t="s">
        <v>910</v>
      </c>
      <c r="D7130" t="s">
        <v>314</v>
      </c>
      <c r="E7130" s="320" t="s">
        <v>411</v>
      </c>
      <c r="F7130" s="320" t="s">
        <v>405</v>
      </c>
      <c r="G7130" s="320" t="s">
        <v>426</v>
      </c>
      <c r="H7130" s="320" t="s">
        <v>401</v>
      </c>
      <c r="I7130" s="320" t="s">
        <v>291</v>
      </c>
      <c r="J7130" s="320" t="s">
        <v>313</v>
      </c>
      <c r="K7130" s="321">
        <v>96</v>
      </c>
      <c r="L7130" s="305">
        <v>0.97958999872207642</v>
      </c>
      <c r="M7130" s="305"/>
      <c r="N7130" s="321">
        <v>593</v>
      </c>
      <c r="O7130" s="305">
        <v>0.98833000659942627</v>
      </c>
      <c r="P7130" s="305"/>
      <c r="Q7130" s="321">
        <v>593</v>
      </c>
      <c r="R7130" s="305">
        <v>0.98833000659942627</v>
      </c>
      <c r="S7130" s="305"/>
      <c r="BA7130" s="395">
        <v>1</v>
      </c>
      <c r="BB7130" s="396" t="s">
        <v>861</v>
      </c>
      <c r="BC7130" t="str">
        <f t="shared" si="606"/>
        <v>7A5</v>
      </c>
      <c r="BD7130" t="str">
        <f t="shared" si="607"/>
        <v>NAoMe_recurrent_gender</v>
      </c>
      <c r="BE7130" s="397" t="s">
        <v>862</v>
      </c>
      <c r="BF7130" t="str">
        <f t="shared" si="608"/>
        <v>Female</v>
      </c>
      <c r="BG7130">
        <f t="shared" si="609"/>
        <v>96</v>
      </c>
      <c r="BH7130" s="398">
        <f t="shared" si="610"/>
        <v>0.97958999872207642</v>
      </c>
      <c r="BO7130" s="33"/>
    </row>
    <row r="7131" spans="1:67">
      <c r="A7131" s="320" t="s">
        <v>338</v>
      </c>
      <c r="B7131" t="s">
        <v>401</v>
      </c>
      <c r="C7131" t="s">
        <v>910</v>
      </c>
      <c r="D7131" t="s">
        <v>314</v>
      </c>
      <c r="E7131" s="320" t="s">
        <v>411</v>
      </c>
      <c r="F7131" s="320" t="s">
        <v>405</v>
      </c>
      <c r="G7131" s="320" t="s">
        <v>426</v>
      </c>
      <c r="H7131" s="320" t="s">
        <v>401</v>
      </c>
      <c r="I7131" s="320" t="s">
        <v>291</v>
      </c>
      <c r="J7131" s="320" t="s">
        <v>293</v>
      </c>
      <c r="K7131" s="321">
        <v>2</v>
      </c>
      <c r="L7131" s="305">
        <v>2.0409999415278431E-2</v>
      </c>
      <c r="M7131" s="305"/>
      <c r="N7131" s="321">
        <v>7</v>
      </c>
      <c r="O7131" s="305">
        <v>1.1669999919831749E-2</v>
      </c>
      <c r="P7131" s="305"/>
      <c r="Q7131" s="321">
        <v>7</v>
      </c>
      <c r="R7131" s="305">
        <v>1.1669999919831749E-2</v>
      </c>
      <c r="S7131" s="305"/>
      <c r="BA7131" s="395">
        <v>1</v>
      </c>
      <c r="BB7131" s="396" t="s">
        <v>861</v>
      </c>
      <c r="BC7131" t="str">
        <f t="shared" si="606"/>
        <v>7A5</v>
      </c>
      <c r="BD7131" t="str">
        <f t="shared" si="607"/>
        <v>NAoMe_recurrent_gender</v>
      </c>
      <c r="BE7131" s="397" t="s">
        <v>862</v>
      </c>
      <c r="BF7131" t="str">
        <f t="shared" si="608"/>
        <v>Male</v>
      </c>
      <c r="BG7131">
        <f t="shared" si="609"/>
        <v>2</v>
      </c>
      <c r="BH7131" s="398">
        <f t="shared" si="610"/>
        <v>2.0409999415278431E-2</v>
      </c>
      <c r="BO7131" s="33"/>
    </row>
    <row r="7132" spans="1:67">
      <c r="A7132" s="320" t="s">
        <v>338</v>
      </c>
      <c r="B7132" t="s">
        <v>401</v>
      </c>
      <c r="C7132" t="s">
        <v>910</v>
      </c>
      <c r="D7132" t="s">
        <v>314</v>
      </c>
      <c r="E7132" s="320" t="s">
        <v>411</v>
      </c>
      <c r="F7132" s="320" t="s">
        <v>405</v>
      </c>
      <c r="G7132" s="320" t="s">
        <v>426</v>
      </c>
      <c r="H7132" s="320" t="s">
        <v>401</v>
      </c>
      <c r="I7132" s="320" t="s">
        <v>355</v>
      </c>
      <c r="J7132" s="320" t="s">
        <v>289</v>
      </c>
      <c r="K7132" s="321">
        <v>44</v>
      </c>
      <c r="L7132" s="305">
        <v>0.44898000359535217</v>
      </c>
      <c r="M7132" s="305"/>
      <c r="N7132" s="321">
        <v>234</v>
      </c>
      <c r="O7132" s="305">
        <v>0.38999998569488531</v>
      </c>
      <c r="P7132" s="305"/>
      <c r="Q7132" s="321">
        <v>234</v>
      </c>
      <c r="R7132" s="305">
        <v>0.38999998569488531</v>
      </c>
      <c r="S7132" s="305"/>
      <c r="BA7132" s="395">
        <v>1</v>
      </c>
      <c r="BB7132" s="396" t="s">
        <v>861</v>
      </c>
      <c r="BC7132" t="str">
        <f t="shared" si="606"/>
        <v>7A5</v>
      </c>
      <c r="BD7132" t="str">
        <f t="shared" si="607"/>
        <v>NAoMe_recurrent_mbc_hes_year</v>
      </c>
      <c r="BE7132" s="397" t="s">
        <v>862</v>
      </c>
      <c r="BF7132" t="str">
        <f t="shared" si="608"/>
        <v>2021</v>
      </c>
      <c r="BG7132">
        <f t="shared" si="609"/>
        <v>44</v>
      </c>
      <c r="BH7132" s="398">
        <f t="shared" si="610"/>
        <v>0.44898000359535217</v>
      </c>
      <c r="BO7132" s="33"/>
    </row>
    <row r="7133" spans="1:67">
      <c r="A7133" s="320" t="s">
        <v>338</v>
      </c>
      <c r="B7133" t="s">
        <v>401</v>
      </c>
      <c r="C7133" t="s">
        <v>910</v>
      </c>
      <c r="D7133" t="s">
        <v>314</v>
      </c>
      <c r="E7133" s="320" t="s">
        <v>411</v>
      </c>
      <c r="F7133" s="320" t="s">
        <v>405</v>
      </c>
      <c r="G7133" s="320" t="s">
        <v>426</v>
      </c>
      <c r="H7133" s="320" t="s">
        <v>401</v>
      </c>
      <c r="I7133" s="320" t="s">
        <v>355</v>
      </c>
      <c r="J7133" s="320" t="s">
        <v>816</v>
      </c>
      <c r="K7133" s="321">
        <v>41</v>
      </c>
      <c r="L7133" s="305">
        <v>0.41837000846862787</v>
      </c>
      <c r="M7133" s="305"/>
      <c r="N7133" s="321">
        <v>247</v>
      </c>
      <c r="O7133" s="305">
        <v>0.41166999936103821</v>
      </c>
      <c r="P7133" s="305"/>
      <c r="Q7133" s="321">
        <v>247</v>
      </c>
      <c r="R7133" s="305">
        <v>0.41166999936103821</v>
      </c>
      <c r="S7133" s="305"/>
      <c r="BA7133" s="395">
        <v>1</v>
      </c>
      <c r="BB7133" s="396" t="s">
        <v>861</v>
      </c>
      <c r="BC7133" t="str">
        <f t="shared" si="606"/>
        <v>7A5</v>
      </c>
      <c r="BD7133" t="str">
        <f t="shared" si="607"/>
        <v>NAoMe_recurrent_mbc_hes_year</v>
      </c>
      <c r="BE7133" s="397" t="s">
        <v>862</v>
      </c>
      <c r="BF7133" t="str">
        <f t="shared" si="608"/>
        <v>2022</v>
      </c>
      <c r="BG7133">
        <f t="shared" si="609"/>
        <v>41</v>
      </c>
      <c r="BH7133" s="398">
        <f t="shared" si="610"/>
        <v>0.41837000846862787</v>
      </c>
      <c r="BO7133" s="33"/>
    </row>
    <row r="7134" spans="1:67">
      <c r="A7134" s="320" t="s">
        <v>338</v>
      </c>
      <c r="B7134" t="s">
        <v>401</v>
      </c>
      <c r="C7134" t="s">
        <v>910</v>
      </c>
      <c r="D7134" t="s">
        <v>314</v>
      </c>
      <c r="E7134" s="320" t="s">
        <v>411</v>
      </c>
      <c r="F7134" s="320" t="s">
        <v>405</v>
      </c>
      <c r="G7134" s="320" t="s">
        <v>426</v>
      </c>
      <c r="H7134" s="320" t="s">
        <v>401</v>
      </c>
      <c r="I7134" s="320" t="s">
        <v>355</v>
      </c>
      <c r="J7134" s="320" t="s">
        <v>946</v>
      </c>
      <c r="K7134" s="321">
        <v>13</v>
      </c>
      <c r="L7134" s="305">
        <v>0.13265000283718109</v>
      </c>
      <c r="M7134" s="305"/>
      <c r="N7134" s="321">
        <v>119</v>
      </c>
      <c r="O7134" s="305">
        <v>0.19833000004291529</v>
      </c>
      <c r="P7134" s="305"/>
      <c r="Q7134" s="321">
        <v>119</v>
      </c>
      <c r="R7134" s="305">
        <v>0.19833000004291529</v>
      </c>
      <c r="S7134" s="305"/>
      <c r="BA7134" s="395">
        <v>1</v>
      </c>
      <c r="BB7134" s="396" t="s">
        <v>861</v>
      </c>
      <c r="BC7134" t="str">
        <f t="shared" si="606"/>
        <v>7A5</v>
      </c>
      <c r="BD7134" t="str">
        <f t="shared" si="607"/>
        <v>NAoMe_recurrent_mbc_hes_year</v>
      </c>
      <c r="BE7134" s="397" t="s">
        <v>862</v>
      </c>
      <c r="BF7134" t="str">
        <f t="shared" si="608"/>
        <v>2023</v>
      </c>
      <c r="BG7134">
        <f t="shared" si="609"/>
        <v>13</v>
      </c>
      <c r="BH7134" s="398">
        <f t="shared" si="610"/>
        <v>0.13265000283718109</v>
      </c>
      <c r="BO7134" s="33"/>
    </row>
    <row r="7135" spans="1:67">
      <c r="A7135" s="320" t="s">
        <v>338</v>
      </c>
      <c r="B7135" t="s">
        <v>401</v>
      </c>
      <c r="C7135" t="s">
        <v>910</v>
      </c>
      <c r="D7135" t="s">
        <v>314</v>
      </c>
      <c r="E7135" s="320" t="s">
        <v>411</v>
      </c>
      <c r="F7135" s="320" t="s">
        <v>405</v>
      </c>
      <c r="G7135" s="320" t="s">
        <v>426</v>
      </c>
      <c r="H7135" s="320" t="s">
        <v>401</v>
      </c>
      <c r="I7135" s="320" t="s">
        <v>824</v>
      </c>
      <c r="J7135" s="320" t="s">
        <v>12</v>
      </c>
      <c r="K7135" s="321">
        <v>98</v>
      </c>
      <c r="L7135" s="305">
        <v>1</v>
      </c>
      <c r="M7135" s="305"/>
      <c r="N7135" s="321">
        <v>600</v>
      </c>
      <c r="O7135" s="305">
        <v>1</v>
      </c>
      <c r="P7135" s="305"/>
      <c r="Q7135" s="321">
        <v>600</v>
      </c>
      <c r="R7135" s="305">
        <v>1</v>
      </c>
      <c r="S7135" s="305"/>
      <c r="BA7135" s="395">
        <v>1</v>
      </c>
      <c r="BB7135" s="396" t="s">
        <v>861</v>
      </c>
      <c r="BC7135" t="str">
        <f t="shared" si="606"/>
        <v>7A5</v>
      </c>
      <c r="BD7135" t="str">
        <f t="shared" si="607"/>
        <v>NAoMe_recurrent_tag_bonemets</v>
      </c>
      <c r="BE7135" s="397" t="s">
        <v>862</v>
      </c>
      <c r="BF7135" t="str">
        <f t="shared" si="608"/>
        <v>No</v>
      </c>
      <c r="BG7135">
        <f t="shared" si="609"/>
        <v>98</v>
      </c>
      <c r="BH7135" s="398">
        <f t="shared" si="610"/>
        <v>1</v>
      </c>
      <c r="BO7135" s="33"/>
    </row>
    <row r="7136" spans="1:67">
      <c r="A7136" s="320" t="s">
        <v>338</v>
      </c>
      <c r="B7136" t="s">
        <v>401</v>
      </c>
      <c r="C7136" t="s">
        <v>910</v>
      </c>
      <c r="D7136" t="s">
        <v>314</v>
      </c>
      <c r="E7136" s="320" t="s">
        <v>411</v>
      </c>
      <c r="F7136" s="320" t="s">
        <v>405</v>
      </c>
      <c r="G7136" s="320" t="s">
        <v>426</v>
      </c>
      <c r="H7136" s="320" t="s">
        <v>401</v>
      </c>
      <c r="I7136" s="320" t="s">
        <v>825</v>
      </c>
      <c r="J7136" s="320" t="s">
        <v>12</v>
      </c>
      <c r="K7136" s="321">
        <v>98</v>
      </c>
      <c r="L7136" s="305">
        <v>1</v>
      </c>
      <c r="M7136" s="305"/>
      <c r="N7136" s="321">
        <v>600</v>
      </c>
      <c r="O7136" s="305">
        <v>1</v>
      </c>
      <c r="P7136" s="305"/>
      <c r="Q7136" s="321">
        <v>600</v>
      </c>
      <c r="R7136" s="305">
        <v>1</v>
      </c>
      <c r="S7136" s="305"/>
      <c r="BA7136" s="395">
        <v>1</v>
      </c>
      <c r="BB7136" s="396" t="s">
        <v>861</v>
      </c>
      <c r="BC7136" t="str">
        <f t="shared" si="606"/>
        <v>7A5</v>
      </c>
      <c r="BD7136" t="str">
        <f t="shared" si="607"/>
        <v>NAoMe_recurrent_tag_brainmets</v>
      </c>
      <c r="BE7136" s="397" t="s">
        <v>862</v>
      </c>
      <c r="BF7136" t="str">
        <f t="shared" si="608"/>
        <v>No</v>
      </c>
      <c r="BG7136">
        <f t="shared" si="609"/>
        <v>98</v>
      </c>
      <c r="BH7136" s="398">
        <f t="shared" si="610"/>
        <v>1</v>
      </c>
      <c r="BO7136" s="33"/>
    </row>
    <row r="7137" spans="1:67">
      <c r="A7137" s="320" t="s">
        <v>338</v>
      </c>
      <c r="B7137" t="s">
        <v>401</v>
      </c>
      <c r="C7137" t="s">
        <v>910</v>
      </c>
      <c r="D7137" t="s">
        <v>314</v>
      </c>
      <c r="E7137" s="320" t="s">
        <v>411</v>
      </c>
      <c r="F7137" s="320" t="s">
        <v>405</v>
      </c>
      <c r="G7137" s="320" t="s">
        <v>426</v>
      </c>
      <c r="H7137" s="320" t="s">
        <v>401</v>
      </c>
      <c r="I7137" s="320" t="s">
        <v>826</v>
      </c>
      <c r="J7137" s="320" t="s">
        <v>12</v>
      </c>
      <c r="K7137" s="321">
        <v>98</v>
      </c>
      <c r="L7137" s="305">
        <v>1</v>
      </c>
      <c r="M7137" s="305"/>
      <c r="N7137" s="321">
        <v>600</v>
      </c>
      <c r="O7137" s="305">
        <v>1</v>
      </c>
      <c r="P7137" s="305"/>
      <c r="Q7137" s="321">
        <v>600</v>
      </c>
      <c r="R7137" s="305">
        <v>1</v>
      </c>
      <c r="S7137" s="305"/>
      <c r="BA7137" s="395">
        <v>1</v>
      </c>
      <c r="BB7137" s="396" t="s">
        <v>861</v>
      </c>
      <c r="BC7137" t="str">
        <f t="shared" si="606"/>
        <v>7A5</v>
      </c>
      <c r="BD7137" t="str">
        <f t="shared" si="607"/>
        <v>NAoMe_recurrent_tag_livermets</v>
      </c>
      <c r="BE7137" s="397" t="s">
        <v>862</v>
      </c>
      <c r="BF7137" t="str">
        <f t="shared" si="608"/>
        <v>No</v>
      </c>
      <c r="BG7137">
        <f t="shared" si="609"/>
        <v>98</v>
      </c>
      <c r="BH7137" s="398">
        <f t="shared" si="610"/>
        <v>1</v>
      </c>
      <c r="BO7137" s="33"/>
    </row>
    <row r="7138" spans="1:67">
      <c r="A7138" s="320" t="s">
        <v>338</v>
      </c>
      <c r="B7138" t="s">
        <v>401</v>
      </c>
      <c r="C7138" t="s">
        <v>910</v>
      </c>
      <c r="D7138" t="s">
        <v>314</v>
      </c>
      <c r="E7138" s="320" t="s">
        <v>411</v>
      </c>
      <c r="F7138" s="320" t="s">
        <v>405</v>
      </c>
      <c r="G7138" s="320" t="s">
        <v>426</v>
      </c>
      <c r="H7138" s="320" t="s">
        <v>401</v>
      </c>
      <c r="I7138" s="320" t="s">
        <v>827</v>
      </c>
      <c r="J7138" s="320" t="s">
        <v>12</v>
      </c>
      <c r="K7138" s="321">
        <v>98</v>
      </c>
      <c r="L7138" s="305">
        <v>1</v>
      </c>
      <c r="M7138" s="305"/>
      <c r="N7138" s="321">
        <v>600</v>
      </c>
      <c r="O7138" s="305">
        <v>1</v>
      </c>
      <c r="P7138" s="305"/>
      <c r="Q7138" s="321">
        <v>600</v>
      </c>
      <c r="R7138" s="305">
        <v>1</v>
      </c>
      <c r="S7138" s="305"/>
      <c r="BA7138" s="395">
        <v>1</v>
      </c>
      <c r="BB7138" s="396" t="s">
        <v>861</v>
      </c>
      <c r="BC7138" t="str">
        <f t="shared" si="606"/>
        <v>7A5</v>
      </c>
      <c r="BD7138" t="str">
        <f t="shared" si="607"/>
        <v>NAoMe_recurrent_tag_lungmets</v>
      </c>
      <c r="BE7138" s="397" t="s">
        <v>862</v>
      </c>
      <c r="BF7138" t="str">
        <f t="shared" si="608"/>
        <v>No</v>
      </c>
      <c r="BG7138">
        <f t="shared" si="609"/>
        <v>98</v>
      </c>
      <c r="BH7138" s="398">
        <f t="shared" si="610"/>
        <v>1</v>
      </c>
      <c r="BO7138" s="33"/>
    </row>
    <row r="7139" spans="1:67">
      <c r="A7139" s="320" t="s">
        <v>338</v>
      </c>
      <c r="B7139" t="s">
        <v>401</v>
      </c>
      <c r="C7139" t="s">
        <v>910</v>
      </c>
      <c r="D7139" t="s">
        <v>314</v>
      </c>
      <c r="E7139" s="320" t="s">
        <v>411</v>
      </c>
      <c r="F7139" s="322" t="s">
        <v>405</v>
      </c>
      <c r="G7139" s="322" t="s">
        <v>426</v>
      </c>
      <c r="H7139" s="322" t="s">
        <v>401</v>
      </c>
      <c r="I7139" s="320" t="s">
        <v>828</v>
      </c>
      <c r="J7139" s="320" t="s">
        <v>12</v>
      </c>
      <c r="K7139" s="321">
        <v>98</v>
      </c>
      <c r="L7139" s="305">
        <v>1</v>
      </c>
      <c r="M7139" s="305"/>
      <c r="N7139" s="321">
        <v>600</v>
      </c>
      <c r="O7139" s="305">
        <v>1</v>
      </c>
      <c r="P7139" s="305"/>
      <c r="Q7139" s="321">
        <v>600</v>
      </c>
      <c r="R7139" s="305">
        <v>1</v>
      </c>
      <c r="S7139" s="305"/>
      <c r="BA7139" s="395">
        <v>1</v>
      </c>
      <c r="BB7139" s="396" t="s">
        <v>861</v>
      </c>
      <c r="BC7139" t="str">
        <f t="shared" si="606"/>
        <v>7A5</v>
      </c>
      <c r="BD7139" t="str">
        <f t="shared" si="607"/>
        <v>NAoMe_recurrent_tag_othermets</v>
      </c>
      <c r="BE7139" s="397" t="s">
        <v>862</v>
      </c>
      <c r="BF7139" t="str">
        <f t="shared" si="608"/>
        <v>No</v>
      </c>
      <c r="BG7139">
        <f t="shared" si="609"/>
        <v>98</v>
      </c>
      <c r="BH7139" s="398">
        <f t="shared" si="610"/>
        <v>1</v>
      </c>
      <c r="BO7139" s="33"/>
    </row>
    <row r="7140" spans="1:67">
      <c r="A7140" s="320" t="s">
        <v>338</v>
      </c>
      <c r="B7140" t="s">
        <v>380</v>
      </c>
      <c r="C7140" t="s">
        <v>910</v>
      </c>
      <c r="D7140" t="s">
        <v>314</v>
      </c>
      <c r="E7140" s="320" t="s">
        <v>61</v>
      </c>
      <c r="F7140" s="320" t="s">
        <v>62</v>
      </c>
      <c r="G7140" s="320" t="s">
        <v>435</v>
      </c>
      <c r="H7140" s="320" t="s">
        <v>328</v>
      </c>
      <c r="I7140" s="320" t="s">
        <v>354</v>
      </c>
      <c r="J7140" s="320" t="s">
        <v>277</v>
      </c>
      <c r="K7140" s="321">
        <v>0</v>
      </c>
      <c r="L7140" s="305">
        <v>0</v>
      </c>
      <c r="M7140" s="305"/>
      <c r="N7140" s="321">
        <v>2</v>
      </c>
      <c r="O7140" s="305">
        <v>4.3500000610947609E-3</v>
      </c>
      <c r="P7140" s="305"/>
      <c r="Q7140" s="321">
        <v>56</v>
      </c>
      <c r="R7140" s="305">
        <v>4.1100000962615013E-3</v>
      </c>
      <c r="S7140" s="305"/>
      <c r="BA7140" s="395">
        <v>1</v>
      </c>
      <c r="BB7140" s="396" t="s">
        <v>861</v>
      </c>
      <c r="BC7140" t="str">
        <f t="shared" si="606"/>
        <v>RN7</v>
      </c>
      <c r="BD7140" t="str">
        <f t="shared" si="607"/>
        <v>NAoMe_recurrent_age_mbc_hes_decades_80cap</v>
      </c>
      <c r="BE7140" s="397" t="s">
        <v>862</v>
      </c>
      <c r="BF7140" t="str">
        <f t="shared" si="608"/>
        <v>18-29 yrs</v>
      </c>
      <c r="BG7140">
        <f t="shared" si="609"/>
        <v>0</v>
      </c>
      <c r="BH7140" s="398">
        <f t="shared" si="610"/>
        <v>0</v>
      </c>
      <c r="BO7140" s="33"/>
    </row>
    <row r="7141" spans="1:67">
      <c r="A7141" s="320" t="s">
        <v>338</v>
      </c>
      <c r="B7141" t="s">
        <v>380</v>
      </c>
      <c r="C7141" t="s">
        <v>910</v>
      </c>
      <c r="D7141" t="s">
        <v>314</v>
      </c>
      <c r="E7141" s="320" t="s">
        <v>61</v>
      </c>
      <c r="F7141" s="320" t="s">
        <v>62</v>
      </c>
      <c r="G7141" s="320" t="s">
        <v>435</v>
      </c>
      <c r="H7141" s="320" t="s">
        <v>328</v>
      </c>
      <c r="I7141" s="320" t="s">
        <v>354</v>
      </c>
      <c r="J7141" s="320" t="s">
        <v>278</v>
      </c>
      <c r="K7141" s="321">
        <v>2</v>
      </c>
      <c r="L7141" s="305">
        <v>3.3330000936985023E-2</v>
      </c>
      <c r="M7141" s="305"/>
      <c r="N7141" s="321">
        <v>17</v>
      </c>
      <c r="O7141" s="305">
        <v>3.6959998309612267E-2</v>
      </c>
      <c r="P7141" s="305"/>
      <c r="Q7141" s="321">
        <v>552</v>
      </c>
      <c r="R7141" s="305">
        <v>4.0550000965595252E-2</v>
      </c>
      <c r="S7141" s="305"/>
      <c r="BA7141" s="395">
        <v>1</v>
      </c>
      <c r="BB7141" s="396" t="s">
        <v>861</v>
      </c>
      <c r="BC7141" t="str">
        <f t="shared" si="606"/>
        <v>RN7</v>
      </c>
      <c r="BD7141" t="str">
        <f t="shared" si="607"/>
        <v>NAoMe_recurrent_age_mbc_hes_decades_80cap</v>
      </c>
      <c r="BE7141" s="397" t="s">
        <v>862</v>
      </c>
      <c r="BF7141" t="str">
        <f t="shared" si="608"/>
        <v>30-39 yrs</v>
      </c>
      <c r="BG7141">
        <f t="shared" si="609"/>
        <v>2</v>
      </c>
      <c r="BH7141" s="398">
        <f t="shared" si="610"/>
        <v>3.3330000936985023E-2</v>
      </c>
      <c r="BO7141" s="33"/>
    </row>
    <row r="7142" spans="1:67">
      <c r="A7142" s="320" t="s">
        <v>338</v>
      </c>
      <c r="B7142" t="s">
        <v>380</v>
      </c>
      <c r="C7142" t="s">
        <v>910</v>
      </c>
      <c r="D7142" t="s">
        <v>314</v>
      </c>
      <c r="E7142" s="320" t="s">
        <v>61</v>
      </c>
      <c r="F7142" s="320" t="s">
        <v>62</v>
      </c>
      <c r="G7142" s="320" t="s">
        <v>435</v>
      </c>
      <c r="H7142" s="320" t="s">
        <v>328</v>
      </c>
      <c r="I7142" s="320" t="s">
        <v>354</v>
      </c>
      <c r="J7142" s="320" t="s">
        <v>279</v>
      </c>
      <c r="K7142" s="321">
        <v>8</v>
      </c>
      <c r="L7142" s="305">
        <v>0.13333000242710111</v>
      </c>
      <c r="M7142" s="305"/>
      <c r="N7142" s="321">
        <v>34</v>
      </c>
      <c r="O7142" s="305">
        <v>7.3909997940063477E-2</v>
      </c>
      <c r="P7142" s="305"/>
      <c r="Q7142" s="321">
        <v>1403</v>
      </c>
      <c r="R7142" s="305">
        <v>0.1030699983239174</v>
      </c>
      <c r="S7142" s="305"/>
      <c r="BA7142" s="395">
        <v>1</v>
      </c>
      <c r="BB7142" s="396" t="s">
        <v>861</v>
      </c>
      <c r="BC7142" t="str">
        <f t="shared" si="606"/>
        <v>RN7</v>
      </c>
      <c r="BD7142" t="str">
        <f t="shared" si="607"/>
        <v>NAoMe_recurrent_age_mbc_hes_decades_80cap</v>
      </c>
      <c r="BE7142" s="397" t="s">
        <v>862</v>
      </c>
      <c r="BF7142" t="str">
        <f t="shared" si="608"/>
        <v>40-49 yrs</v>
      </c>
      <c r="BG7142">
        <f t="shared" si="609"/>
        <v>8</v>
      </c>
      <c r="BH7142" s="398">
        <f t="shared" si="610"/>
        <v>0.13333000242710111</v>
      </c>
      <c r="BO7142" s="33"/>
    </row>
    <row r="7143" spans="1:67">
      <c r="A7143" s="320" t="s">
        <v>338</v>
      </c>
      <c r="B7143" t="s">
        <v>380</v>
      </c>
      <c r="C7143" t="s">
        <v>910</v>
      </c>
      <c r="D7143" t="s">
        <v>314</v>
      </c>
      <c r="E7143" s="320" t="s">
        <v>61</v>
      </c>
      <c r="F7143" s="320" t="s">
        <v>62</v>
      </c>
      <c r="G7143" s="320" t="s">
        <v>435</v>
      </c>
      <c r="H7143" s="320" t="s">
        <v>328</v>
      </c>
      <c r="I7143" s="320" t="s">
        <v>354</v>
      </c>
      <c r="J7143" s="320" t="s">
        <v>280</v>
      </c>
      <c r="K7143" s="321">
        <v>10</v>
      </c>
      <c r="L7143" s="305">
        <v>0.1666699945926666</v>
      </c>
      <c r="M7143" s="305"/>
      <c r="N7143" s="321">
        <v>79</v>
      </c>
      <c r="O7143" s="305">
        <v>0.17173999547958371</v>
      </c>
      <c r="P7143" s="305"/>
      <c r="Q7143" s="321">
        <v>2584</v>
      </c>
      <c r="R7143" s="305">
        <v>0.18983000516891479</v>
      </c>
      <c r="S7143" s="305"/>
      <c r="BA7143" s="395">
        <v>1</v>
      </c>
      <c r="BB7143" s="396" t="s">
        <v>861</v>
      </c>
      <c r="BC7143" t="str">
        <f t="shared" si="606"/>
        <v>RN7</v>
      </c>
      <c r="BD7143" t="str">
        <f t="shared" si="607"/>
        <v>NAoMe_recurrent_age_mbc_hes_decades_80cap</v>
      </c>
      <c r="BE7143" s="397" t="s">
        <v>862</v>
      </c>
      <c r="BF7143" t="str">
        <f t="shared" si="608"/>
        <v>50-59 yrs</v>
      </c>
      <c r="BG7143">
        <f t="shared" si="609"/>
        <v>10</v>
      </c>
      <c r="BH7143" s="398">
        <f t="shared" si="610"/>
        <v>0.1666699945926666</v>
      </c>
      <c r="BO7143" s="33"/>
    </row>
    <row r="7144" spans="1:67">
      <c r="A7144" s="320" t="s">
        <v>338</v>
      </c>
      <c r="B7144" t="s">
        <v>380</v>
      </c>
      <c r="C7144" t="s">
        <v>910</v>
      </c>
      <c r="D7144" t="s">
        <v>314</v>
      </c>
      <c r="E7144" s="320" t="s">
        <v>61</v>
      </c>
      <c r="F7144" s="320" t="s">
        <v>62</v>
      </c>
      <c r="G7144" s="320" t="s">
        <v>435</v>
      </c>
      <c r="H7144" s="320" t="s">
        <v>328</v>
      </c>
      <c r="I7144" s="320" t="s">
        <v>354</v>
      </c>
      <c r="J7144" s="320" t="s">
        <v>281</v>
      </c>
      <c r="K7144" s="321">
        <v>15</v>
      </c>
      <c r="L7144" s="305">
        <v>0.25</v>
      </c>
      <c r="M7144" s="305"/>
      <c r="N7144" s="321">
        <v>92</v>
      </c>
      <c r="O7144" s="305">
        <v>0.20000000298023221</v>
      </c>
      <c r="P7144" s="305"/>
      <c r="Q7144" s="321">
        <v>2650</v>
      </c>
      <c r="R7144" s="305">
        <v>0.19468000531196589</v>
      </c>
      <c r="S7144" s="305"/>
      <c r="BA7144" s="395">
        <v>1</v>
      </c>
      <c r="BB7144" s="396" t="s">
        <v>861</v>
      </c>
      <c r="BC7144" t="str">
        <f t="shared" si="606"/>
        <v>RN7</v>
      </c>
      <c r="BD7144" t="str">
        <f t="shared" si="607"/>
        <v>NAoMe_recurrent_age_mbc_hes_decades_80cap</v>
      </c>
      <c r="BE7144" s="397" t="s">
        <v>862</v>
      </c>
      <c r="BF7144" t="str">
        <f t="shared" si="608"/>
        <v>60-69 yrs</v>
      </c>
      <c r="BG7144">
        <f t="shared" si="609"/>
        <v>15</v>
      </c>
      <c r="BH7144" s="398">
        <f t="shared" si="610"/>
        <v>0.25</v>
      </c>
      <c r="BO7144" s="33"/>
    </row>
    <row r="7145" spans="1:67">
      <c r="A7145" s="320" t="s">
        <v>338</v>
      </c>
      <c r="B7145" t="s">
        <v>380</v>
      </c>
      <c r="C7145" t="s">
        <v>910</v>
      </c>
      <c r="D7145" t="s">
        <v>314</v>
      </c>
      <c r="E7145" s="320" t="s">
        <v>61</v>
      </c>
      <c r="F7145" s="320" t="s">
        <v>62</v>
      </c>
      <c r="G7145" s="320" t="s">
        <v>435</v>
      </c>
      <c r="H7145" s="320" t="s">
        <v>328</v>
      </c>
      <c r="I7145" s="320" t="s">
        <v>354</v>
      </c>
      <c r="J7145" s="320" t="s">
        <v>282</v>
      </c>
      <c r="K7145" s="321">
        <v>13</v>
      </c>
      <c r="L7145" s="305">
        <v>0.21667000651359561</v>
      </c>
      <c r="M7145" s="305"/>
      <c r="N7145" s="321">
        <v>130</v>
      </c>
      <c r="O7145" s="305">
        <v>0.28260999917984009</v>
      </c>
      <c r="P7145" s="305"/>
      <c r="Q7145" s="321">
        <v>3284</v>
      </c>
      <c r="R7145" s="305">
        <v>0.24126000702381131</v>
      </c>
      <c r="S7145" s="305"/>
      <c r="BA7145" s="395">
        <v>1</v>
      </c>
      <c r="BB7145" s="396" t="s">
        <v>861</v>
      </c>
      <c r="BC7145" t="str">
        <f t="shared" si="606"/>
        <v>RN7</v>
      </c>
      <c r="BD7145" t="str">
        <f t="shared" si="607"/>
        <v>NAoMe_recurrent_age_mbc_hes_decades_80cap</v>
      </c>
      <c r="BE7145" s="397" t="s">
        <v>862</v>
      </c>
      <c r="BF7145" t="str">
        <f t="shared" si="608"/>
        <v>70-79 yrs</v>
      </c>
      <c r="BG7145">
        <f t="shared" si="609"/>
        <v>13</v>
      </c>
      <c r="BH7145" s="398">
        <f t="shared" si="610"/>
        <v>0.21667000651359561</v>
      </c>
      <c r="BO7145" s="33"/>
    </row>
    <row r="7146" spans="1:67">
      <c r="A7146" s="320" t="s">
        <v>338</v>
      </c>
      <c r="B7146" t="s">
        <v>380</v>
      </c>
      <c r="C7146" t="s">
        <v>910</v>
      </c>
      <c r="D7146" t="s">
        <v>314</v>
      </c>
      <c r="E7146" s="320" t="s">
        <v>61</v>
      </c>
      <c r="F7146" s="320" t="s">
        <v>62</v>
      </c>
      <c r="G7146" s="320" t="s">
        <v>435</v>
      </c>
      <c r="H7146" s="320" t="s">
        <v>328</v>
      </c>
      <c r="I7146" s="320" t="s">
        <v>354</v>
      </c>
      <c r="J7146" s="320" t="s">
        <v>283</v>
      </c>
      <c r="K7146" s="321">
        <v>12</v>
      </c>
      <c r="L7146" s="305">
        <v>0.20000000298023221</v>
      </c>
      <c r="M7146" s="305"/>
      <c r="N7146" s="321">
        <v>106</v>
      </c>
      <c r="O7146" s="305">
        <v>0.230430006980896</v>
      </c>
      <c r="P7146" s="305"/>
      <c r="Q7146" s="321">
        <v>3083</v>
      </c>
      <c r="R7146" s="305">
        <v>0.2264900058507919</v>
      </c>
      <c r="S7146" s="305"/>
      <c r="BA7146" s="395">
        <v>1</v>
      </c>
      <c r="BB7146" s="396" t="s">
        <v>861</v>
      </c>
      <c r="BC7146" t="str">
        <f t="shared" si="606"/>
        <v>RN7</v>
      </c>
      <c r="BD7146" t="str">
        <f t="shared" si="607"/>
        <v>NAoMe_recurrent_age_mbc_hes_decades_80cap</v>
      </c>
      <c r="BE7146" s="397" t="s">
        <v>862</v>
      </c>
      <c r="BF7146" t="str">
        <f t="shared" si="608"/>
        <v>80+ yrs</v>
      </c>
      <c r="BG7146">
        <f t="shared" si="609"/>
        <v>12</v>
      </c>
      <c r="BH7146" s="398">
        <f t="shared" si="610"/>
        <v>0.20000000298023221</v>
      </c>
      <c r="BO7146" s="33"/>
    </row>
    <row r="7147" spans="1:67">
      <c r="A7147" s="320" t="s">
        <v>338</v>
      </c>
      <c r="B7147" t="s">
        <v>380</v>
      </c>
      <c r="C7147" t="s">
        <v>910</v>
      </c>
      <c r="D7147" t="s">
        <v>314</v>
      </c>
      <c r="E7147" s="320" t="s">
        <v>61</v>
      </c>
      <c r="F7147" s="320" t="s">
        <v>62</v>
      </c>
      <c r="G7147" s="320" t="s">
        <v>435</v>
      </c>
      <c r="H7147" s="320" t="s">
        <v>328</v>
      </c>
      <c r="I7147" s="320" t="s">
        <v>656</v>
      </c>
      <c r="J7147" s="320" t="s">
        <v>286</v>
      </c>
      <c r="K7147" s="321">
        <v>2</v>
      </c>
      <c r="L7147" s="305">
        <v>3.3330000936985023E-2</v>
      </c>
      <c r="M7147" s="305">
        <v>3.4480001777410507E-2</v>
      </c>
      <c r="N7147" s="321">
        <v>7</v>
      </c>
      <c r="O7147" s="305">
        <v>1.522000040858984E-2</v>
      </c>
      <c r="P7147" s="305">
        <v>1.5699999406933781E-2</v>
      </c>
      <c r="Q7147" s="321">
        <v>565</v>
      </c>
      <c r="R7147" s="305">
        <v>4.1510000824928277E-2</v>
      </c>
      <c r="S7147" s="305">
        <v>4.221000149846077E-2</v>
      </c>
      <c r="BA7147" s="395">
        <v>1</v>
      </c>
      <c r="BB7147" s="396" t="s">
        <v>861</v>
      </c>
      <c r="BC7147" t="str">
        <f t="shared" si="606"/>
        <v>RN7</v>
      </c>
      <c r="BD7147" t="str">
        <f t="shared" si="607"/>
        <v>NAoMe_recurrent_ethnicity_grp</v>
      </c>
      <c r="BE7147" s="397" t="s">
        <v>862</v>
      </c>
      <c r="BF7147" t="str">
        <f t="shared" si="608"/>
        <v>Asian or Asian British</v>
      </c>
      <c r="BG7147">
        <f t="shared" si="609"/>
        <v>2</v>
      </c>
      <c r="BH7147" s="398">
        <f t="shared" si="610"/>
        <v>3.3330000936985023E-2</v>
      </c>
      <c r="BO7147" s="33"/>
    </row>
    <row r="7148" spans="1:67">
      <c r="A7148" s="320" t="s">
        <v>338</v>
      </c>
      <c r="B7148" t="s">
        <v>380</v>
      </c>
      <c r="C7148" t="s">
        <v>910</v>
      </c>
      <c r="D7148" t="s">
        <v>314</v>
      </c>
      <c r="E7148" s="320" t="s">
        <v>61</v>
      </c>
      <c r="F7148" s="320" t="s">
        <v>62</v>
      </c>
      <c r="G7148" s="320" t="s">
        <v>435</v>
      </c>
      <c r="H7148" s="320" t="s">
        <v>328</v>
      </c>
      <c r="I7148" s="320" t="s">
        <v>656</v>
      </c>
      <c r="J7148" s="320" t="s">
        <v>287</v>
      </c>
      <c r="K7148" s="321">
        <v>5</v>
      </c>
      <c r="L7148" s="305">
        <v>8.3329997956752777E-2</v>
      </c>
      <c r="M7148" s="305">
        <v>8.6209997534751892E-2</v>
      </c>
      <c r="N7148" s="321">
        <v>14</v>
      </c>
      <c r="O7148" s="305">
        <v>3.0430000275373459E-2</v>
      </c>
      <c r="P7148" s="305">
        <v>3.1390000134706497E-2</v>
      </c>
      <c r="Q7148" s="321">
        <v>439</v>
      </c>
      <c r="R7148" s="305">
        <v>3.2249998301267617E-2</v>
      </c>
      <c r="S7148" s="305">
        <v>3.2800000160932541E-2</v>
      </c>
      <c r="BA7148" s="395">
        <v>1</v>
      </c>
      <c r="BB7148" s="396" t="s">
        <v>861</v>
      </c>
      <c r="BC7148" t="str">
        <f t="shared" si="606"/>
        <v>RN7</v>
      </c>
      <c r="BD7148" t="str">
        <f t="shared" si="607"/>
        <v>NAoMe_recurrent_ethnicity_grp</v>
      </c>
      <c r="BE7148" s="397" t="s">
        <v>862</v>
      </c>
      <c r="BF7148" t="str">
        <f t="shared" si="608"/>
        <v>Black or Black British</v>
      </c>
      <c r="BG7148">
        <f t="shared" si="609"/>
        <v>5</v>
      </c>
      <c r="BH7148" s="398">
        <f t="shared" si="610"/>
        <v>8.3329997956752777E-2</v>
      </c>
      <c r="BO7148" s="33"/>
    </row>
    <row r="7149" spans="1:67">
      <c r="A7149" s="320" t="s">
        <v>338</v>
      </c>
      <c r="B7149" t="s">
        <v>380</v>
      </c>
      <c r="C7149" t="s">
        <v>910</v>
      </c>
      <c r="D7149" t="s">
        <v>314</v>
      </c>
      <c r="E7149" s="320" t="s">
        <v>61</v>
      </c>
      <c r="F7149" s="320" t="s">
        <v>62</v>
      </c>
      <c r="G7149" s="320" t="s">
        <v>435</v>
      </c>
      <c r="H7149" s="320" t="s">
        <v>328</v>
      </c>
      <c r="I7149" s="320" t="s">
        <v>656</v>
      </c>
      <c r="J7149" s="320" t="s">
        <v>259</v>
      </c>
      <c r="K7149" s="321">
        <v>2</v>
      </c>
      <c r="L7149" s="305">
        <v>3.3330000936985023E-2</v>
      </c>
      <c r="M7149" s="305">
        <v>3.4480001777410507E-2</v>
      </c>
      <c r="N7149" s="321">
        <v>2</v>
      </c>
      <c r="O7149" s="305">
        <v>4.3500000610947609E-3</v>
      </c>
      <c r="P7149" s="305">
        <v>4.4800001196563244E-3</v>
      </c>
      <c r="Q7149" s="321">
        <v>117</v>
      </c>
      <c r="R7149" s="305">
        <v>8.6000002920627594E-3</v>
      </c>
      <c r="S7149" s="305">
        <v>8.7400004267692566E-3</v>
      </c>
      <c r="BA7149" s="395">
        <v>1</v>
      </c>
      <c r="BB7149" s="396" t="s">
        <v>861</v>
      </c>
      <c r="BC7149" t="str">
        <f t="shared" si="606"/>
        <v>RN7</v>
      </c>
      <c r="BD7149" t="str">
        <f t="shared" si="607"/>
        <v>NAoMe_recurrent_ethnicity_grp</v>
      </c>
      <c r="BE7149" s="397" t="s">
        <v>862</v>
      </c>
      <c r="BF7149" t="str">
        <f t="shared" si="608"/>
        <v>Mixed</v>
      </c>
      <c r="BG7149">
        <f t="shared" si="609"/>
        <v>2</v>
      </c>
      <c r="BH7149" s="398">
        <f t="shared" si="610"/>
        <v>3.3330000936985023E-2</v>
      </c>
      <c r="BO7149" s="33"/>
    </row>
    <row r="7150" spans="1:67">
      <c r="A7150" s="320" t="s">
        <v>338</v>
      </c>
      <c r="B7150" t="s">
        <v>380</v>
      </c>
      <c r="C7150" t="s">
        <v>910</v>
      </c>
      <c r="D7150" t="s">
        <v>314</v>
      </c>
      <c r="E7150" s="320" t="s">
        <v>61</v>
      </c>
      <c r="F7150" s="320" t="s">
        <v>62</v>
      </c>
      <c r="G7150" s="320" t="s">
        <v>435</v>
      </c>
      <c r="H7150" s="320" t="s">
        <v>328</v>
      </c>
      <c r="I7150" s="320" t="s">
        <v>656</v>
      </c>
      <c r="J7150" s="320" t="s">
        <v>288</v>
      </c>
      <c r="K7150" s="321">
        <v>2</v>
      </c>
      <c r="L7150" s="305">
        <v>3.3330000936985023E-2</v>
      </c>
      <c r="M7150" s="305">
        <v>3.4480001777410507E-2</v>
      </c>
      <c r="N7150" s="321">
        <v>2</v>
      </c>
      <c r="O7150" s="305">
        <v>4.3500000610947609E-3</v>
      </c>
      <c r="P7150" s="305">
        <v>4.4800001196563244E-3</v>
      </c>
      <c r="Q7150" s="321">
        <v>254</v>
      </c>
      <c r="R7150" s="305">
        <v>1.8659999594092369E-2</v>
      </c>
      <c r="S7150" s="305">
        <v>1.8980000168085098E-2</v>
      </c>
      <c r="BA7150" s="395">
        <v>1</v>
      </c>
      <c r="BB7150" s="396" t="s">
        <v>861</v>
      </c>
      <c r="BC7150" t="str">
        <f t="shared" si="606"/>
        <v>RN7</v>
      </c>
      <c r="BD7150" t="str">
        <f t="shared" si="607"/>
        <v>NAoMe_recurrent_ethnicity_grp</v>
      </c>
      <c r="BE7150" s="397" t="s">
        <v>862</v>
      </c>
      <c r="BF7150" t="str">
        <f t="shared" si="608"/>
        <v>Other Ethnic Group</v>
      </c>
      <c r="BG7150">
        <f t="shared" si="609"/>
        <v>2</v>
      </c>
      <c r="BH7150" s="398">
        <f t="shared" si="610"/>
        <v>3.3330000936985023E-2</v>
      </c>
      <c r="BO7150" s="33"/>
    </row>
    <row r="7151" spans="1:67">
      <c r="A7151" s="320" t="s">
        <v>338</v>
      </c>
      <c r="B7151" t="s">
        <v>380</v>
      </c>
      <c r="C7151" t="s">
        <v>910</v>
      </c>
      <c r="D7151" t="s">
        <v>314</v>
      </c>
      <c r="E7151" s="320" t="s">
        <v>61</v>
      </c>
      <c r="F7151" s="320" t="s">
        <v>62</v>
      </c>
      <c r="G7151" s="320" t="s">
        <v>435</v>
      </c>
      <c r="H7151" s="320" t="s">
        <v>328</v>
      </c>
      <c r="I7151" s="320" t="s">
        <v>656</v>
      </c>
      <c r="J7151" s="320" t="s">
        <v>260</v>
      </c>
      <c r="K7151" s="321">
        <v>2</v>
      </c>
      <c r="L7151" s="305">
        <v>3.3330000936985023E-2</v>
      </c>
      <c r="M7151" s="305"/>
      <c r="N7151" s="321">
        <v>14</v>
      </c>
      <c r="O7151" s="305">
        <v>3.0430000275373459E-2</v>
      </c>
      <c r="P7151" s="305"/>
      <c r="Q7151" s="321">
        <v>227</v>
      </c>
      <c r="R7151" s="305">
        <v>1.6680000349879261E-2</v>
      </c>
      <c r="S7151" s="305"/>
      <c r="BA7151" s="395">
        <v>1</v>
      </c>
      <c r="BB7151" s="396" t="s">
        <v>861</v>
      </c>
      <c r="BC7151" t="str">
        <f t="shared" si="606"/>
        <v>RN7</v>
      </c>
      <c r="BD7151" t="str">
        <f t="shared" si="607"/>
        <v>NAoMe_recurrent_ethnicity_grp</v>
      </c>
      <c r="BE7151" s="397" t="s">
        <v>862</v>
      </c>
      <c r="BF7151" t="str">
        <f t="shared" si="608"/>
        <v>Unknown</v>
      </c>
      <c r="BG7151">
        <f t="shared" si="609"/>
        <v>2</v>
      </c>
      <c r="BH7151" s="398">
        <f t="shared" si="610"/>
        <v>3.3330000936985023E-2</v>
      </c>
      <c r="BO7151" s="33"/>
    </row>
    <row r="7152" spans="1:67">
      <c r="A7152" s="320" t="s">
        <v>338</v>
      </c>
      <c r="B7152" t="s">
        <v>380</v>
      </c>
      <c r="C7152" t="s">
        <v>910</v>
      </c>
      <c r="D7152" t="s">
        <v>314</v>
      </c>
      <c r="E7152" s="320" t="s">
        <v>61</v>
      </c>
      <c r="F7152" s="320" t="s">
        <v>62</v>
      </c>
      <c r="G7152" s="320" t="s">
        <v>435</v>
      </c>
      <c r="H7152" s="320" t="s">
        <v>328</v>
      </c>
      <c r="I7152" s="320" t="s">
        <v>656</v>
      </c>
      <c r="J7152" s="320" t="s">
        <v>258</v>
      </c>
      <c r="K7152" s="321">
        <v>47</v>
      </c>
      <c r="L7152" s="305">
        <v>0.78333002328872681</v>
      </c>
      <c r="M7152" s="305">
        <v>0.81033998727798462</v>
      </c>
      <c r="N7152" s="321">
        <v>421</v>
      </c>
      <c r="O7152" s="305">
        <v>0.91522002220153809</v>
      </c>
      <c r="P7152" s="305">
        <v>0.94394999742507935</v>
      </c>
      <c r="Q7152" s="321">
        <v>12010</v>
      </c>
      <c r="R7152" s="305">
        <v>0.88230997323989868</v>
      </c>
      <c r="S7152" s="305">
        <v>0.89727002382278442</v>
      </c>
      <c r="BA7152" s="395">
        <v>1</v>
      </c>
      <c r="BB7152" s="396" t="s">
        <v>861</v>
      </c>
      <c r="BC7152" t="str">
        <f t="shared" si="606"/>
        <v>RN7</v>
      </c>
      <c r="BD7152" t="str">
        <f t="shared" si="607"/>
        <v>NAoMe_recurrent_ethnicity_grp</v>
      </c>
      <c r="BE7152" s="397" t="s">
        <v>862</v>
      </c>
      <c r="BF7152" t="str">
        <f t="shared" si="608"/>
        <v>White</v>
      </c>
      <c r="BG7152">
        <f t="shared" si="609"/>
        <v>47</v>
      </c>
      <c r="BH7152" s="398">
        <f t="shared" si="610"/>
        <v>0.78333002328872681</v>
      </c>
      <c r="BO7152" s="33"/>
    </row>
    <row r="7153" spans="1:67">
      <c r="A7153" s="320" t="s">
        <v>338</v>
      </c>
      <c r="B7153" t="s">
        <v>380</v>
      </c>
      <c r="C7153" t="s">
        <v>910</v>
      </c>
      <c r="D7153" t="s">
        <v>314</v>
      </c>
      <c r="E7153" s="320" t="s">
        <v>61</v>
      </c>
      <c r="F7153" s="320" t="s">
        <v>62</v>
      </c>
      <c r="G7153" s="320" t="s">
        <v>435</v>
      </c>
      <c r="H7153" s="320" t="s">
        <v>328</v>
      </c>
      <c r="I7153" s="320" t="s">
        <v>291</v>
      </c>
      <c r="J7153" s="320" t="s">
        <v>313</v>
      </c>
      <c r="K7153" s="321">
        <v>58</v>
      </c>
      <c r="L7153" s="305">
        <v>0.96666997671127319</v>
      </c>
      <c r="M7153" s="305"/>
      <c r="N7153" s="321">
        <v>452</v>
      </c>
      <c r="O7153" s="305">
        <v>0.98260998725891113</v>
      </c>
      <c r="P7153" s="305"/>
      <c r="Q7153" s="321">
        <v>13492</v>
      </c>
      <c r="R7153" s="305">
        <v>0.99118000268936157</v>
      </c>
      <c r="S7153" s="305"/>
      <c r="BA7153" s="395">
        <v>1</v>
      </c>
      <c r="BB7153" s="396" t="s">
        <v>861</v>
      </c>
      <c r="BC7153" t="str">
        <f t="shared" si="606"/>
        <v>RN7</v>
      </c>
      <c r="BD7153" t="str">
        <f t="shared" si="607"/>
        <v>NAoMe_recurrent_gender</v>
      </c>
      <c r="BE7153" s="397" t="s">
        <v>862</v>
      </c>
      <c r="BF7153" t="str">
        <f t="shared" si="608"/>
        <v>Female</v>
      </c>
      <c r="BG7153">
        <f t="shared" si="609"/>
        <v>58</v>
      </c>
      <c r="BH7153" s="398">
        <f t="shared" si="610"/>
        <v>0.96666997671127319</v>
      </c>
      <c r="BO7153" s="33"/>
    </row>
    <row r="7154" spans="1:67">
      <c r="A7154" s="320" t="s">
        <v>338</v>
      </c>
      <c r="B7154" t="s">
        <v>380</v>
      </c>
      <c r="C7154" t="s">
        <v>910</v>
      </c>
      <c r="D7154" t="s">
        <v>314</v>
      </c>
      <c r="E7154" s="320" t="s">
        <v>61</v>
      </c>
      <c r="F7154" s="320" t="s">
        <v>62</v>
      </c>
      <c r="G7154" s="320" t="s">
        <v>435</v>
      </c>
      <c r="H7154" s="320" t="s">
        <v>328</v>
      </c>
      <c r="I7154" s="320" t="s">
        <v>291</v>
      </c>
      <c r="J7154" s="320" t="s">
        <v>293</v>
      </c>
      <c r="K7154" s="321">
        <v>2</v>
      </c>
      <c r="L7154" s="305">
        <v>3.3330000936985023E-2</v>
      </c>
      <c r="M7154" s="305"/>
      <c r="N7154" s="321">
        <v>8</v>
      </c>
      <c r="O7154" s="305">
        <v>1.7389999702572819E-2</v>
      </c>
      <c r="P7154" s="305"/>
      <c r="Q7154" s="321">
        <v>120</v>
      </c>
      <c r="R7154" s="305">
        <v>8.8200001046061516E-3</v>
      </c>
      <c r="S7154" s="305"/>
      <c r="BA7154" s="395">
        <v>1</v>
      </c>
      <c r="BB7154" s="396" t="s">
        <v>861</v>
      </c>
      <c r="BC7154" t="str">
        <f t="shared" si="606"/>
        <v>RN7</v>
      </c>
      <c r="BD7154" t="str">
        <f t="shared" si="607"/>
        <v>NAoMe_recurrent_gender</v>
      </c>
      <c r="BE7154" s="397" t="s">
        <v>862</v>
      </c>
      <c r="BF7154" t="str">
        <f t="shared" si="608"/>
        <v>Male</v>
      </c>
      <c r="BG7154">
        <f t="shared" si="609"/>
        <v>2</v>
      </c>
      <c r="BH7154" s="398">
        <f t="shared" si="610"/>
        <v>3.3330000936985023E-2</v>
      </c>
      <c r="BO7154" s="33"/>
    </row>
    <row r="7155" spans="1:67">
      <c r="A7155" s="320" t="s">
        <v>338</v>
      </c>
      <c r="B7155" t="s">
        <v>380</v>
      </c>
      <c r="C7155" t="s">
        <v>910</v>
      </c>
      <c r="D7155" t="s">
        <v>314</v>
      </c>
      <c r="E7155" s="320" t="s">
        <v>61</v>
      </c>
      <c r="F7155" s="320" t="s">
        <v>62</v>
      </c>
      <c r="G7155" s="320" t="s">
        <v>435</v>
      </c>
      <c r="H7155" s="320" t="s">
        <v>328</v>
      </c>
      <c r="I7155" s="320" t="s">
        <v>355</v>
      </c>
      <c r="J7155" s="320" t="s">
        <v>289</v>
      </c>
      <c r="K7155" s="321">
        <v>17</v>
      </c>
      <c r="L7155" s="305">
        <v>0.28332999348640442</v>
      </c>
      <c r="M7155" s="305"/>
      <c r="N7155" s="321">
        <v>135</v>
      </c>
      <c r="O7155" s="305">
        <v>0.29348000884056091</v>
      </c>
      <c r="P7155" s="305"/>
      <c r="Q7155" s="321">
        <v>4109</v>
      </c>
      <c r="R7155" s="305">
        <v>0.30186998844146729</v>
      </c>
      <c r="S7155" s="305"/>
      <c r="BA7155" s="395">
        <v>1</v>
      </c>
      <c r="BB7155" s="396" t="s">
        <v>861</v>
      </c>
      <c r="BC7155" t="str">
        <f t="shared" si="606"/>
        <v>RN7</v>
      </c>
      <c r="BD7155" t="str">
        <f t="shared" si="607"/>
        <v>NAoMe_recurrent_mbc_hes_year</v>
      </c>
      <c r="BE7155" s="397" t="s">
        <v>862</v>
      </c>
      <c r="BF7155" t="str">
        <f t="shared" si="608"/>
        <v>2021</v>
      </c>
      <c r="BG7155">
        <f t="shared" si="609"/>
        <v>17</v>
      </c>
      <c r="BH7155" s="398">
        <f t="shared" si="610"/>
        <v>0.28332999348640442</v>
      </c>
      <c r="BO7155" s="33"/>
    </row>
    <row r="7156" spans="1:67">
      <c r="A7156" s="320" t="s">
        <v>338</v>
      </c>
      <c r="B7156" t="s">
        <v>380</v>
      </c>
      <c r="C7156" t="s">
        <v>910</v>
      </c>
      <c r="D7156" t="s">
        <v>314</v>
      </c>
      <c r="E7156" s="320" t="s">
        <v>61</v>
      </c>
      <c r="F7156" s="320" t="s">
        <v>62</v>
      </c>
      <c r="G7156" s="320" t="s">
        <v>435</v>
      </c>
      <c r="H7156" s="320" t="s">
        <v>328</v>
      </c>
      <c r="I7156" s="320" t="s">
        <v>355</v>
      </c>
      <c r="J7156" s="320" t="s">
        <v>816</v>
      </c>
      <c r="K7156" s="321">
        <v>22</v>
      </c>
      <c r="L7156" s="305">
        <v>0.36667001247406011</v>
      </c>
      <c r="M7156" s="305"/>
      <c r="N7156" s="321">
        <v>150</v>
      </c>
      <c r="O7156" s="305">
        <v>0.326090008020401</v>
      </c>
      <c r="P7156" s="305"/>
      <c r="Q7156" s="321">
        <v>4376</v>
      </c>
      <c r="R7156" s="305">
        <v>0.32148000597953802</v>
      </c>
      <c r="S7156" s="305"/>
      <c r="BA7156" s="395">
        <v>1</v>
      </c>
      <c r="BB7156" s="396" t="s">
        <v>861</v>
      </c>
      <c r="BC7156" t="str">
        <f t="shared" si="606"/>
        <v>RN7</v>
      </c>
      <c r="BD7156" t="str">
        <f t="shared" si="607"/>
        <v>NAoMe_recurrent_mbc_hes_year</v>
      </c>
      <c r="BE7156" s="397" t="s">
        <v>862</v>
      </c>
      <c r="BF7156" t="str">
        <f t="shared" si="608"/>
        <v>2022</v>
      </c>
      <c r="BG7156">
        <f t="shared" si="609"/>
        <v>22</v>
      </c>
      <c r="BH7156" s="398">
        <f t="shared" si="610"/>
        <v>0.36667001247406011</v>
      </c>
      <c r="BO7156" s="33"/>
    </row>
    <row r="7157" spans="1:67">
      <c r="A7157" s="320" t="s">
        <v>338</v>
      </c>
      <c r="B7157" t="s">
        <v>380</v>
      </c>
      <c r="C7157" t="s">
        <v>910</v>
      </c>
      <c r="D7157" t="s">
        <v>314</v>
      </c>
      <c r="E7157" s="320" t="s">
        <v>61</v>
      </c>
      <c r="F7157" s="320" t="s">
        <v>62</v>
      </c>
      <c r="G7157" s="320" t="s">
        <v>435</v>
      </c>
      <c r="H7157" s="320" t="s">
        <v>328</v>
      </c>
      <c r="I7157" s="320" t="s">
        <v>355</v>
      </c>
      <c r="J7157" s="320" t="s">
        <v>946</v>
      </c>
      <c r="K7157" s="321">
        <v>21</v>
      </c>
      <c r="L7157" s="305">
        <v>0.34999999403953552</v>
      </c>
      <c r="M7157" s="305"/>
      <c r="N7157" s="321">
        <v>175</v>
      </c>
      <c r="O7157" s="305">
        <v>0.38043001294136047</v>
      </c>
      <c r="P7157" s="305"/>
      <c r="Q7157" s="321">
        <v>5127</v>
      </c>
      <c r="R7157" s="305">
        <v>0.37665000557899481</v>
      </c>
      <c r="S7157" s="305"/>
      <c r="BA7157" s="395">
        <v>1</v>
      </c>
      <c r="BB7157" s="396" t="s">
        <v>861</v>
      </c>
      <c r="BC7157" t="str">
        <f t="shared" si="606"/>
        <v>RN7</v>
      </c>
      <c r="BD7157" t="str">
        <f t="shared" si="607"/>
        <v>NAoMe_recurrent_mbc_hes_year</v>
      </c>
      <c r="BE7157" s="397" t="s">
        <v>862</v>
      </c>
      <c r="BF7157" t="str">
        <f t="shared" si="608"/>
        <v>2023</v>
      </c>
      <c r="BG7157">
        <f t="shared" si="609"/>
        <v>21</v>
      </c>
      <c r="BH7157" s="398">
        <f t="shared" si="610"/>
        <v>0.34999999403953552</v>
      </c>
      <c r="BO7157" s="33"/>
    </row>
    <row r="7158" spans="1:67">
      <c r="A7158" s="320" t="s">
        <v>338</v>
      </c>
      <c r="B7158" t="s">
        <v>380</v>
      </c>
      <c r="C7158" t="s">
        <v>910</v>
      </c>
      <c r="D7158" t="s">
        <v>314</v>
      </c>
      <c r="E7158" s="320" t="s">
        <v>61</v>
      </c>
      <c r="F7158" s="320" t="s">
        <v>62</v>
      </c>
      <c r="G7158" s="320" t="s">
        <v>435</v>
      </c>
      <c r="H7158" s="320" t="s">
        <v>328</v>
      </c>
      <c r="I7158" s="320" t="s">
        <v>824</v>
      </c>
      <c r="J7158" s="320" t="s">
        <v>12</v>
      </c>
      <c r="K7158" s="321">
        <v>60</v>
      </c>
      <c r="L7158" s="305">
        <v>1</v>
      </c>
      <c r="M7158" s="305"/>
      <c r="N7158" s="321">
        <v>460</v>
      </c>
      <c r="O7158" s="305">
        <v>1</v>
      </c>
      <c r="P7158" s="305"/>
      <c r="Q7158" s="321">
        <v>13612</v>
      </c>
      <c r="R7158" s="305">
        <v>1</v>
      </c>
      <c r="S7158" s="305"/>
      <c r="BA7158" s="395">
        <v>1</v>
      </c>
      <c r="BB7158" s="396" t="s">
        <v>861</v>
      </c>
      <c r="BC7158" t="str">
        <f t="shared" si="606"/>
        <v>RN7</v>
      </c>
      <c r="BD7158" t="str">
        <f t="shared" si="607"/>
        <v>NAoMe_recurrent_tag_bonemets</v>
      </c>
      <c r="BE7158" s="397" t="s">
        <v>862</v>
      </c>
      <c r="BF7158" t="str">
        <f t="shared" si="608"/>
        <v>No</v>
      </c>
      <c r="BG7158">
        <f t="shared" si="609"/>
        <v>60</v>
      </c>
      <c r="BH7158" s="398">
        <f t="shared" si="610"/>
        <v>1</v>
      </c>
      <c r="BO7158" s="33"/>
    </row>
    <row r="7159" spans="1:67">
      <c r="A7159" s="320" t="s">
        <v>338</v>
      </c>
      <c r="B7159" t="s">
        <v>380</v>
      </c>
      <c r="C7159" t="s">
        <v>910</v>
      </c>
      <c r="D7159" t="s">
        <v>314</v>
      </c>
      <c r="E7159" s="320" t="s">
        <v>61</v>
      </c>
      <c r="F7159" s="320" t="s">
        <v>62</v>
      </c>
      <c r="G7159" s="320" t="s">
        <v>435</v>
      </c>
      <c r="H7159" s="320" t="s">
        <v>328</v>
      </c>
      <c r="I7159" s="320" t="s">
        <v>825</v>
      </c>
      <c r="J7159" s="320" t="s">
        <v>12</v>
      </c>
      <c r="K7159" s="321">
        <v>60</v>
      </c>
      <c r="L7159" s="305">
        <v>1</v>
      </c>
      <c r="M7159" s="305"/>
      <c r="N7159" s="321">
        <v>460</v>
      </c>
      <c r="O7159" s="305">
        <v>1</v>
      </c>
      <c r="P7159" s="305"/>
      <c r="Q7159" s="321">
        <v>13612</v>
      </c>
      <c r="R7159" s="305">
        <v>1</v>
      </c>
      <c r="S7159" s="305"/>
      <c r="BA7159" s="395">
        <v>1</v>
      </c>
      <c r="BB7159" s="396" t="s">
        <v>861</v>
      </c>
      <c r="BC7159" t="str">
        <f t="shared" si="606"/>
        <v>RN7</v>
      </c>
      <c r="BD7159" t="str">
        <f t="shared" si="607"/>
        <v>NAoMe_recurrent_tag_brainmets</v>
      </c>
      <c r="BE7159" s="397" t="s">
        <v>862</v>
      </c>
      <c r="BF7159" t="str">
        <f t="shared" si="608"/>
        <v>No</v>
      </c>
      <c r="BG7159">
        <f t="shared" si="609"/>
        <v>60</v>
      </c>
      <c r="BH7159" s="398">
        <f t="shared" si="610"/>
        <v>1</v>
      </c>
      <c r="BO7159" s="33"/>
    </row>
    <row r="7160" spans="1:67">
      <c r="A7160" s="320" t="s">
        <v>338</v>
      </c>
      <c r="B7160" t="s">
        <v>380</v>
      </c>
      <c r="C7160" t="s">
        <v>910</v>
      </c>
      <c r="D7160" t="s">
        <v>314</v>
      </c>
      <c r="E7160" s="320" t="s">
        <v>61</v>
      </c>
      <c r="F7160" s="320" t="s">
        <v>62</v>
      </c>
      <c r="G7160" s="320" t="s">
        <v>435</v>
      </c>
      <c r="H7160" s="320" t="s">
        <v>328</v>
      </c>
      <c r="I7160" s="320" t="s">
        <v>826</v>
      </c>
      <c r="J7160" s="320" t="s">
        <v>12</v>
      </c>
      <c r="K7160" s="321">
        <v>60</v>
      </c>
      <c r="L7160" s="305">
        <v>1</v>
      </c>
      <c r="M7160" s="305"/>
      <c r="N7160" s="321">
        <v>460</v>
      </c>
      <c r="O7160" s="305">
        <v>1</v>
      </c>
      <c r="P7160" s="305"/>
      <c r="Q7160" s="321">
        <v>13612</v>
      </c>
      <c r="R7160" s="305">
        <v>1</v>
      </c>
      <c r="S7160" s="305"/>
      <c r="BA7160" s="395">
        <v>1</v>
      </c>
      <c r="BB7160" s="396" t="s">
        <v>861</v>
      </c>
      <c r="BC7160" t="str">
        <f t="shared" si="606"/>
        <v>RN7</v>
      </c>
      <c r="BD7160" t="str">
        <f t="shared" si="607"/>
        <v>NAoMe_recurrent_tag_livermets</v>
      </c>
      <c r="BE7160" s="397" t="s">
        <v>862</v>
      </c>
      <c r="BF7160" t="str">
        <f t="shared" si="608"/>
        <v>No</v>
      </c>
      <c r="BG7160">
        <f t="shared" si="609"/>
        <v>60</v>
      </c>
      <c r="BH7160" s="398">
        <f t="shared" si="610"/>
        <v>1</v>
      </c>
      <c r="BO7160" s="33"/>
    </row>
    <row r="7161" spans="1:67">
      <c r="A7161" s="320" t="s">
        <v>338</v>
      </c>
      <c r="B7161" t="s">
        <v>380</v>
      </c>
      <c r="C7161" t="s">
        <v>910</v>
      </c>
      <c r="D7161" t="s">
        <v>314</v>
      </c>
      <c r="E7161" s="320" t="s">
        <v>61</v>
      </c>
      <c r="F7161" s="320" t="s">
        <v>62</v>
      </c>
      <c r="G7161" s="320" t="s">
        <v>435</v>
      </c>
      <c r="H7161" s="320" t="s">
        <v>328</v>
      </c>
      <c r="I7161" s="320" t="s">
        <v>827</v>
      </c>
      <c r="J7161" s="320" t="s">
        <v>12</v>
      </c>
      <c r="K7161" s="321">
        <v>60</v>
      </c>
      <c r="L7161" s="305">
        <v>1</v>
      </c>
      <c r="M7161" s="305"/>
      <c r="N7161" s="321">
        <v>460</v>
      </c>
      <c r="O7161" s="305">
        <v>1</v>
      </c>
      <c r="P7161" s="305"/>
      <c r="Q7161" s="321">
        <v>13612</v>
      </c>
      <c r="R7161" s="305">
        <v>1</v>
      </c>
      <c r="S7161" s="305"/>
      <c r="BA7161" s="395">
        <v>1</v>
      </c>
      <c r="BB7161" s="396" t="s">
        <v>861</v>
      </c>
      <c r="BC7161" t="str">
        <f t="shared" si="606"/>
        <v>RN7</v>
      </c>
      <c r="BD7161" t="str">
        <f t="shared" si="607"/>
        <v>NAoMe_recurrent_tag_lungmets</v>
      </c>
      <c r="BE7161" s="397" t="s">
        <v>862</v>
      </c>
      <c r="BF7161" t="str">
        <f t="shared" si="608"/>
        <v>No</v>
      </c>
      <c r="BG7161">
        <f t="shared" si="609"/>
        <v>60</v>
      </c>
      <c r="BH7161" s="398">
        <f t="shared" si="610"/>
        <v>1</v>
      </c>
      <c r="BO7161" s="33"/>
    </row>
    <row r="7162" spans="1:67">
      <c r="A7162" s="320" t="s">
        <v>338</v>
      </c>
      <c r="B7162" t="s">
        <v>380</v>
      </c>
      <c r="C7162" t="s">
        <v>910</v>
      </c>
      <c r="D7162" t="s">
        <v>314</v>
      </c>
      <c r="E7162" s="320" t="s">
        <v>61</v>
      </c>
      <c r="F7162" s="320" t="s">
        <v>62</v>
      </c>
      <c r="G7162" s="320" t="s">
        <v>435</v>
      </c>
      <c r="H7162" s="320" t="s">
        <v>328</v>
      </c>
      <c r="I7162" s="320" t="s">
        <v>828</v>
      </c>
      <c r="J7162" s="320" t="s">
        <v>12</v>
      </c>
      <c r="K7162" s="321">
        <v>60</v>
      </c>
      <c r="L7162" s="305">
        <v>1</v>
      </c>
      <c r="M7162" s="305"/>
      <c r="N7162" s="321">
        <v>460</v>
      </c>
      <c r="O7162" s="305">
        <v>1</v>
      </c>
      <c r="P7162" s="305"/>
      <c r="Q7162" s="321">
        <v>13612</v>
      </c>
      <c r="R7162" s="305">
        <v>1</v>
      </c>
      <c r="S7162" s="305"/>
      <c r="BA7162" s="395">
        <v>1</v>
      </c>
      <c r="BB7162" s="396" t="s">
        <v>861</v>
      </c>
      <c r="BC7162" t="str">
        <f t="shared" si="606"/>
        <v>RN7</v>
      </c>
      <c r="BD7162" t="str">
        <f t="shared" si="607"/>
        <v>NAoMe_recurrent_tag_othermets</v>
      </c>
      <c r="BE7162" s="397" t="s">
        <v>862</v>
      </c>
      <c r="BF7162" t="str">
        <f t="shared" si="608"/>
        <v>No</v>
      </c>
      <c r="BG7162">
        <f t="shared" si="609"/>
        <v>60</v>
      </c>
      <c r="BH7162" s="398">
        <f t="shared" si="610"/>
        <v>1</v>
      </c>
      <c r="BO7162" s="33"/>
    </row>
    <row r="7163" spans="1:67">
      <c r="A7163" s="320" t="s">
        <v>338</v>
      </c>
      <c r="B7163" t="s">
        <v>380</v>
      </c>
      <c r="C7163" t="s">
        <v>910</v>
      </c>
      <c r="D7163" t="s">
        <v>314</v>
      </c>
      <c r="E7163" s="320" t="s">
        <v>63</v>
      </c>
      <c r="F7163" s="320" t="s">
        <v>64</v>
      </c>
      <c r="G7163" s="320" t="s">
        <v>443</v>
      </c>
      <c r="H7163" s="320" t="s">
        <v>324</v>
      </c>
      <c r="I7163" s="320" t="s">
        <v>354</v>
      </c>
      <c r="J7163" s="320" t="s">
        <v>277</v>
      </c>
      <c r="K7163" s="321">
        <v>2</v>
      </c>
      <c r="L7163" s="305">
        <v>1.817999966442585E-2</v>
      </c>
      <c r="M7163" s="305"/>
      <c r="N7163" s="321">
        <v>6</v>
      </c>
      <c r="O7163" s="305">
        <v>1.422000024467707E-2</v>
      </c>
      <c r="P7163" s="305"/>
      <c r="Q7163" s="321">
        <v>56</v>
      </c>
      <c r="R7163" s="305">
        <v>4.1100000962615013E-3</v>
      </c>
      <c r="S7163" s="305"/>
      <c r="BA7163" s="395">
        <v>1</v>
      </c>
      <c r="BB7163" s="396" t="s">
        <v>861</v>
      </c>
      <c r="BC7163" t="str">
        <f t="shared" si="606"/>
        <v>RP5</v>
      </c>
      <c r="BD7163" t="str">
        <f t="shared" si="607"/>
        <v>NAoMe_recurrent_age_mbc_hes_decades_80cap</v>
      </c>
      <c r="BE7163" s="397" t="s">
        <v>862</v>
      </c>
      <c r="BF7163" t="str">
        <f t="shared" si="608"/>
        <v>18-29 yrs</v>
      </c>
      <c r="BG7163">
        <f t="shared" si="609"/>
        <v>2</v>
      </c>
      <c r="BH7163" s="398">
        <f t="shared" si="610"/>
        <v>1.817999966442585E-2</v>
      </c>
      <c r="BO7163" s="33"/>
    </row>
    <row r="7164" spans="1:67">
      <c r="A7164" s="320" t="s">
        <v>338</v>
      </c>
      <c r="B7164" t="s">
        <v>380</v>
      </c>
      <c r="C7164" t="s">
        <v>910</v>
      </c>
      <c r="D7164" t="s">
        <v>314</v>
      </c>
      <c r="E7164" s="320" t="s">
        <v>63</v>
      </c>
      <c r="F7164" s="320" t="s">
        <v>64</v>
      </c>
      <c r="G7164" s="320" t="s">
        <v>443</v>
      </c>
      <c r="H7164" s="320" t="s">
        <v>324</v>
      </c>
      <c r="I7164" s="320" t="s">
        <v>354</v>
      </c>
      <c r="J7164" s="320" t="s">
        <v>278</v>
      </c>
      <c r="K7164" s="321">
        <v>2</v>
      </c>
      <c r="L7164" s="305">
        <v>1.817999966442585E-2</v>
      </c>
      <c r="M7164" s="305"/>
      <c r="N7164" s="321">
        <v>14</v>
      </c>
      <c r="O7164" s="305">
        <v>3.3179998397827148E-2</v>
      </c>
      <c r="P7164" s="305"/>
      <c r="Q7164" s="321">
        <v>552</v>
      </c>
      <c r="R7164" s="305">
        <v>4.0550000965595252E-2</v>
      </c>
      <c r="S7164" s="305"/>
      <c r="BA7164" s="395">
        <v>1</v>
      </c>
      <c r="BB7164" s="396" t="s">
        <v>861</v>
      </c>
      <c r="BC7164" t="str">
        <f t="shared" si="606"/>
        <v>RP5</v>
      </c>
      <c r="BD7164" t="str">
        <f t="shared" si="607"/>
        <v>NAoMe_recurrent_age_mbc_hes_decades_80cap</v>
      </c>
      <c r="BE7164" s="397" t="s">
        <v>862</v>
      </c>
      <c r="BF7164" t="str">
        <f t="shared" si="608"/>
        <v>30-39 yrs</v>
      </c>
      <c r="BG7164">
        <f t="shared" si="609"/>
        <v>2</v>
      </c>
      <c r="BH7164" s="398">
        <f t="shared" si="610"/>
        <v>1.817999966442585E-2</v>
      </c>
      <c r="BO7164" s="33"/>
    </row>
    <row r="7165" spans="1:67">
      <c r="A7165" s="320" t="s">
        <v>338</v>
      </c>
      <c r="B7165" t="s">
        <v>380</v>
      </c>
      <c r="C7165" t="s">
        <v>910</v>
      </c>
      <c r="D7165" t="s">
        <v>314</v>
      </c>
      <c r="E7165" s="320" t="s">
        <v>63</v>
      </c>
      <c r="F7165" s="320" t="s">
        <v>64</v>
      </c>
      <c r="G7165" s="320" t="s">
        <v>443</v>
      </c>
      <c r="H7165" s="320" t="s">
        <v>324</v>
      </c>
      <c r="I7165" s="320" t="s">
        <v>354</v>
      </c>
      <c r="J7165" s="320" t="s">
        <v>279</v>
      </c>
      <c r="K7165" s="321">
        <v>13</v>
      </c>
      <c r="L7165" s="305">
        <v>0.11817999929189681</v>
      </c>
      <c r="M7165" s="305"/>
      <c r="N7165" s="321">
        <v>43</v>
      </c>
      <c r="O7165" s="305">
        <v>0.1018999963998795</v>
      </c>
      <c r="P7165" s="305"/>
      <c r="Q7165" s="321">
        <v>1403</v>
      </c>
      <c r="R7165" s="305">
        <v>0.1030699983239174</v>
      </c>
      <c r="S7165" s="305"/>
      <c r="BA7165" s="395">
        <v>1</v>
      </c>
      <c r="BB7165" s="396" t="s">
        <v>861</v>
      </c>
      <c r="BC7165" t="str">
        <f t="shared" si="606"/>
        <v>RP5</v>
      </c>
      <c r="BD7165" t="str">
        <f t="shared" si="607"/>
        <v>NAoMe_recurrent_age_mbc_hes_decades_80cap</v>
      </c>
      <c r="BE7165" s="397" t="s">
        <v>862</v>
      </c>
      <c r="BF7165" t="str">
        <f t="shared" si="608"/>
        <v>40-49 yrs</v>
      </c>
      <c r="BG7165">
        <f t="shared" si="609"/>
        <v>13</v>
      </c>
      <c r="BH7165" s="398">
        <f t="shared" si="610"/>
        <v>0.11817999929189681</v>
      </c>
      <c r="BO7165" s="33"/>
    </row>
    <row r="7166" spans="1:67">
      <c r="A7166" s="320" t="s">
        <v>338</v>
      </c>
      <c r="B7166" t="s">
        <v>380</v>
      </c>
      <c r="C7166" t="s">
        <v>910</v>
      </c>
      <c r="D7166" t="s">
        <v>314</v>
      </c>
      <c r="E7166" s="320" t="s">
        <v>63</v>
      </c>
      <c r="F7166" s="320" t="s">
        <v>64</v>
      </c>
      <c r="G7166" s="320" t="s">
        <v>443</v>
      </c>
      <c r="H7166" s="320" t="s">
        <v>324</v>
      </c>
      <c r="I7166" s="320" t="s">
        <v>354</v>
      </c>
      <c r="J7166" s="320" t="s">
        <v>280</v>
      </c>
      <c r="K7166" s="321">
        <v>11</v>
      </c>
      <c r="L7166" s="305">
        <v>0.10000000149011611</v>
      </c>
      <c r="M7166" s="305"/>
      <c r="N7166" s="321">
        <v>71</v>
      </c>
      <c r="O7166" s="305">
        <v>0.16824999451637271</v>
      </c>
      <c r="P7166" s="305"/>
      <c r="Q7166" s="321">
        <v>2584</v>
      </c>
      <c r="R7166" s="305">
        <v>0.18983000516891479</v>
      </c>
      <c r="S7166" s="305"/>
      <c r="BA7166" s="395">
        <v>1</v>
      </c>
      <c r="BB7166" s="396" t="s">
        <v>861</v>
      </c>
      <c r="BC7166" t="str">
        <f t="shared" si="606"/>
        <v>RP5</v>
      </c>
      <c r="BD7166" t="str">
        <f t="shared" si="607"/>
        <v>NAoMe_recurrent_age_mbc_hes_decades_80cap</v>
      </c>
      <c r="BE7166" s="397" t="s">
        <v>862</v>
      </c>
      <c r="BF7166" t="str">
        <f t="shared" si="608"/>
        <v>50-59 yrs</v>
      </c>
      <c r="BG7166">
        <f t="shared" si="609"/>
        <v>11</v>
      </c>
      <c r="BH7166" s="398">
        <f t="shared" si="610"/>
        <v>0.10000000149011611</v>
      </c>
      <c r="BO7166" s="33"/>
    </row>
    <row r="7167" spans="1:67">
      <c r="A7167" s="320" t="s">
        <v>338</v>
      </c>
      <c r="B7167" t="s">
        <v>380</v>
      </c>
      <c r="C7167" t="s">
        <v>910</v>
      </c>
      <c r="D7167" t="s">
        <v>314</v>
      </c>
      <c r="E7167" s="320" t="s">
        <v>63</v>
      </c>
      <c r="F7167" s="320" t="s">
        <v>64</v>
      </c>
      <c r="G7167" s="320" t="s">
        <v>443</v>
      </c>
      <c r="H7167" s="320" t="s">
        <v>324</v>
      </c>
      <c r="I7167" s="320" t="s">
        <v>354</v>
      </c>
      <c r="J7167" s="320" t="s">
        <v>281</v>
      </c>
      <c r="K7167" s="321">
        <v>21</v>
      </c>
      <c r="L7167" s="305">
        <v>0.19090999662876129</v>
      </c>
      <c r="M7167" s="305"/>
      <c r="N7167" s="321">
        <v>82</v>
      </c>
      <c r="O7167" s="305">
        <v>0.19430999457836151</v>
      </c>
      <c r="P7167" s="305"/>
      <c r="Q7167" s="321">
        <v>2650</v>
      </c>
      <c r="R7167" s="305">
        <v>0.19468000531196589</v>
      </c>
      <c r="S7167" s="305"/>
      <c r="BA7167" s="395">
        <v>1</v>
      </c>
      <c r="BB7167" s="396" t="s">
        <v>861</v>
      </c>
      <c r="BC7167" t="str">
        <f t="shared" si="606"/>
        <v>RP5</v>
      </c>
      <c r="BD7167" t="str">
        <f t="shared" si="607"/>
        <v>NAoMe_recurrent_age_mbc_hes_decades_80cap</v>
      </c>
      <c r="BE7167" s="397" t="s">
        <v>862</v>
      </c>
      <c r="BF7167" t="str">
        <f t="shared" si="608"/>
        <v>60-69 yrs</v>
      </c>
      <c r="BG7167">
        <f t="shared" si="609"/>
        <v>21</v>
      </c>
      <c r="BH7167" s="398">
        <f t="shared" si="610"/>
        <v>0.19090999662876129</v>
      </c>
      <c r="BO7167" s="33"/>
    </row>
    <row r="7168" spans="1:67">
      <c r="A7168" s="320" t="s">
        <v>338</v>
      </c>
      <c r="B7168" t="s">
        <v>380</v>
      </c>
      <c r="C7168" t="s">
        <v>910</v>
      </c>
      <c r="D7168" t="s">
        <v>314</v>
      </c>
      <c r="E7168" s="320" t="s">
        <v>63</v>
      </c>
      <c r="F7168" s="320" t="s">
        <v>64</v>
      </c>
      <c r="G7168" s="320" t="s">
        <v>443</v>
      </c>
      <c r="H7168" s="320" t="s">
        <v>324</v>
      </c>
      <c r="I7168" s="320" t="s">
        <v>354</v>
      </c>
      <c r="J7168" s="320" t="s">
        <v>282</v>
      </c>
      <c r="K7168" s="321">
        <v>33</v>
      </c>
      <c r="L7168" s="305">
        <v>0.30000001192092901</v>
      </c>
      <c r="M7168" s="305"/>
      <c r="N7168" s="321">
        <v>110</v>
      </c>
      <c r="O7168" s="305">
        <v>0.26065999269485468</v>
      </c>
      <c r="P7168" s="305"/>
      <c r="Q7168" s="321">
        <v>3284</v>
      </c>
      <c r="R7168" s="305">
        <v>0.24126000702381131</v>
      </c>
      <c r="S7168" s="305"/>
      <c r="BA7168" s="395">
        <v>1</v>
      </c>
      <c r="BB7168" s="396" t="s">
        <v>861</v>
      </c>
      <c r="BC7168" t="str">
        <f t="shared" si="606"/>
        <v>RP5</v>
      </c>
      <c r="BD7168" t="str">
        <f t="shared" si="607"/>
        <v>NAoMe_recurrent_age_mbc_hes_decades_80cap</v>
      </c>
      <c r="BE7168" s="397" t="s">
        <v>862</v>
      </c>
      <c r="BF7168" t="str">
        <f t="shared" si="608"/>
        <v>70-79 yrs</v>
      </c>
      <c r="BG7168">
        <f t="shared" si="609"/>
        <v>33</v>
      </c>
      <c r="BH7168" s="398">
        <f t="shared" si="610"/>
        <v>0.30000001192092901</v>
      </c>
      <c r="BO7168" s="33"/>
    </row>
    <row r="7169" spans="1:67">
      <c r="A7169" s="320" t="s">
        <v>338</v>
      </c>
      <c r="B7169" t="s">
        <v>380</v>
      </c>
      <c r="C7169" t="s">
        <v>910</v>
      </c>
      <c r="D7169" t="s">
        <v>314</v>
      </c>
      <c r="E7169" s="320" t="s">
        <v>63</v>
      </c>
      <c r="F7169" s="320" t="s">
        <v>64</v>
      </c>
      <c r="G7169" s="320" t="s">
        <v>443</v>
      </c>
      <c r="H7169" s="320" t="s">
        <v>324</v>
      </c>
      <c r="I7169" s="320" t="s">
        <v>354</v>
      </c>
      <c r="J7169" s="320" t="s">
        <v>283</v>
      </c>
      <c r="K7169" s="321">
        <v>28</v>
      </c>
      <c r="L7169" s="305">
        <v>0.25455000996589661</v>
      </c>
      <c r="M7169" s="305"/>
      <c r="N7169" s="321">
        <v>96</v>
      </c>
      <c r="O7169" s="305">
        <v>0.22748999297618869</v>
      </c>
      <c r="P7169" s="305"/>
      <c r="Q7169" s="321">
        <v>3083</v>
      </c>
      <c r="R7169" s="305">
        <v>0.2264900058507919</v>
      </c>
      <c r="S7169" s="305"/>
      <c r="BA7169" s="395">
        <v>1</v>
      </c>
      <c r="BB7169" s="396" t="s">
        <v>861</v>
      </c>
      <c r="BC7169" t="str">
        <f t="shared" si="606"/>
        <v>RP5</v>
      </c>
      <c r="BD7169" t="str">
        <f t="shared" si="607"/>
        <v>NAoMe_recurrent_age_mbc_hes_decades_80cap</v>
      </c>
      <c r="BE7169" s="397" t="s">
        <v>862</v>
      </c>
      <c r="BF7169" t="str">
        <f t="shared" si="608"/>
        <v>80+ yrs</v>
      </c>
      <c r="BG7169">
        <f t="shared" si="609"/>
        <v>28</v>
      </c>
      <c r="BH7169" s="398">
        <f t="shared" si="610"/>
        <v>0.25455000996589661</v>
      </c>
      <c r="BO7169" s="33"/>
    </row>
    <row r="7170" spans="1:67">
      <c r="A7170" s="320" t="s">
        <v>338</v>
      </c>
      <c r="B7170" t="s">
        <v>380</v>
      </c>
      <c r="C7170" t="s">
        <v>910</v>
      </c>
      <c r="D7170" t="s">
        <v>314</v>
      </c>
      <c r="E7170" s="320" t="s">
        <v>63</v>
      </c>
      <c r="F7170" s="320" t="s">
        <v>64</v>
      </c>
      <c r="G7170" s="320" t="s">
        <v>443</v>
      </c>
      <c r="H7170" s="320" t="s">
        <v>324</v>
      </c>
      <c r="I7170" s="320" t="s">
        <v>656</v>
      </c>
      <c r="J7170" s="320" t="s">
        <v>286</v>
      </c>
      <c r="K7170" s="321">
        <v>0</v>
      </c>
      <c r="L7170" s="305">
        <v>0</v>
      </c>
      <c r="M7170" s="305">
        <v>0</v>
      </c>
      <c r="N7170" s="321">
        <v>7</v>
      </c>
      <c r="O7170" s="305">
        <v>1.6589999198913571E-2</v>
      </c>
      <c r="P7170" s="305">
        <v>1.675000041723251E-2</v>
      </c>
      <c r="Q7170" s="321">
        <v>565</v>
      </c>
      <c r="R7170" s="305">
        <v>4.1510000824928277E-2</v>
      </c>
      <c r="S7170" s="305">
        <v>4.221000149846077E-2</v>
      </c>
      <c r="BA7170" s="395">
        <v>1</v>
      </c>
      <c r="BB7170" s="396" t="s">
        <v>861</v>
      </c>
      <c r="BC7170" t="str">
        <f t="shared" si="606"/>
        <v>RP5</v>
      </c>
      <c r="BD7170" t="str">
        <f t="shared" si="607"/>
        <v>NAoMe_recurrent_ethnicity_grp</v>
      </c>
      <c r="BE7170" s="397" t="s">
        <v>862</v>
      </c>
      <c r="BF7170" t="str">
        <f t="shared" si="608"/>
        <v>Asian or Asian British</v>
      </c>
      <c r="BG7170">
        <f t="shared" si="609"/>
        <v>0</v>
      </c>
      <c r="BH7170" s="398">
        <f t="shared" si="610"/>
        <v>0</v>
      </c>
      <c r="BO7170" s="33"/>
    </row>
    <row r="7171" spans="1:67">
      <c r="A7171" s="320" t="s">
        <v>338</v>
      </c>
      <c r="B7171" t="s">
        <v>380</v>
      </c>
      <c r="C7171" t="s">
        <v>910</v>
      </c>
      <c r="D7171" t="s">
        <v>314</v>
      </c>
      <c r="E7171" s="320" t="s">
        <v>63</v>
      </c>
      <c r="F7171" s="320" t="s">
        <v>64</v>
      </c>
      <c r="G7171" s="320" t="s">
        <v>443</v>
      </c>
      <c r="H7171" s="320" t="s">
        <v>324</v>
      </c>
      <c r="I7171" s="320" t="s">
        <v>656</v>
      </c>
      <c r="J7171" s="320" t="s">
        <v>287</v>
      </c>
      <c r="K7171" s="321">
        <v>0</v>
      </c>
      <c r="L7171" s="305">
        <v>0</v>
      </c>
      <c r="M7171" s="305">
        <v>0</v>
      </c>
      <c r="N7171" s="321">
        <v>2</v>
      </c>
      <c r="O7171" s="305">
        <v>4.7399997711181641E-3</v>
      </c>
      <c r="P7171" s="305">
        <v>4.7800000756978989E-3</v>
      </c>
      <c r="Q7171" s="321">
        <v>439</v>
      </c>
      <c r="R7171" s="305">
        <v>3.2249998301267617E-2</v>
      </c>
      <c r="S7171" s="305">
        <v>3.2800000160932541E-2</v>
      </c>
      <c r="BA7171" s="395">
        <v>1</v>
      </c>
      <c r="BB7171" s="396" t="s">
        <v>861</v>
      </c>
      <c r="BC7171" t="str">
        <f t="shared" ref="BC7171:BC7234" si="611">E7171</f>
        <v>RP5</v>
      </c>
      <c r="BD7171" t="str">
        <f t="shared" ref="BD7171:BD7234" si="612">(LEFT(A7171, LEN(A7171)-7))&amp;"_"&amp;I7171</f>
        <v>NAoMe_recurrent_ethnicity_grp</v>
      </c>
      <c r="BE7171" s="397" t="s">
        <v>862</v>
      </c>
      <c r="BF7171" t="str">
        <f t="shared" ref="BF7171:BF7234" si="613">J7171</f>
        <v>Black or Black British</v>
      </c>
      <c r="BG7171">
        <f t="shared" ref="BG7171:BG7234" si="614">K7171</f>
        <v>0</v>
      </c>
      <c r="BH7171" s="398">
        <f t="shared" ref="BH7171:BH7234" si="615">L7171</f>
        <v>0</v>
      </c>
      <c r="BO7171" s="33"/>
    </row>
    <row r="7172" spans="1:67">
      <c r="A7172" s="320" t="s">
        <v>338</v>
      </c>
      <c r="B7172" t="s">
        <v>380</v>
      </c>
      <c r="C7172" t="s">
        <v>910</v>
      </c>
      <c r="D7172" t="s">
        <v>314</v>
      </c>
      <c r="E7172" s="320" t="s">
        <v>63</v>
      </c>
      <c r="F7172" s="320" t="s">
        <v>64</v>
      </c>
      <c r="G7172" s="320" t="s">
        <v>443</v>
      </c>
      <c r="H7172" s="320" t="s">
        <v>324</v>
      </c>
      <c r="I7172" s="320" t="s">
        <v>656</v>
      </c>
      <c r="J7172" s="320" t="s">
        <v>259</v>
      </c>
      <c r="K7172" s="321">
        <v>0</v>
      </c>
      <c r="L7172" s="305">
        <v>0</v>
      </c>
      <c r="M7172" s="305">
        <v>0</v>
      </c>
      <c r="N7172" s="321">
        <v>2</v>
      </c>
      <c r="O7172" s="305">
        <v>4.7399997711181641E-3</v>
      </c>
      <c r="P7172" s="305">
        <v>4.7800000756978989E-3</v>
      </c>
      <c r="Q7172" s="321">
        <v>117</v>
      </c>
      <c r="R7172" s="305">
        <v>8.6000002920627594E-3</v>
      </c>
      <c r="S7172" s="305">
        <v>8.7400004267692566E-3</v>
      </c>
      <c r="BA7172" s="395">
        <v>1</v>
      </c>
      <c r="BB7172" s="396" t="s">
        <v>861</v>
      </c>
      <c r="BC7172" t="str">
        <f t="shared" si="611"/>
        <v>RP5</v>
      </c>
      <c r="BD7172" t="str">
        <f t="shared" si="612"/>
        <v>NAoMe_recurrent_ethnicity_grp</v>
      </c>
      <c r="BE7172" s="397" t="s">
        <v>862</v>
      </c>
      <c r="BF7172" t="str">
        <f t="shared" si="613"/>
        <v>Mixed</v>
      </c>
      <c r="BG7172">
        <f t="shared" si="614"/>
        <v>0</v>
      </c>
      <c r="BH7172" s="398">
        <f t="shared" si="615"/>
        <v>0</v>
      </c>
      <c r="BO7172" s="33"/>
    </row>
    <row r="7173" spans="1:67">
      <c r="A7173" s="320" t="s">
        <v>338</v>
      </c>
      <c r="B7173" t="s">
        <v>380</v>
      </c>
      <c r="C7173" t="s">
        <v>910</v>
      </c>
      <c r="D7173" t="s">
        <v>314</v>
      </c>
      <c r="E7173" s="320" t="s">
        <v>63</v>
      </c>
      <c r="F7173" s="320" t="s">
        <v>64</v>
      </c>
      <c r="G7173" s="320" t="s">
        <v>443</v>
      </c>
      <c r="H7173" s="320" t="s">
        <v>324</v>
      </c>
      <c r="I7173" s="320" t="s">
        <v>656</v>
      </c>
      <c r="J7173" s="320" t="s">
        <v>288</v>
      </c>
      <c r="K7173" s="321">
        <v>2</v>
      </c>
      <c r="L7173" s="305">
        <v>1.817999966442585E-2</v>
      </c>
      <c r="M7173" s="305">
        <v>1.817999966442585E-2</v>
      </c>
      <c r="N7173" s="321">
        <v>2</v>
      </c>
      <c r="O7173" s="305">
        <v>4.7399997711181641E-3</v>
      </c>
      <c r="P7173" s="305">
        <v>4.7800000756978989E-3</v>
      </c>
      <c r="Q7173" s="321">
        <v>254</v>
      </c>
      <c r="R7173" s="305">
        <v>1.8659999594092369E-2</v>
      </c>
      <c r="S7173" s="305">
        <v>1.8980000168085098E-2</v>
      </c>
      <c r="BA7173" s="395">
        <v>1</v>
      </c>
      <c r="BB7173" s="396" t="s">
        <v>861</v>
      </c>
      <c r="BC7173" t="str">
        <f t="shared" si="611"/>
        <v>RP5</v>
      </c>
      <c r="BD7173" t="str">
        <f t="shared" si="612"/>
        <v>NAoMe_recurrent_ethnicity_grp</v>
      </c>
      <c r="BE7173" s="397" t="s">
        <v>862</v>
      </c>
      <c r="BF7173" t="str">
        <f t="shared" si="613"/>
        <v>Other Ethnic Group</v>
      </c>
      <c r="BG7173">
        <f t="shared" si="614"/>
        <v>2</v>
      </c>
      <c r="BH7173" s="398">
        <f t="shared" si="615"/>
        <v>1.817999966442585E-2</v>
      </c>
      <c r="BO7173" s="33"/>
    </row>
    <row r="7174" spans="1:67">
      <c r="A7174" s="320" t="s">
        <v>338</v>
      </c>
      <c r="B7174" t="s">
        <v>380</v>
      </c>
      <c r="C7174" t="s">
        <v>910</v>
      </c>
      <c r="D7174" t="s">
        <v>314</v>
      </c>
      <c r="E7174" s="320" t="s">
        <v>63</v>
      </c>
      <c r="F7174" s="320" t="s">
        <v>64</v>
      </c>
      <c r="G7174" s="320" t="s">
        <v>443</v>
      </c>
      <c r="H7174" s="320" t="s">
        <v>324</v>
      </c>
      <c r="I7174" s="320" t="s">
        <v>656</v>
      </c>
      <c r="J7174" s="320" t="s">
        <v>260</v>
      </c>
      <c r="K7174" s="321">
        <v>0</v>
      </c>
      <c r="L7174" s="305">
        <v>0</v>
      </c>
      <c r="M7174" s="305"/>
      <c r="N7174" s="321">
        <v>4</v>
      </c>
      <c r="O7174" s="305">
        <v>9.4799995422363281E-3</v>
      </c>
      <c r="P7174" s="305"/>
      <c r="Q7174" s="321">
        <v>227</v>
      </c>
      <c r="R7174" s="305">
        <v>1.6680000349879261E-2</v>
      </c>
      <c r="S7174" s="305"/>
      <c r="BA7174" s="395">
        <v>1</v>
      </c>
      <c r="BB7174" s="396" t="s">
        <v>861</v>
      </c>
      <c r="BC7174" t="str">
        <f t="shared" si="611"/>
        <v>RP5</v>
      </c>
      <c r="BD7174" t="str">
        <f t="shared" si="612"/>
        <v>NAoMe_recurrent_ethnicity_grp</v>
      </c>
      <c r="BE7174" s="397" t="s">
        <v>862</v>
      </c>
      <c r="BF7174" t="str">
        <f t="shared" si="613"/>
        <v>Unknown</v>
      </c>
      <c r="BG7174">
        <f t="shared" si="614"/>
        <v>0</v>
      </c>
      <c r="BH7174" s="398">
        <f t="shared" si="615"/>
        <v>0</v>
      </c>
      <c r="BO7174" s="33"/>
    </row>
    <row r="7175" spans="1:67">
      <c r="A7175" s="320" t="s">
        <v>338</v>
      </c>
      <c r="B7175" t="s">
        <v>380</v>
      </c>
      <c r="C7175" t="s">
        <v>910</v>
      </c>
      <c r="D7175" t="s">
        <v>314</v>
      </c>
      <c r="E7175" s="320" t="s">
        <v>63</v>
      </c>
      <c r="F7175" s="320" t="s">
        <v>64</v>
      </c>
      <c r="G7175" s="320" t="s">
        <v>443</v>
      </c>
      <c r="H7175" s="320" t="s">
        <v>324</v>
      </c>
      <c r="I7175" s="320" t="s">
        <v>656</v>
      </c>
      <c r="J7175" s="320" t="s">
        <v>258</v>
      </c>
      <c r="K7175" s="321">
        <v>108</v>
      </c>
      <c r="L7175" s="305">
        <v>0.98181998729705811</v>
      </c>
      <c r="M7175" s="305">
        <v>0.98181998729705811</v>
      </c>
      <c r="N7175" s="321">
        <v>405</v>
      </c>
      <c r="O7175" s="305">
        <v>0.95972001552581787</v>
      </c>
      <c r="P7175" s="305">
        <v>0.96890002489089966</v>
      </c>
      <c r="Q7175" s="321">
        <v>12010</v>
      </c>
      <c r="R7175" s="305">
        <v>0.88230997323989868</v>
      </c>
      <c r="S7175" s="305">
        <v>0.89727002382278442</v>
      </c>
      <c r="BA7175" s="395">
        <v>1</v>
      </c>
      <c r="BB7175" s="396" t="s">
        <v>861</v>
      </c>
      <c r="BC7175" t="str">
        <f t="shared" si="611"/>
        <v>RP5</v>
      </c>
      <c r="BD7175" t="str">
        <f t="shared" si="612"/>
        <v>NAoMe_recurrent_ethnicity_grp</v>
      </c>
      <c r="BE7175" s="397" t="s">
        <v>862</v>
      </c>
      <c r="BF7175" t="str">
        <f t="shared" si="613"/>
        <v>White</v>
      </c>
      <c r="BG7175">
        <f t="shared" si="614"/>
        <v>108</v>
      </c>
      <c r="BH7175" s="398">
        <f t="shared" si="615"/>
        <v>0.98181998729705811</v>
      </c>
      <c r="BO7175" s="33"/>
    </row>
    <row r="7176" spans="1:67">
      <c r="A7176" s="320" t="s">
        <v>338</v>
      </c>
      <c r="B7176" t="s">
        <v>380</v>
      </c>
      <c r="C7176" t="s">
        <v>910</v>
      </c>
      <c r="D7176" t="s">
        <v>314</v>
      </c>
      <c r="E7176" s="320" t="s">
        <v>63</v>
      </c>
      <c r="F7176" s="320" t="s">
        <v>64</v>
      </c>
      <c r="G7176" s="320" t="s">
        <v>443</v>
      </c>
      <c r="H7176" s="320" t="s">
        <v>324</v>
      </c>
      <c r="I7176" s="320" t="s">
        <v>291</v>
      </c>
      <c r="J7176" s="320" t="s">
        <v>313</v>
      </c>
      <c r="K7176" s="321">
        <v>110</v>
      </c>
      <c r="L7176" s="305">
        <v>1</v>
      </c>
      <c r="M7176" s="305"/>
      <c r="N7176" s="321">
        <v>422</v>
      </c>
      <c r="O7176" s="305">
        <v>1</v>
      </c>
      <c r="P7176" s="305"/>
      <c r="Q7176" s="321">
        <v>13492</v>
      </c>
      <c r="R7176" s="305">
        <v>0.99118000268936157</v>
      </c>
      <c r="S7176" s="305"/>
      <c r="BA7176" s="395">
        <v>1</v>
      </c>
      <c r="BB7176" s="396" t="s">
        <v>861</v>
      </c>
      <c r="BC7176" t="str">
        <f t="shared" si="611"/>
        <v>RP5</v>
      </c>
      <c r="BD7176" t="str">
        <f t="shared" si="612"/>
        <v>NAoMe_recurrent_gender</v>
      </c>
      <c r="BE7176" s="397" t="s">
        <v>862</v>
      </c>
      <c r="BF7176" t="str">
        <f t="shared" si="613"/>
        <v>Female</v>
      </c>
      <c r="BG7176">
        <f t="shared" si="614"/>
        <v>110</v>
      </c>
      <c r="BH7176" s="398">
        <f t="shared" si="615"/>
        <v>1</v>
      </c>
      <c r="BO7176" s="33"/>
    </row>
    <row r="7177" spans="1:67">
      <c r="A7177" s="320" t="s">
        <v>338</v>
      </c>
      <c r="B7177" t="s">
        <v>380</v>
      </c>
      <c r="C7177" t="s">
        <v>910</v>
      </c>
      <c r="D7177" t="s">
        <v>314</v>
      </c>
      <c r="E7177" s="320" t="s">
        <v>63</v>
      </c>
      <c r="F7177" s="320" t="s">
        <v>64</v>
      </c>
      <c r="G7177" s="320" t="s">
        <v>443</v>
      </c>
      <c r="H7177" s="320" t="s">
        <v>324</v>
      </c>
      <c r="I7177" s="320" t="s">
        <v>291</v>
      </c>
      <c r="J7177" s="320" t="s">
        <v>293</v>
      </c>
      <c r="K7177" s="321">
        <v>0</v>
      </c>
      <c r="L7177" s="305">
        <v>0</v>
      </c>
      <c r="M7177" s="305"/>
      <c r="N7177" s="321">
        <v>0</v>
      </c>
      <c r="O7177" s="305">
        <v>0</v>
      </c>
      <c r="P7177" s="305"/>
      <c r="Q7177" s="321">
        <v>120</v>
      </c>
      <c r="R7177" s="305">
        <v>8.8200001046061516E-3</v>
      </c>
      <c r="S7177" s="305"/>
      <c r="BA7177" s="395">
        <v>1</v>
      </c>
      <c r="BB7177" s="396" t="s">
        <v>861</v>
      </c>
      <c r="BC7177" t="str">
        <f t="shared" si="611"/>
        <v>RP5</v>
      </c>
      <c r="BD7177" t="str">
        <f t="shared" si="612"/>
        <v>NAoMe_recurrent_gender</v>
      </c>
      <c r="BE7177" s="397" t="s">
        <v>862</v>
      </c>
      <c r="BF7177" t="str">
        <f t="shared" si="613"/>
        <v>Male</v>
      </c>
      <c r="BG7177">
        <f t="shared" si="614"/>
        <v>0</v>
      </c>
      <c r="BH7177" s="398">
        <f t="shared" si="615"/>
        <v>0</v>
      </c>
      <c r="BO7177" s="33"/>
    </row>
    <row r="7178" spans="1:67">
      <c r="A7178" s="320" t="s">
        <v>338</v>
      </c>
      <c r="B7178" t="s">
        <v>380</v>
      </c>
      <c r="C7178" t="s">
        <v>910</v>
      </c>
      <c r="D7178" t="s">
        <v>314</v>
      </c>
      <c r="E7178" s="320" t="s">
        <v>63</v>
      </c>
      <c r="F7178" s="320" t="s">
        <v>64</v>
      </c>
      <c r="G7178" s="320" t="s">
        <v>443</v>
      </c>
      <c r="H7178" s="320" t="s">
        <v>324</v>
      </c>
      <c r="I7178" s="320" t="s">
        <v>355</v>
      </c>
      <c r="J7178" s="320" t="s">
        <v>289</v>
      </c>
      <c r="K7178" s="321">
        <v>28</v>
      </c>
      <c r="L7178" s="305">
        <v>0.25455000996589661</v>
      </c>
      <c r="M7178" s="305"/>
      <c r="N7178" s="321">
        <v>117</v>
      </c>
      <c r="O7178" s="305">
        <v>0.27724999189376831</v>
      </c>
      <c r="P7178" s="305"/>
      <c r="Q7178" s="321">
        <v>4109</v>
      </c>
      <c r="R7178" s="305">
        <v>0.30186998844146729</v>
      </c>
      <c r="S7178" s="305"/>
      <c r="BA7178" s="395">
        <v>1</v>
      </c>
      <c r="BB7178" s="396" t="s">
        <v>861</v>
      </c>
      <c r="BC7178" t="str">
        <f t="shared" si="611"/>
        <v>RP5</v>
      </c>
      <c r="BD7178" t="str">
        <f t="shared" si="612"/>
        <v>NAoMe_recurrent_mbc_hes_year</v>
      </c>
      <c r="BE7178" s="397" t="s">
        <v>862</v>
      </c>
      <c r="BF7178" t="str">
        <f t="shared" si="613"/>
        <v>2021</v>
      </c>
      <c r="BG7178">
        <f t="shared" si="614"/>
        <v>28</v>
      </c>
      <c r="BH7178" s="398">
        <f t="shared" si="615"/>
        <v>0.25455000996589661</v>
      </c>
      <c r="BO7178" s="33"/>
    </row>
    <row r="7179" spans="1:67">
      <c r="A7179" s="320" t="s">
        <v>338</v>
      </c>
      <c r="B7179" t="s">
        <v>380</v>
      </c>
      <c r="C7179" t="s">
        <v>910</v>
      </c>
      <c r="D7179" t="s">
        <v>314</v>
      </c>
      <c r="E7179" s="320" t="s">
        <v>63</v>
      </c>
      <c r="F7179" s="320" t="s">
        <v>64</v>
      </c>
      <c r="G7179" s="320" t="s">
        <v>443</v>
      </c>
      <c r="H7179" s="320" t="s">
        <v>324</v>
      </c>
      <c r="I7179" s="320" t="s">
        <v>355</v>
      </c>
      <c r="J7179" s="320" t="s">
        <v>816</v>
      </c>
      <c r="K7179" s="321">
        <v>42</v>
      </c>
      <c r="L7179" s="305">
        <v>0.38181999325752258</v>
      </c>
      <c r="M7179" s="305"/>
      <c r="N7179" s="321">
        <v>151</v>
      </c>
      <c r="O7179" s="305">
        <v>0.35782000422477722</v>
      </c>
      <c r="P7179" s="305"/>
      <c r="Q7179" s="321">
        <v>4376</v>
      </c>
      <c r="R7179" s="305">
        <v>0.32148000597953802</v>
      </c>
      <c r="S7179" s="305"/>
      <c r="BA7179" s="395">
        <v>1</v>
      </c>
      <c r="BB7179" s="396" t="s">
        <v>861</v>
      </c>
      <c r="BC7179" t="str">
        <f t="shared" si="611"/>
        <v>RP5</v>
      </c>
      <c r="BD7179" t="str">
        <f t="shared" si="612"/>
        <v>NAoMe_recurrent_mbc_hes_year</v>
      </c>
      <c r="BE7179" s="397" t="s">
        <v>862</v>
      </c>
      <c r="BF7179" t="str">
        <f t="shared" si="613"/>
        <v>2022</v>
      </c>
      <c r="BG7179">
        <f t="shared" si="614"/>
        <v>42</v>
      </c>
      <c r="BH7179" s="398">
        <f t="shared" si="615"/>
        <v>0.38181999325752258</v>
      </c>
      <c r="BO7179" s="33"/>
    </row>
    <row r="7180" spans="1:67">
      <c r="A7180" s="320" t="s">
        <v>338</v>
      </c>
      <c r="B7180" t="s">
        <v>380</v>
      </c>
      <c r="C7180" t="s">
        <v>910</v>
      </c>
      <c r="D7180" t="s">
        <v>314</v>
      </c>
      <c r="E7180" s="320" t="s">
        <v>63</v>
      </c>
      <c r="F7180" s="320" t="s">
        <v>64</v>
      </c>
      <c r="G7180" s="320" t="s">
        <v>443</v>
      </c>
      <c r="H7180" s="320" t="s">
        <v>324</v>
      </c>
      <c r="I7180" s="320" t="s">
        <v>355</v>
      </c>
      <c r="J7180" s="320" t="s">
        <v>946</v>
      </c>
      <c r="K7180" s="321">
        <v>40</v>
      </c>
      <c r="L7180" s="305">
        <v>0.36364001035690308</v>
      </c>
      <c r="M7180" s="305"/>
      <c r="N7180" s="321">
        <v>154</v>
      </c>
      <c r="O7180" s="305">
        <v>0.36493000388145452</v>
      </c>
      <c r="P7180" s="305"/>
      <c r="Q7180" s="321">
        <v>5127</v>
      </c>
      <c r="R7180" s="305">
        <v>0.37665000557899481</v>
      </c>
      <c r="S7180" s="305"/>
      <c r="BA7180" s="395">
        <v>1</v>
      </c>
      <c r="BB7180" s="396" t="s">
        <v>861</v>
      </c>
      <c r="BC7180" t="str">
        <f t="shared" si="611"/>
        <v>RP5</v>
      </c>
      <c r="BD7180" t="str">
        <f t="shared" si="612"/>
        <v>NAoMe_recurrent_mbc_hes_year</v>
      </c>
      <c r="BE7180" s="397" t="s">
        <v>862</v>
      </c>
      <c r="BF7180" t="str">
        <f t="shared" si="613"/>
        <v>2023</v>
      </c>
      <c r="BG7180">
        <f t="shared" si="614"/>
        <v>40</v>
      </c>
      <c r="BH7180" s="398">
        <f t="shared" si="615"/>
        <v>0.36364001035690308</v>
      </c>
      <c r="BO7180" s="33"/>
    </row>
    <row r="7181" spans="1:67">
      <c r="A7181" s="320" t="s">
        <v>338</v>
      </c>
      <c r="B7181" t="s">
        <v>380</v>
      </c>
      <c r="C7181" t="s">
        <v>910</v>
      </c>
      <c r="D7181" t="s">
        <v>314</v>
      </c>
      <c r="E7181" s="320" t="s">
        <v>63</v>
      </c>
      <c r="F7181" s="320" t="s">
        <v>64</v>
      </c>
      <c r="G7181" s="320" t="s">
        <v>443</v>
      </c>
      <c r="H7181" s="320" t="s">
        <v>324</v>
      </c>
      <c r="I7181" s="320" t="s">
        <v>824</v>
      </c>
      <c r="J7181" s="320" t="s">
        <v>12</v>
      </c>
      <c r="K7181" s="321">
        <v>110</v>
      </c>
      <c r="L7181" s="305">
        <v>1</v>
      </c>
      <c r="M7181" s="305"/>
      <c r="N7181" s="321">
        <v>422</v>
      </c>
      <c r="O7181" s="305">
        <v>1</v>
      </c>
      <c r="P7181" s="305"/>
      <c r="Q7181" s="321">
        <v>13612</v>
      </c>
      <c r="R7181" s="305">
        <v>1</v>
      </c>
      <c r="S7181" s="305"/>
      <c r="BA7181" s="395">
        <v>1</v>
      </c>
      <c r="BB7181" s="396" t="s">
        <v>861</v>
      </c>
      <c r="BC7181" t="str">
        <f t="shared" si="611"/>
        <v>RP5</v>
      </c>
      <c r="BD7181" t="str">
        <f t="shared" si="612"/>
        <v>NAoMe_recurrent_tag_bonemets</v>
      </c>
      <c r="BE7181" s="397" t="s">
        <v>862</v>
      </c>
      <c r="BF7181" t="str">
        <f t="shared" si="613"/>
        <v>No</v>
      </c>
      <c r="BG7181">
        <f t="shared" si="614"/>
        <v>110</v>
      </c>
      <c r="BH7181" s="398">
        <f t="shared" si="615"/>
        <v>1</v>
      </c>
      <c r="BO7181" s="33"/>
    </row>
    <row r="7182" spans="1:67">
      <c r="A7182" s="320" t="s">
        <v>338</v>
      </c>
      <c r="B7182" t="s">
        <v>380</v>
      </c>
      <c r="C7182" t="s">
        <v>910</v>
      </c>
      <c r="D7182" t="s">
        <v>314</v>
      </c>
      <c r="E7182" s="320" t="s">
        <v>63</v>
      </c>
      <c r="F7182" s="320" t="s">
        <v>64</v>
      </c>
      <c r="G7182" s="320" t="s">
        <v>443</v>
      </c>
      <c r="H7182" s="320" t="s">
        <v>324</v>
      </c>
      <c r="I7182" s="320" t="s">
        <v>825</v>
      </c>
      <c r="J7182" s="320" t="s">
        <v>12</v>
      </c>
      <c r="K7182" s="321">
        <v>110</v>
      </c>
      <c r="L7182" s="305">
        <v>1</v>
      </c>
      <c r="M7182" s="305"/>
      <c r="N7182" s="321">
        <v>422</v>
      </c>
      <c r="O7182" s="305">
        <v>1</v>
      </c>
      <c r="P7182" s="305"/>
      <c r="Q7182" s="321">
        <v>13612</v>
      </c>
      <c r="R7182" s="305">
        <v>1</v>
      </c>
      <c r="S7182" s="305"/>
      <c r="BA7182" s="395">
        <v>1</v>
      </c>
      <c r="BB7182" s="396" t="s">
        <v>861</v>
      </c>
      <c r="BC7182" t="str">
        <f t="shared" si="611"/>
        <v>RP5</v>
      </c>
      <c r="BD7182" t="str">
        <f t="shared" si="612"/>
        <v>NAoMe_recurrent_tag_brainmets</v>
      </c>
      <c r="BE7182" s="397" t="s">
        <v>862</v>
      </c>
      <c r="BF7182" t="str">
        <f t="shared" si="613"/>
        <v>No</v>
      </c>
      <c r="BG7182">
        <f t="shared" si="614"/>
        <v>110</v>
      </c>
      <c r="BH7182" s="398">
        <f t="shared" si="615"/>
        <v>1</v>
      </c>
      <c r="BO7182" s="33"/>
    </row>
    <row r="7183" spans="1:67">
      <c r="A7183" s="320" t="s">
        <v>338</v>
      </c>
      <c r="B7183" t="s">
        <v>380</v>
      </c>
      <c r="C7183" t="s">
        <v>910</v>
      </c>
      <c r="D7183" t="s">
        <v>314</v>
      </c>
      <c r="E7183" s="320" t="s">
        <v>63</v>
      </c>
      <c r="F7183" s="322" t="s">
        <v>64</v>
      </c>
      <c r="G7183" s="322" t="s">
        <v>443</v>
      </c>
      <c r="H7183" s="322" t="s">
        <v>324</v>
      </c>
      <c r="I7183" s="320" t="s">
        <v>826</v>
      </c>
      <c r="J7183" s="320" t="s">
        <v>12</v>
      </c>
      <c r="K7183" s="321">
        <v>110</v>
      </c>
      <c r="L7183" s="305">
        <v>1</v>
      </c>
      <c r="M7183" s="305"/>
      <c r="N7183" s="321">
        <v>422</v>
      </c>
      <c r="O7183" s="305">
        <v>1</v>
      </c>
      <c r="P7183" s="305"/>
      <c r="Q7183" s="321">
        <v>13612</v>
      </c>
      <c r="R7183" s="305">
        <v>1</v>
      </c>
      <c r="S7183" s="305"/>
      <c r="BA7183" s="395">
        <v>1</v>
      </c>
      <c r="BB7183" s="396" t="s">
        <v>861</v>
      </c>
      <c r="BC7183" t="str">
        <f t="shared" si="611"/>
        <v>RP5</v>
      </c>
      <c r="BD7183" t="str">
        <f t="shared" si="612"/>
        <v>NAoMe_recurrent_tag_livermets</v>
      </c>
      <c r="BE7183" s="397" t="s">
        <v>862</v>
      </c>
      <c r="BF7183" t="str">
        <f t="shared" si="613"/>
        <v>No</v>
      </c>
      <c r="BG7183">
        <f t="shared" si="614"/>
        <v>110</v>
      </c>
      <c r="BH7183" s="398">
        <f t="shared" si="615"/>
        <v>1</v>
      </c>
      <c r="BO7183" s="33"/>
    </row>
    <row r="7184" spans="1:67">
      <c r="A7184" s="320" t="s">
        <v>338</v>
      </c>
      <c r="B7184" t="s">
        <v>380</v>
      </c>
      <c r="C7184" t="s">
        <v>910</v>
      </c>
      <c r="D7184" t="s">
        <v>314</v>
      </c>
      <c r="E7184" s="320" t="s">
        <v>63</v>
      </c>
      <c r="F7184" s="320" t="s">
        <v>64</v>
      </c>
      <c r="G7184" s="320" t="s">
        <v>443</v>
      </c>
      <c r="H7184" s="320" t="s">
        <v>324</v>
      </c>
      <c r="I7184" s="320" t="s">
        <v>827</v>
      </c>
      <c r="J7184" s="320" t="s">
        <v>12</v>
      </c>
      <c r="K7184" s="321">
        <v>110</v>
      </c>
      <c r="L7184" s="305">
        <v>1</v>
      </c>
      <c r="M7184" s="305"/>
      <c r="N7184" s="321">
        <v>422</v>
      </c>
      <c r="O7184" s="305">
        <v>1</v>
      </c>
      <c r="P7184" s="305"/>
      <c r="Q7184" s="321">
        <v>13612</v>
      </c>
      <c r="R7184" s="305">
        <v>1</v>
      </c>
      <c r="S7184" s="305"/>
      <c r="BA7184" s="395">
        <v>1</v>
      </c>
      <c r="BB7184" s="396" t="s">
        <v>861</v>
      </c>
      <c r="BC7184" t="str">
        <f t="shared" si="611"/>
        <v>RP5</v>
      </c>
      <c r="BD7184" t="str">
        <f t="shared" si="612"/>
        <v>NAoMe_recurrent_tag_lungmets</v>
      </c>
      <c r="BE7184" s="397" t="s">
        <v>862</v>
      </c>
      <c r="BF7184" t="str">
        <f t="shared" si="613"/>
        <v>No</v>
      </c>
      <c r="BG7184">
        <f t="shared" si="614"/>
        <v>110</v>
      </c>
      <c r="BH7184" s="398">
        <f t="shared" si="615"/>
        <v>1</v>
      </c>
      <c r="BO7184" s="33"/>
    </row>
    <row r="7185" spans="1:67">
      <c r="A7185" s="320" t="s">
        <v>338</v>
      </c>
      <c r="B7185" t="s">
        <v>380</v>
      </c>
      <c r="C7185" t="s">
        <v>910</v>
      </c>
      <c r="D7185" t="s">
        <v>314</v>
      </c>
      <c r="E7185" s="320" t="s">
        <v>63</v>
      </c>
      <c r="F7185" s="320" t="s">
        <v>64</v>
      </c>
      <c r="G7185" s="320" t="s">
        <v>443</v>
      </c>
      <c r="H7185" s="320" t="s">
        <v>324</v>
      </c>
      <c r="I7185" s="320" t="s">
        <v>828</v>
      </c>
      <c r="J7185" s="320" t="s">
        <v>12</v>
      </c>
      <c r="K7185" s="321">
        <v>110</v>
      </c>
      <c r="L7185" s="305">
        <v>1</v>
      </c>
      <c r="M7185" s="305"/>
      <c r="N7185" s="321">
        <v>422</v>
      </c>
      <c r="O7185" s="305">
        <v>1</v>
      </c>
      <c r="P7185" s="305"/>
      <c r="Q7185" s="321">
        <v>13612</v>
      </c>
      <c r="R7185" s="305">
        <v>1</v>
      </c>
      <c r="S7185" s="305"/>
      <c r="BA7185" s="395">
        <v>1</v>
      </c>
      <c r="BB7185" s="396" t="s">
        <v>861</v>
      </c>
      <c r="BC7185" t="str">
        <f t="shared" si="611"/>
        <v>RP5</v>
      </c>
      <c r="BD7185" t="str">
        <f t="shared" si="612"/>
        <v>NAoMe_recurrent_tag_othermets</v>
      </c>
      <c r="BE7185" s="397" t="s">
        <v>862</v>
      </c>
      <c r="BF7185" t="str">
        <f t="shared" si="613"/>
        <v>No</v>
      </c>
      <c r="BG7185">
        <f t="shared" si="614"/>
        <v>110</v>
      </c>
      <c r="BH7185" s="398">
        <f t="shared" si="615"/>
        <v>1</v>
      </c>
      <c r="BO7185" s="33"/>
    </row>
    <row r="7186" spans="1:67">
      <c r="A7186" s="320" t="s">
        <v>338</v>
      </c>
      <c r="B7186" t="s">
        <v>380</v>
      </c>
      <c r="C7186" t="s">
        <v>910</v>
      </c>
      <c r="D7186" t="s">
        <v>314</v>
      </c>
      <c r="E7186" s="320" t="s">
        <v>65</v>
      </c>
      <c r="F7186" s="320" t="s">
        <v>66</v>
      </c>
      <c r="G7186" s="320" t="s">
        <v>446</v>
      </c>
      <c r="H7186" s="320" t="s">
        <v>316</v>
      </c>
      <c r="I7186" s="320" t="s">
        <v>354</v>
      </c>
      <c r="J7186" s="320" t="s">
        <v>277</v>
      </c>
      <c r="K7186" s="321">
        <v>0</v>
      </c>
      <c r="L7186" s="305">
        <v>0</v>
      </c>
      <c r="M7186" s="305"/>
      <c r="N7186" s="321">
        <v>2</v>
      </c>
      <c r="O7186" s="305">
        <v>2.7399999089539051E-3</v>
      </c>
      <c r="P7186" s="305"/>
      <c r="Q7186" s="321">
        <v>56</v>
      </c>
      <c r="R7186" s="305">
        <v>4.1100000962615013E-3</v>
      </c>
      <c r="S7186" s="305"/>
      <c r="BA7186" s="395">
        <v>1</v>
      </c>
      <c r="BB7186" s="396" t="s">
        <v>861</v>
      </c>
      <c r="BC7186" t="str">
        <f t="shared" si="611"/>
        <v>RBD</v>
      </c>
      <c r="BD7186" t="str">
        <f t="shared" si="612"/>
        <v>NAoMe_recurrent_age_mbc_hes_decades_80cap</v>
      </c>
      <c r="BE7186" s="397" t="s">
        <v>862</v>
      </c>
      <c r="BF7186" t="str">
        <f t="shared" si="613"/>
        <v>18-29 yrs</v>
      </c>
      <c r="BG7186">
        <f t="shared" si="614"/>
        <v>0</v>
      </c>
      <c r="BH7186" s="398">
        <f t="shared" si="615"/>
        <v>0</v>
      </c>
      <c r="BO7186" s="33"/>
    </row>
    <row r="7187" spans="1:67">
      <c r="A7187" s="320" t="s">
        <v>338</v>
      </c>
      <c r="B7187" t="s">
        <v>380</v>
      </c>
      <c r="C7187" t="s">
        <v>910</v>
      </c>
      <c r="D7187" t="s">
        <v>314</v>
      </c>
      <c r="E7187" s="320" t="s">
        <v>65</v>
      </c>
      <c r="F7187" s="320" t="s">
        <v>66</v>
      </c>
      <c r="G7187" s="320" t="s">
        <v>446</v>
      </c>
      <c r="H7187" s="320" t="s">
        <v>316</v>
      </c>
      <c r="I7187" s="320" t="s">
        <v>354</v>
      </c>
      <c r="J7187" s="320" t="s">
        <v>278</v>
      </c>
      <c r="K7187" s="321">
        <v>0</v>
      </c>
      <c r="L7187" s="305">
        <v>0</v>
      </c>
      <c r="M7187" s="305"/>
      <c r="N7187" s="321">
        <v>22</v>
      </c>
      <c r="O7187" s="305">
        <v>3.013999946415424E-2</v>
      </c>
      <c r="P7187" s="305"/>
      <c r="Q7187" s="321">
        <v>552</v>
      </c>
      <c r="R7187" s="305">
        <v>4.0550000965595252E-2</v>
      </c>
      <c r="S7187" s="305"/>
      <c r="BA7187" s="395">
        <v>1</v>
      </c>
      <c r="BB7187" s="396" t="s">
        <v>861</v>
      </c>
      <c r="BC7187" t="str">
        <f t="shared" si="611"/>
        <v>RBD</v>
      </c>
      <c r="BD7187" t="str">
        <f t="shared" si="612"/>
        <v>NAoMe_recurrent_age_mbc_hes_decades_80cap</v>
      </c>
      <c r="BE7187" s="397" t="s">
        <v>862</v>
      </c>
      <c r="BF7187" t="str">
        <f t="shared" si="613"/>
        <v>30-39 yrs</v>
      </c>
      <c r="BG7187">
        <f t="shared" si="614"/>
        <v>0</v>
      </c>
      <c r="BH7187" s="398">
        <f t="shared" si="615"/>
        <v>0</v>
      </c>
      <c r="BO7187" s="33"/>
    </row>
    <row r="7188" spans="1:67">
      <c r="A7188" s="320" t="s">
        <v>338</v>
      </c>
      <c r="B7188" t="s">
        <v>380</v>
      </c>
      <c r="C7188" t="s">
        <v>910</v>
      </c>
      <c r="D7188" t="s">
        <v>314</v>
      </c>
      <c r="E7188" s="320" t="s">
        <v>65</v>
      </c>
      <c r="F7188" s="320" t="s">
        <v>66</v>
      </c>
      <c r="G7188" s="320" t="s">
        <v>446</v>
      </c>
      <c r="H7188" s="320" t="s">
        <v>316</v>
      </c>
      <c r="I7188" s="320" t="s">
        <v>354</v>
      </c>
      <c r="J7188" s="320" t="s">
        <v>279</v>
      </c>
      <c r="K7188" s="321">
        <v>2</v>
      </c>
      <c r="L7188" s="305">
        <v>4.2550001293420792E-2</v>
      </c>
      <c r="M7188" s="305"/>
      <c r="N7188" s="321">
        <v>73</v>
      </c>
      <c r="O7188" s="305">
        <v>0.10000000149011611</v>
      </c>
      <c r="P7188" s="305"/>
      <c r="Q7188" s="321">
        <v>1403</v>
      </c>
      <c r="R7188" s="305">
        <v>0.1030699983239174</v>
      </c>
      <c r="S7188" s="305"/>
      <c r="BA7188" s="395">
        <v>1</v>
      </c>
      <c r="BB7188" s="396" t="s">
        <v>861</v>
      </c>
      <c r="BC7188" t="str">
        <f t="shared" si="611"/>
        <v>RBD</v>
      </c>
      <c r="BD7188" t="str">
        <f t="shared" si="612"/>
        <v>NAoMe_recurrent_age_mbc_hes_decades_80cap</v>
      </c>
      <c r="BE7188" s="397" t="s">
        <v>862</v>
      </c>
      <c r="BF7188" t="str">
        <f t="shared" si="613"/>
        <v>40-49 yrs</v>
      </c>
      <c r="BG7188">
        <f t="shared" si="614"/>
        <v>2</v>
      </c>
      <c r="BH7188" s="398">
        <f t="shared" si="615"/>
        <v>4.2550001293420792E-2</v>
      </c>
      <c r="BO7188" s="33"/>
    </row>
    <row r="7189" spans="1:67">
      <c r="A7189" s="320" t="s">
        <v>338</v>
      </c>
      <c r="B7189" t="s">
        <v>380</v>
      </c>
      <c r="C7189" t="s">
        <v>910</v>
      </c>
      <c r="D7189" t="s">
        <v>314</v>
      </c>
      <c r="E7189" s="320" t="s">
        <v>65</v>
      </c>
      <c r="F7189" s="320" t="s">
        <v>66</v>
      </c>
      <c r="G7189" s="320" t="s">
        <v>446</v>
      </c>
      <c r="H7189" s="320" t="s">
        <v>316</v>
      </c>
      <c r="I7189" s="320" t="s">
        <v>354</v>
      </c>
      <c r="J7189" s="320" t="s">
        <v>280</v>
      </c>
      <c r="K7189" s="321">
        <v>9</v>
      </c>
      <c r="L7189" s="305">
        <v>0.1914899945259094</v>
      </c>
      <c r="M7189" s="305"/>
      <c r="N7189" s="321">
        <v>131</v>
      </c>
      <c r="O7189" s="305">
        <v>0.17945000529289251</v>
      </c>
      <c r="P7189" s="305"/>
      <c r="Q7189" s="321">
        <v>2584</v>
      </c>
      <c r="R7189" s="305">
        <v>0.18983000516891479</v>
      </c>
      <c r="S7189" s="305"/>
      <c r="BA7189" s="395">
        <v>1</v>
      </c>
      <c r="BB7189" s="396" t="s">
        <v>861</v>
      </c>
      <c r="BC7189" t="str">
        <f t="shared" si="611"/>
        <v>RBD</v>
      </c>
      <c r="BD7189" t="str">
        <f t="shared" si="612"/>
        <v>NAoMe_recurrent_age_mbc_hes_decades_80cap</v>
      </c>
      <c r="BE7189" s="397" t="s">
        <v>862</v>
      </c>
      <c r="BF7189" t="str">
        <f t="shared" si="613"/>
        <v>50-59 yrs</v>
      </c>
      <c r="BG7189">
        <f t="shared" si="614"/>
        <v>9</v>
      </c>
      <c r="BH7189" s="398">
        <f t="shared" si="615"/>
        <v>0.1914899945259094</v>
      </c>
      <c r="BO7189" s="33"/>
    </row>
    <row r="7190" spans="1:67">
      <c r="A7190" s="320" t="s">
        <v>338</v>
      </c>
      <c r="B7190" t="s">
        <v>380</v>
      </c>
      <c r="C7190" t="s">
        <v>910</v>
      </c>
      <c r="D7190" t="s">
        <v>314</v>
      </c>
      <c r="E7190" s="320" t="s">
        <v>65</v>
      </c>
      <c r="F7190" s="320" t="s">
        <v>66</v>
      </c>
      <c r="G7190" s="320" t="s">
        <v>446</v>
      </c>
      <c r="H7190" s="320" t="s">
        <v>316</v>
      </c>
      <c r="I7190" s="320" t="s">
        <v>354</v>
      </c>
      <c r="J7190" s="320" t="s">
        <v>281</v>
      </c>
      <c r="K7190" s="321">
        <v>12</v>
      </c>
      <c r="L7190" s="305">
        <v>0.25532001256942749</v>
      </c>
      <c r="M7190" s="305"/>
      <c r="N7190" s="321">
        <v>128</v>
      </c>
      <c r="O7190" s="305">
        <v>0.17533999681472781</v>
      </c>
      <c r="P7190" s="305"/>
      <c r="Q7190" s="321">
        <v>2650</v>
      </c>
      <c r="R7190" s="305">
        <v>0.19468000531196589</v>
      </c>
      <c r="S7190" s="305"/>
      <c r="BA7190" s="395">
        <v>1</v>
      </c>
      <c r="BB7190" s="396" t="s">
        <v>861</v>
      </c>
      <c r="BC7190" t="str">
        <f t="shared" si="611"/>
        <v>RBD</v>
      </c>
      <c r="BD7190" t="str">
        <f t="shared" si="612"/>
        <v>NAoMe_recurrent_age_mbc_hes_decades_80cap</v>
      </c>
      <c r="BE7190" s="397" t="s">
        <v>862</v>
      </c>
      <c r="BF7190" t="str">
        <f t="shared" si="613"/>
        <v>60-69 yrs</v>
      </c>
      <c r="BG7190">
        <f t="shared" si="614"/>
        <v>12</v>
      </c>
      <c r="BH7190" s="398">
        <f t="shared" si="615"/>
        <v>0.25532001256942749</v>
      </c>
      <c r="BO7190" s="33"/>
    </row>
    <row r="7191" spans="1:67">
      <c r="A7191" s="320" t="s">
        <v>338</v>
      </c>
      <c r="B7191" t="s">
        <v>380</v>
      </c>
      <c r="C7191" t="s">
        <v>910</v>
      </c>
      <c r="D7191" t="s">
        <v>314</v>
      </c>
      <c r="E7191" s="320" t="s">
        <v>65</v>
      </c>
      <c r="F7191" s="320" t="s">
        <v>66</v>
      </c>
      <c r="G7191" s="320" t="s">
        <v>446</v>
      </c>
      <c r="H7191" s="320" t="s">
        <v>316</v>
      </c>
      <c r="I7191" s="320" t="s">
        <v>354</v>
      </c>
      <c r="J7191" s="320" t="s">
        <v>282</v>
      </c>
      <c r="K7191" s="321">
        <v>11</v>
      </c>
      <c r="L7191" s="305">
        <v>0.23404000699520111</v>
      </c>
      <c r="M7191" s="305"/>
      <c r="N7191" s="321">
        <v>177</v>
      </c>
      <c r="O7191" s="305">
        <v>0.24246999621391299</v>
      </c>
      <c r="P7191" s="305"/>
      <c r="Q7191" s="321">
        <v>3284</v>
      </c>
      <c r="R7191" s="305">
        <v>0.24126000702381131</v>
      </c>
      <c r="S7191" s="305"/>
      <c r="BA7191" s="395">
        <v>1</v>
      </c>
      <c r="BB7191" s="396" t="s">
        <v>861</v>
      </c>
      <c r="BC7191" t="str">
        <f t="shared" si="611"/>
        <v>RBD</v>
      </c>
      <c r="BD7191" t="str">
        <f t="shared" si="612"/>
        <v>NAoMe_recurrent_age_mbc_hes_decades_80cap</v>
      </c>
      <c r="BE7191" s="397" t="s">
        <v>862</v>
      </c>
      <c r="BF7191" t="str">
        <f t="shared" si="613"/>
        <v>70-79 yrs</v>
      </c>
      <c r="BG7191">
        <f t="shared" si="614"/>
        <v>11</v>
      </c>
      <c r="BH7191" s="398">
        <f t="shared" si="615"/>
        <v>0.23404000699520111</v>
      </c>
      <c r="BO7191" s="33"/>
    </row>
    <row r="7192" spans="1:67">
      <c r="A7192" s="320" t="s">
        <v>338</v>
      </c>
      <c r="B7192" t="s">
        <v>380</v>
      </c>
      <c r="C7192" t="s">
        <v>910</v>
      </c>
      <c r="D7192" t="s">
        <v>314</v>
      </c>
      <c r="E7192" s="320" t="s">
        <v>65</v>
      </c>
      <c r="F7192" s="320" t="s">
        <v>66</v>
      </c>
      <c r="G7192" s="320" t="s">
        <v>446</v>
      </c>
      <c r="H7192" s="320" t="s">
        <v>316</v>
      </c>
      <c r="I7192" s="320" t="s">
        <v>354</v>
      </c>
      <c r="J7192" s="320" t="s">
        <v>283</v>
      </c>
      <c r="K7192" s="321">
        <v>13</v>
      </c>
      <c r="L7192" s="305">
        <v>0.27660000324249268</v>
      </c>
      <c r="M7192" s="305"/>
      <c r="N7192" s="321">
        <v>197</v>
      </c>
      <c r="O7192" s="305">
        <v>0.26985999941825872</v>
      </c>
      <c r="P7192" s="305"/>
      <c r="Q7192" s="321">
        <v>3083</v>
      </c>
      <c r="R7192" s="305">
        <v>0.2264900058507919</v>
      </c>
      <c r="S7192" s="305"/>
      <c r="BA7192" s="395">
        <v>1</v>
      </c>
      <c r="BB7192" s="396" t="s">
        <v>861</v>
      </c>
      <c r="BC7192" t="str">
        <f t="shared" si="611"/>
        <v>RBD</v>
      </c>
      <c r="BD7192" t="str">
        <f t="shared" si="612"/>
        <v>NAoMe_recurrent_age_mbc_hes_decades_80cap</v>
      </c>
      <c r="BE7192" s="397" t="s">
        <v>862</v>
      </c>
      <c r="BF7192" t="str">
        <f t="shared" si="613"/>
        <v>80+ yrs</v>
      </c>
      <c r="BG7192">
        <f t="shared" si="614"/>
        <v>13</v>
      </c>
      <c r="BH7192" s="398">
        <f t="shared" si="615"/>
        <v>0.27660000324249268</v>
      </c>
      <c r="BO7192" s="33"/>
    </row>
    <row r="7193" spans="1:67">
      <c r="A7193" s="320" t="s">
        <v>338</v>
      </c>
      <c r="B7193" t="s">
        <v>380</v>
      </c>
      <c r="C7193" t="s">
        <v>910</v>
      </c>
      <c r="D7193" t="s">
        <v>314</v>
      </c>
      <c r="E7193" s="320" t="s">
        <v>65</v>
      </c>
      <c r="F7193" s="320" t="s">
        <v>66</v>
      </c>
      <c r="G7193" s="320" t="s">
        <v>446</v>
      </c>
      <c r="H7193" s="320" t="s">
        <v>316</v>
      </c>
      <c r="I7193" s="320" t="s">
        <v>656</v>
      </c>
      <c r="J7193" s="320" t="s">
        <v>286</v>
      </c>
      <c r="K7193" s="321">
        <v>0</v>
      </c>
      <c r="L7193" s="305">
        <v>0</v>
      </c>
      <c r="M7193" s="305">
        <v>0</v>
      </c>
      <c r="N7193" s="321">
        <v>10</v>
      </c>
      <c r="O7193" s="305">
        <v>1.3700000010430809E-2</v>
      </c>
      <c r="P7193" s="305">
        <v>1.4200000092387199E-2</v>
      </c>
      <c r="Q7193" s="321">
        <v>565</v>
      </c>
      <c r="R7193" s="305">
        <v>4.1510000824928277E-2</v>
      </c>
      <c r="S7193" s="305">
        <v>4.221000149846077E-2</v>
      </c>
      <c r="BA7193" s="395">
        <v>1</v>
      </c>
      <c r="BB7193" s="396" t="s">
        <v>861</v>
      </c>
      <c r="BC7193" t="str">
        <f t="shared" si="611"/>
        <v>RBD</v>
      </c>
      <c r="BD7193" t="str">
        <f t="shared" si="612"/>
        <v>NAoMe_recurrent_ethnicity_grp</v>
      </c>
      <c r="BE7193" s="397" t="s">
        <v>862</v>
      </c>
      <c r="BF7193" t="str">
        <f t="shared" si="613"/>
        <v>Asian or Asian British</v>
      </c>
      <c r="BG7193">
        <f t="shared" si="614"/>
        <v>0</v>
      </c>
      <c r="BH7193" s="398">
        <f t="shared" si="615"/>
        <v>0</v>
      </c>
      <c r="BO7193" s="33"/>
    </row>
    <row r="7194" spans="1:67">
      <c r="A7194" s="320" t="s">
        <v>338</v>
      </c>
      <c r="B7194" t="s">
        <v>380</v>
      </c>
      <c r="C7194" t="s">
        <v>910</v>
      </c>
      <c r="D7194" t="s">
        <v>314</v>
      </c>
      <c r="E7194" s="320" t="s">
        <v>65</v>
      </c>
      <c r="F7194" s="320" t="s">
        <v>66</v>
      </c>
      <c r="G7194" s="320" t="s">
        <v>446</v>
      </c>
      <c r="H7194" s="320" t="s">
        <v>316</v>
      </c>
      <c r="I7194" s="320" t="s">
        <v>656</v>
      </c>
      <c r="J7194" s="320" t="s">
        <v>287</v>
      </c>
      <c r="K7194" s="321">
        <v>0</v>
      </c>
      <c r="L7194" s="305">
        <v>0</v>
      </c>
      <c r="M7194" s="305">
        <v>0</v>
      </c>
      <c r="N7194" s="321">
        <v>5</v>
      </c>
      <c r="O7194" s="305">
        <v>6.8500000052154064E-3</v>
      </c>
      <c r="P7194" s="305">
        <v>7.1000000461935997E-3</v>
      </c>
      <c r="Q7194" s="321">
        <v>439</v>
      </c>
      <c r="R7194" s="305">
        <v>3.2249998301267617E-2</v>
      </c>
      <c r="S7194" s="305">
        <v>3.2800000160932541E-2</v>
      </c>
      <c r="BA7194" s="395">
        <v>1</v>
      </c>
      <c r="BB7194" s="396" t="s">
        <v>861</v>
      </c>
      <c r="BC7194" t="str">
        <f t="shared" si="611"/>
        <v>RBD</v>
      </c>
      <c r="BD7194" t="str">
        <f t="shared" si="612"/>
        <v>NAoMe_recurrent_ethnicity_grp</v>
      </c>
      <c r="BE7194" s="397" t="s">
        <v>862</v>
      </c>
      <c r="BF7194" t="str">
        <f t="shared" si="613"/>
        <v>Black or Black British</v>
      </c>
      <c r="BG7194">
        <f t="shared" si="614"/>
        <v>0</v>
      </c>
      <c r="BH7194" s="398">
        <f t="shared" si="615"/>
        <v>0</v>
      </c>
      <c r="BO7194" s="33"/>
    </row>
    <row r="7195" spans="1:67">
      <c r="A7195" s="320" t="s">
        <v>338</v>
      </c>
      <c r="B7195" t="s">
        <v>380</v>
      </c>
      <c r="C7195" t="s">
        <v>910</v>
      </c>
      <c r="D7195" t="s">
        <v>314</v>
      </c>
      <c r="E7195" s="320" t="s">
        <v>65</v>
      </c>
      <c r="F7195" s="320" t="s">
        <v>66</v>
      </c>
      <c r="G7195" s="320" t="s">
        <v>446</v>
      </c>
      <c r="H7195" s="320" t="s">
        <v>316</v>
      </c>
      <c r="I7195" s="320" t="s">
        <v>656</v>
      </c>
      <c r="J7195" s="320" t="s">
        <v>259</v>
      </c>
      <c r="K7195" s="321">
        <v>2</v>
      </c>
      <c r="L7195" s="305">
        <v>4.2550001293420792E-2</v>
      </c>
      <c r="M7195" s="305">
        <v>4.2550001293420792E-2</v>
      </c>
      <c r="N7195" s="321">
        <v>2</v>
      </c>
      <c r="O7195" s="305">
        <v>2.7399999089539051E-3</v>
      </c>
      <c r="P7195" s="305">
        <v>2.8399999719113111E-3</v>
      </c>
      <c r="Q7195" s="321">
        <v>117</v>
      </c>
      <c r="R7195" s="305">
        <v>8.6000002920627594E-3</v>
      </c>
      <c r="S7195" s="305">
        <v>8.7400004267692566E-3</v>
      </c>
      <c r="BA7195" s="395">
        <v>1</v>
      </c>
      <c r="BB7195" s="396" t="s">
        <v>861</v>
      </c>
      <c r="BC7195" t="str">
        <f t="shared" si="611"/>
        <v>RBD</v>
      </c>
      <c r="BD7195" t="str">
        <f t="shared" si="612"/>
        <v>NAoMe_recurrent_ethnicity_grp</v>
      </c>
      <c r="BE7195" s="397" t="s">
        <v>862</v>
      </c>
      <c r="BF7195" t="str">
        <f t="shared" si="613"/>
        <v>Mixed</v>
      </c>
      <c r="BG7195">
        <f t="shared" si="614"/>
        <v>2</v>
      </c>
      <c r="BH7195" s="398">
        <f t="shared" si="615"/>
        <v>4.2550001293420792E-2</v>
      </c>
      <c r="BO7195" s="33"/>
    </row>
    <row r="7196" spans="1:67">
      <c r="A7196" s="320" t="s">
        <v>338</v>
      </c>
      <c r="B7196" t="s">
        <v>380</v>
      </c>
      <c r="C7196" t="s">
        <v>910</v>
      </c>
      <c r="D7196" t="s">
        <v>314</v>
      </c>
      <c r="E7196" s="320" t="s">
        <v>65</v>
      </c>
      <c r="F7196" s="320" t="s">
        <v>66</v>
      </c>
      <c r="G7196" s="320" t="s">
        <v>446</v>
      </c>
      <c r="H7196" s="320" t="s">
        <v>316</v>
      </c>
      <c r="I7196" s="320" t="s">
        <v>656</v>
      </c>
      <c r="J7196" s="320" t="s">
        <v>288</v>
      </c>
      <c r="K7196" s="321">
        <v>0</v>
      </c>
      <c r="L7196" s="305">
        <v>0</v>
      </c>
      <c r="M7196" s="305">
        <v>0</v>
      </c>
      <c r="N7196" s="321">
        <v>11</v>
      </c>
      <c r="O7196" s="305">
        <v>1.506999973207712E-2</v>
      </c>
      <c r="P7196" s="305">
        <v>1.5619999729096889E-2</v>
      </c>
      <c r="Q7196" s="321">
        <v>254</v>
      </c>
      <c r="R7196" s="305">
        <v>1.8659999594092369E-2</v>
      </c>
      <c r="S7196" s="305">
        <v>1.8980000168085098E-2</v>
      </c>
      <c r="BA7196" s="395">
        <v>1</v>
      </c>
      <c r="BB7196" s="396" t="s">
        <v>861</v>
      </c>
      <c r="BC7196" t="str">
        <f t="shared" si="611"/>
        <v>RBD</v>
      </c>
      <c r="BD7196" t="str">
        <f t="shared" si="612"/>
        <v>NAoMe_recurrent_ethnicity_grp</v>
      </c>
      <c r="BE7196" s="397" t="s">
        <v>862</v>
      </c>
      <c r="BF7196" t="str">
        <f t="shared" si="613"/>
        <v>Other Ethnic Group</v>
      </c>
      <c r="BG7196">
        <f t="shared" si="614"/>
        <v>0</v>
      </c>
      <c r="BH7196" s="398">
        <f t="shared" si="615"/>
        <v>0</v>
      </c>
      <c r="BO7196" s="33"/>
    </row>
    <row r="7197" spans="1:67">
      <c r="A7197" s="320" t="s">
        <v>338</v>
      </c>
      <c r="B7197" t="s">
        <v>380</v>
      </c>
      <c r="C7197" t="s">
        <v>910</v>
      </c>
      <c r="D7197" t="s">
        <v>314</v>
      </c>
      <c r="E7197" s="320" t="s">
        <v>65</v>
      </c>
      <c r="F7197" s="320" t="s">
        <v>66</v>
      </c>
      <c r="G7197" s="320" t="s">
        <v>446</v>
      </c>
      <c r="H7197" s="320" t="s">
        <v>316</v>
      </c>
      <c r="I7197" s="320" t="s">
        <v>656</v>
      </c>
      <c r="J7197" s="320" t="s">
        <v>260</v>
      </c>
      <c r="K7197" s="321">
        <v>0</v>
      </c>
      <c r="L7197" s="305">
        <v>0</v>
      </c>
      <c r="M7197" s="305"/>
      <c r="N7197" s="321">
        <v>26</v>
      </c>
      <c r="O7197" s="305">
        <v>3.5620000213384628E-2</v>
      </c>
      <c r="P7197" s="305"/>
      <c r="Q7197" s="321">
        <v>227</v>
      </c>
      <c r="R7197" s="305">
        <v>1.6680000349879261E-2</v>
      </c>
      <c r="S7197" s="305"/>
      <c r="BA7197" s="395">
        <v>1</v>
      </c>
      <c r="BB7197" s="396" t="s">
        <v>861</v>
      </c>
      <c r="BC7197" t="str">
        <f t="shared" si="611"/>
        <v>RBD</v>
      </c>
      <c r="BD7197" t="str">
        <f t="shared" si="612"/>
        <v>NAoMe_recurrent_ethnicity_grp</v>
      </c>
      <c r="BE7197" s="397" t="s">
        <v>862</v>
      </c>
      <c r="BF7197" t="str">
        <f t="shared" si="613"/>
        <v>Unknown</v>
      </c>
      <c r="BG7197">
        <f t="shared" si="614"/>
        <v>0</v>
      </c>
      <c r="BH7197" s="398">
        <f t="shared" si="615"/>
        <v>0</v>
      </c>
      <c r="BO7197" s="33"/>
    </row>
    <row r="7198" spans="1:67">
      <c r="A7198" s="320" t="s">
        <v>338</v>
      </c>
      <c r="B7198" t="s">
        <v>380</v>
      </c>
      <c r="C7198" t="s">
        <v>910</v>
      </c>
      <c r="D7198" t="s">
        <v>314</v>
      </c>
      <c r="E7198" s="320" t="s">
        <v>65</v>
      </c>
      <c r="F7198" s="320" t="s">
        <v>66</v>
      </c>
      <c r="G7198" s="320" t="s">
        <v>446</v>
      </c>
      <c r="H7198" s="320" t="s">
        <v>316</v>
      </c>
      <c r="I7198" s="320" t="s">
        <v>656</v>
      </c>
      <c r="J7198" s="320" t="s">
        <v>258</v>
      </c>
      <c r="K7198" s="321">
        <v>45</v>
      </c>
      <c r="L7198" s="305">
        <v>0.95744997262954712</v>
      </c>
      <c r="M7198" s="305">
        <v>0.95744997262954712</v>
      </c>
      <c r="N7198" s="321">
        <v>676</v>
      </c>
      <c r="O7198" s="305">
        <v>0.92602998018264771</v>
      </c>
      <c r="P7198" s="305">
        <v>0.96022999286651611</v>
      </c>
      <c r="Q7198" s="321">
        <v>12010</v>
      </c>
      <c r="R7198" s="305">
        <v>0.88230997323989868</v>
      </c>
      <c r="S7198" s="305">
        <v>0.89727002382278442</v>
      </c>
      <c r="BA7198" s="395">
        <v>1</v>
      </c>
      <c r="BB7198" s="396" t="s">
        <v>861</v>
      </c>
      <c r="BC7198" t="str">
        <f t="shared" si="611"/>
        <v>RBD</v>
      </c>
      <c r="BD7198" t="str">
        <f t="shared" si="612"/>
        <v>NAoMe_recurrent_ethnicity_grp</v>
      </c>
      <c r="BE7198" s="397" t="s">
        <v>862</v>
      </c>
      <c r="BF7198" t="str">
        <f t="shared" si="613"/>
        <v>White</v>
      </c>
      <c r="BG7198">
        <f t="shared" si="614"/>
        <v>45</v>
      </c>
      <c r="BH7198" s="398">
        <f t="shared" si="615"/>
        <v>0.95744997262954712</v>
      </c>
      <c r="BO7198" s="33"/>
    </row>
    <row r="7199" spans="1:67">
      <c r="A7199" s="320" t="s">
        <v>338</v>
      </c>
      <c r="B7199" t="s">
        <v>380</v>
      </c>
      <c r="C7199" t="s">
        <v>910</v>
      </c>
      <c r="D7199" t="s">
        <v>314</v>
      </c>
      <c r="E7199" s="320" t="s">
        <v>65</v>
      </c>
      <c r="F7199" s="320" t="s">
        <v>66</v>
      </c>
      <c r="G7199" s="320" t="s">
        <v>446</v>
      </c>
      <c r="H7199" s="320" t="s">
        <v>316</v>
      </c>
      <c r="I7199" s="320" t="s">
        <v>291</v>
      </c>
      <c r="J7199" s="320" t="s">
        <v>313</v>
      </c>
      <c r="K7199" s="321">
        <v>47</v>
      </c>
      <c r="L7199" s="305">
        <v>1</v>
      </c>
      <c r="M7199" s="305"/>
      <c r="N7199" s="321">
        <v>722</v>
      </c>
      <c r="O7199" s="305">
        <v>0.98904001712799072</v>
      </c>
      <c r="P7199" s="305"/>
      <c r="Q7199" s="321">
        <v>13492</v>
      </c>
      <c r="R7199" s="305">
        <v>0.99118000268936157</v>
      </c>
      <c r="S7199" s="305"/>
      <c r="BA7199" s="395">
        <v>1</v>
      </c>
      <c r="BB7199" s="396" t="s">
        <v>861</v>
      </c>
      <c r="BC7199" t="str">
        <f t="shared" si="611"/>
        <v>RBD</v>
      </c>
      <c r="BD7199" t="str">
        <f t="shared" si="612"/>
        <v>NAoMe_recurrent_gender</v>
      </c>
      <c r="BE7199" s="397" t="s">
        <v>862</v>
      </c>
      <c r="BF7199" t="str">
        <f t="shared" si="613"/>
        <v>Female</v>
      </c>
      <c r="BG7199">
        <f t="shared" si="614"/>
        <v>47</v>
      </c>
      <c r="BH7199" s="398">
        <f t="shared" si="615"/>
        <v>1</v>
      </c>
      <c r="BO7199" s="33"/>
    </row>
    <row r="7200" spans="1:67">
      <c r="A7200" s="320" t="s">
        <v>338</v>
      </c>
      <c r="B7200" t="s">
        <v>380</v>
      </c>
      <c r="C7200" t="s">
        <v>910</v>
      </c>
      <c r="D7200" t="s">
        <v>314</v>
      </c>
      <c r="E7200" s="320" t="s">
        <v>65</v>
      </c>
      <c r="F7200" s="320" t="s">
        <v>66</v>
      </c>
      <c r="G7200" s="320" t="s">
        <v>446</v>
      </c>
      <c r="H7200" s="320" t="s">
        <v>316</v>
      </c>
      <c r="I7200" s="320" t="s">
        <v>291</v>
      </c>
      <c r="J7200" s="320" t="s">
        <v>293</v>
      </c>
      <c r="K7200" s="321">
        <v>0</v>
      </c>
      <c r="L7200" s="305">
        <v>0</v>
      </c>
      <c r="M7200" s="305"/>
      <c r="N7200" s="321">
        <v>8</v>
      </c>
      <c r="O7200" s="305">
        <v>1.095999963581562E-2</v>
      </c>
      <c r="P7200" s="305"/>
      <c r="Q7200" s="321">
        <v>120</v>
      </c>
      <c r="R7200" s="305">
        <v>8.8200001046061516E-3</v>
      </c>
      <c r="S7200" s="305"/>
      <c r="BA7200" s="395">
        <v>1</v>
      </c>
      <c r="BB7200" s="396" t="s">
        <v>861</v>
      </c>
      <c r="BC7200" t="str">
        <f t="shared" si="611"/>
        <v>RBD</v>
      </c>
      <c r="BD7200" t="str">
        <f t="shared" si="612"/>
        <v>NAoMe_recurrent_gender</v>
      </c>
      <c r="BE7200" s="397" t="s">
        <v>862</v>
      </c>
      <c r="BF7200" t="str">
        <f t="shared" si="613"/>
        <v>Male</v>
      </c>
      <c r="BG7200">
        <f t="shared" si="614"/>
        <v>0</v>
      </c>
      <c r="BH7200" s="398">
        <f t="shared" si="615"/>
        <v>0</v>
      </c>
      <c r="BO7200" s="33"/>
    </row>
    <row r="7201" spans="1:67">
      <c r="A7201" s="320" t="s">
        <v>338</v>
      </c>
      <c r="B7201" t="s">
        <v>380</v>
      </c>
      <c r="C7201" t="s">
        <v>910</v>
      </c>
      <c r="D7201" t="s">
        <v>314</v>
      </c>
      <c r="E7201" s="320" t="s">
        <v>65</v>
      </c>
      <c r="F7201" s="320" t="s">
        <v>66</v>
      </c>
      <c r="G7201" s="320" t="s">
        <v>446</v>
      </c>
      <c r="H7201" s="320" t="s">
        <v>316</v>
      </c>
      <c r="I7201" s="320" t="s">
        <v>355</v>
      </c>
      <c r="J7201" s="320" t="s">
        <v>289</v>
      </c>
      <c r="K7201" s="321">
        <v>13</v>
      </c>
      <c r="L7201" s="305">
        <v>0.27660000324249268</v>
      </c>
      <c r="M7201" s="305"/>
      <c r="N7201" s="321">
        <v>218</v>
      </c>
      <c r="O7201" s="305">
        <v>0.2986299991607666</v>
      </c>
      <c r="P7201" s="305"/>
      <c r="Q7201" s="321">
        <v>4109</v>
      </c>
      <c r="R7201" s="305">
        <v>0.30186998844146729</v>
      </c>
      <c r="S7201" s="305"/>
      <c r="BA7201" s="395">
        <v>1</v>
      </c>
      <c r="BB7201" s="396" t="s">
        <v>861</v>
      </c>
      <c r="BC7201" t="str">
        <f t="shared" si="611"/>
        <v>RBD</v>
      </c>
      <c r="BD7201" t="str">
        <f t="shared" si="612"/>
        <v>NAoMe_recurrent_mbc_hes_year</v>
      </c>
      <c r="BE7201" s="397" t="s">
        <v>862</v>
      </c>
      <c r="BF7201" t="str">
        <f t="shared" si="613"/>
        <v>2021</v>
      </c>
      <c r="BG7201">
        <f t="shared" si="614"/>
        <v>13</v>
      </c>
      <c r="BH7201" s="398">
        <f t="shared" si="615"/>
        <v>0.27660000324249268</v>
      </c>
      <c r="BO7201" s="33"/>
    </row>
    <row r="7202" spans="1:67">
      <c r="A7202" s="320" t="s">
        <v>338</v>
      </c>
      <c r="B7202" t="s">
        <v>380</v>
      </c>
      <c r="C7202" t="s">
        <v>910</v>
      </c>
      <c r="D7202" t="s">
        <v>314</v>
      </c>
      <c r="E7202" s="320" t="s">
        <v>65</v>
      </c>
      <c r="F7202" s="320" t="s">
        <v>66</v>
      </c>
      <c r="G7202" s="320" t="s">
        <v>446</v>
      </c>
      <c r="H7202" s="320" t="s">
        <v>316</v>
      </c>
      <c r="I7202" s="320" t="s">
        <v>355</v>
      </c>
      <c r="J7202" s="320" t="s">
        <v>816</v>
      </c>
      <c r="K7202" s="321">
        <v>20</v>
      </c>
      <c r="L7202" s="305">
        <v>0.42552998661994929</v>
      </c>
      <c r="M7202" s="305"/>
      <c r="N7202" s="321">
        <v>235</v>
      </c>
      <c r="O7202" s="305">
        <v>0.3219200074672699</v>
      </c>
      <c r="P7202" s="305"/>
      <c r="Q7202" s="321">
        <v>4376</v>
      </c>
      <c r="R7202" s="305">
        <v>0.32148000597953802</v>
      </c>
      <c r="S7202" s="305"/>
      <c r="BA7202" s="395">
        <v>1</v>
      </c>
      <c r="BB7202" s="396" t="s">
        <v>861</v>
      </c>
      <c r="BC7202" t="str">
        <f t="shared" si="611"/>
        <v>RBD</v>
      </c>
      <c r="BD7202" t="str">
        <f t="shared" si="612"/>
        <v>NAoMe_recurrent_mbc_hes_year</v>
      </c>
      <c r="BE7202" s="397" t="s">
        <v>862</v>
      </c>
      <c r="BF7202" t="str">
        <f t="shared" si="613"/>
        <v>2022</v>
      </c>
      <c r="BG7202">
        <f t="shared" si="614"/>
        <v>20</v>
      </c>
      <c r="BH7202" s="398">
        <f t="shared" si="615"/>
        <v>0.42552998661994929</v>
      </c>
      <c r="BO7202" s="33"/>
    </row>
    <row r="7203" spans="1:67">
      <c r="A7203" s="320" t="s">
        <v>338</v>
      </c>
      <c r="B7203" t="s">
        <v>380</v>
      </c>
      <c r="C7203" t="s">
        <v>910</v>
      </c>
      <c r="D7203" t="s">
        <v>314</v>
      </c>
      <c r="E7203" s="320" t="s">
        <v>65</v>
      </c>
      <c r="F7203" s="320" t="s">
        <v>66</v>
      </c>
      <c r="G7203" s="320" t="s">
        <v>446</v>
      </c>
      <c r="H7203" s="320" t="s">
        <v>316</v>
      </c>
      <c r="I7203" s="320" t="s">
        <v>355</v>
      </c>
      <c r="J7203" s="320" t="s">
        <v>946</v>
      </c>
      <c r="K7203" s="321">
        <v>14</v>
      </c>
      <c r="L7203" s="305">
        <v>0.29787001013755798</v>
      </c>
      <c r="M7203" s="305"/>
      <c r="N7203" s="321">
        <v>277</v>
      </c>
      <c r="O7203" s="305">
        <v>0.3794499933719635</v>
      </c>
      <c r="P7203" s="305"/>
      <c r="Q7203" s="321">
        <v>5127</v>
      </c>
      <c r="R7203" s="305">
        <v>0.37665000557899481</v>
      </c>
      <c r="S7203" s="305"/>
      <c r="BA7203" s="395">
        <v>1</v>
      </c>
      <c r="BB7203" s="396" t="s">
        <v>861</v>
      </c>
      <c r="BC7203" t="str">
        <f t="shared" si="611"/>
        <v>RBD</v>
      </c>
      <c r="BD7203" t="str">
        <f t="shared" si="612"/>
        <v>NAoMe_recurrent_mbc_hes_year</v>
      </c>
      <c r="BE7203" s="397" t="s">
        <v>862</v>
      </c>
      <c r="BF7203" t="str">
        <f t="shared" si="613"/>
        <v>2023</v>
      </c>
      <c r="BG7203">
        <f t="shared" si="614"/>
        <v>14</v>
      </c>
      <c r="BH7203" s="398">
        <f t="shared" si="615"/>
        <v>0.29787001013755798</v>
      </c>
      <c r="BO7203" s="33"/>
    </row>
    <row r="7204" spans="1:67">
      <c r="A7204" s="320" t="s">
        <v>338</v>
      </c>
      <c r="B7204" t="s">
        <v>380</v>
      </c>
      <c r="C7204" t="s">
        <v>910</v>
      </c>
      <c r="D7204" t="s">
        <v>314</v>
      </c>
      <c r="E7204" s="320" t="s">
        <v>65</v>
      </c>
      <c r="F7204" s="320" t="s">
        <v>66</v>
      </c>
      <c r="G7204" s="320" t="s">
        <v>446</v>
      </c>
      <c r="H7204" s="320" t="s">
        <v>316</v>
      </c>
      <c r="I7204" s="320" t="s">
        <v>824</v>
      </c>
      <c r="J7204" s="320" t="s">
        <v>12</v>
      </c>
      <c r="K7204" s="321">
        <v>47</v>
      </c>
      <c r="L7204" s="305">
        <v>1</v>
      </c>
      <c r="M7204" s="305"/>
      <c r="N7204" s="321">
        <v>730</v>
      </c>
      <c r="O7204" s="305">
        <v>1</v>
      </c>
      <c r="P7204" s="305"/>
      <c r="Q7204" s="321">
        <v>13612</v>
      </c>
      <c r="R7204" s="305">
        <v>1</v>
      </c>
      <c r="S7204" s="305"/>
      <c r="BA7204" s="395">
        <v>1</v>
      </c>
      <c r="BB7204" s="396" t="s">
        <v>861</v>
      </c>
      <c r="BC7204" t="str">
        <f t="shared" si="611"/>
        <v>RBD</v>
      </c>
      <c r="BD7204" t="str">
        <f t="shared" si="612"/>
        <v>NAoMe_recurrent_tag_bonemets</v>
      </c>
      <c r="BE7204" s="397" t="s">
        <v>862</v>
      </c>
      <c r="BF7204" t="str">
        <f t="shared" si="613"/>
        <v>No</v>
      </c>
      <c r="BG7204">
        <f t="shared" si="614"/>
        <v>47</v>
      </c>
      <c r="BH7204" s="398">
        <f t="shared" si="615"/>
        <v>1</v>
      </c>
      <c r="BO7204" s="33"/>
    </row>
    <row r="7205" spans="1:67">
      <c r="A7205" s="320" t="s">
        <v>338</v>
      </c>
      <c r="B7205" t="s">
        <v>380</v>
      </c>
      <c r="C7205" t="s">
        <v>910</v>
      </c>
      <c r="D7205" t="s">
        <v>314</v>
      </c>
      <c r="E7205" s="320" t="s">
        <v>65</v>
      </c>
      <c r="F7205" s="320" t="s">
        <v>66</v>
      </c>
      <c r="G7205" s="320" t="s">
        <v>446</v>
      </c>
      <c r="H7205" s="320" t="s">
        <v>316</v>
      </c>
      <c r="I7205" s="320" t="s">
        <v>825</v>
      </c>
      <c r="J7205" s="320" t="s">
        <v>12</v>
      </c>
      <c r="K7205" s="321">
        <v>47</v>
      </c>
      <c r="L7205" s="305">
        <v>1</v>
      </c>
      <c r="M7205" s="305"/>
      <c r="N7205" s="321">
        <v>730</v>
      </c>
      <c r="O7205" s="305">
        <v>1</v>
      </c>
      <c r="P7205" s="305"/>
      <c r="Q7205" s="321">
        <v>13612</v>
      </c>
      <c r="R7205" s="305">
        <v>1</v>
      </c>
      <c r="S7205" s="305"/>
      <c r="BA7205" s="395">
        <v>1</v>
      </c>
      <c r="BB7205" s="396" t="s">
        <v>861</v>
      </c>
      <c r="BC7205" t="str">
        <f t="shared" si="611"/>
        <v>RBD</v>
      </c>
      <c r="BD7205" t="str">
        <f t="shared" si="612"/>
        <v>NAoMe_recurrent_tag_brainmets</v>
      </c>
      <c r="BE7205" s="397" t="s">
        <v>862</v>
      </c>
      <c r="BF7205" t="str">
        <f t="shared" si="613"/>
        <v>No</v>
      </c>
      <c r="BG7205">
        <f t="shared" si="614"/>
        <v>47</v>
      </c>
      <c r="BH7205" s="398">
        <f t="shared" si="615"/>
        <v>1</v>
      </c>
      <c r="BO7205" s="33"/>
    </row>
    <row r="7206" spans="1:67">
      <c r="A7206" s="320" t="s">
        <v>338</v>
      </c>
      <c r="B7206" t="s">
        <v>380</v>
      </c>
      <c r="C7206" t="s">
        <v>910</v>
      </c>
      <c r="D7206" t="s">
        <v>314</v>
      </c>
      <c r="E7206" s="320" t="s">
        <v>65</v>
      </c>
      <c r="F7206" s="320" t="s">
        <v>66</v>
      </c>
      <c r="G7206" s="320" t="s">
        <v>446</v>
      </c>
      <c r="H7206" s="320" t="s">
        <v>316</v>
      </c>
      <c r="I7206" s="320" t="s">
        <v>826</v>
      </c>
      <c r="J7206" s="320" t="s">
        <v>12</v>
      </c>
      <c r="K7206" s="321">
        <v>47</v>
      </c>
      <c r="L7206" s="305">
        <v>1</v>
      </c>
      <c r="M7206" s="305"/>
      <c r="N7206" s="321">
        <v>730</v>
      </c>
      <c r="O7206" s="305">
        <v>1</v>
      </c>
      <c r="P7206" s="305"/>
      <c r="Q7206" s="321">
        <v>13612</v>
      </c>
      <c r="R7206" s="305">
        <v>1</v>
      </c>
      <c r="S7206" s="305"/>
      <c r="BA7206" s="395">
        <v>1</v>
      </c>
      <c r="BB7206" s="396" t="s">
        <v>861</v>
      </c>
      <c r="BC7206" t="str">
        <f t="shared" si="611"/>
        <v>RBD</v>
      </c>
      <c r="BD7206" t="str">
        <f t="shared" si="612"/>
        <v>NAoMe_recurrent_tag_livermets</v>
      </c>
      <c r="BE7206" s="397" t="s">
        <v>862</v>
      </c>
      <c r="BF7206" t="str">
        <f t="shared" si="613"/>
        <v>No</v>
      </c>
      <c r="BG7206">
        <f t="shared" si="614"/>
        <v>47</v>
      </c>
      <c r="BH7206" s="398">
        <f t="shared" si="615"/>
        <v>1</v>
      </c>
      <c r="BO7206" s="33"/>
    </row>
    <row r="7207" spans="1:67">
      <c r="A7207" s="320" t="s">
        <v>338</v>
      </c>
      <c r="B7207" t="s">
        <v>380</v>
      </c>
      <c r="C7207" t="s">
        <v>910</v>
      </c>
      <c r="D7207" t="s">
        <v>314</v>
      </c>
      <c r="E7207" s="320" t="s">
        <v>65</v>
      </c>
      <c r="F7207" s="320" t="s">
        <v>66</v>
      </c>
      <c r="G7207" s="320" t="s">
        <v>446</v>
      </c>
      <c r="H7207" s="320" t="s">
        <v>316</v>
      </c>
      <c r="I7207" s="320" t="s">
        <v>827</v>
      </c>
      <c r="J7207" s="320" t="s">
        <v>12</v>
      </c>
      <c r="K7207" s="321">
        <v>47</v>
      </c>
      <c r="L7207" s="305">
        <v>1</v>
      </c>
      <c r="M7207" s="305"/>
      <c r="N7207" s="321">
        <v>730</v>
      </c>
      <c r="O7207" s="305">
        <v>1</v>
      </c>
      <c r="P7207" s="305"/>
      <c r="Q7207" s="321">
        <v>13612</v>
      </c>
      <c r="R7207" s="305">
        <v>1</v>
      </c>
      <c r="S7207" s="305"/>
      <c r="BA7207" s="395">
        <v>1</v>
      </c>
      <c r="BB7207" s="396" t="s">
        <v>861</v>
      </c>
      <c r="BC7207" t="str">
        <f t="shared" si="611"/>
        <v>RBD</v>
      </c>
      <c r="BD7207" t="str">
        <f t="shared" si="612"/>
        <v>NAoMe_recurrent_tag_lungmets</v>
      </c>
      <c r="BE7207" s="397" t="s">
        <v>862</v>
      </c>
      <c r="BF7207" t="str">
        <f t="shared" si="613"/>
        <v>No</v>
      </c>
      <c r="BG7207">
        <f t="shared" si="614"/>
        <v>47</v>
      </c>
      <c r="BH7207" s="398">
        <f t="shared" si="615"/>
        <v>1</v>
      </c>
      <c r="BO7207" s="33"/>
    </row>
    <row r="7208" spans="1:67">
      <c r="A7208" s="320" t="s">
        <v>338</v>
      </c>
      <c r="B7208" t="s">
        <v>380</v>
      </c>
      <c r="C7208" t="s">
        <v>910</v>
      </c>
      <c r="D7208" t="s">
        <v>314</v>
      </c>
      <c r="E7208" s="320" t="s">
        <v>65</v>
      </c>
      <c r="F7208" s="320" t="s">
        <v>66</v>
      </c>
      <c r="G7208" s="320" t="s">
        <v>446</v>
      </c>
      <c r="H7208" s="320" t="s">
        <v>316</v>
      </c>
      <c r="I7208" s="320" t="s">
        <v>828</v>
      </c>
      <c r="J7208" s="320" t="s">
        <v>12</v>
      </c>
      <c r="K7208" s="321">
        <v>47</v>
      </c>
      <c r="L7208" s="305">
        <v>1</v>
      </c>
      <c r="M7208" s="305"/>
      <c r="N7208" s="321">
        <v>730</v>
      </c>
      <c r="O7208" s="305">
        <v>1</v>
      </c>
      <c r="P7208" s="305"/>
      <c r="Q7208" s="321">
        <v>13612</v>
      </c>
      <c r="R7208" s="305">
        <v>1</v>
      </c>
      <c r="S7208" s="305"/>
      <c r="BA7208" s="395">
        <v>1</v>
      </c>
      <c r="BB7208" s="396" t="s">
        <v>861</v>
      </c>
      <c r="BC7208" t="str">
        <f t="shared" si="611"/>
        <v>RBD</v>
      </c>
      <c r="BD7208" t="str">
        <f t="shared" si="612"/>
        <v>NAoMe_recurrent_tag_othermets</v>
      </c>
      <c r="BE7208" s="397" t="s">
        <v>862</v>
      </c>
      <c r="BF7208" t="str">
        <f t="shared" si="613"/>
        <v>No</v>
      </c>
      <c r="BG7208">
        <f t="shared" si="614"/>
        <v>47</v>
      </c>
      <c r="BH7208" s="398">
        <f t="shared" si="615"/>
        <v>1</v>
      </c>
      <c r="BO7208" s="33"/>
    </row>
    <row r="7209" spans="1:67">
      <c r="A7209" s="320" t="s">
        <v>338</v>
      </c>
      <c r="B7209" t="s">
        <v>380</v>
      </c>
      <c r="C7209" t="s">
        <v>910</v>
      </c>
      <c r="D7209" t="s">
        <v>314</v>
      </c>
      <c r="E7209" s="320" t="s">
        <v>67</v>
      </c>
      <c r="F7209" s="320" t="s">
        <v>68</v>
      </c>
      <c r="G7209" s="320" t="s">
        <v>429</v>
      </c>
      <c r="H7209" s="320" t="s">
        <v>323</v>
      </c>
      <c r="I7209" s="320" t="s">
        <v>354</v>
      </c>
      <c r="J7209" s="320" t="s">
        <v>277</v>
      </c>
      <c r="K7209" s="321">
        <v>0</v>
      </c>
      <c r="L7209" s="305">
        <v>0</v>
      </c>
      <c r="M7209" s="305"/>
      <c r="N7209" s="321">
        <v>2</v>
      </c>
      <c r="O7209" s="305">
        <v>3.0199999455362558E-3</v>
      </c>
      <c r="P7209" s="305"/>
      <c r="Q7209" s="321">
        <v>56</v>
      </c>
      <c r="R7209" s="305">
        <v>4.1100000962615013E-3</v>
      </c>
      <c r="S7209" s="305"/>
      <c r="BA7209" s="395">
        <v>1</v>
      </c>
      <c r="BB7209" s="396" t="s">
        <v>861</v>
      </c>
      <c r="BC7209" t="str">
        <f t="shared" si="611"/>
        <v>RJN</v>
      </c>
      <c r="BD7209" t="str">
        <f t="shared" si="612"/>
        <v>NAoMe_recurrent_age_mbc_hes_decades_80cap</v>
      </c>
      <c r="BE7209" s="397" t="s">
        <v>862</v>
      </c>
      <c r="BF7209" t="str">
        <f t="shared" si="613"/>
        <v>18-29 yrs</v>
      </c>
      <c r="BG7209">
        <f t="shared" si="614"/>
        <v>0</v>
      </c>
      <c r="BH7209" s="398">
        <f t="shared" si="615"/>
        <v>0</v>
      </c>
      <c r="BO7209" s="33"/>
    </row>
    <row r="7210" spans="1:67">
      <c r="A7210" s="320" t="s">
        <v>338</v>
      </c>
      <c r="B7210" t="s">
        <v>380</v>
      </c>
      <c r="C7210" t="s">
        <v>910</v>
      </c>
      <c r="D7210" t="s">
        <v>314</v>
      </c>
      <c r="E7210" s="320" t="s">
        <v>67</v>
      </c>
      <c r="F7210" s="320" t="s">
        <v>68</v>
      </c>
      <c r="G7210" s="320" t="s">
        <v>429</v>
      </c>
      <c r="H7210" s="320" t="s">
        <v>323</v>
      </c>
      <c r="I7210" s="320" t="s">
        <v>354</v>
      </c>
      <c r="J7210" s="320" t="s">
        <v>278</v>
      </c>
      <c r="K7210" s="321">
        <v>0</v>
      </c>
      <c r="L7210" s="305">
        <v>0</v>
      </c>
      <c r="M7210" s="305"/>
      <c r="N7210" s="321">
        <v>18</v>
      </c>
      <c r="O7210" s="305">
        <v>2.718999981880188E-2</v>
      </c>
      <c r="P7210" s="305"/>
      <c r="Q7210" s="321">
        <v>552</v>
      </c>
      <c r="R7210" s="305">
        <v>4.0550000965595252E-2</v>
      </c>
      <c r="S7210" s="305"/>
      <c r="BA7210" s="395">
        <v>1</v>
      </c>
      <c r="BB7210" s="396" t="s">
        <v>861</v>
      </c>
      <c r="BC7210" t="str">
        <f t="shared" si="611"/>
        <v>RJN</v>
      </c>
      <c r="BD7210" t="str">
        <f t="shared" si="612"/>
        <v>NAoMe_recurrent_age_mbc_hes_decades_80cap</v>
      </c>
      <c r="BE7210" s="397" t="s">
        <v>862</v>
      </c>
      <c r="BF7210" t="str">
        <f t="shared" si="613"/>
        <v>30-39 yrs</v>
      </c>
      <c r="BG7210">
        <f t="shared" si="614"/>
        <v>0</v>
      </c>
      <c r="BH7210" s="398">
        <f t="shared" si="615"/>
        <v>0</v>
      </c>
      <c r="BO7210" s="33"/>
    </row>
    <row r="7211" spans="1:67">
      <c r="A7211" s="320" t="s">
        <v>338</v>
      </c>
      <c r="B7211" t="s">
        <v>380</v>
      </c>
      <c r="C7211" t="s">
        <v>910</v>
      </c>
      <c r="D7211" t="s">
        <v>314</v>
      </c>
      <c r="E7211" s="320" t="s">
        <v>67</v>
      </c>
      <c r="F7211" s="320" t="s">
        <v>68</v>
      </c>
      <c r="G7211" s="320" t="s">
        <v>429</v>
      </c>
      <c r="H7211" s="320" t="s">
        <v>323</v>
      </c>
      <c r="I7211" s="320" t="s">
        <v>354</v>
      </c>
      <c r="J7211" s="320" t="s">
        <v>279</v>
      </c>
      <c r="K7211" s="321">
        <v>6</v>
      </c>
      <c r="L7211" s="305">
        <v>0.1111100018024445</v>
      </c>
      <c r="M7211" s="305"/>
      <c r="N7211" s="321">
        <v>70</v>
      </c>
      <c r="O7211" s="305">
        <v>0.10574000328779221</v>
      </c>
      <c r="P7211" s="305"/>
      <c r="Q7211" s="321">
        <v>1403</v>
      </c>
      <c r="R7211" s="305">
        <v>0.1030699983239174</v>
      </c>
      <c r="S7211" s="305"/>
      <c r="BA7211" s="395">
        <v>1</v>
      </c>
      <c r="BB7211" s="396" t="s">
        <v>861</v>
      </c>
      <c r="BC7211" t="str">
        <f t="shared" si="611"/>
        <v>RJN</v>
      </c>
      <c r="BD7211" t="str">
        <f t="shared" si="612"/>
        <v>NAoMe_recurrent_age_mbc_hes_decades_80cap</v>
      </c>
      <c r="BE7211" s="397" t="s">
        <v>862</v>
      </c>
      <c r="BF7211" t="str">
        <f t="shared" si="613"/>
        <v>40-49 yrs</v>
      </c>
      <c r="BG7211">
        <f t="shared" si="614"/>
        <v>6</v>
      </c>
      <c r="BH7211" s="398">
        <f t="shared" si="615"/>
        <v>0.1111100018024445</v>
      </c>
      <c r="BO7211" s="33"/>
    </row>
    <row r="7212" spans="1:67">
      <c r="A7212" s="320" t="s">
        <v>338</v>
      </c>
      <c r="B7212" t="s">
        <v>380</v>
      </c>
      <c r="C7212" t="s">
        <v>910</v>
      </c>
      <c r="D7212" t="s">
        <v>314</v>
      </c>
      <c r="E7212" s="320" t="s">
        <v>67</v>
      </c>
      <c r="F7212" s="320" t="s">
        <v>68</v>
      </c>
      <c r="G7212" s="320" t="s">
        <v>429</v>
      </c>
      <c r="H7212" s="320" t="s">
        <v>323</v>
      </c>
      <c r="I7212" s="320" t="s">
        <v>354</v>
      </c>
      <c r="J7212" s="320" t="s">
        <v>280</v>
      </c>
      <c r="K7212" s="321">
        <v>8</v>
      </c>
      <c r="L7212" s="305">
        <v>0.1481499969959259</v>
      </c>
      <c r="M7212" s="305"/>
      <c r="N7212" s="321">
        <v>132</v>
      </c>
      <c r="O7212" s="305">
        <v>0.1993999928236008</v>
      </c>
      <c r="P7212" s="305"/>
      <c r="Q7212" s="321">
        <v>2584</v>
      </c>
      <c r="R7212" s="305">
        <v>0.18983000516891479</v>
      </c>
      <c r="S7212" s="305"/>
      <c r="BA7212" s="395">
        <v>1</v>
      </c>
      <c r="BB7212" s="396" t="s">
        <v>861</v>
      </c>
      <c r="BC7212" t="str">
        <f t="shared" si="611"/>
        <v>RJN</v>
      </c>
      <c r="BD7212" t="str">
        <f t="shared" si="612"/>
        <v>NAoMe_recurrent_age_mbc_hes_decades_80cap</v>
      </c>
      <c r="BE7212" s="397" t="s">
        <v>862</v>
      </c>
      <c r="BF7212" t="str">
        <f t="shared" si="613"/>
        <v>50-59 yrs</v>
      </c>
      <c r="BG7212">
        <f t="shared" si="614"/>
        <v>8</v>
      </c>
      <c r="BH7212" s="398">
        <f t="shared" si="615"/>
        <v>0.1481499969959259</v>
      </c>
      <c r="BO7212" s="33"/>
    </row>
    <row r="7213" spans="1:67">
      <c r="A7213" s="320" t="s">
        <v>338</v>
      </c>
      <c r="B7213" t="s">
        <v>380</v>
      </c>
      <c r="C7213" t="s">
        <v>910</v>
      </c>
      <c r="D7213" t="s">
        <v>314</v>
      </c>
      <c r="E7213" s="320" t="s">
        <v>67</v>
      </c>
      <c r="F7213" s="320" t="s">
        <v>68</v>
      </c>
      <c r="G7213" s="320" t="s">
        <v>429</v>
      </c>
      <c r="H7213" s="320" t="s">
        <v>323</v>
      </c>
      <c r="I7213" s="320" t="s">
        <v>354</v>
      </c>
      <c r="J7213" s="320" t="s">
        <v>281</v>
      </c>
      <c r="K7213" s="321">
        <v>8</v>
      </c>
      <c r="L7213" s="305">
        <v>0.1481499969959259</v>
      </c>
      <c r="M7213" s="305"/>
      <c r="N7213" s="321">
        <v>122</v>
      </c>
      <c r="O7213" s="305">
        <v>0.1842900067567825</v>
      </c>
      <c r="P7213" s="305"/>
      <c r="Q7213" s="321">
        <v>2650</v>
      </c>
      <c r="R7213" s="305">
        <v>0.19468000531196589</v>
      </c>
      <c r="S7213" s="305"/>
      <c r="BA7213" s="395">
        <v>1</v>
      </c>
      <c r="BB7213" s="396" t="s">
        <v>861</v>
      </c>
      <c r="BC7213" t="str">
        <f t="shared" si="611"/>
        <v>RJN</v>
      </c>
      <c r="BD7213" t="str">
        <f t="shared" si="612"/>
        <v>NAoMe_recurrent_age_mbc_hes_decades_80cap</v>
      </c>
      <c r="BE7213" s="397" t="s">
        <v>862</v>
      </c>
      <c r="BF7213" t="str">
        <f t="shared" si="613"/>
        <v>60-69 yrs</v>
      </c>
      <c r="BG7213">
        <f t="shared" si="614"/>
        <v>8</v>
      </c>
      <c r="BH7213" s="398">
        <f t="shared" si="615"/>
        <v>0.1481499969959259</v>
      </c>
      <c r="BO7213" s="33"/>
    </row>
    <row r="7214" spans="1:67">
      <c r="A7214" s="320" t="s">
        <v>338</v>
      </c>
      <c r="B7214" t="s">
        <v>380</v>
      </c>
      <c r="C7214" t="s">
        <v>910</v>
      </c>
      <c r="D7214" t="s">
        <v>314</v>
      </c>
      <c r="E7214" s="320" t="s">
        <v>67</v>
      </c>
      <c r="F7214" s="320" t="s">
        <v>68</v>
      </c>
      <c r="G7214" s="320" t="s">
        <v>429</v>
      </c>
      <c r="H7214" s="320" t="s">
        <v>323</v>
      </c>
      <c r="I7214" s="320" t="s">
        <v>354</v>
      </c>
      <c r="J7214" s="320" t="s">
        <v>282</v>
      </c>
      <c r="K7214" s="321">
        <v>16</v>
      </c>
      <c r="L7214" s="305">
        <v>0.29629999399185181</v>
      </c>
      <c r="M7214" s="305"/>
      <c r="N7214" s="321">
        <v>154</v>
      </c>
      <c r="O7214" s="305">
        <v>0.2326299995183945</v>
      </c>
      <c r="P7214" s="305"/>
      <c r="Q7214" s="321">
        <v>3284</v>
      </c>
      <c r="R7214" s="305">
        <v>0.24126000702381131</v>
      </c>
      <c r="S7214" s="305"/>
      <c r="BA7214" s="395">
        <v>1</v>
      </c>
      <c r="BB7214" s="396" t="s">
        <v>861</v>
      </c>
      <c r="BC7214" t="str">
        <f t="shared" si="611"/>
        <v>RJN</v>
      </c>
      <c r="BD7214" t="str">
        <f t="shared" si="612"/>
        <v>NAoMe_recurrent_age_mbc_hes_decades_80cap</v>
      </c>
      <c r="BE7214" s="397" t="s">
        <v>862</v>
      </c>
      <c r="BF7214" t="str">
        <f t="shared" si="613"/>
        <v>70-79 yrs</v>
      </c>
      <c r="BG7214">
        <f t="shared" si="614"/>
        <v>16</v>
      </c>
      <c r="BH7214" s="398">
        <f t="shared" si="615"/>
        <v>0.29629999399185181</v>
      </c>
      <c r="BO7214" s="33"/>
    </row>
    <row r="7215" spans="1:67">
      <c r="A7215" s="320" t="s">
        <v>338</v>
      </c>
      <c r="B7215" t="s">
        <v>380</v>
      </c>
      <c r="C7215" t="s">
        <v>910</v>
      </c>
      <c r="D7215" t="s">
        <v>314</v>
      </c>
      <c r="E7215" s="320" t="s">
        <v>67</v>
      </c>
      <c r="F7215" s="320" t="s">
        <v>68</v>
      </c>
      <c r="G7215" s="320" t="s">
        <v>429</v>
      </c>
      <c r="H7215" s="320" t="s">
        <v>323</v>
      </c>
      <c r="I7215" s="320" t="s">
        <v>354</v>
      </c>
      <c r="J7215" s="320" t="s">
        <v>283</v>
      </c>
      <c r="K7215" s="321">
        <v>16</v>
      </c>
      <c r="L7215" s="305">
        <v>0.29629999399185181</v>
      </c>
      <c r="M7215" s="305"/>
      <c r="N7215" s="321">
        <v>164</v>
      </c>
      <c r="O7215" s="305">
        <v>0.2477300018072128</v>
      </c>
      <c r="P7215" s="305"/>
      <c r="Q7215" s="321">
        <v>3083</v>
      </c>
      <c r="R7215" s="305">
        <v>0.2264900058507919</v>
      </c>
      <c r="S7215" s="305"/>
      <c r="BA7215" s="395">
        <v>1</v>
      </c>
      <c r="BB7215" s="396" t="s">
        <v>861</v>
      </c>
      <c r="BC7215" t="str">
        <f t="shared" si="611"/>
        <v>RJN</v>
      </c>
      <c r="BD7215" t="str">
        <f t="shared" si="612"/>
        <v>NAoMe_recurrent_age_mbc_hes_decades_80cap</v>
      </c>
      <c r="BE7215" s="397" t="s">
        <v>862</v>
      </c>
      <c r="BF7215" t="str">
        <f t="shared" si="613"/>
        <v>80+ yrs</v>
      </c>
      <c r="BG7215">
        <f t="shared" si="614"/>
        <v>16</v>
      </c>
      <c r="BH7215" s="398">
        <f t="shared" si="615"/>
        <v>0.29629999399185181</v>
      </c>
      <c r="BO7215" s="33"/>
    </row>
    <row r="7216" spans="1:67">
      <c r="A7216" s="320" t="s">
        <v>338</v>
      </c>
      <c r="B7216" t="s">
        <v>380</v>
      </c>
      <c r="C7216" t="s">
        <v>910</v>
      </c>
      <c r="D7216" t="s">
        <v>314</v>
      </c>
      <c r="E7216" s="320" t="s">
        <v>67</v>
      </c>
      <c r="F7216" s="320" t="s">
        <v>68</v>
      </c>
      <c r="G7216" s="320" t="s">
        <v>429</v>
      </c>
      <c r="H7216" s="320" t="s">
        <v>323</v>
      </c>
      <c r="I7216" s="320" t="s">
        <v>656</v>
      </c>
      <c r="J7216" s="320" t="s">
        <v>286</v>
      </c>
      <c r="K7216" s="321">
        <v>0</v>
      </c>
      <c r="L7216" s="305">
        <v>0</v>
      </c>
      <c r="M7216" s="305">
        <v>0</v>
      </c>
      <c r="N7216" s="321">
        <v>2</v>
      </c>
      <c r="O7216" s="305">
        <v>3.0199999455362558E-3</v>
      </c>
      <c r="P7216" s="305">
        <v>3.0199999455362558E-3</v>
      </c>
      <c r="Q7216" s="321">
        <v>565</v>
      </c>
      <c r="R7216" s="305">
        <v>4.1510000824928277E-2</v>
      </c>
      <c r="S7216" s="305">
        <v>4.221000149846077E-2</v>
      </c>
      <c r="BA7216" s="395">
        <v>1</v>
      </c>
      <c r="BB7216" s="396" t="s">
        <v>861</v>
      </c>
      <c r="BC7216" t="str">
        <f t="shared" si="611"/>
        <v>RJN</v>
      </c>
      <c r="BD7216" t="str">
        <f t="shared" si="612"/>
        <v>NAoMe_recurrent_ethnicity_grp</v>
      </c>
      <c r="BE7216" s="397" t="s">
        <v>862</v>
      </c>
      <c r="BF7216" t="str">
        <f t="shared" si="613"/>
        <v>Asian or Asian British</v>
      </c>
      <c r="BG7216">
        <f t="shared" si="614"/>
        <v>0</v>
      </c>
      <c r="BH7216" s="398">
        <f t="shared" si="615"/>
        <v>0</v>
      </c>
      <c r="BO7216" s="33"/>
    </row>
    <row r="7217" spans="1:67">
      <c r="A7217" s="320" t="s">
        <v>338</v>
      </c>
      <c r="B7217" t="s">
        <v>380</v>
      </c>
      <c r="C7217" t="s">
        <v>910</v>
      </c>
      <c r="D7217" t="s">
        <v>314</v>
      </c>
      <c r="E7217" s="320" t="s">
        <v>67</v>
      </c>
      <c r="F7217" s="320" t="s">
        <v>68</v>
      </c>
      <c r="G7217" s="320" t="s">
        <v>429</v>
      </c>
      <c r="H7217" s="320" t="s">
        <v>323</v>
      </c>
      <c r="I7217" s="320" t="s">
        <v>656</v>
      </c>
      <c r="J7217" s="320" t="s">
        <v>287</v>
      </c>
      <c r="K7217" s="321">
        <v>2</v>
      </c>
      <c r="L7217" s="305">
        <v>3.7039998918771737E-2</v>
      </c>
      <c r="M7217" s="305">
        <v>3.7039998918771737E-2</v>
      </c>
      <c r="N7217" s="321">
        <v>12</v>
      </c>
      <c r="O7217" s="305">
        <v>1.813000068068504E-2</v>
      </c>
      <c r="P7217" s="305">
        <v>1.813000068068504E-2</v>
      </c>
      <c r="Q7217" s="321">
        <v>439</v>
      </c>
      <c r="R7217" s="305">
        <v>3.2249998301267617E-2</v>
      </c>
      <c r="S7217" s="305">
        <v>3.2800000160932541E-2</v>
      </c>
      <c r="BA7217" s="395">
        <v>1</v>
      </c>
      <c r="BB7217" s="396" t="s">
        <v>861</v>
      </c>
      <c r="BC7217" t="str">
        <f t="shared" si="611"/>
        <v>RJN</v>
      </c>
      <c r="BD7217" t="str">
        <f t="shared" si="612"/>
        <v>NAoMe_recurrent_ethnicity_grp</v>
      </c>
      <c r="BE7217" s="397" t="s">
        <v>862</v>
      </c>
      <c r="BF7217" t="str">
        <f t="shared" si="613"/>
        <v>Black or Black British</v>
      </c>
      <c r="BG7217">
        <f t="shared" si="614"/>
        <v>2</v>
      </c>
      <c r="BH7217" s="398">
        <f t="shared" si="615"/>
        <v>3.7039998918771737E-2</v>
      </c>
      <c r="BO7217" s="33"/>
    </row>
    <row r="7218" spans="1:67">
      <c r="A7218" s="320" t="s">
        <v>338</v>
      </c>
      <c r="B7218" t="s">
        <v>380</v>
      </c>
      <c r="C7218" t="s">
        <v>910</v>
      </c>
      <c r="D7218" t="s">
        <v>314</v>
      </c>
      <c r="E7218" s="320" t="s">
        <v>67</v>
      </c>
      <c r="F7218" s="320" t="s">
        <v>68</v>
      </c>
      <c r="G7218" s="320" t="s">
        <v>429</v>
      </c>
      <c r="H7218" s="320" t="s">
        <v>323</v>
      </c>
      <c r="I7218" s="320" t="s">
        <v>656</v>
      </c>
      <c r="J7218" s="320" t="s">
        <v>259</v>
      </c>
      <c r="K7218" s="321">
        <v>0</v>
      </c>
      <c r="L7218" s="305">
        <v>0</v>
      </c>
      <c r="M7218" s="305">
        <v>0</v>
      </c>
      <c r="N7218" s="321">
        <v>2</v>
      </c>
      <c r="O7218" s="305">
        <v>3.0199999455362558E-3</v>
      </c>
      <c r="P7218" s="305">
        <v>3.0199999455362558E-3</v>
      </c>
      <c r="Q7218" s="321">
        <v>117</v>
      </c>
      <c r="R7218" s="305">
        <v>8.6000002920627594E-3</v>
      </c>
      <c r="S7218" s="305">
        <v>8.7400004267692566E-3</v>
      </c>
      <c r="BA7218" s="395">
        <v>1</v>
      </c>
      <c r="BB7218" s="396" t="s">
        <v>861</v>
      </c>
      <c r="BC7218" t="str">
        <f t="shared" si="611"/>
        <v>RJN</v>
      </c>
      <c r="BD7218" t="str">
        <f t="shared" si="612"/>
        <v>NAoMe_recurrent_ethnicity_grp</v>
      </c>
      <c r="BE7218" s="397" t="s">
        <v>862</v>
      </c>
      <c r="BF7218" t="str">
        <f t="shared" si="613"/>
        <v>Mixed</v>
      </c>
      <c r="BG7218">
        <f t="shared" si="614"/>
        <v>0</v>
      </c>
      <c r="BH7218" s="398">
        <f t="shared" si="615"/>
        <v>0</v>
      </c>
      <c r="BO7218" s="33"/>
    </row>
    <row r="7219" spans="1:67">
      <c r="A7219" s="320" t="s">
        <v>338</v>
      </c>
      <c r="B7219" t="s">
        <v>380</v>
      </c>
      <c r="C7219" t="s">
        <v>910</v>
      </c>
      <c r="D7219" t="s">
        <v>314</v>
      </c>
      <c r="E7219" s="320" t="s">
        <v>67</v>
      </c>
      <c r="F7219" s="320" t="s">
        <v>68</v>
      </c>
      <c r="G7219" s="320" t="s">
        <v>429</v>
      </c>
      <c r="H7219" s="320" t="s">
        <v>323</v>
      </c>
      <c r="I7219" s="320" t="s">
        <v>656</v>
      </c>
      <c r="J7219" s="320" t="s">
        <v>288</v>
      </c>
      <c r="K7219" s="321">
        <v>0</v>
      </c>
      <c r="L7219" s="305">
        <v>0</v>
      </c>
      <c r="M7219" s="305">
        <v>0</v>
      </c>
      <c r="N7219" s="321">
        <v>2</v>
      </c>
      <c r="O7219" s="305">
        <v>3.0199999455362558E-3</v>
      </c>
      <c r="P7219" s="305">
        <v>3.0199999455362558E-3</v>
      </c>
      <c r="Q7219" s="321">
        <v>254</v>
      </c>
      <c r="R7219" s="305">
        <v>1.8659999594092369E-2</v>
      </c>
      <c r="S7219" s="305">
        <v>1.8980000168085098E-2</v>
      </c>
      <c r="BA7219" s="395">
        <v>1</v>
      </c>
      <c r="BB7219" s="396" t="s">
        <v>861</v>
      </c>
      <c r="BC7219" t="str">
        <f t="shared" si="611"/>
        <v>RJN</v>
      </c>
      <c r="BD7219" t="str">
        <f t="shared" si="612"/>
        <v>NAoMe_recurrent_ethnicity_grp</v>
      </c>
      <c r="BE7219" s="397" t="s">
        <v>862</v>
      </c>
      <c r="BF7219" t="str">
        <f t="shared" si="613"/>
        <v>Other Ethnic Group</v>
      </c>
      <c r="BG7219">
        <f t="shared" si="614"/>
        <v>0</v>
      </c>
      <c r="BH7219" s="398">
        <f t="shared" si="615"/>
        <v>0</v>
      </c>
      <c r="BO7219" s="33"/>
    </row>
    <row r="7220" spans="1:67">
      <c r="A7220" s="320" t="s">
        <v>338</v>
      </c>
      <c r="B7220" t="s">
        <v>380</v>
      </c>
      <c r="C7220" t="s">
        <v>910</v>
      </c>
      <c r="D7220" t="s">
        <v>314</v>
      </c>
      <c r="E7220" s="320" t="s">
        <v>67</v>
      </c>
      <c r="F7220" s="320" t="s">
        <v>68</v>
      </c>
      <c r="G7220" s="320" t="s">
        <v>429</v>
      </c>
      <c r="H7220" s="320" t="s">
        <v>323</v>
      </c>
      <c r="I7220" s="320" t="s">
        <v>656</v>
      </c>
      <c r="J7220" s="320" t="s">
        <v>260</v>
      </c>
      <c r="K7220" s="321">
        <v>0</v>
      </c>
      <c r="L7220" s="305">
        <v>0</v>
      </c>
      <c r="M7220" s="305"/>
      <c r="N7220" s="321">
        <v>0</v>
      </c>
      <c r="O7220" s="305">
        <v>0</v>
      </c>
      <c r="P7220" s="305"/>
      <c r="Q7220" s="321">
        <v>227</v>
      </c>
      <c r="R7220" s="305">
        <v>1.6680000349879261E-2</v>
      </c>
      <c r="S7220" s="305"/>
      <c r="BA7220" s="395">
        <v>1</v>
      </c>
      <c r="BB7220" s="396" t="s">
        <v>861</v>
      </c>
      <c r="BC7220" t="str">
        <f t="shared" si="611"/>
        <v>RJN</v>
      </c>
      <c r="BD7220" t="str">
        <f t="shared" si="612"/>
        <v>NAoMe_recurrent_ethnicity_grp</v>
      </c>
      <c r="BE7220" s="397" t="s">
        <v>862</v>
      </c>
      <c r="BF7220" t="str">
        <f t="shared" si="613"/>
        <v>Unknown</v>
      </c>
      <c r="BG7220">
        <f t="shared" si="614"/>
        <v>0</v>
      </c>
      <c r="BH7220" s="398">
        <f t="shared" si="615"/>
        <v>0</v>
      </c>
      <c r="BO7220" s="33"/>
    </row>
    <row r="7221" spans="1:67">
      <c r="A7221" s="320" t="s">
        <v>338</v>
      </c>
      <c r="B7221" t="s">
        <v>380</v>
      </c>
      <c r="C7221" t="s">
        <v>910</v>
      </c>
      <c r="D7221" t="s">
        <v>314</v>
      </c>
      <c r="E7221" s="320" t="s">
        <v>67</v>
      </c>
      <c r="F7221" s="320" t="s">
        <v>68</v>
      </c>
      <c r="G7221" s="320" t="s">
        <v>429</v>
      </c>
      <c r="H7221" s="320" t="s">
        <v>323</v>
      </c>
      <c r="I7221" s="320" t="s">
        <v>656</v>
      </c>
      <c r="J7221" s="320" t="s">
        <v>258</v>
      </c>
      <c r="K7221" s="321">
        <v>52</v>
      </c>
      <c r="L7221" s="305">
        <v>0.96296000480651855</v>
      </c>
      <c r="M7221" s="305">
        <v>0.96296000480651855</v>
      </c>
      <c r="N7221" s="321">
        <v>644</v>
      </c>
      <c r="O7221" s="305">
        <v>0.97280997037887573</v>
      </c>
      <c r="P7221" s="305">
        <v>0.97280997037887573</v>
      </c>
      <c r="Q7221" s="321">
        <v>12010</v>
      </c>
      <c r="R7221" s="305">
        <v>0.88230997323989868</v>
      </c>
      <c r="S7221" s="305">
        <v>0.89727002382278442</v>
      </c>
      <c r="BA7221" s="395">
        <v>1</v>
      </c>
      <c r="BB7221" s="396" t="s">
        <v>861</v>
      </c>
      <c r="BC7221" t="str">
        <f t="shared" si="611"/>
        <v>RJN</v>
      </c>
      <c r="BD7221" t="str">
        <f t="shared" si="612"/>
        <v>NAoMe_recurrent_ethnicity_grp</v>
      </c>
      <c r="BE7221" s="397" t="s">
        <v>862</v>
      </c>
      <c r="BF7221" t="str">
        <f t="shared" si="613"/>
        <v>White</v>
      </c>
      <c r="BG7221">
        <f t="shared" si="614"/>
        <v>52</v>
      </c>
      <c r="BH7221" s="398">
        <f t="shared" si="615"/>
        <v>0.96296000480651855</v>
      </c>
      <c r="BO7221" s="33"/>
    </row>
    <row r="7222" spans="1:67">
      <c r="A7222" s="320" t="s">
        <v>338</v>
      </c>
      <c r="B7222" t="s">
        <v>380</v>
      </c>
      <c r="C7222" t="s">
        <v>910</v>
      </c>
      <c r="D7222" t="s">
        <v>314</v>
      </c>
      <c r="E7222" s="320" t="s">
        <v>67</v>
      </c>
      <c r="F7222" s="320" t="s">
        <v>68</v>
      </c>
      <c r="G7222" s="320" t="s">
        <v>429</v>
      </c>
      <c r="H7222" s="320" t="s">
        <v>323</v>
      </c>
      <c r="I7222" s="320" t="s">
        <v>291</v>
      </c>
      <c r="J7222" s="320" t="s">
        <v>313</v>
      </c>
      <c r="K7222" s="321">
        <v>54</v>
      </c>
      <c r="L7222" s="305">
        <v>1</v>
      </c>
      <c r="M7222" s="305"/>
      <c r="N7222" s="321">
        <v>660</v>
      </c>
      <c r="O7222" s="305">
        <v>0.99698001146316528</v>
      </c>
      <c r="P7222" s="305"/>
      <c r="Q7222" s="321">
        <v>13492</v>
      </c>
      <c r="R7222" s="305">
        <v>0.99118000268936157</v>
      </c>
      <c r="S7222" s="305"/>
      <c r="BA7222" s="395">
        <v>1</v>
      </c>
      <c r="BB7222" s="396" t="s">
        <v>861</v>
      </c>
      <c r="BC7222" t="str">
        <f t="shared" si="611"/>
        <v>RJN</v>
      </c>
      <c r="BD7222" t="str">
        <f t="shared" si="612"/>
        <v>NAoMe_recurrent_gender</v>
      </c>
      <c r="BE7222" s="397" t="s">
        <v>862</v>
      </c>
      <c r="BF7222" t="str">
        <f t="shared" si="613"/>
        <v>Female</v>
      </c>
      <c r="BG7222">
        <f t="shared" si="614"/>
        <v>54</v>
      </c>
      <c r="BH7222" s="398">
        <f t="shared" si="615"/>
        <v>1</v>
      </c>
      <c r="BO7222" s="33"/>
    </row>
    <row r="7223" spans="1:67">
      <c r="A7223" s="320" t="s">
        <v>338</v>
      </c>
      <c r="B7223" t="s">
        <v>380</v>
      </c>
      <c r="C7223" t="s">
        <v>910</v>
      </c>
      <c r="D7223" t="s">
        <v>314</v>
      </c>
      <c r="E7223" s="320" t="s">
        <v>67</v>
      </c>
      <c r="F7223" s="320" t="s">
        <v>68</v>
      </c>
      <c r="G7223" s="320" t="s">
        <v>429</v>
      </c>
      <c r="H7223" s="320" t="s">
        <v>323</v>
      </c>
      <c r="I7223" s="320" t="s">
        <v>291</v>
      </c>
      <c r="J7223" s="320" t="s">
        <v>293</v>
      </c>
      <c r="K7223" s="321">
        <v>0</v>
      </c>
      <c r="L7223" s="305">
        <v>0</v>
      </c>
      <c r="M7223" s="305"/>
      <c r="N7223" s="321">
        <v>2</v>
      </c>
      <c r="O7223" s="305">
        <v>3.0199999455362558E-3</v>
      </c>
      <c r="P7223" s="305"/>
      <c r="Q7223" s="321">
        <v>120</v>
      </c>
      <c r="R7223" s="305">
        <v>8.8200001046061516E-3</v>
      </c>
      <c r="S7223" s="305"/>
      <c r="BA7223" s="395">
        <v>1</v>
      </c>
      <c r="BB7223" s="396" t="s">
        <v>861</v>
      </c>
      <c r="BC7223" t="str">
        <f t="shared" si="611"/>
        <v>RJN</v>
      </c>
      <c r="BD7223" t="str">
        <f t="shared" si="612"/>
        <v>NAoMe_recurrent_gender</v>
      </c>
      <c r="BE7223" s="397" t="s">
        <v>862</v>
      </c>
      <c r="BF7223" t="str">
        <f t="shared" si="613"/>
        <v>Male</v>
      </c>
      <c r="BG7223">
        <f t="shared" si="614"/>
        <v>0</v>
      </c>
      <c r="BH7223" s="398">
        <f t="shared" si="615"/>
        <v>0</v>
      </c>
      <c r="BO7223" s="33"/>
    </row>
    <row r="7224" spans="1:67">
      <c r="A7224" s="320" t="s">
        <v>338</v>
      </c>
      <c r="B7224" t="s">
        <v>380</v>
      </c>
      <c r="C7224" t="s">
        <v>910</v>
      </c>
      <c r="D7224" t="s">
        <v>314</v>
      </c>
      <c r="E7224" s="320" t="s">
        <v>67</v>
      </c>
      <c r="F7224" s="320" t="s">
        <v>68</v>
      </c>
      <c r="G7224" s="320" t="s">
        <v>429</v>
      </c>
      <c r="H7224" s="320" t="s">
        <v>323</v>
      </c>
      <c r="I7224" s="320" t="s">
        <v>355</v>
      </c>
      <c r="J7224" s="320" t="s">
        <v>289</v>
      </c>
      <c r="K7224" s="321">
        <v>10</v>
      </c>
      <c r="L7224" s="305">
        <v>0.18519000709056849</v>
      </c>
      <c r="M7224" s="305"/>
      <c r="N7224" s="321">
        <v>192</v>
      </c>
      <c r="O7224" s="305">
        <v>0.29003000259399409</v>
      </c>
      <c r="P7224" s="305"/>
      <c r="Q7224" s="321">
        <v>4109</v>
      </c>
      <c r="R7224" s="305">
        <v>0.30186998844146729</v>
      </c>
      <c r="S7224" s="305"/>
      <c r="BA7224" s="395">
        <v>1</v>
      </c>
      <c r="BB7224" s="396" t="s">
        <v>861</v>
      </c>
      <c r="BC7224" t="str">
        <f t="shared" si="611"/>
        <v>RJN</v>
      </c>
      <c r="BD7224" t="str">
        <f t="shared" si="612"/>
        <v>NAoMe_recurrent_mbc_hes_year</v>
      </c>
      <c r="BE7224" s="397" t="s">
        <v>862</v>
      </c>
      <c r="BF7224" t="str">
        <f t="shared" si="613"/>
        <v>2021</v>
      </c>
      <c r="BG7224">
        <f t="shared" si="614"/>
        <v>10</v>
      </c>
      <c r="BH7224" s="398">
        <f t="shared" si="615"/>
        <v>0.18519000709056849</v>
      </c>
      <c r="BO7224" s="33"/>
    </row>
    <row r="7225" spans="1:67">
      <c r="A7225" s="320" t="s">
        <v>338</v>
      </c>
      <c r="B7225" t="s">
        <v>380</v>
      </c>
      <c r="C7225" t="s">
        <v>910</v>
      </c>
      <c r="D7225" t="s">
        <v>314</v>
      </c>
      <c r="E7225" s="320" t="s">
        <v>67</v>
      </c>
      <c r="F7225" s="320" t="s">
        <v>68</v>
      </c>
      <c r="G7225" s="320" t="s">
        <v>429</v>
      </c>
      <c r="H7225" s="320" t="s">
        <v>323</v>
      </c>
      <c r="I7225" s="320" t="s">
        <v>355</v>
      </c>
      <c r="J7225" s="320" t="s">
        <v>816</v>
      </c>
      <c r="K7225" s="321">
        <v>19</v>
      </c>
      <c r="L7225" s="305">
        <v>0.3518500030040741</v>
      </c>
      <c r="M7225" s="305"/>
      <c r="N7225" s="321">
        <v>205</v>
      </c>
      <c r="O7225" s="305">
        <v>0.30967000126838679</v>
      </c>
      <c r="P7225" s="305"/>
      <c r="Q7225" s="321">
        <v>4376</v>
      </c>
      <c r="R7225" s="305">
        <v>0.32148000597953802</v>
      </c>
      <c r="S7225" s="305"/>
      <c r="BA7225" s="395">
        <v>1</v>
      </c>
      <c r="BB7225" s="396" t="s">
        <v>861</v>
      </c>
      <c r="BC7225" t="str">
        <f t="shared" si="611"/>
        <v>RJN</v>
      </c>
      <c r="BD7225" t="str">
        <f t="shared" si="612"/>
        <v>NAoMe_recurrent_mbc_hes_year</v>
      </c>
      <c r="BE7225" s="397" t="s">
        <v>862</v>
      </c>
      <c r="BF7225" t="str">
        <f t="shared" si="613"/>
        <v>2022</v>
      </c>
      <c r="BG7225">
        <f t="shared" si="614"/>
        <v>19</v>
      </c>
      <c r="BH7225" s="398">
        <f t="shared" si="615"/>
        <v>0.3518500030040741</v>
      </c>
      <c r="BO7225" s="33"/>
    </row>
    <row r="7226" spans="1:67">
      <c r="A7226" s="320" t="s">
        <v>338</v>
      </c>
      <c r="B7226" t="s">
        <v>380</v>
      </c>
      <c r="C7226" t="s">
        <v>910</v>
      </c>
      <c r="D7226" t="s">
        <v>314</v>
      </c>
      <c r="E7226" s="320" t="s">
        <v>67</v>
      </c>
      <c r="F7226" s="320" t="s">
        <v>68</v>
      </c>
      <c r="G7226" s="320" t="s">
        <v>429</v>
      </c>
      <c r="H7226" s="320" t="s">
        <v>323</v>
      </c>
      <c r="I7226" s="320" t="s">
        <v>355</v>
      </c>
      <c r="J7226" s="320" t="s">
        <v>946</v>
      </c>
      <c r="K7226" s="321">
        <v>25</v>
      </c>
      <c r="L7226" s="305">
        <v>0.46296000480651861</v>
      </c>
      <c r="M7226" s="305"/>
      <c r="N7226" s="321">
        <v>265</v>
      </c>
      <c r="O7226" s="305">
        <v>0.40029999613761902</v>
      </c>
      <c r="P7226" s="305"/>
      <c r="Q7226" s="321">
        <v>5127</v>
      </c>
      <c r="R7226" s="305">
        <v>0.37665000557899481</v>
      </c>
      <c r="S7226" s="305"/>
      <c r="BA7226" s="395">
        <v>1</v>
      </c>
      <c r="BB7226" s="396" t="s">
        <v>861</v>
      </c>
      <c r="BC7226" t="str">
        <f t="shared" si="611"/>
        <v>RJN</v>
      </c>
      <c r="BD7226" t="str">
        <f t="shared" si="612"/>
        <v>NAoMe_recurrent_mbc_hes_year</v>
      </c>
      <c r="BE7226" s="397" t="s">
        <v>862</v>
      </c>
      <c r="BF7226" t="str">
        <f t="shared" si="613"/>
        <v>2023</v>
      </c>
      <c r="BG7226">
        <f t="shared" si="614"/>
        <v>25</v>
      </c>
      <c r="BH7226" s="398">
        <f t="shared" si="615"/>
        <v>0.46296000480651861</v>
      </c>
      <c r="BO7226" s="33"/>
    </row>
    <row r="7227" spans="1:67">
      <c r="A7227" s="320" t="s">
        <v>338</v>
      </c>
      <c r="B7227" t="s">
        <v>380</v>
      </c>
      <c r="C7227" t="s">
        <v>910</v>
      </c>
      <c r="D7227" t="s">
        <v>314</v>
      </c>
      <c r="E7227" s="320" t="s">
        <v>67</v>
      </c>
      <c r="F7227" s="320" t="s">
        <v>68</v>
      </c>
      <c r="G7227" s="320" t="s">
        <v>429</v>
      </c>
      <c r="H7227" s="320" t="s">
        <v>323</v>
      </c>
      <c r="I7227" s="320" t="s">
        <v>824</v>
      </c>
      <c r="J7227" s="320" t="s">
        <v>12</v>
      </c>
      <c r="K7227" s="321">
        <v>54</v>
      </c>
      <c r="L7227" s="305">
        <v>1</v>
      </c>
      <c r="M7227" s="305"/>
      <c r="N7227" s="321">
        <v>662</v>
      </c>
      <c r="O7227" s="305">
        <v>1</v>
      </c>
      <c r="P7227" s="305"/>
      <c r="Q7227" s="321">
        <v>13612</v>
      </c>
      <c r="R7227" s="305">
        <v>1</v>
      </c>
      <c r="S7227" s="305"/>
      <c r="BA7227" s="395">
        <v>1</v>
      </c>
      <c r="BB7227" s="396" t="s">
        <v>861</v>
      </c>
      <c r="BC7227" t="str">
        <f t="shared" si="611"/>
        <v>RJN</v>
      </c>
      <c r="BD7227" t="str">
        <f t="shared" si="612"/>
        <v>NAoMe_recurrent_tag_bonemets</v>
      </c>
      <c r="BE7227" s="397" t="s">
        <v>862</v>
      </c>
      <c r="BF7227" t="str">
        <f t="shared" si="613"/>
        <v>No</v>
      </c>
      <c r="BG7227">
        <f t="shared" si="614"/>
        <v>54</v>
      </c>
      <c r="BH7227" s="398">
        <f t="shared" si="615"/>
        <v>1</v>
      </c>
      <c r="BO7227" s="33"/>
    </row>
    <row r="7228" spans="1:67">
      <c r="A7228" s="320" t="s">
        <v>338</v>
      </c>
      <c r="B7228" t="s">
        <v>380</v>
      </c>
      <c r="C7228" t="s">
        <v>910</v>
      </c>
      <c r="D7228" t="s">
        <v>314</v>
      </c>
      <c r="E7228" s="320" t="s">
        <v>67</v>
      </c>
      <c r="F7228" s="320" t="s">
        <v>68</v>
      </c>
      <c r="G7228" s="320" t="s">
        <v>429</v>
      </c>
      <c r="H7228" s="320" t="s">
        <v>323</v>
      </c>
      <c r="I7228" s="320" t="s">
        <v>825</v>
      </c>
      <c r="J7228" s="320" t="s">
        <v>12</v>
      </c>
      <c r="K7228" s="321">
        <v>54</v>
      </c>
      <c r="L7228" s="305">
        <v>1</v>
      </c>
      <c r="M7228" s="305"/>
      <c r="N7228" s="321">
        <v>662</v>
      </c>
      <c r="O7228" s="305">
        <v>1</v>
      </c>
      <c r="P7228" s="305"/>
      <c r="Q7228" s="321">
        <v>13612</v>
      </c>
      <c r="R7228" s="305">
        <v>1</v>
      </c>
      <c r="S7228" s="305"/>
      <c r="BA7228" s="395">
        <v>1</v>
      </c>
      <c r="BB7228" s="396" t="s">
        <v>861</v>
      </c>
      <c r="BC7228" t="str">
        <f t="shared" si="611"/>
        <v>RJN</v>
      </c>
      <c r="BD7228" t="str">
        <f t="shared" si="612"/>
        <v>NAoMe_recurrent_tag_brainmets</v>
      </c>
      <c r="BE7228" s="397" t="s">
        <v>862</v>
      </c>
      <c r="BF7228" t="str">
        <f t="shared" si="613"/>
        <v>No</v>
      </c>
      <c r="BG7228">
        <f t="shared" si="614"/>
        <v>54</v>
      </c>
      <c r="BH7228" s="398">
        <f t="shared" si="615"/>
        <v>1</v>
      </c>
      <c r="BO7228" s="33"/>
    </row>
    <row r="7229" spans="1:67">
      <c r="A7229" s="320" t="s">
        <v>338</v>
      </c>
      <c r="B7229" t="s">
        <v>380</v>
      </c>
      <c r="C7229" t="s">
        <v>910</v>
      </c>
      <c r="D7229" t="s">
        <v>314</v>
      </c>
      <c r="E7229" s="320" t="s">
        <v>67</v>
      </c>
      <c r="F7229" s="320" t="s">
        <v>68</v>
      </c>
      <c r="G7229" s="320" t="s">
        <v>429</v>
      </c>
      <c r="H7229" s="320" t="s">
        <v>323</v>
      </c>
      <c r="I7229" s="320" t="s">
        <v>826</v>
      </c>
      <c r="J7229" s="320" t="s">
        <v>12</v>
      </c>
      <c r="K7229" s="321">
        <v>54</v>
      </c>
      <c r="L7229" s="305">
        <v>1</v>
      </c>
      <c r="M7229" s="305"/>
      <c r="N7229" s="321">
        <v>662</v>
      </c>
      <c r="O7229" s="305">
        <v>1</v>
      </c>
      <c r="P7229" s="305"/>
      <c r="Q7229" s="321">
        <v>13612</v>
      </c>
      <c r="R7229" s="305">
        <v>1</v>
      </c>
      <c r="S7229" s="305"/>
      <c r="BA7229" s="395">
        <v>1</v>
      </c>
      <c r="BB7229" s="396" t="s">
        <v>861</v>
      </c>
      <c r="BC7229" t="str">
        <f t="shared" si="611"/>
        <v>RJN</v>
      </c>
      <c r="BD7229" t="str">
        <f t="shared" si="612"/>
        <v>NAoMe_recurrent_tag_livermets</v>
      </c>
      <c r="BE7229" s="397" t="s">
        <v>862</v>
      </c>
      <c r="BF7229" t="str">
        <f t="shared" si="613"/>
        <v>No</v>
      </c>
      <c r="BG7229">
        <f t="shared" si="614"/>
        <v>54</v>
      </c>
      <c r="BH7229" s="398">
        <f t="shared" si="615"/>
        <v>1</v>
      </c>
      <c r="BO7229" s="33"/>
    </row>
    <row r="7230" spans="1:67">
      <c r="A7230" s="320" t="s">
        <v>338</v>
      </c>
      <c r="B7230" t="s">
        <v>380</v>
      </c>
      <c r="C7230" t="s">
        <v>910</v>
      </c>
      <c r="D7230" t="s">
        <v>314</v>
      </c>
      <c r="E7230" s="320" t="s">
        <v>67</v>
      </c>
      <c r="F7230" s="320" t="s">
        <v>68</v>
      </c>
      <c r="G7230" s="320" t="s">
        <v>429</v>
      </c>
      <c r="H7230" s="320" t="s">
        <v>323</v>
      </c>
      <c r="I7230" s="320" t="s">
        <v>827</v>
      </c>
      <c r="J7230" s="320" t="s">
        <v>12</v>
      </c>
      <c r="K7230" s="321">
        <v>54</v>
      </c>
      <c r="L7230" s="305">
        <v>1</v>
      </c>
      <c r="M7230" s="305"/>
      <c r="N7230" s="321">
        <v>662</v>
      </c>
      <c r="O7230" s="305">
        <v>1</v>
      </c>
      <c r="P7230" s="305"/>
      <c r="Q7230" s="321">
        <v>13612</v>
      </c>
      <c r="R7230" s="305">
        <v>1</v>
      </c>
      <c r="S7230" s="305"/>
      <c r="BA7230" s="395">
        <v>1</v>
      </c>
      <c r="BB7230" s="396" t="s">
        <v>861</v>
      </c>
      <c r="BC7230" t="str">
        <f t="shared" si="611"/>
        <v>RJN</v>
      </c>
      <c r="BD7230" t="str">
        <f t="shared" si="612"/>
        <v>NAoMe_recurrent_tag_lungmets</v>
      </c>
      <c r="BE7230" s="397" t="s">
        <v>862</v>
      </c>
      <c r="BF7230" t="str">
        <f t="shared" si="613"/>
        <v>No</v>
      </c>
      <c r="BG7230">
        <f t="shared" si="614"/>
        <v>54</v>
      </c>
      <c r="BH7230" s="398">
        <f t="shared" si="615"/>
        <v>1</v>
      </c>
      <c r="BO7230" s="33"/>
    </row>
    <row r="7231" spans="1:67">
      <c r="A7231" s="320" t="s">
        <v>338</v>
      </c>
      <c r="B7231" t="s">
        <v>380</v>
      </c>
      <c r="C7231" t="s">
        <v>910</v>
      </c>
      <c r="D7231" t="s">
        <v>314</v>
      </c>
      <c r="E7231" s="320" t="s">
        <v>67</v>
      </c>
      <c r="F7231" s="320" t="s">
        <v>68</v>
      </c>
      <c r="G7231" s="320" t="s">
        <v>429</v>
      </c>
      <c r="H7231" s="320" t="s">
        <v>323</v>
      </c>
      <c r="I7231" s="320" t="s">
        <v>828</v>
      </c>
      <c r="J7231" s="320" t="s">
        <v>12</v>
      </c>
      <c r="K7231" s="321">
        <v>54</v>
      </c>
      <c r="L7231" s="305">
        <v>1</v>
      </c>
      <c r="M7231" s="305"/>
      <c r="N7231" s="321">
        <v>662</v>
      </c>
      <c r="O7231" s="305">
        <v>1</v>
      </c>
      <c r="P7231" s="305"/>
      <c r="Q7231" s="321">
        <v>13612</v>
      </c>
      <c r="R7231" s="305">
        <v>1</v>
      </c>
      <c r="S7231" s="305"/>
      <c r="BA7231" s="395">
        <v>1</v>
      </c>
      <c r="BB7231" s="396" t="s">
        <v>861</v>
      </c>
      <c r="BC7231" t="str">
        <f t="shared" si="611"/>
        <v>RJN</v>
      </c>
      <c r="BD7231" t="str">
        <f t="shared" si="612"/>
        <v>NAoMe_recurrent_tag_othermets</v>
      </c>
      <c r="BE7231" s="397" t="s">
        <v>862</v>
      </c>
      <c r="BF7231" t="str">
        <f t="shared" si="613"/>
        <v>No</v>
      </c>
      <c r="BG7231">
        <f t="shared" si="614"/>
        <v>54</v>
      </c>
      <c r="BH7231" s="398">
        <f t="shared" si="615"/>
        <v>1</v>
      </c>
      <c r="BO7231" s="33"/>
    </row>
    <row r="7232" spans="1:67">
      <c r="A7232" s="320" t="s">
        <v>338</v>
      </c>
      <c r="B7232" t="s">
        <v>380</v>
      </c>
      <c r="C7232" t="s">
        <v>910</v>
      </c>
      <c r="D7232" t="s">
        <v>314</v>
      </c>
      <c r="E7232" s="320" t="s">
        <v>69</v>
      </c>
      <c r="F7232" s="320" t="s">
        <v>70</v>
      </c>
      <c r="G7232" s="320" t="s">
        <v>435</v>
      </c>
      <c r="H7232" s="320" t="s">
        <v>328</v>
      </c>
      <c r="I7232" s="320" t="s">
        <v>354</v>
      </c>
      <c r="J7232" s="320" t="s">
        <v>277</v>
      </c>
      <c r="K7232" s="321">
        <v>0</v>
      </c>
      <c r="L7232" s="305">
        <v>0</v>
      </c>
      <c r="M7232" s="305"/>
      <c r="N7232" s="321">
        <v>2</v>
      </c>
      <c r="O7232" s="305">
        <v>4.3500000610947609E-3</v>
      </c>
      <c r="P7232" s="305"/>
      <c r="Q7232" s="321">
        <v>56</v>
      </c>
      <c r="R7232" s="305">
        <v>4.1100000962615013E-3</v>
      </c>
      <c r="S7232" s="305"/>
      <c r="BA7232" s="395">
        <v>1</v>
      </c>
      <c r="BB7232" s="396" t="s">
        <v>861</v>
      </c>
      <c r="BC7232" t="str">
        <f t="shared" si="611"/>
        <v>RVV</v>
      </c>
      <c r="BD7232" t="str">
        <f t="shared" si="612"/>
        <v>NAoMe_recurrent_age_mbc_hes_decades_80cap</v>
      </c>
      <c r="BE7232" s="397" t="s">
        <v>862</v>
      </c>
      <c r="BF7232" t="str">
        <f t="shared" si="613"/>
        <v>18-29 yrs</v>
      </c>
      <c r="BG7232">
        <f t="shared" si="614"/>
        <v>0</v>
      </c>
      <c r="BH7232" s="398">
        <f t="shared" si="615"/>
        <v>0</v>
      </c>
      <c r="BO7232" s="33"/>
    </row>
    <row r="7233" spans="1:67">
      <c r="A7233" s="320" t="s">
        <v>338</v>
      </c>
      <c r="B7233" t="s">
        <v>380</v>
      </c>
      <c r="C7233" t="s">
        <v>910</v>
      </c>
      <c r="D7233" t="s">
        <v>314</v>
      </c>
      <c r="E7233" s="320" t="s">
        <v>69</v>
      </c>
      <c r="F7233" s="320" t="s">
        <v>70</v>
      </c>
      <c r="G7233" s="320" t="s">
        <v>435</v>
      </c>
      <c r="H7233" s="320" t="s">
        <v>328</v>
      </c>
      <c r="I7233" s="320" t="s">
        <v>354</v>
      </c>
      <c r="J7233" s="320" t="s">
        <v>278</v>
      </c>
      <c r="K7233" s="321">
        <v>7</v>
      </c>
      <c r="L7233" s="305">
        <v>4.2419999837875373E-2</v>
      </c>
      <c r="M7233" s="305"/>
      <c r="N7233" s="321">
        <v>17</v>
      </c>
      <c r="O7233" s="305">
        <v>3.6959998309612267E-2</v>
      </c>
      <c r="P7233" s="305"/>
      <c r="Q7233" s="321">
        <v>552</v>
      </c>
      <c r="R7233" s="305">
        <v>4.0550000965595252E-2</v>
      </c>
      <c r="S7233" s="305"/>
      <c r="BA7233" s="395">
        <v>1</v>
      </c>
      <c r="BB7233" s="396" t="s">
        <v>861</v>
      </c>
      <c r="BC7233" t="str">
        <f t="shared" si="611"/>
        <v>RVV</v>
      </c>
      <c r="BD7233" t="str">
        <f t="shared" si="612"/>
        <v>NAoMe_recurrent_age_mbc_hes_decades_80cap</v>
      </c>
      <c r="BE7233" s="397" t="s">
        <v>862</v>
      </c>
      <c r="BF7233" t="str">
        <f t="shared" si="613"/>
        <v>30-39 yrs</v>
      </c>
      <c r="BG7233">
        <f t="shared" si="614"/>
        <v>7</v>
      </c>
      <c r="BH7233" s="398">
        <f t="shared" si="615"/>
        <v>4.2419999837875373E-2</v>
      </c>
      <c r="BO7233" s="33"/>
    </row>
    <row r="7234" spans="1:67">
      <c r="A7234" s="320" t="s">
        <v>338</v>
      </c>
      <c r="B7234" t="s">
        <v>380</v>
      </c>
      <c r="C7234" t="s">
        <v>910</v>
      </c>
      <c r="D7234" t="s">
        <v>314</v>
      </c>
      <c r="E7234" s="320" t="s">
        <v>69</v>
      </c>
      <c r="F7234" s="320" t="s">
        <v>70</v>
      </c>
      <c r="G7234" s="320" t="s">
        <v>435</v>
      </c>
      <c r="H7234" s="320" t="s">
        <v>328</v>
      </c>
      <c r="I7234" s="320" t="s">
        <v>354</v>
      </c>
      <c r="J7234" s="320" t="s">
        <v>279</v>
      </c>
      <c r="K7234" s="321">
        <v>5</v>
      </c>
      <c r="L7234" s="305">
        <v>3.0300000682473179E-2</v>
      </c>
      <c r="M7234" s="305"/>
      <c r="N7234" s="321">
        <v>34</v>
      </c>
      <c r="O7234" s="305">
        <v>7.3909997940063477E-2</v>
      </c>
      <c r="P7234" s="305"/>
      <c r="Q7234" s="321">
        <v>1403</v>
      </c>
      <c r="R7234" s="305">
        <v>0.1030699983239174</v>
      </c>
      <c r="S7234" s="305"/>
      <c r="BA7234" s="395">
        <v>1</v>
      </c>
      <c r="BB7234" s="396" t="s">
        <v>861</v>
      </c>
      <c r="BC7234" t="str">
        <f t="shared" si="611"/>
        <v>RVV</v>
      </c>
      <c r="BD7234" t="str">
        <f t="shared" si="612"/>
        <v>NAoMe_recurrent_age_mbc_hes_decades_80cap</v>
      </c>
      <c r="BE7234" s="397" t="s">
        <v>862</v>
      </c>
      <c r="BF7234" t="str">
        <f t="shared" si="613"/>
        <v>40-49 yrs</v>
      </c>
      <c r="BG7234">
        <f t="shared" si="614"/>
        <v>5</v>
      </c>
      <c r="BH7234" s="398">
        <f t="shared" si="615"/>
        <v>3.0300000682473179E-2</v>
      </c>
      <c r="BO7234" s="33"/>
    </row>
    <row r="7235" spans="1:67">
      <c r="A7235" s="320" t="s">
        <v>338</v>
      </c>
      <c r="B7235" t="s">
        <v>380</v>
      </c>
      <c r="C7235" t="s">
        <v>910</v>
      </c>
      <c r="D7235" t="s">
        <v>314</v>
      </c>
      <c r="E7235" s="320" t="s">
        <v>69</v>
      </c>
      <c r="F7235" s="320" t="s">
        <v>70</v>
      </c>
      <c r="G7235" s="320" t="s">
        <v>435</v>
      </c>
      <c r="H7235" s="320" t="s">
        <v>328</v>
      </c>
      <c r="I7235" s="320" t="s">
        <v>354</v>
      </c>
      <c r="J7235" s="320" t="s">
        <v>280</v>
      </c>
      <c r="K7235" s="321">
        <v>24</v>
      </c>
      <c r="L7235" s="305">
        <v>0.1454499959945679</v>
      </c>
      <c r="M7235" s="305"/>
      <c r="N7235" s="321">
        <v>79</v>
      </c>
      <c r="O7235" s="305">
        <v>0.17173999547958371</v>
      </c>
      <c r="P7235" s="305"/>
      <c r="Q7235" s="321">
        <v>2584</v>
      </c>
      <c r="R7235" s="305">
        <v>0.18983000516891479</v>
      </c>
      <c r="S7235" s="305"/>
      <c r="BA7235" s="395">
        <v>1</v>
      </c>
      <c r="BB7235" s="396" t="s">
        <v>861</v>
      </c>
      <c r="BC7235" t="str">
        <f t="shared" ref="BC7235:BC7298" si="616">E7235</f>
        <v>RVV</v>
      </c>
      <c r="BD7235" t="str">
        <f t="shared" ref="BD7235:BD7298" si="617">(LEFT(A7235, LEN(A7235)-7))&amp;"_"&amp;I7235</f>
        <v>NAoMe_recurrent_age_mbc_hes_decades_80cap</v>
      </c>
      <c r="BE7235" s="397" t="s">
        <v>862</v>
      </c>
      <c r="BF7235" t="str">
        <f t="shared" ref="BF7235:BF7298" si="618">J7235</f>
        <v>50-59 yrs</v>
      </c>
      <c r="BG7235">
        <f t="shared" ref="BG7235:BG7298" si="619">K7235</f>
        <v>24</v>
      </c>
      <c r="BH7235" s="398">
        <f t="shared" ref="BH7235:BH7298" si="620">L7235</f>
        <v>0.1454499959945679</v>
      </c>
      <c r="BO7235" s="33"/>
    </row>
    <row r="7236" spans="1:67">
      <c r="A7236" s="320" t="s">
        <v>338</v>
      </c>
      <c r="B7236" t="s">
        <v>380</v>
      </c>
      <c r="C7236" t="s">
        <v>910</v>
      </c>
      <c r="D7236" t="s">
        <v>314</v>
      </c>
      <c r="E7236" s="320" t="s">
        <v>69</v>
      </c>
      <c r="F7236" s="320" t="s">
        <v>70</v>
      </c>
      <c r="G7236" s="320" t="s">
        <v>435</v>
      </c>
      <c r="H7236" s="320" t="s">
        <v>328</v>
      </c>
      <c r="I7236" s="320" t="s">
        <v>354</v>
      </c>
      <c r="J7236" s="320" t="s">
        <v>281</v>
      </c>
      <c r="K7236" s="321">
        <v>34</v>
      </c>
      <c r="L7236" s="305">
        <v>0.2060600072145462</v>
      </c>
      <c r="M7236" s="305"/>
      <c r="N7236" s="321">
        <v>92</v>
      </c>
      <c r="O7236" s="305">
        <v>0.20000000298023221</v>
      </c>
      <c r="P7236" s="305"/>
      <c r="Q7236" s="321">
        <v>2650</v>
      </c>
      <c r="R7236" s="305">
        <v>0.19468000531196589</v>
      </c>
      <c r="S7236" s="305"/>
      <c r="BA7236" s="395">
        <v>1</v>
      </c>
      <c r="BB7236" s="396" t="s">
        <v>861</v>
      </c>
      <c r="BC7236" t="str">
        <f t="shared" si="616"/>
        <v>RVV</v>
      </c>
      <c r="BD7236" t="str">
        <f t="shared" si="617"/>
        <v>NAoMe_recurrent_age_mbc_hes_decades_80cap</v>
      </c>
      <c r="BE7236" s="397" t="s">
        <v>862</v>
      </c>
      <c r="BF7236" t="str">
        <f t="shared" si="618"/>
        <v>60-69 yrs</v>
      </c>
      <c r="BG7236">
        <f t="shared" si="619"/>
        <v>34</v>
      </c>
      <c r="BH7236" s="398">
        <f t="shared" si="620"/>
        <v>0.2060600072145462</v>
      </c>
      <c r="BO7236" s="33"/>
    </row>
    <row r="7237" spans="1:67">
      <c r="A7237" s="320" t="s">
        <v>338</v>
      </c>
      <c r="B7237" t="s">
        <v>380</v>
      </c>
      <c r="C7237" t="s">
        <v>910</v>
      </c>
      <c r="D7237" t="s">
        <v>314</v>
      </c>
      <c r="E7237" s="320" t="s">
        <v>69</v>
      </c>
      <c r="F7237" s="320" t="s">
        <v>70</v>
      </c>
      <c r="G7237" s="320" t="s">
        <v>435</v>
      </c>
      <c r="H7237" s="320" t="s">
        <v>328</v>
      </c>
      <c r="I7237" s="320" t="s">
        <v>354</v>
      </c>
      <c r="J7237" s="320" t="s">
        <v>282</v>
      </c>
      <c r="K7237" s="321">
        <v>51</v>
      </c>
      <c r="L7237" s="305">
        <v>0.30908998847007751</v>
      </c>
      <c r="M7237" s="305"/>
      <c r="N7237" s="321">
        <v>130</v>
      </c>
      <c r="O7237" s="305">
        <v>0.28260999917984009</v>
      </c>
      <c r="P7237" s="305"/>
      <c r="Q7237" s="321">
        <v>3284</v>
      </c>
      <c r="R7237" s="305">
        <v>0.24126000702381131</v>
      </c>
      <c r="S7237" s="305"/>
      <c r="BA7237" s="395">
        <v>1</v>
      </c>
      <c r="BB7237" s="396" t="s">
        <v>861</v>
      </c>
      <c r="BC7237" t="str">
        <f t="shared" si="616"/>
        <v>RVV</v>
      </c>
      <c r="BD7237" t="str">
        <f t="shared" si="617"/>
        <v>NAoMe_recurrent_age_mbc_hes_decades_80cap</v>
      </c>
      <c r="BE7237" s="397" t="s">
        <v>862</v>
      </c>
      <c r="BF7237" t="str">
        <f t="shared" si="618"/>
        <v>70-79 yrs</v>
      </c>
      <c r="BG7237">
        <f t="shared" si="619"/>
        <v>51</v>
      </c>
      <c r="BH7237" s="398">
        <f t="shared" si="620"/>
        <v>0.30908998847007751</v>
      </c>
      <c r="BO7237" s="33"/>
    </row>
    <row r="7238" spans="1:67">
      <c r="A7238" s="320" t="s">
        <v>338</v>
      </c>
      <c r="B7238" t="s">
        <v>380</v>
      </c>
      <c r="C7238" t="s">
        <v>910</v>
      </c>
      <c r="D7238" t="s">
        <v>314</v>
      </c>
      <c r="E7238" s="320" t="s">
        <v>69</v>
      </c>
      <c r="F7238" s="320" t="s">
        <v>70</v>
      </c>
      <c r="G7238" s="320" t="s">
        <v>435</v>
      </c>
      <c r="H7238" s="320" t="s">
        <v>328</v>
      </c>
      <c r="I7238" s="320" t="s">
        <v>354</v>
      </c>
      <c r="J7238" s="320" t="s">
        <v>283</v>
      </c>
      <c r="K7238" s="321">
        <v>44</v>
      </c>
      <c r="L7238" s="305">
        <v>0.26666998863220209</v>
      </c>
      <c r="M7238" s="305"/>
      <c r="N7238" s="321">
        <v>106</v>
      </c>
      <c r="O7238" s="305">
        <v>0.230430006980896</v>
      </c>
      <c r="P7238" s="305"/>
      <c r="Q7238" s="321">
        <v>3083</v>
      </c>
      <c r="R7238" s="305">
        <v>0.2264900058507919</v>
      </c>
      <c r="S7238" s="305"/>
      <c r="BA7238" s="395">
        <v>1</v>
      </c>
      <c r="BB7238" s="396" t="s">
        <v>861</v>
      </c>
      <c r="BC7238" t="str">
        <f t="shared" si="616"/>
        <v>RVV</v>
      </c>
      <c r="BD7238" t="str">
        <f t="shared" si="617"/>
        <v>NAoMe_recurrent_age_mbc_hes_decades_80cap</v>
      </c>
      <c r="BE7238" s="397" t="s">
        <v>862</v>
      </c>
      <c r="BF7238" t="str">
        <f t="shared" si="618"/>
        <v>80+ yrs</v>
      </c>
      <c r="BG7238">
        <f t="shared" si="619"/>
        <v>44</v>
      </c>
      <c r="BH7238" s="398">
        <f t="shared" si="620"/>
        <v>0.26666998863220209</v>
      </c>
      <c r="BO7238" s="33"/>
    </row>
    <row r="7239" spans="1:67">
      <c r="A7239" s="320" t="s">
        <v>338</v>
      </c>
      <c r="B7239" t="s">
        <v>380</v>
      </c>
      <c r="C7239" t="s">
        <v>910</v>
      </c>
      <c r="D7239" t="s">
        <v>314</v>
      </c>
      <c r="E7239" s="320" t="s">
        <v>69</v>
      </c>
      <c r="F7239" s="320" t="s">
        <v>70</v>
      </c>
      <c r="G7239" s="320" t="s">
        <v>435</v>
      </c>
      <c r="H7239" s="320" t="s">
        <v>328</v>
      </c>
      <c r="I7239" s="320" t="s">
        <v>656</v>
      </c>
      <c r="J7239" s="320" t="s">
        <v>286</v>
      </c>
      <c r="K7239" s="321">
        <v>0</v>
      </c>
      <c r="L7239" s="305">
        <v>0</v>
      </c>
      <c r="M7239" s="305">
        <v>0</v>
      </c>
      <c r="N7239" s="321">
        <v>7</v>
      </c>
      <c r="O7239" s="305">
        <v>1.522000040858984E-2</v>
      </c>
      <c r="P7239" s="305">
        <v>1.5699999406933781E-2</v>
      </c>
      <c r="Q7239" s="321">
        <v>565</v>
      </c>
      <c r="R7239" s="305">
        <v>4.1510000824928277E-2</v>
      </c>
      <c r="S7239" s="305">
        <v>4.221000149846077E-2</v>
      </c>
      <c r="BA7239" s="395">
        <v>1</v>
      </c>
      <c r="BB7239" s="396" t="s">
        <v>861</v>
      </c>
      <c r="BC7239" t="str">
        <f t="shared" si="616"/>
        <v>RVV</v>
      </c>
      <c r="BD7239" t="str">
        <f t="shared" si="617"/>
        <v>NAoMe_recurrent_ethnicity_grp</v>
      </c>
      <c r="BE7239" s="397" t="s">
        <v>862</v>
      </c>
      <c r="BF7239" t="str">
        <f t="shared" si="618"/>
        <v>Asian or Asian British</v>
      </c>
      <c r="BG7239">
        <f t="shared" si="619"/>
        <v>0</v>
      </c>
      <c r="BH7239" s="398">
        <f t="shared" si="620"/>
        <v>0</v>
      </c>
      <c r="BO7239" s="33"/>
    </row>
    <row r="7240" spans="1:67">
      <c r="A7240" s="320" t="s">
        <v>338</v>
      </c>
      <c r="B7240" t="s">
        <v>380</v>
      </c>
      <c r="C7240" t="s">
        <v>910</v>
      </c>
      <c r="D7240" t="s">
        <v>314</v>
      </c>
      <c r="E7240" s="320" t="s">
        <v>69</v>
      </c>
      <c r="F7240" s="320" t="s">
        <v>70</v>
      </c>
      <c r="G7240" s="320" t="s">
        <v>435</v>
      </c>
      <c r="H7240" s="320" t="s">
        <v>328</v>
      </c>
      <c r="I7240" s="320" t="s">
        <v>656</v>
      </c>
      <c r="J7240" s="320" t="s">
        <v>287</v>
      </c>
      <c r="K7240" s="321">
        <v>2</v>
      </c>
      <c r="L7240" s="305">
        <v>1.212000008672476E-2</v>
      </c>
      <c r="M7240" s="305">
        <v>1.257999986410141E-2</v>
      </c>
      <c r="N7240" s="321">
        <v>14</v>
      </c>
      <c r="O7240" s="305">
        <v>3.0430000275373459E-2</v>
      </c>
      <c r="P7240" s="305">
        <v>3.1390000134706497E-2</v>
      </c>
      <c r="Q7240" s="321">
        <v>439</v>
      </c>
      <c r="R7240" s="305">
        <v>3.2249998301267617E-2</v>
      </c>
      <c r="S7240" s="305">
        <v>3.2800000160932541E-2</v>
      </c>
      <c r="BA7240" s="395">
        <v>1</v>
      </c>
      <c r="BB7240" s="396" t="s">
        <v>861</v>
      </c>
      <c r="BC7240" t="str">
        <f t="shared" si="616"/>
        <v>RVV</v>
      </c>
      <c r="BD7240" t="str">
        <f t="shared" si="617"/>
        <v>NAoMe_recurrent_ethnicity_grp</v>
      </c>
      <c r="BE7240" s="397" t="s">
        <v>862</v>
      </c>
      <c r="BF7240" t="str">
        <f t="shared" si="618"/>
        <v>Black or Black British</v>
      </c>
      <c r="BG7240">
        <f t="shared" si="619"/>
        <v>2</v>
      </c>
      <c r="BH7240" s="398">
        <f t="shared" si="620"/>
        <v>1.212000008672476E-2</v>
      </c>
      <c r="BO7240" s="33"/>
    </row>
    <row r="7241" spans="1:67">
      <c r="A7241" s="320" t="s">
        <v>338</v>
      </c>
      <c r="B7241" t="s">
        <v>380</v>
      </c>
      <c r="C7241" t="s">
        <v>910</v>
      </c>
      <c r="D7241" t="s">
        <v>314</v>
      </c>
      <c r="E7241" s="320" t="s">
        <v>69</v>
      </c>
      <c r="F7241" s="320" t="s">
        <v>70</v>
      </c>
      <c r="G7241" s="320" t="s">
        <v>435</v>
      </c>
      <c r="H7241" s="320" t="s">
        <v>328</v>
      </c>
      <c r="I7241" s="320" t="s">
        <v>656</v>
      </c>
      <c r="J7241" s="320" t="s">
        <v>259</v>
      </c>
      <c r="K7241" s="321">
        <v>0</v>
      </c>
      <c r="L7241" s="305">
        <v>0</v>
      </c>
      <c r="M7241" s="305">
        <v>0</v>
      </c>
      <c r="N7241" s="321">
        <v>2</v>
      </c>
      <c r="O7241" s="305">
        <v>4.3500000610947609E-3</v>
      </c>
      <c r="P7241" s="305">
        <v>4.4800001196563244E-3</v>
      </c>
      <c r="Q7241" s="321">
        <v>117</v>
      </c>
      <c r="R7241" s="305">
        <v>8.6000002920627594E-3</v>
      </c>
      <c r="S7241" s="305">
        <v>8.7400004267692566E-3</v>
      </c>
      <c r="BA7241" s="395">
        <v>1</v>
      </c>
      <c r="BB7241" s="396" t="s">
        <v>861</v>
      </c>
      <c r="BC7241" t="str">
        <f t="shared" si="616"/>
        <v>RVV</v>
      </c>
      <c r="BD7241" t="str">
        <f t="shared" si="617"/>
        <v>NAoMe_recurrent_ethnicity_grp</v>
      </c>
      <c r="BE7241" s="397" t="s">
        <v>862</v>
      </c>
      <c r="BF7241" t="str">
        <f t="shared" si="618"/>
        <v>Mixed</v>
      </c>
      <c r="BG7241">
        <f t="shared" si="619"/>
        <v>0</v>
      </c>
      <c r="BH7241" s="398">
        <f t="shared" si="620"/>
        <v>0</v>
      </c>
      <c r="BO7241" s="33"/>
    </row>
    <row r="7242" spans="1:67">
      <c r="A7242" s="320" t="s">
        <v>338</v>
      </c>
      <c r="B7242" t="s">
        <v>380</v>
      </c>
      <c r="C7242" t="s">
        <v>910</v>
      </c>
      <c r="D7242" t="s">
        <v>314</v>
      </c>
      <c r="E7242" s="320" t="s">
        <v>69</v>
      </c>
      <c r="F7242" s="320" t="s">
        <v>70</v>
      </c>
      <c r="G7242" s="320" t="s">
        <v>435</v>
      </c>
      <c r="H7242" s="320" t="s">
        <v>328</v>
      </c>
      <c r="I7242" s="320" t="s">
        <v>656</v>
      </c>
      <c r="J7242" s="320" t="s">
        <v>288</v>
      </c>
      <c r="K7242" s="321">
        <v>2</v>
      </c>
      <c r="L7242" s="305">
        <v>1.212000008672476E-2</v>
      </c>
      <c r="M7242" s="305">
        <v>1.257999986410141E-2</v>
      </c>
      <c r="N7242" s="321">
        <v>2</v>
      </c>
      <c r="O7242" s="305">
        <v>4.3500000610947609E-3</v>
      </c>
      <c r="P7242" s="305">
        <v>4.4800001196563244E-3</v>
      </c>
      <c r="Q7242" s="321">
        <v>254</v>
      </c>
      <c r="R7242" s="305">
        <v>1.8659999594092369E-2</v>
      </c>
      <c r="S7242" s="305">
        <v>1.8980000168085098E-2</v>
      </c>
      <c r="BA7242" s="395">
        <v>1</v>
      </c>
      <c r="BB7242" s="396" t="s">
        <v>861</v>
      </c>
      <c r="BC7242" t="str">
        <f t="shared" si="616"/>
        <v>RVV</v>
      </c>
      <c r="BD7242" t="str">
        <f t="shared" si="617"/>
        <v>NAoMe_recurrent_ethnicity_grp</v>
      </c>
      <c r="BE7242" s="397" t="s">
        <v>862</v>
      </c>
      <c r="BF7242" t="str">
        <f t="shared" si="618"/>
        <v>Other Ethnic Group</v>
      </c>
      <c r="BG7242">
        <f t="shared" si="619"/>
        <v>2</v>
      </c>
      <c r="BH7242" s="398">
        <f t="shared" si="620"/>
        <v>1.212000008672476E-2</v>
      </c>
      <c r="BO7242" s="33"/>
    </row>
    <row r="7243" spans="1:67">
      <c r="A7243" s="320" t="s">
        <v>338</v>
      </c>
      <c r="B7243" t="s">
        <v>380</v>
      </c>
      <c r="C7243" t="s">
        <v>910</v>
      </c>
      <c r="D7243" t="s">
        <v>314</v>
      </c>
      <c r="E7243" s="320" t="s">
        <v>69</v>
      </c>
      <c r="F7243" s="320" t="s">
        <v>70</v>
      </c>
      <c r="G7243" s="320" t="s">
        <v>435</v>
      </c>
      <c r="H7243" s="320" t="s">
        <v>328</v>
      </c>
      <c r="I7243" s="320" t="s">
        <v>656</v>
      </c>
      <c r="J7243" s="320" t="s">
        <v>260</v>
      </c>
      <c r="K7243" s="321">
        <v>6</v>
      </c>
      <c r="L7243" s="305">
        <v>3.63599993288517E-2</v>
      </c>
      <c r="M7243" s="305"/>
      <c r="N7243" s="321">
        <v>14</v>
      </c>
      <c r="O7243" s="305">
        <v>3.0430000275373459E-2</v>
      </c>
      <c r="P7243" s="305"/>
      <c r="Q7243" s="321">
        <v>227</v>
      </c>
      <c r="R7243" s="305">
        <v>1.6680000349879261E-2</v>
      </c>
      <c r="S7243" s="305"/>
      <c r="BA7243" s="395">
        <v>1</v>
      </c>
      <c r="BB7243" s="396" t="s">
        <v>861</v>
      </c>
      <c r="BC7243" t="str">
        <f t="shared" si="616"/>
        <v>RVV</v>
      </c>
      <c r="BD7243" t="str">
        <f t="shared" si="617"/>
        <v>NAoMe_recurrent_ethnicity_grp</v>
      </c>
      <c r="BE7243" s="397" t="s">
        <v>862</v>
      </c>
      <c r="BF7243" t="str">
        <f t="shared" si="618"/>
        <v>Unknown</v>
      </c>
      <c r="BG7243">
        <f t="shared" si="619"/>
        <v>6</v>
      </c>
      <c r="BH7243" s="398">
        <f t="shared" si="620"/>
        <v>3.63599993288517E-2</v>
      </c>
      <c r="BO7243" s="33"/>
    </row>
    <row r="7244" spans="1:67">
      <c r="A7244" s="320" t="s">
        <v>338</v>
      </c>
      <c r="B7244" t="s">
        <v>380</v>
      </c>
      <c r="C7244" t="s">
        <v>910</v>
      </c>
      <c r="D7244" t="s">
        <v>314</v>
      </c>
      <c r="E7244" s="320" t="s">
        <v>69</v>
      </c>
      <c r="F7244" s="320" t="s">
        <v>70</v>
      </c>
      <c r="G7244" s="320" t="s">
        <v>435</v>
      </c>
      <c r="H7244" s="320" t="s">
        <v>328</v>
      </c>
      <c r="I7244" s="320" t="s">
        <v>656</v>
      </c>
      <c r="J7244" s="320" t="s">
        <v>258</v>
      </c>
      <c r="K7244" s="321">
        <v>155</v>
      </c>
      <c r="L7244" s="305">
        <v>0.93939000368118286</v>
      </c>
      <c r="M7244" s="305">
        <v>0.97483998537063599</v>
      </c>
      <c r="N7244" s="321">
        <v>421</v>
      </c>
      <c r="O7244" s="305">
        <v>0.91522002220153809</v>
      </c>
      <c r="P7244" s="305">
        <v>0.94394999742507935</v>
      </c>
      <c r="Q7244" s="321">
        <v>12010</v>
      </c>
      <c r="R7244" s="305">
        <v>0.88230997323989868</v>
      </c>
      <c r="S7244" s="305">
        <v>0.89727002382278442</v>
      </c>
      <c r="BA7244" s="395">
        <v>1</v>
      </c>
      <c r="BB7244" s="396" t="s">
        <v>861</v>
      </c>
      <c r="BC7244" t="str">
        <f t="shared" si="616"/>
        <v>RVV</v>
      </c>
      <c r="BD7244" t="str">
        <f t="shared" si="617"/>
        <v>NAoMe_recurrent_ethnicity_grp</v>
      </c>
      <c r="BE7244" s="397" t="s">
        <v>862</v>
      </c>
      <c r="BF7244" t="str">
        <f t="shared" si="618"/>
        <v>White</v>
      </c>
      <c r="BG7244">
        <f t="shared" si="619"/>
        <v>155</v>
      </c>
      <c r="BH7244" s="398">
        <f t="shared" si="620"/>
        <v>0.93939000368118286</v>
      </c>
      <c r="BO7244" s="33"/>
    </row>
    <row r="7245" spans="1:67">
      <c r="A7245" s="320" t="s">
        <v>338</v>
      </c>
      <c r="B7245" t="s">
        <v>380</v>
      </c>
      <c r="C7245" t="s">
        <v>910</v>
      </c>
      <c r="D7245" t="s">
        <v>314</v>
      </c>
      <c r="E7245" s="320" t="s">
        <v>69</v>
      </c>
      <c r="F7245" s="320" t="s">
        <v>70</v>
      </c>
      <c r="G7245" s="320" t="s">
        <v>435</v>
      </c>
      <c r="H7245" s="320" t="s">
        <v>328</v>
      </c>
      <c r="I7245" s="320" t="s">
        <v>291</v>
      </c>
      <c r="J7245" s="320" t="s">
        <v>313</v>
      </c>
      <c r="K7245" s="321">
        <v>163</v>
      </c>
      <c r="L7245" s="305">
        <v>0.98787999153137207</v>
      </c>
      <c r="M7245" s="305"/>
      <c r="N7245" s="321">
        <v>452</v>
      </c>
      <c r="O7245" s="305">
        <v>0.98260998725891113</v>
      </c>
      <c r="P7245" s="305"/>
      <c r="Q7245" s="321">
        <v>13492</v>
      </c>
      <c r="R7245" s="305">
        <v>0.99118000268936157</v>
      </c>
      <c r="S7245" s="305"/>
      <c r="BA7245" s="395">
        <v>1</v>
      </c>
      <c r="BB7245" s="396" t="s">
        <v>861</v>
      </c>
      <c r="BC7245" t="str">
        <f t="shared" si="616"/>
        <v>RVV</v>
      </c>
      <c r="BD7245" t="str">
        <f t="shared" si="617"/>
        <v>NAoMe_recurrent_gender</v>
      </c>
      <c r="BE7245" s="397" t="s">
        <v>862</v>
      </c>
      <c r="BF7245" t="str">
        <f t="shared" si="618"/>
        <v>Female</v>
      </c>
      <c r="BG7245">
        <f t="shared" si="619"/>
        <v>163</v>
      </c>
      <c r="BH7245" s="398">
        <f t="shared" si="620"/>
        <v>0.98787999153137207</v>
      </c>
      <c r="BO7245" s="33"/>
    </row>
    <row r="7246" spans="1:67">
      <c r="A7246" s="320" t="s">
        <v>338</v>
      </c>
      <c r="B7246" t="s">
        <v>380</v>
      </c>
      <c r="C7246" t="s">
        <v>910</v>
      </c>
      <c r="D7246" t="s">
        <v>314</v>
      </c>
      <c r="E7246" s="320" t="s">
        <v>69</v>
      </c>
      <c r="F7246" s="320" t="s">
        <v>70</v>
      </c>
      <c r="G7246" s="320" t="s">
        <v>435</v>
      </c>
      <c r="H7246" s="320" t="s">
        <v>328</v>
      </c>
      <c r="I7246" s="320" t="s">
        <v>291</v>
      </c>
      <c r="J7246" s="320" t="s">
        <v>293</v>
      </c>
      <c r="K7246" s="321">
        <v>2</v>
      </c>
      <c r="L7246" s="305">
        <v>1.212000008672476E-2</v>
      </c>
      <c r="M7246" s="305"/>
      <c r="N7246" s="321">
        <v>8</v>
      </c>
      <c r="O7246" s="305">
        <v>1.7389999702572819E-2</v>
      </c>
      <c r="P7246" s="305"/>
      <c r="Q7246" s="321">
        <v>120</v>
      </c>
      <c r="R7246" s="305">
        <v>8.8200001046061516E-3</v>
      </c>
      <c r="S7246" s="305"/>
      <c r="BA7246" s="395">
        <v>1</v>
      </c>
      <c r="BB7246" s="396" t="s">
        <v>861</v>
      </c>
      <c r="BC7246" t="str">
        <f t="shared" si="616"/>
        <v>RVV</v>
      </c>
      <c r="BD7246" t="str">
        <f t="shared" si="617"/>
        <v>NAoMe_recurrent_gender</v>
      </c>
      <c r="BE7246" s="397" t="s">
        <v>862</v>
      </c>
      <c r="BF7246" t="str">
        <f t="shared" si="618"/>
        <v>Male</v>
      </c>
      <c r="BG7246">
        <f t="shared" si="619"/>
        <v>2</v>
      </c>
      <c r="BH7246" s="398">
        <f t="shared" si="620"/>
        <v>1.212000008672476E-2</v>
      </c>
      <c r="BO7246" s="33"/>
    </row>
    <row r="7247" spans="1:67">
      <c r="A7247" s="320" t="s">
        <v>338</v>
      </c>
      <c r="B7247" t="s">
        <v>380</v>
      </c>
      <c r="C7247" t="s">
        <v>910</v>
      </c>
      <c r="D7247" t="s">
        <v>314</v>
      </c>
      <c r="E7247" s="320" t="s">
        <v>69</v>
      </c>
      <c r="F7247" s="320" t="s">
        <v>70</v>
      </c>
      <c r="G7247" s="320" t="s">
        <v>435</v>
      </c>
      <c r="H7247" s="320" t="s">
        <v>328</v>
      </c>
      <c r="I7247" s="320" t="s">
        <v>355</v>
      </c>
      <c r="J7247" s="320" t="s">
        <v>289</v>
      </c>
      <c r="K7247" s="321">
        <v>58</v>
      </c>
      <c r="L7247" s="305">
        <v>0.35152000188827509</v>
      </c>
      <c r="M7247" s="305"/>
      <c r="N7247" s="321">
        <v>135</v>
      </c>
      <c r="O7247" s="305">
        <v>0.29348000884056091</v>
      </c>
      <c r="P7247" s="305"/>
      <c r="Q7247" s="321">
        <v>4109</v>
      </c>
      <c r="R7247" s="305">
        <v>0.30186998844146729</v>
      </c>
      <c r="S7247" s="305"/>
      <c r="BA7247" s="395">
        <v>1</v>
      </c>
      <c r="BB7247" s="396" t="s">
        <v>861</v>
      </c>
      <c r="BC7247" t="str">
        <f t="shared" si="616"/>
        <v>RVV</v>
      </c>
      <c r="BD7247" t="str">
        <f t="shared" si="617"/>
        <v>NAoMe_recurrent_mbc_hes_year</v>
      </c>
      <c r="BE7247" s="397" t="s">
        <v>862</v>
      </c>
      <c r="BF7247" t="str">
        <f t="shared" si="618"/>
        <v>2021</v>
      </c>
      <c r="BG7247">
        <f t="shared" si="619"/>
        <v>58</v>
      </c>
      <c r="BH7247" s="398">
        <f t="shared" si="620"/>
        <v>0.35152000188827509</v>
      </c>
      <c r="BO7247" s="33"/>
    </row>
    <row r="7248" spans="1:67">
      <c r="A7248" s="320" t="s">
        <v>338</v>
      </c>
      <c r="B7248" t="s">
        <v>380</v>
      </c>
      <c r="C7248" t="s">
        <v>910</v>
      </c>
      <c r="D7248" t="s">
        <v>314</v>
      </c>
      <c r="E7248" s="320" t="s">
        <v>69</v>
      </c>
      <c r="F7248" s="320" t="s">
        <v>70</v>
      </c>
      <c r="G7248" s="320" t="s">
        <v>435</v>
      </c>
      <c r="H7248" s="320" t="s">
        <v>328</v>
      </c>
      <c r="I7248" s="320" t="s">
        <v>355</v>
      </c>
      <c r="J7248" s="320" t="s">
        <v>816</v>
      </c>
      <c r="K7248" s="321">
        <v>52</v>
      </c>
      <c r="L7248" s="305">
        <v>0.31514999270439148</v>
      </c>
      <c r="M7248" s="305"/>
      <c r="N7248" s="321">
        <v>150</v>
      </c>
      <c r="O7248" s="305">
        <v>0.326090008020401</v>
      </c>
      <c r="P7248" s="305"/>
      <c r="Q7248" s="321">
        <v>4376</v>
      </c>
      <c r="R7248" s="305">
        <v>0.32148000597953802</v>
      </c>
      <c r="S7248" s="305"/>
      <c r="BA7248" s="395">
        <v>1</v>
      </c>
      <c r="BB7248" s="396" t="s">
        <v>861</v>
      </c>
      <c r="BC7248" t="str">
        <f t="shared" si="616"/>
        <v>RVV</v>
      </c>
      <c r="BD7248" t="str">
        <f t="shared" si="617"/>
        <v>NAoMe_recurrent_mbc_hes_year</v>
      </c>
      <c r="BE7248" s="397" t="s">
        <v>862</v>
      </c>
      <c r="BF7248" t="str">
        <f t="shared" si="618"/>
        <v>2022</v>
      </c>
      <c r="BG7248">
        <f t="shared" si="619"/>
        <v>52</v>
      </c>
      <c r="BH7248" s="398">
        <f t="shared" si="620"/>
        <v>0.31514999270439148</v>
      </c>
      <c r="BO7248" s="33"/>
    </row>
    <row r="7249" spans="1:67">
      <c r="A7249" s="320" t="s">
        <v>338</v>
      </c>
      <c r="B7249" t="s">
        <v>380</v>
      </c>
      <c r="C7249" t="s">
        <v>910</v>
      </c>
      <c r="D7249" t="s">
        <v>314</v>
      </c>
      <c r="E7249" s="320" t="s">
        <v>69</v>
      </c>
      <c r="F7249" s="320" t="s">
        <v>70</v>
      </c>
      <c r="G7249" s="320" t="s">
        <v>435</v>
      </c>
      <c r="H7249" s="320" t="s">
        <v>328</v>
      </c>
      <c r="I7249" s="320" t="s">
        <v>355</v>
      </c>
      <c r="J7249" s="320" t="s">
        <v>946</v>
      </c>
      <c r="K7249" s="321">
        <v>55</v>
      </c>
      <c r="L7249" s="305">
        <v>0.33333000540733337</v>
      </c>
      <c r="M7249" s="305"/>
      <c r="N7249" s="321">
        <v>175</v>
      </c>
      <c r="O7249" s="305">
        <v>0.38043001294136047</v>
      </c>
      <c r="P7249" s="305"/>
      <c r="Q7249" s="321">
        <v>5127</v>
      </c>
      <c r="R7249" s="305">
        <v>0.37665000557899481</v>
      </c>
      <c r="S7249" s="305"/>
      <c r="BA7249" s="395">
        <v>1</v>
      </c>
      <c r="BB7249" s="396" t="s">
        <v>861</v>
      </c>
      <c r="BC7249" t="str">
        <f t="shared" si="616"/>
        <v>RVV</v>
      </c>
      <c r="BD7249" t="str">
        <f t="shared" si="617"/>
        <v>NAoMe_recurrent_mbc_hes_year</v>
      </c>
      <c r="BE7249" s="397" t="s">
        <v>862</v>
      </c>
      <c r="BF7249" t="str">
        <f t="shared" si="618"/>
        <v>2023</v>
      </c>
      <c r="BG7249">
        <f t="shared" si="619"/>
        <v>55</v>
      </c>
      <c r="BH7249" s="398">
        <f t="shared" si="620"/>
        <v>0.33333000540733337</v>
      </c>
      <c r="BO7249" s="33"/>
    </row>
    <row r="7250" spans="1:67">
      <c r="A7250" s="320" t="s">
        <v>338</v>
      </c>
      <c r="B7250" t="s">
        <v>380</v>
      </c>
      <c r="C7250" t="s">
        <v>910</v>
      </c>
      <c r="D7250" t="s">
        <v>314</v>
      </c>
      <c r="E7250" s="320" t="s">
        <v>69</v>
      </c>
      <c r="F7250" s="320" t="s">
        <v>70</v>
      </c>
      <c r="G7250" s="320" t="s">
        <v>435</v>
      </c>
      <c r="H7250" s="320" t="s">
        <v>328</v>
      </c>
      <c r="I7250" s="320" t="s">
        <v>824</v>
      </c>
      <c r="J7250" s="320" t="s">
        <v>12</v>
      </c>
      <c r="K7250" s="321">
        <v>165</v>
      </c>
      <c r="L7250" s="305">
        <v>1</v>
      </c>
      <c r="M7250" s="305"/>
      <c r="N7250" s="321">
        <v>460</v>
      </c>
      <c r="O7250" s="305">
        <v>1</v>
      </c>
      <c r="P7250" s="305"/>
      <c r="Q7250" s="321">
        <v>13612</v>
      </c>
      <c r="R7250" s="305">
        <v>1</v>
      </c>
      <c r="S7250" s="305"/>
      <c r="BA7250" s="395">
        <v>1</v>
      </c>
      <c r="BB7250" s="396" t="s">
        <v>861</v>
      </c>
      <c r="BC7250" t="str">
        <f t="shared" si="616"/>
        <v>RVV</v>
      </c>
      <c r="BD7250" t="str">
        <f t="shared" si="617"/>
        <v>NAoMe_recurrent_tag_bonemets</v>
      </c>
      <c r="BE7250" s="397" t="s">
        <v>862</v>
      </c>
      <c r="BF7250" t="str">
        <f t="shared" si="618"/>
        <v>No</v>
      </c>
      <c r="BG7250">
        <f t="shared" si="619"/>
        <v>165</v>
      </c>
      <c r="BH7250" s="398">
        <f t="shared" si="620"/>
        <v>1</v>
      </c>
      <c r="BO7250" s="33"/>
    </row>
    <row r="7251" spans="1:67">
      <c r="A7251" s="320" t="s">
        <v>338</v>
      </c>
      <c r="B7251" t="s">
        <v>380</v>
      </c>
      <c r="C7251" t="s">
        <v>910</v>
      </c>
      <c r="D7251" t="s">
        <v>314</v>
      </c>
      <c r="E7251" s="320" t="s">
        <v>69</v>
      </c>
      <c r="F7251" s="320" t="s">
        <v>70</v>
      </c>
      <c r="G7251" s="320" t="s">
        <v>435</v>
      </c>
      <c r="H7251" s="320" t="s">
        <v>328</v>
      </c>
      <c r="I7251" s="320" t="s">
        <v>825</v>
      </c>
      <c r="J7251" s="320" t="s">
        <v>12</v>
      </c>
      <c r="K7251" s="321">
        <v>165</v>
      </c>
      <c r="L7251" s="305">
        <v>1</v>
      </c>
      <c r="M7251" s="305"/>
      <c r="N7251" s="321">
        <v>460</v>
      </c>
      <c r="O7251" s="305">
        <v>1</v>
      </c>
      <c r="P7251" s="305"/>
      <c r="Q7251" s="321">
        <v>13612</v>
      </c>
      <c r="R7251" s="305">
        <v>1</v>
      </c>
      <c r="S7251" s="305"/>
      <c r="BA7251" s="395">
        <v>1</v>
      </c>
      <c r="BB7251" s="396" t="s">
        <v>861</v>
      </c>
      <c r="BC7251" t="str">
        <f t="shared" si="616"/>
        <v>RVV</v>
      </c>
      <c r="BD7251" t="str">
        <f t="shared" si="617"/>
        <v>NAoMe_recurrent_tag_brainmets</v>
      </c>
      <c r="BE7251" s="397" t="s">
        <v>862</v>
      </c>
      <c r="BF7251" t="str">
        <f t="shared" si="618"/>
        <v>No</v>
      </c>
      <c r="BG7251">
        <f t="shared" si="619"/>
        <v>165</v>
      </c>
      <c r="BH7251" s="398">
        <f t="shared" si="620"/>
        <v>1</v>
      </c>
      <c r="BO7251" s="33"/>
    </row>
    <row r="7252" spans="1:67">
      <c r="A7252" s="320" t="s">
        <v>338</v>
      </c>
      <c r="B7252" t="s">
        <v>380</v>
      </c>
      <c r="C7252" t="s">
        <v>910</v>
      </c>
      <c r="D7252" t="s">
        <v>314</v>
      </c>
      <c r="E7252" s="320" t="s">
        <v>69</v>
      </c>
      <c r="F7252" s="320" t="s">
        <v>70</v>
      </c>
      <c r="G7252" s="320" t="s">
        <v>435</v>
      </c>
      <c r="H7252" s="320" t="s">
        <v>328</v>
      </c>
      <c r="I7252" s="320" t="s">
        <v>826</v>
      </c>
      <c r="J7252" s="320" t="s">
        <v>12</v>
      </c>
      <c r="K7252" s="321">
        <v>165</v>
      </c>
      <c r="L7252" s="305">
        <v>1</v>
      </c>
      <c r="M7252" s="305"/>
      <c r="N7252" s="321">
        <v>460</v>
      </c>
      <c r="O7252" s="305">
        <v>1</v>
      </c>
      <c r="P7252" s="305"/>
      <c r="Q7252" s="321">
        <v>13612</v>
      </c>
      <c r="R7252" s="305">
        <v>1</v>
      </c>
      <c r="S7252" s="305"/>
      <c r="BA7252" s="395">
        <v>1</v>
      </c>
      <c r="BB7252" s="396" t="s">
        <v>861</v>
      </c>
      <c r="BC7252" t="str">
        <f t="shared" si="616"/>
        <v>RVV</v>
      </c>
      <c r="BD7252" t="str">
        <f t="shared" si="617"/>
        <v>NAoMe_recurrent_tag_livermets</v>
      </c>
      <c r="BE7252" s="397" t="s">
        <v>862</v>
      </c>
      <c r="BF7252" t="str">
        <f t="shared" si="618"/>
        <v>No</v>
      </c>
      <c r="BG7252">
        <f t="shared" si="619"/>
        <v>165</v>
      </c>
      <c r="BH7252" s="398">
        <f t="shared" si="620"/>
        <v>1</v>
      </c>
      <c r="BO7252" s="33"/>
    </row>
    <row r="7253" spans="1:67">
      <c r="A7253" s="320" t="s">
        <v>338</v>
      </c>
      <c r="B7253" t="s">
        <v>380</v>
      </c>
      <c r="C7253" t="s">
        <v>910</v>
      </c>
      <c r="D7253" t="s">
        <v>314</v>
      </c>
      <c r="E7253" s="320" t="s">
        <v>69</v>
      </c>
      <c r="F7253" s="320" t="s">
        <v>70</v>
      </c>
      <c r="G7253" s="320" t="s">
        <v>435</v>
      </c>
      <c r="H7253" s="320" t="s">
        <v>328</v>
      </c>
      <c r="I7253" s="320" t="s">
        <v>827</v>
      </c>
      <c r="J7253" s="320" t="s">
        <v>12</v>
      </c>
      <c r="K7253" s="321">
        <v>165</v>
      </c>
      <c r="L7253" s="305">
        <v>1</v>
      </c>
      <c r="M7253" s="305"/>
      <c r="N7253" s="321">
        <v>460</v>
      </c>
      <c r="O7253" s="305">
        <v>1</v>
      </c>
      <c r="P7253" s="305"/>
      <c r="Q7253" s="321">
        <v>13612</v>
      </c>
      <c r="R7253" s="305">
        <v>1</v>
      </c>
      <c r="S7253" s="305"/>
      <c r="BA7253" s="395">
        <v>1</v>
      </c>
      <c r="BB7253" s="396" t="s">
        <v>861</v>
      </c>
      <c r="BC7253" t="str">
        <f t="shared" si="616"/>
        <v>RVV</v>
      </c>
      <c r="BD7253" t="str">
        <f t="shared" si="617"/>
        <v>NAoMe_recurrent_tag_lungmets</v>
      </c>
      <c r="BE7253" s="397" t="s">
        <v>862</v>
      </c>
      <c r="BF7253" t="str">
        <f t="shared" si="618"/>
        <v>No</v>
      </c>
      <c r="BG7253">
        <f t="shared" si="619"/>
        <v>165</v>
      </c>
      <c r="BH7253" s="398">
        <f t="shared" si="620"/>
        <v>1</v>
      </c>
      <c r="BO7253" s="33"/>
    </row>
    <row r="7254" spans="1:67">
      <c r="A7254" s="320" t="s">
        <v>338</v>
      </c>
      <c r="B7254" t="s">
        <v>380</v>
      </c>
      <c r="C7254" t="s">
        <v>910</v>
      </c>
      <c r="D7254" t="s">
        <v>314</v>
      </c>
      <c r="E7254" s="320" t="s">
        <v>69</v>
      </c>
      <c r="F7254" s="320" t="s">
        <v>70</v>
      </c>
      <c r="G7254" s="320" t="s">
        <v>435</v>
      </c>
      <c r="H7254" s="320" t="s">
        <v>328</v>
      </c>
      <c r="I7254" s="320" t="s">
        <v>828</v>
      </c>
      <c r="J7254" s="320" t="s">
        <v>12</v>
      </c>
      <c r="K7254" s="321">
        <v>165</v>
      </c>
      <c r="L7254" s="305">
        <v>1</v>
      </c>
      <c r="M7254" s="305"/>
      <c r="N7254" s="321">
        <v>460</v>
      </c>
      <c r="O7254" s="305">
        <v>1</v>
      </c>
      <c r="P7254" s="305"/>
      <c r="Q7254" s="321">
        <v>13612</v>
      </c>
      <c r="R7254" s="305">
        <v>1</v>
      </c>
      <c r="S7254" s="305"/>
      <c r="BA7254" s="395">
        <v>1</v>
      </c>
      <c r="BB7254" s="396" t="s">
        <v>861</v>
      </c>
      <c r="BC7254" t="str">
        <f t="shared" si="616"/>
        <v>RVV</v>
      </c>
      <c r="BD7254" t="str">
        <f t="shared" si="617"/>
        <v>NAoMe_recurrent_tag_othermets</v>
      </c>
      <c r="BE7254" s="397" t="s">
        <v>862</v>
      </c>
      <c r="BF7254" t="str">
        <f t="shared" si="618"/>
        <v>No</v>
      </c>
      <c r="BG7254">
        <f t="shared" si="619"/>
        <v>165</v>
      </c>
      <c r="BH7254" s="398">
        <f t="shared" si="620"/>
        <v>1</v>
      </c>
      <c r="BO7254" s="33"/>
    </row>
    <row r="7255" spans="1:67">
      <c r="A7255" s="320" t="s">
        <v>338</v>
      </c>
      <c r="B7255" t="s">
        <v>380</v>
      </c>
      <c r="C7255" t="s">
        <v>910</v>
      </c>
      <c r="D7255" t="s">
        <v>314</v>
      </c>
      <c r="E7255" s="320" t="s">
        <v>71</v>
      </c>
      <c r="F7255" s="320" t="s">
        <v>72</v>
      </c>
      <c r="G7255" s="320" t="s">
        <v>436</v>
      </c>
      <c r="H7255" s="320" t="s">
        <v>330</v>
      </c>
      <c r="I7255" s="320" t="s">
        <v>354</v>
      </c>
      <c r="J7255" s="320" t="s">
        <v>277</v>
      </c>
      <c r="K7255" s="321">
        <v>0</v>
      </c>
      <c r="L7255" s="305">
        <v>0</v>
      </c>
      <c r="M7255" s="305"/>
      <c r="N7255" s="321">
        <v>2</v>
      </c>
      <c r="O7255" s="305">
        <v>4.889999981969595E-3</v>
      </c>
      <c r="P7255" s="305"/>
      <c r="Q7255" s="321">
        <v>56</v>
      </c>
      <c r="R7255" s="305">
        <v>4.1100000962615013E-3</v>
      </c>
      <c r="S7255" s="305"/>
      <c r="BA7255" s="395">
        <v>1</v>
      </c>
      <c r="BB7255" s="396" t="s">
        <v>861</v>
      </c>
      <c r="BC7255" t="str">
        <f t="shared" si="616"/>
        <v>RXR</v>
      </c>
      <c r="BD7255" t="str">
        <f t="shared" si="617"/>
        <v>NAoMe_recurrent_age_mbc_hes_decades_80cap</v>
      </c>
      <c r="BE7255" s="397" t="s">
        <v>862</v>
      </c>
      <c r="BF7255" t="str">
        <f t="shared" si="618"/>
        <v>18-29 yrs</v>
      </c>
      <c r="BG7255">
        <f t="shared" si="619"/>
        <v>0</v>
      </c>
      <c r="BH7255" s="398">
        <f t="shared" si="620"/>
        <v>0</v>
      </c>
      <c r="BO7255" s="33"/>
    </row>
    <row r="7256" spans="1:67">
      <c r="A7256" s="320" t="s">
        <v>338</v>
      </c>
      <c r="B7256" t="s">
        <v>380</v>
      </c>
      <c r="C7256" t="s">
        <v>910</v>
      </c>
      <c r="D7256" t="s">
        <v>314</v>
      </c>
      <c r="E7256" s="320" t="s">
        <v>71</v>
      </c>
      <c r="F7256" s="320" t="s">
        <v>72</v>
      </c>
      <c r="G7256" s="320" t="s">
        <v>436</v>
      </c>
      <c r="H7256" s="320" t="s">
        <v>330</v>
      </c>
      <c r="I7256" s="320" t="s">
        <v>354</v>
      </c>
      <c r="J7256" s="320" t="s">
        <v>278</v>
      </c>
      <c r="K7256" s="321">
        <v>6</v>
      </c>
      <c r="L7256" s="305">
        <v>4.8000000417232513E-2</v>
      </c>
      <c r="M7256" s="305"/>
      <c r="N7256" s="321">
        <v>14</v>
      </c>
      <c r="O7256" s="305">
        <v>3.4230001270771027E-2</v>
      </c>
      <c r="P7256" s="305"/>
      <c r="Q7256" s="321">
        <v>552</v>
      </c>
      <c r="R7256" s="305">
        <v>4.0550000965595252E-2</v>
      </c>
      <c r="S7256" s="305"/>
      <c r="BA7256" s="395">
        <v>1</v>
      </c>
      <c r="BB7256" s="396" t="s">
        <v>861</v>
      </c>
      <c r="BC7256" t="str">
        <f t="shared" si="616"/>
        <v>RXR</v>
      </c>
      <c r="BD7256" t="str">
        <f t="shared" si="617"/>
        <v>NAoMe_recurrent_age_mbc_hes_decades_80cap</v>
      </c>
      <c r="BE7256" s="397" t="s">
        <v>862</v>
      </c>
      <c r="BF7256" t="str">
        <f t="shared" si="618"/>
        <v>30-39 yrs</v>
      </c>
      <c r="BG7256">
        <f t="shared" si="619"/>
        <v>6</v>
      </c>
      <c r="BH7256" s="398">
        <f t="shared" si="620"/>
        <v>4.8000000417232513E-2</v>
      </c>
      <c r="BO7256" s="33"/>
    </row>
    <row r="7257" spans="1:67">
      <c r="A7257" s="320" t="s">
        <v>338</v>
      </c>
      <c r="B7257" t="s">
        <v>380</v>
      </c>
      <c r="C7257" t="s">
        <v>910</v>
      </c>
      <c r="D7257" t="s">
        <v>314</v>
      </c>
      <c r="E7257" s="320" t="s">
        <v>71</v>
      </c>
      <c r="F7257" s="320" t="s">
        <v>72</v>
      </c>
      <c r="G7257" s="320" t="s">
        <v>436</v>
      </c>
      <c r="H7257" s="320" t="s">
        <v>330</v>
      </c>
      <c r="I7257" s="320" t="s">
        <v>354</v>
      </c>
      <c r="J7257" s="320" t="s">
        <v>279</v>
      </c>
      <c r="K7257" s="321">
        <v>8</v>
      </c>
      <c r="L7257" s="305">
        <v>6.4000003039836884E-2</v>
      </c>
      <c r="M7257" s="305"/>
      <c r="N7257" s="321">
        <v>39</v>
      </c>
      <c r="O7257" s="305">
        <v>9.5349997282028198E-2</v>
      </c>
      <c r="P7257" s="305"/>
      <c r="Q7257" s="321">
        <v>1403</v>
      </c>
      <c r="R7257" s="305">
        <v>0.1030699983239174</v>
      </c>
      <c r="S7257" s="305"/>
      <c r="BA7257" s="395">
        <v>1</v>
      </c>
      <c r="BB7257" s="396" t="s">
        <v>861</v>
      </c>
      <c r="BC7257" t="str">
        <f t="shared" si="616"/>
        <v>RXR</v>
      </c>
      <c r="BD7257" t="str">
        <f t="shared" si="617"/>
        <v>NAoMe_recurrent_age_mbc_hes_decades_80cap</v>
      </c>
      <c r="BE7257" s="397" t="s">
        <v>862</v>
      </c>
      <c r="BF7257" t="str">
        <f t="shared" si="618"/>
        <v>40-49 yrs</v>
      </c>
      <c r="BG7257">
        <f t="shared" si="619"/>
        <v>8</v>
      </c>
      <c r="BH7257" s="398">
        <f t="shared" si="620"/>
        <v>6.4000003039836884E-2</v>
      </c>
      <c r="BO7257" s="33"/>
    </row>
    <row r="7258" spans="1:67">
      <c r="A7258" s="320" t="s">
        <v>338</v>
      </c>
      <c r="B7258" t="s">
        <v>380</v>
      </c>
      <c r="C7258" t="s">
        <v>910</v>
      </c>
      <c r="D7258" t="s">
        <v>314</v>
      </c>
      <c r="E7258" s="320" t="s">
        <v>71</v>
      </c>
      <c r="F7258" s="320" t="s">
        <v>72</v>
      </c>
      <c r="G7258" s="320" t="s">
        <v>436</v>
      </c>
      <c r="H7258" s="320" t="s">
        <v>330</v>
      </c>
      <c r="I7258" s="320" t="s">
        <v>354</v>
      </c>
      <c r="J7258" s="320" t="s">
        <v>280</v>
      </c>
      <c r="K7258" s="321">
        <v>20</v>
      </c>
      <c r="L7258" s="305">
        <v>0.15999999642372131</v>
      </c>
      <c r="M7258" s="305"/>
      <c r="N7258" s="321">
        <v>79</v>
      </c>
      <c r="O7258" s="305">
        <v>0.19314999878406519</v>
      </c>
      <c r="P7258" s="305"/>
      <c r="Q7258" s="321">
        <v>2584</v>
      </c>
      <c r="R7258" s="305">
        <v>0.18983000516891479</v>
      </c>
      <c r="S7258" s="305"/>
      <c r="BA7258" s="395">
        <v>1</v>
      </c>
      <c r="BB7258" s="396" t="s">
        <v>861</v>
      </c>
      <c r="BC7258" t="str">
        <f t="shared" si="616"/>
        <v>RXR</v>
      </c>
      <c r="BD7258" t="str">
        <f t="shared" si="617"/>
        <v>NAoMe_recurrent_age_mbc_hes_decades_80cap</v>
      </c>
      <c r="BE7258" s="397" t="s">
        <v>862</v>
      </c>
      <c r="BF7258" t="str">
        <f t="shared" si="618"/>
        <v>50-59 yrs</v>
      </c>
      <c r="BG7258">
        <f t="shared" si="619"/>
        <v>20</v>
      </c>
      <c r="BH7258" s="398">
        <f t="shared" si="620"/>
        <v>0.15999999642372131</v>
      </c>
      <c r="BO7258" s="33"/>
    </row>
    <row r="7259" spans="1:67">
      <c r="A7259" s="320" t="s">
        <v>338</v>
      </c>
      <c r="B7259" t="s">
        <v>380</v>
      </c>
      <c r="C7259" t="s">
        <v>910</v>
      </c>
      <c r="D7259" t="s">
        <v>314</v>
      </c>
      <c r="E7259" s="320" t="s">
        <v>71</v>
      </c>
      <c r="F7259" s="320" t="s">
        <v>72</v>
      </c>
      <c r="G7259" s="320" t="s">
        <v>436</v>
      </c>
      <c r="H7259" s="320" t="s">
        <v>330</v>
      </c>
      <c r="I7259" s="320" t="s">
        <v>354</v>
      </c>
      <c r="J7259" s="320" t="s">
        <v>281</v>
      </c>
      <c r="K7259" s="321">
        <v>33</v>
      </c>
      <c r="L7259" s="305">
        <v>0.26399999856948853</v>
      </c>
      <c r="M7259" s="305"/>
      <c r="N7259" s="321">
        <v>89</v>
      </c>
      <c r="O7259" s="305">
        <v>0.21760000288486481</v>
      </c>
      <c r="P7259" s="305"/>
      <c r="Q7259" s="321">
        <v>2650</v>
      </c>
      <c r="R7259" s="305">
        <v>0.19468000531196589</v>
      </c>
      <c r="S7259" s="305"/>
      <c r="BA7259" s="395">
        <v>1</v>
      </c>
      <c r="BB7259" s="396" t="s">
        <v>861</v>
      </c>
      <c r="BC7259" t="str">
        <f t="shared" si="616"/>
        <v>RXR</v>
      </c>
      <c r="BD7259" t="str">
        <f t="shared" si="617"/>
        <v>NAoMe_recurrent_age_mbc_hes_decades_80cap</v>
      </c>
      <c r="BE7259" s="397" t="s">
        <v>862</v>
      </c>
      <c r="BF7259" t="str">
        <f t="shared" si="618"/>
        <v>60-69 yrs</v>
      </c>
      <c r="BG7259">
        <f t="shared" si="619"/>
        <v>33</v>
      </c>
      <c r="BH7259" s="398">
        <f t="shared" si="620"/>
        <v>0.26399999856948853</v>
      </c>
      <c r="BO7259" s="33"/>
    </row>
    <row r="7260" spans="1:67">
      <c r="A7260" s="320" t="s">
        <v>338</v>
      </c>
      <c r="B7260" t="s">
        <v>380</v>
      </c>
      <c r="C7260" t="s">
        <v>910</v>
      </c>
      <c r="D7260" t="s">
        <v>314</v>
      </c>
      <c r="E7260" s="320" t="s">
        <v>71</v>
      </c>
      <c r="F7260" s="320" t="s">
        <v>72</v>
      </c>
      <c r="G7260" s="320" t="s">
        <v>436</v>
      </c>
      <c r="H7260" s="320" t="s">
        <v>330</v>
      </c>
      <c r="I7260" s="320" t="s">
        <v>354</v>
      </c>
      <c r="J7260" s="320" t="s">
        <v>282</v>
      </c>
      <c r="K7260" s="321">
        <v>30</v>
      </c>
      <c r="L7260" s="305">
        <v>0.239999994635582</v>
      </c>
      <c r="M7260" s="305"/>
      <c r="N7260" s="321">
        <v>98</v>
      </c>
      <c r="O7260" s="305">
        <v>0.23961000144481659</v>
      </c>
      <c r="P7260" s="305"/>
      <c r="Q7260" s="321">
        <v>3284</v>
      </c>
      <c r="R7260" s="305">
        <v>0.24126000702381131</v>
      </c>
      <c r="S7260" s="305"/>
      <c r="BA7260" s="395">
        <v>1</v>
      </c>
      <c r="BB7260" s="396" t="s">
        <v>861</v>
      </c>
      <c r="BC7260" t="str">
        <f t="shared" si="616"/>
        <v>RXR</v>
      </c>
      <c r="BD7260" t="str">
        <f t="shared" si="617"/>
        <v>NAoMe_recurrent_age_mbc_hes_decades_80cap</v>
      </c>
      <c r="BE7260" s="397" t="s">
        <v>862</v>
      </c>
      <c r="BF7260" t="str">
        <f t="shared" si="618"/>
        <v>70-79 yrs</v>
      </c>
      <c r="BG7260">
        <f t="shared" si="619"/>
        <v>30</v>
      </c>
      <c r="BH7260" s="398">
        <f t="shared" si="620"/>
        <v>0.239999994635582</v>
      </c>
      <c r="BO7260" s="33"/>
    </row>
    <row r="7261" spans="1:67">
      <c r="A7261" s="320" t="s">
        <v>338</v>
      </c>
      <c r="B7261" t="s">
        <v>380</v>
      </c>
      <c r="C7261" t="s">
        <v>910</v>
      </c>
      <c r="D7261" t="s">
        <v>314</v>
      </c>
      <c r="E7261" s="320" t="s">
        <v>71</v>
      </c>
      <c r="F7261" s="320" t="s">
        <v>72</v>
      </c>
      <c r="G7261" s="320" t="s">
        <v>436</v>
      </c>
      <c r="H7261" s="320" t="s">
        <v>330</v>
      </c>
      <c r="I7261" s="320" t="s">
        <v>354</v>
      </c>
      <c r="J7261" s="320" t="s">
        <v>283</v>
      </c>
      <c r="K7261" s="321">
        <v>28</v>
      </c>
      <c r="L7261" s="305">
        <v>0.22400000691413879</v>
      </c>
      <c r="M7261" s="305"/>
      <c r="N7261" s="321">
        <v>88</v>
      </c>
      <c r="O7261" s="305">
        <v>0.215159997344017</v>
      </c>
      <c r="P7261" s="305"/>
      <c r="Q7261" s="321">
        <v>3083</v>
      </c>
      <c r="R7261" s="305">
        <v>0.2264900058507919</v>
      </c>
      <c r="S7261" s="305"/>
      <c r="BA7261" s="395">
        <v>1</v>
      </c>
      <c r="BB7261" s="396" t="s">
        <v>861</v>
      </c>
      <c r="BC7261" t="str">
        <f t="shared" si="616"/>
        <v>RXR</v>
      </c>
      <c r="BD7261" t="str">
        <f t="shared" si="617"/>
        <v>NAoMe_recurrent_age_mbc_hes_decades_80cap</v>
      </c>
      <c r="BE7261" s="397" t="s">
        <v>862</v>
      </c>
      <c r="BF7261" t="str">
        <f t="shared" si="618"/>
        <v>80+ yrs</v>
      </c>
      <c r="BG7261">
        <f t="shared" si="619"/>
        <v>28</v>
      </c>
      <c r="BH7261" s="398">
        <f t="shared" si="620"/>
        <v>0.22400000691413879</v>
      </c>
      <c r="BO7261" s="33"/>
    </row>
    <row r="7262" spans="1:67">
      <c r="A7262" s="320" t="s">
        <v>338</v>
      </c>
      <c r="B7262" t="s">
        <v>380</v>
      </c>
      <c r="C7262" t="s">
        <v>910</v>
      </c>
      <c r="D7262" t="s">
        <v>314</v>
      </c>
      <c r="E7262" s="320" t="s">
        <v>71</v>
      </c>
      <c r="F7262" s="320" t="s">
        <v>72</v>
      </c>
      <c r="G7262" s="320" t="s">
        <v>436</v>
      </c>
      <c r="H7262" s="320" t="s">
        <v>330</v>
      </c>
      <c r="I7262" s="320" t="s">
        <v>656</v>
      </c>
      <c r="J7262" s="320" t="s">
        <v>286</v>
      </c>
      <c r="K7262" s="321">
        <v>11</v>
      </c>
      <c r="L7262" s="305">
        <v>8.7999999523162842E-2</v>
      </c>
      <c r="M7262" s="305">
        <v>8.7999999523162842E-2</v>
      </c>
      <c r="N7262" s="321">
        <v>18</v>
      </c>
      <c r="O7262" s="305">
        <v>4.4009998440742493E-2</v>
      </c>
      <c r="P7262" s="305">
        <v>4.4550001621246338E-2</v>
      </c>
      <c r="Q7262" s="321">
        <v>565</v>
      </c>
      <c r="R7262" s="305">
        <v>4.1510000824928277E-2</v>
      </c>
      <c r="S7262" s="305">
        <v>4.221000149846077E-2</v>
      </c>
      <c r="BA7262" s="395">
        <v>1</v>
      </c>
      <c r="BB7262" s="396" t="s">
        <v>861</v>
      </c>
      <c r="BC7262" t="str">
        <f t="shared" si="616"/>
        <v>RXR</v>
      </c>
      <c r="BD7262" t="str">
        <f t="shared" si="617"/>
        <v>NAoMe_recurrent_ethnicity_grp</v>
      </c>
      <c r="BE7262" s="397" t="s">
        <v>862</v>
      </c>
      <c r="BF7262" t="str">
        <f t="shared" si="618"/>
        <v>Asian or Asian British</v>
      </c>
      <c r="BG7262">
        <f t="shared" si="619"/>
        <v>11</v>
      </c>
      <c r="BH7262" s="398">
        <f t="shared" si="620"/>
        <v>8.7999999523162842E-2</v>
      </c>
      <c r="BO7262" s="33"/>
    </row>
    <row r="7263" spans="1:67">
      <c r="A7263" s="320" t="s">
        <v>338</v>
      </c>
      <c r="B7263" t="s">
        <v>380</v>
      </c>
      <c r="C7263" t="s">
        <v>910</v>
      </c>
      <c r="D7263" t="s">
        <v>314</v>
      </c>
      <c r="E7263" s="320" t="s">
        <v>71</v>
      </c>
      <c r="F7263" s="320" t="s">
        <v>72</v>
      </c>
      <c r="G7263" s="320" t="s">
        <v>436</v>
      </c>
      <c r="H7263" s="320" t="s">
        <v>330</v>
      </c>
      <c r="I7263" s="320" t="s">
        <v>656</v>
      </c>
      <c r="J7263" s="320" t="s">
        <v>287</v>
      </c>
      <c r="K7263" s="321">
        <v>0</v>
      </c>
      <c r="L7263" s="305">
        <v>0</v>
      </c>
      <c r="M7263" s="305">
        <v>0</v>
      </c>
      <c r="N7263" s="321">
        <v>2</v>
      </c>
      <c r="O7263" s="305">
        <v>4.889999981969595E-3</v>
      </c>
      <c r="P7263" s="305">
        <v>4.9499999731779099E-3</v>
      </c>
      <c r="Q7263" s="321">
        <v>439</v>
      </c>
      <c r="R7263" s="305">
        <v>3.2249998301267617E-2</v>
      </c>
      <c r="S7263" s="305">
        <v>3.2800000160932541E-2</v>
      </c>
      <c r="BA7263" s="395">
        <v>1</v>
      </c>
      <c r="BB7263" s="396" t="s">
        <v>861</v>
      </c>
      <c r="BC7263" t="str">
        <f t="shared" si="616"/>
        <v>RXR</v>
      </c>
      <c r="BD7263" t="str">
        <f t="shared" si="617"/>
        <v>NAoMe_recurrent_ethnicity_grp</v>
      </c>
      <c r="BE7263" s="397" t="s">
        <v>862</v>
      </c>
      <c r="BF7263" t="str">
        <f t="shared" si="618"/>
        <v>Black or Black British</v>
      </c>
      <c r="BG7263">
        <f t="shared" si="619"/>
        <v>0</v>
      </c>
      <c r="BH7263" s="398">
        <f t="shared" si="620"/>
        <v>0</v>
      </c>
      <c r="BO7263" s="33"/>
    </row>
    <row r="7264" spans="1:67">
      <c r="A7264" s="320" t="s">
        <v>338</v>
      </c>
      <c r="B7264" t="s">
        <v>380</v>
      </c>
      <c r="C7264" t="s">
        <v>910</v>
      </c>
      <c r="D7264" t="s">
        <v>314</v>
      </c>
      <c r="E7264" s="320" t="s">
        <v>71</v>
      </c>
      <c r="F7264" s="320" t="s">
        <v>72</v>
      </c>
      <c r="G7264" s="320" t="s">
        <v>436</v>
      </c>
      <c r="H7264" s="320" t="s">
        <v>330</v>
      </c>
      <c r="I7264" s="320" t="s">
        <v>656</v>
      </c>
      <c r="J7264" s="320" t="s">
        <v>259</v>
      </c>
      <c r="K7264" s="321">
        <v>0</v>
      </c>
      <c r="L7264" s="305">
        <v>0</v>
      </c>
      <c r="M7264" s="305">
        <v>0</v>
      </c>
      <c r="N7264" s="321">
        <v>2</v>
      </c>
      <c r="O7264" s="305">
        <v>4.889999981969595E-3</v>
      </c>
      <c r="P7264" s="305">
        <v>4.9499999731779099E-3</v>
      </c>
      <c r="Q7264" s="321">
        <v>117</v>
      </c>
      <c r="R7264" s="305">
        <v>8.6000002920627594E-3</v>
      </c>
      <c r="S7264" s="305">
        <v>8.7400004267692566E-3</v>
      </c>
      <c r="BA7264" s="395">
        <v>1</v>
      </c>
      <c r="BB7264" s="396" t="s">
        <v>861</v>
      </c>
      <c r="BC7264" t="str">
        <f t="shared" si="616"/>
        <v>RXR</v>
      </c>
      <c r="BD7264" t="str">
        <f t="shared" si="617"/>
        <v>NAoMe_recurrent_ethnicity_grp</v>
      </c>
      <c r="BE7264" s="397" t="s">
        <v>862</v>
      </c>
      <c r="BF7264" t="str">
        <f t="shared" si="618"/>
        <v>Mixed</v>
      </c>
      <c r="BG7264">
        <f t="shared" si="619"/>
        <v>0</v>
      </c>
      <c r="BH7264" s="398">
        <f t="shared" si="620"/>
        <v>0</v>
      </c>
      <c r="BO7264" s="33"/>
    </row>
    <row r="7265" spans="1:67">
      <c r="A7265" s="320" t="s">
        <v>338</v>
      </c>
      <c r="B7265" t="s">
        <v>380</v>
      </c>
      <c r="C7265" t="s">
        <v>910</v>
      </c>
      <c r="D7265" t="s">
        <v>314</v>
      </c>
      <c r="E7265" s="320" t="s">
        <v>71</v>
      </c>
      <c r="F7265" s="320" t="s">
        <v>72</v>
      </c>
      <c r="G7265" s="320" t="s">
        <v>436</v>
      </c>
      <c r="H7265" s="320" t="s">
        <v>330</v>
      </c>
      <c r="I7265" s="320" t="s">
        <v>656</v>
      </c>
      <c r="J7265" s="320" t="s">
        <v>288</v>
      </c>
      <c r="K7265" s="321">
        <v>2</v>
      </c>
      <c r="L7265" s="305">
        <v>1.6000000759959221E-2</v>
      </c>
      <c r="M7265" s="305">
        <v>1.6000000759959221E-2</v>
      </c>
      <c r="N7265" s="321">
        <v>2</v>
      </c>
      <c r="O7265" s="305">
        <v>4.889999981969595E-3</v>
      </c>
      <c r="P7265" s="305">
        <v>4.9499999731779099E-3</v>
      </c>
      <c r="Q7265" s="321">
        <v>254</v>
      </c>
      <c r="R7265" s="305">
        <v>1.8659999594092369E-2</v>
      </c>
      <c r="S7265" s="305">
        <v>1.8980000168085098E-2</v>
      </c>
      <c r="BA7265" s="395">
        <v>1</v>
      </c>
      <c r="BB7265" s="396" t="s">
        <v>861</v>
      </c>
      <c r="BC7265" t="str">
        <f t="shared" si="616"/>
        <v>RXR</v>
      </c>
      <c r="BD7265" t="str">
        <f t="shared" si="617"/>
        <v>NAoMe_recurrent_ethnicity_grp</v>
      </c>
      <c r="BE7265" s="397" t="s">
        <v>862</v>
      </c>
      <c r="BF7265" t="str">
        <f t="shared" si="618"/>
        <v>Other Ethnic Group</v>
      </c>
      <c r="BG7265">
        <f t="shared" si="619"/>
        <v>2</v>
      </c>
      <c r="BH7265" s="398">
        <f t="shared" si="620"/>
        <v>1.6000000759959221E-2</v>
      </c>
      <c r="BO7265" s="33"/>
    </row>
    <row r="7266" spans="1:67">
      <c r="A7266" s="320" t="s">
        <v>338</v>
      </c>
      <c r="B7266" t="s">
        <v>380</v>
      </c>
      <c r="C7266" t="s">
        <v>910</v>
      </c>
      <c r="D7266" t="s">
        <v>314</v>
      </c>
      <c r="E7266" s="320" t="s">
        <v>71</v>
      </c>
      <c r="F7266" s="320" t="s">
        <v>72</v>
      </c>
      <c r="G7266" s="320" t="s">
        <v>436</v>
      </c>
      <c r="H7266" s="320" t="s">
        <v>330</v>
      </c>
      <c r="I7266" s="320" t="s">
        <v>656</v>
      </c>
      <c r="J7266" s="320" t="s">
        <v>260</v>
      </c>
      <c r="K7266" s="321">
        <v>0</v>
      </c>
      <c r="L7266" s="305">
        <v>0</v>
      </c>
      <c r="M7266" s="305"/>
      <c r="N7266" s="321">
        <v>5</v>
      </c>
      <c r="O7266" s="305">
        <v>1.2219999916851521E-2</v>
      </c>
      <c r="P7266" s="305"/>
      <c r="Q7266" s="321">
        <v>227</v>
      </c>
      <c r="R7266" s="305">
        <v>1.6680000349879261E-2</v>
      </c>
      <c r="S7266" s="305"/>
      <c r="BA7266" s="395">
        <v>1</v>
      </c>
      <c r="BB7266" s="396" t="s">
        <v>861</v>
      </c>
      <c r="BC7266" t="str">
        <f t="shared" si="616"/>
        <v>RXR</v>
      </c>
      <c r="BD7266" t="str">
        <f t="shared" si="617"/>
        <v>NAoMe_recurrent_ethnicity_grp</v>
      </c>
      <c r="BE7266" s="397" t="s">
        <v>862</v>
      </c>
      <c r="BF7266" t="str">
        <f t="shared" si="618"/>
        <v>Unknown</v>
      </c>
      <c r="BG7266">
        <f t="shared" si="619"/>
        <v>0</v>
      </c>
      <c r="BH7266" s="398">
        <f t="shared" si="620"/>
        <v>0</v>
      </c>
      <c r="BO7266" s="33"/>
    </row>
    <row r="7267" spans="1:67">
      <c r="A7267" s="320" t="s">
        <v>338</v>
      </c>
      <c r="B7267" t="s">
        <v>380</v>
      </c>
      <c r="C7267" t="s">
        <v>910</v>
      </c>
      <c r="D7267" t="s">
        <v>314</v>
      </c>
      <c r="E7267" s="320" t="s">
        <v>71</v>
      </c>
      <c r="F7267" s="320" t="s">
        <v>72</v>
      </c>
      <c r="G7267" s="320" t="s">
        <v>436</v>
      </c>
      <c r="H7267" s="320" t="s">
        <v>330</v>
      </c>
      <c r="I7267" s="320" t="s">
        <v>656</v>
      </c>
      <c r="J7267" s="320" t="s">
        <v>258</v>
      </c>
      <c r="K7267" s="321">
        <v>112</v>
      </c>
      <c r="L7267" s="305">
        <v>0.89600002765655518</v>
      </c>
      <c r="M7267" s="305">
        <v>0.89600002765655518</v>
      </c>
      <c r="N7267" s="321">
        <v>380</v>
      </c>
      <c r="O7267" s="305">
        <v>0.92909997701644897</v>
      </c>
      <c r="P7267" s="305">
        <v>0.9405900239944458</v>
      </c>
      <c r="Q7267" s="321">
        <v>12010</v>
      </c>
      <c r="R7267" s="305">
        <v>0.88230997323989868</v>
      </c>
      <c r="S7267" s="305">
        <v>0.89727002382278442</v>
      </c>
      <c r="BA7267" s="395">
        <v>1</v>
      </c>
      <c r="BB7267" s="396" t="s">
        <v>861</v>
      </c>
      <c r="BC7267" t="str">
        <f t="shared" si="616"/>
        <v>RXR</v>
      </c>
      <c r="BD7267" t="str">
        <f t="shared" si="617"/>
        <v>NAoMe_recurrent_ethnicity_grp</v>
      </c>
      <c r="BE7267" s="397" t="s">
        <v>862</v>
      </c>
      <c r="BF7267" t="str">
        <f t="shared" si="618"/>
        <v>White</v>
      </c>
      <c r="BG7267">
        <f t="shared" si="619"/>
        <v>112</v>
      </c>
      <c r="BH7267" s="398">
        <f t="shared" si="620"/>
        <v>0.89600002765655518</v>
      </c>
      <c r="BO7267" s="33"/>
    </row>
    <row r="7268" spans="1:67">
      <c r="A7268" s="320" t="s">
        <v>338</v>
      </c>
      <c r="B7268" t="s">
        <v>380</v>
      </c>
      <c r="C7268" t="s">
        <v>910</v>
      </c>
      <c r="D7268" t="s">
        <v>314</v>
      </c>
      <c r="E7268" s="320" t="s">
        <v>71</v>
      </c>
      <c r="F7268" s="320" t="s">
        <v>72</v>
      </c>
      <c r="G7268" s="320" t="s">
        <v>436</v>
      </c>
      <c r="H7268" s="320" t="s">
        <v>330</v>
      </c>
      <c r="I7268" s="320" t="s">
        <v>291</v>
      </c>
      <c r="J7268" s="320" t="s">
        <v>313</v>
      </c>
      <c r="K7268" s="321">
        <v>123</v>
      </c>
      <c r="L7268" s="305">
        <v>0.98400002717971802</v>
      </c>
      <c r="M7268" s="305"/>
      <c r="N7268" s="321">
        <v>407</v>
      </c>
      <c r="O7268" s="305">
        <v>0.99510997533798218</v>
      </c>
      <c r="P7268" s="305"/>
      <c r="Q7268" s="321">
        <v>13492</v>
      </c>
      <c r="R7268" s="305">
        <v>0.99118000268936157</v>
      </c>
      <c r="S7268" s="305"/>
      <c r="BA7268" s="395">
        <v>1</v>
      </c>
      <c r="BB7268" s="396" t="s">
        <v>861</v>
      </c>
      <c r="BC7268" t="str">
        <f t="shared" si="616"/>
        <v>RXR</v>
      </c>
      <c r="BD7268" t="str">
        <f t="shared" si="617"/>
        <v>NAoMe_recurrent_gender</v>
      </c>
      <c r="BE7268" s="397" t="s">
        <v>862</v>
      </c>
      <c r="BF7268" t="str">
        <f t="shared" si="618"/>
        <v>Female</v>
      </c>
      <c r="BG7268">
        <f t="shared" si="619"/>
        <v>123</v>
      </c>
      <c r="BH7268" s="398">
        <f t="shared" si="620"/>
        <v>0.98400002717971802</v>
      </c>
      <c r="BO7268" s="33"/>
    </row>
    <row r="7269" spans="1:67">
      <c r="A7269" s="320" t="s">
        <v>338</v>
      </c>
      <c r="B7269" t="s">
        <v>380</v>
      </c>
      <c r="C7269" t="s">
        <v>910</v>
      </c>
      <c r="D7269" t="s">
        <v>314</v>
      </c>
      <c r="E7269" s="320" t="s">
        <v>71</v>
      </c>
      <c r="F7269" s="320" t="s">
        <v>72</v>
      </c>
      <c r="G7269" s="320" t="s">
        <v>436</v>
      </c>
      <c r="H7269" s="320" t="s">
        <v>330</v>
      </c>
      <c r="I7269" s="320" t="s">
        <v>291</v>
      </c>
      <c r="J7269" s="320" t="s">
        <v>293</v>
      </c>
      <c r="K7269" s="321">
        <v>2</v>
      </c>
      <c r="L7269" s="305">
        <v>1.6000000759959221E-2</v>
      </c>
      <c r="M7269" s="305"/>
      <c r="N7269" s="321">
        <v>2</v>
      </c>
      <c r="O7269" s="305">
        <v>4.889999981969595E-3</v>
      </c>
      <c r="P7269" s="305"/>
      <c r="Q7269" s="321">
        <v>120</v>
      </c>
      <c r="R7269" s="305">
        <v>8.8200001046061516E-3</v>
      </c>
      <c r="S7269" s="305"/>
      <c r="BA7269" s="395">
        <v>1</v>
      </c>
      <c r="BB7269" s="396" t="s">
        <v>861</v>
      </c>
      <c r="BC7269" t="str">
        <f t="shared" si="616"/>
        <v>RXR</v>
      </c>
      <c r="BD7269" t="str">
        <f t="shared" si="617"/>
        <v>NAoMe_recurrent_gender</v>
      </c>
      <c r="BE7269" s="397" t="s">
        <v>862</v>
      </c>
      <c r="BF7269" t="str">
        <f t="shared" si="618"/>
        <v>Male</v>
      </c>
      <c r="BG7269">
        <f t="shared" si="619"/>
        <v>2</v>
      </c>
      <c r="BH7269" s="398">
        <f t="shared" si="620"/>
        <v>1.6000000759959221E-2</v>
      </c>
      <c r="BO7269" s="33"/>
    </row>
    <row r="7270" spans="1:67">
      <c r="A7270" s="320" t="s">
        <v>338</v>
      </c>
      <c r="B7270" t="s">
        <v>380</v>
      </c>
      <c r="C7270" t="s">
        <v>910</v>
      </c>
      <c r="D7270" t="s">
        <v>314</v>
      </c>
      <c r="E7270" s="320" t="s">
        <v>71</v>
      </c>
      <c r="F7270" s="320" t="s">
        <v>72</v>
      </c>
      <c r="G7270" s="320" t="s">
        <v>436</v>
      </c>
      <c r="H7270" s="320" t="s">
        <v>330</v>
      </c>
      <c r="I7270" s="320" t="s">
        <v>355</v>
      </c>
      <c r="J7270" s="320" t="s">
        <v>289</v>
      </c>
      <c r="K7270" s="321">
        <v>45</v>
      </c>
      <c r="L7270" s="305">
        <v>0.36000001430511469</v>
      </c>
      <c r="M7270" s="305"/>
      <c r="N7270" s="321">
        <v>134</v>
      </c>
      <c r="O7270" s="305">
        <v>0.32763001322746282</v>
      </c>
      <c r="P7270" s="305"/>
      <c r="Q7270" s="321">
        <v>4109</v>
      </c>
      <c r="R7270" s="305">
        <v>0.30186998844146729</v>
      </c>
      <c r="S7270" s="305"/>
      <c r="BA7270" s="395">
        <v>1</v>
      </c>
      <c r="BB7270" s="396" t="s">
        <v>861</v>
      </c>
      <c r="BC7270" t="str">
        <f t="shared" si="616"/>
        <v>RXR</v>
      </c>
      <c r="BD7270" t="str">
        <f t="shared" si="617"/>
        <v>NAoMe_recurrent_mbc_hes_year</v>
      </c>
      <c r="BE7270" s="397" t="s">
        <v>862</v>
      </c>
      <c r="BF7270" t="str">
        <f t="shared" si="618"/>
        <v>2021</v>
      </c>
      <c r="BG7270">
        <f t="shared" si="619"/>
        <v>45</v>
      </c>
      <c r="BH7270" s="398">
        <f t="shared" si="620"/>
        <v>0.36000001430511469</v>
      </c>
      <c r="BO7270" s="33"/>
    </row>
    <row r="7271" spans="1:67">
      <c r="A7271" s="320" t="s">
        <v>338</v>
      </c>
      <c r="B7271" t="s">
        <v>380</v>
      </c>
      <c r="C7271" t="s">
        <v>910</v>
      </c>
      <c r="D7271" t="s">
        <v>314</v>
      </c>
      <c r="E7271" s="320" t="s">
        <v>71</v>
      </c>
      <c r="F7271" s="320" t="s">
        <v>72</v>
      </c>
      <c r="G7271" s="320" t="s">
        <v>436</v>
      </c>
      <c r="H7271" s="320" t="s">
        <v>330</v>
      </c>
      <c r="I7271" s="320" t="s">
        <v>355</v>
      </c>
      <c r="J7271" s="320" t="s">
        <v>816</v>
      </c>
      <c r="K7271" s="321">
        <v>37</v>
      </c>
      <c r="L7271" s="305">
        <v>0.29600000381469732</v>
      </c>
      <c r="M7271" s="305"/>
      <c r="N7271" s="321">
        <v>132</v>
      </c>
      <c r="O7271" s="305">
        <v>0.32273998856544489</v>
      </c>
      <c r="P7271" s="305"/>
      <c r="Q7271" s="321">
        <v>4376</v>
      </c>
      <c r="R7271" s="305">
        <v>0.32148000597953802</v>
      </c>
      <c r="S7271" s="305"/>
      <c r="BA7271" s="395">
        <v>1</v>
      </c>
      <c r="BB7271" s="396" t="s">
        <v>861</v>
      </c>
      <c r="BC7271" t="str">
        <f t="shared" si="616"/>
        <v>RXR</v>
      </c>
      <c r="BD7271" t="str">
        <f t="shared" si="617"/>
        <v>NAoMe_recurrent_mbc_hes_year</v>
      </c>
      <c r="BE7271" s="397" t="s">
        <v>862</v>
      </c>
      <c r="BF7271" t="str">
        <f t="shared" si="618"/>
        <v>2022</v>
      </c>
      <c r="BG7271">
        <f t="shared" si="619"/>
        <v>37</v>
      </c>
      <c r="BH7271" s="398">
        <f t="shared" si="620"/>
        <v>0.29600000381469732</v>
      </c>
      <c r="BO7271" s="33"/>
    </row>
    <row r="7272" spans="1:67">
      <c r="A7272" s="320" t="s">
        <v>338</v>
      </c>
      <c r="B7272" t="s">
        <v>380</v>
      </c>
      <c r="C7272" t="s">
        <v>910</v>
      </c>
      <c r="D7272" t="s">
        <v>314</v>
      </c>
      <c r="E7272" s="320" t="s">
        <v>71</v>
      </c>
      <c r="F7272" s="320" t="s">
        <v>72</v>
      </c>
      <c r="G7272" s="320" t="s">
        <v>436</v>
      </c>
      <c r="H7272" s="320" t="s">
        <v>330</v>
      </c>
      <c r="I7272" s="320" t="s">
        <v>355</v>
      </c>
      <c r="J7272" s="320" t="s">
        <v>946</v>
      </c>
      <c r="K7272" s="321">
        <v>43</v>
      </c>
      <c r="L7272" s="305">
        <v>0.34400001168251038</v>
      </c>
      <c r="M7272" s="305"/>
      <c r="N7272" s="321">
        <v>143</v>
      </c>
      <c r="O7272" s="305">
        <v>0.34962999820709229</v>
      </c>
      <c r="P7272" s="305"/>
      <c r="Q7272" s="321">
        <v>5127</v>
      </c>
      <c r="R7272" s="305">
        <v>0.37665000557899481</v>
      </c>
      <c r="S7272" s="305"/>
      <c r="BA7272" s="395">
        <v>1</v>
      </c>
      <c r="BB7272" s="396" t="s">
        <v>861</v>
      </c>
      <c r="BC7272" t="str">
        <f t="shared" si="616"/>
        <v>RXR</v>
      </c>
      <c r="BD7272" t="str">
        <f t="shared" si="617"/>
        <v>NAoMe_recurrent_mbc_hes_year</v>
      </c>
      <c r="BE7272" s="397" t="s">
        <v>862</v>
      </c>
      <c r="BF7272" t="str">
        <f t="shared" si="618"/>
        <v>2023</v>
      </c>
      <c r="BG7272">
        <f t="shared" si="619"/>
        <v>43</v>
      </c>
      <c r="BH7272" s="398">
        <f t="shared" si="620"/>
        <v>0.34400001168251038</v>
      </c>
      <c r="BO7272" s="33"/>
    </row>
    <row r="7273" spans="1:67">
      <c r="A7273" s="320" t="s">
        <v>338</v>
      </c>
      <c r="B7273" t="s">
        <v>380</v>
      </c>
      <c r="C7273" t="s">
        <v>910</v>
      </c>
      <c r="D7273" t="s">
        <v>314</v>
      </c>
      <c r="E7273" s="320" t="s">
        <v>71</v>
      </c>
      <c r="F7273" s="320" t="s">
        <v>72</v>
      </c>
      <c r="G7273" s="320" t="s">
        <v>436</v>
      </c>
      <c r="H7273" s="320" t="s">
        <v>330</v>
      </c>
      <c r="I7273" s="320" t="s">
        <v>824</v>
      </c>
      <c r="J7273" s="320" t="s">
        <v>12</v>
      </c>
      <c r="K7273" s="321">
        <v>125</v>
      </c>
      <c r="L7273" s="305">
        <v>1</v>
      </c>
      <c r="M7273" s="305"/>
      <c r="N7273" s="321">
        <v>409</v>
      </c>
      <c r="O7273" s="305">
        <v>1</v>
      </c>
      <c r="P7273" s="305"/>
      <c r="Q7273" s="321">
        <v>13612</v>
      </c>
      <c r="R7273" s="305">
        <v>1</v>
      </c>
      <c r="S7273" s="305"/>
      <c r="BA7273" s="395">
        <v>1</v>
      </c>
      <c r="BB7273" s="396" t="s">
        <v>861</v>
      </c>
      <c r="BC7273" t="str">
        <f t="shared" si="616"/>
        <v>RXR</v>
      </c>
      <c r="BD7273" t="str">
        <f t="shared" si="617"/>
        <v>NAoMe_recurrent_tag_bonemets</v>
      </c>
      <c r="BE7273" s="397" t="s">
        <v>862</v>
      </c>
      <c r="BF7273" t="str">
        <f t="shared" si="618"/>
        <v>No</v>
      </c>
      <c r="BG7273">
        <f t="shared" si="619"/>
        <v>125</v>
      </c>
      <c r="BH7273" s="398">
        <f t="shared" si="620"/>
        <v>1</v>
      </c>
      <c r="BO7273" s="33"/>
    </row>
    <row r="7274" spans="1:67">
      <c r="A7274" s="320" t="s">
        <v>338</v>
      </c>
      <c r="B7274" t="s">
        <v>380</v>
      </c>
      <c r="C7274" t="s">
        <v>910</v>
      </c>
      <c r="D7274" t="s">
        <v>314</v>
      </c>
      <c r="E7274" s="320" t="s">
        <v>71</v>
      </c>
      <c r="F7274" s="320" t="s">
        <v>72</v>
      </c>
      <c r="G7274" s="320" t="s">
        <v>436</v>
      </c>
      <c r="H7274" s="320" t="s">
        <v>330</v>
      </c>
      <c r="I7274" s="320" t="s">
        <v>825</v>
      </c>
      <c r="J7274" s="320" t="s">
        <v>12</v>
      </c>
      <c r="K7274" s="321">
        <v>125</v>
      </c>
      <c r="L7274" s="305">
        <v>1</v>
      </c>
      <c r="M7274" s="305"/>
      <c r="N7274" s="321">
        <v>409</v>
      </c>
      <c r="O7274" s="305">
        <v>1</v>
      </c>
      <c r="P7274" s="305"/>
      <c r="Q7274" s="321">
        <v>13612</v>
      </c>
      <c r="R7274" s="305">
        <v>1</v>
      </c>
      <c r="S7274" s="305"/>
      <c r="BA7274" s="395">
        <v>1</v>
      </c>
      <c r="BB7274" s="396" t="s">
        <v>861</v>
      </c>
      <c r="BC7274" t="str">
        <f t="shared" si="616"/>
        <v>RXR</v>
      </c>
      <c r="BD7274" t="str">
        <f t="shared" si="617"/>
        <v>NAoMe_recurrent_tag_brainmets</v>
      </c>
      <c r="BE7274" s="397" t="s">
        <v>862</v>
      </c>
      <c r="BF7274" t="str">
        <f t="shared" si="618"/>
        <v>No</v>
      </c>
      <c r="BG7274">
        <f t="shared" si="619"/>
        <v>125</v>
      </c>
      <c r="BH7274" s="398">
        <f t="shared" si="620"/>
        <v>1</v>
      </c>
      <c r="BO7274" s="33"/>
    </row>
    <row r="7275" spans="1:67">
      <c r="A7275" s="320" t="s">
        <v>338</v>
      </c>
      <c r="B7275" t="s">
        <v>380</v>
      </c>
      <c r="C7275" t="s">
        <v>910</v>
      </c>
      <c r="D7275" t="s">
        <v>314</v>
      </c>
      <c r="E7275" s="320" t="s">
        <v>71</v>
      </c>
      <c r="F7275" s="320" t="s">
        <v>72</v>
      </c>
      <c r="G7275" s="320" t="s">
        <v>436</v>
      </c>
      <c r="H7275" s="320" t="s">
        <v>330</v>
      </c>
      <c r="I7275" s="320" t="s">
        <v>826</v>
      </c>
      <c r="J7275" s="320" t="s">
        <v>12</v>
      </c>
      <c r="K7275" s="321">
        <v>125</v>
      </c>
      <c r="L7275" s="305">
        <v>1</v>
      </c>
      <c r="M7275" s="305"/>
      <c r="N7275" s="321">
        <v>409</v>
      </c>
      <c r="O7275" s="305">
        <v>1</v>
      </c>
      <c r="P7275" s="305"/>
      <c r="Q7275" s="321">
        <v>13612</v>
      </c>
      <c r="R7275" s="305">
        <v>1</v>
      </c>
      <c r="S7275" s="305"/>
      <c r="BA7275" s="395">
        <v>1</v>
      </c>
      <c r="BB7275" s="396" t="s">
        <v>861</v>
      </c>
      <c r="BC7275" t="str">
        <f t="shared" si="616"/>
        <v>RXR</v>
      </c>
      <c r="BD7275" t="str">
        <f t="shared" si="617"/>
        <v>NAoMe_recurrent_tag_livermets</v>
      </c>
      <c r="BE7275" s="397" t="s">
        <v>862</v>
      </c>
      <c r="BF7275" t="str">
        <f t="shared" si="618"/>
        <v>No</v>
      </c>
      <c r="BG7275">
        <f t="shared" si="619"/>
        <v>125</v>
      </c>
      <c r="BH7275" s="398">
        <f t="shared" si="620"/>
        <v>1</v>
      </c>
      <c r="BO7275" s="33"/>
    </row>
    <row r="7276" spans="1:67">
      <c r="A7276" s="320" t="s">
        <v>338</v>
      </c>
      <c r="B7276" t="s">
        <v>380</v>
      </c>
      <c r="C7276" t="s">
        <v>910</v>
      </c>
      <c r="D7276" t="s">
        <v>314</v>
      </c>
      <c r="E7276" s="320" t="s">
        <v>71</v>
      </c>
      <c r="F7276" s="320" t="s">
        <v>72</v>
      </c>
      <c r="G7276" s="320" t="s">
        <v>436</v>
      </c>
      <c r="H7276" s="320" t="s">
        <v>330</v>
      </c>
      <c r="I7276" s="320" t="s">
        <v>827</v>
      </c>
      <c r="J7276" s="320" t="s">
        <v>12</v>
      </c>
      <c r="K7276" s="321">
        <v>125</v>
      </c>
      <c r="L7276" s="305">
        <v>1</v>
      </c>
      <c r="M7276" s="305"/>
      <c r="N7276" s="321">
        <v>409</v>
      </c>
      <c r="O7276" s="305">
        <v>1</v>
      </c>
      <c r="P7276" s="305"/>
      <c r="Q7276" s="321">
        <v>13612</v>
      </c>
      <c r="R7276" s="305">
        <v>1</v>
      </c>
      <c r="S7276" s="305"/>
      <c r="BA7276" s="395">
        <v>1</v>
      </c>
      <c r="BB7276" s="396" t="s">
        <v>861</v>
      </c>
      <c r="BC7276" t="str">
        <f t="shared" si="616"/>
        <v>RXR</v>
      </c>
      <c r="BD7276" t="str">
        <f t="shared" si="617"/>
        <v>NAoMe_recurrent_tag_lungmets</v>
      </c>
      <c r="BE7276" s="397" t="s">
        <v>862</v>
      </c>
      <c r="BF7276" t="str">
        <f t="shared" si="618"/>
        <v>No</v>
      </c>
      <c r="BG7276">
        <f t="shared" si="619"/>
        <v>125</v>
      </c>
      <c r="BH7276" s="398">
        <f t="shared" si="620"/>
        <v>1</v>
      </c>
      <c r="BO7276" s="33"/>
    </row>
    <row r="7277" spans="1:67">
      <c r="A7277" s="320" t="s">
        <v>338</v>
      </c>
      <c r="B7277" t="s">
        <v>380</v>
      </c>
      <c r="C7277" t="s">
        <v>910</v>
      </c>
      <c r="D7277" t="s">
        <v>314</v>
      </c>
      <c r="E7277" s="320" t="s">
        <v>71</v>
      </c>
      <c r="F7277" s="320" t="s">
        <v>72</v>
      </c>
      <c r="G7277" s="320" t="s">
        <v>436</v>
      </c>
      <c r="H7277" s="320" t="s">
        <v>330</v>
      </c>
      <c r="I7277" s="320" t="s">
        <v>828</v>
      </c>
      <c r="J7277" s="320" t="s">
        <v>12</v>
      </c>
      <c r="K7277" s="321">
        <v>125</v>
      </c>
      <c r="L7277" s="305">
        <v>1</v>
      </c>
      <c r="M7277" s="305"/>
      <c r="N7277" s="321">
        <v>409</v>
      </c>
      <c r="O7277" s="305">
        <v>1</v>
      </c>
      <c r="P7277" s="305"/>
      <c r="Q7277" s="321">
        <v>13612</v>
      </c>
      <c r="R7277" s="305">
        <v>1</v>
      </c>
      <c r="S7277" s="305"/>
      <c r="BA7277" s="395">
        <v>1</v>
      </c>
      <c r="BB7277" s="396" t="s">
        <v>861</v>
      </c>
      <c r="BC7277" t="str">
        <f t="shared" si="616"/>
        <v>RXR</v>
      </c>
      <c r="BD7277" t="str">
        <f t="shared" si="617"/>
        <v>NAoMe_recurrent_tag_othermets</v>
      </c>
      <c r="BE7277" s="397" t="s">
        <v>862</v>
      </c>
      <c r="BF7277" t="str">
        <f t="shared" si="618"/>
        <v>No</v>
      </c>
      <c r="BG7277">
        <f t="shared" si="619"/>
        <v>125</v>
      </c>
      <c r="BH7277" s="398">
        <f t="shared" si="620"/>
        <v>1</v>
      </c>
      <c r="BO7277" s="33"/>
    </row>
    <row r="7278" spans="1:67">
      <c r="A7278" s="320" t="s">
        <v>338</v>
      </c>
      <c r="B7278" t="s">
        <v>380</v>
      </c>
      <c r="C7278" t="s">
        <v>910</v>
      </c>
      <c r="D7278" t="s">
        <v>314</v>
      </c>
      <c r="E7278" s="320" t="s">
        <v>73</v>
      </c>
      <c r="F7278" s="320" t="s">
        <v>74</v>
      </c>
      <c r="G7278" s="320" t="s">
        <v>431</v>
      </c>
      <c r="H7278" s="320" t="s">
        <v>432</v>
      </c>
      <c r="I7278" s="320" t="s">
        <v>354</v>
      </c>
      <c r="J7278" s="320" t="s">
        <v>277</v>
      </c>
      <c r="K7278" s="321">
        <v>2</v>
      </c>
      <c r="L7278" s="305">
        <v>1.205000001937151E-2</v>
      </c>
      <c r="M7278" s="305"/>
      <c r="N7278" s="321">
        <v>6</v>
      </c>
      <c r="O7278" s="305">
        <v>3.8099999073892832E-3</v>
      </c>
      <c r="P7278" s="305"/>
      <c r="Q7278" s="321">
        <v>56</v>
      </c>
      <c r="R7278" s="305">
        <v>4.1100000962615013E-3</v>
      </c>
      <c r="S7278" s="305"/>
      <c r="BA7278" s="395">
        <v>1</v>
      </c>
      <c r="BB7278" s="396" t="s">
        <v>861</v>
      </c>
      <c r="BC7278" t="str">
        <f t="shared" si="616"/>
        <v>RDE</v>
      </c>
      <c r="BD7278" t="str">
        <f t="shared" si="617"/>
        <v>NAoMe_recurrent_age_mbc_hes_decades_80cap</v>
      </c>
      <c r="BE7278" s="397" t="s">
        <v>862</v>
      </c>
      <c r="BF7278" t="str">
        <f t="shared" si="618"/>
        <v>18-29 yrs</v>
      </c>
      <c r="BG7278">
        <f t="shared" si="619"/>
        <v>2</v>
      </c>
      <c r="BH7278" s="398">
        <f t="shared" si="620"/>
        <v>1.205000001937151E-2</v>
      </c>
      <c r="BO7278" s="33"/>
    </row>
    <row r="7279" spans="1:67">
      <c r="A7279" s="320" t="s">
        <v>338</v>
      </c>
      <c r="B7279" t="s">
        <v>380</v>
      </c>
      <c r="C7279" t="s">
        <v>910</v>
      </c>
      <c r="D7279" t="s">
        <v>314</v>
      </c>
      <c r="E7279" s="320" t="s">
        <v>73</v>
      </c>
      <c r="F7279" s="320" t="s">
        <v>74</v>
      </c>
      <c r="G7279" s="320" t="s">
        <v>431</v>
      </c>
      <c r="H7279" s="320" t="s">
        <v>432</v>
      </c>
      <c r="I7279" s="320" t="s">
        <v>354</v>
      </c>
      <c r="J7279" s="320" t="s">
        <v>278</v>
      </c>
      <c r="K7279" s="321">
        <v>2</v>
      </c>
      <c r="L7279" s="305">
        <v>1.205000001937151E-2</v>
      </c>
      <c r="M7279" s="305"/>
      <c r="N7279" s="321">
        <v>64</v>
      </c>
      <c r="O7279" s="305">
        <v>4.0690001100301743E-2</v>
      </c>
      <c r="P7279" s="305"/>
      <c r="Q7279" s="321">
        <v>552</v>
      </c>
      <c r="R7279" s="305">
        <v>4.0550000965595252E-2</v>
      </c>
      <c r="S7279" s="305"/>
      <c r="BA7279" s="395">
        <v>1</v>
      </c>
      <c r="BB7279" s="396" t="s">
        <v>861</v>
      </c>
      <c r="BC7279" t="str">
        <f t="shared" si="616"/>
        <v>RDE</v>
      </c>
      <c r="BD7279" t="str">
        <f t="shared" si="617"/>
        <v>NAoMe_recurrent_age_mbc_hes_decades_80cap</v>
      </c>
      <c r="BE7279" s="397" t="s">
        <v>862</v>
      </c>
      <c r="BF7279" t="str">
        <f t="shared" si="618"/>
        <v>30-39 yrs</v>
      </c>
      <c r="BG7279">
        <f t="shared" si="619"/>
        <v>2</v>
      </c>
      <c r="BH7279" s="398">
        <f t="shared" si="620"/>
        <v>1.205000001937151E-2</v>
      </c>
      <c r="BO7279" s="33"/>
    </row>
    <row r="7280" spans="1:67">
      <c r="A7280" s="320" t="s">
        <v>338</v>
      </c>
      <c r="B7280" t="s">
        <v>380</v>
      </c>
      <c r="C7280" t="s">
        <v>910</v>
      </c>
      <c r="D7280" t="s">
        <v>314</v>
      </c>
      <c r="E7280" s="320" t="s">
        <v>73</v>
      </c>
      <c r="F7280" s="320" t="s">
        <v>74</v>
      </c>
      <c r="G7280" s="320" t="s">
        <v>431</v>
      </c>
      <c r="H7280" s="320" t="s">
        <v>432</v>
      </c>
      <c r="I7280" s="320" t="s">
        <v>354</v>
      </c>
      <c r="J7280" s="320" t="s">
        <v>279</v>
      </c>
      <c r="K7280" s="321">
        <v>11</v>
      </c>
      <c r="L7280" s="305">
        <v>6.6270001232624054E-2</v>
      </c>
      <c r="M7280" s="305"/>
      <c r="N7280" s="321">
        <v>150</v>
      </c>
      <c r="O7280" s="305">
        <v>9.5360003411769867E-2</v>
      </c>
      <c r="P7280" s="305"/>
      <c r="Q7280" s="321">
        <v>1403</v>
      </c>
      <c r="R7280" s="305">
        <v>0.1030699983239174</v>
      </c>
      <c r="S7280" s="305"/>
      <c r="BA7280" s="395">
        <v>1</v>
      </c>
      <c r="BB7280" s="396" t="s">
        <v>861</v>
      </c>
      <c r="BC7280" t="str">
        <f t="shared" si="616"/>
        <v>RDE</v>
      </c>
      <c r="BD7280" t="str">
        <f t="shared" si="617"/>
        <v>NAoMe_recurrent_age_mbc_hes_decades_80cap</v>
      </c>
      <c r="BE7280" s="397" t="s">
        <v>862</v>
      </c>
      <c r="BF7280" t="str">
        <f t="shared" si="618"/>
        <v>40-49 yrs</v>
      </c>
      <c r="BG7280">
        <f t="shared" si="619"/>
        <v>11</v>
      </c>
      <c r="BH7280" s="398">
        <f t="shared" si="620"/>
        <v>6.6270001232624054E-2</v>
      </c>
      <c r="BO7280" s="33"/>
    </row>
    <row r="7281" spans="1:67">
      <c r="A7281" s="320" t="s">
        <v>338</v>
      </c>
      <c r="B7281" t="s">
        <v>380</v>
      </c>
      <c r="C7281" t="s">
        <v>910</v>
      </c>
      <c r="D7281" t="s">
        <v>314</v>
      </c>
      <c r="E7281" s="320" t="s">
        <v>73</v>
      </c>
      <c r="F7281" s="320" t="s">
        <v>74</v>
      </c>
      <c r="G7281" s="320" t="s">
        <v>431</v>
      </c>
      <c r="H7281" s="320" t="s">
        <v>432</v>
      </c>
      <c r="I7281" s="320" t="s">
        <v>354</v>
      </c>
      <c r="J7281" s="320" t="s">
        <v>280</v>
      </c>
      <c r="K7281" s="321">
        <v>26</v>
      </c>
      <c r="L7281" s="305">
        <v>0.15662999451160431</v>
      </c>
      <c r="M7281" s="305"/>
      <c r="N7281" s="321">
        <v>294</v>
      </c>
      <c r="O7281" s="305">
        <v>0.1869000047445297</v>
      </c>
      <c r="P7281" s="305"/>
      <c r="Q7281" s="321">
        <v>2584</v>
      </c>
      <c r="R7281" s="305">
        <v>0.18983000516891479</v>
      </c>
      <c r="S7281" s="305"/>
      <c r="BA7281" s="395">
        <v>1</v>
      </c>
      <c r="BB7281" s="396" t="s">
        <v>861</v>
      </c>
      <c r="BC7281" t="str">
        <f t="shared" si="616"/>
        <v>RDE</v>
      </c>
      <c r="BD7281" t="str">
        <f t="shared" si="617"/>
        <v>NAoMe_recurrent_age_mbc_hes_decades_80cap</v>
      </c>
      <c r="BE7281" s="397" t="s">
        <v>862</v>
      </c>
      <c r="BF7281" t="str">
        <f t="shared" si="618"/>
        <v>50-59 yrs</v>
      </c>
      <c r="BG7281">
        <f t="shared" si="619"/>
        <v>26</v>
      </c>
      <c r="BH7281" s="398">
        <f t="shared" si="620"/>
        <v>0.15662999451160431</v>
      </c>
      <c r="BO7281" s="33"/>
    </row>
    <row r="7282" spans="1:67">
      <c r="A7282" s="320" t="s">
        <v>338</v>
      </c>
      <c r="B7282" t="s">
        <v>380</v>
      </c>
      <c r="C7282" t="s">
        <v>910</v>
      </c>
      <c r="D7282" t="s">
        <v>314</v>
      </c>
      <c r="E7282" s="320" t="s">
        <v>73</v>
      </c>
      <c r="F7282" s="320" t="s">
        <v>74</v>
      </c>
      <c r="G7282" s="320" t="s">
        <v>431</v>
      </c>
      <c r="H7282" s="320" t="s">
        <v>432</v>
      </c>
      <c r="I7282" s="320" t="s">
        <v>354</v>
      </c>
      <c r="J7282" s="320" t="s">
        <v>281</v>
      </c>
      <c r="K7282" s="321">
        <v>42</v>
      </c>
      <c r="L7282" s="305">
        <v>0.25301000475883478</v>
      </c>
      <c r="M7282" s="305"/>
      <c r="N7282" s="321">
        <v>297</v>
      </c>
      <c r="O7282" s="305">
        <v>0.1888100057840347</v>
      </c>
      <c r="P7282" s="305"/>
      <c r="Q7282" s="321">
        <v>2650</v>
      </c>
      <c r="R7282" s="305">
        <v>0.19468000531196589</v>
      </c>
      <c r="S7282" s="305"/>
      <c r="BA7282" s="395">
        <v>1</v>
      </c>
      <c r="BB7282" s="396" t="s">
        <v>861</v>
      </c>
      <c r="BC7282" t="str">
        <f t="shared" si="616"/>
        <v>RDE</v>
      </c>
      <c r="BD7282" t="str">
        <f t="shared" si="617"/>
        <v>NAoMe_recurrent_age_mbc_hes_decades_80cap</v>
      </c>
      <c r="BE7282" s="397" t="s">
        <v>862</v>
      </c>
      <c r="BF7282" t="str">
        <f t="shared" si="618"/>
        <v>60-69 yrs</v>
      </c>
      <c r="BG7282">
        <f t="shared" si="619"/>
        <v>42</v>
      </c>
      <c r="BH7282" s="398">
        <f t="shared" si="620"/>
        <v>0.25301000475883478</v>
      </c>
      <c r="BO7282" s="33"/>
    </row>
    <row r="7283" spans="1:67">
      <c r="A7283" s="320" t="s">
        <v>338</v>
      </c>
      <c r="B7283" t="s">
        <v>380</v>
      </c>
      <c r="C7283" t="s">
        <v>910</v>
      </c>
      <c r="D7283" t="s">
        <v>314</v>
      </c>
      <c r="E7283" s="320" t="s">
        <v>73</v>
      </c>
      <c r="F7283" s="320" t="s">
        <v>74</v>
      </c>
      <c r="G7283" s="320" t="s">
        <v>431</v>
      </c>
      <c r="H7283" s="320" t="s">
        <v>432</v>
      </c>
      <c r="I7283" s="320" t="s">
        <v>354</v>
      </c>
      <c r="J7283" s="320" t="s">
        <v>282</v>
      </c>
      <c r="K7283" s="321">
        <v>48</v>
      </c>
      <c r="L7283" s="305">
        <v>0.28916001319885248</v>
      </c>
      <c r="M7283" s="305"/>
      <c r="N7283" s="321">
        <v>388</v>
      </c>
      <c r="O7283" s="305">
        <v>0.24665999412536621</v>
      </c>
      <c r="P7283" s="305"/>
      <c r="Q7283" s="321">
        <v>3284</v>
      </c>
      <c r="R7283" s="305">
        <v>0.24126000702381131</v>
      </c>
      <c r="S7283" s="305"/>
      <c r="BA7283" s="395">
        <v>1</v>
      </c>
      <c r="BB7283" s="396" t="s">
        <v>861</v>
      </c>
      <c r="BC7283" t="str">
        <f t="shared" si="616"/>
        <v>RDE</v>
      </c>
      <c r="BD7283" t="str">
        <f t="shared" si="617"/>
        <v>NAoMe_recurrent_age_mbc_hes_decades_80cap</v>
      </c>
      <c r="BE7283" s="397" t="s">
        <v>862</v>
      </c>
      <c r="BF7283" t="str">
        <f t="shared" si="618"/>
        <v>70-79 yrs</v>
      </c>
      <c r="BG7283">
        <f t="shared" si="619"/>
        <v>48</v>
      </c>
      <c r="BH7283" s="398">
        <f t="shared" si="620"/>
        <v>0.28916001319885248</v>
      </c>
      <c r="BO7283" s="33"/>
    </row>
    <row r="7284" spans="1:67">
      <c r="A7284" s="320" t="s">
        <v>338</v>
      </c>
      <c r="B7284" t="s">
        <v>380</v>
      </c>
      <c r="C7284" t="s">
        <v>910</v>
      </c>
      <c r="D7284" t="s">
        <v>314</v>
      </c>
      <c r="E7284" s="320" t="s">
        <v>73</v>
      </c>
      <c r="F7284" s="320" t="s">
        <v>74</v>
      </c>
      <c r="G7284" s="320" t="s">
        <v>431</v>
      </c>
      <c r="H7284" s="320" t="s">
        <v>432</v>
      </c>
      <c r="I7284" s="320" t="s">
        <v>354</v>
      </c>
      <c r="J7284" s="320" t="s">
        <v>283</v>
      </c>
      <c r="K7284" s="321">
        <v>35</v>
      </c>
      <c r="L7284" s="305">
        <v>0.21084000170230871</v>
      </c>
      <c r="M7284" s="305"/>
      <c r="N7284" s="321">
        <v>374</v>
      </c>
      <c r="O7284" s="305">
        <v>0.23776000738143921</v>
      </c>
      <c r="P7284" s="305"/>
      <c r="Q7284" s="321">
        <v>3083</v>
      </c>
      <c r="R7284" s="305">
        <v>0.2264900058507919</v>
      </c>
      <c r="S7284" s="305"/>
      <c r="BA7284" s="395">
        <v>1</v>
      </c>
      <c r="BB7284" s="396" t="s">
        <v>861</v>
      </c>
      <c r="BC7284" t="str">
        <f t="shared" si="616"/>
        <v>RDE</v>
      </c>
      <c r="BD7284" t="str">
        <f t="shared" si="617"/>
        <v>NAoMe_recurrent_age_mbc_hes_decades_80cap</v>
      </c>
      <c r="BE7284" s="397" t="s">
        <v>862</v>
      </c>
      <c r="BF7284" t="str">
        <f t="shared" si="618"/>
        <v>80+ yrs</v>
      </c>
      <c r="BG7284">
        <f t="shared" si="619"/>
        <v>35</v>
      </c>
      <c r="BH7284" s="398">
        <f t="shared" si="620"/>
        <v>0.21084000170230871</v>
      </c>
      <c r="BO7284" s="33"/>
    </row>
    <row r="7285" spans="1:67">
      <c r="A7285" s="320" t="s">
        <v>338</v>
      </c>
      <c r="B7285" t="s">
        <v>380</v>
      </c>
      <c r="C7285" t="s">
        <v>910</v>
      </c>
      <c r="D7285" t="s">
        <v>314</v>
      </c>
      <c r="E7285" s="320" t="s">
        <v>73</v>
      </c>
      <c r="F7285" s="320" t="s">
        <v>74</v>
      </c>
      <c r="G7285" s="320" t="s">
        <v>431</v>
      </c>
      <c r="H7285" s="320" t="s">
        <v>432</v>
      </c>
      <c r="I7285" s="320" t="s">
        <v>656</v>
      </c>
      <c r="J7285" s="320" t="s">
        <v>286</v>
      </c>
      <c r="K7285" s="321">
        <v>2</v>
      </c>
      <c r="L7285" s="305">
        <v>1.205000001937151E-2</v>
      </c>
      <c r="M7285" s="305">
        <v>1.219999976456165E-2</v>
      </c>
      <c r="N7285" s="321">
        <v>53</v>
      </c>
      <c r="O7285" s="305">
        <v>3.369000181555748E-2</v>
      </c>
      <c r="P7285" s="305">
        <v>3.4019999206066132E-2</v>
      </c>
      <c r="Q7285" s="321">
        <v>565</v>
      </c>
      <c r="R7285" s="305">
        <v>4.1510000824928277E-2</v>
      </c>
      <c r="S7285" s="305">
        <v>4.221000149846077E-2</v>
      </c>
      <c r="BA7285" s="395">
        <v>1</v>
      </c>
      <c r="BB7285" s="396" t="s">
        <v>861</v>
      </c>
      <c r="BC7285" t="str">
        <f t="shared" si="616"/>
        <v>RDE</v>
      </c>
      <c r="BD7285" t="str">
        <f t="shared" si="617"/>
        <v>NAoMe_recurrent_ethnicity_grp</v>
      </c>
      <c r="BE7285" s="397" t="s">
        <v>862</v>
      </c>
      <c r="BF7285" t="str">
        <f t="shared" si="618"/>
        <v>Asian or Asian British</v>
      </c>
      <c r="BG7285">
        <f t="shared" si="619"/>
        <v>2</v>
      </c>
      <c r="BH7285" s="398">
        <f t="shared" si="620"/>
        <v>1.205000001937151E-2</v>
      </c>
      <c r="BO7285" s="33"/>
    </row>
    <row r="7286" spans="1:67">
      <c r="A7286" s="320" t="s">
        <v>338</v>
      </c>
      <c r="B7286" t="s">
        <v>380</v>
      </c>
      <c r="C7286" t="s">
        <v>910</v>
      </c>
      <c r="D7286" t="s">
        <v>314</v>
      </c>
      <c r="E7286" s="320" t="s">
        <v>73</v>
      </c>
      <c r="F7286" s="320" t="s">
        <v>74</v>
      </c>
      <c r="G7286" s="320" t="s">
        <v>431</v>
      </c>
      <c r="H7286" s="320" t="s">
        <v>432</v>
      </c>
      <c r="I7286" s="320" t="s">
        <v>656</v>
      </c>
      <c r="J7286" s="320" t="s">
        <v>287</v>
      </c>
      <c r="K7286" s="321">
        <v>2</v>
      </c>
      <c r="L7286" s="305">
        <v>1.205000001937151E-2</v>
      </c>
      <c r="M7286" s="305">
        <v>1.219999976456165E-2</v>
      </c>
      <c r="N7286" s="321">
        <v>35</v>
      </c>
      <c r="O7286" s="305">
        <v>2.2250000387430191E-2</v>
      </c>
      <c r="P7286" s="305">
        <v>2.246000058948994E-2</v>
      </c>
      <c r="Q7286" s="321">
        <v>439</v>
      </c>
      <c r="R7286" s="305">
        <v>3.2249998301267617E-2</v>
      </c>
      <c r="S7286" s="305">
        <v>3.2800000160932541E-2</v>
      </c>
      <c r="BA7286" s="395">
        <v>1</v>
      </c>
      <c r="BB7286" s="396" t="s">
        <v>861</v>
      </c>
      <c r="BC7286" t="str">
        <f t="shared" si="616"/>
        <v>RDE</v>
      </c>
      <c r="BD7286" t="str">
        <f t="shared" si="617"/>
        <v>NAoMe_recurrent_ethnicity_grp</v>
      </c>
      <c r="BE7286" s="397" t="s">
        <v>862</v>
      </c>
      <c r="BF7286" t="str">
        <f t="shared" si="618"/>
        <v>Black or Black British</v>
      </c>
      <c r="BG7286">
        <f t="shared" si="619"/>
        <v>2</v>
      </c>
      <c r="BH7286" s="398">
        <f t="shared" si="620"/>
        <v>1.205000001937151E-2</v>
      </c>
      <c r="BO7286" s="33"/>
    </row>
    <row r="7287" spans="1:67">
      <c r="A7287" s="320" t="s">
        <v>338</v>
      </c>
      <c r="B7287" t="s">
        <v>380</v>
      </c>
      <c r="C7287" t="s">
        <v>910</v>
      </c>
      <c r="D7287" t="s">
        <v>314</v>
      </c>
      <c r="E7287" s="320" t="s">
        <v>73</v>
      </c>
      <c r="F7287" s="320" t="s">
        <v>74</v>
      </c>
      <c r="G7287" s="320" t="s">
        <v>431</v>
      </c>
      <c r="H7287" s="320" t="s">
        <v>432</v>
      </c>
      <c r="I7287" s="320" t="s">
        <v>656</v>
      </c>
      <c r="J7287" s="320" t="s">
        <v>259</v>
      </c>
      <c r="K7287" s="321">
        <v>2</v>
      </c>
      <c r="L7287" s="305">
        <v>1.205000001937151E-2</v>
      </c>
      <c r="M7287" s="305">
        <v>1.219999976456165E-2</v>
      </c>
      <c r="N7287" s="321">
        <v>12</v>
      </c>
      <c r="O7287" s="305">
        <v>7.6299998909235001E-3</v>
      </c>
      <c r="P7287" s="305">
        <v>7.6999999582767487E-3</v>
      </c>
      <c r="Q7287" s="321">
        <v>117</v>
      </c>
      <c r="R7287" s="305">
        <v>8.6000002920627594E-3</v>
      </c>
      <c r="S7287" s="305">
        <v>8.7400004267692566E-3</v>
      </c>
      <c r="BA7287" s="395">
        <v>1</v>
      </c>
      <c r="BB7287" s="396" t="s">
        <v>861</v>
      </c>
      <c r="BC7287" t="str">
        <f t="shared" si="616"/>
        <v>RDE</v>
      </c>
      <c r="BD7287" t="str">
        <f t="shared" si="617"/>
        <v>NAoMe_recurrent_ethnicity_grp</v>
      </c>
      <c r="BE7287" s="397" t="s">
        <v>862</v>
      </c>
      <c r="BF7287" t="str">
        <f t="shared" si="618"/>
        <v>Mixed</v>
      </c>
      <c r="BG7287">
        <f t="shared" si="619"/>
        <v>2</v>
      </c>
      <c r="BH7287" s="398">
        <f t="shared" si="620"/>
        <v>1.205000001937151E-2</v>
      </c>
      <c r="BO7287" s="33"/>
    </row>
    <row r="7288" spans="1:67">
      <c r="A7288" s="320" t="s">
        <v>338</v>
      </c>
      <c r="B7288" t="s">
        <v>380</v>
      </c>
      <c r="C7288" t="s">
        <v>910</v>
      </c>
      <c r="D7288" t="s">
        <v>314</v>
      </c>
      <c r="E7288" s="320" t="s">
        <v>73</v>
      </c>
      <c r="F7288" s="320" t="s">
        <v>74</v>
      </c>
      <c r="G7288" s="320" t="s">
        <v>431</v>
      </c>
      <c r="H7288" s="320" t="s">
        <v>432</v>
      </c>
      <c r="I7288" s="320" t="s">
        <v>656</v>
      </c>
      <c r="J7288" s="320" t="s">
        <v>288</v>
      </c>
      <c r="K7288" s="321">
        <v>2</v>
      </c>
      <c r="L7288" s="305">
        <v>1.205000001937151E-2</v>
      </c>
      <c r="M7288" s="305">
        <v>1.219999976456165E-2</v>
      </c>
      <c r="N7288" s="321">
        <v>25</v>
      </c>
      <c r="O7288" s="305">
        <v>1.5890000388026241E-2</v>
      </c>
      <c r="P7288" s="305">
        <v>1.6049999743700031E-2</v>
      </c>
      <c r="Q7288" s="321">
        <v>254</v>
      </c>
      <c r="R7288" s="305">
        <v>1.8659999594092369E-2</v>
      </c>
      <c r="S7288" s="305">
        <v>1.8980000168085098E-2</v>
      </c>
      <c r="BA7288" s="395">
        <v>1</v>
      </c>
      <c r="BB7288" s="396" t="s">
        <v>861</v>
      </c>
      <c r="BC7288" t="str">
        <f t="shared" si="616"/>
        <v>RDE</v>
      </c>
      <c r="BD7288" t="str">
        <f t="shared" si="617"/>
        <v>NAoMe_recurrent_ethnicity_grp</v>
      </c>
      <c r="BE7288" s="397" t="s">
        <v>862</v>
      </c>
      <c r="BF7288" t="str">
        <f t="shared" si="618"/>
        <v>Other Ethnic Group</v>
      </c>
      <c r="BG7288">
        <f t="shared" si="619"/>
        <v>2</v>
      </c>
      <c r="BH7288" s="398">
        <f t="shared" si="620"/>
        <v>1.205000001937151E-2</v>
      </c>
      <c r="BO7288" s="33"/>
    </row>
    <row r="7289" spans="1:67">
      <c r="A7289" s="320" t="s">
        <v>338</v>
      </c>
      <c r="B7289" t="s">
        <v>380</v>
      </c>
      <c r="C7289" t="s">
        <v>910</v>
      </c>
      <c r="D7289" t="s">
        <v>314</v>
      </c>
      <c r="E7289" s="320" t="s">
        <v>73</v>
      </c>
      <c r="F7289" s="320" t="s">
        <v>74</v>
      </c>
      <c r="G7289" s="320" t="s">
        <v>431</v>
      </c>
      <c r="H7289" s="320" t="s">
        <v>432</v>
      </c>
      <c r="I7289" s="320" t="s">
        <v>656</v>
      </c>
      <c r="J7289" s="320" t="s">
        <v>260</v>
      </c>
      <c r="K7289" s="321">
        <v>2</v>
      </c>
      <c r="L7289" s="305">
        <v>1.205000001937151E-2</v>
      </c>
      <c r="M7289" s="305"/>
      <c r="N7289" s="321">
        <v>15</v>
      </c>
      <c r="O7289" s="305">
        <v>9.5399999991059303E-3</v>
      </c>
      <c r="P7289" s="305"/>
      <c r="Q7289" s="321">
        <v>227</v>
      </c>
      <c r="R7289" s="305">
        <v>1.6680000349879261E-2</v>
      </c>
      <c r="S7289" s="305"/>
      <c r="BA7289" s="395">
        <v>1</v>
      </c>
      <c r="BB7289" s="396" t="s">
        <v>861</v>
      </c>
      <c r="BC7289" t="str">
        <f t="shared" si="616"/>
        <v>RDE</v>
      </c>
      <c r="BD7289" t="str">
        <f t="shared" si="617"/>
        <v>NAoMe_recurrent_ethnicity_grp</v>
      </c>
      <c r="BE7289" s="397" t="s">
        <v>862</v>
      </c>
      <c r="BF7289" t="str">
        <f t="shared" si="618"/>
        <v>Unknown</v>
      </c>
      <c r="BG7289">
        <f t="shared" si="619"/>
        <v>2</v>
      </c>
      <c r="BH7289" s="398">
        <f t="shared" si="620"/>
        <v>1.205000001937151E-2</v>
      </c>
      <c r="BO7289" s="33"/>
    </row>
    <row r="7290" spans="1:67">
      <c r="A7290" s="320" t="s">
        <v>338</v>
      </c>
      <c r="B7290" t="s">
        <v>380</v>
      </c>
      <c r="C7290" t="s">
        <v>910</v>
      </c>
      <c r="D7290" t="s">
        <v>314</v>
      </c>
      <c r="E7290" s="320" t="s">
        <v>73</v>
      </c>
      <c r="F7290" s="320" t="s">
        <v>74</v>
      </c>
      <c r="G7290" s="320" t="s">
        <v>431</v>
      </c>
      <c r="H7290" s="320" t="s">
        <v>432</v>
      </c>
      <c r="I7290" s="320" t="s">
        <v>656</v>
      </c>
      <c r="J7290" s="320" t="s">
        <v>258</v>
      </c>
      <c r="K7290" s="321">
        <v>156</v>
      </c>
      <c r="L7290" s="305">
        <v>0.93976002931594849</v>
      </c>
      <c r="M7290" s="305">
        <v>0.95121997594833374</v>
      </c>
      <c r="N7290" s="321">
        <v>1433</v>
      </c>
      <c r="O7290" s="305">
        <v>0.91100001335144043</v>
      </c>
      <c r="P7290" s="305">
        <v>0.9197700023651123</v>
      </c>
      <c r="Q7290" s="321">
        <v>12010</v>
      </c>
      <c r="R7290" s="305">
        <v>0.88230997323989868</v>
      </c>
      <c r="S7290" s="305">
        <v>0.89727002382278442</v>
      </c>
      <c r="BA7290" s="395">
        <v>1</v>
      </c>
      <c r="BB7290" s="396" t="s">
        <v>861</v>
      </c>
      <c r="BC7290" t="str">
        <f t="shared" si="616"/>
        <v>RDE</v>
      </c>
      <c r="BD7290" t="str">
        <f t="shared" si="617"/>
        <v>NAoMe_recurrent_ethnicity_grp</v>
      </c>
      <c r="BE7290" s="397" t="s">
        <v>862</v>
      </c>
      <c r="BF7290" t="str">
        <f t="shared" si="618"/>
        <v>White</v>
      </c>
      <c r="BG7290">
        <f t="shared" si="619"/>
        <v>156</v>
      </c>
      <c r="BH7290" s="398">
        <f t="shared" si="620"/>
        <v>0.93976002931594849</v>
      </c>
      <c r="BO7290" s="33"/>
    </row>
    <row r="7291" spans="1:67">
      <c r="A7291" s="320" t="s">
        <v>338</v>
      </c>
      <c r="B7291" t="s">
        <v>380</v>
      </c>
      <c r="C7291" t="s">
        <v>910</v>
      </c>
      <c r="D7291" t="s">
        <v>314</v>
      </c>
      <c r="E7291" s="320" t="s">
        <v>73</v>
      </c>
      <c r="F7291" s="320" t="s">
        <v>74</v>
      </c>
      <c r="G7291" s="320" t="s">
        <v>431</v>
      </c>
      <c r="H7291" s="320" t="s">
        <v>432</v>
      </c>
      <c r="I7291" s="320" t="s">
        <v>291</v>
      </c>
      <c r="J7291" s="320" t="s">
        <v>313</v>
      </c>
      <c r="K7291" s="321">
        <v>164</v>
      </c>
      <c r="L7291" s="305">
        <v>0.98795002698898315</v>
      </c>
      <c r="M7291" s="305"/>
      <c r="N7291" s="321">
        <v>1564</v>
      </c>
      <c r="O7291" s="305">
        <v>0.99427998065948486</v>
      </c>
      <c r="P7291" s="305"/>
      <c r="Q7291" s="321">
        <v>13492</v>
      </c>
      <c r="R7291" s="305">
        <v>0.99118000268936157</v>
      </c>
      <c r="S7291" s="305"/>
      <c r="BA7291" s="395">
        <v>1</v>
      </c>
      <c r="BB7291" s="396" t="s">
        <v>861</v>
      </c>
      <c r="BC7291" t="str">
        <f t="shared" si="616"/>
        <v>RDE</v>
      </c>
      <c r="BD7291" t="str">
        <f t="shared" si="617"/>
        <v>NAoMe_recurrent_gender</v>
      </c>
      <c r="BE7291" s="397" t="s">
        <v>862</v>
      </c>
      <c r="BF7291" t="str">
        <f t="shared" si="618"/>
        <v>Female</v>
      </c>
      <c r="BG7291">
        <f t="shared" si="619"/>
        <v>164</v>
      </c>
      <c r="BH7291" s="398">
        <f t="shared" si="620"/>
        <v>0.98795002698898315</v>
      </c>
      <c r="BO7291" s="33"/>
    </row>
    <row r="7292" spans="1:67">
      <c r="A7292" s="320" t="s">
        <v>338</v>
      </c>
      <c r="B7292" t="s">
        <v>380</v>
      </c>
      <c r="C7292" t="s">
        <v>910</v>
      </c>
      <c r="D7292" t="s">
        <v>314</v>
      </c>
      <c r="E7292" s="320" t="s">
        <v>73</v>
      </c>
      <c r="F7292" s="320" t="s">
        <v>74</v>
      </c>
      <c r="G7292" s="320" t="s">
        <v>431</v>
      </c>
      <c r="H7292" s="320" t="s">
        <v>432</v>
      </c>
      <c r="I7292" s="320" t="s">
        <v>291</v>
      </c>
      <c r="J7292" s="320" t="s">
        <v>293</v>
      </c>
      <c r="K7292" s="321">
        <v>2</v>
      </c>
      <c r="L7292" s="305">
        <v>1.205000001937151E-2</v>
      </c>
      <c r="M7292" s="305"/>
      <c r="N7292" s="321">
        <v>9</v>
      </c>
      <c r="O7292" s="305">
        <v>5.7199997827410698E-3</v>
      </c>
      <c r="P7292" s="305"/>
      <c r="Q7292" s="321">
        <v>120</v>
      </c>
      <c r="R7292" s="305">
        <v>8.8200001046061516E-3</v>
      </c>
      <c r="S7292" s="305"/>
      <c r="BA7292" s="395">
        <v>1</v>
      </c>
      <c r="BB7292" s="396" t="s">
        <v>861</v>
      </c>
      <c r="BC7292" t="str">
        <f t="shared" si="616"/>
        <v>RDE</v>
      </c>
      <c r="BD7292" t="str">
        <f t="shared" si="617"/>
        <v>NAoMe_recurrent_gender</v>
      </c>
      <c r="BE7292" s="397" t="s">
        <v>862</v>
      </c>
      <c r="BF7292" t="str">
        <f t="shared" si="618"/>
        <v>Male</v>
      </c>
      <c r="BG7292">
        <f t="shared" si="619"/>
        <v>2</v>
      </c>
      <c r="BH7292" s="398">
        <f t="shared" si="620"/>
        <v>1.205000001937151E-2</v>
      </c>
      <c r="BO7292" s="33"/>
    </row>
    <row r="7293" spans="1:67">
      <c r="A7293" s="320" t="s">
        <v>338</v>
      </c>
      <c r="B7293" t="s">
        <v>380</v>
      </c>
      <c r="C7293" t="s">
        <v>910</v>
      </c>
      <c r="D7293" t="s">
        <v>314</v>
      </c>
      <c r="E7293" s="320" t="s">
        <v>73</v>
      </c>
      <c r="F7293" s="320" t="s">
        <v>74</v>
      </c>
      <c r="G7293" s="320" t="s">
        <v>431</v>
      </c>
      <c r="H7293" s="320" t="s">
        <v>432</v>
      </c>
      <c r="I7293" s="320" t="s">
        <v>355</v>
      </c>
      <c r="J7293" s="320" t="s">
        <v>289</v>
      </c>
      <c r="K7293" s="321">
        <v>41</v>
      </c>
      <c r="L7293" s="305">
        <v>0.24698999524116519</v>
      </c>
      <c r="M7293" s="305"/>
      <c r="N7293" s="321">
        <v>482</v>
      </c>
      <c r="O7293" s="305">
        <v>0.30641999840736389</v>
      </c>
      <c r="P7293" s="305"/>
      <c r="Q7293" s="321">
        <v>4109</v>
      </c>
      <c r="R7293" s="305">
        <v>0.30186998844146729</v>
      </c>
      <c r="S7293" s="305"/>
      <c r="BA7293" s="395">
        <v>1</v>
      </c>
      <c r="BB7293" s="396" t="s">
        <v>861</v>
      </c>
      <c r="BC7293" t="str">
        <f t="shared" si="616"/>
        <v>RDE</v>
      </c>
      <c r="BD7293" t="str">
        <f t="shared" si="617"/>
        <v>NAoMe_recurrent_mbc_hes_year</v>
      </c>
      <c r="BE7293" s="397" t="s">
        <v>862</v>
      </c>
      <c r="BF7293" t="str">
        <f t="shared" si="618"/>
        <v>2021</v>
      </c>
      <c r="BG7293">
        <f t="shared" si="619"/>
        <v>41</v>
      </c>
      <c r="BH7293" s="398">
        <f t="shared" si="620"/>
        <v>0.24698999524116519</v>
      </c>
      <c r="BO7293" s="33"/>
    </row>
    <row r="7294" spans="1:67">
      <c r="A7294" s="320" t="s">
        <v>338</v>
      </c>
      <c r="B7294" t="s">
        <v>380</v>
      </c>
      <c r="C7294" t="s">
        <v>910</v>
      </c>
      <c r="D7294" t="s">
        <v>314</v>
      </c>
      <c r="E7294" s="320" t="s">
        <v>73</v>
      </c>
      <c r="F7294" s="320" t="s">
        <v>74</v>
      </c>
      <c r="G7294" s="320" t="s">
        <v>431</v>
      </c>
      <c r="H7294" s="320" t="s">
        <v>432</v>
      </c>
      <c r="I7294" s="320" t="s">
        <v>355</v>
      </c>
      <c r="J7294" s="320" t="s">
        <v>816</v>
      </c>
      <c r="K7294" s="321">
        <v>55</v>
      </c>
      <c r="L7294" s="305">
        <v>0.33133000135421747</v>
      </c>
      <c r="M7294" s="305"/>
      <c r="N7294" s="321">
        <v>505</v>
      </c>
      <c r="O7294" s="305">
        <v>0.32104000449180597</v>
      </c>
      <c r="P7294" s="305"/>
      <c r="Q7294" s="321">
        <v>4376</v>
      </c>
      <c r="R7294" s="305">
        <v>0.32148000597953802</v>
      </c>
      <c r="S7294" s="305"/>
      <c r="BA7294" s="395">
        <v>1</v>
      </c>
      <c r="BB7294" s="396" t="s">
        <v>861</v>
      </c>
      <c r="BC7294" t="str">
        <f t="shared" si="616"/>
        <v>RDE</v>
      </c>
      <c r="BD7294" t="str">
        <f t="shared" si="617"/>
        <v>NAoMe_recurrent_mbc_hes_year</v>
      </c>
      <c r="BE7294" s="397" t="s">
        <v>862</v>
      </c>
      <c r="BF7294" t="str">
        <f t="shared" si="618"/>
        <v>2022</v>
      </c>
      <c r="BG7294">
        <f t="shared" si="619"/>
        <v>55</v>
      </c>
      <c r="BH7294" s="398">
        <f t="shared" si="620"/>
        <v>0.33133000135421747</v>
      </c>
      <c r="BO7294" s="33"/>
    </row>
    <row r="7295" spans="1:67">
      <c r="A7295" s="320" t="s">
        <v>338</v>
      </c>
      <c r="B7295" t="s">
        <v>380</v>
      </c>
      <c r="C7295" t="s">
        <v>910</v>
      </c>
      <c r="D7295" t="s">
        <v>314</v>
      </c>
      <c r="E7295" s="320" t="s">
        <v>73</v>
      </c>
      <c r="F7295" s="320" t="s">
        <v>74</v>
      </c>
      <c r="G7295" s="320" t="s">
        <v>431</v>
      </c>
      <c r="H7295" s="320" t="s">
        <v>432</v>
      </c>
      <c r="I7295" s="320" t="s">
        <v>355</v>
      </c>
      <c r="J7295" s="320" t="s">
        <v>946</v>
      </c>
      <c r="K7295" s="321">
        <v>70</v>
      </c>
      <c r="L7295" s="305">
        <v>0.42168998718261719</v>
      </c>
      <c r="M7295" s="305"/>
      <c r="N7295" s="321">
        <v>586</v>
      </c>
      <c r="O7295" s="305">
        <v>0.37253999710083008</v>
      </c>
      <c r="P7295" s="305"/>
      <c r="Q7295" s="321">
        <v>5127</v>
      </c>
      <c r="R7295" s="305">
        <v>0.37665000557899481</v>
      </c>
      <c r="S7295" s="305"/>
      <c r="BA7295" s="395">
        <v>1</v>
      </c>
      <c r="BB7295" s="396" t="s">
        <v>861</v>
      </c>
      <c r="BC7295" t="str">
        <f t="shared" si="616"/>
        <v>RDE</v>
      </c>
      <c r="BD7295" t="str">
        <f t="shared" si="617"/>
        <v>NAoMe_recurrent_mbc_hes_year</v>
      </c>
      <c r="BE7295" s="397" t="s">
        <v>862</v>
      </c>
      <c r="BF7295" t="str">
        <f t="shared" si="618"/>
        <v>2023</v>
      </c>
      <c r="BG7295">
        <f t="shared" si="619"/>
        <v>70</v>
      </c>
      <c r="BH7295" s="398">
        <f t="shared" si="620"/>
        <v>0.42168998718261719</v>
      </c>
      <c r="BO7295" s="33"/>
    </row>
    <row r="7296" spans="1:67">
      <c r="A7296" s="320" t="s">
        <v>338</v>
      </c>
      <c r="B7296" t="s">
        <v>380</v>
      </c>
      <c r="C7296" t="s">
        <v>910</v>
      </c>
      <c r="D7296" t="s">
        <v>314</v>
      </c>
      <c r="E7296" s="320" t="s">
        <v>73</v>
      </c>
      <c r="F7296" s="320" t="s">
        <v>74</v>
      </c>
      <c r="G7296" s="320" t="s">
        <v>431</v>
      </c>
      <c r="H7296" s="320" t="s">
        <v>432</v>
      </c>
      <c r="I7296" s="320" t="s">
        <v>824</v>
      </c>
      <c r="J7296" s="320" t="s">
        <v>12</v>
      </c>
      <c r="K7296" s="321">
        <v>166</v>
      </c>
      <c r="L7296" s="305">
        <v>1</v>
      </c>
      <c r="M7296" s="305"/>
      <c r="N7296" s="321">
        <v>1573</v>
      </c>
      <c r="O7296" s="305">
        <v>1</v>
      </c>
      <c r="P7296" s="305"/>
      <c r="Q7296" s="321">
        <v>13612</v>
      </c>
      <c r="R7296" s="305">
        <v>1</v>
      </c>
      <c r="S7296" s="305"/>
      <c r="BA7296" s="395">
        <v>1</v>
      </c>
      <c r="BB7296" s="396" t="s">
        <v>861</v>
      </c>
      <c r="BC7296" t="str">
        <f t="shared" si="616"/>
        <v>RDE</v>
      </c>
      <c r="BD7296" t="str">
        <f t="shared" si="617"/>
        <v>NAoMe_recurrent_tag_bonemets</v>
      </c>
      <c r="BE7296" s="397" t="s">
        <v>862</v>
      </c>
      <c r="BF7296" t="str">
        <f t="shared" si="618"/>
        <v>No</v>
      </c>
      <c r="BG7296">
        <f t="shared" si="619"/>
        <v>166</v>
      </c>
      <c r="BH7296" s="398">
        <f t="shared" si="620"/>
        <v>1</v>
      </c>
      <c r="BO7296" s="33"/>
    </row>
    <row r="7297" spans="1:67">
      <c r="A7297" s="320" t="s">
        <v>338</v>
      </c>
      <c r="B7297" t="s">
        <v>380</v>
      </c>
      <c r="C7297" t="s">
        <v>910</v>
      </c>
      <c r="D7297" t="s">
        <v>314</v>
      </c>
      <c r="E7297" s="320" t="s">
        <v>73</v>
      </c>
      <c r="F7297" s="320" t="s">
        <v>74</v>
      </c>
      <c r="G7297" s="320" t="s">
        <v>431</v>
      </c>
      <c r="H7297" s="320" t="s">
        <v>432</v>
      </c>
      <c r="I7297" s="320" t="s">
        <v>825</v>
      </c>
      <c r="J7297" s="320" t="s">
        <v>12</v>
      </c>
      <c r="K7297" s="321">
        <v>166</v>
      </c>
      <c r="L7297" s="305">
        <v>1</v>
      </c>
      <c r="M7297" s="305"/>
      <c r="N7297" s="321">
        <v>1573</v>
      </c>
      <c r="O7297" s="305">
        <v>1</v>
      </c>
      <c r="P7297" s="305"/>
      <c r="Q7297" s="321">
        <v>13612</v>
      </c>
      <c r="R7297" s="305">
        <v>1</v>
      </c>
      <c r="S7297" s="305"/>
      <c r="BA7297" s="395">
        <v>1</v>
      </c>
      <c r="BB7297" s="396" t="s">
        <v>861</v>
      </c>
      <c r="BC7297" t="str">
        <f t="shared" si="616"/>
        <v>RDE</v>
      </c>
      <c r="BD7297" t="str">
        <f t="shared" si="617"/>
        <v>NAoMe_recurrent_tag_brainmets</v>
      </c>
      <c r="BE7297" s="397" t="s">
        <v>862</v>
      </c>
      <c r="BF7297" t="str">
        <f t="shared" si="618"/>
        <v>No</v>
      </c>
      <c r="BG7297">
        <f t="shared" si="619"/>
        <v>166</v>
      </c>
      <c r="BH7297" s="398">
        <f t="shared" si="620"/>
        <v>1</v>
      </c>
      <c r="BO7297" s="33"/>
    </row>
    <row r="7298" spans="1:67">
      <c r="A7298" s="320" t="s">
        <v>338</v>
      </c>
      <c r="B7298" t="s">
        <v>380</v>
      </c>
      <c r="C7298" t="s">
        <v>910</v>
      </c>
      <c r="D7298" t="s">
        <v>314</v>
      </c>
      <c r="E7298" s="320" t="s">
        <v>73</v>
      </c>
      <c r="F7298" s="320" t="s">
        <v>74</v>
      </c>
      <c r="G7298" s="320" t="s">
        <v>431</v>
      </c>
      <c r="H7298" s="320" t="s">
        <v>432</v>
      </c>
      <c r="I7298" s="320" t="s">
        <v>826</v>
      </c>
      <c r="J7298" s="320" t="s">
        <v>12</v>
      </c>
      <c r="K7298" s="321">
        <v>166</v>
      </c>
      <c r="L7298" s="305">
        <v>1</v>
      </c>
      <c r="M7298" s="305"/>
      <c r="N7298" s="321">
        <v>1573</v>
      </c>
      <c r="O7298" s="305">
        <v>1</v>
      </c>
      <c r="P7298" s="305"/>
      <c r="Q7298" s="321">
        <v>13612</v>
      </c>
      <c r="R7298" s="305">
        <v>1</v>
      </c>
      <c r="S7298" s="305"/>
      <c r="BA7298" s="395">
        <v>1</v>
      </c>
      <c r="BB7298" s="396" t="s">
        <v>861</v>
      </c>
      <c r="BC7298" t="str">
        <f t="shared" si="616"/>
        <v>RDE</v>
      </c>
      <c r="BD7298" t="str">
        <f t="shared" si="617"/>
        <v>NAoMe_recurrent_tag_livermets</v>
      </c>
      <c r="BE7298" s="397" t="s">
        <v>862</v>
      </c>
      <c r="BF7298" t="str">
        <f t="shared" si="618"/>
        <v>No</v>
      </c>
      <c r="BG7298">
        <f t="shared" si="619"/>
        <v>166</v>
      </c>
      <c r="BH7298" s="398">
        <f t="shared" si="620"/>
        <v>1</v>
      </c>
      <c r="BO7298" s="33"/>
    </row>
    <row r="7299" spans="1:67">
      <c r="A7299" s="320" t="s">
        <v>338</v>
      </c>
      <c r="B7299" t="s">
        <v>380</v>
      </c>
      <c r="C7299" t="s">
        <v>910</v>
      </c>
      <c r="D7299" t="s">
        <v>314</v>
      </c>
      <c r="E7299" s="320" t="s">
        <v>73</v>
      </c>
      <c r="F7299" s="320" t="s">
        <v>74</v>
      </c>
      <c r="G7299" s="320" t="s">
        <v>431</v>
      </c>
      <c r="H7299" s="320" t="s">
        <v>432</v>
      </c>
      <c r="I7299" s="320" t="s">
        <v>827</v>
      </c>
      <c r="J7299" s="320" t="s">
        <v>12</v>
      </c>
      <c r="K7299" s="321">
        <v>166</v>
      </c>
      <c r="L7299" s="305">
        <v>1</v>
      </c>
      <c r="M7299" s="305"/>
      <c r="N7299" s="321">
        <v>1573</v>
      </c>
      <c r="O7299" s="305">
        <v>1</v>
      </c>
      <c r="P7299" s="305"/>
      <c r="Q7299" s="321">
        <v>13612</v>
      </c>
      <c r="R7299" s="305">
        <v>1</v>
      </c>
      <c r="S7299" s="305"/>
      <c r="BA7299" s="395">
        <v>1</v>
      </c>
      <c r="BB7299" s="396" t="s">
        <v>861</v>
      </c>
      <c r="BC7299" t="str">
        <f t="shared" ref="BC7299:BC7362" si="621">E7299</f>
        <v>RDE</v>
      </c>
      <c r="BD7299" t="str">
        <f t="shared" ref="BD7299:BD7362" si="622">(LEFT(A7299, LEN(A7299)-7))&amp;"_"&amp;I7299</f>
        <v>NAoMe_recurrent_tag_lungmets</v>
      </c>
      <c r="BE7299" s="397" t="s">
        <v>862</v>
      </c>
      <c r="BF7299" t="str">
        <f t="shared" ref="BF7299:BF7362" si="623">J7299</f>
        <v>No</v>
      </c>
      <c r="BG7299">
        <f t="shared" ref="BG7299:BG7362" si="624">K7299</f>
        <v>166</v>
      </c>
      <c r="BH7299" s="398">
        <f t="shared" ref="BH7299:BH7362" si="625">L7299</f>
        <v>1</v>
      </c>
      <c r="BO7299" s="33"/>
    </row>
    <row r="7300" spans="1:67">
      <c r="A7300" s="320" t="s">
        <v>338</v>
      </c>
      <c r="B7300" t="s">
        <v>380</v>
      </c>
      <c r="C7300" t="s">
        <v>910</v>
      </c>
      <c r="D7300" t="s">
        <v>314</v>
      </c>
      <c r="E7300" s="320" t="s">
        <v>73</v>
      </c>
      <c r="F7300" s="320" t="s">
        <v>74</v>
      </c>
      <c r="G7300" s="320" t="s">
        <v>431</v>
      </c>
      <c r="H7300" s="320" t="s">
        <v>432</v>
      </c>
      <c r="I7300" s="320" t="s">
        <v>828</v>
      </c>
      <c r="J7300" s="320" t="s">
        <v>12</v>
      </c>
      <c r="K7300" s="321">
        <v>166</v>
      </c>
      <c r="L7300" s="305">
        <v>1</v>
      </c>
      <c r="M7300" s="305"/>
      <c r="N7300" s="321">
        <v>1573</v>
      </c>
      <c r="O7300" s="305">
        <v>1</v>
      </c>
      <c r="P7300" s="305"/>
      <c r="Q7300" s="321">
        <v>13612</v>
      </c>
      <c r="R7300" s="305">
        <v>1</v>
      </c>
      <c r="S7300" s="305"/>
      <c r="BA7300" s="395">
        <v>1</v>
      </c>
      <c r="BB7300" s="396" t="s">
        <v>861</v>
      </c>
      <c r="BC7300" t="str">
        <f t="shared" si="621"/>
        <v>RDE</v>
      </c>
      <c r="BD7300" t="str">
        <f t="shared" si="622"/>
        <v>NAoMe_recurrent_tag_othermets</v>
      </c>
      <c r="BE7300" s="397" t="s">
        <v>862</v>
      </c>
      <c r="BF7300" t="str">
        <f t="shared" si="623"/>
        <v>No</v>
      </c>
      <c r="BG7300">
        <f t="shared" si="624"/>
        <v>166</v>
      </c>
      <c r="BH7300" s="398">
        <f t="shared" si="625"/>
        <v>1</v>
      </c>
      <c r="BO7300" s="33"/>
    </row>
    <row r="7301" spans="1:67">
      <c r="A7301" s="320" t="s">
        <v>338</v>
      </c>
      <c r="B7301" t="s">
        <v>380</v>
      </c>
      <c r="C7301" t="s">
        <v>910</v>
      </c>
      <c r="D7301" t="s">
        <v>314</v>
      </c>
      <c r="E7301" s="320" t="s">
        <v>75</v>
      </c>
      <c r="F7301" s="320" t="s">
        <v>76</v>
      </c>
      <c r="G7301" s="320" t="s">
        <v>444</v>
      </c>
      <c r="H7301" s="320" t="s">
        <v>318</v>
      </c>
      <c r="I7301" s="320" t="s">
        <v>354</v>
      </c>
      <c r="J7301" s="320" t="s">
        <v>277</v>
      </c>
      <c r="K7301" s="321">
        <v>2</v>
      </c>
      <c r="L7301" s="305">
        <v>1.460000034421682E-2</v>
      </c>
      <c r="M7301" s="305"/>
      <c r="N7301" s="321">
        <v>2</v>
      </c>
      <c r="O7301" s="305">
        <v>3.03000002168119E-3</v>
      </c>
      <c r="P7301" s="305"/>
      <c r="Q7301" s="321">
        <v>56</v>
      </c>
      <c r="R7301" s="305">
        <v>4.1100000962615013E-3</v>
      </c>
      <c r="S7301" s="305"/>
      <c r="BA7301" s="395">
        <v>1</v>
      </c>
      <c r="BB7301" s="396" t="s">
        <v>861</v>
      </c>
      <c r="BC7301" t="str">
        <f t="shared" si="621"/>
        <v>RXC</v>
      </c>
      <c r="BD7301" t="str">
        <f t="shared" si="622"/>
        <v>NAoMe_recurrent_age_mbc_hes_decades_80cap</v>
      </c>
      <c r="BE7301" s="397" t="s">
        <v>862</v>
      </c>
      <c r="BF7301" t="str">
        <f t="shared" si="623"/>
        <v>18-29 yrs</v>
      </c>
      <c r="BG7301">
        <f t="shared" si="624"/>
        <v>2</v>
      </c>
      <c r="BH7301" s="398">
        <f t="shared" si="625"/>
        <v>1.460000034421682E-2</v>
      </c>
      <c r="BO7301" s="33"/>
    </row>
    <row r="7302" spans="1:67">
      <c r="A7302" s="320" t="s">
        <v>338</v>
      </c>
      <c r="B7302" t="s">
        <v>380</v>
      </c>
      <c r="C7302" t="s">
        <v>910</v>
      </c>
      <c r="D7302" t="s">
        <v>314</v>
      </c>
      <c r="E7302" s="320" t="s">
        <v>75</v>
      </c>
      <c r="F7302" s="320" t="s">
        <v>76</v>
      </c>
      <c r="G7302" s="320" t="s">
        <v>444</v>
      </c>
      <c r="H7302" s="320" t="s">
        <v>318</v>
      </c>
      <c r="I7302" s="320" t="s">
        <v>354</v>
      </c>
      <c r="J7302" s="320" t="s">
        <v>278</v>
      </c>
      <c r="K7302" s="321">
        <v>2</v>
      </c>
      <c r="L7302" s="305">
        <v>1.460000034421682E-2</v>
      </c>
      <c r="M7302" s="305"/>
      <c r="N7302" s="321">
        <v>13</v>
      </c>
      <c r="O7302" s="305">
        <v>1.9729999825358391E-2</v>
      </c>
      <c r="P7302" s="305"/>
      <c r="Q7302" s="321">
        <v>552</v>
      </c>
      <c r="R7302" s="305">
        <v>4.0550000965595252E-2</v>
      </c>
      <c r="S7302" s="305"/>
      <c r="BA7302" s="395">
        <v>1</v>
      </c>
      <c r="BB7302" s="396" t="s">
        <v>861</v>
      </c>
      <c r="BC7302" t="str">
        <f t="shared" si="621"/>
        <v>RXC</v>
      </c>
      <c r="BD7302" t="str">
        <f t="shared" si="622"/>
        <v>NAoMe_recurrent_age_mbc_hes_decades_80cap</v>
      </c>
      <c r="BE7302" s="397" t="s">
        <v>862</v>
      </c>
      <c r="BF7302" t="str">
        <f t="shared" si="623"/>
        <v>30-39 yrs</v>
      </c>
      <c r="BG7302">
        <f t="shared" si="624"/>
        <v>2</v>
      </c>
      <c r="BH7302" s="398">
        <f t="shared" si="625"/>
        <v>1.460000034421682E-2</v>
      </c>
      <c r="BO7302" s="33"/>
    </row>
    <row r="7303" spans="1:67">
      <c r="A7303" s="320" t="s">
        <v>338</v>
      </c>
      <c r="B7303" t="s">
        <v>380</v>
      </c>
      <c r="C7303" t="s">
        <v>910</v>
      </c>
      <c r="D7303" t="s">
        <v>314</v>
      </c>
      <c r="E7303" s="320" t="s">
        <v>75</v>
      </c>
      <c r="F7303" s="320" t="s">
        <v>76</v>
      </c>
      <c r="G7303" s="320" t="s">
        <v>444</v>
      </c>
      <c r="H7303" s="320" t="s">
        <v>318</v>
      </c>
      <c r="I7303" s="320" t="s">
        <v>354</v>
      </c>
      <c r="J7303" s="320" t="s">
        <v>279</v>
      </c>
      <c r="K7303" s="321">
        <v>10</v>
      </c>
      <c r="L7303" s="305">
        <v>7.2990000247955322E-2</v>
      </c>
      <c r="M7303" s="305"/>
      <c r="N7303" s="321">
        <v>56</v>
      </c>
      <c r="O7303" s="305">
        <v>8.4980003535747528E-2</v>
      </c>
      <c r="P7303" s="305"/>
      <c r="Q7303" s="321">
        <v>1403</v>
      </c>
      <c r="R7303" s="305">
        <v>0.1030699983239174</v>
      </c>
      <c r="S7303" s="305"/>
      <c r="BA7303" s="395">
        <v>1</v>
      </c>
      <c r="BB7303" s="396" t="s">
        <v>861</v>
      </c>
      <c r="BC7303" t="str">
        <f t="shared" si="621"/>
        <v>RXC</v>
      </c>
      <c r="BD7303" t="str">
        <f t="shared" si="622"/>
        <v>NAoMe_recurrent_age_mbc_hes_decades_80cap</v>
      </c>
      <c r="BE7303" s="397" t="s">
        <v>862</v>
      </c>
      <c r="BF7303" t="str">
        <f t="shared" si="623"/>
        <v>40-49 yrs</v>
      </c>
      <c r="BG7303">
        <f t="shared" si="624"/>
        <v>10</v>
      </c>
      <c r="BH7303" s="398">
        <f t="shared" si="625"/>
        <v>7.2990000247955322E-2</v>
      </c>
      <c r="BO7303" s="33"/>
    </row>
    <row r="7304" spans="1:67">
      <c r="A7304" s="320" t="s">
        <v>338</v>
      </c>
      <c r="B7304" t="s">
        <v>380</v>
      </c>
      <c r="C7304" t="s">
        <v>910</v>
      </c>
      <c r="D7304" t="s">
        <v>314</v>
      </c>
      <c r="E7304" s="320" t="s">
        <v>75</v>
      </c>
      <c r="F7304" s="320" t="s">
        <v>76</v>
      </c>
      <c r="G7304" s="320" t="s">
        <v>444</v>
      </c>
      <c r="H7304" s="320" t="s">
        <v>318</v>
      </c>
      <c r="I7304" s="320" t="s">
        <v>354</v>
      </c>
      <c r="J7304" s="320" t="s">
        <v>280</v>
      </c>
      <c r="K7304" s="321">
        <v>28</v>
      </c>
      <c r="L7304" s="305">
        <v>0.20438000559806821</v>
      </c>
      <c r="M7304" s="305"/>
      <c r="N7304" s="321">
        <v>127</v>
      </c>
      <c r="O7304" s="305">
        <v>0.19271999597549441</v>
      </c>
      <c r="P7304" s="305"/>
      <c r="Q7304" s="321">
        <v>2584</v>
      </c>
      <c r="R7304" s="305">
        <v>0.18983000516891479</v>
      </c>
      <c r="S7304" s="305"/>
      <c r="BA7304" s="395">
        <v>1</v>
      </c>
      <c r="BB7304" s="396" t="s">
        <v>861</v>
      </c>
      <c r="BC7304" t="str">
        <f t="shared" si="621"/>
        <v>RXC</v>
      </c>
      <c r="BD7304" t="str">
        <f t="shared" si="622"/>
        <v>NAoMe_recurrent_age_mbc_hes_decades_80cap</v>
      </c>
      <c r="BE7304" s="397" t="s">
        <v>862</v>
      </c>
      <c r="BF7304" t="str">
        <f t="shared" si="623"/>
        <v>50-59 yrs</v>
      </c>
      <c r="BG7304">
        <f t="shared" si="624"/>
        <v>28</v>
      </c>
      <c r="BH7304" s="398">
        <f t="shared" si="625"/>
        <v>0.20438000559806821</v>
      </c>
      <c r="BO7304" s="33"/>
    </row>
    <row r="7305" spans="1:67">
      <c r="A7305" s="320" t="s">
        <v>338</v>
      </c>
      <c r="B7305" t="s">
        <v>380</v>
      </c>
      <c r="C7305" t="s">
        <v>910</v>
      </c>
      <c r="D7305" t="s">
        <v>314</v>
      </c>
      <c r="E7305" s="320" t="s">
        <v>75</v>
      </c>
      <c r="F7305" s="320" t="s">
        <v>76</v>
      </c>
      <c r="G7305" s="320" t="s">
        <v>444</v>
      </c>
      <c r="H7305" s="320" t="s">
        <v>318</v>
      </c>
      <c r="I7305" s="320" t="s">
        <v>354</v>
      </c>
      <c r="J7305" s="320" t="s">
        <v>281</v>
      </c>
      <c r="K7305" s="321">
        <v>24</v>
      </c>
      <c r="L7305" s="305">
        <v>0.17518000304698941</v>
      </c>
      <c r="M7305" s="305"/>
      <c r="N7305" s="321">
        <v>134</v>
      </c>
      <c r="O7305" s="305">
        <v>0.20333999395370481</v>
      </c>
      <c r="P7305" s="305"/>
      <c r="Q7305" s="321">
        <v>2650</v>
      </c>
      <c r="R7305" s="305">
        <v>0.19468000531196589</v>
      </c>
      <c r="S7305" s="305"/>
      <c r="BA7305" s="395">
        <v>1</v>
      </c>
      <c r="BB7305" s="396" t="s">
        <v>861</v>
      </c>
      <c r="BC7305" t="str">
        <f t="shared" si="621"/>
        <v>RXC</v>
      </c>
      <c r="BD7305" t="str">
        <f t="shared" si="622"/>
        <v>NAoMe_recurrent_age_mbc_hes_decades_80cap</v>
      </c>
      <c r="BE7305" s="397" t="s">
        <v>862</v>
      </c>
      <c r="BF7305" t="str">
        <f t="shared" si="623"/>
        <v>60-69 yrs</v>
      </c>
      <c r="BG7305">
        <f t="shared" si="624"/>
        <v>24</v>
      </c>
      <c r="BH7305" s="398">
        <f t="shared" si="625"/>
        <v>0.17518000304698941</v>
      </c>
      <c r="BO7305" s="33"/>
    </row>
    <row r="7306" spans="1:67">
      <c r="A7306" s="320" t="s">
        <v>338</v>
      </c>
      <c r="B7306" t="s">
        <v>380</v>
      </c>
      <c r="C7306" t="s">
        <v>910</v>
      </c>
      <c r="D7306" t="s">
        <v>314</v>
      </c>
      <c r="E7306" s="320" t="s">
        <v>75</v>
      </c>
      <c r="F7306" s="320" t="s">
        <v>76</v>
      </c>
      <c r="G7306" s="320" t="s">
        <v>444</v>
      </c>
      <c r="H7306" s="320" t="s">
        <v>318</v>
      </c>
      <c r="I7306" s="320" t="s">
        <v>354</v>
      </c>
      <c r="J7306" s="320" t="s">
        <v>282</v>
      </c>
      <c r="K7306" s="321">
        <v>35</v>
      </c>
      <c r="L7306" s="305">
        <v>0.25547000765800482</v>
      </c>
      <c r="M7306" s="305"/>
      <c r="N7306" s="321">
        <v>167</v>
      </c>
      <c r="O7306" s="305">
        <v>0.25341001152992249</v>
      </c>
      <c r="P7306" s="305"/>
      <c r="Q7306" s="321">
        <v>3284</v>
      </c>
      <c r="R7306" s="305">
        <v>0.24126000702381131</v>
      </c>
      <c r="S7306" s="305"/>
      <c r="BA7306" s="395">
        <v>1</v>
      </c>
      <c r="BB7306" s="396" t="s">
        <v>861</v>
      </c>
      <c r="BC7306" t="str">
        <f t="shared" si="621"/>
        <v>RXC</v>
      </c>
      <c r="BD7306" t="str">
        <f t="shared" si="622"/>
        <v>NAoMe_recurrent_age_mbc_hes_decades_80cap</v>
      </c>
      <c r="BE7306" s="397" t="s">
        <v>862</v>
      </c>
      <c r="BF7306" t="str">
        <f t="shared" si="623"/>
        <v>70-79 yrs</v>
      </c>
      <c r="BG7306">
        <f t="shared" si="624"/>
        <v>35</v>
      </c>
      <c r="BH7306" s="398">
        <f t="shared" si="625"/>
        <v>0.25547000765800482</v>
      </c>
      <c r="BO7306" s="33"/>
    </row>
    <row r="7307" spans="1:67">
      <c r="A7307" s="320" t="s">
        <v>338</v>
      </c>
      <c r="B7307" t="s">
        <v>380</v>
      </c>
      <c r="C7307" t="s">
        <v>910</v>
      </c>
      <c r="D7307" t="s">
        <v>314</v>
      </c>
      <c r="E7307" s="320" t="s">
        <v>75</v>
      </c>
      <c r="F7307" s="320" t="s">
        <v>76</v>
      </c>
      <c r="G7307" s="320" t="s">
        <v>444</v>
      </c>
      <c r="H7307" s="320" t="s">
        <v>318</v>
      </c>
      <c r="I7307" s="320" t="s">
        <v>354</v>
      </c>
      <c r="J7307" s="320" t="s">
        <v>283</v>
      </c>
      <c r="K7307" s="321">
        <v>36</v>
      </c>
      <c r="L7307" s="305">
        <v>0.26276999711990362</v>
      </c>
      <c r="M7307" s="305"/>
      <c r="N7307" s="321">
        <v>160</v>
      </c>
      <c r="O7307" s="305">
        <v>0.24278999865055079</v>
      </c>
      <c r="P7307" s="305"/>
      <c r="Q7307" s="321">
        <v>3083</v>
      </c>
      <c r="R7307" s="305">
        <v>0.2264900058507919</v>
      </c>
      <c r="S7307" s="305"/>
      <c r="BA7307" s="395">
        <v>1</v>
      </c>
      <c r="BB7307" s="396" t="s">
        <v>861</v>
      </c>
      <c r="BC7307" t="str">
        <f t="shared" si="621"/>
        <v>RXC</v>
      </c>
      <c r="BD7307" t="str">
        <f t="shared" si="622"/>
        <v>NAoMe_recurrent_age_mbc_hes_decades_80cap</v>
      </c>
      <c r="BE7307" s="397" t="s">
        <v>862</v>
      </c>
      <c r="BF7307" t="str">
        <f t="shared" si="623"/>
        <v>80+ yrs</v>
      </c>
      <c r="BG7307">
        <f t="shared" si="624"/>
        <v>36</v>
      </c>
      <c r="BH7307" s="398">
        <f t="shared" si="625"/>
        <v>0.26276999711990362</v>
      </c>
      <c r="BO7307" s="33"/>
    </row>
    <row r="7308" spans="1:67">
      <c r="A7308" s="320" t="s">
        <v>338</v>
      </c>
      <c r="B7308" t="s">
        <v>380</v>
      </c>
      <c r="C7308" t="s">
        <v>910</v>
      </c>
      <c r="D7308" t="s">
        <v>314</v>
      </c>
      <c r="E7308" s="320" t="s">
        <v>75</v>
      </c>
      <c r="F7308" s="320" t="s">
        <v>76</v>
      </c>
      <c r="G7308" s="320" t="s">
        <v>444</v>
      </c>
      <c r="H7308" s="320" t="s">
        <v>318</v>
      </c>
      <c r="I7308" s="320" t="s">
        <v>656</v>
      </c>
      <c r="J7308" s="320" t="s">
        <v>286</v>
      </c>
      <c r="K7308" s="321">
        <v>0</v>
      </c>
      <c r="L7308" s="305">
        <v>0</v>
      </c>
      <c r="M7308" s="305">
        <v>0</v>
      </c>
      <c r="N7308" s="321">
        <v>9</v>
      </c>
      <c r="O7308" s="305">
        <v>1.365999970585108E-2</v>
      </c>
      <c r="P7308" s="305">
        <v>1.437999960035086E-2</v>
      </c>
      <c r="Q7308" s="321">
        <v>565</v>
      </c>
      <c r="R7308" s="305">
        <v>4.1510000824928277E-2</v>
      </c>
      <c r="S7308" s="305">
        <v>4.221000149846077E-2</v>
      </c>
      <c r="BA7308" s="395">
        <v>1</v>
      </c>
      <c r="BB7308" s="396" t="s">
        <v>861</v>
      </c>
      <c r="BC7308" t="str">
        <f t="shared" si="621"/>
        <v>RXC</v>
      </c>
      <c r="BD7308" t="str">
        <f t="shared" si="622"/>
        <v>NAoMe_recurrent_ethnicity_grp</v>
      </c>
      <c r="BE7308" s="397" t="s">
        <v>862</v>
      </c>
      <c r="BF7308" t="str">
        <f t="shared" si="623"/>
        <v>Asian or Asian British</v>
      </c>
      <c r="BG7308">
        <f t="shared" si="624"/>
        <v>0</v>
      </c>
      <c r="BH7308" s="398">
        <f t="shared" si="625"/>
        <v>0</v>
      </c>
      <c r="BO7308" s="33"/>
    </row>
    <row r="7309" spans="1:67">
      <c r="A7309" s="320" t="s">
        <v>338</v>
      </c>
      <c r="B7309" t="s">
        <v>380</v>
      </c>
      <c r="C7309" t="s">
        <v>910</v>
      </c>
      <c r="D7309" t="s">
        <v>314</v>
      </c>
      <c r="E7309" s="320" t="s">
        <v>75</v>
      </c>
      <c r="F7309" s="320" t="s">
        <v>76</v>
      </c>
      <c r="G7309" s="320" t="s">
        <v>444</v>
      </c>
      <c r="H7309" s="320" t="s">
        <v>318</v>
      </c>
      <c r="I7309" s="320" t="s">
        <v>656</v>
      </c>
      <c r="J7309" s="320" t="s">
        <v>287</v>
      </c>
      <c r="K7309" s="321">
        <v>0</v>
      </c>
      <c r="L7309" s="305">
        <v>0</v>
      </c>
      <c r="M7309" s="305">
        <v>0</v>
      </c>
      <c r="N7309" s="321">
        <v>2</v>
      </c>
      <c r="O7309" s="305">
        <v>3.03000002168119E-3</v>
      </c>
      <c r="P7309" s="305">
        <v>3.19000007584691E-3</v>
      </c>
      <c r="Q7309" s="321">
        <v>439</v>
      </c>
      <c r="R7309" s="305">
        <v>3.2249998301267617E-2</v>
      </c>
      <c r="S7309" s="305">
        <v>3.2800000160932541E-2</v>
      </c>
      <c r="BA7309" s="395">
        <v>1</v>
      </c>
      <c r="BB7309" s="396" t="s">
        <v>861</v>
      </c>
      <c r="BC7309" t="str">
        <f t="shared" si="621"/>
        <v>RXC</v>
      </c>
      <c r="BD7309" t="str">
        <f t="shared" si="622"/>
        <v>NAoMe_recurrent_ethnicity_grp</v>
      </c>
      <c r="BE7309" s="397" t="s">
        <v>862</v>
      </c>
      <c r="BF7309" t="str">
        <f t="shared" si="623"/>
        <v>Black or Black British</v>
      </c>
      <c r="BG7309">
        <f t="shared" si="624"/>
        <v>0</v>
      </c>
      <c r="BH7309" s="398">
        <f t="shared" si="625"/>
        <v>0</v>
      </c>
      <c r="BO7309" s="33"/>
    </row>
    <row r="7310" spans="1:67">
      <c r="A7310" s="320" t="s">
        <v>338</v>
      </c>
      <c r="B7310" t="s">
        <v>380</v>
      </c>
      <c r="C7310" t="s">
        <v>910</v>
      </c>
      <c r="D7310" t="s">
        <v>314</v>
      </c>
      <c r="E7310" s="320" t="s">
        <v>75</v>
      </c>
      <c r="F7310" s="320" t="s">
        <v>76</v>
      </c>
      <c r="G7310" s="320" t="s">
        <v>444</v>
      </c>
      <c r="H7310" s="320" t="s">
        <v>318</v>
      </c>
      <c r="I7310" s="320" t="s">
        <v>656</v>
      </c>
      <c r="J7310" s="320" t="s">
        <v>259</v>
      </c>
      <c r="K7310" s="321">
        <v>2</v>
      </c>
      <c r="L7310" s="305">
        <v>1.460000034421682E-2</v>
      </c>
      <c r="M7310" s="305">
        <v>1.537999976426363E-2</v>
      </c>
      <c r="N7310" s="321">
        <v>2</v>
      </c>
      <c r="O7310" s="305">
        <v>3.03000002168119E-3</v>
      </c>
      <c r="P7310" s="305">
        <v>3.19000007584691E-3</v>
      </c>
      <c r="Q7310" s="321">
        <v>117</v>
      </c>
      <c r="R7310" s="305">
        <v>8.6000002920627594E-3</v>
      </c>
      <c r="S7310" s="305">
        <v>8.7400004267692566E-3</v>
      </c>
      <c r="BA7310" s="395">
        <v>1</v>
      </c>
      <c r="BB7310" s="396" t="s">
        <v>861</v>
      </c>
      <c r="BC7310" t="str">
        <f t="shared" si="621"/>
        <v>RXC</v>
      </c>
      <c r="BD7310" t="str">
        <f t="shared" si="622"/>
        <v>NAoMe_recurrent_ethnicity_grp</v>
      </c>
      <c r="BE7310" s="397" t="s">
        <v>862</v>
      </c>
      <c r="BF7310" t="str">
        <f t="shared" si="623"/>
        <v>Mixed</v>
      </c>
      <c r="BG7310">
        <f t="shared" si="624"/>
        <v>2</v>
      </c>
      <c r="BH7310" s="398">
        <f t="shared" si="625"/>
        <v>1.460000034421682E-2</v>
      </c>
      <c r="BO7310" s="33"/>
    </row>
    <row r="7311" spans="1:67">
      <c r="A7311" s="320" t="s">
        <v>338</v>
      </c>
      <c r="B7311" t="s">
        <v>380</v>
      </c>
      <c r="C7311" t="s">
        <v>910</v>
      </c>
      <c r="D7311" t="s">
        <v>314</v>
      </c>
      <c r="E7311" s="320" t="s">
        <v>75</v>
      </c>
      <c r="F7311" s="320" t="s">
        <v>76</v>
      </c>
      <c r="G7311" s="320" t="s">
        <v>444</v>
      </c>
      <c r="H7311" s="320" t="s">
        <v>318</v>
      </c>
      <c r="I7311" s="320" t="s">
        <v>656</v>
      </c>
      <c r="J7311" s="320" t="s">
        <v>288</v>
      </c>
      <c r="K7311" s="321">
        <v>2</v>
      </c>
      <c r="L7311" s="305">
        <v>1.460000034421682E-2</v>
      </c>
      <c r="M7311" s="305">
        <v>1.537999976426363E-2</v>
      </c>
      <c r="N7311" s="321">
        <v>9</v>
      </c>
      <c r="O7311" s="305">
        <v>1.365999970585108E-2</v>
      </c>
      <c r="P7311" s="305">
        <v>1.437999960035086E-2</v>
      </c>
      <c r="Q7311" s="321">
        <v>254</v>
      </c>
      <c r="R7311" s="305">
        <v>1.8659999594092369E-2</v>
      </c>
      <c r="S7311" s="305">
        <v>1.8980000168085098E-2</v>
      </c>
      <c r="BA7311" s="395">
        <v>1</v>
      </c>
      <c r="BB7311" s="396" t="s">
        <v>861</v>
      </c>
      <c r="BC7311" t="str">
        <f t="shared" si="621"/>
        <v>RXC</v>
      </c>
      <c r="BD7311" t="str">
        <f t="shared" si="622"/>
        <v>NAoMe_recurrent_ethnicity_grp</v>
      </c>
      <c r="BE7311" s="397" t="s">
        <v>862</v>
      </c>
      <c r="BF7311" t="str">
        <f t="shared" si="623"/>
        <v>Other Ethnic Group</v>
      </c>
      <c r="BG7311">
        <f t="shared" si="624"/>
        <v>2</v>
      </c>
      <c r="BH7311" s="398">
        <f t="shared" si="625"/>
        <v>1.460000034421682E-2</v>
      </c>
      <c r="BO7311" s="33"/>
    </row>
    <row r="7312" spans="1:67">
      <c r="A7312" s="320" t="s">
        <v>338</v>
      </c>
      <c r="B7312" t="s">
        <v>380</v>
      </c>
      <c r="C7312" t="s">
        <v>910</v>
      </c>
      <c r="D7312" t="s">
        <v>314</v>
      </c>
      <c r="E7312" s="320" t="s">
        <v>75</v>
      </c>
      <c r="F7312" s="320" t="s">
        <v>76</v>
      </c>
      <c r="G7312" s="320" t="s">
        <v>444</v>
      </c>
      <c r="H7312" s="320" t="s">
        <v>318</v>
      </c>
      <c r="I7312" s="320" t="s">
        <v>656</v>
      </c>
      <c r="J7312" s="320" t="s">
        <v>260</v>
      </c>
      <c r="K7312" s="321">
        <v>7</v>
      </c>
      <c r="L7312" s="305">
        <v>5.1089998334646218E-2</v>
      </c>
      <c r="M7312" s="305"/>
      <c r="N7312" s="321">
        <v>33</v>
      </c>
      <c r="O7312" s="305">
        <v>5.0080001354217529E-2</v>
      </c>
      <c r="P7312" s="305"/>
      <c r="Q7312" s="321">
        <v>227</v>
      </c>
      <c r="R7312" s="305">
        <v>1.6680000349879261E-2</v>
      </c>
      <c r="S7312" s="305"/>
      <c r="BA7312" s="395">
        <v>1</v>
      </c>
      <c r="BB7312" s="396" t="s">
        <v>861</v>
      </c>
      <c r="BC7312" t="str">
        <f t="shared" si="621"/>
        <v>RXC</v>
      </c>
      <c r="BD7312" t="str">
        <f t="shared" si="622"/>
        <v>NAoMe_recurrent_ethnicity_grp</v>
      </c>
      <c r="BE7312" s="397" t="s">
        <v>862</v>
      </c>
      <c r="BF7312" t="str">
        <f t="shared" si="623"/>
        <v>Unknown</v>
      </c>
      <c r="BG7312">
        <f t="shared" si="624"/>
        <v>7</v>
      </c>
      <c r="BH7312" s="398">
        <f t="shared" si="625"/>
        <v>5.1089998334646218E-2</v>
      </c>
      <c r="BO7312" s="33"/>
    </row>
    <row r="7313" spans="1:67">
      <c r="A7313" s="320" t="s">
        <v>338</v>
      </c>
      <c r="B7313" t="s">
        <v>380</v>
      </c>
      <c r="C7313" t="s">
        <v>910</v>
      </c>
      <c r="D7313" t="s">
        <v>314</v>
      </c>
      <c r="E7313" s="320" t="s">
        <v>75</v>
      </c>
      <c r="F7313" s="320" t="s">
        <v>76</v>
      </c>
      <c r="G7313" s="320" t="s">
        <v>444</v>
      </c>
      <c r="H7313" s="320" t="s">
        <v>318</v>
      </c>
      <c r="I7313" s="320" t="s">
        <v>656</v>
      </c>
      <c r="J7313" s="320" t="s">
        <v>258</v>
      </c>
      <c r="K7313" s="321">
        <v>126</v>
      </c>
      <c r="L7313" s="305">
        <v>0.91970998048782349</v>
      </c>
      <c r="M7313" s="305">
        <v>0.96922999620437622</v>
      </c>
      <c r="N7313" s="321">
        <v>604</v>
      </c>
      <c r="O7313" s="305">
        <v>0.91654002666473389</v>
      </c>
      <c r="P7313" s="305">
        <v>0.96486002206802368</v>
      </c>
      <c r="Q7313" s="321">
        <v>12010</v>
      </c>
      <c r="R7313" s="305">
        <v>0.88230997323989868</v>
      </c>
      <c r="S7313" s="305">
        <v>0.89727002382278442</v>
      </c>
      <c r="BA7313" s="395">
        <v>1</v>
      </c>
      <c r="BB7313" s="396" t="s">
        <v>861</v>
      </c>
      <c r="BC7313" t="str">
        <f t="shared" si="621"/>
        <v>RXC</v>
      </c>
      <c r="BD7313" t="str">
        <f t="shared" si="622"/>
        <v>NAoMe_recurrent_ethnicity_grp</v>
      </c>
      <c r="BE7313" s="397" t="s">
        <v>862</v>
      </c>
      <c r="BF7313" t="str">
        <f t="shared" si="623"/>
        <v>White</v>
      </c>
      <c r="BG7313">
        <f t="shared" si="624"/>
        <v>126</v>
      </c>
      <c r="BH7313" s="398">
        <f t="shared" si="625"/>
        <v>0.91970998048782349</v>
      </c>
      <c r="BO7313" s="33"/>
    </row>
    <row r="7314" spans="1:67">
      <c r="A7314" s="320" t="s">
        <v>338</v>
      </c>
      <c r="B7314" t="s">
        <v>380</v>
      </c>
      <c r="C7314" t="s">
        <v>910</v>
      </c>
      <c r="D7314" t="s">
        <v>314</v>
      </c>
      <c r="E7314" s="320" t="s">
        <v>75</v>
      </c>
      <c r="F7314" s="320" t="s">
        <v>76</v>
      </c>
      <c r="G7314" s="320" t="s">
        <v>444</v>
      </c>
      <c r="H7314" s="320" t="s">
        <v>318</v>
      </c>
      <c r="I7314" s="320" t="s">
        <v>291</v>
      </c>
      <c r="J7314" s="320" t="s">
        <v>313</v>
      </c>
      <c r="K7314" s="321">
        <v>135</v>
      </c>
      <c r="L7314" s="305">
        <v>0.98540002107620239</v>
      </c>
      <c r="M7314" s="305"/>
      <c r="N7314" s="321">
        <v>650</v>
      </c>
      <c r="O7314" s="305">
        <v>0.9863399863243103</v>
      </c>
      <c r="P7314" s="305"/>
      <c r="Q7314" s="321">
        <v>13492</v>
      </c>
      <c r="R7314" s="305">
        <v>0.99118000268936157</v>
      </c>
      <c r="S7314" s="305"/>
      <c r="BA7314" s="395">
        <v>1</v>
      </c>
      <c r="BB7314" s="396" t="s">
        <v>861</v>
      </c>
      <c r="BC7314" t="str">
        <f t="shared" si="621"/>
        <v>RXC</v>
      </c>
      <c r="BD7314" t="str">
        <f t="shared" si="622"/>
        <v>NAoMe_recurrent_gender</v>
      </c>
      <c r="BE7314" s="397" t="s">
        <v>862</v>
      </c>
      <c r="BF7314" t="str">
        <f t="shared" si="623"/>
        <v>Female</v>
      </c>
      <c r="BG7314">
        <f t="shared" si="624"/>
        <v>135</v>
      </c>
      <c r="BH7314" s="398">
        <f t="shared" si="625"/>
        <v>0.98540002107620239</v>
      </c>
      <c r="BO7314" s="33"/>
    </row>
    <row r="7315" spans="1:67">
      <c r="A7315" s="320" t="s">
        <v>338</v>
      </c>
      <c r="B7315" t="s">
        <v>380</v>
      </c>
      <c r="C7315" t="s">
        <v>910</v>
      </c>
      <c r="D7315" t="s">
        <v>314</v>
      </c>
      <c r="E7315" s="320" t="s">
        <v>75</v>
      </c>
      <c r="F7315" s="320" t="s">
        <v>76</v>
      </c>
      <c r="G7315" s="320" t="s">
        <v>444</v>
      </c>
      <c r="H7315" s="320" t="s">
        <v>318</v>
      </c>
      <c r="I7315" s="320" t="s">
        <v>291</v>
      </c>
      <c r="J7315" s="320" t="s">
        <v>293</v>
      </c>
      <c r="K7315" s="321">
        <v>2</v>
      </c>
      <c r="L7315" s="305">
        <v>1.460000034421682E-2</v>
      </c>
      <c r="M7315" s="305"/>
      <c r="N7315" s="321">
        <v>9</v>
      </c>
      <c r="O7315" s="305">
        <v>1.365999970585108E-2</v>
      </c>
      <c r="P7315" s="305"/>
      <c r="Q7315" s="321">
        <v>120</v>
      </c>
      <c r="R7315" s="305">
        <v>8.8200001046061516E-3</v>
      </c>
      <c r="S7315" s="305"/>
      <c r="BA7315" s="395">
        <v>1</v>
      </c>
      <c r="BB7315" s="396" t="s">
        <v>861</v>
      </c>
      <c r="BC7315" t="str">
        <f t="shared" si="621"/>
        <v>RXC</v>
      </c>
      <c r="BD7315" t="str">
        <f t="shared" si="622"/>
        <v>NAoMe_recurrent_gender</v>
      </c>
      <c r="BE7315" s="397" t="s">
        <v>862</v>
      </c>
      <c r="BF7315" t="str">
        <f t="shared" si="623"/>
        <v>Male</v>
      </c>
      <c r="BG7315">
        <f t="shared" si="624"/>
        <v>2</v>
      </c>
      <c r="BH7315" s="398">
        <f t="shared" si="625"/>
        <v>1.460000034421682E-2</v>
      </c>
      <c r="BO7315" s="33"/>
    </row>
    <row r="7316" spans="1:67">
      <c r="A7316" s="320" t="s">
        <v>338</v>
      </c>
      <c r="B7316" t="s">
        <v>380</v>
      </c>
      <c r="C7316" t="s">
        <v>910</v>
      </c>
      <c r="D7316" t="s">
        <v>314</v>
      </c>
      <c r="E7316" s="320" t="s">
        <v>75</v>
      </c>
      <c r="F7316" s="320" t="s">
        <v>76</v>
      </c>
      <c r="G7316" s="320" t="s">
        <v>444</v>
      </c>
      <c r="H7316" s="320" t="s">
        <v>318</v>
      </c>
      <c r="I7316" s="320" t="s">
        <v>355</v>
      </c>
      <c r="J7316" s="320" t="s">
        <v>289</v>
      </c>
      <c r="K7316" s="321">
        <v>40</v>
      </c>
      <c r="L7316" s="305">
        <v>0.29197001457214361</v>
      </c>
      <c r="M7316" s="305"/>
      <c r="N7316" s="321">
        <v>203</v>
      </c>
      <c r="O7316" s="305">
        <v>0.30803999304771418</v>
      </c>
      <c r="P7316" s="305"/>
      <c r="Q7316" s="321">
        <v>4109</v>
      </c>
      <c r="R7316" s="305">
        <v>0.30186998844146729</v>
      </c>
      <c r="S7316" s="305"/>
      <c r="BA7316" s="395">
        <v>1</v>
      </c>
      <c r="BB7316" s="396" t="s">
        <v>861</v>
      </c>
      <c r="BC7316" t="str">
        <f t="shared" si="621"/>
        <v>RXC</v>
      </c>
      <c r="BD7316" t="str">
        <f t="shared" si="622"/>
        <v>NAoMe_recurrent_mbc_hes_year</v>
      </c>
      <c r="BE7316" s="397" t="s">
        <v>862</v>
      </c>
      <c r="BF7316" t="str">
        <f t="shared" si="623"/>
        <v>2021</v>
      </c>
      <c r="BG7316">
        <f t="shared" si="624"/>
        <v>40</v>
      </c>
      <c r="BH7316" s="398">
        <f t="shared" si="625"/>
        <v>0.29197001457214361</v>
      </c>
      <c r="BO7316" s="33"/>
    </row>
    <row r="7317" spans="1:67">
      <c r="A7317" s="320" t="s">
        <v>338</v>
      </c>
      <c r="B7317" t="s">
        <v>380</v>
      </c>
      <c r="C7317" t="s">
        <v>910</v>
      </c>
      <c r="D7317" t="s">
        <v>314</v>
      </c>
      <c r="E7317" s="320" t="s">
        <v>75</v>
      </c>
      <c r="F7317" s="320" t="s">
        <v>76</v>
      </c>
      <c r="G7317" s="320" t="s">
        <v>444</v>
      </c>
      <c r="H7317" s="320" t="s">
        <v>318</v>
      </c>
      <c r="I7317" s="320" t="s">
        <v>355</v>
      </c>
      <c r="J7317" s="320" t="s">
        <v>816</v>
      </c>
      <c r="K7317" s="321">
        <v>50</v>
      </c>
      <c r="L7317" s="305">
        <v>0.36496001482009888</v>
      </c>
      <c r="M7317" s="305"/>
      <c r="N7317" s="321">
        <v>213</v>
      </c>
      <c r="O7317" s="305">
        <v>0.32322001457214361</v>
      </c>
      <c r="P7317" s="305"/>
      <c r="Q7317" s="321">
        <v>4376</v>
      </c>
      <c r="R7317" s="305">
        <v>0.32148000597953802</v>
      </c>
      <c r="S7317" s="305"/>
      <c r="BA7317" s="395">
        <v>1</v>
      </c>
      <c r="BB7317" s="396" t="s">
        <v>861</v>
      </c>
      <c r="BC7317" t="str">
        <f t="shared" si="621"/>
        <v>RXC</v>
      </c>
      <c r="BD7317" t="str">
        <f t="shared" si="622"/>
        <v>NAoMe_recurrent_mbc_hes_year</v>
      </c>
      <c r="BE7317" s="397" t="s">
        <v>862</v>
      </c>
      <c r="BF7317" t="str">
        <f t="shared" si="623"/>
        <v>2022</v>
      </c>
      <c r="BG7317">
        <f t="shared" si="624"/>
        <v>50</v>
      </c>
      <c r="BH7317" s="398">
        <f t="shared" si="625"/>
        <v>0.36496001482009888</v>
      </c>
      <c r="BO7317" s="33"/>
    </row>
    <row r="7318" spans="1:67">
      <c r="A7318" s="320" t="s">
        <v>338</v>
      </c>
      <c r="B7318" t="s">
        <v>380</v>
      </c>
      <c r="C7318" t="s">
        <v>910</v>
      </c>
      <c r="D7318" t="s">
        <v>314</v>
      </c>
      <c r="E7318" s="320" t="s">
        <v>75</v>
      </c>
      <c r="F7318" s="320" t="s">
        <v>76</v>
      </c>
      <c r="G7318" s="320" t="s">
        <v>444</v>
      </c>
      <c r="H7318" s="320" t="s">
        <v>318</v>
      </c>
      <c r="I7318" s="320" t="s">
        <v>355</v>
      </c>
      <c r="J7318" s="320" t="s">
        <v>946</v>
      </c>
      <c r="K7318" s="321">
        <v>47</v>
      </c>
      <c r="L7318" s="305">
        <v>0.34307000041008001</v>
      </c>
      <c r="M7318" s="305"/>
      <c r="N7318" s="321">
        <v>243</v>
      </c>
      <c r="O7318" s="305">
        <v>0.36873999238014221</v>
      </c>
      <c r="P7318" s="305"/>
      <c r="Q7318" s="321">
        <v>5127</v>
      </c>
      <c r="R7318" s="305">
        <v>0.37665000557899481</v>
      </c>
      <c r="S7318" s="305"/>
      <c r="BA7318" s="395">
        <v>1</v>
      </c>
      <c r="BB7318" s="396" t="s">
        <v>861</v>
      </c>
      <c r="BC7318" t="str">
        <f t="shared" si="621"/>
        <v>RXC</v>
      </c>
      <c r="BD7318" t="str">
        <f t="shared" si="622"/>
        <v>NAoMe_recurrent_mbc_hes_year</v>
      </c>
      <c r="BE7318" s="397" t="s">
        <v>862</v>
      </c>
      <c r="BF7318" t="str">
        <f t="shared" si="623"/>
        <v>2023</v>
      </c>
      <c r="BG7318">
        <f t="shared" si="624"/>
        <v>47</v>
      </c>
      <c r="BH7318" s="398">
        <f t="shared" si="625"/>
        <v>0.34307000041008001</v>
      </c>
      <c r="BO7318" s="33"/>
    </row>
    <row r="7319" spans="1:67">
      <c r="A7319" s="320" t="s">
        <v>338</v>
      </c>
      <c r="B7319" t="s">
        <v>380</v>
      </c>
      <c r="C7319" t="s">
        <v>910</v>
      </c>
      <c r="D7319" t="s">
        <v>314</v>
      </c>
      <c r="E7319" s="320" t="s">
        <v>75</v>
      </c>
      <c r="F7319" s="320" t="s">
        <v>76</v>
      </c>
      <c r="G7319" s="320" t="s">
        <v>444</v>
      </c>
      <c r="H7319" s="320" t="s">
        <v>318</v>
      </c>
      <c r="I7319" s="320" t="s">
        <v>824</v>
      </c>
      <c r="J7319" s="320" t="s">
        <v>12</v>
      </c>
      <c r="K7319" s="321">
        <v>137</v>
      </c>
      <c r="L7319" s="305">
        <v>1</v>
      </c>
      <c r="M7319" s="305"/>
      <c r="N7319" s="321">
        <v>659</v>
      </c>
      <c r="O7319" s="305">
        <v>1</v>
      </c>
      <c r="P7319" s="305"/>
      <c r="Q7319" s="321">
        <v>13612</v>
      </c>
      <c r="R7319" s="305">
        <v>1</v>
      </c>
      <c r="S7319" s="305"/>
      <c r="BA7319" s="395">
        <v>1</v>
      </c>
      <c r="BB7319" s="396" t="s">
        <v>861</v>
      </c>
      <c r="BC7319" t="str">
        <f t="shared" si="621"/>
        <v>RXC</v>
      </c>
      <c r="BD7319" t="str">
        <f t="shared" si="622"/>
        <v>NAoMe_recurrent_tag_bonemets</v>
      </c>
      <c r="BE7319" s="397" t="s">
        <v>862</v>
      </c>
      <c r="BF7319" t="str">
        <f t="shared" si="623"/>
        <v>No</v>
      </c>
      <c r="BG7319">
        <f t="shared" si="624"/>
        <v>137</v>
      </c>
      <c r="BH7319" s="398">
        <f t="shared" si="625"/>
        <v>1</v>
      </c>
      <c r="BO7319" s="33"/>
    </row>
    <row r="7320" spans="1:67">
      <c r="A7320" s="320" t="s">
        <v>338</v>
      </c>
      <c r="B7320" t="s">
        <v>380</v>
      </c>
      <c r="C7320" t="s">
        <v>910</v>
      </c>
      <c r="D7320" t="s">
        <v>314</v>
      </c>
      <c r="E7320" s="320" t="s">
        <v>75</v>
      </c>
      <c r="F7320" s="320" t="s">
        <v>76</v>
      </c>
      <c r="G7320" s="320" t="s">
        <v>444</v>
      </c>
      <c r="H7320" s="320" t="s">
        <v>318</v>
      </c>
      <c r="I7320" s="320" t="s">
        <v>825</v>
      </c>
      <c r="J7320" s="320" t="s">
        <v>12</v>
      </c>
      <c r="K7320" s="321">
        <v>137</v>
      </c>
      <c r="L7320" s="305">
        <v>1</v>
      </c>
      <c r="M7320" s="305"/>
      <c r="N7320" s="321">
        <v>659</v>
      </c>
      <c r="O7320" s="305">
        <v>1</v>
      </c>
      <c r="P7320" s="305"/>
      <c r="Q7320" s="321">
        <v>13612</v>
      </c>
      <c r="R7320" s="305">
        <v>1</v>
      </c>
      <c r="S7320" s="305"/>
      <c r="BA7320" s="395">
        <v>1</v>
      </c>
      <c r="BB7320" s="396" t="s">
        <v>861</v>
      </c>
      <c r="BC7320" t="str">
        <f t="shared" si="621"/>
        <v>RXC</v>
      </c>
      <c r="BD7320" t="str">
        <f t="shared" si="622"/>
        <v>NAoMe_recurrent_tag_brainmets</v>
      </c>
      <c r="BE7320" s="397" t="s">
        <v>862</v>
      </c>
      <c r="BF7320" t="str">
        <f t="shared" si="623"/>
        <v>No</v>
      </c>
      <c r="BG7320">
        <f t="shared" si="624"/>
        <v>137</v>
      </c>
      <c r="BH7320" s="398">
        <f t="shared" si="625"/>
        <v>1</v>
      </c>
      <c r="BO7320" s="33"/>
    </row>
    <row r="7321" spans="1:67">
      <c r="A7321" s="320" t="s">
        <v>338</v>
      </c>
      <c r="B7321" t="s">
        <v>380</v>
      </c>
      <c r="C7321" t="s">
        <v>910</v>
      </c>
      <c r="D7321" t="s">
        <v>314</v>
      </c>
      <c r="E7321" s="320" t="s">
        <v>75</v>
      </c>
      <c r="F7321" s="320" t="s">
        <v>76</v>
      </c>
      <c r="G7321" s="320" t="s">
        <v>444</v>
      </c>
      <c r="H7321" s="320" t="s">
        <v>318</v>
      </c>
      <c r="I7321" s="320" t="s">
        <v>826</v>
      </c>
      <c r="J7321" s="320" t="s">
        <v>12</v>
      </c>
      <c r="K7321" s="321">
        <v>137</v>
      </c>
      <c r="L7321" s="305">
        <v>1</v>
      </c>
      <c r="M7321" s="305"/>
      <c r="N7321" s="321">
        <v>659</v>
      </c>
      <c r="O7321" s="305">
        <v>1</v>
      </c>
      <c r="P7321" s="305"/>
      <c r="Q7321" s="321">
        <v>13612</v>
      </c>
      <c r="R7321" s="305">
        <v>1</v>
      </c>
      <c r="S7321" s="305"/>
      <c r="BA7321" s="395">
        <v>1</v>
      </c>
      <c r="BB7321" s="396" t="s">
        <v>861</v>
      </c>
      <c r="BC7321" t="str">
        <f t="shared" si="621"/>
        <v>RXC</v>
      </c>
      <c r="BD7321" t="str">
        <f t="shared" si="622"/>
        <v>NAoMe_recurrent_tag_livermets</v>
      </c>
      <c r="BE7321" s="397" t="s">
        <v>862</v>
      </c>
      <c r="BF7321" t="str">
        <f t="shared" si="623"/>
        <v>No</v>
      </c>
      <c r="BG7321">
        <f t="shared" si="624"/>
        <v>137</v>
      </c>
      <c r="BH7321" s="398">
        <f t="shared" si="625"/>
        <v>1</v>
      </c>
      <c r="BO7321" s="33"/>
    </row>
    <row r="7322" spans="1:67">
      <c r="A7322" s="320" t="s">
        <v>338</v>
      </c>
      <c r="B7322" t="s">
        <v>380</v>
      </c>
      <c r="C7322" t="s">
        <v>910</v>
      </c>
      <c r="D7322" t="s">
        <v>314</v>
      </c>
      <c r="E7322" s="320" t="s">
        <v>75</v>
      </c>
      <c r="F7322" s="320" t="s">
        <v>76</v>
      </c>
      <c r="G7322" s="320" t="s">
        <v>444</v>
      </c>
      <c r="H7322" s="320" t="s">
        <v>318</v>
      </c>
      <c r="I7322" s="320" t="s">
        <v>827</v>
      </c>
      <c r="J7322" s="320" t="s">
        <v>12</v>
      </c>
      <c r="K7322" s="321">
        <v>137</v>
      </c>
      <c r="L7322" s="305">
        <v>1</v>
      </c>
      <c r="M7322" s="305"/>
      <c r="N7322" s="321">
        <v>659</v>
      </c>
      <c r="O7322" s="305">
        <v>1</v>
      </c>
      <c r="P7322" s="305"/>
      <c r="Q7322" s="321">
        <v>13612</v>
      </c>
      <c r="R7322" s="305">
        <v>1</v>
      </c>
      <c r="S7322" s="305"/>
      <c r="BA7322" s="395">
        <v>1</v>
      </c>
      <c r="BB7322" s="396" t="s">
        <v>861</v>
      </c>
      <c r="BC7322" t="str">
        <f t="shared" si="621"/>
        <v>RXC</v>
      </c>
      <c r="BD7322" t="str">
        <f t="shared" si="622"/>
        <v>NAoMe_recurrent_tag_lungmets</v>
      </c>
      <c r="BE7322" s="397" t="s">
        <v>862</v>
      </c>
      <c r="BF7322" t="str">
        <f t="shared" si="623"/>
        <v>No</v>
      </c>
      <c r="BG7322">
        <f t="shared" si="624"/>
        <v>137</v>
      </c>
      <c r="BH7322" s="398">
        <f t="shared" si="625"/>
        <v>1</v>
      </c>
      <c r="BO7322" s="33"/>
    </row>
    <row r="7323" spans="1:67">
      <c r="A7323" s="320" t="s">
        <v>338</v>
      </c>
      <c r="B7323" t="s">
        <v>380</v>
      </c>
      <c r="C7323" t="s">
        <v>910</v>
      </c>
      <c r="D7323" t="s">
        <v>314</v>
      </c>
      <c r="E7323" s="320" t="s">
        <v>75</v>
      </c>
      <c r="F7323" s="320" t="s">
        <v>76</v>
      </c>
      <c r="G7323" s="320" t="s">
        <v>444</v>
      </c>
      <c r="H7323" s="320" t="s">
        <v>318</v>
      </c>
      <c r="I7323" s="320" t="s">
        <v>828</v>
      </c>
      <c r="J7323" s="320" t="s">
        <v>12</v>
      </c>
      <c r="K7323" s="321">
        <v>137</v>
      </c>
      <c r="L7323" s="305">
        <v>1</v>
      </c>
      <c r="M7323" s="305"/>
      <c r="N7323" s="321">
        <v>659</v>
      </c>
      <c r="O7323" s="305">
        <v>1</v>
      </c>
      <c r="P7323" s="305"/>
      <c r="Q7323" s="321">
        <v>13612</v>
      </c>
      <c r="R7323" s="305">
        <v>1</v>
      </c>
      <c r="S7323" s="305"/>
      <c r="BA7323" s="395">
        <v>1</v>
      </c>
      <c r="BB7323" s="396" t="s">
        <v>861</v>
      </c>
      <c r="BC7323" t="str">
        <f t="shared" si="621"/>
        <v>RXC</v>
      </c>
      <c r="BD7323" t="str">
        <f t="shared" si="622"/>
        <v>NAoMe_recurrent_tag_othermets</v>
      </c>
      <c r="BE7323" s="397" t="s">
        <v>862</v>
      </c>
      <c r="BF7323" t="str">
        <f t="shared" si="623"/>
        <v>No</v>
      </c>
      <c r="BG7323">
        <f t="shared" si="624"/>
        <v>137</v>
      </c>
      <c r="BH7323" s="398">
        <f t="shared" si="625"/>
        <v>1</v>
      </c>
      <c r="BO7323" s="33"/>
    </row>
    <row r="7324" spans="1:67">
      <c r="A7324" s="320" t="s">
        <v>338</v>
      </c>
      <c r="B7324" t="s">
        <v>380</v>
      </c>
      <c r="C7324" t="s">
        <v>910</v>
      </c>
      <c r="D7324" t="s">
        <v>314</v>
      </c>
      <c r="E7324" s="320" t="s">
        <v>77</v>
      </c>
      <c r="F7324" s="320" t="s">
        <v>912</v>
      </c>
      <c r="G7324" s="320" t="s">
        <v>431</v>
      </c>
      <c r="H7324" s="320" t="s">
        <v>432</v>
      </c>
      <c r="I7324" s="320" t="s">
        <v>354</v>
      </c>
      <c r="J7324" s="320" t="s">
        <v>277</v>
      </c>
      <c r="K7324" s="321">
        <v>0</v>
      </c>
      <c r="L7324" s="305">
        <v>0</v>
      </c>
      <c r="M7324" s="305"/>
      <c r="N7324" s="321">
        <v>6</v>
      </c>
      <c r="O7324" s="305">
        <v>3.8099999073892832E-3</v>
      </c>
      <c r="P7324" s="305"/>
      <c r="Q7324" s="321">
        <v>56</v>
      </c>
      <c r="R7324" s="305">
        <v>4.1100000962615013E-3</v>
      </c>
      <c r="S7324" s="305"/>
      <c r="BA7324" s="395">
        <v>1</v>
      </c>
      <c r="BB7324" s="396" t="s">
        <v>861</v>
      </c>
      <c r="BC7324" t="str">
        <f t="shared" si="621"/>
        <v>RWH</v>
      </c>
      <c r="BD7324" t="str">
        <f t="shared" si="622"/>
        <v>NAoMe_recurrent_age_mbc_hes_decades_80cap</v>
      </c>
      <c r="BE7324" s="397" t="s">
        <v>862</v>
      </c>
      <c r="BF7324" t="str">
        <f t="shared" si="623"/>
        <v>18-29 yrs</v>
      </c>
      <c r="BG7324">
        <f t="shared" si="624"/>
        <v>0</v>
      </c>
      <c r="BH7324" s="398">
        <f t="shared" si="625"/>
        <v>0</v>
      </c>
      <c r="BO7324" s="33"/>
    </row>
    <row r="7325" spans="1:67">
      <c r="A7325" s="320" t="s">
        <v>338</v>
      </c>
      <c r="B7325" t="s">
        <v>380</v>
      </c>
      <c r="C7325" t="s">
        <v>910</v>
      </c>
      <c r="D7325" t="s">
        <v>314</v>
      </c>
      <c r="E7325" s="320" t="s">
        <v>77</v>
      </c>
      <c r="F7325" s="320" t="s">
        <v>912</v>
      </c>
      <c r="G7325" s="320" t="s">
        <v>431</v>
      </c>
      <c r="H7325" s="320" t="s">
        <v>432</v>
      </c>
      <c r="I7325" s="320" t="s">
        <v>354</v>
      </c>
      <c r="J7325" s="320" t="s">
        <v>278</v>
      </c>
      <c r="K7325" s="321">
        <v>6</v>
      </c>
      <c r="L7325" s="305">
        <v>4.1669998317956917E-2</v>
      </c>
      <c r="M7325" s="305"/>
      <c r="N7325" s="321">
        <v>64</v>
      </c>
      <c r="O7325" s="305">
        <v>4.0690001100301743E-2</v>
      </c>
      <c r="P7325" s="305"/>
      <c r="Q7325" s="321">
        <v>552</v>
      </c>
      <c r="R7325" s="305">
        <v>4.0550000965595252E-2</v>
      </c>
      <c r="S7325" s="305"/>
      <c r="BA7325" s="395">
        <v>1</v>
      </c>
      <c r="BB7325" s="396" t="s">
        <v>861</v>
      </c>
      <c r="BC7325" t="str">
        <f t="shared" si="621"/>
        <v>RWH</v>
      </c>
      <c r="BD7325" t="str">
        <f t="shared" si="622"/>
        <v>NAoMe_recurrent_age_mbc_hes_decades_80cap</v>
      </c>
      <c r="BE7325" s="397" t="s">
        <v>862</v>
      </c>
      <c r="BF7325" t="str">
        <f t="shared" si="623"/>
        <v>30-39 yrs</v>
      </c>
      <c r="BG7325">
        <f t="shared" si="624"/>
        <v>6</v>
      </c>
      <c r="BH7325" s="398">
        <f t="shared" si="625"/>
        <v>4.1669998317956917E-2</v>
      </c>
      <c r="BO7325" s="33"/>
    </row>
    <row r="7326" spans="1:67">
      <c r="A7326" s="320" t="s">
        <v>338</v>
      </c>
      <c r="B7326" t="s">
        <v>380</v>
      </c>
      <c r="C7326" t="s">
        <v>910</v>
      </c>
      <c r="D7326" t="s">
        <v>314</v>
      </c>
      <c r="E7326" s="320" t="s">
        <v>77</v>
      </c>
      <c r="F7326" s="320" t="s">
        <v>912</v>
      </c>
      <c r="G7326" s="320" t="s">
        <v>431</v>
      </c>
      <c r="H7326" s="320" t="s">
        <v>432</v>
      </c>
      <c r="I7326" s="320" t="s">
        <v>354</v>
      </c>
      <c r="J7326" s="320" t="s">
        <v>279</v>
      </c>
      <c r="K7326" s="321">
        <v>20</v>
      </c>
      <c r="L7326" s="305">
        <v>0.13888999819755549</v>
      </c>
      <c r="M7326" s="305"/>
      <c r="N7326" s="321">
        <v>150</v>
      </c>
      <c r="O7326" s="305">
        <v>9.5360003411769867E-2</v>
      </c>
      <c r="P7326" s="305"/>
      <c r="Q7326" s="321">
        <v>1403</v>
      </c>
      <c r="R7326" s="305">
        <v>0.1030699983239174</v>
      </c>
      <c r="S7326" s="305"/>
      <c r="BA7326" s="395">
        <v>1</v>
      </c>
      <c r="BB7326" s="396" t="s">
        <v>861</v>
      </c>
      <c r="BC7326" t="str">
        <f t="shared" si="621"/>
        <v>RWH</v>
      </c>
      <c r="BD7326" t="str">
        <f t="shared" si="622"/>
        <v>NAoMe_recurrent_age_mbc_hes_decades_80cap</v>
      </c>
      <c r="BE7326" s="397" t="s">
        <v>862</v>
      </c>
      <c r="BF7326" t="str">
        <f t="shared" si="623"/>
        <v>40-49 yrs</v>
      </c>
      <c r="BG7326">
        <f t="shared" si="624"/>
        <v>20</v>
      </c>
      <c r="BH7326" s="398">
        <f t="shared" si="625"/>
        <v>0.13888999819755549</v>
      </c>
      <c r="BO7326" s="33"/>
    </row>
    <row r="7327" spans="1:67">
      <c r="A7327" s="320" t="s">
        <v>338</v>
      </c>
      <c r="B7327" t="s">
        <v>380</v>
      </c>
      <c r="C7327" t="s">
        <v>910</v>
      </c>
      <c r="D7327" t="s">
        <v>314</v>
      </c>
      <c r="E7327" s="320" t="s">
        <v>77</v>
      </c>
      <c r="F7327" s="320" t="s">
        <v>912</v>
      </c>
      <c r="G7327" s="320" t="s">
        <v>431</v>
      </c>
      <c r="H7327" s="320" t="s">
        <v>432</v>
      </c>
      <c r="I7327" s="320" t="s">
        <v>354</v>
      </c>
      <c r="J7327" s="320" t="s">
        <v>280</v>
      </c>
      <c r="K7327" s="321">
        <v>29</v>
      </c>
      <c r="L7327" s="305">
        <v>0.20138999819755549</v>
      </c>
      <c r="M7327" s="305"/>
      <c r="N7327" s="321">
        <v>294</v>
      </c>
      <c r="O7327" s="305">
        <v>0.1869000047445297</v>
      </c>
      <c r="P7327" s="305"/>
      <c r="Q7327" s="321">
        <v>2584</v>
      </c>
      <c r="R7327" s="305">
        <v>0.18983000516891479</v>
      </c>
      <c r="S7327" s="305"/>
      <c r="BA7327" s="395">
        <v>1</v>
      </c>
      <c r="BB7327" s="396" t="s">
        <v>861</v>
      </c>
      <c r="BC7327" t="str">
        <f t="shared" si="621"/>
        <v>RWH</v>
      </c>
      <c r="BD7327" t="str">
        <f t="shared" si="622"/>
        <v>NAoMe_recurrent_age_mbc_hes_decades_80cap</v>
      </c>
      <c r="BE7327" s="397" t="s">
        <v>862</v>
      </c>
      <c r="BF7327" t="str">
        <f t="shared" si="623"/>
        <v>50-59 yrs</v>
      </c>
      <c r="BG7327">
        <f t="shared" si="624"/>
        <v>29</v>
      </c>
      <c r="BH7327" s="398">
        <f t="shared" si="625"/>
        <v>0.20138999819755549</v>
      </c>
      <c r="BO7327" s="33"/>
    </row>
    <row r="7328" spans="1:67">
      <c r="A7328" s="320" t="s">
        <v>338</v>
      </c>
      <c r="B7328" t="s">
        <v>380</v>
      </c>
      <c r="C7328" t="s">
        <v>910</v>
      </c>
      <c r="D7328" t="s">
        <v>314</v>
      </c>
      <c r="E7328" s="320" t="s">
        <v>77</v>
      </c>
      <c r="F7328" s="320" t="s">
        <v>912</v>
      </c>
      <c r="G7328" s="320" t="s">
        <v>431</v>
      </c>
      <c r="H7328" s="320" t="s">
        <v>432</v>
      </c>
      <c r="I7328" s="320" t="s">
        <v>354</v>
      </c>
      <c r="J7328" s="320" t="s">
        <v>281</v>
      </c>
      <c r="K7328" s="321">
        <v>25</v>
      </c>
      <c r="L7328" s="305">
        <v>0.17361000180244451</v>
      </c>
      <c r="M7328" s="305"/>
      <c r="N7328" s="321">
        <v>297</v>
      </c>
      <c r="O7328" s="305">
        <v>0.1888100057840347</v>
      </c>
      <c r="P7328" s="305"/>
      <c r="Q7328" s="321">
        <v>2650</v>
      </c>
      <c r="R7328" s="305">
        <v>0.19468000531196589</v>
      </c>
      <c r="S7328" s="305"/>
      <c r="BA7328" s="395">
        <v>1</v>
      </c>
      <c r="BB7328" s="396" t="s">
        <v>861</v>
      </c>
      <c r="BC7328" t="str">
        <f t="shared" si="621"/>
        <v>RWH</v>
      </c>
      <c r="BD7328" t="str">
        <f t="shared" si="622"/>
        <v>NAoMe_recurrent_age_mbc_hes_decades_80cap</v>
      </c>
      <c r="BE7328" s="397" t="s">
        <v>862</v>
      </c>
      <c r="BF7328" t="str">
        <f t="shared" si="623"/>
        <v>60-69 yrs</v>
      </c>
      <c r="BG7328">
        <f t="shared" si="624"/>
        <v>25</v>
      </c>
      <c r="BH7328" s="398">
        <f t="shared" si="625"/>
        <v>0.17361000180244451</v>
      </c>
      <c r="BO7328" s="33"/>
    </row>
    <row r="7329" spans="1:67">
      <c r="A7329" s="320" t="s">
        <v>338</v>
      </c>
      <c r="B7329" t="s">
        <v>380</v>
      </c>
      <c r="C7329" t="s">
        <v>910</v>
      </c>
      <c r="D7329" t="s">
        <v>314</v>
      </c>
      <c r="E7329" s="320" t="s">
        <v>77</v>
      </c>
      <c r="F7329" s="320" t="s">
        <v>912</v>
      </c>
      <c r="G7329" s="320" t="s">
        <v>431</v>
      </c>
      <c r="H7329" s="320" t="s">
        <v>432</v>
      </c>
      <c r="I7329" s="320" t="s">
        <v>354</v>
      </c>
      <c r="J7329" s="320" t="s">
        <v>282</v>
      </c>
      <c r="K7329" s="321">
        <v>32</v>
      </c>
      <c r="L7329" s="305">
        <v>0.22222000360488889</v>
      </c>
      <c r="M7329" s="305"/>
      <c r="N7329" s="321">
        <v>388</v>
      </c>
      <c r="O7329" s="305">
        <v>0.24665999412536621</v>
      </c>
      <c r="P7329" s="305"/>
      <c r="Q7329" s="321">
        <v>3284</v>
      </c>
      <c r="R7329" s="305">
        <v>0.24126000702381131</v>
      </c>
      <c r="S7329" s="305"/>
      <c r="BA7329" s="395">
        <v>1</v>
      </c>
      <c r="BB7329" s="396" t="s">
        <v>861</v>
      </c>
      <c r="BC7329" t="str">
        <f t="shared" si="621"/>
        <v>RWH</v>
      </c>
      <c r="BD7329" t="str">
        <f t="shared" si="622"/>
        <v>NAoMe_recurrent_age_mbc_hes_decades_80cap</v>
      </c>
      <c r="BE7329" s="397" t="s">
        <v>862</v>
      </c>
      <c r="BF7329" t="str">
        <f t="shared" si="623"/>
        <v>70-79 yrs</v>
      </c>
      <c r="BG7329">
        <f t="shared" si="624"/>
        <v>32</v>
      </c>
      <c r="BH7329" s="398">
        <f t="shared" si="625"/>
        <v>0.22222000360488889</v>
      </c>
      <c r="BO7329" s="33"/>
    </row>
    <row r="7330" spans="1:67">
      <c r="A7330" s="320" t="s">
        <v>338</v>
      </c>
      <c r="B7330" t="s">
        <v>380</v>
      </c>
      <c r="C7330" t="s">
        <v>910</v>
      </c>
      <c r="D7330" t="s">
        <v>314</v>
      </c>
      <c r="E7330" s="320" t="s">
        <v>77</v>
      </c>
      <c r="F7330" s="320" t="s">
        <v>912</v>
      </c>
      <c r="G7330" s="320" t="s">
        <v>431</v>
      </c>
      <c r="H7330" s="320" t="s">
        <v>432</v>
      </c>
      <c r="I7330" s="320" t="s">
        <v>354</v>
      </c>
      <c r="J7330" s="320" t="s">
        <v>283</v>
      </c>
      <c r="K7330" s="321">
        <v>32</v>
      </c>
      <c r="L7330" s="305">
        <v>0.22222000360488889</v>
      </c>
      <c r="M7330" s="305"/>
      <c r="N7330" s="321">
        <v>374</v>
      </c>
      <c r="O7330" s="305">
        <v>0.23776000738143921</v>
      </c>
      <c r="P7330" s="305"/>
      <c r="Q7330" s="321">
        <v>3083</v>
      </c>
      <c r="R7330" s="305">
        <v>0.2264900058507919</v>
      </c>
      <c r="S7330" s="305"/>
      <c r="BA7330" s="395">
        <v>1</v>
      </c>
      <c r="BB7330" s="396" t="s">
        <v>861</v>
      </c>
      <c r="BC7330" t="str">
        <f t="shared" si="621"/>
        <v>RWH</v>
      </c>
      <c r="BD7330" t="str">
        <f t="shared" si="622"/>
        <v>NAoMe_recurrent_age_mbc_hes_decades_80cap</v>
      </c>
      <c r="BE7330" s="397" t="s">
        <v>862</v>
      </c>
      <c r="BF7330" t="str">
        <f t="shared" si="623"/>
        <v>80+ yrs</v>
      </c>
      <c r="BG7330">
        <f t="shared" si="624"/>
        <v>32</v>
      </c>
      <c r="BH7330" s="398">
        <f t="shared" si="625"/>
        <v>0.22222000360488889</v>
      </c>
      <c r="BO7330" s="33"/>
    </row>
    <row r="7331" spans="1:67">
      <c r="A7331" s="320" t="s">
        <v>338</v>
      </c>
      <c r="B7331" t="s">
        <v>380</v>
      </c>
      <c r="C7331" t="s">
        <v>910</v>
      </c>
      <c r="D7331" t="s">
        <v>314</v>
      </c>
      <c r="E7331" s="320" t="s">
        <v>77</v>
      </c>
      <c r="F7331" s="320" t="s">
        <v>912</v>
      </c>
      <c r="G7331" s="320" t="s">
        <v>431</v>
      </c>
      <c r="H7331" s="320" t="s">
        <v>432</v>
      </c>
      <c r="I7331" s="320" t="s">
        <v>656</v>
      </c>
      <c r="J7331" s="320" t="s">
        <v>286</v>
      </c>
      <c r="K7331" s="321">
        <v>6</v>
      </c>
      <c r="L7331" s="305">
        <v>4.1669998317956917E-2</v>
      </c>
      <c r="M7331" s="305">
        <v>4.1960000991821289E-2</v>
      </c>
      <c r="N7331" s="321">
        <v>53</v>
      </c>
      <c r="O7331" s="305">
        <v>3.369000181555748E-2</v>
      </c>
      <c r="P7331" s="305">
        <v>3.4019999206066132E-2</v>
      </c>
      <c r="Q7331" s="321">
        <v>565</v>
      </c>
      <c r="R7331" s="305">
        <v>4.1510000824928277E-2</v>
      </c>
      <c r="S7331" s="305">
        <v>4.221000149846077E-2</v>
      </c>
      <c r="BA7331" s="395">
        <v>1</v>
      </c>
      <c r="BB7331" s="396" t="s">
        <v>861</v>
      </c>
      <c r="BC7331" t="str">
        <f t="shared" si="621"/>
        <v>RWH</v>
      </c>
      <c r="BD7331" t="str">
        <f t="shared" si="622"/>
        <v>NAoMe_recurrent_ethnicity_grp</v>
      </c>
      <c r="BE7331" s="397" t="s">
        <v>862</v>
      </c>
      <c r="BF7331" t="str">
        <f t="shared" si="623"/>
        <v>Asian or Asian British</v>
      </c>
      <c r="BG7331">
        <f t="shared" si="624"/>
        <v>6</v>
      </c>
      <c r="BH7331" s="398">
        <f t="shared" si="625"/>
        <v>4.1669998317956917E-2</v>
      </c>
      <c r="BO7331" s="33"/>
    </row>
    <row r="7332" spans="1:67">
      <c r="A7332" s="320" t="s">
        <v>338</v>
      </c>
      <c r="B7332" t="s">
        <v>380</v>
      </c>
      <c r="C7332" t="s">
        <v>910</v>
      </c>
      <c r="D7332" t="s">
        <v>314</v>
      </c>
      <c r="E7332" s="320" t="s">
        <v>77</v>
      </c>
      <c r="F7332" s="320" t="s">
        <v>912</v>
      </c>
      <c r="G7332" s="320" t="s">
        <v>431</v>
      </c>
      <c r="H7332" s="320" t="s">
        <v>432</v>
      </c>
      <c r="I7332" s="320" t="s">
        <v>656</v>
      </c>
      <c r="J7332" s="320" t="s">
        <v>287</v>
      </c>
      <c r="K7332" s="321">
        <v>5</v>
      </c>
      <c r="L7332" s="305">
        <v>3.4719999879598618E-2</v>
      </c>
      <c r="M7332" s="305">
        <v>3.4970000386238098E-2</v>
      </c>
      <c r="N7332" s="321">
        <v>35</v>
      </c>
      <c r="O7332" s="305">
        <v>2.2250000387430191E-2</v>
      </c>
      <c r="P7332" s="305">
        <v>2.246000058948994E-2</v>
      </c>
      <c r="Q7332" s="321">
        <v>439</v>
      </c>
      <c r="R7332" s="305">
        <v>3.2249998301267617E-2</v>
      </c>
      <c r="S7332" s="305">
        <v>3.2800000160932541E-2</v>
      </c>
      <c r="BA7332" s="395">
        <v>1</v>
      </c>
      <c r="BB7332" s="396" t="s">
        <v>861</v>
      </c>
      <c r="BC7332" t="str">
        <f t="shared" si="621"/>
        <v>RWH</v>
      </c>
      <c r="BD7332" t="str">
        <f t="shared" si="622"/>
        <v>NAoMe_recurrent_ethnicity_grp</v>
      </c>
      <c r="BE7332" s="397" t="s">
        <v>862</v>
      </c>
      <c r="BF7332" t="str">
        <f t="shared" si="623"/>
        <v>Black or Black British</v>
      </c>
      <c r="BG7332">
        <f t="shared" si="624"/>
        <v>5</v>
      </c>
      <c r="BH7332" s="398">
        <f t="shared" si="625"/>
        <v>3.4719999879598618E-2</v>
      </c>
      <c r="BO7332" s="33"/>
    </row>
    <row r="7333" spans="1:67">
      <c r="A7333" s="320" t="s">
        <v>338</v>
      </c>
      <c r="B7333" t="s">
        <v>380</v>
      </c>
      <c r="C7333" t="s">
        <v>910</v>
      </c>
      <c r="D7333" t="s">
        <v>314</v>
      </c>
      <c r="E7333" s="320" t="s">
        <v>77</v>
      </c>
      <c r="F7333" s="320" t="s">
        <v>912</v>
      </c>
      <c r="G7333" s="320" t="s">
        <v>431</v>
      </c>
      <c r="H7333" s="320" t="s">
        <v>432</v>
      </c>
      <c r="I7333" s="320" t="s">
        <v>656</v>
      </c>
      <c r="J7333" s="320" t="s">
        <v>259</v>
      </c>
      <c r="K7333" s="321">
        <v>2</v>
      </c>
      <c r="L7333" s="305">
        <v>1.3890000060200689E-2</v>
      </c>
      <c r="M7333" s="305">
        <v>1.398999989032745E-2</v>
      </c>
      <c r="N7333" s="321">
        <v>12</v>
      </c>
      <c r="O7333" s="305">
        <v>7.6299998909235001E-3</v>
      </c>
      <c r="P7333" s="305">
        <v>7.6999999582767487E-3</v>
      </c>
      <c r="Q7333" s="321">
        <v>117</v>
      </c>
      <c r="R7333" s="305">
        <v>8.6000002920627594E-3</v>
      </c>
      <c r="S7333" s="305">
        <v>8.7400004267692566E-3</v>
      </c>
      <c r="BA7333" s="395">
        <v>1</v>
      </c>
      <c r="BB7333" s="396" t="s">
        <v>861</v>
      </c>
      <c r="BC7333" t="str">
        <f t="shared" si="621"/>
        <v>RWH</v>
      </c>
      <c r="BD7333" t="str">
        <f t="shared" si="622"/>
        <v>NAoMe_recurrent_ethnicity_grp</v>
      </c>
      <c r="BE7333" s="397" t="s">
        <v>862</v>
      </c>
      <c r="BF7333" t="str">
        <f t="shared" si="623"/>
        <v>Mixed</v>
      </c>
      <c r="BG7333">
        <f t="shared" si="624"/>
        <v>2</v>
      </c>
      <c r="BH7333" s="398">
        <f t="shared" si="625"/>
        <v>1.3890000060200689E-2</v>
      </c>
      <c r="BO7333" s="33"/>
    </row>
    <row r="7334" spans="1:67">
      <c r="A7334" s="320" t="s">
        <v>338</v>
      </c>
      <c r="B7334" t="s">
        <v>380</v>
      </c>
      <c r="C7334" t="s">
        <v>910</v>
      </c>
      <c r="D7334" t="s">
        <v>314</v>
      </c>
      <c r="E7334" s="320" t="s">
        <v>77</v>
      </c>
      <c r="F7334" s="320" t="s">
        <v>912</v>
      </c>
      <c r="G7334" s="320" t="s">
        <v>431</v>
      </c>
      <c r="H7334" s="320" t="s">
        <v>432</v>
      </c>
      <c r="I7334" s="320" t="s">
        <v>656</v>
      </c>
      <c r="J7334" s="320" t="s">
        <v>288</v>
      </c>
      <c r="K7334" s="321">
        <v>2</v>
      </c>
      <c r="L7334" s="305">
        <v>1.3890000060200689E-2</v>
      </c>
      <c r="M7334" s="305">
        <v>1.398999989032745E-2</v>
      </c>
      <c r="N7334" s="321">
        <v>25</v>
      </c>
      <c r="O7334" s="305">
        <v>1.5890000388026241E-2</v>
      </c>
      <c r="P7334" s="305">
        <v>1.6049999743700031E-2</v>
      </c>
      <c r="Q7334" s="321">
        <v>254</v>
      </c>
      <c r="R7334" s="305">
        <v>1.8659999594092369E-2</v>
      </c>
      <c r="S7334" s="305">
        <v>1.8980000168085098E-2</v>
      </c>
      <c r="BA7334" s="395">
        <v>1</v>
      </c>
      <c r="BB7334" s="396" t="s">
        <v>861</v>
      </c>
      <c r="BC7334" t="str">
        <f t="shared" si="621"/>
        <v>RWH</v>
      </c>
      <c r="BD7334" t="str">
        <f t="shared" si="622"/>
        <v>NAoMe_recurrent_ethnicity_grp</v>
      </c>
      <c r="BE7334" s="397" t="s">
        <v>862</v>
      </c>
      <c r="BF7334" t="str">
        <f t="shared" si="623"/>
        <v>Other Ethnic Group</v>
      </c>
      <c r="BG7334">
        <f t="shared" si="624"/>
        <v>2</v>
      </c>
      <c r="BH7334" s="398">
        <f t="shared" si="625"/>
        <v>1.3890000060200689E-2</v>
      </c>
      <c r="BO7334" s="33"/>
    </row>
    <row r="7335" spans="1:67">
      <c r="A7335" s="320" t="s">
        <v>338</v>
      </c>
      <c r="B7335" t="s">
        <v>380</v>
      </c>
      <c r="C7335" t="s">
        <v>910</v>
      </c>
      <c r="D7335" t="s">
        <v>314</v>
      </c>
      <c r="E7335" s="320" t="s">
        <v>77</v>
      </c>
      <c r="F7335" s="320" t="s">
        <v>912</v>
      </c>
      <c r="G7335" s="320" t="s">
        <v>431</v>
      </c>
      <c r="H7335" s="320" t="s">
        <v>432</v>
      </c>
      <c r="I7335" s="320" t="s">
        <v>656</v>
      </c>
      <c r="J7335" s="320" t="s">
        <v>260</v>
      </c>
      <c r="K7335" s="321">
        <v>1</v>
      </c>
      <c r="L7335" s="305">
        <v>6.9400002248585224E-3</v>
      </c>
      <c r="M7335" s="305"/>
      <c r="N7335" s="321">
        <v>15</v>
      </c>
      <c r="O7335" s="305">
        <v>9.5399999991059303E-3</v>
      </c>
      <c r="P7335" s="305"/>
      <c r="Q7335" s="321">
        <v>227</v>
      </c>
      <c r="R7335" s="305">
        <v>1.6680000349879261E-2</v>
      </c>
      <c r="S7335" s="305"/>
      <c r="BA7335" s="395">
        <v>1</v>
      </c>
      <c r="BB7335" s="396" t="s">
        <v>861</v>
      </c>
      <c r="BC7335" t="str">
        <f t="shared" si="621"/>
        <v>RWH</v>
      </c>
      <c r="BD7335" t="str">
        <f t="shared" si="622"/>
        <v>NAoMe_recurrent_ethnicity_grp</v>
      </c>
      <c r="BE7335" s="397" t="s">
        <v>862</v>
      </c>
      <c r="BF7335" t="str">
        <f t="shared" si="623"/>
        <v>Unknown</v>
      </c>
      <c r="BG7335">
        <f t="shared" si="624"/>
        <v>1</v>
      </c>
      <c r="BH7335" s="398">
        <f t="shared" si="625"/>
        <v>6.9400002248585224E-3</v>
      </c>
      <c r="BO7335" s="33"/>
    </row>
    <row r="7336" spans="1:67">
      <c r="A7336" s="320" t="s">
        <v>338</v>
      </c>
      <c r="B7336" t="s">
        <v>380</v>
      </c>
      <c r="C7336" t="s">
        <v>910</v>
      </c>
      <c r="D7336" t="s">
        <v>314</v>
      </c>
      <c r="E7336" s="320" t="s">
        <v>77</v>
      </c>
      <c r="F7336" s="320" t="s">
        <v>912</v>
      </c>
      <c r="G7336" s="320" t="s">
        <v>431</v>
      </c>
      <c r="H7336" s="320" t="s">
        <v>432</v>
      </c>
      <c r="I7336" s="320" t="s">
        <v>656</v>
      </c>
      <c r="J7336" s="320" t="s">
        <v>258</v>
      </c>
      <c r="K7336" s="321">
        <v>128</v>
      </c>
      <c r="L7336" s="305">
        <v>0.88889002799987793</v>
      </c>
      <c r="M7336" s="305">
        <v>0.89509999752044678</v>
      </c>
      <c r="N7336" s="321">
        <v>1433</v>
      </c>
      <c r="O7336" s="305">
        <v>0.91100001335144043</v>
      </c>
      <c r="P7336" s="305">
        <v>0.9197700023651123</v>
      </c>
      <c r="Q7336" s="321">
        <v>12010</v>
      </c>
      <c r="R7336" s="305">
        <v>0.88230997323989868</v>
      </c>
      <c r="S7336" s="305">
        <v>0.89727002382278442</v>
      </c>
      <c r="BA7336" s="395">
        <v>1</v>
      </c>
      <c r="BB7336" s="396" t="s">
        <v>861</v>
      </c>
      <c r="BC7336" t="str">
        <f t="shared" si="621"/>
        <v>RWH</v>
      </c>
      <c r="BD7336" t="str">
        <f t="shared" si="622"/>
        <v>NAoMe_recurrent_ethnicity_grp</v>
      </c>
      <c r="BE7336" s="397" t="s">
        <v>862</v>
      </c>
      <c r="BF7336" t="str">
        <f t="shared" si="623"/>
        <v>White</v>
      </c>
      <c r="BG7336">
        <f t="shared" si="624"/>
        <v>128</v>
      </c>
      <c r="BH7336" s="398">
        <f t="shared" si="625"/>
        <v>0.88889002799987793</v>
      </c>
      <c r="BO7336" s="33"/>
    </row>
    <row r="7337" spans="1:67">
      <c r="A7337" s="320" t="s">
        <v>338</v>
      </c>
      <c r="B7337" t="s">
        <v>380</v>
      </c>
      <c r="C7337" t="s">
        <v>910</v>
      </c>
      <c r="D7337" t="s">
        <v>314</v>
      </c>
      <c r="E7337" s="320" t="s">
        <v>77</v>
      </c>
      <c r="F7337" s="320" t="s">
        <v>912</v>
      </c>
      <c r="G7337" s="320" t="s">
        <v>431</v>
      </c>
      <c r="H7337" s="320" t="s">
        <v>432</v>
      </c>
      <c r="I7337" s="320" t="s">
        <v>291</v>
      </c>
      <c r="J7337" s="320" t="s">
        <v>313</v>
      </c>
      <c r="K7337" s="321">
        <v>142</v>
      </c>
      <c r="L7337" s="305">
        <v>0.98610997200012207</v>
      </c>
      <c r="M7337" s="305"/>
      <c r="N7337" s="321">
        <v>1564</v>
      </c>
      <c r="O7337" s="305">
        <v>0.99427998065948486</v>
      </c>
      <c r="P7337" s="305"/>
      <c r="Q7337" s="321">
        <v>13492</v>
      </c>
      <c r="R7337" s="305">
        <v>0.99118000268936157</v>
      </c>
      <c r="S7337" s="305"/>
      <c r="BA7337" s="395">
        <v>1</v>
      </c>
      <c r="BB7337" s="396" t="s">
        <v>861</v>
      </c>
      <c r="BC7337" t="str">
        <f t="shared" si="621"/>
        <v>RWH</v>
      </c>
      <c r="BD7337" t="str">
        <f t="shared" si="622"/>
        <v>NAoMe_recurrent_gender</v>
      </c>
      <c r="BE7337" s="397" t="s">
        <v>862</v>
      </c>
      <c r="BF7337" t="str">
        <f t="shared" si="623"/>
        <v>Female</v>
      </c>
      <c r="BG7337">
        <f t="shared" si="624"/>
        <v>142</v>
      </c>
      <c r="BH7337" s="398">
        <f t="shared" si="625"/>
        <v>0.98610997200012207</v>
      </c>
      <c r="BO7337" s="33"/>
    </row>
    <row r="7338" spans="1:67">
      <c r="A7338" s="320" t="s">
        <v>338</v>
      </c>
      <c r="B7338" t="s">
        <v>380</v>
      </c>
      <c r="C7338" t="s">
        <v>910</v>
      </c>
      <c r="D7338" t="s">
        <v>314</v>
      </c>
      <c r="E7338" s="320" t="s">
        <v>77</v>
      </c>
      <c r="F7338" s="320" t="s">
        <v>912</v>
      </c>
      <c r="G7338" s="320" t="s">
        <v>431</v>
      </c>
      <c r="H7338" s="320" t="s">
        <v>432</v>
      </c>
      <c r="I7338" s="320" t="s">
        <v>291</v>
      </c>
      <c r="J7338" s="320" t="s">
        <v>293</v>
      </c>
      <c r="K7338" s="321">
        <v>2</v>
      </c>
      <c r="L7338" s="305">
        <v>1.3890000060200689E-2</v>
      </c>
      <c r="M7338" s="305"/>
      <c r="N7338" s="321">
        <v>9</v>
      </c>
      <c r="O7338" s="305">
        <v>5.7199997827410698E-3</v>
      </c>
      <c r="P7338" s="305"/>
      <c r="Q7338" s="321">
        <v>120</v>
      </c>
      <c r="R7338" s="305">
        <v>8.8200001046061516E-3</v>
      </c>
      <c r="S7338" s="305"/>
      <c r="BA7338" s="395">
        <v>1</v>
      </c>
      <c r="BB7338" s="396" t="s">
        <v>861</v>
      </c>
      <c r="BC7338" t="str">
        <f t="shared" si="621"/>
        <v>RWH</v>
      </c>
      <c r="BD7338" t="str">
        <f t="shared" si="622"/>
        <v>NAoMe_recurrent_gender</v>
      </c>
      <c r="BE7338" s="397" t="s">
        <v>862</v>
      </c>
      <c r="BF7338" t="str">
        <f t="shared" si="623"/>
        <v>Male</v>
      </c>
      <c r="BG7338">
        <f t="shared" si="624"/>
        <v>2</v>
      </c>
      <c r="BH7338" s="398">
        <f t="shared" si="625"/>
        <v>1.3890000060200689E-2</v>
      </c>
      <c r="BO7338" s="33"/>
    </row>
    <row r="7339" spans="1:67">
      <c r="A7339" s="320" t="s">
        <v>338</v>
      </c>
      <c r="B7339" t="s">
        <v>380</v>
      </c>
      <c r="C7339" t="s">
        <v>910</v>
      </c>
      <c r="D7339" t="s">
        <v>314</v>
      </c>
      <c r="E7339" s="320" t="s">
        <v>77</v>
      </c>
      <c r="F7339" s="320" t="s">
        <v>912</v>
      </c>
      <c r="G7339" s="320" t="s">
        <v>431</v>
      </c>
      <c r="H7339" s="320" t="s">
        <v>432</v>
      </c>
      <c r="I7339" s="320" t="s">
        <v>355</v>
      </c>
      <c r="J7339" s="320" t="s">
        <v>289</v>
      </c>
      <c r="K7339" s="321">
        <v>44</v>
      </c>
      <c r="L7339" s="305">
        <v>0.30555999279022222</v>
      </c>
      <c r="M7339" s="305"/>
      <c r="N7339" s="321">
        <v>482</v>
      </c>
      <c r="O7339" s="305">
        <v>0.30641999840736389</v>
      </c>
      <c r="P7339" s="305"/>
      <c r="Q7339" s="321">
        <v>4109</v>
      </c>
      <c r="R7339" s="305">
        <v>0.30186998844146729</v>
      </c>
      <c r="S7339" s="305"/>
      <c r="BA7339" s="395">
        <v>1</v>
      </c>
      <c r="BB7339" s="396" t="s">
        <v>861</v>
      </c>
      <c r="BC7339" t="str">
        <f t="shared" si="621"/>
        <v>RWH</v>
      </c>
      <c r="BD7339" t="str">
        <f t="shared" si="622"/>
        <v>NAoMe_recurrent_mbc_hes_year</v>
      </c>
      <c r="BE7339" s="397" t="s">
        <v>862</v>
      </c>
      <c r="BF7339" t="str">
        <f t="shared" si="623"/>
        <v>2021</v>
      </c>
      <c r="BG7339">
        <f t="shared" si="624"/>
        <v>44</v>
      </c>
      <c r="BH7339" s="398">
        <f t="shared" si="625"/>
        <v>0.30555999279022222</v>
      </c>
      <c r="BO7339" s="33"/>
    </row>
    <row r="7340" spans="1:67">
      <c r="A7340" s="320" t="s">
        <v>338</v>
      </c>
      <c r="B7340" t="s">
        <v>380</v>
      </c>
      <c r="C7340" t="s">
        <v>910</v>
      </c>
      <c r="D7340" t="s">
        <v>314</v>
      </c>
      <c r="E7340" s="320" t="s">
        <v>77</v>
      </c>
      <c r="F7340" s="320" t="s">
        <v>912</v>
      </c>
      <c r="G7340" s="320" t="s">
        <v>431</v>
      </c>
      <c r="H7340" s="320" t="s">
        <v>432</v>
      </c>
      <c r="I7340" s="320" t="s">
        <v>355</v>
      </c>
      <c r="J7340" s="320" t="s">
        <v>816</v>
      </c>
      <c r="K7340" s="321">
        <v>32</v>
      </c>
      <c r="L7340" s="305">
        <v>0.22222000360488889</v>
      </c>
      <c r="M7340" s="305"/>
      <c r="N7340" s="321">
        <v>505</v>
      </c>
      <c r="O7340" s="305">
        <v>0.32104000449180597</v>
      </c>
      <c r="P7340" s="305"/>
      <c r="Q7340" s="321">
        <v>4376</v>
      </c>
      <c r="R7340" s="305">
        <v>0.32148000597953802</v>
      </c>
      <c r="S7340" s="305"/>
      <c r="BA7340" s="395">
        <v>1</v>
      </c>
      <c r="BB7340" s="396" t="s">
        <v>861</v>
      </c>
      <c r="BC7340" t="str">
        <f t="shared" si="621"/>
        <v>RWH</v>
      </c>
      <c r="BD7340" t="str">
        <f t="shared" si="622"/>
        <v>NAoMe_recurrent_mbc_hes_year</v>
      </c>
      <c r="BE7340" s="397" t="s">
        <v>862</v>
      </c>
      <c r="BF7340" t="str">
        <f t="shared" si="623"/>
        <v>2022</v>
      </c>
      <c r="BG7340">
        <f t="shared" si="624"/>
        <v>32</v>
      </c>
      <c r="BH7340" s="398">
        <f t="shared" si="625"/>
        <v>0.22222000360488889</v>
      </c>
      <c r="BO7340" s="33"/>
    </row>
    <row r="7341" spans="1:67">
      <c r="A7341" s="320" t="s">
        <v>338</v>
      </c>
      <c r="B7341" t="s">
        <v>380</v>
      </c>
      <c r="C7341" t="s">
        <v>910</v>
      </c>
      <c r="D7341" t="s">
        <v>314</v>
      </c>
      <c r="E7341" s="320" t="s">
        <v>77</v>
      </c>
      <c r="F7341" s="320" t="s">
        <v>912</v>
      </c>
      <c r="G7341" s="320" t="s">
        <v>431</v>
      </c>
      <c r="H7341" s="320" t="s">
        <v>432</v>
      </c>
      <c r="I7341" s="320" t="s">
        <v>355</v>
      </c>
      <c r="J7341" s="320" t="s">
        <v>946</v>
      </c>
      <c r="K7341" s="321">
        <v>68</v>
      </c>
      <c r="L7341" s="305">
        <v>0.47222000360488892</v>
      </c>
      <c r="M7341" s="305"/>
      <c r="N7341" s="321">
        <v>586</v>
      </c>
      <c r="O7341" s="305">
        <v>0.37253999710083008</v>
      </c>
      <c r="P7341" s="305"/>
      <c r="Q7341" s="321">
        <v>5127</v>
      </c>
      <c r="R7341" s="305">
        <v>0.37665000557899481</v>
      </c>
      <c r="S7341" s="305"/>
      <c r="BA7341" s="395">
        <v>1</v>
      </c>
      <c r="BB7341" s="396" t="s">
        <v>861</v>
      </c>
      <c r="BC7341" t="str">
        <f t="shared" si="621"/>
        <v>RWH</v>
      </c>
      <c r="BD7341" t="str">
        <f t="shared" si="622"/>
        <v>NAoMe_recurrent_mbc_hes_year</v>
      </c>
      <c r="BE7341" s="397" t="s">
        <v>862</v>
      </c>
      <c r="BF7341" t="str">
        <f t="shared" si="623"/>
        <v>2023</v>
      </c>
      <c r="BG7341">
        <f t="shared" si="624"/>
        <v>68</v>
      </c>
      <c r="BH7341" s="398">
        <f t="shared" si="625"/>
        <v>0.47222000360488892</v>
      </c>
      <c r="BO7341" s="33"/>
    </row>
    <row r="7342" spans="1:67">
      <c r="A7342" s="320" t="s">
        <v>338</v>
      </c>
      <c r="B7342" t="s">
        <v>380</v>
      </c>
      <c r="C7342" t="s">
        <v>910</v>
      </c>
      <c r="D7342" t="s">
        <v>314</v>
      </c>
      <c r="E7342" s="320" t="s">
        <v>77</v>
      </c>
      <c r="F7342" s="320" t="s">
        <v>912</v>
      </c>
      <c r="G7342" s="320" t="s">
        <v>431</v>
      </c>
      <c r="H7342" s="320" t="s">
        <v>432</v>
      </c>
      <c r="I7342" s="320" t="s">
        <v>824</v>
      </c>
      <c r="J7342" s="320" t="s">
        <v>12</v>
      </c>
      <c r="K7342" s="321">
        <v>144</v>
      </c>
      <c r="L7342" s="305">
        <v>1</v>
      </c>
      <c r="M7342" s="305"/>
      <c r="N7342" s="321">
        <v>1573</v>
      </c>
      <c r="O7342" s="305">
        <v>1</v>
      </c>
      <c r="P7342" s="305"/>
      <c r="Q7342" s="321">
        <v>13612</v>
      </c>
      <c r="R7342" s="305">
        <v>1</v>
      </c>
      <c r="S7342" s="305"/>
      <c r="BA7342" s="395">
        <v>1</v>
      </c>
      <c r="BB7342" s="396" t="s">
        <v>861</v>
      </c>
      <c r="BC7342" t="str">
        <f t="shared" si="621"/>
        <v>RWH</v>
      </c>
      <c r="BD7342" t="str">
        <f t="shared" si="622"/>
        <v>NAoMe_recurrent_tag_bonemets</v>
      </c>
      <c r="BE7342" s="397" t="s">
        <v>862</v>
      </c>
      <c r="BF7342" t="str">
        <f t="shared" si="623"/>
        <v>No</v>
      </c>
      <c r="BG7342">
        <f t="shared" si="624"/>
        <v>144</v>
      </c>
      <c r="BH7342" s="398">
        <f t="shared" si="625"/>
        <v>1</v>
      </c>
      <c r="BO7342" s="33"/>
    </row>
    <row r="7343" spans="1:67">
      <c r="A7343" s="320" t="s">
        <v>338</v>
      </c>
      <c r="B7343" t="s">
        <v>380</v>
      </c>
      <c r="C7343" t="s">
        <v>910</v>
      </c>
      <c r="D7343" t="s">
        <v>314</v>
      </c>
      <c r="E7343" s="320" t="s">
        <v>77</v>
      </c>
      <c r="F7343" s="320" t="s">
        <v>912</v>
      </c>
      <c r="G7343" s="320" t="s">
        <v>431</v>
      </c>
      <c r="H7343" s="320" t="s">
        <v>432</v>
      </c>
      <c r="I7343" s="320" t="s">
        <v>825</v>
      </c>
      <c r="J7343" s="320" t="s">
        <v>12</v>
      </c>
      <c r="K7343" s="321">
        <v>144</v>
      </c>
      <c r="L7343" s="305">
        <v>1</v>
      </c>
      <c r="M7343" s="305"/>
      <c r="N7343" s="321">
        <v>1573</v>
      </c>
      <c r="O7343" s="305">
        <v>1</v>
      </c>
      <c r="P7343" s="305"/>
      <c r="Q7343" s="321">
        <v>13612</v>
      </c>
      <c r="R7343" s="305">
        <v>1</v>
      </c>
      <c r="S7343" s="305"/>
      <c r="BA7343" s="395">
        <v>1</v>
      </c>
      <c r="BB7343" s="396" t="s">
        <v>861</v>
      </c>
      <c r="BC7343" t="str">
        <f t="shared" si="621"/>
        <v>RWH</v>
      </c>
      <c r="BD7343" t="str">
        <f t="shared" si="622"/>
        <v>NAoMe_recurrent_tag_brainmets</v>
      </c>
      <c r="BE7343" s="397" t="s">
        <v>862</v>
      </c>
      <c r="BF7343" t="str">
        <f t="shared" si="623"/>
        <v>No</v>
      </c>
      <c r="BG7343">
        <f t="shared" si="624"/>
        <v>144</v>
      </c>
      <c r="BH7343" s="398">
        <f t="shared" si="625"/>
        <v>1</v>
      </c>
      <c r="BO7343" s="33"/>
    </row>
    <row r="7344" spans="1:67">
      <c r="A7344" s="320" t="s">
        <v>338</v>
      </c>
      <c r="B7344" t="s">
        <v>380</v>
      </c>
      <c r="C7344" t="s">
        <v>910</v>
      </c>
      <c r="D7344" t="s">
        <v>314</v>
      </c>
      <c r="E7344" s="320" t="s">
        <v>77</v>
      </c>
      <c r="F7344" s="320" t="s">
        <v>912</v>
      </c>
      <c r="G7344" s="320" t="s">
        <v>431</v>
      </c>
      <c r="H7344" s="320" t="s">
        <v>432</v>
      </c>
      <c r="I7344" s="320" t="s">
        <v>826</v>
      </c>
      <c r="J7344" s="320" t="s">
        <v>12</v>
      </c>
      <c r="K7344" s="321">
        <v>144</v>
      </c>
      <c r="L7344" s="305">
        <v>1</v>
      </c>
      <c r="M7344" s="305"/>
      <c r="N7344" s="321">
        <v>1573</v>
      </c>
      <c r="O7344" s="305">
        <v>1</v>
      </c>
      <c r="P7344" s="305"/>
      <c r="Q7344" s="321">
        <v>13612</v>
      </c>
      <c r="R7344" s="305">
        <v>1</v>
      </c>
      <c r="S7344" s="305"/>
      <c r="BA7344" s="395">
        <v>1</v>
      </c>
      <c r="BB7344" s="396" t="s">
        <v>861</v>
      </c>
      <c r="BC7344" t="str">
        <f t="shared" si="621"/>
        <v>RWH</v>
      </c>
      <c r="BD7344" t="str">
        <f t="shared" si="622"/>
        <v>NAoMe_recurrent_tag_livermets</v>
      </c>
      <c r="BE7344" s="397" t="s">
        <v>862</v>
      </c>
      <c r="BF7344" t="str">
        <f t="shared" si="623"/>
        <v>No</v>
      </c>
      <c r="BG7344">
        <f t="shared" si="624"/>
        <v>144</v>
      </c>
      <c r="BH7344" s="398">
        <f t="shared" si="625"/>
        <v>1</v>
      </c>
      <c r="BO7344" s="33"/>
    </row>
    <row r="7345" spans="1:67">
      <c r="A7345" s="320" t="s">
        <v>338</v>
      </c>
      <c r="B7345" t="s">
        <v>380</v>
      </c>
      <c r="C7345" t="s">
        <v>910</v>
      </c>
      <c r="D7345" t="s">
        <v>314</v>
      </c>
      <c r="E7345" s="320" t="s">
        <v>77</v>
      </c>
      <c r="F7345" s="320" t="s">
        <v>912</v>
      </c>
      <c r="G7345" s="320" t="s">
        <v>431</v>
      </c>
      <c r="H7345" s="320" t="s">
        <v>432</v>
      </c>
      <c r="I7345" s="320" t="s">
        <v>827</v>
      </c>
      <c r="J7345" s="320" t="s">
        <v>12</v>
      </c>
      <c r="K7345" s="321">
        <v>144</v>
      </c>
      <c r="L7345" s="305">
        <v>1</v>
      </c>
      <c r="M7345" s="305"/>
      <c r="N7345" s="321">
        <v>1573</v>
      </c>
      <c r="O7345" s="305">
        <v>1</v>
      </c>
      <c r="P7345" s="305"/>
      <c r="Q7345" s="321">
        <v>13612</v>
      </c>
      <c r="R7345" s="305">
        <v>1</v>
      </c>
      <c r="S7345" s="305"/>
      <c r="BA7345" s="395">
        <v>1</v>
      </c>
      <c r="BB7345" s="396" t="s">
        <v>861</v>
      </c>
      <c r="BC7345" t="str">
        <f t="shared" si="621"/>
        <v>RWH</v>
      </c>
      <c r="BD7345" t="str">
        <f t="shared" si="622"/>
        <v>NAoMe_recurrent_tag_lungmets</v>
      </c>
      <c r="BE7345" s="397" t="s">
        <v>862</v>
      </c>
      <c r="BF7345" t="str">
        <f t="shared" si="623"/>
        <v>No</v>
      </c>
      <c r="BG7345">
        <f t="shared" si="624"/>
        <v>144</v>
      </c>
      <c r="BH7345" s="398">
        <f t="shared" si="625"/>
        <v>1</v>
      </c>
      <c r="BO7345" s="33"/>
    </row>
    <row r="7346" spans="1:67">
      <c r="A7346" s="320" t="s">
        <v>338</v>
      </c>
      <c r="B7346" t="s">
        <v>380</v>
      </c>
      <c r="C7346" t="s">
        <v>910</v>
      </c>
      <c r="D7346" t="s">
        <v>314</v>
      </c>
      <c r="E7346" s="320" t="s">
        <v>77</v>
      </c>
      <c r="F7346" s="320" t="s">
        <v>912</v>
      </c>
      <c r="G7346" s="320" t="s">
        <v>431</v>
      </c>
      <c r="H7346" s="320" t="s">
        <v>432</v>
      </c>
      <c r="I7346" s="320" t="s">
        <v>828</v>
      </c>
      <c r="J7346" s="320" t="s">
        <v>12</v>
      </c>
      <c r="K7346" s="321">
        <v>144</v>
      </c>
      <c r="L7346" s="305">
        <v>1</v>
      </c>
      <c r="M7346" s="305"/>
      <c r="N7346" s="321">
        <v>1573</v>
      </c>
      <c r="O7346" s="305">
        <v>1</v>
      </c>
      <c r="P7346" s="305"/>
      <c r="Q7346" s="321">
        <v>13612</v>
      </c>
      <c r="R7346" s="305">
        <v>1</v>
      </c>
      <c r="S7346" s="305"/>
      <c r="BA7346" s="395">
        <v>1</v>
      </c>
      <c r="BB7346" s="396" t="s">
        <v>861</v>
      </c>
      <c r="BC7346" t="str">
        <f t="shared" si="621"/>
        <v>RWH</v>
      </c>
      <c r="BD7346" t="str">
        <f t="shared" si="622"/>
        <v>NAoMe_recurrent_tag_othermets</v>
      </c>
      <c r="BE7346" s="397" t="s">
        <v>862</v>
      </c>
      <c r="BF7346" t="str">
        <f t="shared" si="623"/>
        <v>No</v>
      </c>
      <c r="BG7346">
        <f t="shared" si="624"/>
        <v>144</v>
      </c>
      <c r="BH7346" s="398">
        <f t="shared" si="625"/>
        <v>1</v>
      </c>
      <c r="BO7346" s="33"/>
    </row>
    <row r="7347" spans="1:67">
      <c r="A7347" s="320" t="s">
        <v>338</v>
      </c>
      <c r="B7347" t="s">
        <v>380</v>
      </c>
      <c r="C7347" t="s">
        <v>910</v>
      </c>
      <c r="D7347" t="s">
        <v>314</v>
      </c>
      <c r="E7347" s="320" t="s">
        <v>79</v>
      </c>
      <c r="F7347" s="320" t="s">
        <v>80</v>
      </c>
      <c r="G7347" s="320" t="s">
        <v>445</v>
      </c>
      <c r="H7347" s="320" t="s">
        <v>325</v>
      </c>
      <c r="I7347" s="320" t="s">
        <v>354</v>
      </c>
      <c r="J7347" s="320" t="s">
        <v>277</v>
      </c>
      <c r="K7347" s="321">
        <v>0</v>
      </c>
      <c r="L7347" s="305">
        <v>0</v>
      </c>
      <c r="M7347" s="305"/>
      <c r="N7347" s="321">
        <v>2</v>
      </c>
      <c r="O7347" s="305">
        <v>3.0799999367445712E-3</v>
      </c>
      <c r="P7347" s="305"/>
      <c r="Q7347" s="321">
        <v>56</v>
      </c>
      <c r="R7347" s="305">
        <v>4.1100000962615013E-3</v>
      </c>
      <c r="S7347" s="305"/>
      <c r="BA7347" s="395">
        <v>1</v>
      </c>
      <c r="BB7347" s="396" t="s">
        <v>861</v>
      </c>
      <c r="BC7347" t="str">
        <f t="shared" si="621"/>
        <v>RDU</v>
      </c>
      <c r="BD7347" t="str">
        <f t="shared" si="622"/>
        <v>NAoMe_recurrent_age_mbc_hes_decades_80cap</v>
      </c>
      <c r="BE7347" s="397" t="s">
        <v>862</v>
      </c>
      <c r="BF7347" t="str">
        <f t="shared" si="623"/>
        <v>18-29 yrs</v>
      </c>
      <c r="BG7347">
        <f t="shared" si="624"/>
        <v>0</v>
      </c>
      <c r="BH7347" s="398">
        <f t="shared" si="625"/>
        <v>0</v>
      </c>
      <c r="BO7347" s="33"/>
    </row>
    <row r="7348" spans="1:67">
      <c r="A7348" s="320" t="s">
        <v>338</v>
      </c>
      <c r="B7348" t="s">
        <v>380</v>
      </c>
      <c r="C7348" t="s">
        <v>910</v>
      </c>
      <c r="D7348" t="s">
        <v>314</v>
      </c>
      <c r="E7348" s="320" t="s">
        <v>79</v>
      </c>
      <c r="F7348" s="320" t="s">
        <v>80</v>
      </c>
      <c r="G7348" s="320" t="s">
        <v>445</v>
      </c>
      <c r="H7348" s="320" t="s">
        <v>325</v>
      </c>
      <c r="I7348" s="320" t="s">
        <v>354</v>
      </c>
      <c r="J7348" s="320" t="s">
        <v>278</v>
      </c>
      <c r="K7348" s="321">
        <v>2</v>
      </c>
      <c r="L7348" s="305">
        <v>1.6130000352859501E-2</v>
      </c>
      <c r="M7348" s="305"/>
      <c r="N7348" s="321">
        <v>26</v>
      </c>
      <c r="O7348" s="305">
        <v>3.9999999105930328E-2</v>
      </c>
      <c r="P7348" s="305"/>
      <c r="Q7348" s="321">
        <v>552</v>
      </c>
      <c r="R7348" s="305">
        <v>4.0550000965595252E-2</v>
      </c>
      <c r="S7348" s="305"/>
      <c r="BA7348" s="395">
        <v>1</v>
      </c>
      <c r="BB7348" s="396" t="s">
        <v>861</v>
      </c>
      <c r="BC7348" t="str">
        <f t="shared" si="621"/>
        <v>RDU</v>
      </c>
      <c r="BD7348" t="str">
        <f t="shared" si="622"/>
        <v>NAoMe_recurrent_age_mbc_hes_decades_80cap</v>
      </c>
      <c r="BE7348" s="397" t="s">
        <v>862</v>
      </c>
      <c r="BF7348" t="str">
        <f t="shared" si="623"/>
        <v>30-39 yrs</v>
      </c>
      <c r="BG7348">
        <f t="shared" si="624"/>
        <v>2</v>
      </c>
      <c r="BH7348" s="398">
        <f t="shared" si="625"/>
        <v>1.6130000352859501E-2</v>
      </c>
      <c r="BO7348" s="33"/>
    </row>
    <row r="7349" spans="1:67">
      <c r="A7349" s="320" t="s">
        <v>338</v>
      </c>
      <c r="B7349" t="s">
        <v>380</v>
      </c>
      <c r="C7349" t="s">
        <v>910</v>
      </c>
      <c r="D7349" t="s">
        <v>314</v>
      </c>
      <c r="E7349" s="320" t="s">
        <v>79</v>
      </c>
      <c r="F7349" s="320" t="s">
        <v>80</v>
      </c>
      <c r="G7349" s="320" t="s">
        <v>445</v>
      </c>
      <c r="H7349" s="320" t="s">
        <v>325</v>
      </c>
      <c r="I7349" s="320" t="s">
        <v>354</v>
      </c>
      <c r="J7349" s="320" t="s">
        <v>279</v>
      </c>
      <c r="K7349" s="321">
        <v>12</v>
      </c>
      <c r="L7349" s="305">
        <v>9.6770003437995911E-2</v>
      </c>
      <c r="M7349" s="305"/>
      <c r="N7349" s="321">
        <v>63</v>
      </c>
      <c r="O7349" s="305">
        <v>9.6919998526573181E-2</v>
      </c>
      <c r="P7349" s="305"/>
      <c r="Q7349" s="321">
        <v>1403</v>
      </c>
      <c r="R7349" s="305">
        <v>0.1030699983239174</v>
      </c>
      <c r="S7349" s="305"/>
      <c r="BA7349" s="395">
        <v>1</v>
      </c>
      <c r="BB7349" s="396" t="s">
        <v>861</v>
      </c>
      <c r="BC7349" t="str">
        <f t="shared" si="621"/>
        <v>RDU</v>
      </c>
      <c r="BD7349" t="str">
        <f t="shared" si="622"/>
        <v>NAoMe_recurrent_age_mbc_hes_decades_80cap</v>
      </c>
      <c r="BE7349" s="397" t="s">
        <v>862</v>
      </c>
      <c r="BF7349" t="str">
        <f t="shared" si="623"/>
        <v>40-49 yrs</v>
      </c>
      <c r="BG7349">
        <f t="shared" si="624"/>
        <v>12</v>
      </c>
      <c r="BH7349" s="398">
        <f t="shared" si="625"/>
        <v>9.6770003437995911E-2</v>
      </c>
      <c r="BO7349" s="33"/>
    </row>
    <row r="7350" spans="1:67">
      <c r="A7350" s="320" t="s">
        <v>338</v>
      </c>
      <c r="B7350" t="s">
        <v>380</v>
      </c>
      <c r="C7350" t="s">
        <v>910</v>
      </c>
      <c r="D7350" t="s">
        <v>314</v>
      </c>
      <c r="E7350" s="320" t="s">
        <v>79</v>
      </c>
      <c r="F7350" s="320" t="s">
        <v>80</v>
      </c>
      <c r="G7350" s="320" t="s">
        <v>445</v>
      </c>
      <c r="H7350" s="320" t="s">
        <v>325</v>
      </c>
      <c r="I7350" s="320" t="s">
        <v>354</v>
      </c>
      <c r="J7350" s="320" t="s">
        <v>280</v>
      </c>
      <c r="K7350" s="321">
        <v>19</v>
      </c>
      <c r="L7350" s="305">
        <v>0.15322999656200409</v>
      </c>
      <c r="M7350" s="305"/>
      <c r="N7350" s="321">
        <v>95</v>
      </c>
      <c r="O7350" s="305">
        <v>0.14614999294281009</v>
      </c>
      <c r="P7350" s="305"/>
      <c r="Q7350" s="321">
        <v>2584</v>
      </c>
      <c r="R7350" s="305">
        <v>0.18983000516891479</v>
      </c>
      <c r="S7350" s="305"/>
      <c r="BA7350" s="395">
        <v>1</v>
      </c>
      <c r="BB7350" s="396" t="s">
        <v>861</v>
      </c>
      <c r="BC7350" t="str">
        <f t="shared" si="621"/>
        <v>RDU</v>
      </c>
      <c r="BD7350" t="str">
        <f t="shared" si="622"/>
        <v>NAoMe_recurrent_age_mbc_hes_decades_80cap</v>
      </c>
      <c r="BE7350" s="397" t="s">
        <v>862</v>
      </c>
      <c r="BF7350" t="str">
        <f t="shared" si="623"/>
        <v>50-59 yrs</v>
      </c>
      <c r="BG7350">
        <f t="shared" si="624"/>
        <v>19</v>
      </c>
      <c r="BH7350" s="398">
        <f t="shared" si="625"/>
        <v>0.15322999656200409</v>
      </c>
      <c r="BO7350" s="33"/>
    </row>
    <row r="7351" spans="1:67">
      <c r="A7351" s="320" t="s">
        <v>338</v>
      </c>
      <c r="B7351" t="s">
        <v>380</v>
      </c>
      <c r="C7351" t="s">
        <v>910</v>
      </c>
      <c r="D7351" t="s">
        <v>314</v>
      </c>
      <c r="E7351" s="320" t="s">
        <v>79</v>
      </c>
      <c r="F7351" s="320" t="s">
        <v>80</v>
      </c>
      <c r="G7351" s="320" t="s">
        <v>445</v>
      </c>
      <c r="H7351" s="320" t="s">
        <v>325</v>
      </c>
      <c r="I7351" s="320" t="s">
        <v>354</v>
      </c>
      <c r="J7351" s="320" t="s">
        <v>281</v>
      </c>
      <c r="K7351" s="321">
        <v>28</v>
      </c>
      <c r="L7351" s="305">
        <v>0.22581000626087189</v>
      </c>
      <c r="M7351" s="305"/>
      <c r="N7351" s="321">
        <v>137</v>
      </c>
      <c r="O7351" s="305">
        <v>0.21076999604701999</v>
      </c>
      <c r="P7351" s="305"/>
      <c r="Q7351" s="321">
        <v>2650</v>
      </c>
      <c r="R7351" s="305">
        <v>0.19468000531196589</v>
      </c>
      <c r="S7351" s="305"/>
      <c r="BA7351" s="395">
        <v>1</v>
      </c>
      <c r="BB7351" s="396" t="s">
        <v>861</v>
      </c>
      <c r="BC7351" t="str">
        <f t="shared" si="621"/>
        <v>RDU</v>
      </c>
      <c r="BD7351" t="str">
        <f t="shared" si="622"/>
        <v>NAoMe_recurrent_age_mbc_hes_decades_80cap</v>
      </c>
      <c r="BE7351" s="397" t="s">
        <v>862</v>
      </c>
      <c r="BF7351" t="str">
        <f t="shared" si="623"/>
        <v>60-69 yrs</v>
      </c>
      <c r="BG7351">
        <f t="shared" si="624"/>
        <v>28</v>
      </c>
      <c r="BH7351" s="398">
        <f t="shared" si="625"/>
        <v>0.22581000626087189</v>
      </c>
      <c r="BO7351" s="33"/>
    </row>
    <row r="7352" spans="1:67">
      <c r="A7352" s="320" t="s">
        <v>338</v>
      </c>
      <c r="B7352" t="s">
        <v>380</v>
      </c>
      <c r="C7352" t="s">
        <v>910</v>
      </c>
      <c r="D7352" t="s">
        <v>314</v>
      </c>
      <c r="E7352" s="320" t="s">
        <v>79</v>
      </c>
      <c r="F7352" s="320" t="s">
        <v>80</v>
      </c>
      <c r="G7352" s="320" t="s">
        <v>445</v>
      </c>
      <c r="H7352" s="320" t="s">
        <v>325</v>
      </c>
      <c r="I7352" s="320" t="s">
        <v>354</v>
      </c>
      <c r="J7352" s="320" t="s">
        <v>282</v>
      </c>
      <c r="K7352" s="321">
        <v>27</v>
      </c>
      <c r="L7352" s="305">
        <v>0.21773999929428101</v>
      </c>
      <c r="M7352" s="305"/>
      <c r="N7352" s="321">
        <v>153</v>
      </c>
      <c r="O7352" s="305">
        <v>0.23537999391555789</v>
      </c>
      <c r="P7352" s="305"/>
      <c r="Q7352" s="321">
        <v>3284</v>
      </c>
      <c r="R7352" s="305">
        <v>0.24126000702381131</v>
      </c>
      <c r="S7352" s="305"/>
      <c r="BA7352" s="395">
        <v>1</v>
      </c>
      <c r="BB7352" s="396" t="s">
        <v>861</v>
      </c>
      <c r="BC7352" t="str">
        <f t="shared" si="621"/>
        <v>RDU</v>
      </c>
      <c r="BD7352" t="str">
        <f t="shared" si="622"/>
        <v>NAoMe_recurrent_age_mbc_hes_decades_80cap</v>
      </c>
      <c r="BE7352" s="397" t="s">
        <v>862</v>
      </c>
      <c r="BF7352" t="str">
        <f t="shared" si="623"/>
        <v>70-79 yrs</v>
      </c>
      <c r="BG7352">
        <f t="shared" si="624"/>
        <v>27</v>
      </c>
      <c r="BH7352" s="398">
        <f t="shared" si="625"/>
        <v>0.21773999929428101</v>
      </c>
      <c r="BO7352" s="33"/>
    </row>
    <row r="7353" spans="1:67">
      <c r="A7353" s="320" t="s">
        <v>338</v>
      </c>
      <c r="B7353" t="s">
        <v>380</v>
      </c>
      <c r="C7353" t="s">
        <v>910</v>
      </c>
      <c r="D7353" t="s">
        <v>314</v>
      </c>
      <c r="E7353" s="320" t="s">
        <v>79</v>
      </c>
      <c r="F7353" s="320" t="s">
        <v>80</v>
      </c>
      <c r="G7353" s="320" t="s">
        <v>445</v>
      </c>
      <c r="H7353" s="320" t="s">
        <v>325</v>
      </c>
      <c r="I7353" s="320" t="s">
        <v>354</v>
      </c>
      <c r="J7353" s="320" t="s">
        <v>283</v>
      </c>
      <c r="K7353" s="321">
        <v>36</v>
      </c>
      <c r="L7353" s="305">
        <v>0.2903200089931488</v>
      </c>
      <c r="M7353" s="305"/>
      <c r="N7353" s="321">
        <v>174</v>
      </c>
      <c r="O7353" s="305">
        <v>0.26769000291824341</v>
      </c>
      <c r="P7353" s="305"/>
      <c r="Q7353" s="321">
        <v>3083</v>
      </c>
      <c r="R7353" s="305">
        <v>0.2264900058507919</v>
      </c>
      <c r="S7353" s="305"/>
      <c r="BA7353" s="395">
        <v>1</v>
      </c>
      <c r="BB7353" s="396" t="s">
        <v>861</v>
      </c>
      <c r="BC7353" t="str">
        <f t="shared" si="621"/>
        <v>RDU</v>
      </c>
      <c r="BD7353" t="str">
        <f t="shared" si="622"/>
        <v>NAoMe_recurrent_age_mbc_hes_decades_80cap</v>
      </c>
      <c r="BE7353" s="397" t="s">
        <v>862</v>
      </c>
      <c r="BF7353" t="str">
        <f t="shared" si="623"/>
        <v>80+ yrs</v>
      </c>
      <c r="BG7353">
        <f t="shared" si="624"/>
        <v>36</v>
      </c>
      <c r="BH7353" s="398">
        <f t="shared" si="625"/>
        <v>0.2903200089931488</v>
      </c>
      <c r="BO7353" s="33"/>
    </row>
    <row r="7354" spans="1:67">
      <c r="A7354" s="320" t="s">
        <v>338</v>
      </c>
      <c r="B7354" t="s">
        <v>380</v>
      </c>
      <c r="C7354" t="s">
        <v>910</v>
      </c>
      <c r="D7354" t="s">
        <v>314</v>
      </c>
      <c r="E7354" s="320" t="s">
        <v>79</v>
      </c>
      <c r="F7354" s="320" t="s">
        <v>80</v>
      </c>
      <c r="G7354" s="320" t="s">
        <v>445</v>
      </c>
      <c r="H7354" s="320" t="s">
        <v>325</v>
      </c>
      <c r="I7354" s="320" t="s">
        <v>656</v>
      </c>
      <c r="J7354" s="320" t="s">
        <v>286</v>
      </c>
      <c r="K7354" s="321">
        <v>12</v>
      </c>
      <c r="L7354" s="305">
        <v>9.6770003437995911E-2</v>
      </c>
      <c r="M7354" s="305">
        <v>9.6770003437995911E-2</v>
      </c>
      <c r="N7354" s="321">
        <v>34</v>
      </c>
      <c r="O7354" s="305">
        <v>5.2310001105070107E-2</v>
      </c>
      <c r="P7354" s="305">
        <v>5.3459998220205307E-2</v>
      </c>
      <c r="Q7354" s="321">
        <v>565</v>
      </c>
      <c r="R7354" s="305">
        <v>4.1510000824928277E-2</v>
      </c>
      <c r="S7354" s="305">
        <v>4.221000149846077E-2</v>
      </c>
      <c r="BA7354" s="395">
        <v>1</v>
      </c>
      <c r="BB7354" s="396" t="s">
        <v>861</v>
      </c>
      <c r="BC7354" t="str">
        <f t="shared" si="621"/>
        <v>RDU</v>
      </c>
      <c r="BD7354" t="str">
        <f t="shared" si="622"/>
        <v>NAoMe_recurrent_ethnicity_grp</v>
      </c>
      <c r="BE7354" s="397" t="s">
        <v>862</v>
      </c>
      <c r="BF7354" t="str">
        <f t="shared" si="623"/>
        <v>Asian or Asian British</v>
      </c>
      <c r="BG7354">
        <f t="shared" si="624"/>
        <v>12</v>
      </c>
      <c r="BH7354" s="398">
        <f t="shared" si="625"/>
        <v>9.6770003437995911E-2</v>
      </c>
      <c r="BO7354" s="33"/>
    </row>
    <row r="7355" spans="1:67">
      <c r="A7355" s="320" t="s">
        <v>338</v>
      </c>
      <c r="B7355" t="s">
        <v>380</v>
      </c>
      <c r="C7355" t="s">
        <v>910</v>
      </c>
      <c r="D7355" t="s">
        <v>314</v>
      </c>
      <c r="E7355" s="320" t="s">
        <v>79</v>
      </c>
      <c r="F7355" s="320" t="s">
        <v>80</v>
      </c>
      <c r="G7355" s="320" t="s">
        <v>445</v>
      </c>
      <c r="H7355" s="320" t="s">
        <v>325</v>
      </c>
      <c r="I7355" s="320" t="s">
        <v>656</v>
      </c>
      <c r="J7355" s="320" t="s">
        <v>287</v>
      </c>
      <c r="K7355" s="321">
        <v>2</v>
      </c>
      <c r="L7355" s="305">
        <v>1.6130000352859501E-2</v>
      </c>
      <c r="M7355" s="305">
        <v>1.6130000352859501E-2</v>
      </c>
      <c r="N7355" s="321">
        <v>10</v>
      </c>
      <c r="O7355" s="305">
        <v>1.537999976426363E-2</v>
      </c>
      <c r="P7355" s="305">
        <v>1.572000049054623E-2</v>
      </c>
      <c r="Q7355" s="321">
        <v>439</v>
      </c>
      <c r="R7355" s="305">
        <v>3.2249998301267617E-2</v>
      </c>
      <c r="S7355" s="305">
        <v>3.2800000160932541E-2</v>
      </c>
      <c r="BA7355" s="395">
        <v>1</v>
      </c>
      <c r="BB7355" s="396" t="s">
        <v>861</v>
      </c>
      <c r="BC7355" t="str">
        <f t="shared" si="621"/>
        <v>RDU</v>
      </c>
      <c r="BD7355" t="str">
        <f t="shared" si="622"/>
        <v>NAoMe_recurrent_ethnicity_grp</v>
      </c>
      <c r="BE7355" s="397" t="s">
        <v>862</v>
      </c>
      <c r="BF7355" t="str">
        <f t="shared" si="623"/>
        <v>Black or Black British</v>
      </c>
      <c r="BG7355">
        <f t="shared" si="624"/>
        <v>2</v>
      </c>
      <c r="BH7355" s="398">
        <f t="shared" si="625"/>
        <v>1.6130000352859501E-2</v>
      </c>
      <c r="BO7355" s="33"/>
    </row>
    <row r="7356" spans="1:67">
      <c r="A7356" s="320" t="s">
        <v>338</v>
      </c>
      <c r="B7356" t="s">
        <v>380</v>
      </c>
      <c r="C7356" t="s">
        <v>910</v>
      </c>
      <c r="D7356" t="s">
        <v>314</v>
      </c>
      <c r="E7356" s="320" t="s">
        <v>79</v>
      </c>
      <c r="F7356" s="320" t="s">
        <v>80</v>
      </c>
      <c r="G7356" s="320" t="s">
        <v>445</v>
      </c>
      <c r="H7356" s="320" t="s">
        <v>325</v>
      </c>
      <c r="I7356" s="320" t="s">
        <v>656</v>
      </c>
      <c r="J7356" s="320" t="s">
        <v>259</v>
      </c>
      <c r="K7356" s="321">
        <v>0</v>
      </c>
      <c r="L7356" s="305">
        <v>0</v>
      </c>
      <c r="M7356" s="305">
        <v>0</v>
      </c>
      <c r="N7356" s="321">
        <v>2</v>
      </c>
      <c r="O7356" s="305">
        <v>3.0799999367445712E-3</v>
      </c>
      <c r="P7356" s="305">
        <v>3.1399999279528861E-3</v>
      </c>
      <c r="Q7356" s="321">
        <v>117</v>
      </c>
      <c r="R7356" s="305">
        <v>8.6000002920627594E-3</v>
      </c>
      <c r="S7356" s="305">
        <v>8.7400004267692566E-3</v>
      </c>
      <c r="BA7356" s="395">
        <v>1</v>
      </c>
      <c r="BB7356" s="396" t="s">
        <v>861</v>
      </c>
      <c r="BC7356" t="str">
        <f t="shared" si="621"/>
        <v>RDU</v>
      </c>
      <c r="BD7356" t="str">
        <f t="shared" si="622"/>
        <v>NAoMe_recurrent_ethnicity_grp</v>
      </c>
      <c r="BE7356" s="397" t="s">
        <v>862</v>
      </c>
      <c r="BF7356" t="str">
        <f t="shared" si="623"/>
        <v>Mixed</v>
      </c>
      <c r="BG7356">
        <f t="shared" si="624"/>
        <v>0</v>
      </c>
      <c r="BH7356" s="398">
        <f t="shared" si="625"/>
        <v>0</v>
      </c>
      <c r="BO7356" s="33"/>
    </row>
    <row r="7357" spans="1:67">
      <c r="A7357" s="320" t="s">
        <v>338</v>
      </c>
      <c r="B7357" t="s">
        <v>380</v>
      </c>
      <c r="C7357" t="s">
        <v>910</v>
      </c>
      <c r="D7357" t="s">
        <v>314</v>
      </c>
      <c r="E7357" s="320" t="s">
        <v>79</v>
      </c>
      <c r="F7357" s="320" t="s">
        <v>80</v>
      </c>
      <c r="G7357" s="320" t="s">
        <v>445</v>
      </c>
      <c r="H7357" s="320" t="s">
        <v>325</v>
      </c>
      <c r="I7357" s="320" t="s">
        <v>656</v>
      </c>
      <c r="J7357" s="320" t="s">
        <v>288</v>
      </c>
      <c r="K7357" s="321">
        <v>2</v>
      </c>
      <c r="L7357" s="305">
        <v>1.6130000352859501E-2</v>
      </c>
      <c r="M7357" s="305">
        <v>1.6130000352859501E-2</v>
      </c>
      <c r="N7357" s="321">
        <v>11</v>
      </c>
      <c r="O7357" s="305">
        <v>1.6920000314712521E-2</v>
      </c>
      <c r="P7357" s="305">
        <v>1.7300000414252281E-2</v>
      </c>
      <c r="Q7357" s="321">
        <v>254</v>
      </c>
      <c r="R7357" s="305">
        <v>1.8659999594092369E-2</v>
      </c>
      <c r="S7357" s="305">
        <v>1.8980000168085098E-2</v>
      </c>
      <c r="BA7357" s="395">
        <v>1</v>
      </c>
      <c r="BB7357" s="396" t="s">
        <v>861</v>
      </c>
      <c r="BC7357" t="str">
        <f t="shared" si="621"/>
        <v>RDU</v>
      </c>
      <c r="BD7357" t="str">
        <f t="shared" si="622"/>
        <v>NAoMe_recurrent_ethnicity_grp</v>
      </c>
      <c r="BE7357" s="397" t="s">
        <v>862</v>
      </c>
      <c r="BF7357" t="str">
        <f t="shared" si="623"/>
        <v>Other Ethnic Group</v>
      </c>
      <c r="BG7357">
        <f t="shared" si="624"/>
        <v>2</v>
      </c>
      <c r="BH7357" s="398">
        <f t="shared" si="625"/>
        <v>1.6130000352859501E-2</v>
      </c>
      <c r="BO7357" s="33"/>
    </row>
    <row r="7358" spans="1:67">
      <c r="A7358" s="320" t="s">
        <v>338</v>
      </c>
      <c r="B7358" t="s">
        <v>380</v>
      </c>
      <c r="C7358" t="s">
        <v>910</v>
      </c>
      <c r="D7358" t="s">
        <v>314</v>
      </c>
      <c r="E7358" s="320" t="s">
        <v>79</v>
      </c>
      <c r="F7358" s="320" t="s">
        <v>80</v>
      </c>
      <c r="G7358" s="320" t="s">
        <v>445</v>
      </c>
      <c r="H7358" s="320" t="s">
        <v>325</v>
      </c>
      <c r="I7358" s="320" t="s">
        <v>656</v>
      </c>
      <c r="J7358" s="320" t="s">
        <v>260</v>
      </c>
      <c r="K7358" s="321">
        <v>0</v>
      </c>
      <c r="L7358" s="305">
        <v>0</v>
      </c>
      <c r="M7358" s="305"/>
      <c r="N7358" s="321">
        <v>14</v>
      </c>
      <c r="O7358" s="305">
        <v>2.1539999172091481E-2</v>
      </c>
      <c r="P7358" s="305"/>
      <c r="Q7358" s="321">
        <v>227</v>
      </c>
      <c r="R7358" s="305">
        <v>1.6680000349879261E-2</v>
      </c>
      <c r="S7358" s="305"/>
      <c r="BA7358" s="395">
        <v>1</v>
      </c>
      <c r="BB7358" s="396" t="s">
        <v>861</v>
      </c>
      <c r="BC7358" t="str">
        <f t="shared" si="621"/>
        <v>RDU</v>
      </c>
      <c r="BD7358" t="str">
        <f t="shared" si="622"/>
        <v>NAoMe_recurrent_ethnicity_grp</v>
      </c>
      <c r="BE7358" s="397" t="s">
        <v>862</v>
      </c>
      <c r="BF7358" t="str">
        <f t="shared" si="623"/>
        <v>Unknown</v>
      </c>
      <c r="BG7358">
        <f t="shared" si="624"/>
        <v>0</v>
      </c>
      <c r="BH7358" s="398">
        <f t="shared" si="625"/>
        <v>0</v>
      </c>
      <c r="BO7358" s="33"/>
    </row>
    <row r="7359" spans="1:67">
      <c r="A7359" s="320" t="s">
        <v>338</v>
      </c>
      <c r="B7359" t="s">
        <v>380</v>
      </c>
      <c r="C7359" t="s">
        <v>910</v>
      </c>
      <c r="D7359" t="s">
        <v>314</v>
      </c>
      <c r="E7359" s="320" t="s">
        <v>79</v>
      </c>
      <c r="F7359" s="320" t="s">
        <v>80</v>
      </c>
      <c r="G7359" s="320" t="s">
        <v>445</v>
      </c>
      <c r="H7359" s="320" t="s">
        <v>325</v>
      </c>
      <c r="I7359" s="320" t="s">
        <v>656</v>
      </c>
      <c r="J7359" s="320" t="s">
        <v>258</v>
      </c>
      <c r="K7359" s="321">
        <v>108</v>
      </c>
      <c r="L7359" s="305">
        <v>0.87097001075744629</v>
      </c>
      <c r="M7359" s="305">
        <v>0.87097001075744629</v>
      </c>
      <c r="N7359" s="321">
        <v>579</v>
      </c>
      <c r="O7359" s="305">
        <v>0.89077001810073853</v>
      </c>
      <c r="P7359" s="305">
        <v>0.91038000583648682</v>
      </c>
      <c r="Q7359" s="321">
        <v>12010</v>
      </c>
      <c r="R7359" s="305">
        <v>0.88230997323989868</v>
      </c>
      <c r="S7359" s="305">
        <v>0.89727002382278442</v>
      </c>
      <c r="BA7359" s="395">
        <v>1</v>
      </c>
      <c r="BB7359" s="396" t="s">
        <v>861</v>
      </c>
      <c r="BC7359" t="str">
        <f t="shared" si="621"/>
        <v>RDU</v>
      </c>
      <c r="BD7359" t="str">
        <f t="shared" si="622"/>
        <v>NAoMe_recurrent_ethnicity_grp</v>
      </c>
      <c r="BE7359" s="397" t="s">
        <v>862</v>
      </c>
      <c r="BF7359" t="str">
        <f t="shared" si="623"/>
        <v>White</v>
      </c>
      <c r="BG7359">
        <f t="shared" si="624"/>
        <v>108</v>
      </c>
      <c r="BH7359" s="398">
        <f t="shared" si="625"/>
        <v>0.87097001075744629</v>
      </c>
      <c r="BO7359" s="33"/>
    </row>
    <row r="7360" spans="1:67">
      <c r="A7360" s="320" t="s">
        <v>338</v>
      </c>
      <c r="B7360" t="s">
        <v>380</v>
      </c>
      <c r="C7360" t="s">
        <v>910</v>
      </c>
      <c r="D7360" t="s">
        <v>314</v>
      </c>
      <c r="E7360" s="320" t="s">
        <v>79</v>
      </c>
      <c r="F7360" s="320" t="s">
        <v>80</v>
      </c>
      <c r="G7360" s="320" t="s">
        <v>445</v>
      </c>
      <c r="H7360" s="320" t="s">
        <v>325</v>
      </c>
      <c r="I7360" s="320" t="s">
        <v>291</v>
      </c>
      <c r="J7360" s="320" t="s">
        <v>313</v>
      </c>
      <c r="K7360" s="321">
        <v>122</v>
      </c>
      <c r="L7360" s="305">
        <v>0.98387002944946289</v>
      </c>
      <c r="M7360" s="305"/>
      <c r="N7360" s="321">
        <v>643</v>
      </c>
      <c r="O7360" s="305">
        <v>0.98922997713088989</v>
      </c>
      <c r="P7360" s="305"/>
      <c r="Q7360" s="321">
        <v>13492</v>
      </c>
      <c r="R7360" s="305">
        <v>0.99118000268936157</v>
      </c>
      <c r="S7360" s="305"/>
      <c r="BA7360" s="395">
        <v>1</v>
      </c>
      <c r="BB7360" s="396" t="s">
        <v>861</v>
      </c>
      <c r="BC7360" t="str">
        <f t="shared" si="621"/>
        <v>RDU</v>
      </c>
      <c r="BD7360" t="str">
        <f t="shared" si="622"/>
        <v>NAoMe_recurrent_gender</v>
      </c>
      <c r="BE7360" s="397" t="s">
        <v>862</v>
      </c>
      <c r="BF7360" t="str">
        <f t="shared" si="623"/>
        <v>Female</v>
      </c>
      <c r="BG7360">
        <f t="shared" si="624"/>
        <v>122</v>
      </c>
      <c r="BH7360" s="398">
        <f t="shared" si="625"/>
        <v>0.98387002944946289</v>
      </c>
      <c r="BO7360" s="33"/>
    </row>
    <row r="7361" spans="1:67">
      <c r="A7361" s="320" t="s">
        <v>338</v>
      </c>
      <c r="B7361" t="s">
        <v>380</v>
      </c>
      <c r="C7361" t="s">
        <v>910</v>
      </c>
      <c r="D7361" t="s">
        <v>314</v>
      </c>
      <c r="E7361" s="320" t="s">
        <v>79</v>
      </c>
      <c r="F7361" s="320" t="s">
        <v>80</v>
      </c>
      <c r="G7361" s="320" t="s">
        <v>445</v>
      </c>
      <c r="H7361" s="320" t="s">
        <v>325</v>
      </c>
      <c r="I7361" s="320" t="s">
        <v>291</v>
      </c>
      <c r="J7361" s="320" t="s">
        <v>293</v>
      </c>
      <c r="K7361" s="321">
        <v>2</v>
      </c>
      <c r="L7361" s="305">
        <v>1.6130000352859501E-2</v>
      </c>
      <c r="M7361" s="305"/>
      <c r="N7361" s="321">
        <v>7</v>
      </c>
      <c r="O7361" s="305">
        <v>1.076999958604574E-2</v>
      </c>
      <c r="P7361" s="305"/>
      <c r="Q7361" s="321">
        <v>120</v>
      </c>
      <c r="R7361" s="305">
        <v>8.8200001046061516E-3</v>
      </c>
      <c r="S7361" s="305"/>
      <c r="BA7361" s="395">
        <v>1</v>
      </c>
      <c r="BB7361" s="396" t="s">
        <v>861</v>
      </c>
      <c r="BC7361" t="str">
        <f t="shared" si="621"/>
        <v>RDU</v>
      </c>
      <c r="BD7361" t="str">
        <f t="shared" si="622"/>
        <v>NAoMe_recurrent_gender</v>
      </c>
      <c r="BE7361" s="397" t="s">
        <v>862</v>
      </c>
      <c r="BF7361" t="str">
        <f t="shared" si="623"/>
        <v>Male</v>
      </c>
      <c r="BG7361">
        <f t="shared" si="624"/>
        <v>2</v>
      </c>
      <c r="BH7361" s="398">
        <f t="shared" si="625"/>
        <v>1.6130000352859501E-2</v>
      </c>
      <c r="BO7361" s="33"/>
    </row>
    <row r="7362" spans="1:67">
      <c r="A7362" s="320" t="s">
        <v>338</v>
      </c>
      <c r="B7362" t="s">
        <v>380</v>
      </c>
      <c r="C7362" t="s">
        <v>910</v>
      </c>
      <c r="D7362" t="s">
        <v>314</v>
      </c>
      <c r="E7362" s="320" t="s">
        <v>79</v>
      </c>
      <c r="F7362" s="320" t="s">
        <v>80</v>
      </c>
      <c r="G7362" s="320" t="s">
        <v>445</v>
      </c>
      <c r="H7362" s="320" t="s">
        <v>325</v>
      </c>
      <c r="I7362" s="320" t="s">
        <v>355</v>
      </c>
      <c r="J7362" s="320" t="s">
        <v>289</v>
      </c>
      <c r="K7362" s="321">
        <v>45</v>
      </c>
      <c r="L7362" s="305">
        <v>0.36289998888969421</v>
      </c>
      <c r="M7362" s="305"/>
      <c r="N7362" s="321">
        <v>192</v>
      </c>
      <c r="O7362" s="305">
        <v>0.29537999629974371</v>
      </c>
      <c r="P7362" s="305"/>
      <c r="Q7362" s="321">
        <v>4109</v>
      </c>
      <c r="R7362" s="305">
        <v>0.30186998844146729</v>
      </c>
      <c r="S7362" s="305"/>
      <c r="BA7362" s="395">
        <v>1</v>
      </c>
      <c r="BB7362" s="396" t="s">
        <v>861</v>
      </c>
      <c r="BC7362" t="str">
        <f t="shared" si="621"/>
        <v>RDU</v>
      </c>
      <c r="BD7362" t="str">
        <f t="shared" si="622"/>
        <v>NAoMe_recurrent_mbc_hes_year</v>
      </c>
      <c r="BE7362" s="397" t="s">
        <v>862</v>
      </c>
      <c r="BF7362" t="str">
        <f t="shared" si="623"/>
        <v>2021</v>
      </c>
      <c r="BG7362">
        <f t="shared" si="624"/>
        <v>45</v>
      </c>
      <c r="BH7362" s="398">
        <f t="shared" si="625"/>
        <v>0.36289998888969421</v>
      </c>
      <c r="BO7362" s="33"/>
    </row>
    <row r="7363" spans="1:67">
      <c r="A7363" s="320" t="s">
        <v>338</v>
      </c>
      <c r="B7363" t="s">
        <v>380</v>
      </c>
      <c r="C7363" t="s">
        <v>910</v>
      </c>
      <c r="D7363" t="s">
        <v>314</v>
      </c>
      <c r="E7363" s="320" t="s">
        <v>79</v>
      </c>
      <c r="F7363" s="320" t="s">
        <v>80</v>
      </c>
      <c r="G7363" s="320" t="s">
        <v>445</v>
      </c>
      <c r="H7363" s="320" t="s">
        <v>325</v>
      </c>
      <c r="I7363" s="320" t="s">
        <v>355</v>
      </c>
      <c r="J7363" s="320" t="s">
        <v>816</v>
      </c>
      <c r="K7363" s="321">
        <v>22</v>
      </c>
      <c r="L7363" s="305">
        <v>0.1774200052022934</v>
      </c>
      <c r="M7363" s="305"/>
      <c r="N7363" s="321">
        <v>197</v>
      </c>
      <c r="O7363" s="305">
        <v>0.3030799925327301</v>
      </c>
      <c r="P7363" s="305"/>
      <c r="Q7363" s="321">
        <v>4376</v>
      </c>
      <c r="R7363" s="305">
        <v>0.32148000597953802</v>
      </c>
      <c r="S7363" s="305"/>
      <c r="BA7363" s="395">
        <v>1</v>
      </c>
      <c r="BB7363" s="396" t="s">
        <v>861</v>
      </c>
      <c r="BC7363" t="str">
        <f t="shared" ref="BC7363:BC7426" si="626">E7363</f>
        <v>RDU</v>
      </c>
      <c r="BD7363" t="str">
        <f t="shared" ref="BD7363:BD7426" si="627">(LEFT(A7363, LEN(A7363)-7))&amp;"_"&amp;I7363</f>
        <v>NAoMe_recurrent_mbc_hes_year</v>
      </c>
      <c r="BE7363" s="397" t="s">
        <v>862</v>
      </c>
      <c r="BF7363" t="str">
        <f t="shared" ref="BF7363:BF7426" si="628">J7363</f>
        <v>2022</v>
      </c>
      <c r="BG7363">
        <f t="shared" ref="BG7363:BG7426" si="629">K7363</f>
        <v>22</v>
      </c>
      <c r="BH7363" s="398">
        <f t="shared" ref="BH7363:BH7426" si="630">L7363</f>
        <v>0.1774200052022934</v>
      </c>
      <c r="BO7363" s="33"/>
    </row>
    <row r="7364" spans="1:67">
      <c r="A7364" s="320" t="s">
        <v>338</v>
      </c>
      <c r="B7364" t="s">
        <v>380</v>
      </c>
      <c r="C7364" t="s">
        <v>910</v>
      </c>
      <c r="D7364" t="s">
        <v>314</v>
      </c>
      <c r="E7364" s="320" t="s">
        <v>79</v>
      </c>
      <c r="F7364" s="320" t="s">
        <v>80</v>
      </c>
      <c r="G7364" s="320" t="s">
        <v>445</v>
      </c>
      <c r="H7364" s="320" t="s">
        <v>325</v>
      </c>
      <c r="I7364" s="320" t="s">
        <v>355</v>
      </c>
      <c r="J7364" s="320" t="s">
        <v>946</v>
      </c>
      <c r="K7364" s="321">
        <v>57</v>
      </c>
      <c r="L7364" s="305">
        <v>0.4596799910068512</v>
      </c>
      <c r="M7364" s="305"/>
      <c r="N7364" s="321">
        <v>261</v>
      </c>
      <c r="O7364" s="305">
        <v>0.40154001116752619</v>
      </c>
      <c r="P7364" s="305"/>
      <c r="Q7364" s="321">
        <v>5127</v>
      </c>
      <c r="R7364" s="305">
        <v>0.37665000557899481</v>
      </c>
      <c r="S7364" s="305"/>
      <c r="BA7364" s="395">
        <v>1</v>
      </c>
      <c r="BB7364" s="396" t="s">
        <v>861</v>
      </c>
      <c r="BC7364" t="str">
        <f t="shared" si="626"/>
        <v>RDU</v>
      </c>
      <c r="BD7364" t="str">
        <f t="shared" si="627"/>
        <v>NAoMe_recurrent_mbc_hes_year</v>
      </c>
      <c r="BE7364" s="397" t="s">
        <v>862</v>
      </c>
      <c r="BF7364" t="str">
        <f t="shared" si="628"/>
        <v>2023</v>
      </c>
      <c r="BG7364">
        <f t="shared" si="629"/>
        <v>57</v>
      </c>
      <c r="BH7364" s="398">
        <f t="shared" si="630"/>
        <v>0.4596799910068512</v>
      </c>
      <c r="BO7364" s="33"/>
    </row>
    <row r="7365" spans="1:67">
      <c r="A7365" s="320" t="s">
        <v>338</v>
      </c>
      <c r="B7365" t="s">
        <v>380</v>
      </c>
      <c r="C7365" t="s">
        <v>910</v>
      </c>
      <c r="D7365" t="s">
        <v>314</v>
      </c>
      <c r="E7365" s="320" t="s">
        <v>79</v>
      </c>
      <c r="F7365" s="320" t="s">
        <v>80</v>
      </c>
      <c r="G7365" s="320" t="s">
        <v>445</v>
      </c>
      <c r="H7365" s="320" t="s">
        <v>325</v>
      </c>
      <c r="I7365" s="320" t="s">
        <v>824</v>
      </c>
      <c r="J7365" s="320" t="s">
        <v>12</v>
      </c>
      <c r="K7365" s="321">
        <v>124</v>
      </c>
      <c r="L7365" s="305">
        <v>1</v>
      </c>
      <c r="M7365" s="305"/>
      <c r="N7365" s="321">
        <v>650</v>
      </c>
      <c r="O7365" s="305">
        <v>1</v>
      </c>
      <c r="P7365" s="305"/>
      <c r="Q7365" s="321">
        <v>13612</v>
      </c>
      <c r="R7365" s="305">
        <v>1</v>
      </c>
      <c r="S7365" s="305"/>
      <c r="BA7365" s="395">
        <v>1</v>
      </c>
      <c r="BB7365" s="396" t="s">
        <v>861</v>
      </c>
      <c r="BC7365" t="str">
        <f t="shared" si="626"/>
        <v>RDU</v>
      </c>
      <c r="BD7365" t="str">
        <f t="shared" si="627"/>
        <v>NAoMe_recurrent_tag_bonemets</v>
      </c>
      <c r="BE7365" s="397" t="s">
        <v>862</v>
      </c>
      <c r="BF7365" t="str">
        <f t="shared" si="628"/>
        <v>No</v>
      </c>
      <c r="BG7365">
        <f t="shared" si="629"/>
        <v>124</v>
      </c>
      <c r="BH7365" s="398">
        <f t="shared" si="630"/>
        <v>1</v>
      </c>
      <c r="BO7365" s="33"/>
    </row>
    <row r="7366" spans="1:67">
      <c r="A7366" s="320" t="s">
        <v>338</v>
      </c>
      <c r="B7366" t="s">
        <v>380</v>
      </c>
      <c r="C7366" t="s">
        <v>910</v>
      </c>
      <c r="D7366" t="s">
        <v>314</v>
      </c>
      <c r="E7366" s="320" t="s">
        <v>79</v>
      </c>
      <c r="F7366" s="320" t="s">
        <v>80</v>
      </c>
      <c r="G7366" s="320" t="s">
        <v>445</v>
      </c>
      <c r="H7366" s="320" t="s">
        <v>325</v>
      </c>
      <c r="I7366" s="320" t="s">
        <v>825</v>
      </c>
      <c r="J7366" s="320" t="s">
        <v>12</v>
      </c>
      <c r="K7366" s="321">
        <v>124</v>
      </c>
      <c r="L7366" s="305">
        <v>1</v>
      </c>
      <c r="M7366" s="305"/>
      <c r="N7366" s="321">
        <v>650</v>
      </c>
      <c r="O7366" s="305">
        <v>1</v>
      </c>
      <c r="P7366" s="305"/>
      <c r="Q7366" s="321">
        <v>13612</v>
      </c>
      <c r="R7366" s="305">
        <v>1</v>
      </c>
      <c r="S7366" s="305"/>
      <c r="BA7366" s="395">
        <v>1</v>
      </c>
      <c r="BB7366" s="396" t="s">
        <v>861</v>
      </c>
      <c r="BC7366" t="str">
        <f t="shared" si="626"/>
        <v>RDU</v>
      </c>
      <c r="BD7366" t="str">
        <f t="shared" si="627"/>
        <v>NAoMe_recurrent_tag_brainmets</v>
      </c>
      <c r="BE7366" s="397" t="s">
        <v>862</v>
      </c>
      <c r="BF7366" t="str">
        <f t="shared" si="628"/>
        <v>No</v>
      </c>
      <c r="BG7366">
        <f t="shared" si="629"/>
        <v>124</v>
      </c>
      <c r="BH7366" s="398">
        <f t="shared" si="630"/>
        <v>1</v>
      </c>
      <c r="BO7366" s="33"/>
    </row>
    <row r="7367" spans="1:67">
      <c r="A7367" s="320" t="s">
        <v>338</v>
      </c>
      <c r="B7367" t="s">
        <v>380</v>
      </c>
      <c r="C7367" t="s">
        <v>910</v>
      </c>
      <c r="D7367" t="s">
        <v>314</v>
      </c>
      <c r="E7367" s="320" t="s">
        <v>79</v>
      </c>
      <c r="F7367" s="320" t="s">
        <v>80</v>
      </c>
      <c r="G7367" s="320" t="s">
        <v>445</v>
      </c>
      <c r="H7367" s="320" t="s">
        <v>325</v>
      </c>
      <c r="I7367" s="320" t="s">
        <v>826</v>
      </c>
      <c r="J7367" s="320" t="s">
        <v>12</v>
      </c>
      <c r="K7367" s="321">
        <v>124</v>
      </c>
      <c r="L7367" s="305">
        <v>1</v>
      </c>
      <c r="M7367" s="305"/>
      <c r="N7367" s="321">
        <v>650</v>
      </c>
      <c r="O7367" s="305">
        <v>1</v>
      </c>
      <c r="P7367" s="305"/>
      <c r="Q7367" s="321">
        <v>13612</v>
      </c>
      <c r="R7367" s="305">
        <v>1</v>
      </c>
      <c r="S7367" s="305"/>
      <c r="BA7367" s="395">
        <v>1</v>
      </c>
      <c r="BB7367" s="396" t="s">
        <v>861</v>
      </c>
      <c r="BC7367" t="str">
        <f t="shared" si="626"/>
        <v>RDU</v>
      </c>
      <c r="BD7367" t="str">
        <f t="shared" si="627"/>
        <v>NAoMe_recurrent_tag_livermets</v>
      </c>
      <c r="BE7367" s="397" t="s">
        <v>862</v>
      </c>
      <c r="BF7367" t="str">
        <f t="shared" si="628"/>
        <v>No</v>
      </c>
      <c r="BG7367">
        <f t="shared" si="629"/>
        <v>124</v>
      </c>
      <c r="BH7367" s="398">
        <f t="shared" si="630"/>
        <v>1</v>
      </c>
      <c r="BO7367" s="33"/>
    </row>
    <row r="7368" spans="1:67">
      <c r="A7368" s="320" t="s">
        <v>338</v>
      </c>
      <c r="B7368" t="s">
        <v>380</v>
      </c>
      <c r="C7368" t="s">
        <v>910</v>
      </c>
      <c r="D7368" t="s">
        <v>314</v>
      </c>
      <c r="E7368" s="320" t="s">
        <v>79</v>
      </c>
      <c r="F7368" s="320" t="s">
        <v>80</v>
      </c>
      <c r="G7368" s="320" t="s">
        <v>445</v>
      </c>
      <c r="H7368" s="320" t="s">
        <v>325</v>
      </c>
      <c r="I7368" s="320" t="s">
        <v>827</v>
      </c>
      <c r="J7368" s="320" t="s">
        <v>12</v>
      </c>
      <c r="K7368" s="321">
        <v>124</v>
      </c>
      <c r="L7368" s="305">
        <v>1</v>
      </c>
      <c r="M7368" s="305"/>
      <c r="N7368" s="321">
        <v>650</v>
      </c>
      <c r="O7368" s="305">
        <v>1</v>
      </c>
      <c r="P7368" s="305"/>
      <c r="Q7368" s="321">
        <v>13612</v>
      </c>
      <c r="R7368" s="305">
        <v>1</v>
      </c>
      <c r="S7368" s="305"/>
      <c r="BA7368" s="395">
        <v>1</v>
      </c>
      <c r="BB7368" s="396" t="s">
        <v>861</v>
      </c>
      <c r="BC7368" t="str">
        <f t="shared" si="626"/>
        <v>RDU</v>
      </c>
      <c r="BD7368" t="str">
        <f t="shared" si="627"/>
        <v>NAoMe_recurrent_tag_lungmets</v>
      </c>
      <c r="BE7368" s="397" t="s">
        <v>862</v>
      </c>
      <c r="BF7368" t="str">
        <f t="shared" si="628"/>
        <v>No</v>
      </c>
      <c r="BG7368">
        <f t="shared" si="629"/>
        <v>124</v>
      </c>
      <c r="BH7368" s="398">
        <f t="shared" si="630"/>
        <v>1</v>
      </c>
      <c r="BO7368" s="33"/>
    </row>
    <row r="7369" spans="1:67">
      <c r="A7369" s="320" t="s">
        <v>338</v>
      </c>
      <c r="B7369" t="s">
        <v>380</v>
      </c>
      <c r="C7369" t="s">
        <v>910</v>
      </c>
      <c r="D7369" t="s">
        <v>314</v>
      </c>
      <c r="E7369" s="320" t="s">
        <v>79</v>
      </c>
      <c r="F7369" s="320" t="s">
        <v>80</v>
      </c>
      <c r="G7369" s="320" t="s">
        <v>445</v>
      </c>
      <c r="H7369" s="320" t="s">
        <v>325</v>
      </c>
      <c r="I7369" s="320" t="s">
        <v>828</v>
      </c>
      <c r="J7369" s="320" t="s">
        <v>12</v>
      </c>
      <c r="K7369" s="321">
        <v>124</v>
      </c>
      <c r="L7369" s="305">
        <v>1</v>
      </c>
      <c r="M7369" s="305"/>
      <c r="N7369" s="321">
        <v>650</v>
      </c>
      <c r="O7369" s="305">
        <v>1</v>
      </c>
      <c r="P7369" s="305"/>
      <c r="Q7369" s="321">
        <v>13612</v>
      </c>
      <c r="R7369" s="305">
        <v>1</v>
      </c>
      <c r="S7369" s="305"/>
      <c r="BA7369" s="395">
        <v>1</v>
      </c>
      <c r="BB7369" s="396" t="s">
        <v>861</v>
      </c>
      <c r="BC7369" t="str">
        <f t="shared" si="626"/>
        <v>RDU</v>
      </c>
      <c r="BD7369" t="str">
        <f t="shared" si="627"/>
        <v>NAoMe_recurrent_tag_othermets</v>
      </c>
      <c r="BE7369" s="397" t="s">
        <v>862</v>
      </c>
      <c r="BF7369" t="str">
        <f t="shared" si="628"/>
        <v>No</v>
      </c>
      <c r="BG7369">
        <f t="shared" si="629"/>
        <v>124</v>
      </c>
      <c r="BH7369" s="398">
        <f t="shared" si="630"/>
        <v>1</v>
      </c>
      <c r="BO7369" s="33"/>
    </row>
    <row r="7370" spans="1:67">
      <c r="A7370" s="320" t="s">
        <v>338</v>
      </c>
      <c r="B7370" t="s">
        <v>380</v>
      </c>
      <c r="C7370" t="s">
        <v>910</v>
      </c>
      <c r="D7370" t="s">
        <v>314</v>
      </c>
      <c r="E7370" s="320" t="s">
        <v>81</v>
      </c>
      <c r="F7370" s="320" t="s">
        <v>82</v>
      </c>
      <c r="G7370" s="320" t="s">
        <v>439</v>
      </c>
      <c r="H7370" s="320" t="s">
        <v>329</v>
      </c>
      <c r="I7370" s="320" t="s">
        <v>354</v>
      </c>
      <c r="J7370" s="320" t="s">
        <v>277</v>
      </c>
      <c r="K7370" s="321">
        <v>2</v>
      </c>
      <c r="L7370" s="305">
        <v>1.250000018626451E-2</v>
      </c>
      <c r="M7370" s="305"/>
      <c r="N7370" s="321">
        <v>6</v>
      </c>
      <c r="O7370" s="305">
        <v>6.3599999994039544E-3</v>
      </c>
      <c r="P7370" s="305"/>
      <c r="Q7370" s="321">
        <v>56</v>
      </c>
      <c r="R7370" s="305">
        <v>4.1100000962615013E-3</v>
      </c>
      <c r="S7370" s="305"/>
      <c r="BA7370" s="395">
        <v>1</v>
      </c>
      <c r="BB7370" s="396" t="s">
        <v>861</v>
      </c>
      <c r="BC7370" t="str">
        <f t="shared" si="626"/>
        <v>RR7</v>
      </c>
      <c r="BD7370" t="str">
        <f t="shared" si="627"/>
        <v>NAoMe_recurrent_age_mbc_hes_decades_80cap</v>
      </c>
      <c r="BE7370" s="397" t="s">
        <v>862</v>
      </c>
      <c r="BF7370" t="str">
        <f t="shared" si="628"/>
        <v>18-29 yrs</v>
      </c>
      <c r="BG7370">
        <f t="shared" si="629"/>
        <v>2</v>
      </c>
      <c r="BH7370" s="398">
        <f t="shared" si="630"/>
        <v>1.250000018626451E-2</v>
      </c>
      <c r="BO7370" s="33"/>
    </row>
    <row r="7371" spans="1:67">
      <c r="A7371" s="320" t="s">
        <v>338</v>
      </c>
      <c r="B7371" t="s">
        <v>380</v>
      </c>
      <c r="C7371" t="s">
        <v>910</v>
      </c>
      <c r="D7371" t="s">
        <v>314</v>
      </c>
      <c r="E7371" s="320" t="s">
        <v>81</v>
      </c>
      <c r="F7371" s="320" t="s">
        <v>82</v>
      </c>
      <c r="G7371" s="320" t="s">
        <v>439</v>
      </c>
      <c r="H7371" s="320" t="s">
        <v>329</v>
      </c>
      <c r="I7371" s="320" t="s">
        <v>354</v>
      </c>
      <c r="J7371" s="320" t="s">
        <v>278</v>
      </c>
      <c r="K7371" s="321">
        <v>11</v>
      </c>
      <c r="L7371" s="305">
        <v>6.8750001490116119E-2</v>
      </c>
      <c r="M7371" s="305"/>
      <c r="N7371" s="321">
        <v>46</v>
      </c>
      <c r="O7371" s="305">
        <v>4.8730000853538513E-2</v>
      </c>
      <c r="P7371" s="305"/>
      <c r="Q7371" s="321">
        <v>552</v>
      </c>
      <c r="R7371" s="305">
        <v>4.0550000965595252E-2</v>
      </c>
      <c r="S7371" s="305"/>
      <c r="BA7371" s="395">
        <v>1</v>
      </c>
      <c r="BB7371" s="396" t="s">
        <v>861</v>
      </c>
      <c r="BC7371" t="str">
        <f t="shared" si="626"/>
        <v>RR7</v>
      </c>
      <c r="BD7371" t="str">
        <f t="shared" si="627"/>
        <v>NAoMe_recurrent_age_mbc_hes_decades_80cap</v>
      </c>
      <c r="BE7371" s="397" t="s">
        <v>862</v>
      </c>
      <c r="BF7371" t="str">
        <f t="shared" si="628"/>
        <v>30-39 yrs</v>
      </c>
      <c r="BG7371">
        <f t="shared" si="629"/>
        <v>11</v>
      </c>
      <c r="BH7371" s="398">
        <f t="shared" si="630"/>
        <v>6.8750001490116119E-2</v>
      </c>
      <c r="BO7371" s="33"/>
    </row>
    <row r="7372" spans="1:67">
      <c r="A7372" s="320" t="s">
        <v>338</v>
      </c>
      <c r="B7372" t="s">
        <v>380</v>
      </c>
      <c r="C7372" t="s">
        <v>910</v>
      </c>
      <c r="D7372" t="s">
        <v>314</v>
      </c>
      <c r="E7372" s="320" t="s">
        <v>81</v>
      </c>
      <c r="F7372" s="320" t="s">
        <v>82</v>
      </c>
      <c r="G7372" s="320" t="s">
        <v>439</v>
      </c>
      <c r="H7372" s="320" t="s">
        <v>329</v>
      </c>
      <c r="I7372" s="320" t="s">
        <v>354</v>
      </c>
      <c r="J7372" s="320" t="s">
        <v>279</v>
      </c>
      <c r="K7372" s="321">
        <v>12</v>
      </c>
      <c r="L7372" s="305">
        <v>7.5000002980232239E-2</v>
      </c>
      <c r="M7372" s="305"/>
      <c r="N7372" s="321">
        <v>93</v>
      </c>
      <c r="O7372" s="305">
        <v>9.8520003259181976E-2</v>
      </c>
      <c r="P7372" s="305"/>
      <c r="Q7372" s="321">
        <v>1403</v>
      </c>
      <c r="R7372" s="305">
        <v>0.1030699983239174</v>
      </c>
      <c r="S7372" s="305"/>
      <c r="BA7372" s="395">
        <v>1</v>
      </c>
      <c r="BB7372" s="396" t="s">
        <v>861</v>
      </c>
      <c r="BC7372" t="str">
        <f t="shared" si="626"/>
        <v>RR7</v>
      </c>
      <c r="BD7372" t="str">
        <f t="shared" si="627"/>
        <v>NAoMe_recurrent_age_mbc_hes_decades_80cap</v>
      </c>
      <c r="BE7372" s="397" t="s">
        <v>862</v>
      </c>
      <c r="BF7372" t="str">
        <f t="shared" si="628"/>
        <v>40-49 yrs</v>
      </c>
      <c r="BG7372">
        <f t="shared" si="629"/>
        <v>12</v>
      </c>
      <c r="BH7372" s="398">
        <f t="shared" si="630"/>
        <v>7.5000002980232239E-2</v>
      </c>
      <c r="BO7372" s="33"/>
    </row>
    <row r="7373" spans="1:67">
      <c r="A7373" s="320" t="s">
        <v>338</v>
      </c>
      <c r="B7373" t="s">
        <v>380</v>
      </c>
      <c r="C7373" t="s">
        <v>910</v>
      </c>
      <c r="D7373" t="s">
        <v>314</v>
      </c>
      <c r="E7373" s="320" t="s">
        <v>81</v>
      </c>
      <c r="F7373" s="320" t="s">
        <v>82</v>
      </c>
      <c r="G7373" s="320" t="s">
        <v>439</v>
      </c>
      <c r="H7373" s="320" t="s">
        <v>329</v>
      </c>
      <c r="I7373" s="320" t="s">
        <v>354</v>
      </c>
      <c r="J7373" s="320" t="s">
        <v>280</v>
      </c>
      <c r="K7373" s="321">
        <v>20</v>
      </c>
      <c r="L7373" s="305">
        <v>0.125</v>
      </c>
      <c r="M7373" s="305"/>
      <c r="N7373" s="321">
        <v>178</v>
      </c>
      <c r="O7373" s="305">
        <v>0.18855999410152441</v>
      </c>
      <c r="P7373" s="305"/>
      <c r="Q7373" s="321">
        <v>2584</v>
      </c>
      <c r="R7373" s="305">
        <v>0.18983000516891479</v>
      </c>
      <c r="S7373" s="305"/>
      <c r="BA7373" s="395">
        <v>1</v>
      </c>
      <c r="BB7373" s="396" t="s">
        <v>861</v>
      </c>
      <c r="BC7373" t="str">
        <f t="shared" si="626"/>
        <v>RR7</v>
      </c>
      <c r="BD7373" t="str">
        <f t="shared" si="627"/>
        <v>NAoMe_recurrent_age_mbc_hes_decades_80cap</v>
      </c>
      <c r="BE7373" s="397" t="s">
        <v>862</v>
      </c>
      <c r="BF7373" t="str">
        <f t="shared" si="628"/>
        <v>50-59 yrs</v>
      </c>
      <c r="BG7373">
        <f t="shared" si="629"/>
        <v>20</v>
      </c>
      <c r="BH7373" s="398">
        <f t="shared" si="630"/>
        <v>0.125</v>
      </c>
      <c r="BO7373" s="33"/>
    </row>
    <row r="7374" spans="1:67">
      <c r="A7374" s="320" t="s">
        <v>338</v>
      </c>
      <c r="B7374" t="s">
        <v>380</v>
      </c>
      <c r="C7374" t="s">
        <v>910</v>
      </c>
      <c r="D7374" t="s">
        <v>314</v>
      </c>
      <c r="E7374" s="320" t="s">
        <v>81</v>
      </c>
      <c r="F7374" s="320" t="s">
        <v>82</v>
      </c>
      <c r="G7374" s="320" t="s">
        <v>439</v>
      </c>
      <c r="H7374" s="320" t="s">
        <v>329</v>
      </c>
      <c r="I7374" s="320" t="s">
        <v>354</v>
      </c>
      <c r="J7374" s="320" t="s">
        <v>281</v>
      </c>
      <c r="K7374" s="321">
        <v>29</v>
      </c>
      <c r="L7374" s="305">
        <v>0.18125000596046451</v>
      </c>
      <c r="M7374" s="305"/>
      <c r="N7374" s="321">
        <v>192</v>
      </c>
      <c r="O7374" s="305">
        <v>0.20339000225067139</v>
      </c>
      <c r="P7374" s="305"/>
      <c r="Q7374" s="321">
        <v>2650</v>
      </c>
      <c r="R7374" s="305">
        <v>0.19468000531196589</v>
      </c>
      <c r="S7374" s="305"/>
      <c r="BA7374" s="395">
        <v>1</v>
      </c>
      <c r="BB7374" s="396" t="s">
        <v>861</v>
      </c>
      <c r="BC7374" t="str">
        <f t="shared" si="626"/>
        <v>RR7</v>
      </c>
      <c r="BD7374" t="str">
        <f t="shared" si="627"/>
        <v>NAoMe_recurrent_age_mbc_hes_decades_80cap</v>
      </c>
      <c r="BE7374" s="397" t="s">
        <v>862</v>
      </c>
      <c r="BF7374" t="str">
        <f t="shared" si="628"/>
        <v>60-69 yrs</v>
      </c>
      <c r="BG7374">
        <f t="shared" si="629"/>
        <v>29</v>
      </c>
      <c r="BH7374" s="398">
        <f t="shared" si="630"/>
        <v>0.18125000596046451</v>
      </c>
      <c r="BO7374" s="33"/>
    </row>
    <row r="7375" spans="1:67">
      <c r="A7375" s="320" t="s">
        <v>338</v>
      </c>
      <c r="B7375" t="s">
        <v>380</v>
      </c>
      <c r="C7375" t="s">
        <v>910</v>
      </c>
      <c r="D7375" t="s">
        <v>314</v>
      </c>
      <c r="E7375" s="320" t="s">
        <v>81</v>
      </c>
      <c r="F7375" s="320" t="s">
        <v>82</v>
      </c>
      <c r="G7375" s="320" t="s">
        <v>439</v>
      </c>
      <c r="H7375" s="320" t="s">
        <v>329</v>
      </c>
      <c r="I7375" s="320" t="s">
        <v>354</v>
      </c>
      <c r="J7375" s="320" t="s">
        <v>282</v>
      </c>
      <c r="K7375" s="321">
        <v>40</v>
      </c>
      <c r="L7375" s="305">
        <v>0.25</v>
      </c>
      <c r="M7375" s="305"/>
      <c r="N7375" s="321">
        <v>218</v>
      </c>
      <c r="O7375" s="305">
        <v>0.23093000054359439</v>
      </c>
      <c r="P7375" s="305"/>
      <c r="Q7375" s="321">
        <v>3284</v>
      </c>
      <c r="R7375" s="305">
        <v>0.24126000702381131</v>
      </c>
      <c r="S7375" s="305"/>
      <c r="BA7375" s="395">
        <v>1</v>
      </c>
      <c r="BB7375" s="396" t="s">
        <v>861</v>
      </c>
      <c r="BC7375" t="str">
        <f t="shared" si="626"/>
        <v>RR7</v>
      </c>
      <c r="BD7375" t="str">
        <f t="shared" si="627"/>
        <v>NAoMe_recurrent_age_mbc_hes_decades_80cap</v>
      </c>
      <c r="BE7375" s="397" t="s">
        <v>862</v>
      </c>
      <c r="BF7375" t="str">
        <f t="shared" si="628"/>
        <v>70-79 yrs</v>
      </c>
      <c r="BG7375">
        <f t="shared" si="629"/>
        <v>40</v>
      </c>
      <c r="BH7375" s="398">
        <f t="shared" si="630"/>
        <v>0.25</v>
      </c>
      <c r="BO7375" s="33"/>
    </row>
    <row r="7376" spans="1:67">
      <c r="A7376" s="320" t="s">
        <v>338</v>
      </c>
      <c r="B7376" t="s">
        <v>380</v>
      </c>
      <c r="C7376" t="s">
        <v>910</v>
      </c>
      <c r="D7376" t="s">
        <v>314</v>
      </c>
      <c r="E7376" s="320" t="s">
        <v>81</v>
      </c>
      <c r="F7376" s="320" t="s">
        <v>82</v>
      </c>
      <c r="G7376" s="320" t="s">
        <v>439</v>
      </c>
      <c r="H7376" s="320" t="s">
        <v>329</v>
      </c>
      <c r="I7376" s="320" t="s">
        <v>354</v>
      </c>
      <c r="J7376" s="320" t="s">
        <v>283</v>
      </c>
      <c r="K7376" s="321">
        <v>46</v>
      </c>
      <c r="L7376" s="305">
        <v>0.28749999403953552</v>
      </c>
      <c r="M7376" s="305"/>
      <c r="N7376" s="321">
        <v>211</v>
      </c>
      <c r="O7376" s="305">
        <v>0.22351999580860141</v>
      </c>
      <c r="P7376" s="305"/>
      <c r="Q7376" s="321">
        <v>3083</v>
      </c>
      <c r="R7376" s="305">
        <v>0.2264900058507919</v>
      </c>
      <c r="S7376" s="305"/>
      <c r="BA7376" s="395">
        <v>1</v>
      </c>
      <c r="BB7376" s="396" t="s">
        <v>861</v>
      </c>
      <c r="BC7376" t="str">
        <f t="shared" si="626"/>
        <v>RR7</v>
      </c>
      <c r="BD7376" t="str">
        <f t="shared" si="627"/>
        <v>NAoMe_recurrent_age_mbc_hes_decades_80cap</v>
      </c>
      <c r="BE7376" s="397" t="s">
        <v>862</v>
      </c>
      <c r="BF7376" t="str">
        <f t="shared" si="628"/>
        <v>80+ yrs</v>
      </c>
      <c r="BG7376">
        <f t="shared" si="629"/>
        <v>46</v>
      </c>
      <c r="BH7376" s="398">
        <f t="shared" si="630"/>
        <v>0.28749999403953552</v>
      </c>
      <c r="BO7376" s="33"/>
    </row>
    <row r="7377" spans="1:67">
      <c r="A7377" s="320" t="s">
        <v>338</v>
      </c>
      <c r="B7377" t="s">
        <v>380</v>
      </c>
      <c r="C7377" t="s">
        <v>910</v>
      </c>
      <c r="D7377" t="s">
        <v>314</v>
      </c>
      <c r="E7377" s="320" t="s">
        <v>81</v>
      </c>
      <c r="F7377" s="320" t="s">
        <v>82</v>
      </c>
      <c r="G7377" s="320" t="s">
        <v>439</v>
      </c>
      <c r="H7377" s="320" t="s">
        <v>329</v>
      </c>
      <c r="I7377" s="320" t="s">
        <v>656</v>
      </c>
      <c r="J7377" s="320" t="s">
        <v>286</v>
      </c>
      <c r="K7377" s="321">
        <v>0</v>
      </c>
      <c r="L7377" s="305">
        <v>0</v>
      </c>
      <c r="M7377" s="305">
        <v>0</v>
      </c>
      <c r="N7377" s="321">
        <v>9</v>
      </c>
      <c r="O7377" s="305">
        <v>9.5300003886222839E-3</v>
      </c>
      <c r="P7377" s="305">
        <v>9.6399998292326927E-3</v>
      </c>
      <c r="Q7377" s="321">
        <v>565</v>
      </c>
      <c r="R7377" s="305">
        <v>4.1510000824928277E-2</v>
      </c>
      <c r="S7377" s="305">
        <v>4.221000149846077E-2</v>
      </c>
      <c r="BA7377" s="395">
        <v>1</v>
      </c>
      <c r="BB7377" s="396" t="s">
        <v>861</v>
      </c>
      <c r="BC7377" t="str">
        <f t="shared" si="626"/>
        <v>RR7</v>
      </c>
      <c r="BD7377" t="str">
        <f t="shared" si="627"/>
        <v>NAoMe_recurrent_ethnicity_grp</v>
      </c>
      <c r="BE7377" s="397" t="s">
        <v>862</v>
      </c>
      <c r="BF7377" t="str">
        <f t="shared" si="628"/>
        <v>Asian or Asian British</v>
      </c>
      <c r="BG7377">
        <f t="shared" si="629"/>
        <v>0</v>
      </c>
      <c r="BH7377" s="398">
        <f t="shared" si="630"/>
        <v>0</v>
      </c>
      <c r="BO7377" s="33"/>
    </row>
    <row r="7378" spans="1:67">
      <c r="A7378" s="320" t="s">
        <v>338</v>
      </c>
      <c r="B7378" t="s">
        <v>380</v>
      </c>
      <c r="C7378" t="s">
        <v>910</v>
      </c>
      <c r="D7378" t="s">
        <v>314</v>
      </c>
      <c r="E7378" s="320" t="s">
        <v>81</v>
      </c>
      <c r="F7378" s="320" t="s">
        <v>82</v>
      </c>
      <c r="G7378" s="320" t="s">
        <v>439</v>
      </c>
      <c r="H7378" s="320" t="s">
        <v>329</v>
      </c>
      <c r="I7378" s="320" t="s">
        <v>656</v>
      </c>
      <c r="J7378" s="320" t="s">
        <v>287</v>
      </c>
      <c r="K7378" s="321">
        <v>0</v>
      </c>
      <c r="L7378" s="305">
        <v>0</v>
      </c>
      <c r="M7378" s="305">
        <v>0</v>
      </c>
      <c r="N7378" s="321">
        <v>2</v>
      </c>
      <c r="O7378" s="305">
        <v>2.120000077411532E-3</v>
      </c>
      <c r="P7378" s="305">
        <v>2.1399999968707561E-3</v>
      </c>
      <c r="Q7378" s="321">
        <v>439</v>
      </c>
      <c r="R7378" s="305">
        <v>3.2249998301267617E-2</v>
      </c>
      <c r="S7378" s="305">
        <v>3.2800000160932541E-2</v>
      </c>
      <c r="BA7378" s="395">
        <v>1</v>
      </c>
      <c r="BB7378" s="396" t="s">
        <v>861</v>
      </c>
      <c r="BC7378" t="str">
        <f t="shared" si="626"/>
        <v>RR7</v>
      </c>
      <c r="BD7378" t="str">
        <f t="shared" si="627"/>
        <v>NAoMe_recurrent_ethnicity_grp</v>
      </c>
      <c r="BE7378" s="397" t="s">
        <v>862</v>
      </c>
      <c r="BF7378" t="str">
        <f t="shared" si="628"/>
        <v>Black or Black British</v>
      </c>
      <c r="BG7378">
        <f t="shared" si="629"/>
        <v>0</v>
      </c>
      <c r="BH7378" s="398">
        <f t="shared" si="630"/>
        <v>0</v>
      </c>
      <c r="BO7378" s="33"/>
    </row>
    <row r="7379" spans="1:67">
      <c r="A7379" s="320" t="s">
        <v>338</v>
      </c>
      <c r="B7379" t="s">
        <v>380</v>
      </c>
      <c r="C7379" t="s">
        <v>910</v>
      </c>
      <c r="D7379" t="s">
        <v>314</v>
      </c>
      <c r="E7379" s="320" t="s">
        <v>81</v>
      </c>
      <c r="F7379" s="320" t="s">
        <v>82</v>
      </c>
      <c r="G7379" s="320" t="s">
        <v>439</v>
      </c>
      <c r="H7379" s="320" t="s">
        <v>329</v>
      </c>
      <c r="I7379" s="320" t="s">
        <v>656</v>
      </c>
      <c r="J7379" s="320" t="s">
        <v>259</v>
      </c>
      <c r="K7379" s="321">
        <v>0</v>
      </c>
      <c r="L7379" s="305">
        <v>0</v>
      </c>
      <c r="M7379" s="305">
        <v>0</v>
      </c>
      <c r="N7379" s="321">
        <v>0</v>
      </c>
      <c r="O7379" s="305">
        <v>0</v>
      </c>
      <c r="P7379" s="305">
        <v>0</v>
      </c>
      <c r="Q7379" s="321">
        <v>117</v>
      </c>
      <c r="R7379" s="305">
        <v>8.6000002920627594E-3</v>
      </c>
      <c r="S7379" s="305">
        <v>8.7400004267692566E-3</v>
      </c>
      <c r="BA7379" s="395">
        <v>1</v>
      </c>
      <c r="BB7379" s="396" t="s">
        <v>861</v>
      </c>
      <c r="BC7379" t="str">
        <f t="shared" si="626"/>
        <v>RR7</v>
      </c>
      <c r="BD7379" t="str">
        <f t="shared" si="627"/>
        <v>NAoMe_recurrent_ethnicity_grp</v>
      </c>
      <c r="BE7379" s="397" t="s">
        <v>862</v>
      </c>
      <c r="BF7379" t="str">
        <f t="shared" si="628"/>
        <v>Mixed</v>
      </c>
      <c r="BG7379">
        <f t="shared" si="629"/>
        <v>0</v>
      </c>
      <c r="BH7379" s="398">
        <f t="shared" si="630"/>
        <v>0</v>
      </c>
      <c r="BO7379" s="33"/>
    </row>
    <row r="7380" spans="1:67">
      <c r="A7380" s="320" t="s">
        <v>338</v>
      </c>
      <c r="B7380" t="s">
        <v>380</v>
      </c>
      <c r="C7380" t="s">
        <v>910</v>
      </c>
      <c r="D7380" t="s">
        <v>314</v>
      </c>
      <c r="E7380" s="320" t="s">
        <v>81</v>
      </c>
      <c r="F7380" s="320" t="s">
        <v>82</v>
      </c>
      <c r="G7380" s="320" t="s">
        <v>439</v>
      </c>
      <c r="H7380" s="320" t="s">
        <v>329</v>
      </c>
      <c r="I7380" s="320" t="s">
        <v>656</v>
      </c>
      <c r="J7380" s="320" t="s">
        <v>288</v>
      </c>
      <c r="K7380" s="321">
        <v>2</v>
      </c>
      <c r="L7380" s="305">
        <v>1.250000018626451E-2</v>
      </c>
      <c r="M7380" s="305">
        <v>1.26599995419383E-2</v>
      </c>
      <c r="N7380" s="321">
        <v>7</v>
      </c>
      <c r="O7380" s="305">
        <v>7.4200001545250416E-3</v>
      </c>
      <c r="P7380" s="305">
        <v>7.4900002218782902E-3</v>
      </c>
      <c r="Q7380" s="321">
        <v>254</v>
      </c>
      <c r="R7380" s="305">
        <v>1.8659999594092369E-2</v>
      </c>
      <c r="S7380" s="305">
        <v>1.8980000168085098E-2</v>
      </c>
      <c r="BA7380" s="395">
        <v>1</v>
      </c>
      <c r="BB7380" s="396" t="s">
        <v>861</v>
      </c>
      <c r="BC7380" t="str">
        <f t="shared" si="626"/>
        <v>RR7</v>
      </c>
      <c r="BD7380" t="str">
        <f t="shared" si="627"/>
        <v>NAoMe_recurrent_ethnicity_grp</v>
      </c>
      <c r="BE7380" s="397" t="s">
        <v>862</v>
      </c>
      <c r="BF7380" t="str">
        <f t="shared" si="628"/>
        <v>Other Ethnic Group</v>
      </c>
      <c r="BG7380">
        <f t="shared" si="629"/>
        <v>2</v>
      </c>
      <c r="BH7380" s="398">
        <f t="shared" si="630"/>
        <v>1.250000018626451E-2</v>
      </c>
      <c r="BO7380" s="33"/>
    </row>
    <row r="7381" spans="1:67">
      <c r="A7381" s="320" t="s">
        <v>338</v>
      </c>
      <c r="B7381" t="s">
        <v>380</v>
      </c>
      <c r="C7381" t="s">
        <v>910</v>
      </c>
      <c r="D7381" t="s">
        <v>314</v>
      </c>
      <c r="E7381" s="320" t="s">
        <v>81</v>
      </c>
      <c r="F7381" s="320" t="s">
        <v>82</v>
      </c>
      <c r="G7381" s="320" t="s">
        <v>439</v>
      </c>
      <c r="H7381" s="320" t="s">
        <v>329</v>
      </c>
      <c r="I7381" s="320" t="s">
        <v>656</v>
      </c>
      <c r="J7381" s="320" t="s">
        <v>260</v>
      </c>
      <c r="K7381" s="321">
        <v>2</v>
      </c>
      <c r="L7381" s="305">
        <v>1.250000018626451E-2</v>
      </c>
      <c r="M7381" s="305"/>
      <c r="N7381" s="321">
        <v>10</v>
      </c>
      <c r="O7381" s="305">
        <v>1.0590000078082079E-2</v>
      </c>
      <c r="P7381" s="305"/>
      <c r="Q7381" s="321">
        <v>227</v>
      </c>
      <c r="R7381" s="305">
        <v>1.6680000349879261E-2</v>
      </c>
      <c r="S7381" s="305"/>
      <c r="BA7381" s="395">
        <v>1</v>
      </c>
      <c r="BB7381" s="396" t="s">
        <v>861</v>
      </c>
      <c r="BC7381" t="str">
        <f t="shared" si="626"/>
        <v>RR7</v>
      </c>
      <c r="BD7381" t="str">
        <f t="shared" si="627"/>
        <v>NAoMe_recurrent_ethnicity_grp</v>
      </c>
      <c r="BE7381" s="397" t="s">
        <v>862</v>
      </c>
      <c r="BF7381" t="str">
        <f t="shared" si="628"/>
        <v>Unknown</v>
      </c>
      <c r="BG7381">
        <f t="shared" si="629"/>
        <v>2</v>
      </c>
      <c r="BH7381" s="398">
        <f t="shared" si="630"/>
        <v>1.250000018626451E-2</v>
      </c>
      <c r="BO7381" s="33"/>
    </row>
    <row r="7382" spans="1:67">
      <c r="A7382" s="320" t="s">
        <v>338</v>
      </c>
      <c r="B7382" t="s">
        <v>380</v>
      </c>
      <c r="C7382" t="s">
        <v>910</v>
      </c>
      <c r="D7382" t="s">
        <v>314</v>
      </c>
      <c r="E7382" s="320" t="s">
        <v>81</v>
      </c>
      <c r="F7382" s="320" t="s">
        <v>82</v>
      </c>
      <c r="G7382" s="320" t="s">
        <v>439</v>
      </c>
      <c r="H7382" s="320" t="s">
        <v>329</v>
      </c>
      <c r="I7382" s="320" t="s">
        <v>656</v>
      </c>
      <c r="J7382" s="320" t="s">
        <v>258</v>
      </c>
      <c r="K7382" s="321">
        <v>156</v>
      </c>
      <c r="L7382" s="305">
        <v>0.97500002384185791</v>
      </c>
      <c r="M7382" s="305">
        <v>0.98733997344970703</v>
      </c>
      <c r="N7382" s="321">
        <v>916</v>
      </c>
      <c r="O7382" s="305">
        <v>0.97034001350402832</v>
      </c>
      <c r="P7382" s="305">
        <v>0.98072999715805054</v>
      </c>
      <c r="Q7382" s="321">
        <v>12010</v>
      </c>
      <c r="R7382" s="305">
        <v>0.88230997323989868</v>
      </c>
      <c r="S7382" s="305">
        <v>0.89727002382278442</v>
      </c>
      <c r="BA7382" s="395">
        <v>1</v>
      </c>
      <c r="BB7382" s="396" t="s">
        <v>861</v>
      </c>
      <c r="BC7382" t="str">
        <f t="shared" si="626"/>
        <v>RR7</v>
      </c>
      <c r="BD7382" t="str">
        <f t="shared" si="627"/>
        <v>NAoMe_recurrent_ethnicity_grp</v>
      </c>
      <c r="BE7382" s="397" t="s">
        <v>862</v>
      </c>
      <c r="BF7382" t="str">
        <f t="shared" si="628"/>
        <v>White</v>
      </c>
      <c r="BG7382">
        <f t="shared" si="629"/>
        <v>156</v>
      </c>
      <c r="BH7382" s="398">
        <f t="shared" si="630"/>
        <v>0.97500002384185791</v>
      </c>
      <c r="BO7382" s="33"/>
    </row>
    <row r="7383" spans="1:67">
      <c r="A7383" s="320" t="s">
        <v>338</v>
      </c>
      <c r="B7383" t="s">
        <v>380</v>
      </c>
      <c r="C7383" t="s">
        <v>910</v>
      </c>
      <c r="D7383" t="s">
        <v>314</v>
      </c>
      <c r="E7383" s="320" t="s">
        <v>81</v>
      </c>
      <c r="F7383" s="320" t="s">
        <v>82</v>
      </c>
      <c r="G7383" s="320" t="s">
        <v>439</v>
      </c>
      <c r="H7383" s="320" t="s">
        <v>329</v>
      </c>
      <c r="I7383" s="320" t="s">
        <v>291</v>
      </c>
      <c r="J7383" s="320" t="s">
        <v>313</v>
      </c>
      <c r="K7383" s="321">
        <v>158</v>
      </c>
      <c r="L7383" s="305">
        <v>0.98750001192092896</v>
      </c>
      <c r="M7383" s="305"/>
      <c r="N7383" s="321">
        <v>935</v>
      </c>
      <c r="O7383" s="305">
        <v>0.99046999216079712</v>
      </c>
      <c r="P7383" s="305"/>
      <c r="Q7383" s="321">
        <v>13492</v>
      </c>
      <c r="R7383" s="305">
        <v>0.99118000268936157</v>
      </c>
      <c r="S7383" s="305"/>
      <c r="BA7383" s="395">
        <v>1</v>
      </c>
      <c r="BB7383" s="396" t="s">
        <v>861</v>
      </c>
      <c r="BC7383" t="str">
        <f t="shared" si="626"/>
        <v>RR7</v>
      </c>
      <c r="BD7383" t="str">
        <f t="shared" si="627"/>
        <v>NAoMe_recurrent_gender</v>
      </c>
      <c r="BE7383" s="397" t="s">
        <v>862</v>
      </c>
      <c r="BF7383" t="str">
        <f t="shared" si="628"/>
        <v>Female</v>
      </c>
      <c r="BG7383">
        <f t="shared" si="629"/>
        <v>158</v>
      </c>
      <c r="BH7383" s="398">
        <f t="shared" si="630"/>
        <v>0.98750001192092896</v>
      </c>
      <c r="BO7383" s="33"/>
    </row>
    <row r="7384" spans="1:67">
      <c r="A7384" s="320" t="s">
        <v>338</v>
      </c>
      <c r="B7384" t="s">
        <v>380</v>
      </c>
      <c r="C7384" t="s">
        <v>910</v>
      </c>
      <c r="D7384" t="s">
        <v>314</v>
      </c>
      <c r="E7384" s="320" t="s">
        <v>81</v>
      </c>
      <c r="F7384" s="320" t="s">
        <v>82</v>
      </c>
      <c r="G7384" s="320" t="s">
        <v>439</v>
      </c>
      <c r="H7384" s="320" t="s">
        <v>329</v>
      </c>
      <c r="I7384" s="320" t="s">
        <v>291</v>
      </c>
      <c r="J7384" s="320" t="s">
        <v>293</v>
      </c>
      <c r="K7384" s="321">
        <v>2</v>
      </c>
      <c r="L7384" s="305">
        <v>1.250000018626451E-2</v>
      </c>
      <c r="M7384" s="305"/>
      <c r="N7384" s="321">
        <v>9</v>
      </c>
      <c r="O7384" s="305">
        <v>9.5300003886222839E-3</v>
      </c>
      <c r="P7384" s="305"/>
      <c r="Q7384" s="321">
        <v>120</v>
      </c>
      <c r="R7384" s="305">
        <v>8.8200001046061516E-3</v>
      </c>
      <c r="S7384" s="305"/>
      <c r="BA7384" s="395">
        <v>1</v>
      </c>
      <c r="BB7384" s="396" t="s">
        <v>861</v>
      </c>
      <c r="BC7384" t="str">
        <f t="shared" si="626"/>
        <v>RR7</v>
      </c>
      <c r="BD7384" t="str">
        <f t="shared" si="627"/>
        <v>NAoMe_recurrent_gender</v>
      </c>
      <c r="BE7384" s="397" t="s">
        <v>862</v>
      </c>
      <c r="BF7384" t="str">
        <f t="shared" si="628"/>
        <v>Male</v>
      </c>
      <c r="BG7384">
        <f t="shared" si="629"/>
        <v>2</v>
      </c>
      <c r="BH7384" s="398">
        <f t="shared" si="630"/>
        <v>1.250000018626451E-2</v>
      </c>
      <c r="BO7384" s="33"/>
    </row>
    <row r="7385" spans="1:67">
      <c r="A7385" s="320" t="s">
        <v>338</v>
      </c>
      <c r="B7385" t="s">
        <v>380</v>
      </c>
      <c r="C7385" t="s">
        <v>910</v>
      </c>
      <c r="D7385" t="s">
        <v>314</v>
      </c>
      <c r="E7385" s="320" t="s">
        <v>81</v>
      </c>
      <c r="F7385" s="320" t="s">
        <v>82</v>
      </c>
      <c r="G7385" s="320" t="s">
        <v>439</v>
      </c>
      <c r="H7385" s="320" t="s">
        <v>329</v>
      </c>
      <c r="I7385" s="320" t="s">
        <v>355</v>
      </c>
      <c r="J7385" s="320" t="s">
        <v>289</v>
      </c>
      <c r="K7385" s="321">
        <v>39</v>
      </c>
      <c r="L7385" s="305">
        <v>0.24375000596046451</v>
      </c>
      <c r="M7385" s="305"/>
      <c r="N7385" s="321">
        <v>284</v>
      </c>
      <c r="O7385" s="305">
        <v>0.30085000395774841</v>
      </c>
      <c r="P7385" s="305"/>
      <c r="Q7385" s="321">
        <v>4109</v>
      </c>
      <c r="R7385" s="305">
        <v>0.30186998844146729</v>
      </c>
      <c r="S7385" s="305"/>
      <c r="BA7385" s="395">
        <v>1</v>
      </c>
      <c r="BB7385" s="396" t="s">
        <v>861</v>
      </c>
      <c r="BC7385" t="str">
        <f t="shared" si="626"/>
        <v>RR7</v>
      </c>
      <c r="BD7385" t="str">
        <f t="shared" si="627"/>
        <v>NAoMe_recurrent_mbc_hes_year</v>
      </c>
      <c r="BE7385" s="397" t="s">
        <v>862</v>
      </c>
      <c r="BF7385" t="str">
        <f t="shared" si="628"/>
        <v>2021</v>
      </c>
      <c r="BG7385">
        <f t="shared" si="629"/>
        <v>39</v>
      </c>
      <c r="BH7385" s="398">
        <f t="shared" si="630"/>
        <v>0.24375000596046451</v>
      </c>
      <c r="BO7385" s="33"/>
    </row>
    <row r="7386" spans="1:67">
      <c r="A7386" s="320" t="s">
        <v>338</v>
      </c>
      <c r="B7386" t="s">
        <v>380</v>
      </c>
      <c r="C7386" t="s">
        <v>910</v>
      </c>
      <c r="D7386" t="s">
        <v>314</v>
      </c>
      <c r="E7386" s="320" t="s">
        <v>81</v>
      </c>
      <c r="F7386" s="320" t="s">
        <v>82</v>
      </c>
      <c r="G7386" s="320" t="s">
        <v>439</v>
      </c>
      <c r="H7386" s="320" t="s">
        <v>329</v>
      </c>
      <c r="I7386" s="320" t="s">
        <v>355</v>
      </c>
      <c r="J7386" s="320" t="s">
        <v>816</v>
      </c>
      <c r="K7386" s="321">
        <v>55</v>
      </c>
      <c r="L7386" s="305">
        <v>0.34375</v>
      </c>
      <c r="M7386" s="305"/>
      <c r="N7386" s="321">
        <v>310</v>
      </c>
      <c r="O7386" s="305">
        <v>0.32839000225067139</v>
      </c>
      <c r="P7386" s="305"/>
      <c r="Q7386" s="321">
        <v>4376</v>
      </c>
      <c r="R7386" s="305">
        <v>0.32148000597953802</v>
      </c>
      <c r="S7386" s="305"/>
      <c r="BA7386" s="395">
        <v>1</v>
      </c>
      <c r="BB7386" s="396" t="s">
        <v>861</v>
      </c>
      <c r="BC7386" t="str">
        <f t="shared" si="626"/>
        <v>RR7</v>
      </c>
      <c r="BD7386" t="str">
        <f t="shared" si="627"/>
        <v>NAoMe_recurrent_mbc_hes_year</v>
      </c>
      <c r="BE7386" s="397" t="s">
        <v>862</v>
      </c>
      <c r="BF7386" t="str">
        <f t="shared" si="628"/>
        <v>2022</v>
      </c>
      <c r="BG7386">
        <f t="shared" si="629"/>
        <v>55</v>
      </c>
      <c r="BH7386" s="398">
        <f t="shared" si="630"/>
        <v>0.34375</v>
      </c>
      <c r="BO7386" s="33"/>
    </row>
    <row r="7387" spans="1:67">
      <c r="A7387" s="320" t="s">
        <v>338</v>
      </c>
      <c r="B7387" t="s">
        <v>380</v>
      </c>
      <c r="C7387" t="s">
        <v>910</v>
      </c>
      <c r="D7387" t="s">
        <v>314</v>
      </c>
      <c r="E7387" s="320" t="s">
        <v>81</v>
      </c>
      <c r="F7387" s="320" t="s">
        <v>82</v>
      </c>
      <c r="G7387" s="320" t="s">
        <v>439</v>
      </c>
      <c r="H7387" s="320" t="s">
        <v>329</v>
      </c>
      <c r="I7387" s="320" t="s">
        <v>355</v>
      </c>
      <c r="J7387" s="320" t="s">
        <v>946</v>
      </c>
      <c r="K7387" s="321">
        <v>66</v>
      </c>
      <c r="L7387" s="305">
        <v>0.41249999403953552</v>
      </c>
      <c r="M7387" s="305"/>
      <c r="N7387" s="321">
        <v>350</v>
      </c>
      <c r="O7387" s="305">
        <v>0.3707599937915802</v>
      </c>
      <c r="P7387" s="305"/>
      <c r="Q7387" s="321">
        <v>5127</v>
      </c>
      <c r="R7387" s="305">
        <v>0.37665000557899481</v>
      </c>
      <c r="S7387" s="305"/>
      <c r="BA7387" s="395">
        <v>1</v>
      </c>
      <c r="BB7387" s="396" t="s">
        <v>861</v>
      </c>
      <c r="BC7387" t="str">
        <f t="shared" si="626"/>
        <v>RR7</v>
      </c>
      <c r="BD7387" t="str">
        <f t="shared" si="627"/>
        <v>NAoMe_recurrent_mbc_hes_year</v>
      </c>
      <c r="BE7387" s="397" t="s">
        <v>862</v>
      </c>
      <c r="BF7387" t="str">
        <f t="shared" si="628"/>
        <v>2023</v>
      </c>
      <c r="BG7387">
        <f t="shared" si="629"/>
        <v>66</v>
      </c>
      <c r="BH7387" s="398">
        <f t="shared" si="630"/>
        <v>0.41249999403953552</v>
      </c>
      <c r="BO7387" s="33"/>
    </row>
    <row r="7388" spans="1:67">
      <c r="A7388" s="320" t="s">
        <v>338</v>
      </c>
      <c r="B7388" t="s">
        <v>380</v>
      </c>
      <c r="C7388" t="s">
        <v>910</v>
      </c>
      <c r="D7388" t="s">
        <v>314</v>
      </c>
      <c r="E7388" s="320" t="s">
        <v>81</v>
      </c>
      <c r="F7388" s="320" t="s">
        <v>82</v>
      </c>
      <c r="G7388" s="320" t="s">
        <v>439</v>
      </c>
      <c r="H7388" s="320" t="s">
        <v>329</v>
      </c>
      <c r="I7388" s="320" t="s">
        <v>824</v>
      </c>
      <c r="J7388" s="320" t="s">
        <v>12</v>
      </c>
      <c r="K7388" s="321">
        <v>160</v>
      </c>
      <c r="L7388" s="305">
        <v>1</v>
      </c>
      <c r="M7388" s="305"/>
      <c r="N7388" s="321">
        <v>944</v>
      </c>
      <c r="O7388" s="305">
        <v>1</v>
      </c>
      <c r="P7388" s="305"/>
      <c r="Q7388" s="321">
        <v>13612</v>
      </c>
      <c r="R7388" s="305">
        <v>1</v>
      </c>
      <c r="S7388" s="305"/>
      <c r="BA7388" s="395">
        <v>1</v>
      </c>
      <c r="BB7388" s="396" t="s">
        <v>861</v>
      </c>
      <c r="BC7388" t="str">
        <f t="shared" si="626"/>
        <v>RR7</v>
      </c>
      <c r="BD7388" t="str">
        <f t="shared" si="627"/>
        <v>NAoMe_recurrent_tag_bonemets</v>
      </c>
      <c r="BE7388" s="397" t="s">
        <v>862</v>
      </c>
      <c r="BF7388" t="str">
        <f t="shared" si="628"/>
        <v>No</v>
      </c>
      <c r="BG7388">
        <f t="shared" si="629"/>
        <v>160</v>
      </c>
      <c r="BH7388" s="398">
        <f t="shared" si="630"/>
        <v>1</v>
      </c>
      <c r="BO7388" s="33"/>
    </row>
    <row r="7389" spans="1:67">
      <c r="A7389" s="320" t="s">
        <v>338</v>
      </c>
      <c r="B7389" t="s">
        <v>380</v>
      </c>
      <c r="C7389" t="s">
        <v>910</v>
      </c>
      <c r="D7389" t="s">
        <v>314</v>
      </c>
      <c r="E7389" s="320" t="s">
        <v>81</v>
      </c>
      <c r="F7389" s="320" t="s">
        <v>82</v>
      </c>
      <c r="G7389" s="320" t="s">
        <v>439</v>
      </c>
      <c r="H7389" s="320" t="s">
        <v>329</v>
      </c>
      <c r="I7389" s="320" t="s">
        <v>825</v>
      </c>
      <c r="J7389" s="320" t="s">
        <v>12</v>
      </c>
      <c r="K7389" s="321">
        <v>160</v>
      </c>
      <c r="L7389" s="305">
        <v>1</v>
      </c>
      <c r="M7389" s="305"/>
      <c r="N7389" s="321">
        <v>944</v>
      </c>
      <c r="O7389" s="305">
        <v>1</v>
      </c>
      <c r="P7389" s="305"/>
      <c r="Q7389" s="321">
        <v>13612</v>
      </c>
      <c r="R7389" s="305">
        <v>1</v>
      </c>
      <c r="S7389" s="305"/>
      <c r="BA7389" s="395">
        <v>1</v>
      </c>
      <c r="BB7389" s="396" t="s">
        <v>861</v>
      </c>
      <c r="BC7389" t="str">
        <f t="shared" si="626"/>
        <v>RR7</v>
      </c>
      <c r="BD7389" t="str">
        <f t="shared" si="627"/>
        <v>NAoMe_recurrent_tag_brainmets</v>
      </c>
      <c r="BE7389" s="397" t="s">
        <v>862</v>
      </c>
      <c r="BF7389" t="str">
        <f t="shared" si="628"/>
        <v>No</v>
      </c>
      <c r="BG7389">
        <f t="shared" si="629"/>
        <v>160</v>
      </c>
      <c r="BH7389" s="398">
        <f t="shared" si="630"/>
        <v>1</v>
      </c>
      <c r="BO7389" s="33"/>
    </row>
    <row r="7390" spans="1:67">
      <c r="A7390" s="320" t="s">
        <v>338</v>
      </c>
      <c r="B7390" t="s">
        <v>380</v>
      </c>
      <c r="C7390" t="s">
        <v>910</v>
      </c>
      <c r="D7390" t="s">
        <v>314</v>
      </c>
      <c r="E7390" s="320" t="s">
        <v>81</v>
      </c>
      <c r="F7390" s="320" t="s">
        <v>82</v>
      </c>
      <c r="G7390" s="320" t="s">
        <v>439</v>
      </c>
      <c r="H7390" s="320" t="s">
        <v>329</v>
      </c>
      <c r="I7390" s="320" t="s">
        <v>826</v>
      </c>
      <c r="J7390" s="320" t="s">
        <v>12</v>
      </c>
      <c r="K7390" s="321">
        <v>160</v>
      </c>
      <c r="L7390" s="305">
        <v>1</v>
      </c>
      <c r="M7390" s="305"/>
      <c r="N7390" s="321">
        <v>944</v>
      </c>
      <c r="O7390" s="305">
        <v>1</v>
      </c>
      <c r="P7390" s="305"/>
      <c r="Q7390" s="321">
        <v>13612</v>
      </c>
      <c r="R7390" s="305">
        <v>1</v>
      </c>
      <c r="S7390" s="305"/>
      <c r="BA7390" s="395">
        <v>1</v>
      </c>
      <c r="BB7390" s="396" t="s">
        <v>861</v>
      </c>
      <c r="BC7390" t="str">
        <f t="shared" si="626"/>
        <v>RR7</v>
      </c>
      <c r="BD7390" t="str">
        <f t="shared" si="627"/>
        <v>NAoMe_recurrent_tag_livermets</v>
      </c>
      <c r="BE7390" s="397" t="s">
        <v>862</v>
      </c>
      <c r="BF7390" t="str">
        <f t="shared" si="628"/>
        <v>No</v>
      </c>
      <c r="BG7390">
        <f t="shared" si="629"/>
        <v>160</v>
      </c>
      <c r="BH7390" s="398">
        <f t="shared" si="630"/>
        <v>1</v>
      </c>
      <c r="BO7390" s="33"/>
    </row>
    <row r="7391" spans="1:67">
      <c r="A7391" s="320" t="s">
        <v>338</v>
      </c>
      <c r="B7391" t="s">
        <v>380</v>
      </c>
      <c r="C7391" t="s">
        <v>910</v>
      </c>
      <c r="D7391" t="s">
        <v>314</v>
      </c>
      <c r="E7391" s="320" t="s">
        <v>81</v>
      </c>
      <c r="F7391" s="320" t="s">
        <v>82</v>
      </c>
      <c r="G7391" s="320" t="s">
        <v>439</v>
      </c>
      <c r="H7391" s="320" t="s">
        <v>329</v>
      </c>
      <c r="I7391" s="320" t="s">
        <v>827</v>
      </c>
      <c r="J7391" s="320" t="s">
        <v>12</v>
      </c>
      <c r="K7391" s="321">
        <v>160</v>
      </c>
      <c r="L7391" s="305">
        <v>1</v>
      </c>
      <c r="M7391" s="305"/>
      <c r="N7391" s="321">
        <v>944</v>
      </c>
      <c r="O7391" s="305">
        <v>1</v>
      </c>
      <c r="P7391" s="305"/>
      <c r="Q7391" s="321">
        <v>13612</v>
      </c>
      <c r="R7391" s="305">
        <v>1</v>
      </c>
      <c r="S7391" s="305"/>
      <c r="BA7391" s="395">
        <v>1</v>
      </c>
      <c r="BB7391" s="396" t="s">
        <v>861</v>
      </c>
      <c r="BC7391" t="str">
        <f t="shared" si="626"/>
        <v>RR7</v>
      </c>
      <c r="BD7391" t="str">
        <f t="shared" si="627"/>
        <v>NAoMe_recurrent_tag_lungmets</v>
      </c>
      <c r="BE7391" s="397" t="s">
        <v>862</v>
      </c>
      <c r="BF7391" t="str">
        <f t="shared" si="628"/>
        <v>No</v>
      </c>
      <c r="BG7391">
        <f t="shared" si="629"/>
        <v>160</v>
      </c>
      <c r="BH7391" s="398">
        <f t="shared" si="630"/>
        <v>1</v>
      </c>
      <c r="BO7391" s="33"/>
    </row>
    <row r="7392" spans="1:67">
      <c r="A7392" s="320" t="s">
        <v>338</v>
      </c>
      <c r="B7392" t="s">
        <v>380</v>
      </c>
      <c r="C7392" t="s">
        <v>910</v>
      </c>
      <c r="D7392" t="s">
        <v>314</v>
      </c>
      <c r="E7392" s="320" t="s">
        <v>81</v>
      </c>
      <c r="F7392" s="320" t="s">
        <v>82</v>
      </c>
      <c r="G7392" s="320" t="s">
        <v>439</v>
      </c>
      <c r="H7392" s="320" t="s">
        <v>329</v>
      </c>
      <c r="I7392" s="320" t="s">
        <v>828</v>
      </c>
      <c r="J7392" s="320" t="s">
        <v>12</v>
      </c>
      <c r="K7392" s="321">
        <v>160</v>
      </c>
      <c r="L7392" s="305">
        <v>1</v>
      </c>
      <c r="M7392" s="305"/>
      <c r="N7392" s="321">
        <v>944</v>
      </c>
      <c r="O7392" s="305">
        <v>1</v>
      </c>
      <c r="P7392" s="305"/>
      <c r="Q7392" s="321">
        <v>13612</v>
      </c>
      <c r="R7392" s="305">
        <v>1</v>
      </c>
      <c r="S7392" s="305"/>
      <c r="BA7392" s="395">
        <v>1</v>
      </c>
      <c r="BB7392" s="396" t="s">
        <v>861</v>
      </c>
      <c r="BC7392" t="str">
        <f t="shared" si="626"/>
        <v>RR7</v>
      </c>
      <c r="BD7392" t="str">
        <f t="shared" si="627"/>
        <v>NAoMe_recurrent_tag_othermets</v>
      </c>
      <c r="BE7392" s="397" t="s">
        <v>862</v>
      </c>
      <c r="BF7392" t="str">
        <f t="shared" si="628"/>
        <v>No</v>
      </c>
      <c r="BG7392">
        <f t="shared" si="629"/>
        <v>160</v>
      </c>
      <c r="BH7392" s="398">
        <f t="shared" si="630"/>
        <v>1</v>
      </c>
      <c r="BO7392" s="33"/>
    </row>
    <row r="7393" spans="1:67">
      <c r="A7393" s="320" t="s">
        <v>338</v>
      </c>
      <c r="B7393" t="s">
        <v>380</v>
      </c>
      <c r="C7393" t="s">
        <v>910</v>
      </c>
      <c r="D7393" t="s">
        <v>314</v>
      </c>
      <c r="E7393" s="320" t="s">
        <v>83</v>
      </c>
      <c r="F7393" s="320" t="s">
        <v>84</v>
      </c>
      <c r="G7393" s="320" t="s">
        <v>448</v>
      </c>
      <c r="H7393" s="320" t="s">
        <v>322</v>
      </c>
      <c r="I7393" s="320" t="s">
        <v>354</v>
      </c>
      <c r="J7393" s="320" t="s">
        <v>277</v>
      </c>
      <c r="K7393" s="321">
        <v>0</v>
      </c>
      <c r="L7393" s="305">
        <v>0</v>
      </c>
      <c r="M7393" s="305"/>
      <c r="N7393" s="321">
        <v>2</v>
      </c>
      <c r="O7393" s="305">
        <v>1.4400000218302009E-3</v>
      </c>
      <c r="P7393" s="305"/>
      <c r="Q7393" s="321">
        <v>56</v>
      </c>
      <c r="R7393" s="305">
        <v>4.1100000962615013E-3</v>
      </c>
      <c r="S7393" s="305"/>
      <c r="BA7393" s="395">
        <v>1</v>
      </c>
      <c r="BB7393" s="396" t="s">
        <v>861</v>
      </c>
      <c r="BC7393" t="str">
        <f t="shared" si="626"/>
        <v>RLT</v>
      </c>
      <c r="BD7393" t="str">
        <f t="shared" si="627"/>
        <v>NAoMe_recurrent_age_mbc_hes_decades_80cap</v>
      </c>
      <c r="BE7393" s="397" t="s">
        <v>862</v>
      </c>
      <c r="BF7393" t="str">
        <f t="shared" si="628"/>
        <v>18-29 yrs</v>
      </c>
      <c r="BG7393">
        <f t="shared" si="629"/>
        <v>0</v>
      </c>
      <c r="BH7393" s="398">
        <f t="shared" si="630"/>
        <v>0</v>
      </c>
      <c r="BO7393" s="33"/>
    </row>
    <row r="7394" spans="1:67">
      <c r="A7394" s="320" t="s">
        <v>338</v>
      </c>
      <c r="B7394" t="s">
        <v>380</v>
      </c>
      <c r="C7394" t="s">
        <v>910</v>
      </c>
      <c r="D7394" t="s">
        <v>314</v>
      </c>
      <c r="E7394" s="320" t="s">
        <v>83</v>
      </c>
      <c r="F7394" s="320" t="s">
        <v>84</v>
      </c>
      <c r="G7394" s="320" t="s">
        <v>448</v>
      </c>
      <c r="H7394" s="320" t="s">
        <v>322</v>
      </c>
      <c r="I7394" s="320" t="s">
        <v>354</v>
      </c>
      <c r="J7394" s="320" t="s">
        <v>278</v>
      </c>
      <c r="K7394" s="321">
        <v>0</v>
      </c>
      <c r="L7394" s="305">
        <v>0</v>
      </c>
      <c r="M7394" s="305"/>
      <c r="N7394" s="321">
        <v>61</v>
      </c>
      <c r="O7394" s="305">
        <v>4.3820001184940338E-2</v>
      </c>
      <c r="P7394" s="305"/>
      <c r="Q7394" s="321">
        <v>552</v>
      </c>
      <c r="R7394" s="305">
        <v>4.0550000965595252E-2</v>
      </c>
      <c r="S7394" s="305"/>
      <c r="BA7394" s="395">
        <v>1</v>
      </c>
      <c r="BB7394" s="396" t="s">
        <v>861</v>
      </c>
      <c r="BC7394" t="str">
        <f t="shared" si="626"/>
        <v>RLT</v>
      </c>
      <c r="BD7394" t="str">
        <f t="shared" si="627"/>
        <v>NAoMe_recurrent_age_mbc_hes_decades_80cap</v>
      </c>
      <c r="BE7394" s="397" t="s">
        <v>862</v>
      </c>
      <c r="BF7394" t="str">
        <f t="shared" si="628"/>
        <v>30-39 yrs</v>
      </c>
      <c r="BG7394">
        <f t="shared" si="629"/>
        <v>0</v>
      </c>
      <c r="BH7394" s="398">
        <f t="shared" si="630"/>
        <v>0</v>
      </c>
      <c r="BO7394" s="33"/>
    </row>
    <row r="7395" spans="1:67">
      <c r="A7395" s="320" t="s">
        <v>338</v>
      </c>
      <c r="B7395" t="s">
        <v>380</v>
      </c>
      <c r="C7395" t="s">
        <v>910</v>
      </c>
      <c r="D7395" t="s">
        <v>314</v>
      </c>
      <c r="E7395" s="320" t="s">
        <v>83</v>
      </c>
      <c r="F7395" s="320" t="s">
        <v>84</v>
      </c>
      <c r="G7395" s="320" t="s">
        <v>448</v>
      </c>
      <c r="H7395" s="320" t="s">
        <v>322</v>
      </c>
      <c r="I7395" s="320" t="s">
        <v>354</v>
      </c>
      <c r="J7395" s="320" t="s">
        <v>279</v>
      </c>
      <c r="K7395" s="321">
        <v>2</v>
      </c>
      <c r="L7395" s="305">
        <v>5.1279999315738678E-2</v>
      </c>
      <c r="M7395" s="305"/>
      <c r="N7395" s="321">
        <v>145</v>
      </c>
      <c r="O7395" s="305">
        <v>0.1041700020432472</v>
      </c>
      <c r="P7395" s="305"/>
      <c r="Q7395" s="321">
        <v>1403</v>
      </c>
      <c r="R7395" s="305">
        <v>0.1030699983239174</v>
      </c>
      <c r="S7395" s="305"/>
      <c r="BA7395" s="395">
        <v>1</v>
      </c>
      <c r="BB7395" s="396" t="s">
        <v>861</v>
      </c>
      <c r="BC7395" t="str">
        <f t="shared" si="626"/>
        <v>RLT</v>
      </c>
      <c r="BD7395" t="str">
        <f t="shared" si="627"/>
        <v>NAoMe_recurrent_age_mbc_hes_decades_80cap</v>
      </c>
      <c r="BE7395" s="397" t="s">
        <v>862</v>
      </c>
      <c r="BF7395" t="str">
        <f t="shared" si="628"/>
        <v>40-49 yrs</v>
      </c>
      <c r="BG7395">
        <f t="shared" si="629"/>
        <v>2</v>
      </c>
      <c r="BH7395" s="398">
        <f t="shared" si="630"/>
        <v>5.1279999315738678E-2</v>
      </c>
      <c r="BO7395" s="33"/>
    </row>
    <row r="7396" spans="1:67">
      <c r="A7396" s="320" t="s">
        <v>338</v>
      </c>
      <c r="B7396" t="s">
        <v>380</v>
      </c>
      <c r="C7396" t="s">
        <v>910</v>
      </c>
      <c r="D7396" t="s">
        <v>314</v>
      </c>
      <c r="E7396" s="320" t="s">
        <v>83</v>
      </c>
      <c r="F7396" s="320" t="s">
        <v>84</v>
      </c>
      <c r="G7396" s="320" t="s">
        <v>448</v>
      </c>
      <c r="H7396" s="320" t="s">
        <v>322</v>
      </c>
      <c r="I7396" s="320" t="s">
        <v>354</v>
      </c>
      <c r="J7396" s="320" t="s">
        <v>280</v>
      </c>
      <c r="K7396" s="321">
        <v>8</v>
      </c>
      <c r="L7396" s="305">
        <v>0.20512999594211581</v>
      </c>
      <c r="M7396" s="305"/>
      <c r="N7396" s="321">
        <v>268</v>
      </c>
      <c r="O7396" s="305">
        <v>0.1925300061702728</v>
      </c>
      <c r="P7396" s="305"/>
      <c r="Q7396" s="321">
        <v>2584</v>
      </c>
      <c r="R7396" s="305">
        <v>0.18983000516891479</v>
      </c>
      <c r="S7396" s="305"/>
      <c r="BA7396" s="395">
        <v>1</v>
      </c>
      <c r="BB7396" s="396" t="s">
        <v>861</v>
      </c>
      <c r="BC7396" t="str">
        <f t="shared" si="626"/>
        <v>RLT</v>
      </c>
      <c r="BD7396" t="str">
        <f t="shared" si="627"/>
        <v>NAoMe_recurrent_age_mbc_hes_decades_80cap</v>
      </c>
      <c r="BE7396" s="397" t="s">
        <v>862</v>
      </c>
      <c r="BF7396" t="str">
        <f t="shared" si="628"/>
        <v>50-59 yrs</v>
      </c>
      <c r="BG7396">
        <f t="shared" si="629"/>
        <v>8</v>
      </c>
      <c r="BH7396" s="398">
        <f t="shared" si="630"/>
        <v>0.20512999594211581</v>
      </c>
      <c r="BO7396" s="33"/>
    </row>
    <row r="7397" spans="1:67">
      <c r="A7397" s="320" t="s">
        <v>338</v>
      </c>
      <c r="B7397" t="s">
        <v>380</v>
      </c>
      <c r="C7397" t="s">
        <v>910</v>
      </c>
      <c r="D7397" t="s">
        <v>314</v>
      </c>
      <c r="E7397" s="320" t="s">
        <v>83</v>
      </c>
      <c r="F7397" s="320" t="s">
        <v>84</v>
      </c>
      <c r="G7397" s="320" t="s">
        <v>448</v>
      </c>
      <c r="H7397" s="320" t="s">
        <v>322</v>
      </c>
      <c r="I7397" s="320" t="s">
        <v>354</v>
      </c>
      <c r="J7397" s="320" t="s">
        <v>281</v>
      </c>
      <c r="K7397" s="321">
        <v>2</v>
      </c>
      <c r="L7397" s="305">
        <v>5.1279999315738678E-2</v>
      </c>
      <c r="M7397" s="305"/>
      <c r="N7397" s="321">
        <v>257</v>
      </c>
      <c r="O7397" s="305">
        <v>0.18463000655174261</v>
      </c>
      <c r="P7397" s="305"/>
      <c r="Q7397" s="321">
        <v>2650</v>
      </c>
      <c r="R7397" s="305">
        <v>0.19468000531196589</v>
      </c>
      <c r="S7397" s="305"/>
      <c r="BA7397" s="395">
        <v>1</v>
      </c>
      <c r="BB7397" s="396" t="s">
        <v>861</v>
      </c>
      <c r="BC7397" t="str">
        <f t="shared" si="626"/>
        <v>RLT</v>
      </c>
      <c r="BD7397" t="str">
        <f t="shared" si="627"/>
        <v>NAoMe_recurrent_age_mbc_hes_decades_80cap</v>
      </c>
      <c r="BE7397" s="397" t="s">
        <v>862</v>
      </c>
      <c r="BF7397" t="str">
        <f t="shared" si="628"/>
        <v>60-69 yrs</v>
      </c>
      <c r="BG7397">
        <f t="shared" si="629"/>
        <v>2</v>
      </c>
      <c r="BH7397" s="398">
        <f t="shared" si="630"/>
        <v>5.1279999315738678E-2</v>
      </c>
      <c r="BO7397" s="33"/>
    </row>
    <row r="7398" spans="1:67">
      <c r="A7398" s="320" t="s">
        <v>338</v>
      </c>
      <c r="B7398" t="s">
        <v>380</v>
      </c>
      <c r="C7398" t="s">
        <v>910</v>
      </c>
      <c r="D7398" t="s">
        <v>314</v>
      </c>
      <c r="E7398" s="320" t="s">
        <v>83</v>
      </c>
      <c r="F7398" s="320" t="s">
        <v>84</v>
      </c>
      <c r="G7398" s="320" t="s">
        <v>448</v>
      </c>
      <c r="H7398" s="320" t="s">
        <v>322</v>
      </c>
      <c r="I7398" s="320" t="s">
        <v>354</v>
      </c>
      <c r="J7398" s="320" t="s">
        <v>282</v>
      </c>
      <c r="K7398" s="321">
        <v>13</v>
      </c>
      <c r="L7398" s="305">
        <v>0.33333000540733337</v>
      </c>
      <c r="M7398" s="305"/>
      <c r="N7398" s="321">
        <v>335</v>
      </c>
      <c r="O7398" s="305">
        <v>0.2406599968671799</v>
      </c>
      <c r="P7398" s="305"/>
      <c r="Q7398" s="321">
        <v>3284</v>
      </c>
      <c r="R7398" s="305">
        <v>0.24126000702381131</v>
      </c>
      <c r="S7398" s="305"/>
      <c r="BA7398" s="395">
        <v>1</v>
      </c>
      <c r="BB7398" s="396" t="s">
        <v>861</v>
      </c>
      <c r="BC7398" t="str">
        <f t="shared" si="626"/>
        <v>RLT</v>
      </c>
      <c r="BD7398" t="str">
        <f t="shared" si="627"/>
        <v>NAoMe_recurrent_age_mbc_hes_decades_80cap</v>
      </c>
      <c r="BE7398" s="397" t="s">
        <v>862</v>
      </c>
      <c r="BF7398" t="str">
        <f t="shared" si="628"/>
        <v>70-79 yrs</v>
      </c>
      <c r="BG7398">
        <f t="shared" si="629"/>
        <v>13</v>
      </c>
      <c r="BH7398" s="398">
        <f t="shared" si="630"/>
        <v>0.33333000540733337</v>
      </c>
      <c r="BO7398" s="33"/>
    </row>
    <row r="7399" spans="1:67">
      <c r="A7399" s="320" t="s">
        <v>338</v>
      </c>
      <c r="B7399" t="s">
        <v>380</v>
      </c>
      <c r="C7399" t="s">
        <v>910</v>
      </c>
      <c r="D7399" t="s">
        <v>314</v>
      </c>
      <c r="E7399" s="320" t="s">
        <v>83</v>
      </c>
      <c r="F7399" s="320" t="s">
        <v>84</v>
      </c>
      <c r="G7399" s="320" t="s">
        <v>448</v>
      </c>
      <c r="H7399" s="320" t="s">
        <v>322</v>
      </c>
      <c r="I7399" s="320" t="s">
        <v>354</v>
      </c>
      <c r="J7399" s="320" t="s">
        <v>283</v>
      </c>
      <c r="K7399" s="321">
        <v>14</v>
      </c>
      <c r="L7399" s="305">
        <v>0.35896998643875122</v>
      </c>
      <c r="M7399" s="305"/>
      <c r="N7399" s="321">
        <v>324</v>
      </c>
      <c r="O7399" s="305">
        <v>0.2327599972486496</v>
      </c>
      <c r="P7399" s="305"/>
      <c r="Q7399" s="321">
        <v>3083</v>
      </c>
      <c r="R7399" s="305">
        <v>0.2264900058507919</v>
      </c>
      <c r="S7399" s="305"/>
      <c r="BA7399" s="395">
        <v>1</v>
      </c>
      <c r="BB7399" s="396" t="s">
        <v>861</v>
      </c>
      <c r="BC7399" t="str">
        <f t="shared" si="626"/>
        <v>RLT</v>
      </c>
      <c r="BD7399" t="str">
        <f t="shared" si="627"/>
        <v>NAoMe_recurrent_age_mbc_hes_decades_80cap</v>
      </c>
      <c r="BE7399" s="397" t="s">
        <v>862</v>
      </c>
      <c r="BF7399" t="str">
        <f t="shared" si="628"/>
        <v>80+ yrs</v>
      </c>
      <c r="BG7399">
        <f t="shared" si="629"/>
        <v>14</v>
      </c>
      <c r="BH7399" s="398">
        <f t="shared" si="630"/>
        <v>0.35896998643875122</v>
      </c>
      <c r="BO7399" s="33"/>
    </row>
    <row r="7400" spans="1:67">
      <c r="A7400" s="320" t="s">
        <v>338</v>
      </c>
      <c r="B7400" t="s">
        <v>380</v>
      </c>
      <c r="C7400" t="s">
        <v>910</v>
      </c>
      <c r="D7400" t="s">
        <v>314</v>
      </c>
      <c r="E7400" s="320" t="s">
        <v>83</v>
      </c>
      <c r="F7400" s="320" t="s">
        <v>84</v>
      </c>
      <c r="G7400" s="320" t="s">
        <v>448</v>
      </c>
      <c r="H7400" s="320" t="s">
        <v>322</v>
      </c>
      <c r="I7400" s="320" t="s">
        <v>656</v>
      </c>
      <c r="J7400" s="320" t="s">
        <v>286</v>
      </c>
      <c r="K7400" s="321">
        <v>0</v>
      </c>
      <c r="L7400" s="305">
        <v>0</v>
      </c>
      <c r="M7400" s="305">
        <v>0</v>
      </c>
      <c r="N7400" s="321">
        <v>110</v>
      </c>
      <c r="O7400" s="305">
        <v>7.9020000994205475E-2</v>
      </c>
      <c r="P7400" s="305">
        <v>7.9939998686313629E-2</v>
      </c>
      <c r="Q7400" s="321">
        <v>565</v>
      </c>
      <c r="R7400" s="305">
        <v>4.1510000824928277E-2</v>
      </c>
      <c r="S7400" s="305">
        <v>4.221000149846077E-2</v>
      </c>
      <c r="BA7400" s="395">
        <v>1</v>
      </c>
      <c r="BB7400" s="396" t="s">
        <v>861</v>
      </c>
      <c r="BC7400" t="str">
        <f t="shared" si="626"/>
        <v>RLT</v>
      </c>
      <c r="BD7400" t="str">
        <f t="shared" si="627"/>
        <v>NAoMe_recurrent_ethnicity_grp</v>
      </c>
      <c r="BE7400" s="397" t="s">
        <v>862</v>
      </c>
      <c r="BF7400" t="str">
        <f t="shared" si="628"/>
        <v>Asian or Asian British</v>
      </c>
      <c r="BG7400">
        <f t="shared" si="629"/>
        <v>0</v>
      </c>
      <c r="BH7400" s="398">
        <f t="shared" si="630"/>
        <v>0</v>
      </c>
      <c r="BO7400" s="33"/>
    </row>
    <row r="7401" spans="1:67">
      <c r="A7401" s="320" t="s">
        <v>338</v>
      </c>
      <c r="B7401" t="s">
        <v>380</v>
      </c>
      <c r="C7401" t="s">
        <v>910</v>
      </c>
      <c r="D7401" t="s">
        <v>314</v>
      </c>
      <c r="E7401" s="320" t="s">
        <v>83</v>
      </c>
      <c r="F7401" s="320" t="s">
        <v>84</v>
      </c>
      <c r="G7401" s="320" t="s">
        <v>448</v>
      </c>
      <c r="H7401" s="320" t="s">
        <v>322</v>
      </c>
      <c r="I7401" s="320" t="s">
        <v>656</v>
      </c>
      <c r="J7401" s="320" t="s">
        <v>287</v>
      </c>
      <c r="K7401" s="321">
        <v>2</v>
      </c>
      <c r="L7401" s="305">
        <v>5.1279999315738678E-2</v>
      </c>
      <c r="M7401" s="305">
        <v>5.404999852180481E-2</v>
      </c>
      <c r="N7401" s="321">
        <v>44</v>
      </c>
      <c r="O7401" s="305">
        <v>3.1610000878572457E-2</v>
      </c>
      <c r="P7401" s="305">
        <v>3.1980000436306E-2</v>
      </c>
      <c r="Q7401" s="321">
        <v>439</v>
      </c>
      <c r="R7401" s="305">
        <v>3.2249998301267617E-2</v>
      </c>
      <c r="S7401" s="305">
        <v>3.2800000160932541E-2</v>
      </c>
      <c r="BA7401" s="395">
        <v>1</v>
      </c>
      <c r="BB7401" s="396" t="s">
        <v>861</v>
      </c>
      <c r="BC7401" t="str">
        <f t="shared" si="626"/>
        <v>RLT</v>
      </c>
      <c r="BD7401" t="str">
        <f t="shared" si="627"/>
        <v>NAoMe_recurrent_ethnicity_grp</v>
      </c>
      <c r="BE7401" s="397" t="s">
        <v>862</v>
      </c>
      <c r="BF7401" t="str">
        <f t="shared" si="628"/>
        <v>Black or Black British</v>
      </c>
      <c r="BG7401">
        <f t="shared" si="629"/>
        <v>2</v>
      </c>
      <c r="BH7401" s="398">
        <f t="shared" si="630"/>
        <v>5.1279999315738678E-2</v>
      </c>
      <c r="BO7401" s="33"/>
    </row>
    <row r="7402" spans="1:67">
      <c r="A7402" s="320" t="s">
        <v>338</v>
      </c>
      <c r="B7402" t="s">
        <v>380</v>
      </c>
      <c r="C7402" t="s">
        <v>910</v>
      </c>
      <c r="D7402" t="s">
        <v>314</v>
      </c>
      <c r="E7402" s="320" t="s">
        <v>83</v>
      </c>
      <c r="F7402" s="320" t="s">
        <v>84</v>
      </c>
      <c r="G7402" s="320" t="s">
        <v>448</v>
      </c>
      <c r="H7402" s="320" t="s">
        <v>322</v>
      </c>
      <c r="I7402" s="320" t="s">
        <v>656</v>
      </c>
      <c r="J7402" s="320" t="s">
        <v>259</v>
      </c>
      <c r="K7402" s="321">
        <v>0</v>
      </c>
      <c r="L7402" s="305">
        <v>0</v>
      </c>
      <c r="M7402" s="305">
        <v>0</v>
      </c>
      <c r="N7402" s="321">
        <v>14</v>
      </c>
      <c r="O7402" s="305">
        <v>1.0060000233352181E-2</v>
      </c>
      <c r="P7402" s="305">
        <v>1.016999967396259E-2</v>
      </c>
      <c r="Q7402" s="321">
        <v>117</v>
      </c>
      <c r="R7402" s="305">
        <v>8.6000002920627594E-3</v>
      </c>
      <c r="S7402" s="305">
        <v>8.7400004267692566E-3</v>
      </c>
      <c r="BA7402" s="395">
        <v>1</v>
      </c>
      <c r="BB7402" s="396" t="s">
        <v>861</v>
      </c>
      <c r="BC7402" t="str">
        <f t="shared" si="626"/>
        <v>RLT</v>
      </c>
      <c r="BD7402" t="str">
        <f t="shared" si="627"/>
        <v>NAoMe_recurrent_ethnicity_grp</v>
      </c>
      <c r="BE7402" s="397" t="s">
        <v>862</v>
      </c>
      <c r="BF7402" t="str">
        <f t="shared" si="628"/>
        <v>Mixed</v>
      </c>
      <c r="BG7402">
        <f t="shared" si="629"/>
        <v>0</v>
      </c>
      <c r="BH7402" s="398">
        <f t="shared" si="630"/>
        <v>0</v>
      </c>
      <c r="BO7402" s="33"/>
    </row>
    <row r="7403" spans="1:67">
      <c r="A7403" s="320" t="s">
        <v>338</v>
      </c>
      <c r="B7403" t="s">
        <v>380</v>
      </c>
      <c r="C7403" t="s">
        <v>910</v>
      </c>
      <c r="D7403" t="s">
        <v>314</v>
      </c>
      <c r="E7403" s="320" t="s">
        <v>83</v>
      </c>
      <c r="F7403" s="320" t="s">
        <v>84</v>
      </c>
      <c r="G7403" s="320" t="s">
        <v>448</v>
      </c>
      <c r="H7403" s="320" t="s">
        <v>322</v>
      </c>
      <c r="I7403" s="320" t="s">
        <v>656</v>
      </c>
      <c r="J7403" s="320" t="s">
        <v>288</v>
      </c>
      <c r="K7403" s="321">
        <v>2</v>
      </c>
      <c r="L7403" s="305">
        <v>5.1279999315738678E-2</v>
      </c>
      <c r="M7403" s="305">
        <v>5.404999852180481E-2</v>
      </c>
      <c r="N7403" s="321">
        <v>19</v>
      </c>
      <c r="O7403" s="305">
        <v>1.365000009536743E-2</v>
      </c>
      <c r="P7403" s="305">
        <v>1.38100003823638E-2</v>
      </c>
      <c r="Q7403" s="321">
        <v>254</v>
      </c>
      <c r="R7403" s="305">
        <v>1.8659999594092369E-2</v>
      </c>
      <c r="S7403" s="305">
        <v>1.8980000168085098E-2</v>
      </c>
      <c r="BA7403" s="395">
        <v>1</v>
      </c>
      <c r="BB7403" s="396" t="s">
        <v>861</v>
      </c>
      <c r="BC7403" t="str">
        <f t="shared" si="626"/>
        <v>RLT</v>
      </c>
      <c r="BD7403" t="str">
        <f t="shared" si="627"/>
        <v>NAoMe_recurrent_ethnicity_grp</v>
      </c>
      <c r="BE7403" s="397" t="s">
        <v>862</v>
      </c>
      <c r="BF7403" t="str">
        <f t="shared" si="628"/>
        <v>Other Ethnic Group</v>
      </c>
      <c r="BG7403">
        <f t="shared" si="629"/>
        <v>2</v>
      </c>
      <c r="BH7403" s="398">
        <f t="shared" si="630"/>
        <v>5.1279999315738678E-2</v>
      </c>
      <c r="BO7403" s="33"/>
    </row>
    <row r="7404" spans="1:67">
      <c r="A7404" s="320" t="s">
        <v>338</v>
      </c>
      <c r="B7404" t="s">
        <v>380</v>
      </c>
      <c r="C7404" t="s">
        <v>910</v>
      </c>
      <c r="D7404" t="s">
        <v>314</v>
      </c>
      <c r="E7404" s="320" t="s">
        <v>83</v>
      </c>
      <c r="F7404" s="320" t="s">
        <v>84</v>
      </c>
      <c r="G7404" s="320" t="s">
        <v>448</v>
      </c>
      <c r="H7404" s="320" t="s">
        <v>322</v>
      </c>
      <c r="I7404" s="320" t="s">
        <v>656</v>
      </c>
      <c r="J7404" s="320" t="s">
        <v>260</v>
      </c>
      <c r="K7404" s="321">
        <v>2</v>
      </c>
      <c r="L7404" s="305">
        <v>5.1279999315738678E-2</v>
      </c>
      <c r="M7404" s="305"/>
      <c r="N7404" s="321">
        <v>16</v>
      </c>
      <c r="O7404" s="305">
        <v>1.1490000411868101E-2</v>
      </c>
      <c r="P7404" s="305"/>
      <c r="Q7404" s="321">
        <v>227</v>
      </c>
      <c r="R7404" s="305">
        <v>1.6680000349879261E-2</v>
      </c>
      <c r="S7404" s="305"/>
      <c r="BA7404" s="395">
        <v>1</v>
      </c>
      <c r="BB7404" s="396" t="s">
        <v>861</v>
      </c>
      <c r="BC7404" t="str">
        <f t="shared" si="626"/>
        <v>RLT</v>
      </c>
      <c r="BD7404" t="str">
        <f t="shared" si="627"/>
        <v>NAoMe_recurrent_ethnicity_grp</v>
      </c>
      <c r="BE7404" s="397" t="s">
        <v>862</v>
      </c>
      <c r="BF7404" t="str">
        <f t="shared" si="628"/>
        <v>Unknown</v>
      </c>
      <c r="BG7404">
        <f t="shared" si="629"/>
        <v>2</v>
      </c>
      <c r="BH7404" s="398">
        <f t="shared" si="630"/>
        <v>5.1279999315738678E-2</v>
      </c>
      <c r="BO7404" s="33"/>
    </row>
    <row r="7405" spans="1:67">
      <c r="A7405" s="320" t="s">
        <v>338</v>
      </c>
      <c r="B7405" t="s">
        <v>380</v>
      </c>
      <c r="C7405" t="s">
        <v>910</v>
      </c>
      <c r="D7405" t="s">
        <v>314</v>
      </c>
      <c r="E7405" s="320" t="s">
        <v>83</v>
      </c>
      <c r="F7405" s="320" t="s">
        <v>84</v>
      </c>
      <c r="G7405" s="320" t="s">
        <v>448</v>
      </c>
      <c r="H7405" s="320" t="s">
        <v>322</v>
      </c>
      <c r="I7405" s="320" t="s">
        <v>656</v>
      </c>
      <c r="J7405" s="320" t="s">
        <v>258</v>
      </c>
      <c r="K7405" s="321">
        <v>33</v>
      </c>
      <c r="L7405" s="305">
        <v>0.8461499810218811</v>
      </c>
      <c r="M7405" s="305">
        <v>0.89188998937606812</v>
      </c>
      <c r="N7405" s="321">
        <v>1189</v>
      </c>
      <c r="O7405" s="305">
        <v>0.85417002439498901</v>
      </c>
      <c r="P7405" s="305">
        <v>0.86409997940063477</v>
      </c>
      <c r="Q7405" s="321">
        <v>12010</v>
      </c>
      <c r="R7405" s="305">
        <v>0.88230997323989868</v>
      </c>
      <c r="S7405" s="305">
        <v>0.89727002382278442</v>
      </c>
      <c r="BA7405" s="395">
        <v>1</v>
      </c>
      <c r="BB7405" s="396" t="s">
        <v>861</v>
      </c>
      <c r="BC7405" t="str">
        <f t="shared" si="626"/>
        <v>RLT</v>
      </c>
      <c r="BD7405" t="str">
        <f t="shared" si="627"/>
        <v>NAoMe_recurrent_ethnicity_grp</v>
      </c>
      <c r="BE7405" s="397" t="s">
        <v>862</v>
      </c>
      <c r="BF7405" t="str">
        <f t="shared" si="628"/>
        <v>White</v>
      </c>
      <c r="BG7405">
        <f t="shared" si="629"/>
        <v>33</v>
      </c>
      <c r="BH7405" s="398">
        <f t="shared" si="630"/>
        <v>0.8461499810218811</v>
      </c>
      <c r="BO7405" s="33"/>
    </row>
    <row r="7406" spans="1:67">
      <c r="A7406" s="320" t="s">
        <v>338</v>
      </c>
      <c r="B7406" t="s">
        <v>380</v>
      </c>
      <c r="C7406" t="s">
        <v>910</v>
      </c>
      <c r="D7406" t="s">
        <v>314</v>
      </c>
      <c r="E7406" s="320" t="s">
        <v>83</v>
      </c>
      <c r="F7406" s="320" t="s">
        <v>84</v>
      </c>
      <c r="G7406" s="320" t="s">
        <v>448</v>
      </c>
      <c r="H7406" s="320" t="s">
        <v>322</v>
      </c>
      <c r="I7406" s="320" t="s">
        <v>291</v>
      </c>
      <c r="J7406" s="320" t="s">
        <v>313</v>
      </c>
      <c r="K7406" s="321">
        <v>39</v>
      </c>
      <c r="L7406" s="305">
        <v>1</v>
      </c>
      <c r="M7406" s="305"/>
      <c r="N7406" s="321">
        <v>1384</v>
      </c>
      <c r="O7406" s="305">
        <v>0.99424999952316284</v>
      </c>
      <c r="P7406" s="305"/>
      <c r="Q7406" s="321">
        <v>13492</v>
      </c>
      <c r="R7406" s="305">
        <v>0.99118000268936157</v>
      </c>
      <c r="S7406" s="305"/>
      <c r="BA7406" s="395">
        <v>1</v>
      </c>
      <c r="BB7406" s="396" t="s">
        <v>861</v>
      </c>
      <c r="BC7406" t="str">
        <f t="shared" si="626"/>
        <v>RLT</v>
      </c>
      <c r="BD7406" t="str">
        <f t="shared" si="627"/>
        <v>NAoMe_recurrent_gender</v>
      </c>
      <c r="BE7406" s="397" t="s">
        <v>862</v>
      </c>
      <c r="BF7406" t="str">
        <f t="shared" si="628"/>
        <v>Female</v>
      </c>
      <c r="BG7406">
        <f t="shared" si="629"/>
        <v>39</v>
      </c>
      <c r="BH7406" s="398">
        <f t="shared" si="630"/>
        <v>1</v>
      </c>
      <c r="BO7406" s="33"/>
    </row>
    <row r="7407" spans="1:67">
      <c r="A7407" s="320" t="s">
        <v>338</v>
      </c>
      <c r="B7407" t="s">
        <v>380</v>
      </c>
      <c r="C7407" t="s">
        <v>910</v>
      </c>
      <c r="D7407" t="s">
        <v>314</v>
      </c>
      <c r="E7407" s="320" t="s">
        <v>83</v>
      </c>
      <c r="F7407" s="320" t="s">
        <v>84</v>
      </c>
      <c r="G7407" s="320" t="s">
        <v>448</v>
      </c>
      <c r="H7407" s="320" t="s">
        <v>322</v>
      </c>
      <c r="I7407" s="320" t="s">
        <v>291</v>
      </c>
      <c r="J7407" s="320" t="s">
        <v>293</v>
      </c>
      <c r="K7407" s="321">
        <v>0</v>
      </c>
      <c r="L7407" s="305">
        <v>0</v>
      </c>
      <c r="M7407" s="305"/>
      <c r="N7407" s="321">
        <v>8</v>
      </c>
      <c r="O7407" s="305">
        <v>5.7500000111758709E-3</v>
      </c>
      <c r="P7407" s="305"/>
      <c r="Q7407" s="321">
        <v>120</v>
      </c>
      <c r="R7407" s="305">
        <v>8.8200001046061516E-3</v>
      </c>
      <c r="S7407" s="305"/>
      <c r="BA7407" s="395">
        <v>1</v>
      </c>
      <c r="BB7407" s="396" t="s">
        <v>861</v>
      </c>
      <c r="BC7407" t="str">
        <f t="shared" si="626"/>
        <v>RLT</v>
      </c>
      <c r="BD7407" t="str">
        <f t="shared" si="627"/>
        <v>NAoMe_recurrent_gender</v>
      </c>
      <c r="BE7407" s="397" t="s">
        <v>862</v>
      </c>
      <c r="BF7407" t="str">
        <f t="shared" si="628"/>
        <v>Male</v>
      </c>
      <c r="BG7407">
        <f t="shared" si="629"/>
        <v>0</v>
      </c>
      <c r="BH7407" s="398">
        <f t="shared" si="630"/>
        <v>0</v>
      </c>
      <c r="BO7407" s="33"/>
    </row>
    <row r="7408" spans="1:67">
      <c r="A7408" s="320" t="s">
        <v>338</v>
      </c>
      <c r="B7408" t="s">
        <v>380</v>
      </c>
      <c r="C7408" t="s">
        <v>910</v>
      </c>
      <c r="D7408" t="s">
        <v>314</v>
      </c>
      <c r="E7408" s="320" t="s">
        <v>83</v>
      </c>
      <c r="F7408" s="320" t="s">
        <v>84</v>
      </c>
      <c r="G7408" s="320" t="s">
        <v>448</v>
      </c>
      <c r="H7408" s="320" t="s">
        <v>322</v>
      </c>
      <c r="I7408" s="320" t="s">
        <v>355</v>
      </c>
      <c r="J7408" s="320" t="s">
        <v>289</v>
      </c>
      <c r="K7408" s="321">
        <v>8</v>
      </c>
      <c r="L7408" s="305">
        <v>0.20512999594211581</v>
      </c>
      <c r="M7408" s="305"/>
      <c r="N7408" s="321">
        <v>415</v>
      </c>
      <c r="O7408" s="305">
        <v>0.29813000559806818</v>
      </c>
      <c r="P7408" s="305"/>
      <c r="Q7408" s="321">
        <v>4109</v>
      </c>
      <c r="R7408" s="305">
        <v>0.30186998844146729</v>
      </c>
      <c r="S7408" s="305"/>
      <c r="BA7408" s="395">
        <v>1</v>
      </c>
      <c r="BB7408" s="396" t="s">
        <v>861</v>
      </c>
      <c r="BC7408" t="str">
        <f t="shared" si="626"/>
        <v>RLT</v>
      </c>
      <c r="BD7408" t="str">
        <f t="shared" si="627"/>
        <v>NAoMe_recurrent_mbc_hes_year</v>
      </c>
      <c r="BE7408" s="397" t="s">
        <v>862</v>
      </c>
      <c r="BF7408" t="str">
        <f t="shared" si="628"/>
        <v>2021</v>
      </c>
      <c r="BG7408">
        <f t="shared" si="629"/>
        <v>8</v>
      </c>
      <c r="BH7408" s="398">
        <f t="shared" si="630"/>
        <v>0.20512999594211581</v>
      </c>
      <c r="BO7408" s="33"/>
    </row>
    <row r="7409" spans="1:67">
      <c r="A7409" s="320" t="s">
        <v>338</v>
      </c>
      <c r="B7409" t="s">
        <v>380</v>
      </c>
      <c r="C7409" t="s">
        <v>910</v>
      </c>
      <c r="D7409" t="s">
        <v>314</v>
      </c>
      <c r="E7409" s="320" t="s">
        <v>83</v>
      </c>
      <c r="F7409" s="320" t="s">
        <v>84</v>
      </c>
      <c r="G7409" s="320" t="s">
        <v>448</v>
      </c>
      <c r="H7409" s="320" t="s">
        <v>322</v>
      </c>
      <c r="I7409" s="320" t="s">
        <v>355</v>
      </c>
      <c r="J7409" s="320" t="s">
        <v>816</v>
      </c>
      <c r="K7409" s="321">
        <v>10</v>
      </c>
      <c r="L7409" s="305">
        <v>0.25641000270843511</v>
      </c>
      <c r="M7409" s="305"/>
      <c r="N7409" s="321">
        <v>424</v>
      </c>
      <c r="O7409" s="305">
        <v>0.30460000038146973</v>
      </c>
      <c r="P7409" s="305"/>
      <c r="Q7409" s="321">
        <v>4376</v>
      </c>
      <c r="R7409" s="305">
        <v>0.32148000597953802</v>
      </c>
      <c r="S7409" s="305"/>
      <c r="BA7409" s="395">
        <v>1</v>
      </c>
      <c r="BB7409" s="396" t="s">
        <v>861</v>
      </c>
      <c r="BC7409" t="str">
        <f t="shared" si="626"/>
        <v>RLT</v>
      </c>
      <c r="BD7409" t="str">
        <f t="shared" si="627"/>
        <v>NAoMe_recurrent_mbc_hes_year</v>
      </c>
      <c r="BE7409" s="397" t="s">
        <v>862</v>
      </c>
      <c r="BF7409" t="str">
        <f t="shared" si="628"/>
        <v>2022</v>
      </c>
      <c r="BG7409">
        <f t="shared" si="629"/>
        <v>10</v>
      </c>
      <c r="BH7409" s="398">
        <f t="shared" si="630"/>
        <v>0.25641000270843511</v>
      </c>
      <c r="BO7409" s="33"/>
    </row>
    <row r="7410" spans="1:67">
      <c r="A7410" s="320" t="s">
        <v>338</v>
      </c>
      <c r="B7410" t="s">
        <v>380</v>
      </c>
      <c r="C7410" t="s">
        <v>910</v>
      </c>
      <c r="D7410" t="s">
        <v>314</v>
      </c>
      <c r="E7410" s="320" t="s">
        <v>83</v>
      </c>
      <c r="F7410" s="320" t="s">
        <v>84</v>
      </c>
      <c r="G7410" s="320" t="s">
        <v>448</v>
      </c>
      <c r="H7410" s="320" t="s">
        <v>322</v>
      </c>
      <c r="I7410" s="320" t="s">
        <v>355</v>
      </c>
      <c r="J7410" s="320" t="s">
        <v>946</v>
      </c>
      <c r="K7410" s="321">
        <v>21</v>
      </c>
      <c r="L7410" s="305">
        <v>0.53846001625061035</v>
      </c>
      <c r="M7410" s="305"/>
      <c r="N7410" s="321">
        <v>553</v>
      </c>
      <c r="O7410" s="305">
        <v>0.39726999402046198</v>
      </c>
      <c r="P7410" s="305"/>
      <c r="Q7410" s="321">
        <v>5127</v>
      </c>
      <c r="R7410" s="305">
        <v>0.37665000557899481</v>
      </c>
      <c r="S7410" s="305"/>
      <c r="BA7410" s="395">
        <v>1</v>
      </c>
      <c r="BB7410" s="396" t="s">
        <v>861</v>
      </c>
      <c r="BC7410" t="str">
        <f t="shared" si="626"/>
        <v>RLT</v>
      </c>
      <c r="BD7410" t="str">
        <f t="shared" si="627"/>
        <v>NAoMe_recurrent_mbc_hes_year</v>
      </c>
      <c r="BE7410" s="397" t="s">
        <v>862</v>
      </c>
      <c r="BF7410" t="str">
        <f t="shared" si="628"/>
        <v>2023</v>
      </c>
      <c r="BG7410">
        <f t="shared" si="629"/>
        <v>21</v>
      </c>
      <c r="BH7410" s="398">
        <f t="shared" si="630"/>
        <v>0.53846001625061035</v>
      </c>
      <c r="BO7410" s="33"/>
    </row>
    <row r="7411" spans="1:67">
      <c r="A7411" s="320" t="s">
        <v>338</v>
      </c>
      <c r="B7411" t="s">
        <v>380</v>
      </c>
      <c r="C7411" t="s">
        <v>910</v>
      </c>
      <c r="D7411" t="s">
        <v>314</v>
      </c>
      <c r="E7411" s="320" t="s">
        <v>83</v>
      </c>
      <c r="F7411" s="320" t="s">
        <v>84</v>
      </c>
      <c r="G7411" s="320" t="s">
        <v>448</v>
      </c>
      <c r="H7411" s="320" t="s">
        <v>322</v>
      </c>
      <c r="I7411" s="320" t="s">
        <v>824</v>
      </c>
      <c r="J7411" s="320" t="s">
        <v>12</v>
      </c>
      <c r="K7411" s="321">
        <v>39</v>
      </c>
      <c r="L7411" s="305">
        <v>1</v>
      </c>
      <c r="M7411" s="305"/>
      <c r="N7411" s="321">
        <v>1392</v>
      </c>
      <c r="O7411" s="305">
        <v>1</v>
      </c>
      <c r="P7411" s="305"/>
      <c r="Q7411" s="321">
        <v>13612</v>
      </c>
      <c r="R7411" s="305">
        <v>1</v>
      </c>
      <c r="S7411" s="305"/>
      <c r="BA7411" s="395">
        <v>1</v>
      </c>
      <c r="BB7411" s="396" t="s">
        <v>861</v>
      </c>
      <c r="BC7411" t="str">
        <f t="shared" si="626"/>
        <v>RLT</v>
      </c>
      <c r="BD7411" t="str">
        <f t="shared" si="627"/>
        <v>NAoMe_recurrent_tag_bonemets</v>
      </c>
      <c r="BE7411" s="397" t="s">
        <v>862</v>
      </c>
      <c r="BF7411" t="str">
        <f t="shared" si="628"/>
        <v>No</v>
      </c>
      <c r="BG7411">
        <f t="shared" si="629"/>
        <v>39</v>
      </c>
      <c r="BH7411" s="398">
        <f t="shared" si="630"/>
        <v>1</v>
      </c>
      <c r="BO7411" s="33"/>
    </row>
    <row r="7412" spans="1:67">
      <c r="A7412" s="320" t="s">
        <v>338</v>
      </c>
      <c r="B7412" t="s">
        <v>380</v>
      </c>
      <c r="C7412" t="s">
        <v>910</v>
      </c>
      <c r="D7412" t="s">
        <v>314</v>
      </c>
      <c r="E7412" s="320" t="s">
        <v>83</v>
      </c>
      <c r="F7412" s="320" t="s">
        <v>84</v>
      </c>
      <c r="G7412" s="320" t="s">
        <v>448</v>
      </c>
      <c r="H7412" s="320" t="s">
        <v>322</v>
      </c>
      <c r="I7412" s="320" t="s">
        <v>825</v>
      </c>
      <c r="J7412" s="320" t="s">
        <v>12</v>
      </c>
      <c r="K7412" s="321">
        <v>39</v>
      </c>
      <c r="L7412" s="305">
        <v>1</v>
      </c>
      <c r="M7412" s="305"/>
      <c r="N7412" s="321">
        <v>1392</v>
      </c>
      <c r="O7412" s="305">
        <v>1</v>
      </c>
      <c r="P7412" s="305"/>
      <c r="Q7412" s="321">
        <v>13612</v>
      </c>
      <c r="R7412" s="305">
        <v>1</v>
      </c>
      <c r="S7412" s="305"/>
      <c r="BA7412" s="395">
        <v>1</v>
      </c>
      <c r="BB7412" s="396" t="s">
        <v>861</v>
      </c>
      <c r="BC7412" t="str">
        <f t="shared" si="626"/>
        <v>RLT</v>
      </c>
      <c r="BD7412" t="str">
        <f t="shared" si="627"/>
        <v>NAoMe_recurrent_tag_brainmets</v>
      </c>
      <c r="BE7412" s="397" t="s">
        <v>862</v>
      </c>
      <c r="BF7412" t="str">
        <f t="shared" si="628"/>
        <v>No</v>
      </c>
      <c r="BG7412">
        <f t="shared" si="629"/>
        <v>39</v>
      </c>
      <c r="BH7412" s="398">
        <f t="shared" si="630"/>
        <v>1</v>
      </c>
      <c r="BO7412" s="33"/>
    </row>
    <row r="7413" spans="1:67">
      <c r="A7413" s="320" t="s">
        <v>338</v>
      </c>
      <c r="B7413" t="s">
        <v>380</v>
      </c>
      <c r="C7413" t="s">
        <v>910</v>
      </c>
      <c r="D7413" t="s">
        <v>314</v>
      </c>
      <c r="E7413" s="320" t="s">
        <v>83</v>
      </c>
      <c r="F7413" s="320" t="s">
        <v>84</v>
      </c>
      <c r="G7413" s="320" t="s">
        <v>448</v>
      </c>
      <c r="H7413" s="320" t="s">
        <v>322</v>
      </c>
      <c r="I7413" s="320" t="s">
        <v>826</v>
      </c>
      <c r="J7413" s="320" t="s">
        <v>12</v>
      </c>
      <c r="K7413" s="321">
        <v>39</v>
      </c>
      <c r="L7413" s="305">
        <v>1</v>
      </c>
      <c r="M7413" s="305"/>
      <c r="N7413" s="321">
        <v>1392</v>
      </c>
      <c r="O7413" s="305">
        <v>1</v>
      </c>
      <c r="P7413" s="305"/>
      <c r="Q7413" s="321">
        <v>13612</v>
      </c>
      <c r="R7413" s="305">
        <v>1</v>
      </c>
      <c r="S7413" s="305"/>
      <c r="BA7413" s="395">
        <v>1</v>
      </c>
      <c r="BB7413" s="396" t="s">
        <v>861</v>
      </c>
      <c r="BC7413" t="str">
        <f t="shared" si="626"/>
        <v>RLT</v>
      </c>
      <c r="BD7413" t="str">
        <f t="shared" si="627"/>
        <v>NAoMe_recurrent_tag_livermets</v>
      </c>
      <c r="BE7413" s="397" t="s">
        <v>862</v>
      </c>
      <c r="BF7413" t="str">
        <f t="shared" si="628"/>
        <v>No</v>
      </c>
      <c r="BG7413">
        <f t="shared" si="629"/>
        <v>39</v>
      </c>
      <c r="BH7413" s="398">
        <f t="shared" si="630"/>
        <v>1</v>
      </c>
      <c r="BO7413" s="33"/>
    </row>
    <row r="7414" spans="1:67">
      <c r="A7414" s="320" t="s">
        <v>338</v>
      </c>
      <c r="B7414" t="s">
        <v>380</v>
      </c>
      <c r="C7414" t="s">
        <v>910</v>
      </c>
      <c r="D7414" t="s">
        <v>314</v>
      </c>
      <c r="E7414" s="320" t="s">
        <v>83</v>
      </c>
      <c r="F7414" s="320" t="s">
        <v>84</v>
      </c>
      <c r="G7414" s="320" t="s">
        <v>448</v>
      </c>
      <c r="H7414" s="320" t="s">
        <v>322</v>
      </c>
      <c r="I7414" s="320" t="s">
        <v>827</v>
      </c>
      <c r="J7414" s="320" t="s">
        <v>12</v>
      </c>
      <c r="K7414" s="321">
        <v>39</v>
      </c>
      <c r="L7414" s="305">
        <v>1</v>
      </c>
      <c r="M7414" s="305"/>
      <c r="N7414" s="321">
        <v>1392</v>
      </c>
      <c r="O7414" s="305">
        <v>1</v>
      </c>
      <c r="P7414" s="305"/>
      <c r="Q7414" s="321">
        <v>13612</v>
      </c>
      <c r="R7414" s="305">
        <v>1</v>
      </c>
      <c r="S7414" s="305"/>
      <c r="BA7414" s="395">
        <v>1</v>
      </c>
      <c r="BB7414" s="396" t="s">
        <v>861</v>
      </c>
      <c r="BC7414" t="str">
        <f t="shared" si="626"/>
        <v>RLT</v>
      </c>
      <c r="BD7414" t="str">
        <f t="shared" si="627"/>
        <v>NAoMe_recurrent_tag_lungmets</v>
      </c>
      <c r="BE7414" s="397" t="s">
        <v>862</v>
      </c>
      <c r="BF7414" t="str">
        <f t="shared" si="628"/>
        <v>No</v>
      </c>
      <c r="BG7414">
        <f t="shared" si="629"/>
        <v>39</v>
      </c>
      <c r="BH7414" s="398">
        <f t="shared" si="630"/>
        <v>1</v>
      </c>
      <c r="BO7414" s="33"/>
    </row>
    <row r="7415" spans="1:67">
      <c r="A7415" s="320" t="s">
        <v>338</v>
      </c>
      <c r="B7415" t="s">
        <v>380</v>
      </c>
      <c r="C7415" t="s">
        <v>910</v>
      </c>
      <c r="D7415" t="s">
        <v>314</v>
      </c>
      <c r="E7415" s="320" t="s">
        <v>83</v>
      </c>
      <c r="F7415" s="320" t="s">
        <v>84</v>
      </c>
      <c r="G7415" s="320" t="s">
        <v>448</v>
      </c>
      <c r="H7415" s="320" t="s">
        <v>322</v>
      </c>
      <c r="I7415" s="320" t="s">
        <v>828</v>
      </c>
      <c r="J7415" s="320" t="s">
        <v>12</v>
      </c>
      <c r="K7415" s="321">
        <v>39</v>
      </c>
      <c r="L7415" s="305">
        <v>1</v>
      </c>
      <c r="M7415" s="305"/>
      <c r="N7415" s="321">
        <v>1392</v>
      </c>
      <c r="O7415" s="305">
        <v>1</v>
      </c>
      <c r="P7415" s="305"/>
      <c r="Q7415" s="321">
        <v>13612</v>
      </c>
      <c r="R7415" s="305">
        <v>1</v>
      </c>
      <c r="S7415" s="305"/>
      <c r="BA7415" s="395">
        <v>1</v>
      </c>
      <c r="BB7415" s="396" t="s">
        <v>861</v>
      </c>
      <c r="BC7415" t="str">
        <f t="shared" si="626"/>
        <v>RLT</v>
      </c>
      <c r="BD7415" t="str">
        <f t="shared" si="627"/>
        <v>NAoMe_recurrent_tag_othermets</v>
      </c>
      <c r="BE7415" s="397" t="s">
        <v>862</v>
      </c>
      <c r="BF7415" t="str">
        <f t="shared" si="628"/>
        <v>No</v>
      </c>
      <c r="BG7415">
        <f t="shared" si="629"/>
        <v>39</v>
      </c>
      <c r="BH7415" s="398">
        <f t="shared" si="630"/>
        <v>1</v>
      </c>
      <c r="BO7415" s="33"/>
    </row>
    <row r="7416" spans="1:67">
      <c r="A7416" s="320" t="s">
        <v>338</v>
      </c>
      <c r="B7416" t="s">
        <v>380</v>
      </c>
      <c r="C7416" t="s">
        <v>910</v>
      </c>
      <c r="D7416" t="s">
        <v>314</v>
      </c>
      <c r="E7416" s="320" t="s">
        <v>85</v>
      </c>
      <c r="F7416" s="320" t="s">
        <v>86</v>
      </c>
      <c r="G7416" s="320" t="s">
        <v>441</v>
      </c>
      <c r="H7416" s="320" t="s">
        <v>370</v>
      </c>
      <c r="I7416" s="320" t="s">
        <v>354</v>
      </c>
      <c r="J7416" s="320" t="s">
        <v>277</v>
      </c>
      <c r="K7416" s="321">
        <v>2</v>
      </c>
      <c r="L7416" s="305">
        <v>1.169999968260527E-2</v>
      </c>
      <c r="M7416" s="305"/>
      <c r="N7416" s="321">
        <v>2</v>
      </c>
      <c r="O7416" s="305">
        <v>2.79999990016222E-3</v>
      </c>
      <c r="P7416" s="305"/>
      <c r="Q7416" s="321">
        <v>56</v>
      </c>
      <c r="R7416" s="305">
        <v>4.1100000962615013E-3</v>
      </c>
      <c r="S7416" s="305"/>
      <c r="BA7416" s="395">
        <v>1</v>
      </c>
      <c r="BB7416" s="396" t="s">
        <v>861</v>
      </c>
      <c r="BC7416" t="str">
        <f t="shared" si="626"/>
        <v>RTE</v>
      </c>
      <c r="BD7416" t="str">
        <f t="shared" si="627"/>
        <v>NAoMe_recurrent_age_mbc_hes_decades_80cap</v>
      </c>
      <c r="BE7416" s="397" t="s">
        <v>862</v>
      </c>
      <c r="BF7416" t="str">
        <f t="shared" si="628"/>
        <v>18-29 yrs</v>
      </c>
      <c r="BG7416">
        <f t="shared" si="629"/>
        <v>2</v>
      </c>
      <c r="BH7416" s="398">
        <f t="shared" si="630"/>
        <v>1.169999968260527E-2</v>
      </c>
      <c r="BO7416" s="33"/>
    </row>
    <row r="7417" spans="1:67">
      <c r="A7417" s="320" t="s">
        <v>338</v>
      </c>
      <c r="B7417" t="s">
        <v>380</v>
      </c>
      <c r="C7417" t="s">
        <v>910</v>
      </c>
      <c r="D7417" t="s">
        <v>314</v>
      </c>
      <c r="E7417" s="320" t="s">
        <v>85</v>
      </c>
      <c r="F7417" s="320" t="s">
        <v>86</v>
      </c>
      <c r="G7417" s="320" t="s">
        <v>441</v>
      </c>
      <c r="H7417" s="320" t="s">
        <v>370</v>
      </c>
      <c r="I7417" s="320" t="s">
        <v>354</v>
      </c>
      <c r="J7417" s="320" t="s">
        <v>278</v>
      </c>
      <c r="K7417" s="321">
        <v>7</v>
      </c>
      <c r="L7417" s="305">
        <v>4.0940001606941223E-2</v>
      </c>
      <c r="M7417" s="305"/>
      <c r="N7417" s="321">
        <v>16</v>
      </c>
      <c r="O7417" s="305">
        <v>2.2409999743103981E-2</v>
      </c>
      <c r="P7417" s="305"/>
      <c r="Q7417" s="321">
        <v>552</v>
      </c>
      <c r="R7417" s="305">
        <v>4.0550000965595252E-2</v>
      </c>
      <c r="S7417" s="305"/>
      <c r="BA7417" s="395">
        <v>1</v>
      </c>
      <c r="BB7417" s="396" t="s">
        <v>861</v>
      </c>
      <c r="BC7417" t="str">
        <f t="shared" si="626"/>
        <v>RTE</v>
      </c>
      <c r="BD7417" t="str">
        <f t="shared" si="627"/>
        <v>NAoMe_recurrent_age_mbc_hes_decades_80cap</v>
      </c>
      <c r="BE7417" s="397" t="s">
        <v>862</v>
      </c>
      <c r="BF7417" t="str">
        <f t="shared" si="628"/>
        <v>30-39 yrs</v>
      </c>
      <c r="BG7417">
        <f t="shared" si="629"/>
        <v>7</v>
      </c>
      <c r="BH7417" s="398">
        <f t="shared" si="630"/>
        <v>4.0940001606941223E-2</v>
      </c>
      <c r="BO7417" s="33"/>
    </row>
    <row r="7418" spans="1:67">
      <c r="A7418" s="320" t="s">
        <v>338</v>
      </c>
      <c r="B7418" t="s">
        <v>380</v>
      </c>
      <c r="C7418" t="s">
        <v>910</v>
      </c>
      <c r="D7418" t="s">
        <v>314</v>
      </c>
      <c r="E7418" s="320" t="s">
        <v>85</v>
      </c>
      <c r="F7418" s="320" t="s">
        <v>86</v>
      </c>
      <c r="G7418" s="320" t="s">
        <v>441</v>
      </c>
      <c r="H7418" s="320" t="s">
        <v>370</v>
      </c>
      <c r="I7418" s="320" t="s">
        <v>354</v>
      </c>
      <c r="J7418" s="320" t="s">
        <v>279</v>
      </c>
      <c r="K7418" s="321">
        <v>19</v>
      </c>
      <c r="L7418" s="305">
        <v>0.1111100018024445</v>
      </c>
      <c r="M7418" s="305"/>
      <c r="N7418" s="321">
        <v>81</v>
      </c>
      <c r="O7418" s="305">
        <v>0.1134499981999397</v>
      </c>
      <c r="P7418" s="305"/>
      <c r="Q7418" s="321">
        <v>1403</v>
      </c>
      <c r="R7418" s="305">
        <v>0.1030699983239174</v>
      </c>
      <c r="S7418" s="305"/>
      <c r="BA7418" s="395">
        <v>1</v>
      </c>
      <c r="BB7418" s="396" t="s">
        <v>861</v>
      </c>
      <c r="BC7418" t="str">
        <f t="shared" si="626"/>
        <v>RTE</v>
      </c>
      <c r="BD7418" t="str">
        <f t="shared" si="627"/>
        <v>NAoMe_recurrent_age_mbc_hes_decades_80cap</v>
      </c>
      <c r="BE7418" s="397" t="s">
        <v>862</v>
      </c>
      <c r="BF7418" t="str">
        <f t="shared" si="628"/>
        <v>40-49 yrs</v>
      </c>
      <c r="BG7418">
        <f t="shared" si="629"/>
        <v>19</v>
      </c>
      <c r="BH7418" s="398">
        <f t="shared" si="630"/>
        <v>0.1111100018024445</v>
      </c>
      <c r="BO7418" s="33"/>
    </row>
    <row r="7419" spans="1:67">
      <c r="A7419" s="320" t="s">
        <v>338</v>
      </c>
      <c r="B7419" t="s">
        <v>380</v>
      </c>
      <c r="C7419" t="s">
        <v>910</v>
      </c>
      <c r="D7419" t="s">
        <v>314</v>
      </c>
      <c r="E7419" s="320" t="s">
        <v>85</v>
      </c>
      <c r="F7419" s="320" t="s">
        <v>86</v>
      </c>
      <c r="G7419" s="320" t="s">
        <v>441</v>
      </c>
      <c r="H7419" s="320" t="s">
        <v>370</v>
      </c>
      <c r="I7419" s="320" t="s">
        <v>354</v>
      </c>
      <c r="J7419" s="320" t="s">
        <v>280</v>
      </c>
      <c r="K7419" s="321">
        <v>44</v>
      </c>
      <c r="L7419" s="305">
        <v>0.25731000304222112</v>
      </c>
      <c r="M7419" s="305"/>
      <c r="N7419" s="321">
        <v>128</v>
      </c>
      <c r="O7419" s="305">
        <v>0.1792699992656708</v>
      </c>
      <c r="P7419" s="305"/>
      <c r="Q7419" s="321">
        <v>2584</v>
      </c>
      <c r="R7419" s="305">
        <v>0.18983000516891479</v>
      </c>
      <c r="S7419" s="305"/>
      <c r="BA7419" s="395">
        <v>1</v>
      </c>
      <c r="BB7419" s="396" t="s">
        <v>861</v>
      </c>
      <c r="BC7419" t="str">
        <f t="shared" si="626"/>
        <v>RTE</v>
      </c>
      <c r="BD7419" t="str">
        <f t="shared" si="627"/>
        <v>NAoMe_recurrent_age_mbc_hes_decades_80cap</v>
      </c>
      <c r="BE7419" s="397" t="s">
        <v>862</v>
      </c>
      <c r="BF7419" t="str">
        <f t="shared" si="628"/>
        <v>50-59 yrs</v>
      </c>
      <c r="BG7419">
        <f t="shared" si="629"/>
        <v>44</v>
      </c>
      <c r="BH7419" s="398">
        <f t="shared" si="630"/>
        <v>0.25731000304222112</v>
      </c>
      <c r="BO7419" s="33"/>
    </row>
    <row r="7420" spans="1:67">
      <c r="A7420" s="320" t="s">
        <v>338</v>
      </c>
      <c r="B7420" t="s">
        <v>380</v>
      </c>
      <c r="C7420" t="s">
        <v>910</v>
      </c>
      <c r="D7420" t="s">
        <v>314</v>
      </c>
      <c r="E7420" s="320" t="s">
        <v>85</v>
      </c>
      <c r="F7420" s="320" t="s">
        <v>86</v>
      </c>
      <c r="G7420" s="320" t="s">
        <v>441</v>
      </c>
      <c r="H7420" s="320" t="s">
        <v>370</v>
      </c>
      <c r="I7420" s="320" t="s">
        <v>354</v>
      </c>
      <c r="J7420" s="320" t="s">
        <v>281</v>
      </c>
      <c r="K7420" s="321">
        <v>31</v>
      </c>
      <c r="L7420" s="305">
        <v>0.18129000067710879</v>
      </c>
      <c r="M7420" s="305"/>
      <c r="N7420" s="321">
        <v>131</v>
      </c>
      <c r="O7420" s="305">
        <v>0.1834699958562851</v>
      </c>
      <c r="P7420" s="305"/>
      <c r="Q7420" s="321">
        <v>2650</v>
      </c>
      <c r="R7420" s="305">
        <v>0.19468000531196589</v>
      </c>
      <c r="S7420" s="305"/>
      <c r="BA7420" s="395">
        <v>1</v>
      </c>
      <c r="BB7420" s="396" t="s">
        <v>861</v>
      </c>
      <c r="BC7420" t="str">
        <f t="shared" si="626"/>
        <v>RTE</v>
      </c>
      <c r="BD7420" t="str">
        <f t="shared" si="627"/>
        <v>NAoMe_recurrent_age_mbc_hes_decades_80cap</v>
      </c>
      <c r="BE7420" s="397" t="s">
        <v>862</v>
      </c>
      <c r="BF7420" t="str">
        <f t="shared" si="628"/>
        <v>60-69 yrs</v>
      </c>
      <c r="BG7420">
        <f t="shared" si="629"/>
        <v>31</v>
      </c>
      <c r="BH7420" s="398">
        <f t="shared" si="630"/>
        <v>0.18129000067710879</v>
      </c>
      <c r="BO7420" s="33"/>
    </row>
    <row r="7421" spans="1:67">
      <c r="A7421" s="320" t="s">
        <v>338</v>
      </c>
      <c r="B7421" t="s">
        <v>380</v>
      </c>
      <c r="C7421" t="s">
        <v>910</v>
      </c>
      <c r="D7421" t="s">
        <v>314</v>
      </c>
      <c r="E7421" s="320" t="s">
        <v>85</v>
      </c>
      <c r="F7421" s="320" t="s">
        <v>86</v>
      </c>
      <c r="G7421" s="320" t="s">
        <v>441</v>
      </c>
      <c r="H7421" s="320" t="s">
        <v>370</v>
      </c>
      <c r="I7421" s="320" t="s">
        <v>354</v>
      </c>
      <c r="J7421" s="320" t="s">
        <v>282</v>
      </c>
      <c r="K7421" s="321">
        <v>44</v>
      </c>
      <c r="L7421" s="305">
        <v>0.25731000304222112</v>
      </c>
      <c r="M7421" s="305"/>
      <c r="N7421" s="321">
        <v>184</v>
      </c>
      <c r="O7421" s="305">
        <v>0.25769999623298651</v>
      </c>
      <c r="P7421" s="305"/>
      <c r="Q7421" s="321">
        <v>3284</v>
      </c>
      <c r="R7421" s="305">
        <v>0.24126000702381131</v>
      </c>
      <c r="S7421" s="305"/>
      <c r="BA7421" s="395">
        <v>1</v>
      </c>
      <c r="BB7421" s="396" t="s">
        <v>861</v>
      </c>
      <c r="BC7421" t="str">
        <f t="shared" si="626"/>
        <v>RTE</v>
      </c>
      <c r="BD7421" t="str">
        <f t="shared" si="627"/>
        <v>NAoMe_recurrent_age_mbc_hes_decades_80cap</v>
      </c>
      <c r="BE7421" s="397" t="s">
        <v>862</v>
      </c>
      <c r="BF7421" t="str">
        <f t="shared" si="628"/>
        <v>70-79 yrs</v>
      </c>
      <c r="BG7421">
        <f t="shared" si="629"/>
        <v>44</v>
      </c>
      <c r="BH7421" s="398">
        <f t="shared" si="630"/>
        <v>0.25731000304222112</v>
      </c>
      <c r="BO7421" s="33"/>
    </row>
    <row r="7422" spans="1:67">
      <c r="A7422" s="320" t="s">
        <v>338</v>
      </c>
      <c r="B7422" t="s">
        <v>380</v>
      </c>
      <c r="C7422" t="s">
        <v>910</v>
      </c>
      <c r="D7422" t="s">
        <v>314</v>
      </c>
      <c r="E7422" s="320" t="s">
        <v>85</v>
      </c>
      <c r="F7422" s="320" t="s">
        <v>86</v>
      </c>
      <c r="G7422" s="320" t="s">
        <v>441</v>
      </c>
      <c r="H7422" s="320" t="s">
        <v>370</v>
      </c>
      <c r="I7422" s="320" t="s">
        <v>354</v>
      </c>
      <c r="J7422" s="320" t="s">
        <v>283</v>
      </c>
      <c r="K7422" s="321">
        <v>24</v>
      </c>
      <c r="L7422" s="305">
        <v>0.14034999907016751</v>
      </c>
      <c r="M7422" s="305"/>
      <c r="N7422" s="321">
        <v>172</v>
      </c>
      <c r="O7422" s="305">
        <v>0.24089999496936801</v>
      </c>
      <c r="P7422" s="305"/>
      <c r="Q7422" s="321">
        <v>3083</v>
      </c>
      <c r="R7422" s="305">
        <v>0.2264900058507919</v>
      </c>
      <c r="S7422" s="305"/>
      <c r="BA7422" s="395">
        <v>1</v>
      </c>
      <c r="BB7422" s="396" t="s">
        <v>861</v>
      </c>
      <c r="BC7422" t="str">
        <f t="shared" si="626"/>
        <v>RTE</v>
      </c>
      <c r="BD7422" t="str">
        <f t="shared" si="627"/>
        <v>NAoMe_recurrent_age_mbc_hes_decades_80cap</v>
      </c>
      <c r="BE7422" s="397" t="s">
        <v>862</v>
      </c>
      <c r="BF7422" t="str">
        <f t="shared" si="628"/>
        <v>80+ yrs</v>
      </c>
      <c r="BG7422">
        <f t="shared" si="629"/>
        <v>24</v>
      </c>
      <c r="BH7422" s="398">
        <f t="shared" si="630"/>
        <v>0.14034999907016751</v>
      </c>
      <c r="BO7422" s="33"/>
    </row>
    <row r="7423" spans="1:67">
      <c r="A7423" s="320" t="s">
        <v>338</v>
      </c>
      <c r="B7423" t="s">
        <v>380</v>
      </c>
      <c r="C7423" t="s">
        <v>910</v>
      </c>
      <c r="D7423" t="s">
        <v>314</v>
      </c>
      <c r="E7423" s="320" t="s">
        <v>85</v>
      </c>
      <c r="F7423" s="320" t="s">
        <v>86</v>
      </c>
      <c r="G7423" s="320" t="s">
        <v>441</v>
      </c>
      <c r="H7423" s="320" t="s">
        <v>370</v>
      </c>
      <c r="I7423" s="320" t="s">
        <v>656</v>
      </c>
      <c r="J7423" s="320" t="s">
        <v>286</v>
      </c>
      <c r="K7423" s="321">
        <v>0</v>
      </c>
      <c r="L7423" s="305">
        <v>0</v>
      </c>
      <c r="M7423" s="305">
        <v>0</v>
      </c>
      <c r="N7423" s="321">
        <v>2</v>
      </c>
      <c r="O7423" s="305">
        <v>2.79999990016222E-3</v>
      </c>
      <c r="P7423" s="305">
        <v>2.9100000392645602E-3</v>
      </c>
      <c r="Q7423" s="321">
        <v>565</v>
      </c>
      <c r="R7423" s="305">
        <v>4.1510000824928277E-2</v>
      </c>
      <c r="S7423" s="305">
        <v>4.221000149846077E-2</v>
      </c>
      <c r="BA7423" s="395">
        <v>1</v>
      </c>
      <c r="BB7423" s="396" t="s">
        <v>861</v>
      </c>
      <c r="BC7423" t="str">
        <f t="shared" si="626"/>
        <v>RTE</v>
      </c>
      <c r="BD7423" t="str">
        <f t="shared" si="627"/>
        <v>NAoMe_recurrent_ethnicity_grp</v>
      </c>
      <c r="BE7423" s="397" t="s">
        <v>862</v>
      </c>
      <c r="BF7423" t="str">
        <f t="shared" si="628"/>
        <v>Asian or Asian British</v>
      </c>
      <c r="BG7423">
        <f t="shared" si="629"/>
        <v>0</v>
      </c>
      <c r="BH7423" s="398">
        <f t="shared" si="630"/>
        <v>0</v>
      </c>
      <c r="BO7423" s="33"/>
    </row>
    <row r="7424" spans="1:67">
      <c r="A7424" s="320" t="s">
        <v>338</v>
      </c>
      <c r="B7424" t="s">
        <v>380</v>
      </c>
      <c r="C7424" t="s">
        <v>910</v>
      </c>
      <c r="D7424" t="s">
        <v>314</v>
      </c>
      <c r="E7424" s="320" t="s">
        <v>85</v>
      </c>
      <c r="F7424" s="320" t="s">
        <v>86</v>
      </c>
      <c r="G7424" s="320" t="s">
        <v>441</v>
      </c>
      <c r="H7424" s="320" t="s">
        <v>370</v>
      </c>
      <c r="I7424" s="320" t="s">
        <v>656</v>
      </c>
      <c r="J7424" s="320" t="s">
        <v>287</v>
      </c>
      <c r="K7424" s="321">
        <v>2</v>
      </c>
      <c r="L7424" s="305">
        <v>1.169999968260527E-2</v>
      </c>
      <c r="M7424" s="305">
        <v>1.2419999577105051E-2</v>
      </c>
      <c r="N7424" s="321">
        <v>5</v>
      </c>
      <c r="O7424" s="305">
        <v>7.0000002160668373E-3</v>
      </c>
      <c r="P7424" s="305">
        <v>7.2800000198185444E-3</v>
      </c>
      <c r="Q7424" s="321">
        <v>439</v>
      </c>
      <c r="R7424" s="305">
        <v>3.2249998301267617E-2</v>
      </c>
      <c r="S7424" s="305">
        <v>3.2800000160932541E-2</v>
      </c>
      <c r="BA7424" s="395">
        <v>1</v>
      </c>
      <c r="BB7424" s="396" t="s">
        <v>861</v>
      </c>
      <c r="BC7424" t="str">
        <f t="shared" si="626"/>
        <v>RTE</v>
      </c>
      <c r="BD7424" t="str">
        <f t="shared" si="627"/>
        <v>NAoMe_recurrent_ethnicity_grp</v>
      </c>
      <c r="BE7424" s="397" t="s">
        <v>862</v>
      </c>
      <c r="BF7424" t="str">
        <f t="shared" si="628"/>
        <v>Black or Black British</v>
      </c>
      <c r="BG7424">
        <f t="shared" si="629"/>
        <v>2</v>
      </c>
      <c r="BH7424" s="398">
        <f t="shared" si="630"/>
        <v>1.169999968260527E-2</v>
      </c>
      <c r="BO7424" s="33"/>
    </row>
    <row r="7425" spans="1:67">
      <c r="A7425" s="320" t="s">
        <v>338</v>
      </c>
      <c r="B7425" t="s">
        <v>380</v>
      </c>
      <c r="C7425" t="s">
        <v>910</v>
      </c>
      <c r="D7425" t="s">
        <v>314</v>
      </c>
      <c r="E7425" s="320" t="s">
        <v>85</v>
      </c>
      <c r="F7425" s="320" t="s">
        <v>86</v>
      </c>
      <c r="G7425" s="320" t="s">
        <v>441</v>
      </c>
      <c r="H7425" s="320" t="s">
        <v>370</v>
      </c>
      <c r="I7425" s="320" t="s">
        <v>656</v>
      </c>
      <c r="J7425" s="320" t="s">
        <v>259</v>
      </c>
      <c r="K7425" s="321">
        <v>2</v>
      </c>
      <c r="L7425" s="305">
        <v>1.169999968260527E-2</v>
      </c>
      <c r="M7425" s="305">
        <v>1.2419999577105051E-2</v>
      </c>
      <c r="N7425" s="321">
        <v>2</v>
      </c>
      <c r="O7425" s="305">
        <v>2.79999990016222E-3</v>
      </c>
      <c r="P7425" s="305">
        <v>2.9100000392645602E-3</v>
      </c>
      <c r="Q7425" s="321">
        <v>117</v>
      </c>
      <c r="R7425" s="305">
        <v>8.6000002920627594E-3</v>
      </c>
      <c r="S7425" s="305">
        <v>8.7400004267692566E-3</v>
      </c>
      <c r="BA7425" s="395">
        <v>1</v>
      </c>
      <c r="BB7425" s="396" t="s">
        <v>861</v>
      </c>
      <c r="BC7425" t="str">
        <f t="shared" si="626"/>
        <v>RTE</v>
      </c>
      <c r="BD7425" t="str">
        <f t="shared" si="627"/>
        <v>NAoMe_recurrent_ethnicity_grp</v>
      </c>
      <c r="BE7425" s="397" t="s">
        <v>862</v>
      </c>
      <c r="BF7425" t="str">
        <f t="shared" si="628"/>
        <v>Mixed</v>
      </c>
      <c r="BG7425">
        <f t="shared" si="629"/>
        <v>2</v>
      </c>
      <c r="BH7425" s="398">
        <f t="shared" si="630"/>
        <v>1.169999968260527E-2</v>
      </c>
      <c r="BO7425" s="33"/>
    </row>
    <row r="7426" spans="1:67">
      <c r="A7426" s="320" t="s">
        <v>338</v>
      </c>
      <c r="B7426" t="s">
        <v>380</v>
      </c>
      <c r="C7426" t="s">
        <v>910</v>
      </c>
      <c r="D7426" t="s">
        <v>314</v>
      </c>
      <c r="E7426" s="320" t="s">
        <v>85</v>
      </c>
      <c r="F7426" s="320" t="s">
        <v>86</v>
      </c>
      <c r="G7426" s="320" t="s">
        <v>441</v>
      </c>
      <c r="H7426" s="320" t="s">
        <v>370</v>
      </c>
      <c r="I7426" s="320" t="s">
        <v>656</v>
      </c>
      <c r="J7426" s="320" t="s">
        <v>288</v>
      </c>
      <c r="K7426" s="321">
        <v>2</v>
      </c>
      <c r="L7426" s="305">
        <v>1.169999968260527E-2</v>
      </c>
      <c r="M7426" s="305">
        <v>1.2419999577105051E-2</v>
      </c>
      <c r="N7426" s="321">
        <v>2</v>
      </c>
      <c r="O7426" s="305">
        <v>2.79999990016222E-3</v>
      </c>
      <c r="P7426" s="305">
        <v>2.9100000392645602E-3</v>
      </c>
      <c r="Q7426" s="321">
        <v>254</v>
      </c>
      <c r="R7426" s="305">
        <v>1.8659999594092369E-2</v>
      </c>
      <c r="S7426" s="305">
        <v>1.8980000168085098E-2</v>
      </c>
      <c r="BA7426" s="395">
        <v>1</v>
      </c>
      <c r="BB7426" s="396" t="s">
        <v>861</v>
      </c>
      <c r="BC7426" t="str">
        <f t="shared" si="626"/>
        <v>RTE</v>
      </c>
      <c r="BD7426" t="str">
        <f t="shared" si="627"/>
        <v>NAoMe_recurrent_ethnicity_grp</v>
      </c>
      <c r="BE7426" s="397" t="s">
        <v>862</v>
      </c>
      <c r="BF7426" t="str">
        <f t="shared" si="628"/>
        <v>Other Ethnic Group</v>
      </c>
      <c r="BG7426">
        <f t="shared" si="629"/>
        <v>2</v>
      </c>
      <c r="BH7426" s="398">
        <f t="shared" si="630"/>
        <v>1.169999968260527E-2</v>
      </c>
      <c r="BO7426" s="33"/>
    </row>
    <row r="7427" spans="1:67">
      <c r="A7427" s="320" t="s">
        <v>338</v>
      </c>
      <c r="B7427" t="s">
        <v>380</v>
      </c>
      <c r="C7427" t="s">
        <v>910</v>
      </c>
      <c r="D7427" t="s">
        <v>314</v>
      </c>
      <c r="E7427" s="320" t="s">
        <v>85</v>
      </c>
      <c r="F7427" s="320" t="s">
        <v>86</v>
      </c>
      <c r="G7427" s="320" t="s">
        <v>441</v>
      </c>
      <c r="H7427" s="320" t="s">
        <v>370</v>
      </c>
      <c r="I7427" s="320" t="s">
        <v>656</v>
      </c>
      <c r="J7427" s="320" t="s">
        <v>260</v>
      </c>
      <c r="K7427" s="321">
        <v>10</v>
      </c>
      <c r="L7427" s="305">
        <v>5.8479998260736472E-2</v>
      </c>
      <c r="M7427" s="305"/>
      <c r="N7427" s="321">
        <v>27</v>
      </c>
      <c r="O7427" s="305">
        <v>3.7820000201463699E-2</v>
      </c>
      <c r="P7427" s="305"/>
      <c r="Q7427" s="321">
        <v>227</v>
      </c>
      <c r="R7427" s="305">
        <v>1.6680000349879261E-2</v>
      </c>
      <c r="S7427" s="305"/>
      <c r="BA7427" s="395">
        <v>1</v>
      </c>
      <c r="BB7427" s="396" t="s">
        <v>861</v>
      </c>
      <c r="BC7427" t="str">
        <f t="shared" ref="BC7427:BC7490" si="631">E7427</f>
        <v>RTE</v>
      </c>
      <c r="BD7427" t="str">
        <f t="shared" ref="BD7427:BD7490" si="632">(LEFT(A7427, LEN(A7427)-7))&amp;"_"&amp;I7427</f>
        <v>NAoMe_recurrent_ethnicity_grp</v>
      </c>
      <c r="BE7427" s="397" t="s">
        <v>862</v>
      </c>
      <c r="BF7427" t="str">
        <f t="shared" ref="BF7427:BF7490" si="633">J7427</f>
        <v>Unknown</v>
      </c>
      <c r="BG7427">
        <f t="shared" ref="BG7427:BG7490" si="634">K7427</f>
        <v>10</v>
      </c>
      <c r="BH7427" s="398">
        <f t="shared" ref="BH7427:BH7490" si="635">L7427</f>
        <v>5.8479998260736472E-2</v>
      </c>
      <c r="BO7427" s="33"/>
    </row>
    <row r="7428" spans="1:67">
      <c r="A7428" s="320" t="s">
        <v>338</v>
      </c>
      <c r="B7428" t="s">
        <v>380</v>
      </c>
      <c r="C7428" t="s">
        <v>910</v>
      </c>
      <c r="D7428" t="s">
        <v>314</v>
      </c>
      <c r="E7428" s="320" t="s">
        <v>85</v>
      </c>
      <c r="F7428" s="320" t="s">
        <v>86</v>
      </c>
      <c r="G7428" s="320" t="s">
        <v>441</v>
      </c>
      <c r="H7428" s="320" t="s">
        <v>370</v>
      </c>
      <c r="I7428" s="320" t="s">
        <v>656</v>
      </c>
      <c r="J7428" s="320" t="s">
        <v>258</v>
      </c>
      <c r="K7428" s="321">
        <v>155</v>
      </c>
      <c r="L7428" s="305">
        <v>0.90643000602722168</v>
      </c>
      <c r="M7428" s="305">
        <v>0.96272999048233032</v>
      </c>
      <c r="N7428" s="321">
        <v>676</v>
      </c>
      <c r="O7428" s="305">
        <v>0.94678002595901489</v>
      </c>
      <c r="P7428" s="305">
        <v>0.98399001359939575</v>
      </c>
      <c r="Q7428" s="321">
        <v>12010</v>
      </c>
      <c r="R7428" s="305">
        <v>0.88230997323989868</v>
      </c>
      <c r="S7428" s="305">
        <v>0.89727002382278442</v>
      </c>
      <c r="BA7428" s="395">
        <v>1</v>
      </c>
      <c r="BB7428" s="396" t="s">
        <v>861</v>
      </c>
      <c r="BC7428" t="str">
        <f t="shared" si="631"/>
        <v>RTE</v>
      </c>
      <c r="BD7428" t="str">
        <f t="shared" si="632"/>
        <v>NAoMe_recurrent_ethnicity_grp</v>
      </c>
      <c r="BE7428" s="397" t="s">
        <v>862</v>
      </c>
      <c r="BF7428" t="str">
        <f t="shared" si="633"/>
        <v>White</v>
      </c>
      <c r="BG7428">
        <f t="shared" si="634"/>
        <v>155</v>
      </c>
      <c r="BH7428" s="398">
        <f t="shared" si="635"/>
        <v>0.90643000602722168</v>
      </c>
      <c r="BO7428" s="33"/>
    </row>
    <row r="7429" spans="1:67">
      <c r="A7429" s="320" t="s">
        <v>338</v>
      </c>
      <c r="B7429" t="s">
        <v>380</v>
      </c>
      <c r="C7429" t="s">
        <v>910</v>
      </c>
      <c r="D7429" t="s">
        <v>314</v>
      </c>
      <c r="E7429" s="320" t="s">
        <v>85</v>
      </c>
      <c r="F7429" s="320" t="s">
        <v>86</v>
      </c>
      <c r="G7429" s="320" t="s">
        <v>441</v>
      </c>
      <c r="H7429" s="320" t="s">
        <v>370</v>
      </c>
      <c r="I7429" s="320" t="s">
        <v>291</v>
      </c>
      <c r="J7429" s="320" t="s">
        <v>313</v>
      </c>
      <c r="K7429" s="321">
        <v>171</v>
      </c>
      <c r="L7429" s="305">
        <v>1</v>
      </c>
      <c r="M7429" s="305"/>
      <c r="N7429" s="321">
        <v>712</v>
      </c>
      <c r="O7429" s="305">
        <v>0.99720001220703125</v>
      </c>
      <c r="P7429" s="305"/>
      <c r="Q7429" s="321">
        <v>13492</v>
      </c>
      <c r="R7429" s="305">
        <v>0.99118000268936157</v>
      </c>
      <c r="S7429" s="305"/>
      <c r="BA7429" s="395">
        <v>1</v>
      </c>
      <c r="BB7429" s="396" t="s">
        <v>861</v>
      </c>
      <c r="BC7429" t="str">
        <f t="shared" si="631"/>
        <v>RTE</v>
      </c>
      <c r="BD7429" t="str">
        <f t="shared" si="632"/>
        <v>NAoMe_recurrent_gender</v>
      </c>
      <c r="BE7429" s="397" t="s">
        <v>862</v>
      </c>
      <c r="BF7429" t="str">
        <f t="shared" si="633"/>
        <v>Female</v>
      </c>
      <c r="BG7429">
        <f t="shared" si="634"/>
        <v>171</v>
      </c>
      <c r="BH7429" s="398">
        <f t="shared" si="635"/>
        <v>1</v>
      </c>
      <c r="BO7429" s="33"/>
    </row>
    <row r="7430" spans="1:67">
      <c r="A7430" s="320" t="s">
        <v>338</v>
      </c>
      <c r="B7430" t="s">
        <v>380</v>
      </c>
      <c r="C7430" t="s">
        <v>910</v>
      </c>
      <c r="D7430" t="s">
        <v>314</v>
      </c>
      <c r="E7430" s="320" t="s">
        <v>85</v>
      </c>
      <c r="F7430" s="320" t="s">
        <v>86</v>
      </c>
      <c r="G7430" s="320" t="s">
        <v>441</v>
      </c>
      <c r="H7430" s="320" t="s">
        <v>370</v>
      </c>
      <c r="I7430" s="320" t="s">
        <v>291</v>
      </c>
      <c r="J7430" s="320" t="s">
        <v>293</v>
      </c>
      <c r="K7430" s="321">
        <v>0</v>
      </c>
      <c r="L7430" s="305">
        <v>0</v>
      </c>
      <c r="M7430" s="305"/>
      <c r="N7430" s="321">
        <v>2</v>
      </c>
      <c r="O7430" s="305">
        <v>2.79999990016222E-3</v>
      </c>
      <c r="P7430" s="305"/>
      <c r="Q7430" s="321">
        <v>120</v>
      </c>
      <c r="R7430" s="305">
        <v>8.8200001046061516E-3</v>
      </c>
      <c r="S7430" s="305"/>
      <c r="BA7430" s="395">
        <v>1</v>
      </c>
      <c r="BB7430" s="396" t="s">
        <v>861</v>
      </c>
      <c r="BC7430" t="str">
        <f t="shared" si="631"/>
        <v>RTE</v>
      </c>
      <c r="BD7430" t="str">
        <f t="shared" si="632"/>
        <v>NAoMe_recurrent_gender</v>
      </c>
      <c r="BE7430" s="397" t="s">
        <v>862</v>
      </c>
      <c r="BF7430" t="str">
        <f t="shared" si="633"/>
        <v>Male</v>
      </c>
      <c r="BG7430">
        <f t="shared" si="634"/>
        <v>0</v>
      </c>
      <c r="BH7430" s="398">
        <f t="shared" si="635"/>
        <v>0</v>
      </c>
      <c r="BO7430" s="33"/>
    </row>
    <row r="7431" spans="1:67">
      <c r="A7431" s="320" t="s">
        <v>338</v>
      </c>
      <c r="B7431" t="s">
        <v>380</v>
      </c>
      <c r="C7431" t="s">
        <v>910</v>
      </c>
      <c r="D7431" t="s">
        <v>314</v>
      </c>
      <c r="E7431" s="320" t="s">
        <v>85</v>
      </c>
      <c r="F7431" s="320" t="s">
        <v>86</v>
      </c>
      <c r="G7431" s="320" t="s">
        <v>441</v>
      </c>
      <c r="H7431" s="320" t="s">
        <v>370</v>
      </c>
      <c r="I7431" s="320" t="s">
        <v>355</v>
      </c>
      <c r="J7431" s="320" t="s">
        <v>289</v>
      </c>
      <c r="K7431" s="321">
        <v>64</v>
      </c>
      <c r="L7431" s="305">
        <v>0.3742699921131134</v>
      </c>
      <c r="M7431" s="305"/>
      <c r="N7431" s="321">
        <v>212</v>
      </c>
      <c r="O7431" s="305">
        <v>0.29692000150680542</v>
      </c>
      <c r="P7431" s="305"/>
      <c r="Q7431" s="321">
        <v>4109</v>
      </c>
      <c r="R7431" s="305">
        <v>0.30186998844146729</v>
      </c>
      <c r="S7431" s="305"/>
      <c r="BA7431" s="395">
        <v>1</v>
      </c>
      <c r="BB7431" s="396" t="s">
        <v>861</v>
      </c>
      <c r="BC7431" t="str">
        <f t="shared" si="631"/>
        <v>RTE</v>
      </c>
      <c r="BD7431" t="str">
        <f t="shared" si="632"/>
        <v>NAoMe_recurrent_mbc_hes_year</v>
      </c>
      <c r="BE7431" s="397" t="s">
        <v>862</v>
      </c>
      <c r="BF7431" t="str">
        <f t="shared" si="633"/>
        <v>2021</v>
      </c>
      <c r="BG7431">
        <f t="shared" si="634"/>
        <v>64</v>
      </c>
      <c r="BH7431" s="398">
        <f t="shared" si="635"/>
        <v>0.3742699921131134</v>
      </c>
      <c r="BO7431" s="33"/>
    </row>
    <row r="7432" spans="1:67">
      <c r="A7432" s="320" t="s">
        <v>338</v>
      </c>
      <c r="B7432" t="s">
        <v>380</v>
      </c>
      <c r="C7432" t="s">
        <v>910</v>
      </c>
      <c r="D7432" t="s">
        <v>314</v>
      </c>
      <c r="E7432" s="320" t="s">
        <v>85</v>
      </c>
      <c r="F7432" s="320" t="s">
        <v>86</v>
      </c>
      <c r="G7432" s="320" t="s">
        <v>441</v>
      </c>
      <c r="H7432" s="320" t="s">
        <v>370</v>
      </c>
      <c r="I7432" s="320" t="s">
        <v>355</v>
      </c>
      <c r="J7432" s="320" t="s">
        <v>816</v>
      </c>
      <c r="K7432" s="321">
        <v>44</v>
      </c>
      <c r="L7432" s="305">
        <v>0.25731000304222112</v>
      </c>
      <c r="M7432" s="305"/>
      <c r="N7432" s="321">
        <v>256</v>
      </c>
      <c r="O7432" s="305">
        <v>0.35853999853134161</v>
      </c>
      <c r="P7432" s="305"/>
      <c r="Q7432" s="321">
        <v>4376</v>
      </c>
      <c r="R7432" s="305">
        <v>0.32148000597953802</v>
      </c>
      <c r="S7432" s="305"/>
      <c r="BA7432" s="395">
        <v>1</v>
      </c>
      <c r="BB7432" s="396" t="s">
        <v>861</v>
      </c>
      <c r="BC7432" t="str">
        <f t="shared" si="631"/>
        <v>RTE</v>
      </c>
      <c r="BD7432" t="str">
        <f t="shared" si="632"/>
        <v>NAoMe_recurrent_mbc_hes_year</v>
      </c>
      <c r="BE7432" s="397" t="s">
        <v>862</v>
      </c>
      <c r="BF7432" t="str">
        <f t="shared" si="633"/>
        <v>2022</v>
      </c>
      <c r="BG7432">
        <f t="shared" si="634"/>
        <v>44</v>
      </c>
      <c r="BH7432" s="398">
        <f t="shared" si="635"/>
        <v>0.25731000304222112</v>
      </c>
      <c r="BO7432" s="33"/>
    </row>
    <row r="7433" spans="1:67">
      <c r="A7433" s="320" t="s">
        <v>338</v>
      </c>
      <c r="B7433" t="s">
        <v>380</v>
      </c>
      <c r="C7433" t="s">
        <v>910</v>
      </c>
      <c r="D7433" t="s">
        <v>314</v>
      </c>
      <c r="E7433" s="320" t="s">
        <v>85</v>
      </c>
      <c r="F7433" s="320" t="s">
        <v>86</v>
      </c>
      <c r="G7433" s="320" t="s">
        <v>441</v>
      </c>
      <c r="H7433" s="320" t="s">
        <v>370</v>
      </c>
      <c r="I7433" s="320" t="s">
        <v>355</v>
      </c>
      <c r="J7433" s="320" t="s">
        <v>946</v>
      </c>
      <c r="K7433" s="321">
        <v>63</v>
      </c>
      <c r="L7433" s="305">
        <v>0.36842000484466553</v>
      </c>
      <c r="M7433" s="305"/>
      <c r="N7433" s="321">
        <v>246</v>
      </c>
      <c r="O7433" s="305">
        <v>0.34453999996185303</v>
      </c>
      <c r="P7433" s="305"/>
      <c r="Q7433" s="321">
        <v>5127</v>
      </c>
      <c r="R7433" s="305">
        <v>0.37665000557899481</v>
      </c>
      <c r="S7433" s="305"/>
      <c r="BA7433" s="395">
        <v>1</v>
      </c>
      <c r="BB7433" s="396" t="s">
        <v>861</v>
      </c>
      <c r="BC7433" t="str">
        <f t="shared" si="631"/>
        <v>RTE</v>
      </c>
      <c r="BD7433" t="str">
        <f t="shared" si="632"/>
        <v>NAoMe_recurrent_mbc_hes_year</v>
      </c>
      <c r="BE7433" s="397" t="s">
        <v>862</v>
      </c>
      <c r="BF7433" t="str">
        <f t="shared" si="633"/>
        <v>2023</v>
      </c>
      <c r="BG7433">
        <f t="shared" si="634"/>
        <v>63</v>
      </c>
      <c r="BH7433" s="398">
        <f t="shared" si="635"/>
        <v>0.36842000484466553</v>
      </c>
      <c r="BO7433" s="33"/>
    </row>
    <row r="7434" spans="1:67">
      <c r="A7434" s="320" t="s">
        <v>338</v>
      </c>
      <c r="B7434" t="s">
        <v>380</v>
      </c>
      <c r="C7434" t="s">
        <v>910</v>
      </c>
      <c r="D7434" t="s">
        <v>314</v>
      </c>
      <c r="E7434" s="320" t="s">
        <v>85</v>
      </c>
      <c r="F7434" s="320" t="s">
        <v>86</v>
      </c>
      <c r="G7434" s="320" t="s">
        <v>441</v>
      </c>
      <c r="H7434" s="320" t="s">
        <v>370</v>
      </c>
      <c r="I7434" s="320" t="s">
        <v>824</v>
      </c>
      <c r="J7434" s="320" t="s">
        <v>12</v>
      </c>
      <c r="K7434" s="321">
        <v>171</v>
      </c>
      <c r="L7434" s="305">
        <v>1</v>
      </c>
      <c r="M7434" s="305"/>
      <c r="N7434" s="321">
        <v>714</v>
      </c>
      <c r="O7434" s="305">
        <v>1</v>
      </c>
      <c r="P7434" s="305"/>
      <c r="Q7434" s="321">
        <v>13612</v>
      </c>
      <c r="R7434" s="305">
        <v>1</v>
      </c>
      <c r="S7434" s="305"/>
      <c r="BA7434" s="395">
        <v>1</v>
      </c>
      <c r="BB7434" s="396" t="s">
        <v>861</v>
      </c>
      <c r="BC7434" t="str">
        <f t="shared" si="631"/>
        <v>RTE</v>
      </c>
      <c r="BD7434" t="str">
        <f t="shared" si="632"/>
        <v>NAoMe_recurrent_tag_bonemets</v>
      </c>
      <c r="BE7434" s="397" t="s">
        <v>862</v>
      </c>
      <c r="BF7434" t="str">
        <f t="shared" si="633"/>
        <v>No</v>
      </c>
      <c r="BG7434">
        <f t="shared" si="634"/>
        <v>171</v>
      </c>
      <c r="BH7434" s="398">
        <f t="shared" si="635"/>
        <v>1</v>
      </c>
      <c r="BO7434" s="33"/>
    </row>
    <row r="7435" spans="1:67">
      <c r="A7435" s="320" t="s">
        <v>338</v>
      </c>
      <c r="B7435" t="s">
        <v>380</v>
      </c>
      <c r="C7435" t="s">
        <v>910</v>
      </c>
      <c r="D7435" t="s">
        <v>314</v>
      </c>
      <c r="E7435" s="320" t="s">
        <v>85</v>
      </c>
      <c r="F7435" s="320" t="s">
        <v>86</v>
      </c>
      <c r="G7435" s="320" t="s">
        <v>441</v>
      </c>
      <c r="H7435" s="320" t="s">
        <v>370</v>
      </c>
      <c r="I7435" s="320" t="s">
        <v>825</v>
      </c>
      <c r="J7435" s="320" t="s">
        <v>12</v>
      </c>
      <c r="K7435" s="321">
        <v>171</v>
      </c>
      <c r="L7435" s="305">
        <v>1</v>
      </c>
      <c r="M7435" s="305"/>
      <c r="N7435" s="321">
        <v>714</v>
      </c>
      <c r="O7435" s="305">
        <v>1</v>
      </c>
      <c r="P7435" s="305"/>
      <c r="Q7435" s="321">
        <v>13612</v>
      </c>
      <c r="R7435" s="305">
        <v>1</v>
      </c>
      <c r="S7435" s="305"/>
      <c r="BA7435" s="395">
        <v>1</v>
      </c>
      <c r="BB7435" s="396" t="s">
        <v>861</v>
      </c>
      <c r="BC7435" t="str">
        <f t="shared" si="631"/>
        <v>RTE</v>
      </c>
      <c r="BD7435" t="str">
        <f t="shared" si="632"/>
        <v>NAoMe_recurrent_tag_brainmets</v>
      </c>
      <c r="BE7435" s="397" t="s">
        <v>862</v>
      </c>
      <c r="BF7435" t="str">
        <f t="shared" si="633"/>
        <v>No</v>
      </c>
      <c r="BG7435">
        <f t="shared" si="634"/>
        <v>171</v>
      </c>
      <c r="BH7435" s="398">
        <f t="shared" si="635"/>
        <v>1</v>
      </c>
      <c r="BO7435" s="33"/>
    </row>
    <row r="7436" spans="1:67">
      <c r="A7436" s="320" t="s">
        <v>338</v>
      </c>
      <c r="B7436" t="s">
        <v>380</v>
      </c>
      <c r="C7436" t="s">
        <v>910</v>
      </c>
      <c r="D7436" t="s">
        <v>314</v>
      </c>
      <c r="E7436" s="320" t="s">
        <v>85</v>
      </c>
      <c r="F7436" s="320" t="s">
        <v>86</v>
      </c>
      <c r="G7436" s="320" t="s">
        <v>441</v>
      </c>
      <c r="H7436" s="320" t="s">
        <v>370</v>
      </c>
      <c r="I7436" s="320" t="s">
        <v>826</v>
      </c>
      <c r="J7436" s="320" t="s">
        <v>12</v>
      </c>
      <c r="K7436" s="321">
        <v>171</v>
      </c>
      <c r="L7436" s="305">
        <v>1</v>
      </c>
      <c r="M7436" s="305"/>
      <c r="N7436" s="321">
        <v>714</v>
      </c>
      <c r="O7436" s="305">
        <v>1</v>
      </c>
      <c r="P7436" s="305"/>
      <c r="Q7436" s="321">
        <v>13612</v>
      </c>
      <c r="R7436" s="305">
        <v>1</v>
      </c>
      <c r="S7436" s="305"/>
      <c r="BA7436" s="395">
        <v>1</v>
      </c>
      <c r="BB7436" s="396" t="s">
        <v>861</v>
      </c>
      <c r="BC7436" t="str">
        <f t="shared" si="631"/>
        <v>RTE</v>
      </c>
      <c r="BD7436" t="str">
        <f t="shared" si="632"/>
        <v>NAoMe_recurrent_tag_livermets</v>
      </c>
      <c r="BE7436" s="397" t="s">
        <v>862</v>
      </c>
      <c r="BF7436" t="str">
        <f t="shared" si="633"/>
        <v>No</v>
      </c>
      <c r="BG7436">
        <f t="shared" si="634"/>
        <v>171</v>
      </c>
      <c r="BH7436" s="398">
        <f t="shared" si="635"/>
        <v>1</v>
      </c>
      <c r="BO7436" s="33"/>
    </row>
    <row r="7437" spans="1:67">
      <c r="A7437" s="320" t="s">
        <v>338</v>
      </c>
      <c r="B7437" t="s">
        <v>380</v>
      </c>
      <c r="C7437" t="s">
        <v>910</v>
      </c>
      <c r="D7437" t="s">
        <v>314</v>
      </c>
      <c r="E7437" s="320" t="s">
        <v>85</v>
      </c>
      <c r="F7437" s="320" t="s">
        <v>86</v>
      </c>
      <c r="G7437" s="320" t="s">
        <v>441</v>
      </c>
      <c r="H7437" s="320" t="s">
        <v>370</v>
      </c>
      <c r="I7437" s="320" t="s">
        <v>827</v>
      </c>
      <c r="J7437" s="320" t="s">
        <v>12</v>
      </c>
      <c r="K7437" s="321">
        <v>171</v>
      </c>
      <c r="L7437" s="305">
        <v>1</v>
      </c>
      <c r="M7437" s="305"/>
      <c r="N7437" s="321">
        <v>714</v>
      </c>
      <c r="O7437" s="305">
        <v>1</v>
      </c>
      <c r="P7437" s="305"/>
      <c r="Q7437" s="321">
        <v>13612</v>
      </c>
      <c r="R7437" s="305">
        <v>1</v>
      </c>
      <c r="S7437" s="305"/>
      <c r="BA7437" s="395">
        <v>1</v>
      </c>
      <c r="BB7437" s="396" t="s">
        <v>861</v>
      </c>
      <c r="BC7437" t="str">
        <f t="shared" si="631"/>
        <v>RTE</v>
      </c>
      <c r="BD7437" t="str">
        <f t="shared" si="632"/>
        <v>NAoMe_recurrent_tag_lungmets</v>
      </c>
      <c r="BE7437" s="397" t="s">
        <v>862</v>
      </c>
      <c r="BF7437" t="str">
        <f t="shared" si="633"/>
        <v>No</v>
      </c>
      <c r="BG7437">
        <f t="shared" si="634"/>
        <v>171</v>
      </c>
      <c r="BH7437" s="398">
        <f t="shared" si="635"/>
        <v>1</v>
      </c>
      <c r="BO7437" s="33"/>
    </row>
    <row r="7438" spans="1:67">
      <c r="A7438" s="320" t="s">
        <v>338</v>
      </c>
      <c r="B7438" t="s">
        <v>380</v>
      </c>
      <c r="C7438" t="s">
        <v>910</v>
      </c>
      <c r="D7438" t="s">
        <v>314</v>
      </c>
      <c r="E7438" s="320" t="s">
        <v>85</v>
      </c>
      <c r="F7438" s="320" t="s">
        <v>86</v>
      </c>
      <c r="G7438" s="320" t="s">
        <v>441</v>
      </c>
      <c r="H7438" s="320" t="s">
        <v>370</v>
      </c>
      <c r="I7438" s="320" t="s">
        <v>828</v>
      </c>
      <c r="J7438" s="320" t="s">
        <v>12</v>
      </c>
      <c r="K7438" s="321">
        <v>171</v>
      </c>
      <c r="L7438" s="305">
        <v>1</v>
      </c>
      <c r="M7438" s="305"/>
      <c r="N7438" s="321">
        <v>714</v>
      </c>
      <c r="O7438" s="305">
        <v>1</v>
      </c>
      <c r="P7438" s="305"/>
      <c r="Q7438" s="321">
        <v>13612</v>
      </c>
      <c r="R7438" s="305">
        <v>1</v>
      </c>
      <c r="S7438" s="305"/>
      <c r="BA7438" s="395">
        <v>1</v>
      </c>
      <c r="BB7438" s="396" t="s">
        <v>861</v>
      </c>
      <c r="BC7438" t="str">
        <f t="shared" si="631"/>
        <v>RTE</v>
      </c>
      <c r="BD7438" t="str">
        <f t="shared" si="632"/>
        <v>NAoMe_recurrent_tag_othermets</v>
      </c>
      <c r="BE7438" s="397" t="s">
        <v>862</v>
      </c>
      <c r="BF7438" t="str">
        <f t="shared" si="633"/>
        <v>No</v>
      </c>
      <c r="BG7438">
        <f t="shared" si="634"/>
        <v>171</v>
      </c>
      <c r="BH7438" s="398">
        <f t="shared" si="635"/>
        <v>1</v>
      </c>
      <c r="BO7438" s="33"/>
    </row>
    <row r="7439" spans="1:67">
      <c r="A7439" s="320" t="s">
        <v>338</v>
      </c>
      <c r="B7439" t="s">
        <v>380</v>
      </c>
      <c r="C7439" t="s">
        <v>910</v>
      </c>
      <c r="D7439" t="s">
        <v>314</v>
      </c>
      <c r="E7439" s="320" t="s">
        <v>87</v>
      </c>
      <c r="F7439" s="320" t="s">
        <v>88</v>
      </c>
      <c r="G7439" s="320" t="s">
        <v>445</v>
      </c>
      <c r="H7439" s="320" t="s">
        <v>325</v>
      </c>
      <c r="I7439" s="320" t="s">
        <v>354</v>
      </c>
      <c r="J7439" s="320" t="s">
        <v>277</v>
      </c>
      <c r="K7439" s="321">
        <v>0</v>
      </c>
      <c r="L7439" s="305">
        <v>0</v>
      </c>
      <c r="M7439" s="305"/>
      <c r="N7439" s="321">
        <v>2</v>
      </c>
      <c r="O7439" s="305">
        <v>3.0799999367445712E-3</v>
      </c>
      <c r="P7439" s="305"/>
      <c r="Q7439" s="321">
        <v>56</v>
      </c>
      <c r="R7439" s="305">
        <v>4.1100000962615013E-3</v>
      </c>
      <c r="S7439" s="305"/>
      <c r="BA7439" s="395">
        <v>1</v>
      </c>
      <c r="BB7439" s="396" t="s">
        <v>861</v>
      </c>
      <c r="BC7439" t="str">
        <f t="shared" si="631"/>
        <v>RN3</v>
      </c>
      <c r="BD7439" t="str">
        <f t="shared" si="632"/>
        <v>NAoMe_recurrent_age_mbc_hes_decades_80cap</v>
      </c>
      <c r="BE7439" s="397" t="s">
        <v>862</v>
      </c>
      <c r="BF7439" t="str">
        <f t="shared" si="633"/>
        <v>18-29 yrs</v>
      </c>
      <c r="BG7439">
        <f t="shared" si="634"/>
        <v>0</v>
      </c>
      <c r="BH7439" s="398">
        <f t="shared" si="635"/>
        <v>0</v>
      </c>
      <c r="BO7439" s="33"/>
    </row>
    <row r="7440" spans="1:67">
      <c r="A7440" s="320" t="s">
        <v>338</v>
      </c>
      <c r="B7440" t="s">
        <v>380</v>
      </c>
      <c r="C7440" t="s">
        <v>910</v>
      </c>
      <c r="D7440" t="s">
        <v>314</v>
      </c>
      <c r="E7440" s="320" t="s">
        <v>87</v>
      </c>
      <c r="F7440" s="320" t="s">
        <v>88</v>
      </c>
      <c r="G7440" s="320" t="s">
        <v>445</v>
      </c>
      <c r="H7440" s="320" t="s">
        <v>325</v>
      </c>
      <c r="I7440" s="320" t="s">
        <v>354</v>
      </c>
      <c r="J7440" s="320" t="s">
        <v>278</v>
      </c>
      <c r="K7440" s="321">
        <v>2</v>
      </c>
      <c r="L7440" s="305">
        <v>1.8689999356865879E-2</v>
      </c>
      <c r="M7440" s="305"/>
      <c r="N7440" s="321">
        <v>26</v>
      </c>
      <c r="O7440" s="305">
        <v>3.9999999105930328E-2</v>
      </c>
      <c r="P7440" s="305"/>
      <c r="Q7440" s="321">
        <v>552</v>
      </c>
      <c r="R7440" s="305">
        <v>4.0550000965595252E-2</v>
      </c>
      <c r="S7440" s="305"/>
      <c r="BA7440" s="395">
        <v>1</v>
      </c>
      <c r="BB7440" s="396" t="s">
        <v>861</v>
      </c>
      <c r="BC7440" t="str">
        <f t="shared" si="631"/>
        <v>RN3</v>
      </c>
      <c r="BD7440" t="str">
        <f t="shared" si="632"/>
        <v>NAoMe_recurrent_age_mbc_hes_decades_80cap</v>
      </c>
      <c r="BE7440" s="397" t="s">
        <v>862</v>
      </c>
      <c r="BF7440" t="str">
        <f t="shared" si="633"/>
        <v>30-39 yrs</v>
      </c>
      <c r="BG7440">
        <f t="shared" si="634"/>
        <v>2</v>
      </c>
      <c r="BH7440" s="398">
        <f t="shared" si="635"/>
        <v>1.8689999356865879E-2</v>
      </c>
      <c r="BO7440" s="33"/>
    </row>
    <row r="7441" spans="1:67">
      <c r="A7441" s="320" t="s">
        <v>338</v>
      </c>
      <c r="B7441" t="s">
        <v>380</v>
      </c>
      <c r="C7441" t="s">
        <v>910</v>
      </c>
      <c r="D7441" t="s">
        <v>314</v>
      </c>
      <c r="E7441" s="320" t="s">
        <v>87</v>
      </c>
      <c r="F7441" s="320" t="s">
        <v>88</v>
      </c>
      <c r="G7441" s="320" t="s">
        <v>445</v>
      </c>
      <c r="H7441" s="320" t="s">
        <v>325</v>
      </c>
      <c r="I7441" s="320" t="s">
        <v>354</v>
      </c>
      <c r="J7441" s="320" t="s">
        <v>279</v>
      </c>
      <c r="K7441" s="321">
        <v>7</v>
      </c>
      <c r="L7441" s="305">
        <v>6.5420001745223999E-2</v>
      </c>
      <c r="M7441" s="305"/>
      <c r="N7441" s="321">
        <v>63</v>
      </c>
      <c r="O7441" s="305">
        <v>9.6919998526573181E-2</v>
      </c>
      <c r="P7441" s="305"/>
      <c r="Q7441" s="321">
        <v>1403</v>
      </c>
      <c r="R7441" s="305">
        <v>0.1030699983239174</v>
      </c>
      <c r="S7441" s="305"/>
      <c r="BA7441" s="395">
        <v>1</v>
      </c>
      <c r="BB7441" s="396" t="s">
        <v>861</v>
      </c>
      <c r="BC7441" t="str">
        <f t="shared" si="631"/>
        <v>RN3</v>
      </c>
      <c r="BD7441" t="str">
        <f t="shared" si="632"/>
        <v>NAoMe_recurrent_age_mbc_hes_decades_80cap</v>
      </c>
      <c r="BE7441" s="397" t="s">
        <v>862</v>
      </c>
      <c r="BF7441" t="str">
        <f t="shared" si="633"/>
        <v>40-49 yrs</v>
      </c>
      <c r="BG7441">
        <f t="shared" si="634"/>
        <v>7</v>
      </c>
      <c r="BH7441" s="398">
        <f t="shared" si="635"/>
        <v>6.5420001745223999E-2</v>
      </c>
      <c r="BO7441" s="33"/>
    </row>
    <row r="7442" spans="1:67">
      <c r="A7442" s="320" t="s">
        <v>338</v>
      </c>
      <c r="B7442" t="s">
        <v>380</v>
      </c>
      <c r="C7442" t="s">
        <v>910</v>
      </c>
      <c r="D7442" t="s">
        <v>314</v>
      </c>
      <c r="E7442" s="320" t="s">
        <v>87</v>
      </c>
      <c r="F7442" s="320" t="s">
        <v>88</v>
      </c>
      <c r="G7442" s="320" t="s">
        <v>445</v>
      </c>
      <c r="H7442" s="320" t="s">
        <v>325</v>
      </c>
      <c r="I7442" s="320" t="s">
        <v>354</v>
      </c>
      <c r="J7442" s="320" t="s">
        <v>280</v>
      </c>
      <c r="K7442" s="321">
        <v>17</v>
      </c>
      <c r="L7442" s="305">
        <v>0.15887999534606931</v>
      </c>
      <c r="M7442" s="305"/>
      <c r="N7442" s="321">
        <v>95</v>
      </c>
      <c r="O7442" s="305">
        <v>0.14614999294281009</v>
      </c>
      <c r="P7442" s="305"/>
      <c r="Q7442" s="321">
        <v>2584</v>
      </c>
      <c r="R7442" s="305">
        <v>0.18983000516891479</v>
      </c>
      <c r="S7442" s="305"/>
      <c r="BA7442" s="395">
        <v>1</v>
      </c>
      <c r="BB7442" s="396" t="s">
        <v>861</v>
      </c>
      <c r="BC7442" t="str">
        <f t="shared" si="631"/>
        <v>RN3</v>
      </c>
      <c r="BD7442" t="str">
        <f t="shared" si="632"/>
        <v>NAoMe_recurrent_age_mbc_hes_decades_80cap</v>
      </c>
      <c r="BE7442" s="397" t="s">
        <v>862</v>
      </c>
      <c r="BF7442" t="str">
        <f t="shared" si="633"/>
        <v>50-59 yrs</v>
      </c>
      <c r="BG7442">
        <f t="shared" si="634"/>
        <v>17</v>
      </c>
      <c r="BH7442" s="398">
        <f t="shared" si="635"/>
        <v>0.15887999534606931</v>
      </c>
      <c r="BO7442" s="33"/>
    </row>
    <row r="7443" spans="1:67">
      <c r="A7443" s="320" t="s">
        <v>338</v>
      </c>
      <c r="B7443" t="s">
        <v>380</v>
      </c>
      <c r="C7443" t="s">
        <v>910</v>
      </c>
      <c r="D7443" t="s">
        <v>314</v>
      </c>
      <c r="E7443" s="320" t="s">
        <v>87</v>
      </c>
      <c r="F7443" s="320" t="s">
        <v>88</v>
      </c>
      <c r="G7443" s="320" t="s">
        <v>445</v>
      </c>
      <c r="H7443" s="320" t="s">
        <v>325</v>
      </c>
      <c r="I7443" s="320" t="s">
        <v>354</v>
      </c>
      <c r="J7443" s="320" t="s">
        <v>281</v>
      </c>
      <c r="K7443" s="321">
        <v>21</v>
      </c>
      <c r="L7443" s="305">
        <v>0.196260005235672</v>
      </c>
      <c r="M7443" s="305"/>
      <c r="N7443" s="321">
        <v>137</v>
      </c>
      <c r="O7443" s="305">
        <v>0.21076999604701999</v>
      </c>
      <c r="P7443" s="305"/>
      <c r="Q7443" s="321">
        <v>2650</v>
      </c>
      <c r="R7443" s="305">
        <v>0.19468000531196589</v>
      </c>
      <c r="S7443" s="305"/>
      <c r="BA7443" s="395">
        <v>1</v>
      </c>
      <c r="BB7443" s="396" t="s">
        <v>861</v>
      </c>
      <c r="BC7443" t="str">
        <f t="shared" si="631"/>
        <v>RN3</v>
      </c>
      <c r="BD7443" t="str">
        <f t="shared" si="632"/>
        <v>NAoMe_recurrent_age_mbc_hes_decades_80cap</v>
      </c>
      <c r="BE7443" s="397" t="s">
        <v>862</v>
      </c>
      <c r="BF7443" t="str">
        <f t="shared" si="633"/>
        <v>60-69 yrs</v>
      </c>
      <c r="BG7443">
        <f t="shared" si="634"/>
        <v>21</v>
      </c>
      <c r="BH7443" s="398">
        <f t="shared" si="635"/>
        <v>0.196260005235672</v>
      </c>
      <c r="BO7443" s="33"/>
    </row>
    <row r="7444" spans="1:67">
      <c r="A7444" s="320" t="s">
        <v>338</v>
      </c>
      <c r="B7444" t="s">
        <v>380</v>
      </c>
      <c r="C7444" t="s">
        <v>910</v>
      </c>
      <c r="D7444" t="s">
        <v>314</v>
      </c>
      <c r="E7444" s="320" t="s">
        <v>87</v>
      </c>
      <c r="F7444" s="320" t="s">
        <v>88</v>
      </c>
      <c r="G7444" s="320" t="s">
        <v>445</v>
      </c>
      <c r="H7444" s="320" t="s">
        <v>325</v>
      </c>
      <c r="I7444" s="320" t="s">
        <v>354</v>
      </c>
      <c r="J7444" s="320" t="s">
        <v>282</v>
      </c>
      <c r="K7444" s="321">
        <v>32</v>
      </c>
      <c r="L7444" s="305">
        <v>0.29907000064849848</v>
      </c>
      <c r="M7444" s="305"/>
      <c r="N7444" s="321">
        <v>153</v>
      </c>
      <c r="O7444" s="305">
        <v>0.23537999391555789</v>
      </c>
      <c r="P7444" s="305"/>
      <c r="Q7444" s="321">
        <v>3284</v>
      </c>
      <c r="R7444" s="305">
        <v>0.24126000702381131</v>
      </c>
      <c r="S7444" s="305"/>
      <c r="BA7444" s="395">
        <v>1</v>
      </c>
      <c r="BB7444" s="396" t="s">
        <v>861</v>
      </c>
      <c r="BC7444" t="str">
        <f t="shared" si="631"/>
        <v>RN3</v>
      </c>
      <c r="BD7444" t="str">
        <f t="shared" si="632"/>
        <v>NAoMe_recurrent_age_mbc_hes_decades_80cap</v>
      </c>
      <c r="BE7444" s="397" t="s">
        <v>862</v>
      </c>
      <c r="BF7444" t="str">
        <f t="shared" si="633"/>
        <v>70-79 yrs</v>
      </c>
      <c r="BG7444">
        <f t="shared" si="634"/>
        <v>32</v>
      </c>
      <c r="BH7444" s="398">
        <f t="shared" si="635"/>
        <v>0.29907000064849848</v>
      </c>
      <c r="BO7444" s="33"/>
    </row>
    <row r="7445" spans="1:67">
      <c r="A7445" s="320" t="s">
        <v>338</v>
      </c>
      <c r="B7445" t="s">
        <v>380</v>
      </c>
      <c r="C7445" t="s">
        <v>910</v>
      </c>
      <c r="D7445" t="s">
        <v>314</v>
      </c>
      <c r="E7445" s="320" t="s">
        <v>87</v>
      </c>
      <c r="F7445" s="320" t="s">
        <v>88</v>
      </c>
      <c r="G7445" s="320" t="s">
        <v>445</v>
      </c>
      <c r="H7445" s="320" t="s">
        <v>325</v>
      </c>
      <c r="I7445" s="320" t="s">
        <v>354</v>
      </c>
      <c r="J7445" s="320" t="s">
        <v>283</v>
      </c>
      <c r="K7445" s="321">
        <v>28</v>
      </c>
      <c r="L7445" s="305">
        <v>0.261680006980896</v>
      </c>
      <c r="M7445" s="305"/>
      <c r="N7445" s="321">
        <v>174</v>
      </c>
      <c r="O7445" s="305">
        <v>0.26769000291824341</v>
      </c>
      <c r="P7445" s="305"/>
      <c r="Q7445" s="321">
        <v>3083</v>
      </c>
      <c r="R7445" s="305">
        <v>0.2264900058507919</v>
      </c>
      <c r="S7445" s="305"/>
      <c r="BA7445" s="395">
        <v>1</v>
      </c>
      <c r="BB7445" s="396" t="s">
        <v>861</v>
      </c>
      <c r="BC7445" t="str">
        <f t="shared" si="631"/>
        <v>RN3</v>
      </c>
      <c r="BD7445" t="str">
        <f t="shared" si="632"/>
        <v>NAoMe_recurrent_age_mbc_hes_decades_80cap</v>
      </c>
      <c r="BE7445" s="397" t="s">
        <v>862</v>
      </c>
      <c r="BF7445" t="str">
        <f t="shared" si="633"/>
        <v>80+ yrs</v>
      </c>
      <c r="BG7445">
        <f t="shared" si="634"/>
        <v>28</v>
      </c>
      <c r="BH7445" s="398">
        <f t="shared" si="635"/>
        <v>0.261680006980896</v>
      </c>
      <c r="BO7445" s="33"/>
    </row>
    <row r="7446" spans="1:67">
      <c r="A7446" s="320" t="s">
        <v>338</v>
      </c>
      <c r="B7446" t="s">
        <v>380</v>
      </c>
      <c r="C7446" t="s">
        <v>910</v>
      </c>
      <c r="D7446" t="s">
        <v>314</v>
      </c>
      <c r="E7446" s="320" t="s">
        <v>87</v>
      </c>
      <c r="F7446" s="320" t="s">
        <v>88</v>
      </c>
      <c r="G7446" s="320" t="s">
        <v>445</v>
      </c>
      <c r="H7446" s="320" t="s">
        <v>325</v>
      </c>
      <c r="I7446" s="320" t="s">
        <v>656</v>
      </c>
      <c r="J7446" s="320" t="s">
        <v>286</v>
      </c>
      <c r="K7446" s="321">
        <v>2</v>
      </c>
      <c r="L7446" s="305">
        <v>1.8689999356865879E-2</v>
      </c>
      <c r="M7446" s="305">
        <v>1.8689999356865879E-2</v>
      </c>
      <c r="N7446" s="321">
        <v>34</v>
      </c>
      <c r="O7446" s="305">
        <v>5.2310001105070107E-2</v>
      </c>
      <c r="P7446" s="305">
        <v>5.3459998220205307E-2</v>
      </c>
      <c r="Q7446" s="321">
        <v>565</v>
      </c>
      <c r="R7446" s="305">
        <v>4.1510000824928277E-2</v>
      </c>
      <c r="S7446" s="305">
        <v>4.221000149846077E-2</v>
      </c>
      <c r="BA7446" s="395">
        <v>1</v>
      </c>
      <c r="BB7446" s="396" t="s">
        <v>861</v>
      </c>
      <c r="BC7446" t="str">
        <f t="shared" si="631"/>
        <v>RN3</v>
      </c>
      <c r="BD7446" t="str">
        <f t="shared" si="632"/>
        <v>NAoMe_recurrent_ethnicity_grp</v>
      </c>
      <c r="BE7446" s="397" t="s">
        <v>862</v>
      </c>
      <c r="BF7446" t="str">
        <f t="shared" si="633"/>
        <v>Asian or Asian British</v>
      </c>
      <c r="BG7446">
        <f t="shared" si="634"/>
        <v>2</v>
      </c>
      <c r="BH7446" s="398">
        <f t="shared" si="635"/>
        <v>1.8689999356865879E-2</v>
      </c>
      <c r="BO7446" s="33"/>
    </row>
    <row r="7447" spans="1:67">
      <c r="A7447" s="320" t="s">
        <v>338</v>
      </c>
      <c r="B7447" t="s">
        <v>380</v>
      </c>
      <c r="C7447" t="s">
        <v>910</v>
      </c>
      <c r="D7447" t="s">
        <v>314</v>
      </c>
      <c r="E7447" s="320" t="s">
        <v>87</v>
      </c>
      <c r="F7447" s="320" t="s">
        <v>88</v>
      </c>
      <c r="G7447" s="320" t="s">
        <v>445</v>
      </c>
      <c r="H7447" s="320" t="s">
        <v>325</v>
      </c>
      <c r="I7447" s="320" t="s">
        <v>656</v>
      </c>
      <c r="J7447" s="320" t="s">
        <v>287</v>
      </c>
      <c r="K7447" s="321">
        <v>2</v>
      </c>
      <c r="L7447" s="305">
        <v>1.8689999356865879E-2</v>
      </c>
      <c r="M7447" s="305">
        <v>1.8689999356865879E-2</v>
      </c>
      <c r="N7447" s="321">
        <v>10</v>
      </c>
      <c r="O7447" s="305">
        <v>1.537999976426363E-2</v>
      </c>
      <c r="P7447" s="305">
        <v>1.572000049054623E-2</v>
      </c>
      <c r="Q7447" s="321">
        <v>439</v>
      </c>
      <c r="R7447" s="305">
        <v>3.2249998301267617E-2</v>
      </c>
      <c r="S7447" s="305">
        <v>3.2800000160932541E-2</v>
      </c>
      <c r="BA7447" s="395">
        <v>1</v>
      </c>
      <c r="BB7447" s="396" t="s">
        <v>861</v>
      </c>
      <c r="BC7447" t="str">
        <f t="shared" si="631"/>
        <v>RN3</v>
      </c>
      <c r="BD7447" t="str">
        <f t="shared" si="632"/>
        <v>NAoMe_recurrent_ethnicity_grp</v>
      </c>
      <c r="BE7447" s="397" t="s">
        <v>862</v>
      </c>
      <c r="BF7447" t="str">
        <f t="shared" si="633"/>
        <v>Black or Black British</v>
      </c>
      <c r="BG7447">
        <f t="shared" si="634"/>
        <v>2</v>
      </c>
      <c r="BH7447" s="398">
        <f t="shared" si="635"/>
        <v>1.8689999356865879E-2</v>
      </c>
      <c r="BO7447" s="33"/>
    </row>
    <row r="7448" spans="1:67">
      <c r="A7448" s="320" t="s">
        <v>338</v>
      </c>
      <c r="B7448" t="s">
        <v>380</v>
      </c>
      <c r="C7448" t="s">
        <v>910</v>
      </c>
      <c r="D7448" t="s">
        <v>314</v>
      </c>
      <c r="E7448" s="320" t="s">
        <v>87</v>
      </c>
      <c r="F7448" s="320" t="s">
        <v>88</v>
      </c>
      <c r="G7448" s="320" t="s">
        <v>445</v>
      </c>
      <c r="H7448" s="320" t="s">
        <v>325</v>
      </c>
      <c r="I7448" s="320" t="s">
        <v>656</v>
      </c>
      <c r="J7448" s="320" t="s">
        <v>259</v>
      </c>
      <c r="K7448" s="321">
        <v>0</v>
      </c>
      <c r="L7448" s="305">
        <v>0</v>
      </c>
      <c r="M7448" s="305">
        <v>0</v>
      </c>
      <c r="N7448" s="321">
        <v>2</v>
      </c>
      <c r="O7448" s="305">
        <v>3.0799999367445712E-3</v>
      </c>
      <c r="P7448" s="305">
        <v>3.1399999279528861E-3</v>
      </c>
      <c r="Q7448" s="321">
        <v>117</v>
      </c>
      <c r="R7448" s="305">
        <v>8.6000002920627594E-3</v>
      </c>
      <c r="S7448" s="305">
        <v>8.7400004267692566E-3</v>
      </c>
      <c r="BA7448" s="395">
        <v>1</v>
      </c>
      <c r="BB7448" s="396" t="s">
        <v>861</v>
      </c>
      <c r="BC7448" t="str">
        <f t="shared" si="631"/>
        <v>RN3</v>
      </c>
      <c r="BD7448" t="str">
        <f t="shared" si="632"/>
        <v>NAoMe_recurrent_ethnicity_grp</v>
      </c>
      <c r="BE7448" s="397" t="s">
        <v>862</v>
      </c>
      <c r="BF7448" t="str">
        <f t="shared" si="633"/>
        <v>Mixed</v>
      </c>
      <c r="BG7448">
        <f t="shared" si="634"/>
        <v>0</v>
      </c>
      <c r="BH7448" s="398">
        <f t="shared" si="635"/>
        <v>0</v>
      </c>
      <c r="BO7448" s="33"/>
    </row>
    <row r="7449" spans="1:67">
      <c r="A7449" s="320" t="s">
        <v>338</v>
      </c>
      <c r="B7449" t="s">
        <v>380</v>
      </c>
      <c r="C7449" t="s">
        <v>910</v>
      </c>
      <c r="D7449" t="s">
        <v>314</v>
      </c>
      <c r="E7449" s="320" t="s">
        <v>87</v>
      </c>
      <c r="F7449" s="320" t="s">
        <v>88</v>
      </c>
      <c r="G7449" s="320" t="s">
        <v>445</v>
      </c>
      <c r="H7449" s="320" t="s">
        <v>325</v>
      </c>
      <c r="I7449" s="320" t="s">
        <v>656</v>
      </c>
      <c r="J7449" s="320" t="s">
        <v>288</v>
      </c>
      <c r="K7449" s="321">
        <v>2</v>
      </c>
      <c r="L7449" s="305">
        <v>1.8689999356865879E-2</v>
      </c>
      <c r="M7449" s="305">
        <v>1.8689999356865879E-2</v>
      </c>
      <c r="N7449" s="321">
        <v>11</v>
      </c>
      <c r="O7449" s="305">
        <v>1.6920000314712521E-2</v>
      </c>
      <c r="P7449" s="305">
        <v>1.7300000414252281E-2</v>
      </c>
      <c r="Q7449" s="321">
        <v>254</v>
      </c>
      <c r="R7449" s="305">
        <v>1.8659999594092369E-2</v>
      </c>
      <c r="S7449" s="305">
        <v>1.8980000168085098E-2</v>
      </c>
      <c r="BA7449" s="395">
        <v>1</v>
      </c>
      <c r="BB7449" s="396" t="s">
        <v>861</v>
      </c>
      <c r="BC7449" t="str">
        <f t="shared" si="631"/>
        <v>RN3</v>
      </c>
      <c r="BD7449" t="str">
        <f t="shared" si="632"/>
        <v>NAoMe_recurrent_ethnicity_grp</v>
      </c>
      <c r="BE7449" s="397" t="s">
        <v>862</v>
      </c>
      <c r="BF7449" t="str">
        <f t="shared" si="633"/>
        <v>Other Ethnic Group</v>
      </c>
      <c r="BG7449">
        <f t="shared" si="634"/>
        <v>2</v>
      </c>
      <c r="BH7449" s="398">
        <f t="shared" si="635"/>
        <v>1.8689999356865879E-2</v>
      </c>
      <c r="BO7449" s="33"/>
    </row>
    <row r="7450" spans="1:67">
      <c r="A7450" s="320" t="s">
        <v>338</v>
      </c>
      <c r="B7450" t="s">
        <v>380</v>
      </c>
      <c r="C7450" t="s">
        <v>910</v>
      </c>
      <c r="D7450" t="s">
        <v>314</v>
      </c>
      <c r="E7450" s="320" t="s">
        <v>87</v>
      </c>
      <c r="F7450" s="320" t="s">
        <v>88</v>
      </c>
      <c r="G7450" s="320" t="s">
        <v>445</v>
      </c>
      <c r="H7450" s="320" t="s">
        <v>325</v>
      </c>
      <c r="I7450" s="320" t="s">
        <v>656</v>
      </c>
      <c r="J7450" s="320" t="s">
        <v>260</v>
      </c>
      <c r="K7450" s="321">
        <v>0</v>
      </c>
      <c r="L7450" s="305">
        <v>0</v>
      </c>
      <c r="M7450" s="305"/>
      <c r="N7450" s="321">
        <v>14</v>
      </c>
      <c r="O7450" s="305">
        <v>2.1539999172091481E-2</v>
      </c>
      <c r="P7450" s="305"/>
      <c r="Q7450" s="321">
        <v>227</v>
      </c>
      <c r="R7450" s="305">
        <v>1.6680000349879261E-2</v>
      </c>
      <c r="S7450" s="305"/>
      <c r="BA7450" s="395">
        <v>1</v>
      </c>
      <c r="BB7450" s="396" t="s">
        <v>861</v>
      </c>
      <c r="BC7450" t="str">
        <f t="shared" si="631"/>
        <v>RN3</v>
      </c>
      <c r="BD7450" t="str">
        <f t="shared" si="632"/>
        <v>NAoMe_recurrent_ethnicity_grp</v>
      </c>
      <c r="BE7450" s="397" t="s">
        <v>862</v>
      </c>
      <c r="BF7450" t="str">
        <f t="shared" si="633"/>
        <v>Unknown</v>
      </c>
      <c r="BG7450">
        <f t="shared" si="634"/>
        <v>0</v>
      </c>
      <c r="BH7450" s="398">
        <f t="shared" si="635"/>
        <v>0</v>
      </c>
      <c r="BO7450" s="33"/>
    </row>
    <row r="7451" spans="1:67">
      <c r="A7451" s="320" t="s">
        <v>338</v>
      </c>
      <c r="B7451" t="s">
        <v>380</v>
      </c>
      <c r="C7451" t="s">
        <v>910</v>
      </c>
      <c r="D7451" t="s">
        <v>314</v>
      </c>
      <c r="E7451" s="320" t="s">
        <v>87</v>
      </c>
      <c r="F7451" s="320" t="s">
        <v>88</v>
      </c>
      <c r="G7451" s="320" t="s">
        <v>445</v>
      </c>
      <c r="H7451" s="320" t="s">
        <v>325</v>
      </c>
      <c r="I7451" s="320" t="s">
        <v>656</v>
      </c>
      <c r="J7451" s="320" t="s">
        <v>258</v>
      </c>
      <c r="K7451" s="321">
        <v>101</v>
      </c>
      <c r="L7451" s="305">
        <v>0.94392997026443481</v>
      </c>
      <c r="M7451" s="305">
        <v>0.94392997026443481</v>
      </c>
      <c r="N7451" s="321">
        <v>579</v>
      </c>
      <c r="O7451" s="305">
        <v>0.89077001810073853</v>
      </c>
      <c r="P7451" s="305">
        <v>0.91038000583648682</v>
      </c>
      <c r="Q7451" s="321">
        <v>12010</v>
      </c>
      <c r="R7451" s="305">
        <v>0.88230997323989868</v>
      </c>
      <c r="S7451" s="305">
        <v>0.89727002382278442</v>
      </c>
      <c r="BA7451" s="395">
        <v>1</v>
      </c>
      <c r="BB7451" s="396" t="s">
        <v>861</v>
      </c>
      <c r="BC7451" t="str">
        <f t="shared" si="631"/>
        <v>RN3</v>
      </c>
      <c r="BD7451" t="str">
        <f t="shared" si="632"/>
        <v>NAoMe_recurrent_ethnicity_grp</v>
      </c>
      <c r="BE7451" s="397" t="s">
        <v>862</v>
      </c>
      <c r="BF7451" t="str">
        <f t="shared" si="633"/>
        <v>White</v>
      </c>
      <c r="BG7451">
        <f t="shared" si="634"/>
        <v>101</v>
      </c>
      <c r="BH7451" s="398">
        <f t="shared" si="635"/>
        <v>0.94392997026443481</v>
      </c>
      <c r="BO7451" s="33"/>
    </row>
    <row r="7452" spans="1:67">
      <c r="A7452" s="320" t="s">
        <v>338</v>
      </c>
      <c r="B7452" t="s">
        <v>380</v>
      </c>
      <c r="C7452" t="s">
        <v>910</v>
      </c>
      <c r="D7452" t="s">
        <v>314</v>
      </c>
      <c r="E7452" s="320" t="s">
        <v>87</v>
      </c>
      <c r="F7452" s="320" t="s">
        <v>88</v>
      </c>
      <c r="G7452" s="320" t="s">
        <v>445</v>
      </c>
      <c r="H7452" s="320" t="s">
        <v>325</v>
      </c>
      <c r="I7452" s="320" t="s">
        <v>291</v>
      </c>
      <c r="J7452" s="320" t="s">
        <v>313</v>
      </c>
      <c r="K7452" s="321">
        <v>107</v>
      </c>
      <c r="L7452" s="305">
        <v>1</v>
      </c>
      <c r="M7452" s="305"/>
      <c r="N7452" s="321">
        <v>643</v>
      </c>
      <c r="O7452" s="305">
        <v>0.98922997713088989</v>
      </c>
      <c r="P7452" s="305"/>
      <c r="Q7452" s="321">
        <v>13492</v>
      </c>
      <c r="R7452" s="305">
        <v>0.99118000268936157</v>
      </c>
      <c r="S7452" s="305"/>
      <c r="BA7452" s="395">
        <v>1</v>
      </c>
      <c r="BB7452" s="396" t="s">
        <v>861</v>
      </c>
      <c r="BC7452" t="str">
        <f t="shared" si="631"/>
        <v>RN3</v>
      </c>
      <c r="BD7452" t="str">
        <f t="shared" si="632"/>
        <v>NAoMe_recurrent_gender</v>
      </c>
      <c r="BE7452" s="397" t="s">
        <v>862</v>
      </c>
      <c r="BF7452" t="str">
        <f t="shared" si="633"/>
        <v>Female</v>
      </c>
      <c r="BG7452">
        <f t="shared" si="634"/>
        <v>107</v>
      </c>
      <c r="BH7452" s="398">
        <f t="shared" si="635"/>
        <v>1</v>
      </c>
      <c r="BO7452" s="33"/>
    </row>
    <row r="7453" spans="1:67">
      <c r="A7453" s="320" t="s">
        <v>338</v>
      </c>
      <c r="B7453" t="s">
        <v>380</v>
      </c>
      <c r="C7453" t="s">
        <v>910</v>
      </c>
      <c r="D7453" t="s">
        <v>314</v>
      </c>
      <c r="E7453" s="320" t="s">
        <v>87</v>
      </c>
      <c r="F7453" s="320" t="s">
        <v>88</v>
      </c>
      <c r="G7453" s="320" t="s">
        <v>445</v>
      </c>
      <c r="H7453" s="320" t="s">
        <v>325</v>
      </c>
      <c r="I7453" s="320" t="s">
        <v>291</v>
      </c>
      <c r="J7453" s="320" t="s">
        <v>293</v>
      </c>
      <c r="K7453" s="321">
        <v>0</v>
      </c>
      <c r="L7453" s="305">
        <v>0</v>
      </c>
      <c r="M7453" s="305"/>
      <c r="N7453" s="321">
        <v>7</v>
      </c>
      <c r="O7453" s="305">
        <v>1.076999958604574E-2</v>
      </c>
      <c r="P7453" s="305"/>
      <c r="Q7453" s="321">
        <v>120</v>
      </c>
      <c r="R7453" s="305">
        <v>8.8200001046061516E-3</v>
      </c>
      <c r="S7453" s="305"/>
      <c r="BA7453" s="395">
        <v>1</v>
      </c>
      <c r="BB7453" s="396" t="s">
        <v>861</v>
      </c>
      <c r="BC7453" t="str">
        <f t="shared" si="631"/>
        <v>RN3</v>
      </c>
      <c r="BD7453" t="str">
        <f t="shared" si="632"/>
        <v>NAoMe_recurrent_gender</v>
      </c>
      <c r="BE7453" s="397" t="s">
        <v>862</v>
      </c>
      <c r="BF7453" t="str">
        <f t="shared" si="633"/>
        <v>Male</v>
      </c>
      <c r="BG7453">
        <f t="shared" si="634"/>
        <v>0</v>
      </c>
      <c r="BH7453" s="398">
        <f t="shared" si="635"/>
        <v>0</v>
      </c>
      <c r="BO7453" s="33"/>
    </row>
    <row r="7454" spans="1:67">
      <c r="A7454" s="320" t="s">
        <v>338</v>
      </c>
      <c r="B7454" t="s">
        <v>380</v>
      </c>
      <c r="C7454" t="s">
        <v>910</v>
      </c>
      <c r="D7454" t="s">
        <v>314</v>
      </c>
      <c r="E7454" s="320" t="s">
        <v>87</v>
      </c>
      <c r="F7454" s="320" t="s">
        <v>88</v>
      </c>
      <c r="G7454" s="320" t="s">
        <v>445</v>
      </c>
      <c r="H7454" s="320" t="s">
        <v>325</v>
      </c>
      <c r="I7454" s="320" t="s">
        <v>355</v>
      </c>
      <c r="J7454" s="320" t="s">
        <v>289</v>
      </c>
      <c r="K7454" s="321">
        <v>30</v>
      </c>
      <c r="L7454" s="305">
        <v>0.28036999702453608</v>
      </c>
      <c r="M7454" s="305"/>
      <c r="N7454" s="321">
        <v>192</v>
      </c>
      <c r="O7454" s="305">
        <v>0.29537999629974371</v>
      </c>
      <c r="P7454" s="305"/>
      <c r="Q7454" s="321">
        <v>4109</v>
      </c>
      <c r="R7454" s="305">
        <v>0.30186998844146729</v>
      </c>
      <c r="S7454" s="305"/>
      <c r="BA7454" s="395">
        <v>1</v>
      </c>
      <c r="BB7454" s="396" t="s">
        <v>861</v>
      </c>
      <c r="BC7454" t="str">
        <f t="shared" si="631"/>
        <v>RN3</v>
      </c>
      <c r="BD7454" t="str">
        <f t="shared" si="632"/>
        <v>NAoMe_recurrent_mbc_hes_year</v>
      </c>
      <c r="BE7454" s="397" t="s">
        <v>862</v>
      </c>
      <c r="BF7454" t="str">
        <f t="shared" si="633"/>
        <v>2021</v>
      </c>
      <c r="BG7454">
        <f t="shared" si="634"/>
        <v>30</v>
      </c>
      <c r="BH7454" s="398">
        <f t="shared" si="635"/>
        <v>0.28036999702453608</v>
      </c>
      <c r="BO7454" s="33"/>
    </row>
    <row r="7455" spans="1:67">
      <c r="A7455" s="320" t="s">
        <v>338</v>
      </c>
      <c r="B7455" t="s">
        <v>380</v>
      </c>
      <c r="C7455" t="s">
        <v>910</v>
      </c>
      <c r="D7455" t="s">
        <v>314</v>
      </c>
      <c r="E7455" s="320" t="s">
        <v>87</v>
      </c>
      <c r="F7455" s="320" t="s">
        <v>88</v>
      </c>
      <c r="G7455" s="320" t="s">
        <v>445</v>
      </c>
      <c r="H7455" s="320" t="s">
        <v>325</v>
      </c>
      <c r="I7455" s="320" t="s">
        <v>355</v>
      </c>
      <c r="J7455" s="320" t="s">
        <v>816</v>
      </c>
      <c r="K7455" s="321">
        <v>39</v>
      </c>
      <c r="L7455" s="305">
        <v>0.36449000239372248</v>
      </c>
      <c r="M7455" s="305"/>
      <c r="N7455" s="321">
        <v>197</v>
      </c>
      <c r="O7455" s="305">
        <v>0.3030799925327301</v>
      </c>
      <c r="P7455" s="305"/>
      <c r="Q7455" s="321">
        <v>4376</v>
      </c>
      <c r="R7455" s="305">
        <v>0.32148000597953802</v>
      </c>
      <c r="S7455" s="305"/>
      <c r="BA7455" s="395">
        <v>1</v>
      </c>
      <c r="BB7455" s="396" t="s">
        <v>861</v>
      </c>
      <c r="BC7455" t="str">
        <f t="shared" si="631"/>
        <v>RN3</v>
      </c>
      <c r="BD7455" t="str">
        <f t="shared" si="632"/>
        <v>NAoMe_recurrent_mbc_hes_year</v>
      </c>
      <c r="BE7455" s="397" t="s">
        <v>862</v>
      </c>
      <c r="BF7455" t="str">
        <f t="shared" si="633"/>
        <v>2022</v>
      </c>
      <c r="BG7455">
        <f t="shared" si="634"/>
        <v>39</v>
      </c>
      <c r="BH7455" s="398">
        <f t="shared" si="635"/>
        <v>0.36449000239372248</v>
      </c>
      <c r="BO7455" s="33"/>
    </row>
    <row r="7456" spans="1:67">
      <c r="A7456" s="320" t="s">
        <v>338</v>
      </c>
      <c r="B7456" t="s">
        <v>380</v>
      </c>
      <c r="C7456" t="s">
        <v>910</v>
      </c>
      <c r="D7456" t="s">
        <v>314</v>
      </c>
      <c r="E7456" s="320" t="s">
        <v>87</v>
      </c>
      <c r="F7456" s="320" t="s">
        <v>88</v>
      </c>
      <c r="G7456" s="320" t="s">
        <v>445</v>
      </c>
      <c r="H7456" s="320" t="s">
        <v>325</v>
      </c>
      <c r="I7456" s="320" t="s">
        <v>355</v>
      </c>
      <c r="J7456" s="320" t="s">
        <v>946</v>
      </c>
      <c r="K7456" s="321">
        <v>38</v>
      </c>
      <c r="L7456" s="305">
        <v>0.35514000058174128</v>
      </c>
      <c r="M7456" s="305"/>
      <c r="N7456" s="321">
        <v>261</v>
      </c>
      <c r="O7456" s="305">
        <v>0.40154001116752619</v>
      </c>
      <c r="P7456" s="305"/>
      <c r="Q7456" s="321">
        <v>5127</v>
      </c>
      <c r="R7456" s="305">
        <v>0.37665000557899481</v>
      </c>
      <c r="S7456" s="305"/>
      <c r="BA7456" s="395">
        <v>1</v>
      </c>
      <c r="BB7456" s="396" t="s">
        <v>861</v>
      </c>
      <c r="BC7456" t="str">
        <f t="shared" si="631"/>
        <v>RN3</v>
      </c>
      <c r="BD7456" t="str">
        <f t="shared" si="632"/>
        <v>NAoMe_recurrent_mbc_hes_year</v>
      </c>
      <c r="BE7456" s="397" t="s">
        <v>862</v>
      </c>
      <c r="BF7456" t="str">
        <f t="shared" si="633"/>
        <v>2023</v>
      </c>
      <c r="BG7456">
        <f t="shared" si="634"/>
        <v>38</v>
      </c>
      <c r="BH7456" s="398">
        <f t="shared" si="635"/>
        <v>0.35514000058174128</v>
      </c>
      <c r="BO7456" s="33"/>
    </row>
    <row r="7457" spans="1:67">
      <c r="A7457" s="320" t="s">
        <v>338</v>
      </c>
      <c r="B7457" t="s">
        <v>380</v>
      </c>
      <c r="C7457" t="s">
        <v>910</v>
      </c>
      <c r="D7457" t="s">
        <v>314</v>
      </c>
      <c r="E7457" s="320" t="s">
        <v>87</v>
      </c>
      <c r="F7457" s="320" t="s">
        <v>88</v>
      </c>
      <c r="G7457" s="320" t="s">
        <v>445</v>
      </c>
      <c r="H7457" s="320" t="s">
        <v>325</v>
      </c>
      <c r="I7457" s="320" t="s">
        <v>824</v>
      </c>
      <c r="J7457" s="320" t="s">
        <v>12</v>
      </c>
      <c r="K7457" s="321">
        <v>107</v>
      </c>
      <c r="L7457" s="305">
        <v>1</v>
      </c>
      <c r="M7457" s="305"/>
      <c r="N7457" s="321">
        <v>650</v>
      </c>
      <c r="O7457" s="305">
        <v>1</v>
      </c>
      <c r="P7457" s="305"/>
      <c r="Q7457" s="321">
        <v>13612</v>
      </c>
      <c r="R7457" s="305">
        <v>1</v>
      </c>
      <c r="S7457" s="305"/>
      <c r="BA7457" s="395">
        <v>1</v>
      </c>
      <c r="BB7457" s="396" t="s">
        <v>861</v>
      </c>
      <c r="BC7457" t="str">
        <f t="shared" si="631"/>
        <v>RN3</v>
      </c>
      <c r="BD7457" t="str">
        <f t="shared" si="632"/>
        <v>NAoMe_recurrent_tag_bonemets</v>
      </c>
      <c r="BE7457" s="397" t="s">
        <v>862</v>
      </c>
      <c r="BF7457" t="str">
        <f t="shared" si="633"/>
        <v>No</v>
      </c>
      <c r="BG7457">
        <f t="shared" si="634"/>
        <v>107</v>
      </c>
      <c r="BH7457" s="398">
        <f t="shared" si="635"/>
        <v>1</v>
      </c>
      <c r="BO7457" s="33"/>
    </row>
    <row r="7458" spans="1:67">
      <c r="A7458" s="320" t="s">
        <v>338</v>
      </c>
      <c r="B7458" t="s">
        <v>380</v>
      </c>
      <c r="C7458" t="s">
        <v>910</v>
      </c>
      <c r="D7458" t="s">
        <v>314</v>
      </c>
      <c r="E7458" s="320" t="s">
        <v>87</v>
      </c>
      <c r="F7458" s="320" t="s">
        <v>88</v>
      </c>
      <c r="G7458" s="320" t="s">
        <v>445</v>
      </c>
      <c r="H7458" s="320" t="s">
        <v>325</v>
      </c>
      <c r="I7458" s="320" t="s">
        <v>825</v>
      </c>
      <c r="J7458" s="320" t="s">
        <v>12</v>
      </c>
      <c r="K7458" s="321">
        <v>107</v>
      </c>
      <c r="L7458" s="305">
        <v>1</v>
      </c>
      <c r="M7458" s="305"/>
      <c r="N7458" s="321">
        <v>650</v>
      </c>
      <c r="O7458" s="305">
        <v>1</v>
      </c>
      <c r="P7458" s="305"/>
      <c r="Q7458" s="321">
        <v>13612</v>
      </c>
      <c r="R7458" s="305">
        <v>1</v>
      </c>
      <c r="S7458" s="305"/>
      <c r="BA7458" s="395">
        <v>1</v>
      </c>
      <c r="BB7458" s="396" t="s">
        <v>861</v>
      </c>
      <c r="BC7458" t="str">
        <f t="shared" si="631"/>
        <v>RN3</v>
      </c>
      <c r="BD7458" t="str">
        <f t="shared" si="632"/>
        <v>NAoMe_recurrent_tag_brainmets</v>
      </c>
      <c r="BE7458" s="397" t="s">
        <v>862</v>
      </c>
      <c r="BF7458" t="str">
        <f t="shared" si="633"/>
        <v>No</v>
      </c>
      <c r="BG7458">
        <f t="shared" si="634"/>
        <v>107</v>
      </c>
      <c r="BH7458" s="398">
        <f t="shared" si="635"/>
        <v>1</v>
      </c>
      <c r="BO7458" s="33"/>
    </row>
    <row r="7459" spans="1:67">
      <c r="A7459" s="320" t="s">
        <v>338</v>
      </c>
      <c r="B7459" t="s">
        <v>380</v>
      </c>
      <c r="C7459" t="s">
        <v>910</v>
      </c>
      <c r="D7459" t="s">
        <v>314</v>
      </c>
      <c r="E7459" s="320" t="s">
        <v>87</v>
      </c>
      <c r="F7459" s="320" t="s">
        <v>88</v>
      </c>
      <c r="G7459" s="320" t="s">
        <v>445</v>
      </c>
      <c r="H7459" s="320" t="s">
        <v>325</v>
      </c>
      <c r="I7459" s="320" t="s">
        <v>826</v>
      </c>
      <c r="J7459" s="320" t="s">
        <v>12</v>
      </c>
      <c r="K7459" s="321">
        <v>107</v>
      </c>
      <c r="L7459" s="305">
        <v>1</v>
      </c>
      <c r="M7459" s="305"/>
      <c r="N7459" s="321">
        <v>650</v>
      </c>
      <c r="O7459" s="305">
        <v>1</v>
      </c>
      <c r="P7459" s="305"/>
      <c r="Q7459" s="321">
        <v>13612</v>
      </c>
      <c r="R7459" s="305">
        <v>1</v>
      </c>
      <c r="S7459" s="305"/>
      <c r="BA7459" s="395">
        <v>1</v>
      </c>
      <c r="BB7459" s="396" t="s">
        <v>861</v>
      </c>
      <c r="BC7459" t="str">
        <f t="shared" si="631"/>
        <v>RN3</v>
      </c>
      <c r="BD7459" t="str">
        <f t="shared" si="632"/>
        <v>NAoMe_recurrent_tag_livermets</v>
      </c>
      <c r="BE7459" s="397" t="s">
        <v>862</v>
      </c>
      <c r="BF7459" t="str">
        <f t="shared" si="633"/>
        <v>No</v>
      </c>
      <c r="BG7459">
        <f t="shared" si="634"/>
        <v>107</v>
      </c>
      <c r="BH7459" s="398">
        <f t="shared" si="635"/>
        <v>1</v>
      </c>
      <c r="BO7459" s="33"/>
    </row>
    <row r="7460" spans="1:67">
      <c r="A7460" s="320" t="s">
        <v>338</v>
      </c>
      <c r="B7460" t="s">
        <v>380</v>
      </c>
      <c r="C7460" t="s">
        <v>910</v>
      </c>
      <c r="D7460" t="s">
        <v>314</v>
      </c>
      <c r="E7460" s="320" t="s">
        <v>87</v>
      </c>
      <c r="F7460" s="320" t="s">
        <v>88</v>
      </c>
      <c r="G7460" s="320" t="s">
        <v>445</v>
      </c>
      <c r="H7460" s="320" t="s">
        <v>325</v>
      </c>
      <c r="I7460" s="320" t="s">
        <v>827</v>
      </c>
      <c r="J7460" s="320" t="s">
        <v>12</v>
      </c>
      <c r="K7460" s="321">
        <v>107</v>
      </c>
      <c r="L7460" s="305">
        <v>1</v>
      </c>
      <c r="M7460" s="305"/>
      <c r="N7460" s="321">
        <v>650</v>
      </c>
      <c r="O7460" s="305">
        <v>1</v>
      </c>
      <c r="P7460" s="305"/>
      <c r="Q7460" s="321">
        <v>13612</v>
      </c>
      <c r="R7460" s="305">
        <v>1</v>
      </c>
      <c r="S7460" s="305"/>
      <c r="BA7460" s="395">
        <v>1</v>
      </c>
      <c r="BB7460" s="396" t="s">
        <v>861</v>
      </c>
      <c r="BC7460" t="str">
        <f t="shared" si="631"/>
        <v>RN3</v>
      </c>
      <c r="BD7460" t="str">
        <f t="shared" si="632"/>
        <v>NAoMe_recurrent_tag_lungmets</v>
      </c>
      <c r="BE7460" s="397" t="s">
        <v>862</v>
      </c>
      <c r="BF7460" t="str">
        <f t="shared" si="633"/>
        <v>No</v>
      </c>
      <c r="BG7460">
        <f t="shared" si="634"/>
        <v>107</v>
      </c>
      <c r="BH7460" s="398">
        <f t="shared" si="635"/>
        <v>1</v>
      </c>
      <c r="BO7460" s="33"/>
    </row>
    <row r="7461" spans="1:67">
      <c r="A7461" s="320" t="s">
        <v>338</v>
      </c>
      <c r="B7461" t="s">
        <v>380</v>
      </c>
      <c r="C7461" t="s">
        <v>910</v>
      </c>
      <c r="D7461" t="s">
        <v>314</v>
      </c>
      <c r="E7461" s="320" t="s">
        <v>87</v>
      </c>
      <c r="F7461" s="320" t="s">
        <v>88</v>
      </c>
      <c r="G7461" s="320" t="s">
        <v>445</v>
      </c>
      <c r="H7461" s="320" t="s">
        <v>325</v>
      </c>
      <c r="I7461" s="320" t="s">
        <v>828</v>
      </c>
      <c r="J7461" s="320" t="s">
        <v>12</v>
      </c>
      <c r="K7461" s="321">
        <v>107</v>
      </c>
      <c r="L7461" s="305">
        <v>1</v>
      </c>
      <c r="M7461" s="305"/>
      <c r="N7461" s="321">
        <v>650</v>
      </c>
      <c r="O7461" s="305">
        <v>1</v>
      </c>
      <c r="P7461" s="305"/>
      <c r="Q7461" s="321">
        <v>13612</v>
      </c>
      <c r="R7461" s="305">
        <v>1</v>
      </c>
      <c r="S7461" s="305"/>
      <c r="BA7461" s="395">
        <v>1</v>
      </c>
      <c r="BB7461" s="396" t="s">
        <v>861</v>
      </c>
      <c r="BC7461" t="str">
        <f t="shared" si="631"/>
        <v>RN3</v>
      </c>
      <c r="BD7461" t="str">
        <f t="shared" si="632"/>
        <v>NAoMe_recurrent_tag_othermets</v>
      </c>
      <c r="BE7461" s="397" t="s">
        <v>862</v>
      </c>
      <c r="BF7461" t="str">
        <f t="shared" si="633"/>
        <v>No</v>
      </c>
      <c r="BG7461">
        <f t="shared" si="634"/>
        <v>107</v>
      </c>
      <c r="BH7461" s="398">
        <f t="shared" si="635"/>
        <v>1</v>
      </c>
      <c r="BO7461" s="33"/>
    </row>
    <row r="7462" spans="1:67">
      <c r="A7462" s="320" t="s">
        <v>338</v>
      </c>
      <c r="B7462" t="s">
        <v>380</v>
      </c>
      <c r="C7462" t="s">
        <v>910</v>
      </c>
      <c r="D7462" t="s">
        <v>314</v>
      </c>
      <c r="E7462" s="320" t="s">
        <v>89</v>
      </c>
      <c r="F7462" s="320" t="s">
        <v>599</v>
      </c>
      <c r="G7462" s="320" t="s">
        <v>442</v>
      </c>
      <c r="H7462" s="320" t="s">
        <v>326</v>
      </c>
      <c r="I7462" s="320" t="s">
        <v>354</v>
      </c>
      <c r="J7462" s="320" t="s">
        <v>277</v>
      </c>
      <c r="K7462" s="321">
        <v>2</v>
      </c>
      <c r="L7462" s="305">
        <v>1.315999962389469E-2</v>
      </c>
      <c r="M7462" s="305"/>
      <c r="N7462" s="321">
        <v>2</v>
      </c>
      <c r="O7462" s="305">
        <v>5.1899999380111694E-3</v>
      </c>
      <c r="P7462" s="305"/>
      <c r="Q7462" s="321">
        <v>56</v>
      </c>
      <c r="R7462" s="305">
        <v>4.1100000962615013E-3</v>
      </c>
      <c r="S7462" s="305"/>
      <c r="BA7462" s="395">
        <v>1</v>
      </c>
      <c r="BB7462" s="396" t="s">
        <v>861</v>
      </c>
      <c r="BC7462" t="str">
        <f t="shared" si="631"/>
        <v>RJ1</v>
      </c>
      <c r="BD7462" t="str">
        <f t="shared" si="632"/>
        <v>NAoMe_recurrent_age_mbc_hes_decades_80cap</v>
      </c>
      <c r="BE7462" s="397" t="s">
        <v>862</v>
      </c>
      <c r="BF7462" t="str">
        <f t="shared" si="633"/>
        <v>18-29 yrs</v>
      </c>
      <c r="BG7462">
        <f t="shared" si="634"/>
        <v>2</v>
      </c>
      <c r="BH7462" s="398">
        <f t="shared" si="635"/>
        <v>1.315999962389469E-2</v>
      </c>
      <c r="BO7462" s="33"/>
    </row>
    <row r="7463" spans="1:67">
      <c r="A7463" s="320" t="s">
        <v>338</v>
      </c>
      <c r="B7463" t="s">
        <v>380</v>
      </c>
      <c r="C7463" t="s">
        <v>910</v>
      </c>
      <c r="D7463" t="s">
        <v>314</v>
      </c>
      <c r="E7463" s="320" t="s">
        <v>89</v>
      </c>
      <c r="F7463" s="320" t="s">
        <v>599</v>
      </c>
      <c r="G7463" s="320" t="s">
        <v>442</v>
      </c>
      <c r="H7463" s="320" t="s">
        <v>326</v>
      </c>
      <c r="I7463" s="320" t="s">
        <v>354</v>
      </c>
      <c r="J7463" s="320" t="s">
        <v>278</v>
      </c>
      <c r="K7463" s="321">
        <v>7</v>
      </c>
      <c r="L7463" s="305">
        <v>4.6050000935792923E-2</v>
      </c>
      <c r="M7463" s="305"/>
      <c r="N7463" s="321">
        <v>13</v>
      </c>
      <c r="O7463" s="305">
        <v>3.3769998699426651E-2</v>
      </c>
      <c r="P7463" s="305"/>
      <c r="Q7463" s="321">
        <v>552</v>
      </c>
      <c r="R7463" s="305">
        <v>4.0550000965595252E-2</v>
      </c>
      <c r="S7463" s="305"/>
      <c r="BA7463" s="395">
        <v>1</v>
      </c>
      <c r="BB7463" s="396" t="s">
        <v>861</v>
      </c>
      <c r="BC7463" t="str">
        <f t="shared" si="631"/>
        <v>RJ1</v>
      </c>
      <c r="BD7463" t="str">
        <f t="shared" si="632"/>
        <v>NAoMe_recurrent_age_mbc_hes_decades_80cap</v>
      </c>
      <c r="BE7463" s="397" t="s">
        <v>862</v>
      </c>
      <c r="BF7463" t="str">
        <f t="shared" si="633"/>
        <v>30-39 yrs</v>
      </c>
      <c r="BG7463">
        <f t="shared" si="634"/>
        <v>7</v>
      </c>
      <c r="BH7463" s="398">
        <f t="shared" si="635"/>
        <v>4.6050000935792923E-2</v>
      </c>
      <c r="BO7463" s="33"/>
    </row>
    <row r="7464" spans="1:67">
      <c r="A7464" s="320" t="s">
        <v>338</v>
      </c>
      <c r="B7464" t="s">
        <v>380</v>
      </c>
      <c r="C7464" t="s">
        <v>910</v>
      </c>
      <c r="D7464" t="s">
        <v>314</v>
      </c>
      <c r="E7464" s="320" t="s">
        <v>89</v>
      </c>
      <c r="F7464" s="320" t="s">
        <v>599</v>
      </c>
      <c r="G7464" s="320" t="s">
        <v>442</v>
      </c>
      <c r="H7464" s="320" t="s">
        <v>326</v>
      </c>
      <c r="I7464" s="320" t="s">
        <v>354</v>
      </c>
      <c r="J7464" s="320" t="s">
        <v>279</v>
      </c>
      <c r="K7464" s="321">
        <v>21</v>
      </c>
      <c r="L7464" s="305">
        <v>0.13816000521183011</v>
      </c>
      <c r="M7464" s="305"/>
      <c r="N7464" s="321">
        <v>43</v>
      </c>
      <c r="O7464" s="305">
        <v>0.1116899996995926</v>
      </c>
      <c r="P7464" s="305"/>
      <c r="Q7464" s="321">
        <v>1403</v>
      </c>
      <c r="R7464" s="305">
        <v>0.1030699983239174</v>
      </c>
      <c r="S7464" s="305"/>
      <c r="BA7464" s="395">
        <v>1</v>
      </c>
      <c r="BB7464" s="396" t="s">
        <v>861</v>
      </c>
      <c r="BC7464" t="str">
        <f t="shared" si="631"/>
        <v>RJ1</v>
      </c>
      <c r="BD7464" t="str">
        <f t="shared" si="632"/>
        <v>NAoMe_recurrent_age_mbc_hes_decades_80cap</v>
      </c>
      <c r="BE7464" s="397" t="s">
        <v>862</v>
      </c>
      <c r="BF7464" t="str">
        <f t="shared" si="633"/>
        <v>40-49 yrs</v>
      </c>
      <c r="BG7464">
        <f t="shared" si="634"/>
        <v>21</v>
      </c>
      <c r="BH7464" s="398">
        <f t="shared" si="635"/>
        <v>0.13816000521183011</v>
      </c>
      <c r="BO7464" s="33"/>
    </row>
    <row r="7465" spans="1:67">
      <c r="A7465" s="320" t="s">
        <v>338</v>
      </c>
      <c r="B7465" t="s">
        <v>380</v>
      </c>
      <c r="C7465" t="s">
        <v>910</v>
      </c>
      <c r="D7465" t="s">
        <v>314</v>
      </c>
      <c r="E7465" s="320" t="s">
        <v>89</v>
      </c>
      <c r="F7465" s="320" t="s">
        <v>599</v>
      </c>
      <c r="G7465" s="320" t="s">
        <v>442</v>
      </c>
      <c r="H7465" s="320" t="s">
        <v>326</v>
      </c>
      <c r="I7465" s="320" t="s">
        <v>354</v>
      </c>
      <c r="J7465" s="320" t="s">
        <v>280</v>
      </c>
      <c r="K7465" s="321">
        <v>40</v>
      </c>
      <c r="L7465" s="305">
        <v>0.26315999031066889</v>
      </c>
      <c r="M7465" s="305"/>
      <c r="N7465" s="321">
        <v>86</v>
      </c>
      <c r="O7465" s="305">
        <v>0.22337999939918521</v>
      </c>
      <c r="P7465" s="305"/>
      <c r="Q7465" s="321">
        <v>2584</v>
      </c>
      <c r="R7465" s="305">
        <v>0.18983000516891479</v>
      </c>
      <c r="S7465" s="305"/>
      <c r="BA7465" s="395">
        <v>1</v>
      </c>
      <c r="BB7465" s="396" t="s">
        <v>861</v>
      </c>
      <c r="BC7465" t="str">
        <f t="shared" si="631"/>
        <v>RJ1</v>
      </c>
      <c r="BD7465" t="str">
        <f t="shared" si="632"/>
        <v>NAoMe_recurrent_age_mbc_hes_decades_80cap</v>
      </c>
      <c r="BE7465" s="397" t="s">
        <v>862</v>
      </c>
      <c r="BF7465" t="str">
        <f t="shared" si="633"/>
        <v>50-59 yrs</v>
      </c>
      <c r="BG7465">
        <f t="shared" si="634"/>
        <v>40</v>
      </c>
      <c r="BH7465" s="398">
        <f t="shared" si="635"/>
        <v>0.26315999031066889</v>
      </c>
      <c r="BO7465" s="33"/>
    </row>
    <row r="7466" spans="1:67">
      <c r="A7466" s="320" t="s">
        <v>338</v>
      </c>
      <c r="B7466" t="s">
        <v>380</v>
      </c>
      <c r="C7466" t="s">
        <v>910</v>
      </c>
      <c r="D7466" t="s">
        <v>314</v>
      </c>
      <c r="E7466" s="320" t="s">
        <v>89</v>
      </c>
      <c r="F7466" s="320" t="s">
        <v>599</v>
      </c>
      <c r="G7466" s="320" t="s">
        <v>442</v>
      </c>
      <c r="H7466" s="320" t="s">
        <v>326</v>
      </c>
      <c r="I7466" s="320" t="s">
        <v>354</v>
      </c>
      <c r="J7466" s="320" t="s">
        <v>281</v>
      </c>
      <c r="K7466" s="321">
        <v>28</v>
      </c>
      <c r="L7466" s="305">
        <v>0.18421000242233279</v>
      </c>
      <c r="M7466" s="305"/>
      <c r="N7466" s="321">
        <v>73</v>
      </c>
      <c r="O7466" s="305">
        <v>0.1896100044250488</v>
      </c>
      <c r="P7466" s="305"/>
      <c r="Q7466" s="321">
        <v>2650</v>
      </c>
      <c r="R7466" s="305">
        <v>0.19468000531196589</v>
      </c>
      <c r="S7466" s="305"/>
      <c r="BA7466" s="395">
        <v>1</v>
      </c>
      <c r="BB7466" s="396" t="s">
        <v>861</v>
      </c>
      <c r="BC7466" t="str">
        <f t="shared" si="631"/>
        <v>RJ1</v>
      </c>
      <c r="BD7466" t="str">
        <f t="shared" si="632"/>
        <v>NAoMe_recurrent_age_mbc_hes_decades_80cap</v>
      </c>
      <c r="BE7466" s="397" t="s">
        <v>862</v>
      </c>
      <c r="BF7466" t="str">
        <f t="shared" si="633"/>
        <v>60-69 yrs</v>
      </c>
      <c r="BG7466">
        <f t="shared" si="634"/>
        <v>28</v>
      </c>
      <c r="BH7466" s="398">
        <f t="shared" si="635"/>
        <v>0.18421000242233279</v>
      </c>
      <c r="BO7466" s="33"/>
    </row>
    <row r="7467" spans="1:67">
      <c r="A7467" s="320" t="s">
        <v>338</v>
      </c>
      <c r="B7467" t="s">
        <v>380</v>
      </c>
      <c r="C7467" t="s">
        <v>910</v>
      </c>
      <c r="D7467" t="s">
        <v>314</v>
      </c>
      <c r="E7467" s="320" t="s">
        <v>89</v>
      </c>
      <c r="F7467" s="320" t="s">
        <v>599</v>
      </c>
      <c r="G7467" s="320" t="s">
        <v>442</v>
      </c>
      <c r="H7467" s="320" t="s">
        <v>326</v>
      </c>
      <c r="I7467" s="320" t="s">
        <v>354</v>
      </c>
      <c r="J7467" s="320" t="s">
        <v>282</v>
      </c>
      <c r="K7467" s="321">
        <v>37</v>
      </c>
      <c r="L7467" s="305">
        <v>0.2434200048446655</v>
      </c>
      <c r="M7467" s="305"/>
      <c r="N7467" s="321">
        <v>91</v>
      </c>
      <c r="O7467" s="305">
        <v>0.23635999858379361</v>
      </c>
      <c r="P7467" s="305"/>
      <c r="Q7467" s="321">
        <v>3284</v>
      </c>
      <c r="R7467" s="305">
        <v>0.24126000702381131</v>
      </c>
      <c r="S7467" s="305"/>
      <c r="BA7467" s="395">
        <v>1</v>
      </c>
      <c r="BB7467" s="396" t="s">
        <v>861</v>
      </c>
      <c r="BC7467" t="str">
        <f t="shared" si="631"/>
        <v>RJ1</v>
      </c>
      <c r="BD7467" t="str">
        <f t="shared" si="632"/>
        <v>NAoMe_recurrent_age_mbc_hes_decades_80cap</v>
      </c>
      <c r="BE7467" s="397" t="s">
        <v>862</v>
      </c>
      <c r="BF7467" t="str">
        <f t="shared" si="633"/>
        <v>70-79 yrs</v>
      </c>
      <c r="BG7467">
        <f t="shared" si="634"/>
        <v>37</v>
      </c>
      <c r="BH7467" s="398">
        <f t="shared" si="635"/>
        <v>0.2434200048446655</v>
      </c>
      <c r="BO7467" s="33"/>
    </row>
    <row r="7468" spans="1:67">
      <c r="A7468" s="320" t="s">
        <v>338</v>
      </c>
      <c r="B7468" t="s">
        <v>380</v>
      </c>
      <c r="C7468" t="s">
        <v>910</v>
      </c>
      <c r="D7468" t="s">
        <v>314</v>
      </c>
      <c r="E7468" s="320" t="s">
        <v>89</v>
      </c>
      <c r="F7468" s="320" t="s">
        <v>599</v>
      </c>
      <c r="G7468" s="320" t="s">
        <v>442</v>
      </c>
      <c r="H7468" s="320" t="s">
        <v>326</v>
      </c>
      <c r="I7468" s="320" t="s">
        <v>354</v>
      </c>
      <c r="J7468" s="320" t="s">
        <v>283</v>
      </c>
      <c r="K7468" s="321">
        <v>17</v>
      </c>
      <c r="L7468" s="305">
        <v>0.1118400022387505</v>
      </c>
      <c r="M7468" s="305"/>
      <c r="N7468" s="321">
        <v>77</v>
      </c>
      <c r="O7468" s="305">
        <v>0.20000000298023221</v>
      </c>
      <c r="P7468" s="305"/>
      <c r="Q7468" s="321">
        <v>3083</v>
      </c>
      <c r="R7468" s="305">
        <v>0.2264900058507919</v>
      </c>
      <c r="S7468" s="305"/>
      <c r="BA7468" s="395">
        <v>1</v>
      </c>
      <c r="BB7468" s="396" t="s">
        <v>861</v>
      </c>
      <c r="BC7468" t="str">
        <f t="shared" si="631"/>
        <v>RJ1</v>
      </c>
      <c r="BD7468" t="str">
        <f t="shared" si="632"/>
        <v>NAoMe_recurrent_age_mbc_hes_decades_80cap</v>
      </c>
      <c r="BE7468" s="397" t="s">
        <v>862</v>
      </c>
      <c r="BF7468" t="str">
        <f t="shared" si="633"/>
        <v>80+ yrs</v>
      </c>
      <c r="BG7468">
        <f t="shared" si="634"/>
        <v>17</v>
      </c>
      <c r="BH7468" s="398">
        <f t="shared" si="635"/>
        <v>0.1118400022387505</v>
      </c>
      <c r="BO7468" s="33"/>
    </row>
    <row r="7469" spans="1:67">
      <c r="A7469" s="320" t="s">
        <v>338</v>
      </c>
      <c r="B7469" t="s">
        <v>380</v>
      </c>
      <c r="C7469" t="s">
        <v>910</v>
      </c>
      <c r="D7469" t="s">
        <v>314</v>
      </c>
      <c r="E7469" s="320" t="s">
        <v>89</v>
      </c>
      <c r="F7469" s="320" t="s">
        <v>599</v>
      </c>
      <c r="G7469" s="320" t="s">
        <v>442</v>
      </c>
      <c r="H7469" s="320" t="s">
        <v>326</v>
      </c>
      <c r="I7469" s="320" t="s">
        <v>656</v>
      </c>
      <c r="J7469" s="320" t="s">
        <v>286</v>
      </c>
      <c r="K7469" s="321">
        <v>5</v>
      </c>
      <c r="L7469" s="305">
        <v>3.2889999449253082E-2</v>
      </c>
      <c r="M7469" s="305">
        <v>3.2889999449253082E-2</v>
      </c>
      <c r="N7469" s="321">
        <v>14</v>
      </c>
      <c r="O7469" s="305">
        <v>3.63599993288517E-2</v>
      </c>
      <c r="P7469" s="305">
        <v>3.6749999970197678E-2</v>
      </c>
      <c r="Q7469" s="321">
        <v>565</v>
      </c>
      <c r="R7469" s="305">
        <v>4.1510000824928277E-2</v>
      </c>
      <c r="S7469" s="305">
        <v>4.221000149846077E-2</v>
      </c>
      <c r="BA7469" s="395">
        <v>1</v>
      </c>
      <c r="BB7469" s="396" t="s">
        <v>861</v>
      </c>
      <c r="BC7469" t="str">
        <f t="shared" si="631"/>
        <v>RJ1</v>
      </c>
      <c r="BD7469" t="str">
        <f t="shared" si="632"/>
        <v>NAoMe_recurrent_ethnicity_grp</v>
      </c>
      <c r="BE7469" s="397" t="s">
        <v>862</v>
      </c>
      <c r="BF7469" t="str">
        <f t="shared" si="633"/>
        <v>Asian or Asian British</v>
      </c>
      <c r="BG7469">
        <f t="shared" si="634"/>
        <v>5</v>
      </c>
      <c r="BH7469" s="398">
        <f t="shared" si="635"/>
        <v>3.2889999449253082E-2</v>
      </c>
      <c r="BO7469" s="33"/>
    </row>
    <row r="7470" spans="1:67">
      <c r="A7470" s="320" t="s">
        <v>338</v>
      </c>
      <c r="B7470" t="s">
        <v>380</v>
      </c>
      <c r="C7470" t="s">
        <v>910</v>
      </c>
      <c r="D7470" t="s">
        <v>314</v>
      </c>
      <c r="E7470" s="320" t="s">
        <v>89</v>
      </c>
      <c r="F7470" s="320" t="s">
        <v>599</v>
      </c>
      <c r="G7470" s="320" t="s">
        <v>442</v>
      </c>
      <c r="H7470" s="320" t="s">
        <v>326</v>
      </c>
      <c r="I7470" s="320" t="s">
        <v>656</v>
      </c>
      <c r="J7470" s="320" t="s">
        <v>287</v>
      </c>
      <c r="K7470" s="321">
        <v>34</v>
      </c>
      <c r="L7470" s="305">
        <v>0.22368000447750089</v>
      </c>
      <c r="M7470" s="305">
        <v>0.22368000447750089</v>
      </c>
      <c r="N7470" s="321">
        <v>71</v>
      </c>
      <c r="O7470" s="305">
        <v>0.18442000448703769</v>
      </c>
      <c r="P7470" s="305">
        <v>0.18635000288486481</v>
      </c>
      <c r="Q7470" s="321">
        <v>439</v>
      </c>
      <c r="R7470" s="305">
        <v>3.2249998301267617E-2</v>
      </c>
      <c r="S7470" s="305">
        <v>3.2800000160932541E-2</v>
      </c>
      <c r="BA7470" s="395">
        <v>1</v>
      </c>
      <c r="BB7470" s="396" t="s">
        <v>861</v>
      </c>
      <c r="BC7470" t="str">
        <f t="shared" si="631"/>
        <v>RJ1</v>
      </c>
      <c r="BD7470" t="str">
        <f t="shared" si="632"/>
        <v>NAoMe_recurrent_ethnicity_grp</v>
      </c>
      <c r="BE7470" s="397" t="s">
        <v>862</v>
      </c>
      <c r="BF7470" t="str">
        <f t="shared" si="633"/>
        <v>Black or Black British</v>
      </c>
      <c r="BG7470">
        <f t="shared" si="634"/>
        <v>34</v>
      </c>
      <c r="BH7470" s="398">
        <f t="shared" si="635"/>
        <v>0.22368000447750089</v>
      </c>
      <c r="BO7470" s="33"/>
    </row>
    <row r="7471" spans="1:67">
      <c r="A7471" s="320" t="s">
        <v>338</v>
      </c>
      <c r="B7471" t="s">
        <v>380</v>
      </c>
      <c r="C7471" t="s">
        <v>910</v>
      </c>
      <c r="D7471" t="s">
        <v>314</v>
      </c>
      <c r="E7471" s="320" t="s">
        <v>89</v>
      </c>
      <c r="F7471" s="320" t="s">
        <v>599</v>
      </c>
      <c r="G7471" s="320" t="s">
        <v>442</v>
      </c>
      <c r="H7471" s="320" t="s">
        <v>326</v>
      </c>
      <c r="I7471" s="320" t="s">
        <v>656</v>
      </c>
      <c r="J7471" s="320" t="s">
        <v>259</v>
      </c>
      <c r="K7471" s="321">
        <v>7</v>
      </c>
      <c r="L7471" s="305">
        <v>4.6050000935792923E-2</v>
      </c>
      <c r="M7471" s="305">
        <v>4.6050000935792923E-2</v>
      </c>
      <c r="N7471" s="321">
        <v>12</v>
      </c>
      <c r="O7471" s="305">
        <v>3.116999939084053E-2</v>
      </c>
      <c r="P7471" s="305">
        <v>3.1500000506639481E-2</v>
      </c>
      <c r="Q7471" s="321">
        <v>117</v>
      </c>
      <c r="R7471" s="305">
        <v>8.6000002920627594E-3</v>
      </c>
      <c r="S7471" s="305">
        <v>8.7400004267692566E-3</v>
      </c>
      <c r="BA7471" s="395">
        <v>1</v>
      </c>
      <c r="BB7471" s="396" t="s">
        <v>861</v>
      </c>
      <c r="BC7471" t="str">
        <f t="shared" si="631"/>
        <v>RJ1</v>
      </c>
      <c r="BD7471" t="str">
        <f t="shared" si="632"/>
        <v>NAoMe_recurrent_ethnicity_grp</v>
      </c>
      <c r="BE7471" s="397" t="s">
        <v>862</v>
      </c>
      <c r="BF7471" t="str">
        <f t="shared" si="633"/>
        <v>Mixed</v>
      </c>
      <c r="BG7471">
        <f t="shared" si="634"/>
        <v>7</v>
      </c>
      <c r="BH7471" s="398">
        <f t="shared" si="635"/>
        <v>4.6050000935792923E-2</v>
      </c>
      <c r="BO7471" s="33"/>
    </row>
    <row r="7472" spans="1:67">
      <c r="A7472" s="320" t="s">
        <v>338</v>
      </c>
      <c r="B7472" t="s">
        <v>380</v>
      </c>
      <c r="C7472" t="s">
        <v>910</v>
      </c>
      <c r="D7472" t="s">
        <v>314</v>
      </c>
      <c r="E7472" s="320" t="s">
        <v>89</v>
      </c>
      <c r="F7472" s="320" t="s">
        <v>599</v>
      </c>
      <c r="G7472" s="320" t="s">
        <v>442</v>
      </c>
      <c r="H7472" s="320" t="s">
        <v>326</v>
      </c>
      <c r="I7472" s="320" t="s">
        <v>656</v>
      </c>
      <c r="J7472" s="320" t="s">
        <v>288</v>
      </c>
      <c r="K7472" s="321">
        <v>9</v>
      </c>
      <c r="L7472" s="305">
        <v>5.9209998697042472E-2</v>
      </c>
      <c r="M7472" s="305">
        <v>5.9209998697042472E-2</v>
      </c>
      <c r="N7472" s="321">
        <v>16</v>
      </c>
      <c r="O7472" s="305">
        <v>4.156000167131424E-2</v>
      </c>
      <c r="P7472" s="305">
        <v>4.1990000754594803E-2</v>
      </c>
      <c r="Q7472" s="321">
        <v>254</v>
      </c>
      <c r="R7472" s="305">
        <v>1.8659999594092369E-2</v>
      </c>
      <c r="S7472" s="305">
        <v>1.8980000168085098E-2</v>
      </c>
      <c r="BA7472" s="395">
        <v>1</v>
      </c>
      <c r="BB7472" s="396" t="s">
        <v>861</v>
      </c>
      <c r="BC7472" t="str">
        <f t="shared" si="631"/>
        <v>RJ1</v>
      </c>
      <c r="BD7472" t="str">
        <f t="shared" si="632"/>
        <v>NAoMe_recurrent_ethnicity_grp</v>
      </c>
      <c r="BE7472" s="397" t="s">
        <v>862</v>
      </c>
      <c r="BF7472" t="str">
        <f t="shared" si="633"/>
        <v>Other Ethnic Group</v>
      </c>
      <c r="BG7472">
        <f t="shared" si="634"/>
        <v>9</v>
      </c>
      <c r="BH7472" s="398">
        <f t="shared" si="635"/>
        <v>5.9209998697042472E-2</v>
      </c>
      <c r="BO7472" s="33"/>
    </row>
    <row r="7473" spans="1:67">
      <c r="A7473" s="320" t="s">
        <v>338</v>
      </c>
      <c r="B7473" t="s">
        <v>380</v>
      </c>
      <c r="C7473" t="s">
        <v>910</v>
      </c>
      <c r="D7473" t="s">
        <v>314</v>
      </c>
      <c r="E7473" s="320" t="s">
        <v>89</v>
      </c>
      <c r="F7473" s="320" t="s">
        <v>599</v>
      </c>
      <c r="G7473" s="320" t="s">
        <v>442</v>
      </c>
      <c r="H7473" s="320" t="s">
        <v>326</v>
      </c>
      <c r="I7473" s="320" t="s">
        <v>656</v>
      </c>
      <c r="J7473" s="320" t="s">
        <v>260</v>
      </c>
      <c r="K7473" s="321">
        <v>0</v>
      </c>
      <c r="L7473" s="305">
        <v>0</v>
      </c>
      <c r="M7473" s="305"/>
      <c r="N7473" s="321">
        <v>4</v>
      </c>
      <c r="O7473" s="305">
        <v>1.039000041782856E-2</v>
      </c>
      <c r="P7473" s="305"/>
      <c r="Q7473" s="321">
        <v>227</v>
      </c>
      <c r="R7473" s="305">
        <v>1.6680000349879261E-2</v>
      </c>
      <c r="S7473" s="305"/>
      <c r="BA7473" s="395">
        <v>1</v>
      </c>
      <c r="BB7473" s="396" t="s">
        <v>861</v>
      </c>
      <c r="BC7473" t="str">
        <f t="shared" si="631"/>
        <v>RJ1</v>
      </c>
      <c r="BD7473" t="str">
        <f t="shared" si="632"/>
        <v>NAoMe_recurrent_ethnicity_grp</v>
      </c>
      <c r="BE7473" s="397" t="s">
        <v>862</v>
      </c>
      <c r="BF7473" t="str">
        <f t="shared" si="633"/>
        <v>Unknown</v>
      </c>
      <c r="BG7473">
        <f t="shared" si="634"/>
        <v>0</v>
      </c>
      <c r="BH7473" s="398">
        <f t="shared" si="635"/>
        <v>0</v>
      </c>
      <c r="BO7473" s="33"/>
    </row>
    <row r="7474" spans="1:67">
      <c r="A7474" s="320" t="s">
        <v>338</v>
      </c>
      <c r="B7474" t="s">
        <v>380</v>
      </c>
      <c r="C7474" t="s">
        <v>910</v>
      </c>
      <c r="D7474" t="s">
        <v>314</v>
      </c>
      <c r="E7474" s="320" t="s">
        <v>89</v>
      </c>
      <c r="F7474" s="320" t="s">
        <v>599</v>
      </c>
      <c r="G7474" s="320" t="s">
        <v>442</v>
      </c>
      <c r="H7474" s="320" t="s">
        <v>326</v>
      </c>
      <c r="I7474" s="320" t="s">
        <v>656</v>
      </c>
      <c r="J7474" s="320" t="s">
        <v>258</v>
      </c>
      <c r="K7474" s="321">
        <v>97</v>
      </c>
      <c r="L7474" s="305">
        <v>0.63815999031066895</v>
      </c>
      <c r="M7474" s="305">
        <v>0.63815999031066895</v>
      </c>
      <c r="N7474" s="321">
        <v>268</v>
      </c>
      <c r="O7474" s="305">
        <v>0.69609999656677246</v>
      </c>
      <c r="P7474" s="305">
        <v>0.70341002941131592</v>
      </c>
      <c r="Q7474" s="321">
        <v>12010</v>
      </c>
      <c r="R7474" s="305">
        <v>0.88230997323989868</v>
      </c>
      <c r="S7474" s="305">
        <v>0.89727002382278442</v>
      </c>
      <c r="BA7474" s="395">
        <v>1</v>
      </c>
      <c r="BB7474" s="396" t="s">
        <v>861</v>
      </c>
      <c r="BC7474" t="str">
        <f t="shared" si="631"/>
        <v>RJ1</v>
      </c>
      <c r="BD7474" t="str">
        <f t="shared" si="632"/>
        <v>NAoMe_recurrent_ethnicity_grp</v>
      </c>
      <c r="BE7474" s="397" t="s">
        <v>862</v>
      </c>
      <c r="BF7474" t="str">
        <f t="shared" si="633"/>
        <v>White</v>
      </c>
      <c r="BG7474">
        <f t="shared" si="634"/>
        <v>97</v>
      </c>
      <c r="BH7474" s="398">
        <f t="shared" si="635"/>
        <v>0.63815999031066895</v>
      </c>
      <c r="BO7474" s="33"/>
    </row>
    <row r="7475" spans="1:67">
      <c r="A7475" s="320" t="s">
        <v>338</v>
      </c>
      <c r="B7475" t="s">
        <v>380</v>
      </c>
      <c r="C7475" t="s">
        <v>910</v>
      </c>
      <c r="D7475" t="s">
        <v>314</v>
      </c>
      <c r="E7475" s="320" t="s">
        <v>89</v>
      </c>
      <c r="F7475" s="320" t="s">
        <v>599</v>
      </c>
      <c r="G7475" s="320" t="s">
        <v>442</v>
      </c>
      <c r="H7475" s="320" t="s">
        <v>326</v>
      </c>
      <c r="I7475" s="320" t="s">
        <v>291</v>
      </c>
      <c r="J7475" s="320" t="s">
        <v>313</v>
      </c>
      <c r="K7475" s="321">
        <v>147</v>
      </c>
      <c r="L7475" s="305">
        <v>0.96710997819900513</v>
      </c>
      <c r="M7475" s="305"/>
      <c r="N7475" s="321">
        <v>378</v>
      </c>
      <c r="O7475" s="305">
        <v>0.98181998729705811</v>
      </c>
      <c r="P7475" s="305"/>
      <c r="Q7475" s="321">
        <v>13492</v>
      </c>
      <c r="R7475" s="305">
        <v>0.99118000268936157</v>
      </c>
      <c r="S7475" s="305"/>
      <c r="BA7475" s="395">
        <v>1</v>
      </c>
      <c r="BB7475" s="396" t="s">
        <v>861</v>
      </c>
      <c r="BC7475" t="str">
        <f t="shared" si="631"/>
        <v>RJ1</v>
      </c>
      <c r="BD7475" t="str">
        <f t="shared" si="632"/>
        <v>NAoMe_recurrent_gender</v>
      </c>
      <c r="BE7475" s="397" t="s">
        <v>862</v>
      </c>
      <c r="BF7475" t="str">
        <f t="shared" si="633"/>
        <v>Female</v>
      </c>
      <c r="BG7475">
        <f t="shared" si="634"/>
        <v>147</v>
      </c>
      <c r="BH7475" s="398">
        <f t="shared" si="635"/>
        <v>0.96710997819900513</v>
      </c>
      <c r="BO7475" s="33"/>
    </row>
    <row r="7476" spans="1:67">
      <c r="A7476" s="320" t="s">
        <v>338</v>
      </c>
      <c r="B7476" t="s">
        <v>380</v>
      </c>
      <c r="C7476" t="s">
        <v>910</v>
      </c>
      <c r="D7476" t="s">
        <v>314</v>
      </c>
      <c r="E7476" s="320" t="s">
        <v>89</v>
      </c>
      <c r="F7476" s="320" t="s">
        <v>599</v>
      </c>
      <c r="G7476" s="320" t="s">
        <v>442</v>
      </c>
      <c r="H7476" s="320" t="s">
        <v>326</v>
      </c>
      <c r="I7476" s="320" t="s">
        <v>291</v>
      </c>
      <c r="J7476" s="320" t="s">
        <v>293</v>
      </c>
      <c r="K7476" s="321">
        <v>5</v>
      </c>
      <c r="L7476" s="305">
        <v>3.2889999449253082E-2</v>
      </c>
      <c r="M7476" s="305"/>
      <c r="N7476" s="321">
        <v>7</v>
      </c>
      <c r="O7476" s="305">
        <v>1.817999966442585E-2</v>
      </c>
      <c r="P7476" s="305"/>
      <c r="Q7476" s="321">
        <v>120</v>
      </c>
      <c r="R7476" s="305">
        <v>8.8200001046061516E-3</v>
      </c>
      <c r="S7476" s="305"/>
      <c r="BA7476" s="395">
        <v>1</v>
      </c>
      <c r="BB7476" s="396" t="s">
        <v>861</v>
      </c>
      <c r="BC7476" t="str">
        <f t="shared" si="631"/>
        <v>RJ1</v>
      </c>
      <c r="BD7476" t="str">
        <f t="shared" si="632"/>
        <v>NAoMe_recurrent_gender</v>
      </c>
      <c r="BE7476" s="397" t="s">
        <v>862</v>
      </c>
      <c r="BF7476" t="str">
        <f t="shared" si="633"/>
        <v>Male</v>
      </c>
      <c r="BG7476">
        <f t="shared" si="634"/>
        <v>5</v>
      </c>
      <c r="BH7476" s="398">
        <f t="shared" si="635"/>
        <v>3.2889999449253082E-2</v>
      </c>
      <c r="BO7476" s="33"/>
    </row>
    <row r="7477" spans="1:67">
      <c r="A7477" s="320" t="s">
        <v>338</v>
      </c>
      <c r="B7477" t="s">
        <v>380</v>
      </c>
      <c r="C7477" t="s">
        <v>910</v>
      </c>
      <c r="D7477" t="s">
        <v>314</v>
      </c>
      <c r="E7477" s="320" t="s">
        <v>89</v>
      </c>
      <c r="F7477" s="320" t="s">
        <v>599</v>
      </c>
      <c r="G7477" s="320" t="s">
        <v>442</v>
      </c>
      <c r="H7477" s="320" t="s">
        <v>326</v>
      </c>
      <c r="I7477" s="320" t="s">
        <v>355</v>
      </c>
      <c r="J7477" s="320" t="s">
        <v>289</v>
      </c>
      <c r="K7477" s="321">
        <v>43</v>
      </c>
      <c r="L7477" s="305">
        <v>0.28288999199867249</v>
      </c>
      <c r="M7477" s="305"/>
      <c r="N7477" s="321">
        <v>114</v>
      </c>
      <c r="O7477" s="305">
        <v>0.29609999060630798</v>
      </c>
      <c r="P7477" s="305"/>
      <c r="Q7477" s="321">
        <v>4109</v>
      </c>
      <c r="R7477" s="305">
        <v>0.30186998844146729</v>
      </c>
      <c r="S7477" s="305"/>
      <c r="BA7477" s="395">
        <v>1</v>
      </c>
      <c r="BB7477" s="396" t="s">
        <v>861</v>
      </c>
      <c r="BC7477" t="str">
        <f t="shared" si="631"/>
        <v>RJ1</v>
      </c>
      <c r="BD7477" t="str">
        <f t="shared" si="632"/>
        <v>NAoMe_recurrent_mbc_hes_year</v>
      </c>
      <c r="BE7477" s="397" t="s">
        <v>862</v>
      </c>
      <c r="BF7477" t="str">
        <f t="shared" si="633"/>
        <v>2021</v>
      </c>
      <c r="BG7477">
        <f t="shared" si="634"/>
        <v>43</v>
      </c>
      <c r="BH7477" s="398">
        <f t="shared" si="635"/>
        <v>0.28288999199867249</v>
      </c>
      <c r="BO7477" s="33"/>
    </row>
    <row r="7478" spans="1:67">
      <c r="A7478" s="320" t="s">
        <v>338</v>
      </c>
      <c r="B7478" t="s">
        <v>380</v>
      </c>
      <c r="C7478" t="s">
        <v>910</v>
      </c>
      <c r="D7478" t="s">
        <v>314</v>
      </c>
      <c r="E7478" s="320" t="s">
        <v>89</v>
      </c>
      <c r="F7478" s="320" t="s">
        <v>599</v>
      </c>
      <c r="G7478" s="320" t="s">
        <v>442</v>
      </c>
      <c r="H7478" s="320" t="s">
        <v>326</v>
      </c>
      <c r="I7478" s="320" t="s">
        <v>355</v>
      </c>
      <c r="J7478" s="320" t="s">
        <v>816</v>
      </c>
      <c r="K7478" s="321">
        <v>58</v>
      </c>
      <c r="L7478" s="305">
        <v>0.38157999515533447</v>
      </c>
      <c r="M7478" s="305"/>
      <c r="N7478" s="321">
        <v>137</v>
      </c>
      <c r="O7478" s="305">
        <v>0.35583999752998352</v>
      </c>
      <c r="P7478" s="305"/>
      <c r="Q7478" s="321">
        <v>4376</v>
      </c>
      <c r="R7478" s="305">
        <v>0.32148000597953802</v>
      </c>
      <c r="S7478" s="305"/>
      <c r="BA7478" s="395">
        <v>1</v>
      </c>
      <c r="BB7478" s="396" t="s">
        <v>861</v>
      </c>
      <c r="BC7478" t="str">
        <f t="shared" si="631"/>
        <v>RJ1</v>
      </c>
      <c r="BD7478" t="str">
        <f t="shared" si="632"/>
        <v>NAoMe_recurrent_mbc_hes_year</v>
      </c>
      <c r="BE7478" s="397" t="s">
        <v>862</v>
      </c>
      <c r="BF7478" t="str">
        <f t="shared" si="633"/>
        <v>2022</v>
      </c>
      <c r="BG7478">
        <f t="shared" si="634"/>
        <v>58</v>
      </c>
      <c r="BH7478" s="398">
        <f t="shared" si="635"/>
        <v>0.38157999515533447</v>
      </c>
      <c r="BO7478" s="33"/>
    </row>
    <row r="7479" spans="1:67">
      <c r="A7479" s="320" t="s">
        <v>338</v>
      </c>
      <c r="B7479" t="s">
        <v>380</v>
      </c>
      <c r="C7479" t="s">
        <v>910</v>
      </c>
      <c r="D7479" t="s">
        <v>314</v>
      </c>
      <c r="E7479" s="320" t="s">
        <v>89</v>
      </c>
      <c r="F7479" s="320" t="s">
        <v>599</v>
      </c>
      <c r="G7479" s="320" t="s">
        <v>442</v>
      </c>
      <c r="H7479" s="320" t="s">
        <v>326</v>
      </c>
      <c r="I7479" s="320" t="s">
        <v>355</v>
      </c>
      <c r="J7479" s="320" t="s">
        <v>946</v>
      </c>
      <c r="K7479" s="321">
        <v>51</v>
      </c>
      <c r="L7479" s="305">
        <v>0.33553001284599299</v>
      </c>
      <c r="M7479" s="305"/>
      <c r="N7479" s="321">
        <v>134</v>
      </c>
      <c r="O7479" s="305">
        <v>0.34804999828338617</v>
      </c>
      <c r="P7479" s="305"/>
      <c r="Q7479" s="321">
        <v>5127</v>
      </c>
      <c r="R7479" s="305">
        <v>0.37665000557899481</v>
      </c>
      <c r="S7479" s="305"/>
      <c r="BA7479" s="395">
        <v>1</v>
      </c>
      <c r="BB7479" s="396" t="s">
        <v>861</v>
      </c>
      <c r="BC7479" t="str">
        <f t="shared" si="631"/>
        <v>RJ1</v>
      </c>
      <c r="BD7479" t="str">
        <f t="shared" si="632"/>
        <v>NAoMe_recurrent_mbc_hes_year</v>
      </c>
      <c r="BE7479" s="397" t="s">
        <v>862</v>
      </c>
      <c r="BF7479" t="str">
        <f t="shared" si="633"/>
        <v>2023</v>
      </c>
      <c r="BG7479">
        <f t="shared" si="634"/>
        <v>51</v>
      </c>
      <c r="BH7479" s="398">
        <f t="shared" si="635"/>
        <v>0.33553001284599299</v>
      </c>
      <c r="BO7479" s="33"/>
    </row>
    <row r="7480" spans="1:67">
      <c r="A7480" s="320" t="s">
        <v>338</v>
      </c>
      <c r="B7480" t="s">
        <v>380</v>
      </c>
      <c r="C7480" t="s">
        <v>910</v>
      </c>
      <c r="D7480" t="s">
        <v>314</v>
      </c>
      <c r="E7480" s="320" t="s">
        <v>89</v>
      </c>
      <c r="F7480" s="320" t="s">
        <v>599</v>
      </c>
      <c r="G7480" s="320" t="s">
        <v>442</v>
      </c>
      <c r="H7480" s="320" t="s">
        <v>326</v>
      </c>
      <c r="I7480" s="320" t="s">
        <v>824</v>
      </c>
      <c r="J7480" s="320" t="s">
        <v>12</v>
      </c>
      <c r="K7480" s="321">
        <v>152</v>
      </c>
      <c r="L7480" s="305">
        <v>1</v>
      </c>
      <c r="M7480" s="305"/>
      <c r="N7480" s="321">
        <v>385</v>
      </c>
      <c r="O7480" s="305">
        <v>1</v>
      </c>
      <c r="P7480" s="305"/>
      <c r="Q7480" s="321">
        <v>13612</v>
      </c>
      <c r="R7480" s="305">
        <v>1</v>
      </c>
      <c r="S7480" s="305"/>
      <c r="BA7480" s="395">
        <v>1</v>
      </c>
      <c r="BB7480" s="396" t="s">
        <v>861</v>
      </c>
      <c r="BC7480" t="str">
        <f t="shared" si="631"/>
        <v>RJ1</v>
      </c>
      <c r="BD7480" t="str">
        <f t="shared" si="632"/>
        <v>NAoMe_recurrent_tag_bonemets</v>
      </c>
      <c r="BE7480" s="397" t="s">
        <v>862</v>
      </c>
      <c r="BF7480" t="str">
        <f t="shared" si="633"/>
        <v>No</v>
      </c>
      <c r="BG7480">
        <f t="shared" si="634"/>
        <v>152</v>
      </c>
      <c r="BH7480" s="398">
        <f t="shared" si="635"/>
        <v>1</v>
      </c>
      <c r="BO7480" s="33"/>
    </row>
    <row r="7481" spans="1:67">
      <c r="A7481" s="320" t="s">
        <v>338</v>
      </c>
      <c r="B7481" t="s">
        <v>380</v>
      </c>
      <c r="C7481" t="s">
        <v>910</v>
      </c>
      <c r="D7481" t="s">
        <v>314</v>
      </c>
      <c r="E7481" s="320" t="s">
        <v>89</v>
      </c>
      <c r="F7481" s="320" t="s">
        <v>599</v>
      </c>
      <c r="G7481" s="320" t="s">
        <v>442</v>
      </c>
      <c r="H7481" s="320" t="s">
        <v>326</v>
      </c>
      <c r="I7481" s="320" t="s">
        <v>825</v>
      </c>
      <c r="J7481" s="320" t="s">
        <v>12</v>
      </c>
      <c r="K7481" s="321">
        <v>152</v>
      </c>
      <c r="L7481" s="305">
        <v>1</v>
      </c>
      <c r="M7481" s="305"/>
      <c r="N7481" s="321">
        <v>385</v>
      </c>
      <c r="O7481" s="305">
        <v>1</v>
      </c>
      <c r="P7481" s="305"/>
      <c r="Q7481" s="321">
        <v>13612</v>
      </c>
      <c r="R7481" s="305">
        <v>1</v>
      </c>
      <c r="S7481" s="305"/>
      <c r="BA7481" s="395">
        <v>1</v>
      </c>
      <c r="BB7481" s="396" t="s">
        <v>861</v>
      </c>
      <c r="BC7481" t="str">
        <f t="shared" si="631"/>
        <v>RJ1</v>
      </c>
      <c r="BD7481" t="str">
        <f t="shared" si="632"/>
        <v>NAoMe_recurrent_tag_brainmets</v>
      </c>
      <c r="BE7481" s="397" t="s">
        <v>862</v>
      </c>
      <c r="BF7481" t="str">
        <f t="shared" si="633"/>
        <v>No</v>
      </c>
      <c r="BG7481">
        <f t="shared" si="634"/>
        <v>152</v>
      </c>
      <c r="BH7481" s="398">
        <f t="shared" si="635"/>
        <v>1</v>
      </c>
      <c r="BO7481" s="33"/>
    </row>
    <row r="7482" spans="1:67">
      <c r="A7482" s="320" t="s">
        <v>338</v>
      </c>
      <c r="B7482" t="s">
        <v>380</v>
      </c>
      <c r="C7482" t="s">
        <v>910</v>
      </c>
      <c r="D7482" t="s">
        <v>314</v>
      </c>
      <c r="E7482" s="320" t="s">
        <v>89</v>
      </c>
      <c r="F7482" s="320" t="s">
        <v>599</v>
      </c>
      <c r="G7482" s="320" t="s">
        <v>442</v>
      </c>
      <c r="H7482" s="320" t="s">
        <v>326</v>
      </c>
      <c r="I7482" s="320" t="s">
        <v>826</v>
      </c>
      <c r="J7482" s="320" t="s">
        <v>12</v>
      </c>
      <c r="K7482" s="321">
        <v>152</v>
      </c>
      <c r="L7482" s="305">
        <v>1</v>
      </c>
      <c r="M7482" s="305"/>
      <c r="N7482" s="321">
        <v>385</v>
      </c>
      <c r="O7482" s="305">
        <v>1</v>
      </c>
      <c r="P7482" s="305"/>
      <c r="Q7482" s="321">
        <v>13612</v>
      </c>
      <c r="R7482" s="305">
        <v>1</v>
      </c>
      <c r="S7482" s="305"/>
      <c r="BA7482" s="395">
        <v>1</v>
      </c>
      <c r="BB7482" s="396" t="s">
        <v>861</v>
      </c>
      <c r="BC7482" t="str">
        <f t="shared" si="631"/>
        <v>RJ1</v>
      </c>
      <c r="BD7482" t="str">
        <f t="shared" si="632"/>
        <v>NAoMe_recurrent_tag_livermets</v>
      </c>
      <c r="BE7482" s="397" t="s">
        <v>862</v>
      </c>
      <c r="BF7482" t="str">
        <f t="shared" si="633"/>
        <v>No</v>
      </c>
      <c r="BG7482">
        <f t="shared" si="634"/>
        <v>152</v>
      </c>
      <c r="BH7482" s="398">
        <f t="shared" si="635"/>
        <v>1</v>
      </c>
      <c r="BO7482" s="33"/>
    </row>
    <row r="7483" spans="1:67">
      <c r="A7483" s="320" t="s">
        <v>338</v>
      </c>
      <c r="B7483" t="s">
        <v>380</v>
      </c>
      <c r="C7483" t="s">
        <v>910</v>
      </c>
      <c r="D7483" t="s">
        <v>314</v>
      </c>
      <c r="E7483" s="320" t="s">
        <v>89</v>
      </c>
      <c r="F7483" s="320" t="s">
        <v>599</v>
      </c>
      <c r="G7483" s="320" t="s">
        <v>442</v>
      </c>
      <c r="H7483" s="320" t="s">
        <v>326</v>
      </c>
      <c r="I7483" s="320" t="s">
        <v>827</v>
      </c>
      <c r="J7483" s="320" t="s">
        <v>12</v>
      </c>
      <c r="K7483" s="321">
        <v>152</v>
      </c>
      <c r="L7483" s="305">
        <v>1</v>
      </c>
      <c r="M7483" s="305"/>
      <c r="N7483" s="321">
        <v>385</v>
      </c>
      <c r="O7483" s="305">
        <v>1</v>
      </c>
      <c r="P7483" s="305"/>
      <c r="Q7483" s="321">
        <v>13612</v>
      </c>
      <c r="R7483" s="305">
        <v>1</v>
      </c>
      <c r="S7483" s="305"/>
      <c r="BA7483" s="395">
        <v>1</v>
      </c>
      <c r="BB7483" s="396" t="s">
        <v>861</v>
      </c>
      <c r="BC7483" t="str">
        <f t="shared" si="631"/>
        <v>RJ1</v>
      </c>
      <c r="BD7483" t="str">
        <f t="shared" si="632"/>
        <v>NAoMe_recurrent_tag_lungmets</v>
      </c>
      <c r="BE7483" s="397" t="s">
        <v>862</v>
      </c>
      <c r="BF7483" t="str">
        <f t="shared" si="633"/>
        <v>No</v>
      </c>
      <c r="BG7483">
        <f t="shared" si="634"/>
        <v>152</v>
      </c>
      <c r="BH7483" s="398">
        <f t="shared" si="635"/>
        <v>1</v>
      </c>
      <c r="BO7483" s="33"/>
    </row>
    <row r="7484" spans="1:67">
      <c r="A7484" s="320" t="s">
        <v>338</v>
      </c>
      <c r="B7484" t="s">
        <v>380</v>
      </c>
      <c r="C7484" t="s">
        <v>910</v>
      </c>
      <c r="D7484" t="s">
        <v>314</v>
      </c>
      <c r="E7484" s="320" t="s">
        <v>89</v>
      </c>
      <c r="F7484" s="320" t="s">
        <v>599</v>
      </c>
      <c r="G7484" s="320" t="s">
        <v>442</v>
      </c>
      <c r="H7484" s="320" t="s">
        <v>326</v>
      </c>
      <c r="I7484" s="320" t="s">
        <v>828</v>
      </c>
      <c r="J7484" s="320" t="s">
        <v>12</v>
      </c>
      <c r="K7484" s="321">
        <v>152</v>
      </c>
      <c r="L7484" s="305">
        <v>1</v>
      </c>
      <c r="M7484" s="305"/>
      <c r="N7484" s="321">
        <v>385</v>
      </c>
      <c r="O7484" s="305">
        <v>1</v>
      </c>
      <c r="P7484" s="305"/>
      <c r="Q7484" s="321">
        <v>13612</v>
      </c>
      <c r="R7484" s="305">
        <v>1</v>
      </c>
      <c r="S7484" s="305"/>
      <c r="BA7484" s="395">
        <v>1</v>
      </c>
      <c r="BB7484" s="396" t="s">
        <v>861</v>
      </c>
      <c r="BC7484" t="str">
        <f t="shared" si="631"/>
        <v>RJ1</v>
      </c>
      <c r="BD7484" t="str">
        <f t="shared" si="632"/>
        <v>NAoMe_recurrent_tag_othermets</v>
      </c>
      <c r="BE7484" s="397" t="s">
        <v>862</v>
      </c>
      <c r="BF7484" t="str">
        <f t="shared" si="633"/>
        <v>No</v>
      </c>
      <c r="BG7484">
        <f t="shared" si="634"/>
        <v>152</v>
      </c>
      <c r="BH7484" s="398">
        <f t="shared" si="635"/>
        <v>1</v>
      </c>
      <c r="BO7484" s="33"/>
    </row>
    <row r="7485" spans="1:67">
      <c r="A7485" s="320" t="s">
        <v>338</v>
      </c>
      <c r="B7485" t="s">
        <v>380</v>
      </c>
      <c r="C7485" t="s">
        <v>910</v>
      </c>
      <c r="D7485" t="s">
        <v>314</v>
      </c>
      <c r="E7485" s="320" t="s">
        <v>90</v>
      </c>
      <c r="F7485" s="320" t="s">
        <v>91</v>
      </c>
      <c r="G7485" s="320" t="s">
        <v>446</v>
      </c>
      <c r="H7485" s="320" t="s">
        <v>316</v>
      </c>
      <c r="I7485" s="320" t="s">
        <v>354</v>
      </c>
      <c r="J7485" s="320" t="s">
        <v>277</v>
      </c>
      <c r="K7485" s="321">
        <v>0</v>
      </c>
      <c r="L7485" s="305">
        <v>0</v>
      </c>
      <c r="M7485" s="305"/>
      <c r="N7485" s="321">
        <v>2</v>
      </c>
      <c r="O7485" s="305">
        <v>2.7399999089539051E-3</v>
      </c>
      <c r="P7485" s="305"/>
      <c r="Q7485" s="321">
        <v>56</v>
      </c>
      <c r="R7485" s="305">
        <v>4.1100000962615013E-3</v>
      </c>
      <c r="S7485" s="305"/>
      <c r="BA7485" s="395">
        <v>1</v>
      </c>
      <c r="BB7485" s="396" t="s">
        <v>861</v>
      </c>
      <c r="BC7485" t="str">
        <f t="shared" si="631"/>
        <v>RN5</v>
      </c>
      <c r="BD7485" t="str">
        <f t="shared" si="632"/>
        <v>NAoMe_recurrent_age_mbc_hes_decades_80cap</v>
      </c>
      <c r="BE7485" s="397" t="s">
        <v>862</v>
      </c>
      <c r="BF7485" t="str">
        <f t="shared" si="633"/>
        <v>18-29 yrs</v>
      </c>
      <c r="BG7485">
        <f t="shared" si="634"/>
        <v>0</v>
      </c>
      <c r="BH7485" s="398">
        <f t="shared" si="635"/>
        <v>0</v>
      </c>
      <c r="BO7485" s="33"/>
    </row>
    <row r="7486" spans="1:67">
      <c r="A7486" s="320" t="s">
        <v>338</v>
      </c>
      <c r="B7486" t="s">
        <v>380</v>
      </c>
      <c r="C7486" t="s">
        <v>910</v>
      </c>
      <c r="D7486" t="s">
        <v>314</v>
      </c>
      <c r="E7486" s="320" t="s">
        <v>90</v>
      </c>
      <c r="F7486" s="320" t="s">
        <v>91</v>
      </c>
      <c r="G7486" s="320" t="s">
        <v>446</v>
      </c>
      <c r="H7486" s="320" t="s">
        <v>316</v>
      </c>
      <c r="I7486" s="320" t="s">
        <v>354</v>
      </c>
      <c r="J7486" s="320" t="s">
        <v>278</v>
      </c>
      <c r="K7486" s="321">
        <v>2</v>
      </c>
      <c r="L7486" s="305">
        <v>1.4290000312030321E-2</v>
      </c>
      <c r="M7486" s="305"/>
      <c r="N7486" s="321">
        <v>22</v>
      </c>
      <c r="O7486" s="305">
        <v>3.013999946415424E-2</v>
      </c>
      <c r="P7486" s="305"/>
      <c r="Q7486" s="321">
        <v>552</v>
      </c>
      <c r="R7486" s="305">
        <v>4.0550000965595252E-2</v>
      </c>
      <c r="S7486" s="305"/>
      <c r="BA7486" s="395">
        <v>1</v>
      </c>
      <c r="BB7486" s="396" t="s">
        <v>861</v>
      </c>
      <c r="BC7486" t="str">
        <f t="shared" si="631"/>
        <v>RN5</v>
      </c>
      <c r="BD7486" t="str">
        <f t="shared" si="632"/>
        <v>NAoMe_recurrent_age_mbc_hes_decades_80cap</v>
      </c>
      <c r="BE7486" s="397" t="s">
        <v>862</v>
      </c>
      <c r="BF7486" t="str">
        <f t="shared" si="633"/>
        <v>30-39 yrs</v>
      </c>
      <c r="BG7486">
        <f t="shared" si="634"/>
        <v>2</v>
      </c>
      <c r="BH7486" s="398">
        <f t="shared" si="635"/>
        <v>1.4290000312030321E-2</v>
      </c>
      <c r="BO7486" s="33"/>
    </row>
    <row r="7487" spans="1:67">
      <c r="A7487" s="320" t="s">
        <v>338</v>
      </c>
      <c r="B7487" t="s">
        <v>380</v>
      </c>
      <c r="C7487" t="s">
        <v>910</v>
      </c>
      <c r="D7487" t="s">
        <v>314</v>
      </c>
      <c r="E7487" s="320" t="s">
        <v>90</v>
      </c>
      <c r="F7487" s="320" t="s">
        <v>91</v>
      </c>
      <c r="G7487" s="320" t="s">
        <v>446</v>
      </c>
      <c r="H7487" s="320" t="s">
        <v>316</v>
      </c>
      <c r="I7487" s="320" t="s">
        <v>354</v>
      </c>
      <c r="J7487" s="320" t="s">
        <v>279</v>
      </c>
      <c r="K7487" s="321">
        <v>14</v>
      </c>
      <c r="L7487" s="305">
        <v>0.10000000149011611</v>
      </c>
      <c r="M7487" s="305"/>
      <c r="N7487" s="321">
        <v>73</v>
      </c>
      <c r="O7487" s="305">
        <v>0.10000000149011611</v>
      </c>
      <c r="P7487" s="305"/>
      <c r="Q7487" s="321">
        <v>1403</v>
      </c>
      <c r="R7487" s="305">
        <v>0.1030699983239174</v>
      </c>
      <c r="S7487" s="305"/>
      <c r="BA7487" s="395">
        <v>1</v>
      </c>
      <c r="BB7487" s="396" t="s">
        <v>861</v>
      </c>
      <c r="BC7487" t="str">
        <f t="shared" si="631"/>
        <v>RN5</v>
      </c>
      <c r="BD7487" t="str">
        <f t="shared" si="632"/>
        <v>NAoMe_recurrent_age_mbc_hes_decades_80cap</v>
      </c>
      <c r="BE7487" s="397" t="s">
        <v>862</v>
      </c>
      <c r="BF7487" t="str">
        <f t="shared" si="633"/>
        <v>40-49 yrs</v>
      </c>
      <c r="BG7487">
        <f t="shared" si="634"/>
        <v>14</v>
      </c>
      <c r="BH7487" s="398">
        <f t="shared" si="635"/>
        <v>0.10000000149011611</v>
      </c>
      <c r="BO7487" s="33"/>
    </row>
    <row r="7488" spans="1:67">
      <c r="A7488" s="320" t="s">
        <v>338</v>
      </c>
      <c r="B7488" t="s">
        <v>380</v>
      </c>
      <c r="C7488" t="s">
        <v>910</v>
      </c>
      <c r="D7488" t="s">
        <v>314</v>
      </c>
      <c r="E7488" s="320" t="s">
        <v>90</v>
      </c>
      <c r="F7488" s="320" t="s">
        <v>91</v>
      </c>
      <c r="G7488" s="320" t="s">
        <v>446</v>
      </c>
      <c r="H7488" s="320" t="s">
        <v>316</v>
      </c>
      <c r="I7488" s="320" t="s">
        <v>354</v>
      </c>
      <c r="J7488" s="320" t="s">
        <v>280</v>
      </c>
      <c r="K7488" s="321">
        <v>26</v>
      </c>
      <c r="L7488" s="305">
        <v>0.18570999801158911</v>
      </c>
      <c r="M7488" s="305"/>
      <c r="N7488" s="321">
        <v>131</v>
      </c>
      <c r="O7488" s="305">
        <v>0.17945000529289251</v>
      </c>
      <c r="P7488" s="305"/>
      <c r="Q7488" s="321">
        <v>2584</v>
      </c>
      <c r="R7488" s="305">
        <v>0.18983000516891479</v>
      </c>
      <c r="S7488" s="305"/>
      <c r="BA7488" s="395">
        <v>1</v>
      </c>
      <c r="BB7488" s="396" t="s">
        <v>861</v>
      </c>
      <c r="BC7488" t="str">
        <f t="shared" si="631"/>
        <v>RN5</v>
      </c>
      <c r="BD7488" t="str">
        <f t="shared" si="632"/>
        <v>NAoMe_recurrent_age_mbc_hes_decades_80cap</v>
      </c>
      <c r="BE7488" s="397" t="s">
        <v>862</v>
      </c>
      <c r="BF7488" t="str">
        <f t="shared" si="633"/>
        <v>50-59 yrs</v>
      </c>
      <c r="BG7488">
        <f t="shared" si="634"/>
        <v>26</v>
      </c>
      <c r="BH7488" s="398">
        <f t="shared" si="635"/>
        <v>0.18570999801158911</v>
      </c>
      <c r="BO7488" s="33"/>
    </row>
    <row r="7489" spans="1:67">
      <c r="A7489" s="320" t="s">
        <v>338</v>
      </c>
      <c r="B7489" t="s">
        <v>380</v>
      </c>
      <c r="C7489" t="s">
        <v>910</v>
      </c>
      <c r="D7489" t="s">
        <v>314</v>
      </c>
      <c r="E7489" s="320" t="s">
        <v>90</v>
      </c>
      <c r="F7489" s="320" t="s">
        <v>91</v>
      </c>
      <c r="G7489" s="320" t="s">
        <v>446</v>
      </c>
      <c r="H7489" s="320" t="s">
        <v>316</v>
      </c>
      <c r="I7489" s="320" t="s">
        <v>354</v>
      </c>
      <c r="J7489" s="320" t="s">
        <v>281</v>
      </c>
      <c r="K7489" s="321">
        <v>29</v>
      </c>
      <c r="L7489" s="305">
        <v>0.2071399986743927</v>
      </c>
      <c r="M7489" s="305"/>
      <c r="N7489" s="321">
        <v>128</v>
      </c>
      <c r="O7489" s="305">
        <v>0.17533999681472781</v>
      </c>
      <c r="P7489" s="305"/>
      <c r="Q7489" s="321">
        <v>2650</v>
      </c>
      <c r="R7489" s="305">
        <v>0.19468000531196589</v>
      </c>
      <c r="S7489" s="305"/>
      <c r="BA7489" s="395">
        <v>1</v>
      </c>
      <c r="BB7489" s="396" t="s">
        <v>861</v>
      </c>
      <c r="BC7489" t="str">
        <f t="shared" si="631"/>
        <v>RN5</v>
      </c>
      <c r="BD7489" t="str">
        <f t="shared" si="632"/>
        <v>NAoMe_recurrent_age_mbc_hes_decades_80cap</v>
      </c>
      <c r="BE7489" s="397" t="s">
        <v>862</v>
      </c>
      <c r="BF7489" t="str">
        <f t="shared" si="633"/>
        <v>60-69 yrs</v>
      </c>
      <c r="BG7489">
        <f t="shared" si="634"/>
        <v>29</v>
      </c>
      <c r="BH7489" s="398">
        <f t="shared" si="635"/>
        <v>0.2071399986743927</v>
      </c>
      <c r="BO7489" s="33"/>
    </row>
    <row r="7490" spans="1:67">
      <c r="A7490" s="320" t="s">
        <v>338</v>
      </c>
      <c r="B7490" t="s">
        <v>380</v>
      </c>
      <c r="C7490" t="s">
        <v>910</v>
      </c>
      <c r="D7490" t="s">
        <v>314</v>
      </c>
      <c r="E7490" s="320" t="s">
        <v>90</v>
      </c>
      <c r="F7490" s="320" t="s">
        <v>91</v>
      </c>
      <c r="G7490" s="320" t="s">
        <v>446</v>
      </c>
      <c r="H7490" s="320" t="s">
        <v>316</v>
      </c>
      <c r="I7490" s="320" t="s">
        <v>354</v>
      </c>
      <c r="J7490" s="320" t="s">
        <v>282</v>
      </c>
      <c r="K7490" s="321">
        <v>35</v>
      </c>
      <c r="L7490" s="305">
        <v>0.25</v>
      </c>
      <c r="M7490" s="305"/>
      <c r="N7490" s="321">
        <v>177</v>
      </c>
      <c r="O7490" s="305">
        <v>0.24246999621391299</v>
      </c>
      <c r="P7490" s="305"/>
      <c r="Q7490" s="321">
        <v>3284</v>
      </c>
      <c r="R7490" s="305">
        <v>0.24126000702381131</v>
      </c>
      <c r="S7490" s="305"/>
      <c r="BA7490" s="395">
        <v>1</v>
      </c>
      <c r="BB7490" s="396" t="s">
        <v>861</v>
      </c>
      <c r="BC7490" t="str">
        <f t="shared" si="631"/>
        <v>RN5</v>
      </c>
      <c r="BD7490" t="str">
        <f t="shared" si="632"/>
        <v>NAoMe_recurrent_age_mbc_hes_decades_80cap</v>
      </c>
      <c r="BE7490" s="397" t="s">
        <v>862</v>
      </c>
      <c r="BF7490" t="str">
        <f t="shared" si="633"/>
        <v>70-79 yrs</v>
      </c>
      <c r="BG7490">
        <f t="shared" si="634"/>
        <v>35</v>
      </c>
      <c r="BH7490" s="398">
        <f t="shared" si="635"/>
        <v>0.25</v>
      </c>
      <c r="BO7490" s="33"/>
    </row>
    <row r="7491" spans="1:67">
      <c r="A7491" s="320" t="s">
        <v>338</v>
      </c>
      <c r="B7491" t="s">
        <v>380</v>
      </c>
      <c r="C7491" t="s">
        <v>910</v>
      </c>
      <c r="D7491" t="s">
        <v>314</v>
      </c>
      <c r="E7491" s="320" t="s">
        <v>90</v>
      </c>
      <c r="F7491" s="320" t="s">
        <v>91</v>
      </c>
      <c r="G7491" s="320" t="s">
        <v>446</v>
      </c>
      <c r="H7491" s="320" t="s">
        <v>316</v>
      </c>
      <c r="I7491" s="320" t="s">
        <v>354</v>
      </c>
      <c r="J7491" s="320" t="s">
        <v>283</v>
      </c>
      <c r="K7491" s="321">
        <v>34</v>
      </c>
      <c r="L7491" s="305">
        <v>0.24286000430583951</v>
      </c>
      <c r="M7491" s="305"/>
      <c r="N7491" s="321">
        <v>197</v>
      </c>
      <c r="O7491" s="305">
        <v>0.26985999941825872</v>
      </c>
      <c r="P7491" s="305"/>
      <c r="Q7491" s="321">
        <v>3083</v>
      </c>
      <c r="R7491" s="305">
        <v>0.2264900058507919</v>
      </c>
      <c r="S7491" s="305"/>
      <c r="BA7491" s="395">
        <v>1</v>
      </c>
      <c r="BB7491" s="396" t="s">
        <v>861</v>
      </c>
      <c r="BC7491" t="str">
        <f t="shared" ref="BC7491:BC7554" si="636">E7491</f>
        <v>RN5</v>
      </c>
      <c r="BD7491" t="str">
        <f t="shared" ref="BD7491:BD7554" si="637">(LEFT(A7491, LEN(A7491)-7))&amp;"_"&amp;I7491</f>
        <v>NAoMe_recurrent_age_mbc_hes_decades_80cap</v>
      </c>
      <c r="BE7491" s="397" t="s">
        <v>862</v>
      </c>
      <c r="BF7491" t="str">
        <f t="shared" ref="BF7491:BF7554" si="638">J7491</f>
        <v>80+ yrs</v>
      </c>
      <c r="BG7491">
        <f t="shared" ref="BG7491:BG7554" si="639">K7491</f>
        <v>34</v>
      </c>
      <c r="BH7491" s="398">
        <f t="shared" ref="BH7491:BH7554" si="640">L7491</f>
        <v>0.24286000430583951</v>
      </c>
      <c r="BO7491" s="33"/>
    </row>
    <row r="7492" spans="1:67">
      <c r="A7492" s="320" t="s">
        <v>338</v>
      </c>
      <c r="B7492" t="s">
        <v>380</v>
      </c>
      <c r="C7492" t="s">
        <v>910</v>
      </c>
      <c r="D7492" t="s">
        <v>314</v>
      </c>
      <c r="E7492" s="320" t="s">
        <v>90</v>
      </c>
      <c r="F7492" s="320" t="s">
        <v>91</v>
      </c>
      <c r="G7492" s="320" t="s">
        <v>446</v>
      </c>
      <c r="H7492" s="320" t="s">
        <v>316</v>
      </c>
      <c r="I7492" s="320" t="s">
        <v>656</v>
      </c>
      <c r="J7492" s="320" t="s">
        <v>286</v>
      </c>
      <c r="K7492" s="321">
        <v>2</v>
      </c>
      <c r="L7492" s="305">
        <v>1.4290000312030321E-2</v>
      </c>
      <c r="M7492" s="305">
        <v>1.439000014215708E-2</v>
      </c>
      <c r="N7492" s="321">
        <v>10</v>
      </c>
      <c r="O7492" s="305">
        <v>1.3700000010430809E-2</v>
      </c>
      <c r="P7492" s="305">
        <v>1.4200000092387199E-2</v>
      </c>
      <c r="Q7492" s="321">
        <v>565</v>
      </c>
      <c r="R7492" s="305">
        <v>4.1510000824928277E-2</v>
      </c>
      <c r="S7492" s="305">
        <v>4.221000149846077E-2</v>
      </c>
      <c r="BA7492" s="395">
        <v>1</v>
      </c>
      <c r="BB7492" s="396" t="s">
        <v>861</v>
      </c>
      <c r="BC7492" t="str">
        <f t="shared" si="636"/>
        <v>RN5</v>
      </c>
      <c r="BD7492" t="str">
        <f t="shared" si="637"/>
        <v>NAoMe_recurrent_ethnicity_grp</v>
      </c>
      <c r="BE7492" s="397" t="s">
        <v>862</v>
      </c>
      <c r="BF7492" t="str">
        <f t="shared" si="638"/>
        <v>Asian or Asian British</v>
      </c>
      <c r="BG7492">
        <f t="shared" si="639"/>
        <v>2</v>
      </c>
      <c r="BH7492" s="398">
        <f t="shared" si="640"/>
        <v>1.4290000312030321E-2</v>
      </c>
      <c r="BO7492" s="33"/>
    </row>
    <row r="7493" spans="1:67">
      <c r="A7493" s="320" t="s">
        <v>338</v>
      </c>
      <c r="B7493" t="s">
        <v>380</v>
      </c>
      <c r="C7493" t="s">
        <v>910</v>
      </c>
      <c r="D7493" t="s">
        <v>314</v>
      </c>
      <c r="E7493" s="320" t="s">
        <v>90</v>
      </c>
      <c r="F7493" s="320" t="s">
        <v>91</v>
      </c>
      <c r="G7493" s="320" t="s">
        <v>446</v>
      </c>
      <c r="H7493" s="320" t="s">
        <v>316</v>
      </c>
      <c r="I7493" s="320" t="s">
        <v>656</v>
      </c>
      <c r="J7493" s="320" t="s">
        <v>287</v>
      </c>
      <c r="K7493" s="321">
        <v>2</v>
      </c>
      <c r="L7493" s="305">
        <v>1.4290000312030321E-2</v>
      </c>
      <c r="M7493" s="305">
        <v>1.439000014215708E-2</v>
      </c>
      <c r="N7493" s="321">
        <v>5</v>
      </c>
      <c r="O7493" s="305">
        <v>6.8500000052154064E-3</v>
      </c>
      <c r="P7493" s="305">
        <v>7.1000000461935997E-3</v>
      </c>
      <c r="Q7493" s="321">
        <v>439</v>
      </c>
      <c r="R7493" s="305">
        <v>3.2249998301267617E-2</v>
      </c>
      <c r="S7493" s="305">
        <v>3.2800000160932541E-2</v>
      </c>
      <c r="BA7493" s="395">
        <v>1</v>
      </c>
      <c r="BB7493" s="396" t="s">
        <v>861</v>
      </c>
      <c r="BC7493" t="str">
        <f t="shared" si="636"/>
        <v>RN5</v>
      </c>
      <c r="BD7493" t="str">
        <f t="shared" si="637"/>
        <v>NAoMe_recurrent_ethnicity_grp</v>
      </c>
      <c r="BE7493" s="397" t="s">
        <v>862</v>
      </c>
      <c r="BF7493" t="str">
        <f t="shared" si="638"/>
        <v>Black or Black British</v>
      </c>
      <c r="BG7493">
        <f t="shared" si="639"/>
        <v>2</v>
      </c>
      <c r="BH7493" s="398">
        <f t="shared" si="640"/>
        <v>1.4290000312030321E-2</v>
      </c>
      <c r="BO7493" s="33"/>
    </row>
    <row r="7494" spans="1:67">
      <c r="A7494" s="320" t="s">
        <v>338</v>
      </c>
      <c r="B7494" t="s">
        <v>380</v>
      </c>
      <c r="C7494" t="s">
        <v>910</v>
      </c>
      <c r="D7494" t="s">
        <v>314</v>
      </c>
      <c r="E7494" s="320" t="s">
        <v>90</v>
      </c>
      <c r="F7494" s="320" t="s">
        <v>91</v>
      </c>
      <c r="G7494" s="320" t="s">
        <v>446</v>
      </c>
      <c r="H7494" s="320" t="s">
        <v>316</v>
      </c>
      <c r="I7494" s="320" t="s">
        <v>656</v>
      </c>
      <c r="J7494" s="320" t="s">
        <v>259</v>
      </c>
      <c r="K7494" s="321">
        <v>2</v>
      </c>
      <c r="L7494" s="305">
        <v>1.4290000312030321E-2</v>
      </c>
      <c r="M7494" s="305">
        <v>1.439000014215708E-2</v>
      </c>
      <c r="N7494" s="321">
        <v>2</v>
      </c>
      <c r="O7494" s="305">
        <v>2.7399999089539051E-3</v>
      </c>
      <c r="P7494" s="305">
        <v>2.8399999719113111E-3</v>
      </c>
      <c r="Q7494" s="321">
        <v>117</v>
      </c>
      <c r="R7494" s="305">
        <v>8.6000002920627594E-3</v>
      </c>
      <c r="S7494" s="305">
        <v>8.7400004267692566E-3</v>
      </c>
      <c r="BA7494" s="395">
        <v>1</v>
      </c>
      <c r="BB7494" s="396" t="s">
        <v>861</v>
      </c>
      <c r="BC7494" t="str">
        <f t="shared" si="636"/>
        <v>RN5</v>
      </c>
      <c r="BD7494" t="str">
        <f t="shared" si="637"/>
        <v>NAoMe_recurrent_ethnicity_grp</v>
      </c>
      <c r="BE7494" s="397" t="s">
        <v>862</v>
      </c>
      <c r="BF7494" t="str">
        <f t="shared" si="638"/>
        <v>Mixed</v>
      </c>
      <c r="BG7494">
        <f t="shared" si="639"/>
        <v>2</v>
      </c>
      <c r="BH7494" s="398">
        <f t="shared" si="640"/>
        <v>1.4290000312030321E-2</v>
      </c>
      <c r="BO7494" s="33"/>
    </row>
    <row r="7495" spans="1:67">
      <c r="A7495" s="320" t="s">
        <v>338</v>
      </c>
      <c r="B7495" t="s">
        <v>380</v>
      </c>
      <c r="C7495" t="s">
        <v>910</v>
      </c>
      <c r="D7495" t="s">
        <v>314</v>
      </c>
      <c r="E7495" s="320" t="s">
        <v>90</v>
      </c>
      <c r="F7495" s="320" t="s">
        <v>91</v>
      </c>
      <c r="G7495" s="320" t="s">
        <v>446</v>
      </c>
      <c r="H7495" s="320" t="s">
        <v>316</v>
      </c>
      <c r="I7495" s="320" t="s">
        <v>656</v>
      </c>
      <c r="J7495" s="320" t="s">
        <v>288</v>
      </c>
      <c r="K7495" s="321">
        <v>6</v>
      </c>
      <c r="L7495" s="305">
        <v>4.28600013256073E-2</v>
      </c>
      <c r="M7495" s="305">
        <v>4.3170001357793808E-2</v>
      </c>
      <c r="N7495" s="321">
        <v>11</v>
      </c>
      <c r="O7495" s="305">
        <v>1.506999973207712E-2</v>
      </c>
      <c r="P7495" s="305">
        <v>1.5619999729096889E-2</v>
      </c>
      <c r="Q7495" s="321">
        <v>254</v>
      </c>
      <c r="R7495" s="305">
        <v>1.8659999594092369E-2</v>
      </c>
      <c r="S7495" s="305">
        <v>1.8980000168085098E-2</v>
      </c>
      <c r="BA7495" s="395">
        <v>1</v>
      </c>
      <c r="BB7495" s="396" t="s">
        <v>861</v>
      </c>
      <c r="BC7495" t="str">
        <f t="shared" si="636"/>
        <v>RN5</v>
      </c>
      <c r="BD7495" t="str">
        <f t="shared" si="637"/>
        <v>NAoMe_recurrent_ethnicity_grp</v>
      </c>
      <c r="BE7495" s="397" t="s">
        <v>862</v>
      </c>
      <c r="BF7495" t="str">
        <f t="shared" si="638"/>
        <v>Other Ethnic Group</v>
      </c>
      <c r="BG7495">
        <f t="shared" si="639"/>
        <v>6</v>
      </c>
      <c r="BH7495" s="398">
        <f t="shared" si="640"/>
        <v>4.28600013256073E-2</v>
      </c>
      <c r="BO7495" s="33"/>
    </row>
    <row r="7496" spans="1:67">
      <c r="A7496" s="320" t="s">
        <v>338</v>
      </c>
      <c r="B7496" t="s">
        <v>380</v>
      </c>
      <c r="C7496" t="s">
        <v>910</v>
      </c>
      <c r="D7496" t="s">
        <v>314</v>
      </c>
      <c r="E7496" s="320" t="s">
        <v>90</v>
      </c>
      <c r="F7496" s="320" t="s">
        <v>91</v>
      </c>
      <c r="G7496" s="320" t="s">
        <v>446</v>
      </c>
      <c r="H7496" s="320" t="s">
        <v>316</v>
      </c>
      <c r="I7496" s="320" t="s">
        <v>656</v>
      </c>
      <c r="J7496" s="320" t="s">
        <v>260</v>
      </c>
      <c r="K7496" s="321">
        <v>1</v>
      </c>
      <c r="L7496" s="305">
        <v>7.1399998851120472E-3</v>
      </c>
      <c r="M7496" s="305"/>
      <c r="N7496" s="321">
        <v>26</v>
      </c>
      <c r="O7496" s="305">
        <v>3.5620000213384628E-2</v>
      </c>
      <c r="P7496" s="305"/>
      <c r="Q7496" s="321">
        <v>227</v>
      </c>
      <c r="R7496" s="305">
        <v>1.6680000349879261E-2</v>
      </c>
      <c r="S7496" s="305"/>
      <c r="BA7496" s="395">
        <v>1</v>
      </c>
      <c r="BB7496" s="396" t="s">
        <v>861</v>
      </c>
      <c r="BC7496" t="str">
        <f t="shared" si="636"/>
        <v>RN5</v>
      </c>
      <c r="BD7496" t="str">
        <f t="shared" si="637"/>
        <v>NAoMe_recurrent_ethnicity_grp</v>
      </c>
      <c r="BE7496" s="397" t="s">
        <v>862</v>
      </c>
      <c r="BF7496" t="str">
        <f t="shared" si="638"/>
        <v>Unknown</v>
      </c>
      <c r="BG7496">
        <f t="shared" si="639"/>
        <v>1</v>
      </c>
      <c r="BH7496" s="398">
        <f t="shared" si="640"/>
        <v>7.1399998851120472E-3</v>
      </c>
      <c r="BO7496" s="33"/>
    </row>
    <row r="7497" spans="1:67">
      <c r="A7497" s="320" t="s">
        <v>338</v>
      </c>
      <c r="B7497" t="s">
        <v>380</v>
      </c>
      <c r="C7497" t="s">
        <v>910</v>
      </c>
      <c r="D7497" t="s">
        <v>314</v>
      </c>
      <c r="E7497" s="320" t="s">
        <v>90</v>
      </c>
      <c r="F7497" s="320" t="s">
        <v>91</v>
      </c>
      <c r="G7497" s="320" t="s">
        <v>446</v>
      </c>
      <c r="H7497" s="320" t="s">
        <v>316</v>
      </c>
      <c r="I7497" s="320" t="s">
        <v>656</v>
      </c>
      <c r="J7497" s="320" t="s">
        <v>258</v>
      </c>
      <c r="K7497" s="321">
        <v>127</v>
      </c>
      <c r="L7497" s="305">
        <v>0.90714001655578613</v>
      </c>
      <c r="M7497" s="305">
        <v>0.91367000341415405</v>
      </c>
      <c r="N7497" s="321">
        <v>676</v>
      </c>
      <c r="O7497" s="305">
        <v>0.92602998018264771</v>
      </c>
      <c r="P7497" s="305">
        <v>0.96022999286651611</v>
      </c>
      <c r="Q7497" s="321">
        <v>12010</v>
      </c>
      <c r="R7497" s="305">
        <v>0.88230997323989868</v>
      </c>
      <c r="S7497" s="305">
        <v>0.89727002382278442</v>
      </c>
      <c r="BA7497" s="395">
        <v>1</v>
      </c>
      <c r="BB7497" s="396" t="s">
        <v>861</v>
      </c>
      <c r="BC7497" t="str">
        <f t="shared" si="636"/>
        <v>RN5</v>
      </c>
      <c r="BD7497" t="str">
        <f t="shared" si="637"/>
        <v>NAoMe_recurrent_ethnicity_grp</v>
      </c>
      <c r="BE7497" s="397" t="s">
        <v>862</v>
      </c>
      <c r="BF7497" t="str">
        <f t="shared" si="638"/>
        <v>White</v>
      </c>
      <c r="BG7497">
        <f t="shared" si="639"/>
        <v>127</v>
      </c>
      <c r="BH7497" s="398">
        <f t="shared" si="640"/>
        <v>0.90714001655578613</v>
      </c>
      <c r="BO7497" s="33"/>
    </row>
    <row r="7498" spans="1:67">
      <c r="A7498" s="320" t="s">
        <v>338</v>
      </c>
      <c r="B7498" t="s">
        <v>380</v>
      </c>
      <c r="C7498" t="s">
        <v>910</v>
      </c>
      <c r="D7498" t="s">
        <v>314</v>
      </c>
      <c r="E7498" s="320" t="s">
        <v>90</v>
      </c>
      <c r="F7498" s="320" t="s">
        <v>91</v>
      </c>
      <c r="G7498" s="320" t="s">
        <v>446</v>
      </c>
      <c r="H7498" s="320" t="s">
        <v>316</v>
      </c>
      <c r="I7498" s="320" t="s">
        <v>291</v>
      </c>
      <c r="J7498" s="320" t="s">
        <v>313</v>
      </c>
      <c r="K7498" s="321">
        <v>138</v>
      </c>
      <c r="L7498" s="305">
        <v>0.9857100248336792</v>
      </c>
      <c r="M7498" s="305"/>
      <c r="N7498" s="321">
        <v>722</v>
      </c>
      <c r="O7498" s="305">
        <v>0.98904001712799072</v>
      </c>
      <c r="P7498" s="305"/>
      <c r="Q7498" s="321">
        <v>13492</v>
      </c>
      <c r="R7498" s="305">
        <v>0.99118000268936157</v>
      </c>
      <c r="S7498" s="305"/>
      <c r="BA7498" s="395">
        <v>1</v>
      </c>
      <c r="BB7498" s="396" t="s">
        <v>861</v>
      </c>
      <c r="BC7498" t="str">
        <f t="shared" si="636"/>
        <v>RN5</v>
      </c>
      <c r="BD7498" t="str">
        <f t="shared" si="637"/>
        <v>NAoMe_recurrent_gender</v>
      </c>
      <c r="BE7498" s="397" t="s">
        <v>862</v>
      </c>
      <c r="BF7498" t="str">
        <f t="shared" si="638"/>
        <v>Female</v>
      </c>
      <c r="BG7498">
        <f t="shared" si="639"/>
        <v>138</v>
      </c>
      <c r="BH7498" s="398">
        <f t="shared" si="640"/>
        <v>0.9857100248336792</v>
      </c>
      <c r="BO7498" s="33"/>
    </row>
    <row r="7499" spans="1:67">
      <c r="A7499" s="320" t="s">
        <v>338</v>
      </c>
      <c r="B7499" t="s">
        <v>380</v>
      </c>
      <c r="C7499" t="s">
        <v>910</v>
      </c>
      <c r="D7499" t="s">
        <v>314</v>
      </c>
      <c r="E7499" s="320" t="s">
        <v>90</v>
      </c>
      <c r="F7499" s="320" t="s">
        <v>91</v>
      </c>
      <c r="G7499" s="320" t="s">
        <v>446</v>
      </c>
      <c r="H7499" s="320" t="s">
        <v>316</v>
      </c>
      <c r="I7499" s="320" t="s">
        <v>291</v>
      </c>
      <c r="J7499" s="320" t="s">
        <v>293</v>
      </c>
      <c r="K7499" s="321">
        <v>2</v>
      </c>
      <c r="L7499" s="305">
        <v>1.4290000312030321E-2</v>
      </c>
      <c r="M7499" s="305"/>
      <c r="N7499" s="321">
        <v>8</v>
      </c>
      <c r="O7499" s="305">
        <v>1.095999963581562E-2</v>
      </c>
      <c r="P7499" s="305"/>
      <c r="Q7499" s="321">
        <v>120</v>
      </c>
      <c r="R7499" s="305">
        <v>8.8200001046061516E-3</v>
      </c>
      <c r="S7499" s="305"/>
      <c r="BA7499" s="395">
        <v>1</v>
      </c>
      <c r="BB7499" s="396" t="s">
        <v>861</v>
      </c>
      <c r="BC7499" t="str">
        <f t="shared" si="636"/>
        <v>RN5</v>
      </c>
      <c r="BD7499" t="str">
        <f t="shared" si="637"/>
        <v>NAoMe_recurrent_gender</v>
      </c>
      <c r="BE7499" s="397" t="s">
        <v>862</v>
      </c>
      <c r="BF7499" t="str">
        <f t="shared" si="638"/>
        <v>Male</v>
      </c>
      <c r="BG7499">
        <f t="shared" si="639"/>
        <v>2</v>
      </c>
      <c r="BH7499" s="398">
        <f t="shared" si="640"/>
        <v>1.4290000312030321E-2</v>
      </c>
      <c r="BO7499" s="33"/>
    </row>
    <row r="7500" spans="1:67">
      <c r="A7500" s="320" t="s">
        <v>338</v>
      </c>
      <c r="B7500" t="s">
        <v>380</v>
      </c>
      <c r="C7500" t="s">
        <v>910</v>
      </c>
      <c r="D7500" t="s">
        <v>314</v>
      </c>
      <c r="E7500" s="320" t="s">
        <v>90</v>
      </c>
      <c r="F7500" s="320" t="s">
        <v>91</v>
      </c>
      <c r="G7500" s="320" t="s">
        <v>446</v>
      </c>
      <c r="H7500" s="320" t="s">
        <v>316</v>
      </c>
      <c r="I7500" s="320" t="s">
        <v>355</v>
      </c>
      <c r="J7500" s="320" t="s">
        <v>289</v>
      </c>
      <c r="K7500" s="321">
        <v>50</v>
      </c>
      <c r="L7500" s="305">
        <v>0.35714000463485718</v>
      </c>
      <c r="M7500" s="305"/>
      <c r="N7500" s="321">
        <v>218</v>
      </c>
      <c r="O7500" s="305">
        <v>0.2986299991607666</v>
      </c>
      <c r="P7500" s="305"/>
      <c r="Q7500" s="321">
        <v>4109</v>
      </c>
      <c r="R7500" s="305">
        <v>0.30186998844146729</v>
      </c>
      <c r="S7500" s="305"/>
      <c r="BA7500" s="395">
        <v>1</v>
      </c>
      <c r="BB7500" s="396" t="s">
        <v>861</v>
      </c>
      <c r="BC7500" t="str">
        <f t="shared" si="636"/>
        <v>RN5</v>
      </c>
      <c r="BD7500" t="str">
        <f t="shared" si="637"/>
        <v>NAoMe_recurrent_mbc_hes_year</v>
      </c>
      <c r="BE7500" s="397" t="s">
        <v>862</v>
      </c>
      <c r="BF7500" t="str">
        <f t="shared" si="638"/>
        <v>2021</v>
      </c>
      <c r="BG7500">
        <f t="shared" si="639"/>
        <v>50</v>
      </c>
      <c r="BH7500" s="398">
        <f t="shared" si="640"/>
        <v>0.35714000463485718</v>
      </c>
      <c r="BO7500" s="33"/>
    </row>
    <row r="7501" spans="1:67">
      <c r="A7501" s="320" t="s">
        <v>338</v>
      </c>
      <c r="B7501" t="s">
        <v>380</v>
      </c>
      <c r="C7501" t="s">
        <v>910</v>
      </c>
      <c r="D7501" t="s">
        <v>314</v>
      </c>
      <c r="E7501" s="320" t="s">
        <v>90</v>
      </c>
      <c r="F7501" s="320" t="s">
        <v>91</v>
      </c>
      <c r="G7501" s="320" t="s">
        <v>446</v>
      </c>
      <c r="H7501" s="320" t="s">
        <v>316</v>
      </c>
      <c r="I7501" s="320" t="s">
        <v>355</v>
      </c>
      <c r="J7501" s="320" t="s">
        <v>816</v>
      </c>
      <c r="K7501" s="321">
        <v>32</v>
      </c>
      <c r="L7501" s="305">
        <v>0.22856999933719641</v>
      </c>
      <c r="M7501" s="305"/>
      <c r="N7501" s="321">
        <v>235</v>
      </c>
      <c r="O7501" s="305">
        <v>0.3219200074672699</v>
      </c>
      <c r="P7501" s="305"/>
      <c r="Q7501" s="321">
        <v>4376</v>
      </c>
      <c r="R7501" s="305">
        <v>0.32148000597953802</v>
      </c>
      <c r="S7501" s="305"/>
      <c r="BA7501" s="395">
        <v>1</v>
      </c>
      <c r="BB7501" s="396" t="s">
        <v>861</v>
      </c>
      <c r="BC7501" t="str">
        <f t="shared" si="636"/>
        <v>RN5</v>
      </c>
      <c r="BD7501" t="str">
        <f t="shared" si="637"/>
        <v>NAoMe_recurrent_mbc_hes_year</v>
      </c>
      <c r="BE7501" s="397" t="s">
        <v>862</v>
      </c>
      <c r="BF7501" t="str">
        <f t="shared" si="638"/>
        <v>2022</v>
      </c>
      <c r="BG7501">
        <f t="shared" si="639"/>
        <v>32</v>
      </c>
      <c r="BH7501" s="398">
        <f t="shared" si="640"/>
        <v>0.22856999933719641</v>
      </c>
      <c r="BO7501" s="33"/>
    </row>
    <row r="7502" spans="1:67">
      <c r="A7502" s="320" t="s">
        <v>338</v>
      </c>
      <c r="B7502" t="s">
        <v>380</v>
      </c>
      <c r="C7502" t="s">
        <v>910</v>
      </c>
      <c r="D7502" t="s">
        <v>314</v>
      </c>
      <c r="E7502" s="320" t="s">
        <v>90</v>
      </c>
      <c r="F7502" s="320" t="s">
        <v>91</v>
      </c>
      <c r="G7502" s="320" t="s">
        <v>446</v>
      </c>
      <c r="H7502" s="320" t="s">
        <v>316</v>
      </c>
      <c r="I7502" s="320" t="s">
        <v>355</v>
      </c>
      <c r="J7502" s="320" t="s">
        <v>946</v>
      </c>
      <c r="K7502" s="321">
        <v>58</v>
      </c>
      <c r="L7502" s="305">
        <v>0.41429001092910772</v>
      </c>
      <c r="M7502" s="305"/>
      <c r="N7502" s="321">
        <v>277</v>
      </c>
      <c r="O7502" s="305">
        <v>0.3794499933719635</v>
      </c>
      <c r="P7502" s="305"/>
      <c r="Q7502" s="321">
        <v>5127</v>
      </c>
      <c r="R7502" s="305">
        <v>0.37665000557899481</v>
      </c>
      <c r="S7502" s="305"/>
      <c r="BA7502" s="395">
        <v>1</v>
      </c>
      <c r="BB7502" s="396" t="s">
        <v>861</v>
      </c>
      <c r="BC7502" t="str">
        <f t="shared" si="636"/>
        <v>RN5</v>
      </c>
      <c r="BD7502" t="str">
        <f t="shared" si="637"/>
        <v>NAoMe_recurrent_mbc_hes_year</v>
      </c>
      <c r="BE7502" s="397" t="s">
        <v>862</v>
      </c>
      <c r="BF7502" t="str">
        <f t="shared" si="638"/>
        <v>2023</v>
      </c>
      <c r="BG7502">
        <f t="shared" si="639"/>
        <v>58</v>
      </c>
      <c r="BH7502" s="398">
        <f t="shared" si="640"/>
        <v>0.41429001092910772</v>
      </c>
      <c r="BO7502" s="33"/>
    </row>
    <row r="7503" spans="1:67">
      <c r="A7503" s="320" t="s">
        <v>338</v>
      </c>
      <c r="B7503" t="s">
        <v>380</v>
      </c>
      <c r="C7503" t="s">
        <v>910</v>
      </c>
      <c r="D7503" t="s">
        <v>314</v>
      </c>
      <c r="E7503" s="320" t="s">
        <v>90</v>
      </c>
      <c r="F7503" s="320" t="s">
        <v>91</v>
      </c>
      <c r="G7503" s="320" t="s">
        <v>446</v>
      </c>
      <c r="H7503" s="320" t="s">
        <v>316</v>
      </c>
      <c r="I7503" s="320" t="s">
        <v>824</v>
      </c>
      <c r="J7503" s="320" t="s">
        <v>12</v>
      </c>
      <c r="K7503" s="321">
        <v>140</v>
      </c>
      <c r="L7503" s="305">
        <v>1</v>
      </c>
      <c r="M7503" s="305"/>
      <c r="N7503" s="321">
        <v>730</v>
      </c>
      <c r="O7503" s="305">
        <v>1</v>
      </c>
      <c r="P7503" s="305"/>
      <c r="Q7503" s="321">
        <v>13612</v>
      </c>
      <c r="R7503" s="305">
        <v>1</v>
      </c>
      <c r="S7503" s="305"/>
      <c r="BA7503" s="395">
        <v>1</v>
      </c>
      <c r="BB7503" s="396" t="s">
        <v>861</v>
      </c>
      <c r="BC7503" t="str">
        <f t="shared" si="636"/>
        <v>RN5</v>
      </c>
      <c r="BD7503" t="str">
        <f t="shared" si="637"/>
        <v>NAoMe_recurrent_tag_bonemets</v>
      </c>
      <c r="BE7503" s="397" t="s">
        <v>862</v>
      </c>
      <c r="BF7503" t="str">
        <f t="shared" si="638"/>
        <v>No</v>
      </c>
      <c r="BG7503">
        <f t="shared" si="639"/>
        <v>140</v>
      </c>
      <c r="BH7503" s="398">
        <f t="shared" si="640"/>
        <v>1</v>
      </c>
      <c r="BO7503" s="33"/>
    </row>
    <row r="7504" spans="1:67">
      <c r="A7504" s="320" t="s">
        <v>338</v>
      </c>
      <c r="B7504" t="s">
        <v>380</v>
      </c>
      <c r="C7504" t="s">
        <v>910</v>
      </c>
      <c r="D7504" t="s">
        <v>314</v>
      </c>
      <c r="E7504" s="320" t="s">
        <v>90</v>
      </c>
      <c r="F7504" s="320" t="s">
        <v>91</v>
      </c>
      <c r="G7504" s="320" t="s">
        <v>446</v>
      </c>
      <c r="H7504" s="320" t="s">
        <v>316</v>
      </c>
      <c r="I7504" s="320" t="s">
        <v>825</v>
      </c>
      <c r="J7504" s="320" t="s">
        <v>12</v>
      </c>
      <c r="K7504" s="321">
        <v>140</v>
      </c>
      <c r="L7504" s="305">
        <v>1</v>
      </c>
      <c r="M7504" s="305"/>
      <c r="N7504" s="321">
        <v>730</v>
      </c>
      <c r="O7504" s="305">
        <v>1</v>
      </c>
      <c r="P7504" s="305"/>
      <c r="Q7504" s="321">
        <v>13612</v>
      </c>
      <c r="R7504" s="305">
        <v>1</v>
      </c>
      <c r="S7504" s="305"/>
      <c r="BA7504" s="395">
        <v>1</v>
      </c>
      <c r="BB7504" s="396" t="s">
        <v>861</v>
      </c>
      <c r="BC7504" t="str">
        <f t="shared" si="636"/>
        <v>RN5</v>
      </c>
      <c r="BD7504" t="str">
        <f t="shared" si="637"/>
        <v>NAoMe_recurrent_tag_brainmets</v>
      </c>
      <c r="BE7504" s="397" t="s">
        <v>862</v>
      </c>
      <c r="BF7504" t="str">
        <f t="shared" si="638"/>
        <v>No</v>
      </c>
      <c r="BG7504">
        <f t="shared" si="639"/>
        <v>140</v>
      </c>
      <c r="BH7504" s="398">
        <f t="shared" si="640"/>
        <v>1</v>
      </c>
      <c r="BO7504" s="33"/>
    </row>
    <row r="7505" spans="1:67">
      <c r="A7505" s="320" t="s">
        <v>338</v>
      </c>
      <c r="B7505" t="s">
        <v>380</v>
      </c>
      <c r="C7505" t="s">
        <v>910</v>
      </c>
      <c r="D7505" t="s">
        <v>314</v>
      </c>
      <c r="E7505" s="320" t="s">
        <v>90</v>
      </c>
      <c r="F7505" s="320" t="s">
        <v>91</v>
      </c>
      <c r="G7505" s="320" t="s">
        <v>446</v>
      </c>
      <c r="H7505" s="320" t="s">
        <v>316</v>
      </c>
      <c r="I7505" s="320" t="s">
        <v>826</v>
      </c>
      <c r="J7505" s="320" t="s">
        <v>12</v>
      </c>
      <c r="K7505" s="321">
        <v>140</v>
      </c>
      <c r="L7505" s="305">
        <v>1</v>
      </c>
      <c r="M7505" s="305"/>
      <c r="N7505" s="321">
        <v>730</v>
      </c>
      <c r="O7505" s="305">
        <v>1</v>
      </c>
      <c r="P7505" s="305"/>
      <c r="Q7505" s="321">
        <v>13612</v>
      </c>
      <c r="R7505" s="305">
        <v>1</v>
      </c>
      <c r="S7505" s="305"/>
      <c r="BA7505" s="395">
        <v>1</v>
      </c>
      <c r="BB7505" s="396" t="s">
        <v>861</v>
      </c>
      <c r="BC7505" t="str">
        <f t="shared" si="636"/>
        <v>RN5</v>
      </c>
      <c r="BD7505" t="str">
        <f t="shared" si="637"/>
        <v>NAoMe_recurrent_tag_livermets</v>
      </c>
      <c r="BE7505" s="397" t="s">
        <v>862</v>
      </c>
      <c r="BF7505" t="str">
        <f t="shared" si="638"/>
        <v>No</v>
      </c>
      <c r="BG7505">
        <f t="shared" si="639"/>
        <v>140</v>
      </c>
      <c r="BH7505" s="398">
        <f t="shared" si="640"/>
        <v>1</v>
      </c>
      <c r="BO7505" s="33"/>
    </row>
    <row r="7506" spans="1:67">
      <c r="A7506" s="320" t="s">
        <v>338</v>
      </c>
      <c r="B7506" t="s">
        <v>380</v>
      </c>
      <c r="C7506" t="s">
        <v>910</v>
      </c>
      <c r="D7506" t="s">
        <v>314</v>
      </c>
      <c r="E7506" s="320" t="s">
        <v>90</v>
      </c>
      <c r="F7506" s="320" t="s">
        <v>91</v>
      </c>
      <c r="G7506" s="320" t="s">
        <v>446</v>
      </c>
      <c r="H7506" s="320" t="s">
        <v>316</v>
      </c>
      <c r="I7506" s="320" t="s">
        <v>827</v>
      </c>
      <c r="J7506" s="320" t="s">
        <v>12</v>
      </c>
      <c r="K7506" s="321">
        <v>140</v>
      </c>
      <c r="L7506" s="305">
        <v>1</v>
      </c>
      <c r="M7506" s="305"/>
      <c r="N7506" s="321">
        <v>730</v>
      </c>
      <c r="O7506" s="305">
        <v>1</v>
      </c>
      <c r="P7506" s="305"/>
      <c r="Q7506" s="321">
        <v>13612</v>
      </c>
      <c r="R7506" s="305">
        <v>1</v>
      </c>
      <c r="S7506" s="305"/>
      <c r="BA7506" s="395">
        <v>1</v>
      </c>
      <c r="BB7506" s="396" t="s">
        <v>861</v>
      </c>
      <c r="BC7506" t="str">
        <f t="shared" si="636"/>
        <v>RN5</v>
      </c>
      <c r="BD7506" t="str">
        <f t="shared" si="637"/>
        <v>NAoMe_recurrent_tag_lungmets</v>
      </c>
      <c r="BE7506" s="397" t="s">
        <v>862</v>
      </c>
      <c r="BF7506" t="str">
        <f t="shared" si="638"/>
        <v>No</v>
      </c>
      <c r="BG7506">
        <f t="shared" si="639"/>
        <v>140</v>
      </c>
      <c r="BH7506" s="398">
        <f t="shared" si="640"/>
        <v>1</v>
      </c>
      <c r="BO7506" s="33"/>
    </row>
    <row r="7507" spans="1:67">
      <c r="A7507" s="320" t="s">
        <v>338</v>
      </c>
      <c r="B7507" t="s">
        <v>380</v>
      </c>
      <c r="C7507" t="s">
        <v>910</v>
      </c>
      <c r="D7507" t="s">
        <v>314</v>
      </c>
      <c r="E7507" s="320" t="s">
        <v>90</v>
      </c>
      <c r="F7507" s="320" t="s">
        <v>91</v>
      </c>
      <c r="G7507" s="320" t="s">
        <v>446</v>
      </c>
      <c r="H7507" s="320" t="s">
        <v>316</v>
      </c>
      <c r="I7507" s="320" t="s">
        <v>828</v>
      </c>
      <c r="J7507" s="320" t="s">
        <v>12</v>
      </c>
      <c r="K7507" s="321">
        <v>140</v>
      </c>
      <c r="L7507" s="305">
        <v>1</v>
      </c>
      <c r="M7507" s="305"/>
      <c r="N7507" s="321">
        <v>730</v>
      </c>
      <c r="O7507" s="305">
        <v>1</v>
      </c>
      <c r="P7507" s="305"/>
      <c r="Q7507" s="321">
        <v>13612</v>
      </c>
      <c r="R7507" s="305">
        <v>1</v>
      </c>
      <c r="S7507" s="305"/>
      <c r="BA7507" s="395">
        <v>1</v>
      </c>
      <c r="BB7507" s="396" t="s">
        <v>861</v>
      </c>
      <c r="BC7507" t="str">
        <f t="shared" si="636"/>
        <v>RN5</v>
      </c>
      <c r="BD7507" t="str">
        <f t="shared" si="637"/>
        <v>NAoMe_recurrent_tag_othermets</v>
      </c>
      <c r="BE7507" s="397" t="s">
        <v>862</v>
      </c>
      <c r="BF7507" t="str">
        <f t="shared" si="638"/>
        <v>No</v>
      </c>
      <c r="BG7507">
        <f t="shared" si="639"/>
        <v>140</v>
      </c>
      <c r="BH7507" s="398">
        <f t="shared" si="640"/>
        <v>1</v>
      </c>
      <c r="BO7507" s="33"/>
    </row>
    <row r="7508" spans="1:67">
      <c r="A7508" s="320" t="s">
        <v>338</v>
      </c>
      <c r="B7508" t="s">
        <v>380</v>
      </c>
      <c r="C7508" t="s">
        <v>910</v>
      </c>
      <c r="D7508" t="s">
        <v>314</v>
      </c>
      <c r="E7508" s="320" t="s">
        <v>92</v>
      </c>
      <c r="F7508" s="320" t="s">
        <v>93</v>
      </c>
      <c r="G7508" s="320" t="s">
        <v>449</v>
      </c>
      <c r="H7508" s="320" t="s">
        <v>320</v>
      </c>
      <c r="I7508" s="320" t="s">
        <v>354</v>
      </c>
      <c r="J7508" s="320" t="s">
        <v>277</v>
      </c>
      <c r="K7508" s="321">
        <v>0</v>
      </c>
      <c r="L7508" s="305">
        <v>0</v>
      </c>
      <c r="M7508" s="305"/>
      <c r="N7508" s="321">
        <v>2</v>
      </c>
      <c r="O7508" s="305">
        <v>3.3799998927861452E-3</v>
      </c>
      <c r="P7508" s="305"/>
      <c r="Q7508" s="321">
        <v>56</v>
      </c>
      <c r="R7508" s="305">
        <v>4.1100000962615013E-3</v>
      </c>
      <c r="S7508" s="305"/>
      <c r="BA7508" s="395">
        <v>1</v>
      </c>
      <c r="BB7508" s="396" t="s">
        <v>861</v>
      </c>
      <c r="BC7508" t="str">
        <f t="shared" si="636"/>
        <v>RCD</v>
      </c>
      <c r="BD7508" t="str">
        <f t="shared" si="637"/>
        <v>NAoMe_recurrent_age_mbc_hes_decades_80cap</v>
      </c>
      <c r="BE7508" s="397" t="s">
        <v>862</v>
      </c>
      <c r="BF7508" t="str">
        <f t="shared" si="638"/>
        <v>18-29 yrs</v>
      </c>
      <c r="BG7508">
        <f t="shared" si="639"/>
        <v>0</v>
      </c>
      <c r="BH7508" s="398">
        <f t="shared" si="640"/>
        <v>0</v>
      </c>
      <c r="BO7508" s="33"/>
    </row>
    <row r="7509" spans="1:67">
      <c r="A7509" s="320" t="s">
        <v>338</v>
      </c>
      <c r="B7509" t="s">
        <v>380</v>
      </c>
      <c r="C7509" t="s">
        <v>910</v>
      </c>
      <c r="D7509" t="s">
        <v>314</v>
      </c>
      <c r="E7509" s="320" t="s">
        <v>92</v>
      </c>
      <c r="F7509" s="320" t="s">
        <v>93</v>
      </c>
      <c r="G7509" s="320" t="s">
        <v>449</v>
      </c>
      <c r="H7509" s="320" t="s">
        <v>320</v>
      </c>
      <c r="I7509" s="320" t="s">
        <v>354</v>
      </c>
      <c r="J7509" s="320" t="s">
        <v>278</v>
      </c>
      <c r="K7509" s="321">
        <v>2</v>
      </c>
      <c r="L7509" s="305">
        <v>3.8460001349449158E-2</v>
      </c>
      <c r="M7509" s="305"/>
      <c r="N7509" s="321">
        <v>33</v>
      </c>
      <c r="O7509" s="305">
        <v>5.5840000510215759E-2</v>
      </c>
      <c r="P7509" s="305"/>
      <c r="Q7509" s="321">
        <v>552</v>
      </c>
      <c r="R7509" s="305">
        <v>4.0550000965595252E-2</v>
      </c>
      <c r="S7509" s="305"/>
      <c r="BA7509" s="395">
        <v>1</v>
      </c>
      <c r="BB7509" s="396" t="s">
        <v>861</v>
      </c>
      <c r="BC7509" t="str">
        <f t="shared" si="636"/>
        <v>RCD</v>
      </c>
      <c r="BD7509" t="str">
        <f t="shared" si="637"/>
        <v>NAoMe_recurrent_age_mbc_hes_decades_80cap</v>
      </c>
      <c r="BE7509" s="397" t="s">
        <v>862</v>
      </c>
      <c r="BF7509" t="str">
        <f t="shared" si="638"/>
        <v>30-39 yrs</v>
      </c>
      <c r="BG7509">
        <f t="shared" si="639"/>
        <v>2</v>
      </c>
      <c r="BH7509" s="398">
        <f t="shared" si="640"/>
        <v>3.8460001349449158E-2</v>
      </c>
      <c r="BO7509" s="33"/>
    </row>
    <row r="7510" spans="1:67">
      <c r="A7510" s="320" t="s">
        <v>338</v>
      </c>
      <c r="B7510" t="s">
        <v>380</v>
      </c>
      <c r="C7510" t="s">
        <v>910</v>
      </c>
      <c r="D7510" t="s">
        <v>314</v>
      </c>
      <c r="E7510" s="320" t="s">
        <v>92</v>
      </c>
      <c r="F7510" s="320" t="s">
        <v>93</v>
      </c>
      <c r="G7510" s="320" t="s">
        <v>449</v>
      </c>
      <c r="H7510" s="320" t="s">
        <v>320</v>
      </c>
      <c r="I7510" s="320" t="s">
        <v>354</v>
      </c>
      <c r="J7510" s="320" t="s">
        <v>279</v>
      </c>
      <c r="K7510" s="321">
        <v>2</v>
      </c>
      <c r="L7510" s="305">
        <v>3.8460001349449158E-2</v>
      </c>
      <c r="M7510" s="305"/>
      <c r="N7510" s="321">
        <v>56</v>
      </c>
      <c r="O7510" s="305">
        <v>9.4750002026557922E-2</v>
      </c>
      <c r="P7510" s="305"/>
      <c r="Q7510" s="321">
        <v>1403</v>
      </c>
      <c r="R7510" s="305">
        <v>0.1030699983239174</v>
      </c>
      <c r="S7510" s="305"/>
      <c r="BA7510" s="395">
        <v>1</v>
      </c>
      <c r="BB7510" s="396" t="s">
        <v>861</v>
      </c>
      <c r="BC7510" t="str">
        <f t="shared" si="636"/>
        <v>RCD</v>
      </c>
      <c r="BD7510" t="str">
        <f t="shared" si="637"/>
        <v>NAoMe_recurrent_age_mbc_hes_decades_80cap</v>
      </c>
      <c r="BE7510" s="397" t="s">
        <v>862</v>
      </c>
      <c r="BF7510" t="str">
        <f t="shared" si="638"/>
        <v>40-49 yrs</v>
      </c>
      <c r="BG7510">
        <f t="shared" si="639"/>
        <v>2</v>
      </c>
      <c r="BH7510" s="398">
        <f t="shared" si="640"/>
        <v>3.8460001349449158E-2</v>
      </c>
      <c r="BO7510" s="33"/>
    </row>
    <row r="7511" spans="1:67">
      <c r="A7511" s="320" t="s">
        <v>338</v>
      </c>
      <c r="B7511" t="s">
        <v>380</v>
      </c>
      <c r="C7511" t="s">
        <v>910</v>
      </c>
      <c r="D7511" t="s">
        <v>314</v>
      </c>
      <c r="E7511" s="320" t="s">
        <v>92</v>
      </c>
      <c r="F7511" s="320" t="s">
        <v>93</v>
      </c>
      <c r="G7511" s="320" t="s">
        <v>449</v>
      </c>
      <c r="H7511" s="320" t="s">
        <v>320</v>
      </c>
      <c r="I7511" s="320" t="s">
        <v>354</v>
      </c>
      <c r="J7511" s="320" t="s">
        <v>280</v>
      </c>
      <c r="K7511" s="321">
        <v>11</v>
      </c>
      <c r="L7511" s="305">
        <v>0.21153999865055079</v>
      </c>
      <c r="M7511" s="305"/>
      <c r="N7511" s="321">
        <v>126</v>
      </c>
      <c r="O7511" s="305">
        <v>0.21320000290870669</v>
      </c>
      <c r="P7511" s="305"/>
      <c r="Q7511" s="321">
        <v>2584</v>
      </c>
      <c r="R7511" s="305">
        <v>0.18983000516891479</v>
      </c>
      <c r="S7511" s="305"/>
      <c r="BA7511" s="395">
        <v>1</v>
      </c>
      <c r="BB7511" s="396" t="s">
        <v>861</v>
      </c>
      <c r="BC7511" t="str">
        <f t="shared" si="636"/>
        <v>RCD</v>
      </c>
      <c r="BD7511" t="str">
        <f t="shared" si="637"/>
        <v>NAoMe_recurrent_age_mbc_hes_decades_80cap</v>
      </c>
      <c r="BE7511" s="397" t="s">
        <v>862</v>
      </c>
      <c r="BF7511" t="str">
        <f t="shared" si="638"/>
        <v>50-59 yrs</v>
      </c>
      <c r="BG7511">
        <f t="shared" si="639"/>
        <v>11</v>
      </c>
      <c r="BH7511" s="398">
        <f t="shared" si="640"/>
        <v>0.21153999865055079</v>
      </c>
      <c r="BO7511" s="33"/>
    </row>
    <row r="7512" spans="1:67">
      <c r="A7512" s="320" t="s">
        <v>338</v>
      </c>
      <c r="B7512" t="s">
        <v>380</v>
      </c>
      <c r="C7512" t="s">
        <v>910</v>
      </c>
      <c r="D7512" t="s">
        <v>314</v>
      </c>
      <c r="E7512" s="320" t="s">
        <v>92</v>
      </c>
      <c r="F7512" s="320" t="s">
        <v>93</v>
      </c>
      <c r="G7512" s="320" t="s">
        <v>449</v>
      </c>
      <c r="H7512" s="320" t="s">
        <v>320</v>
      </c>
      <c r="I7512" s="320" t="s">
        <v>354</v>
      </c>
      <c r="J7512" s="320" t="s">
        <v>281</v>
      </c>
      <c r="K7512" s="321">
        <v>12</v>
      </c>
      <c r="L7512" s="305">
        <v>0.23077000677585599</v>
      </c>
      <c r="M7512" s="305"/>
      <c r="N7512" s="321">
        <v>122</v>
      </c>
      <c r="O7512" s="305">
        <v>0.20643000304698941</v>
      </c>
      <c r="P7512" s="305"/>
      <c r="Q7512" s="321">
        <v>2650</v>
      </c>
      <c r="R7512" s="305">
        <v>0.19468000531196589</v>
      </c>
      <c r="S7512" s="305"/>
      <c r="BA7512" s="395">
        <v>1</v>
      </c>
      <c r="BB7512" s="396" t="s">
        <v>861</v>
      </c>
      <c r="BC7512" t="str">
        <f t="shared" si="636"/>
        <v>RCD</v>
      </c>
      <c r="BD7512" t="str">
        <f t="shared" si="637"/>
        <v>NAoMe_recurrent_age_mbc_hes_decades_80cap</v>
      </c>
      <c r="BE7512" s="397" t="s">
        <v>862</v>
      </c>
      <c r="BF7512" t="str">
        <f t="shared" si="638"/>
        <v>60-69 yrs</v>
      </c>
      <c r="BG7512">
        <f t="shared" si="639"/>
        <v>12</v>
      </c>
      <c r="BH7512" s="398">
        <f t="shared" si="640"/>
        <v>0.23077000677585599</v>
      </c>
      <c r="BO7512" s="33"/>
    </row>
    <row r="7513" spans="1:67">
      <c r="A7513" s="320" t="s">
        <v>338</v>
      </c>
      <c r="B7513" t="s">
        <v>380</v>
      </c>
      <c r="C7513" t="s">
        <v>910</v>
      </c>
      <c r="D7513" t="s">
        <v>314</v>
      </c>
      <c r="E7513" s="320" t="s">
        <v>92</v>
      </c>
      <c r="F7513" s="320" t="s">
        <v>93</v>
      </c>
      <c r="G7513" s="320" t="s">
        <v>449</v>
      </c>
      <c r="H7513" s="320" t="s">
        <v>320</v>
      </c>
      <c r="I7513" s="320" t="s">
        <v>354</v>
      </c>
      <c r="J7513" s="320" t="s">
        <v>282</v>
      </c>
      <c r="K7513" s="321">
        <v>13</v>
      </c>
      <c r="L7513" s="305">
        <v>0.25</v>
      </c>
      <c r="M7513" s="305"/>
      <c r="N7513" s="321">
        <v>142</v>
      </c>
      <c r="O7513" s="305">
        <v>0.24027000367641449</v>
      </c>
      <c r="P7513" s="305"/>
      <c r="Q7513" s="321">
        <v>3284</v>
      </c>
      <c r="R7513" s="305">
        <v>0.24126000702381131</v>
      </c>
      <c r="S7513" s="305"/>
      <c r="BA7513" s="395">
        <v>1</v>
      </c>
      <c r="BB7513" s="396" t="s">
        <v>861</v>
      </c>
      <c r="BC7513" t="str">
        <f t="shared" si="636"/>
        <v>RCD</v>
      </c>
      <c r="BD7513" t="str">
        <f t="shared" si="637"/>
        <v>NAoMe_recurrent_age_mbc_hes_decades_80cap</v>
      </c>
      <c r="BE7513" s="397" t="s">
        <v>862</v>
      </c>
      <c r="BF7513" t="str">
        <f t="shared" si="638"/>
        <v>70-79 yrs</v>
      </c>
      <c r="BG7513">
        <f t="shared" si="639"/>
        <v>13</v>
      </c>
      <c r="BH7513" s="398">
        <f t="shared" si="640"/>
        <v>0.25</v>
      </c>
      <c r="BO7513" s="33"/>
    </row>
    <row r="7514" spans="1:67">
      <c r="A7514" s="320" t="s">
        <v>338</v>
      </c>
      <c r="B7514" t="s">
        <v>380</v>
      </c>
      <c r="C7514" t="s">
        <v>910</v>
      </c>
      <c r="D7514" t="s">
        <v>314</v>
      </c>
      <c r="E7514" s="320" t="s">
        <v>92</v>
      </c>
      <c r="F7514" s="320" t="s">
        <v>93</v>
      </c>
      <c r="G7514" s="320" t="s">
        <v>449</v>
      </c>
      <c r="H7514" s="320" t="s">
        <v>320</v>
      </c>
      <c r="I7514" s="320" t="s">
        <v>354</v>
      </c>
      <c r="J7514" s="320" t="s">
        <v>283</v>
      </c>
      <c r="K7514" s="321">
        <v>12</v>
      </c>
      <c r="L7514" s="305">
        <v>0.23077000677585599</v>
      </c>
      <c r="M7514" s="305"/>
      <c r="N7514" s="321">
        <v>110</v>
      </c>
      <c r="O7514" s="305">
        <v>0.18613000214099881</v>
      </c>
      <c r="P7514" s="305"/>
      <c r="Q7514" s="321">
        <v>3083</v>
      </c>
      <c r="R7514" s="305">
        <v>0.2264900058507919</v>
      </c>
      <c r="S7514" s="305"/>
      <c r="BA7514" s="395">
        <v>1</v>
      </c>
      <c r="BB7514" s="396" t="s">
        <v>861</v>
      </c>
      <c r="BC7514" t="str">
        <f t="shared" si="636"/>
        <v>RCD</v>
      </c>
      <c r="BD7514" t="str">
        <f t="shared" si="637"/>
        <v>NAoMe_recurrent_age_mbc_hes_decades_80cap</v>
      </c>
      <c r="BE7514" s="397" t="s">
        <v>862</v>
      </c>
      <c r="BF7514" t="str">
        <f t="shared" si="638"/>
        <v>80+ yrs</v>
      </c>
      <c r="BG7514">
        <f t="shared" si="639"/>
        <v>12</v>
      </c>
      <c r="BH7514" s="398">
        <f t="shared" si="640"/>
        <v>0.23077000677585599</v>
      </c>
      <c r="BO7514" s="33"/>
    </row>
    <row r="7515" spans="1:67">
      <c r="A7515" s="320" t="s">
        <v>338</v>
      </c>
      <c r="B7515" t="s">
        <v>380</v>
      </c>
      <c r="C7515" t="s">
        <v>910</v>
      </c>
      <c r="D7515" t="s">
        <v>314</v>
      </c>
      <c r="E7515" s="320" t="s">
        <v>92</v>
      </c>
      <c r="F7515" s="320" t="s">
        <v>93</v>
      </c>
      <c r="G7515" s="320" t="s">
        <v>449</v>
      </c>
      <c r="H7515" s="320" t="s">
        <v>320</v>
      </c>
      <c r="I7515" s="320" t="s">
        <v>656</v>
      </c>
      <c r="J7515" s="320" t="s">
        <v>286</v>
      </c>
      <c r="K7515" s="321">
        <v>0</v>
      </c>
      <c r="L7515" s="305">
        <v>0</v>
      </c>
      <c r="M7515" s="305">
        <v>0</v>
      </c>
      <c r="N7515" s="321">
        <v>34</v>
      </c>
      <c r="O7515" s="305">
        <v>5.7530000805854797E-2</v>
      </c>
      <c r="P7515" s="305">
        <v>5.8019999414682388E-2</v>
      </c>
      <c r="Q7515" s="321">
        <v>565</v>
      </c>
      <c r="R7515" s="305">
        <v>4.1510000824928277E-2</v>
      </c>
      <c r="S7515" s="305">
        <v>4.221000149846077E-2</v>
      </c>
      <c r="BA7515" s="395">
        <v>1</v>
      </c>
      <c r="BB7515" s="396" t="s">
        <v>861</v>
      </c>
      <c r="BC7515" t="str">
        <f t="shared" si="636"/>
        <v>RCD</v>
      </c>
      <c r="BD7515" t="str">
        <f t="shared" si="637"/>
        <v>NAoMe_recurrent_ethnicity_grp</v>
      </c>
      <c r="BE7515" s="397" t="s">
        <v>862</v>
      </c>
      <c r="BF7515" t="str">
        <f t="shared" si="638"/>
        <v>Asian or Asian British</v>
      </c>
      <c r="BG7515">
        <f t="shared" si="639"/>
        <v>0</v>
      </c>
      <c r="BH7515" s="398">
        <f t="shared" si="640"/>
        <v>0</v>
      </c>
      <c r="BO7515" s="33"/>
    </row>
    <row r="7516" spans="1:67">
      <c r="A7516" s="320" t="s">
        <v>338</v>
      </c>
      <c r="B7516" t="s">
        <v>380</v>
      </c>
      <c r="C7516" t="s">
        <v>910</v>
      </c>
      <c r="D7516" t="s">
        <v>314</v>
      </c>
      <c r="E7516" s="320" t="s">
        <v>92</v>
      </c>
      <c r="F7516" s="320" t="s">
        <v>93</v>
      </c>
      <c r="G7516" s="320" t="s">
        <v>449</v>
      </c>
      <c r="H7516" s="320" t="s">
        <v>320</v>
      </c>
      <c r="I7516" s="320" t="s">
        <v>656</v>
      </c>
      <c r="J7516" s="320" t="s">
        <v>287</v>
      </c>
      <c r="K7516" s="321">
        <v>0</v>
      </c>
      <c r="L7516" s="305">
        <v>0</v>
      </c>
      <c r="M7516" s="305">
        <v>0</v>
      </c>
      <c r="N7516" s="321">
        <v>8</v>
      </c>
      <c r="O7516" s="305">
        <v>1.353999972343445E-2</v>
      </c>
      <c r="P7516" s="305">
        <v>1.365000009536743E-2</v>
      </c>
      <c r="Q7516" s="321">
        <v>439</v>
      </c>
      <c r="R7516" s="305">
        <v>3.2249998301267617E-2</v>
      </c>
      <c r="S7516" s="305">
        <v>3.2800000160932541E-2</v>
      </c>
      <c r="BA7516" s="395">
        <v>1</v>
      </c>
      <c r="BB7516" s="396" t="s">
        <v>861</v>
      </c>
      <c r="BC7516" t="str">
        <f t="shared" si="636"/>
        <v>RCD</v>
      </c>
      <c r="BD7516" t="str">
        <f t="shared" si="637"/>
        <v>NAoMe_recurrent_ethnicity_grp</v>
      </c>
      <c r="BE7516" s="397" t="s">
        <v>862</v>
      </c>
      <c r="BF7516" t="str">
        <f t="shared" si="638"/>
        <v>Black or Black British</v>
      </c>
      <c r="BG7516">
        <f t="shared" si="639"/>
        <v>0</v>
      </c>
      <c r="BH7516" s="398">
        <f t="shared" si="640"/>
        <v>0</v>
      </c>
      <c r="BO7516" s="33"/>
    </row>
    <row r="7517" spans="1:67">
      <c r="A7517" s="320" t="s">
        <v>338</v>
      </c>
      <c r="B7517" t="s">
        <v>380</v>
      </c>
      <c r="C7517" t="s">
        <v>910</v>
      </c>
      <c r="D7517" t="s">
        <v>314</v>
      </c>
      <c r="E7517" s="320" t="s">
        <v>92</v>
      </c>
      <c r="F7517" s="320" t="s">
        <v>93</v>
      </c>
      <c r="G7517" s="320" t="s">
        <v>449</v>
      </c>
      <c r="H7517" s="320" t="s">
        <v>320</v>
      </c>
      <c r="I7517" s="320" t="s">
        <v>656</v>
      </c>
      <c r="J7517" s="320" t="s">
        <v>259</v>
      </c>
      <c r="K7517" s="321">
        <v>2</v>
      </c>
      <c r="L7517" s="305">
        <v>3.8460001349449158E-2</v>
      </c>
      <c r="M7517" s="305">
        <v>3.9220001548528671E-2</v>
      </c>
      <c r="N7517" s="321">
        <v>2</v>
      </c>
      <c r="O7517" s="305">
        <v>3.3799998927861452E-3</v>
      </c>
      <c r="P7517" s="305">
        <v>3.4099998883903031E-3</v>
      </c>
      <c r="Q7517" s="321">
        <v>117</v>
      </c>
      <c r="R7517" s="305">
        <v>8.6000002920627594E-3</v>
      </c>
      <c r="S7517" s="305">
        <v>8.7400004267692566E-3</v>
      </c>
      <c r="BA7517" s="395">
        <v>1</v>
      </c>
      <c r="BB7517" s="396" t="s">
        <v>861</v>
      </c>
      <c r="BC7517" t="str">
        <f t="shared" si="636"/>
        <v>RCD</v>
      </c>
      <c r="BD7517" t="str">
        <f t="shared" si="637"/>
        <v>NAoMe_recurrent_ethnicity_grp</v>
      </c>
      <c r="BE7517" s="397" t="s">
        <v>862</v>
      </c>
      <c r="BF7517" t="str">
        <f t="shared" si="638"/>
        <v>Mixed</v>
      </c>
      <c r="BG7517">
        <f t="shared" si="639"/>
        <v>2</v>
      </c>
      <c r="BH7517" s="398">
        <f t="shared" si="640"/>
        <v>3.8460001349449158E-2</v>
      </c>
      <c r="BO7517" s="33"/>
    </row>
    <row r="7518" spans="1:67">
      <c r="A7518" s="320" t="s">
        <v>338</v>
      </c>
      <c r="B7518" t="s">
        <v>380</v>
      </c>
      <c r="C7518" t="s">
        <v>910</v>
      </c>
      <c r="D7518" t="s">
        <v>314</v>
      </c>
      <c r="E7518" s="320" t="s">
        <v>92</v>
      </c>
      <c r="F7518" s="320" t="s">
        <v>93</v>
      </c>
      <c r="G7518" s="320" t="s">
        <v>449</v>
      </c>
      <c r="H7518" s="320" t="s">
        <v>320</v>
      </c>
      <c r="I7518" s="320" t="s">
        <v>656</v>
      </c>
      <c r="J7518" s="320" t="s">
        <v>288</v>
      </c>
      <c r="K7518" s="321">
        <v>0</v>
      </c>
      <c r="L7518" s="305">
        <v>0</v>
      </c>
      <c r="M7518" s="305">
        <v>0</v>
      </c>
      <c r="N7518" s="321">
        <v>10</v>
      </c>
      <c r="O7518" s="305">
        <v>1.6920000314712521E-2</v>
      </c>
      <c r="P7518" s="305">
        <v>1.7060000449419022E-2</v>
      </c>
      <c r="Q7518" s="321">
        <v>254</v>
      </c>
      <c r="R7518" s="305">
        <v>1.8659999594092369E-2</v>
      </c>
      <c r="S7518" s="305">
        <v>1.8980000168085098E-2</v>
      </c>
      <c r="BA7518" s="395">
        <v>1</v>
      </c>
      <c r="BB7518" s="396" t="s">
        <v>861</v>
      </c>
      <c r="BC7518" t="str">
        <f t="shared" si="636"/>
        <v>RCD</v>
      </c>
      <c r="BD7518" t="str">
        <f t="shared" si="637"/>
        <v>NAoMe_recurrent_ethnicity_grp</v>
      </c>
      <c r="BE7518" s="397" t="s">
        <v>862</v>
      </c>
      <c r="BF7518" t="str">
        <f t="shared" si="638"/>
        <v>Other Ethnic Group</v>
      </c>
      <c r="BG7518">
        <f t="shared" si="639"/>
        <v>0</v>
      </c>
      <c r="BH7518" s="398">
        <f t="shared" si="640"/>
        <v>0</v>
      </c>
      <c r="BO7518" s="33"/>
    </row>
    <row r="7519" spans="1:67">
      <c r="A7519" s="320" t="s">
        <v>338</v>
      </c>
      <c r="B7519" t="s">
        <v>380</v>
      </c>
      <c r="C7519" t="s">
        <v>910</v>
      </c>
      <c r="D7519" t="s">
        <v>314</v>
      </c>
      <c r="E7519" s="320" t="s">
        <v>92</v>
      </c>
      <c r="F7519" s="320" t="s">
        <v>93</v>
      </c>
      <c r="G7519" s="320" t="s">
        <v>449</v>
      </c>
      <c r="H7519" s="320" t="s">
        <v>320</v>
      </c>
      <c r="I7519" s="320" t="s">
        <v>656</v>
      </c>
      <c r="J7519" s="320" t="s">
        <v>260</v>
      </c>
      <c r="K7519" s="321">
        <v>1</v>
      </c>
      <c r="L7519" s="305">
        <v>1.9230000674724579E-2</v>
      </c>
      <c r="M7519" s="305"/>
      <c r="N7519" s="321">
        <v>5</v>
      </c>
      <c r="O7519" s="305">
        <v>8.4600001573562622E-3</v>
      </c>
      <c r="P7519" s="305"/>
      <c r="Q7519" s="321">
        <v>227</v>
      </c>
      <c r="R7519" s="305">
        <v>1.6680000349879261E-2</v>
      </c>
      <c r="S7519" s="305"/>
      <c r="BA7519" s="395">
        <v>1</v>
      </c>
      <c r="BB7519" s="396" t="s">
        <v>861</v>
      </c>
      <c r="BC7519" t="str">
        <f t="shared" si="636"/>
        <v>RCD</v>
      </c>
      <c r="BD7519" t="str">
        <f t="shared" si="637"/>
        <v>NAoMe_recurrent_ethnicity_grp</v>
      </c>
      <c r="BE7519" s="397" t="s">
        <v>862</v>
      </c>
      <c r="BF7519" t="str">
        <f t="shared" si="638"/>
        <v>Unknown</v>
      </c>
      <c r="BG7519">
        <f t="shared" si="639"/>
        <v>1</v>
      </c>
      <c r="BH7519" s="398">
        <f t="shared" si="640"/>
        <v>1.9230000674724579E-2</v>
      </c>
      <c r="BO7519" s="33"/>
    </row>
    <row r="7520" spans="1:67">
      <c r="A7520" s="320" t="s">
        <v>338</v>
      </c>
      <c r="B7520" t="s">
        <v>380</v>
      </c>
      <c r="C7520" t="s">
        <v>910</v>
      </c>
      <c r="D7520" t="s">
        <v>314</v>
      </c>
      <c r="E7520" s="320" t="s">
        <v>92</v>
      </c>
      <c r="F7520" s="320" t="s">
        <v>93</v>
      </c>
      <c r="G7520" s="320" t="s">
        <v>449</v>
      </c>
      <c r="H7520" s="320" t="s">
        <v>320</v>
      </c>
      <c r="I7520" s="320" t="s">
        <v>656</v>
      </c>
      <c r="J7520" s="320" t="s">
        <v>258</v>
      </c>
      <c r="K7520" s="321">
        <v>49</v>
      </c>
      <c r="L7520" s="305">
        <v>0.94230997562408447</v>
      </c>
      <c r="M7520" s="305">
        <v>0.96078002452850342</v>
      </c>
      <c r="N7520" s="321">
        <v>532</v>
      </c>
      <c r="O7520" s="305">
        <v>0.90017002820968628</v>
      </c>
      <c r="P7520" s="305">
        <v>0.90785002708435059</v>
      </c>
      <c r="Q7520" s="321">
        <v>12010</v>
      </c>
      <c r="R7520" s="305">
        <v>0.88230997323989868</v>
      </c>
      <c r="S7520" s="305">
        <v>0.89727002382278442</v>
      </c>
      <c r="BA7520" s="395">
        <v>1</v>
      </c>
      <c r="BB7520" s="396" t="s">
        <v>861</v>
      </c>
      <c r="BC7520" t="str">
        <f t="shared" si="636"/>
        <v>RCD</v>
      </c>
      <c r="BD7520" t="str">
        <f t="shared" si="637"/>
        <v>NAoMe_recurrent_ethnicity_grp</v>
      </c>
      <c r="BE7520" s="397" t="s">
        <v>862</v>
      </c>
      <c r="BF7520" t="str">
        <f t="shared" si="638"/>
        <v>White</v>
      </c>
      <c r="BG7520">
        <f t="shared" si="639"/>
        <v>49</v>
      </c>
      <c r="BH7520" s="398">
        <f t="shared" si="640"/>
        <v>0.94230997562408447</v>
      </c>
      <c r="BO7520" s="33"/>
    </row>
    <row r="7521" spans="1:67">
      <c r="A7521" s="320" t="s">
        <v>338</v>
      </c>
      <c r="B7521" t="s">
        <v>380</v>
      </c>
      <c r="C7521" t="s">
        <v>910</v>
      </c>
      <c r="D7521" t="s">
        <v>314</v>
      </c>
      <c r="E7521" s="320" t="s">
        <v>92</v>
      </c>
      <c r="F7521" s="320" t="s">
        <v>93</v>
      </c>
      <c r="G7521" s="320" t="s">
        <v>449</v>
      </c>
      <c r="H7521" s="320" t="s">
        <v>320</v>
      </c>
      <c r="I7521" s="320" t="s">
        <v>291</v>
      </c>
      <c r="J7521" s="320" t="s">
        <v>313</v>
      </c>
      <c r="K7521" s="321">
        <v>50</v>
      </c>
      <c r="L7521" s="305">
        <v>0.96153998374938965</v>
      </c>
      <c r="M7521" s="305"/>
      <c r="N7521" s="321">
        <v>584</v>
      </c>
      <c r="O7521" s="305">
        <v>0.98816001415252686</v>
      </c>
      <c r="P7521" s="305"/>
      <c r="Q7521" s="321">
        <v>13492</v>
      </c>
      <c r="R7521" s="305">
        <v>0.99118000268936157</v>
      </c>
      <c r="S7521" s="305"/>
      <c r="BA7521" s="395">
        <v>1</v>
      </c>
      <c r="BB7521" s="396" t="s">
        <v>861</v>
      </c>
      <c r="BC7521" t="str">
        <f t="shared" si="636"/>
        <v>RCD</v>
      </c>
      <c r="BD7521" t="str">
        <f t="shared" si="637"/>
        <v>NAoMe_recurrent_gender</v>
      </c>
      <c r="BE7521" s="397" t="s">
        <v>862</v>
      </c>
      <c r="BF7521" t="str">
        <f t="shared" si="638"/>
        <v>Female</v>
      </c>
      <c r="BG7521">
        <f t="shared" si="639"/>
        <v>50</v>
      </c>
      <c r="BH7521" s="398">
        <f t="shared" si="640"/>
        <v>0.96153998374938965</v>
      </c>
      <c r="BO7521" s="33"/>
    </row>
    <row r="7522" spans="1:67">
      <c r="A7522" s="320" t="s">
        <v>338</v>
      </c>
      <c r="B7522" t="s">
        <v>380</v>
      </c>
      <c r="C7522" t="s">
        <v>910</v>
      </c>
      <c r="D7522" t="s">
        <v>314</v>
      </c>
      <c r="E7522" s="320" t="s">
        <v>92</v>
      </c>
      <c r="F7522" s="320" t="s">
        <v>93</v>
      </c>
      <c r="G7522" s="320" t="s">
        <v>449</v>
      </c>
      <c r="H7522" s="320" t="s">
        <v>320</v>
      </c>
      <c r="I7522" s="320" t="s">
        <v>291</v>
      </c>
      <c r="J7522" s="320" t="s">
        <v>293</v>
      </c>
      <c r="K7522" s="321">
        <v>2</v>
      </c>
      <c r="L7522" s="305">
        <v>3.8460001349449158E-2</v>
      </c>
      <c r="M7522" s="305"/>
      <c r="N7522" s="321">
        <v>7</v>
      </c>
      <c r="O7522" s="305">
        <v>1.183999981731176E-2</v>
      </c>
      <c r="P7522" s="305"/>
      <c r="Q7522" s="321">
        <v>120</v>
      </c>
      <c r="R7522" s="305">
        <v>8.8200001046061516E-3</v>
      </c>
      <c r="S7522" s="305"/>
      <c r="BA7522" s="395">
        <v>1</v>
      </c>
      <c r="BB7522" s="396" t="s">
        <v>861</v>
      </c>
      <c r="BC7522" t="str">
        <f t="shared" si="636"/>
        <v>RCD</v>
      </c>
      <c r="BD7522" t="str">
        <f t="shared" si="637"/>
        <v>NAoMe_recurrent_gender</v>
      </c>
      <c r="BE7522" s="397" t="s">
        <v>862</v>
      </c>
      <c r="BF7522" t="str">
        <f t="shared" si="638"/>
        <v>Male</v>
      </c>
      <c r="BG7522">
        <f t="shared" si="639"/>
        <v>2</v>
      </c>
      <c r="BH7522" s="398">
        <f t="shared" si="640"/>
        <v>3.8460001349449158E-2</v>
      </c>
      <c r="BO7522" s="33"/>
    </row>
    <row r="7523" spans="1:67">
      <c r="A7523" s="320" t="s">
        <v>338</v>
      </c>
      <c r="B7523" t="s">
        <v>380</v>
      </c>
      <c r="C7523" t="s">
        <v>910</v>
      </c>
      <c r="D7523" t="s">
        <v>314</v>
      </c>
      <c r="E7523" s="320" t="s">
        <v>92</v>
      </c>
      <c r="F7523" s="320" t="s">
        <v>93</v>
      </c>
      <c r="G7523" s="320" t="s">
        <v>449</v>
      </c>
      <c r="H7523" s="320" t="s">
        <v>320</v>
      </c>
      <c r="I7523" s="320" t="s">
        <v>355</v>
      </c>
      <c r="J7523" s="320" t="s">
        <v>289</v>
      </c>
      <c r="K7523" s="321">
        <v>19</v>
      </c>
      <c r="L7523" s="305">
        <v>0.36537998914718628</v>
      </c>
      <c r="M7523" s="305"/>
      <c r="N7523" s="321">
        <v>177</v>
      </c>
      <c r="O7523" s="305">
        <v>0.29949000477790833</v>
      </c>
      <c r="P7523" s="305"/>
      <c r="Q7523" s="321">
        <v>4109</v>
      </c>
      <c r="R7523" s="305">
        <v>0.30186998844146729</v>
      </c>
      <c r="S7523" s="305"/>
      <c r="BA7523" s="395">
        <v>1</v>
      </c>
      <c r="BB7523" s="396" t="s">
        <v>861</v>
      </c>
      <c r="BC7523" t="str">
        <f t="shared" si="636"/>
        <v>RCD</v>
      </c>
      <c r="BD7523" t="str">
        <f t="shared" si="637"/>
        <v>NAoMe_recurrent_mbc_hes_year</v>
      </c>
      <c r="BE7523" s="397" t="s">
        <v>862</v>
      </c>
      <c r="BF7523" t="str">
        <f t="shared" si="638"/>
        <v>2021</v>
      </c>
      <c r="BG7523">
        <f t="shared" si="639"/>
        <v>19</v>
      </c>
      <c r="BH7523" s="398">
        <f t="shared" si="640"/>
        <v>0.36537998914718628</v>
      </c>
      <c r="BO7523" s="33"/>
    </row>
    <row r="7524" spans="1:67">
      <c r="A7524" s="320" t="s">
        <v>338</v>
      </c>
      <c r="B7524" t="s">
        <v>380</v>
      </c>
      <c r="C7524" t="s">
        <v>910</v>
      </c>
      <c r="D7524" t="s">
        <v>314</v>
      </c>
      <c r="E7524" s="320" t="s">
        <v>92</v>
      </c>
      <c r="F7524" s="320" t="s">
        <v>93</v>
      </c>
      <c r="G7524" s="320" t="s">
        <v>449</v>
      </c>
      <c r="H7524" s="320" t="s">
        <v>320</v>
      </c>
      <c r="I7524" s="320" t="s">
        <v>355</v>
      </c>
      <c r="J7524" s="320" t="s">
        <v>816</v>
      </c>
      <c r="K7524" s="321">
        <v>16</v>
      </c>
      <c r="L7524" s="305">
        <v>0.30768999457359308</v>
      </c>
      <c r="M7524" s="305"/>
      <c r="N7524" s="321">
        <v>195</v>
      </c>
      <c r="O7524" s="305">
        <v>0.3299500048160553</v>
      </c>
      <c r="P7524" s="305"/>
      <c r="Q7524" s="321">
        <v>4376</v>
      </c>
      <c r="R7524" s="305">
        <v>0.32148000597953802</v>
      </c>
      <c r="S7524" s="305"/>
      <c r="BA7524" s="395">
        <v>1</v>
      </c>
      <c r="BB7524" s="396" t="s">
        <v>861</v>
      </c>
      <c r="BC7524" t="str">
        <f t="shared" si="636"/>
        <v>RCD</v>
      </c>
      <c r="BD7524" t="str">
        <f t="shared" si="637"/>
        <v>NAoMe_recurrent_mbc_hes_year</v>
      </c>
      <c r="BE7524" s="397" t="s">
        <v>862</v>
      </c>
      <c r="BF7524" t="str">
        <f t="shared" si="638"/>
        <v>2022</v>
      </c>
      <c r="BG7524">
        <f t="shared" si="639"/>
        <v>16</v>
      </c>
      <c r="BH7524" s="398">
        <f t="shared" si="640"/>
        <v>0.30768999457359308</v>
      </c>
      <c r="BO7524" s="33"/>
    </row>
    <row r="7525" spans="1:67">
      <c r="A7525" s="320" t="s">
        <v>338</v>
      </c>
      <c r="B7525" t="s">
        <v>380</v>
      </c>
      <c r="C7525" t="s">
        <v>910</v>
      </c>
      <c r="D7525" t="s">
        <v>314</v>
      </c>
      <c r="E7525" s="320" t="s">
        <v>92</v>
      </c>
      <c r="F7525" s="320" t="s">
        <v>93</v>
      </c>
      <c r="G7525" s="320" t="s">
        <v>449</v>
      </c>
      <c r="H7525" s="320" t="s">
        <v>320</v>
      </c>
      <c r="I7525" s="320" t="s">
        <v>355</v>
      </c>
      <c r="J7525" s="320" t="s">
        <v>946</v>
      </c>
      <c r="K7525" s="321">
        <v>17</v>
      </c>
      <c r="L7525" s="305">
        <v>0.32692000269889832</v>
      </c>
      <c r="M7525" s="305"/>
      <c r="N7525" s="321">
        <v>219</v>
      </c>
      <c r="O7525" s="305">
        <v>0.37055999040603638</v>
      </c>
      <c r="P7525" s="305"/>
      <c r="Q7525" s="321">
        <v>5127</v>
      </c>
      <c r="R7525" s="305">
        <v>0.37665000557899481</v>
      </c>
      <c r="S7525" s="305"/>
      <c r="BA7525" s="395">
        <v>1</v>
      </c>
      <c r="BB7525" s="396" t="s">
        <v>861</v>
      </c>
      <c r="BC7525" t="str">
        <f t="shared" si="636"/>
        <v>RCD</v>
      </c>
      <c r="BD7525" t="str">
        <f t="shared" si="637"/>
        <v>NAoMe_recurrent_mbc_hes_year</v>
      </c>
      <c r="BE7525" s="397" t="s">
        <v>862</v>
      </c>
      <c r="BF7525" t="str">
        <f t="shared" si="638"/>
        <v>2023</v>
      </c>
      <c r="BG7525">
        <f t="shared" si="639"/>
        <v>17</v>
      </c>
      <c r="BH7525" s="398">
        <f t="shared" si="640"/>
        <v>0.32692000269889832</v>
      </c>
      <c r="BO7525" s="33"/>
    </row>
    <row r="7526" spans="1:67">
      <c r="A7526" s="320" t="s">
        <v>338</v>
      </c>
      <c r="B7526" t="s">
        <v>380</v>
      </c>
      <c r="C7526" t="s">
        <v>910</v>
      </c>
      <c r="D7526" t="s">
        <v>314</v>
      </c>
      <c r="E7526" s="320" t="s">
        <v>92</v>
      </c>
      <c r="F7526" s="320" t="s">
        <v>93</v>
      </c>
      <c r="G7526" s="320" t="s">
        <v>449</v>
      </c>
      <c r="H7526" s="320" t="s">
        <v>320</v>
      </c>
      <c r="I7526" s="320" t="s">
        <v>824</v>
      </c>
      <c r="J7526" s="320" t="s">
        <v>12</v>
      </c>
      <c r="K7526" s="321">
        <v>52</v>
      </c>
      <c r="L7526" s="305">
        <v>1</v>
      </c>
      <c r="M7526" s="305"/>
      <c r="N7526" s="321">
        <v>591</v>
      </c>
      <c r="O7526" s="305">
        <v>1</v>
      </c>
      <c r="P7526" s="305"/>
      <c r="Q7526" s="321">
        <v>13612</v>
      </c>
      <c r="R7526" s="305">
        <v>1</v>
      </c>
      <c r="S7526" s="305"/>
      <c r="BA7526" s="395">
        <v>1</v>
      </c>
      <c r="BB7526" s="396" t="s">
        <v>861</v>
      </c>
      <c r="BC7526" t="str">
        <f t="shared" si="636"/>
        <v>RCD</v>
      </c>
      <c r="BD7526" t="str">
        <f t="shared" si="637"/>
        <v>NAoMe_recurrent_tag_bonemets</v>
      </c>
      <c r="BE7526" s="397" t="s">
        <v>862</v>
      </c>
      <c r="BF7526" t="str">
        <f t="shared" si="638"/>
        <v>No</v>
      </c>
      <c r="BG7526">
        <f t="shared" si="639"/>
        <v>52</v>
      </c>
      <c r="BH7526" s="398">
        <f t="shared" si="640"/>
        <v>1</v>
      </c>
      <c r="BO7526" s="33"/>
    </row>
    <row r="7527" spans="1:67">
      <c r="A7527" s="320" t="s">
        <v>338</v>
      </c>
      <c r="B7527" t="s">
        <v>380</v>
      </c>
      <c r="C7527" t="s">
        <v>910</v>
      </c>
      <c r="D7527" t="s">
        <v>314</v>
      </c>
      <c r="E7527" s="320" t="s">
        <v>92</v>
      </c>
      <c r="F7527" s="320" t="s">
        <v>93</v>
      </c>
      <c r="G7527" s="320" t="s">
        <v>449</v>
      </c>
      <c r="H7527" s="320" t="s">
        <v>320</v>
      </c>
      <c r="I7527" s="320" t="s">
        <v>825</v>
      </c>
      <c r="J7527" s="320" t="s">
        <v>12</v>
      </c>
      <c r="K7527" s="321">
        <v>52</v>
      </c>
      <c r="L7527" s="305">
        <v>1</v>
      </c>
      <c r="M7527" s="305"/>
      <c r="N7527" s="321">
        <v>591</v>
      </c>
      <c r="O7527" s="305">
        <v>1</v>
      </c>
      <c r="P7527" s="305"/>
      <c r="Q7527" s="321">
        <v>13612</v>
      </c>
      <c r="R7527" s="305">
        <v>1</v>
      </c>
      <c r="S7527" s="305"/>
      <c r="BA7527" s="395">
        <v>1</v>
      </c>
      <c r="BB7527" s="396" t="s">
        <v>861</v>
      </c>
      <c r="BC7527" t="str">
        <f t="shared" si="636"/>
        <v>RCD</v>
      </c>
      <c r="BD7527" t="str">
        <f t="shared" si="637"/>
        <v>NAoMe_recurrent_tag_brainmets</v>
      </c>
      <c r="BE7527" s="397" t="s">
        <v>862</v>
      </c>
      <c r="BF7527" t="str">
        <f t="shared" si="638"/>
        <v>No</v>
      </c>
      <c r="BG7527">
        <f t="shared" si="639"/>
        <v>52</v>
      </c>
      <c r="BH7527" s="398">
        <f t="shared" si="640"/>
        <v>1</v>
      </c>
      <c r="BO7527" s="33"/>
    </row>
    <row r="7528" spans="1:67">
      <c r="A7528" s="320" t="s">
        <v>338</v>
      </c>
      <c r="B7528" t="s">
        <v>380</v>
      </c>
      <c r="C7528" t="s">
        <v>910</v>
      </c>
      <c r="D7528" t="s">
        <v>314</v>
      </c>
      <c r="E7528" s="320" t="s">
        <v>92</v>
      </c>
      <c r="F7528" s="320" t="s">
        <v>93</v>
      </c>
      <c r="G7528" s="320" t="s">
        <v>449</v>
      </c>
      <c r="H7528" s="320" t="s">
        <v>320</v>
      </c>
      <c r="I7528" s="320" t="s">
        <v>826</v>
      </c>
      <c r="J7528" s="320" t="s">
        <v>12</v>
      </c>
      <c r="K7528" s="321">
        <v>52</v>
      </c>
      <c r="L7528" s="305">
        <v>1</v>
      </c>
      <c r="M7528" s="305"/>
      <c r="N7528" s="321">
        <v>591</v>
      </c>
      <c r="O7528" s="305">
        <v>1</v>
      </c>
      <c r="P7528" s="305"/>
      <c r="Q7528" s="321">
        <v>13612</v>
      </c>
      <c r="R7528" s="305">
        <v>1</v>
      </c>
      <c r="S7528" s="305"/>
      <c r="BA7528" s="395">
        <v>1</v>
      </c>
      <c r="BB7528" s="396" t="s">
        <v>861</v>
      </c>
      <c r="BC7528" t="str">
        <f t="shared" si="636"/>
        <v>RCD</v>
      </c>
      <c r="BD7528" t="str">
        <f t="shared" si="637"/>
        <v>NAoMe_recurrent_tag_livermets</v>
      </c>
      <c r="BE7528" s="397" t="s">
        <v>862</v>
      </c>
      <c r="BF7528" t="str">
        <f t="shared" si="638"/>
        <v>No</v>
      </c>
      <c r="BG7528">
        <f t="shared" si="639"/>
        <v>52</v>
      </c>
      <c r="BH7528" s="398">
        <f t="shared" si="640"/>
        <v>1</v>
      </c>
      <c r="BO7528" s="33"/>
    </row>
    <row r="7529" spans="1:67">
      <c r="A7529" s="320" t="s">
        <v>338</v>
      </c>
      <c r="B7529" t="s">
        <v>380</v>
      </c>
      <c r="C7529" t="s">
        <v>910</v>
      </c>
      <c r="D7529" t="s">
        <v>314</v>
      </c>
      <c r="E7529" s="320" t="s">
        <v>92</v>
      </c>
      <c r="F7529" s="320" t="s">
        <v>93</v>
      </c>
      <c r="G7529" s="320" t="s">
        <v>449</v>
      </c>
      <c r="H7529" s="320" t="s">
        <v>320</v>
      </c>
      <c r="I7529" s="320" t="s">
        <v>827</v>
      </c>
      <c r="J7529" s="320" t="s">
        <v>12</v>
      </c>
      <c r="K7529" s="321">
        <v>52</v>
      </c>
      <c r="L7529" s="305">
        <v>1</v>
      </c>
      <c r="M7529" s="305"/>
      <c r="N7529" s="321">
        <v>591</v>
      </c>
      <c r="O7529" s="305">
        <v>1</v>
      </c>
      <c r="P7529" s="305"/>
      <c r="Q7529" s="321">
        <v>13612</v>
      </c>
      <c r="R7529" s="305">
        <v>1</v>
      </c>
      <c r="S7529" s="305"/>
      <c r="BA7529" s="395">
        <v>1</v>
      </c>
      <c r="BB7529" s="396" t="s">
        <v>861</v>
      </c>
      <c r="BC7529" t="str">
        <f t="shared" si="636"/>
        <v>RCD</v>
      </c>
      <c r="BD7529" t="str">
        <f t="shared" si="637"/>
        <v>NAoMe_recurrent_tag_lungmets</v>
      </c>
      <c r="BE7529" s="397" t="s">
        <v>862</v>
      </c>
      <c r="BF7529" t="str">
        <f t="shared" si="638"/>
        <v>No</v>
      </c>
      <c r="BG7529">
        <f t="shared" si="639"/>
        <v>52</v>
      </c>
      <c r="BH7529" s="398">
        <f t="shared" si="640"/>
        <v>1</v>
      </c>
      <c r="BO7529" s="33"/>
    </row>
    <row r="7530" spans="1:67">
      <c r="A7530" s="320" t="s">
        <v>338</v>
      </c>
      <c r="B7530" t="s">
        <v>380</v>
      </c>
      <c r="C7530" t="s">
        <v>910</v>
      </c>
      <c r="D7530" t="s">
        <v>314</v>
      </c>
      <c r="E7530" s="320" t="s">
        <v>92</v>
      </c>
      <c r="F7530" s="320" t="s">
        <v>93</v>
      </c>
      <c r="G7530" s="320" t="s">
        <v>449</v>
      </c>
      <c r="H7530" s="320" t="s">
        <v>320</v>
      </c>
      <c r="I7530" s="320" t="s">
        <v>828</v>
      </c>
      <c r="J7530" s="320" t="s">
        <v>12</v>
      </c>
      <c r="K7530" s="321">
        <v>52</v>
      </c>
      <c r="L7530" s="305">
        <v>1</v>
      </c>
      <c r="M7530" s="305"/>
      <c r="N7530" s="321">
        <v>591</v>
      </c>
      <c r="O7530" s="305">
        <v>1</v>
      </c>
      <c r="P7530" s="305"/>
      <c r="Q7530" s="321">
        <v>13612</v>
      </c>
      <c r="R7530" s="305">
        <v>1</v>
      </c>
      <c r="S7530" s="305"/>
      <c r="BA7530" s="395">
        <v>1</v>
      </c>
      <c r="BB7530" s="396" t="s">
        <v>861</v>
      </c>
      <c r="BC7530" t="str">
        <f t="shared" si="636"/>
        <v>RCD</v>
      </c>
      <c r="BD7530" t="str">
        <f t="shared" si="637"/>
        <v>NAoMe_recurrent_tag_othermets</v>
      </c>
      <c r="BE7530" s="397" t="s">
        <v>862</v>
      </c>
      <c r="BF7530" t="str">
        <f t="shared" si="638"/>
        <v>No</v>
      </c>
      <c r="BG7530">
        <f t="shared" si="639"/>
        <v>52</v>
      </c>
      <c r="BH7530" s="398">
        <f t="shared" si="640"/>
        <v>1</v>
      </c>
      <c r="BO7530" s="33"/>
    </row>
    <row r="7531" spans="1:67">
      <c r="A7531" s="320" t="s">
        <v>338</v>
      </c>
      <c r="B7531" t="s">
        <v>380</v>
      </c>
      <c r="C7531" t="s">
        <v>910</v>
      </c>
      <c r="D7531" t="s">
        <v>314</v>
      </c>
      <c r="E7531" s="320" t="s">
        <v>810</v>
      </c>
      <c r="F7531" s="320" t="s">
        <v>809</v>
      </c>
      <c r="G7531" s="320" t="s">
        <v>438</v>
      </c>
      <c r="H7531" s="320" t="s">
        <v>317</v>
      </c>
      <c r="I7531" s="320" t="s">
        <v>354</v>
      </c>
      <c r="J7531" s="320" t="s">
        <v>277</v>
      </c>
      <c r="K7531" s="321">
        <v>0</v>
      </c>
      <c r="L7531" s="305">
        <v>0</v>
      </c>
      <c r="M7531" s="305"/>
      <c r="N7531" s="321">
        <v>0</v>
      </c>
      <c r="O7531" s="305">
        <v>0</v>
      </c>
      <c r="P7531" s="305"/>
      <c r="Q7531" s="321">
        <v>56</v>
      </c>
      <c r="R7531" s="305">
        <v>4.1100000962615013E-3</v>
      </c>
      <c r="S7531" s="305"/>
      <c r="BA7531" s="395">
        <v>1</v>
      </c>
      <c r="BB7531" s="396" t="s">
        <v>861</v>
      </c>
      <c r="BC7531" t="str">
        <f t="shared" si="636"/>
        <v>RQX</v>
      </c>
      <c r="BD7531" t="str">
        <f t="shared" si="637"/>
        <v>NAoMe_recurrent_age_mbc_hes_decades_80cap</v>
      </c>
      <c r="BE7531" s="397" t="s">
        <v>862</v>
      </c>
      <c r="BF7531" t="str">
        <f t="shared" si="638"/>
        <v>18-29 yrs</v>
      </c>
      <c r="BG7531">
        <f t="shared" si="639"/>
        <v>0</v>
      </c>
      <c r="BH7531" s="398">
        <f t="shared" si="640"/>
        <v>0</v>
      </c>
      <c r="BO7531" s="33"/>
    </row>
    <row r="7532" spans="1:67">
      <c r="A7532" s="320" t="s">
        <v>338</v>
      </c>
      <c r="B7532" t="s">
        <v>380</v>
      </c>
      <c r="C7532" t="s">
        <v>910</v>
      </c>
      <c r="D7532" t="s">
        <v>314</v>
      </c>
      <c r="E7532" s="320" t="s">
        <v>810</v>
      </c>
      <c r="F7532" s="320" t="s">
        <v>809</v>
      </c>
      <c r="G7532" s="320" t="s">
        <v>438</v>
      </c>
      <c r="H7532" s="320" t="s">
        <v>317</v>
      </c>
      <c r="I7532" s="320" t="s">
        <v>354</v>
      </c>
      <c r="J7532" s="320" t="s">
        <v>278</v>
      </c>
      <c r="K7532" s="321">
        <v>2</v>
      </c>
      <c r="L7532" s="305">
        <v>0.125</v>
      </c>
      <c r="M7532" s="305"/>
      <c r="N7532" s="321">
        <v>22</v>
      </c>
      <c r="O7532" s="305">
        <v>7.165999710559845E-2</v>
      </c>
      <c r="P7532" s="305"/>
      <c r="Q7532" s="321">
        <v>552</v>
      </c>
      <c r="R7532" s="305">
        <v>4.0550000965595252E-2</v>
      </c>
      <c r="S7532" s="305"/>
      <c r="BA7532" s="395">
        <v>1</v>
      </c>
      <c r="BB7532" s="396" t="s">
        <v>861</v>
      </c>
      <c r="BC7532" t="str">
        <f t="shared" si="636"/>
        <v>RQX</v>
      </c>
      <c r="BD7532" t="str">
        <f t="shared" si="637"/>
        <v>NAoMe_recurrent_age_mbc_hes_decades_80cap</v>
      </c>
      <c r="BE7532" s="397" t="s">
        <v>862</v>
      </c>
      <c r="BF7532" t="str">
        <f t="shared" si="638"/>
        <v>30-39 yrs</v>
      </c>
      <c r="BG7532">
        <f t="shared" si="639"/>
        <v>2</v>
      </c>
      <c r="BH7532" s="398">
        <f t="shared" si="640"/>
        <v>0.125</v>
      </c>
      <c r="BO7532" s="33"/>
    </row>
    <row r="7533" spans="1:67">
      <c r="A7533" s="320" t="s">
        <v>338</v>
      </c>
      <c r="B7533" t="s">
        <v>380</v>
      </c>
      <c r="C7533" t="s">
        <v>910</v>
      </c>
      <c r="D7533" t="s">
        <v>314</v>
      </c>
      <c r="E7533" s="320" t="s">
        <v>810</v>
      </c>
      <c r="F7533" s="320" t="s">
        <v>809</v>
      </c>
      <c r="G7533" s="320" t="s">
        <v>438</v>
      </c>
      <c r="H7533" s="320" t="s">
        <v>317</v>
      </c>
      <c r="I7533" s="320" t="s">
        <v>354</v>
      </c>
      <c r="J7533" s="320" t="s">
        <v>279</v>
      </c>
      <c r="K7533" s="321">
        <v>2</v>
      </c>
      <c r="L7533" s="305">
        <v>0.125</v>
      </c>
      <c r="M7533" s="305"/>
      <c r="N7533" s="321">
        <v>38</v>
      </c>
      <c r="O7533" s="305">
        <v>0.1237799972295761</v>
      </c>
      <c r="P7533" s="305"/>
      <c r="Q7533" s="321">
        <v>1403</v>
      </c>
      <c r="R7533" s="305">
        <v>0.1030699983239174</v>
      </c>
      <c r="S7533" s="305"/>
      <c r="BA7533" s="395">
        <v>1</v>
      </c>
      <c r="BB7533" s="396" t="s">
        <v>861</v>
      </c>
      <c r="BC7533" t="str">
        <f t="shared" si="636"/>
        <v>RQX</v>
      </c>
      <c r="BD7533" t="str">
        <f t="shared" si="637"/>
        <v>NAoMe_recurrent_age_mbc_hes_decades_80cap</v>
      </c>
      <c r="BE7533" s="397" t="s">
        <v>862</v>
      </c>
      <c r="BF7533" t="str">
        <f t="shared" si="638"/>
        <v>40-49 yrs</v>
      </c>
      <c r="BG7533">
        <f t="shared" si="639"/>
        <v>2</v>
      </c>
      <c r="BH7533" s="398">
        <f t="shared" si="640"/>
        <v>0.125</v>
      </c>
      <c r="BO7533" s="33"/>
    </row>
    <row r="7534" spans="1:67">
      <c r="A7534" s="320" t="s">
        <v>338</v>
      </c>
      <c r="B7534" t="s">
        <v>380</v>
      </c>
      <c r="C7534" t="s">
        <v>910</v>
      </c>
      <c r="D7534" t="s">
        <v>314</v>
      </c>
      <c r="E7534" s="320" t="s">
        <v>810</v>
      </c>
      <c r="F7534" s="320" t="s">
        <v>809</v>
      </c>
      <c r="G7534" s="320" t="s">
        <v>438</v>
      </c>
      <c r="H7534" s="320" t="s">
        <v>317</v>
      </c>
      <c r="I7534" s="320" t="s">
        <v>354</v>
      </c>
      <c r="J7534" s="320" t="s">
        <v>280</v>
      </c>
      <c r="K7534" s="321">
        <v>2</v>
      </c>
      <c r="L7534" s="305">
        <v>0.125</v>
      </c>
      <c r="M7534" s="305"/>
      <c r="N7534" s="321">
        <v>65</v>
      </c>
      <c r="O7534" s="305">
        <v>0.21173000335693359</v>
      </c>
      <c r="P7534" s="305"/>
      <c r="Q7534" s="321">
        <v>2584</v>
      </c>
      <c r="R7534" s="305">
        <v>0.18983000516891479</v>
      </c>
      <c r="S7534" s="305"/>
      <c r="BA7534" s="395">
        <v>1</v>
      </c>
      <c r="BB7534" s="396" t="s">
        <v>861</v>
      </c>
      <c r="BC7534" t="str">
        <f t="shared" si="636"/>
        <v>RQX</v>
      </c>
      <c r="BD7534" t="str">
        <f t="shared" si="637"/>
        <v>NAoMe_recurrent_age_mbc_hes_decades_80cap</v>
      </c>
      <c r="BE7534" s="397" t="s">
        <v>862</v>
      </c>
      <c r="BF7534" t="str">
        <f t="shared" si="638"/>
        <v>50-59 yrs</v>
      </c>
      <c r="BG7534">
        <f t="shared" si="639"/>
        <v>2</v>
      </c>
      <c r="BH7534" s="398">
        <f t="shared" si="640"/>
        <v>0.125</v>
      </c>
      <c r="BO7534" s="33"/>
    </row>
    <row r="7535" spans="1:67">
      <c r="A7535" s="320" t="s">
        <v>338</v>
      </c>
      <c r="B7535" t="s">
        <v>380</v>
      </c>
      <c r="C7535" t="s">
        <v>910</v>
      </c>
      <c r="D7535" t="s">
        <v>314</v>
      </c>
      <c r="E7535" s="320" t="s">
        <v>810</v>
      </c>
      <c r="F7535" s="320" t="s">
        <v>809</v>
      </c>
      <c r="G7535" s="320" t="s">
        <v>438</v>
      </c>
      <c r="H7535" s="320" t="s">
        <v>317</v>
      </c>
      <c r="I7535" s="320" t="s">
        <v>354</v>
      </c>
      <c r="J7535" s="320" t="s">
        <v>281</v>
      </c>
      <c r="K7535" s="321">
        <v>6</v>
      </c>
      <c r="L7535" s="305">
        <v>0.375</v>
      </c>
      <c r="M7535" s="305"/>
      <c r="N7535" s="321">
        <v>67</v>
      </c>
      <c r="O7535" s="305">
        <v>0.2182399928569794</v>
      </c>
      <c r="P7535" s="305"/>
      <c r="Q7535" s="321">
        <v>2650</v>
      </c>
      <c r="R7535" s="305">
        <v>0.19468000531196589</v>
      </c>
      <c r="S7535" s="305"/>
      <c r="BA7535" s="395">
        <v>1</v>
      </c>
      <c r="BB7535" s="396" t="s">
        <v>861</v>
      </c>
      <c r="BC7535" t="str">
        <f t="shared" si="636"/>
        <v>RQX</v>
      </c>
      <c r="BD7535" t="str">
        <f t="shared" si="637"/>
        <v>NAoMe_recurrent_age_mbc_hes_decades_80cap</v>
      </c>
      <c r="BE7535" s="397" t="s">
        <v>862</v>
      </c>
      <c r="BF7535" t="str">
        <f t="shared" si="638"/>
        <v>60-69 yrs</v>
      </c>
      <c r="BG7535">
        <f t="shared" si="639"/>
        <v>6</v>
      </c>
      <c r="BH7535" s="398">
        <f t="shared" si="640"/>
        <v>0.375</v>
      </c>
      <c r="BO7535" s="33"/>
    </row>
    <row r="7536" spans="1:67">
      <c r="A7536" s="320" t="s">
        <v>338</v>
      </c>
      <c r="B7536" t="s">
        <v>380</v>
      </c>
      <c r="C7536" t="s">
        <v>910</v>
      </c>
      <c r="D7536" t="s">
        <v>314</v>
      </c>
      <c r="E7536" s="320" t="s">
        <v>810</v>
      </c>
      <c r="F7536" s="320" t="s">
        <v>809</v>
      </c>
      <c r="G7536" s="320" t="s">
        <v>438</v>
      </c>
      <c r="H7536" s="320" t="s">
        <v>317</v>
      </c>
      <c r="I7536" s="320" t="s">
        <v>354</v>
      </c>
      <c r="J7536" s="320" t="s">
        <v>282</v>
      </c>
      <c r="K7536" s="321">
        <v>2</v>
      </c>
      <c r="L7536" s="305">
        <v>0.125</v>
      </c>
      <c r="M7536" s="305"/>
      <c r="N7536" s="321">
        <v>52</v>
      </c>
      <c r="O7536" s="305">
        <v>0.1693799942731857</v>
      </c>
      <c r="P7536" s="305"/>
      <c r="Q7536" s="321">
        <v>3284</v>
      </c>
      <c r="R7536" s="305">
        <v>0.24126000702381131</v>
      </c>
      <c r="S7536" s="305"/>
      <c r="BA7536" s="395">
        <v>1</v>
      </c>
      <c r="BB7536" s="396" t="s">
        <v>861</v>
      </c>
      <c r="BC7536" t="str">
        <f t="shared" si="636"/>
        <v>RQX</v>
      </c>
      <c r="BD7536" t="str">
        <f t="shared" si="637"/>
        <v>NAoMe_recurrent_age_mbc_hes_decades_80cap</v>
      </c>
      <c r="BE7536" s="397" t="s">
        <v>862</v>
      </c>
      <c r="BF7536" t="str">
        <f t="shared" si="638"/>
        <v>70-79 yrs</v>
      </c>
      <c r="BG7536">
        <f t="shared" si="639"/>
        <v>2</v>
      </c>
      <c r="BH7536" s="398">
        <f t="shared" si="640"/>
        <v>0.125</v>
      </c>
      <c r="BO7536" s="33"/>
    </row>
    <row r="7537" spans="1:67">
      <c r="A7537" s="320" t="s">
        <v>338</v>
      </c>
      <c r="B7537" t="s">
        <v>380</v>
      </c>
      <c r="C7537" t="s">
        <v>910</v>
      </c>
      <c r="D7537" t="s">
        <v>314</v>
      </c>
      <c r="E7537" s="320" t="s">
        <v>810</v>
      </c>
      <c r="F7537" s="320" t="s">
        <v>809</v>
      </c>
      <c r="G7537" s="320" t="s">
        <v>438</v>
      </c>
      <c r="H7537" s="320" t="s">
        <v>317</v>
      </c>
      <c r="I7537" s="320" t="s">
        <v>354</v>
      </c>
      <c r="J7537" s="320" t="s">
        <v>283</v>
      </c>
      <c r="K7537" s="321">
        <v>2</v>
      </c>
      <c r="L7537" s="305">
        <v>0.125</v>
      </c>
      <c r="M7537" s="305"/>
      <c r="N7537" s="321">
        <v>63</v>
      </c>
      <c r="O7537" s="305">
        <v>0.20521000027656561</v>
      </c>
      <c r="P7537" s="305"/>
      <c r="Q7537" s="321">
        <v>3083</v>
      </c>
      <c r="R7537" s="305">
        <v>0.2264900058507919</v>
      </c>
      <c r="S7537" s="305"/>
      <c r="BA7537" s="395">
        <v>1</v>
      </c>
      <c r="BB7537" s="396" t="s">
        <v>861</v>
      </c>
      <c r="BC7537" t="str">
        <f t="shared" si="636"/>
        <v>RQX</v>
      </c>
      <c r="BD7537" t="str">
        <f t="shared" si="637"/>
        <v>NAoMe_recurrent_age_mbc_hes_decades_80cap</v>
      </c>
      <c r="BE7537" s="397" t="s">
        <v>862</v>
      </c>
      <c r="BF7537" t="str">
        <f t="shared" si="638"/>
        <v>80+ yrs</v>
      </c>
      <c r="BG7537">
        <f t="shared" si="639"/>
        <v>2</v>
      </c>
      <c r="BH7537" s="398">
        <f t="shared" si="640"/>
        <v>0.125</v>
      </c>
      <c r="BO7537" s="33"/>
    </row>
    <row r="7538" spans="1:67">
      <c r="A7538" s="320" t="s">
        <v>338</v>
      </c>
      <c r="B7538" t="s">
        <v>380</v>
      </c>
      <c r="C7538" t="s">
        <v>910</v>
      </c>
      <c r="D7538" t="s">
        <v>314</v>
      </c>
      <c r="E7538" s="320" t="s">
        <v>810</v>
      </c>
      <c r="F7538" s="320" t="s">
        <v>809</v>
      </c>
      <c r="G7538" s="320" t="s">
        <v>438</v>
      </c>
      <c r="H7538" s="320" t="s">
        <v>317</v>
      </c>
      <c r="I7538" s="320" t="s">
        <v>656</v>
      </c>
      <c r="J7538" s="320" t="s">
        <v>286</v>
      </c>
      <c r="K7538" s="321">
        <v>0</v>
      </c>
      <c r="L7538" s="305">
        <v>0</v>
      </c>
      <c r="M7538" s="305">
        <v>0</v>
      </c>
      <c r="N7538" s="321">
        <v>57</v>
      </c>
      <c r="O7538" s="305">
        <v>0.18567000329494479</v>
      </c>
      <c r="P7538" s="305">
        <v>0.18626999855041501</v>
      </c>
      <c r="Q7538" s="321">
        <v>565</v>
      </c>
      <c r="R7538" s="305">
        <v>4.1510000824928277E-2</v>
      </c>
      <c r="S7538" s="305">
        <v>4.221000149846077E-2</v>
      </c>
      <c r="BA7538" s="395">
        <v>1</v>
      </c>
      <c r="BB7538" s="396" t="s">
        <v>861</v>
      </c>
      <c r="BC7538" t="str">
        <f t="shared" si="636"/>
        <v>RQX</v>
      </c>
      <c r="BD7538" t="str">
        <f t="shared" si="637"/>
        <v>NAoMe_recurrent_ethnicity_grp</v>
      </c>
      <c r="BE7538" s="397" t="s">
        <v>862</v>
      </c>
      <c r="BF7538" t="str">
        <f t="shared" si="638"/>
        <v>Asian or Asian British</v>
      </c>
      <c r="BG7538">
        <f t="shared" si="639"/>
        <v>0</v>
      </c>
      <c r="BH7538" s="398">
        <f t="shared" si="640"/>
        <v>0</v>
      </c>
      <c r="BO7538" s="33"/>
    </row>
    <row r="7539" spans="1:67">
      <c r="A7539" s="320" t="s">
        <v>338</v>
      </c>
      <c r="B7539" t="s">
        <v>380</v>
      </c>
      <c r="C7539" t="s">
        <v>910</v>
      </c>
      <c r="D7539" t="s">
        <v>314</v>
      </c>
      <c r="E7539" s="320" t="s">
        <v>810</v>
      </c>
      <c r="F7539" s="320" t="s">
        <v>809</v>
      </c>
      <c r="G7539" s="320" t="s">
        <v>438</v>
      </c>
      <c r="H7539" s="320" t="s">
        <v>317</v>
      </c>
      <c r="I7539" s="320" t="s">
        <v>656</v>
      </c>
      <c r="J7539" s="320" t="s">
        <v>287</v>
      </c>
      <c r="K7539" s="321">
        <v>6</v>
      </c>
      <c r="L7539" s="305">
        <v>0.375</v>
      </c>
      <c r="M7539" s="305">
        <v>0.375</v>
      </c>
      <c r="N7539" s="321">
        <v>42</v>
      </c>
      <c r="O7539" s="305">
        <v>0.1368100047111511</v>
      </c>
      <c r="P7539" s="305">
        <v>0.13725000619888311</v>
      </c>
      <c r="Q7539" s="321">
        <v>439</v>
      </c>
      <c r="R7539" s="305">
        <v>3.2249998301267617E-2</v>
      </c>
      <c r="S7539" s="305">
        <v>3.2800000160932541E-2</v>
      </c>
      <c r="BA7539" s="395">
        <v>1</v>
      </c>
      <c r="BB7539" s="396" t="s">
        <v>861</v>
      </c>
      <c r="BC7539" t="str">
        <f t="shared" si="636"/>
        <v>RQX</v>
      </c>
      <c r="BD7539" t="str">
        <f t="shared" si="637"/>
        <v>NAoMe_recurrent_ethnicity_grp</v>
      </c>
      <c r="BE7539" s="397" t="s">
        <v>862</v>
      </c>
      <c r="BF7539" t="str">
        <f t="shared" si="638"/>
        <v>Black or Black British</v>
      </c>
      <c r="BG7539">
        <f t="shared" si="639"/>
        <v>6</v>
      </c>
      <c r="BH7539" s="398">
        <f t="shared" si="640"/>
        <v>0.375</v>
      </c>
      <c r="BO7539" s="33"/>
    </row>
    <row r="7540" spans="1:67">
      <c r="A7540" s="320" t="s">
        <v>338</v>
      </c>
      <c r="B7540" t="s">
        <v>380</v>
      </c>
      <c r="C7540" t="s">
        <v>910</v>
      </c>
      <c r="D7540" t="s">
        <v>314</v>
      </c>
      <c r="E7540" s="320" t="s">
        <v>810</v>
      </c>
      <c r="F7540" s="320" t="s">
        <v>809</v>
      </c>
      <c r="G7540" s="320" t="s">
        <v>438</v>
      </c>
      <c r="H7540" s="320" t="s">
        <v>317</v>
      </c>
      <c r="I7540" s="320" t="s">
        <v>656</v>
      </c>
      <c r="J7540" s="320" t="s">
        <v>259</v>
      </c>
      <c r="K7540" s="321">
        <v>2</v>
      </c>
      <c r="L7540" s="305">
        <v>0.125</v>
      </c>
      <c r="M7540" s="305">
        <v>0.125</v>
      </c>
      <c r="N7540" s="321">
        <v>5</v>
      </c>
      <c r="O7540" s="305">
        <v>1.6289999708533291E-2</v>
      </c>
      <c r="P7540" s="305">
        <v>1.6340000554919239E-2</v>
      </c>
      <c r="Q7540" s="321">
        <v>117</v>
      </c>
      <c r="R7540" s="305">
        <v>8.6000002920627594E-3</v>
      </c>
      <c r="S7540" s="305">
        <v>8.7400004267692566E-3</v>
      </c>
      <c r="BA7540" s="395">
        <v>1</v>
      </c>
      <c r="BB7540" s="396" t="s">
        <v>861</v>
      </c>
      <c r="BC7540" t="str">
        <f t="shared" si="636"/>
        <v>RQX</v>
      </c>
      <c r="BD7540" t="str">
        <f t="shared" si="637"/>
        <v>NAoMe_recurrent_ethnicity_grp</v>
      </c>
      <c r="BE7540" s="397" t="s">
        <v>862</v>
      </c>
      <c r="BF7540" t="str">
        <f t="shared" si="638"/>
        <v>Mixed</v>
      </c>
      <c r="BG7540">
        <f t="shared" si="639"/>
        <v>2</v>
      </c>
      <c r="BH7540" s="398">
        <f t="shared" si="640"/>
        <v>0.125</v>
      </c>
      <c r="BO7540" s="33"/>
    </row>
    <row r="7541" spans="1:67">
      <c r="A7541" s="320" t="s">
        <v>338</v>
      </c>
      <c r="B7541" t="s">
        <v>380</v>
      </c>
      <c r="C7541" t="s">
        <v>910</v>
      </c>
      <c r="D7541" t="s">
        <v>314</v>
      </c>
      <c r="E7541" s="320" t="s">
        <v>810</v>
      </c>
      <c r="F7541" s="320" t="s">
        <v>809</v>
      </c>
      <c r="G7541" s="320" t="s">
        <v>438</v>
      </c>
      <c r="H7541" s="320" t="s">
        <v>317</v>
      </c>
      <c r="I7541" s="320" t="s">
        <v>656</v>
      </c>
      <c r="J7541" s="320" t="s">
        <v>288</v>
      </c>
      <c r="K7541" s="321">
        <v>2</v>
      </c>
      <c r="L7541" s="305">
        <v>0.125</v>
      </c>
      <c r="M7541" s="305">
        <v>0.125</v>
      </c>
      <c r="N7541" s="321">
        <v>21</v>
      </c>
      <c r="O7541" s="305">
        <v>6.8400003015995026E-2</v>
      </c>
      <c r="P7541" s="305">
        <v>6.8630002439022064E-2</v>
      </c>
      <c r="Q7541" s="321">
        <v>254</v>
      </c>
      <c r="R7541" s="305">
        <v>1.8659999594092369E-2</v>
      </c>
      <c r="S7541" s="305">
        <v>1.8980000168085098E-2</v>
      </c>
      <c r="BA7541" s="395">
        <v>1</v>
      </c>
      <c r="BB7541" s="396" t="s">
        <v>861</v>
      </c>
      <c r="BC7541" t="str">
        <f t="shared" si="636"/>
        <v>RQX</v>
      </c>
      <c r="BD7541" t="str">
        <f t="shared" si="637"/>
        <v>NAoMe_recurrent_ethnicity_grp</v>
      </c>
      <c r="BE7541" s="397" t="s">
        <v>862</v>
      </c>
      <c r="BF7541" t="str">
        <f t="shared" si="638"/>
        <v>Other Ethnic Group</v>
      </c>
      <c r="BG7541">
        <f t="shared" si="639"/>
        <v>2</v>
      </c>
      <c r="BH7541" s="398">
        <f t="shared" si="640"/>
        <v>0.125</v>
      </c>
      <c r="BO7541" s="33"/>
    </row>
    <row r="7542" spans="1:67">
      <c r="A7542" s="320" t="s">
        <v>338</v>
      </c>
      <c r="B7542" t="s">
        <v>380</v>
      </c>
      <c r="C7542" t="s">
        <v>910</v>
      </c>
      <c r="D7542" t="s">
        <v>314</v>
      </c>
      <c r="E7542" s="320" t="s">
        <v>810</v>
      </c>
      <c r="F7542" s="320" t="s">
        <v>809</v>
      </c>
      <c r="G7542" s="320" t="s">
        <v>438</v>
      </c>
      <c r="H7542" s="320" t="s">
        <v>317</v>
      </c>
      <c r="I7542" s="320" t="s">
        <v>656</v>
      </c>
      <c r="J7542" s="320" t="s">
        <v>260</v>
      </c>
      <c r="K7542" s="321">
        <v>0</v>
      </c>
      <c r="L7542" s="305">
        <v>0</v>
      </c>
      <c r="M7542" s="305"/>
      <c r="N7542" s="321">
        <v>1</v>
      </c>
      <c r="O7542" s="305">
        <v>3.259999910369515E-3</v>
      </c>
      <c r="P7542" s="305"/>
      <c r="Q7542" s="321">
        <v>227</v>
      </c>
      <c r="R7542" s="305">
        <v>1.6680000349879261E-2</v>
      </c>
      <c r="S7542" s="305"/>
      <c r="BA7542" s="395">
        <v>1</v>
      </c>
      <c r="BB7542" s="396" t="s">
        <v>861</v>
      </c>
      <c r="BC7542" t="str">
        <f t="shared" si="636"/>
        <v>RQX</v>
      </c>
      <c r="BD7542" t="str">
        <f t="shared" si="637"/>
        <v>NAoMe_recurrent_ethnicity_grp</v>
      </c>
      <c r="BE7542" s="397" t="s">
        <v>862</v>
      </c>
      <c r="BF7542" t="str">
        <f t="shared" si="638"/>
        <v>Unknown</v>
      </c>
      <c r="BG7542">
        <f t="shared" si="639"/>
        <v>0</v>
      </c>
      <c r="BH7542" s="398">
        <f t="shared" si="640"/>
        <v>0</v>
      </c>
      <c r="BO7542" s="33"/>
    </row>
    <row r="7543" spans="1:67">
      <c r="A7543" s="320" t="s">
        <v>338</v>
      </c>
      <c r="B7543" t="s">
        <v>380</v>
      </c>
      <c r="C7543" t="s">
        <v>910</v>
      </c>
      <c r="D7543" t="s">
        <v>314</v>
      </c>
      <c r="E7543" s="320" t="s">
        <v>810</v>
      </c>
      <c r="F7543" s="320" t="s">
        <v>809</v>
      </c>
      <c r="G7543" s="320" t="s">
        <v>438</v>
      </c>
      <c r="H7543" s="320" t="s">
        <v>317</v>
      </c>
      <c r="I7543" s="320" t="s">
        <v>656</v>
      </c>
      <c r="J7543" s="320" t="s">
        <v>258</v>
      </c>
      <c r="K7543" s="321">
        <v>6</v>
      </c>
      <c r="L7543" s="305">
        <v>0.375</v>
      </c>
      <c r="M7543" s="305">
        <v>0.375</v>
      </c>
      <c r="N7543" s="321">
        <v>181</v>
      </c>
      <c r="O7543" s="305">
        <v>0.5895799994468689</v>
      </c>
      <c r="P7543" s="305">
        <v>0.59149998426437378</v>
      </c>
      <c r="Q7543" s="321">
        <v>12010</v>
      </c>
      <c r="R7543" s="305">
        <v>0.88230997323989868</v>
      </c>
      <c r="S7543" s="305">
        <v>0.89727002382278442</v>
      </c>
      <c r="BA7543" s="395">
        <v>1</v>
      </c>
      <c r="BB7543" s="396" t="s">
        <v>861</v>
      </c>
      <c r="BC7543" t="str">
        <f t="shared" si="636"/>
        <v>RQX</v>
      </c>
      <c r="BD7543" t="str">
        <f t="shared" si="637"/>
        <v>NAoMe_recurrent_ethnicity_grp</v>
      </c>
      <c r="BE7543" s="397" t="s">
        <v>862</v>
      </c>
      <c r="BF7543" t="str">
        <f t="shared" si="638"/>
        <v>White</v>
      </c>
      <c r="BG7543">
        <f t="shared" si="639"/>
        <v>6</v>
      </c>
      <c r="BH7543" s="398">
        <f t="shared" si="640"/>
        <v>0.375</v>
      </c>
      <c r="BO7543" s="33"/>
    </row>
    <row r="7544" spans="1:67">
      <c r="A7544" s="320" t="s">
        <v>338</v>
      </c>
      <c r="B7544" t="s">
        <v>380</v>
      </c>
      <c r="C7544" t="s">
        <v>910</v>
      </c>
      <c r="D7544" t="s">
        <v>314</v>
      </c>
      <c r="E7544" s="320" t="s">
        <v>810</v>
      </c>
      <c r="F7544" s="320" t="s">
        <v>809</v>
      </c>
      <c r="G7544" s="320" t="s">
        <v>438</v>
      </c>
      <c r="H7544" s="320" t="s">
        <v>317</v>
      </c>
      <c r="I7544" s="320" t="s">
        <v>291</v>
      </c>
      <c r="J7544" s="320" t="s">
        <v>313</v>
      </c>
      <c r="K7544" s="321">
        <v>16</v>
      </c>
      <c r="L7544" s="305">
        <v>1</v>
      </c>
      <c r="M7544" s="305"/>
      <c r="N7544" s="321">
        <v>305</v>
      </c>
      <c r="O7544" s="305">
        <v>0.99348998069763184</v>
      </c>
      <c r="P7544" s="305"/>
      <c r="Q7544" s="321">
        <v>13492</v>
      </c>
      <c r="R7544" s="305">
        <v>0.99118000268936157</v>
      </c>
      <c r="S7544" s="305"/>
      <c r="BA7544" s="395">
        <v>1</v>
      </c>
      <c r="BB7544" s="396" t="s">
        <v>861</v>
      </c>
      <c r="BC7544" t="str">
        <f t="shared" si="636"/>
        <v>RQX</v>
      </c>
      <c r="BD7544" t="str">
        <f t="shared" si="637"/>
        <v>NAoMe_recurrent_gender</v>
      </c>
      <c r="BE7544" s="397" t="s">
        <v>862</v>
      </c>
      <c r="BF7544" t="str">
        <f t="shared" si="638"/>
        <v>Female</v>
      </c>
      <c r="BG7544">
        <f t="shared" si="639"/>
        <v>16</v>
      </c>
      <c r="BH7544" s="398">
        <f t="shared" si="640"/>
        <v>1</v>
      </c>
      <c r="BO7544" s="33"/>
    </row>
    <row r="7545" spans="1:67">
      <c r="A7545" s="320" t="s">
        <v>338</v>
      </c>
      <c r="B7545" t="s">
        <v>380</v>
      </c>
      <c r="C7545" t="s">
        <v>910</v>
      </c>
      <c r="D7545" t="s">
        <v>314</v>
      </c>
      <c r="E7545" s="320" t="s">
        <v>810</v>
      </c>
      <c r="F7545" s="320" t="s">
        <v>809</v>
      </c>
      <c r="G7545" s="320" t="s">
        <v>438</v>
      </c>
      <c r="H7545" s="320" t="s">
        <v>317</v>
      </c>
      <c r="I7545" s="320" t="s">
        <v>291</v>
      </c>
      <c r="J7545" s="320" t="s">
        <v>293</v>
      </c>
      <c r="K7545" s="321">
        <v>0</v>
      </c>
      <c r="L7545" s="305">
        <v>0</v>
      </c>
      <c r="M7545" s="305"/>
      <c r="N7545" s="321">
        <v>2</v>
      </c>
      <c r="O7545" s="305">
        <v>6.5100002102553836E-3</v>
      </c>
      <c r="P7545" s="305"/>
      <c r="Q7545" s="321">
        <v>120</v>
      </c>
      <c r="R7545" s="305">
        <v>8.8200001046061516E-3</v>
      </c>
      <c r="S7545" s="305"/>
      <c r="BA7545" s="395">
        <v>1</v>
      </c>
      <c r="BB7545" s="396" t="s">
        <v>861</v>
      </c>
      <c r="BC7545" t="str">
        <f t="shared" si="636"/>
        <v>RQX</v>
      </c>
      <c r="BD7545" t="str">
        <f t="shared" si="637"/>
        <v>NAoMe_recurrent_gender</v>
      </c>
      <c r="BE7545" s="397" t="s">
        <v>862</v>
      </c>
      <c r="BF7545" t="str">
        <f t="shared" si="638"/>
        <v>Male</v>
      </c>
      <c r="BG7545">
        <f t="shared" si="639"/>
        <v>0</v>
      </c>
      <c r="BH7545" s="398">
        <f t="shared" si="640"/>
        <v>0</v>
      </c>
      <c r="BO7545" s="33"/>
    </row>
    <row r="7546" spans="1:67">
      <c r="A7546" s="320" t="s">
        <v>338</v>
      </c>
      <c r="B7546" t="s">
        <v>380</v>
      </c>
      <c r="C7546" t="s">
        <v>910</v>
      </c>
      <c r="D7546" t="s">
        <v>314</v>
      </c>
      <c r="E7546" s="320" t="s">
        <v>810</v>
      </c>
      <c r="F7546" s="320" t="s">
        <v>809</v>
      </c>
      <c r="G7546" s="320" t="s">
        <v>438</v>
      </c>
      <c r="H7546" s="320" t="s">
        <v>317</v>
      </c>
      <c r="I7546" s="320" t="s">
        <v>355</v>
      </c>
      <c r="J7546" s="320" t="s">
        <v>289</v>
      </c>
      <c r="K7546" s="321">
        <v>9</v>
      </c>
      <c r="L7546" s="305">
        <v>0.5625</v>
      </c>
      <c r="M7546" s="305"/>
      <c r="N7546" s="321">
        <v>111</v>
      </c>
      <c r="O7546" s="305">
        <v>0.36155998706817633</v>
      </c>
      <c r="P7546" s="305"/>
      <c r="Q7546" s="321">
        <v>4109</v>
      </c>
      <c r="R7546" s="305">
        <v>0.30186998844146729</v>
      </c>
      <c r="S7546" s="305"/>
      <c r="BA7546" s="395">
        <v>1</v>
      </c>
      <c r="BB7546" s="396" t="s">
        <v>861</v>
      </c>
      <c r="BC7546" t="str">
        <f t="shared" si="636"/>
        <v>RQX</v>
      </c>
      <c r="BD7546" t="str">
        <f t="shared" si="637"/>
        <v>NAoMe_recurrent_mbc_hes_year</v>
      </c>
      <c r="BE7546" s="397" t="s">
        <v>862</v>
      </c>
      <c r="BF7546" t="str">
        <f t="shared" si="638"/>
        <v>2021</v>
      </c>
      <c r="BG7546">
        <f t="shared" si="639"/>
        <v>9</v>
      </c>
      <c r="BH7546" s="398">
        <f t="shared" si="640"/>
        <v>0.5625</v>
      </c>
      <c r="BO7546" s="33"/>
    </row>
    <row r="7547" spans="1:67">
      <c r="A7547" s="320" t="s">
        <v>338</v>
      </c>
      <c r="B7547" t="s">
        <v>380</v>
      </c>
      <c r="C7547" t="s">
        <v>910</v>
      </c>
      <c r="D7547" t="s">
        <v>314</v>
      </c>
      <c r="E7547" s="320" t="s">
        <v>810</v>
      </c>
      <c r="F7547" s="320" t="s">
        <v>809</v>
      </c>
      <c r="G7547" s="320" t="s">
        <v>438</v>
      </c>
      <c r="H7547" s="320" t="s">
        <v>317</v>
      </c>
      <c r="I7547" s="320" t="s">
        <v>355</v>
      </c>
      <c r="J7547" s="320" t="s">
        <v>816</v>
      </c>
      <c r="K7547" s="321">
        <v>2</v>
      </c>
      <c r="L7547" s="305">
        <v>0.125</v>
      </c>
      <c r="M7547" s="305"/>
      <c r="N7547" s="321">
        <v>80</v>
      </c>
      <c r="O7547" s="305">
        <v>0.26058998703956598</v>
      </c>
      <c r="P7547" s="305"/>
      <c r="Q7547" s="321">
        <v>4376</v>
      </c>
      <c r="R7547" s="305">
        <v>0.32148000597953802</v>
      </c>
      <c r="S7547" s="305"/>
      <c r="BA7547" s="395">
        <v>1</v>
      </c>
      <c r="BB7547" s="396" t="s">
        <v>861</v>
      </c>
      <c r="BC7547" t="str">
        <f t="shared" si="636"/>
        <v>RQX</v>
      </c>
      <c r="BD7547" t="str">
        <f t="shared" si="637"/>
        <v>NAoMe_recurrent_mbc_hes_year</v>
      </c>
      <c r="BE7547" s="397" t="s">
        <v>862</v>
      </c>
      <c r="BF7547" t="str">
        <f t="shared" si="638"/>
        <v>2022</v>
      </c>
      <c r="BG7547">
        <f t="shared" si="639"/>
        <v>2</v>
      </c>
      <c r="BH7547" s="398">
        <f t="shared" si="640"/>
        <v>0.125</v>
      </c>
      <c r="BO7547" s="33"/>
    </row>
    <row r="7548" spans="1:67">
      <c r="A7548" s="320" t="s">
        <v>338</v>
      </c>
      <c r="B7548" t="s">
        <v>380</v>
      </c>
      <c r="C7548" t="s">
        <v>910</v>
      </c>
      <c r="D7548" t="s">
        <v>314</v>
      </c>
      <c r="E7548" s="320" t="s">
        <v>810</v>
      </c>
      <c r="F7548" s="320" t="s">
        <v>809</v>
      </c>
      <c r="G7548" s="320" t="s">
        <v>438</v>
      </c>
      <c r="H7548" s="320" t="s">
        <v>317</v>
      </c>
      <c r="I7548" s="320" t="s">
        <v>355</v>
      </c>
      <c r="J7548" s="320" t="s">
        <v>946</v>
      </c>
      <c r="K7548" s="321">
        <v>5</v>
      </c>
      <c r="L7548" s="305">
        <v>0.3125</v>
      </c>
      <c r="M7548" s="305"/>
      <c r="N7548" s="321">
        <v>116</v>
      </c>
      <c r="O7548" s="305">
        <v>0.3778499960899353</v>
      </c>
      <c r="P7548" s="305"/>
      <c r="Q7548" s="321">
        <v>5127</v>
      </c>
      <c r="R7548" s="305">
        <v>0.37665000557899481</v>
      </c>
      <c r="S7548" s="305"/>
      <c r="BA7548" s="395">
        <v>1</v>
      </c>
      <c r="BB7548" s="396" t="s">
        <v>861</v>
      </c>
      <c r="BC7548" t="str">
        <f t="shared" si="636"/>
        <v>RQX</v>
      </c>
      <c r="BD7548" t="str">
        <f t="shared" si="637"/>
        <v>NAoMe_recurrent_mbc_hes_year</v>
      </c>
      <c r="BE7548" s="397" t="s">
        <v>862</v>
      </c>
      <c r="BF7548" t="str">
        <f t="shared" si="638"/>
        <v>2023</v>
      </c>
      <c r="BG7548">
        <f t="shared" si="639"/>
        <v>5</v>
      </c>
      <c r="BH7548" s="398">
        <f t="shared" si="640"/>
        <v>0.3125</v>
      </c>
      <c r="BO7548" s="33"/>
    </row>
    <row r="7549" spans="1:67">
      <c r="A7549" s="320" t="s">
        <v>338</v>
      </c>
      <c r="B7549" t="s">
        <v>380</v>
      </c>
      <c r="C7549" t="s">
        <v>910</v>
      </c>
      <c r="D7549" t="s">
        <v>314</v>
      </c>
      <c r="E7549" s="320" t="s">
        <v>810</v>
      </c>
      <c r="F7549" s="320" t="s">
        <v>809</v>
      </c>
      <c r="G7549" s="320" t="s">
        <v>438</v>
      </c>
      <c r="H7549" s="320" t="s">
        <v>317</v>
      </c>
      <c r="I7549" s="320" t="s">
        <v>824</v>
      </c>
      <c r="J7549" s="320" t="s">
        <v>12</v>
      </c>
      <c r="K7549" s="321">
        <v>16</v>
      </c>
      <c r="L7549" s="305">
        <v>1</v>
      </c>
      <c r="M7549" s="305"/>
      <c r="N7549" s="321">
        <v>307</v>
      </c>
      <c r="O7549" s="305">
        <v>1</v>
      </c>
      <c r="P7549" s="305"/>
      <c r="Q7549" s="321">
        <v>13612</v>
      </c>
      <c r="R7549" s="305">
        <v>1</v>
      </c>
      <c r="S7549" s="305"/>
      <c r="BA7549" s="395">
        <v>1</v>
      </c>
      <c r="BB7549" s="396" t="s">
        <v>861</v>
      </c>
      <c r="BC7549" t="str">
        <f t="shared" si="636"/>
        <v>RQX</v>
      </c>
      <c r="BD7549" t="str">
        <f t="shared" si="637"/>
        <v>NAoMe_recurrent_tag_bonemets</v>
      </c>
      <c r="BE7549" s="397" t="s">
        <v>862</v>
      </c>
      <c r="BF7549" t="str">
        <f t="shared" si="638"/>
        <v>No</v>
      </c>
      <c r="BG7549">
        <f t="shared" si="639"/>
        <v>16</v>
      </c>
      <c r="BH7549" s="398">
        <f t="shared" si="640"/>
        <v>1</v>
      </c>
      <c r="BO7549" s="33"/>
    </row>
    <row r="7550" spans="1:67">
      <c r="A7550" s="320" t="s">
        <v>338</v>
      </c>
      <c r="B7550" t="s">
        <v>380</v>
      </c>
      <c r="C7550" t="s">
        <v>910</v>
      </c>
      <c r="D7550" t="s">
        <v>314</v>
      </c>
      <c r="E7550" s="320" t="s">
        <v>810</v>
      </c>
      <c r="F7550" s="320" t="s">
        <v>809</v>
      </c>
      <c r="G7550" s="320" t="s">
        <v>438</v>
      </c>
      <c r="H7550" s="320" t="s">
        <v>317</v>
      </c>
      <c r="I7550" s="320" t="s">
        <v>825</v>
      </c>
      <c r="J7550" s="320" t="s">
        <v>12</v>
      </c>
      <c r="K7550" s="321">
        <v>16</v>
      </c>
      <c r="L7550" s="305">
        <v>1</v>
      </c>
      <c r="M7550" s="305"/>
      <c r="N7550" s="321">
        <v>307</v>
      </c>
      <c r="O7550" s="305">
        <v>1</v>
      </c>
      <c r="P7550" s="305"/>
      <c r="Q7550" s="321">
        <v>13612</v>
      </c>
      <c r="R7550" s="305">
        <v>1</v>
      </c>
      <c r="S7550" s="305"/>
      <c r="BA7550" s="395">
        <v>1</v>
      </c>
      <c r="BB7550" s="396" t="s">
        <v>861</v>
      </c>
      <c r="BC7550" t="str">
        <f t="shared" si="636"/>
        <v>RQX</v>
      </c>
      <c r="BD7550" t="str">
        <f t="shared" si="637"/>
        <v>NAoMe_recurrent_tag_brainmets</v>
      </c>
      <c r="BE7550" s="397" t="s">
        <v>862</v>
      </c>
      <c r="BF7550" t="str">
        <f t="shared" si="638"/>
        <v>No</v>
      </c>
      <c r="BG7550">
        <f t="shared" si="639"/>
        <v>16</v>
      </c>
      <c r="BH7550" s="398">
        <f t="shared" si="640"/>
        <v>1</v>
      </c>
      <c r="BO7550" s="33"/>
    </row>
    <row r="7551" spans="1:67">
      <c r="A7551" s="320" t="s">
        <v>338</v>
      </c>
      <c r="B7551" t="s">
        <v>380</v>
      </c>
      <c r="C7551" t="s">
        <v>910</v>
      </c>
      <c r="D7551" t="s">
        <v>314</v>
      </c>
      <c r="E7551" s="320" t="s">
        <v>810</v>
      </c>
      <c r="F7551" s="320" t="s">
        <v>809</v>
      </c>
      <c r="G7551" s="320" t="s">
        <v>438</v>
      </c>
      <c r="H7551" s="320" t="s">
        <v>317</v>
      </c>
      <c r="I7551" s="320" t="s">
        <v>826</v>
      </c>
      <c r="J7551" s="320" t="s">
        <v>12</v>
      </c>
      <c r="K7551" s="321">
        <v>16</v>
      </c>
      <c r="L7551" s="305">
        <v>1</v>
      </c>
      <c r="M7551" s="305"/>
      <c r="N7551" s="321">
        <v>307</v>
      </c>
      <c r="O7551" s="305">
        <v>1</v>
      </c>
      <c r="P7551" s="305"/>
      <c r="Q7551" s="321">
        <v>13612</v>
      </c>
      <c r="R7551" s="305">
        <v>1</v>
      </c>
      <c r="S7551" s="305"/>
      <c r="BA7551" s="395">
        <v>1</v>
      </c>
      <c r="BB7551" s="396" t="s">
        <v>861</v>
      </c>
      <c r="BC7551" t="str">
        <f t="shared" si="636"/>
        <v>RQX</v>
      </c>
      <c r="BD7551" t="str">
        <f t="shared" si="637"/>
        <v>NAoMe_recurrent_tag_livermets</v>
      </c>
      <c r="BE7551" s="397" t="s">
        <v>862</v>
      </c>
      <c r="BF7551" t="str">
        <f t="shared" si="638"/>
        <v>No</v>
      </c>
      <c r="BG7551">
        <f t="shared" si="639"/>
        <v>16</v>
      </c>
      <c r="BH7551" s="398">
        <f t="shared" si="640"/>
        <v>1</v>
      </c>
      <c r="BO7551" s="33"/>
    </row>
    <row r="7552" spans="1:67">
      <c r="A7552" s="320" t="s">
        <v>338</v>
      </c>
      <c r="B7552" t="s">
        <v>380</v>
      </c>
      <c r="C7552" t="s">
        <v>910</v>
      </c>
      <c r="D7552" t="s">
        <v>314</v>
      </c>
      <c r="E7552" s="320" t="s">
        <v>810</v>
      </c>
      <c r="F7552" s="320" t="s">
        <v>809</v>
      </c>
      <c r="G7552" s="320" t="s">
        <v>438</v>
      </c>
      <c r="H7552" s="320" t="s">
        <v>317</v>
      </c>
      <c r="I7552" s="320" t="s">
        <v>827</v>
      </c>
      <c r="J7552" s="320" t="s">
        <v>12</v>
      </c>
      <c r="K7552" s="321">
        <v>16</v>
      </c>
      <c r="L7552" s="305">
        <v>1</v>
      </c>
      <c r="M7552" s="305"/>
      <c r="N7552" s="321">
        <v>307</v>
      </c>
      <c r="O7552" s="305">
        <v>1</v>
      </c>
      <c r="P7552" s="305"/>
      <c r="Q7552" s="321">
        <v>13612</v>
      </c>
      <c r="R7552" s="305">
        <v>1</v>
      </c>
      <c r="S7552" s="305"/>
      <c r="BA7552" s="395">
        <v>1</v>
      </c>
      <c r="BB7552" s="396" t="s">
        <v>861</v>
      </c>
      <c r="BC7552" t="str">
        <f t="shared" si="636"/>
        <v>RQX</v>
      </c>
      <c r="BD7552" t="str">
        <f t="shared" si="637"/>
        <v>NAoMe_recurrent_tag_lungmets</v>
      </c>
      <c r="BE7552" s="397" t="s">
        <v>862</v>
      </c>
      <c r="BF7552" t="str">
        <f t="shared" si="638"/>
        <v>No</v>
      </c>
      <c r="BG7552">
        <f t="shared" si="639"/>
        <v>16</v>
      </c>
      <c r="BH7552" s="398">
        <f t="shared" si="640"/>
        <v>1</v>
      </c>
      <c r="BO7552" s="33"/>
    </row>
    <row r="7553" spans="1:67">
      <c r="A7553" s="320" t="s">
        <v>338</v>
      </c>
      <c r="B7553" t="s">
        <v>380</v>
      </c>
      <c r="C7553" t="s">
        <v>910</v>
      </c>
      <c r="D7553" t="s">
        <v>314</v>
      </c>
      <c r="E7553" s="320" t="s">
        <v>810</v>
      </c>
      <c r="F7553" s="320" t="s">
        <v>809</v>
      </c>
      <c r="G7553" s="320" t="s">
        <v>438</v>
      </c>
      <c r="H7553" s="320" t="s">
        <v>317</v>
      </c>
      <c r="I7553" s="320" t="s">
        <v>828</v>
      </c>
      <c r="J7553" s="320" t="s">
        <v>12</v>
      </c>
      <c r="K7553" s="321">
        <v>16</v>
      </c>
      <c r="L7553" s="305">
        <v>1</v>
      </c>
      <c r="M7553" s="305"/>
      <c r="N7553" s="321">
        <v>307</v>
      </c>
      <c r="O7553" s="305">
        <v>1</v>
      </c>
      <c r="P7553" s="305"/>
      <c r="Q7553" s="321">
        <v>13612</v>
      </c>
      <c r="R7553" s="305">
        <v>1</v>
      </c>
      <c r="S7553" s="305"/>
      <c r="BA7553" s="395">
        <v>1</v>
      </c>
      <c r="BB7553" s="396" t="s">
        <v>861</v>
      </c>
      <c r="BC7553" t="str">
        <f t="shared" si="636"/>
        <v>RQX</v>
      </c>
      <c r="BD7553" t="str">
        <f t="shared" si="637"/>
        <v>NAoMe_recurrent_tag_othermets</v>
      </c>
      <c r="BE7553" s="397" t="s">
        <v>862</v>
      </c>
      <c r="BF7553" t="str">
        <f t="shared" si="638"/>
        <v>No</v>
      </c>
      <c r="BG7553">
        <f t="shared" si="639"/>
        <v>16</v>
      </c>
      <c r="BH7553" s="398">
        <f t="shared" si="640"/>
        <v>1</v>
      </c>
      <c r="BO7553" s="33"/>
    </row>
    <row r="7554" spans="1:67">
      <c r="A7554" s="320" t="s">
        <v>338</v>
      </c>
      <c r="B7554" t="s">
        <v>380</v>
      </c>
      <c r="C7554" t="s">
        <v>910</v>
      </c>
      <c r="D7554" t="s">
        <v>314</v>
      </c>
      <c r="E7554" s="320" t="s">
        <v>94</v>
      </c>
      <c r="F7554" s="320" t="s">
        <v>95</v>
      </c>
      <c r="G7554" s="320" t="s">
        <v>434</v>
      </c>
      <c r="H7554" s="320" t="s">
        <v>369</v>
      </c>
      <c r="I7554" s="320" t="s">
        <v>354</v>
      </c>
      <c r="J7554" s="320" t="s">
        <v>277</v>
      </c>
      <c r="K7554" s="321">
        <v>2</v>
      </c>
      <c r="L7554" s="305">
        <v>1.448999997228384E-2</v>
      </c>
      <c r="M7554" s="305"/>
      <c r="N7554" s="321">
        <v>2</v>
      </c>
      <c r="O7554" s="305">
        <v>5.5399998091161251E-3</v>
      </c>
      <c r="P7554" s="305"/>
      <c r="Q7554" s="321">
        <v>56</v>
      </c>
      <c r="R7554" s="305">
        <v>4.1100000962615013E-3</v>
      </c>
      <c r="S7554" s="305"/>
      <c r="BA7554" s="395">
        <v>1</v>
      </c>
      <c r="BB7554" s="396" t="s">
        <v>861</v>
      </c>
      <c r="BC7554" t="str">
        <f t="shared" si="636"/>
        <v>RWA</v>
      </c>
      <c r="BD7554" t="str">
        <f t="shared" si="637"/>
        <v>NAoMe_recurrent_age_mbc_hes_decades_80cap</v>
      </c>
      <c r="BE7554" s="397" t="s">
        <v>862</v>
      </c>
      <c r="BF7554" t="str">
        <f t="shared" si="638"/>
        <v>18-29 yrs</v>
      </c>
      <c r="BG7554">
        <f t="shared" si="639"/>
        <v>2</v>
      </c>
      <c r="BH7554" s="398">
        <f t="shared" si="640"/>
        <v>1.448999997228384E-2</v>
      </c>
      <c r="BO7554" s="33"/>
    </row>
    <row r="7555" spans="1:67">
      <c r="A7555" s="320" t="s">
        <v>338</v>
      </c>
      <c r="B7555" t="s">
        <v>380</v>
      </c>
      <c r="C7555" t="s">
        <v>910</v>
      </c>
      <c r="D7555" t="s">
        <v>314</v>
      </c>
      <c r="E7555" s="320" t="s">
        <v>94</v>
      </c>
      <c r="F7555" s="320" t="s">
        <v>95</v>
      </c>
      <c r="G7555" s="320" t="s">
        <v>434</v>
      </c>
      <c r="H7555" s="320" t="s">
        <v>369</v>
      </c>
      <c r="I7555" s="320" t="s">
        <v>354</v>
      </c>
      <c r="J7555" s="320" t="s">
        <v>278</v>
      </c>
      <c r="K7555" s="321">
        <v>8</v>
      </c>
      <c r="L7555" s="305">
        <v>5.7969998568296432E-2</v>
      </c>
      <c r="M7555" s="305"/>
      <c r="N7555" s="321">
        <v>15</v>
      </c>
      <c r="O7555" s="305">
        <v>4.1549999266862869E-2</v>
      </c>
      <c r="P7555" s="305"/>
      <c r="Q7555" s="321">
        <v>552</v>
      </c>
      <c r="R7555" s="305">
        <v>4.0550000965595252E-2</v>
      </c>
      <c r="S7555" s="305"/>
      <c r="BA7555" s="395">
        <v>1</v>
      </c>
      <c r="BB7555" s="396" t="s">
        <v>861</v>
      </c>
      <c r="BC7555" t="str">
        <f t="shared" ref="BC7555:BC7618" si="641">E7555</f>
        <v>RWA</v>
      </c>
      <c r="BD7555" t="str">
        <f t="shared" ref="BD7555:BD7618" si="642">(LEFT(A7555, LEN(A7555)-7))&amp;"_"&amp;I7555</f>
        <v>NAoMe_recurrent_age_mbc_hes_decades_80cap</v>
      </c>
      <c r="BE7555" s="397" t="s">
        <v>862</v>
      </c>
      <c r="BF7555" t="str">
        <f t="shared" ref="BF7555:BF7618" si="643">J7555</f>
        <v>30-39 yrs</v>
      </c>
      <c r="BG7555">
        <f t="shared" ref="BG7555:BG7618" si="644">K7555</f>
        <v>8</v>
      </c>
      <c r="BH7555" s="398">
        <f t="shared" ref="BH7555:BH7618" si="645">L7555</f>
        <v>5.7969998568296432E-2</v>
      </c>
      <c r="BO7555" s="33"/>
    </row>
    <row r="7556" spans="1:67">
      <c r="A7556" s="320" t="s">
        <v>338</v>
      </c>
      <c r="B7556" t="s">
        <v>380</v>
      </c>
      <c r="C7556" t="s">
        <v>910</v>
      </c>
      <c r="D7556" t="s">
        <v>314</v>
      </c>
      <c r="E7556" s="320" t="s">
        <v>94</v>
      </c>
      <c r="F7556" s="320" t="s">
        <v>95</v>
      </c>
      <c r="G7556" s="320" t="s">
        <v>434</v>
      </c>
      <c r="H7556" s="320" t="s">
        <v>369</v>
      </c>
      <c r="I7556" s="320" t="s">
        <v>354</v>
      </c>
      <c r="J7556" s="320" t="s">
        <v>279</v>
      </c>
      <c r="K7556" s="321">
        <v>16</v>
      </c>
      <c r="L7556" s="305">
        <v>0.11593999713659291</v>
      </c>
      <c r="M7556" s="305"/>
      <c r="N7556" s="321">
        <v>36</v>
      </c>
      <c r="O7556" s="305">
        <v>9.9720001220703125E-2</v>
      </c>
      <c r="P7556" s="305"/>
      <c r="Q7556" s="321">
        <v>1403</v>
      </c>
      <c r="R7556" s="305">
        <v>0.1030699983239174</v>
      </c>
      <c r="S7556" s="305"/>
      <c r="BA7556" s="395">
        <v>1</v>
      </c>
      <c r="BB7556" s="396" t="s">
        <v>861</v>
      </c>
      <c r="BC7556" t="str">
        <f t="shared" si="641"/>
        <v>RWA</v>
      </c>
      <c r="BD7556" t="str">
        <f t="shared" si="642"/>
        <v>NAoMe_recurrent_age_mbc_hes_decades_80cap</v>
      </c>
      <c r="BE7556" s="397" t="s">
        <v>862</v>
      </c>
      <c r="BF7556" t="str">
        <f t="shared" si="643"/>
        <v>40-49 yrs</v>
      </c>
      <c r="BG7556">
        <f t="shared" si="644"/>
        <v>16</v>
      </c>
      <c r="BH7556" s="398">
        <f t="shared" si="645"/>
        <v>0.11593999713659291</v>
      </c>
      <c r="BO7556" s="33"/>
    </row>
    <row r="7557" spans="1:67">
      <c r="A7557" s="320" t="s">
        <v>338</v>
      </c>
      <c r="B7557" t="s">
        <v>380</v>
      </c>
      <c r="C7557" t="s">
        <v>910</v>
      </c>
      <c r="D7557" t="s">
        <v>314</v>
      </c>
      <c r="E7557" s="320" t="s">
        <v>94</v>
      </c>
      <c r="F7557" s="320" t="s">
        <v>95</v>
      </c>
      <c r="G7557" s="320" t="s">
        <v>434</v>
      </c>
      <c r="H7557" s="320" t="s">
        <v>369</v>
      </c>
      <c r="I7557" s="320" t="s">
        <v>354</v>
      </c>
      <c r="J7557" s="320" t="s">
        <v>280</v>
      </c>
      <c r="K7557" s="321">
        <v>24</v>
      </c>
      <c r="L7557" s="305">
        <v>0.17391000688076019</v>
      </c>
      <c r="M7557" s="305"/>
      <c r="N7557" s="321">
        <v>60</v>
      </c>
      <c r="O7557" s="305">
        <v>0.1661999970674515</v>
      </c>
      <c r="P7557" s="305"/>
      <c r="Q7557" s="321">
        <v>2584</v>
      </c>
      <c r="R7557" s="305">
        <v>0.18983000516891479</v>
      </c>
      <c r="S7557" s="305"/>
      <c r="BA7557" s="395">
        <v>1</v>
      </c>
      <c r="BB7557" s="396" t="s">
        <v>861</v>
      </c>
      <c r="BC7557" t="str">
        <f t="shared" si="641"/>
        <v>RWA</v>
      </c>
      <c r="BD7557" t="str">
        <f t="shared" si="642"/>
        <v>NAoMe_recurrent_age_mbc_hes_decades_80cap</v>
      </c>
      <c r="BE7557" s="397" t="s">
        <v>862</v>
      </c>
      <c r="BF7557" t="str">
        <f t="shared" si="643"/>
        <v>50-59 yrs</v>
      </c>
      <c r="BG7557">
        <f t="shared" si="644"/>
        <v>24</v>
      </c>
      <c r="BH7557" s="398">
        <f t="shared" si="645"/>
        <v>0.17391000688076019</v>
      </c>
      <c r="BO7557" s="33"/>
    </row>
    <row r="7558" spans="1:67">
      <c r="A7558" s="320" t="s">
        <v>338</v>
      </c>
      <c r="B7558" t="s">
        <v>380</v>
      </c>
      <c r="C7558" t="s">
        <v>910</v>
      </c>
      <c r="D7558" t="s">
        <v>314</v>
      </c>
      <c r="E7558" s="320" t="s">
        <v>94</v>
      </c>
      <c r="F7558" s="320" t="s">
        <v>95</v>
      </c>
      <c r="G7558" s="320" t="s">
        <v>434</v>
      </c>
      <c r="H7558" s="320" t="s">
        <v>369</v>
      </c>
      <c r="I7558" s="320" t="s">
        <v>354</v>
      </c>
      <c r="J7558" s="320" t="s">
        <v>281</v>
      </c>
      <c r="K7558" s="321">
        <v>27</v>
      </c>
      <c r="L7558" s="305">
        <v>0.19564999639987951</v>
      </c>
      <c r="M7558" s="305"/>
      <c r="N7558" s="321">
        <v>83</v>
      </c>
      <c r="O7558" s="305">
        <v>0.22991999983787539</v>
      </c>
      <c r="P7558" s="305"/>
      <c r="Q7558" s="321">
        <v>2650</v>
      </c>
      <c r="R7558" s="305">
        <v>0.19468000531196589</v>
      </c>
      <c r="S7558" s="305"/>
      <c r="BA7558" s="395">
        <v>1</v>
      </c>
      <c r="BB7558" s="396" t="s">
        <v>861</v>
      </c>
      <c r="BC7558" t="str">
        <f t="shared" si="641"/>
        <v>RWA</v>
      </c>
      <c r="BD7558" t="str">
        <f t="shared" si="642"/>
        <v>NAoMe_recurrent_age_mbc_hes_decades_80cap</v>
      </c>
      <c r="BE7558" s="397" t="s">
        <v>862</v>
      </c>
      <c r="BF7558" t="str">
        <f t="shared" si="643"/>
        <v>60-69 yrs</v>
      </c>
      <c r="BG7558">
        <f t="shared" si="644"/>
        <v>27</v>
      </c>
      <c r="BH7558" s="398">
        <f t="shared" si="645"/>
        <v>0.19564999639987951</v>
      </c>
      <c r="BO7558" s="33"/>
    </row>
    <row r="7559" spans="1:67">
      <c r="A7559" s="320" t="s">
        <v>338</v>
      </c>
      <c r="B7559" t="s">
        <v>380</v>
      </c>
      <c r="C7559" t="s">
        <v>910</v>
      </c>
      <c r="D7559" t="s">
        <v>314</v>
      </c>
      <c r="E7559" s="320" t="s">
        <v>94</v>
      </c>
      <c r="F7559" s="320" t="s">
        <v>95</v>
      </c>
      <c r="G7559" s="320" t="s">
        <v>434</v>
      </c>
      <c r="H7559" s="320" t="s">
        <v>369</v>
      </c>
      <c r="I7559" s="320" t="s">
        <v>354</v>
      </c>
      <c r="J7559" s="320" t="s">
        <v>282</v>
      </c>
      <c r="K7559" s="321">
        <v>37</v>
      </c>
      <c r="L7559" s="305">
        <v>0.26811999082565308</v>
      </c>
      <c r="M7559" s="305"/>
      <c r="N7559" s="321">
        <v>91</v>
      </c>
      <c r="O7559" s="305">
        <v>0.25207999348640442</v>
      </c>
      <c r="P7559" s="305"/>
      <c r="Q7559" s="321">
        <v>3284</v>
      </c>
      <c r="R7559" s="305">
        <v>0.24126000702381131</v>
      </c>
      <c r="S7559" s="305"/>
      <c r="BA7559" s="395">
        <v>1</v>
      </c>
      <c r="BB7559" s="396" t="s">
        <v>861</v>
      </c>
      <c r="BC7559" t="str">
        <f t="shared" si="641"/>
        <v>RWA</v>
      </c>
      <c r="BD7559" t="str">
        <f t="shared" si="642"/>
        <v>NAoMe_recurrent_age_mbc_hes_decades_80cap</v>
      </c>
      <c r="BE7559" s="397" t="s">
        <v>862</v>
      </c>
      <c r="BF7559" t="str">
        <f t="shared" si="643"/>
        <v>70-79 yrs</v>
      </c>
      <c r="BG7559">
        <f t="shared" si="644"/>
        <v>37</v>
      </c>
      <c r="BH7559" s="398">
        <f t="shared" si="645"/>
        <v>0.26811999082565308</v>
      </c>
      <c r="BO7559" s="33"/>
    </row>
    <row r="7560" spans="1:67">
      <c r="A7560" s="320" t="s">
        <v>338</v>
      </c>
      <c r="B7560" t="s">
        <v>380</v>
      </c>
      <c r="C7560" t="s">
        <v>910</v>
      </c>
      <c r="D7560" t="s">
        <v>314</v>
      </c>
      <c r="E7560" s="320" t="s">
        <v>94</v>
      </c>
      <c r="F7560" s="320" t="s">
        <v>95</v>
      </c>
      <c r="G7560" s="320" t="s">
        <v>434</v>
      </c>
      <c r="H7560" s="320" t="s">
        <v>369</v>
      </c>
      <c r="I7560" s="320" t="s">
        <v>354</v>
      </c>
      <c r="J7560" s="320" t="s">
        <v>283</v>
      </c>
      <c r="K7560" s="321">
        <v>24</v>
      </c>
      <c r="L7560" s="305">
        <v>0.17391000688076019</v>
      </c>
      <c r="M7560" s="305"/>
      <c r="N7560" s="321">
        <v>74</v>
      </c>
      <c r="O7560" s="305">
        <v>0.20498999953269961</v>
      </c>
      <c r="P7560" s="305"/>
      <c r="Q7560" s="321">
        <v>3083</v>
      </c>
      <c r="R7560" s="305">
        <v>0.2264900058507919</v>
      </c>
      <c r="S7560" s="305"/>
      <c r="BA7560" s="395">
        <v>1</v>
      </c>
      <c r="BB7560" s="396" t="s">
        <v>861</v>
      </c>
      <c r="BC7560" t="str">
        <f t="shared" si="641"/>
        <v>RWA</v>
      </c>
      <c r="BD7560" t="str">
        <f t="shared" si="642"/>
        <v>NAoMe_recurrent_age_mbc_hes_decades_80cap</v>
      </c>
      <c r="BE7560" s="397" t="s">
        <v>862</v>
      </c>
      <c r="BF7560" t="str">
        <f t="shared" si="643"/>
        <v>80+ yrs</v>
      </c>
      <c r="BG7560">
        <f t="shared" si="644"/>
        <v>24</v>
      </c>
      <c r="BH7560" s="398">
        <f t="shared" si="645"/>
        <v>0.17391000688076019</v>
      </c>
      <c r="BO7560" s="33"/>
    </row>
    <row r="7561" spans="1:67">
      <c r="A7561" s="320" t="s">
        <v>338</v>
      </c>
      <c r="B7561" t="s">
        <v>380</v>
      </c>
      <c r="C7561" t="s">
        <v>910</v>
      </c>
      <c r="D7561" t="s">
        <v>314</v>
      </c>
      <c r="E7561" s="320" t="s">
        <v>94</v>
      </c>
      <c r="F7561" s="320" t="s">
        <v>95</v>
      </c>
      <c r="G7561" s="320" t="s">
        <v>434</v>
      </c>
      <c r="H7561" s="320" t="s">
        <v>369</v>
      </c>
      <c r="I7561" s="320" t="s">
        <v>656</v>
      </c>
      <c r="J7561" s="320" t="s">
        <v>286</v>
      </c>
      <c r="K7561" s="321">
        <v>0</v>
      </c>
      <c r="L7561" s="305">
        <v>0</v>
      </c>
      <c r="M7561" s="305">
        <v>0</v>
      </c>
      <c r="N7561" s="321">
        <v>2</v>
      </c>
      <c r="O7561" s="305">
        <v>5.5399998091161251E-3</v>
      </c>
      <c r="P7561" s="305">
        <v>5.7500000111758709E-3</v>
      </c>
      <c r="Q7561" s="321">
        <v>565</v>
      </c>
      <c r="R7561" s="305">
        <v>4.1510000824928277E-2</v>
      </c>
      <c r="S7561" s="305">
        <v>4.221000149846077E-2</v>
      </c>
      <c r="BA7561" s="395">
        <v>1</v>
      </c>
      <c r="BB7561" s="396" t="s">
        <v>861</v>
      </c>
      <c r="BC7561" t="str">
        <f t="shared" si="641"/>
        <v>RWA</v>
      </c>
      <c r="BD7561" t="str">
        <f t="shared" si="642"/>
        <v>NAoMe_recurrent_ethnicity_grp</v>
      </c>
      <c r="BE7561" s="397" t="s">
        <v>862</v>
      </c>
      <c r="BF7561" t="str">
        <f t="shared" si="643"/>
        <v>Asian or Asian British</v>
      </c>
      <c r="BG7561">
        <f t="shared" si="644"/>
        <v>0</v>
      </c>
      <c r="BH7561" s="398">
        <f t="shared" si="645"/>
        <v>0</v>
      </c>
      <c r="BO7561" s="33"/>
    </row>
    <row r="7562" spans="1:67">
      <c r="A7562" s="320" t="s">
        <v>338</v>
      </c>
      <c r="B7562" t="s">
        <v>380</v>
      </c>
      <c r="C7562" t="s">
        <v>910</v>
      </c>
      <c r="D7562" t="s">
        <v>314</v>
      </c>
      <c r="E7562" s="320" t="s">
        <v>94</v>
      </c>
      <c r="F7562" s="320" t="s">
        <v>95</v>
      </c>
      <c r="G7562" s="320" t="s">
        <v>434</v>
      </c>
      <c r="H7562" s="320" t="s">
        <v>369</v>
      </c>
      <c r="I7562" s="320" t="s">
        <v>656</v>
      </c>
      <c r="J7562" s="320" t="s">
        <v>287</v>
      </c>
      <c r="K7562" s="321">
        <v>2</v>
      </c>
      <c r="L7562" s="305">
        <v>1.448999997228384E-2</v>
      </c>
      <c r="M7562" s="305">
        <v>1.575000025331974E-2</v>
      </c>
      <c r="N7562" s="321">
        <v>2</v>
      </c>
      <c r="O7562" s="305">
        <v>5.5399998091161251E-3</v>
      </c>
      <c r="P7562" s="305">
        <v>5.7500000111758709E-3</v>
      </c>
      <c r="Q7562" s="321">
        <v>439</v>
      </c>
      <c r="R7562" s="305">
        <v>3.2249998301267617E-2</v>
      </c>
      <c r="S7562" s="305">
        <v>3.2800000160932541E-2</v>
      </c>
      <c r="BA7562" s="395">
        <v>1</v>
      </c>
      <c r="BB7562" s="396" t="s">
        <v>861</v>
      </c>
      <c r="BC7562" t="str">
        <f t="shared" si="641"/>
        <v>RWA</v>
      </c>
      <c r="BD7562" t="str">
        <f t="shared" si="642"/>
        <v>NAoMe_recurrent_ethnicity_grp</v>
      </c>
      <c r="BE7562" s="397" t="s">
        <v>862</v>
      </c>
      <c r="BF7562" t="str">
        <f t="shared" si="643"/>
        <v>Black or Black British</v>
      </c>
      <c r="BG7562">
        <f t="shared" si="644"/>
        <v>2</v>
      </c>
      <c r="BH7562" s="398">
        <f t="shared" si="645"/>
        <v>1.448999997228384E-2</v>
      </c>
      <c r="BO7562" s="33"/>
    </row>
    <row r="7563" spans="1:67">
      <c r="A7563" s="320" t="s">
        <v>338</v>
      </c>
      <c r="B7563" t="s">
        <v>380</v>
      </c>
      <c r="C7563" t="s">
        <v>910</v>
      </c>
      <c r="D7563" t="s">
        <v>314</v>
      </c>
      <c r="E7563" s="320" t="s">
        <v>94</v>
      </c>
      <c r="F7563" s="320" t="s">
        <v>95</v>
      </c>
      <c r="G7563" s="320" t="s">
        <v>434</v>
      </c>
      <c r="H7563" s="320" t="s">
        <v>369</v>
      </c>
      <c r="I7563" s="320" t="s">
        <v>656</v>
      </c>
      <c r="J7563" s="320" t="s">
        <v>259</v>
      </c>
      <c r="K7563" s="321">
        <v>2</v>
      </c>
      <c r="L7563" s="305">
        <v>1.448999997228384E-2</v>
      </c>
      <c r="M7563" s="305">
        <v>1.575000025331974E-2</v>
      </c>
      <c r="N7563" s="321">
        <v>2</v>
      </c>
      <c r="O7563" s="305">
        <v>5.5399998091161251E-3</v>
      </c>
      <c r="P7563" s="305">
        <v>5.7500000111758709E-3</v>
      </c>
      <c r="Q7563" s="321">
        <v>117</v>
      </c>
      <c r="R7563" s="305">
        <v>8.6000002920627594E-3</v>
      </c>
      <c r="S7563" s="305">
        <v>8.7400004267692566E-3</v>
      </c>
      <c r="BA7563" s="395">
        <v>1</v>
      </c>
      <c r="BB7563" s="396" t="s">
        <v>861</v>
      </c>
      <c r="BC7563" t="str">
        <f t="shared" si="641"/>
        <v>RWA</v>
      </c>
      <c r="BD7563" t="str">
        <f t="shared" si="642"/>
        <v>NAoMe_recurrent_ethnicity_grp</v>
      </c>
      <c r="BE7563" s="397" t="s">
        <v>862</v>
      </c>
      <c r="BF7563" t="str">
        <f t="shared" si="643"/>
        <v>Mixed</v>
      </c>
      <c r="BG7563">
        <f t="shared" si="644"/>
        <v>2</v>
      </c>
      <c r="BH7563" s="398">
        <f t="shared" si="645"/>
        <v>1.448999997228384E-2</v>
      </c>
      <c r="BO7563" s="33"/>
    </row>
    <row r="7564" spans="1:67">
      <c r="A7564" s="320" t="s">
        <v>338</v>
      </c>
      <c r="B7564" t="s">
        <v>380</v>
      </c>
      <c r="C7564" t="s">
        <v>910</v>
      </c>
      <c r="D7564" t="s">
        <v>314</v>
      </c>
      <c r="E7564" s="320" t="s">
        <v>94</v>
      </c>
      <c r="F7564" s="320" t="s">
        <v>95</v>
      </c>
      <c r="G7564" s="320" t="s">
        <v>434</v>
      </c>
      <c r="H7564" s="320" t="s">
        <v>369</v>
      </c>
      <c r="I7564" s="320" t="s">
        <v>656</v>
      </c>
      <c r="J7564" s="320" t="s">
        <v>288</v>
      </c>
      <c r="K7564" s="321">
        <v>2</v>
      </c>
      <c r="L7564" s="305">
        <v>1.448999997228384E-2</v>
      </c>
      <c r="M7564" s="305">
        <v>1.575000025331974E-2</v>
      </c>
      <c r="N7564" s="321">
        <v>2</v>
      </c>
      <c r="O7564" s="305">
        <v>5.5399998091161251E-3</v>
      </c>
      <c r="P7564" s="305">
        <v>5.7500000111758709E-3</v>
      </c>
      <c r="Q7564" s="321">
        <v>254</v>
      </c>
      <c r="R7564" s="305">
        <v>1.8659999594092369E-2</v>
      </c>
      <c r="S7564" s="305">
        <v>1.8980000168085098E-2</v>
      </c>
      <c r="BA7564" s="395">
        <v>1</v>
      </c>
      <c r="BB7564" s="396" t="s">
        <v>861</v>
      </c>
      <c r="BC7564" t="str">
        <f t="shared" si="641"/>
        <v>RWA</v>
      </c>
      <c r="BD7564" t="str">
        <f t="shared" si="642"/>
        <v>NAoMe_recurrent_ethnicity_grp</v>
      </c>
      <c r="BE7564" s="397" t="s">
        <v>862</v>
      </c>
      <c r="BF7564" t="str">
        <f t="shared" si="643"/>
        <v>Other Ethnic Group</v>
      </c>
      <c r="BG7564">
        <f t="shared" si="644"/>
        <v>2</v>
      </c>
      <c r="BH7564" s="398">
        <f t="shared" si="645"/>
        <v>1.448999997228384E-2</v>
      </c>
      <c r="BO7564" s="33"/>
    </row>
    <row r="7565" spans="1:67">
      <c r="A7565" s="320" t="s">
        <v>338</v>
      </c>
      <c r="B7565" t="s">
        <v>380</v>
      </c>
      <c r="C7565" t="s">
        <v>910</v>
      </c>
      <c r="D7565" t="s">
        <v>314</v>
      </c>
      <c r="E7565" s="320" t="s">
        <v>94</v>
      </c>
      <c r="F7565" s="320" t="s">
        <v>95</v>
      </c>
      <c r="G7565" s="320" t="s">
        <v>434</v>
      </c>
      <c r="H7565" s="320" t="s">
        <v>369</v>
      </c>
      <c r="I7565" s="320" t="s">
        <v>656</v>
      </c>
      <c r="J7565" s="320" t="s">
        <v>260</v>
      </c>
      <c r="K7565" s="321">
        <v>11</v>
      </c>
      <c r="L7565" s="305">
        <v>7.9709999263286591E-2</v>
      </c>
      <c r="M7565" s="305"/>
      <c r="N7565" s="321">
        <v>13</v>
      </c>
      <c r="O7565" s="305">
        <v>3.6010000854730613E-2</v>
      </c>
      <c r="P7565" s="305"/>
      <c r="Q7565" s="321">
        <v>227</v>
      </c>
      <c r="R7565" s="305">
        <v>1.6680000349879261E-2</v>
      </c>
      <c r="S7565" s="305"/>
      <c r="BA7565" s="395">
        <v>1</v>
      </c>
      <c r="BB7565" s="396" t="s">
        <v>861</v>
      </c>
      <c r="BC7565" t="str">
        <f t="shared" si="641"/>
        <v>RWA</v>
      </c>
      <c r="BD7565" t="str">
        <f t="shared" si="642"/>
        <v>NAoMe_recurrent_ethnicity_grp</v>
      </c>
      <c r="BE7565" s="397" t="s">
        <v>862</v>
      </c>
      <c r="BF7565" t="str">
        <f t="shared" si="643"/>
        <v>Unknown</v>
      </c>
      <c r="BG7565">
        <f t="shared" si="644"/>
        <v>11</v>
      </c>
      <c r="BH7565" s="398">
        <f t="shared" si="645"/>
        <v>7.9709999263286591E-2</v>
      </c>
      <c r="BO7565" s="33"/>
    </row>
    <row r="7566" spans="1:67">
      <c r="A7566" s="320" t="s">
        <v>338</v>
      </c>
      <c r="B7566" t="s">
        <v>380</v>
      </c>
      <c r="C7566" t="s">
        <v>910</v>
      </c>
      <c r="D7566" t="s">
        <v>314</v>
      </c>
      <c r="E7566" s="320" t="s">
        <v>94</v>
      </c>
      <c r="F7566" s="320" t="s">
        <v>95</v>
      </c>
      <c r="G7566" s="320" t="s">
        <v>434</v>
      </c>
      <c r="H7566" s="320" t="s">
        <v>369</v>
      </c>
      <c r="I7566" s="320" t="s">
        <v>656</v>
      </c>
      <c r="J7566" s="320" t="s">
        <v>258</v>
      </c>
      <c r="K7566" s="321">
        <v>121</v>
      </c>
      <c r="L7566" s="305">
        <v>0.87681001424789429</v>
      </c>
      <c r="M7566" s="305">
        <v>0.95275998115539551</v>
      </c>
      <c r="N7566" s="321">
        <v>340</v>
      </c>
      <c r="O7566" s="305">
        <v>0.94182997941970825</v>
      </c>
      <c r="P7566" s="305">
        <v>0.97701001167297363</v>
      </c>
      <c r="Q7566" s="321">
        <v>12010</v>
      </c>
      <c r="R7566" s="305">
        <v>0.88230997323989868</v>
      </c>
      <c r="S7566" s="305">
        <v>0.89727002382278442</v>
      </c>
      <c r="BA7566" s="395">
        <v>1</v>
      </c>
      <c r="BB7566" s="396" t="s">
        <v>861</v>
      </c>
      <c r="BC7566" t="str">
        <f t="shared" si="641"/>
        <v>RWA</v>
      </c>
      <c r="BD7566" t="str">
        <f t="shared" si="642"/>
        <v>NAoMe_recurrent_ethnicity_grp</v>
      </c>
      <c r="BE7566" s="397" t="s">
        <v>862</v>
      </c>
      <c r="BF7566" t="str">
        <f t="shared" si="643"/>
        <v>White</v>
      </c>
      <c r="BG7566">
        <f t="shared" si="644"/>
        <v>121</v>
      </c>
      <c r="BH7566" s="398">
        <f t="shared" si="645"/>
        <v>0.87681001424789429</v>
      </c>
      <c r="BO7566" s="33"/>
    </row>
    <row r="7567" spans="1:67">
      <c r="A7567" s="320" t="s">
        <v>338</v>
      </c>
      <c r="B7567" t="s">
        <v>380</v>
      </c>
      <c r="C7567" t="s">
        <v>910</v>
      </c>
      <c r="D7567" t="s">
        <v>314</v>
      </c>
      <c r="E7567" s="320" t="s">
        <v>94</v>
      </c>
      <c r="F7567" s="320" t="s">
        <v>95</v>
      </c>
      <c r="G7567" s="320" t="s">
        <v>434</v>
      </c>
      <c r="H7567" s="320" t="s">
        <v>369</v>
      </c>
      <c r="I7567" s="320" t="s">
        <v>291</v>
      </c>
      <c r="J7567" s="320" t="s">
        <v>313</v>
      </c>
      <c r="K7567" s="321">
        <v>136</v>
      </c>
      <c r="L7567" s="305">
        <v>0.98550999164581299</v>
      </c>
      <c r="M7567" s="305"/>
      <c r="N7567" s="321">
        <v>359</v>
      </c>
      <c r="O7567" s="305">
        <v>0.99445998668670654</v>
      </c>
      <c r="P7567" s="305"/>
      <c r="Q7567" s="321">
        <v>13492</v>
      </c>
      <c r="R7567" s="305">
        <v>0.99118000268936157</v>
      </c>
      <c r="S7567" s="305"/>
      <c r="BA7567" s="395">
        <v>1</v>
      </c>
      <c r="BB7567" s="396" t="s">
        <v>861</v>
      </c>
      <c r="BC7567" t="str">
        <f t="shared" si="641"/>
        <v>RWA</v>
      </c>
      <c r="BD7567" t="str">
        <f t="shared" si="642"/>
        <v>NAoMe_recurrent_gender</v>
      </c>
      <c r="BE7567" s="397" t="s">
        <v>862</v>
      </c>
      <c r="BF7567" t="str">
        <f t="shared" si="643"/>
        <v>Female</v>
      </c>
      <c r="BG7567">
        <f t="shared" si="644"/>
        <v>136</v>
      </c>
      <c r="BH7567" s="398">
        <f t="shared" si="645"/>
        <v>0.98550999164581299</v>
      </c>
      <c r="BO7567" s="33"/>
    </row>
    <row r="7568" spans="1:67">
      <c r="A7568" s="320" t="s">
        <v>338</v>
      </c>
      <c r="B7568" t="s">
        <v>380</v>
      </c>
      <c r="C7568" t="s">
        <v>910</v>
      </c>
      <c r="D7568" t="s">
        <v>314</v>
      </c>
      <c r="E7568" s="320" t="s">
        <v>94</v>
      </c>
      <c r="F7568" s="320" t="s">
        <v>95</v>
      </c>
      <c r="G7568" s="320" t="s">
        <v>434</v>
      </c>
      <c r="H7568" s="320" t="s">
        <v>369</v>
      </c>
      <c r="I7568" s="320" t="s">
        <v>291</v>
      </c>
      <c r="J7568" s="320" t="s">
        <v>293</v>
      </c>
      <c r="K7568" s="321">
        <v>2</v>
      </c>
      <c r="L7568" s="305">
        <v>1.448999997228384E-2</v>
      </c>
      <c r="M7568" s="305"/>
      <c r="N7568" s="321">
        <v>2</v>
      </c>
      <c r="O7568" s="305">
        <v>5.5399998091161251E-3</v>
      </c>
      <c r="P7568" s="305"/>
      <c r="Q7568" s="321">
        <v>120</v>
      </c>
      <c r="R7568" s="305">
        <v>8.8200001046061516E-3</v>
      </c>
      <c r="S7568" s="305"/>
      <c r="BA7568" s="395">
        <v>1</v>
      </c>
      <c r="BB7568" s="396" t="s">
        <v>861</v>
      </c>
      <c r="BC7568" t="str">
        <f t="shared" si="641"/>
        <v>RWA</v>
      </c>
      <c r="BD7568" t="str">
        <f t="shared" si="642"/>
        <v>NAoMe_recurrent_gender</v>
      </c>
      <c r="BE7568" s="397" t="s">
        <v>862</v>
      </c>
      <c r="BF7568" t="str">
        <f t="shared" si="643"/>
        <v>Male</v>
      </c>
      <c r="BG7568">
        <f t="shared" si="644"/>
        <v>2</v>
      </c>
      <c r="BH7568" s="398">
        <f t="shared" si="645"/>
        <v>1.448999997228384E-2</v>
      </c>
      <c r="BO7568" s="33"/>
    </row>
    <row r="7569" spans="1:67">
      <c r="A7569" s="320" t="s">
        <v>338</v>
      </c>
      <c r="B7569" t="s">
        <v>380</v>
      </c>
      <c r="C7569" t="s">
        <v>910</v>
      </c>
      <c r="D7569" t="s">
        <v>314</v>
      </c>
      <c r="E7569" s="320" t="s">
        <v>94</v>
      </c>
      <c r="F7569" s="320" t="s">
        <v>95</v>
      </c>
      <c r="G7569" s="320" t="s">
        <v>434</v>
      </c>
      <c r="H7569" s="320" t="s">
        <v>369</v>
      </c>
      <c r="I7569" s="320" t="s">
        <v>355</v>
      </c>
      <c r="J7569" s="320" t="s">
        <v>289</v>
      </c>
      <c r="K7569" s="321">
        <v>40</v>
      </c>
      <c r="L7569" s="305">
        <v>0.28986001014709473</v>
      </c>
      <c r="M7569" s="305"/>
      <c r="N7569" s="321">
        <v>98</v>
      </c>
      <c r="O7569" s="305">
        <v>0.27147001028060908</v>
      </c>
      <c r="P7569" s="305"/>
      <c r="Q7569" s="321">
        <v>4109</v>
      </c>
      <c r="R7569" s="305">
        <v>0.30186998844146729</v>
      </c>
      <c r="S7569" s="305"/>
      <c r="BA7569" s="395">
        <v>1</v>
      </c>
      <c r="BB7569" s="396" t="s">
        <v>861</v>
      </c>
      <c r="BC7569" t="str">
        <f t="shared" si="641"/>
        <v>RWA</v>
      </c>
      <c r="BD7569" t="str">
        <f t="shared" si="642"/>
        <v>NAoMe_recurrent_mbc_hes_year</v>
      </c>
      <c r="BE7569" s="397" t="s">
        <v>862</v>
      </c>
      <c r="BF7569" t="str">
        <f t="shared" si="643"/>
        <v>2021</v>
      </c>
      <c r="BG7569">
        <f t="shared" si="644"/>
        <v>40</v>
      </c>
      <c r="BH7569" s="398">
        <f t="shared" si="645"/>
        <v>0.28986001014709473</v>
      </c>
      <c r="BO7569" s="33"/>
    </row>
    <row r="7570" spans="1:67">
      <c r="A7570" s="320" t="s">
        <v>338</v>
      </c>
      <c r="B7570" t="s">
        <v>380</v>
      </c>
      <c r="C7570" t="s">
        <v>910</v>
      </c>
      <c r="D7570" t="s">
        <v>314</v>
      </c>
      <c r="E7570" s="320" t="s">
        <v>94</v>
      </c>
      <c r="F7570" s="320" t="s">
        <v>95</v>
      </c>
      <c r="G7570" s="320" t="s">
        <v>434</v>
      </c>
      <c r="H7570" s="320" t="s">
        <v>369</v>
      </c>
      <c r="I7570" s="320" t="s">
        <v>355</v>
      </c>
      <c r="J7570" s="320" t="s">
        <v>816</v>
      </c>
      <c r="K7570" s="321">
        <v>46</v>
      </c>
      <c r="L7570" s="305">
        <v>0.33333000540733337</v>
      </c>
      <c r="M7570" s="305"/>
      <c r="N7570" s="321">
        <v>134</v>
      </c>
      <c r="O7570" s="305">
        <v>0.37119001150131231</v>
      </c>
      <c r="P7570" s="305"/>
      <c r="Q7570" s="321">
        <v>4376</v>
      </c>
      <c r="R7570" s="305">
        <v>0.32148000597953802</v>
      </c>
      <c r="S7570" s="305"/>
      <c r="BA7570" s="395">
        <v>1</v>
      </c>
      <c r="BB7570" s="396" t="s">
        <v>861</v>
      </c>
      <c r="BC7570" t="str">
        <f t="shared" si="641"/>
        <v>RWA</v>
      </c>
      <c r="BD7570" t="str">
        <f t="shared" si="642"/>
        <v>NAoMe_recurrent_mbc_hes_year</v>
      </c>
      <c r="BE7570" s="397" t="s">
        <v>862</v>
      </c>
      <c r="BF7570" t="str">
        <f t="shared" si="643"/>
        <v>2022</v>
      </c>
      <c r="BG7570">
        <f t="shared" si="644"/>
        <v>46</v>
      </c>
      <c r="BH7570" s="398">
        <f t="shared" si="645"/>
        <v>0.33333000540733337</v>
      </c>
      <c r="BO7570" s="33"/>
    </row>
    <row r="7571" spans="1:67">
      <c r="A7571" s="320" t="s">
        <v>338</v>
      </c>
      <c r="B7571" t="s">
        <v>380</v>
      </c>
      <c r="C7571" t="s">
        <v>910</v>
      </c>
      <c r="D7571" t="s">
        <v>314</v>
      </c>
      <c r="E7571" s="320" t="s">
        <v>94</v>
      </c>
      <c r="F7571" s="320" t="s">
        <v>95</v>
      </c>
      <c r="G7571" s="320" t="s">
        <v>434</v>
      </c>
      <c r="H7571" s="320" t="s">
        <v>369</v>
      </c>
      <c r="I7571" s="320" t="s">
        <v>355</v>
      </c>
      <c r="J7571" s="320" t="s">
        <v>946</v>
      </c>
      <c r="K7571" s="321">
        <v>52</v>
      </c>
      <c r="L7571" s="305">
        <v>0.37681001424789429</v>
      </c>
      <c r="M7571" s="305"/>
      <c r="N7571" s="321">
        <v>129</v>
      </c>
      <c r="O7571" s="305">
        <v>0.357340008020401</v>
      </c>
      <c r="P7571" s="305"/>
      <c r="Q7571" s="321">
        <v>5127</v>
      </c>
      <c r="R7571" s="305">
        <v>0.37665000557899481</v>
      </c>
      <c r="S7571" s="305"/>
      <c r="BA7571" s="395">
        <v>1</v>
      </c>
      <c r="BB7571" s="396" t="s">
        <v>861</v>
      </c>
      <c r="BC7571" t="str">
        <f t="shared" si="641"/>
        <v>RWA</v>
      </c>
      <c r="BD7571" t="str">
        <f t="shared" si="642"/>
        <v>NAoMe_recurrent_mbc_hes_year</v>
      </c>
      <c r="BE7571" s="397" t="s">
        <v>862</v>
      </c>
      <c r="BF7571" t="str">
        <f t="shared" si="643"/>
        <v>2023</v>
      </c>
      <c r="BG7571">
        <f t="shared" si="644"/>
        <v>52</v>
      </c>
      <c r="BH7571" s="398">
        <f t="shared" si="645"/>
        <v>0.37681001424789429</v>
      </c>
      <c r="BO7571" s="33"/>
    </row>
    <row r="7572" spans="1:67">
      <c r="A7572" s="320" t="s">
        <v>338</v>
      </c>
      <c r="B7572" t="s">
        <v>380</v>
      </c>
      <c r="C7572" t="s">
        <v>910</v>
      </c>
      <c r="D7572" t="s">
        <v>314</v>
      </c>
      <c r="E7572" s="320" t="s">
        <v>94</v>
      </c>
      <c r="F7572" s="320" t="s">
        <v>95</v>
      </c>
      <c r="G7572" s="320" t="s">
        <v>434</v>
      </c>
      <c r="H7572" s="320" t="s">
        <v>369</v>
      </c>
      <c r="I7572" s="320" t="s">
        <v>824</v>
      </c>
      <c r="J7572" s="320" t="s">
        <v>12</v>
      </c>
      <c r="K7572" s="321">
        <v>138</v>
      </c>
      <c r="L7572" s="305">
        <v>1</v>
      </c>
      <c r="M7572" s="305"/>
      <c r="N7572" s="321">
        <v>361</v>
      </c>
      <c r="O7572" s="305">
        <v>1</v>
      </c>
      <c r="P7572" s="305"/>
      <c r="Q7572" s="321">
        <v>13612</v>
      </c>
      <c r="R7572" s="305">
        <v>1</v>
      </c>
      <c r="S7572" s="305"/>
      <c r="BA7572" s="395">
        <v>1</v>
      </c>
      <c r="BB7572" s="396" t="s">
        <v>861</v>
      </c>
      <c r="BC7572" t="str">
        <f t="shared" si="641"/>
        <v>RWA</v>
      </c>
      <c r="BD7572" t="str">
        <f t="shared" si="642"/>
        <v>NAoMe_recurrent_tag_bonemets</v>
      </c>
      <c r="BE7572" s="397" t="s">
        <v>862</v>
      </c>
      <c r="BF7572" t="str">
        <f t="shared" si="643"/>
        <v>No</v>
      </c>
      <c r="BG7572">
        <f t="shared" si="644"/>
        <v>138</v>
      </c>
      <c r="BH7572" s="398">
        <f t="shared" si="645"/>
        <v>1</v>
      </c>
      <c r="BO7572" s="33"/>
    </row>
    <row r="7573" spans="1:67">
      <c r="A7573" s="320" t="s">
        <v>338</v>
      </c>
      <c r="B7573" t="s">
        <v>380</v>
      </c>
      <c r="C7573" t="s">
        <v>910</v>
      </c>
      <c r="D7573" t="s">
        <v>314</v>
      </c>
      <c r="E7573" s="320" t="s">
        <v>94</v>
      </c>
      <c r="F7573" s="320" t="s">
        <v>95</v>
      </c>
      <c r="G7573" s="320" t="s">
        <v>434</v>
      </c>
      <c r="H7573" s="320" t="s">
        <v>369</v>
      </c>
      <c r="I7573" s="320" t="s">
        <v>825</v>
      </c>
      <c r="J7573" s="320" t="s">
        <v>12</v>
      </c>
      <c r="K7573" s="321">
        <v>138</v>
      </c>
      <c r="L7573" s="305">
        <v>1</v>
      </c>
      <c r="M7573" s="305"/>
      <c r="N7573" s="321">
        <v>361</v>
      </c>
      <c r="O7573" s="305">
        <v>1</v>
      </c>
      <c r="P7573" s="305"/>
      <c r="Q7573" s="321">
        <v>13612</v>
      </c>
      <c r="R7573" s="305">
        <v>1</v>
      </c>
      <c r="S7573" s="305"/>
      <c r="BA7573" s="395">
        <v>1</v>
      </c>
      <c r="BB7573" s="396" t="s">
        <v>861</v>
      </c>
      <c r="BC7573" t="str">
        <f t="shared" si="641"/>
        <v>RWA</v>
      </c>
      <c r="BD7573" t="str">
        <f t="shared" si="642"/>
        <v>NAoMe_recurrent_tag_brainmets</v>
      </c>
      <c r="BE7573" s="397" t="s">
        <v>862</v>
      </c>
      <c r="BF7573" t="str">
        <f t="shared" si="643"/>
        <v>No</v>
      </c>
      <c r="BG7573">
        <f t="shared" si="644"/>
        <v>138</v>
      </c>
      <c r="BH7573" s="398">
        <f t="shared" si="645"/>
        <v>1</v>
      </c>
      <c r="BO7573" s="33"/>
    </row>
    <row r="7574" spans="1:67">
      <c r="A7574" s="320" t="s">
        <v>338</v>
      </c>
      <c r="B7574" t="s">
        <v>380</v>
      </c>
      <c r="C7574" t="s">
        <v>910</v>
      </c>
      <c r="D7574" t="s">
        <v>314</v>
      </c>
      <c r="E7574" s="320" t="s">
        <v>94</v>
      </c>
      <c r="F7574" s="320" t="s">
        <v>95</v>
      </c>
      <c r="G7574" s="320" t="s">
        <v>434</v>
      </c>
      <c r="H7574" s="320" t="s">
        <v>369</v>
      </c>
      <c r="I7574" s="320" t="s">
        <v>826</v>
      </c>
      <c r="J7574" s="320" t="s">
        <v>12</v>
      </c>
      <c r="K7574" s="321">
        <v>138</v>
      </c>
      <c r="L7574" s="305">
        <v>1</v>
      </c>
      <c r="M7574" s="305"/>
      <c r="N7574" s="321">
        <v>361</v>
      </c>
      <c r="O7574" s="305">
        <v>1</v>
      </c>
      <c r="P7574" s="305"/>
      <c r="Q7574" s="321">
        <v>13612</v>
      </c>
      <c r="R7574" s="305">
        <v>1</v>
      </c>
      <c r="S7574" s="305"/>
      <c r="BA7574" s="395">
        <v>1</v>
      </c>
      <c r="BB7574" s="396" t="s">
        <v>861</v>
      </c>
      <c r="BC7574" t="str">
        <f t="shared" si="641"/>
        <v>RWA</v>
      </c>
      <c r="BD7574" t="str">
        <f t="shared" si="642"/>
        <v>NAoMe_recurrent_tag_livermets</v>
      </c>
      <c r="BE7574" s="397" t="s">
        <v>862</v>
      </c>
      <c r="BF7574" t="str">
        <f t="shared" si="643"/>
        <v>No</v>
      </c>
      <c r="BG7574">
        <f t="shared" si="644"/>
        <v>138</v>
      </c>
      <c r="BH7574" s="398">
        <f t="shared" si="645"/>
        <v>1</v>
      </c>
      <c r="BO7574" s="33"/>
    </row>
    <row r="7575" spans="1:67">
      <c r="A7575" s="320" t="s">
        <v>338</v>
      </c>
      <c r="B7575" t="s">
        <v>380</v>
      </c>
      <c r="C7575" t="s">
        <v>910</v>
      </c>
      <c r="D7575" t="s">
        <v>314</v>
      </c>
      <c r="E7575" s="320" t="s">
        <v>94</v>
      </c>
      <c r="F7575" s="320" t="s">
        <v>95</v>
      </c>
      <c r="G7575" s="320" t="s">
        <v>434</v>
      </c>
      <c r="H7575" s="320" t="s">
        <v>369</v>
      </c>
      <c r="I7575" s="320" t="s">
        <v>827</v>
      </c>
      <c r="J7575" s="320" t="s">
        <v>12</v>
      </c>
      <c r="K7575" s="321">
        <v>138</v>
      </c>
      <c r="L7575" s="305">
        <v>1</v>
      </c>
      <c r="M7575" s="305"/>
      <c r="N7575" s="321">
        <v>361</v>
      </c>
      <c r="O7575" s="305">
        <v>1</v>
      </c>
      <c r="P7575" s="305"/>
      <c r="Q7575" s="321">
        <v>13612</v>
      </c>
      <c r="R7575" s="305">
        <v>1</v>
      </c>
      <c r="S7575" s="305"/>
      <c r="BA7575" s="395">
        <v>1</v>
      </c>
      <c r="BB7575" s="396" t="s">
        <v>861</v>
      </c>
      <c r="BC7575" t="str">
        <f t="shared" si="641"/>
        <v>RWA</v>
      </c>
      <c r="BD7575" t="str">
        <f t="shared" si="642"/>
        <v>NAoMe_recurrent_tag_lungmets</v>
      </c>
      <c r="BE7575" s="397" t="s">
        <v>862</v>
      </c>
      <c r="BF7575" t="str">
        <f t="shared" si="643"/>
        <v>No</v>
      </c>
      <c r="BG7575">
        <f t="shared" si="644"/>
        <v>138</v>
      </c>
      <c r="BH7575" s="398">
        <f t="shared" si="645"/>
        <v>1</v>
      </c>
      <c r="BO7575" s="33"/>
    </row>
    <row r="7576" spans="1:67">
      <c r="A7576" s="320" t="s">
        <v>338</v>
      </c>
      <c r="B7576" t="s">
        <v>380</v>
      </c>
      <c r="C7576" t="s">
        <v>910</v>
      </c>
      <c r="D7576" t="s">
        <v>314</v>
      </c>
      <c r="E7576" s="320" t="s">
        <v>94</v>
      </c>
      <c r="F7576" s="320" t="s">
        <v>95</v>
      </c>
      <c r="G7576" s="320" t="s">
        <v>434</v>
      </c>
      <c r="H7576" s="320" t="s">
        <v>369</v>
      </c>
      <c r="I7576" s="320" t="s">
        <v>828</v>
      </c>
      <c r="J7576" s="320" t="s">
        <v>12</v>
      </c>
      <c r="K7576" s="321">
        <v>138</v>
      </c>
      <c r="L7576" s="305">
        <v>1</v>
      </c>
      <c r="M7576" s="305"/>
      <c r="N7576" s="321">
        <v>361</v>
      </c>
      <c r="O7576" s="305">
        <v>1</v>
      </c>
      <c r="P7576" s="305"/>
      <c r="Q7576" s="321">
        <v>13612</v>
      </c>
      <c r="R7576" s="305">
        <v>1</v>
      </c>
      <c r="S7576" s="305"/>
      <c r="BA7576" s="395">
        <v>1</v>
      </c>
      <c r="BB7576" s="396" t="s">
        <v>861</v>
      </c>
      <c r="BC7576" t="str">
        <f t="shared" si="641"/>
        <v>RWA</v>
      </c>
      <c r="BD7576" t="str">
        <f t="shared" si="642"/>
        <v>NAoMe_recurrent_tag_othermets</v>
      </c>
      <c r="BE7576" s="397" t="s">
        <v>862</v>
      </c>
      <c r="BF7576" t="str">
        <f t="shared" si="643"/>
        <v>No</v>
      </c>
      <c r="BG7576">
        <f t="shared" si="644"/>
        <v>138</v>
      </c>
      <c r="BH7576" s="398">
        <f t="shared" si="645"/>
        <v>1</v>
      </c>
      <c r="BO7576" s="33"/>
    </row>
    <row r="7577" spans="1:67">
      <c r="A7577" s="320" t="s">
        <v>338</v>
      </c>
      <c r="B7577" t="s">
        <v>401</v>
      </c>
      <c r="C7577" t="s">
        <v>910</v>
      </c>
      <c r="D7577" t="s">
        <v>314</v>
      </c>
      <c r="E7577" s="320" t="s">
        <v>412</v>
      </c>
      <c r="F7577" s="320" t="s">
        <v>406</v>
      </c>
      <c r="G7577" s="320" t="s">
        <v>426</v>
      </c>
      <c r="H7577" s="320" t="s">
        <v>401</v>
      </c>
      <c r="I7577" s="320" t="s">
        <v>354</v>
      </c>
      <c r="J7577" s="320" t="s">
        <v>277</v>
      </c>
      <c r="K7577" s="321">
        <v>0</v>
      </c>
      <c r="L7577" s="305">
        <v>0</v>
      </c>
      <c r="M7577" s="305"/>
      <c r="N7577" s="321">
        <v>2</v>
      </c>
      <c r="O7577" s="305">
        <v>3.329999977722764E-3</v>
      </c>
      <c r="P7577" s="305"/>
      <c r="Q7577" s="321">
        <v>2</v>
      </c>
      <c r="R7577" s="305">
        <v>3.329999977722764E-3</v>
      </c>
      <c r="S7577" s="305"/>
      <c r="BA7577" s="395">
        <v>1</v>
      </c>
      <c r="BB7577" s="396" t="s">
        <v>861</v>
      </c>
      <c r="BC7577" t="str">
        <f t="shared" si="641"/>
        <v>7A2</v>
      </c>
      <c r="BD7577" t="str">
        <f t="shared" si="642"/>
        <v>NAoMe_recurrent_age_mbc_hes_decades_80cap</v>
      </c>
      <c r="BE7577" s="397" t="s">
        <v>862</v>
      </c>
      <c r="BF7577" t="str">
        <f t="shared" si="643"/>
        <v>18-29 yrs</v>
      </c>
      <c r="BG7577">
        <f t="shared" si="644"/>
        <v>0</v>
      </c>
      <c r="BH7577" s="398">
        <f t="shared" si="645"/>
        <v>0</v>
      </c>
      <c r="BO7577" s="33"/>
    </row>
    <row r="7578" spans="1:67">
      <c r="A7578" s="320" t="s">
        <v>338</v>
      </c>
      <c r="B7578" t="s">
        <v>401</v>
      </c>
      <c r="C7578" t="s">
        <v>910</v>
      </c>
      <c r="D7578" t="s">
        <v>314</v>
      </c>
      <c r="E7578" s="320" t="s">
        <v>412</v>
      </c>
      <c r="F7578" s="320" t="s">
        <v>406</v>
      </c>
      <c r="G7578" s="320" t="s">
        <v>426</v>
      </c>
      <c r="H7578" s="320" t="s">
        <v>401</v>
      </c>
      <c r="I7578" s="320" t="s">
        <v>354</v>
      </c>
      <c r="J7578" s="320" t="s">
        <v>278</v>
      </c>
      <c r="K7578" s="321">
        <v>2</v>
      </c>
      <c r="L7578" s="305">
        <v>2.2220000624656681E-2</v>
      </c>
      <c r="M7578" s="305"/>
      <c r="N7578" s="321">
        <v>23</v>
      </c>
      <c r="O7578" s="305">
        <v>3.8329999893903732E-2</v>
      </c>
      <c r="P7578" s="305"/>
      <c r="Q7578" s="321">
        <v>23</v>
      </c>
      <c r="R7578" s="305">
        <v>3.8329999893903732E-2</v>
      </c>
      <c r="S7578" s="305"/>
      <c r="BA7578" s="395">
        <v>1</v>
      </c>
      <c r="BB7578" s="396" t="s">
        <v>861</v>
      </c>
      <c r="BC7578" t="str">
        <f t="shared" si="641"/>
        <v>7A2</v>
      </c>
      <c r="BD7578" t="str">
        <f t="shared" si="642"/>
        <v>NAoMe_recurrent_age_mbc_hes_decades_80cap</v>
      </c>
      <c r="BE7578" s="397" t="s">
        <v>862</v>
      </c>
      <c r="BF7578" t="str">
        <f t="shared" si="643"/>
        <v>30-39 yrs</v>
      </c>
      <c r="BG7578">
        <f t="shared" si="644"/>
        <v>2</v>
      </c>
      <c r="BH7578" s="398">
        <f t="shared" si="645"/>
        <v>2.2220000624656681E-2</v>
      </c>
      <c r="BO7578" s="33"/>
    </row>
    <row r="7579" spans="1:67">
      <c r="A7579" s="320" t="s">
        <v>338</v>
      </c>
      <c r="B7579" t="s">
        <v>401</v>
      </c>
      <c r="C7579" t="s">
        <v>910</v>
      </c>
      <c r="D7579" t="s">
        <v>314</v>
      </c>
      <c r="E7579" s="320" t="s">
        <v>412</v>
      </c>
      <c r="F7579" s="320" t="s">
        <v>406</v>
      </c>
      <c r="G7579" s="320" t="s">
        <v>426</v>
      </c>
      <c r="H7579" s="320" t="s">
        <v>401</v>
      </c>
      <c r="I7579" s="320" t="s">
        <v>354</v>
      </c>
      <c r="J7579" s="320" t="s">
        <v>279</v>
      </c>
      <c r="K7579" s="321">
        <v>8</v>
      </c>
      <c r="L7579" s="305">
        <v>8.8890001177787781E-2</v>
      </c>
      <c r="M7579" s="305"/>
      <c r="N7579" s="321">
        <v>59</v>
      </c>
      <c r="O7579" s="305">
        <v>9.8329998552799225E-2</v>
      </c>
      <c r="P7579" s="305"/>
      <c r="Q7579" s="321">
        <v>59</v>
      </c>
      <c r="R7579" s="305">
        <v>9.8329998552799225E-2</v>
      </c>
      <c r="S7579" s="305"/>
      <c r="BA7579" s="395">
        <v>1</v>
      </c>
      <c r="BB7579" s="396" t="s">
        <v>861</v>
      </c>
      <c r="BC7579" t="str">
        <f t="shared" si="641"/>
        <v>7A2</v>
      </c>
      <c r="BD7579" t="str">
        <f t="shared" si="642"/>
        <v>NAoMe_recurrent_age_mbc_hes_decades_80cap</v>
      </c>
      <c r="BE7579" s="397" t="s">
        <v>862</v>
      </c>
      <c r="BF7579" t="str">
        <f t="shared" si="643"/>
        <v>40-49 yrs</v>
      </c>
      <c r="BG7579">
        <f t="shared" si="644"/>
        <v>8</v>
      </c>
      <c r="BH7579" s="398">
        <f t="shared" si="645"/>
        <v>8.8890001177787781E-2</v>
      </c>
      <c r="BO7579" s="33"/>
    </row>
    <row r="7580" spans="1:67">
      <c r="A7580" s="320" t="s">
        <v>338</v>
      </c>
      <c r="B7580" t="s">
        <v>401</v>
      </c>
      <c r="C7580" t="s">
        <v>910</v>
      </c>
      <c r="D7580" t="s">
        <v>314</v>
      </c>
      <c r="E7580" s="320" t="s">
        <v>412</v>
      </c>
      <c r="F7580" s="320" t="s">
        <v>406</v>
      </c>
      <c r="G7580" s="320" t="s">
        <v>426</v>
      </c>
      <c r="H7580" s="320" t="s">
        <v>401</v>
      </c>
      <c r="I7580" s="320" t="s">
        <v>354</v>
      </c>
      <c r="J7580" s="320" t="s">
        <v>280</v>
      </c>
      <c r="K7580" s="321">
        <v>20</v>
      </c>
      <c r="L7580" s="305">
        <v>0.22222000360488889</v>
      </c>
      <c r="M7580" s="305"/>
      <c r="N7580" s="321">
        <v>119</v>
      </c>
      <c r="O7580" s="305">
        <v>0.19833000004291529</v>
      </c>
      <c r="P7580" s="305"/>
      <c r="Q7580" s="321">
        <v>119</v>
      </c>
      <c r="R7580" s="305">
        <v>0.19833000004291529</v>
      </c>
      <c r="S7580" s="305"/>
      <c r="BA7580" s="395">
        <v>1</v>
      </c>
      <c r="BB7580" s="396" t="s">
        <v>861</v>
      </c>
      <c r="BC7580" t="str">
        <f t="shared" si="641"/>
        <v>7A2</v>
      </c>
      <c r="BD7580" t="str">
        <f t="shared" si="642"/>
        <v>NAoMe_recurrent_age_mbc_hes_decades_80cap</v>
      </c>
      <c r="BE7580" s="397" t="s">
        <v>862</v>
      </c>
      <c r="BF7580" t="str">
        <f t="shared" si="643"/>
        <v>50-59 yrs</v>
      </c>
      <c r="BG7580">
        <f t="shared" si="644"/>
        <v>20</v>
      </c>
      <c r="BH7580" s="398">
        <f t="shared" si="645"/>
        <v>0.22222000360488889</v>
      </c>
      <c r="BO7580" s="33"/>
    </row>
    <row r="7581" spans="1:67">
      <c r="A7581" s="320" t="s">
        <v>338</v>
      </c>
      <c r="B7581" t="s">
        <v>401</v>
      </c>
      <c r="C7581" t="s">
        <v>910</v>
      </c>
      <c r="D7581" t="s">
        <v>314</v>
      </c>
      <c r="E7581" s="320" t="s">
        <v>412</v>
      </c>
      <c r="F7581" s="320" t="s">
        <v>406</v>
      </c>
      <c r="G7581" s="320" t="s">
        <v>426</v>
      </c>
      <c r="H7581" s="320" t="s">
        <v>401</v>
      </c>
      <c r="I7581" s="320" t="s">
        <v>354</v>
      </c>
      <c r="J7581" s="320" t="s">
        <v>281</v>
      </c>
      <c r="K7581" s="321">
        <v>16</v>
      </c>
      <c r="L7581" s="305">
        <v>0.17778000235557559</v>
      </c>
      <c r="M7581" s="305"/>
      <c r="N7581" s="321">
        <v>111</v>
      </c>
      <c r="O7581" s="305">
        <v>0.18500000238418579</v>
      </c>
      <c r="P7581" s="305"/>
      <c r="Q7581" s="321">
        <v>111</v>
      </c>
      <c r="R7581" s="305">
        <v>0.18500000238418579</v>
      </c>
      <c r="S7581" s="305"/>
      <c r="BA7581" s="395">
        <v>1</v>
      </c>
      <c r="BB7581" s="396" t="s">
        <v>861</v>
      </c>
      <c r="BC7581" t="str">
        <f t="shared" si="641"/>
        <v>7A2</v>
      </c>
      <c r="BD7581" t="str">
        <f t="shared" si="642"/>
        <v>NAoMe_recurrent_age_mbc_hes_decades_80cap</v>
      </c>
      <c r="BE7581" s="397" t="s">
        <v>862</v>
      </c>
      <c r="BF7581" t="str">
        <f t="shared" si="643"/>
        <v>60-69 yrs</v>
      </c>
      <c r="BG7581">
        <f t="shared" si="644"/>
        <v>16</v>
      </c>
      <c r="BH7581" s="398">
        <f t="shared" si="645"/>
        <v>0.17778000235557559</v>
      </c>
      <c r="BO7581" s="33"/>
    </row>
    <row r="7582" spans="1:67">
      <c r="A7582" s="320" t="s">
        <v>338</v>
      </c>
      <c r="B7582" t="s">
        <v>401</v>
      </c>
      <c r="C7582" t="s">
        <v>910</v>
      </c>
      <c r="D7582" t="s">
        <v>314</v>
      </c>
      <c r="E7582" s="320" t="s">
        <v>412</v>
      </c>
      <c r="F7582" s="320" t="s">
        <v>406</v>
      </c>
      <c r="G7582" s="320" t="s">
        <v>426</v>
      </c>
      <c r="H7582" s="320" t="s">
        <v>401</v>
      </c>
      <c r="I7582" s="320" t="s">
        <v>354</v>
      </c>
      <c r="J7582" s="320" t="s">
        <v>282</v>
      </c>
      <c r="K7582" s="321">
        <v>18</v>
      </c>
      <c r="L7582" s="305">
        <v>0.20000000298023221</v>
      </c>
      <c r="M7582" s="305"/>
      <c r="N7582" s="321">
        <v>152</v>
      </c>
      <c r="O7582" s="305">
        <v>0.25332999229431152</v>
      </c>
      <c r="P7582" s="305"/>
      <c r="Q7582" s="321">
        <v>152</v>
      </c>
      <c r="R7582" s="305">
        <v>0.25332999229431152</v>
      </c>
      <c r="S7582" s="305"/>
      <c r="BA7582" s="395">
        <v>1</v>
      </c>
      <c r="BB7582" s="396" t="s">
        <v>861</v>
      </c>
      <c r="BC7582" t="str">
        <f t="shared" si="641"/>
        <v>7A2</v>
      </c>
      <c r="BD7582" t="str">
        <f t="shared" si="642"/>
        <v>NAoMe_recurrent_age_mbc_hes_decades_80cap</v>
      </c>
      <c r="BE7582" s="397" t="s">
        <v>862</v>
      </c>
      <c r="BF7582" t="str">
        <f t="shared" si="643"/>
        <v>70-79 yrs</v>
      </c>
      <c r="BG7582">
        <f t="shared" si="644"/>
        <v>18</v>
      </c>
      <c r="BH7582" s="398">
        <f t="shared" si="645"/>
        <v>0.20000000298023221</v>
      </c>
      <c r="BO7582" s="33"/>
    </row>
    <row r="7583" spans="1:67">
      <c r="A7583" s="320" t="s">
        <v>338</v>
      </c>
      <c r="B7583" t="s">
        <v>401</v>
      </c>
      <c r="C7583" t="s">
        <v>910</v>
      </c>
      <c r="D7583" t="s">
        <v>314</v>
      </c>
      <c r="E7583" s="320" t="s">
        <v>412</v>
      </c>
      <c r="F7583" s="320" t="s">
        <v>406</v>
      </c>
      <c r="G7583" s="320" t="s">
        <v>426</v>
      </c>
      <c r="H7583" s="320" t="s">
        <v>401</v>
      </c>
      <c r="I7583" s="320" t="s">
        <v>354</v>
      </c>
      <c r="J7583" s="320" t="s">
        <v>283</v>
      </c>
      <c r="K7583" s="321">
        <v>26</v>
      </c>
      <c r="L7583" s="305">
        <v>0.28889000415802002</v>
      </c>
      <c r="M7583" s="305"/>
      <c r="N7583" s="321">
        <v>134</v>
      </c>
      <c r="O7583" s="305">
        <v>0.22333000600337979</v>
      </c>
      <c r="P7583" s="305"/>
      <c r="Q7583" s="321">
        <v>134</v>
      </c>
      <c r="R7583" s="305">
        <v>0.22333000600337979</v>
      </c>
      <c r="S7583" s="305"/>
      <c r="BA7583" s="395">
        <v>1</v>
      </c>
      <c r="BB7583" s="396" t="s">
        <v>861</v>
      </c>
      <c r="BC7583" t="str">
        <f t="shared" si="641"/>
        <v>7A2</v>
      </c>
      <c r="BD7583" t="str">
        <f t="shared" si="642"/>
        <v>NAoMe_recurrent_age_mbc_hes_decades_80cap</v>
      </c>
      <c r="BE7583" s="397" t="s">
        <v>862</v>
      </c>
      <c r="BF7583" t="str">
        <f t="shared" si="643"/>
        <v>80+ yrs</v>
      </c>
      <c r="BG7583">
        <f t="shared" si="644"/>
        <v>26</v>
      </c>
      <c r="BH7583" s="398">
        <f t="shared" si="645"/>
        <v>0.28889000415802002</v>
      </c>
      <c r="BO7583" s="33"/>
    </row>
    <row r="7584" spans="1:67">
      <c r="A7584" s="320" t="s">
        <v>338</v>
      </c>
      <c r="B7584" t="s">
        <v>401</v>
      </c>
      <c r="C7584" t="s">
        <v>910</v>
      </c>
      <c r="D7584" t="s">
        <v>314</v>
      </c>
      <c r="E7584" s="320" t="s">
        <v>412</v>
      </c>
      <c r="F7584" s="320" t="s">
        <v>406</v>
      </c>
      <c r="G7584" s="320" t="s">
        <v>426</v>
      </c>
      <c r="H7584" s="320" t="s">
        <v>401</v>
      </c>
      <c r="I7584" s="320" t="s">
        <v>656</v>
      </c>
      <c r="J7584" s="320" t="s">
        <v>286</v>
      </c>
      <c r="K7584" s="321">
        <v>0</v>
      </c>
      <c r="L7584" s="305">
        <v>0</v>
      </c>
      <c r="M7584" s="305"/>
      <c r="N7584" s="321">
        <v>0</v>
      </c>
      <c r="O7584" s="305">
        <v>0</v>
      </c>
      <c r="P7584" s="305"/>
      <c r="Q7584" s="321">
        <v>0</v>
      </c>
      <c r="R7584" s="305">
        <v>0</v>
      </c>
      <c r="S7584" s="305"/>
      <c r="BA7584" s="395">
        <v>1</v>
      </c>
      <c r="BB7584" s="396" t="s">
        <v>861</v>
      </c>
      <c r="BC7584" t="str">
        <f t="shared" si="641"/>
        <v>7A2</v>
      </c>
      <c r="BD7584" t="str">
        <f t="shared" si="642"/>
        <v>NAoMe_recurrent_ethnicity_grp</v>
      </c>
      <c r="BE7584" s="397" t="s">
        <v>862</v>
      </c>
      <c r="BF7584" t="str">
        <f t="shared" si="643"/>
        <v>Asian or Asian British</v>
      </c>
      <c r="BG7584">
        <f t="shared" si="644"/>
        <v>0</v>
      </c>
      <c r="BH7584" s="398">
        <f t="shared" si="645"/>
        <v>0</v>
      </c>
      <c r="BO7584" s="33"/>
    </row>
    <row r="7585" spans="1:67">
      <c r="A7585" s="320" t="s">
        <v>338</v>
      </c>
      <c r="B7585" t="s">
        <v>401</v>
      </c>
      <c r="C7585" t="s">
        <v>910</v>
      </c>
      <c r="D7585" t="s">
        <v>314</v>
      </c>
      <c r="E7585" s="320" t="s">
        <v>412</v>
      </c>
      <c r="F7585" s="320" t="s">
        <v>406</v>
      </c>
      <c r="G7585" s="320" t="s">
        <v>426</v>
      </c>
      <c r="H7585" s="320" t="s">
        <v>401</v>
      </c>
      <c r="I7585" s="320" t="s">
        <v>656</v>
      </c>
      <c r="J7585" s="320" t="s">
        <v>287</v>
      </c>
      <c r="K7585" s="321">
        <v>0</v>
      </c>
      <c r="L7585" s="305">
        <v>0</v>
      </c>
      <c r="M7585" s="305"/>
      <c r="N7585" s="321">
        <v>0</v>
      </c>
      <c r="O7585" s="305">
        <v>0</v>
      </c>
      <c r="P7585" s="305"/>
      <c r="Q7585" s="321">
        <v>0</v>
      </c>
      <c r="R7585" s="305">
        <v>0</v>
      </c>
      <c r="S7585" s="305"/>
      <c r="BA7585" s="395">
        <v>1</v>
      </c>
      <c r="BB7585" s="396" t="s">
        <v>861</v>
      </c>
      <c r="BC7585" t="str">
        <f t="shared" si="641"/>
        <v>7A2</v>
      </c>
      <c r="BD7585" t="str">
        <f t="shared" si="642"/>
        <v>NAoMe_recurrent_ethnicity_grp</v>
      </c>
      <c r="BE7585" s="397" t="s">
        <v>862</v>
      </c>
      <c r="BF7585" t="str">
        <f t="shared" si="643"/>
        <v>Black or Black British</v>
      </c>
      <c r="BG7585">
        <f t="shared" si="644"/>
        <v>0</v>
      </c>
      <c r="BH7585" s="398">
        <f t="shared" si="645"/>
        <v>0</v>
      </c>
      <c r="BO7585" s="33"/>
    </row>
    <row r="7586" spans="1:67">
      <c r="A7586" s="320" t="s">
        <v>338</v>
      </c>
      <c r="B7586" t="s">
        <v>401</v>
      </c>
      <c r="C7586" t="s">
        <v>910</v>
      </c>
      <c r="D7586" t="s">
        <v>314</v>
      </c>
      <c r="E7586" s="320" t="s">
        <v>412</v>
      </c>
      <c r="F7586" s="320" t="s">
        <v>406</v>
      </c>
      <c r="G7586" s="320" t="s">
        <v>426</v>
      </c>
      <c r="H7586" s="320" t="s">
        <v>401</v>
      </c>
      <c r="I7586" s="320" t="s">
        <v>656</v>
      </c>
      <c r="J7586" s="320" t="s">
        <v>259</v>
      </c>
      <c r="K7586" s="321">
        <v>0</v>
      </c>
      <c r="L7586" s="305">
        <v>0</v>
      </c>
      <c r="M7586" s="305"/>
      <c r="N7586" s="321">
        <v>0</v>
      </c>
      <c r="O7586" s="305">
        <v>0</v>
      </c>
      <c r="P7586" s="305"/>
      <c r="Q7586" s="321">
        <v>0</v>
      </c>
      <c r="R7586" s="305">
        <v>0</v>
      </c>
      <c r="S7586" s="305"/>
      <c r="BA7586" s="395">
        <v>1</v>
      </c>
      <c r="BB7586" s="396" t="s">
        <v>861</v>
      </c>
      <c r="BC7586" t="str">
        <f t="shared" si="641"/>
        <v>7A2</v>
      </c>
      <c r="BD7586" t="str">
        <f t="shared" si="642"/>
        <v>NAoMe_recurrent_ethnicity_grp</v>
      </c>
      <c r="BE7586" s="397" t="s">
        <v>862</v>
      </c>
      <c r="BF7586" t="str">
        <f t="shared" si="643"/>
        <v>Mixed</v>
      </c>
      <c r="BG7586">
        <f t="shared" si="644"/>
        <v>0</v>
      </c>
      <c r="BH7586" s="398">
        <f t="shared" si="645"/>
        <v>0</v>
      </c>
      <c r="BO7586" s="33"/>
    </row>
    <row r="7587" spans="1:67">
      <c r="A7587" s="320" t="s">
        <v>338</v>
      </c>
      <c r="B7587" t="s">
        <v>401</v>
      </c>
      <c r="C7587" t="s">
        <v>910</v>
      </c>
      <c r="D7587" t="s">
        <v>314</v>
      </c>
      <c r="E7587" s="320" t="s">
        <v>412</v>
      </c>
      <c r="F7587" s="320" t="s">
        <v>406</v>
      </c>
      <c r="G7587" s="320" t="s">
        <v>426</v>
      </c>
      <c r="H7587" s="320" t="s">
        <v>401</v>
      </c>
      <c r="I7587" s="320" t="s">
        <v>656</v>
      </c>
      <c r="J7587" s="320" t="s">
        <v>288</v>
      </c>
      <c r="K7587" s="321">
        <v>0</v>
      </c>
      <c r="L7587" s="305">
        <v>0</v>
      </c>
      <c r="M7587" s="305"/>
      <c r="N7587" s="321">
        <v>0</v>
      </c>
      <c r="O7587" s="305">
        <v>0</v>
      </c>
      <c r="P7587" s="305"/>
      <c r="Q7587" s="321">
        <v>0</v>
      </c>
      <c r="R7587" s="305">
        <v>0</v>
      </c>
      <c r="S7587" s="305"/>
      <c r="BA7587" s="395">
        <v>1</v>
      </c>
      <c r="BB7587" s="396" t="s">
        <v>861</v>
      </c>
      <c r="BC7587" t="str">
        <f t="shared" si="641"/>
        <v>7A2</v>
      </c>
      <c r="BD7587" t="str">
        <f t="shared" si="642"/>
        <v>NAoMe_recurrent_ethnicity_grp</v>
      </c>
      <c r="BE7587" s="397" t="s">
        <v>862</v>
      </c>
      <c r="BF7587" t="str">
        <f t="shared" si="643"/>
        <v>Other Ethnic Group</v>
      </c>
      <c r="BG7587">
        <f t="shared" si="644"/>
        <v>0</v>
      </c>
      <c r="BH7587" s="398">
        <f t="shared" si="645"/>
        <v>0</v>
      </c>
      <c r="BO7587" s="33"/>
    </row>
    <row r="7588" spans="1:67">
      <c r="A7588" s="320" t="s">
        <v>338</v>
      </c>
      <c r="B7588" t="s">
        <v>401</v>
      </c>
      <c r="C7588" t="s">
        <v>910</v>
      </c>
      <c r="D7588" t="s">
        <v>314</v>
      </c>
      <c r="E7588" s="320" t="s">
        <v>412</v>
      </c>
      <c r="F7588" s="320" t="s">
        <v>406</v>
      </c>
      <c r="G7588" s="320" t="s">
        <v>426</v>
      </c>
      <c r="H7588" s="320" t="s">
        <v>401</v>
      </c>
      <c r="I7588" s="320" t="s">
        <v>656</v>
      </c>
      <c r="J7588" s="320" t="s">
        <v>260</v>
      </c>
      <c r="K7588" s="321">
        <v>90</v>
      </c>
      <c r="L7588" s="305">
        <v>1</v>
      </c>
      <c r="M7588" s="305"/>
      <c r="N7588" s="321">
        <v>600</v>
      </c>
      <c r="O7588" s="305">
        <v>1</v>
      </c>
      <c r="P7588" s="305"/>
      <c r="Q7588" s="321">
        <v>600</v>
      </c>
      <c r="R7588" s="305">
        <v>1</v>
      </c>
      <c r="S7588" s="305"/>
      <c r="BA7588" s="395">
        <v>1</v>
      </c>
      <c r="BB7588" s="396" t="s">
        <v>861</v>
      </c>
      <c r="BC7588" t="str">
        <f t="shared" si="641"/>
        <v>7A2</v>
      </c>
      <c r="BD7588" t="str">
        <f t="shared" si="642"/>
        <v>NAoMe_recurrent_ethnicity_grp</v>
      </c>
      <c r="BE7588" s="397" t="s">
        <v>862</v>
      </c>
      <c r="BF7588" t="str">
        <f t="shared" si="643"/>
        <v>Unknown</v>
      </c>
      <c r="BG7588">
        <f t="shared" si="644"/>
        <v>90</v>
      </c>
      <c r="BH7588" s="398">
        <f t="shared" si="645"/>
        <v>1</v>
      </c>
      <c r="BO7588" s="33"/>
    </row>
    <row r="7589" spans="1:67">
      <c r="A7589" s="320" t="s">
        <v>338</v>
      </c>
      <c r="B7589" t="s">
        <v>401</v>
      </c>
      <c r="C7589" t="s">
        <v>910</v>
      </c>
      <c r="D7589" t="s">
        <v>314</v>
      </c>
      <c r="E7589" s="320" t="s">
        <v>412</v>
      </c>
      <c r="F7589" s="320" t="s">
        <v>406</v>
      </c>
      <c r="G7589" s="320" t="s">
        <v>426</v>
      </c>
      <c r="H7589" s="320" t="s">
        <v>401</v>
      </c>
      <c r="I7589" s="320" t="s">
        <v>656</v>
      </c>
      <c r="J7589" s="320" t="s">
        <v>258</v>
      </c>
      <c r="K7589" s="321">
        <v>0</v>
      </c>
      <c r="L7589" s="305">
        <v>0</v>
      </c>
      <c r="M7589" s="305"/>
      <c r="N7589" s="321">
        <v>0</v>
      </c>
      <c r="O7589" s="305">
        <v>0</v>
      </c>
      <c r="P7589" s="305"/>
      <c r="Q7589" s="321">
        <v>0</v>
      </c>
      <c r="R7589" s="305">
        <v>0</v>
      </c>
      <c r="S7589" s="305"/>
      <c r="BA7589" s="395">
        <v>1</v>
      </c>
      <c r="BB7589" s="396" t="s">
        <v>861</v>
      </c>
      <c r="BC7589" t="str">
        <f t="shared" si="641"/>
        <v>7A2</v>
      </c>
      <c r="BD7589" t="str">
        <f t="shared" si="642"/>
        <v>NAoMe_recurrent_ethnicity_grp</v>
      </c>
      <c r="BE7589" s="397" t="s">
        <v>862</v>
      </c>
      <c r="BF7589" t="str">
        <f t="shared" si="643"/>
        <v>White</v>
      </c>
      <c r="BG7589">
        <f t="shared" si="644"/>
        <v>0</v>
      </c>
      <c r="BH7589" s="398">
        <f t="shared" si="645"/>
        <v>0</v>
      </c>
      <c r="BO7589" s="33"/>
    </row>
    <row r="7590" spans="1:67">
      <c r="A7590" s="320" t="s">
        <v>338</v>
      </c>
      <c r="B7590" t="s">
        <v>401</v>
      </c>
      <c r="C7590" t="s">
        <v>910</v>
      </c>
      <c r="D7590" t="s">
        <v>314</v>
      </c>
      <c r="E7590" s="320" t="s">
        <v>412</v>
      </c>
      <c r="F7590" s="320" t="s">
        <v>406</v>
      </c>
      <c r="G7590" s="320" t="s">
        <v>426</v>
      </c>
      <c r="H7590" s="320" t="s">
        <v>401</v>
      </c>
      <c r="I7590" s="320" t="s">
        <v>291</v>
      </c>
      <c r="J7590" s="320" t="s">
        <v>313</v>
      </c>
      <c r="K7590" s="321">
        <v>88</v>
      </c>
      <c r="L7590" s="305">
        <v>0.97777998447418213</v>
      </c>
      <c r="M7590" s="305"/>
      <c r="N7590" s="321">
        <v>593</v>
      </c>
      <c r="O7590" s="305">
        <v>0.98833000659942627</v>
      </c>
      <c r="P7590" s="305"/>
      <c r="Q7590" s="321">
        <v>593</v>
      </c>
      <c r="R7590" s="305">
        <v>0.98833000659942627</v>
      </c>
      <c r="S7590" s="305"/>
      <c r="BA7590" s="395">
        <v>1</v>
      </c>
      <c r="BB7590" s="396" t="s">
        <v>861</v>
      </c>
      <c r="BC7590" t="str">
        <f t="shared" si="641"/>
        <v>7A2</v>
      </c>
      <c r="BD7590" t="str">
        <f t="shared" si="642"/>
        <v>NAoMe_recurrent_gender</v>
      </c>
      <c r="BE7590" s="397" t="s">
        <v>862</v>
      </c>
      <c r="BF7590" t="str">
        <f t="shared" si="643"/>
        <v>Female</v>
      </c>
      <c r="BG7590">
        <f t="shared" si="644"/>
        <v>88</v>
      </c>
      <c r="BH7590" s="398">
        <f t="shared" si="645"/>
        <v>0.97777998447418213</v>
      </c>
      <c r="BO7590" s="33"/>
    </row>
    <row r="7591" spans="1:67">
      <c r="A7591" s="320" t="s">
        <v>338</v>
      </c>
      <c r="B7591" t="s">
        <v>401</v>
      </c>
      <c r="C7591" t="s">
        <v>910</v>
      </c>
      <c r="D7591" t="s">
        <v>314</v>
      </c>
      <c r="E7591" s="320" t="s">
        <v>412</v>
      </c>
      <c r="F7591" s="320" t="s">
        <v>406</v>
      </c>
      <c r="G7591" s="320" t="s">
        <v>426</v>
      </c>
      <c r="H7591" s="320" t="s">
        <v>401</v>
      </c>
      <c r="I7591" s="320" t="s">
        <v>291</v>
      </c>
      <c r="J7591" s="320" t="s">
        <v>293</v>
      </c>
      <c r="K7591" s="321">
        <v>2</v>
      </c>
      <c r="L7591" s="305">
        <v>2.2220000624656681E-2</v>
      </c>
      <c r="M7591" s="305"/>
      <c r="N7591" s="321">
        <v>7</v>
      </c>
      <c r="O7591" s="305">
        <v>1.1669999919831749E-2</v>
      </c>
      <c r="P7591" s="305"/>
      <c r="Q7591" s="321">
        <v>7</v>
      </c>
      <c r="R7591" s="305">
        <v>1.1669999919831749E-2</v>
      </c>
      <c r="S7591" s="305"/>
      <c r="BA7591" s="395">
        <v>1</v>
      </c>
      <c r="BB7591" s="396" t="s">
        <v>861</v>
      </c>
      <c r="BC7591" t="str">
        <f t="shared" si="641"/>
        <v>7A2</v>
      </c>
      <c r="BD7591" t="str">
        <f t="shared" si="642"/>
        <v>NAoMe_recurrent_gender</v>
      </c>
      <c r="BE7591" s="397" t="s">
        <v>862</v>
      </c>
      <c r="BF7591" t="str">
        <f t="shared" si="643"/>
        <v>Male</v>
      </c>
      <c r="BG7591">
        <f t="shared" si="644"/>
        <v>2</v>
      </c>
      <c r="BH7591" s="398">
        <f t="shared" si="645"/>
        <v>2.2220000624656681E-2</v>
      </c>
      <c r="BO7591" s="33"/>
    </row>
    <row r="7592" spans="1:67">
      <c r="A7592" s="320" t="s">
        <v>338</v>
      </c>
      <c r="B7592" t="s">
        <v>401</v>
      </c>
      <c r="C7592" t="s">
        <v>910</v>
      </c>
      <c r="D7592" t="s">
        <v>314</v>
      </c>
      <c r="E7592" s="320" t="s">
        <v>412</v>
      </c>
      <c r="F7592" s="320" t="s">
        <v>406</v>
      </c>
      <c r="G7592" s="320" t="s">
        <v>426</v>
      </c>
      <c r="H7592" s="320" t="s">
        <v>401</v>
      </c>
      <c r="I7592" s="320" t="s">
        <v>355</v>
      </c>
      <c r="J7592" s="320" t="s">
        <v>289</v>
      </c>
      <c r="K7592" s="321">
        <v>37</v>
      </c>
      <c r="L7592" s="305">
        <v>0.41111001372337341</v>
      </c>
      <c r="M7592" s="305"/>
      <c r="N7592" s="321">
        <v>234</v>
      </c>
      <c r="O7592" s="305">
        <v>0.38999998569488531</v>
      </c>
      <c r="P7592" s="305"/>
      <c r="Q7592" s="321">
        <v>234</v>
      </c>
      <c r="R7592" s="305">
        <v>0.38999998569488531</v>
      </c>
      <c r="S7592" s="305"/>
      <c r="BA7592" s="395">
        <v>1</v>
      </c>
      <c r="BB7592" s="396" t="s">
        <v>861</v>
      </c>
      <c r="BC7592" t="str">
        <f t="shared" si="641"/>
        <v>7A2</v>
      </c>
      <c r="BD7592" t="str">
        <f t="shared" si="642"/>
        <v>NAoMe_recurrent_mbc_hes_year</v>
      </c>
      <c r="BE7592" s="397" t="s">
        <v>862</v>
      </c>
      <c r="BF7592" t="str">
        <f t="shared" si="643"/>
        <v>2021</v>
      </c>
      <c r="BG7592">
        <f t="shared" si="644"/>
        <v>37</v>
      </c>
      <c r="BH7592" s="398">
        <f t="shared" si="645"/>
        <v>0.41111001372337341</v>
      </c>
      <c r="BO7592" s="33"/>
    </row>
    <row r="7593" spans="1:67">
      <c r="A7593" s="320" t="s">
        <v>338</v>
      </c>
      <c r="B7593" t="s">
        <v>401</v>
      </c>
      <c r="C7593" t="s">
        <v>910</v>
      </c>
      <c r="D7593" t="s">
        <v>314</v>
      </c>
      <c r="E7593" s="320" t="s">
        <v>412</v>
      </c>
      <c r="F7593" s="320" t="s">
        <v>406</v>
      </c>
      <c r="G7593" s="320" t="s">
        <v>426</v>
      </c>
      <c r="H7593" s="320" t="s">
        <v>401</v>
      </c>
      <c r="I7593" s="320" t="s">
        <v>355</v>
      </c>
      <c r="J7593" s="320" t="s">
        <v>816</v>
      </c>
      <c r="K7593" s="321">
        <v>35</v>
      </c>
      <c r="L7593" s="305">
        <v>0.38888999819755549</v>
      </c>
      <c r="M7593" s="305"/>
      <c r="N7593" s="321">
        <v>247</v>
      </c>
      <c r="O7593" s="305">
        <v>0.41166999936103821</v>
      </c>
      <c r="P7593" s="305"/>
      <c r="Q7593" s="321">
        <v>247</v>
      </c>
      <c r="R7593" s="305">
        <v>0.41166999936103821</v>
      </c>
      <c r="S7593" s="305"/>
      <c r="BA7593" s="395">
        <v>1</v>
      </c>
      <c r="BB7593" s="396" t="s">
        <v>861</v>
      </c>
      <c r="BC7593" t="str">
        <f t="shared" si="641"/>
        <v>7A2</v>
      </c>
      <c r="BD7593" t="str">
        <f t="shared" si="642"/>
        <v>NAoMe_recurrent_mbc_hes_year</v>
      </c>
      <c r="BE7593" s="397" t="s">
        <v>862</v>
      </c>
      <c r="BF7593" t="str">
        <f t="shared" si="643"/>
        <v>2022</v>
      </c>
      <c r="BG7593">
        <f t="shared" si="644"/>
        <v>35</v>
      </c>
      <c r="BH7593" s="398">
        <f t="shared" si="645"/>
        <v>0.38888999819755549</v>
      </c>
      <c r="BO7593" s="33"/>
    </row>
    <row r="7594" spans="1:67">
      <c r="A7594" s="320" t="s">
        <v>338</v>
      </c>
      <c r="B7594" t="s">
        <v>401</v>
      </c>
      <c r="C7594" t="s">
        <v>910</v>
      </c>
      <c r="D7594" t="s">
        <v>314</v>
      </c>
      <c r="E7594" s="320" t="s">
        <v>412</v>
      </c>
      <c r="F7594" s="320" t="s">
        <v>406</v>
      </c>
      <c r="G7594" s="320" t="s">
        <v>426</v>
      </c>
      <c r="H7594" s="320" t="s">
        <v>401</v>
      </c>
      <c r="I7594" s="320" t="s">
        <v>355</v>
      </c>
      <c r="J7594" s="320" t="s">
        <v>946</v>
      </c>
      <c r="K7594" s="321">
        <v>18</v>
      </c>
      <c r="L7594" s="305">
        <v>0.20000000298023221</v>
      </c>
      <c r="M7594" s="305"/>
      <c r="N7594" s="321">
        <v>119</v>
      </c>
      <c r="O7594" s="305">
        <v>0.19833000004291529</v>
      </c>
      <c r="P7594" s="305"/>
      <c r="Q7594" s="321">
        <v>119</v>
      </c>
      <c r="R7594" s="305">
        <v>0.19833000004291529</v>
      </c>
      <c r="S7594" s="305"/>
      <c r="BA7594" s="395">
        <v>1</v>
      </c>
      <c r="BB7594" s="396" t="s">
        <v>861</v>
      </c>
      <c r="BC7594" t="str">
        <f t="shared" si="641"/>
        <v>7A2</v>
      </c>
      <c r="BD7594" t="str">
        <f t="shared" si="642"/>
        <v>NAoMe_recurrent_mbc_hes_year</v>
      </c>
      <c r="BE7594" s="397" t="s">
        <v>862</v>
      </c>
      <c r="BF7594" t="str">
        <f t="shared" si="643"/>
        <v>2023</v>
      </c>
      <c r="BG7594">
        <f t="shared" si="644"/>
        <v>18</v>
      </c>
      <c r="BH7594" s="398">
        <f t="shared" si="645"/>
        <v>0.20000000298023221</v>
      </c>
      <c r="BO7594" s="33"/>
    </row>
    <row r="7595" spans="1:67">
      <c r="A7595" s="320" t="s">
        <v>338</v>
      </c>
      <c r="B7595" t="s">
        <v>401</v>
      </c>
      <c r="C7595" t="s">
        <v>910</v>
      </c>
      <c r="D7595" t="s">
        <v>314</v>
      </c>
      <c r="E7595" s="320" t="s">
        <v>412</v>
      </c>
      <c r="F7595" s="320" t="s">
        <v>406</v>
      </c>
      <c r="G7595" s="320" t="s">
        <v>426</v>
      </c>
      <c r="H7595" s="320" t="s">
        <v>401</v>
      </c>
      <c r="I7595" s="320" t="s">
        <v>824</v>
      </c>
      <c r="J7595" s="320" t="s">
        <v>12</v>
      </c>
      <c r="K7595" s="321">
        <v>90</v>
      </c>
      <c r="L7595" s="305">
        <v>1</v>
      </c>
      <c r="M7595" s="305"/>
      <c r="N7595" s="321">
        <v>600</v>
      </c>
      <c r="O7595" s="305">
        <v>1</v>
      </c>
      <c r="P7595" s="305"/>
      <c r="Q7595" s="321">
        <v>600</v>
      </c>
      <c r="R7595" s="305">
        <v>1</v>
      </c>
      <c r="S7595" s="305"/>
      <c r="BA7595" s="395">
        <v>1</v>
      </c>
      <c r="BB7595" s="396" t="s">
        <v>861</v>
      </c>
      <c r="BC7595" t="str">
        <f t="shared" si="641"/>
        <v>7A2</v>
      </c>
      <c r="BD7595" t="str">
        <f t="shared" si="642"/>
        <v>NAoMe_recurrent_tag_bonemets</v>
      </c>
      <c r="BE7595" s="397" t="s">
        <v>862</v>
      </c>
      <c r="BF7595" t="str">
        <f t="shared" si="643"/>
        <v>No</v>
      </c>
      <c r="BG7595">
        <f t="shared" si="644"/>
        <v>90</v>
      </c>
      <c r="BH7595" s="398">
        <f t="shared" si="645"/>
        <v>1</v>
      </c>
      <c r="BO7595" s="33"/>
    </row>
    <row r="7596" spans="1:67">
      <c r="A7596" s="320" t="s">
        <v>338</v>
      </c>
      <c r="B7596" t="s">
        <v>401</v>
      </c>
      <c r="C7596" t="s">
        <v>910</v>
      </c>
      <c r="D7596" t="s">
        <v>314</v>
      </c>
      <c r="E7596" s="320" t="s">
        <v>412</v>
      </c>
      <c r="F7596" s="320" t="s">
        <v>406</v>
      </c>
      <c r="G7596" s="320" t="s">
        <v>426</v>
      </c>
      <c r="H7596" s="320" t="s">
        <v>401</v>
      </c>
      <c r="I7596" s="320" t="s">
        <v>825</v>
      </c>
      <c r="J7596" s="320" t="s">
        <v>12</v>
      </c>
      <c r="K7596" s="321">
        <v>90</v>
      </c>
      <c r="L7596" s="305">
        <v>1</v>
      </c>
      <c r="M7596" s="305"/>
      <c r="N7596" s="321">
        <v>600</v>
      </c>
      <c r="O7596" s="305">
        <v>1</v>
      </c>
      <c r="P7596" s="305"/>
      <c r="Q7596" s="321">
        <v>600</v>
      </c>
      <c r="R7596" s="305">
        <v>1</v>
      </c>
      <c r="S7596" s="305"/>
      <c r="BA7596" s="395">
        <v>1</v>
      </c>
      <c r="BB7596" s="396" t="s">
        <v>861</v>
      </c>
      <c r="BC7596" t="str">
        <f t="shared" si="641"/>
        <v>7A2</v>
      </c>
      <c r="BD7596" t="str">
        <f t="shared" si="642"/>
        <v>NAoMe_recurrent_tag_brainmets</v>
      </c>
      <c r="BE7596" s="397" t="s">
        <v>862</v>
      </c>
      <c r="BF7596" t="str">
        <f t="shared" si="643"/>
        <v>No</v>
      </c>
      <c r="BG7596">
        <f t="shared" si="644"/>
        <v>90</v>
      </c>
      <c r="BH7596" s="398">
        <f t="shared" si="645"/>
        <v>1</v>
      </c>
      <c r="BO7596" s="33"/>
    </row>
    <row r="7597" spans="1:67">
      <c r="A7597" s="320" t="s">
        <v>338</v>
      </c>
      <c r="B7597" t="s">
        <v>401</v>
      </c>
      <c r="C7597" t="s">
        <v>910</v>
      </c>
      <c r="D7597" t="s">
        <v>314</v>
      </c>
      <c r="E7597" s="320" t="s">
        <v>412</v>
      </c>
      <c r="F7597" s="320" t="s">
        <v>406</v>
      </c>
      <c r="G7597" s="320" t="s">
        <v>426</v>
      </c>
      <c r="H7597" s="320" t="s">
        <v>401</v>
      </c>
      <c r="I7597" s="320" t="s">
        <v>826</v>
      </c>
      <c r="J7597" s="320" t="s">
        <v>12</v>
      </c>
      <c r="K7597" s="321">
        <v>90</v>
      </c>
      <c r="L7597" s="305">
        <v>1</v>
      </c>
      <c r="M7597" s="305"/>
      <c r="N7597" s="321">
        <v>600</v>
      </c>
      <c r="O7597" s="305">
        <v>1</v>
      </c>
      <c r="P7597" s="305"/>
      <c r="Q7597" s="321">
        <v>600</v>
      </c>
      <c r="R7597" s="305">
        <v>1</v>
      </c>
      <c r="S7597" s="305"/>
      <c r="BA7597" s="395">
        <v>1</v>
      </c>
      <c r="BB7597" s="396" t="s">
        <v>861</v>
      </c>
      <c r="BC7597" t="str">
        <f t="shared" si="641"/>
        <v>7A2</v>
      </c>
      <c r="BD7597" t="str">
        <f t="shared" si="642"/>
        <v>NAoMe_recurrent_tag_livermets</v>
      </c>
      <c r="BE7597" s="397" t="s">
        <v>862</v>
      </c>
      <c r="BF7597" t="str">
        <f t="shared" si="643"/>
        <v>No</v>
      </c>
      <c r="BG7597">
        <f t="shared" si="644"/>
        <v>90</v>
      </c>
      <c r="BH7597" s="398">
        <f t="shared" si="645"/>
        <v>1</v>
      </c>
      <c r="BO7597" s="33"/>
    </row>
    <row r="7598" spans="1:67">
      <c r="A7598" s="320" t="s">
        <v>338</v>
      </c>
      <c r="B7598" t="s">
        <v>401</v>
      </c>
      <c r="C7598" t="s">
        <v>910</v>
      </c>
      <c r="D7598" t="s">
        <v>314</v>
      </c>
      <c r="E7598" s="320" t="s">
        <v>412</v>
      </c>
      <c r="F7598" s="320" t="s">
        <v>406</v>
      </c>
      <c r="G7598" s="320" t="s">
        <v>426</v>
      </c>
      <c r="H7598" s="320" t="s">
        <v>401</v>
      </c>
      <c r="I7598" s="320" t="s">
        <v>827</v>
      </c>
      <c r="J7598" s="320" t="s">
        <v>12</v>
      </c>
      <c r="K7598" s="321">
        <v>90</v>
      </c>
      <c r="L7598" s="305">
        <v>1</v>
      </c>
      <c r="M7598" s="305"/>
      <c r="N7598" s="321">
        <v>600</v>
      </c>
      <c r="O7598" s="305">
        <v>1</v>
      </c>
      <c r="P7598" s="305"/>
      <c r="Q7598" s="321">
        <v>600</v>
      </c>
      <c r="R7598" s="305">
        <v>1</v>
      </c>
      <c r="S7598" s="305"/>
      <c r="BA7598" s="395">
        <v>1</v>
      </c>
      <c r="BB7598" s="396" t="s">
        <v>861</v>
      </c>
      <c r="BC7598" t="str">
        <f t="shared" si="641"/>
        <v>7A2</v>
      </c>
      <c r="BD7598" t="str">
        <f t="shared" si="642"/>
        <v>NAoMe_recurrent_tag_lungmets</v>
      </c>
      <c r="BE7598" s="397" t="s">
        <v>862</v>
      </c>
      <c r="BF7598" t="str">
        <f t="shared" si="643"/>
        <v>No</v>
      </c>
      <c r="BG7598">
        <f t="shared" si="644"/>
        <v>90</v>
      </c>
      <c r="BH7598" s="398">
        <f t="shared" si="645"/>
        <v>1</v>
      </c>
      <c r="BO7598" s="33"/>
    </row>
    <row r="7599" spans="1:67">
      <c r="A7599" s="320" t="s">
        <v>338</v>
      </c>
      <c r="B7599" t="s">
        <v>401</v>
      </c>
      <c r="C7599" t="s">
        <v>910</v>
      </c>
      <c r="D7599" t="s">
        <v>314</v>
      </c>
      <c r="E7599" s="320" t="s">
        <v>412</v>
      </c>
      <c r="F7599" s="320" t="s">
        <v>406</v>
      </c>
      <c r="G7599" s="320" t="s">
        <v>426</v>
      </c>
      <c r="H7599" s="320" t="s">
        <v>401</v>
      </c>
      <c r="I7599" s="320" t="s">
        <v>828</v>
      </c>
      <c r="J7599" s="320" t="s">
        <v>12</v>
      </c>
      <c r="K7599" s="321">
        <v>90</v>
      </c>
      <c r="L7599" s="305">
        <v>1</v>
      </c>
      <c r="M7599" s="305"/>
      <c r="N7599" s="321">
        <v>600</v>
      </c>
      <c r="O7599" s="305">
        <v>1</v>
      </c>
      <c r="P7599" s="305"/>
      <c r="Q7599" s="321">
        <v>600</v>
      </c>
      <c r="R7599" s="305">
        <v>1</v>
      </c>
      <c r="S7599" s="305"/>
      <c r="BA7599" s="395">
        <v>1</v>
      </c>
      <c r="BB7599" s="396" t="s">
        <v>861</v>
      </c>
      <c r="BC7599" t="str">
        <f t="shared" si="641"/>
        <v>7A2</v>
      </c>
      <c r="BD7599" t="str">
        <f t="shared" si="642"/>
        <v>NAoMe_recurrent_tag_othermets</v>
      </c>
      <c r="BE7599" s="397" t="s">
        <v>862</v>
      </c>
      <c r="BF7599" t="str">
        <f t="shared" si="643"/>
        <v>No</v>
      </c>
      <c r="BG7599">
        <f t="shared" si="644"/>
        <v>90</v>
      </c>
      <c r="BH7599" s="398">
        <f t="shared" si="645"/>
        <v>1</v>
      </c>
      <c r="BO7599" s="33"/>
    </row>
    <row r="7600" spans="1:67">
      <c r="A7600" s="320" t="s">
        <v>338</v>
      </c>
      <c r="B7600" t="s">
        <v>380</v>
      </c>
      <c r="C7600" t="s">
        <v>910</v>
      </c>
      <c r="D7600" t="s">
        <v>314</v>
      </c>
      <c r="E7600" s="320" t="s">
        <v>96</v>
      </c>
      <c r="F7600" s="320" t="s">
        <v>97</v>
      </c>
      <c r="G7600" s="320" t="s">
        <v>447</v>
      </c>
      <c r="H7600" s="320" t="s">
        <v>811</v>
      </c>
      <c r="I7600" s="320" t="s">
        <v>354</v>
      </c>
      <c r="J7600" s="320" t="s">
        <v>277</v>
      </c>
      <c r="K7600" s="321">
        <v>0</v>
      </c>
      <c r="L7600" s="305">
        <v>0</v>
      </c>
      <c r="M7600" s="305"/>
      <c r="N7600" s="321">
        <v>2</v>
      </c>
      <c r="O7600" s="305">
        <v>2.7399999089539051E-3</v>
      </c>
      <c r="P7600" s="305"/>
      <c r="Q7600" s="321">
        <v>56</v>
      </c>
      <c r="R7600" s="305">
        <v>4.1100000962615013E-3</v>
      </c>
      <c r="S7600" s="305"/>
      <c r="BA7600" s="395">
        <v>1</v>
      </c>
      <c r="BB7600" s="396" t="s">
        <v>861</v>
      </c>
      <c r="BC7600" t="str">
        <f t="shared" si="641"/>
        <v>RYJ</v>
      </c>
      <c r="BD7600" t="str">
        <f t="shared" si="642"/>
        <v>NAoMe_recurrent_age_mbc_hes_decades_80cap</v>
      </c>
      <c r="BE7600" s="397" t="s">
        <v>862</v>
      </c>
      <c r="BF7600" t="str">
        <f t="shared" si="643"/>
        <v>18-29 yrs</v>
      </c>
      <c r="BG7600">
        <f t="shared" si="644"/>
        <v>0</v>
      </c>
      <c r="BH7600" s="398">
        <f t="shared" si="645"/>
        <v>0</v>
      </c>
      <c r="BO7600" s="33"/>
    </row>
    <row r="7601" spans="1:67">
      <c r="A7601" s="320" t="s">
        <v>338</v>
      </c>
      <c r="B7601" t="s">
        <v>380</v>
      </c>
      <c r="C7601" t="s">
        <v>910</v>
      </c>
      <c r="D7601" t="s">
        <v>314</v>
      </c>
      <c r="E7601" s="320" t="s">
        <v>96</v>
      </c>
      <c r="F7601" s="320" t="s">
        <v>97</v>
      </c>
      <c r="G7601" s="320" t="s">
        <v>447</v>
      </c>
      <c r="H7601" s="320" t="s">
        <v>811</v>
      </c>
      <c r="I7601" s="320" t="s">
        <v>354</v>
      </c>
      <c r="J7601" s="320" t="s">
        <v>278</v>
      </c>
      <c r="K7601" s="321">
        <v>8</v>
      </c>
      <c r="L7601" s="305">
        <v>6.6119998693466187E-2</v>
      </c>
      <c r="M7601" s="305"/>
      <c r="N7601" s="321">
        <v>41</v>
      </c>
      <c r="O7601" s="305">
        <v>5.6239999830722809E-2</v>
      </c>
      <c r="P7601" s="305"/>
      <c r="Q7601" s="321">
        <v>552</v>
      </c>
      <c r="R7601" s="305">
        <v>4.0550000965595252E-2</v>
      </c>
      <c r="S7601" s="305"/>
      <c r="BA7601" s="395">
        <v>1</v>
      </c>
      <c r="BB7601" s="396" t="s">
        <v>861</v>
      </c>
      <c r="BC7601" t="str">
        <f t="shared" si="641"/>
        <v>RYJ</v>
      </c>
      <c r="BD7601" t="str">
        <f t="shared" si="642"/>
        <v>NAoMe_recurrent_age_mbc_hes_decades_80cap</v>
      </c>
      <c r="BE7601" s="397" t="s">
        <v>862</v>
      </c>
      <c r="BF7601" t="str">
        <f t="shared" si="643"/>
        <v>30-39 yrs</v>
      </c>
      <c r="BG7601">
        <f t="shared" si="644"/>
        <v>8</v>
      </c>
      <c r="BH7601" s="398">
        <f t="shared" si="645"/>
        <v>6.6119998693466187E-2</v>
      </c>
      <c r="BO7601" s="33"/>
    </row>
    <row r="7602" spans="1:67">
      <c r="A7602" s="320" t="s">
        <v>338</v>
      </c>
      <c r="B7602" t="s">
        <v>380</v>
      </c>
      <c r="C7602" t="s">
        <v>910</v>
      </c>
      <c r="D7602" t="s">
        <v>314</v>
      </c>
      <c r="E7602" s="320" t="s">
        <v>96</v>
      </c>
      <c r="F7602" s="320" t="s">
        <v>97</v>
      </c>
      <c r="G7602" s="320" t="s">
        <v>447</v>
      </c>
      <c r="H7602" s="320" t="s">
        <v>811</v>
      </c>
      <c r="I7602" s="320" t="s">
        <v>354</v>
      </c>
      <c r="J7602" s="320" t="s">
        <v>279</v>
      </c>
      <c r="K7602" s="321">
        <v>22</v>
      </c>
      <c r="L7602" s="305">
        <v>0.18182000517845151</v>
      </c>
      <c r="M7602" s="305"/>
      <c r="N7602" s="321">
        <v>110</v>
      </c>
      <c r="O7602" s="305">
        <v>0.15088999271392819</v>
      </c>
      <c r="P7602" s="305"/>
      <c r="Q7602" s="321">
        <v>1403</v>
      </c>
      <c r="R7602" s="305">
        <v>0.1030699983239174</v>
      </c>
      <c r="S7602" s="305"/>
      <c r="BA7602" s="395">
        <v>1</v>
      </c>
      <c r="BB7602" s="396" t="s">
        <v>861</v>
      </c>
      <c r="BC7602" t="str">
        <f t="shared" si="641"/>
        <v>RYJ</v>
      </c>
      <c r="BD7602" t="str">
        <f t="shared" si="642"/>
        <v>NAoMe_recurrent_age_mbc_hes_decades_80cap</v>
      </c>
      <c r="BE7602" s="397" t="s">
        <v>862</v>
      </c>
      <c r="BF7602" t="str">
        <f t="shared" si="643"/>
        <v>40-49 yrs</v>
      </c>
      <c r="BG7602">
        <f t="shared" si="644"/>
        <v>22</v>
      </c>
      <c r="BH7602" s="398">
        <f t="shared" si="645"/>
        <v>0.18182000517845151</v>
      </c>
      <c r="BO7602" s="33"/>
    </row>
    <row r="7603" spans="1:67">
      <c r="A7603" s="320" t="s">
        <v>338</v>
      </c>
      <c r="B7603" t="s">
        <v>380</v>
      </c>
      <c r="C7603" t="s">
        <v>910</v>
      </c>
      <c r="D7603" t="s">
        <v>314</v>
      </c>
      <c r="E7603" s="320" t="s">
        <v>96</v>
      </c>
      <c r="F7603" s="320" t="s">
        <v>97</v>
      </c>
      <c r="G7603" s="320" t="s">
        <v>447</v>
      </c>
      <c r="H7603" s="320" t="s">
        <v>811</v>
      </c>
      <c r="I7603" s="320" t="s">
        <v>354</v>
      </c>
      <c r="J7603" s="320" t="s">
        <v>280</v>
      </c>
      <c r="K7603" s="321">
        <v>27</v>
      </c>
      <c r="L7603" s="305">
        <v>0.2231400012969971</v>
      </c>
      <c r="M7603" s="305"/>
      <c r="N7603" s="321">
        <v>147</v>
      </c>
      <c r="O7603" s="305">
        <v>0.2016499936580658</v>
      </c>
      <c r="P7603" s="305"/>
      <c r="Q7603" s="321">
        <v>2584</v>
      </c>
      <c r="R7603" s="305">
        <v>0.18983000516891479</v>
      </c>
      <c r="S7603" s="305"/>
      <c r="BA7603" s="395">
        <v>1</v>
      </c>
      <c r="BB7603" s="396" t="s">
        <v>861</v>
      </c>
      <c r="BC7603" t="str">
        <f t="shared" si="641"/>
        <v>RYJ</v>
      </c>
      <c r="BD7603" t="str">
        <f t="shared" si="642"/>
        <v>NAoMe_recurrent_age_mbc_hes_decades_80cap</v>
      </c>
      <c r="BE7603" s="397" t="s">
        <v>862</v>
      </c>
      <c r="BF7603" t="str">
        <f t="shared" si="643"/>
        <v>50-59 yrs</v>
      </c>
      <c r="BG7603">
        <f t="shared" si="644"/>
        <v>27</v>
      </c>
      <c r="BH7603" s="398">
        <f t="shared" si="645"/>
        <v>0.2231400012969971</v>
      </c>
      <c r="BO7603" s="33"/>
    </row>
    <row r="7604" spans="1:67">
      <c r="A7604" s="320" t="s">
        <v>338</v>
      </c>
      <c r="B7604" t="s">
        <v>380</v>
      </c>
      <c r="C7604" t="s">
        <v>910</v>
      </c>
      <c r="D7604" t="s">
        <v>314</v>
      </c>
      <c r="E7604" s="320" t="s">
        <v>96</v>
      </c>
      <c r="F7604" s="320" t="s">
        <v>97</v>
      </c>
      <c r="G7604" s="320" t="s">
        <v>447</v>
      </c>
      <c r="H7604" s="320" t="s">
        <v>811</v>
      </c>
      <c r="I7604" s="320" t="s">
        <v>354</v>
      </c>
      <c r="J7604" s="320" t="s">
        <v>281</v>
      </c>
      <c r="K7604" s="321">
        <v>18</v>
      </c>
      <c r="L7604" s="305">
        <v>0.14876000583171839</v>
      </c>
      <c r="M7604" s="305"/>
      <c r="N7604" s="321">
        <v>130</v>
      </c>
      <c r="O7604" s="305">
        <v>0.17833000421524051</v>
      </c>
      <c r="P7604" s="305"/>
      <c r="Q7604" s="321">
        <v>2650</v>
      </c>
      <c r="R7604" s="305">
        <v>0.19468000531196589</v>
      </c>
      <c r="S7604" s="305"/>
      <c r="BA7604" s="395">
        <v>1</v>
      </c>
      <c r="BB7604" s="396" t="s">
        <v>861</v>
      </c>
      <c r="BC7604" t="str">
        <f t="shared" si="641"/>
        <v>RYJ</v>
      </c>
      <c r="BD7604" t="str">
        <f t="shared" si="642"/>
        <v>NAoMe_recurrent_age_mbc_hes_decades_80cap</v>
      </c>
      <c r="BE7604" s="397" t="s">
        <v>862</v>
      </c>
      <c r="BF7604" t="str">
        <f t="shared" si="643"/>
        <v>60-69 yrs</v>
      </c>
      <c r="BG7604">
        <f t="shared" si="644"/>
        <v>18</v>
      </c>
      <c r="BH7604" s="398">
        <f t="shared" si="645"/>
        <v>0.14876000583171839</v>
      </c>
      <c r="BO7604" s="33"/>
    </row>
    <row r="7605" spans="1:67">
      <c r="A7605" s="320" t="s">
        <v>338</v>
      </c>
      <c r="B7605" t="s">
        <v>380</v>
      </c>
      <c r="C7605" t="s">
        <v>910</v>
      </c>
      <c r="D7605" t="s">
        <v>314</v>
      </c>
      <c r="E7605" s="320" t="s">
        <v>96</v>
      </c>
      <c r="F7605" s="320" t="s">
        <v>97</v>
      </c>
      <c r="G7605" s="320" t="s">
        <v>447</v>
      </c>
      <c r="H7605" s="320" t="s">
        <v>811</v>
      </c>
      <c r="I7605" s="320" t="s">
        <v>354</v>
      </c>
      <c r="J7605" s="320" t="s">
        <v>282</v>
      </c>
      <c r="K7605" s="321">
        <v>24</v>
      </c>
      <c r="L7605" s="305">
        <v>0.19834999740123749</v>
      </c>
      <c r="M7605" s="305"/>
      <c r="N7605" s="321">
        <v>145</v>
      </c>
      <c r="O7605" s="305">
        <v>0.1988999992609024</v>
      </c>
      <c r="P7605" s="305"/>
      <c r="Q7605" s="321">
        <v>3284</v>
      </c>
      <c r="R7605" s="305">
        <v>0.24126000702381131</v>
      </c>
      <c r="S7605" s="305"/>
      <c r="BA7605" s="395">
        <v>1</v>
      </c>
      <c r="BB7605" s="396" t="s">
        <v>861</v>
      </c>
      <c r="BC7605" t="str">
        <f t="shared" si="641"/>
        <v>RYJ</v>
      </c>
      <c r="BD7605" t="str">
        <f t="shared" si="642"/>
        <v>NAoMe_recurrent_age_mbc_hes_decades_80cap</v>
      </c>
      <c r="BE7605" s="397" t="s">
        <v>862</v>
      </c>
      <c r="BF7605" t="str">
        <f t="shared" si="643"/>
        <v>70-79 yrs</v>
      </c>
      <c r="BG7605">
        <f t="shared" si="644"/>
        <v>24</v>
      </c>
      <c r="BH7605" s="398">
        <f t="shared" si="645"/>
        <v>0.19834999740123749</v>
      </c>
      <c r="BO7605" s="33"/>
    </row>
    <row r="7606" spans="1:67">
      <c r="A7606" s="320" t="s">
        <v>338</v>
      </c>
      <c r="B7606" t="s">
        <v>380</v>
      </c>
      <c r="C7606" t="s">
        <v>910</v>
      </c>
      <c r="D7606" t="s">
        <v>314</v>
      </c>
      <c r="E7606" s="320" t="s">
        <v>96</v>
      </c>
      <c r="F7606" s="320" t="s">
        <v>97</v>
      </c>
      <c r="G7606" s="320" t="s">
        <v>447</v>
      </c>
      <c r="H7606" s="320" t="s">
        <v>811</v>
      </c>
      <c r="I7606" s="320" t="s">
        <v>354</v>
      </c>
      <c r="J7606" s="320" t="s">
        <v>283</v>
      </c>
      <c r="K7606" s="321">
        <v>22</v>
      </c>
      <c r="L7606" s="305">
        <v>0.18182000517845151</v>
      </c>
      <c r="M7606" s="305"/>
      <c r="N7606" s="321">
        <v>154</v>
      </c>
      <c r="O7606" s="305">
        <v>0.2112500071525574</v>
      </c>
      <c r="P7606" s="305"/>
      <c r="Q7606" s="321">
        <v>3083</v>
      </c>
      <c r="R7606" s="305">
        <v>0.2264900058507919</v>
      </c>
      <c r="S7606" s="305"/>
      <c r="BA7606" s="395">
        <v>1</v>
      </c>
      <c r="BB7606" s="396" t="s">
        <v>861</v>
      </c>
      <c r="BC7606" t="str">
        <f t="shared" si="641"/>
        <v>RYJ</v>
      </c>
      <c r="BD7606" t="str">
        <f t="shared" si="642"/>
        <v>NAoMe_recurrent_age_mbc_hes_decades_80cap</v>
      </c>
      <c r="BE7606" s="397" t="s">
        <v>862</v>
      </c>
      <c r="BF7606" t="str">
        <f t="shared" si="643"/>
        <v>80+ yrs</v>
      </c>
      <c r="BG7606">
        <f t="shared" si="644"/>
        <v>22</v>
      </c>
      <c r="BH7606" s="398">
        <f t="shared" si="645"/>
        <v>0.18182000517845151</v>
      </c>
      <c r="BO7606" s="33"/>
    </row>
    <row r="7607" spans="1:67">
      <c r="A7607" s="320" t="s">
        <v>338</v>
      </c>
      <c r="B7607" t="s">
        <v>380</v>
      </c>
      <c r="C7607" t="s">
        <v>910</v>
      </c>
      <c r="D7607" t="s">
        <v>314</v>
      </c>
      <c r="E7607" s="320" t="s">
        <v>96</v>
      </c>
      <c r="F7607" s="320" t="s">
        <v>97</v>
      </c>
      <c r="G7607" s="320" t="s">
        <v>447</v>
      </c>
      <c r="H7607" s="320" t="s">
        <v>811</v>
      </c>
      <c r="I7607" s="320" t="s">
        <v>656</v>
      </c>
      <c r="J7607" s="320" t="s">
        <v>286</v>
      </c>
      <c r="K7607" s="321">
        <v>16</v>
      </c>
      <c r="L7607" s="305">
        <v>0.1322299987077713</v>
      </c>
      <c r="M7607" s="305">
        <v>0.13445000350475311</v>
      </c>
      <c r="N7607" s="321">
        <v>89</v>
      </c>
      <c r="O7607" s="305">
        <v>0.1220899969339371</v>
      </c>
      <c r="P7607" s="305">
        <v>0.1234399974346161</v>
      </c>
      <c r="Q7607" s="321">
        <v>565</v>
      </c>
      <c r="R7607" s="305">
        <v>4.1510000824928277E-2</v>
      </c>
      <c r="S7607" s="305">
        <v>4.221000149846077E-2</v>
      </c>
      <c r="BA7607" s="395">
        <v>1</v>
      </c>
      <c r="BB7607" s="396" t="s">
        <v>861</v>
      </c>
      <c r="BC7607" t="str">
        <f t="shared" si="641"/>
        <v>RYJ</v>
      </c>
      <c r="BD7607" t="str">
        <f t="shared" si="642"/>
        <v>NAoMe_recurrent_ethnicity_grp</v>
      </c>
      <c r="BE7607" s="397" t="s">
        <v>862</v>
      </c>
      <c r="BF7607" t="str">
        <f t="shared" si="643"/>
        <v>Asian or Asian British</v>
      </c>
      <c r="BG7607">
        <f t="shared" si="644"/>
        <v>16</v>
      </c>
      <c r="BH7607" s="398">
        <f t="shared" si="645"/>
        <v>0.1322299987077713</v>
      </c>
      <c r="BO7607" s="33"/>
    </row>
    <row r="7608" spans="1:67">
      <c r="A7608" s="320" t="s">
        <v>338</v>
      </c>
      <c r="B7608" t="s">
        <v>380</v>
      </c>
      <c r="C7608" t="s">
        <v>910</v>
      </c>
      <c r="D7608" t="s">
        <v>314</v>
      </c>
      <c r="E7608" s="320" t="s">
        <v>96</v>
      </c>
      <c r="F7608" s="320" t="s">
        <v>97</v>
      </c>
      <c r="G7608" s="320" t="s">
        <v>447</v>
      </c>
      <c r="H7608" s="320" t="s">
        <v>811</v>
      </c>
      <c r="I7608" s="320" t="s">
        <v>656</v>
      </c>
      <c r="J7608" s="320" t="s">
        <v>287</v>
      </c>
      <c r="K7608" s="321">
        <v>14</v>
      </c>
      <c r="L7608" s="305">
        <v>0.1156999990344048</v>
      </c>
      <c r="M7608" s="305">
        <v>0.1176500022411346</v>
      </c>
      <c r="N7608" s="321">
        <v>72</v>
      </c>
      <c r="O7608" s="305">
        <v>9.8770000040531158E-2</v>
      </c>
      <c r="P7608" s="305">
        <v>9.9859997630119324E-2</v>
      </c>
      <c r="Q7608" s="321">
        <v>439</v>
      </c>
      <c r="R7608" s="305">
        <v>3.2249998301267617E-2</v>
      </c>
      <c r="S7608" s="305">
        <v>3.2800000160932541E-2</v>
      </c>
      <c r="BA7608" s="395">
        <v>1</v>
      </c>
      <c r="BB7608" s="396" t="s">
        <v>861</v>
      </c>
      <c r="BC7608" t="str">
        <f t="shared" si="641"/>
        <v>RYJ</v>
      </c>
      <c r="BD7608" t="str">
        <f t="shared" si="642"/>
        <v>NAoMe_recurrent_ethnicity_grp</v>
      </c>
      <c r="BE7608" s="397" t="s">
        <v>862</v>
      </c>
      <c r="BF7608" t="str">
        <f t="shared" si="643"/>
        <v>Black or Black British</v>
      </c>
      <c r="BG7608">
        <f t="shared" si="644"/>
        <v>14</v>
      </c>
      <c r="BH7608" s="398">
        <f t="shared" si="645"/>
        <v>0.1156999990344048</v>
      </c>
      <c r="BO7608" s="33"/>
    </row>
    <row r="7609" spans="1:67">
      <c r="A7609" s="320" t="s">
        <v>338</v>
      </c>
      <c r="B7609" t="s">
        <v>380</v>
      </c>
      <c r="C7609" t="s">
        <v>910</v>
      </c>
      <c r="D7609" t="s">
        <v>314</v>
      </c>
      <c r="E7609" s="320" t="s">
        <v>96</v>
      </c>
      <c r="F7609" s="320" t="s">
        <v>97</v>
      </c>
      <c r="G7609" s="320" t="s">
        <v>447</v>
      </c>
      <c r="H7609" s="320" t="s">
        <v>811</v>
      </c>
      <c r="I7609" s="320" t="s">
        <v>656</v>
      </c>
      <c r="J7609" s="320" t="s">
        <v>259</v>
      </c>
      <c r="K7609" s="321">
        <v>2</v>
      </c>
      <c r="L7609" s="305">
        <v>1.652999967336655E-2</v>
      </c>
      <c r="M7609" s="305">
        <v>1.6809999942779541E-2</v>
      </c>
      <c r="N7609" s="321">
        <v>19</v>
      </c>
      <c r="O7609" s="305">
        <v>2.6060000061988831E-2</v>
      </c>
      <c r="P7609" s="305">
        <v>2.6350000873208049E-2</v>
      </c>
      <c r="Q7609" s="321">
        <v>117</v>
      </c>
      <c r="R7609" s="305">
        <v>8.6000002920627594E-3</v>
      </c>
      <c r="S7609" s="305">
        <v>8.7400004267692566E-3</v>
      </c>
      <c r="BA7609" s="395">
        <v>1</v>
      </c>
      <c r="BB7609" s="396" t="s">
        <v>861</v>
      </c>
      <c r="BC7609" t="str">
        <f t="shared" si="641"/>
        <v>RYJ</v>
      </c>
      <c r="BD7609" t="str">
        <f t="shared" si="642"/>
        <v>NAoMe_recurrent_ethnicity_grp</v>
      </c>
      <c r="BE7609" s="397" t="s">
        <v>862</v>
      </c>
      <c r="BF7609" t="str">
        <f t="shared" si="643"/>
        <v>Mixed</v>
      </c>
      <c r="BG7609">
        <f t="shared" si="644"/>
        <v>2</v>
      </c>
      <c r="BH7609" s="398">
        <f t="shared" si="645"/>
        <v>1.652999967336655E-2</v>
      </c>
      <c r="BO7609" s="33"/>
    </row>
    <row r="7610" spans="1:67">
      <c r="A7610" s="320" t="s">
        <v>338</v>
      </c>
      <c r="B7610" t="s">
        <v>380</v>
      </c>
      <c r="C7610" t="s">
        <v>910</v>
      </c>
      <c r="D7610" t="s">
        <v>314</v>
      </c>
      <c r="E7610" s="320" t="s">
        <v>96</v>
      </c>
      <c r="F7610" s="320" t="s">
        <v>97</v>
      </c>
      <c r="G7610" s="320" t="s">
        <v>447</v>
      </c>
      <c r="H7610" s="320" t="s">
        <v>811</v>
      </c>
      <c r="I7610" s="320" t="s">
        <v>656</v>
      </c>
      <c r="J7610" s="320" t="s">
        <v>288</v>
      </c>
      <c r="K7610" s="321">
        <v>20</v>
      </c>
      <c r="L7610" s="305">
        <v>0.16528999805450439</v>
      </c>
      <c r="M7610" s="305">
        <v>0.16807000339031219</v>
      </c>
      <c r="N7610" s="321">
        <v>61</v>
      </c>
      <c r="O7610" s="305">
        <v>8.3679996430873871E-2</v>
      </c>
      <c r="P7610" s="305">
        <v>8.4600001573562622E-2</v>
      </c>
      <c r="Q7610" s="321">
        <v>254</v>
      </c>
      <c r="R7610" s="305">
        <v>1.8659999594092369E-2</v>
      </c>
      <c r="S7610" s="305">
        <v>1.8980000168085098E-2</v>
      </c>
      <c r="BA7610" s="395">
        <v>1</v>
      </c>
      <c r="BB7610" s="396" t="s">
        <v>861</v>
      </c>
      <c r="BC7610" t="str">
        <f t="shared" si="641"/>
        <v>RYJ</v>
      </c>
      <c r="BD7610" t="str">
        <f t="shared" si="642"/>
        <v>NAoMe_recurrent_ethnicity_grp</v>
      </c>
      <c r="BE7610" s="397" t="s">
        <v>862</v>
      </c>
      <c r="BF7610" t="str">
        <f t="shared" si="643"/>
        <v>Other Ethnic Group</v>
      </c>
      <c r="BG7610">
        <f t="shared" si="644"/>
        <v>20</v>
      </c>
      <c r="BH7610" s="398">
        <f t="shared" si="645"/>
        <v>0.16528999805450439</v>
      </c>
      <c r="BO7610" s="33"/>
    </row>
    <row r="7611" spans="1:67">
      <c r="A7611" s="320" t="s">
        <v>338</v>
      </c>
      <c r="B7611" t="s">
        <v>380</v>
      </c>
      <c r="C7611" t="s">
        <v>910</v>
      </c>
      <c r="D7611" t="s">
        <v>314</v>
      </c>
      <c r="E7611" s="320" t="s">
        <v>96</v>
      </c>
      <c r="F7611" s="320" t="s">
        <v>97</v>
      </c>
      <c r="G7611" s="320" t="s">
        <v>447</v>
      </c>
      <c r="H7611" s="320" t="s">
        <v>811</v>
      </c>
      <c r="I7611" s="320" t="s">
        <v>656</v>
      </c>
      <c r="J7611" s="320" t="s">
        <v>260</v>
      </c>
      <c r="K7611" s="321">
        <v>2</v>
      </c>
      <c r="L7611" s="305">
        <v>1.652999967336655E-2</v>
      </c>
      <c r="M7611" s="305"/>
      <c r="N7611" s="321">
        <v>8</v>
      </c>
      <c r="O7611" s="305">
        <v>1.097000017762184E-2</v>
      </c>
      <c r="P7611" s="305"/>
      <c r="Q7611" s="321">
        <v>227</v>
      </c>
      <c r="R7611" s="305">
        <v>1.6680000349879261E-2</v>
      </c>
      <c r="S7611" s="305"/>
      <c r="BA7611" s="395">
        <v>1</v>
      </c>
      <c r="BB7611" s="396" t="s">
        <v>861</v>
      </c>
      <c r="BC7611" t="str">
        <f t="shared" si="641"/>
        <v>RYJ</v>
      </c>
      <c r="BD7611" t="str">
        <f t="shared" si="642"/>
        <v>NAoMe_recurrent_ethnicity_grp</v>
      </c>
      <c r="BE7611" s="397" t="s">
        <v>862</v>
      </c>
      <c r="BF7611" t="str">
        <f t="shared" si="643"/>
        <v>Unknown</v>
      </c>
      <c r="BG7611">
        <f t="shared" si="644"/>
        <v>2</v>
      </c>
      <c r="BH7611" s="398">
        <f t="shared" si="645"/>
        <v>1.652999967336655E-2</v>
      </c>
      <c r="BO7611" s="33"/>
    </row>
    <row r="7612" spans="1:67">
      <c r="A7612" s="320" t="s">
        <v>338</v>
      </c>
      <c r="B7612" t="s">
        <v>380</v>
      </c>
      <c r="C7612" t="s">
        <v>910</v>
      </c>
      <c r="D7612" t="s">
        <v>314</v>
      </c>
      <c r="E7612" s="320" t="s">
        <v>96</v>
      </c>
      <c r="F7612" s="320" t="s">
        <v>97</v>
      </c>
      <c r="G7612" s="320" t="s">
        <v>447</v>
      </c>
      <c r="H7612" s="320" t="s">
        <v>811</v>
      </c>
      <c r="I7612" s="320" t="s">
        <v>656</v>
      </c>
      <c r="J7612" s="320" t="s">
        <v>258</v>
      </c>
      <c r="K7612" s="321">
        <v>67</v>
      </c>
      <c r="L7612" s="305">
        <v>0.55371999740600586</v>
      </c>
      <c r="M7612" s="305">
        <v>0.56303000450134277</v>
      </c>
      <c r="N7612" s="321">
        <v>480</v>
      </c>
      <c r="O7612" s="305">
        <v>0.6584399938583374</v>
      </c>
      <c r="P7612" s="305">
        <v>0.66574001312255859</v>
      </c>
      <c r="Q7612" s="321">
        <v>12010</v>
      </c>
      <c r="R7612" s="305">
        <v>0.88230997323989868</v>
      </c>
      <c r="S7612" s="305">
        <v>0.89727002382278442</v>
      </c>
      <c r="BA7612" s="395">
        <v>1</v>
      </c>
      <c r="BB7612" s="396" t="s">
        <v>861</v>
      </c>
      <c r="BC7612" t="str">
        <f t="shared" si="641"/>
        <v>RYJ</v>
      </c>
      <c r="BD7612" t="str">
        <f t="shared" si="642"/>
        <v>NAoMe_recurrent_ethnicity_grp</v>
      </c>
      <c r="BE7612" s="397" t="s">
        <v>862</v>
      </c>
      <c r="BF7612" t="str">
        <f t="shared" si="643"/>
        <v>White</v>
      </c>
      <c r="BG7612">
        <f t="shared" si="644"/>
        <v>67</v>
      </c>
      <c r="BH7612" s="398">
        <f t="shared" si="645"/>
        <v>0.55371999740600586</v>
      </c>
      <c r="BO7612" s="33"/>
    </row>
    <row r="7613" spans="1:67">
      <c r="A7613" s="320" t="s">
        <v>338</v>
      </c>
      <c r="B7613" t="s">
        <v>380</v>
      </c>
      <c r="C7613" t="s">
        <v>910</v>
      </c>
      <c r="D7613" t="s">
        <v>314</v>
      </c>
      <c r="E7613" s="320" t="s">
        <v>96</v>
      </c>
      <c r="F7613" s="320" t="s">
        <v>97</v>
      </c>
      <c r="G7613" s="320" t="s">
        <v>447</v>
      </c>
      <c r="H7613" s="320" t="s">
        <v>811</v>
      </c>
      <c r="I7613" s="320" t="s">
        <v>291</v>
      </c>
      <c r="J7613" s="320" t="s">
        <v>313</v>
      </c>
      <c r="K7613" s="321">
        <v>121</v>
      </c>
      <c r="L7613" s="305">
        <v>1</v>
      </c>
      <c r="M7613" s="305"/>
      <c r="N7613" s="321">
        <v>727</v>
      </c>
      <c r="O7613" s="305">
        <v>0.99725997447967529</v>
      </c>
      <c r="P7613" s="305"/>
      <c r="Q7613" s="321">
        <v>13492</v>
      </c>
      <c r="R7613" s="305">
        <v>0.99118000268936157</v>
      </c>
      <c r="S7613" s="305"/>
      <c r="BA7613" s="395">
        <v>1</v>
      </c>
      <c r="BB7613" s="396" t="s">
        <v>861</v>
      </c>
      <c r="BC7613" t="str">
        <f t="shared" si="641"/>
        <v>RYJ</v>
      </c>
      <c r="BD7613" t="str">
        <f t="shared" si="642"/>
        <v>NAoMe_recurrent_gender</v>
      </c>
      <c r="BE7613" s="397" t="s">
        <v>862</v>
      </c>
      <c r="BF7613" t="str">
        <f t="shared" si="643"/>
        <v>Female</v>
      </c>
      <c r="BG7613">
        <f t="shared" si="644"/>
        <v>121</v>
      </c>
      <c r="BH7613" s="398">
        <f t="shared" si="645"/>
        <v>1</v>
      </c>
      <c r="BO7613" s="33"/>
    </row>
    <row r="7614" spans="1:67">
      <c r="A7614" s="320" t="s">
        <v>338</v>
      </c>
      <c r="B7614" t="s">
        <v>380</v>
      </c>
      <c r="C7614" t="s">
        <v>910</v>
      </c>
      <c r="D7614" t="s">
        <v>314</v>
      </c>
      <c r="E7614" s="320" t="s">
        <v>96</v>
      </c>
      <c r="F7614" s="320" t="s">
        <v>97</v>
      </c>
      <c r="G7614" s="320" t="s">
        <v>447</v>
      </c>
      <c r="H7614" s="320" t="s">
        <v>811</v>
      </c>
      <c r="I7614" s="320" t="s">
        <v>291</v>
      </c>
      <c r="J7614" s="320" t="s">
        <v>293</v>
      </c>
      <c r="K7614" s="321">
        <v>0</v>
      </c>
      <c r="L7614" s="305">
        <v>0</v>
      </c>
      <c r="M7614" s="305"/>
      <c r="N7614" s="321">
        <v>2</v>
      </c>
      <c r="O7614" s="305">
        <v>2.7399999089539051E-3</v>
      </c>
      <c r="P7614" s="305"/>
      <c r="Q7614" s="321">
        <v>120</v>
      </c>
      <c r="R7614" s="305">
        <v>8.8200001046061516E-3</v>
      </c>
      <c r="S7614" s="305"/>
      <c r="BA7614" s="395">
        <v>1</v>
      </c>
      <c r="BB7614" s="396" t="s">
        <v>861</v>
      </c>
      <c r="BC7614" t="str">
        <f t="shared" si="641"/>
        <v>RYJ</v>
      </c>
      <c r="BD7614" t="str">
        <f t="shared" si="642"/>
        <v>NAoMe_recurrent_gender</v>
      </c>
      <c r="BE7614" s="397" t="s">
        <v>862</v>
      </c>
      <c r="BF7614" t="str">
        <f t="shared" si="643"/>
        <v>Male</v>
      </c>
      <c r="BG7614">
        <f t="shared" si="644"/>
        <v>0</v>
      </c>
      <c r="BH7614" s="398">
        <f t="shared" si="645"/>
        <v>0</v>
      </c>
      <c r="BO7614" s="33"/>
    </row>
    <row r="7615" spans="1:67">
      <c r="A7615" s="320" t="s">
        <v>338</v>
      </c>
      <c r="B7615" t="s">
        <v>380</v>
      </c>
      <c r="C7615" t="s">
        <v>910</v>
      </c>
      <c r="D7615" t="s">
        <v>314</v>
      </c>
      <c r="E7615" s="320" t="s">
        <v>96</v>
      </c>
      <c r="F7615" s="320" t="s">
        <v>97</v>
      </c>
      <c r="G7615" s="320" t="s">
        <v>447</v>
      </c>
      <c r="H7615" s="320" t="s">
        <v>811</v>
      </c>
      <c r="I7615" s="320" t="s">
        <v>355</v>
      </c>
      <c r="J7615" s="320" t="s">
        <v>289</v>
      </c>
      <c r="K7615" s="321">
        <v>44</v>
      </c>
      <c r="L7615" s="305">
        <v>0.36364001035690308</v>
      </c>
      <c r="M7615" s="305"/>
      <c r="N7615" s="321">
        <v>239</v>
      </c>
      <c r="O7615" s="305">
        <v>0.32785001397132868</v>
      </c>
      <c r="P7615" s="305"/>
      <c r="Q7615" s="321">
        <v>4109</v>
      </c>
      <c r="R7615" s="305">
        <v>0.30186998844146729</v>
      </c>
      <c r="S7615" s="305"/>
      <c r="BA7615" s="395">
        <v>1</v>
      </c>
      <c r="BB7615" s="396" t="s">
        <v>861</v>
      </c>
      <c r="BC7615" t="str">
        <f t="shared" si="641"/>
        <v>RYJ</v>
      </c>
      <c r="BD7615" t="str">
        <f t="shared" si="642"/>
        <v>NAoMe_recurrent_mbc_hes_year</v>
      </c>
      <c r="BE7615" s="397" t="s">
        <v>862</v>
      </c>
      <c r="BF7615" t="str">
        <f t="shared" si="643"/>
        <v>2021</v>
      </c>
      <c r="BG7615">
        <f t="shared" si="644"/>
        <v>44</v>
      </c>
      <c r="BH7615" s="398">
        <f t="shared" si="645"/>
        <v>0.36364001035690308</v>
      </c>
      <c r="BO7615" s="33"/>
    </row>
    <row r="7616" spans="1:67">
      <c r="A7616" s="320" t="s">
        <v>338</v>
      </c>
      <c r="B7616" t="s">
        <v>380</v>
      </c>
      <c r="C7616" t="s">
        <v>910</v>
      </c>
      <c r="D7616" t="s">
        <v>314</v>
      </c>
      <c r="E7616" s="320" t="s">
        <v>96</v>
      </c>
      <c r="F7616" s="320" t="s">
        <v>97</v>
      </c>
      <c r="G7616" s="320" t="s">
        <v>447</v>
      </c>
      <c r="H7616" s="320" t="s">
        <v>811</v>
      </c>
      <c r="I7616" s="320" t="s">
        <v>355</v>
      </c>
      <c r="J7616" s="320" t="s">
        <v>816</v>
      </c>
      <c r="K7616" s="321">
        <v>37</v>
      </c>
      <c r="L7616" s="305">
        <v>0.3057900071144104</v>
      </c>
      <c r="M7616" s="305"/>
      <c r="N7616" s="321">
        <v>215</v>
      </c>
      <c r="O7616" s="305">
        <v>0.29491999745368958</v>
      </c>
      <c r="P7616" s="305"/>
      <c r="Q7616" s="321">
        <v>4376</v>
      </c>
      <c r="R7616" s="305">
        <v>0.32148000597953802</v>
      </c>
      <c r="S7616" s="305"/>
      <c r="BA7616" s="395">
        <v>1</v>
      </c>
      <c r="BB7616" s="396" t="s">
        <v>861</v>
      </c>
      <c r="BC7616" t="str">
        <f t="shared" si="641"/>
        <v>RYJ</v>
      </c>
      <c r="BD7616" t="str">
        <f t="shared" si="642"/>
        <v>NAoMe_recurrent_mbc_hes_year</v>
      </c>
      <c r="BE7616" s="397" t="s">
        <v>862</v>
      </c>
      <c r="BF7616" t="str">
        <f t="shared" si="643"/>
        <v>2022</v>
      </c>
      <c r="BG7616">
        <f t="shared" si="644"/>
        <v>37</v>
      </c>
      <c r="BH7616" s="398">
        <f t="shared" si="645"/>
        <v>0.3057900071144104</v>
      </c>
      <c r="BO7616" s="33"/>
    </row>
    <row r="7617" spans="1:67">
      <c r="A7617" s="320" t="s">
        <v>338</v>
      </c>
      <c r="B7617" t="s">
        <v>380</v>
      </c>
      <c r="C7617" t="s">
        <v>910</v>
      </c>
      <c r="D7617" t="s">
        <v>314</v>
      </c>
      <c r="E7617" s="320" t="s">
        <v>96</v>
      </c>
      <c r="F7617" s="320" t="s">
        <v>97</v>
      </c>
      <c r="G7617" s="320" t="s">
        <v>447</v>
      </c>
      <c r="H7617" s="320" t="s">
        <v>811</v>
      </c>
      <c r="I7617" s="320" t="s">
        <v>355</v>
      </c>
      <c r="J7617" s="320" t="s">
        <v>946</v>
      </c>
      <c r="K7617" s="321">
        <v>40</v>
      </c>
      <c r="L7617" s="305">
        <v>0.33057999610900879</v>
      </c>
      <c r="M7617" s="305"/>
      <c r="N7617" s="321">
        <v>275</v>
      </c>
      <c r="O7617" s="305">
        <v>0.37722998857498169</v>
      </c>
      <c r="P7617" s="305"/>
      <c r="Q7617" s="321">
        <v>5127</v>
      </c>
      <c r="R7617" s="305">
        <v>0.37665000557899481</v>
      </c>
      <c r="S7617" s="305"/>
      <c r="BA7617" s="395">
        <v>1</v>
      </c>
      <c r="BB7617" s="396" t="s">
        <v>861</v>
      </c>
      <c r="BC7617" t="str">
        <f t="shared" si="641"/>
        <v>RYJ</v>
      </c>
      <c r="BD7617" t="str">
        <f t="shared" si="642"/>
        <v>NAoMe_recurrent_mbc_hes_year</v>
      </c>
      <c r="BE7617" s="397" t="s">
        <v>862</v>
      </c>
      <c r="BF7617" t="str">
        <f t="shared" si="643"/>
        <v>2023</v>
      </c>
      <c r="BG7617">
        <f t="shared" si="644"/>
        <v>40</v>
      </c>
      <c r="BH7617" s="398">
        <f t="shared" si="645"/>
        <v>0.33057999610900879</v>
      </c>
      <c r="BO7617" s="33"/>
    </row>
    <row r="7618" spans="1:67">
      <c r="A7618" s="320" t="s">
        <v>338</v>
      </c>
      <c r="B7618" t="s">
        <v>380</v>
      </c>
      <c r="C7618" t="s">
        <v>910</v>
      </c>
      <c r="D7618" t="s">
        <v>314</v>
      </c>
      <c r="E7618" s="320" t="s">
        <v>96</v>
      </c>
      <c r="F7618" s="320" t="s">
        <v>97</v>
      </c>
      <c r="G7618" s="320" t="s">
        <v>447</v>
      </c>
      <c r="H7618" s="320" t="s">
        <v>811</v>
      </c>
      <c r="I7618" s="320" t="s">
        <v>824</v>
      </c>
      <c r="J7618" s="320" t="s">
        <v>12</v>
      </c>
      <c r="K7618" s="321">
        <v>121</v>
      </c>
      <c r="L7618" s="305">
        <v>1</v>
      </c>
      <c r="M7618" s="305"/>
      <c r="N7618" s="321">
        <v>729</v>
      </c>
      <c r="O7618" s="305">
        <v>1</v>
      </c>
      <c r="P7618" s="305"/>
      <c r="Q7618" s="321">
        <v>13612</v>
      </c>
      <c r="R7618" s="305">
        <v>1</v>
      </c>
      <c r="S7618" s="305"/>
      <c r="BA7618" s="395">
        <v>1</v>
      </c>
      <c r="BB7618" s="396" t="s">
        <v>861</v>
      </c>
      <c r="BC7618" t="str">
        <f t="shared" si="641"/>
        <v>RYJ</v>
      </c>
      <c r="BD7618" t="str">
        <f t="shared" si="642"/>
        <v>NAoMe_recurrent_tag_bonemets</v>
      </c>
      <c r="BE7618" s="397" t="s">
        <v>862</v>
      </c>
      <c r="BF7618" t="str">
        <f t="shared" si="643"/>
        <v>No</v>
      </c>
      <c r="BG7618">
        <f t="shared" si="644"/>
        <v>121</v>
      </c>
      <c r="BH7618" s="398">
        <f t="shared" si="645"/>
        <v>1</v>
      </c>
      <c r="BO7618" s="33"/>
    </row>
    <row r="7619" spans="1:67">
      <c r="A7619" s="320" t="s">
        <v>338</v>
      </c>
      <c r="B7619" t="s">
        <v>380</v>
      </c>
      <c r="C7619" t="s">
        <v>910</v>
      </c>
      <c r="D7619" t="s">
        <v>314</v>
      </c>
      <c r="E7619" s="320" t="s">
        <v>96</v>
      </c>
      <c r="F7619" s="320" t="s">
        <v>97</v>
      </c>
      <c r="G7619" s="320" t="s">
        <v>447</v>
      </c>
      <c r="H7619" s="320" t="s">
        <v>811</v>
      </c>
      <c r="I7619" s="320" t="s">
        <v>825</v>
      </c>
      <c r="J7619" s="320" t="s">
        <v>12</v>
      </c>
      <c r="K7619" s="321">
        <v>121</v>
      </c>
      <c r="L7619" s="305">
        <v>1</v>
      </c>
      <c r="M7619" s="305"/>
      <c r="N7619" s="321">
        <v>729</v>
      </c>
      <c r="O7619" s="305">
        <v>1</v>
      </c>
      <c r="P7619" s="305"/>
      <c r="Q7619" s="321">
        <v>13612</v>
      </c>
      <c r="R7619" s="305">
        <v>1</v>
      </c>
      <c r="S7619" s="305"/>
      <c r="BA7619" s="395">
        <v>1</v>
      </c>
      <c r="BB7619" s="396" t="s">
        <v>861</v>
      </c>
      <c r="BC7619" t="str">
        <f t="shared" ref="BC7619:BC7682" si="646">E7619</f>
        <v>RYJ</v>
      </c>
      <c r="BD7619" t="str">
        <f t="shared" ref="BD7619:BD7682" si="647">(LEFT(A7619, LEN(A7619)-7))&amp;"_"&amp;I7619</f>
        <v>NAoMe_recurrent_tag_brainmets</v>
      </c>
      <c r="BE7619" s="397" t="s">
        <v>862</v>
      </c>
      <c r="BF7619" t="str">
        <f t="shared" ref="BF7619:BF7682" si="648">J7619</f>
        <v>No</v>
      </c>
      <c r="BG7619">
        <f t="shared" ref="BG7619:BG7682" si="649">K7619</f>
        <v>121</v>
      </c>
      <c r="BH7619" s="398">
        <f t="shared" ref="BH7619:BH7682" si="650">L7619</f>
        <v>1</v>
      </c>
      <c r="BO7619" s="33"/>
    </row>
    <row r="7620" spans="1:67">
      <c r="A7620" s="320" t="s">
        <v>338</v>
      </c>
      <c r="B7620" t="s">
        <v>380</v>
      </c>
      <c r="C7620" t="s">
        <v>910</v>
      </c>
      <c r="D7620" t="s">
        <v>314</v>
      </c>
      <c r="E7620" s="320" t="s">
        <v>96</v>
      </c>
      <c r="F7620" s="320" t="s">
        <v>97</v>
      </c>
      <c r="G7620" s="320" t="s">
        <v>447</v>
      </c>
      <c r="H7620" s="320" t="s">
        <v>811</v>
      </c>
      <c r="I7620" s="320" t="s">
        <v>826</v>
      </c>
      <c r="J7620" s="320" t="s">
        <v>12</v>
      </c>
      <c r="K7620" s="321">
        <v>121</v>
      </c>
      <c r="L7620" s="305">
        <v>1</v>
      </c>
      <c r="M7620" s="305"/>
      <c r="N7620" s="321">
        <v>729</v>
      </c>
      <c r="O7620" s="305">
        <v>1</v>
      </c>
      <c r="P7620" s="305"/>
      <c r="Q7620" s="321">
        <v>13612</v>
      </c>
      <c r="R7620" s="305">
        <v>1</v>
      </c>
      <c r="S7620" s="305"/>
      <c r="BA7620" s="395">
        <v>1</v>
      </c>
      <c r="BB7620" s="396" t="s">
        <v>861</v>
      </c>
      <c r="BC7620" t="str">
        <f t="shared" si="646"/>
        <v>RYJ</v>
      </c>
      <c r="BD7620" t="str">
        <f t="shared" si="647"/>
        <v>NAoMe_recurrent_tag_livermets</v>
      </c>
      <c r="BE7620" s="397" t="s">
        <v>862</v>
      </c>
      <c r="BF7620" t="str">
        <f t="shared" si="648"/>
        <v>No</v>
      </c>
      <c r="BG7620">
        <f t="shared" si="649"/>
        <v>121</v>
      </c>
      <c r="BH7620" s="398">
        <f t="shared" si="650"/>
        <v>1</v>
      </c>
      <c r="BO7620" s="33"/>
    </row>
    <row r="7621" spans="1:67">
      <c r="A7621" s="320" t="s">
        <v>338</v>
      </c>
      <c r="B7621" t="s">
        <v>380</v>
      </c>
      <c r="C7621" t="s">
        <v>910</v>
      </c>
      <c r="D7621" t="s">
        <v>314</v>
      </c>
      <c r="E7621" s="320" t="s">
        <v>96</v>
      </c>
      <c r="F7621" s="320" t="s">
        <v>97</v>
      </c>
      <c r="G7621" s="320" t="s">
        <v>447</v>
      </c>
      <c r="H7621" s="320" t="s">
        <v>811</v>
      </c>
      <c r="I7621" s="320" t="s">
        <v>827</v>
      </c>
      <c r="J7621" s="320" t="s">
        <v>12</v>
      </c>
      <c r="K7621" s="321">
        <v>121</v>
      </c>
      <c r="L7621" s="305">
        <v>1</v>
      </c>
      <c r="M7621" s="305"/>
      <c r="N7621" s="321">
        <v>729</v>
      </c>
      <c r="O7621" s="305">
        <v>1</v>
      </c>
      <c r="P7621" s="305"/>
      <c r="Q7621" s="321">
        <v>13612</v>
      </c>
      <c r="R7621" s="305">
        <v>1</v>
      </c>
      <c r="S7621" s="305"/>
      <c r="BA7621" s="395">
        <v>1</v>
      </c>
      <c r="BB7621" s="396" t="s">
        <v>861</v>
      </c>
      <c r="BC7621" t="str">
        <f t="shared" si="646"/>
        <v>RYJ</v>
      </c>
      <c r="BD7621" t="str">
        <f t="shared" si="647"/>
        <v>NAoMe_recurrent_tag_lungmets</v>
      </c>
      <c r="BE7621" s="397" t="s">
        <v>862</v>
      </c>
      <c r="BF7621" t="str">
        <f t="shared" si="648"/>
        <v>No</v>
      </c>
      <c r="BG7621">
        <f t="shared" si="649"/>
        <v>121</v>
      </c>
      <c r="BH7621" s="398">
        <f t="shared" si="650"/>
        <v>1</v>
      </c>
      <c r="BO7621" s="33"/>
    </row>
    <row r="7622" spans="1:67">
      <c r="A7622" s="320" t="s">
        <v>338</v>
      </c>
      <c r="B7622" t="s">
        <v>380</v>
      </c>
      <c r="C7622" t="s">
        <v>910</v>
      </c>
      <c r="D7622" t="s">
        <v>314</v>
      </c>
      <c r="E7622" s="320" t="s">
        <v>96</v>
      </c>
      <c r="F7622" s="320" t="s">
        <v>97</v>
      </c>
      <c r="G7622" s="320" t="s">
        <v>447</v>
      </c>
      <c r="H7622" s="320" t="s">
        <v>811</v>
      </c>
      <c r="I7622" s="320" t="s">
        <v>828</v>
      </c>
      <c r="J7622" s="320" t="s">
        <v>12</v>
      </c>
      <c r="K7622" s="321">
        <v>121</v>
      </c>
      <c r="L7622" s="305">
        <v>1</v>
      </c>
      <c r="M7622" s="305"/>
      <c r="N7622" s="321">
        <v>729</v>
      </c>
      <c r="O7622" s="305">
        <v>1</v>
      </c>
      <c r="P7622" s="305"/>
      <c r="Q7622" s="321">
        <v>13612</v>
      </c>
      <c r="R7622" s="305">
        <v>1</v>
      </c>
      <c r="S7622" s="305"/>
      <c r="BA7622" s="395">
        <v>1</v>
      </c>
      <c r="BB7622" s="396" t="s">
        <v>861</v>
      </c>
      <c r="BC7622" t="str">
        <f t="shared" si="646"/>
        <v>RYJ</v>
      </c>
      <c r="BD7622" t="str">
        <f t="shared" si="647"/>
        <v>NAoMe_recurrent_tag_othermets</v>
      </c>
      <c r="BE7622" s="397" t="s">
        <v>862</v>
      </c>
      <c r="BF7622" t="str">
        <f t="shared" si="648"/>
        <v>No</v>
      </c>
      <c r="BG7622">
        <f t="shared" si="649"/>
        <v>121</v>
      </c>
      <c r="BH7622" s="398">
        <f t="shared" si="650"/>
        <v>1</v>
      </c>
      <c r="BO7622" s="33"/>
    </row>
    <row r="7623" spans="1:67">
      <c r="A7623" s="320" t="s">
        <v>338</v>
      </c>
      <c r="B7623" t="s">
        <v>380</v>
      </c>
      <c r="C7623" t="s">
        <v>910</v>
      </c>
      <c r="D7623" t="s">
        <v>314</v>
      </c>
      <c r="E7623" s="320" t="s">
        <v>98</v>
      </c>
      <c r="F7623" s="320" t="s">
        <v>266</v>
      </c>
      <c r="G7623" s="320" t="s">
        <v>446</v>
      </c>
      <c r="H7623" s="320" t="s">
        <v>316</v>
      </c>
      <c r="I7623" s="320" t="s">
        <v>354</v>
      </c>
      <c r="J7623" s="320" t="s">
        <v>277</v>
      </c>
      <c r="K7623" s="321">
        <v>0</v>
      </c>
      <c r="L7623" s="305">
        <v>0</v>
      </c>
      <c r="M7623" s="305"/>
      <c r="N7623" s="321">
        <v>2</v>
      </c>
      <c r="O7623" s="305">
        <v>2.7399999089539051E-3</v>
      </c>
      <c r="P7623" s="305"/>
      <c r="Q7623" s="321">
        <v>56</v>
      </c>
      <c r="R7623" s="305">
        <v>4.1100000962615013E-3</v>
      </c>
      <c r="S7623" s="305"/>
      <c r="BA7623" s="395">
        <v>1</v>
      </c>
      <c r="BB7623" s="396" t="s">
        <v>861</v>
      </c>
      <c r="BC7623" t="str">
        <f t="shared" si="646"/>
        <v>R1F</v>
      </c>
      <c r="BD7623" t="str">
        <f t="shared" si="647"/>
        <v>NAoMe_recurrent_age_mbc_hes_decades_80cap</v>
      </c>
      <c r="BE7623" s="397" t="s">
        <v>862</v>
      </c>
      <c r="BF7623" t="str">
        <f t="shared" si="648"/>
        <v>18-29 yrs</v>
      </c>
      <c r="BG7623">
        <f t="shared" si="649"/>
        <v>0</v>
      </c>
      <c r="BH7623" s="398">
        <f t="shared" si="650"/>
        <v>0</v>
      </c>
      <c r="BO7623" s="33"/>
    </row>
    <row r="7624" spans="1:67">
      <c r="A7624" s="320" t="s">
        <v>338</v>
      </c>
      <c r="B7624" t="s">
        <v>380</v>
      </c>
      <c r="C7624" t="s">
        <v>910</v>
      </c>
      <c r="D7624" t="s">
        <v>314</v>
      </c>
      <c r="E7624" s="320" t="s">
        <v>98</v>
      </c>
      <c r="F7624" s="320" t="s">
        <v>266</v>
      </c>
      <c r="G7624" s="320" t="s">
        <v>446</v>
      </c>
      <c r="H7624" s="320" t="s">
        <v>316</v>
      </c>
      <c r="I7624" s="320" t="s">
        <v>354</v>
      </c>
      <c r="J7624" s="320" t="s">
        <v>278</v>
      </c>
      <c r="K7624" s="321">
        <v>2</v>
      </c>
      <c r="L7624" s="305">
        <v>5.1279999315738678E-2</v>
      </c>
      <c r="M7624" s="305"/>
      <c r="N7624" s="321">
        <v>22</v>
      </c>
      <c r="O7624" s="305">
        <v>3.013999946415424E-2</v>
      </c>
      <c r="P7624" s="305"/>
      <c r="Q7624" s="321">
        <v>552</v>
      </c>
      <c r="R7624" s="305">
        <v>4.0550000965595252E-2</v>
      </c>
      <c r="S7624" s="305"/>
      <c r="BA7624" s="395">
        <v>1</v>
      </c>
      <c r="BB7624" s="396" t="s">
        <v>861</v>
      </c>
      <c r="BC7624" t="str">
        <f t="shared" si="646"/>
        <v>R1F</v>
      </c>
      <c r="BD7624" t="str">
        <f t="shared" si="647"/>
        <v>NAoMe_recurrent_age_mbc_hes_decades_80cap</v>
      </c>
      <c r="BE7624" s="397" t="s">
        <v>862</v>
      </c>
      <c r="BF7624" t="str">
        <f t="shared" si="648"/>
        <v>30-39 yrs</v>
      </c>
      <c r="BG7624">
        <f t="shared" si="649"/>
        <v>2</v>
      </c>
      <c r="BH7624" s="398">
        <f t="shared" si="650"/>
        <v>5.1279999315738678E-2</v>
      </c>
      <c r="BO7624" s="33"/>
    </row>
    <row r="7625" spans="1:67">
      <c r="A7625" s="320" t="s">
        <v>338</v>
      </c>
      <c r="B7625" t="s">
        <v>380</v>
      </c>
      <c r="C7625" t="s">
        <v>910</v>
      </c>
      <c r="D7625" t="s">
        <v>314</v>
      </c>
      <c r="E7625" s="320" t="s">
        <v>98</v>
      </c>
      <c r="F7625" s="320" t="s">
        <v>266</v>
      </c>
      <c r="G7625" s="320" t="s">
        <v>446</v>
      </c>
      <c r="H7625" s="320" t="s">
        <v>316</v>
      </c>
      <c r="I7625" s="320" t="s">
        <v>354</v>
      </c>
      <c r="J7625" s="320" t="s">
        <v>279</v>
      </c>
      <c r="K7625" s="321">
        <v>5</v>
      </c>
      <c r="L7625" s="305">
        <v>0.1282099932432175</v>
      </c>
      <c r="M7625" s="305"/>
      <c r="N7625" s="321">
        <v>73</v>
      </c>
      <c r="O7625" s="305">
        <v>0.10000000149011611</v>
      </c>
      <c r="P7625" s="305"/>
      <c r="Q7625" s="321">
        <v>1403</v>
      </c>
      <c r="R7625" s="305">
        <v>0.1030699983239174</v>
      </c>
      <c r="S7625" s="305"/>
      <c r="BA7625" s="395">
        <v>1</v>
      </c>
      <c r="BB7625" s="396" t="s">
        <v>861</v>
      </c>
      <c r="BC7625" t="str">
        <f t="shared" si="646"/>
        <v>R1F</v>
      </c>
      <c r="BD7625" t="str">
        <f t="shared" si="647"/>
        <v>NAoMe_recurrent_age_mbc_hes_decades_80cap</v>
      </c>
      <c r="BE7625" s="397" t="s">
        <v>862</v>
      </c>
      <c r="BF7625" t="str">
        <f t="shared" si="648"/>
        <v>40-49 yrs</v>
      </c>
      <c r="BG7625">
        <f t="shared" si="649"/>
        <v>5</v>
      </c>
      <c r="BH7625" s="398">
        <f t="shared" si="650"/>
        <v>0.1282099932432175</v>
      </c>
      <c r="BO7625" s="33"/>
    </row>
    <row r="7626" spans="1:67">
      <c r="A7626" s="320" t="s">
        <v>338</v>
      </c>
      <c r="B7626" t="s">
        <v>380</v>
      </c>
      <c r="C7626" t="s">
        <v>910</v>
      </c>
      <c r="D7626" t="s">
        <v>314</v>
      </c>
      <c r="E7626" s="320" t="s">
        <v>98</v>
      </c>
      <c r="F7626" s="320" t="s">
        <v>266</v>
      </c>
      <c r="G7626" s="320" t="s">
        <v>446</v>
      </c>
      <c r="H7626" s="320" t="s">
        <v>316</v>
      </c>
      <c r="I7626" s="320" t="s">
        <v>354</v>
      </c>
      <c r="J7626" s="320" t="s">
        <v>280</v>
      </c>
      <c r="K7626" s="321">
        <v>6</v>
      </c>
      <c r="L7626" s="305">
        <v>0.1538500040769577</v>
      </c>
      <c r="M7626" s="305"/>
      <c r="N7626" s="321">
        <v>131</v>
      </c>
      <c r="O7626" s="305">
        <v>0.17945000529289251</v>
      </c>
      <c r="P7626" s="305"/>
      <c r="Q7626" s="321">
        <v>2584</v>
      </c>
      <c r="R7626" s="305">
        <v>0.18983000516891479</v>
      </c>
      <c r="S7626" s="305"/>
      <c r="BA7626" s="395">
        <v>1</v>
      </c>
      <c r="BB7626" s="396" t="s">
        <v>861</v>
      </c>
      <c r="BC7626" t="str">
        <f t="shared" si="646"/>
        <v>R1F</v>
      </c>
      <c r="BD7626" t="str">
        <f t="shared" si="647"/>
        <v>NAoMe_recurrent_age_mbc_hes_decades_80cap</v>
      </c>
      <c r="BE7626" s="397" t="s">
        <v>862</v>
      </c>
      <c r="BF7626" t="str">
        <f t="shared" si="648"/>
        <v>50-59 yrs</v>
      </c>
      <c r="BG7626">
        <f t="shared" si="649"/>
        <v>6</v>
      </c>
      <c r="BH7626" s="398">
        <f t="shared" si="650"/>
        <v>0.1538500040769577</v>
      </c>
      <c r="BO7626" s="33"/>
    </row>
    <row r="7627" spans="1:67">
      <c r="A7627" s="320" t="s">
        <v>338</v>
      </c>
      <c r="B7627" t="s">
        <v>380</v>
      </c>
      <c r="C7627" t="s">
        <v>910</v>
      </c>
      <c r="D7627" t="s">
        <v>314</v>
      </c>
      <c r="E7627" s="320" t="s">
        <v>98</v>
      </c>
      <c r="F7627" s="320" t="s">
        <v>266</v>
      </c>
      <c r="G7627" s="320" t="s">
        <v>446</v>
      </c>
      <c r="H7627" s="320" t="s">
        <v>316</v>
      </c>
      <c r="I7627" s="320" t="s">
        <v>354</v>
      </c>
      <c r="J7627" s="320" t="s">
        <v>281</v>
      </c>
      <c r="K7627" s="321">
        <v>5</v>
      </c>
      <c r="L7627" s="305">
        <v>0.1282099932432175</v>
      </c>
      <c r="M7627" s="305"/>
      <c r="N7627" s="321">
        <v>128</v>
      </c>
      <c r="O7627" s="305">
        <v>0.17533999681472781</v>
      </c>
      <c r="P7627" s="305"/>
      <c r="Q7627" s="321">
        <v>2650</v>
      </c>
      <c r="R7627" s="305">
        <v>0.19468000531196589</v>
      </c>
      <c r="S7627" s="305"/>
      <c r="BA7627" s="395">
        <v>1</v>
      </c>
      <c r="BB7627" s="396" t="s">
        <v>861</v>
      </c>
      <c r="BC7627" t="str">
        <f t="shared" si="646"/>
        <v>R1F</v>
      </c>
      <c r="BD7627" t="str">
        <f t="shared" si="647"/>
        <v>NAoMe_recurrent_age_mbc_hes_decades_80cap</v>
      </c>
      <c r="BE7627" s="397" t="s">
        <v>862</v>
      </c>
      <c r="BF7627" t="str">
        <f t="shared" si="648"/>
        <v>60-69 yrs</v>
      </c>
      <c r="BG7627">
        <f t="shared" si="649"/>
        <v>5</v>
      </c>
      <c r="BH7627" s="398">
        <f t="shared" si="650"/>
        <v>0.1282099932432175</v>
      </c>
      <c r="BO7627" s="33"/>
    </row>
    <row r="7628" spans="1:67">
      <c r="A7628" s="320" t="s">
        <v>338</v>
      </c>
      <c r="B7628" t="s">
        <v>380</v>
      </c>
      <c r="C7628" t="s">
        <v>910</v>
      </c>
      <c r="D7628" t="s">
        <v>314</v>
      </c>
      <c r="E7628" s="320" t="s">
        <v>98</v>
      </c>
      <c r="F7628" s="320" t="s">
        <v>266</v>
      </c>
      <c r="G7628" s="320" t="s">
        <v>446</v>
      </c>
      <c r="H7628" s="320" t="s">
        <v>316</v>
      </c>
      <c r="I7628" s="320" t="s">
        <v>354</v>
      </c>
      <c r="J7628" s="320" t="s">
        <v>282</v>
      </c>
      <c r="K7628" s="321">
        <v>13</v>
      </c>
      <c r="L7628" s="305">
        <v>0.33333000540733337</v>
      </c>
      <c r="M7628" s="305"/>
      <c r="N7628" s="321">
        <v>177</v>
      </c>
      <c r="O7628" s="305">
        <v>0.24246999621391299</v>
      </c>
      <c r="P7628" s="305"/>
      <c r="Q7628" s="321">
        <v>3284</v>
      </c>
      <c r="R7628" s="305">
        <v>0.24126000702381131</v>
      </c>
      <c r="S7628" s="305"/>
      <c r="BA7628" s="395">
        <v>1</v>
      </c>
      <c r="BB7628" s="396" t="s">
        <v>861</v>
      </c>
      <c r="BC7628" t="str">
        <f t="shared" si="646"/>
        <v>R1F</v>
      </c>
      <c r="BD7628" t="str">
        <f t="shared" si="647"/>
        <v>NAoMe_recurrent_age_mbc_hes_decades_80cap</v>
      </c>
      <c r="BE7628" s="397" t="s">
        <v>862</v>
      </c>
      <c r="BF7628" t="str">
        <f t="shared" si="648"/>
        <v>70-79 yrs</v>
      </c>
      <c r="BG7628">
        <f t="shared" si="649"/>
        <v>13</v>
      </c>
      <c r="BH7628" s="398">
        <f t="shared" si="650"/>
        <v>0.33333000540733337</v>
      </c>
      <c r="BO7628" s="33"/>
    </row>
    <row r="7629" spans="1:67">
      <c r="A7629" s="320" t="s">
        <v>338</v>
      </c>
      <c r="B7629" t="s">
        <v>380</v>
      </c>
      <c r="C7629" t="s">
        <v>910</v>
      </c>
      <c r="D7629" t="s">
        <v>314</v>
      </c>
      <c r="E7629" s="320" t="s">
        <v>98</v>
      </c>
      <c r="F7629" s="320" t="s">
        <v>266</v>
      </c>
      <c r="G7629" s="320" t="s">
        <v>446</v>
      </c>
      <c r="H7629" s="320" t="s">
        <v>316</v>
      </c>
      <c r="I7629" s="320" t="s">
        <v>354</v>
      </c>
      <c r="J7629" s="320" t="s">
        <v>283</v>
      </c>
      <c r="K7629" s="321">
        <v>8</v>
      </c>
      <c r="L7629" s="305">
        <v>0.20512999594211581</v>
      </c>
      <c r="M7629" s="305"/>
      <c r="N7629" s="321">
        <v>197</v>
      </c>
      <c r="O7629" s="305">
        <v>0.26985999941825872</v>
      </c>
      <c r="P7629" s="305"/>
      <c r="Q7629" s="321">
        <v>3083</v>
      </c>
      <c r="R7629" s="305">
        <v>0.2264900058507919</v>
      </c>
      <c r="S7629" s="305"/>
      <c r="BA7629" s="395">
        <v>1</v>
      </c>
      <c r="BB7629" s="396" t="s">
        <v>861</v>
      </c>
      <c r="BC7629" t="str">
        <f t="shared" si="646"/>
        <v>R1F</v>
      </c>
      <c r="BD7629" t="str">
        <f t="shared" si="647"/>
        <v>NAoMe_recurrent_age_mbc_hes_decades_80cap</v>
      </c>
      <c r="BE7629" s="397" t="s">
        <v>862</v>
      </c>
      <c r="BF7629" t="str">
        <f t="shared" si="648"/>
        <v>80+ yrs</v>
      </c>
      <c r="BG7629">
        <f t="shared" si="649"/>
        <v>8</v>
      </c>
      <c r="BH7629" s="398">
        <f t="shared" si="650"/>
        <v>0.20512999594211581</v>
      </c>
      <c r="BO7629" s="33"/>
    </row>
    <row r="7630" spans="1:67">
      <c r="A7630" s="320" t="s">
        <v>338</v>
      </c>
      <c r="B7630" t="s">
        <v>380</v>
      </c>
      <c r="C7630" t="s">
        <v>910</v>
      </c>
      <c r="D7630" t="s">
        <v>314</v>
      </c>
      <c r="E7630" s="320" t="s">
        <v>98</v>
      </c>
      <c r="F7630" s="320" t="s">
        <v>266</v>
      </c>
      <c r="G7630" s="320" t="s">
        <v>446</v>
      </c>
      <c r="H7630" s="320" t="s">
        <v>316</v>
      </c>
      <c r="I7630" s="320" t="s">
        <v>656</v>
      </c>
      <c r="J7630" s="320" t="s">
        <v>286</v>
      </c>
      <c r="K7630" s="321">
        <v>0</v>
      </c>
      <c r="L7630" s="305">
        <v>0</v>
      </c>
      <c r="M7630" s="305">
        <v>0</v>
      </c>
      <c r="N7630" s="321">
        <v>10</v>
      </c>
      <c r="O7630" s="305">
        <v>1.3700000010430809E-2</v>
      </c>
      <c r="P7630" s="305">
        <v>1.4200000092387199E-2</v>
      </c>
      <c r="Q7630" s="321">
        <v>565</v>
      </c>
      <c r="R7630" s="305">
        <v>4.1510000824928277E-2</v>
      </c>
      <c r="S7630" s="305">
        <v>4.221000149846077E-2</v>
      </c>
      <c r="BA7630" s="395">
        <v>1</v>
      </c>
      <c r="BB7630" s="396" t="s">
        <v>861</v>
      </c>
      <c r="BC7630" t="str">
        <f t="shared" si="646"/>
        <v>R1F</v>
      </c>
      <c r="BD7630" t="str">
        <f t="shared" si="647"/>
        <v>NAoMe_recurrent_ethnicity_grp</v>
      </c>
      <c r="BE7630" s="397" t="s">
        <v>862</v>
      </c>
      <c r="BF7630" t="str">
        <f t="shared" si="648"/>
        <v>Asian or Asian British</v>
      </c>
      <c r="BG7630">
        <f t="shared" si="649"/>
        <v>0</v>
      </c>
      <c r="BH7630" s="398">
        <f t="shared" si="650"/>
        <v>0</v>
      </c>
      <c r="BO7630" s="33"/>
    </row>
    <row r="7631" spans="1:67">
      <c r="A7631" s="320" t="s">
        <v>338</v>
      </c>
      <c r="B7631" t="s">
        <v>380</v>
      </c>
      <c r="C7631" t="s">
        <v>910</v>
      </c>
      <c r="D7631" t="s">
        <v>314</v>
      </c>
      <c r="E7631" s="320" t="s">
        <v>98</v>
      </c>
      <c r="F7631" s="320" t="s">
        <v>266</v>
      </c>
      <c r="G7631" s="320" t="s">
        <v>446</v>
      </c>
      <c r="H7631" s="320" t="s">
        <v>316</v>
      </c>
      <c r="I7631" s="320" t="s">
        <v>656</v>
      </c>
      <c r="J7631" s="320" t="s">
        <v>287</v>
      </c>
      <c r="K7631" s="321">
        <v>0</v>
      </c>
      <c r="L7631" s="305">
        <v>0</v>
      </c>
      <c r="M7631" s="305">
        <v>0</v>
      </c>
      <c r="N7631" s="321">
        <v>5</v>
      </c>
      <c r="O7631" s="305">
        <v>6.8500000052154064E-3</v>
      </c>
      <c r="P7631" s="305">
        <v>7.1000000461935997E-3</v>
      </c>
      <c r="Q7631" s="321">
        <v>439</v>
      </c>
      <c r="R7631" s="305">
        <v>3.2249998301267617E-2</v>
      </c>
      <c r="S7631" s="305">
        <v>3.2800000160932541E-2</v>
      </c>
      <c r="BA7631" s="395">
        <v>1</v>
      </c>
      <c r="BB7631" s="396" t="s">
        <v>861</v>
      </c>
      <c r="BC7631" t="str">
        <f t="shared" si="646"/>
        <v>R1F</v>
      </c>
      <c r="BD7631" t="str">
        <f t="shared" si="647"/>
        <v>NAoMe_recurrent_ethnicity_grp</v>
      </c>
      <c r="BE7631" s="397" t="s">
        <v>862</v>
      </c>
      <c r="BF7631" t="str">
        <f t="shared" si="648"/>
        <v>Black or Black British</v>
      </c>
      <c r="BG7631">
        <f t="shared" si="649"/>
        <v>0</v>
      </c>
      <c r="BH7631" s="398">
        <f t="shared" si="650"/>
        <v>0</v>
      </c>
      <c r="BO7631" s="33"/>
    </row>
    <row r="7632" spans="1:67">
      <c r="A7632" s="320" t="s">
        <v>338</v>
      </c>
      <c r="B7632" t="s">
        <v>380</v>
      </c>
      <c r="C7632" t="s">
        <v>910</v>
      </c>
      <c r="D7632" t="s">
        <v>314</v>
      </c>
      <c r="E7632" s="320" t="s">
        <v>98</v>
      </c>
      <c r="F7632" s="320" t="s">
        <v>266</v>
      </c>
      <c r="G7632" s="320" t="s">
        <v>446</v>
      </c>
      <c r="H7632" s="320" t="s">
        <v>316</v>
      </c>
      <c r="I7632" s="320" t="s">
        <v>656</v>
      </c>
      <c r="J7632" s="320" t="s">
        <v>259</v>
      </c>
      <c r="K7632" s="321">
        <v>0</v>
      </c>
      <c r="L7632" s="305">
        <v>0</v>
      </c>
      <c r="M7632" s="305">
        <v>0</v>
      </c>
      <c r="N7632" s="321">
        <v>2</v>
      </c>
      <c r="O7632" s="305">
        <v>2.7399999089539051E-3</v>
      </c>
      <c r="P7632" s="305">
        <v>2.8399999719113111E-3</v>
      </c>
      <c r="Q7632" s="321">
        <v>117</v>
      </c>
      <c r="R7632" s="305">
        <v>8.6000002920627594E-3</v>
      </c>
      <c r="S7632" s="305">
        <v>8.7400004267692566E-3</v>
      </c>
      <c r="BA7632" s="395">
        <v>1</v>
      </c>
      <c r="BB7632" s="396" t="s">
        <v>861</v>
      </c>
      <c r="BC7632" t="str">
        <f t="shared" si="646"/>
        <v>R1F</v>
      </c>
      <c r="BD7632" t="str">
        <f t="shared" si="647"/>
        <v>NAoMe_recurrent_ethnicity_grp</v>
      </c>
      <c r="BE7632" s="397" t="s">
        <v>862</v>
      </c>
      <c r="BF7632" t="str">
        <f t="shared" si="648"/>
        <v>Mixed</v>
      </c>
      <c r="BG7632">
        <f t="shared" si="649"/>
        <v>0</v>
      </c>
      <c r="BH7632" s="398">
        <f t="shared" si="650"/>
        <v>0</v>
      </c>
      <c r="BO7632" s="33"/>
    </row>
    <row r="7633" spans="1:67">
      <c r="A7633" s="320" t="s">
        <v>338</v>
      </c>
      <c r="B7633" t="s">
        <v>380</v>
      </c>
      <c r="C7633" t="s">
        <v>910</v>
      </c>
      <c r="D7633" t="s">
        <v>314</v>
      </c>
      <c r="E7633" s="320" t="s">
        <v>98</v>
      </c>
      <c r="F7633" s="320" t="s">
        <v>266</v>
      </c>
      <c r="G7633" s="320" t="s">
        <v>446</v>
      </c>
      <c r="H7633" s="320" t="s">
        <v>316</v>
      </c>
      <c r="I7633" s="320" t="s">
        <v>656</v>
      </c>
      <c r="J7633" s="320" t="s">
        <v>288</v>
      </c>
      <c r="K7633" s="321">
        <v>0</v>
      </c>
      <c r="L7633" s="305">
        <v>0</v>
      </c>
      <c r="M7633" s="305">
        <v>0</v>
      </c>
      <c r="N7633" s="321">
        <v>11</v>
      </c>
      <c r="O7633" s="305">
        <v>1.506999973207712E-2</v>
      </c>
      <c r="P7633" s="305">
        <v>1.5619999729096889E-2</v>
      </c>
      <c r="Q7633" s="321">
        <v>254</v>
      </c>
      <c r="R7633" s="305">
        <v>1.8659999594092369E-2</v>
      </c>
      <c r="S7633" s="305">
        <v>1.8980000168085098E-2</v>
      </c>
      <c r="BA7633" s="395">
        <v>1</v>
      </c>
      <c r="BB7633" s="396" t="s">
        <v>861</v>
      </c>
      <c r="BC7633" t="str">
        <f t="shared" si="646"/>
        <v>R1F</v>
      </c>
      <c r="BD7633" t="str">
        <f t="shared" si="647"/>
        <v>NAoMe_recurrent_ethnicity_grp</v>
      </c>
      <c r="BE7633" s="397" t="s">
        <v>862</v>
      </c>
      <c r="BF7633" t="str">
        <f t="shared" si="648"/>
        <v>Other Ethnic Group</v>
      </c>
      <c r="BG7633">
        <f t="shared" si="649"/>
        <v>0</v>
      </c>
      <c r="BH7633" s="398">
        <f t="shared" si="650"/>
        <v>0</v>
      </c>
      <c r="BO7633" s="33"/>
    </row>
    <row r="7634" spans="1:67">
      <c r="A7634" s="320" t="s">
        <v>338</v>
      </c>
      <c r="B7634" t="s">
        <v>380</v>
      </c>
      <c r="C7634" t="s">
        <v>910</v>
      </c>
      <c r="D7634" t="s">
        <v>314</v>
      </c>
      <c r="E7634" s="320" t="s">
        <v>98</v>
      </c>
      <c r="F7634" s="320" t="s">
        <v>266</v>
      </c>
      <c r="G7634" s="320" t="s">
        <v>446</v>
      </c>
      <c r="H7634" s="320" t="s">
        <v>316</v>
      </c>
      <c r="I7634" s="320" t="s">
        <v>656</v>
      </c>
      <c r="J7634" s="320" t="s">
        <v>260</v>
      </c>
      <c r="K7634" s="321">
        <v>0</v>
      </c>
      <c r="L7634" s="305">
        <v>0</v>
      </c>
      <c r="M7634" s="305"/>
      <c r="N7634" s="321">
        <v>26</v>
      </c>
      <c r="O7634" s="305">
        <v>3.5620000213384628E-2</v>
      </c>
      <c r="P7634" s="305"/>
      <c r="Q7634" s="321">
        <v>227</v>
      </c>
      <c r="R7634" s="305">
        <v>1.6680000349879261E-2</v>
      </c>
      <c r="S7634" s="305"/>
      <c r="BA7634" s="395">
        <v>1</v>
      </c>
      <c r="BB7634" s="396" t="s">
        <v>861</v>
      </c>
      <c r="BC7634" t="str">
        <f t="shared" si="646"/>
        <v>R1F</v>
      </c>
      <c r="BD7634" t="str">
        <f t="shared" si="647"/>
        <v>NAoMe_recurrent_ethnicity_grp</v>
      </c>
      <c r="BE7634" s="397" t="s">
        <v>862</v>
      </c>
      <c r="BF7634" t="str">
        <f t="shared" si="648"/>
        <v>Unknown</v>
      </c>
      <c r="BG7634">
        <f t="shared" si="649"/>
        <v>0</v>
      </c>
      <c r="BH7634" s="398">
        <f t="shared" si="650"/>
        <v>0</v>
      </c>
      <c r="BO7634" s="33"/>
    </row>
    <row r="7635" spans="1:67">
      <c r="A7635" s="320" t="s">
        <v>338</v>
      </c>
      <c r="B7635" t="s">
        <v>380</v>
      </c>
      <c r="C7635" t="s">
        <v>910</v>
      </c>
      <c r="D7635" t="s">
        <v>314</v>
      </c>
      <c r="E7635" s="320" t="s">
        <v>98</v>
      </c>
      <c r="F7635" s="320" t="s">
        <v>266</v>
      </c>
      <c r="G7635" s="320" t="s">
        <v>446</v>
      </c>
      <c r="H7635" s="320" t="s">
        <v>316</v>
      </c>
      <c r="I7635" s="320" t="s">
        <v>656</v>
      </c>
      <c r="J7635" s="320" t="s">
        <v>258</v>
      </c>
      <c r="K7635" s="321">
        <v>39</v>
      </c>
      <c r="L7635" s="305">
        <v>1</v>
      </c>
      <c r="M7635" s="305">
        <v>1</v>
      </c>
      <c r="N7635" s="321">
        <v>676</v>
      </c>
      <c r="O7635" s="305">
        <v>0.92602998018264771</v>
      </c>
      <c r="P7635" s="305">
        <v>0.96022999286651611</v>
      </c>
      <c r="Q7635" s="321">
        <v>12010</v>
      </c>
      <c r="R7635" s="305">
        <v>0.88230997323989868</v>
      </c>
      <c r="S7635" s="305">
        <v>0.89727002382278442</v>
      </c>
      <c r="BA7635" s="395">
        <v>1</v>
      </c>
      <c r="BB7635" s="396" t="s">
        <v>861</v>
      </c>
      <c r="BC7635" t="str">
        <f t="shared" si="646"/>
        <v>R1F</v>
      </c>
      <c r="BD7635" t="str">
        <f t="shared" si="647"/>
        <v>NAoMe_recurrent_ethnicity_grp</v>
      </c>
      <c r="BE7635" s="397" t="s">
        <v>862</v>
      </c>
      <c r="BF7635" t="str">
        <f t="shared" si="648"/>
        <v>White</v>
      </c>
      <c r="BG7635">
        <f t="shared" si="649"/>
        <v>39</v>
      </c>
      <c r="BH7635" s="398">
        <f t="shared" si="650"/>
        <v>1</v>
      </c>
      <c r="BO7635" s="33"/>
    </row>
    <row r="7636" spans="1:67">
      <c r="A7636" s="320" t="s">
        <v>338</v>
      </c>
      <c r="B7636" t="s">
        <v>380</v>
      </c>
      <c r="C7636" t="s">
        <v>910</v>
      </c>
      <c r="D7636" t="s">
        <v>314</v>
      </c>
      <c r="E7636" s="320" t="s">
        <v>98</v>
      </c>
      <c r="F7636" s="320" t="s">
        <v>266</v>
      </c>
      <c r="G7636" s="320" t="s">
        <v>446</v>
      </c>
      <c r="H7636" s="320" t="s">
        <v>316</v>
      </c>
      <c r="I7636" s="320" t="s">
        <v>291</v>
      </c>
      <c r="J7636" s="320" t="s">
        <v>313</v>
      </c>
      <c r="K7636" s="321">
        <v>39</v>
      </c>
      <c r="L7636" s="305">
        <v>1</v>
      </c>
      <c r="M7636" s="305"/>
      <c r="N7636" s="321">
        <v>722</v>
      </c>
      <c r="O7636" s="305">
        <v>0.98904001712799072</v>
      </c>
      <c r="P7636" s="305"/>
      <c r="Q7636" s="321">
        <v>13492</v>
      </c>
      <c r="R7636" s="305">
        <v>0.99118000268936157</v>
      </c>
      <c r="S7636" s="305"/>
      <c r="BA7636" s="395">
        <v>1</v>
      </c>
      <c r="BB7636" s="396" t="s">
        <v>861</v>
      </c>
      <c r="BC7636" t="str">
        <f t="shared" si="646"/>
        <v>R1F</v>
      </c>
      <c r="BD7636" t="str">
        <f t="shared" si="647"/>
        <v>NAoMe_recurrent_gender</v>
      </c>
      <c r="BE7636" s="397" t="s">
        <v>862</v>
      </c>
      <c r="BF7636" t="str">
        <f t="shared" si="648"/>
        <v>Female</v>
      </c>
      <c r="BG7636">
        <f t="shared" si="649"/>
        <v>39</v>
      </c>
      <c r="BH7636" s="398">
        <f t="shared" si="650"/>
        <v>1</v>
      </c>
      <c r="BO7636" s="33"/>
    </row>
    <row r="7637" spans="1:67">
      <c r="A7637" s="320" t="s">
        <v>338</v>
      </c>
      <c r="B7637" t="s">
        <v>380</v>
      </c>
      <c r="C7637" t="s">
        <v>910</v>
      </c>
      <c r="D7637" t="s">
        <v>314</v>
      </c>
      <c r="E7637" s="320" t="s">
        <v>98</v>
      </c>
      <c r="F7637" s="320" t="s">
        <v>266</v>
      </c>
      <c r="G7637" s="320" t="s">
        <v>446</v>
      </c>
      <c r="H7637" s="320" t="s">
        <v>316</v>
      </c>
      <c r="I7637" s="320" t="s">
        <v>291</v>
      </c>
      <c r="J7637" s="320" t="s">
        <v>293</v>
      </c>
      <c r="K7637" s="321">
        <v>0</v>
      </c>
      <c r="L7637" s="305">
        <v>0</v>
      </c>
      <c r="M7637" s="305"/>
      <c r="N7637" s="321">
        <v>8</v>
      </c>
      <c r="O7637" s="305">
        <v>1.095999963581562E-2</v>
      </c>
      <c r="P7637" s="305"/>
      <c r="Q7637" s="321">
        <v>120</v>
      </c>
      <c r="R7637" s="305">
        <v>8.8200001046061516E-3</v>
      </c>
      <c r="S7637" s="305"/>
      <c r="BA7637" s="395">
        <v>1</v>
      </c>
      <c r="BB7637" s="396" t="s">
        <v>861</v>
      </c>
      <c r="BC7637" t="str">
        <f t="shared" si="646"/>
        <v>R1F</v>
      </c>
      <c r="BD7637" t="str">
        <f t="shared" si="647"/>
        <v>NAoMe_recurrent_gender</v>
      </c>
      <c r="BE7637" s="397" t="s">
        <v>862</v>
      </c>
      <c r="BF7637" t="str">
        <f t="shared" si="648"/>
        <v>Male</v>
      </c>
      <c r="BG7637">
        <f t="shared" si="649"/>
        <v>0</v>
      </c>
      <c r="BH7637" s="398">
        <f t="shared" si="650"/>
        <v>0</v>
      </c>
      <c r="BO7637" s="33"/>
    </row>
    <row r="7638" spans="1:67">
      <c r="A7638" s="320" t="s">
        <v>338</v>
      </c>
      <c r="B7638" t="s">
        <v>380</v>
      </c>
      <c r="C7638" t="s">
        <v>910</v>
      </c>
      <c r="D7638" t="s">
        <v>314</v>
      </c>
      <c r="E7638" s="320" t="s">
        <v>98</v>
      </c>
      <c r="F7638" s="320" t="s">
        <v>266</v>
      </c>
      <c r="G7638" s="320" t="s">
        <v>446</v>
      </c>
      <c r="H7638" s="320" t="s">
        <v>316</v>
      </c>
      <c r="I7638" s="320" t="s">
        <v>355</v>
      </c>
      <c r="J7638" s="320" t="s">
        <v>289</v>
      </c>
      <c r="K7638" s="321">
        <v>8</v>
      </c>
      <c r="L7638" s="305">
        <v>0.20512999594211581</v>
      </c>
      <c r="M7638" s="305"/>
      <c r="N7638" s="321">
        <v>218</v>
      </c>
      <c r="O7638" s="305">
        <v>0.2986299991607666</v>
      </c>
      <c r="P7638" s="305"/>
      <c r="Q7638" s="321">
        <v>4109</v>
      </c>
      <c r="R7638" s="305">
        <v>0.30186998844146729</v>
      </c>
      <c r="S7638" s="305"/>
      <c r="BA7638" s="395">
        <v>1</v>
      </c>
      <c r="BB7638" s="396" t="s">
        <v>861</v>
      </c>
      <c r="BC7638" t="str">
        <f t="shared" si="646"/>
        <v>R1F</v>
      </c>
      <c r="BD7638" t="str">
        <f t="shared" si="647"/>
        <v>NAoMe_recurrent_mbc_hes_year</v>
      </c>
      <c r="BE7638" s="397" t="s">
        <v>862</v>
      </c>
      <c r="BF7638" t="str">
        <f t="shared" si="648"/>
        <v>2021</v>
      </c>
      <c r="BG7638">
        <f t="shared" si="649"/>
        <v>8</v>
      </c>
      <c r="BH7638" s="398">
        <f t="shared" si="650"/>
        <v>0.20512999594211581</v>
      </c>
      <c r="BO7638" s="33"/>
    </row>
    <row r="7639" spans="1:67">
      <c r="A7639" s="320" t="s">
        <v>338</v>
      </c>
      <c r="B7639" t="s">
        <v>380</v>
      </c>
      <c r="C7639" t="s">
        <v>910</v>
      </c>
      <c r="D7639" t="s">
        <v>314</v>
      </c>
      <c r="E7639" s="320" t="s">
        <v>98</v>
      </c>
      <c r="F7639" s="320" t="s">
        <v>266</v>
      </c>
      <c r="G7639" s="320" t="s">
        <v>446</v>
      </c>
      <c r="H7639" s="320" t="s">
        <v>316</v>
      </c>
      <c r="I7639" s="320" t="s">
        <v>355</v>
      </c>
      <c r="J7639" s="320" t="s">
        <v>816</v>
      </c>
      <c r="K7639" s="321">
        <v>16</v>
      </c>
      <c r="L7639" s="305">
        <v>0.41025999188423162</v>
      </c>
      <c r="M7639" s="305"/>
      <c r="N7639" s="321">
        <v>235</v>
      </c>
      <c r="O7639" s="305">
        <v>0.3219200074672699</v>
      </c>
      <c r="P7639" s="305"/>
      <c r="Q7639" s="321">
        <v>4376</v>
      </c>
      <c r="R7639" s="305">
        <v>0.32148000597953802</v>
      </c>
      <c r="S7639" s="305"/>
      <c r="BA7639" s="395">
        <v>1</v>
      </c>
      <c r="BB7639" s="396" t="s">
        <v>861</v>
      </c>
      <c r="BC7639" t="str">
        <f t="shared" si="646"/>
        <v>R1F</v>
      </c>
      <c r="BD7639" t="str">
        <f t="shared" si="647"/>
        <v>NAoMe_recurrent_mbc_hes_year</v>
      </c>
      <c r="BE7639" s="397" t="s">
        <v>862</v>
      </c>
      <c r="BF7639" t="str">
        <f t="shared" si="648"/>
        <v>2022</v>
      </c>
      <c r="BG7639">
        <f t="shared" si="649"/>
        <v>16</v>
      </c>
      <c r="BH7639" s="398">
        <f t="shared" si="650"/>
        <v>0.41025999188423162</v>
      </c>
      <c r="BO7639" s="33"/>
    </row>
    <row r="7640" spans="1:67">
      <c r="A7640" s="320" t="s">
        <v>338</v>
      </c>
      <c r="B7640" t="s">
        <v>380</v>
      </c>
      <c r="C7640" t="s">
        <v>910</v>
      </c>
      <c r="D7640" t="s">
        <v>314</v>
      </c>
      <c r="E7640" s="320" t="s">
        <v>98</v>
      </c>
      <c r="F7640" s="320" t="s">
        <v>266</v>
      </c>
      <c r="G7640" s="320" t="s">
        <v>446</v>
      </c>
      <c r="H7640" s="320" t="s">
        <v>316</v>
      </c>
      <c r="I7640" s="320" t="s">
        <v>355</v>
      </c>
      <c r="J7640" s="320" t="s">
        <v>946</v>
      </c>
      <c r="K7640" s="321">
        <v>15</v>
      </c>
      <c r="L7640" s="305">
        <v>0.38462001085281372</v>
      </c>
      <c r="M7640" s="305"/>
      <c r="N7640" s="321">
        <v>277</v>
      </c>
      <c r="O7640" s="305">
        <v>0.3794499933719635</v>
      </c>
      <c r="P7640" s="305"/>
      <c r="Q7640" s="321">
        <v>5127</v>
      </c>
      <c r="R7640" s="305">
        <v>0.37665000557899481</v>
      </c>
      <c r="S7640" s="305"/>
      <c r="BA7640" s="395">
        <v>1</v>
      </c>
      <c r="BB7640" s="396" t="s">
        <v>861</v>
      </c>
      <c r="BC7640" t="str">
        <f t="shared" si="646"/>
        <v>R1F</v>
      </c>
      <c r="BD7640" t="str">
        <f t="shared" si="647"/>
        <v>NAoMe_recurrent_mbc_hes_year</v>
      </c>
      <c r="BE7640" s="397" t="s">
        <v>862</v>
      </c>
      <c r="BF7640" t="str">
        <f t="shared" si="648"/>
        <v>2023</v>
      </c>
      <c r="BG7640">
        <f t="shared" si="649"/>
        <v>15</v>
      </c>
      <c r="BH7640" s="398">
        <f t="shared" si="650"/>
        <v>0.38462001085281372</v>
      </c>
      <c r="BO7640" s="33"/>
    </row>
    <row r="7641" spans="1:67">
      <c r="A7641" s="320" t="s">
        <v>338</v>
      </c>
      <c r="B7641" t="s">
        <v>380</v>
      </c>
      <c r="C7641" t="s">
        <v>910</v>
      </c>
      <c r="D7641" t="s">
        <v>314</v>
      </c>
      <c r="E7641" s="320" t="s">
        <v>98</v>
      </c>
      <c r="F7641" s="320" t="s">
        <v>266</v>
      </c>
      <c r="G7641" s="320" t="s">
        <v>446</v>
      </c>
      <c r="H7641" s="320" t="s">
        <v>316</v>
      </c>
      <c r="I7641" s="320" t="s">
        <v>824</v>
      </c>
      <c r="J7641" s="320" t="s">
        <v>12</v>
      </c>
      <c r="K7641" s="321">
        <v>39</v>
      </c>
      <c r="L7641" s="305">
        <v>1</v>
      </c>
      <c r="M7641" s="305"/>
      <c r="N7641" s="321">
        <v>730</v>
      </c>
      <c r="O7641" s="305">
        <v>1</v>
      </c>
      <c r="P7641" s="305"/>
      <c r="Q7641" s="321">
        <v>13612</v>
      </c>
      <c r="R7641" s="305">
        <v>1</v>
      </c>
      <c r="S7641" s="305"/>
      <c r="BA7641" s="395">
        <v>1</v>
      </c>
      <c r="BB7641" s="396" t="s">
        <v>861</v>
      </c>
      <c r="BC7641" t="str">
        <f t="shared" si="646"/>
        <v>R1F</v>
      </c>
      <c r="BD7641" t="str">
        <f t="shared" si="647"/>
        <v>NAoMe_recurrent_tag_bonemets</v>
      </c>
      <c r="BE7641" s="397" t="s">
        <v>862</v>
      </c>
      <c r="BF7641" t="str">
        <f t="shared" si="648"/>
        <v>No</v>
      </c>
      <c r="BG7641">
        <f t="shared" si="649"/>
        <v>39</v>
      </c>
      <c r="BH7641" s="398">
        <f t="shared" si="650"/>
        <v>1</v>
      </c>
      <c r="BO7641" s="33"/>
    </row>
    <row r="7642" spans="1:67">
      <c r="A7642" s="320" t="s">
        <v>338</v>
      </c>
      <c r="B7642" t="s">
        <v>380</v>
      </c>
      <c r="C7642" t="s">
        <v>910</v>
      </c>
      <c r="D7642" t="s">
        <v>314</v>
      </c>
      <c r="E7642" s="320" t="s">
        <v>98</v>
      </c>
      <c r="F7642" s="320" t="s">
        <v>266</v>
      </c>
      <c r="G7642" s="320" t="s">
        <v>446</v>
      </c>
      <c r="H7642" s="320" t="s">
        <v>316</v>
      </c>
      <c r="I7642" s="320" t="s">
        <v>825</v>
      </c>
      <c r="J7642" s="320" t="s">
        <v>12</v>
      </c>
      <c r="K7642" s="321">
        <v>39</v>
      </c>
      <c r="L7642" s="305">
        <v>1</v>
      </c>
      <c r="M7642" s="305"/>
      <c r="N7642" s="321">
        <v>730</v>
      </c>
      <c r="O7642" s="305">
        <v>1</v>
      </c>
      <c r="P7642" s="305"/>
      <c r="Q7642" s="321">
        <v>13612</v>
      </c>
      <c r="R7642" s="305">
        <v>1</v>
      </c>
      <c r="S7642" s="305"/>
      <c r="BA7642" s="395">
        <v>1</v>
      </c>
      <c r="BB7642" s="396" t="s">
        <v>861</v>
      </c>
      <c r="BC7642" t="str">
        <f t="shared" si="646"/>
        <v>R1F</v>
      </c>
      <c r="BD7642" t="str">
        <f t="shared" si="647"/>
        <v>NAoMe_recurrent_tag_brainmets</v>
      </c>
      <c r="BE7642" s="397" t="s">
        <v>862</v>
      </c>
      <c r="BF7642" t="str">
        <f t="shared" si="648"/>
        <v>No</v>
      </c>
      <c r="BG7642">
        <f t="shared" si="649"/>
        <v>39</v>
      </c>
      <c r="BH7642" s="398">
        <f t="shared" si="650"/>
        <v>1</v>
      </c>
      <c r="BO7642" s="33"/>
    </row>
    <row r="7643" spans="1:67">
      <c r="A7643" s="320" t="s">
        <v>338</v>
      </c>
      <c r="B7643" t="s">
        <v>380</v>
      </c>
      <c r="C7643" t="s">
        <v>910</v>
      </c>
      <c r="D7643" t="s">
        <v>314</v>
      </c>
      <c r="E7643" s="320" t="s">
        <v>98</v>
      </c>
      <c r="F7643" s="320" t="s">
        <v>266</v>
      </c>
      <c r="G7643" s="320" t="s">
        <v>446</v>
      </c>
      <c r="H7643" s="320" t="s">
        <v>316</v>
      </c>
      <c r="I7643" s="320" t="s">
        <v>826</v>
      </c>
      <c r="J7643" s="320" t="s">
        <v>12</v>
      </c>
      <c r="K7643" s="321">
        <v>39</v>
      </c>
      <c r="L7643" s="305">
        <v>1</v>
      </c>
      <c r="M7643" s="305"/>
      <c r="N7643" s="321">
        <v>730</v>
      </c>
      <c r="O7643" s="305">
        <v>1</v>
      </c>
      <c r="P7643" s="305"/>
      <c r="Q7643" s="321">
        <v>13612</v>
      </c>
      <c r="R7643" s="305">
        <v>1</v>
      </c>
      <c r="S7643" s="305"/>
      <c r="BA7643" s="395">
        <v>1</v>
      </c>
      <c r="BB7643" s="396" t="s">
        <v>861</v>
      </c>
      <c r="BC7643" t="str">
        <f t="shared" si="646"/>
        <v>R1F</v>
      </c>
      <c r="BD7643" t="str">
        <f t="shared" si="647"/>
        <v>NAoMe_recurrent_tag_livermets</v>
      </c>
      <c r="BE7643" s="397" t="s">
        <v>862</v>
      </c>
      <c r="BF7643" t="str">
        <f t="shared" si="648"/>
        <v>No</v>
      </c>
      <c r="BG7643">
        <f t="shared" si="649"/>
        <v>39</v>
      </c>
      <c r="BH7643" s="398">
        <f t="shared" si="650"/>
        <v>1</v>
      </c>
      <c r="BO7643" s="33"/>
    </row>
    <row r="7644" spans="1:67">
      <c r="A7644" s="320" t="s">
        <v>338</v>
      </c>
      <c r="B7644" t="s">
        <v>380</v>
      </c>
      <c r="C7644" t="s">
        <v>910</v>
      </c>
      <c r="D7644" t="s">
        <v>314</v>
      </c>
      <c r="E7644" s="320" t="s">
        <v>98</v>
      </c>
      <c r="F7644" s="320" t="s">
        <v>266</v>
      </c>
      <c r="G7644" s="320" t="s">
        <v>446</v>
      </c>
      <c r="H7644" s="320" t="s">
        <v>316</v>
      </c>
      <c r="I7644" s="320" t="s">
        <v>827</v>
      </c>
      <c r="J7644" s="320" t="s">
        <v>12</v>
      </c>
      <c r="K7644" s="321">
        <v>39</v>
      </c>
      <c r="L7644" s="305">
        <v>1</v>
      </c>
      <c r="M7644" s="305"/>
      <c r="N7644" s="321">
        <v>730</v>
      </c>
      <c r="O7644" s="305">
        <v>1</v>
      </c>
      <c r="P7644" s="305"/>
      <c r="Q7644" s="321">
        <v>13612</v>
      </c>
      <c r="R7644" s="305">
        <v>1</v>
      </c>
      <c r="S7644" s="305"/>
      <c r="BA7644" s="395">
        <v>1</v>
      </c>
      <c r="BB7644" s="396" t="s">
        <v>861</v>
      </c>
      <c r="BC7644" t="str">
        <f t="shared" si="646"/>
        <v>R1F</v>
      </c>
      <c r="BD7644" t="str">
        <f t="shared" si="647"/>
        <v>NAoMe_recurrent_tag_lungmets</v>
      </c>
      <c r="BE7644" s="397" t="s">
        <v>862</v>
      </c>
      <c r="BF7644" t="str">
        <f t="shared" si="648"/>
        <v>No</v>
      </c>
      <c r="BG7644">
        <f t="shared" si="649"/>
        <v>39</v>
      </c>
      <c r="BH7644" s="398">
        <f t="shared" si="650"/>
        <v>1</v>
      </c>
      <c r="BO7644" s="33"/>
    </row>
    <row r="7645" spans="1:67">
      <c r="A7645" s="320" t="s">
        <v>338</v>
      </c>
      <c r="B7645" t="s">
        <v>380</v>
      </c>
      <c r="C7645" t="s">
        <v>910</v>
      </c>
      <c r="D7645" t="s">
        <v>314</v>
      </c>
      <c r="E7645" s="320" t="s">
        <v>98</v>
      </c>
      <c r="F7645" s="320" t="s">
        <v>266</v>
      </c>
      <c r="G7645" s="320" t="s">
        <v>446</v>
      </c>
      <c r="H7645" s="320" t="s">
        <v>316</v>
      </c>
      <c r="I7645" s="320" t="s">
        <v>828</v>
      </c>
      <c r="J7645" s="320" t="s">
        <v>12</v>
      </c>
      <c r="K7645" s="321">
        <v>39</v>
      </c>
      <c r="L7645" s="305">
        <v>1</v>
      </c>
      <c r="M7645" s="305"/>
      <c r="N7645" s="321">
        <v>730</v>
      </c>
      <c r="O7645" s="305">
        <v>1</v>
      </c>
      <c r="P7645" s="305"/>
      <c r="Q7645" s="321">
        <v>13612</v>
      </c>
      <c r="R7645" s="305">
        <v>1</v>
      </c>
      <c r="S7645" s="305"/>
      <c r="BA7645" s="395">
        <v>1</v>
      </c>
      <c r="BB7645" s="396" t="s">
        <v>861</v>
      </c>
      <c r="BC7645" t="str">
        <f t="shared" si="646"/>
        <v>R1F</v>
      </c>
      <c r="BD7645" t="str">
        <f t="shared" si="647"/>
        <v>NAoMe_recurrent_tag_othermets</v>
      </c>
      <c r="BE7645" s="397" t="s">
        <v>862</v>
      </c>
      <c r="BF7645" t="str">
        <f t="shared" si="648"/>
        <v>No</v>
      </c>
      <c r="BG7645">
        <f t="shared" si="649"/>
        <v>39</v>
      </c>
      <c r="BH7645" s="398">
        <f t="shared" si="650"/>
        <v>1</v>
      </c>
      <c r="BO7645" s="33"/>
    </row>
    <row r="7646" spans="1:67">
      <c r="A7646" s="320" t="s">
        <v>338</v>
      </c>
      <c r="B7646" t="s">
        <v>380</v>
      </c>
      <c r="C7646" t="s">
        <v>910</v>
      </c>
      <c r="D7646" t="s">
        <v>314</v>
      </c>
      <c r="E7646" s="320" t="s">
        <v>100</v>
      </c>
      <c r="F7646" s="320" t="s">
        <v>101</v>
      </c>
      <c r="G7646" s="320" t="s">
        <v>431</v>
      </c>
      <c r="H7646" s="320" t="s">
        <v>432</v>
      </c>
      <c r="I7646" s="320" t="s">
        <v>354</v>
      </c>
      <c r="J7646" s="320" t="s">
        <v>277</v>
      </c>
      <c r="K7646" s="321">
        <v>2</v>
      </c>
      <c r="L7646" s="305">
        <v>3.570999950170517E-2</v>
      </c>
      <c r="M7646" s="305"/>
      <c r="N7646" s="321">
        <v>6</v>
      </c>
      <c r="O7646" s="305">
        <v>3.8099999073892832E-3</v>
      </c>
      <c r="P7646" s="305"/>
      <c r="Q7646" s="321">
        <v>56</v>
      </c>
      <c r="R7646" s="305">
        <v>4.1100000962615013E-3</v>
      </c>
      <c r="S7646" s="305"/>
      <c r="BA7646" s="395">
        <v>1</v>
      </c>
      <c r="BB7646" s="396" t="s">
        <v>861</v>
      </c>
      <c r="BC7646" t="str">
        <f t="shared" si="646"/>
        <v>RGP</v>
      </c>
      <c r="BD7646" t="str">
        <f t="shared" si="647"/>
        <v>NAoMe_recurrent_age_mbc_hes_decades_80cap</v>
      </c>
      <c r="BE7646" s="397" t="s">
        <v>862</v>
      </c>
      <c r="BF7646" t="str">
        <f t="shared" si="648"/>
        <v>18-29 yrs</v>
      </c>
      <c r="BG7646">
        <f t="shared" si="649"/>
        <v>2</v>
      </c>
      <c r="BH7646" s="398">
        <f t="shared" si="650"/>
        <v>3.570999950170517E-2</v>
      </c>
      <c r="BO7646" s="33"/>
    </row>
    <row r="7647" spans="1:67">
      <c r="A7647" s="320" t="s">
        <v>338</v>
      </c>
      <c r="B7647" t="s">
        <v>380</v>
      </c>
      <c r="C7647" t="s">
        <v>910</v>
      </c>
      <c r="D7647" t="s">
        <v>314</v>
      </c>
      <c r="E7647" s="320" t="s">
        <v>100</v>
      </c>
      <c r="F7647" s="320" t="s">
        <v>101</v>
      </c>
      <c r="G7647" s="320" t="s">
        <v>431</v>
      </c>
      <c r="H7647" s="320" t="s">
        <v>432</v>
      </c>
      <c r="I7647" s="320" t="s">
        <v>354</v>
      </c>
      <c r="J7647" s="320" t="s">
        <v>278</v>
      </c>
      <c r="K7647" s="321">
        <v>2</v>
      </c>
      <c r="L7647" s="305">
        <v>3.570999950170517E-2</v>
      </c>
      <c r="M7647" s="305"/>
      <c r="N7647" s="321">
        <v>64</v>
      </c>
      <c r="O7647" s="305">
        <v>4.0690001100301743E-2</v>
      </c>
      <c r="P7647" s="305"/>
      <c r="Q7647" s="321">
        <v>552</v>
      </c>
      <c r="R7647" s="305">
        <v>4.0550000965595252E-2</v>
      </c>
      <c r="S7647" s="305"/>
      <c r="BA7647" s="395">
        <v>1</v>
      </c>
      <c r="BB7647" s="396" t="s">
        <v>861</v>
      </c>
      <c r="BC7647" t="str">
        <f t="shared" si="646"/>
        <v>RGP</v>
      </c>
      <c r="BD7647" t="str">
        <f t="shared" si="647"/>
        <v>NAoMe_recurrent_age_mbc_hes_decades_80cap</v>
      </c>
      <c r="BE7647" s="397" t="s">
        <v>862</v>
      </c>
      <c r="BF7647" t="str">
        <f t="shared" si="648"/>
        <v>30-39 yrs</v>
      </c>
      <c r="BG7647">
        <f t="shared" si="649"/>
        <v>2</v>
      </c>
      <c r="BH7647" s="398">
        <f t="shared" si="650"/>
        <v>3.570999950170517E-2</v>
      </c>
      <c r="BO7647" s="33"/>
    </row>
    <row r="7648" spans="1:67">
      <c r="A7648" s="320" t="s">
        <v>338</v>
      </c>
      <c r="B7648" t="s">
        <v>380</v>
      </c>
      <c r="C7648" t="s">
        <v>910</v>
      </c>
      <c r="D7648" t="s">
        <v>314</v>
      </c>
      <c r="E7648" s="320" t="s">
        <v>100</v>
      </c>
      <c r="F7648" s="320" t="s">
        <v>101</v>
      </c>
      <c r="G7648" s="320" t="s">
        <v>431</v>
      </c>
      <c r="H7648" s="320" t="s">
        <v>432</v>
      </c>
      <c r="I7648" s="320" t="s">
        <v>354</v>
      </c>
      <c r="J7648" s="320" t="s">
        <v>279</v>
      </c>
      <c r="K7648" s="321">
        <v>2</v>
      </c>
      <c r="L7648" s="305">
        <v>3.570999950170517E-2</v>
      </c>
      <c r="M7648" s="305"/>
      <c r="N7648" s="321">
        <v>150</v>
      </c>
      <c r="O7648" s="305">
        <v>9.5360003411769867E-2</v>
      </c>
      <c r="P7648" s="305"/>
      <c r="Q7648" s="321">
        <v>1403</v>
      </c>
      <c r="R7648" s="305">
        <v>0.1030699983239174</v>
      </c>
      <c r="S7648" s="305"/>
      <c r="BA7648" s="395">
        <v>1</v>
      </c>
      <c r="BB7648" s="396" t="s">
        <v>861</v>
      </c>
      <c r="BC7648" t="str">
        <f t="shared" si="646"/>
        <v>RGP</v>
      </c>
      <c r="BD7648" t="str">
        <f t="shared" si="647"/>
        <v>NAoMe_recurrent_age_mbc_hes_decades_80cap</v>
      </c>
      <c r="BE7648" s="397" t="s">
        <v>862</v>
      </c>
      <c r="BF7648" t="str">
        <f t="shared" si="648"/>
        <v>40-49 yrs</v>
      </c>
      <c r="BG7648">
        <f t="shared" si="649"/>
        <v>2</v>
      </c>
      <c r="BH7648" s="398">
        <f t="shared" si="650"/>
        <v>3.570999950170517E-2</v>
      </c>
      <c r="BO7648" s="33"/>
    </row>
    <row r="7649" spans="1:67">
      <c r="A7649" s="320" t="s">
        <v>338</v>
      </c>
      <c r="B7649" t="s">
        <v>380</v>
      </c>
      <c r="C7649" t="s">
        <v>910</v>
      </c>
      <c r="D7649" t="s">
        <v>314</v>
      </c>
      <c r="E7649" s="320" t="s">
        <v>100</v>
      </c>
      <c r="F7649" s="320" t="s">
        <v>101</v>
      </c>
      <c r="G7649" s="320" t="s">
        <v>431</v>
      </c>
      <c r="H7649" s="320" t="s">
        <v>432</v>
      </c>
      <c r="I7649" s="320" t="s">
        <v>354</v>
      </c>
      <c r="J7649" s="320" t="s">
        <v>280</v>
      </c>
      <c r="K7649" s="321">
        <v>14</v>
      </c>
      <c r="L7649" s="305">
        <v>0.25</v>
      </c>
      <c r="M7649" s="305"/>
      <c r="N7649" s="321">
        <v>294</v>
      </c>
      <c r="O7649" s="305">
        <v>0.1869000047445297</v>
      </c>
      <c r="P7649" s="305"/>
      <c r="Q7649" s="321">
        <v>2584</v>
      </c>
      <c r="R7649" s="305">
        <v>0.18983000516891479</v>
      </c>
      <c r="S7649" s="305"/>
      <c r="BA7649" s="395">
        <v>1</v>
      </c>
      <c r="BB7649" s="396" t="s">
        <v>861</v>
      </c>
      <c r="BC7649" t="str">
        <f t="shared" si="646"/>
        <v>RGP</v>
      </c>
      <c r="BD7649" t="str">
        <f t="shared" si="647"/>
        <v>NAoMe_recurrent_age_mbc_hes_decades_80cap</v>
      </c>
      <c r="BE7649" s="397" t="s">
        <v>862</v>
      </c>
      <c r="BF7649" t="str">
        <f t="shared" si="648"/>
        <v>50-59 yrs</v>
      </c>
      <c r="BG7649">
        <f t="shared" si="649"/>
        <v>14</v>
      </c>
      <c r="BH7649" s="398">
        <f t="shared" si="650"/>
        <v>0.25</v>
      </c>
      <c r="BO7649" s="33"/>
    </row>
    <row r="7650" spans="1:67">
      <c r="A7650" s="320" t="s">
        <v>338</v>
      </c>
      <c r="B7650" t="s">
        <v>380</v>
      </c>
      <c r="C7650" t="s">
        <v>910</v>
      </c>
      <c r="D7650" t="s">
        <v>314</v>
      </c>
      <c r="E7650" s="320" t="s">
        <v>100</v>
      </c>
      <c r="F7650" s="320" t="s">
        <v>101</v>
      </c>
      <c r="G7650" s="320" t="s">
        <v>431</v>
      </c>
      <c r="H7650" s="320" t="s">
        <v>432</v>
      </c>
      <c r="I7650" s="320" t="s">
        <v>354</v>
      </c>
      <c r="J7650" s="320" t="s">
        <v>281</v>
      </c>
      <c r="K7650" s="321">
        <v>14</v>
      </c>
      <c r="L7650" s="305">
        <v>0.25</v>
      </c>
      <c r="M7650" s="305"/>
      <c r="N7650" s="321">
        <v>297</v>
      </c>
      <c r="O7650" s="305">
        <v>0.1888100057840347</v>
      </c>
      <c r="P7650" s="305"/>
      <c r="Q7650" s="321">
        <v>2650</v>
      </c>
      <c r="R7650" s="305">
        <v>0.19468000531196589</v>
      </c>
      <c r="S7650" s="305"/>
      <c r="BA7650" s="395">
        <v>1</v>
      </c>
      <c r="BB7650" s="396" t="s">
        <v>861</v>
      </c>
      <c r="BC7650" t="str">
        <f t="shared" si="646"/>
        <v>RGP</v>
      </c>
      <c r="BD7650" t="str">
        <f t="shared" si="647"/>
        <v>NAoMe_recurrent_age_mbc_hes_decades_80cap</v>
      </c>
      <c r="BE7650" s="397" t="s">
        <v>862</v>
      </c>
      <c r="BF7650" t="str">
        <f t="shared" si="648"/>
        <v>60-69 yrs</v>
      </c>
      <c r="BG7650">
        <f t="shared" si="649"/>
        <v>14</v>
      </c>
      <c r="BH7650" s="398">
        <f t="shared" si="650"/>
        <v>0.25</v>
      </c>
      <c r="BO7650" s="33"/>
    </row>
    <row r="7651" spans="1:67">
      <c r="A7651" s="320" t="s">
        <v>338</v>
      </c>
      <c r="B7651" t="s">
        <v>380</v>
      </c>
      <c r="C7651" t="s">
        <v>910</v>
      </c>
      <c r="D7651" t="s">
        <v>314</v>
      </c>
      <c r="E7651" s="320" t="s">
        <v>100</v>
      </c>
      <c r="F7651" s="320" t="s">
        <v>101</v>
      </c>
      <c r="G7651" s="320" t="s">
        <v>431</v>
      </c>
      <c r="H7651" s="320" t="s">
        <v>432</v>
      </c>
      <c r="I7651" s="320" t="s">
        <v>354</v>
      </c>
      <c r="J7651" s="320" t="s">
        <v>282</v>
      </c>
      <c r="K7651" s="321">
        <v>12</v>
      </c>
      <c r="L7651" s="305">
        <v>0.21428999304771421</v>
      </c>
      <c r="M7651" s="305"/>
      <c r="N7651" s="321">
        <v>388</v>
      </c>
      <c r="O7651" s="305">
        <v>0.24665999412536621</v>
      </c>
      <c r="P7651" s="305"/>
      <c r="Q7651" s="321">
        <v>3284</v>
      </c>
      <c r="R7651" s="305">
        <v>0.24126000702381131</v>
      </c>
      <c r="S7651" s="305"/>
      <c r="BA7651" s="395">
        <v>1</v>
      </c>
      <c r="BB7651" s="396" t="s">
        <v>861</v>
      </c>
      <c r="BC7651" t="str">
        <f t="shared" si="646"/>
        <v>RGP</v>
      </c>
      <c r="BD7651" t="str">
        <f t="shared" si="647"/>
        <v>NAoMe_recurrent_age_mbc_hes_decades_80cap</v>
      </c>
      <c r="BE7651" s="397" t="s">
        <v>862</v>
      </c>
      <c r="BF7651" t="str">
        <f t="shared" si="648"/>
        <v>70-79 yrs</v>
      </c>
      <c r="BG7651">
        <f t="shared" si="649"/>
        <v>12</v>
      </c>
      <c r="BH7651" s="398">
        <f t="shared" si="650"/>
        <v>0.21428999304771421</v>
      </c>
      <c r="BO7651" s="33"/>
    </row>
    <row r="7652" spans="1:67">
      <c r="A7652" s="320" t="s">
        <v>338</v>
      </c>
      <c r="B7652" t="s">
        <v>380</v>
      </c>
      <c r="C7652" t="s">
        <v>910</v>
      </c>
      <c r="D7652" t="s">
        <v>314</v>
      </c>
      <c r="E7652" s="320" t="s">
        <v>100</v>
      </c>
      <c r="F7652" s="320" t="s">
        <v>101</v>
      </c>
      <c r="G7652" s="320" t="s">
        <v>431</v>
      </c>
      <c r="H7652" s="320" t="s">
        <v>432</v>
      </c>
      <c r="I7652" s="320" t="s">
        <v>354</v>
      </c>
      <c r="J7652" s="320" t="s">
        <v>283</v>
      </c>
      <c r="K7652" s="321">
        <v>10</v>
      </c>
      <c r="L7652" s="305">
        <v>0.17857000231742859</v>
      </c>
      <c r="M7652" s="305"/>
      <c r="N7652" s="321">
        <v>374</v>
      </c>
      <c r="O7652" s="305">
        <v>0.23776000738143921</v>
      </c>
      <c r="P7652" s="305"/>
      <c r="Q7652" s="321">
        <v>3083</v>
      </c>
      <c r="R7652" s="305">
        <v>0.2264900058507919</v>
      </c>
      <c r="S7652" s="305"/>
      <c r="BA7652" s="395">
        <v>1</v>
      </c>
      <c r="BB7652" s="396" t="s">
        <v>861</v>
      </c>
      <c r="BC7652" t="str">
        <f t="shared" si="646"/>
        <v>RGP</v>
      </c>
      <c r="BD7652" t="str">
        <f t="shared" si="647"/>
        <v>NAoMe_recurrent_age_mbc_hes_decades_80cap</v>
      </c>
      <c r="BE7652" s="397" t="s">
        <v>862</v>
      </c>
      <c r="BF7652" t="str">
        <f t="shared" si="648"/>
        <v>80+ yrs</v>
      </c>
      <c r="BG7652">
        <f t="shared" si="649"/>
        <v>10</v>
      </c>
      <c r="BH7652" s="398">
        <f t="shared" si="650"/>
        <v>0.17857000231742859</v>
      </c>
      <c r="BO7652" s="33"/>
    </row>
    <row r="7653" spans="1:67">
      <c r="A7653" s="320" t="s">
        <v>338</v>
      </c>
      <c r="B7653" t="s">
        <v>380</v>
      </c>
      <c r="C7653" t="s">
        <v>910</v>
      </c>
      <c r="D7653" t="s">
        <v>314</v>
      </c>
      <c r="E7653" s="320" t="s">
        <v>100</v>
      </c>
      <c r="F7653" s="320" t="s">
        <v>101</v>
      </c>
      <c r="G7653" s="320" t="s">
        <v>431</v>
      </c>
      <c r="H7653" s="320" t="s">
        <v>432</v>
      </c>
      <c r="I7653" s="320" t="s">
        <v>656</v>
      </c>
      <c r="J7653" s="320" t="s">
        <v>286</v>
      </c>
      <c r="K7653" s="321">
        <v>0</v>
      </c>
      <c r="L7653" s="305">
        <v>0</v>
      </c>
      <c r="M7653" s="305">
        <v>0</v>
      </c>
      <c r="N7653" s="321">
        <v>53</v>
      </c>
      <c r="O7653" s="305">
        <v>3.369000181555748E-2</v>
      </c>
      <c r="P7653" s="305">
        <v>3.4019999206066132E-2</v>
      </c>
      <c r="Q7653" s="321">
        <v>565</v>
      </c>
      <c r="R7653" s="305">
        <v>4.1510000824928277E-2</v>
      </c>
      <c r="S7653" s="305">
        <v>4.221000149846077E-2</v>
      </c>
      <c r="BA7653" s="395">
        <v>1</v>
      </c>
      <c r="BB7653" s="396" t="s">
        <v>861</v>
      </c>
      <c r="BC7653" t="str">
        <f t="shared" si="646"/>
        <v>RGP</v>
      </c>
      <c r="BD7653" t="str">
        <f t="shared" si="647"/>
        <v>NAoMe_recurrent_ethnicity_grp</v>
      </c>
      <c r="BE7653" s="397" t="s">
        <v>862</v>
      </c>
      <c r="BF7653" t="str">
        <f t="shared" si="648"/>
        <v>Asian or Asian British</v>
      </c>
      <c r="BG7653">
        <f t="shared" si="649"/>
        <v>0</v>
      </c>
      <c r="BH7653" s="398">
        <f t="shared" si="650"/>
        <v>0</v>
      </c>
      <c r="BO7653" s="33"/>
    </row>
    <row r="7654" spans="1:67">
      <c r="A7654" s="320" t="s">
        <v>338</v>
      </c>
      <c r="B7654" t="s">
        <v>380</v>
      </c>
      <c r="C7654" t="s">
        <v>910</v>
      </c>
      <c r="D7654" t="s">
        <v>314</v>
      </c>
      <c r="E7654" s="320" t="s">
        <v>100</v>
      </c>
      <c r="F7654" s="320" t="s">
        <v>101</v>
      </c>
      <c r="G7654" s="320" t="s">
        <v>431</v>
      </c>
      <c r="H7654" s="320" t="s">
        <v>432</v>
      </c>
      <c r="I7654" s="320" t="s">
        <v>656</v>
      </c>
      <c r="J7654" s="320" t="s">
        <v>287</v>
      </c>
      <c r="K7654" s="321">
        <v>0</v>
      </c>
      <c r="L7654" s="305">
        <v>0</v>
      </c>
      <c r="M7654" s="305">
        <v>0</v>
      </c>
      <c r="N7654" s="321">
        <v>35</v>
      </c>
      <c r="O7654" s="305">
        <v>2.2250000387430191E-2</v>
      </c>
      <c r="P7654" s="305">
        <v>2.246000058948994E-2</v>
      </c>
      <c r="Q7654" s="321">
        <v>439</v>
      </c>
      <c r="R7654" s="305">
        <v>3.2249998301267617E-2</v>
      </c>
      <c r="S7654" s="305">
        <v>3.2800000160932541E-2</v>
      </c>
      <c r="BA7654" s="395">
        <v>1</v>
      </c>
      <c r="BB7654" s="396" t="s">
        <v>861</v>
      </c>
      <c r="BC7654" t="str">
        <f t="shared" si="646"/>
        <v>RGP</v>
      </c>
      <c r="BD7654" t="str">
        <f t="shared" si="647"/>
        <v>NAoMe_recurrent_ethnicity_grp</v>
      </c>
      <c r="BE7654" s="397" t="s">
        <v>862</v>
      </c>
      <c r="BF7654" t="str">
        <f t="shared" si="648"/>
        <v>Black or Black British</v>
      </c>
      <c r="BG7654">
        <f t="shared" si="649"/>
        <v>0</v>
      </c>
      <c r="BH7654" s="398">
        <f t="shared" si="650"/>
        <v>0</v>
      </c>
      <c r="BO7654" s="33"/>
    </row>
    <row r="7655" spans="1:67">
      <c r="A7655" s="320" t="s">
        <v>338</v>
      </c>
      <c r="B7655" t="s">
        <v>380</v>
      </c>
      <c r="C7655" t="s">
        <v>910</v>
      </c>
      <c r="D7655" t="s">
        <v>314</v>
      </c>
      <c r="E7655" s="320" t="s">
        <v>100</v>
      </c>
      <c r="F7655" s="320" t="s">
        <v>101</v>
      </c>
      <c r="G7655" s="320" t="s">
        <v>431</v>
      </c>
      <c r="H7655" s="320" t="s">
        <v>432</v>
      </c>
      <c r="I7655" s="320" t="s">
        <v>656</v>
      </c>
      <c r="J7655" s="320" t="s">
        <v>259</v>
      </c>
      <c r="K7655" s="321">
        <v>0</v>
      </c>
      <c r="L7655" s="305">
        <v>0</v>
      </c>
      <c r="M7655" s="305">
        <v>0</v>
      </c>
      <c r="N7655" s="321">
        <v>12</v>
      </c>
      <c r="O7655" s="305">
        <v>7.6299998909235001E-3</v>
      </c>
      <c r="P7655" s="305">
        <v>7.6999999582767487E-3</v>
      </c>
      <c r="Q7655" s="321">
        <v>117</v>
      </c>
      <c r="R7655" s="305">
        <v>8.6000002920627594E-3</v>
      </c>
      <c r="S7655" s="305">
        <v>8.7400004267692566E-3</v>
      </c>
      <c r="BA7655" s="395">
        <v>1</v>
      </c>
      <c r="BB7655" s="396" t="s">
        <v>861</v>
      </c>
      <c r="BC7655" t="str">
        <f t="shared" si="646"/>
        <v>RGP</v>
      </c>
      <c r="BD7655" t="str">
        <f t="shared" si="647"/>
        <v>NAoMe_recurrent_ethnicity_grp</v>
      </c>
      <c r="BE7655" s="397" t="s">
        <v>862</v>
      </c>
      <c r="BF7655" t="str">
        <f t="shared" si="648"/>
        <v>Mixed</v>
      </c>
      <c r="BG7655">
        <f t="shared" si="649"/>
        <v>0</v>
      </c>
      <c r="BH7655" s="398">
        <f t="shared" si="650"/>
        <v>0</v>
      </c>
      <c r="BO7655" s="33"/>
    </row>
    <row r="7656" spans="1:67">
      <c r="A7656" s="320" t="s">
        <v>338</v>
      </c>
      <c r="B7656" t="s">
        <v>380</v>
      </c>
      <c r="C7656" t="s">
        <v>910</v>
      </c>
      <c r="D7656" t="s">
        <v>314</v>
      </c>
      <c r="E7656" s="320" t="s">
        <v>100</v>
      </c>
      <c r="F7656" s="320" t="s">
        <v>101</v>
      </c>
      <c r="G7656" s="320" t="s">
        <v>431</v>
      </c>
      <c r="H7656" s="320" t="s">
        <v>432</v>
      </c>
      <c r="I7656" s="320" t="s">
        <v>656</v>
      </c>
      <c r="J7656" s="320" t="s">
        <v>288</v>
      </c>
      <c r="K7656" s="321">
        <v>2</v>
      </c>
      <c r="L7656" s="305">
        <v>3.570999950170517E-2</v>
      </c>
      <c r="M7656" s="305">
        <v>3.63599993288517E-2</v>
      </c>
      <c r="N7656" s="321">
        <v>25</v>
      </c>
      <c r="O7656" s="305">
        <v>1.5890000388026241E-2</v>
      </c>
      <c r="P7656" s="305">
        <v>1.6049999743700031E-2</v>
      </c>
      <c r="Q7656" s="321">
        <v>254</v>
      </c>
      <c r="R7656" s="305">
        <v>1.8659999594092369E-2</v>
      </c>
      <c r="S7656" s="305">
        <v>1.8980000168085098E-2</v>
      </c>
      <c r="BA7656" s="395">
        <v>1</v>
      </c>
      <c r="BB7656" s="396" t="s">
        <v>861</v>
      </c>
      <c r="BC7656" t="str">
        <f t="shared" si="646"/>
        <v>RGP</v>
      </c>
      <c r="BD7656" t="str">
        <f t="shared" si="647"/>
        <v>NAoMe_recurrent_ethnicity_grp</v>
      </c>
      <c r="BE7656" s="397" t="s">
        <v>862</v>
      </c>
      <c r="BF7656" t="str">
        <f t="shared" si="648"/>
        <v>Other Ethnic Group</v>
      </c>
      <c r="BG7656">
        <f t="shared" si="649"/>
        <v>2</v>
      </c>
      <c r="BH7656" s="398">
        <f t="shared" si="650"/>
        <v>3.570999950170517E-2</v>
      </c>
      <c r="BO7656" s="33"/>
    </row>
    <row r="7657" spans="1:67">
      <c r="A7657" s="320" t="s">
        <v>338</v>
      </c>
      <c r="B7657" t="s">
        <v>380</v>
      </c>
      <c r="C7657" t="s">
        <v>910</v>
      </c>
      <c r="D7657" t="s">
        <v>314</v>
      </c>
      <c r="E7657" s="320" t="s">
        <v>100</v>
      </c>
      <c r="F7657" s="320" t="s">
        <v>101</v>
      </c>
      <c r="G7657" s="320" t="s">
        <v>431</v>
      </c>
      <c r="H7657" s="320" t="s">
        <v>432</v>
      </c>
      <c r="I7657" s="320" t="s">
        <v>656</v>
      </c>
      <c r="J7657" s="320" t="s">
        <v>260</v>
      </c>
      <c r="K7657" s="321">
        <v>1</v>
      </c>
      <c r="L7657" s="305">
        <v>1.7859999090433121E-2</v>
      </c>
      <c r="M7657" s="305"/>
      <c r="N7657" s="321">
        <v>15</v>
      </c>
      <c r="O7657" s="305">
        <v>9.5399999991059303E-3</v>
      </c>
      <c r="P7657" s="305"/>
      <c r="Q7657" s="321">
        <v>227</v>
      </c>
      <c r="R7657" s="305">
        <v>1.6680000349879261E-2</v>
      </c>
      <c r="S7657" s="305"/>
      <c r="BA7657" s="395">
        <v>1</v>
      </c>
      <c r="BB7657" s="396" t="s">
        <v>861</v>
      </c>
      <c r="BC7657" t="str">
        <f t="shared" si="646"/>
        <v>RGP</v>
      </c>
      <c r="BD7657" t="str">
        <f t="shared" si="647"/>
        <v>NAoMe_recurrent_ethnicity_grp</v>
      </c>
      <c r="BE7657" s="397" t="s">
        <v>862</v>
      </c>
      <c r="BF7657" t="str">
        <f t="shared" si="648"/>
        <v>Unknown</v>
      </c>
      <c r="BG7657">
        <f t="shared" si="649"/>
        <v>1</v>
      </c>
      <c r="BH7657" s="398">
        <f t="shared" si="650"/>
        <v>1.7859999090433121E-2</v>
      </c>
      <c r="BO7657" s="33"/>
    </row>
    <row r="7658" spans="1:67">
      <c r="A7658" s="320" t="s">
        <v>338</v>
      </c>
      <c r="B7658" t="s">
        <v>380</v>
      </c>
      <c r="C7658" t="s">
        <v>910</v>
      </c>
      <c r="D7658" t="s">
        <v>314</v>
      </c>
      <c r="E7658" s="320" t="s">
        <v>100</v>
      </c>
      <c r="F7658" s="320" t="s">
        <v>101</v>
      </c>
      <c r="G7658" s="320" t="s">
        <v>431</v>
      </c>
      <c r="H7658" s="320" t="s">
        <v>432</v>
      </c>
      <c r="I7658" s="320" t="s">
        <v>656</v>
      </c>
      <c r="J7658" s="320" t="s">
        <v>258</v>
      </c>
      <c r="K7658" s="321">
        <v>53</v>
      </c>
      <c r="L7658" s="305">
        <v>0.9464300274848938</v>
      </c>
      <c r="M7658" s="305">
        <v>0.96363997459411621</v>
      </c>
      <c r="N7658" s="321">
        <v>1433</v>
      </c>
      <c r="O7658" s="305">
        <v>0.91100001335144043</v>
      </c>
      <c r="P7658" s="305">
        <v>0.9197700023651123</v>
      </c>
      <c r="Q7658" s="321">
        <v>12010</v>
      </c>
      <c r="R7658" s="305">
        <v>0.88230997323989868</v>
      </c>
      <c r="S7658" s="305">
        <v>0.89727002382278442</v>
      </c>
      <c r="BA7658" s="395">
        <v>1</v>
      </c>
      <c r="BB7658" s="396" t="s">
        <v>861</v>
      </c>
      <c r="BC7658" t="str">
        <f t="shared" si="646"/>
        <v>RGP</v>
      </c>
      <c r="BD7658" t="str">
        <f t="shared" si="647"/>
        <v>NAoMe_recurrent_ethnicity_grp</v>
      </c>
      <c r="BE7658" s="397" t="s">
        <v>862</v>
      </c>
      <c r="BF7658" t="str">
        <f t="shared" si="648"/>
        <v>White</v>
      </c>
      <c r="BG7658">
        <f t="shared" si="649"/>
        <v>53</v>
      </c>
      <c r="BH7658" s="398">
        <f t="shared" si="650"/>
        <v>0.9464300274848938</v>
      </c>
      <c r="BO7658" s="33"/>
    </row>
    <row r="7659" spans="1:67">
      <c r="A7659" s="320" t="s">
        <v>338</v>
      </c>
      <c r="B7659" t="s">
        <v>380</v>
      </c>
      <c r="C7659" t="s">
        <v>910</v>
      </c>
      <c r="D7659" t="s">
        <v>314</v>
      </c>
      <c r="E7659" s="320" t="s">
        <v>100</v>
      </c>
      <c r="F7659" s="320" t="s">
        <v>101</v>
      </c>
      <c r="G7659" s="320" t="s">
        <v>431</v>
      </c>
      <c r="H7659" s="320" t="s">
        <v>432</v>
      </c>
      <c r="I7659" s="320" t="s">
        <v>291</v>
      </c>
      <c r="J7659" s="320" t="s">
        <v>313</v>
      </c>
      <c r="K7659" s="321">
        <v>54</v>
      </c>
      <c r="L7659" s="305">
        <v>0.96429002285003662</v>
      </c>
      <c r="M7659" s="305"/>
      <c r="N7659" s="321">
        <v>1564</v>
      </c>
      <c r="O7659" s="305">
        <v>0.99427998065948486</v>
      </c>
      <c r="P7659" s="305"/>
      <c r="Q7659" s="321">
        <v>13492</v>
      </c>
      <c r="R7659" s="305">
        <v>0.99118000268936157</v>
      </c>
      <c r="S7659" s="305"/>
      <c r="BA7659" s="395">
        <v>1</v>
      </c>
      <c r="BB7659" s="396" t="s">
        <v>861</v>
      </c>
      <c r="BC7659" t="str">
        <f t="shared" si="646"/>
        <v>RGP</v>
      </c>
      <c r="BD7659" t="str">
        <f t="shared" si="647"/>
        <v>NAoMe_recurrent_gender</v>
      </c>
      <c r="BE7659" s="397" t="s">
        <v>862</v>
      </c>
      <c r="BF7659" t="str">
        <f t="shared" si="648"/>
        <v>Female</v>
      </c>
      <c r="BG7659">
        <f t="shared" si="649"/>
        <v>54</v>
      </c>
      <c r="BH7659" s="398">
        <f t="shared" si="650"/>
        <v>0.96429002285003662</v>
      </c>
      <c r="BO7659" s="33"/>
    </row>
    <row r="7660" spans="1:67">
      <c r="A7660" s="320" t="s">
        <v>338</v>
      </c>
      <c r="B7660" t="s">
        <v>380</v>
      </c>
      <c r="C7660" t="s">
        <v>910</v>
      </c>
      <c r="D7660" t="s">
        <v>314</v>
      </c>
      <c r="E7660" s="320" t="s">
        <v>100</v>
      </c>
      <c r="F7660" s="320" t="s">
        <v>101</v>
      </c>
      <c r="G7660" s="320" t="s">
        <v>431</v>
      </c>
      <c r="H7660" s="320" t="s">
        <v>432</v>
      </c>
      <c r="I7660" s="320" t="s">
        <v>291</v>
      </c>
      <c r="J7660" s="320" t="s">
        <v>293</v>
      </c>
      <c r="K7660" s="321">
        <v>2</v>
      </c>
      <c r="L7660" s="305">
        <v>3.570999950170517E-2</v>
      </c>
      <c r="M7660" s="305"/>
      <c r="N7660" s="321">
        <v>9</v>
      </c>
      <c r="O7660" s="305">
        <v>5.7199997827410698E-3</v>
      </c>
      <c r="P7660" s="305"/>
      <c r="Q7660" s="321">
        <v>120</v>
      </c>
      <c r="R7660" s="305">
        <v>8.8200001046061516E-3</v>
      </c>
      <c r="S7660" s="305"/>
      <c r="BA7660" s="395">
        <v>1</v>
      </c>
      <c r="BB7660" s="396" t="s">
        <v>861</v>
      </c>
      <c r="BC7660" t="str">
        <f t="shared" si="646"/>
        <v>RGP</v>
      </c>
      <c r="BD7660" t="str">
        <f t="shared" si="647"/>
        <v>NAoMe_recurrent_gender</v>
      </c>
      <c r="BE7660" s="397" t="s">
        <v>862</v>
      </c>
      <c r="BF7660" t="str">
        <f t="shared" si="648"/>
        <v>Male</v>
      </c>
      <c r="BG7660">
        <f t="shared" si="649"/>
        <v>2</v>
      </c>
      <c r="BH7660" s="398">
        <f t="shared" si="650"/>
        <v>3.570999950170517E-2</v>
      </c>
      <c r="BO7660" s="33"/>
    </row>
    <row r="7661" spans="1:67">
      <c r="A7661" s="320" t="s">
        <v>338</v>
      </c>
      <c r="B7661" t="s">
        <v>380</v>
      </c>
      <c r="C7661" t="s">
        <v>910</v>
      </c>
      <c r="D7661" t="s">
        <v>314</v>
      </c>
      <c r="E7661" s="320" t="s">
        <v>100</v>
      </c>
      <c r="F7661" s="320" t="s">
        <v>101</v>
      </c>
      <c r="G7661" s="320" t="s">
        <v>431</v>
      </c>
      <c r="H7661" s="320" t="s">
        <v>432</v>
      </c>
      <c r="I7661" s="320" t="s">
        <v>355</v>
      </c>
      <c r="J7661" s="320" t="s">
        <v>289</v>
      </c>
      <c r="K7661" s="321">
        <v>20</v>
      </c>
      <c r="L7661" s="305">
        <v>0.35714000463485718</v>
      </c>
      <c r="M7661" s="305"/>
      <c r="N7661" s="321">
        <v>482</v>
      </c>
      <c r="O7661" s="305">
        <v>0.30641999840736389</v>
      </c>
      <c r="P7661" s="305"/>
      <c r="Q7661" s="321">
        <v>4109</v>
      </c>
      <c r="R7661" s="305">
        <v>0.30186998844146729</v>
      </c>
      <c r="S7661" s="305"/>
      <c r="BA7661" s="395">
        <v>1</v>
      </c>
      <c r="BB7661" s="396" t="s">
        <v>861</v>
      </c>
      <c r="BC7661" t="str">
        <f t="shared" si="646"/>
        <v>RGP</v>
      </c>
      <c r="BD7661" t="str">
        <f t="shared" si="647"/>
        <v>NAoMe_recurrent_mbc_hes_year</v>
      </c>
      <c r="BE7661" s="397" t="s">
        <v>862</v>
      </c>
      <c r="BF7661" t="str">
        <f t="shared" si="648"/>
        <v>2021</v>
      </c>
      <c r="BG7661">
        <f t="shared" si="649"/>
        <v>20</v>
      </c>
      <c r="BH7661" s="398">
        <f t="shared" si="650"/>
        <v>0.35714000463485718</v>
      </c>
      <c r="BO7661" s="33"/>
    </row>
    <row r="7662" spans="1:67">
      <c r="A7662" s="320" t="s">
        <v>338</v>
      </c>
      <c r="B7662" t="s">
        <v>380</v>
      </c>
      <c r="C7662" t="s">
        <v>910</v>
      </c>
      <c r="D7662" t="s">
        <v>314</v>
      </c>
      <c r="E7662" s="320" t="s">
        <v>100</v>
      </c>
      <c r="F7662" s="320" t="s">
        <v>101</v>
      </c>
      <c r="G7662" s="320" t="s">
        <v>431</v>
      </c>
      <c r="H7662" s="320" t="s">
        <v>432</v>
      </c>
      <c r="I7662" s="320" t="s">
        <v>355</v>
      </c>
      <c r="J7662" s="320" t="s">
        <v>816</v>
      </c>
      <c r="K7662" s="321">
        <v>12</v>
      </c>
      <c r="L7662" s="305">
        <v>0.21428999304771421</v>
      </c>
      <c r="M7662" s="305"/>
      <c r="N7662" s="321">
        <v>505</v>
      </c>
      <c r="O7662" s="305">
        <v>0.32104000449180597</v>
      </c>
      <c r="P7662" s="305"/>
      <c r="Q7662" s="321">
        <v>4376</v>
      </c>
      <c r="R7662" s="305">
        <v>0.32148000597953802</v>
      </c>
      <c r="S7662" s="305"/>
      <c r="BA7662" s="395">
        <v>1</v>
      </c>
      <c r="BB7662" s="396" t="s">
        <v>861</v>
      </c>
      <c r="BC7662" t="str">
        <f t="shared" si="646"/>
        <v>RGP</v>
      </c>
      <c r="BD7662" t="str">
        <f t="shared" si="647"/>
        <v>NAoMe_recurrent_mbc_hes_year</v>
      </c>
      <c r="BE7662" s="397" t="s">
        <v>862</v>
      </c>
      <c r="BF7662" t="str">
        <f t="shared" si="648"/>
        <v>2022</v>
      </c>
      <c r="BG7662">
        <f t="shared" si="649"/>
        <v>12</v>
      </c>
      <c r="BH7662" s="398">
        <f t="shared" si="650"/>
        <v>0.21428999304771421</v>
      </c>
      <c r="BO7662" s="33"/>
    </row>
    <row r="7663" spans="1:67">
      <c r="A7663" s="320" t="s">
        <v>338</v>
      </c>
      <c r="B7663" t="s">
        <v>380</v>
      </c>
      <c r="C7663" t="s">
        <v>910</v>
      </c>
      <c r="D7663" t="s">
        <v>314</v>
      </c>
      <c r="E7663" s="320" t="s">
        <v>100</v>
      </c>
      <c r="F7663" s="320" t="s">
        <v>101</v>
      </c>
      <c r="G7663" s="320" t="s">
        <v>431</v>
      </c>
      <c r="H7663" s="320" t="s">
        <v>432</v>
      </c>
      <c r="I7663" s="320" t="s">
        <v>355</v>
      </c>
      <c r="J7663" s="320" t="s">
        <v>946</v>
      </c>
      <c r="K7663" s="321">
        <v>24</v>
      </c>
      <c r="L7663" s="305">
        <v>0.42857000231742859</v>
      </c>
      <c r="M7663" s="305"/>
      <c r="N7663" s="321">
        <v>586</v>
      </c>
      <c r="O7663" s="305">
        <v>0.37253999710083008</v>
      </c>
      <c r="P7663" s="305"/>
      <c r="Q7663" s="321">
        <v>5127</v>
      </c>
      <c r="R7663" s="305">
        <v>0.37665000557899481</v>
      </c>
      <c r="S7663" s="305"/>
      <c r="BA7663" s="395">
        <v>1</v>
      </c>
      <c r="BB7663" s="396" t="s">
        <v>861</v>
      </c>
      <c r="BC7663" t="str">
        <f t="shared" si="646"/>
        <v>RGP</v>
      </c>
      <c r="BD7663" t="str">
        <f t="shared" si="647"/>
        <v>NAoMe_recurrent_mbc_hes_year</v>
      </c>
      <c r="BE7663" s="397" t="s">
        <v>862</v>
      </c>
      <c r="BF7663" t="str">
        <f t="shared" si="648"/>
        <v>2023</v>
      </c>
      <c r="BG7663">
        <f t="shared" si="649"/>
        <v>24</v>
      </c>
      <c r="BH7663" s="398">
        <f t="shared" si="650"/>
        <v>0.42857000231742859</v>
      </c>
      <c r="BO7663" s="33"/>
    </row>
    <row r="7664" spans="1:67">
      <c r="A7664" s="320" t="s">
        <v>338</v>
      </c>
      <c r="B7664" t="s">
        <v>380</v>
      </c>
      <c r="C7664" t="s">
        <v>910</v>
      </c>
      <c r="D7664" t="s">
        <v>314</v>
      </c>
      <c r="E7664" s="320" t="s">
        <v>100</v>
      </c>
      <c r="F7664" s="320" t="s">
        <v>101</v>
      </c>
      <c r="G7664" s="320" t="s">
        <v>431</v>
      </c>
      <c r="H7664" s="320" t="s">
        <v>432</v>
      </c>
      <c r="I7664" s="320" t="s">
        <v>824</v>
      </c>
      <c r="J7664" s="320" t="s">
        <v>12</v>
      </c>
      <c r="K7664" s="321">
        <v>56</v>
      </c>
      <c r="L7664" s="305">
        <v>1</v>
      </c>
      <c r="M7664" s="305"/>
      <c r="N7664" s="321">
        <v>1573</v>
      </c>
      <c r="O7664" s="305">
        <v>1</v>
      </c>
      <c r="P7664" s="305"/>
      <c r="Q7664" s="321">
        <v>13612</v>
      </c>
      <c r="R7664" s="305">
        <v>1</v>
      </c>
      <c r="S7664" s="305"/>
      <c r="BA7664" s="395">
        <v>1</v>
      </c>
      <c r="BB7664" s="396" t="s">
        <v>861</v>
      </c>
      <c r="BC7664" t="str">
        <f t="shared" si="646"/>
        <v>RGP</v>
      </c>
      <c r="BD7664" t="str">
        <f t="shared" si="647"/>
        <v>NAoMe_recurrent_tag_bonemets</v>
      </c>
      <c r="BE7664" s="397" t="s">
        <v>862</v>
      </c>
      <c r="BF7664" t="str">
        <f t="shared" si="648"/>
        <v>No</v>
      </c>
      <c r="BG7664">
        <f t="shared" si="649"/>
        <v>56</v>
      </c>
      <c r="BH7664" s="398">
        <f t="shared" si="650"/>
        <v>1</v>
      </c>
      <c r="BO7664" s="33"/>
    </row>
    <row r="7665" spans="1:67">
      <c r="A7665" s="320" t="s">
        <v>338</v>
      </c>
      <c r="B7665" t="s">
        <v>380</v>
      </c>
      <c r="C7665" t="s">
        <v>910</v>
      </c>
      <c r="D7665" t="s">
        <v>314</v>
      </c>
      <c r="E7665" s="320" t="s">
        <v>100</v>
      </c>
      <c r="F7665" s="320" t="s">
        <v>101</v>
      </c>
      <c r="G7665" s="320" t="s">
        <v>431</v>
      </c>
      <c r="H7665" s="320" t="s">
        <v>432</v>
      </c>
      <c r="I7665" s="320" t="s">
        <v>825</v>
      </c>
      <c r="J7665" s="320" t="s">
        <v>12</v>
      </c>
      <c r="K7665" s="321">
        <v>56</v>
      </c>
      <c r="L7665" s="305">
        <v>1</v>
      </c>
      <c r="M7665" s="305"/>
      <c r="N7665" s="321">
        <v>1573</v>
      </c>
      <c r="O7665" s="305">
        <v>1</v>
      </c>
      <c r="P7665" s="305"/>
      <c r="Q7665" s="321">
        <v>13612</v>
      </c>
      <c r="R7665" s="305">
        <v>1</v>
      </c>
      <c r="S7665" s="305"/>
      <c r="BA7665" s="395">
        <v>1</v>
      </c>
      <c r="BB7665" s="396" t="s">
        <v>861</v>
      </c>
      <c r="BC7665" t="str">
        <f t="shared" si="646"/>
        <v>RGP</v>
      </c>
      <c r="BD7665" t="str">
        <f t="shared" si="647"/>
        <v>NAoMe_recurrent_tag_brainmets</v>
      </c>
      <c r="BE7665" s="397" t="s">
        <v>862</v>
      </c>
      <c r="BF7665" t="str">
        <f t="shared" si="648"/>
        <v>No</v>
      </c>
      <c r="BG7665">
        <f t="shared" si="649"/>
        <v>56</v>
      </c>
      <c r="BH7665" s="398">
        <f t="shared" si="650"/>
        <v>1</v>
      </c>
      <c r="BO7665" s="33"/>
    </row>
    <row r="7666" spans="1:67">
      <c r="A7666" s="320" t="s">
        <v>338</v>
      </c>
      <c r="B7666" t="s">
        <v>380</v>
      </c>
      <c r="C7666" t="s">
        <v>910</v>
      </c>
      <c r="D7666" t="s">
        <v>314</v>
      </c>
      <c r="E7666" s="320" t="s">
        <v>100</v>
      </c>
      <c r="F7666" s="320" t="s">
        <v>101</v>
      </c>
      <c r="G7666" s="320" t="s">
        <v>431</v>
      </c>
      <c r="H7666" s="320" t="s">
        <v>432</v>
      </c>
      <c r="I7666" s="320" t="s">
        <v>826</v>
      </c>
      <c r="J7666" s="320" t="s">
        <v>12</v>
      </c>
      <c r="K7666" s="321">
        <v>56</v>
      </c>
      <c r="L7666" s="305">
        <v>1</v>
      </c>
      <c r="M7666" s="305"/>
      <c r="N7666" s="321">
        <v>1573</v>
      </c>
      <c r="O7666" s="305">
        <v>1</v>
      </c>
      <c r="P7666" s="305"/>
      <c r="Q7666" s="321">
        <v>13612</v>
      </c>
      <c r="R7666" s="305">
        <v>1</v>
      </c>
      <c r="S7666" s="305"/>
      <c r="BA7666" s="395">
        <v>1</v>
      </c>
      <c r="BB7666" s="396" t="s">
        <v>861</v>
      </c>
      <c r="BC7666" t="str">
        <f t="shared" si="646"/>
        <v>RGP</v>
      </c>
      <c r="BD7666" t="str">
        <f t="shared" si="647"/>
        <v>NAoMe_recurrent_tag_livermets</v>
      </c>
      <c r="BE7666" s="397" t="s">
        <v>862</v>
      </c>
      <c r="BF7666" t="str">
        <f t="shared" si="648"/>
        <v>No</v>
      </c>
      <c r="BG7666">
        <f t="shared" si="649"/>
        <v>56</v>
      </c>
      <c r="BH7666" s="398">
        <f t="shared" si="650"/>
        <v>1</v>
      </c>
      <c r="BO7666" s="33"/>
    </row>
    <row r="7667" spans="1:67">
      <c r="A7667" s="320" t="s">
        <v>338</v>
      </c>
      <c r="B7667" t="s">
        <v>380</v>
      </c>
      <c r="C7667" t="s">
        <v>910</v>
      </c>
      <c r="D7667" t="s">
        <v>314</v>
      </c>
      <c r="E7667" s="320" t="s">
        <v>100</v>
      </c>
      <c r="F7667" s="320" t="s">
        <v>101</v>
      </c>
      <c r="G7667" s="320" t="s">
        <v>431</v>
      </c>
      <c r="H7667" s="320" t="s">
        <v>432</v>
      </c>
      <c r="I7667" s="320" t="s">
        <v>827</v>
      </c>
      <c r="J7667" s="320" t="s">
        <v>12</v>
      </c>
      <c r="K7667" s="321">
        <v>56</v>
      </c>
      <c r="L7667" s="305">
        <v>1</v>
      </c>
      <c r="M7667" s="305"/>
      <c r="N7667" s="321">
        <v>1573</v>
      </c>
      <c r="O7667" s="305">
        <v>1</v>
      </c>
      <c r="P7667" s="305"/>
      <c r="Q7667" s="321">
        <v>13612</v>
      </c>
      <c r="R7667" s="305">
        <v>1</v>
      </c>
      <c r="S7667" s="305"/>
      <c r="BA7667" s="395">
        <v>1</v>
      </c>
      <c r="BB7667" s="396" t="s">
        <v>861</v>
      </c>
      <c r="BC7667" t="str">
        <f t="shared" si="646"/>
        <v>RGP</v>
      </c>
      <c r="BD7667" t="str">
        <f t="shared" si="647"/>
        <v>NAoMe_recurrent_tag_lungmets</v>
      </c>
      <c r="BE7667" s="397" t="s">
        <v>862</v>
      </c>
      <c r="BF7667" t="str">
        <f t="shared" si="648"/>
        <v>No</v>
      </c>
      <c r="BG7667">
        <f t="shared" si="649"/>
        <v>56</v>
      </c>
      <c r="BH7667" s="398">
        <f t="shared" si="650"/>
        <v>1</v>
      </c>
      <c r="BO7667" s="33"/>
    </row>
    <row r="7668" spans="1:67">
      <c r="A7668" s="320" t="s">
        <v>338</v>
      </c>
      <c r="B7668" t="s">
        <v>380</v>
      </c>
      <c r="C7668" t="s">
        <v>910</v>
      </c>
      <c r="D7668" t="s">
        <v>314</v>
      </c>
      <c r="E7668" s="320" t="s">
        <v>100</v>
      </c>
      <c r="F7668" s="320" t="s">
        <v>101</v>
      </c>
      <c r="G7668" s="320" t="s">
        <v>431</v>
      </c>
      <c r="H7668" s="320" t="s">
        <v>432</v>
      </c>
      <c r="I7668" s="320" t="s">
        <v>828</v>
      </c>
      <c r="J7668" s="320" t="s">
        <v>12</v>
      </c>
      <c r="K7668" s="321">
        <v>56</v>
      </c>
      <c r="L7668" s="305">
        <v>1</v>
      </c>
      <c r="M7668" s="305"/>
      <c r="N7668" s="321">
        <v>1573</v>
      </c>
      <c r="O7668" s="305">
        <v>1</v>
      </c>
      <c r="P7668" s="305"/>
      <c r="Q7668" s="321">
        <v>13612</v>
      </c>
      <c r="R7668" s="305">
        <v>1</v>
      </c>
      <c r="S7668" s="305"/>
      <c r="BA7668" s="395">
        <v>1</v>
      </c>
      <c r="BB7668" s="396" t="s">
        <v>861</v>
      </c>
      <c r="BC7668" t="str">
        <f t="shared" si="646"/>
        <v>RGP</v>
      </c>
      <c r="BD7668" t="str">
        <f t="shared" si="647"/>
        <v>NAoMe_recurrent_tag_othermets</v>
      </c>
      <c r="BE7668" s="397" t="s">
        <v>862</v>
      </c>
      <c r="BF7668" t="str">
        <f t="shared" si="648"/>
        <v>No</v>
      </c>
      <c r="BG7668">
        <f t="shared" si="649"/>
        <v>56</v>
      </c>
      <c r="BH7668" s="398">
        <f t="shared" si="650"/>
        <v>1</v>
      </c>
      <c r="BO7668" s="33"/>
    </row>
    <row r="7669" spans="1:67">
      <c r="A7669" s="320" t="s">
        <v>338</v>
      </c>
      <c r="B7669" t="s">
        <v>380</v>
      </c>
      <c r="C7669" t="s">
        <v>910</v>
      </c>
      <c r="D7669" t="s">
        <v>314</v>
      </c>
      <c r="E7669" s="320" t="s">
        <v>102</v>
      </c>
      <c r="F7669" s="320" t="s">
        <v>103</v>
      </c>
      <c r="G7669" s="320" t="s">
        <v>430</v>
      </c>
      <c r="H7669" s="320" t="s">
        <v>327</v>
      </c>
      <c r="I7669" s="320" t="s">
        <v>354</v>
      </c>
      <c r="J7669" s="320" t="s">
        <v>277</v>
      </c>
      <c r="K7669" s="321">
        <v>0</v>
      </c>
      <c r="L7669" s="305">
        <v>0</v>
      </c>
      <c r="M7669" s="305"/>
      <c r="N7669" s="321">
        <v>2</v>
      </c>
      <c r="O7669" s="305">
        <v>1.7500000540167089E-3</v>
      </c>
      <c r="P7669" s="305"/>
      <c r="Q7669" s="321">
        <v>56</v>
      </c>
      <c r="R7669" s="305">
        <v>4.1100000962615013E-3</v>
      </c>
      <c r="S7669" s="305"/>
      <c r="BA7669" s="395">
        <v>1</v>
      </c>
      <c r="BB7669" s="396" t="s">
        <v>861</v>
      </c>
      <c r="BC7669" t="str">
        <f t="shared" si="646"/>
        <v>RNQ</v>
      </c>
      <c r="BD7669" t="str">
        <f t="shared" si="647"/>
        <v>NAoMe_recurrent_age_mbc_hes_decades_80cap</v>
      </c>
      <c r="BE7669" s="397" t="s">
        <v>862</v>
      </c>
      <c r="BF7669" t="str">
        <f t="shared" si="648"/>
        <v>18-29 yrs</v>
      </c>
      <c r="BG7669">
        <f t="shared" si="649"/>
        <v>0</v>
      </c>
      <c r="BH7669" s="398">
        <f t="shared" si="650"/>
        <v>0</v>
      </c>
      <c r="BO7669" s="33"/>
    </row>
    <row r="7670" spans="1:67">
      <c r="A7670" s="320" t="s">
        <v>338</v>
      </c>
      <c r="B7670" t="s">
        <v>380</v>
      </c>
      <c r="C7670" t="s">
        <v>910</v>
      </c>
      <c r="D7670" t="s">
        <v>314</v>
      </c>
      <c r="E7670" s="320" t="s">
        <v>102</v>
      </c>
      <c r="F7670" s="320" t="s">
        <v>103</v>
      </c>
      <c r="G7670" s="320" t="s">
        <v>430</v>
      </c>
      <c r="H7670" s="320" t="s">
        <v>327</v>
      </c>
      <c r="I7670" s="320" t="s">
        <v>354</v>
      </c>
      <c r="J7670" s="320" t="s">
        <v>278</v>
      </c>
      <c r="K7670" s="321">
        <v>7</v>
      </c>
      <c r="L7670" s="305">
        <v>8.4339998662471771E-2</v>
      </c>
      <c r="M7670" s="305"/>
      <c r="N7670" s="321">
        <v>48</v>
      </c>
      <c r="O7670" s="305">
        <v>4.1880000382661819E-2</v>
      </c>
      <c r="P7670" s="305"/>
      <c r="Q7670" s="321">
        <v>552</v>
      </c>
      <c r="R7670" s="305">
        <v>4.0550000965595252E-2</v>
      </c>
      <c r="S7670" s="305"/>
      <c r="BA7670" s="395">
        <v>1</v>
      </c>
      <c r="BB7670" s="396" t="s">
        <v>861</v>
      </c>
      <c r="BC7670" t="str">
        <f t="shared" si="646"/>
        <v>RNQ</v>
      </c>
      <c r="BD7670" t="str">
        <f t="shared" si="647"/>
        <v>NAoMe_recurrent_age_mbc_hes_decades_80cap</v>
      </c>
      <c r="BE7670" s="397" t="s">
        <v>862</v>
      </c>
      <c r="BF7670" t="str">
        <f t="shared" si="648"/>
        <v>30-39 yrs</v>
      </c>
      <c r="BG7670">
        <f t="shared" si="649"/>
        <v>7</v>
      </c>
      <c r="BH7670" s="398">
        <f t="shared" si="650"/>
        <v>8.4339998662471771E-2</v>
      </c>
      <c r="BO7670" s="33"/>
    </row>
    <row r="7671" spans="1:67">
      <c r="A7671" s="320" t="s">
        <v>338</v>
      </c>
      <c r="B7671" t="s">
        <v>380</v>
      </c>
      <c r="C7671" t="s">
        <v>910</v>
      </c>
      <c r="D7671" t="s">
        <v>314</v>
      </c>
      <c r="E7671" s="320" t="s">
        <v>102</v>
      </c>
      <c r="F7671" s="320" t="s">
        <v>103</v>
      </c>
      <c r="G7671" s="320" t="s">
        <v>430</v>
      </c>
      <c r="H7671" s="320" t="s">
        <v>327</v>
      </c>
      <c r="I7671" s="320" t="s">
        <v>354</v>
      </c>
      <c r="J7671" s="320" t="s">
        <v>279</v>
      </c>
      <c r="K7671" s="321">
        <v>11</v>
      </c>
      <c r="L7671" s="305">
        <v>0.13253000378608701</v>
      </c>
      <c r="M7671" s="305"/>
      <c r="N7671" s="321">
        <v>113</v>
      </c>
      <c r="O7671" s="305">
        <v>9.8600000143051147E-2</v>
      </c>
      <c r="P7671" s="305"/>
      <c r="Q7671" s="321">
        <v>1403</v>
      </c>
      <c r="R7671" s="305">
        <v>0.1030699983239174</v>
      </c>
      <c r="S7671" s="305"/>
      <c r="BA7671" s="395">
        <v>1</v>
      </c>
      <c r="BB7671" s="396" t="s">
        <v>861</v>
      </c>
      <c r="BC7671" t="str">
        <f t="shared" si="646"/>
        <v>RNQ</v>
      </c>
      <c r="BD7671" t="str">
        <f t="shared" si="647"/>
        <v>NAoMe_recurrent_age_mbc_hes_decades_80cap</v>
      </c>
      <c r="BE7671" s="397" t="s">
        <v>862</v>
      </c>
      <c r="BF7671" t="str">
        <f t="shared" si="648"/>
        <v>40-49 yrs</v>
      </c>
      <c r="BG7671">
        <f t="shared" si="649"/>
        <v>11</v>
      </c>
      <c r="BH7671" s="398">
        <f t="shared" si="650"/>
        <v>0.13253000378608701</v>
      </c>
      <c r="BO7671" s="33"/>
    </row>
    <row r="7672" spans="1:67">
      <c r="A7672" s="320" t="s">
        <v>338</v>
      </c>
      <c r="B7672" t="s">
        <v>380</v>
      </c>
      <c r="C7672" t="s">
        <v>910</v>
      </c>
      <c r="D7672" t="s">
        <v>314</v>
      </c>
      <c r="E7672" s="320" t="s">
        <v>102</v>
      </c>
      <c r="F7672" s="320" t="s">
        <v>103</v>
      </c>
      <c r="G7672" s="320" t="s">
        <v>430</v>
      </c>
      <c r="H7672" s="320" t="s">
        <v>327</v>
      </c>
      <c r="I7672" s="320" t="s">
        <v>354</v>
      </c>
      <c r="J7672" s="320" t="s">
        <v>280</v>
      </c>
      <c r="K7672" s="321">
        <v>14</v>
      </c>
      <c r="L7672" s="305">
        <v>0.1686699986457825</v>
      </c>
      <c r="M7672" s="305"/>
      <c r="N7672" s="321">
        <v>240</v>
      </c>
      <c r="O7672" s="305">
        <v>0.20941999554634089</v>
      </c>
      <c r="P7672" s="305"/>
      <c r="Q7672" s="321">
        <v>2584</v>
      </c>
      <c r="R7672" s="305">
        <v>0.18983000516891479</v>
      </c>
      <c r="S7672" s="305"/>
      <c r="BA7672" s="395">
        <v>1</v>
      </c>
      <c r="BB7672" s="396" t="s">
        <v>861</v>
      </c>
      <c r="BC7672" t="str">
        <f t="shared" si="646"/>
        <v>RNQ</v>
      </c>
      <c r="BD7672" t="str">
        <f t="shared" si="647"/>
        <v>NAoMe_recurrent_age_mbc_hes_decades_80cap</v>
      </c>
      <c r="BE7672" s="397" t="s">
        <v>862</v>
      </c>
      <c r="BF7672" t="str">
        <f t="shared" si="648"/>
        <v>50-59 yrs</v>
      </c>
      <c r="BG7672">
        <f t="shared" si="649"/>
        <v>14</v>
      </c>
      <c r="BH7672" s="398">
        <f t="shared" si="650"/>
        <v>0.1686699986457825</v>
      </c>
      <c r="BO7672" s="33"/>
    </row>
    <row r="7673" spans="1:67">
      <c r="A7673" s="320" t="s">
        <v>338</v>
      </c>
      <c r="B7673" t="s">
        <v>380</v>
      </c>
      <c r="C7673" t="s">
        <v>910</v>
      </c>
      <c r="D7673" t="s">
        <v>314</v>
      </c>
      <c r="E7673" s="320" t="s">
        <v>102</v>
      </c>
      <c r="F7673" s="320" t="s">
        <v>103</v>
      </c>
      <c r="G7673" s="320" t="s">
        <v>430</v>
      </c>
      <c r="H7673" s="320" t="s">
        <v>327</v>
      </c>
      <c r="I7673" s="320" t="s">
        <v>354</v>
      </c>
      <c r="J7673" s="320" t="s">
        <v>281</v>
      </c>
      <c r="K7673" s="321">
        <v>12</v>
      </c>
      <c r="L7673" s="305">
        <v>0.1445800065994263</v>
      </c>
      <c r="M7673" s="305"/>
      <c r="N7673" s="321">
        <v>238</v>
      </c>
      <c r="O7673" s="305">
        <v>0.20768000185489649</v>
      </c>
      <c r="P7673" s="305"/>
      <c r="Q7673" s="321">
        <v>2650</v>
      </c>
      <c r="R7673" s="305">
        <v>0.19468000531196589</v>
      </c>
      <c r="S7673" s="305"/>
      <c r="BA7673" s="395">
        <v>1</v>
      </c>
      <c r="BB7673" s="396" t="s">
        <v>861</v>
      </c>
      <c r="BC7673" t="str">
        <f t="shared" si="646"/>
        <v>RNQ</v>
      </c>
      <c r="BD7673" t="str">
        <f t="shared" si="647"/>
        <v>NAoMe_recurrent_age_mbc_hes_decades_80cap</v>
      </c>
      <c r="BE7673" s="397" t="s">
        <v>862</v>
      </c>
      <c r="BF7673" t="str">
        <f t="shared" si="648"/>
        <v>60-69 yrs</v>
      </c>
      <c r="BG7673">
        <f t="shared" si="649"/>
        <v>12</v>
      </c>
      <c r="BH7673" s="398">
        <f t="shared" si="650"/>
        <v>0.1445800065994263</v>
      </c>
      <c r="BO7673" s="33"/>
    </row>
    <row r="7674" spans="1:67">
      <c r="A7674" s="320" t="s">
        <v>338</v>
      </c>
      <c r="B7674" t="s">
        <v>380</v>
      </c>
      <c r="C7674" t="s">
        <v>910</v>
      </c>
      <c r="D7674" t="s">
        <v>314</v>
      </c>
      <c r="E7674" s="320" t="s">
        <v>102</v>
      </c>
      <c r="F7674" s="320" t="s">
        <v>103</v>
      </c>
      <c r="G7674" s="320" t="s">
        <v>430</v>
      </c>
      <c r="H7674" s="320" t="s">
        <v>327</v>
      </c>
      <c r="I7674" s="320" t="s">
        <v>354</v>
      </c>
      <c r="J7674" s="320" t="s">
        <v>282</v>
      </c>
      <c r="K7674" s="321">
        <v>18</v>
      </c>
      <c r="L7674" s="305">
        <v>0.21686999499797821</v>
      </c>
      <c r="M7674" s="305"/>
      <c r="N7674" s="321">
        <v>282</v>
      </c>
      <c r="O7674" s="305">
        <v>0.24606999754905701</v>
      </c>
      <c r="P7674" s="305"/>
      <c r="Q7674" s="321">
        <v>3284</v>
      </c>
      <c r="R7674" s="305">
        <v>0.24126000702381131</v>
      </c>
      <c r="S7674" s="305"/>
      <c r="BA7674" s="395">
        <v>1</v>
      </c>
      <c r="BB7674" s="396" t="s">
        <v>861</v>
      </c>
      <c r="BC7674" t="str">
        <f t="shared" si="646"/>
        <v>RNQ</v>
      </c>
      <c r="BD7674" t="str">
        <f t="shared" si="647"/>
        <v>NAoMe_recurrent_age_mbc_hes_decades_80cap</v>
      </c>
      <c r="BE7674" s="397" t="s">
        <v>862</v>
      </c>
      <c r="BF7674" t="str">
        <f t="shared" si="648"/>
        <v>70-79 yrs</v>
      </c>
      <c r="BG7674">
        <f t="shared" si="649"/>
        <v>18</v>
      </c>
      <c r="BH7674" s="398">
        <f t="shared" si="650"/>
        <v>0.21686999499797821</v>
      </c>
      <c r="BO7674" s="33"/>
    </row>
    <row r="7675" spans="1:67">
      <c r="A7675" s="320" t="s">
        <v>338</v>
      </c>
      <c r="B7675" t="s">
        <v>380</v>
      </c>
      <c r="C7675" t="s">
        <v>910</v>
      </c>
      <c r="D7675" t="s">
        <v>314</v>
      </c>
      <c r="E7675" s="320" t="s">
        <v>102</v>
      </c>
      <c r="F7675" s="320" t="s">
        <v>103</v>
      </c>
      <c r="G7675" s="320" t="s">
        <v>430</v>
      </c>
      <c r="H7675" s="320" t="s">
        <v>327</v>
      </c>
      <c r="I7675" s="320" t="s">
        <v>354</v>
      </c>
      <c r="J7675" s="320" t="s">
        <v>283</v>
      </c>
      <c r="K7675" s="321">
        <v>21</v>
      </c>
      <c r="L7675" s="305">
        <v>0.25301000475883478</v>
      </c>
      <c r="M7675" s="305"/>
      <c r="N7675" s="321">
        <v>223</v>
      </c>
      <c r="O7675" s="305">
        <v>0.1945900022983551</v>
      </c>
      <c r="P7675" s="305"/>
      <c r="Q7675" s="321">
        <v>3083</v>
      </c>
      <c r="R7675" s="305">
        <v>0.2264900058507919</v>
      </c>
      <c r="S7675" s="305"/>
      <c r="BA7675" s="395">
        <v>1</v>
      </c>
      <c r="BB7675" s="396" t="s">
        <v>861</v>
      </c>
      <c r="BC7675" t="str">
        <f t="shared" si="646"/>
        <v>RNQ</v>
      </c>
      <c r="BD7675" t="str">
        <f t="shared" si="647"/>
        <v>NAoMe_recurrent_age_mbc_hes_decades_80cap</v>
      </c>
      <c r="BE7675" s="397" t="s">
        <v>862</v>
      </c>
      <c r="BF7675" t="str">
        <f t="shared" si="648"/>
        <v>80+ yrs</v>
      </c>
      <c r="BG7675">
        <f t="shared" si="649"/>
        <v>21</v>
      </c>
      <c r="BH7675" s="398">
        <f t="shared" si="650"/>
        <v>0.25301000475883478</v>
      </c>
      <c r="BO7675" s="33"/>
    </row>
    <row r="7676" spans="1:67">
      <c r="A7676" s="320" t="s">
        <v>338</v>
      </c>
      <c r="B7676" t="s">
        <v>380</v>
      </c>
      <c r="C7676" t="s">
        <v>910</v>
      </c>
      <c r="D7676" t="s">
        <v>314</v>
      </c>
      <c r="E7676" s="320" t="s">
        <v>102</v>
      </c>
      <c r="F7676" s="320" t="s">
        <v>103</v>
      </c>
      <c r="G7676" s="320" t="s">
        <v>430</v>
      </c>
      <c r="H7676" s="320" t="s">
        <v>327</v>
      </c>
      <c r="I7676" s="320" t="s">
        <v>656</v>
      </c>
      <c r="J7676" s="320" t="s">
        <v>286</v>
      </c>
      <c r="K7676" s="321">
        <v>2</v>
      </c>
      <c r="L7676" s="305">
        <v>2.4100000038743019E-2</v>
      </c>
      <c r="M7676" s="305">
        <v>2.4100000038743019E-2</v>
      </c>
      <c r="N7676" s="321">
        <v>49</v>
      </c>
      <c r="O7676" s="305">
        <v>4.2759999632835388E-2</v>
      </c>
      <c r="P7676" s="305">
        <v>4.3669998645782471E-2</v>
      </c>
      <c r="Q7676" s="321">
        <v>565</v>
      </c>
      <c r="R7676" s="305">
        <v>4.1510000824928277E-2</v>
      </c>
      <c r="S7676" s="305">
        <v>4.221000149846077E-2</v>
      </c>
      <c r="BA7676" s="395">
        <v>1</v>
      </c>
      <c r="BB7676" s="396" t="s">
        <v>861</v>
      </c>
      <c r="BC7676" t="str">
        <f t="shared" si="646"/>
        <v>RNQ</v>
      </c>
      <c r="BD7676" t="str">
        <f t="shared" si="647"/>
        <v>NAoMe_recurrent_ethnicity_grp</v>
      </c>
      <c r="BE7676" s="397" t="s">
        <v>862</v>
      </c>
      <c r="BF7676" t="str">
        <f t="shared" si="648"/>
        <v>Asian or Asian British</v>
      </c>
      <c r="BG7676">
        <f t="shared" si="649"/>
        <v>2</v>
      </c>
      <c r="BH7676" s="398">
        <f t="shared" si="650"/>
        <v>2.4100000038743019E-2</v>
      </c>
      <c r="BO7676" s="33"/>
    </row>
    <row r="7677" spans="1:67">
      <c r="A7677" s="320" t="s">
        <v>338</v>
      </c>
      <c r="B7677" t="s">
        <v>380</v>
      </c>
      <c r="C7677" t="s">
        <v>910</v>
      </c>
      <c r="D7677" t="s">
        <v>314</v>
      </c>
      <c r="E7677" s="320" t="s">
        <v>102</v>
      </c>
      <c r="F7677" s="320" t="s">
        <v>103</v>
      </c>
      <c r="G7677" s="320" t="s">
        <v>430</v>
      </c>
      <c r="H7677" s="320" t="s">
        <v>327</v>
      </c>
      <c r="I7677" s="320" t="s">
        <v>656</v>
      </c>
      <c r="J7677" s="320" t="s">
        <v>287</v>
      </c>
      <c r="K7677" s="321">
        <v>2</v>
      </c>
      <c r="L7677" s="305">
        <v>2.4100000038743019E-2</v>
      </c>
      <c r="M7677" s="305">
        <v>2.4100000038743019E-2</v>
      </c>
      <c r="N7677" s="321">
        <v>16</v>
      </c>
      <c r="O7677" s="305">
        <v>1.396000012755394E-2</v>
      </c>
      <c r="P7677" s="305">
        <v>1.425999961793423E-2</v>
      </c>
      <c r="Q7677" s="321">
        <v>439</v>
      </c>
      <c r="R7677" s="305">
        <v>3.2249998301267617E-2</v>
      </c>
      <c r="S7677" s="305">
        <v>3.2800000160932541E-2</v>
      </c>
      <c r="BA7677" s="395">
        <v>1</v>
      </c>
      <c r="BB7677" s="396" t="s">
        <v>861</v>
      </c>
      <c r="BC7677" t="str">
        <f t="shared" si="646"/>
        <v>RNQ</v>
      </c>
      <c r="BD7677" t="str">
        <f t="shared" si="647"/>
        <v>NAoMe_recurrent_ethnicity_grp</v>
      </c>
      <c r="BE7677" s="397" t="s">
        <v>862</v>
      </c>
      <c r="BF7677" t="str">
        <f t="shared" si="648"/>
        <v>Black or Black British</v>
      </c>
      <c r="BG7677">
        <f t="shared" si="649"/>
        <v>2</v>
      </c>
      <c r="BH7677" s="398">
        <f t="shared" si="650"/>
        <v>2.4100000038743019E-2</v>
      </c>
      <c r="BO7677" s="33"/>
    </row>
    <row r="7678" spans="1:67">
      <c r="A7678" s="320" t="s">
        <v>338</v>
      </c>
      <c r="B7678" t="s">
        <v>380</v>
      </c>
      <c r="C7678" t="s">
        <v>910</v>
      </c>
      <c r="D7678" t="s">
        <v>314</v>
      </c>
      <c r="E7678" s="320" t="s">
        <v>102</v>
      </c>
      <c r="F7678" s="320" t="s">
        <v>103</v>
      </c>
      <c r="G7678" s="320" t="s">
        <v>430</v>
      </c>
      <c r="H7678" s="320" t="s">
        <v>327</v>
      </c>
      <c r="I7678" s="320" t="s">
        <v>656</v>
      </c>
      <c r="J7678" s="320" t="s">
        <v>259</v>
      </c>
      <c r="K7678" s="321">
        <v>0</v>
      </c>
      <c r="L7678" s="305">
        <v>0</v>
      </c>
      <c r="M7678" s="305">
        <v>0</v>
      </c>
      <c r="N7678" s="321">
        <v>10</v>
      </c>
      <c r="O7678" s="305">
        <v>8.7299998849630356E-3</v>
      </c>
      <c r="P7678" s="305">
        <v>8.9100003242492676E-3</v>
      </c>
      <c r="Q7678" s="321">
        <v>117</v>
      </c>
      <c r="R7678" s="305">
        <v>8.6000002920627594E-3</v>
      </c>
      <c r="S7678" s="305">
        <v>8.7400004267692566E-3</v>
      </c>
      <c r="BA7678" s="395">
        <v>1</v>
      </c>
      <c r="BB7678" s="396" t="s">
        <v>861</v>
      </c>
      <c r="BC7678" t="str">
        <f t="shared" si="646"/>
        <v>RNQ</v>
      </c>
      <c r="BD7678" t="str">
        <f t="shared" si="647"/>
        <v>NAoMe_recurrent_ethnicity_grp</v>
      </c>
      <c r="BE7678" s="397" t="s">
        <v>862</v>
      </c>
      <c r="BF7678" t="str">
        <f t="shared" si="648"/>
        <v>Mixed</v>
      </c>
      <c r="BG7678">
        <f t="shared" si="649"/>
        <v>0</v>
      </c>
      <c r="BH7678" s="398">
        <f t="shared" si="650"/>
        <v>0</v>
      </c>
      <c r="BO7678" s="33"/>
    </row>
    <row r="7679" spans="1:67">
      <c r="A7679" s="320" t="s">
        <v>338</v>
      </c>
      <c r="B7679" t="s">
        <v>380</v>
      </c>
      <c r="C7679" t="s">
        <v>910</v>
      </c>
      <c r="D7679" t="s">
        <v>314</v>
      </c>
      <c r="E7679" s="320" t="s">
        <v>102</v>
      </c>
      <c r="F7679" s="320" t="s">
        <v>103</v>
      </c>
      <c r="G7679" s="320" t="s">
        <v>430</v>
      </c>
      <c r="H7679" s="320" t="s">
        <v>327</v>
      </c>
      <c r="I7679" s="320" t="s">
        <v>656</v>
      </c>
      <c r="J7679" s="320" t="s">
        <v>288</v>
      </c>
      <c r="K7679" s="321">
        <v>0</v>
      </c>
      <c r="L7679" s="305">
        <v>0</v>
      </c>
      <c r="M7679" s="305">
        <v>0</v>
      </c>
      <c r="N7679" s="321">
        <v>11</v>
      </c>
      <c r="O7679" s="305">
        <v>9.6000004559755325E-3</v>
      </c>
      <c r="P7679" s="305">
        <v>9.8000001162290573E-3</v>
      </c>
      <c r="Q7679" s="321">
        <v>254</v>
      </c>
      <c r="R7679" s="305">
        <v>1.8659999594092369E-2</v>
      </c>
      <c r="S7679" s="305">
        <v>1.8980000168085098E-2</v>
      </c>
      <c r="BA7679" s="395">
        <v>1</v>
      </c>
      <c r="BB7679" s="396" t="s">
        <v>861</v>
      </c>
      <c r="BC7679" t="str">
        <f t="shared" si="646"/>
        <v>RNQ</v>
      </c>
      <c r="BD7679" t="str">
        <f t="shared" si="647"/>
        <v>NAoMe_recurrent_ethnicity_grp</v>
      </c>
      <c r="BE7679" s="397" t="s">
        <v>862</v>
      </c>
      <c r="BF7679" t="str">
        <f t="shared" si="648"/>
        <v>Other Ethnic Group</v>
      </c>
      <c r="BG7679">
        <f t="shared" si="649"/>
        <v>0</v>
      </c>
      <c r="BH7679" s="398">
        <f t="shared" si="650"/>
        <v>0</v>
      </c>
      <c r="BO7679" s="33"/>
    </row>
    <row r="7680" spans="1:67">
      <c r="A7680" s="320" t="s">
        <v>338</v>
      </c>
      <c r="B7680" t="s">
        <v>380</v>
      </c>
      <c r="C7680" t="s">
        <v>910</v>
      </c>
      <c r="D7680" t="s">
        <v>314</v>
      </c>
      <c r="E7680" s="320" t="s">
        <v>102</v>
      </c>
      <c r="F7680" s="320" t="s">
        <v>103</v>
      </c>
      <c r="G7680" s="320" t="s">
        <v>430</v>
      </c>
      <c r="H7680" s="320" t="s">
        <v>327</v>
      </c>
      <c r="I7680" s="320" t="s">
        <v>656</v>
      </c>
      <c r="J7680" s="320" t="s">
        <v>260</v>
      </c>
      <c r="K7680" s="321">
        <v>0</v>
      </c>
      <c r="L7680" s="305">
        <v>0</v>
      </c>
      <c r="M7680" s="305"/>
      <c r="N7680" s="321">
        <v>24</v>
      </c>
      <c r="O7680" s="305">
        <v>2.094000019133091E-2</v>
      </c>
      <c r="P7680" s="305"/>
      <c r="Q7680" s="321">
        <v>227</v>
      </c>
      <c r="R7680" s="305">
        <v>1.6680000349879261E-2</v>
      </c>
      <c r="S7680" s="305"/>
      <c r="BA7680" s="395">
        <v>1</v>
      </c>
      <c r="BB7680" s="396" t="s">
        <v>861</v>
      </c>
      <c r="BC7680" t="str">
        <f t="shared" si="646"/>
        <v>RNQ</v>
      </c>
      <c r="BD7680" t="str">
        <f t="shared" si="647"/>
        <v>NAoMe_recurrent_ethnicity_grp</v>
      </c>
      <c r="BE7680" s="397" t="s">
        <v>862</v>
      </c>
      <c r="BF7680" t="str">
        <f t="shared" si="648"/>
        <v>Unknown</v>
      </c>
      <c r="BG7680">
        <f t="shared" si="649"/>
        <v>0</v>
      </c>
      <c r="BH7680" s="398">
        <f t="shared" si="650"/>
        <v>0</v>
      </c>
      <c r="BO7680" s="33"/>
    </row>
    <row r="7681" spans="1:67">
      <c r="A7681" s="320" t="s">
        <v>338</v>
      </c>
      <c r="B7681" t="s">
        <v>380</v>
      </c>
      <c r="C7681" t="s">
        <v>910</v>
      </c>
      <c r="D7681" t="s">
        <v>314</v>
      </c>
      <c r="E7681" s="320" t="s">
        <v>102</v>
      </c>
      <c r="F7681" s="320" t="s">
        <v>103</v>
      </c>
      <c r="G7681" s="320" t="s">
        <v>430</v>
      </c>
      <c r="H7681" s="320" t="s">
        <v>327</v>
      </c>
      <c r="I7681" s="320" t="s">
        <v>656</v>
      </c>
      <c r="J7681" s="320" t="s">
        <v>258</v>
      </c>
      <c r="K7681" s="321">
        <v>79</v>
      </c>
      <c r="L7681" s="305">
        <v>0.95181000232696533</v>
      </c>
      <c r="M7681" s="305">
        <v>0.95181000232696533</v>
      </c>
      <c r="N7681" s="321">
        <v>1036</v>
      </c>
      <c r="O7681" s="305">
        <v>0.90400999784469604</v>
      </c>
      <c r="P7681" s="305">
        <v>0.92334997653961182</v>
      </c>
      <c r="Q7681" s="321">
        <v>12010</v>
      </c>
      <c r="R7681" s="305">
        <v>0.88230997323989868</v>
      </c>
      <c r="S7681" s="305">
        <v>0.89727002382278442</v>
      </c>
      <c r="BA7681" s="395">
        <v>1</v>
      </c>
      <c r="BB7681" s="396" t="s">
        <v>861</v>
      </c>
      <c r="BC7681" t="str">
        <f t="shared" si="646"/>
        <v>RNQ</v>
      </c>
      <c r="BD7681" t="str">
        <f t="shared" si="647"/>
        <v>NAoMe_recurrent_ethnicity_grp</v>
      </c>
      <c r="BE7681" s="397" t="s">
        <v>862</v>
      </c>
      <c r="BF7681" t="str">
        <f t="shared" si="648"/>
        <v>White</v>
      </c>
      <c r="BG7681">
        <f t="shared" si="649"/>
        <v>79</v>
      </c>
      <c r="BH7681" s="398">
        <f t="shared" si="650"/>
        <v>0.95181000232696533</v>
      </c>
      <c r="BO7681" s="33"/>
    </row>
    <row r="7682" spans="1:67">
      <c r="A7682" s="320" t="s">
        <v>338</v>
      </c>
      <c r="B7682" t="s">
        <v>380</v>
      </c>
      <c r="C7682" t="s">
        <v>910</v>
      </c>
      <c r="D7682" t="s">
        <v>314</v>
      </c>
      <c r="E7682" s="320" t="s">
        <v>102</v>
      </c>
      <c r="F7682" s="320" t="s">
        <v>103</v>
      </c>
      <c r="G7682" s="320" t="s">
        <v>430</v>
      </c>
      <c r="H7682" s="320" t="s">
        <v>327</v>
      </c>
      <c r="I7682" s="320" t="s">
        <v>291</v>
      </c>
      <c r="J7682" s="320" t="s">
        <v>313</v>
      </c>
      <c r="K7682" s="321">
        <v>81</v>
      </c>
      <c r="L7682" s="305">
        <v>0.97589999437332153</v>
      </c>
      <c r="M7682" s="305"/>
      <c r="N7682" s="321">
        <v>1132</v>
      </c>
      <c r="O7682" s="305">
        <v>0.98777997493743896</v>
      </c>
      <c r="P7682" s="305"/>
      <c r="Q7682" s="321">
        <v>13492</v>
      </c>
      <c r="R7682" s="305">
        <v>0.99118000268936157</v>
      </c>
      <c r="S7682" s="305"/>
      <c r="BA7682" s="395">
        <v>1</v>
      </c>
      <c r="BB7682" s="396" t="s">
        <v>861</v>
      </c>
      <c r="BC7682" t="str">
        <f t="shared" si="646"/>
        <v>RNQ</v>
      </c>
      <c r="BD7682" t="str">
        <f t="shared" si="647"/>
        <v>NAoMe_recurrent_gender</v>
      </c>
      <c r="BE7682" s="397" t="s">
        <v>862</v>
      </c>
      <c r="BF7682" t="str">
        <f t="shared" si="648"/>
        <v>Female</v>
      </c>
      <c r="BG7682">
        <f t="shared" si="649"/>
        <v>81</v>
      </c>
      <c r="BH7682" s="398">
        <f t="shared" si="650"/>
        <v>0.97589999437332153</v>
      </c>
      <c r="BO7682" s="33"/>
    </row>
    <row r="7683" spans="1:67">
      <c r="A7683" s="320" t="s">
        <v>338</v>
      </c>
      <c r="B7683" t="s">
        <v>380</v>
      </c>
      <c r="C7683" t="s">
        <v>910</v>
      </c>
      <c r="D7683" t="s">
        <v>314</v>
      </c>
      <c r="E7683" s="320" t="s">
        <v>102</v>
      </c>
      <c r="F7683" s="320" t="s">
        <v>103</v>
      </c>
      <c r="G7683" s="320" t="s">
        <v>430</v>
      </c>
      <c r="H7683" s="320" t="s">
        <v>327</v>
      </c>
      <c r="I7683" s="320" t="s">
        <v>291</v>
      </c>
      <c r="J7683" s="320" t="s">
        <v>293</v>
      </c>
      <c r="K7683" s="321">
        <v>2</v>
      </c>
      <c r="L7683" s="305">
        <v>2.4100000038743019E-2</v>
      </c>
      <c r="M7683" s="305"/>
      <c r="N7683" s="321">
        <v>14</v>
      </c>
      <c r="O7683" s="305">
        <v>1.2219999916851521E-2</v>
      </c>
      <c r="P7683" s="305"/>
      <c r="Q7683" s="321">
        <v>120</v>
      </c>
      <c r="R7683" s="305">
        <v>8.8200001046061516E-3</v>
      </c>
      <c r="S7683" s="305"/>
      <c r="BA7683" s="395">
        <v>1</v>
      </c>
      <c r="BB7683" s="396" t="s">
        <v>861</v>
      </c>
      <c r="BC7683" t="str">
        <f t="shared" ref="BC7683:BC7746" si="651">E7683</f>
        <v>RNQ</v>
      </c>
      <c r="BD7683" t="str">
        <f t="shared" ref="BD7683:BD7746" si="652">(LEFT(A7683, LEN(A7683)-7))&amp;"_"&amp;I7683</f>
        <v>NAoMe_recurrent_gender</v>
      </c>
      <c r="BE7683" s="397" t="s">
        <v>862</v>
      </c>
      <c r="BF7683" t="str">
        <f t="shared" ref="BF7683:BF7746" si="653">J7683</f>
        <v>Male</v>
      </c>
      <c r="BG7683">
        <f t="shared" ref="BG7683:BG7746" si="654">K7683</f>
        <v>2</v>
      </c>
      <c r="BH7683" s="398">
        <f t="shared" ref="BH7683:BH7746" si="655">L7683</f>
        <v>2.4100000038743019E-2</v>
      </c>
      <c r="BO7683" s="33"/>
    </row>
    <row r="7684" spans="1:67">
      <c r="A7684" s="320" t="s">
        <v>338</v>
      </c>
      <c r="B7684" t="s">
        <v>380</v>
      </c>
      <c r="C7684" t="s">
        <v>910</v>
      </c>
      <c r="D7684" t="s">
        <v>314</v>
      </c>
      <c r="E7684" s="320" t="s">
        <v>102</v>
      </c>
      <c r="F7684" s="320" t="s">
        <v>103</v>
      </c>
      <c r="G7684" s="320" t="s">
        <v>430</v>
      </c>
      <c r="H7684" s="320" t="s">
        <v>327</v>
      </c>
      <c r="I7684" s="320" t="s">
        <v>355</v>
      </c>
      <c r="J7684" s="320" t="s">
        <v>289</v>
      </c>
      <c r="K7684" s="321">
        <v>25</v>
      </c>
      <c r="L7684" s="305">
        <v>0.30120000243186951</v>
      </c>
      <c r="M7684" s="305"/>
      <c r="N7684" s="321">
        <v>360</v>
      </c>
      <c r="O7684" s="305">
        <v>0.31413999199867249</v>
      </c>
      <c r="P7684" s="305"/>
      <c r="Q7684" s="321">
        <v>4109</v>
      </c>
      <c r="R7684" s="305">
        <v>0.30186998844146729</v>
      </c>
      <c r="S7684" s="305"/>
      <c r="BA7684" s="395">
        <v>1</v>
      </c>
      <c r="BB7684" s="396" t="s">
        <v>861</v>
      </c>
      <c r="BC7684" t="str">
        <f t="shared" si="651"/>
        <v>RNQ</v>
      </c>
      <c r="BD7684" t="str">
        <f t="shared" si="652"/>
        <v>NAoMe_recurrent_mbc_hes_year</v>
      </c>
      <c r="BE7684" s="397" t="s">
        <v>862</v>
      </c>
      <c r="BF7684" t="str">
        <f t="shared" si="653"/>
        <v>2021</v>
      </c>
      <c r="BG7684">
        <f t="shared" si="654"/>
        <v>25</v>
      </c>
      <c r="BH7684" s="398">
        <f t="shared" si="655"/>
        <v>0.30120000243186951</v>
      </c>
      <c r="BO7684" s="33"/>
    </row>
    <row r="7685" spans="1:67">
      <c r="A7685" s="320" t="s">
        <v>338</v>
      </c>
      <c r="B7685" t="s">
        <v>380</v>
      </c>
      <c r="C7685" t="s">
        <v>910</v>
      </c>
      <c r="D7685" t="s">
        <v>314</v>
      </c>
      <c r="E7685" s="320" t="s">
        <v>102</v>
      </c>
      <c r="F7685" s="320" t="s">
        <v>103</v>
      </c>
      <c r="G7685" s="320" t="s">
        <v>430</v>
      </c>
      <c r="H7685" s="320" t="s">
        <v>327</v>
      </c>
      <c r="I7685" s="320" t="s">
        <v>355</v>
      </c>
      <c r="J7685" s="320" t="s">
        <v>816</v>
      </c>
      <c r="K7685" s="321">
        <v>31</v>
      </c>
      <c r="L7685" s="305">
        <v>0.37349000573158259</v>
      </c>
      <c r="M7685" s="305"/>
      <c r="N7685" s="321">
        <v>358</v>
      </c>
      <c r="O7685" s="305">
        <v>0.31238999962806702</v>
      </c>
      <c r="P7685" s="305"/>
      <c r="Q7685" s="321">
        <v>4376</v>
      </c>
      <c r="R7685" s="305">
        <v>0.32148000597953802</v>
      </c>
      <c r="S7685" s="305"/>
      <c r="BA7685" s="395">
        <v>1</v>
      </c>
      <c r="BB7685" s="396" t="s">
        <v>861</v>
      </c>
      <c r="BC7685" t="str">
        <f t="shared" si="651"/>
        <v>RNQ</v>
      </c>
      <c r="BD7685" t="str">
        <f t="shared" si="652"/>
        <v>NAoMe_recurrent_mbc_hes_year</v>
      </c>
      <c r="BE7685" s="397" t="s">
        <v>862</v>
      </c>
      <c r="BF7685" t="str">
        <f t="shared" si="653"/>
        <v>2022</v>
      </c>
      <c r="BG7685">
        <f t="shared" si="654"/>
        <v>31</v>
      </c>
      <c r="BH7685" s="398">
        <f t="shared" si="655"/>
        <v>0.37349000573158259</v>
      </c>
      <c r="BO7685" s="33"/>
    </row>
    <row r="7686" spans="1:67">
      <c r="A7686" s="320" t="s">
        <v>338</v>
      </c>
      <c r="B7686" t="s">
        <v>380</v>
      </c>
      <c r="C7686" t="s">
        <v>910</v>
      </c>
      <c r="D7686" t="s">
        <v>314</v>
      </c>
      <c r="E7686" s="320" t="s">
        <v>102</v>
      </c>
      <c r="F7686" s="320" t="s">
        <v>103</v>
      </c>
      <c r="G7686" s="320" t="s">
        <v>430</v>
      </c>
      <c r="H7686" s="320" t="s">
        <v>327</v>
      </c>
      <c r="I7686" s="320" t="s">
        <v>355</v>
      </c>
      <c r="J7686" s="320" t="s">
        <v>946</v>
      </c>
      <c r="K7686" s="321">
        <v>27</v>
      </c>
      <c r="L7686" s="305">
        <v>0.32530000805854797</v>
      </c>
      <c r="M7686" s="305"/>
      <c r="N7686" s="321">
        <v>428</v>
      </c>
      <c r="O7686" s="305">
        <v>0.3734700083732605</v>
      </c>
      <c r="P7686" s="305"/>
      <c r="Q7686" s="321">
        <v>5127</v>
      </c>
      <c r="R7686" s="305">
        <v>0.37665000557899481</v>
      </c>
      <c r="S7686" s="305"/>
      <c r="BA7686" s="395">
        <v>1</v>
      </c>
      <c r="BB7686" s="396" t="s">
        <v>861</v>
      </c>
      <c r="BC7686" t="str">
        <f t="shared" si="651"/>
        <v>RNQ</v>
      </c>
      <c r="BD7686" t="str">
        <f t="shared" si="652"/>
        <v>NAoMe_recurrent_mbc_hes_year</v>
      </c>
      <c r="BE7686" s="397" t="s">
        <v>862</v>
      </c>
      <c r="BF7686" t="str">
        <f t="shared" si="653"/>
        <v>2023</v>
      </c>
      <c r="BG7686">
        <f t="shared" si="654"/>
        <v>27</v>
      </c>
      <c r="BH7686" s="398">
        <f t="shared" si="655"/>
        <v>0.32530000805854797</v>
      </c>
      <c r="BO7686" s="33"/>
    </row>
    <row r="7687" spans="1:67">
      <c r="A7687" s="320" t="s">
        <v>338</v>
      </c>
      <c r="B7687" t="s">
        <v>380</v>
      </c>
      <c r="C7687" t="s">
        <v>910</v>
      </c>
      <c r="D7687" t="s">
        <v>314</v>
      </c>
      <c r="E7687" s="320" t="s">
        <v>102</v>
      </c>
      <c r="F7687" s="320" t="s">
        <v>103</v>
      </c>
      <c r="G7687" s="320" t="s">
        <v>430</v>
      </c>
      <c r="H7687" s="320" t="s">
        <v>327</v>
      </c>
      <c r="I7687" s="320" t="s">
        <v>824</v>
      </c>
      <c r="J7687" s="320" t="s">
        <v>12</v>
      </c>
      <c r="K7687" s="321">
        <v>83</v>
      </c>
      <c r="L7687" s="305">
        <v>1</v>
      </c>
      <c r="M7687" s="305"/>
      <c r="N7687" s="321">
        <v>1146</v>
      </c>
      <c r="O7687" s="305">
        <v>1</v>
      </c>
      <c r="P7687" s="305"/>
      <c r="Q7687" s="321">
        <v>13612</v>
      </c>
      <c r="R7687" s="305">
        <v>1</v>
      </c>
      <c r="S7687" s="305"/>
      <c r="BA7687" s="395">
        <v>1</v>
      </c>
      <c r="BB7687" s="396" t="s">
        <v>861</v>
      </c>
      <c r="BC7687" t="str">
        <f t="shared" si="651"/>
        <v>RNQ</v>
      </c>
      <c r="BD7687" t="str">
        <f t="shared" si="652"/>
        <v>NAoMe_recurrent_tag_bonemets</v>
      </c>
      <c r="BE7687" s="397" t="s">
        <v>862</v>
      </c>
      <c r="BF7687" t="str">
        <f t="shared" si="653"/>
        <v>No</v>
      </c>
      <c r="BG7687">
        <f t="shared" si="654"/>
        <v>83</v>
      </c>
      <c r="BH7687" s="398">
        <f t="shared" si="655"/>
        <v>1</v>
      </c>
      <c r="BO7687" s="33"/>
    </row>
    <row r="7688" spans="1:67">
      <c r="A7688" s="320" t="s">
        <v>338</v>
      </c>
      <c r="B7688" t="s">
        <v>380</v>
      </c>
      <c r="C7688" t="s">
        <v>910</v>
      </c>
      <c r="D7688" t="s">
        <v>314</v>
      </c>
      <c r="E7688" s="320" t="s">
        <v>102</v>
      </c>
      <c r="F7688" s="320" t="s">
        <v>103</v>
      </c>
      <c r="G7688" s="320" t="s">
        <v>430</v>
      </c>
      <c r="H7688" s="320" t="s">
        <v>327</v>
      </c>
      <c r="I7688" s="320" t="s">
        <v>825</v>
      </c>
      <c r="J7688" s="320" t="s">
        <v>12</v>
      </c>
      <c r="K7688" s="321">
        <v>83</v>
      </c>
      <c r="L7688" s="305">
        <v>1</v>
      </c>
      <c r="M7688" s="305"/>
      <c r="N7688" s="321">
        <v>1146</v>
      </c>
      <c r="O7688" s="305">
        <v>1</v>
      </c>
      <c r="P7688" s="305"/>
      <c r="Q7688" s="321">
        <v>13612</v>
      </c>
      <c r="R7688" s="305">
        <v>1</v>
      </c>
      <c r="S7688" s="305"/>
      <c r="BA7688" s="395">
        <v>1</v>
      </c>
      <c r="BB7688" s="396" t="s">
        <v>861</v>
      </c>
      <c r="BC7688" t="str">
        <f t="shared" si="651"/>
        <v>RNQ</v>
      </c>
      <c r="BD7688" t="str">
        <f t="shared" si="652"/>
        <v>NAoMe_recurrent_tag_brainmets</v>
      </c>
      <c r="BE7688" s="397" t="s">
        <v>862</v>
      </c>
      <c r="BF7688" t="str">
        <f t="shared" si="653"/>
        <v>No</v>
      </c>
      <c r="BG7688">
        <f t="shared" si="654"/>
        <v>83</v>
      </c>
      <c r="BH7688" s="398">
        <f t="shared" si="655"/>
        <v>1</v>
      </c>
      <c r="BO7688" s="33"/>
    </row>
    <row r="7689" spans="1:67">
      <c r="A7689" s="320" t="s">
        <v>338</v>
      </c>
      <c r="B7689" t="s">
        <v>380</v>
      </c>
      <c r="C7689" t="s">
        <v>910</v>
      </c>
      <c r="D7689" t="s">
        <v>314</v>
      </c>
      <c r="E7689" s="320" t="s">
        <v>102</v>
      </c>
      <c r="F7689" s="320" t="s">
        <v>103</v>
      </c>
      <c r="G7689" s="320" t="s">
        <v>430</v>
      </c>
      <c r="H7689" s="320" t="s">
        <v>327</v>
      </c>
      <c r="I7689" s="320" t="s">
        <v>826</v>
      </c>
      <c r="J7689" s="320" t="s">
        <v>12</v>
      </c>
      <c r="K7689" s="321">
        <v>83</v>
      </c>
      <c r="L7689" s="305">
        <v>1</v>
      </c>
      <c r="M7689" s="305"/>
      <c r="N7689" s="321">
        <v>1146</v>
      </c>
      <c r="O7689" s="305">
        <v>1</v>
      </c>
      <c r="P7689" s="305"/>
      <c r="Q7689" s="321">
        <v>13612</v>
      </c>
      <c r="R7689" s="305">
        <v>1</v>
      </c>
      <c r="S7689" s="305"/>
      <c r="BA7689" s="395">
        <v>1</v>
      </c>
      <c r="BB7689" s="396" t="s">
        <v>861</v>
      </c>
      <c r="BC7689" t="str">
        <f t="shared" si="651"/>
        <v>RNQ</v>
      </c>
      <c r="BD7689" t="str">
        <f t="shared" si="652"/>
        <v>NAoMe_recurrent_tag_livermets</v>
      </c>
      <c r="BE7689" s="397" t="s">
        <v>862</v>
      </c>
      <c r="BF7689" t="str">
        <f t="shared" si="653"/>
        <v>No</v>
      </c>
      <c r="BG7689">
        <f t="shared" si="654"/>
        <v>83</v>
      </c>
      <c r="BH7689" s="398">
        <f t="shared" si="655"/>
        <v>1</v>
      </c>
      <c r="BO7689" s="33"/>
    </row>
    <row r="7690" spans="1:67">
      <c r="A7690" s="320" t="s">
        <v>338</v>
      </c>
      <c r="B7690" t="s">
        <v>380</v>
      </c>
      <c r="C7690" t="s">
        <v>910</v>
      </c>
      <c r="D7690" t="s">
        <v>314</v>
      </c>
      <c r="E7690" s="320" t="s">
        <v>102</v>
      </c>
      <c r="F7690" s="320" t="s">
        <v>103</v>
      </c>
      <c r="G7690" s="320" t="s">
        <v>430</v>
      </c>
      <c r="H7690" s="320" t="s">
        <v>327</v>
      </c>
      <c r="I7690" s="320" t="s">
        <v>827</v>
      </c>
      <c r="J7690" s="320" t="s">
        <v>12</v>
      </c>
      <c r="K7690" s="321">
        <v>83</v>
      </c>
      <c r="L7690" s="305">
        <v>1</v>
      </c>
      <c r="M7690" s="305"/>
      <c r="N7690" s="321">
        <v>1146</v>
      </c>
      <c r="O7690" s="305">
        <v>1</v>
      </c>
      <c r="P7690" s="305"/>
      <c r="Q7690" s="321">
        <v>13612</v>
      </c>
      <c r="R7690" s="305">
        <v>1</v>
      </c>
      <c r="S7690" s="305"/>
      <c r="BA7690" s="395">
        <v>1</v>
      </c>
      <c r="BB7690" s="396" t="s">
        <v>861</v>
      </c>
      <c r="BC7690" t="str">
        <f t="shared" si="651"/>
        <v>RNQ</v>
      </c>
      <c r="BD7690" t="str">
        <f t="shared" si="652"/>
        <v>NAoMe_recurrent_tag_lungmets</v>
      </c>
      <c r="BE7690" s="397" t="s">
        <v>862</v>
      </c>
      <c r="BF7690" t="str">
        <f t="shared" si="653"/>
        <v>No</v>
      </c>
      <c r="BG7690">
        <f t="shared" si="654"/>
        <v>83</v>
      </c>
      <c r="BH7690" s="398">
        <f t="shared" si="655"/>
        <v>1</v>
      </c>
      <c r="BO7690" s="33"/>
    </row>
    <row r="7691" spans="1:67">
      <c r="A7691" s="320" t="s">
        <v>338</v>
      </c>
      <c r="B7691" t="s">
        <v>380</v>
      </c>
      <c r="C7691" t="s">
        <v>910</v>
      </c>
      <c r="D7691" t="s">
        <v>314</v>
      </c>
      <c r="E7691" s="320" t="s">
        <v>102</v>
      </c>
      <c r="F7691" s="320" t="s">
        <v>103</v>
      </c>
      <c r="G7691" s="320" t="s">
        <v>430</v>
      </c>
      <c r="H7691" s="320" t="s">
        <v>327</v>
      </c>
      <c r="I7691" s="320" t="s">
        <v>828</v>
      </c>
      <c r="J7691" s="320" t="s">
        <v>12</v>
      </c>
      <c r="K7691" s="321">
        <v>83</v>
      </c>
      <c r="L7691" s="305">
        <v>1</v>
      </c>
      <c r="M7691" s="305"/>
      <c r="N7691" s="321">
        <v>1146</v>
      </c>
      <c r="O7691" s="305">
        <v>1</v>
      </c>
      <c r="P7691" s="305"/>
      <c r="Q7691" s="321">
        <v>13612</v>
      </c>
      <c r="R7691" s="305">
        <v>1</v>
      </c>
      <c r="S7691" s="305"/>
      <c r="BA7691" s="395">
        <v>1</v>
      </c>
      <c r="BB7691" s="396" t="s">
        <v>861</v>
      </c>
      <c r="BC7691" t="str">
        <f t="shared" si="651"/>
        <v>RNQ</v>
      </c>
      <c r="BD7691" t="str">
        <f t="shared" si="652"/>
        <v>NAoMe_recurrent_tag_othermets</v>
      </c>
      <c r="BE7691" s="397" t="s">
        <v>862</v>
      </c>
      <c r="BF7691" t="str">
        <f t="shared" si="653"/>
        <v>No</v>
      </c>
      <c r="BG7691">
        <f t="shared" si="654"/>
        <v>83</v>
      </c>
      <c r="BH7691" s="398">
        <f t="shared" si="655"/>
        <v>1</v>
      </c>
      <c r="BO7691" s="33"/>
    </row>
    <row r="7692" spans="1:67">
      <c r="A7692" s="320" t="s">
        <v>338</v>
      </c>
      <c r="B7692" t="s">
        <v>380</v>
      </c>
      <c r="C7692" t="s">
        <v>910</v>
      </c>
      <c r="D7692" t="s">
        <v>314</v>
      </c>
      <c r="E7692" s="320" t="s">
        <v>104</v>
      </c>
      <c r="F7692" s="320" t="s">
        <v>589</v>
      </c>
      <c r="G7692" s="320" t="s">
        <v>442</v>
      </c>
      <c r="H7692" s="320" t="s">
        <v>326</v>
      </c>
      <c r="I7692" s="320" t="s">
        <v>354</v>
      </c>
      <c r="J7692" s="320" t="s">
        <v>277</v>
      </c>
      <c r="K7692" s="321">
        <v>2</v>
      </c>
      <c r="L7692" s="305">
        <v>1.398999989032745E-2</v>
      </c>
      <c r="M7692" s="305"/>
      <c r="N7692" s="321">
        <v>2</v>
      </c>
      <c r="O7692" s="305">
        <v>5.1899999380111694E-3</v>
      </c>
      <c r="P7692" s="305"/>
      <c r="Q7692" s="321">
        <v>56</v>
      </c>
      <c r="R7692" s="305">
        <v>4.1100000962615013E-3</v>
      </c>
      <c r="S7692" s="305"/>
      <c r="BA7692" s="395">
        <v>1</v>
      </c>
      <c r="BB7692" s="396" t="s">
        <v>861</v>
      </c>
      <c r="BC7692" t="str">
        <f t="shared" si="651"/>
        <v>RJZ</v>
      </c>
      <c r="BD7692" t="str">
        <f t="shared" si="652"/>
        <v>NAoMe_recurrent_age_mbc_hes_decades_80cap</v>
      </c>
      <c r="BE7692" s="397" t="s">
        <v>862</v>
      </c>
      <c r="BF7692" t="str">
        <f t="shared" si="653"/>
        <v>18-29 yrs</v>
      </c>
      <c r="BG7692">
        <f t="shared" si="654"/>
        <v>2</v>
      </c>
      <c r="BH7692" s="398">
        <f t="shared" si="655"/>
        <v>1.398999989032745E-2</v>
      </c>
      <c r="BO7692" s="33"/>
    </row>
    <row r="7693" spans="1:67">
      <c r="A7693" s="320" t="s">
        <v>338</v>
      </c>
      <c r="B7693" t="s">
        <v>380</v>
      </c>
      <c r="C7693" t="s">
        <v>910</v>
      </c>
      <c r="D7693" t="s">
        <v>314</v>
      </c>
      <c r="E7693" s="320" t="s">
        <v>104</v>
      </c>
      <c r="F7693" s="320" t="s">
        <v>589</v>
      </c>
      <c r="G7693" s="320" t="s">
        <v>442</v>
      </c>
      <c r="H7693" s="320" t="s">
        <v>326</v>
      </c>
      <c r="I7693" s="320" t="s">
        <v>354</v>
      </c>
      <c r="J7693" s="320" t="s">
        <v>278</v>
      </c>
      <c r="K7693" s="321">
        <v>0</v>
      </c>
      <c r="L7693" s="305">
        <v>0</v>
      </c>
      <c r="M7693" s="305"/>
      <c r="N7693" s="321">
        <v>13</v>
      </c>
      <c r="O7693" s="305">
        <v>3.3769998699426651E-2</v>
      </c>
      <c r="P7693" s="305"/>
      <c r="Q7693" s="321">
        <v>552</v>
      </c>
      <c r="R7693" s="305">
        <v>4.0550000965595252E-2</v>
      </c>
      <c r="S7693" s="305"/>
      <c r="BA7693" s="395">
        <v>1</v>
      </c>
      <c r="BB7693" s="396" t="s">
        <v>861</v>
      </c>
      <c r="BC7693" t="str">
        <f t="shared" si="651"/>
        <v>RJZ</v>
      </c>
      <c r="BD7693" t="str">
        <f t="shared" si="652"/>
        <v>NAoMe_recurrent_age_mbc_hes_decades_80cap</v>
      </c>
      <c r="BE7693" s="397" t="s">
        <v>862</v>
      </c>
      <c r="BF7693" t="str">
        <f t="shared" si="653"/>
        <v>30-39 yrs</v>
      </c>
      <c r="BG7693">
        <f t="shared" si="654"/>
        <v>0</v>
      </c>
      <c r="BH7693" s="398">
        <f t="shared" si="655"/>
        <v>0</v>
      </c>
      <c r="BO7693" s="33"/>
    </row>
    <row r="7694" spans="1:67">
      <c r="A7694" s="320" t="s">
        <v>338</v>
      </c>
      <c r="B7694" t="s">
        <v>380</v>
      </c>
      <c r="C7694" t="s">
        <v>910</v>
      </c>
      <c r="D7694" t="s">
        <v>314</v>
      </c>
      <c r="E7694" s="320" t="s">
        <v>104</v>
      </c>
      <c r="F7694" s="320" t="s">
        <v>589</v>
      </c>
      <c r="G7694" s="320" t="s">
        <v>442</v>
      </c>
      <c r="H7694" s="320" t="s">
        <v>326</v>
      </c>
      <c r="I7694" s="320" t="s">
        <v>354</v>
      </c>
      <c r="J7694" s="320" t="s">
        <v>279</v>
      </c>
      <c r="K7694" s="321">
        <v>13</v>
      </c>
      <c r="L7694" s="305">
        <v>9.0910002589225769E-2</v>
      </c>
      <c r="M7694" s="305"/>
      <c r="N7694" s="321">
        <v>43</v>
      </c>
      <c r="O7694" s="305">
        <v>0.1116899996995926</v>
      </c>
      <c r="P7694" s="305"/>
      <c r="Q7694" s="321">
        <v>1403</v>
      </c>
      <c r="R7694" s="305">
        <v>0.1030699983239174</v>
      </c>
      <c r="S7694" s="305"/>
      <c r="BA7694" s="395">
        <v>1</v>
      </c>
      <c r="BB7694" s="396" t="s">
        <v>861</v>
      </c>
      <c r="BC7694" t="str">
        <f t="shared" si="651"/>
        <v>RJZ</v>
      </c>
      <c r="BD7694" t="str">
        <f t="shared" si="652"/>
        <v>NAoMe_recurrent_age_mbc_hes_decades_80cap</v>
      </c>
      <c r="BE7694" s="397" t="s">
        <v>862</v>
      </c>
      <c r="BF7694" t="str">
        <f t="shared" si="653"/>
        <v>40-49 yrs</v>
      </c>
      <c r="BG7694">
        <f t="shared" si="654"/>
        <v>13</v>
      </c>
      <c r="BH7694" s="398">
        <f t="shared" si="655"/>
        <v>9.0910002589225769E-2</v>
      </c>
      <c r="BO7694" s="33"/>
    </row>
    <row r="7695" spans="1:67">
      <c r="A7695" s="320" t="s">
        <v>338</v>
      </c>
      <c r="B7695" t="s">
        <v>380</v>
      </c>
      <c r="C7695" t="s">
        <v>910</v>
      </c>
      <c r="D7695" t="s">
        <v>314</v>
      </c>
      <c r="E7695" s="320" t="s">
        <v>104</v>
      </c>
      <c r="F7695" s="320" t="s">
        <v>589</v>
      </c>
      <c r="G7695" s="320" t="s">
        <v>442</v>
      </c>
      <c r="H7695" s="320" t="s">
        <v>326</v>
      </c>
      <c r="I7695" s="320" t="s">
        <v>354</v>
      </c>
      <c r="J7695" s="320" t="s">
        <v>280</v>
      </c>
      <c r="K7695" s="321">
        <v>33</v>
      </c>
      <c r="L7695" s="305">
        <v>0.23077000677585599</v>
      </c>
      <c r="M7695" s="305"/>
      <c r="N7695" s="321">
        <v>86</v>
      </c>
      <c r="O7695" s="305">
        <v>0.22337999939918521</v>
      </c>
      <c r="P7695" s="305"/>
      <c r="Q7695" s="321">
        <v>2584</v>
      </c>
      <c r="R7695" s="305">
        <v>0.18983000516891479</v>
      </c>
      <c r="S7695" s="305"/>
      <c r="BA7695" s="395">
        <v>1</v>
      </c>
      <c r="BB7695" s="396" t="s">
        <v>861</v>
      </c>
      <c r="BC7695" t="str">
        <f t="shared" si="651"/>
        <v>RJZ</v>
      </c>
      <c r="BD7695" t="str">
        <f t="shared" si="652"/>
        <v>NAoMe_recurrent_age_mbc_hes_decades_80cap</v>
      </c>
      <c r="BE7695" s="397" t="s">
        <v>862</v>
      </c>
      <c r="BF7695" t="str">
        <f t="shared" si="653"/>
        <v>50-59 yrs</v>
      </c>
      <c r="BG7695">
        <f t="shared" si="654"/>
        <v>33</v>
      </c>
      <c r="BH7695" s="398">
        <f t="shared" si="655"/>
        <v>0.23077000677585599</v>
      </c>
      <c r="BO7695" s="33"/>
    </row>
    <row r="7696" spans="1:67">
      <c r="A7696" s="320" t="s">
        <v>338</v>
      </c>
      <c r="B7696" t="s">
        <v>380</v>
      </c>
      <c r="C7696" t="s">
        <v>910</v>
      </c>
      <c r="D7696" t="s">
        <v>314</v>
      </c>
      <c r="E7696" s="320" t="s">
        <v>104</v>
      </c>
      <c r="F7696" s="320" t="s">
        <v>589</v>
      </c>
      <c r="G7696" s="320" t="s">
        <v>442</v>
      </c>
      <c r="H7696" s="320" t="s">
        <v>326</v>
      </c>
      <c r="I7696" s="320" t="s">
        <v>354</v>
      </c>
      <c r="J7696" s="320" t="s">
        <v>281</v>
      </c>
      <c r="K7696" s="321">
        <v>25</v>
      </c>
      <c r="L7696" s="305">
        <v>0.17483000457286829</v>
      </c>
      <c r="M7696" s="305"/>
      <c r="N7696" s="321">
        <v>73</v>
      </c>
      <c r="O7696" s="305">
        <v>0.1896100044250488</v>
      </c>
      <c r="P7696" s="305"/>
      <c r="Q7696" s="321">
        <v>2650</v>
      </c>
      <c r="R7696" s="305">
        <v>0.19468000531196589</v>
      </c>
      <c r="S7696" s="305"/>
      <c r="BA7696" s="395">
        <v>1</v>
      </c>
      <c r="BB7696" s="396" t="s">
        <v>861</v>
      </c>
      <c r="BC7696" t="str">
        <f t="shared" si="651"/>
        <v>RJZ</v>
      </c>
      <c r="BD7696" t="str">
        <f t="shared" si="652"/>
        <v>NAoMe_recurrent_age_mbc_hes_decades_80cap</v>
      </c>
      <c r="BE7696" s="397" t="s">
        <v>862</v>
      </c>
      <c r="BF7696" t="str">
        <f t="shared" si="653"/>
        <v>60-69 yrs</v>
      </c>
      <c r="BG7696">
        <f t="shared" si="654"/>
        <v>25</v>
      </c>
      <c r="BH7696" s="398">
        <f t="shared" si="655"/>
        <v>0.17483000457286829</v>
      </c>
      <c r="BO7696" s="33"/>
    </row>
    <row r="7697" spans="1:67">
      <c r="A7697" s="320" t="s">
        <v>338</v>
      </c>
      <c r="B7697" t="s">
        <v>380</v>
      </c>
      <c r="C7697" t="s">
        <v>910</v>
      </c>
      <c r="D7697" t="s">
        <v>314</v>
      </c>
      <c r="E7697" s="320" t="s">
        <v>104</v>
      </c>
      <c r="F7697" s="320" t="s">
        <v>589</v>
      </c>
      <c r="G7697" s="320" t="s">
        <v>442</v>
      </c>
      <c r="H7697" s="320" t="s">
        <v>326</v>
      </c>
      <c r="I7697" s="320" t="s">
        <v>354</v>
      </c>
      <c r="J7697" s="320" t="s">
        <v>282</v>
      </c>
      <c r="K7697" s="321">
        <v>36</v>
      </c>
      <c r="L7697" s="305">
        <v>0.25174999237060552</v>
      </c>
      <c r="M7697" s="305"/>
      <c r="N7697" s="321">
        <v>91</v>
      </c>
      <c r="O7697" s="305">
        <v>0.23635999858379361</v>
      </c>
      <c r="P7697" s="305"/>
      <c r="Q7697" s="321">
        <v>3284</v>
      </c>
      <c r="R7697" s="305">
        <v>0.24126000702381131</v>
      </c>
      <c r="S7697" s="305"/>
      <c r="BA7697" s="395">
        <v>1</v>
      </c>
      <c r="BB7697" s="396" t="s">
        <v>861</v>
      </c>
      <c r="BC7697" t="str">
        <f t="shared" si="651"/>
        <v>RJZ</v>
      </c>
      <c r="BD7697" t="str">
        <f t="shared" si="652"/>
        <v>NAoMe_recurrent_age_mbc_hes_decades_80cap</v>
      </c>
      <c r="BE7697" s="397" t="s">
        <v>862</v>
      </c>
      <c r="BF7697" t="str">
        <f t="shared" si="653"/>
        <v>70-79 yrs</v>
      </c>
      <c r="BG7697">
        <f t="shared" si="654"/>
        <v>36</v>
      </c>
      <c r="BH7697" s="398">
        <f t="shared" si="655"/>
        <v>0.25174999237060552</v>
      </c>
      <c r="BO7697" s="33"/>
    </row>
    <row r="7698" spans="1:67">
      <c r="A7698" s="320" t="s">
        <v>338</v>
      </c>
      <c r="B7698" t="s">
        <v>380</v>
      </c>
      <c r="C7698" t="s">
        <v>910</v>
      </c>
      <c r="D7698" t="s">
        <v>314</v>
      </c>
      <c r="E7698" s="320" t="s">
        <v>104</v>
      </c>
      <c r="F7698" s="320" t="s">
        <v>589</v>
      </c>
      <c r="G7698" s="320" t="s">
        <v>442</v>
      </c>
      <c r="H7698" s="320" t="s">
        <v>326</v>
      </c>
      <c r="I7698" s="320" t="s">
        <v>354</v>
      </c>
      <c r="J7698" s="320" t="s">
        <v>283</v>
      </c>
      <c r="K7698" s="321">
        <v>34</v>
      </c>
      <c r="L7698" s="305">
        <v>0.23776000738143921</v>
      </c>
      <c r="M7698" s="305"/>
      <c r="N7698" s="321">
        <v>77</v>
      </c>
      <c r="O7698" s="305">
        <v>0.20000000298023221</v>
      </c>
      <c r="P7698" s="305"/>
      <c r="Q7698" s="321">
        <v>3083</v>
      </c>
      <c r="R7698" s="305">
        <v>0.2264900058507919</v>
      </c>
      <c r="S7698" s="305"/>
      <c r="BA7698" s="395">
        <v>1</v>
      </c>
      <c r="BB7698" s="396" t="s">
        <v>861</v>
      </c>
      <c r="BC7698" t="str">
        <f t="shared" si="651"/>
        <v>RJZ</v>
      </c>
      <c r="BD7698" t="str">
        <f t="shared" si="652"/>
        <v>NAoMe_recurrent_age_mbc_hes_decades_80cap</v>
      </c>
      <c r="BE7698" s="397" t="s">
        <v>862</v>
      </c>
      <c r="BF7698" t="str">
        <f t="shared" si="653"/>
        <v>80+ yrs</v>
      </c>
      <c r="BG7698">
        <f t="shared" si="654"/>
        <v>34</v>
      </c>
      <c r="BH7698" s="398">
        <f t="shared" si="655"/>
        <v>0.23776000738143921</v>
      </c>
      <c r="BO7698" s="33"/>
    </row>
    <row r="7699" spans="1:67">
      <c r="A7699" s="320" t="s">
        <v>338</v>
      </c>
      <c r="B7699" t="s">
        <v>380</v>
      </c>
      <c r="C7699" t="s">
        <v>910</v>
      </c>
      <c r="D7699" t="s">
        <v>314</v>
      </c>
      <c r="E7699" s="320" t="s">
        <v>104</v>
      </c>
      <c r="F7699" s="320" t="s">
        <v>589</v>
      </c>
      <c r="G7699" s="320" t="s">
        <v>442</v>
      </c>
      <c r="H7699" s="320" t="s">
        <v>326</v>
      </c>
      <c r="I7699" s="320" t="s">
        <v>656</v>
      </c>
      <c r="J7699" s="320" t="s">
        <v>286</v>
      </c>
      <c r="K7699" s="321">
        <v>2</v>
      </c>
      <c r="L7699" s="305">
        <v>1.398999989032745E-2</v>
      </c>
      <c r="M7699" s="305">
        <v>1.4290000312030321E-2</v>
      </c>
      <c r="N7699" s="321">
        <v>14</v>
      </c>
      <c r="O7699" s="305">
        <v>3.63599993288517E-2</v>
      </c>
      <c r="P7699" s="305">
        <v>3.6749999970197678E-2</v>
      </c>
      <c r="Q7699" s="321">
        <v>565</v>
      </c>
      <c r="R7699" s="305">
        <v>4.1510000824928277E-2</v>
      </c>
      <c r="S7699" s="305">
        <v>4.221000149846077E-2</v>
      </c>
      <c r="BA7699" s="395">
        <v>1</v>
      </c>
      <c r="BB7699" s="396" t="s">
        <v>861</v>
      </c>
      <c r="BC7699" t="str">
        <f t="shared" si="651"/>
        <v>RJZ</v>
      </c>
      <c r="BD7699" t="str">
        <f t="shared" si="652"/>
        <v>NAoMe_recurrent_ethnicity_grp</v>
      </c>
      <c r="BE7699" s="397" t="s">
        <v>862</v>
      </c>
      <c r="BF7699" t="str">
        <f t="shared" si="653"/>
        <v>Asian or Asian British</v>
      </c>
      <c r="BG7699">
        <f t="shared" si="654"/>
        <v>2</v>
      </c>
      <c r="BH7699" s="398">
        <f t="shared" si="655"/>
        <v>1.398999989032745E-2</v>
      </c>
      <c r="BO7699" s="33"/>
    </row>
    <row r="7700" spans="1:67">
      <c r="A7700" s="320" t="s">
        <v>338</v>
      </c>
      <c r="B7700" t="s">
        <v>380</v>
      </c>
      <c r="C7700" t="s">
        <v>910</v>
      </c>
      <c r="D7700" t="s">
        <v>314</v>
      </c>
      <c r="E7700" s="320" t="s">
        <v>104</v>
      </c>
      <c r="F7700" s="320" t="s">
        <v>589</v>
      </c>
      <c r="G7700" s="320" t="s">
        <v>442</v>
      </c>
      <c r="H7700" s="320" t="s">
        <v>326</v>
      </c>
      <c r="I7700" s="320" t="s">
        <v>656</v>
      </c>
      <c r="J7700" s="320" t="s">
        <v>287</v>
      </c>
      <c r="K7700" s="321">
        <v>23</v>
      </c>
      <c r="L7700" s="305">
        <v>0.16084000468254089</v>
      </c>
      <c r="M7700" s="305">
        <v>0.1642899960279465</v>
      </c>
      <c r="N7700" s="321">
        <v>71</v>
      </c>
      <c r="O7700" s="305">
        <v>0.18442000448703769</v>
      </c>
      <c r="P7700" s="305">
        <v>0.18635000288486481</v>
      </c>
      <c r="Q7700" s="321">
        <v>439</v>
      </c>
      <c r="R7700" s="305">
        <v>3.2249998301267617E-2</v>
      </c>
      <c r="S7700" s="305">
        <v>3.2800000160932541E-2</v>
      </c>
      <c r="BA7700" s="395">
        <v>1</v>
      </c>
      <c r="BB7700" s="396" t="s">
        <v>861</v>
      </c>
      <c r="BC7700" t="str">
        <f t="shared" si="651"/>
        <v>RJZ</v>
      </c>
      <c r="BD7700" t="str">
        <f t="shared" si="652"/>
        <v>NAoMe_recurrent_ethnicity_grp</v>
      </c>
      <c r="BE7700" s="397" t="s">
        <v>862</v>
      </c>
      <c r="BF7700" t="str">
        <f t="shared" si="653"/>
        <v>Black or Black British</v>
      </c>
      <c r="BG7700">
        <f t="shared" si="654"/>
        <v>23</v>
      </c>
      <c r="BH7700" s="398">
        <f t="shared" si="655"/>
        <v>0.16084000468254089</v>
      </c>
      <c r="BO7700" s="33"/>
    </row>
    <row r="7701" spans="1:67">
      <c r="A7701" s="320" t="s">
        <v>338</v>
      </c>
      <c r="B7701" t="s">
        <v>380</v>
      </c>
      <c r="C7701" t="s">
        <v>910</v>
      </c>
      <c r="D7701" t="s">
        <v>314</v>
      </c>
      <c r="E7701" s="320" t="s">
        <v>104</v>
      </c>
      <c r="F7701" s="320" t="s">
        <v>589</v>
      </c>
      <c r="G7701" s="320" t="s">
        <v>442</v>
      </c>
      <c r="H7701" s="320" t="s">
        <v>326</v>
      </c>
      <c r="I7701" s="320" t="s">
        <v>656</v>
      </c>
      <c r="J7701" s="320" t="s">
        <v>259</v>
      </c>
      <c r="K7701" s="321">
        <v>2</v>
      </c>
      <c r="L7701" s="305">
        <v>1.398999989032745E-2</v>
      </c>
      <c r="M7701" s="305">
        <v>1.4290000312030321E-2</v>
      </c>
      <c r="N7701" s="321">
        <v>12</v>
      </c>
      <c r="O7701" s="305">
        <v>3.116999939084053E-2</v>
      </c>
      <c r="P7701" s="305">
        <v>3.1500000506639481E-2</v>
      </c>
      <c r="Q7701" s="321">
        <v>117</v>
      </c>
      <c r="R7701" s="305">
        <v>8.6000002920627594E-3</v>
      </c>
      <c r="S7701" s="305">
        <v>8.7400004267692566E-3</v>
      </c>
      <c r="BA7701" s="395">
        <v>1</v>
      </c>
      <c r="BB7701" s="396" t="s">
        <v>861</v>
      </c>
      <c r="BC7701" t="str">
        <f t="shared" si="651"/>
        <v>RJZ</v>
      </c>
      <c r="BD7701" t="str">
        <f t="shared" si="652"/>
        <v>NAoMe_recurrent_ethnicity_grp</v>
      </c>
      <c r="BE7701" s="397" t="s">
        <v>862</v>
      </c>
      <c r="BF7701" t="str">
        <f t="shared" si="653"/>
        <v>Mixed</v>
      </c>
      <c r="BG7701">
        <f t="shared" si="654"/>
        <v>2</v>
      </c>
      <c r="BH7701" s="398">
        <f t="shared" si="655"/>
        <v>1.398999989032745E-2</v>
      </c>
      <c r="BO7701" s="33"/>
    </row>
    <row r="7702" spans="1:67">
      <c r="A7702" s="320" t="s">
        <v>338</v>
      </c>
      <c r="B7702" t="s">
        <v>380</v>
      </c>
      <c r="C7702" t="s">
        <v>910</v>
      </c>
      <c r="D7702" t="s">
        <v>314</v>
      </c>
      <c r="E7702" s="320" t="s">
        <v>104</v>
      </c>
      <c r="F7702" s="320" t="s">
        <v>589</v>
      </c>
      <c r="G7702" s="320" t="s">
        <v>442</v>
      </c>
      <c r="H7702" s="320" t="s">
        <v>326</v>
      </c>
      <c r="I7702" s="320" t="s">
        <v>656</v>
      </c>
      <c r="J7702" s="320" t="s">
        <v>288</v>
      </c>
      <c r="K7702" s="321">
        <v>5</v>
      </c>
      <c r="L7702" s="305">
        <v>3.4970000386238098E-2</v>
      </c>
      <c r="M7702" s="305">
        <v>3.570999950170517E-2</v>
      </c>
      <c r="N7702" s="321">
        <v>16</v>
      </c>
      <c r="O7702" s="305">
        <v>4.156000167131424E-2</v>
      </c>
      <c r="P7702" s="305">
        <v>4.1990000754594803E-2</v>
      </c>
      <c r="Q7702" s="321">
        <v>254</v>
      </c>
      <c r="R7702" s="305">
        <v>1.8659999594092369E-2</v>
      </c>
      <c r="S7702" s="305">
        <v>1.8980000168085098E-2</v>
      </c>
      <c r="BA7702" s="395">
        <v>1</v>
      </c>
      <c r="BB7702" s="396" t="s">
        <v>861</v>
      </c>
      <c r="BC7702" t="str">
        <f t="shared" si="651"/>
        <v>RJZ</v>
      </c>
      <c r="BD7702" t="str">
        <f t="shared" si="652"/>
        <v>NAoMe_recurrent_ethnicity_grp</v>
      </c>
      <c r="BE7702" s="397" t="s">
        <v>862</v>
      </c>
      <c r="BF7702" t="str">
        <f t="shared" si="653"/>
        <v>Other Ethnic Group</v>
      </c>
      <c r="BG7702">
        <f t="shared" si="654"/>
        <v>5</v>
      </c>
      <c r="BH7702" s="398">
        <f t="shared" si="655"/>
        <v>3.4970000386238098E-2</v>
      </c>
      <c r="BO7702" s="33"/>
    </row>
    <row r="7703" spans="1:67">
      <c r="A7703" s="320" t="s">
        <v>338</v>
      </c>
      <c r="B7703" t="s">
        <v>380</v>
      </c>
      <c r="C7703" t="s">
        <v>910</v>
      </c>
      <c r="D7703" t="s">
        <v>314</v>
      </c>
      <c r="E7703" s="320" t="s">
        <v>104</v>
      </c>
      <c r="F7703" s="320" t="s">
        <v>589</v>
      </c>
      <c r="G7703" s="320" t="s">
        <v>442</v>
      </c>
      <c r="H7703" s="320" t="s">
        <v>326</v>
      </c>
      <c r="I7703" s="320" t="s">
        <v>656</v>
      </c>
      <c r="J7703" s="320" t="s">
        <v>260</v>
      </c>
      <c r="K7703" s="321">
        <v>3</v>
      </c>
      <c r="L7703" s="305">
        <v>2.0980000495910641E-2</v>
      </c>
      <c r="M7703" s="305"/>
      <c r="N7703" s="321">
        <v>4</v>
      </c>
      <c r="O7703" s="305">
        <v>1.039000041782856E-2</v>
      </c>
      <c r="P7703" s="305"/>
      <c r="Q7703" s="321">
        <v>227</v>
      </c>
      <c r="R7703" s="305">
        <v>1.6680000349879261E-2</v>
      </c>
      <c r="S7703" s="305"/>
      <c r="BA7703" s="395">
        <v>1</v>
      </c>
      <c r="BB7703" s="396" t="s">
        <v>861</v>
      </c>
      <c r="BC7703" t="str">
        <f t="shared" si="651"/>
        <v>RJZ</v>
      </c>
      <c r="BD7703" t="str">
        <f t="shared" si="652"/>
        <v>NAoMe_recurrent_ethnicity_grp</v>
      </c>
      <c r="BE7703" s="397" t="s">
        <v>862</v>
      </c>
      <c r="BF7703" t="str">
        <f t="shared" si="653"/>
        <v>Unknown</v>
      </c>
      <c r="BG7703">
        <f t="shared" si="654"/>
        <v>3</v>
      </c>
      <c r="BH7703" s="398">
        <f t="shared" si="655"/>
        <v>2.0980000495910641E-2</v>
      </c>
      <c r="BO7703" s="33"/>
    </row>
    <row r="7704" spans="1:67">
      <c r="A7704" s="320" t="s">
        <v>338</v>
      </c>
      <c r="B7704" t="s">
        <v>380</v>
      </c>
      <c r="C7704" t="s">
        <v>910</v>
      </c>
      <c r="D7704" t="s">
        <v>314</v>
      </c>
      <c r="E7704" s="320" t="s">
        <v>104</v>
      </c>
      <c r="F7704" s="320" t="s">
        <v>589</v>
      </c>
      <c r="G7704" s="320" t="s">
        <v>442</v>
      </c>
      <c r="H7704" s="320" t="s">
        <v>326</v>
      </c>
      <c r="I7704" s="320" t="s">
        <v>656</v>
      </c>
      <c r="J7704" s="320" t="s">
        <v>258</v>
      </c>
      <c r="K7704" s="321">
        <v>108</v>
      </c>
      <c r="L7704" s="305">
        <v>0.75524002313613892</v>
      </c>
      <c r="M7704" s="305">
        <v>0.77143001556396484</v>
      </c>
      <c r="N7704" s="321">
        <v>268</v>
      </c>
      <c r="O7704" s="305">
        <v>0.69609999656677246</v>
      </c>
      <c r="P7704" s="305">
        <v>0.70341002941131592</v>
      </c>
      <c r="Q7704" s="321">
        <v>12010</v>
      </c>
      <c r="R7704" s="305">
        <v>0.88230997323989868</v>
      </c>
      <c r="S7704" s="305">
        <v>0.89727002382278442</v>
      </c>
      <c r="BA7704" s="395">
        <v>1</v>
      </c>
      <c r="BB7704" s="396" t="s">
        <v>861</v>
      </c>
      <c r="BC7704" t="str">
        <f t="shared" si="651"/>
        <v>RJZ</v>
      </c>
      <c r="BD7704" t="str">
        <f t="shared" si="652"/>
        <v>NAoMe_recurrent_ethnicity_grp</v>
      </c>
      <c r="BE7704" s="397" t="s">
        <v>862</v>
      </c>
      <c r="BF7704" t="str">
        <f t="shared" si="653"/>
        <v>White</v>
      </c>
      <c r="BG7704">
        <f t="shared" si="654"/>
        <v>108</v>
      </c>
      <c r="BH7704" s="398">
        <f t="shared" si="655"/>
        <v>0.75524002313613892</v>
      </c>
      <c r="BO7704" s="33"/>
    </row>
    <row r="7705" spans="1:67">
      <c r="A7705" s="320" t="s">
        <v>338</v>
      </c>
      <c r="B7705" t="s">
        <v>380</v>
      </c>
      <c r="C7705" t="s">
        <v>910</v>
      </c>
      <c r="D7705" t="s">
        <v>314</v>
      </c>
      <c r="E7705" s="320" t="s">
        <v>104</v>
      </c>
      <c r="F7705" s="320" t="s">
        <v>589</v>
      </c>
      <c r="G7705" s="320" t="s">
        <v>442</v>
      </c>
      <c r="H7705" s="320" t="s">
        <v>326</v>
      </c>
      <c r="I7705" s="320" t="s">
        <v>291</v>
      </c>
      <c r="J7705" s="320" t="s">
        <v>313</v>
      </c>
      <c r="K7705" s="321">
        <v>141</v>
      </c>
      <c r="L7705" s="305">
        <v>0.98601001501083374</v>
      </c>
      <c r="M7705" s="305"/>
      <c r="N7705" s="321">
        <v>378</v>
      </c>
      <c r="O7705" s="305">
        <v>0.98181998729705811</v>
      </c>
      <c r="P7705" s="305"/>
      <c r="Q7705" s="321">
        <v>13492</v>
      </c>
      <c r="R7705" s="305">
        <v>0.99118000268936157</v>
      </c>
      <c r="S7705" s="305"/>
      <c r="BA7705" s="395">
        <v>1</v>
      </c>
      <c r="BB7705" s="396" t="s">
        <v>861</v>
      </c>
      <c r="BC7705" t="str">
        <f t="shared" si="651"/>
        <v>RJZ</v>
      </c>
      <c r="BD7705" t="str">
        <f t="shared" si="652"/>
        <v>NAoMe_recurrent_gender</v>
      </c>
      <c r="BE7705" s="397" t="s">
        <v>862</v>
      </c>
      <c r="BF7705" t="str">
        <f t="shared" si="653"/>
        <v>Female</v>
      </c>
      <c r="BG7705">
        <f t="shared" si="654"/>
        <v>141</v>
      </c>
      <c r="BH7705" s="398">
        <f t="shared" si="655"/>
        <v>0.98601001501083374</v>
      </c>
      <c r="BO7705" s="33"/>
    </row>
    <row r="7706" spans="1:67">
      <c r="A7706" s="320" t="s">
        <v>338</v>
      </c>
      <c r="B7706" t="s">
        <v>380</v>
      </c>
      <c r="C7706" t="s">
        <v>910</v>
      </c>
      <c r="D7706" t="s">
        <v>314</v>
      </c>
      <c r="E7706" s="320" t="s">
        <v>104</v>
      </c>
      <c r="F7706" s="320" t="s">
        <v>589</v>
      </c>
      <c r="G7706" s="320" t="s">
        <v>442</v>
      </c>
      <c r="H7706" s="320" t="s">
        <v>326</v>
      </c>
      <c r="I7706" s="320" t="s">
        <v>291</v>
      </c>
      <c r="J7706" s="320" t="s">
        <v>293</v>
      </c>
      <c r="K7706" s="321">
        <v>2</v>
      </c>
      <c r="L7706" s="305">
        <v>1.398999989032745E-2</v>
      </c>
      <c r="M7706" s="305"/>
      <c r="N7706" s="321">
        <v>7</v>
      </c>
      <c r="O7706" s="305">
        <v>1.817999966442585E-2</v>
      </c>
      <c r="P7706" s="305"/>
      <c r="Q7706" s="321">
        <v>120</v>
      </c>
      <c r="R7706" s="305">
        <v>8.8200001046061516E-3</v>
      </c>
      <c r="S7706" s="305"/>
      <c r="BA7706" s="395">
        <v>1</v>
      </c>
      <c r="BB7706" s="396" t="s">
        <v>861</v>
      </c>
      <c r="BC7706" t="str">
        <f t="shared" si="651"/>
        <v>RJZ</v>
      </c>
      <c r="BD7706" t="str">
        <f t="shared" si="652"/>
        <v>NAoMe_recurrent_gender</v>
      </c>
      <c r="BE7706" s="397" t="s">
        <v>862</v>
      </c>
      <c r="BF7706" t="str">
        <f t="shared" si="653"/>
        <v>Male</v>
      </c>
      <c r="BG7706">
        <f t="shared" si="654"/>
        <v>2</v>
      </c>
      <c r="BH7706" s="398">
        <f t="shared" si="655"/>
        <v>1.398999989032745E-2</v>
      </c>
      <c r="BO7706" s="33"/>
    </row>
    <row r="7707" spans="1:67">
      <c r="A7707" s="320" t="s">
        <v>338</v>
      </c>
      <c r="B7707" t="s">
        <v>380</v>
      </c>
      <c r="C7707" t="s">
        <v>910</v>
      </c>
      <c r="D7707" t="s">
        <v>314</v>
      </c>
      <c r="E7707" s="320" t="s">
        <v>104</v>
      </c>
      <c r="F7707" s="320" t="s">
        <v>589</v>
      </c>
      <c r="G7707" s="320" t="s">
        <v>442</v>
      </c>
      <c r="H7707" s="320" t="s">
        <v>326</v>
      </c>
      <c r="I7707" s="320" t="s">
        <v>355</v>
      </c>
      <c r="J7707" s="320" t="s">
        <v>289</v>
      </c>
      <c r="K7707" s="321">
        <v>42</v>
      </c>
      <c r="L7707" s="305">
        <v>0.29370999336242681</v>
      </c>
      <c r="M7707" s="305"/>
      <c r="N7707" s="321">
        <v>114</v>
      </c>
      <c r="O7707" s="305">
        <v>0.29609999060630798</v>
      </c>
      <c r="P7707" s="305"/>
      <c r="Q7707" s="321">
        <v>4109</v>
      </c>
      <c r="R7707" s="305">
        <v>0.30186998844146729</v>
      </c>
      <c r="S7707" s="305"/>
      <c r="BA7707" s="395">
        <v>1</v>
      </c>
      <c r="BB7707" s="396" t="s">
        <v>861</v>
      </c>
      <c r="BC7707" t="str">
        <f t="shared" si="651"/>
        <v>RJZ</v>
      </c>
      <c r="BD7707" t="str">
        <f t="shared" si="652"/>
        <v>NAoMe_recurrent_mbc_hes_year</v>
      </c>
      <c r="BE7707" s="397" t="s">
        <v>862</v>
      </c>
      <c r="BF7707" t="str">
        <f t="shared" si="653"/>
        <v>2021</v>
      </c>
      <c r="BG7707">
        <f t="shared" si="654"/>
        <v>42</v>
      </c>
      <c r="BH7707" s="398">
        <f t="shared" si="655"/>
        <v>0.29370999336242681</v>
      </c>
      <c r="BO7707" s="33"/>
    </row>
    <row r="7708" spans="1:67">
      <c r="A7708" s="320" t="s">
        <v>338</v>
      </c>
      <c r="B7708" t="s">
        <v>380</v>
      </c>
      <c r="C7708" t="s">
        <v>910</v>
      </c>
      <c r="D7708" t="s">
        <v>314</v>
      </c>
      <c r="E7708" s="320" t="s">
        <v>104</v>
      </c>
      <c r="F7708" s="320" t="s">
        <v>589</v>
      </c>
      <c r="G7708" s="320" t="s">
        <v>442</v>
      </c>
      <c r="H7708" s="320" t="s">
        <v>326</v>
      </c>
      <c r="I7708" s="320" t="s">
        <v>355</v>
      </c>
      <c r="J7708" s="320" t="s">
        <v>816</v>
      </c>
      <c r="K7708" s="321">
        <v>54</v>
      </c>
      <c r="L7708" s="305">
        <v>0.37762001156806951</v>
      </c>
      <c r="M7708" s="305"/>
      <c r="N7708" s="321">
        <v>137</v>
      </c>
      <c r="O7708" s="305">
        <v>0.35583999752998352</v>
      </c>
      <c r="P7708" s="305"/>
      <c r="Q7708" s="321">
        <v>4376</v>
      </c>
      <c r="R7708" s="305">
        <v>0.32148000597953802</v>
      </c>
      <c r="S7708" s="305"/>
      <c r="BA7708" s="395">
        <v>1</v>
      </c>
      <c r="BB7708" s="396" t="s">
        <v>861</v>
      </c>
      <c r="BC7708" t="str">
        <f t="shared" si="651"/>
        <v>RJZ</v>
      </c>
      <c r="BD7708" t="str">
        <f t="shared" si="652"/>
        <v>NAoMe_recurrent_mbc_hes_year</v>
      </c>
      <c r="BE7708" s="397" t="s">
        <v>862</v>
      </c>
      <c r="BF7708" t="str">
        <f t="shared" si="653"/>
        <v>2022</v>
      </c>
      <c r="BG7708">
        <f t="shared" si="654"/>
        <v>54</v>
      </c>
      <c r="BH7708" s="398">
        <f t="shared" si="655"/>
        <v>0.37762001156806951</v>
      </c>
      <c r="BO7708" s="33"/>
    </row>
    <row r="7709" spans="1:67">
      <c r="A7709" s="320" t="s">
        <v>338</v>
      </c>
      <c r="B7709" t="s">
        <v>380</v>
      </c>
      <c r="C7709" t="s">
        <v>910</v>
      </c>
      <c r="D7709" t="s">
        <v>314</v>
      </c>
      <c r="E7709" s="320" t="s">
        <v>104</v>
      </c>
      <c r="F7709" s="320" t="s">
        <v>589</v>
      </c>
      <c r="G7709" s="320" t="s">
        <v>442</v>
      </c>
      <c r="H7709" s="320" t="s">
        <v>326</v>
      </c>
      <c r="I7709" s="320" t="s">
        <v>355</v>
      </c>
      <c r="J7709" s="320" t="s">
        <v>946</v>
      </c>
      <c r="K7709" s="321">
        <v>47</v>
      </c>
      <c r="L7709" s="305">
        <v>0.32866999506950378</v>
      </c>
      <c r="M7709" s="305"/>
      <c r="N7709" s="321">
        <v>134</v>
      </c>
      <c r="O7709" s="305">
        <v>0.34804999828338617</v>
      </c>
      <c r="P7709" s="305"/>
      <c r="Q7709" s="321">
        <v>5127</v>
      </c>
      <c r="R7709" s="305">
        <v>0.37665000557899481</v>
      </c>
      <c r="S7709" s="305"/>
      <c r="BA7709" s="395">
        <v>1</v>
      </c>
      <c r="BB7709" s="396" t="s">
        <v>861</v>
      </c>
      <c r="BC7709" t="str">
        <f t="shared" si="651"/>
        <v>RJZ</v>
      </c>
      <c r="BD7709" t="str">
        <f t="shared" si="652"/>
        <v>NAoMe_recurrent_mbc_hes_year</v>
      </c>
      <c r="BE7709" s="397" t="s">
        <v>862</v>
      </c>
      <c r="BF7709" t="str">
        <f t="shared" si="653"/>
        <v>2023</v>
      </c>
      <c r="BG7709">
        <f t="shared" si="654"/>
        <v>47</v>
      </c>
      <c r="BH7709" s="398">
        <f t="shared" si="655"/>
        <v>0.32866999506950378</v>
      </c>
      <c r="BO7709" s="33"/>
    </row>
    <row r="7710" spans="1:67">
      <c r="A7710" s="320" t="s">
        <v>338</v>
      </c>
      <c r="B7710" t="s">
        <v>380</v>
      </c>
      <c r="C7710" t="s">
        <v>910</v>
      </c>
      <c r="D7710" t="s">
        <v>314</v>
      </c>
      <c r="E7710" s="320" t="s">
        <v>104</v>
      </c>
      <c r="F7710" s="320" t="s">
        <v>589</v>
      </c>
      <c r="G7710" s="320" t="s">
        <v>442</v>
      </c>
      <c r="H7710" s="320" t="s">
        <v>326</v>
      </c>
      <c r="I7710" s="320" t="s">
        <v>824</v>
      </c>
      <c r="J7710" s="320" t="s">
        <v>12</v>
      </c>
      <c r="K7710" s="321">
        <v>143</v>
      </c>
      <c r="L7710" s="305">
        <v>1</v>
      </c>
      <c r="M7710" s="305"/>
      <c r="N7710" s="321">
        <v>385</v>
      </c>
      <c r="O7710" s="305">
        <v>1</v>
      </c>
      <c r="P7710" s="305"/>
      <c r="Q7710" s="321">
        <v>13612</v>
      </c>
      <c r="R7710" s="305">
        <v>1</v>
      </c>
      <c r="S7710" s="305"/>
      <c r="BA7710" s="395">
        <v>1</v>
      </c>
      <c r="BB7710" s="396" t="s">
        <v>861</v>
      </c>
      <c r="BC7710" t="str">
        <f t="shared" si="651"/>
        <v>RJZ</v>
      </c>
      <c r="BD7710" t="str">
        <f t="shared" si="652"/>
        <v>NAoMe_recurrent_tag_bonemets</v>
      </c>
      <c r="BE7710" s="397" t="s">
        <v>862</v>
      </c>
      <c r="BF7710" t="str">
        <f t="shared" si="653"/>
        <v>No</v>
      </c>
      <c r="BG7710">
        <f t="shared" si="654"/>
        <v>143</v>
      </c>
      <c r="BH7710" s="398">
        <f t="shared" si="655"/>
        <v>1</v>
      </c>
      <c r="BO7710" s="33"/>
    </row>
    <row r="7711" spans="1:67">
      <c r="A7711" s="320" t="s">
        <v>338</v>
      </c>
      <c r="B7711" t="s">
        <v>380</v>
      </c>
      <c r="C7711" t="s">
        <v>910</v>
      </c>
      <c r="D7711" t="s">
        <v>314</v>
      </c>
      <c r="E7711" s="320" t="s">
        <v>104</v>
      </c>
      <c r="F7711" s="320" t="s">
        <v>589</v>
      </c>
      <c r="G7711" s="320" t="s">
        <v>442</v>
      </c>
      <c r="H7711" s="320" t="s">
        <v>326</v>
      </c>
      <c r="I7711" s="320" t="s">
        <v>825</v>
      </c>
      <c r="J7711" s="320" t="s">
        <v>12</v>
      </c>
      <c r="K7711" s="321">
        <v>143</v>
      </c>
      <c r="L7711" s="305">
        <v>1</v>
      </c>
      <c r="M7711" s="305"/>
      <c r="N7711" s="321">
        <v>385</v>
      </c>
      <c r="O7711" s="305">
        <v>1</v>
      </c>
      <c r="P7711" s="305"/>
      <c r="Q7711" s="321">
        <v>13612</v>
      </c>
      <c r="R7711" s="305">
        <v>1</v>
      </c>
      <c r="S7711" s="305"/>
      <c r="BA7711" s="395">
        <v>1</v>
      </c>
      <c r="BB7711" s="396" t="s">
        <v>861</v>
      </c>
      <c r="BC7711" t="str">
        <f t="shared" si="651"/>
        <v>RJZ</v>
      </c>
      <c r="BD7711" t="str">
        <f t="shared" si="652"/>
        <v>NAoMe_recurrent_tag_brainmets</v>
      </c>
      <c r="BE7711" s="397" t="s">
        <v>862</v>
      </c>
      <c r="BF7711" t="str">
        <f t="shared" si="653"/>
        <v>No</v>
      </c>
      <c r="BG7711">
        <f t="shared" si="654"/>
        <v>143</v>
      </c>
      <c r="BH7711" s="398">
        <f t="shared" si="655"/>
        <v>1</v>
      </c>
      <c r="BO7711" s="33"/>
    </row>
    <row r="7712" spans="1:67">
      <c r="A7712" s="320" t="s">
        <v>338</v>
      </c>
      <c r="B7712" t="s">
        <v>380</v>
      </c>
      <c r="C7712" t="s">
        <v>910</v>
      </c>
      <c r="D7712" t="s">
        <v>314</v>
      </c>
      <c r="E7712" s="320" t="s">
        <v>104</v>
      </c>
      <c r="F7712" s="320" t="s">
        <v>589</v>
      </c>
      <c r="G7712" s="320" t="s">
        <v>442</v>
      </c>
      <c r="H7712" s="320" t="s">
        <v>326</v>
      </c>
      <c r="I7712" s="320" t="s">
        <v>826</v>
      </c>
      <c r="J7712" s="320" t="s">
        <v>12</v>
      </c>
      <c r="K7712" s="321">
        <v>143</v>
      </c>
      <c r="L7712" s="305">
        <v>1</v>
      </c>
      <c r="M7712" s="305"/>
      <c r="N7712" s="321">
        <v>385</v>
      </c>
      <c r="O7712" s="305">
        <v>1</v>
      </c>
      <c r="P7712" s="305"/>
      <c r="Q7712" s="321">
        <v>13612</v>
      </c>
      <c r="R7712" s="305">
        <v>1</v>
      </c>
      <c r="S7712" s="305"/>
      <c r="BA7712" s="395">
        <v>1</v>
      </c>
      <c r="BB7712" s="396" t="s">
        <v>861</v>
      </c>
      <c r="BC7712" t="str">
        <f t="shared" si="651"/>
        <v>RJZ</v>
      </c>
      <c r="BD7712" t="str">
        <f t="shared" si="652"/>
        <v>NAoMe_recurrent_tag_livermets</v>
      </c>
      <c r="BE7712" s="397" t="s">
        <v>862</v>
      </c>
      <c r="BF7712" t="str">
        <f t="shared" si="653"/>
        <v>No</v>
      </c>
      <c r="BG7712">
        <f t="shared" si="654"/>
        <v>143</v>
      </c>
      <c r="BH7712" s="398">
        <f t="shared" si="655"/>
        <v>1</v>
      </c>
      <c r="BO7712" s="33"/>
    </row>
    <row r="7713" spans="1:67">
      <c r="A7713" s="320" t="s">
        <v>338</v>
      </c>
      <c r="B7713" t="s">
        <v>380</v>
      </c>
      <c r="C7713" t="s">
        <v>910</v>
      </c>
      <c r="D7713" t="s">
        <v>314</v>
      </c>
      <c r="E7713" s="320" t="s">
        <v>104</v>
      </c>
      <c r="F7713" s="320" t="s">
        <v>589</v>
      </c>
      <c r="G7713" s="320" t="s">
        <v>442</v>
      </c>
      <c r="H7713" s="320" t="s">
        <v>326</v>
      </c>
      <c r="I7713" s="320" t="s">
        <v>827</v>
      </c>
      <c r="J7713" s="320" t="s">
        <v>12</v>
      </c>
      <c r="K7713" s="321">
        <v>143</v>
      </c>
      <c r="L7713" s="305">
        <v>1</v>
      </c>
      <c r="M7713" s="305"/>
      <c r="N7713" s="321">
        <v>385</v>
      </c>
      <c r="O7713" s="305">
        <v>1</v>
      </c>
      <c r="P7713" s="305"/>
      <c r="Q7713" s="321">
        <v>13612</v>
      </c>
      <c r="R7713" s="305">
        <v>1</v>
      </c>
      <c r="S7713" s="305"/>
      <c r="BA7713" s="395">
        <v>1</v>
      </c>
      <c r="BB7713" s="396" t="s">
        <v>861</v>
      </c>
      <c r="BC7713" t="str">
        <f t="shared" si="651"/>
        <v>RJZ</v>
      </c>
      <c r="BD7713" t="str">
        <f t="shared" si="652"/>
        <v>NAoMe_recurrent_tag_lungmets</v>
      </c>
      <c r="BE7713" s="397" t="s">
        <v>862</v>
      </c>
      <c r="BF7713" t="str">
        <f t="shared" si="653"/>
        <v>No</v>
      </c>
      <c r="BG7713">
        <f t="shared" si="654"/>
        <v>143</v>
      </c>
      <c r="BH7713" s="398">
        <f t="shared" si="655"/>
        <v>1</v>
      </c>
      <c r="BO7713" s="33"/>
    </row>
    <row r="7714" spans="1:67">
      <c r="A7714" s="320" t="s">
        <v>338</v>
      </c>
      <c r="B7714" t="s">
        <v>380</v>
      </c>
      <c r="C7714" t="s">
        <v>910</v>
      </c>
      <c r="D7714" t="s">
        <v>314</v>
      </c>
      <c r="E7714" s="320" t="s">
        <v>104</v>
      </c>
      <c r="F7714" s="320" t="s">
        <v>589</v>
      </c>
      <c r="G7714" s="320" t="s">
        <v>442</v>
      </c>
      <c r="H7714" s="320" t="s">
        <v>326</v>
      </c>
      <c r="I7714" s="320" t="s">
        <v>828</v>
      </c>
      <c r="J7714" s="320" t="s">
        <v>12</v>
      </c>
      <c r="K7714" s="321">
        <v>143</v>
      </c>
      <c r="L7714" s="305">
        <v>1</v>
      </c>
      <c r="M7714" s="305"/>
      <c r="N7714" s="321">
        <v>385</v>
      </c>
      <c r="O7714" s="305">
        <v>1</v>
      </c>
      <c r="P7714" s="305"/>
      <c r="Q7714" s="321">
        <v>13612</v>
      </c>
      <c r="R7714" s="305">
        <v>1</v>
      </c>
      <c r="S7714" s="305"/>
      <c r="BA7714" s="395">
        <v>1</v>
      </c>
      <c r="BB7714" s="396" t="s">
        <v>861</v>
      </c>
      <c r="BC7714" t="str">
        <f t="shared" si="651"/>
        <v>RJZ</v>
      </c>
      <c r="BD7714" t="str">
        <f t="shared" si="652"/>
        <v>NAoMe_recurrent_tag_othermets</v>
      </c>
      <c r="BE7714" s="397" t="s">
        <v>862</v>
      </c>
      <c r="BF7714" t="str">
        <f t="shared" si="653"/>
        <v>No</v>
      </c>
      <c r="BG7714">
        <f t="shared" si="654"/>
        <v>143</v>
      </c>
      <c r="BH7714" s="398">
        <f t="shared" si="655"/>
        <v>1</v>
      </c>
      <c r="BO7714" s="33"/>
    </row>
    <row r="7715" spans="1:67">
      <c r="A7715" s="320" t="s">
        <v>338</v>
      </c>
      <c r="B7715" t="s">
        <v>380</v>
      </c>
      <c r="C7715" t="s">
        <v>910</v>
      </c>
      <c r="D7715" t="s">
        <v>314</v>
      </c>
      <c r="E7715" s="320" t="s">
        <v>105</v>
      </c>
      <c r="F7715" s="320" t="s">
        <v>916</v>
      </c>
      <c r="G7715" s="320" t="s">
        <v>447</v>
      </c>
      <c r="H7715" s="320" t="s">
        <v>811</v>
      </c>
      <c r="I7715" s="320" t="s">
        <v>354</v>
      </c>
      <c r="J7715" s="320" t="s">
        <v>277</v>
      </c>
      <c r="K7715" s="321">
        <v>0</v>
      </c>
      <c r="L7715" s="305">
        <v>0</v>
      </c>
      <c r="M7715" s="305"/>
      <c r="N7715" s="321">
        <v>2</v>
      </c>
      <c r="O7715" s="305">
        <v>2.7399999089539051E-3</v>
      </c>
      <c r="P7715" s="305"/>
      <c r="Q7715" s="321">
        <v>56</v>
      </c>
      <c r="R7715" s="305">
        <v>4.1100000962615013E-3</v>
      </c>
      <c r="S7715" s="305"/>
      <c r="BA7715" s="395">
        <v>1</v>
      </c>
      <c r="BB7715" s="396" t="s">
        <v>861</v>
      </c>
      <c r="BC7715" t="str">
        <f t="shared" si="651"/>
        <v>RAX</v>
      </c>
      <c r="BD7715" t="str">
        <f t="shared" si="652"/>
        <v>NAoMe_recurrent_age_mbc_hes_decades_80cap</v>
      </c>
      <c r="BE7715" s="397" t="s">
        <v>862</v>
      </c>
      <c r="BF7715" t="str">
        <f t="shared" si="653"/>
        <v>18-29 yrs</v>
      </c>
      <c r="BG7715">
        <f t="shared" si="654"/>
        <v>0</v>
      </c>
      <c r="BH7715" s="398">
        <f t="shared" si="655"/>
        <v>0</v>
      </c>
      <c r="BO7715" s="33"/>
    </row>
    <row r="7716" spans="1:67">
      <c r="A7716" s="320" t="s">
        <v>338</v>
      </c>
      <c r="B7716" t="s">
        <v>380</v>
      </c>
      <c r="C7716" t="s">
        <v>910</v>
      </c>
      <c r="D7716" t="s">
        <v>314</v>
      </c>
      <c r="E7716" s="320" t="s">
        <v>105</v>
      </c>
      <c r="F7716" s="320" t="s">
        <v>916</v>
      </c>
      <c r="G7716" s="320" t="s">
        <v>447</v>
      </c>
      <c r="H7716" s="320" t="s">
        <v>811</v>
      </c>
      <c r="I7716" s="320" t="s">
        <v>354</v>
      </c>
      <c r="J7716" s="320" t="s">
        <v>278</v>
      </c>
      <c r="K7716" s="321">
        <v>2</v>
      </c>
      <c r="L7716" s="305">
        <v>4.544999822974205E-2</v>
      </c>
      <c r="M7716" s="305"/>
      <c r="N7716" s="321">
        <v>41</v>
      </c>
      <c r="O7716" s="305">
        <v>5.6239999830722809E-2</v>
      </c>
      <c r="P7716" s="305"/>
      <c r="Q7716" s="321">
        <v>552</v>
      </c>
      <c r="R7716" s="305">
        <v>4.0550000965595252E-2</v>
      </c>
      <c r="S7716" s="305"/>
      <c r="BA7716" s="395">
        <v>1</v>
      </c>
      <c r="BB7716" s="396" t="s">
        <v>861</v>
      </c>
      <c r="BC7716" t="str">
        <f t="shared" si="651"/>
        <v>RAX</v>
      </c>
      <c r="BD7716" t="str">
        <f t="shared" si="652"/>
        <v>NAoMe_recurrent_age_mbc_hes_decades_80cap</v>
      </c>
      <c r="BE7716" s="397" t="s">
        <v>862</v>
      </c>
      <c r="BF7716" t="str">
        <f t="shared" si="653"/>
        <v>30-39 yrs</v>
      </c>
      <c r="BG7716">
        <f t="shared" si="654"/>
        <v>2</v>
      </c>
      <c r="BH7716" s="398">
        <f t="shared" si="655"/>
        <v>4.544999822974205E-2</v>
      </c>
      <c r="BO7716" s="33"/>
    </row>
    <row r="7717" spans="1:67">
      <c r="A7717" s="320" t="s">
        <v>338</v>
      </c>
      <c r="B7717" t="s">
        <v>380</v>
      </c>
      <c r="C7717" t="s">
        <v>910</v>
      </c>
      <c r="D7717" t="s">
        <v>314</v>
      </c>
      <c r="E7717" s="320" t="s">
        <v>105</v>
      </c>
      <c r="F7717" s="320" t="s">
        <v>916</v>
      </c>
      <c r="G7717" s="320" t="s">
        <v>447</v>
      </c>
      <c r="H7717" s="320" t="s">
        <v>811</v>
      </c>
      <c r="I7717" s="320" t="s">
        <v>354</v>
      </c>
      <c r="J7717" s="320" t="s">
        <v>279</v>
      </c>
      <c r="K7717" s="321">
        <v>6</v>
      </c>
      <c r="L7717" s="305">
        <v>0.13636000454425809</v>
      </c>
      <c r="M7717" s="305"/>
      <c r="N7717" s="321">
        <v>110</v>
      </c>
      <c r="O7717" s="305">
        <v>0.15088999271392819</v>
      </c>
      <c r="P7717" s="305"/>
      <c r="Q7717" s="321">
        <v>1403</v>
      </c>
      <c r="R7717" s="305">
        <v>0.1030699983239174</v>
      </c>
      <c r="S7717" s="305"/>
      <c r="BA7717" s="395">
        <v>1</v>
      </c>
      <c r="BB7717" s="396" t="s">
        <v>861</v>
      </c>
      <c r="BC7717" t="str">
        <f t="shared" si="651"/>
        <v>RAX</v>
      </c>
      <c r="BD7717" t="str">
        <f t="shared" si="652"/>
        <v>NAoMe_recurrent_age_mbc_hes_decades_80cap</v>
      </c>
      <c r="BE7717" s="397" t="s">
        <v>862</v>
      </c>
      <c r="BF7717" t="str">
        <f t="shared" si="653"/>
        <v>40-49 yrs</v>
      </c>
      <c r="BG7717">
        <f t="shared" si="654"/>
        <v>6</v>
      </c>
      <c r="BH7717" s="398">
        <f t="shared" si="655"/>
        <v>0.13636000454425809</v>
      </c>
      <c r="BO7717" s="33"/>
    </row>
    <row r="7718" spans="1:67">
      <c r="A7718" s="320" t="s">
        <v>338</v>
      </c>
      <c r="B7718" t="s">
        <v>380</v>
      </c>
      <c r="C7718" t="s">
        <v>910</v>
      </c>
      <c r="D7718" t="s">
        <v>314</v>
      </c>
      <c r="E7718" s="320" t="s">
        <v>105</v>
      </c>
      <c r="F7718" s="320" t="s">
        <v>916</v>
      </c>
      <c r="G7718" s="320" t="s">
        <v>447</v>
      </c>
      <c r="H7718" s="320" t="s">
        <v>811</v>
      </c>
      <c r="I7718" s="320" t="s">
        <v>354</v>
      </c>
      <c r="J7718" s="320" t="s">
        <v>280</v>
      </c>
      <c r="K7718" s="321">
        <v>6</v>
      </c>
      <c r="L7718" s="305">
        <v>0.13636000454425809</v>
      </c>
      <c r="M7718" s="305"/>
      <c r="N7718" s="321">
        <v>147</v>
      </c>
      <c r="O7718" s="305">
        <v>0.2016499936580658</v>
      </c>
      <c r="P7718" s="305"/>
      <c r="Q7718" s="321">
        <v>2584</v>
      </c>
      <c r="R7718" s="305">
        <v>0.18983000516891479</v>
      </c>
      <c r="S7718" s="305"/>
      <c r="BA7718" s="395">
        <v>1</v>
      </c>
      <c r="BB7718" s="396" t="s">
        <v>861</v>
      </c>
      <c r="BC7718" t="str">
        <f t="shared" si="651"/>
        <v>RAX</v>
      </c>
      <c r="BD7718" t="str">
        <f t="shared" si="652"/>
        <v>NAoMe_recurrent_age_mbc_hes_decades_80cap</v>
      </c>
      <c r="BE7718" s="397" t="s">
        <v>862</v>
      </c>
      <c r="BF7718" t="str">
        <f t="shared" si="653"/>
        <v>50-59 yrs</v>
      </c>
      <c r="BG7718">
        <f t="shared" si="654"/>
        <v>6</v>
      </c>
      <c r="BH7718" s="398">
        <f t="shared" si="655"/>
        <v>0.13636000454425809</v>
      </c>
      <c r="BO7718" s="33"/>
    </row>
    <row r="7719" spans="1:67">
      <c r="A7719" s="320" t="s">
        <v>338</v>
      </c>
      <c r="B7719" t="s">
        <v>380</v>
      </c>
      <c r="C7719" t="s">
        <v>910</v>
      </c>
      <c r="D7719" t="s">
        <v>314</v>
      </c>
      <c r="E7719" s="320" t="s">
        <v>105</v>
      </c>
      <c r="F7719" s="320" t="s">
        <v>916</v>
      </c>
      <c r="G7719" s="320" t="s">
        <v>447</v>
      </c>
      <c r="H7719" s="320" t="s">
        <v>811</v>
      </c>
      <c r="I7719" s="320" t="s">
        <v>354</v>
      </c>
      <c r="J7719" s="320" t="s">
        <v>281</v>
      </c>
      <c r="K7719" s="321">
        <v>5</v>
      </c>
      <c r="L7719" s="305">
        <v>0.11364000290632249</v>
      </c>
      <c r="M7719" s="305"/>
      <c r="N7719" s="321">
        <v>130</v>
      </c>
      <c r="O7719" s="305">
        <v>0.17833000421524051</v>
      </c>
      <c r="P7719" s="305"/>
      <c r="Q7719" s="321">
        <v>2650</v>
      </c>
      <c r="R7719" s="305">
        <v>0.19468000531196589</v>
      </c>
      <c r="S7719" s="305"/>
      <c r="BA7719" s="395">
        <v>1</v>
      </c>
      <c r="BB7719" s="396" t="s">
        <v>861</v>
      </c>
      <c r="BC7719" t="str">
        <f t="shared" si="651"/>
        <v>RAX</v>
      </c>
      <c r="BD7719" t="str">
        <f t="shared" si="652"/>
        <v>NAoMe_recurrent_age_mbc_hes_decades_80cap</v>
      </c>
      <c r="BE7719" s="397" t="s">
        <v>862</v>
      </c>
      <c r="BF7719" t="str">
        <f t="shared" si="653"/>
        <v>60-69 yrs</v>
      </c>
      <c r="BG7719">
        <f t="shared" si="654"/>
        <v>5</v>
      </c>
      <c r="BH7719" s="398">
        <f t="shared" si="655"/>
        <v>0.11364000290632249</v>
      </c>
      <c r="BO7719" s="33"/>
    </row>
    <row r="7720" spans="1:67">
      <c r="A7720" s="320" t="s">
        <v>338</v>
      </c>
      <c r="B7720" t="s">
        <v>380</v>
      </c>
      <c r="C7720" t="s">
        <v>910</v>
      </c>
      <c r="D7720" t="s">
        <v>314</v>
      </c>
      <c r="E7720" s="320" t="s">
        <v>105</v>
      </c>
      <c r="F7720" s="320" t="s">
        <v>916</v>
      </c>
      <c r="G7720" s="320" t="s">
        <v>447</v>
      </c>
      <c r="H7720" s="320" t="s">
        <v>811</v>
      </c>
      <c r="I7720" s="320" t="s">
        <v>354</v>
      </c>
      <c r="J7720" s="320" t="s">
        <v>282</v>
      </c>
      <c r="K7720" s="321">
        <v>9</v>
      </c>
      <c r="L7720" s="305">
        <v>0.20454999804496771</v>
      </c>
      <c r="M7720" s="305"/>
      <c r="N7720" s="321">
        <v>145</v>
      </c>
      <c r="O7720" s="305">
        <v>0.1988999992609024</v>
      </c>
      <c r="P7720" s="305"/>
      <c r="Q7720" s="321">
        <v>3284</v>
      </c>
      <c r="R7720" s="305">
        <v>0.24126000702381131</v>
      </c>
      <c r="S7720" s="305"/>
      <c r="BA7720" s="395">
        <v>1</v>
      </c>
      <c r="BB7720" s="396" t="s">
        <v>861</v>
      </c>
      <c r="BC7720" t="str">
        <f t="shared" si="651"/>
        <v>RAX</v>
      </c>
      <c r="BD7720" t="str">
        <f t="shared" si="652"/>
        <v>NAoMe_recurrent_age_mbc_hes_decades_80cap</v>
      </c>
      <c r="BE7720" s="397" t="s">
        <v>862</v>
      </c>
      <c r="BF7720" t="str">
        <f t="shared" si="653"/>
        <v>70-79 yrs</v>
      </c>
      <c r="BG7720">
        <f t="shared" si="654"/>
        <v>9</v>
      </c>
      <c r="BH7720" s="398">
        <f t="shared" si="655"/>
        <v>0.20454999804496771</v>
      </c>
      <c r="BO7720" s="33"/>
    </row>
    <row r="7721" spans="1:67">
      <c r="A7721" s="320" t="s">
        <v>338</v>
      </c>
      <c r="B7721" t="s">
        <v>380</v>
      </c>
      <c r="C7721" t="s">
        <v>910</v>
      </c>
      <c r="D7721" t="s">
        <v>314</v>
      </c>
      <c r="E7721" s="320" t="s">
        <v>105</v>
      </c>
      <c r="F7721" s="320" t="s">
        <v>916</v>
      </c>
      <c r="G7721" s="320" t="s">
        <v>447</v>
      </c>
      <c r="H7721" s="320" t="s">
        <v>811</v>
      </c>
      <c r="I7721" s="320" t="s">
        <v>354</v>
      </c>
      <c r="J7721" s="320" t="s">
        <v>283</v>
      </c>
      <c r="K7721" s="321">
        <v>16</v>
      </c>
      <c r="L7721" s="305">
        <v>0.36364001035690308</v>
      </c>
      <c r="M7721" s="305"/>
      <c r="N7721" s="321">
        <v>154</v>
      </c>
      <c r="O7721" s="305">
        <v>0.2112500071525574</v>
      </c>
      <c r="P7721" s="305"/>
      <c r="Q7721" s="321">
        <v>3083</v>
      </c>
      <c r="R7721" s="305">
        <v>0.2264900058507919</v>
      </c>
      <c r="S7721" s="305"/>
      <c r="BA7721" s="395">
        <v>1</v>
      </c>
      <c r="BB7721" s="396" t="s">
        <v>861</v>
      </c>
      <c r="BC7721" t="str">
        <f t="shared" si="651"/>
        <v>RAX</v>
      </c>
      <c r="BD7721" t="str">
        <f t="shared" si="652"/>
        <v>NAoMe_recurrent_age_mbc_hes_decades_80cap</v>
      </c>
      <c r="BE7721" s="397" t="s">
        <v>862</v>
      </c>
      <c r="BF7721" t="str">
        <f t="shared" si="653"/>
        <v>80+ yrs</v>
      </c>
      <c r="BG7721">
        <f t="shared" si="654"/>
        <v>16</v>
      </c>
      <c r="BH7721" s="398">
        <f t="shared" si="655"/>
        <v>0.36364001035690308</v>
      </c>
      <c r="BO7721" s="33"/>
    </row>
    <row r="7722" spans="1:67">
      <c r="A7722" s="320" t="s">
        <v>338</v>
      </c>
      <c r="B7722" t="s">
        <v>380</v>
      </c>
      <c r="C7722" t="s">
        <v>910</v>
      </c>
      <c r="D7722" t="s">
        <v>314</v>
      </c>
      <c r="E7722" s="320" t="s">
        <v>105</v>
      </c>
      <c r="F7722" s="320" t="s">
        <v>916</v>
      </c>
      <c r="G7722" s="320" t="s">
        <v>447</v>
      </c>
      <c r="H7722" s="320" t="s">
        <v>811</v>
      </c>
      <c r="I7722" s="320" t="s">
        <v>656</v>
      </c>
      <c r="J7722" s="320" t="s">
        <v>286</v>
      </c>
      <c r="K7722" s="321">
        <v>2</v>
      </c>
      <c r="L7722" s="305">
        <v>4.544999822974205E-2</v>
      </c>
      <c r="M7722" s="305">
        <v>4.6509999781847E-2</v>
      </c>
      <c r="N7722" s="321">
        <v>89</v>
      </c>
      <c r="O7722" s="305">
        <v>0.1220899969339371</v>
      </c>
      <c r="P7722" s="305">
        <v>0.1234399974346161</v>
      </c>
      <c r="Q7722" s="321">
        <v>565</v>
      </c>
      <c r="R7722" s="305">
        <v>4.1510000824928277E-2</v>
      </c>
      <c r="S7722" s="305">
        <v>4.221000149846077E-2</v>
      </c>
      <c r="BA7722" s="395">
        <v>1</v>
      </c>
      <c r="BB7722" s="396" t="s">
        <v>861</v>
      </c>
      <c r="BC7722" t="str">
        <f t="shared" si="651"/>
        <v>RAX</v>
      </c>
      <c r="BD7722" t="str">
        <f t="shared" si="652"/>
        <v>NAoMe_recurrent_ethnicity_grp</v>
      </c>
      <c r="BE7722" s="397" t="s">
        <v>862</v>
      </c>
      <c r="BF7722" t="str">
        <f t="shared" si="653"/>
        <v>Asian or Asian British</v>
      </c>
      <c r="BG7722">
        <f t="shared" si="654"/>
        <v>2</v>
      </c>
      <c r="BH7722" s="398">
        <f t="shared" si="655"/>
        <v>4.544999822974205E-2</v>
      </c>
      <c r="BO7722" s="33"/>
    </row>
    <row r="7723" spans="1:67">
      <c r="A7723" s="320" t="s">
        <v>338</v>
      </c>
      <c r="B7723" t="s">
        <v>380</v>
      </c>
      <c r="C7723" t="s">
        <v>910</v>
      </c>
      <c r="D7723" t="s">
        <v>314</v>
      </c>
      <c r="E7723" s="320" t="s">
        <v>105</v>
      </c>
      <c r="F7723" s="320" t="s">
        <v>916</v>
      </c>
      <c r="G7723" s="320" t="s">
        <v>447</v>
      </c>
      <c r="H7723" s="320" t="s">
        <v>811</v>
      </c>
      <c r="I7723" s="320" t="s">
        <v>656</v>
      </c>
      <c r="J7723" s="320" t="s">
        <v>287</v>
      </c>
      <c r="K7723" s="321">
        <v>2</v>
      </c>
      <c r="L7723" s="305">
        <v>4.544999822974205E-2</v>
      </c>
      <c r="M7723" s="305">
        <v>4.6509999781847E-2</v>
      </c>
      <c r="N7723" s="321">
        <v>72</v>
      </c>
      <c r="O7723" s="305">
        <v>9.8770000040531158E-2</v>
      </c>
      <c r="P7723" s="305">
        <v>9.9859997630119324E-2</v>
      </c>
      <c r="Q7723" s="321">
        <v>439</v>
      </c>
      <c r="R7723" s="305">
        <v>3.2249998301267617E-2</v>
      </c>
      <c r="S7723" s="305">
        <v>3.2800000160932541E-2</v>
      </c>
      <c r="BA7723" s="395">
        <v>1</v>
      </c>
      <c r="BB7723" s="396" t="s">
        <v>861</v>
      </c>
      <c r="BC7723" t="str">
        <f t="shared" si="651"/>
        <v>RAX</v>
      </c>
      <c r="BD7723" t="str">
        <f t="shared" si="652"/>
        <v>NAoMe_recurrent_ethnicity_grp</v>
      </c>
      <c r="BE7723" s="397" t="s">
        <v>862</v>
      </c>
      <c r="BF7723" t="str">
        <f t="shared" si="653"/>
        <v>Black or Black British</v>
      </c>
      <c r="BG7723">
        <f t="shared" si="654"/>
        <v>2</v>
      </c>
      <c r="BH7723" s="398">
        <f t="shared" si="655"/>
        <v>4.544999822974205E-2</v>
      </c>
      <c r="BO7723" s="33"/>
    </row>
    <row r="7724" spans="1:67">
      <c r="A7724" s="320" t="s">
        <v>338</v>
      </c>
      <c r="B7724" t="s">
        <v>380</v>
      </c>
      <c r="C7724" t="s">
        <v>910</v>
      </c>
      <c r="D7724" t="s">
        <v>314</v>
      </c>
      <c r="E7724" s="320" t="s">
        <v>105</v>
      </c>
      <c r="F7724" s="320" t="s">
        <v>916</v>
      </c>
      <c r="G7724" s="320" t="s">
        <v>447</v>
      </c>
      <c r="H7724" s="320" t="s">
        <v>811</v>
      </c>
      <c r="I7724" s="320" t="s">
        <v>656</v>
      </c>
      <c r="J7724" s="320" t="s">
        <v>259</v>
      </c>
      <c r="K7724" s="321">
        <v>0</v>
      </c>
      <c r="L7724" s="305">
        <v>0</v>
      </c>
      <c r="M7724" s="305">
        <v>0</v>
      </c>
      <c r="N7724" s="321">
        <v>19</v>
      </c>
      <c r="O7724" s="305">
        <v>2.6060000061988831E-2</v>
      </c>
      <c r="P7724" s="305">
        <v>2.6350000873208049E-2</v>
      </c>
      <c r="Q7724" s="321">
        <v>117</v>
      </c>
      <c r="R7724" s="305">
        <v>8.6000002920627594E-3</v>
      </c>
      <c r="S7724" s="305">
        <v>8.7400004267692566E-3</v>
      </c>
      <c r="BA7724" s="395">
        <v>1</v>
      </c>
      <c r="BB7724" s="396" t="s">
        <v>861</v>
      </c>
      <c r="BC7724" t="str">
        <f t="shared" si="651"/>
        <v>RAX</v>
      </c>
      <c r="BD7724" t="str">
        <f t="shared" si="652"/>
        <v>NAoMe_recurrent_ethnicity_grp</v>
      </c>
      <c r="BE7724" s="397" t="s">
        <v>862</v>
      </c>
      <c r="BF7724" t="str">
        <f t="shared" si="653"/>
        <v>Mixed</v>
      </c>
      <c r="BG7724">
        <f t="shared" si="654"/>
        <v>0</v>
      </c>
      <c r="BH7724" s="398">
        <f t="shared" si="655"/>
        <v>0</v>
      </c>
      <c r="BO7724" s="33"/>
    </row>
    <row r="7725" spans="1:67">
      <c r="A7725" s="320" t="s">
        <v>338</v>
      </c>
      <c r="B7725" t="s">
        <v>380</v>
      </c>
      <c r="C7725" t="s">
        <v>910</v>
      </c>
      <c r="D7725" t="s">
        <v>314</v>
      </c>
      <c r="E7725" s="320" t="s">
        <v>105</v>
      </c>
      <c r="F7725" s="320" t="s">
        <v>916</v>
      </c>
      <c r="G7725" s="320" t="s">
        <v>447</v>
      </c>
      <c r="H7725" s="320" t="s">
        <v>811</v>
      </c>
      <c r="I7725" s="320" t="s">
        <v>656</v>
      </c>
      <c r="J7725" s="320" t="s">
        <v>288</v>
      </c>
      <c r="K7725" s="321">
        <v>2</v>
      </c>
      <c r="L7725" s="305">
        <v>4.544999822974205E-2</v>
      </c>
      <c r="M7725" s="305">
        <v>4.6509999781847E-2</v>
      </c>
      <c r="N7725" s="321">
        <v>61</v>
      </c>
      <c r="O7725" s="305">
        <v>8.3679996430873871E-2</v>
      </c>
      <c r="P7725" s="305">
        <v>8.4600001573562622E-2</v>
      </c>
      <c r="Q7725" s="321">
        <v>254</v>
      </c>
      <c r="R7725" s="305">
        <v>1.8659999594092369E-2</v>
      </c>
      <c r="S7725" s="305">
        <v>1.8980000168085098E-2</v>
      </c>
      <c r="BA7725" s="395">
        <v>1</v>
      </c>
      <c r="BB7725" s="396" t="s">
        <v>861</v>
      </c>
      <c r="BC7725" t="str">
        <f t="shared" si="651"/>
        <v>RAX</v>
      </c>
      <c r="BD7725" t="str">
        <f t="shared" si="652"/>
        <v>NAoMe_recurrent_ethnicity_grp</v>
      </c>
      <c r="BE7725" s="397" t="s">
        <v>862</v>
      </c>
      <c r="BF7725" t="str">
        <f t="shared" si="653"/>
        <v>Other Ethnic Group</v>
      </c>
      <c r="BG7725">
        <f t="shared" si="654"/>
        <v>2</v>
      </c>
      <c r="BH7725" s="398">
        <f t="shared" si="655"/>
        <v>4.544999822974205E-2</v>
      </c>
      <c r="BO7725" s="33"/>
    </row>
    <row r="7726" spans="1:67">
      <c r="A7726" s="320" t="s">
        <v>338</v>
      </c>
      <c r="B7726" t="s">
        <v>380</v>
      </c>
      <c r="C7726" t="s">
        <v>910</v>
      </c>
      <c r="D7726" t="s">
        <v>314</v>
      </c>
      <c r="E7726" s="320" t="s">
        <v>105</v>
      </c>
      <c r="F7726" s="320" t="s">
        <v>916</v>
      </c>
      <c r="G7726" s="320" t="s">
        <v>447</v>
      </c>
      <c r="H7726" s="320" t="s">
        <v>811</v>
      </c>
      <c r="I7726" s="320" t="s">
        <v>656</v>
      </c>
      <c r="J7726" s="320" t="s">
        <v>260</v>
      </c>
      <c r="K7726" s="321">
        <v>1</v>
      </c>
      <c r="L7726" s="305">
        <v>2.273000031709671E-2</v>
      </c>
      <c r="M7726" s="305"/>
      <c r="N7726" s="321">
        <v>8</v>
      </c>
      <c r="O7726" s="305">
        <v>1.097000017762184E-2</v>
      </c>
      <c r="P7726" s="305"/>
      <c r="Q7726" s="321">
        <v>227</v>
      </c>
      <c r="R7726" s="305">
        <v>1.6680000349879261E-2</v>
      </c>
      <c r="S7726" s="305"/>
      <c r="BA7726" s="395">
        <v>1</v>
      </c>
      <c r="BB7726" s="396" t="s">
        <v>861</v>
      </c>
      <c r="BC7726" t="str">
        <f t="shared" si="651"/>
        <v>RAX</v>
      </c>
      <c r="BD7726" t="str">
        <f t="shared" si="652"/>
        <v>NAoMe_recurrent_ethnicity_grp</v>
      </c>
      <c r="BE7726" s="397" t="s">
        <v>862</v>
      </c>
      <c r="BF7726" t="str">
        <f t="shared" si="653"/>
        <v>Unknown</v>
      </c>
      <c r="BG7726">
        <f t="shared" si="654"/>
        <v>1</v>
      </c>
      <c r="BH7726" s="398">
        <f t="shared" si="655"/>
        <v>2.273000031709671E-2</v>
      </c>
      <c r="BO7726" s="33"/>
    </row>
    <row r="7727" spans="1:67">
      <c r="A7727" s="320" t="s">
        <v>338</v>
      </c>
      <c r="B7727" t="s">
        <v>380</v>
      </c>
      <c r="C7727" t="s">
        <v>910</v>
      </c>
      <c r="D7727" t="s">
        <v>314</v>
      </c>
      <c r="E7727" s="320" t="s">
        <v>105</v>
      </c>
      <c r="F7727" s="320" t="s">
        <v>916</v>
      </c>
      <c r="G7727" s="320" t="s">
        <v>447</v>
      </c>
      <c r="H7727" s="320" t="s">
        <v>811</v>
      </c>
      <c r="I7727" s="320" t="s">
        <v>656</v>
      </c>
      <c r="J7727" s="320" t="s">
        <v>258</v>
      </c>
      <c r="K7727" s="321">
        <v>37</v>
      </c>
      <c r="L7727" s="305">
        <v>0.84091001749038696</v>
      </c>
      <c r="M7727" s="305">
        <v>0.8604699969291687</v>
      </c>
      <c r="N7727" s="321">
        <v>480</v>
      </c>
      <c r="O7727" s="305">
        <v>0.6584399938583374</v>
      </c>
      <c r="P7727" s="305">
        <v>0.66574001312255859</v>
      </c>
      <c r="Q7727" s="321">
        <v>12010</v>
      </c>
      <c r="R7727" s="305">
        <v>0.88230997323989868</v>
      </c>
      <c r="S7727" s="305">
        <v>0.89727002382278442</v>
      </c>
      <c r="BA7727" s="395">
        <v>1</v>
      </c>
      <c r="BB7727" s="396" t="s">
        <v>861</v>
      </c>
      <c r="BC7727" t="str">
        <f t="shared" si="651"/>
        <v>RAX</v>
      </c>
      <c r="BD7727" t="str">
        <f t="shared" si="652"/>
        <v>NAoMe_recurrent_ethnicity_grp</v>
      </c>
      <c r="BE7727" s="397" t="s">
        <v>862</v>
      </c>
      <c r="BF7727" t="str">
        <f t="shared" si="653"/>
        <v>White</v>
      </c>
      <c r="BG7727">
        <f t="shared" si="654"/>
        <v>37</v>
      </c>
      <c r="BH7727" s="398">
        <f t="shared" si="655"/>
        <v>0.84091001749038696</v>
      </c>
      <c r="BO7727" s="33"/>
    </row>
    <row r="7728" spans="1:67">
      <c r="A7728" s="320" t="s">
        <v>338</v>
      </c>
      <c r="B7728" t="s">
        <v>380</v>
      </c>
      <c r="C7728" t="s">
        <v>910</v>
      </c>
      <c r="D7728" t="s">
        <v>314</v>
      </c>
      <c r="E7728" s="320" t="s">
        <v>105</v>
      </c>
      <c r="F7728" s="320" t="s">
        <v>916</v>
      </c>
      <c r="G7728" s="320" t="s">
        <v>447</v>
      </c>
      <c r="H7728" s="320" t="s">
        <v>811</v>
      </c>
      <c r="I7728" s="320" t="s">
        <v>291</v>
      </c>
      <c r="J7728" s="320" t="s">
        <v>313</v>
      </c>
      <c r="K7728" s="321">
        <v>44</v>
      </c>
      <c r="L7728" s="305">
        <v>1</v>
      </c>
      <c r="M7728" s="305"/>
      <c r="N7728" s="321">
        <v>727</v>
      </c>
      <c r="O7728" s="305">
        <v>0.99725997447967529</v>
      </c>
      <c r="P7728" s="305"/>
      <c r="Q7728" s="321">
        <v>13492</v>
      </c>
      <c r="R7728" s="305">
        <v>0.99118000268936157</v>
      </c>
      <c r="S7728" s="305"/>
      <c r="BA7728" s="395">
        <v>1</v>
      </c>
      <c r="BB7728" s="396" t="s">
        <v>861</v>
      </c>
      <c r="BC7728" t="str">
        <f t="shared" si="651"/>
        <v>RAX</v>
      </c>
      <c r="BD7728" t="str">
        <f t="shared" si="652"/>
        <v>NAoMe_recurrent_gender</v>
      </c>
      <c r="BE7728" s="397" t="s">
        <v>862</v>
      </c>
      <c r="BF7728" t="str">
        <f t="shared" si="653"/>
        <v>Female</v>
      </c>
      <c r="BG7728">
        <f t="shared" si="654"/>
        <v>44</v>
      </c>
      <c r="BH7728" s="398">
        <f t="shared" si="655"/>
        <v>1</v>
      </c>
      <c r="BO7728" s="33"/>
    </row>
    <row r="7729" spans="1:67">
      <c r="A7729" s="320" t="s">
        <v>338</v>
      </c>
      <c r="B7729" t="s">
        <v>380</v>
      </c>
      <c r="C7729" t="s">
        <v>910</v>
      </c>
      <c r="D7729" t="s">
        <v>314</v>
      </c>
      <c r="E7729" s="320" t="s">
        <v>105</v>
      </c>
      <c r="F7729" s="320" t="s">
        <v>916</v>
      </c>
      <c r="G7729" s="320" t="s">
        <v>447</v>
      </c>
      <c r="H7729" s="320" t="s">
        <v>811</v>
      </c>
      <c r="I7729" s="320" t="s">
        <v>291</v>
      </c>
      <c r="J7729" s="320" t="s">
        <v>293</v>
      </c>
      <c r="K7729" s="321">
        <v>0</v>
      </c>
      <c r="L7729" s="305">
        <v>0</v>
      </c>
      <c r="M7729" s="305"/>
      <c r="N7729" s="321">
        <v>2</v>
      </c>
      <c r="O7729" s="305">
        <v>2.7399999089539051E-3</v>
      </c>
      <c r="P7729" s="305"/>
      <c r="Q7729" s="321">
        <v>120</v>
      </c>
      <c r="R7729" s="305">
        <v>8.8200001046061516E-3</v>
      </c>
      <c r="S7729" s="305"/>
      <c r="BA7729" s="395">
        <v>1</v>
      </c>
      <c r="BB7729" s="396" t="s">
        <v>861</v>
      </c>
      <c r="BC7729" t="str">
        <f t="shared" si="651"/>
        <v>RAX</v>
      </c>
      <c r="BD7729" t="str">
        <f t="shared" si="652"/>
        <v>NAoMe_recurrent_gender</v>
      </c>
      <c r="BE7729" s="397" t="s">
        <v>862</v>
      </c>
      <c r="BF7729" t="str">
        <f t="shared" si="653"/>
        <v>Male</v>
      </c>
      <c r="BG7729">
        <f t="shared" si="654"/>
        <v>0</v>
      </c>
      <c r="BH7729" s="398">
        <f t="shared" si="655"/>
        <v>0</v>
      </c>
      <c r="BO7729" s="33"/>
    </row>
    <row r="7730" spans="1:67">
      <c r="A7730" s="320" t="s">
        <v>338</v>
      </c>
      <c r="B7730" t="s">
        <v>380</v>
      </c>
      <c r="C7730" t="s">
        <v>910</v>
      </c>
      <c r="D7730" t="s">
        <v>314</v>
      </c>
      <c r="E7730" s="320" t="s">
        <v>105</v>
      </c>
      <c r="F7730" s="320" t="s">
        <v>916</v>
      </c>
      <c r="G7730" s="320" t="s">
        <v>447</v>
      </c>
      <c r="H7730" s="320" t="s">
        <v>811</v>
      </c>
      <c r="I7730" s="320" t="s">
        <v>355</v>
      </c>
      <c r="J7730" s="320" t="s">
        <v>289</v>
      </c>
      <c r="K7730" s="321">
        <v>15</v>
      </c>
      <c r="L7730" s="305">
        <v>0.34090998768806458</v>
      </c>
      <c r="M7730" s="305"/>
      <c r="N7730" s="321">
        <v>239</v>
      </c>
      <c r="O7730" s="305">
        <v>0.32785001397132868</v>
      </c>
      <c r="P7730" s="305"/>
      <c r="Q7730" s="321">
        <v>4109</v>
      </c>
      <c r="R7730" s="305">
        <v>0.30186998844146729</v>
      </c>
      <c r="S7730" s="305"/>
      <c r="BA7730" s="395">
        <v>1</v>
      </c>
      <c r="BB7730" s="396" t="s">
        <v>861</v>
      </c>
      <c r="BC7730" t="str">
        <f t="shared" si="651"/>
        <v>RAX</v>
      </c>
      <c r="BD7730" t="str">
        <f t="shared" si="652"/>
        <v>NAoMe_recurrent_mbc_hes_year</v>
      </c>
      <c r="BE7730" s="397" t="s">
        <v>862</v>
      </c>
      <c r="BF7730" t="str">
        <f t="shared" si="653"/>
        <v>2021</v>
      </c>
      <c r="BG7730">
        <f t="shared" si="654"/>
        <v>15</v>
      </c>
      <c r="BH7730" s="398">
        <f t="shared" si="655"/>
        <v>0.34090998768806458</v>
      </c>
      <c r="BO7730" s="33"/>
    </row>
    <row r="7731" spans="1:67">
      <c r="A7731" s="320" t="s">
        <v>338</v>
      </c>
      <c r="B7731" t="s">
        <v>380</v>
      </c>
      <c r="C7731" t="s">
        <v>910</v>
      </c>
      <c r="D7731" t="s">
        <v>314</v>
      </c>
      <c r="E7731" s="320" t="s">
        <v>105</v>
      </c>
      <c r="F7731" s="320" t="s">
        <v>916</v>
      </c>
      <c r="G7731" s="320" t="s">
        <v>447</v>
      </c>
      <c r="H7731" s="320" t="s">
        <v>811</v>
      </c>
      <c r="I7731" s="320" t="s">
        <v>355</v>
      </c>
      <c r="J7731" s="320" t="s">
        <v>816</v>
      </c>
      <c r="K7731" s="321">
        <v>16</v>
      </c>
      <c r="L7731" s="305">
        <v>0.36364001035690308</v>
      </c>
      <c r="M7731" s="305"/>
      <c r="N7731" s="321">
        <v>215</v>
      </c>
      <c r="O7731" s="305">
        <v>0.29491999745368958</v>
      </c>
      <c r="P7731" s="305"/>
      <c r="Q7731" s="321">
        <v>4376</v>
      </c>
      <c r="R7731" s="305">
        <v>0.32148000597953802</v>
      </c>
      <c r="S7731" s="305"/>
      <c r="BA7731" s="395">
        <v>1</v>
      </c>
      <c r="BB7731" s="396" t="s">
        <v>861</v>
      </c>
      <c r="BC7731" t="str">
        <f t="shared" si="651"/>
        <v>RAX</v>
      </c>
      <c r="BD7731" t="str">
        <f t="shared" si="652"/>
        <v>NAoMe_recurrent_mbc_hes_year</v>
      </c>
      <c r="BE7731" s="397" t="s">
        <v>862</v>
      </c>
      <c r="BF7731" t="str">
        <f t="shared" si="653"/>
        <v>2022</v>
      </c>
      <c r="BG7731">
        <f t="shared" si="654"/>
        <v>16</v>
      </c>
      <c r="BH7731" s="398">
        <f t="shared" si="655"/>
        <v>0.36364001035690308</v>
      </c>
      <c r="BO7731" s="33"/>
    </row>
    <row r="7732" spans="1:67">
      <c r="A7732" s="320" t="s">
        <v>338</v>
      </c>
      <c r="B7732" t="s">
        <v>380</v>
      </c>
      <c r="C7732" t="s">
        <v>910</v>
      </c>
      <c r="D7732" t="s">
        <v>314</v>
      </c>
      <c r="E7732" s="320" t="s">
        <v>105</v>
      </c>
      <c r="F7732" s="320" t="s">
        <v>916</v>
      </c>
      <c r="G7732" s="320" t="s">
        <v>447</v>
      </c>
      <c r="H7732" s="320" t="s">
        <v>811</v>
      </c>
      <c r="I7732" s="320" t="s">
        <v>355</v>
      </c>
      <c r="J7732" s="320" t="s">
        <v>946</v>
      </c>
      <c r="K7732" s="321">
        <v>13</v>
      </c>
      <c r="L7732" s="305">
        <v>0.29545000195503229</v>
      </c>
      <c r="M7732" s="305"/>
      <c r="N7732" s="321">
        <v>275</v>
      </c>
      <c r="O7732" s="305">
        <v>0.37722998857498169</v>
      </c>
      <c r="P7732" s="305"/>
      <c r="Q7732" s="321">
        <v>5127</v>
      </c>
      <c r="R7732" s="305">
        <v>0.37665000557899481</v>
      </c>
      <c r="S7732" s="305"/>
      <c r="BA7732" s="395">
        <v>1</v>
      </c>
      <c r="BB7732" s="396" t="s">
        <v>861</v>
      </c>
      <c r="BC7732" t="str">
        <f t="shared" si="651"/>
        <v>RAX</v>
      </c>
      <c r="BD7732" t="str">
        <f t="shared" si="652"/>
        <v>NAoMe_recurrent_mbc_hes_year</v>
      </c>
      <c r="BE7732" s="397" t="s">
        <v>862</v>
      </c>
      <c r="BF7732" t="str">
        <f t="shared" si="653"/>
        <v>2023</v>
      </c>
      <c r="BG7732">
        <f t="shared" si="654"/>
        <v>13</v>
      </c>
      <c r="BH7732" s="398">
        <f t="shared" si="655"/>
        <v>0.29545000195503229</v>
      </c>
      <c r="BO7732" s="33"/>
    </row>
    <row r="7733" spans="1:67">
      <c r="A7733" s="320" t="s">
        <v>338</v>
      </c>
      <c r="B7733" t="s">
        <v>380</v>
      </c>
      <c r="C7733" t="s">
        <v>910</v>
      </c>
      <c r="D7733" t="s">
        <v>314</v>
      </c>
      <c r="E7733" s="320" t="s">
        <v>105</v>
      </c>
      <c r="F7733" s="320" t="s">
        <v>916</v>
      </c>
      <c r="G7733" s="320" t="s">
        <v>447</v>
      </c>
      <c r="H7733" s="320" t="s">
        <v>811</v>
      </c>
      <c r="I7733" s="320" t="s">
        <v>824</v>
      </c>
      <c r="J7733" s="320" t="s">
        <v>12</v>
      </c>
      <c r="K7733" s="321">
        <v>44</v>
      </c>
      <c r="L7733" s="305">
        <v>1</v>
      </c>
      <c r="M7733" s="305"/>
      <c r="N7733" s="321">
        <v>729</v>
      </c>
      <c r="O7733" s="305">
        <v>1</v>
      </c>
      <c r="P7733" s="305"/>
      <c r="Q7733" s="321">
        <v>13612</v>
      </c>
      <c r="R7733" s="305">
        <v>1</v>
      </c>
      <c r="S7733" s="305"/>
      <c r="BA7733" s="395">
        <v>1</v>
      </c>
      <c r="BB7733" s="396" t="s">
        <v>861</v>
      </c>
      <c r="BC7733" t="str">
        <f t="shared" si="651"/>
        <v>RAX</v>
      </c>
      <c r="BD7733" t="str">
        <f t="shared" si="652"/>
        <v>NAoMe_recurrent_tag_bonemets</v>
      </c>
      <c r="BE7733" s="397" t="s">
        <v>862</v>
      </c>
      <c r="BF7733" t="str">
        <f t="shared" si="653"/>
        <v>No</v>
      </c>
      <c r="BG7733">
        <f t="shared" si="654"/>
        <v>44</v>
      </c>
      <c r="BH7733" s="398">
        <f t="shared" si="655"/>
        <v>1</v>
      </c>
      <c r="BO7733" s="33"/>
    </row>
    <row r="7734" spans="1:67">
      <c r="A7734" s="320" t="s">
        <v>338</v>
      </c>
      <c r="B7734" t="s">
        <v>380</v>
      </c>
      <c r="C7734" t="s">
        <v>910</v>
      </c>
      <c r="D7734" t="s">
        <v>314</v>
      </c>
      <c r="E7734" s="320" t="s">
        <v>105</v>
      </c>
      <c r="F7734" s="320" t="s">
        <v>916</v>
      </c>
      <c r="G7734" s="320" t="s">
        <v>447</v>
      </c>
      <c r="H7734" s="320" t="s">
        <v>811</v>
      </c>
      <c r="I7734" s="320" t="s">
        <v>825</v>
      </c>
      <c r="J7734" s="320" t="s">
        <v>12</v>
      </c>
      <c r="K7734" s="321">
        <v>44</v>
      </c>
      <c r="L7734" s="305">
        <v>1</v>
      </c>
      <c r="M7734" s="305"/>
      <c r="N7734" s="321">
        <v>729</v>
      </c>
      <c r="O7734" s="305">
        <v>1</v>
      </c>
      <c r="P7734" s="305"/>
      <c r="Q7734" s="321">
        <v>13612</v>
      </c>
      <c r="R7734" s="305">
        <v>1</v>
      </c>
      <c r="S7734" s="305"/>
      <c r="BA7734" s="395">
        <v>1</v>
      </c>
      <c r="BB7734" s="396" t="s">
        <v>861</v>
      </c>
      <c r="BC7734" t="str">
        <f t="shared" si="651"/>
        <v>RAX</v>
      </c>
      <c r="BD7734" t="str">
        <f t="shared" si="652"/>
        <v>NAoMe_recurrent_tag_brainmets</v>
      </c>
      <c r="BE7734" s="397" t="s">
        <v>862</v>
      </c>
      <c r="BF7734" t="str">
        <f t="shared" si="653"/>
        <v>No</v>
      </c>
      <c r="BG7734">
        <f t="shared" si="654"/>
        <v>44</v>
      </c>
      <c r="BH7734" s="398">
        <f t="shared" si="655"/>
        <v>1</v>
      </c>
      <c r="BO7734" s="33"/>
    </row>
    <row r="7735" spans="1:67">
      <c r="A7735" s="320" t="s">
        <v>338</v>
      </c>
      <c r="B7735" t="s">
        <v>380</v>
      </c>
      <c r="C7735" t="s">
        <v>910</v>
      </c>
      <c r="D7735" t="s">
        <v>314</v>
      </c>
      <c r="E7735" s="320" t="s">
        <v>105</v>
      </c>
      <c r="F7735" s="320" t="s">
        <v>916</v>
      </c>
      <c r="G7735" s="320" t="s">
        <v>447</v>
      </c>
      <c r="H7735" s="320" t="s">
        <v>811</v>
      </c>
      <c r="I7735" s="320" t="s">
        <v>826</v>
      </c>
      <c r="J7735" s="320" t="s">
        <v>12</v>
      </c>
      <c r="K7735" s="321">
        <v>44</v>
      </c>
      <c r="L7735" s="305">
        <v>1</v>
      </c>
      <c r="M7735" s="305"/>
      <c r="N7735" s="321">
        <v>729</v>
      </c>
      <c r="O7735" s="305">
        <v>1</v>
      </c>
      <c r="P7735" s="305"/>
      <c r="Q7735" s="321">
        <v>13612</v>
      </c>
      <c r="R7735" s="305">
        <v>1</v>
      </c>
      <c r="S7735" s="305"/>
      <c r="BA7735" s="395">
        <v>1</v>
      </c>
      <c r="BB7735" s="396" t="s">
        <v>861</v>
      </c>
      <c r="BC7735" t="str">
        <f t="shared" si="651"/>
        <v>RAX</v>
      </c>
      <c r="BD7735" t="str">
        <f t="shared" si="652"/>
        <v>NAoMe_recurrent_tag_livermets</v>
      </c>
      <c r="BE7735" s="397" t="s">
        <v>862</v>
      </c>
      <c r="BF7735" t="str">
        <f t="shared" si="653"/>
        <v>No</v>
      </c>
      <c r="BG7735">
        <f t="shared" si="654"/>
        <v>44</v>
      </c>
      <c r="BH7735" s="398">
        <f t="shared" si="655"/>
        <v>1</v>
      </c>
      <c r="BO7735" s="33"/>
    </row>
    <row r="7736" spans="1:67">
      <c r="A7736" s="320" t="s">
        <v>338</v>
      </c>
      <c r="B7736" t="s">
        <v>380</v>
      </c>
      <c r="C7736" t="s">
        <v>910</v>
      </c>
      <c r="D7736" t="s">
        <v>314</v>
      </c>
      <c r="E7736" s="320" t="s">
        <v>105</v>
      </c>
      <c r="F7736" s="320" t="s">
        <v>916</v>
      </c>
      <c r="G7736" s="320" t="s">
        <v>447</v>
      </c>
      <c r="H7736" s="320" t="s">
        <v>811</v>
      </c>
      <c r="I7736" s="320" t="s">
        <v>827</v>
      </c>
      <c r="J7736" s="320" t="s">
        <v>12</v>
      </c>
      <c r="K7736" s="321">
        <v>44</v>
      </c>
      <c r="L7736" s="305">
        <v>1</v>
      </c>
      <c r="M7736" s="305"/>
      <c r="N7736" s="321">
        <v>729</v>
      </c>
      <c r="O7736" s="305">
        <v>1</v>
      </c>
      <c r="P7736" s="305"/>
      <c r="Q7736" s="321">
        <v>13612</v>
      </c>
      <c r="R7736" s="305">
        <v>1</v>
      </c>
      <c r="S7736" s="305"/>
      <c r="BA7736" s="395">
        <v>1</v>
      </c>
      <c r="BB7736" s="396" t="s">
        <v>861</v>
      </c>
      <c r="BC7736" t="str">
        <f t="shared" si="651"/>
        <v>RAX</v>
      </c>
      <c r="BD7736" t="str">
        <f t="shared" si="652"/>
        <v>NAoMe_recurrent_tag_lungmets</v>
      </c>
      <c r="BE7736" s="397" t="s">
        <v>862</v>
      </c>
      <c r="BF7736" t="str">
        <f t="shared" si="653"/>
        <v>No</v>
      </c>
      <c r="BG7736">
        <f t="shared" si="654"/>
        <v>44</v>
      </c>
      <c r="BH7736" s="398">
        <f t="shared" si="655"/>
        <v>1</v>
      </c>
      <c r="BO7736" s="33"/>
    </row>
    <row r="7737" spans="1:67">
      <c r="A7737" s="320" t="s">
        <v>338</v>
      </c>
      <c r="B7737" t="s">
        <v>380</v>
      </c>
      <c r="C7737" t="s">
        <v>910</v>
      </c>
      <c r="D7737" t="s">
        <v>314</v>
      </c>
      <c r="E7737" s="320" t="s">
        <v>105</v>
      </c>
      <c r="F7737" s="320" t="s">
        <v>916</v>
      </c>
      <c r="G7737" s="320" t="s">
        <v>447</v>
      </c>
      <c r="H7737" s="320" t="s">
        <v>811</v>
      </c>
      <c r="I7737" s="320" t="s">
        <v>828</v>
      </c>
      <c r="J7737" s="320" t="s">
        <v>12</v>
      </c>
      <c r="K7737" s="321">
        <v>44</v>
      </c>
      <c r="L7737" s="305">
        <v>1</v>
      </c>
      <c r="M7737" s="305"/>
      <c r="N7737" s="321">
        <v>729</v>
      </c>
      <c r="O7737" s="305">
        <v>1</v>
      </c>
      <c r="P7737" s="305"/>
      <c r="Q7737" s="321">
        <v>13612</v>
      </c>
      <c r="R7737" s="305">
        <v>1</v>
      </c>
      <c r="S7737" s="305"/>
      <c r="BA7737" s="395">
        <v>1</v>
      </c>
      <c r="BB7737" s="396" t="s">
        <v>861</v>
      </c>
      <c r="BC7737" t="str">
        <f t="shared" si="651"/>
        <v>RAX</v>
      </c>
      <c r="BD7737" t="str">
        <f t="shared" si="652"/>
        <v>NAoMe_recurrent_tag_othermets</v>
      </c>
      <c r="BE7737" s="397" t="s">
        <v>862</v>
      </c>
      <c r="BF7737" t="str">
        <f t="shared" si="653"/>
        <v>No</v>
      </c>
      <c r="BG7737">
        <f t="shared" si="654"/>
        <v>44</v>
      </c>
      <c r="BH7737" s="398">
        <f t="shared" si="655"/>
        <v>1</v>
      </c>
      <c r="BO7737" s="33"/>
    </row>
    <row r="7738" spans="1:67">
      <c r="A7738" s="320" t="s">
        <v>338</v>
      </c>
      <c r="B7738" t="s">
        <v>380</v>
      </c>
      <c r="C7738" t="s">
        <v>910</v>
      </c>
      <c r="D7738" t="s">
        <v>314</v>
      </c>
      <c r="E7738" s="320" t="s">
        <v>107</v>
      </c>
      <c r="F7738" s="320" t="s">
        <v>108</v>
      </c>
      <c r="G7738" s="320" t="s">
        <v>436</v>
      </c>
      <c r="H7738" s="320" t="s">
        <v>330</v>
      </c>
      <c r="I7738" s="320" t="s">
        <v>354</v>
      </c>
      <c r="J7738" s="320" t="s">
        <v>277</v>
      </c>
      <c r="K7738" s="321">
        <v>2</v>
      </c>
      <c r="L7738" s="305">
        <v>1.5869999304413799E-2</v>
      </c>
      <c r="M7738" s="305"/>
      <c r="N7738" s="321">
        <v>2</v>
      </c>
      <c r="O7738" s="305">
        <v>4.889999981969595E-3</v>
      </c>
      <c r="P7738" s="305"/>
      <c r="Q7738" s="321">
        <v>56</v>
      </c>
      <c r="R7738" s="305">
        <v>4.1100000962615013E-3</v>
      </c>
      <c r="S7738" s="305"/>
      <c r="BA7738" s="395">
        <v>1</v>
      </c>
      <c r="BB7738" s="396" t="s">
        <v>861</v>
      </c>
      <c r="BC7738" t="str">
        <f t="shared" si="651"/>
        <v>RXN</v>
      </c>
      <c r="BD7738" t="str">
        <f t="shared" si="652"/>
        <v>NAoMe_recurrent_age_mbc_hes_decades_80cap</v>
      </c>
      <c r="BE7738" s="397" t="s">
        <v>862</v>
      </c>
      <c r="BF7738" t="str">
        <f t="shared" si="653"/>
        <v>18-29 yrs</v>
      </c>
      <c r="BG7738">
        <f t="shared" si="654"/>
        <v>2</v>
      </c>
      <c r="BH7738" s="398">
        <f t="shared" si="655"/>
        <v>1.5869999304413799E-2</v>
      </c>
      <c r="BO7738" s="33"/>
    </row>
    <row r="7739" spans="1:67">
      <c r="A7739" s="320" t="s">
        <v>338</v>
      </c>
      <c r="B7739" t="s">
        <v>380</v>
      </c>
      <c r="C7739" t="s">
        <v>910</v>
      </c>
      <c r="D7739" t="s">
        <v>314</v>
      </c>
      <c r="E7739" s="320" t="s">
        <v>107</v>
      </c>
      <c r="F7739" s="320" t="s">
        <v>108</v>
      </c>
      <c r="G7739" s="320" t="s">
        <v>436</v>
      </c>
      <c r="H7739" s="320" t="s">
        <v>330</v>
      </c>
      <c r="I7739" s="320" t="s">
        <v>354</v>
      </c>
      <c r="J7739" s="320" t="s">
        <v>278</v>
      </c>
      <c r="K7739" s="321">
        <v>5</v>
      </c>
      <c r="L7739" s="305">
        <v>3.9680000394582748E-2</v>
      </c>
      <c r="M7739" s="305"/>
      <c r="N7739" s="321">
        <v>14</v>
      </c>
      <c r="O7739" s="305">
        <v>3.4230001270771027E-2</v>
      </c>
      <c r="P7739" s="305"/>
      <c r="Q7739" s="321">
        <v>552</v>
      </c>
      <c r="R7739" s="305">
        <v>4.0550000965595252E-2</v>
      </c>
      <c r="S7739" s="305"/>
      <c r="BA7739" s="395">
        <v>1</v>
      </c>
      <c r="BB7739" s="396" t="s">
        <v>861</v>
      </c>
      <c r="BC7739" t="str">
        <f t="shared" si="651"/>
        <v>RXN</v>
      </c>
      <c r="BD7739" t="str">
        <f t="shared" si="652"/>
        <v>NAoMe_recurrent_age_mbc_hes_decades_80cap</v>
      </c>
      <c r="BE7739" s="397" t="s">
        <v>862</v>
      </c>
      <c r="BF7739" t="str">
        <f t="shared" si="653"/>
        <v>30-39 yrs</v>
      </c>
      <c r="BG7739">
        <f t="shared" si="654"/>
        <v>5</v>
      </c>
      <c r="BH7739" s="398">
        <f t="shared" si="655"/>
        <v>3.9680000394582748E-2</v>
      </c>
      <c r="BO7739" s="33"/>
    </row>
    <row r="7740" spans="1:67">
      <c r="A7740" s="320" t="s">
        <v>338</v>
      </c>
      <c r="B7740" t="s">
        <v>380</v>
      </c>
      <c r="C7740" t="s">
        <v>910</v>
      </c>
      <c r="D7740" t="s">
        <v>314</v>
      </c>
      <c r="E7740" s="320" t="s">
        <v>107</v>
      </c>
      <c r="F7740" s="320" t="s">
        <v>108</v>
      </c>
      <c r="G7740" s="320" t="s">
        <v>436</v>
      </c>
      <c r="H7740" s="320" t="s">
        <v>330</v>
      </c>
      <c r="I7740" s="320" t="s">
        <v>354</v>
      </c>
      <c r="J7740" s="320" t="s">
        <v>279</v>
      </c>
      <c r="K7740" s="321">
        <v>15</v>
      </c>
      <c r="L7740" s="305">
        <v>0.1190500035881996</v>
      </c>
      <c r="M7740" s="305"/>
      <c r="N7740" s="321">
        <v>39</v>
      </c>
      <c r="O7740" s="305">
        <v>9.5349997282028198E-2</v>
      </c>
      <c r="P7740" s="305"/>
      <c r="Q7740" s="321">
        <v>1403</v>
      </c>
      <c r="R7740" s="305">
        <v>0.1030699983239174</v>
      </c>
      <c r="S7740" s="305"/>
      <c r="BA7740" s="395">
        <v>1</v>
      </c>
      <c r="BB7740" s="396" t="s">
        <v>861</v>
      </c>
      <c r="BC7740" t="str">
        <f t="shared" si="651"/>
        <v>RXN</v>
      </c>
      <c r="BD7740" t="str">
        <f t="shared" si="652"/>
        <v>NAoMe_recurrent_age_mbc_hes_decades_80cap</v>
      </c>
      <c r="BE7740" s="397" t="s">
        <v>862</v>
      </c>
      <c r="BF7740" t="str">
        <f t="shared" si="653"/>
        <v>40-49 yrs</v>
      </c>
      <c r="BG7740">
        <f t="shared" si="654"/>
        <v>15</v>
      </c>
      <c r="BH7740" s="398">
        <f t="shared" si="655"/>
        <v>0.1190500035881996</v>
      </c>
      <c r="BO7740" s="33"/>
    </row>
    <row r="7741" spans="1:67">
      <c r="A7741" s="320" t="s">
        <v>338</v>
      </c>
      <c r="B7741" t="s">
        <v>380</v>
      </c>
      <c r="C7741" t="s">
        <v>910</v>
      </c>
      <c r="D7741" t="s">
        <v>314</v>
      </c>
      <c r="E7741" s="320" t="s">
        <v>107</v>
      </c>
      <c r="F7741" s="320" t="s">
        <v>108</v>
      </c>
      <c r="G7741" s="320" t="s">
        <v>436</v>
      </c>
      <c r="H7741" s="320" t="s">
        <v>330</v>
      </c>
      <c r="I7741" s="320" t="s">
        <v>354</v>
      </c>
      <c r="J7741" s="320" t="s">
        <v>280</v>
      </c>
      <c r="K7741" s="321">
        <v>31</v>
      </c>
      <c r="L7741" s="305">
        <v>0.24603000283241269</v>
      </c>
      <c r="M7741" s="305"/>
      <c r="N7741" s="321">
        <v>79</v>
      </c>
      <c r="O7741" s="305">
        <v>0.19314999878406519</v>
      </c>
      <c r="P7741" s="305"/>
      <c r="Q7741" s="321">
        <v>2584</v>
      </c>
      <c r="R7741" s="305">
        <v>0.18983000516891479</v>
      </c>
      <c r="S7741" s="305"/>
      <c r="BA7741" s="395">
        <v>1</v>
      </c>
      <c r="BB7741" s="396" t="s">
        <v>861</v>
      </c>
      <c r="BC7741" t="str">
        <f t="shared" si="651"/>
        <v>RXN</v>
      </c>
      <c r="BD7741" t="str">
        <f t="shared" si="652"/>
        <v>NAoMe_recurrent_age_mbc_hes_decades_80cap</v>
      </c>
      <c r="BE7741" s="397" t="s">
        <v>862</v>
      </c>
      <c r="BF7741" t="str">
        <f t="shared" si="653"/>
        <v>50-59 yrs</v>
      </c>
      <c r="BG7741">
        <f t="shared" si="654"/>
        <v>31</v>
      </c>
      <c r="BH7741" s="398">
        <f t="shared" si="655"/>
        <v>0.24603000283241269</v>
      </c>
      <c r="BO7741" s="33"/>
    </row>
    <row r="7742" spans="1:67">
      <c r="A7742" s="320" t="s">
        <v>338</v>
      </c>
      <c r="B7742" t="s">
        <v>380</v>
      </c>
      <c r="C7742" t="s">
        <v>910</v>
      </c>
      <c r="D7742" t="s">
        <v>314</v>
      </c>
      <c r="E7742" s="320" t="s">
        <v>107</v>
      </c>
      <c r="F7742" s="320" t="s">
        <v>108</v>
      </c>
      <c r="G7742" s="320" t="s">
        <v>436</v>
      </c>
      <c r="H7742" s="320" t="s">
        <v>330</v>
      </c>
      <c r="I7742" s="320" t="s">
        <v>354</v>
      </c>
      <c r="J7742" s="320" t="s">
        <v>281</v>
      </c>
      <c r="K7742" s="321">
        <v>29</v>
      </c>
      <c r="L7742" s="305">
        <v>0.2301599979400635</v>
      </c>
      <c r="M7742" s="305"/>
      <c r="N7742" s="321">
        <v>89</v>
      </c>
      <c r="O7742" s="305">
        <v>0.21760000288486481</v>
      </c>
      <c r="P7742" s="305"/>
      <c r="Q7742" s="321">
        <v>2650</v>
      </c>
      <c r="R7742" s="305">
        <v>0.19468000531196589</v>
      </c>
      <c r="S7742" s="305"/>
      <c r="BA7742" s="395">
        <v>1</v>
      </c>
      <c r="BB7742" s="396" t="s">
        <v>861</v>
      </c>
      <c r="BC7742" t="str">
        <f t="shared" si="651"/>
        <v>RXN</v>
      </c>
      <c r="BD7742" t="str">
        <f t="shared" si="652"/>
        <v>NAoMe_recurrent_age_mbc_hes_decades_80cap</v>
      </c>
      <c r="BE7742" s="397" t="s">
        <v>862</v>
      </c>
      <c r="BF7742" t="str">
        <f t="shared" si="653"/>
        <v>60-69 yrs</v>
      </c>
      <c r="BG7742">
        <f t="shared" si="654"/>
        <v>29</v>
      </c>
      <c r="BH7742" s="398">
        <f t="shared" si="655"/>
        <v>0.2301599979400635</v>
      </c>
      <c r="BO7742" s="33"/>
    </row>
    <row r="7743" spans="1:67">
      <c r="A7743" s="320" t="s">
        <v>338</v>
      </c>
      <c r="B7743" t="s">
        <v>380</v>
      </c>
      <c r="C7743" t="s">
        <v>910</v>
      </c>
      <c r="D7743" t="s">
        <v>314</v>
      </c>
      <c r="E7743" s="320" t="s">
        <v>107</v>
      </c>
      <c r="F7743" s="320" t="s">
        <v>108</v>
      </c>
      <c r="G7743" s="320" t="s">
        <v>436</v>
      </c>
      <c r="H7743" s="320" t="s">
        <v>330</v>
      </c>
      <c r="I7743" s="320" t="s">
        <v>354</v>
      </c>
      <c r="J7743" s="320" t="s">
        <v>282</v>
      </c>
      <c r="K7743" s="321">
        <v>26</v>
      </c>
      <c r="L7743" s="305">
        <v>0.2063499987125397</v>
      </c>
      <c r="M7743" s="305"/>
      <c r="N7743" s="321">
        <v>98</v>
      </c>
      <c r="O7743" s="305">
        <v>0.23961000144481659</v>
      </c>
      <c r="P7743" s="305"/>
      <c r="Q7743" s="321">
        <v>3284</v>
      </c>
      <c r="R7743" s="305">
        <v>0.24126000702381131</v>
      </c>
      <c r="S7743" s="305"/>
      <c r="BA7743" s="395">
        <v>1</v>
      </c>
      <c r="BB7743" s="396" t="s">
        <v>861</v>
      </c>
      <c r="BC7743" t="str">
        <f t="shared" si="651"/>
        <v>RXN</v>
      </c>
      <c r="BD7743" t="str">
        <f t="shared" si="652"/>
        <v>NAoMe_recurrent_age_mbc_hes_decades_80cap</v>
      </c>
      <c r="BE7743" s="397" t="s">
        <v>862</v>
      </c>
      <c r="BF7743" t="str">
        <f t="shared" si="653"/>
        <v>70-79 yrs</v>
      </c>
      <c r="BG7743">
        <f t="shared" si="654"/>
        <v>26</v>
      </c>
      <c r="BH7743" s="398">
        <f t="shared" si="655"/>
        <v>0.2063499987125397</v>
      </c>
      <c r="BO7743" s="33"/>
    </row>
    <row r="7744" spans="1:67">
      <c r="A7744" s="320" t="s">
        <v>338</v>
      </c>
      <c r="B7744" t="s">
        <v>380</v>
      </c>
      <c r="C7744" t="s">
        <v>910</v>
      </c>
      <c r="D7744" t="s">
        <v>314</v>
      </c>
      <c r="E7744" s="320" t="s">
        <v>107</v>
      </c>
      <c r="F7744" s="320" t="s">
        <v>108</v>
      </c>
      <c r="G7744" s="320" t="s">
        <v>436</v>
      </c>
      <c r="H7744" s="320" t="s">
        <v>330</v>
      </c>
      <c r="I7744" s="320" t="s">
        <v>354</v>
      </c>
      <c r="J7744" s="320" t="s">
        <v>283</v>
      </c>
      <c r="K7744" s="321">
        <v>18</v>
      </c>
      <c r="L7744" s="305">
        <v>0.14285999536514279</v>
      </c>
      <c r="M7744" s="305"/>
      <c r="N7744" s="321">
        <v>88</v>
      </c>
      <c r="O7744" s="305">
        <v>0.215159997344017</v>
      </c>
      <c r="P7744" s="305"/>
      <c r="Q7744" s="321">
        <v>3083</v>
      </c>
      <c r="R7744" s="305">
        <v>0.2264900058507919</v>
      </c>
      <c r="S7744" s="305"/>
      <c r="BA7744" s="395">
        <v>1</v>
      </c>
      <c r="BB7744" s="396" t="s">
        <v>861</v>
      </c>
      <c r="BC7744" t="str">
        <f t="shared" si="651"/>
        <v>RXN</v>
      </c>
      <c r="BD7744" t="str">
        <f t="shared" si="652"/>
        <v>NAoMe_recurrent_age_mbc_hes_decades_80cap</v>
      </c>
      <c r="BE7744" s="397" t="s">
        <v>862</v>
      </c>
      <c r="BF7744" t="str">
        <f t="shared" si="653"/>
        <v>80+ yrs</v>
      </c>
      <c r="BG7744">
        <f t="shared" si="654"/>
        <v>18</v>
      </c>
      <c r="BH7744" s="398">
        <f t="shared" si="655"/>
        <v>0.14285999536514279</v>
      </c>
      <c r="BO7744" s="33"/>
    </row>
    <row r="7745" spans="1:67">
      <c r="A7745" s="320" t="s">
        <v>338</v>
      </c>
      <c r="B7745" t="s">
        <v>380</v>
      </c>
      <c r="C7745" t="s">
        <v>910</v>
      </c>
      <c r="D7745" t="s">
        <v>314</v>
      </c>
      <c r="E7745" s="320" t="s">
        <v>107</v>
      </c>
      <c r="F7745" s="320" t="s">
        <v>108</v>
      </c>
      <c r="G7745" s="320" t="s">
        <v>436</v>
      </c>
      <c r="H7745" s="320" t="s">
        <v>330</v>
      </c>
      <c r="I7745" s="320" t="s">
        <v>656</v>
      </c>
      <c r="J7745" s="320" t="s">
        <v>286</v>
      </c>
      <c r="K7745" s="321">
        <v>5</v>
      </c>
      <c r="L7745" s="305">
        <v>3.9680000394582748E-2</v>
      </c>
      <c r="M7745" s="305">
        <v>3.9680000394582748E-2</v>
      </c>
      <c r="N7745" s="321">
        <v>18</v>
      </c>
      <c r="O7745" s="305">
        <v>4.4009998440742493E-2</v>
      </c>
      <c r="P7745" s="305">
        <v>4.4550001621246338E-2</v>
      </c>
      <c r="Q7745" s="321">
        <v>565</v>
      </c>
      <c r="R7745" s="305">
        <v>4.1510000824928277E-2</v>
      </c>
      <c r="S7745" s="305">
        <v>4.221000149846077E-2</v>
      </c>
      <c r="BA7745" s="395">
        <v>1</v>
      </c>
      <c r="BB7745" s="396" t="s">
        <v>861</v>
      </c>
      <c r="BC7745" t="str">
        <f t="shared" si="651"/>
        <v>RXN</v>
      </c>
      <c r="BD7745" t="str">
        <f t="shared" si="652"/>
        <v>NAoMe_recurrent_ethnicity_grp</v>
      </c>
      <c r="BE7745" s="397" t="s">
        <v>862</v>
      </c>
      <c r="BF7745" t="str">
        <f t="shared" si="653"/>
        <v>Asian or Asian British</v>
      </c>
      <c r="BG7745">
        <f t="shared" si="654"/>
        <v>5</v>
      </c>
      <c r="BH7745" s="398">
        <f t="shared" si="655"/>
        <v>3.9680000394582748E-2</v>
      </c>
      <c r="BO7745" s="33"/>
    </row>
    <row r="7746" spans="1:67">
      <c r="A7746" s="320" t="s">
        <v>338</v>
      </c>
      <c r="B7746" t="s">
        <v>380</v>
      </c>
      <c r="C7746" t="s">
        <v>910</v>
      </c>
      <c r="D7746" t="s">
        <v>314</v>
      </c>
      <c r="E7746" s="320" t="s">
        <v>107</v>
      </c>
      <c r="F7746" s="320" t="s">
        <v>108</v>
      </c>
      <c r="G7746" s="320" t="s">
        <v>436</v>
      </c>
      <c r="H7746" s="320" t="s">
        <v>330</v>
      </c>
      <c r="I7746" s="320" t="s">
        <v>656</v>
      </c>
      <c r="J7746" s="320" t="s">
        <v>287</v>
      </c>
      <c r="K7746" s="321">
        <v>2</v>
      </c>
      <c r="L7746" s="305">
        <v>1.5869999304413799E-2</v>
      </c>
      <c r="M7746" s="305">
        <v>1.5869999304413799E-2</v>
      </c>
      <c r="N7746" s="321">
        <v>2</v>
      </c>
      <c r="O7746" s="305">
        <v>4.889999981969595E-3</v>
      </c>
      <c r="P7746" s="305">
        <v>4.9499999731779099E-3</v>
      </c>
      <c r="Q7746" s="321">
        <v>439</v>
      </c>
      <c r="R7746" s="305">
        <v>3.2249998301267617E-2</v>
      </c>
      <c r="S7746" s="305">
        <v>3.2800000160932541E-2</v>
      </c>
      <c r="BA7746" s="395">
        <v>1</v>
      </c>
      <c r="BB7746" s="396" t="s">
        <v>861</v>
      </c>
      <c r="BC7746" t="str">
        <f t="shared" si="651"/>
        <v>RXN</v>
      </c>
      <c r="BD7746" t="str">
        <f t="shared" si="652"/>
        <v>NAoMe_recurrent_ethnicity_grp</v>
      </c>
      <c r="BE7746" s="397" t="s">
        <v>862</v>
      </c>
      <c r="BF7746" t="str">
        <f t="shared" si="653"/>
        <v>Black or Black British</v>
      </c>
      <c r="BG7746">
        <f t="shared" si="654"/>
        <v>2</v>
      </c>
      <c r="BH7746" s="398">
        <f t="shared" si="655"/>
        <v>1.5869999304413799E-2</v>
      </c>
      <c r="BO7746" s="33"/>
    </row>
    <row r="7747" spans="1:67">
      <c r="A7747" s="320" t="s">
        <v>338</v>
      </c>
      <c r="B7747" t="s">
        <v>380</v>
      </c>
      <c r="C7747" t="s">
        <v>910</v>
      </c>
      <c r="D7747" t="s">
        <v>314</v>
      </c>
      <c r="E7747" s="320" t="s">
        <v>107</v>
      </c>
      <c r="F7747" s="320" t="s">
        <v>108</v>
      </c>
      <c r="G7747" s="320" t="s">
        <v>436</v>
      </c>
      <c r="H7747" s="320" t="s">
        <v>330</v>
      </c>
      <c r="I7747" s="320" t="s">
        <v>656</v>
      </c>
      <c r="J7747" s="320" t="s">
        <v>259</v>
      </c>
      <c r="K7747" s="321">
        <v>2</v>
      </c>
      <c r="L7747" s="305">
        <v>1.5869999304413799E-2</v>
      </c>
      <c r="M7747" s="305">
        <v>1.5869999304413799E-2</v>
      </c>
      <c r="N7747" s="321">
        <v>2</v>
      </c>
      <c r="O7747" s="305">
        <v>4.889999981969595E-3</v>
      </c>
      <c r="P7747" s="305">
        <v>4.9499999731779099E-3</v>
      </c>
      <c r="Q7747" s="321">
        <v>117</v>
      </c>
      <c r="R7747" s="305">
        <v>8.6000002920627594E-3</v>
      </c>
      <c r="S7747" s="305">
        <v>8.7400004267692566E-3</v>
      </c>
      <c r="BA7747" s="395">
        <v>1</v>
      </c>
      <c r="BB7747" s="396" t="s">
        <v>861</v>
      </c>
      <c r="BC7747" t="str">
        <f t="shared" ref="BC7747:BC7810" si="656">E7747</f>
        <v>RXN</v>
      </c>
      <c r="BD7747" t="str">
        <f t="shared" ref="BD7747:BD7810" si="657">(LEFT(A7747, LEN(A7747)-7))&amp;"_"&amp;I7747</f>
        <v>NAoMe_recurrent_ethnicity_grp</v>
      </c>
      <c r="BE7747" s="397" t="s">
        <v>862</v>
      </c>
      <c r="BF7747" t="str">
        <f t="shared" ref="BF7747:BF7810" si="658">J7747</f>
        <v>Mixed</v>
      </c>
      <c r="BG7747">
        <f t="shared" ref="BG7747:BG7810" si="659">K7747</f>
        <v>2</v>
      </c>
      <c r="BH7747" s="398">
        <f t="shared" ref="BH7747:BH7810" si="660">L7747</f>
        <v>1.5869999304413799E-2</v>
      </c>
      <c r="BO7747" s="33"/>
    </row>
    <row r="7748" spans="1:67">
      <c r="A7748" s="320" t="s">
        <v>338</v>
      </c>
      <c r="B7748" t="s">
        <v>380</v>
      </c>
      <c r="C7748" t="s">
        <v>910</v>
      </c>
      <c r="D7748" t="s">
        <v>314</v>
      </c>
      <c r="E7748" s="320" t="s">
        <v>107</v>
      </c>
      <c r="F7748" s="320" t="s">
        <v>108</v>
      </c>
      <c r="G7748" s="320" t="s">
        <v>436</v>
      </c>
      <c r="H7748" s="320" t="s">
        <v>330</v>
      </c>
      <c r="I7748" s="320" t="s">
        <v>656</v>
      </c>
      <c r="J7748" s="320" t="s">
        <v>288</v>
      </c>
      <c r="K7748" s="321">
        <v>0</v>
      </c>
      <c r="L7748" s="305">
        <v>0</v>
      </c>
      <c r="M7748" s="305">
        <v>0</v>
      </c>
      <c r="N7748" s="321">
        <v>2</v>
      </c>
      <c r="O7748" s="305">
        <v>4.889999981969595E-3</v>
      </c>
      <c r="P7748" s="305">
        <v>4.9499999731779099E-3</v>
      </c>
      <c r="Q7748" s="321">
        <v>254</v>
      </c>
      <c r="R7748" s="305">
        <v>1.8659999594092369E-2</v>
      </c>
      <c r="S7748" s="305">
        <v>1.8980000168085098E-2</v>
      </c>
      <c r="BA7748" s="395">
        <v>1</v>
      </c>
      <c r="BB7748" s="396" t="s">
        <v>861</v>
      </c>
      <c r="BC7748" t="str">
        <f t="shared" si="656"/>
        <v>RXN</v>
      </c>
      <c r="BD7748" t="str">
        <f t="shared" si="657"/>
        <v>NAoMe_recurrent_ethnicity_grp</v>
      </c>
      <c r="BE7748" s="397" t="s">
        <v>862</v>
      </c>
      <c r="BF7748" t="str">
        <f t="shared" si="658"/>
        <v>Other Ethnic Group</v>
      </c>
      <c r="BG7748">
        <f t="shared" si="659"/>
        <v>0</v>
      </c>
      <c r="BH7748" s="398">
        <f t="shared" si="660"/>
        <v>0</v>
      </c>
      <c r="BO7748" s="33"/>
    </row>
    <row r="7749" spans="1:67">
      <c r="A7749" s="320" t="s">
        <v>338</v>
      </c>
      <c r="B7749" t="s">
        <v>380</v>
      </c>
      <c r="C7749" t="s">
        <v>910</v>
      </c>
      <c r="D7749" t="s">
        <v>314</v>
      </c>
      <c r="E7749" s="320" t="s">
        <v>107</v>
      </c>
      <c r="F7749" s="320" t="s">
        <v>108</v>
      </c>
      <c r="G7749" s="320" t="s">
        <v>436</v>
      </c>
      <c r="H7749" s="320" t="s">
        <v>330</v>
      </c>
      <c r="I7749" s="320" t="s">
        <v>656</v>
      </c>
      <c r="J7749" s="320" t="s">
        <v>260</v>
      </c>
      <c r="K7749" s="321">
        <v>0</v>
      </c>
      <c r="L7749" s="305">
        <v>0</v>
      </c>
      <c r="M7749" s="305"/>
      <c r="N7749" s="321">
        <v>5</v>
      </c>
      <c r="O7749" s="305">
        <v>1.2219999916851521E-2</v>
      </c>
      <c r="P7749" s="305"/>
      <c r="Q7749" s="321">
        <v>227</v>
      </c>
      <c r="R7749" s="305">
        <v>1.6680000349879261E-2</v>
      </c>
      <c r="S7749" s="305"/>
      <c r="BA7749" s="395">
        <v>1</v>
      </c>
      <c r="BB7749" s="396" t="s">
        <v>861</v>
      </c>
      <c r="BC7749" t="str">
        <f t="shared" si="656"/>
        <v>RXN</v>
      </c>
      <c r="BD7749" t="str">
        <f t="shared" si="657"/>
        <v>NAoMe_recurrent_ethnicity_grp</v>
      </c>
      <c r="BE7749" s="397" t="s">
        <v>862</v>
      </c>
      <c r="BF7749" t="str">
        <f t="shared" si="658"/>
        <v>Unknown</v>
      </c>
      <c r="BG7749">
        <f t="shared" si="659"/>
        <v>0</v>
      </c>
      <c r="BH7749" s="398">
        <f t="shared" si="660"/>
        <v>0</v>
      </c>
      <c r="BO7749" s="33"/>
    </row>
    <row r="7750" spans="1:67">
      <c r="A7750" s="320" t="s">
        <v>338</v>
      </c>
      <c r="B7750" t="s">
        <v>380</v>
      </c>
      <c r="C7750" t="s">
        <v>910</v>
      </c>
      <c r="D7750" t="s">
        <v>314</v>
      </c>
      <c r="E7750" s="320" t="s">
        <v>107</v>
      </c>
      <c r="F7750" s="320" t="s">
        <v>108</v>
      </c>
      <c r="G7750" s="320" t="s">
        <v>436</v>
      </c>
      <c r="H7750" s="320" t="s">
        <v>330</v>
      </c>
      <c r="I7750" s="320" t="s">
        <v>656</v>
      </c>
      <c r="J7750" s="320" t="s">
        <v>258</v>
      </c>
      <c r="K7750" s="321">
        <v>117</v>
      </c>
      <c r="L7750" s="305">
        <v>0.9285699725151062</v>
      </c>
      <c r="M7750" s="305">
        <v>0.9285699725151062</v>
      </c>
      <c r="N7750" s="321">
        <v>380</v>
      </c>
      <c r="O7750" s="305">
        <v>0.92909997701644897</v>
      </c>
      <c r="P7750" s="305">
        <v>0.9405900239944458</v>
      </c>
      <c r="Q7750" s="321">
        <v>12010</v>
      </c>
      <c r="R7750" s="305">
        <v>0.88230997323989868</v>
      </c>
      <c r="S7750" s="305">
        <v>0.89727002382278442</v>
      </c>
      <c r="BA7750" s="395">
        <v>1</v>
      </c>
      <c r="BB7750" s="396" t="s">
        <v>861</v>
      </c>
      <c r="BC7750" t="str">
        <f t="shared" si="656"/>
        <v>RXN</v>
      </c>
      <c r="BD7750" t="str">
        <f t="shared" si="657"/>
        <v>NAoMe_recurrent_ethnicity_grp</v>
      </c>
      <c r="BE7750" s="397" t="s">
        <v>862</v>
      </c>
      <c r="BF7750" t="str">
        <f t="shared" si="658"/>
        <v>White</v>
      </c>
      <c r="BG7750">
        <f t="shared" si="659"/>
        <v>117</v>
      </c>
      <c r="BH7750" s="398">
        <f t="shared" si="660"/>
        <v>0.9285699725151062</v>
      </c>
      <c r="BO7750" s="33"/>
    </row>
    <row r="7751" spans="1:67">
      <c r="A7751" s="320" t="s">
        <v>338</v>
      </c>
      <c r="B7751" t="s">
        <v>380</v>
      </c>
      <c r="C7751" t="s">
        <v>910</v>
      </c>
      <c r="D7751" t="s">
        <v>314</v>
      </c>
      <c r="E7751" s="320" t="s">
        <v>107</v>
      </c>
      <c r="F7751" s="320" t="s">
        <v>108</v>
      </c>
      <c r="G7751" s="320" t="s">
        <v>436</v>
      </c>
      <c r="H7751" s="320" t="s">
        <v>330</v>
      </c>
      <c r="I7751" s="320" t="s">
        <v>291</v>
      </c>
      <c r="J7751" s="320" t="s">
        <v>313</v>
      </c>
      <c r="K7751" s="321">
        <v>124</v>
      </c>
      <c r="L7751" s="305">
        <v>0.98413002490997314</v>
      </c>
      <c r="M7751" s="305"/>
      <c r="N7751" s="321">
        <v>407</v>
      </c>
      <c r="O7751" s="305">
        <v>0.99510997533798218</v>
      </c>
      <c r="P7751" s="305"/>
      <c r="Q7751" s="321">
        <v>13492</v>
      </c>
      <c r="R7751" s="305">
        <v>0.99118000268936157</v>
      </c>
      <c r="S7751" s="305"/>
      <c r="BA7751" s="395">
        <v>1</v>
      </c>
      <c r="BB7751" s="396" t="s">
        <v>861</v>
      </c>
      <c r="BC7751" t="str">
        <f t="shared" si="656"/>
        <v>RXN</v>
      </c>
      <c r="BD7751" t="str">
        <f t="shared" si="657"/>
        <v>NAoMe_recurrent_gender</v>
      </c>
      <c r="BE7751" s="397" t="s">
        <v>862</v>
      </c>
      <c r="BF7751" t="str">
        <f t="shared" si="658"/>
        <v>Female</v>
      </c>
      <c r="BG7751">
        <f t="shared" si="659"/>
        <v>124</v>
      </c>
      <c r="BH7751" s="398">
        <f t="shared" si="660"/>
        <v>0.98413002490997314</v>
      </c>
      <c r="BO7751" s="33"/>
    </row>
    <row r="7752" spans="1:67">
      <c r="A7752" s="320" t="s">
        <v>338</v>
      </c>
      <c r="B7752" t="s">
        <v>380</v>
      </c>
      <c r="C7752" t="s">
        <v>910</v>
      </c>
      <c r="D7752" t="s">
        <v>314</v>
      </c>
      <c r="E7752" s="320" t="s">
        <v>107</v>
      </c>
      <c r="F7752" s="320" t="s">
        <v>108</v>
      </c>
      <c r="G7752" s="320" t="s">
        <v>436</v>
      </c>
      <c r="H7752" s="320" t="s">
        <v>330</v>
      </c>
      <c r="I7752" s="320" t="s">
        <v>291</v>
      </c>
      <c r="J7752" s="320" t="s">
        <v>293</v>
      </c>
      <c r="K7752" s="321">
        <v>2</v>
      </c>
      <c r="L7752" s="305">
        <v>1.5869999304413799E-2</v>
      </c>
      <c r="M7752" s="305"/>
      <c r="N7752" s="321">
        <v>2</v>
      </c>
      <c r="O7752" s="305">
        <v>4.889999981969595E-3</v>
      </c>
      <c r="P7752" s="305"/>
      <c r="Q7752" s="321">
        <v>120</v>
      </c>
      <c r="R7752" s="305">
        <v>8.8200001046061516E-3</v>
      </c>
      <c r="S7752" s="305"/>
      <c r="BA7752" s="395">
        <v>1</v>
      </c>
      <c r="BB7752" s="396" t="s">
        <v>861</v>
      </c>
      <c r="BC7752" t="str">
        <f t="shared" si="656"/>
        <v>RXN</v>
      </c>
      <c r="BD7752" t="str">
        <f t="shared" si="657"/>
        <v>NAoMe_recurrent_gender</v>
      </c>
      <c r="BE7752" s="397" t="s">
        <v>862</v>
      </c>
      <c r="BF7752" t="str">
        <f t="shared" si="658"/>
        <v>Male</v>
      </c>
      <c r="BG7752">
        <f t="shared" si="659"/>
        <v>2</v>
      </c>
      <c r="BH7752" s="398">
        <f t="shared" si="660"/>
        <v>1.5869999304413799E-2</v>
      </c>
      <c r="BO7752" s="33"/>
    </row>
    <row r="7753" spans="1:67">
      <c r="A7753" s="320" t="s">
        <v>338</v>
      </c>
      <c r="B7753" t="s">
        <v>380</v>
      </c>
      <c r="C7753" t="s">
        <v>910</v>
      </c>
      <c r="D7753" t="s">
        <v>314</v>
      </c>
      <c r="E7753" s="320" t="s">
        <v>107</v>
      </c>
      <c r="F7753" s="320" t="s">
        <v>108</v>
      </c>
      <c r="G7753" s="320" t="s">
        <v>436</v>
      </c>
      <c r="H7753" s="320" t="s">
        <v>330</v>
      </c>
      <c r="I7753" s="320" t="s">
        <v>355</v>
      </c>
      <c r="J7753" s="320" t="s">
        <v>289</v>
      </c>
      <c r="K7753" s="321">
        <v>34</v>
      </c>
      <c r="L7753" s="305">
        <v>0.26984000205993652</v>
      </c>
      <c r="M7753" s="305"/>
      <c r="N7753" s="321">
        <v>134</v>
      </c>
      <c r="O7753" s="305">
        <v>0.32763001322746282</v>
      </c>
      <c r="P7753" s="305"/>
      <c r="Q7753" s="321">
        <v>4109</v>
      </c>
      <c r="R7753" s="305">
        <v>0.30186998844146729</v>
      </c>
      <c r="S7753" s="305"/>
      <c r="BA7753" s="395">
        <v>1</v>
      </c>
      <c r="BB7753" s="396" t="s">
        <v>861</v>
      </c>
      <c r="BC7753" t="str">
        <f t="shared" si="656"/>
        <v>RXN</v>
      </c>
      <c r="BD7753" t="str">
        <f t="shared" si="657"/>
        <v>NAoMe_recurrent_mbc_hes_year</v>
      </c>
      <c r="BE7753" s="397" t="s">
        <v>862</v>
      </c>
      <c r="BF7753" t="str">
        <f t="shared" si="658"/>
        <v>2021</v>
      </c>
      <c r="BG7753">
        <f t="shared" si="659"/>
        <v>34</v>
      </c>
      <c r="BH7753" s="398">
        <f t="shared" si="660"/>
        <v>0.26984000205993652</v>
      </c>
      <c r="BO7753" s="33"/>
    </row>
    <row r="7754" spans="1:67">
      <c r="A7754" s="320" t="s">
        <v>338</v>
      </c>
      <c r="B7754" t="s">
        <v>380</v>
      </c>
      <c r="C7754" t="s">
        <v>910</v>
      </c>
      <c r="D7754" t="s">
        <v>314</v>
      </c>
      <c r="E7754" s="320" t="s">
        <v>107</v>
      </c>
      <c r="F7754" s="320" t="s">
        <v>108</v>
      </c>
      <c r="G7754" s="320" t="s">
        <v>436</v>
      </c>
      <c r="H7754" s="320" t="s">
        <v>330</v>
      </c>
      <c r="I7754" s="320" t="s">
        <v>355</v>
      </c>
      <c r="J7754" s="320" t="s">
        <v>816</v>
      </c>
      <c r="K7754" s="321">
        <v>45</v>
      </c>
      <c r="L7754" s="305">
        <v>0.35714000463485718</v>
      </c>
      <c r="M7754" s="305"/>
      <c r="N7754" s="321">
        <v>132</v>
      </c>
      <c r="O7754" s="305">
        <v>0.32273998856544489</v>
      </c>
      <c r="P7754" s="305"/>
      <c r="Q7754" s="321">
        <v>4376</v>
      </c>
      <c r="R7754" s="305">
        <v>0.32148000597953802</v>
      </c>
      <c r="S7754" s="305"/>
      <c r="BA7754" s="395">
        <v>1</v>
      </c>
      <c r="BB7754" s="396" t="s">
        <v>861</v>
      </c>
      <c r="BC7754" t="str">
        <f t="shared" si="656"/>
        <v>RXN</v>
      </c>
      <c r="BD7754" t="str">
        <f t="shared" si="657"/>
        <v>NAoMe_recurrent_mbc_hes_year</v>
      </c>
      <c r="BE7754" s="397" t="s">
        <v>862</v>
      </c>
      <c r="BF7754" t="str">
        <f t="shared" si="658"/>
        <v>2022</v>
      </c>
      <c r="BG7754">
        <f t="shared" si="659"/>
        <v>45</v>
      </c>
      <c r="BH7754" s="398">
        <f t="shared" si="660"/>
        <v>0.35714000463485718</v>
      </c>
      <c r="BO7754" s="33"/>
    </row>
    <row r="7755" spans="1:67">
      <c r="A7755" s="320" t="s">
        <v>338</v>
      </c>
      <c r="B7755" t="s">
        <v>380</v>
      </c>
      <c r="C7755" t="s">
        <v>910</v>
      </c>
      <c r="D7755" t="s">
        <v>314</v>
      </c>
      <c r="E7755" s="320" t="s">
        <v>107</v>
      </c>
      <c r="F7755" s="320" t="s">
        <v>108</v>
      </c>
      <c r="G7755" s="320" t="s">
        <v>436</v>
      </c>
      <c r="H7755" s="320" t="s">
        <v>330</v>
      </c>
      <c r="I7755" s="320" t="s">
        <v>355</v>
      </c>
      <c r="J7755" s="320" t="s">
        <v>946</v>
      </c>
      <c r="K7755" s="321">
        <v>47</v>
      </c>
      <c r="L7755" s="305">
        <v>0.3730199933052063</v>
      </c>
      <c r="M7755" s="305"/>
      <c r="N7755" s="321">
        <v>143</v>
      </c>
      <c r="O7755" s="305">
        <v>0.34962999820709229</v>
      </c>
      <c r="P7755" s="305"/>
      <c r="Q7755" s="321">
        <v>5127</v>
      </c>
      <c r="R7755" s="305">
        <v>0.37665000557899481</v>
      </c>
      <c r="S7755" s="305"/>
      <c r="BA7755" s="395">
        <v>1</v>
      </c>
      <c r="BB7755" s="396" t="s">
        <v>861</v>
      </c>
      <c r="BC7755" t="str">
        <f t="shared" si="656"/>
        <v>RXN</v>
      </c>
      <c r="BD7755" t="str">
        <f t="shared" si="657"/>
        <v>NAoMe_recurrent_mbc_hes_year</v>
      </c>
      <c r="BE7755" s="397" t="s">
        <v>862</v>
      </c>
      <c r="BF7755" t="str">
        <f t="shared" si="658"/>
        <v>2023</v>
      </c>
      <c r="BG7755">
        <f t="shared" si="659"/>
        <v>47</v>
      </c>
      <c r="BH7755" s="398">
        <f t="shared" si="660"/>
        <v>0.3730199933052063</v>
      </c>
      <c r="BO7755" s="33"/>
    </row>
    <row r="7756" spans="1:67">
      <c r="A7756" s="320" t="s">
        <v>338</v>
      </c>
      <c r="B7756" t="s">
        <v>380</v>
      </c>
      <c r="C7756" t="s">
        <v>910</v>
      </c>
      <c r="D7756" t="s">
        <v>314</v>
      </c>
      <c r="E7756" s="320" t="s">
        <v>107</v>
      </c>
      <c r="F7756" s="320" t="s">
        <v>108</v>
      </c>
      <c r="G7756" s="320" t="s">
        <v>436</v>
      </c>
      <c r="H7756" s="320" t="s">
        <v>330</v>
      </c>
      <c r="I7756" s="320" t="s">
        <v>824</v>
      </c>
      <c r="J7756" s="320" t="s">
        <v>12</v>
      </c>
      <c r="K7756" s="321">
        <v>126</v>
      </c>
      <c r="L7756" s="305">
        <v>1</v>
      </c>
      <c r="M7756" s="305"/>
      <c r="N7756" s="321">
        <v>409</v>
      </c>
      <c r="O7756" s="305">
        <v>1</v>
      </c>
      <c r="P7756" s="305"/>
      <c r="Q7756" s="321">
        <v>13612</v>
      </c>
      <c r="R7756" s="305">
        <v>1</v>
      </c>
      <c r="S7756" s="305"/>
      <c r="BA7756" s="395">
        <v>1</v>
      </c>
      <c r="BB7756" s="396" t="s">
        <v>861</v>
      </c>
      <c r="BC7756" t="str">
        <f t="shared" si="656"/>
        <v>RXN</v>
      </c>
      <c r="BD7756" t="str">
        <f t="shared" si="657"/>
        <v>NAoMe_recurrent_tag_bonemets</v>
      </c>
      <c r="BE7756" s="397" t="s">
        <v>862</v>
      </c>
      <c r="BF7756" t="str">
        <f t="shared" si="658"/>
        <v>No</v>
      </c>
      <c r="BG7756">
        <f t="shared" si="659"/>
        <v>126</v>
      </c>
      <c r="BH7756" s="398">
        <f t="shared" si="660"/>
        <v>1</v>
      </c>
      <c r="BO7756" s="33"/>
    </row>
    <row r="7757" spans="1:67">
      <c r="A7757" s="320" t="s">
        <v>338</v>
      </c>
      <c r="B7757" t="s">
        <v>380</v>
      </c>
      <c r="C7757" t="s">
        <v>910</v>
      </c>
      <c r="D7757" t="s">
        <v>314</v>
      </c>
      <c r="E7757" s="320" t="s">
        <v>107</v>
      </c>
      <c r="F7757" s="320" t="s">
        <v>108</v>
      </c>
      <c r="G7757" s="320" t="s">
        <v>436</v>
      </c>
      <c r="H7757" s="320" t="s">
        <v>330</v>
      </c>
      <c r="I7757" s="320" t="s">
        <v>825</v>
      </c>
      <c r="J7757" s="320" t="s">
        <v>12</v>
      </c>
      <c r="K7757" s="321">
        <v>126</v>
      </c>
      <c r="L7757" s="305">
        <v>1</v>
      </c>
      <c r="M7757" s="305"/>
      <c r="N7757" s="321">
        <v>409</v>
      </c>
      <c r="O7757" s="305">
        <v>1</v>
      </c>
      <c r="P7757" s="305"/>
      <c r="Q7757" s="321">
        <v>13612</v>
      </c>
      <c r="R7757" s="305">
        <v>1</v>
      </c>
      <c r="S7757" s="305"/>
      <c r="BA7757" s="395">
        <v>1</v>
      </c>
      <c r="BB7757" s="396" t="s">
        <v>861</v>
      </c>
      <c r="BC7757" t="str">
        <f t="shared" si="656"/>
        <v>RXN</v>
      </c>
      <c r="BD7757" t="str">
        <f t="shared" si="657"/>
        <v>NAoMe_recurrent_tag_brainmets</v>
      </c>
      <c r="BE7757" s="397" t="s">
        <v>862</v>
      </c>
      <c r="BF7757" t="str">
        <f t="shared" si="658"/>
        <v>No</v>
      </c>
      <c r="BG7757">
        <f t="shared" si="659"/>
        <v>126</v>
      </c>
      <c r="BH7757" s="398">
        <f t="shared" si="660"/>
        <v>1</v>
      </c>
      <c r="BO7757" s="33"/>
    </row>
    <row r="7758" spans="1:67">
      <c r="A7758" s="320" t="s">
        <v>338</v>
      </c>
      <c r="B7758" t="s">
        <v>380</v>
      </c>
      <c r="C7758" t="s">
        <v>910</v>
      </c>
      <c r="D7758" t="s">
        <v>314</v>
      </c>
      <c r="E7758" s="320" t="s">
        <v>107</v>
      </c>
      <c r="F7758" s="320" t="s">
        <v>108</v>
      </c>
      <c r="G7758" s="320" t="s">
        <v>436</v>
      </c>
      <c r="H7758" s="320" t="s">
        <v>330</v>
      </c>
      <c r="I7758" s="320" t="s">
        <v>826</v>
      </c>
      <c r="J7758" s="320" t="s">
        <v>12</v>
      </c>
      <c r="K7758" s="321">
        <v>126</v>
      </c>
      <c r="L7758" s="305">
        <v>1</v>
      </c>
      <c r="M7758" s="305"/>
      <c r="N7758" s="321">
        <v>409</v>
      </c>
      <c r="O7758" s="305">
        <v>1</v>
      </c>
      <c r="P7758" s="305"/>
      <c r="Q7758" s="321">
        <v>13612</v>
      </c>
      <c r="R7758" s="305">
        <v>1</v>
      </c>
      <c r="S7758" s="305"/>
      <c r="BA7758" s="395">
        <v>1</v>
      </c>
      <c r="BB7758" s="396" t="s">
        <v>861</v>
      </c>
      <c r="BC7758" t="str">
        <f t="shared" si="656"/>
        <v>RXN</v>
      </c>
      <c r="BD7758" t="str">
        <f t="shared" si="657"/>
        <v>NAoMe_recurrent_tag_livermets</v>
      </c>
      <c r="BE7758" s="397" t="s">
        <v>862</v>
      </c>
      <c r="BF7758" t="str">
        <f t="shared" si="658"/>
        <v>No</v>
      </c>
      <c r="BG7758">
        <f t="shared" si="659"/>
        <v>126</v>
      </c>
      <c r="BH7758" s="398">
        <f t="shared" si="660"/>
        <v>1</v>
      </c>
      <c r="BO7758" s="33"/>
    </row>
    <row r="7759" spans="1:67">
      <c r="A7759" s="320" t="s">
        <v>338</v>
      </c>
      <c r="B7759" t="s">
        <v>380</v>
      </c>
      <c r="C7759" t="s">
        <v>910</v>
      </c>
      <c r="D7759" t="s">
        <v>314</v>
      </c>
      <c r="E7759" s="320" t="s">
        <v>107</v>
      </c>
      <c r="F7759" s="320" t="s">
        <v>108</v>
      </c>
      <c r="G7759" s="320" t="s">
        <v>436</v>
      </c>
      <c r="H7759" s="320" t="s">
        <v>330</v>
      </c>
      <c r="I7759" s="320" t="s">
        <v>827</v>
      </c>
      <c r="J7759" s="320" t="s">
        <v>12</v>
      </c>
      <c r="K7759" s="321">
        <v>126</v>
      </c>
      <c r="L7759" s="305">
        <v>1</v>
      </c>
      <c r="M7759" s="305"/>
      <c r="N7759" s="321">
        <v>409</v>
      </c>
      <c r="O7759" s="305">
        <v>1</v>
      </c>
      <c r="P7759" s="305"/>
      <c r="Q7759" s="321">
        <v>13612</v>
      </c>
      <c r="R7759" s="305">
        <v>1</v>
      </c>
      <c r="S7759" s="305"/>
      <c r="BA7759" s="395">
        <v>1</v>
      </c>
      <c r="BB7759" s="396" t="s">
        <v>861</v>
      </c>
      <c r="BC7759" t="str">
        <f t="shared" si="656"/>
        <v>RXN</v>
      </c>
      <c r="BD7759" t="str">
        <f t="shared" si="657"/>
        <v>NAoMe_recurrent_tag_lungmets</v>
      </c>
      <c r="BE7759" s="397" t="s">
        <v>862</v>
      </c>
      <c r="BF7759" t="str">
        <f t="shared" si="658"/>
        <v>No</v>
      </c>
      <c r="BG7759">
        <f t="shared" si="659"/>
        <v>126</v>
      </c>
      <c r="BH7759" s="398">
        <f t="shared" si="660"/>
        <v>1</v>
      </c>
      <c r="BO7759" s="33"/>
    </row>
    <row r="7760" spans="1:67">
      <c r="A7760" s="320" t="s">
        <v>338</v>
      </c>
      <c r="B7760" t="s">
        <v>380</v>
      </c>
      <c r="C7760" t="s">
        <v>910</v>
      </c>
      <c r="D7760" t="s">
        <v>314</v>
      </c>
      <c r="E7760" s="320" t="s">
        <v>107</v>
      </c>
      <c r="F7760" s="320" t="s">
        <v>108</v>
      </c>
      <c r="G7760" s="320" t="s">
        <v>436</v>
      </c>
      <c r="H7760" s="320" t="s">
        <v>330</v>
      </c>
      <c r="I7760" s="320" t="s">
        <v>828</v>
      </c>
      <c r="J7760" s="320" t="s">
        <v>12</v>
      </c>
      <c r="K7760" s="321">
        <v>126</v>
      </c>
      <c r="L7760" s="305">
        <v>1</v>
      </c>
      <c r="M7760" s="305"/>
      <c r="N7760" s="321">
        <v>409</v>
      </c>
      <c r="O7760" s="305">
        <v>1</v>
      </c>
      <c r="P7760" s="305"/>
      <c r="Q7760" s="321">
        <v>13612</v>
      </c>
      <c r="R7760" s="305">
        <v>1</v>
      </c>
      <c r="S7760" s="305"/>
      <c r="BA7760" s="395">
        <v>1</v>
      </c>
      <c r="BB7760" s="396" t="s">
        <v>861</v>
      </c>
      <c r="BC7760" t="str">
        <f t="shared" si="656"/>
        <v>RXN</v>
      </c>
      <c r="BD7760" t="str">
        <f t="shared" si="657"/>
        <v>NAoMe_recurrent_tag_othermets</v>
      </c>
      <c r="BE7760" s="397" t="s">
        <v>862</v>
      </c>
      <c r="BF7760" t="str">
        <f t="shared" si="658"/>
        <v>No</v>
      </c>
      <c r="BG7760">
        <f t="shared" si="659"/>
        <v>126</v>
      </c>
      <c r="BH7760" s="398">
        <f t="shared" si="660"/>
        <v>1</v>
      </c>
      <c r="BO7760" s="33"/>
    </row>
    <row r="7761" spans="1:67">
      <c r="A7761" s="320" t="s">
        <v>338</v>
      </c>
      <c r="B7761" t="s">
        <v>380</v>
      </c>
      <c r="C7761" t="s">
        <v>910</v>
      </c>
      <c r="D7761" t="s">
        <v>314</v>
      </c>
      <c r="E7761" s="320" t="s">
        <v>109</v>
      </c>
      <c r="F7761" s="320" t="s">
        <v>110</v>
      </c>
      <c r="G7761" s="320" t="s">
        <v>449</v>
      </c>
      <c r="H7761" s="320" t="s">
        <v>320</v>
      </c>
      <c r="I7761" s="320" t="s">
        <v>354</v>
      </c>
      <c r="J7761" s="320" t="s">
        <v>277</v>
      </c>
      <c r="K7761" s="321">
        <v>2</v>
      </c>
      <c r="L7761" s="305">
        <v>9.8500000312924385E-3</v>
      </c>
      <c r="M7761" s="305"/>
      <c r="N7761" s="321">
        <v>2</v>
      </c>
      <c r="O7761" s="305">
        <v>3.3799998927861452E-3</v>
      </c>
      <c r="P7761" s="305"/>
      <c r="Q7761" s="321">
        <v>56</v>
      </c>
      <c r="R7761" s="305">
        <v>4.1100000962615013E-3</v>
      </c>
      <c r="S7761" s="305"/>
      <c r="BA7761" s="395">
        <v>1</v>
      </c>
      <c r="BB7761" s="396" t="s">
        <v>861</v>
      </c>
      <c r="BC7761" t="str">
        <f t="shared" si="656"/>
        <v>RR8</v>
      </c>
      <c r="BD7761" t="str">
        <f t="shared" si="657"/>
        <v>NAoMe_recurrent_age_mbc_hes_decades_80cap</v>
      </c>
      <c r="BE7761" s="397" t="s">
        <v>862</v>
      </c>
      <c r="BF7761" t="str">
        <f t="shared" si="658"/>
        <v>18-29 yrs</v>
      </c>
      <c r="BG7761">
        <f t="shared" si="659"/>
        <v>2</v>
      </c>
      <c r="BH7761" s="398">
        <f t="shared" si="660"/>
        <v>9.8500000312924385E-3</v>
      </c>
      <c r="BO7761" s="33"/>
    </row>
    <row r="7762" spans="1:67">
      <c r="A7762" s="320" t="s">
        <v>338</v>
      </c>
      <c r="B7762" t="s">
        <v>380</v>
      </c>
      <c r="C7762" t="s">
        <v>910</v>
      </c>
      <c r="D7762" t="s">
        <v>314</v>
      </c>
      <c r="E7762" s="320" t="s">
        <v>109</v>
      </c>
      <c r="F7762" s="320" t="s">
        <v>110</v>
      </c>
      <c r="G7762" s="320" t="s">
        <v>449</v>
      </c>
      <c r="H7762" s="320" t="s">
        <v>320</v>
      </c>
      <c r="I7762" s="320" t="s">
        <v>354</v>
      </c>
      <c r="J7762" s="320" t="s">
        <v>278</v>
      </c>
      <c r="K7762" s="321">
        <v>23</v>
      </c>
      <c r="L7762" s="305">
        <v>0.1133000031113625</v>
      </c>
      <c r="M7762" s="305"/>
      <c r="N7762" s="321">
        <v>33</v>
      </c>
      <c r="O7762" s="305">
        <v>5.5840000510215759E-2</v>
      </c>
      <c r="P7762" s="305"/>
      <c r="Q7762" s="321">
        <v>552</v>
      </c>
      <c r="R7762" s="305">
        <v>4.0550000965595252E-2</v>
      </c>
      <c r="S7762" s="305"/>
      <c r="BA7762" s="395">
        <v>1</v>
      </c>
      <c r="BB7762" s="396" t="s">
        <v>861</v>
      </c>
      <c r="BC7762" t="str">
        <f t="shared" si="656"/>
        <v>RR8</v>
      </c>
      <c r="BD7762" t="str">
        <f t="shared" si="657"/>
        <v>NAoMe_recurrent_age_mbc_hes_decades_80cap</v>
      </c>
      <c r="BE7762" s="397" t="s">
        <v>862</v>
      </c>
      <c r="BF7762" t="str">
        <f t="shared" si="658"/>
        <v>30-39 yrs</v>
      </c>
      <c r="BG7762">
        <f t="shared" si="659"/>
        <v>23</v>
      </c>
      <c r="BH7762" s="398">
        <f t="shared" si="660"/>
        <v>0.1133000031113625</v>
      </c>
      <c r="BO7762" s="33"/>
    </row>
    <row r="7763" spans="1:67">
      <c r="A7763" s="320" t="s">
        <v>338</v>
      </c>
      <c r="B7763" t="s">
        <v>380</v>
      </c>
      <c r="C7763" t="s">
        <v>910</v>
      </c>
      <c r="D7763" t="s">
        <v>314</v>
      </c>
      <c r="E7763" s="320" t="s">
        <v>109</v>
      </c>
      <c r="F7763" s="320" t="s">
        <v>110</v>
      </c>
      <c r="G7763" s="320" t="s">
        <v>449</v>
      </c>
      <c r="H7763" s="320" t="s">
        <v>320</v>
      </c>
      <c r="I7763" s="320" t="s">
        <v>354</v>
      </c>
      <c r="J7763" s="320" t="s">
        <v>279</v>
      </c>
      <c r="K7763" s="321">
        <v>21</v>
      </c>
      <c r="L7763" s="305">
        <v>0.10345000028610229</v>
      </c>
      <c r="M7763" s="305"/>
      <c r="N7763" s="321">
        <v>56</v>
      </c>
      <c r="O7763" s="305">
        <v>9.4750002026557922E-2</v>
      </c>
      <c r="P7763" s="305"/>
      <c r="Q7763" s="321">
        <v>1403</v>
      </c>
      <c r="R7763" s="305">
        <v>0.1030699983239174</v>
      </c>
      <c r="S7763" s="305"/>
      <c r="BA7763" s="395">
        <v>1</v>
      </c>
      <c r="BB7763" s="396" t="s">
        <v>861</v>
      </c>
      <c r="BC7763" t="str">
        <f t="shared" si="656"/>
        <v>RR8</v>
      </c>
      <c r="BD7763" t="str">
        <f t="shared" si="657"/>
        <v>NAoMe_recurrent_age_mbc_hes_decades_80cap</v>
      </c>
      <c r="BE7763" s="397" t="s">
        <v>862</v>
      </c>
      <c r="BF7763" t="str">
        <f t="shared" si="658"/>
        <v>40-49 yrs</v>
      </c>
      <c r="BG7763">
        <f t="shared" si="659"/>
        <v>21</v>
      </c>
      <c r="BH7763" s="398">
        <f t="shared" si="660"/>
        <v>0.10345000028610229</v>
      </c>
      <c r="BO7763" s="33"/>
    </row>
    <row r="7764" spans="1:67">
      <c r="A7764" s="320" t="s">
        <v>338</v>
      </c>
      <c r="B7764" t="s">
        <v>380</v>
      </c>
      <c r="C7764" t="s">
        <v>910</v>
      </c>
      <c r="D7764" t="s">
        <v>314</v>
      </c>
      <c r="E7764" s="320" t="s">
        <v>109</v>
      </c>
      <c r="F7764" s="320" t="s">
        <v>110</v>
      </c>
      <c r="G7764" s="320" t="s">
        <v>449</v>
      </c>
      <c r="H7764" s="320" t="s">
        <v>320</v>
      </c>
      <c r="I7764" s="320" t="s">
        <v>354</v>
      </c>
      <c r="J7764" s="320" t="s">
        <v>280</v>
      </c>
      <c r="K7764" s="321">
        <v>46</v>
      </c>
      <c r="L7764" s="305">
        <v>0.22660000622272489</v>
      </c>
      <c r="M7764" s="305"/>
      <c r="N7764" s="321">
        <v>126</v>
      </c>
      <c r="O7764" s="305">
        <v>0.21320000290870669</v>
      </c>
      <c r="P7764" s="305"/>
      <c r="Q7764" s="321">
        <v>2584</v>
      </c>
      <c r="R7764" s="305">
        <v>0.18983000516891479</v>
      </c>
      <c r="S7764" s="305"/>
      <c r="BA7764" s="395">
        <v>1</v>
      </c>
      <c r="BB7764" s="396" t="s">
        <v>861</v>
      </c>
      <c r="BC7764" t="str">
        <f t="shared" si="656"/>
        <v>RR8</v>
      </c>
      <c r="BD7764" t="str">
        <f t="shared" si="657"/>
        <v>NAoMe_recurrent_age_mbc_hes_decades_80cap</v>
      </c>
      <c r="BE7764" s="397" t="s">
        <v>862</v>
      </c>
      <c r="BF7764" t="str">
        <f t="shared" si="658"/>
        <v>50-59 yrs</v>
      </c>
      <c r="BG7764">
        <f t="shared" si="659"/>
        <v>46</v>
      </c>
      <c r="BH7764" s="398">
        <f t="shared" si="660"/>
        <v>0.22660000622272489</v>
      </c>
      <c r="BO7764" s="33"/>
    </row>
    <row r="7765" spans="1:67">
      <c r="A7765" s="320" t="s">
        <v>338</v>
      </c>
      <c r="B7765" t="s">
        <v>380</v>
      </c>
      <c r="C7765" t="s">
        <v>910</v>
      </c>
      <c r="D7765" t="s">
        <v>314</v>
      </c>
      <c r="E7765" s="320" t="s">
        <v>109</v>
      </c>
      <c r="F7765" s="320" t="s">
        <v>110</v>
      </c>
      <c r="G7765" s="320" t="s">
        <v>449</v>
      </c>
      <c r="H7765" s="320" t="s">
        <v>320</v>
      </c>
      <c r="I7765" s="320" t="s">
        <v>354</v>
      </c>
      <c r="J7765" s="320" t="s">
        <v>281</v>
      </c>
      <c r="K7765" s="321">
        <v>37</v>
      </c>
      <c r="L7765" s="305">
        <v>0.18227000534534449</v>
      </c>
      <c r="M7765" s="305"/>
      <c r="N7765" s="321">
        <v>122</v>
      </c>
      <c r="O7765" s="305">
        <v>0.20643000304698941</v>
      </c>
      <c r="P7765" s="305"/>
      <c r="Q7765" s="321">
        <v>2650</v>
      </c>
      <c r="R7765" s="305">
        <v>0.19468000531196589</v>
      </c>
      <c r="S7765" s="305"/>
      <c r="BA7765" s="395">
        <v>1</v>
      </c>
      <c r="BB7765" s="396" t="s">
        <v>861</v>
      </c>
      <c r="BC7765" t="str">
        <f t="shared" si="656"/>
        <v>RR8</v>
      </c>
      <c r="BD7765" t="str">
        <f t="shared" si="657"/>
        <v>NAoMe_recurrent_age_mbc_hes_decades_80cap</v>
      </c>
      <c r="BE7765" s="397" t="s">
        <v>862</v>
      </c>
      <c r="BF7765" t="str">
        <f t="shared" si="658"/>
        <v>60-69 yrs</v>
      </c>
      <c r="BG7765">
        <f t="shared" si="659"/>
        <v>37</v>
      </c>
      <c r="BH7765" s="398">
        <f t="shared" si="660"/>
        <v>0.18227000534534449</v>
      </c>
      <c r="BO7765" s="33"/>
    </row>
    <row r="7766" spans="1:67">
      <c r="A7766" s="320" t="s">
        <v>338</v>
      </c>
      <c r="B7766" t="s">
        <v>380</v>
      </c>
      <c r="C7766" t="s">
        <v>910</v>
      </c>
      <c r="D7766" t="s">
        <v>314</v>
      </c>
      <c r="E7766" s="320" t="s">
        <v>109</v>
      </c>
      <c r="F7766" s="320" t="s">
        <v>110</v>
      </c>
      <c r="G7766" s="320" t="s">
        <v>449</v>
      </c>
      <c r="H7766" s="320" t="s">
        <v>320</v>
      </c>
      <c r="I7766" s="320" t="s">
        <v>354</v>
      </c>
      <c r="J7766" s="320" t="s">
        <v>282</v>
      </c>
      <c r="K7766" s="321">
        <v>42</v>
      </c>
      <c r="L7766" s="305">
        <v>0.20690000057220459</v>
      </c>
      <c r="M7766" s="305"/>
      <c r="N7766" s="321">
        <v>142</v>
      </c>
      <c r="O7766" s="305">
        <v>0.24027000367641449</v>
      </c>
      <c r="P7766" s="305"/>
      <c r="Q7766" s="321">
        <v>3284</v>
      </c>
      <c r="R7766" s="305">
        <v>0.24126000702381131</v>
      </c>
      <c r="S7766" s="305"/>
      <c r="BA7766" s="395">
        <v>1</v>
      </c>
      <c r="BB7766" s="396" t="s">
        <v>861</v>
      </c>
      <c r="BC7766" t="str">
        <f t="shared" si="656"/>
        <v>RR8</v>
      </c>
      <c r="BD7766" t="str">
        <f t="shared" si="657"/>
        <v>NAoMe_recurrent_age_mbc_hes_decades_80cap</v>
      </c>
      <c r="BE7766" s="397" t="s">
        <v>862</v>
      </c>
      <c r="BF7766" t="str">
        <f t="shared" si="658"/>
        <v>70-79 yrs</v>
      </c>
      <c r="BG7766">
        <f t="shared" si="659"/>
        <v>42</v>
      </c>
      <c r="BH7766" s="398">
        <f t="shared" si="660"/>
        <v>0.20690000057220459</v>
      </c>
      <c r="BO7766" s="33"/>
    </row>
    <row r="7767" spans="1:67">
      <c r="A7767" s="320" t="s">
        <v>338</v>
      </c>
      <c r="B7767" t="s">
        <v>380</v>
      </c>
      <c r="C7767" t="s">
        <v>910</v>
      </c>
      <c r="D7767" t="s">
        <v>314</v>
      </c>
      <c r="E7767" s="320" t="s">
        <v>109</v>
      </c>
      <c r="F7767" s="320" t="s">
        <v>110</v>
      </c>
      <c r="G7767" s="320" t="s">
        <v>449</v>
      </c>
      <c r="H7767" s="320" t="s">
        <v>320</v>
      </c>
      <c r="I7767" s="320" t="s">
        <v>354</v>
      </c>
      <c r="J7767" s="320" t="s">
        <v>283</v>
      </c>
      <c r="K7767" s="321">
        <v>32</v>
      </c>
      <c r="L7767" s="305">
        <v>0.1576399952173233</v>
      </c>
      <c r="M7767" s="305"/>
      <c r="N7767" s="321">
        <v>110</v>
      </c>
      <c r="O7767" s="305">
        <v>0.18613000214099881</v>
      </c>
      <c r="P7767" s="305"/>
      <c r="Q7767" s="321">
        <v>3083</v>
      </c>
      <c r="R7767" s="305">
        <v>0.2264900058507919</v>
      </c>
      <c r="S7767" s="305"/>
      <c r="BA7767" s="395">
        <v>1</v>
      </c>
      <c r="BB7767" s="396" t="s">
        <v>861</v>
      </c>
      <c r="BC7767" t="str">
        <f t="shared" si="656"/>
        <v>RR8</v>
      </c>
      <c r="BD7767" t="str">
        <f t="shared" si="657"/>
        <v>NAoMe_recurrent_age_mbc_hes_decades_80cap</v>
      </c>
      <c r="BE7767" s="397" t="s">
        <v>862</v>
      </c>
      <c r="BF7767" t="str">
        <f t="shared" si="658"/>
        <v>80+ yrs</v>
      </c>
      <c r="BG7767">
        <f t="shared" si="659"/>
        <v>32</v>
      </c>
      <c r="BH7767" s="398">
        <f t="shared" si="660"/>
        <v>0.1576399952173233</v>
      </c>
      <c r="BO7767" s="33"/>
    </row>
    <row r="7768" spans="1:67">
      <c r="A7768" s="320" t="s">
        <v>338</v>
      </c>
      <c r="B7768" t="s">
        <v>380</v>
      </c>
      <c r="C7768" t="s">
        <v>910</v>
      </c>
      <c r="D7768" t="s">
        <v>314</v>
      </c>
      <c r="E7768" s="320" t="s">
        <v>109</v>
      </c>
      <c r="F7768" s="320" t="s">
        <v>110</v>
      </c>
      <c r="G7768" s="320" t="s">
        <v>449</v>
      </c>
      <c r="H7768" s="320" t="s">
        <v>320</v>
      </c>
      <c r="I7768" s="320" t="s">
        <v>656</v>
      </c>
      <c r="J7768" s="320" t="s">
        <v>286</v>
      </c>
      <c r="K7768" s="321">
        <v>8</v>
      </c>
      <c r="L7768" s="305">
        <v>3.9409998804330833E-2</v>
      </c>
      <c r="M7768" s="305">
        <v>3.9999999105930328E-2</v>
      </c>
      <c r="N7768" s="321">
        <v>34</v>
      </c>
      <c r="O7768" s="305">
        <v>5.7530000805854797E-2</v>
      </c>
      <c r="P7768" s="305">
        <v>5.8019999414682388E-2</v>
      </c>
      <c r="Q7768" s="321">
        <v>565</v>
      </c>
      <c r="R7768" s="305">
        <v>4.1510000824928277E-2</v>
      </c>
      <c r="S7768" s="305">
        <v>4.221000149846077E-2</v>
      </c>
      <c r="BA7768" s="395">
        <v>1</v>
      </c>
      <c r="BB7768" s="396" t="s">
        <v>861</v>
      </c>
      <c r="BC7768" t="str">
        <f t="shared" si="656"/>
        <v>RR8</v>
      </c>
      <c r="BD7768" t="str">
        <f t="shared" si="657"/>
        <v>NAoMe_recurrent_ethnicity_grp</v>
      </c>
      <c r="BE7768" s="397" t="s">
        <v>862</v>
      </c>
      <c r="BF7768" t="str">
        <f t="shared" si="658"/>
        <v>Asian or Asian British</v>
      </c>
      <c r="BG7768">
        <f t="shared" si="659"/>
        <v>8</v>
      </c>
      <c r="BH7768" s="398">
        <f t="shared" si="660"/>
        <v>3.9409998804330833E-2</v>
      </c>
      <c r="BO7768" s="33"/>
    </row>
    <row r="7769" spans="1:67">
      <c r="A7769" s="320" t="s">
        <v>338</v>
      </c>
      <c r="B7769" t="s">
        <v>380</v>
      </c>
      <c r="C7769" t="s">
        <v>910</v>
      </c>
      <c r="D7769" t="s">
        <v>314</v>
      </c>
      <c r="E7769" s="320" t="s">
        <v>109</v>
      </c>
      <c r="F7769" s="320" t="s">
        <v>110</v>
      </c>
      <c r="G7769" s="320" t="s">
        <v>449</v>
      </c>
      <c r="H7769" s="320" t="s">
        <v>320</v>
      </c>
      <c r="I7769" s="320" t="s">
        <v>656</v>
      </c>
      <c r="J7769" s="320" t="s">
        <v>287</v>
      </c>
      <c r="K7769" s="321">
        <v>2</v>
      </c>
      <c r="L7769" s="305">
        <v>9.8500000312924385E-3</v>
      </c>
      <c r="M7769" s="305">
        <v>9.9999997764825821E-3</v>
      </c>
      <c r="N7769" s="321">
        <v>8</v>
      </c>
      <c r="O7769" s="305">
        <v>1.353999972343445E-2</v>
      </c>
      <c r="P7769" s="305">
        <v>1.365000009536743E-2</v>
      </c>
      <c r="Q7769" s="321">
        <v>439</v>
      </c>
      <c r="R7769" s="305">
        <v>3.2249998301267617E-2</v>
      </c>
      <c r="S7769" s="305">
        <v>3.2800000160932541E-2</v>
      </c>
      <c r="BA7769" s="395">
        <v>1</v>
      </c>
      <c r="BB7769" s="396" t="s">
        <v>861</v>
      </c>
      <c r="BC7769" t="str">
        <f t="shared" si="656"/>
        <v>RR8</v>
      </c>
      <c r="BD7769" t="str">
        <f t="shared" si="657"/>
        <v>NAoMe_recurrent_ethnicity_grp</v>
      </c>
      <c r="BE7769" s="397" t="s">
        <v>862</v>
      </c>
      <c r="BF7769" t="str">
        <f t="shared" si="658"/>
        <v>Black or Black British</v>
      </c>
      <c r="BG7769">
        <f t="shared" si="659"/>
        <v>2</v>
      </c>
      <c r="BH7769" s="398">
        <f t="shared" si="660"/>
        <v>9.8500000312924385E-3</v>
      </c>
      <c r="BO7769" s="33"/>
    </row>
    <row r="7770" spans="1:67">
      <c r="A7770" s="320" t="s">
        <v>338</v>
      </c>
      <c r="B7770" t="s">
        <v>380</v>
      </c>
      <c r="C7770" t="s">
        <v>910</v>
      </c>
      <c r="D7770" t="s">
        <v>314</v>
      </c>
      <c r="E7770" s="320" t="s">
        <v>109</v>
      </c>
      <c r="F7770" s="320" t="s">
        <v>110</v>
      </c>
      <c r="G7770" s="320" t="s">
        <v>449</v>
      </c>
      <c r="H7770" s="320" t="s">
        <v>320</v>
      </c>
      <c r="I7770" s="320" t="s">
        <v>656</v>
      </c>
      <c r="J7770" s="320" t="s">
        <v>259</v>
      </c>
      <c r="K7770" s="321">
        <v>0</v>
      </c>
      <c r="L7770" s="305">
        <v>0</v>
      </c>
      <c r="M7770" s="305">
        <v>0</v>
      </c>
      <c r="N7770" s="321">
        <v>2</v>
      </c>
      <c r="O7770" s="305">
        <v>3.3799998927861452E-3</v>
      </c>
      <c r="P7770" s="305">
        <v>3.4099998883903031E-3</v>
      </c>
      <c r="Q7770" s="321">
        <v>117</v>
      </c>
      <c r="R7770" s="305">
        <v>8.6000002920627594E-3</v>
      </c>
      <c r="S7770" s="305">
        <v>8.7400004267692566E-3</v>
      </c>
      <c r="BA7770" s="395">
        <v>1</v>
      </c>
      <c r="BB7770" s="396" t="s">
        <v>861</v>
      </c>
      <c r="BC7770" t="str">
        <f t="shared" si="656"/>
        <v>RR8</v>
      </c>
      <c r="BD7770" t="str">
        <f t="shared" si="657"/>
        <v>NAoMe_recurrent_ethnicity_grp</v>
      </c>
      <c r="BE7770" s="397" t="s">
        <v>862</v>
      </c>
      <c r="BF7770" t="str">
        <f t="shared" si="658"/>
        <v>Mixed</v>
      </c>
      <c r="BG7770">
        <f t="shared" si="659"/>
        <v>0</v>
      </c>
      <c r="BH7770" s="398">
        <f t="shared" si="660"/>
        <v>0</v>
      </c>
      <c r="BO7770" s="33"/>
    </row>
    <row r="7771" spans="1:67">
      <c r="A7771" s="320" t="s">
        <v>338</v>
      </c>
      <c r="B7771" t="s">
        <v>380</v>
      </c>
      <c r="C7771" t="s">
        <v>910</v>
      </c>
      <c r="D7771" t="s">
        <v>314</v>
      </c>
      <c r="E7771" s="320" t="s">
        <v>109</v>
      </c>
      <c r="F7771" s="320" t="s">
        <v>110</v>
      </c>
      <c r="G7771" s="320" t="s">
        <v>449</v>
      </c>
      <c r="H7771" s="320" t="s">
        <v>320</v>
      </c>
      <c r="I7771" s="320" t="s">
        <v>656</v>
      </c>
      <c r="J7771" s="320" t="s">
        <v>288</v>
      </c>
      <c r="K7771" s="321">
        <v>2</v>
      </c>
      <c r="L7771" s="305">
        <v>9.8500000312924385E-3</v>
      </c>
      <c r="M7771" s="305">
        <v>9.9999997764825821E-3</v>
      </c>
      <c r="N7771" s="321">
        <v>10</v>
      </c>
      <c r="O7771" s="305">
        <v>1.6920000314712521E-2</v>
      </c>
      <c r="P7771" s="305">
        <v>1.7060000449419022E-2</v>
      </c>
      <c r="Q7771" s="321">
        <v>254</v>
      </c>
      <c r="R7771" s="305">
        <v>1.8659999594092369E-2</v>
      </c>
      <c r="S7771" s="305">
        <v>1.8980000168085098E-2</v>
      </c>
      <c r="BA7771" s="395">
        <v>1</v>
      </c>
      <c r="BB7771" s="396" t="s">
        <v>861</v>
      </c>
      <c r="BC7771" t="str">
        <f t="shared" si="656"/>
        <v>RR8</v>
      </c>
      <c r="BD7771" t="str">
        <f t="shared" si="657"/>
        <v>NAoMe_recurrent_ethnicity_grp</v>
      </c>
      <c r="BE7771" s="397" t="s">
        <v>862</v>
      </c>
      <c r="BF7771" t="str">
        <f t="shared" si="658"/>
        <v>Other Ethnic Group</v>
      </c>
      <c r="BG7771">
        <f t="shared" si="659"/>
        <v>2</v>
      </c>
      <c r="BH7771" s="398">
        <f t="shared" si="660"/>
        <v>9.8500000312924385E-3</v>
      </c>
      <c r="BO7771" s="33"/>
    </row>
    <row r="7772" spans="1:67">
      <c r="A7772" s="320" t="s">
        <v>338</v>
      </c>
      <c r="B7772" t="s">
        <v>380</v>
      </c>
      <c r="C7772" t="s">
        <v>910</v>
      </c>
      <c r="D7772" t="s">
        <v>314</v>
      </c>
      <c r="E7772" s="320" t="s">
        <v>109</v>
      </c>
      <c r="F7772" s="320" t="s">
        <v>110</v>
      </c>
      <c r="G7772" s="320" t="s">
        <v>449</v>
      </c>
      <c r="H7772" s="320" t="s">
        <v>320</v>
      </c>
      <c r="I7772" s="320" t="s">
        <v>656</v>
      </c>
      <c r="J7772" s="320" t="s">
        <v>260</v>
      </c>
      <c r="K7772" s="321">
        <v>3</v>
      </c>
      <c r="L7772" s="305">
        <v>1.4779999852180479E-2</v>
      </c>
      <c r="M7772" s="305"/>
      <c r="N7772" s="321">
        <v>5</v>
      </c>
      <c r="O7772" s="305">
        <v>8.4600001573562622E-3</v>
      </c>
      <c r="P7772" s="305"/>
      <c r="Q7772" s="321">
        <v>227</v>
      </c>
      <c r="R7772" s="305">
        <v>1.6680000349879261E-2</v>
      </c>
      <c r="S7772" s="305"/>
      <c r="BA7772" s="395">
        <v>1</v>
      </c>
      <c r="BB7772" s="396" t="s">
        <v>861</v>
      </c>
      <c r="BC7772" t="str">
        <f t="shared" si="656"/>
        <v>RR8</v>
      </c>
      <c r="BD7772" t="str">
        <f t="shared" si="657"/>
        <v>NAoMe_recurrent_ethnicity_grp</v>
      </c>
      <c r="BE7772" s="397" t="s">
        <v>862</v>
      </c>
      <c r="BF7772" t="str">
        <f t="shared" si="658"/>
        <v>Unknown</v>
      </c>
      <c r="BG7772">
        <f t="shared" si="659"/>
        <v>3</v>
      </c>
      <c r="BH7772" s="398">
        <f t="shared" si="660"/>
        <v>1.4779999852180479E-2</v>
      </c>
      <c r="BO7772" s="33"/>
    </row>
    <row r="7773" spans="1:67">
      <c r="A7773" s="320" t="s">
        <v>338</v>
      </c>
      <c r="B7773" t="s">
        <v>380</v>
      </c>
      <c r="C7773" t="s">
        <v>910</v>
      </c>
      <c r="D7773" t="s">
        <v>314</v>
      </c>
      <c r="E7773" s="320" t="s">
        <v>109</v>
      </c>
      <c r="F7773" s="320" t="s">
        <v>110</v>
      </c>
      <c r="G7773" s="320" t="s">
        <v>449</v>
      </c>
      <c r="H7773" s="320" t="s">
        <v>320</v>
      </c>
      <c r="I7773" s="320" t="s">
        <v>656</v>
      </c>
      <c r="J7773" s="320" t="s">
        <v>258</v>
      </c>
      <c r="K7773" s="321">
        <v>188</v>
      </c>
      <c r="L7773" s="305">
        <v>0.92611002922058105</v>
      </c>
      <c r="M7773" s="305">
        <v>0.93999999761581421</v>
      </c>
      <c r="N7773" s="321">
        <v>532</v>
      </c>
      <c r="O7773" s="305">
        <v>0.90017002820968628</v>
      </c>
      <c r="P7773" s="305">
        <v>0.90785002708435059</v>
      </c>
      <c r="Q7773" s="321">
        <v>12010</v>
      </c>
      <c r="R7773" s="305">
        <v>0.88230997323989868</v>
      </c>
      <c r="S7773" s="305">
        <v>0.89727002382278442</v>
      </c>
      <c r="BA7773" s="395">
        <v>1</v>
      </c>
      <c r="BB7773" s="396" t="s">
        <v>861</v>
      </c>
      <c r="BC7773" t="str">
        <f t="shared" si="656"/>
        <v>RR8</v>
      </c>
      <c r="BD7773" t="str">
        <f t="shared" si="657"/>
        <v>NAoMe_recurrent_ethnicity_grp</v>
      </c>
      <c r="BE7773" s="397" t="s">
        <v>862</v>
      </c>
      <c r="BF7773" t="str">
        <f t="shared" si="658"/>
        <v>White</v>
      </c>
      <c r="BG7773">
        <f t="shared" si="659"/>
        <v>188</v>
      </c>
      <c r="BH7773" s="398">
        <f t="shared" si="660"/>
        <v>0.92611002922058105</v>
      </c>
      <c r="BO7773" s="33"/>
    </row>
    <row r="7774" spans="1:67">
      <c r="A7774" s="320" t="s">
        <v>338</v>
      </c>
      <c r="B7774" t="s">
        <v>380</v>
      </c>
      <c r="C7774" t="s">
        <v>910</v>
      </c>
      <c r="D7774" t="s">
        <v>314</v>
      </c>
      <c r="E7774" s="320" t="s">
        <v>109</v>
      </c>
      <c r="F7774" s="320" t="s">
        <v>110</v>
      </c>
      <c r="G7774" s="320" t="s">
        <v>449</v>
      </c>
      <c r="H7774" s="320" t="s">
        <v>320</v>
      </c>
      <c r="I7774" s="320" t="s">
        <v>291</v>
      </c>
      <c r="J7774" s="320" t="s">
        <v>313</v>
      </c>
      <c r="K7774" s="321">
        <v>201</v>
      </c>
      <c r="L7774" s="305">
        <v>0.99014997482299805</v>
      </c>
      <c r="M7774" s="305"/>
      <c r="N7774" s="321">
        <v>584</v>
      </c>
      <c r="O7774" s="305">
        <v>0.98816001415252686</v>
      </c>
      <c r="P7774" s="305"/>
      <c r="Q7774" s="321">
        <v>13492</v>
      </c>
      <c r="R7774" s="305">
        <v>0.99118000268936157</v>
      </c>
      <c r="S7774" s="305"/>
      <c r="BA7774" s="395">
        <v>1</v>
      </c>
      <c r="BB7774" s="396" t="s">
        <v>861</v>
      </c>
      <c r="BC7774" t="str">
        <f t="shared" si="656"/>
        <v>RR8</v>
      </c>
      <c r="BD7774" t="str">
        <f t="shared" si="657"/>
        <v>NAoMe_recurrent_gender</v>
      </c>
      <c r="BE7774" s="397" t="s">
        <v>862</v>
      </c>
      <c r="BF7774" t="str">
        <f t="shared" si="658"/>
        <v>Female</v>
      </c>
      <c r="BG7774">
        <f t="shared" si="659"/>
        <v>201</v>
      </c>
      <c r="BH7774" s="398">
        <f t="shared" si="660"/>
        <v>0.99014997482299805</v>
      </c>
      <c r="BO7774" s="33"/>
    </row>
    <row r="7775" spans="1:67">
      <c r="A7775" s="320" t="s">
        <v>338</v>
      </c>
      <c r="B7775" t="s">
        <v>380</v>
      </c>
      <c r="C7775" t="s">
        <v>910</v>
      </c>
      <c r="D7775" t="s">
        <v>314</v>
      </c>
      <c r="E7775" s="320" t="s">
        <v>109</v>
      </c>
      <c r="F7775" s="320" t="s">
        <v>110</v>
      </c>
      <c r="G7775" s="320" t="s">
        <v>449</v>
      </c>
      <c r="H7775" s="320" t="s">
        <v>320</v>
      </c>
      <c r="I7775" s="320" t="s">
        <v>291</v>
      </c>
      <c r="J7775" s="320" t="s">
        <v>293</v>
      </c>
      <c r="K7775" s="321">
        <v>2</v>
      </c>
      <c r="L7775" s="305">
        <v>9.8500000312924385E-3</v>
      </c>
      <c r="M7775" s="305"/>
      <c r="N7775" s="321">
        <v>7</v>
      </c>
      <c r="O7775" s="305">
        <v>1.183999981731176E-2</v>
      </c>
      <c r="P7775" s="305"/>
      <c r="Q7775" s="321">
        <v>120</v>
      </c>
      <c r="R7775" s="305">
        <v>8.8200001046061516E-3</v>
      </c>
      <c r="S7775" s="305"/>
      <c r="BA7775" s="395">
        <v>1</v>
      </c>
      <c r="BB7775" s="396" t="s">
        <v>861</v>
      </c>
      <c r="BC7775" t="str">
        <f t="shared" si="656"/>
        <v>RR8</v>
      </c>
      <c r="BD7775" t="str">
        <f t="shared" si="657"/>
        <v>NAoMe_recurrent_gender</v>
      </c>
      <c r="BE7775" s="397" t="s">
        <v>862</v>
      </c>
      <c r="BF7775" t="str">
        <f t="shared" si="658"/>
        <v>Male</v>
      </c>
      <c r="BG7775">
        <f t="shared" si="659"/>
        <v>2</v>
      </c>
      <c r="BH7775" s="398">
        <f t="shared" si="660"/>
        <v>9.8500000312924385E-3</v>
      </c>
      <c r="BO7775" s="33"/>
    </row>
    <row r="7776" spans="1:67">
      <c r="A7776" s="320" t="s">
        <v>338</v>
      </c>
      <c r="B7776" t="s">
        <v>380</v>
      </c>
      <c r="C7776" t="s">
        <v>910</v>
      </c>
      <c r="D7776" t="s">
        <v>314</v>
      </c>
      <c r="E7776" s="320" t="s">
        <v>109</v>
      </c>
      <c r="F7776" s="320" t="s">
        <v>110</v>
      </c>
      <c r="G7776" s="320" t="s">
        <v>449</v>
      </c>
      <c r="H7776" s="320" t="s">
        <v>320</v>
      </c>
      <c r="I7776" s="320" t="s">
        <v>355</v>
      </c>
      <c r="J7776" s="320" t="s">
        <v>289</v>
      </c>
      <c r="K7776" s="321">
        <v>54</v>
      </c>
      <c r="L7776" s="305">
        <v>0.26600998640060419</v>
      </c>
      <c r="M7776" s="305"/>
      <c r="N7776" s="321">
        <v>177</v>
      </c>
      <c r="O7776" s="305">
        <v>0.29949000477790833</v>
      </c>
      <c r="P7776" s="305"/>
      <c r="Q7776" s="321">
        <v>4109</v>
      </c>
      <c r="R7776" s="305">
        <v>0.30186998844146729</v>
      </c>
      <c r="S7776" s="305"/>
      <c r="BA7776" s="395">
        <v>1</v>
      </c>
      <c r="BB7776" s="396" t="s">
        <v>861</v>
      </c>
      <c r="BC7776" t="str">
        <f t="shared" si="656"/>
        <v>RR8</v>
      </c>
      <c r="BD7776" t="str">
        <f t="shared" si="657"/>
        <v>NAoMe_recurrent_mbc_hes_year</v>
      </c>
      <c r="BE7776" s="397" t="s">
        <v>862</v>
      </c>
      <c r="BF7776" t="str">
        <f t="shared" si="658"/>
        <v>2021</v>
      </c>
      <c r="BG7776">
        <f t="shared" si="659"/>
        <v>54</v>
      </c>
      <c r="BH7776" s="398">
        <f t="shared" si="660"/>
        <v>0.26600998640060419</v>
      </c>
      <c r="BO7776" s="33"/>
    </row>
    <row r="7777" spans="1:67">
      <c r="A7777" s="320" t="s">
        <v>338</v>
      </c>
      <c r="B7777" t="s">
        <v>380</v>
      </c>
      <c r="C7777" t="s">
        <v>910</v>
      </c>
      <c r="D7777" t="s">
        <v>314</v>
      </c>
      <c r="E7777" s="320" t="s">
        <v>109</v>
      </c>
      <c r="F7777" s="320" t="s">
        <v>110</v>
      </c>
      <c r="G7777" s="320" t="s">
        <v>449</v>
      </c>
      <c r="H7777" s="320" t="s">
        <v>320</v>
      </c>
      <c r="I7777" s="320" t="s">
        <v>355</v>
      </c>
      <c r="J7777" s="320" t="s">
        <v>816</v>
      </c>
      <c r="K7777" s="321">
        <v>70</v>
      </c>
      <c r="L7777" s="305">
        <v>0.34483000636100769</v>
      </c>
      <c r="M7777" s="305"/>
      <c r="N7777" s="321">
        <v>195</v>
      </c>
      <c r="O7777" s="305">
        <v>0.3299500048160553</v>
      </c>
      <c r="P7777" s="305"/>
      <c r="Q7777" s="321">
        <v>4376</v>
      </c>
      <c r="R7777" s="305">
        <v>0.32148000597953802</v>
      </c>
      <c r="S7777" s="305"/>
      <c r="BA7777" s="395">
        <v>1</v>
      </c>
      <c r="BB7777" s="396" t="s">
        <v>861</v>
      </c>
      <c r="BC7777" t="str">
        <f t="shared" si="656"/>
        <v>RR8</v>
      </c>
      <c r="BD7777" t="str">
        <f t="shared" si="657"/>
        <v>NAoMe_recurrent_mbc_hes_year</v>
      </c>
      <c r="BE7777" s="397" t="s">
        <v>862</v>
      </c>
      <c r="BF7777" t="str">
        <f t="shared" si="658"/>
        <v>2022</v>
      </c>
      <c r="BG7777">
        <f t="shared" si="659"/>
        <v>70</v>
      </c>
      <c r="BH7777" s="398">
        <f t="shared" si="660"/>
        <v>0.34483000636100769</v>
      </c>
      <c r="BO7777" s="33"/>
    </row>
    <row r="7778" spans="1:67">
      <c r="A7778" s="320" t="s">
        <v>338</v>
      </c>
      <c r="B7778" t="s">
        <v>380</v>
      </c>
      <c r="C7778" t="s">
        <v>910</v>
      </c>
      <c r="D7778" t="s">
        <v>314</v>
      </c>
      <c r="E7778" s="320" t="s">
        <v>109</v>
      </c>
      <c r="F7778" s="320" t="s">
        <v>110</v>
      </c>
      <c r="G7778" s="320" t="s">
        <v>449</v>
      </c>
      <c r="H7778" s="320" t="s">
        <v>320</v>
      </c>
      <c r="I7778" s="320" t="s">
        <v>355</v>
      </c>
      <c r="J7778" s="320" t="s">
        <v>946</v>
      </c>
      <c r="K7778" s="321">
        <v>79</v>
      </c>
      <c r="L7778" s="305">
        <v>0.38916000723838812</v>
      </c>
      <c r="M7778" s="305"/>
      <c r="N7778" s="321">
        <v>219</v>
      </c>
      <c r="O7778" s="305">
        <v>0.37055999040603638</v>
      </c>
      <c r="P7778" s="305"/>
      <c r="Q7778" s="321">
        <v>5127</v>
      </c>
      <c r="R7778" s="305">
        <v>0.37665000557899481</v>
      </c>
      <c r="S7778" s="305"/>
      <c r="BA7778" s="395">
        <v>1</v>
      </c>
      <c r="BB7778" s="396" t="s">
        <v>861</v>
      </c>
      <c r="BC7778" t="str">
        <f t="shared" si="656"/>
        <v>RR8</v>
      </c>
      <c r="BD7778" t="str">
        <f t="shared" si="657"/>
        <v>NAoMe_recurrent_mbc_hes_year</v>
      </c>
      <c r="BE7778" s="397" t="s">
        <v>862</v>
      </c>
      <c r="BF7778" t="str">
        <f t="shared" si="658"/>
        <v>2023</v>
      </c>
      <c r="BG7778">
        <f t="shared" si="659"/>
        <v>79</v>
      </c>
      <c r="BH7778" s="398">
        <f t="shared" si="660"/>
        <v>0.38916000723838812</v>
      </c>
      <c r="BO7778" s="33"/>
    </row>
    <row r="7779" spans="1:67">
      <c r="A7779" s="320" t="s">
        <v>338</v>
      </c>
      <c r="B7779" t="s">
        <v>380</v>
      </c>
      <c r="C7779" t="s">
        <v>910</v>
      </c>
      <c r="D7779" t="s">
        <v>314</v>
      </c>
      <c r="E7779" s="320" t="s">
        <v>109</v>
      </c>
      <c r="F7779" s="320" t="s">
        <v>110</v>
      </c>
      <c r="G7779" s="320" t="s">
        <v>449</v>
      </c>
      <c r="H7779" s="320" t="s">
        <v>320</v>
      </c>
      <c r="I7779" s="320" t="s">
        <v>824</v>
      </c>
      <c r="J7779" s="320" t="s">
        <v>12</v>
      </c>
      <c r="K7779" s="321">
        <v>203</v>
      </c>
      <c r="L7779" s="305">
        <v>1</v>
      </c>
      <c r="M7779" s="305"/>
      <c r="N7779" s="321">
        <v>591</v>
      </c>
      <c r="O7779" s="305">
        <v>1</v>
      </c>
      <c r="P7779" s="305"/>
      <c r="Q7779" s="321">
        <v>13612</v>
      </c>
      <c r="R7779" s="305">
        <v>1</v>
      </c>
      <c r="S7779" s="305"/>
      <c r="BA7779" s="395">
        <v>1</v>
      </c>
      <c r="BB7779" s="396" t="s">
        <v>861</v>
      </c>
      <c r="BC7779" t="str">
        <f t="shared" si="656"/>
        <v>RR8</v>
      </c>
      <c r="BD7779" t="str">
        <f t="shared" si="657"/>
        <v>NAoMe_recurrent_tag_bonemets</v>
      </c>
      <c r="BE7779" s="397" t="s">
        <v>862</v>
      </c>
      <c r="BF7779" t="str">
        <f t="shared" si="658"/>
        <v>No</v>
      </c>
      <c r="BG7779">
        <f t="shared" si="659"/>
        <v>203</v>
      </c>
      <c r="BH7779" s="398">
        <f t="shared" si="660"/>
        <v>1</v>
      </c>
      <c r="BO7779" s="33"/>
    </row>
    <row r="7780" spans="1:67">
      <c r="A7780" s="320" t="s">
        <v>338</v>
      </c>
      <c r="B7780" t="s">
        <v>380</v>
      </c>
      <c r="C7780" t="s">
        <v>910</v>
      </c>
      <c r="D7780" t="s">
        <v>314</v>
      </c>
      <c r="E7780" s="320" t="s">
        <v>109</v>
      </c>
      <c r="F7780" s="320" t="s">
        <v>110</v>
      </c>
      <c r="G7780" s="320" t="s">
        <v>449</v>
      </c>
      <c r="H7780" s="320" t="s">
        <v>320</v>
      </c>
      <c r="I7780" s="320" t="s">
        <v>825</v>
      </c>
      <c r="J7780" s="320" t="s">
        <v>12</v>
      </c>
      <c r="K7780" s="321">
        <v>203</v>
      </c>
      <c r="L7780" s="305">
        <v>1</v>
      </c>
      <c r="M7780" s="305"/>
      <c r="N7780" s="321">
        <v>591</v>
      </c>
      <c r="O7780" s="305">
        <v>1</v>
      </c>
      <c r="P7780" s="305"/>
      <c r="Q7780" s="321">
        <v>13612</v>
      </c>
      <c r="R7780" s="305">
        <v>1</v>
      </c>
      <c r="S7780" s="305"/>
      <c r="BA7780" s="395">
        <v>1</v>
      </c>
      <c r="BB7780" s="396" t="s">
        <v>861</v>
      </c>
      <c r="BC7780" t="str">
        <f t="shared" si="656"/>
        <v>RR8</v>
      </c>
      <c r="BD7780" t="str">
        <f t="shared" si="657"/>
        <v>NAoMe_recurrent_tag_brainmets</v>
      </c>
      <c r="BE7780" s="397" t="s">
        <v>862</v>
      </c>
      <c r="BF7780" t="str">
        <f t="shared" si="658"/>
        <v>No</v>
      </c>
      <c r="BG7780">
        <f t="shared" si="659"/>
        <v>203</v>
      </c>
      <c r="BH7780" s="398">
        <f t="shared" si="660"/>
        <v>1</v>
      </c>
      <c r="BO7780" s="33"/>
    </row>
    <row r="7781" spans="1:67">
      <c r="A7781" s="320" t="s">
        <v>338</v>
      </c>
      <c r="B7781" t="s">
        <v>380</v>
      </c>
      <c r="C7781" t="s">
        <v>910</v>
      </c>
      <c r="D7781" t="s">
        <v>314</v>
      </c>
      <c r="E7781" s="320" t="s">
        <v>109</v>
      </c>
      <c r="F7781" s="320" t="s">
        <v>110</v>
      </c>
      <c r="G7781" s="320" t="s">
        <v>449</v>
      </c>
      <c r="H7781" s="320" t="s">
        <v>320</v>
      </c>
      <c r="I7781" s="320" t="s">
        <v>826</v>
      </c>
      <c r="J7781" s="320" t="s">
        <v>12</v>
      </c>
      <c r="K7781" s="321">
        <v>203</v>
      </c>
      <c r="L7781" s="305">
        <v>1</v>
      </c>
      <c r="M7781" s="305"/>
      <c r="N7781" s="321">
        <v>591</v>
      </c>
      <c r="O7781" s="305">
        <v>1</v>
      </c>
      <c r="P7781" s="305"/>
      <c r="Q7781" s="321">
        <v>13612</v>
      </c>
      <c r="R7781" s="305">
        <v>1</v>
      </c>
      <c r="S7781" s="305"/>
      <c r="BA7781" s="395">
        <v>1</v>
      </c>
      <c r="BB7781" s="396" t="s">
        <v>861</v>
      </c>
      <c r="BC7781" t="str">
        <f t="shared" si="656"/>
        <v>RR8</v>
      </c>
      <c r="BD7781" t="str">
        <f t="shared" si="657"/>
        <v>NAoMe_recurrent_tag_livermets</v>
      </c>
      <c r="BE7781" s="397" t="s">
        <v>862</v>
      </c>
      <c r="BF7781" t="str">
        <f t="shared" si="658"/>
        <v>No</v>
      </c>
      <c r="BG7781">
        <f t="shared" si="659"/>
        <v>203</v>
      </c>
      <c r="BH7781" s="398">
        <f t="shared" si="660"/>
        <v>1</v>
      </c>
      <c r="BO7781" s="33"/>
    </row>
    <row r="7782" spans="1:67">
      <c r="A7782" s="320" t="s">
        <v>338</v>
      </c>
      <c r="B7782" t="s">
        <v>380</v>
      </c>
      <c r="C7782" t="s">
        <v>910</v>
      </c>
      <c r="D7782" t="s">
        <v>314</v>
      </c>
      <c r="E7782" s="320" t="s">
        <v>109</v>
      </c>
      <c r="F7782" s="320" t="s">
        <v>110</v>
      </c>
      <c r="G7782" s="320" t="s">
        <v>449</v>
      </c>
      <c r="H7782" s="320" t="s">
        <v>320</v>
      </c>
      <c r="I7782" s="320" t="s">
        <v>827</v>
      </c>
      <c r="J7782" s="320" t="s">
        <v>12</v>
      </c>
      <c r="K7782" s="321">
        <v>203</v>
      </c>
      <c r="L7782" s="305">
        <v>1</v>
      </c>
      <c r="M7782" s="305"/>
      <c r="N7782" s="321">
        <v>591</v>
      </c>
      <c r="O7782" s="305">
        <v>1</v>
      </c>
      <c r="P7782" s="305"/>
      <c r="Q7782" s="321">
        <v>13612</v>
      </c>
      <c r="R7782" s="305">
        <v>1</v>
      </c>
      <c r="S7782" s="305"/>
      <c r="BA7782" s="395">
        <v>1</v>
      </c>
      <c r="BB7782" s="396" t="s">
        <v>861</v>
      </c>
      <c r="BC7782" t="str">
        <f t="shared" si="656"/>
        <v>RR8</v>
      </c>
      <c r="BD7782" t="str">
        <f t="shared" si="657"/>
        <v>NAoMe_recurrent_tag_lungmets</v>
      </c>
      <c r="BE7782" s="397" t="s">
        <v>862</v>
      </c>
      <c r="BF7782" t="str">
        <f t="shared" si="658"/>
        <v>No</v>
      </c>
      <c r="BG7782">
        <f t="shared" si="659"/>
        <v>203</v>
      </c>
      <c r="BH7782" s="398">
        <f t="shared" si="660"/>
        <v>1</v>
      </c>
      <c r="BO7782" s="33"/>
    </row>
    <row r="7783" spans="1:67">
      <c r="A7783" s="320" t="s">
        <v>338</v>
      </c>
      <c r="B7783" t="s">
        <v>380</v>
      </c>
      <c r="C7783" t="s">
        <v>910</v>
      </c>
      <c r="D7783" t="s">
        <v>314</v>
      </c>
      <c r="E7783" s="320" t="s">
        <v>109</v>
      </c>
      <c r="F7783" s="320" t="s">
        <v>110</v>
      </c>
      <c r="G7783" s="320" t="s">
        <v>449</v>
      </c>
      <c r="H7783" s="320" t="s">
        <v>320</v>
      </c>
      <c r="I7783" s="320" t="s">
        <v>828</v>
      </c>
      <c r="J7783" s="320" t="s">
        <v>12</v>
      </c>
      <c r="K7783" s="321">
        <v>203</v>
      </c>
      <c r="L7783" s="305">
        <v>1</v>
      </c>
      <c r="M7783" s="305"/>
      <c r="N7783" s="321">
        <v>591</v>
      </c>
      <c r="O7783" s="305">
        <v>1</v>
      </c>
      <c r="P7783" s="305"/>
      <c r="Q7783" s="321">
        <v>13612</v>
      </c>
      <c r="R7783" s="305">
        <v>1</v>
      </c>
      <c r="S7783" s="305"/>
      <c r="BA7783" s="395">
        <v>1</v>
      </c>
      <c r="BB7783" s="396" t="s">
        <v>861</v>
      </c>
      <c r="BC7783" t="str">
        <f t="shared" si="656"/>
        <v>RR8</v>
      </c>
      <c r="BD7783" t="str">
        <f t="shared" si="657"/>
        <v>NAoMe_recurrent_tag_othermets</v>
      </c>
      <c r="BE7783" s="397" t="s">
        <v>862</v>
      </c>
      <c r="BF7783" t="str">
        <f t="shared" si="658"/>
        <v>No</v>
      </c>
      <c r="BG7783">
        <f t="shared" si="659"/>
        <v>203</v>
      </c>
      <c r="BH7783" s="398">
        <f t="shared" si="660"/>
        <v>1</v>
      </c>
      <c r="BO7783" s="33"/>
    </row>
    <row r="7784" spans="1:67">
      <c r="A7784" s="320" t="s">
        <v>338</v>
      </c>
      <c r="B7784" t="s">
        <v>380</v>
      </c>
      <c r="C7784" t="s">
        <v>910</v>
      </c>
      <c r="D7784" t="s">
        <v>314</v>
      </c>
      <c r="E7784" s="320" t="s">
        <v>111</v>
      </c>
      <c r="F7784" s="320" t="s">
        <v>112</v>
      </c>
      <c r="G7784" s="320" t="s">
        <v>442</v>
      </c>
      <c r="H7784" s="320" t="s">
        <v>326</v>
      </c>
      <c r="I7784" s="320" t="s">
        <v>354</v>
      </c>
      <c r="J7784" s="320" t="s">
        <v>277</v>
      </c>
      <c r="K7784" s="321">
        <v>0</v>
      </c>
      <c r="L7784" s="305">
        <v>0</v>
      </c>
      <c r="M7784" s="305"/>
      <c r="N7784" s="321">
        <v>2</v>
      </c>
      <c r="O7784" s="305">
        <v>5.1899999380111694E-3</v>
      </c>
      <c r="P7784" s="305"/>
      <c r="Q7784" s="321">
        <v>56</v>
      </c>
      <c r="R7784" s="305">
        <v>4.1100000962615013E-3</v>
      </c>
      <c r="S7784" s="305"/>
      <c r="BA7784" s="395">
        <v>1</v>
      </c>
      <c r="BB7784" s="396" t="s">
        <v>861</v>
      </c>
      <c r="BC7784" t="str">
        <f t="shared" si="656"/>
        <v>RJ2</v>
      </c>
      <c r="BD7784" t="str">
        <f t="shared" si="657"/>
        <v>NAoMe_recurrent_age_mbc_hes_decades_80cap</v>
      </c>
      <c r="BE7784" s="397" t="s">
        <v>862</v>
      </c>
      <c r="BF7784" t="str">
        <f t="shared" si="658"/>
        <v>18-29 yrs</v>
      </c>
      <c r="BG7784">
        <f t="shared" si="659"/>
        <v>0</v>
      </c>
      <c r="BH7784" s="398">
        <f t="shared" si="660"/>
        <v>0</v>
      </c>
      <c r="BO7784" s="33"/>
    </row>
    <row r="7785" spans="1:67">
      <c r="A7785" s="320" t="s">
        <v>338</v>
      </c>
      <c r="B7785" t="s">
        <v>380</v>
      </c>
      <c r="C7785" t="s">
        <v>910</v>
      </c>
      <c r="D7785" t="s">
        <v>314</v>
      </c>
      <c r="E7785" s="320" t="s">
        <v>111</v>
      </c>
      <c r="F7785" s="320" t="s">
        <v>112</v>
      </c>
      <c r="G7785" s="320" t="s">
        <v>442</v>
      </c>
      <c r="H7785" s="320" t="s">
        <v>326</v>
      </c>
      <c r="I7785" s="320" t="s">
        <v>354</v>
      </c>
      <c r="J7785" s="320" t="s">
        <v>278</v>
      </c>
      <c r="K7785" s="321">
        <v>6</v>
      </c>
      <c r="L7785" s="305">
        <v>6.6670000553131104E-2</v>
      </c>
      <c r="M7785" s="305"/>
      <c r="N7785" s="321">
        <v>13</v>
      </c>
      <c r="O7785" s="305">
        <v>3.3769998699426651E-2</v>
      </c>
      <c r="P7785" s="305"/>
      <c r="Q7785" s="321">
        <v>552</v>
      </c>
      <c r="R7785" s="305">
        <v>4.0550000965595252E-2</v>
      </c>
      <c r="S7785" s="305"/>
      <c r="BA7785" s="395">
        <v>1</v>
      </c>
      <c r="BB7785" s="396" t="s">
        <v>861</v>
      </c>
      <c r="BC7785" t="str">
        <f t="shared" si="656"/>
        <v>RJ2</v>
      </c>
      <c r="BD7785" t="str">
        <f t="shared" si="657"/>
        <v>NAoMe_recurrent_age_mbc_hes_decades_80cap</v>
      </c>
      <c r="BE7785" s="397" t="s">
        <v>862</v>
      </c>
      <c r="BF7785" t="str">
        <f t="shared" si="658"/>
        <v>30-39 yrs</v>
      </c>
      <c r="BG7785">
        <f t="shared" si="659"/>
        <v>6</v>
      </c>
      <c r="BH7785" s="398">
        <f t="shared" si="660"/>
        <v>6.6670000553131104E-2</v>
      </c>
      <c r="BO7785" s="33"/>
    </row>
    <row r="7786" spans="1:67">
      <c r="A7786" s="320" t="s">
        <v>338</v>
      </c>
      <c r="B7786" t="s">
        <v>380</v>
      </c>
      <c r="C7786" t="s">
        <v>910</v>
      </c>
      <c r="D7786" t="s">
        <v>314</v>
      </c>
      <c r="E7786" s="320" t="s">
        <v>111</v>
      </c>
      <c r="F7786" s="320" t="s">
        <v>112</v>
      </c>
      <c r="G7786" s="320" t="s">
        <v>442</v>
      </c>
      <c r="H7786" s="320" t="s">
        <v>326</v>
      </c>
      <c r="I7786" s="320" t="s">
        <v>354</v>
      </c>
      <c r="J7786" s="320" t="s">
        <v>279</v>
      </c>
      <c r="K7786" s="321">
        <v>9</v>
      </c>
      <c r="L7786" s="305">
        <v>0.10000000149011611</v>
      </c>
      <c r="M7786" s="305"/>
      <c r="N7786" s="321">
        <v>43</v>
      </c>
      <c r="O7786" s="305">
        <v>0.1116899996995926</v>
      </c>
      <c r="P7786" s="305"/>
      <c r="Q7786" s="321">
        <v>1403</v>
      </c>
      <c r="R7786" s="305">
        <v>0.1030699983239174</v>
      </c>
      <c r="S7786" s="305"/>
      <c r="BA7786" s="395">
        <v>1</v>
      </c>
      <c r="BB7786" s="396" t="s">
        <v>861</v>
      </c>
      <c r="BC7786" t="str">
        <f t="shared" si="656"/>
        <v>RJ2</v>
      </c>
      <c r="BD7786" t="str">
        <f t="shared" si="657"/>
        <v>NAoMe_recurrent_age_mbc_hes_decades_80cap</v>
      </c>
      <c r="BE7786" s="397" t="s">
        <v>862</v>
      </c>
      <c r="BF7786" t="str">
        <f t="shared" si="658"/>
        <v>40-49 yrs</v>
      </c>
      <c r="BG7786">
        <f t="shared" si="659"/>
        <v>9</v>
      </c>
      <c r="BH7786" s="398">
        <f t="shared" si="660"/>
        <v>0.10000000149011611</v>
      </c>
      <c r="BO7786" s="33"/>
    </row>
    <row r="7787" spans="1:67">
      <c r="A7787" s="320" t="s">
        <v>338</v>
      </c>
      <c r="B7787" t="s">
        <v>380</v>
      </c>
      <c r="C7787" t="s">
        <v>910</v>
      </c>
      <c r="D7787" t="s">
        <v>314</v>
      </c>
      <c r="E7787" s="320" t="s">
        <v>111</v>
      </c>
      <c r="F7787" s="320" t="s">
        <v>112</v>
      </c>
      <c r="G7787" s="320" t="s">
        <v>442</v>
      </c>
      <c r="H7787" s="320" t="s">
        <v>326</v>
      </c>
      <c r="I7787" s="320" t="s">
        <v>354</v>
      </c>
      <c r="J7787" s="320" t="s">
        <v>280</v>
      </c>
      <c r="K7787" s="321">
        <v>12</v>
      </c>
      <c r="L7787" s="305">
        <v>0.13333000242710111</v>
      </c>
      <c r="M7787" s="305"/>
      <c r="N7787" s="321">
        <v>86</v>
      </c>
      <c r="O7787" s="305">
        <v>0.22337999939918521</v>
      </c>
      <c r="P7787" s="305"/>
      <c r="Q7787" s="321">
        <v>2584</v>
      </c>
      <c r="R7787" s="305">
        <v>0.18983000516891479</v>
      </c>
      <c r="S7787" s="305"/>
      <c r="BA7787" s="395">
        <v>1</v>
      </c>
      <c r="BB7787" s="396" t="s">
        <v>861</v>
      </c>
      <c r="BC7787" t="str">
        <f t="shared" si="656"/>
        <v>RJ2</v>
      </c>
      <c r="BD7787" t="str">
        <f t="shared" si="657"/>
        <v>NAoMe_recurrent_age_mbc_hes_decades_80cap</v>
      </c>
      <c r="BE7787" s="397" t="s">
        <v>862</v>
      </c>
      <c r="BF7787" t="str">
        <f t="shared" si="658"/>
        <v>50-59 yrs</v>
      </c>
      <c r="BG7787">
        <f t="shared" si="659"/>
        <v>12</v>
      </c>
      <c r="BH7787" s="398">
        <f t="shared" si="660"/>
        <v>0.13333000242710111</v>
      </c>
      <c r="BO7787" s="33"/>
    </row>
    <row r="7788" spans="1:67">
      <c r="A7788" s="320" t="s">
        <v>338</v>
      </c>
      <c r="B7788" t="s">
        <v>380</v>
      </c>
      <c r="C7788" t="s">
        <v>910</v>
      </c>
      <c r="D7788" t="s">
        <v>314</v>
      </c>
      <c r="E7788" s="320" t="s">
        <v>111</v>
      </c>
      <c r="F7788" s="320" t="s">
        <v>112</v>
      </c>
      <c r="G7788" s="320" t="s">
        <v>442</v>
      </c>
      <c r="H7788" s="320" t="s">
        <v>326</v>
      </c>
      <c r="I7788" s="320" t="s">
        <v>354</v>
      </c>
      <c r="J7788" s="320" t="s">
        <v>281</v>
      </c>
      <c r="K7788" s="321">
        <v>20</v>
      </c>
      <c r="L7788" s="305">
        <v>0.22222000360488889</v>
      </c>
      <c r="M7788" s="305"/>
      <c r="N7788" s="321">
        <v>73</v>
      </c>
      <c r="O7788" s="305">
        <v>0.1896100044250488</v>
      </c>
      <c r="P7788" s="305"/>
      <c r="Q7788" s="321">
        <v>2650</v>
      </c>
      <c r="R7788" s="305">
        <v>0.19468000531196589</v>
      </c>
      <c r="S7788" s="305"/>
      <c r="BA7788" s="395">
        <v>1</v>
      </c>
      <c r="BB7788" s="396" t="s">
        <v>861</v>
      </c>
      <c r="BC7788" t="str">
        <f t="shared" si="656"/>
        <v>RJ2</v>
      </c>
      <c r="BD7788" t="str">
        <f t="shared" si="657"/>
        <v>NAoMe_recurrent_age_mbc_hes_decades_80cap</v>
      </c>
      <c r="BE7788" s="397" t="s">
        <v>862</v>
      </c>
      <c r="BF7788" t="str">
        <f t="shared" si="658"/>
        <v>60-69 yrs</v>
      </c>
      <c r="BG7788">
        <f t="shared" si="659"/>
        <v>20</v>
      </c>
      <c r="BH7788" s="398">
        <f t="shared" si="660"/>
        <v>0.22222000360488889</v>
      </c>
      <c r="BO7788" s="33"/>
    </row>
    <row r="7789" spans="1:67">
      <c r="A7789" s="320" t="s">
        <v>338</v>
      </c>
      <c r="B7789" t="s">
        <v>380</v>
      </c>
      <c r="C7789" t="s">
        <v>910</v>
      </c>
      <c r="D7789" t="s">
        <v>314</v>
      </c>
      <c r="E7789" s="320" t="s">
        <v>111</v>
      </c>
      <c r="F7789" s="320" t="s">
        <v>112</v>
      </c>
      <c r="G7789" s="320" t="s">
        <v>442</v>
      </c>
      <c r="H7789" s="320" t="s">
        <v>326</v>
      </c>
      <c r="I7789" s="320" t="s">
        <v>354</v>
      </c>
      <c r="J7789" s="320" t="s">
        <v>282</v>
      </c>
      <c r="K7789" s="321">
        <v>17</v>
      </c>
      <c r="L7789" s="305">
        <v>0.1888899952173233</v>
      </c>
      <c r="M7789" s="305"/>
      <c r="N7789" s="321">
        <v>91</v>
      </c>
      <c r="O7789" s="305">
        <v>0.23635999858379361</v>
      </c>
      <c r="P7789" s="305"/>
      <c r="Q7789" s="321">
        <v>3284</v>
      </c>
      <c r="R7789" s="305">
        <v>0.24126000702381131</v>
      </c>
      <c r="S7789" s="305"/>
      <c r="BA7789" s="395">
        <v>1</v>
      </c>
      <c r="BB7789" s="396" t="s">
        <v>861</v>
      </c>
      <c r="BC7789" t="str">
        <f t="shared" si="656"/>
        <v>RJ2</v>
      </c>
      <c r="BD7789" t="str">
        <f t="shared" si="657"/>
        <v>NAoMe_recurrent_age_mbc_hes_decades_80cap</v>
      </c>
      <c r="BE7789" s="397" t="s">
        <v>862</v>
      </c>
      <c r="BF7789" t="str">
        <f t="shared" si="658"/>
        <v>70-79 yrs</v>
      </c>
      <c r="BG7789">
        <f t="shared" si="659"/>
        <v>17</v>
      </c>
      <c r="BH7789" s="398">
        <f t="shared" si="660"/>
        <v>0.1888899952173233</v>
      </c>
      <c r="BO7789" s="33"/>
    </row>
    <row r="7790" spans="1:67">
      <c r="A7790" s="320" t="s">
        <v>338</v>
      </c>
      <c r="B7790" t="s">
        <v>380</v>
      </c>
      <c r="C7790" t="s">
        <v>910</v>
      </c>
      <c r="D7790" t="s">
        <v>314</v>
      </c>
      <c r="E7790" s="320" t="s">
        <v>111</v>
      </c>
      <c r="F7790" s="320" t="s">
        <v>112</v>
      </c>
      <c r="G7790" s="320" t="s">
        <v>442</v>
      </c>
      <c r="H7790" s="320" t="s">
        <v>326</v>
      </c>
      <c r="I7790" s="320" t="s">
        <v>354</v>
      </c>
      <c r="J7790" s="320" t="s">
        <v>283</v>
      </c>
      <c r="K7790" s="321">
        <v>26</v>
      </c>
      <c r="L7790" s="305">
        <v>0.28889000415802002</v>
      </c>
      <c r="M7790" s="305"/>
      <c r="N7790" s="321">
        <v>77</v>
      </c>
      <c r="O7790" s="305">
        <v>0.20000000298023221</v>
      </c>
      <c r="P7790" s="305"/>
      <c r="Q7790" s="321">
        <v>3083</v>
      </c>
      <c r="R7790" s="305">
        <v>0.2264900058507919</v>
      </c>
      <c r="S7790" s="305"/>
      <c r="BA7790" s="395">
        <v>1</v>
      </c>
      <c r="BB7790" s="396" t="s">
        <v>861</v>
      </c>
      <c r="BC7790" t="str">
        <f t="shared" si="656"/>
        <v>RJ2</v>
      </c>
      <c r="BD7790" t="str">
        <f t="shared" si="657"/>
        <v>NAoMe_recurrent_age_mbc_hes_decades_80cap</v>
      </c>
      <c r="BE7790" s="397" t="s">
        <v>862</v>
      </c>
      <c r="BF7790" t="str">
        <f t="shared" si="658"/>
        <v>80+ yrs</v>
      </c>
      <c r="BG7790">
        <f t="shared" si="659"/>
        <v>26</v>
      </c>
      <c r="BH7790" s="398">
        <f t="shared" si="660"/>
        <v>0.28889000415802002</v>
      </c>
      <c r="BO7790" s="33"/>
    </row>
    <row r="7791" spans="1:67">
      <c r="A7791" s="320" t="s">
        <v>338</v>
      </c>
      <c r="B7791" t="s">
        <v>380</v>
      </c>
      <c r="C7791" t="s">
        <v>910</v>
      </c>
      <c r="D7791" t="s">
        <v>314</v>
      </c>
      <c r="E7791" s="320" t="s">
        <v>111</v>
      </c>
      <c r="F7791" s="320" t="s">
        <v>112</v>
      </c>
      <c r="G7791" s="320" t="s">
        <v>442</v>
      </c>
      <c r="H7791" s="320" t="s">
        <v>326</v>
      </c>
      <c r="I7791" s="320" t="s">
        <v>656</v>
      </c>
      <c r="J7791" s="320" t="s">
        <v>286</v>
      </c>
      <c r="K7791" s="321">
        <v>5</v>
      </c>
      <c r="L7791" s="305">
        <v>5.5560000240802758E-2</v>
      </c>
      <c r="M7791" s="305">
        <v>5.6180000305175781E-2</v>
      </c>
      <c r="N7791" s="321">
        <v>14</v>
      </c>
      <c r="O7791" s="305">
        <v>3.63599993288517E-2</v>
      </c>
      <c r="P7791" s="305">
        <v>3.6749999970197678E-2</v>
      </c>
      <c r="Q7791" s="321">
        <v>565</v>
      </c>
      <c r="R7791" s="305">
        <v>4.1510000824928277E-2</v>
      </c>
      <c r="S7791" s="305">
        <v>4.221000149846077E-2</v>
      </c>
      <c r="BA7791" s="395">
        <v>1</v>
      </c>
      <c r="BB7791" s="396" t="s">
        <v>861</v>
      </c>
      <c r="BC7791" t="str">
        <f t="shared" si="656"/>
        <v>RJ2</v>
      </c>
      <c r="BD7791" t="str">
        <f t="shared" si="657"/>
        <v>NAoMe_recurrent_ethnicity_grp</v>
      </c>
      <c r="BE7791" s="397" t="s">
        <v>862</v>
      </c>
      <c r="BF7791" t="str">
        <f t="shared" si="658"/>
        <v>Asian or Asian British</v>
      </c>
      <c r="BG7791">
        <f t="shared" si="659"/>
        <v>5</v>
      </c>
      <c r="BH7791" s="398">
        <f t="shared" si="660"/>
        <v>5.5560000240802758E-2</v>
      </c>
      <c r="BO7791" s="33"/>
    </row>
    <row r="7792" spans="1:67">
      <c r="A7792" s="320" t="s">
        <v>338</v>
      </c>
      <c r="B7792" t="s">
        <v>380</v>
      </c>
      <c r="C7792" t="s">
        <v>910</v>
      </c>
      <c r="D7792" t="s">
        <v>314</v>
      </c>
      <c r="E7792" s="320" t="s">
        <v>111</v>
      </c>
      <c r="F7792" s="320" t="s">
        <v>112</v>
      </c>
      <c r="G7792" s="320" t="s">
        <v>442</v>
      </c>
      <c r="H7792" s="320" t="s">
        <v>326</v>
      </c>
      <c r="I7792" s="320" t="s">
        <v>656</v>
      </c>
      <c r="J7792" s="320" t="s">
        <v>287</v>
      </c>
      <c r="K7792" s="321">
        <v>14</v>
      </c>
      <c r="L7792" s="305">
        <v>0.15556000173091891</v>
      </c>
      <c r="M7792" s="305">
        <v>0.15729999542236331</v>
      </c>
      <c r="N7792" s="321">
        <v>71</v>
      </c>
      <c r="O7792" s="305">
        <v>0.18442000448703769</v>
      </c>
      <c r="P7792" s="305">
        <v>0.18635000288486481</v>
      </c>
      <c r="Q7792" s="321">
        <v>439</v>
      </c>
      <c r="R7792" s="305">
        <v>3.2249998301267617E-2</v>
      </c>
      <c r="S7792" s="305">
        <v>3.2800000160932541E-2</v>
      </c>
      <c r="BA7792" s="395">
        <v>1</v>
      </c>
      <c r="BB7792" s="396" t="s">
        <v>861</v>
      </c>
      <c r="BC7792" t="str">
        <f t="shared" si="656"/>
        <v>RJ2</v>
      </c>
      <c r="BD7792" t="str">
        <f t="shared" si="657"/>
        <v>NAoMe_recurrent_ethnicity_grp</v>
      </c>
      <c r="BE7792" s="397" t="s">
        <v>862</v>
      </c>
      <c r="BF7792" t="str">
        <f t="shared" si="658"/>
        <v>Black or Black British</v>
      </c>
      <c r="BG7792">
        <f t="shared" si="659"/>
        <v>14</v>
      </c>
      <c r="BH7792" s="398">
        <f t="shared" si="660"/>
        <v>0.15556000173091891</v>
      </c>
      <c r="BO7792" s="33"/>
    </row>
    <row r="7793" spans="1:67">
      <c r="A7793" s="320" t="s">
        <v>338</v>
      </c>
      <c r="B7793" t="s">
        <v>380</v>
      </c>
      <c r="C7793" t="s">
        <v>910</v>
      </c>
      <c r="D7793" t="s">
        <v>314</v>
      </c>
      <c r="E7793" s="320" t="s">
        <v>111</v>
      </c>
      <c r="F7793" s="320" t="s">
        <v>112</v>
      </c>
      <c r="G7793" s="320" t="s">
        <v>442</v>
      </c>
      <c r="H7793" s="320" t="s">
        <v>326</v>
      </c>
      <c r="I7793" s="320" t="s">
        <v>656</v>
      </c>
      <c r="J7793" s="320" t="s">
        <v>259</v>
      </c>
      <c r="K7793" s="321">
        <v>2</v>
      </c>
      <c r="L7793" s="305">
        <v>2.2220000624656681E-2</v>
      </c>
      <c r="M7793" s="305">
        <v>2.2469999268651009E-2</v>
      </c>
      <c r="N7793" s="321">
        <v>12</v>
      </c>
      <c r="O7793" s="305">
        <v>3.116999939084053E-2</v>
      </c>
      <c r="P7793" s="305">
        <v>3.1500000506639481E-2</v>
      </c>
      <c r="Q7793" s="321">
        <v>117</v>
      </c>
      <c r="R7793" s="305">
        <v>8.6000002920627594E-3</v>
      </c>
      <c r="S7793" s="305">
        <v>8.7400004267692566E-3</v>
      </c>
      <c r="BA7793" s="395">
        <v>1</v>
      </c>
      <c r="BB7793" s="396" t="s">
        <v>861</v>
      </c>
      <c r="BC7793" t="str">
        <f t="shared" si="656"/>
        <v>RJ2</v>
      </c>
      <c r="BD7793" t="str">
        <f t="shared" si="657"/>
        <v>NAoMe_recurrent_ethnicity_grp</v>
      </c>
      <c r="BE7793" s="397" t="s">
        <v>862</v>
      </c>
      <c r="BF7793" t="str">
        <f t="shared" si="658"/>
        <v>Mixed</v>
      </c>
      <c r="BG7793">
        <f t="shared" si="659"/>
        <v>2</v>
      </c>
      <c r="BH7793" s="398">
        <f t="shared" si="660"/>
        <v>2.2220000624656681E-2</v>
      </c>
      <c r="BO7793" s="33"/>
    </row>
    <row r="7794" spans="1:67">
      <c r="A7794" s="320" t="s">
        <v>338</v>
      </c>
      <c r="B7794" t="s">
        <v>380</v>
      </c>
      <c r="C7794" t="s">
        <v>910</v>
      </c>
      <c r="D7794" t="s">
        <v>314</v>
      </c>
      <c r="E7794" s="320" t="s">
        <v>111</v>
      </c>
      <c r="F7794" s="320" t="s">
        <v>112</v>
      </c>
      <c r="G7794" s="320" t="s">
        <v>442</v>
      </c>
      <c r="H7794" s="320" t="s">
        <v>326</v>
      </c>
      <c r="I7794" s="320" t="s">
        <v>656</v>
      </c>
      <c r="J7794" s="320" t="s">
        <v>288</v>
      </c>
      <c r="K7794" s="321">
        <v>2</v>
      </c>
      <c r="L7794" s="305">
        <v>2.2220000624656681E-2</v>
      </c>
      <c r="M7794" s="305">
        <v>2.2469999268651009E-2</v>
      </c>
      <c r="N7794" s="321">
        <v>16</v>
      </c>
      <c r="O7794" s="305">
        <v>4.156000167131424E-2</v>
      </c>
      <c r="P7794" s="305">
        <v>4.1990000754594803E-2</v>
      </c>
      <c r="Q7794" s="321">
        <v>254</v>
      </c>
      <c r="R7794" s="305">
        <v>1.8659999594092369E-2</v>
      </c>
      <c r="S7794" s="305">
        <v>1.8980000168085098E-2</v>
      </c>
      <c r="BA7794" s="395">
        <v>1</v>
      </c>
      <c r="BB7794" s="396" t="s">
        <v>861</v>
      </c>
      <c r="BC7794" t="str">
        <f t="shared" si="656"/>
        <v>RJ2</v>
      </c>
      <c r="BD7794" t="str">
        <f t="shared" si="657"/>
        <v>NAoMe_recurrent_ethnicity_grp</v>
      </c>
      <c r="BE7794" s="397" t="s">
        <v>862</v>
      </c>
      <c r="BF7794" t="str">
        <f t="shared" si="658"/>
        <v>Other Ethnic Group</v>
      </c>
      <c r="BG7794">
        <f t="shared" si="659"/>
        <v>2</v>
      </c>
      <c r="BH7794" s="398">
        <f t="shared" si="660"/>
        <v>2.2220000624656681E-2</v>
      </c>
      <c r="BO7794" s="33"/>
    </row>
    <row r="7795" spans="1:67">
      <c r="A7795" s="320" t="s">
        <v>338</v>
      </c>
      <c r="B7795" t="s">
        <v>380</v>
      </c>
      <c r="C7795" t="s">
        <v>910</v>
      </c>
      <c r="D7795" t="s">
        <v>314</v>
      </c>
      <c r="E7795" s="320" t="s">
        <v>111</v>
      </c>
      <c r="F7795" s="320" t="s">
        <v>112</v>
      </c>
      <c r="G7795" s="320" t="s">
        <v>442</v>
      </c>
      <c r="H7795" s="320" t="s">
        <v>326</v>
      </c>
      <c r="I7795" s="320" t="s">
        <v>656</v>
      </c>
      <c r="J7795" s="320" t="s">
        <v>260</v>
      </c>
      <c r="K7795" s="321">
        <v>1</v>
      </c>
      <c r="L7795" s="305">
        <v>1.111000031232834E-2</v>
      </c>
      <c r="M7795" s="305"/>
      <c r="N7795" s="321">
        <v>4</v>
      </c>
      <c r="O7795" s="305">
        <v>1.039000041782856E-2</v>
      </c>
      <c r="P7795" s="305"/>
      <c r="Q7795" s="321">
        <v>227</v>
      </c>
      <c r="R7795" s="305">
        <v>1.6680000349879261E-2</v>
      </c>
      <c r="S7795" s="305"/>
      <c r="BA7795" s="395">
        <v>1</v>
      </c>
      <c r="BB7795" s="396" t="s">
        <v>861</v>
      </c>
      <c r="BC7795" t="str">
        <f t="shared" si="656"/>
        <v>RJ2</v>
      </c>
      <c r="BD7795" t="str">
        <f t="shared" si="657"/>
        <v>NAoMe_recurrent_ethnicity_grp</v>
      </c>
      <c r="BE7795" s="397" t="s">
        <v>862</v>
      </c>
      <c r="BF7795" t="str">
        <f t="shared" si="658"/>
        <v>Unknown</v>
      </c>
      <c r="BG7795">
        <f t="shared" si="659"/>
        <v>1</v>
      </c>
      <c r="BH7795" s="398">
        <f t="shared" si="660"/>
        <v>1.111000031232834E-2</v>
      </c>
      <c r="BO7795" s="33"/>
    </row>
    <row r="7796" spans="1:67">
      <c r="A7796" s="320" t="s">
        <v>338</v>
      </c>
      <c r="B7796" t="s">
        <v>380</v>
      </c>
      <c r="C7796" t="s">
        <v>910</v>
      </c>
      <c r="D7796" t="s">
        <v>314</v>
      </c>
      <c r="E7796" s="320" t="s">
        <v>111</v>
      </c>
      <c r="F7796" s="320" t="s">
        <v>112</v>
      </c>
      <c r="G7796" s="320" t="s">
        <v>442</v>
      </c>
      <c r="H7796" s="320" t="s">
        <v>326</v>
      </c>
      <c r="I7796" s="320" t="s">
        <v>656</v>
      </c>
      <c r="J7796" s="320" t="s">
        <v>258</v>
      </c>
      <c r="K7796" s="321">
        <v>66</v>
      </c>
      <c r="L7796" s="305">
        <v>0.73333001136779785</v>
      </c>
      <c r="M7796" s="305">
        <v>0.74156999588012695</v>
      </c>
      <c r="N7796" s="321">
        <v>268</v>
      </c>
      <c r="O7796" s="305">
        <v>0.69609999656677246</v>
      </c>
      <c r="P7796" s="305">
        <v>0.70341002941131592</v>
      </c>
      <c r="Q7796" s="321">
        <v>12010</v>
      </c>
      <c r="R7796" s="305">
        <v>0.88230997323989868</v>
      </c>
      <c r="S7796" s="305">
        <v>0.89727002382278442</v>
      </c>
      <c r="BA7796" s="395">
        <v>1</v>
      </c>
      <c r="BB7796" s="396" t="s">
        <v>861</v>
      </c>
      <c r="BC7796" t="str">
        <f t="shared" si="656"/>
        <v>RJ2</v>
      </c>
      <c r="BD7796" t="str">
        <f t="shared" si="657"/>
        <v>NAoMe_recurrent_ethnicity_grp</v>
      </c>
      <c r="BE7796" s="397" t="s">
        <v>862</v>
      </c>
      <c r="BF7796" t="str">
        <f t="shared" si="658"/>
        <v>White</v>
      </c>
      <c r="BG7796">
        <f t="shared" si="659"/>
        <v>66</v>
      </c>
      <c r="BH7796" s="398">
        <f t="shared" si="660"/>
        <v>0.73333001136779785</v>
      </c>
      <c r="BO7796" s="33"/>
    </row>
    <row r="7797" spans="1:67">
      <c r="A7797" s="320" t="s">
        <v>338</v>
      </c>
      <c r="B7797" t="s">
        <v>380</v>
      </c>
      <c r="C7797" t="s">
        <v>910</v>
      </c>
      <c r="D7797" t="s">
        <v>314</v>
      </c>
      <c r="E7797" s="320" t="s">
        <v>111</v>
      </c>
      <c r="F7797" s="320" t="s">
        <v>112</v>
      </c>
      <c r="G7797" s="320" t="s">
        <v>442</v>
      </c>
      <c r="H7797" s="320" t="s">
        <v>326</v>
      </c>
      <c r="I7797" s="320" t="s">
        <v>291</v>
      </c>
      <c r="J7797" s="320" t="s">
        <v>313</v>
      </c>
      <c r="K7797" s="321">
        <v>88</v>
      </c>
      <c r="L7797" s="305">
        <v>0.97777998447418213</v>
      </c>
      <c r="M7797" s="305"/>
      <c r="N7797" s="321">
        <v>378</v>
      </c>
      <c r="O7797" s="305">
        <v>0.98181998729705811</v>
      </c>
      <c r="P7797" s="305"/>
      <c r="Q7797" s="321">
        <v>13492</v>
      </c>
      <c r="R7797" s="305">
        <v>0.99118000268936157</v>
      </c>
      <c r="S7797" s="305"/>
      <c r="BA7797" s="395">
        <v>1</v>
      </c>
      <c r="BB7797" s="396" t="s">
        <v>861</v>
      </c>
      <c r="BC7797" t="str">
        <f t="shared" si="656"/>
        <v>RJ2</v>
      </c>
      <c r="BD7797" t="str">
        <f t="shared" si="657"/>
        <v>NAoMe_recurrent_gender</v>
      </c>
      <c r="BE7797" s="397" t="s">
        <v>862</v>
      </c>
      <c r="BF7797" t="str">
        <f t="shared" si="658"/>
        <v>Female</v>
      </c>
      <c r="BG7797">
        <f t="shared" si="659"/>
        <v>88</v>
      </c>
      <c r="BH7797" s="398">
        <f t="shared" si="660"/>
        <v>0.97777998447418213</v>
      </c>
      <c r="BO7797" s="33"/>
    </row>
    <row r="7798" spans="1:67">
      <c r="A7798" s="320" t="s">
        <v>338</v>
      </c>
      <c r="B7798" t="s">
        <v>380</v>
      </c>
      <c r="C7798" t="s">
        <v>910</v>
      </c>
      <c r="D7798" t="s">
        <v>314</v>
      </c>
      <c r="E7798" s="320" t="s">
        <v>111</v>
      </c>
      <c r="F7798" s="320" t="s">
        <v>112</v>
      </c>
      <c r="G7798" s="320" t="s">
        <v>442</v>
      </c>
      <c r="H7798" s="320" t="s">
        <v>326</v>
      </c>
      <c r="I7798" s="320" t="s">
        <v>291</v>
      </c>
      <c r="J7798" s="320" t="s">
        <v>293</v>
      </c>
      <c r="K7798" s="321">
        <v>2</v>
      </c>
      <c r="L7798" s="305">
        <v>2.2220000624656681E-2</v>
      </c>
      <c r="M7798" s="305"/>
      <c r="N7798" s="321">
        <v>7</v>
      </c>
      <c r="O7798" s="305">
        <v>1.817999966442585E-2</v>
      </c>
      <c r="P7798" s="305"/>
      <c r="Q7798" s="321">
        <v>120</v>
      </c>
      <c r="R7798" s="305">
        <v>8.8200001046061516E-3</v>
      </c>
      <c r="S7798" s="305"/>
      <c r="BA7798" s="395">
        <v>1</v>
      </c>
      <c r="BB7798" s="396" t="s">
        <v>861</v>
      </c>
      <c r="BC7798" t="str">
        <f t="shared" si="656"/>
        <v>RJ2</v>
      </c>
      <c r="BD7798" t="str">
        <f t="shared" si="657"/>
        <v>NAoMe_recurrent_gender</v>
      </c>
      <c r="BE7798" s="397" t="s">
        <v>862</v>
      </c>
      <c r="BF7798" t="str">
        <f t="shared" si="658"/>
        <v>Male</v>
      </c>
      <c r="BG7798">
        <f t="shared" si="659"/>
        <v>2</v>
      </c>
      <c r="BH7798" s="398">
        <f t="shared" si="660"/>
        <v>2.2220000624656681E-2</v>
      </c>
      <c r="BO7798" s="33"/>
    </row>
    <row r="7799" spans="1:67">
      <c r="A7799" s="320" t="s">
        <v>338</v>
      </c>
      <c r="B7799" t="s">
        <v>380</v>
      </c>
      <c r="C7799" t="s">
        <v>910</v>
      </c>
      <c r="D7799" t="s">
        <v>314</v>
      </c>
      <c r="E7799" s="320" t="s">
        <v>111</v>
      </c>
      <c r="F7799" s="320" t="s">
        <v>112</v>
      </c>
      <c r="G7799" s="320" t="s">
        <v>442</v>
      </c>
      <c r="H7799" s="320" t="s">
        <v>326</v>
      </c>
      <c r="I7799" s="320" t="s">
        <v>355</v>
      </c>
      <c r="J7799" s="320" t="s">
        <v>289</v>
      </c>
      <c r="K7799" s="321">
        <v>29</v>
      </c>
      <c r="L7799" s="305">
        <v>0.32221999764442438</v>
      </c>
      <c r="M7799" s="305"/>
      <c r="N7799" s="321">
        <v>114</v>
      </c>
      <c r="O7799" s="305">
        <v>0.29609999060630798</v>
      </c>
      <c r="P7799" s="305"/>
      <c r="Q7799" s="321">
        <v>4109</v>
      </c>
      <c r="R7799" s="305">
        <v>0.30186998844146729</v>
      </c>
      <c r="S7799" s="305"/>
      <c r="BA7799" s="395">
        <v>1</v>
      </c>
      <c r="BB7799" s="396" t="s">
        <v>861</v>
      </c>
      <c r="BC7799" t="str">
        <f t="shared" si="656"/>
        <v>RJ2</v>
      </c>
      <c r="BD7799" t="str">
        <f t="shared" si="657"/>
        <v>NAoMe_recurrent_mbc_hes_year</v>
      </c>
      <c r="BE7799" s="397" t="s">
        <v>862</v>
      </c>
      <c r="BF7799" t="str">
        <f t="shared" si="658"/>
        <v>2021</v>
      </c>
      <c r="BG7799">
        <f t="shared" si="659"/>
        <v>29</v>
      </c>
      <c r="BH7799" s="398">
        <f t="shared" si="660"/>
        <v>0.32221999764442438</v>
      </c>
      <c r="BO7799" s="33"/>
    </row>
    <row r="7800" spans="1:67">
      <c r="A7800" s="320" t="s">
        <v>338</v>
      </c>
      <c r="B7800" t="s">
        <v>380</v>
      </c>
      <c r="C7800" t="s">
        <v>910</v>
      </c>
      <c r="D7800" t="s">
        <v>314</v>
      </c>
      <c r="E7800" s="320" t="s">
        <v>111</v>
      </c>
      <c r="F7800" s="320" t="s">
        <v>112</v>
      </c>
      <c r="G7800" s="320" t="s">
        <v>442</v>
      </c>
      <c r="H7800" s="320" t="s">
        <v>326</v>
      </c>
      <c r="I7800" s="320" t="s">
        <v>355</v>
      </c>
      <c r="J7800" s="320" t="s">
        <v>816</v>
      </c>
      <c r="K7800" s="321">
        <v>25</v>
      </c>
      <c r="L7800" s="305">
        <v>0.27777999639511108</v>
      </c>
      <c r="M7800" s="305"/>
      <c r="N7800" s="321">
        <v>137</v>
      </c>
      <c r="O7800" s="305">
        <v>0.35583999752998352</v>
      </c>
      <c r="P7800" s="305"/>
      <c r="Q7800" s="321">
        <v>4376</v>
      </c>
      <c r="R7800" s="305">
        <v>0.32148000597953802</v>
      </c>
      <c r="S7800" s="305"/>
      <c r="BA7800" s="395">
        <v>1</v>
      </c>
      <c r="BB7800" s="396" t="s">
        <v>861</v>
      </c>
      <c r="BC7800" t="str">
        <f t="shared" si="656"/>
        <v>RJ2</v>
      </c>
      <c r="BD7800" t="str">
        <f t="shared" si="657"/>
        <v>NAoMe_recurrent_mbc_hes_year</v>
      </c>
      <c r="BE7800" s="397" t="s">
        <v>862</v>
      </c>
      <c r="BF7800" t="str">
        <f t="shared" si="658"/>
        <v>2022</v>
      </c>
      <c r="BG7800">
        <f t="shared" si="659"/>
        <v>25</v>
      </c>
      <c r="BH7800" s="398">
        <f t="shared" si="660"/>
        <v>0.27777999639511108</v>
      </c>
      <c r="BO7800" s="33"/>
    </row>
    <row r="7801" spans="1:67">
      <c r="A7801" s="320" t="s">
        <v>338</v>
      </c>
      <c r="B7801" t="s">
        <v>380</v>
      </c>
      <c r="C7801" t="s">
        <v>910</v>
      </c>
      <c r="D7801" t="s">
        <v>314</v>
      </c>
      <c r="E7801" s="320" t="s">
        <v>111</v>
      </c>
      <c r="F7801" s="320" t="s">
        <v>112</v>
      </c>
      <c r="G7801" s="320" t="s">
        <v>442</v>
      </c>
      <c r="H7801" s="320" t="s">
        <v>326</v>
      </c>
      <c r="I7801" s="320" t="s">
        <v>355</v>
      </c>
      <c r="J7801" s="320" t="s">
        <v>946</v>
      </c>
      <c r="K7801" s="321">
        <v>36</v>
      </c>
      <c r="L7801" s="305">
        <v>0.40000000596046448</v>
      </c>
      <c r="M7801" s="305"/>
      <c r="N7801" s="321">
        <v>134</v>
      </c>
      <c r="O7801" s="305">
        <v>0.34804999828338617</v>
      </c>
      <c r="P7801" s="305"/>
      <c r="Q7801" s="321">
        <v>5127</v>
      </c>
      <c r="R7801" s="305">
        <v>0.37665000557899481</v>
      </c>
      <c r="S7801" s="305"/>
      <c r="BA7801" s="395">
        <v>1</v>
      </c>
      <c r="BB7801" s="396" t="s">
        <v>861</v>
      </c>
      <c r="BC7801" t="str">
        <f t="shared" si="656"/>
        <v>RJ2</v>
      </c>
      <c r="BD7801" t="str">
        <f t="shared" si="657"/>
        <v>NAoMe_recurrent_mbc_hes_year</v>
      </c>
      <c r="BE7801" s="397" t="s">
        <v>862</v>
      </c>
      <c r="BF7801" t="str">
        <f t="shared" si="658"/>
        <v>2023</v>
      </c>
      <c r="BG7801">
        <f t="shared" si="659"/>
        <v>36</v>
      </c>
      <c r="BH7801" s="398">
        <f t="shared" si="660"/>
        <v>0.40000000596046448</v>
      </c>
      <c r="BO7801" s="33"/>
    </row>
    <row r="7802" spans="1:67">
      <c r="A7802" s="320" t="s">
        <v>338</v>
      </c>
      <c r="B7802" t="s">
        <v>380</v>
      </c>
      <c r="C7802" t="s">
        <v>910</v>
      </c>
      <c r="D7802" t="s">
        <v>314</v>
      </c>
      <c r="E7802" s="320" t="s">
        <v>111</v>
      </c>
      <c r="F7802" s="320" t="s">
        <v>112</v>
      </c>
      <c r="G7802" s="320" t="s">
        <v>442</v>
      </c>
      <c r="H7802" s="320" t="s">
        <v>326</v>
      </c>
      <c r="I7802" s="320" t="s">
        <v>824</v>
      </c>
      <c r="J7802" s="320" t="s">
        <v>12</v>
      </c>
      <c r="K7802" s="321">
        <v>90</v>
      </c>
      <c r="L7802" s="305">
        <v>1</v>
      </c>
      <c r="M7802" s="305"/>
      <c r="N7802" s="321">
        <v>385</v>
      </c>
      <c r="O7802" s="305">
        <v>1</v>
      </c>
      <c r="P7802" s="305"/>
      <c r="Q7802" s="321">
        <v>13612</v>
      </c>
      <c r="R7802" s="305">
        <v>1</v>
      </c>
      <c r="S7802" s="305"/>
      <c r="BA7802" s="395">
        <v>1</v>
      </c>
      <c r="BB7802" s="396" t="s">
        <v>861</v>
      </c>
      <c r="BC7802" t="str">
        <f t="shared" si="656"/>
        <v>RJ2</v>
      </c>
      <c r="BD7802" t="str">
        <f t="shared" si="657"/>
        <v>NAoMe_recurrent_tag_bonemets</v>
      </c>
      <c r="BE7802" s="397" t="s">
        <v>862</v>
      </c>
      <c r="BF7802" t="str">
        <f t="shared" si="658"/>
        <v>No</v>
      </c>
      <c r="BG7802">
        <f t="shared" si="659"/>
        <v>90</v>
      </c>
      <c r="BH7802" s="398">
        <f t="shared" si="660"/>
        <v>1</v>
      </c>
      <c r="BO7802" s="33"/>
    </row>
    <row r="7803" spans="1:67">
      <c r="A7803" s="320" t="s">
        <v>338</v>
      </c>
      <c r="B7803" t="s">
        <v>380</v>
      </c>
      <c r="C7803" t="s">
        <v>910</v>
      </c>
      <c r="D7803" t="s">
        <v>314</v>
      </c>
      <c r="E7803" s="320" t="s">
        <v>111</v>
      </c>
      <c r="F7803" s="320" t="s">
        <v>112</v>
      </c>
      <c r="G7803" s="320" t="s">
        <v>442</v>
      </c>
      <c r="H7803" s="320" t="s">
        <v>326</v>
      </c>
      <c r="I7803" s="320" t="s">
        <v>825</v>
      </c>
      <c r="J7803" s="320" t="s">
        <v>12</v>
      </c>
      <c r="K7803" s="321">
        <v>90</v>
      </c>
      <c r="L7803" s="305">
        <v>1</v>
      </c>
      <c r="M7803" s="305"/>
      <c r="N7803" s="321">
        <v>385</v>
      </c>
      <c r="O7803" s="305">
        <v>1</v>
      </c>
      <c r="P7803" s="305"/>
      <c r="Q7803" s="321">
        <v>13612</v>
      </c>
      <c r="R7803" s="305">
        <v>1</v>
      </c>
      <c r="S7803" s="305"/>
      <c r="BA7803" s="395">
        <v>1</v>
      </c>
      <c r="BB7803" s="396" t="s">
        <v>861</v>
      </c>
      <c r="BC7803" t="str">
        <f t="shared" si="656"/>
        <v>RJ2</v>
      </c>
      <c r="BD7803" t="str">
        <f t="shared" si="657"/>
        <v>NAoMe_recurrent_tag_brainmets</v>
      </c>
      <c r="BE7803" s="397" t="s">
        <v>862</v>
      </c>
      <c r="BF7803" t="str">
        <f t="shared" si="658"/>
        <v>No</v>
      </c>
      <c r="BG7803">
        <f t="shared" si="659"/>
        <v>90</v>
      </c>
      <c r="BH7803" s="398">
        <f t="shared" si="660"/>
        <v>1</v>
      </c>
      <c r="BO7803" s="33"/>
    </row>
    <row r="7804" spans="1:67">
      <c r="A7804" s="320" t="s">
        <v>338</v>
      </c>
      <c r="B7804" t="s">
        <v>380</v>
      </c>
      <c r="C7804" t="s">
        <v>910</v>
      </c>
      <c r="D7804" t="s">
        <v>314</v>
      </c>
      <c r="E7804" s="320" t="s">
        <v>111</v>
      </c>
      <c r="F7804" s="320" t="s">
        <v>112</v>
      </c>
      <c r="G7804" s="320" t="s">
        <v>442</v>
      </c>
      <c r="H7804" s="320" t="s">
        <v>326</v>
      </c>
      <c r="I7804" s="320" t="s">
        <v>826</v>
      </c>
      <c r="J7804" s="320" t="s">
        <v>12</v>
      </c>
      <c r="K7804" s="321">
        <v>90</v>
      </c>
      <c r="L7804" s="305">
        <v>1</v>
      </c>
      <c r="M7804" s="305"/>
      <c r="N7804" s="321">
        <v>385</v>
      </c>
      <c r="O7804" s="305">
        <v>1</v>
      </c>
      <c r="P7804" s="305"/>
      <c r="Q7804" s="321">
        <v>13612</v>
      </c>
      <c r="R7804" s="305">
        <v>1</v>
      </c>
      <c r="S7804" s="305"/>
      <c r="BA7804" s="395">
        <v>1</v>
      </c>
      <c r="BB7804" s="396" t="s">
        <v>861</v>
      </c>
      <c r="BC7804" t="str">
        <f t="shared" si="656"/>
        <v>RJ2</v>
      </c>
      <c r="BD7804" t="str">
        <f t="shared" si="657"/>
        <v>NAoMe_recurrent_tag_livermets</v>
      </c>
      <c r="BE7804" s="397" t="s">
        <v>862</v>
      </c>
      <c r="BF7804" t="str">
        <f t="shared" si="658"/>
        <v>No</v>
      </c>
      <c r="BG7804">
        <f t="shared" si="659"/>
        <v>90</v>
      </c>
      <c r="BH7804" s="398">
        <f t="shared" si="660"/>
        <v>1</v>
      </c>
      <c r="BO7804" s="33"/>
    </row>
    <row r="7805" spans="1:67">
      <c r="A7805" s="320" t="s">
        <v>338</v>
      </c>
      <c r="B7805" t="s">
        <v>380</v>
      </c>
      <c r="C7805" t="s">
        <v>910</v>
      </c>
      <c r="D7805" t="s">
        <v>314</v>
      </c>
      <c r="E7805" s="320" t="s">
        <v>111</v>
      </c>
      <c r="F7805" s="320" t="s">
        <v>112</v>
      </c>
      <c r="G7805" s="320" t="s">
        <v>442</v>
      </c>
      <c r="H7805" s="320" t="s">
        <v>326</v>
      </c>
      <c r="I7805" s="320" t="s">
        <v>827</v>
      </c>
      <c r="J7805" s="320" t="s">
        <v>12</v>
      </c>
      <c r="K7805" s="321">
        <v>90</v>
      </c>
      <c r="L7805" s="305">
        <v>1</v>
      </c>
      <c r="M7805" s="305"/>
      <c r="N7805" s="321">
        <v>385</v>
      </c>
      <c r="O7805" s="305">
        <v>1</v>
      </c>
      <c r="P7805" s="305"/>
      <c r="Q7805" s="321">
        <v>13612</v>
      </c>
      <c r="R7805" s="305">
        <v>1</v>
      </c>
      <c r="S7805" s="305"/>
      <c r="BA7805" s="395">
        <v>1</v>
      </c>
      <c r="BB7805" s="396" t="s">
        <v>861</v>
      </c>
      <c r="BC7805" t="str">
        <f t="shared" si="656"/>
        <v>RJ2</v>
      </c>
      <c r="BD7805" t="str">
        <f t="shared" si="657"/>
        <v>NAoMe_recurrent_tag_lungmets</v>
      </c>
      <c r="BE7805" s="397" t="s">
        <v>862</v>
      </c>
      <c r="BF7805" t="str">
        <f t="shared" si="658"/>
        <v>No</v>
      </c>
      <c r="BG7805">
        <f t="shared" si="659"/>
        <v>90</v>
      </c>
      <c r="BH7805" s="398">
        <f t="shared" si="660"/>
        <v>1</v>
      </c>
      <c r="BO7805" s="33"/>
    </row>
    <row r="7806" spans="1:67">
      <c r="A7806" s="320" t="s">
        <v>338</v>
      </c>
      <c r="B7806" t="s">
        <v>380</v>
      </c>
      <c r="C7806" t="s">
        <v>910</v>
      </c>
      <c r="D7806" t="s">
        <v>314</v>
      </c>
      <c r="E7806" s="320" t="s">
        <v>111</v>
      </c>
      <c r="F7806" s="320" t="s">
        <v>112</v>
      </c>
      <c r="G7806" s="320" t="s">
        <v>442</v>
      </c>
      <c r="H7806" s="320" t="s">
        <v>326</v>
      </c>
      <c r="I7806" s="320" t="s">
        <v>828</v>
      </c>
      <c r="J7806" s="320" t="s">
        <v>12</v>
      </c>
      <c r="K7806" s="321">
        <v>90</v>
      </c>
      <c r="L7806" s="305">
        <v>1</v>
      </c>
      <c r="M7806" s="305"/>
      <c r="N7806" s="321">
        <v>385</v>
      </c>
      <c r="O7806" s="305">
        <v>1</v>
      </c>
      <c r="P7806" s="305"/>
      <c r="Q7806" s="321">
        <v>13612</v>
      </c>
      <c r="R7806" s="305">
        <v>1</v>
      </c>
      <c r="S7806" s="305"/>
      <c r="BA7806" s="395">
        <v>1</v>
      </c>
      <c r="BB7806" s="396" t="s">
        <v>861</v>
      </c>
      <c r="BC7806" t="str">
        <f t="shared" si="656"/>
        <v>RJ2</v>
      </c>
      <c r="BD7806" t="str">
        <f t="shared" si="657"/>
        <v>NAoMe_recurrent_tag_othermets</v>
      </c>
      <c r="BE7806" s="397" t="s">
        <v>862</v>
      </c>
      <c r="BF7806" t="str">
        <f t="shared" si="658"/>
        <v>No</v>
      </c>
      <c r="BG7806">
        <f t="shared" si="659"/>
        <v>90</v>
      </c>
      <c r="BH7806" s="398">
        <f t="shared" si="660"/>
        <v>1</v>
      </c>
      <c r="BO7806" s="33"/>
    </row>
    <row r="7807" spans="1:67">
      <c r="A7807" s="320" t="s">
        <v>338</v>
      </c>
      <c r="B7807" t="s">
        <v>380</v>
      </c>
      <c r="C7807" t="s">
        <v>910</v>
      </c>
      <c r="D7807" t="s">
        <v>314</v>
      </c>
      <c r="E7807" s="320" t="s">
        <v>113</v>
      </c>
      <c r="F7807" s="320" t="s">
        <v>114</v>
      </c>
      <c r="G7807" s="320" t="s">
        <v>429</v>
      </c>
      <c r="H7807" s="320" t="s">
        <v>323</v>
      </c>
      <c r="I7807" s="320" t="s">
        <v>354</v>
      </c>
      <c r="J7807" s="320" t="s">
        <v>277</v>
      </c>
      <c r="K7807" s="321">
        <v>2</v>
      </c>
      <c r="L7807" s="305">
        <v>1.004999969154596E-2</v>
      </c>
      <c r="M7807" s="305"/>
      <c r="N7807" s="321">
        <v>2</v>
      </c>
      <c r="O7807" s="305">
        <v>3.0199999455362558E-3</v>
      </c>
      <c r="P7807" s="305"/>
      <c r="Q7807" s="321">
        <v>56</v>
      </c>
      <c r="R7807" s="305">
        <v>4.1100000962615013E-3</v>
      </c>
      <c r="S7807" s="305"/>
      <c r="BA7807" s="395">
        <v>1</v>
      </c>
      <c r="BB7807" s="396" t="s">
        <v>861</v>
      </c>
      <c r="BC7807" t="str">
        <f t="shared" si="656"/>
        <v>REM</v>
      </c>
      <c r="BD7807" t="str">
        <f t="shared" si="657"/>
        <v>NAoMe_recurrent_age_mbc_hes_decades_80cap</v>
      </c>
      <c r="BE7807" s="397" t="s">
        <v>862</v>
      </c>
      <c r="BF7807" t="str">
        <f t="shared" si="658"/>
        <v>18-29 yrs</v>
      </c>
      <c r="BG7807">
        <f t="shared" si="659"/>
        <v>2</v>
      </c>
      <c r="BH7807" s="398">
        <f t="shared" si="660"/>
        <v>1.004999969154596E-2</v>
      </c>
      <c r="BO7807" s="33"/>
    </row>
    <row r="7808" spans="1:67">
      <c r="A7808" s="320" t="s">
        <v>338</v>
      </c>
      <c r="B7808" t="s">
        <v>380</v>
      </c>
      <c r="C7808" t="s">
        <v>910</v>
      </c>
      <c r="D7808" t="s">
        <v>314</v>
      </c>
      <c r="E7808" s="320" t="s">
        <v>113</v>
      </c>
      <c r="F7808" s="320" t="s">
        <v>114</v>
      </c>
      <c r="G7808" s="320" t="s">
        <v>429</v>
      </c>
      <c r="H7808" s="320" t="s">
        <v>323</v>
      </c>
      <c r="I7808" s="320" t="s">
        <v>354</v>
      </c>
      <c r="J7808" s="320" t="s">
        <v>278</v>
      </c>
      <c r="K7808" s="321">
        <v>7</v>
      </c>
      <c r="L7808" s="305">
        <v>3.5179998725652688E-2</v>
      </c>
      <c r="M7808" s="305"/>
      <c r="N7808" s="321">
        <v>18</v>
      </c>
      <c r="O7808" s="305">
        <v>2.718999981880188E-2</v>
      </c>
      <c r="P7808" s="305"/>
      <c r="Q7808" s="321">
        <v>552</v>
      </c>
      <c r="R7808" s="305">
        <v>4.0550000965595252E-2</v>
      </c>
      <c r="S7808" s="305"/>
      <c r="BA7808" s="395">
        <v>1</v>
      </c>
      <c r="BB7808" s="396" t="s">
        <v>861</v>
      </c>
      <c r="BC7808" t="str">
        <f t="shared" si="656"/>
        <v>REM</v>
      </c>
      <c r="BD7808" t="str">
        <f t="shared" si="657"/>
        <v>NAoMe_recurrent_age_mbc_hes_decades_80cap</v>
      </c>
      <c r="BE7808" s="397" t="s">
        <v>862</v>
      </c>
      <c r="BF7808" t="str">
        <f t="shared" si="658"/>
        <v>30-39 yrs</v>
      </c>
      <c r="BG7808">
        <f t="shared" si="659"/>
        <v>7</v>
      </c>
      <c r="BH7808" s="398">
        <f t="shared" si="660"/>
        <v>3.5179998725652688E-2</v>
      </c>
      <c r="BO7808" s="33"/>
    </row>
    <row r="7809" spans="1:67">
      <c r="A7809" s="320" t="s">
        <v>338</v>
      </c>
      <c r="B7809" t="s">
        <v>380</v>
      </c>
      <c r="C7809" t="s">
        <v>910</v>
      </c>
      <c r="D7809" t="s">
        <v>314</v>
      </c>
      <c r="E7809" s="320" t="s">
        <v>113</v>
      </c>
      <c r="F7809" s="320" t="s">
        <v>114</v>
      </c>
      <c r="G7809" s="320" t="s">
        <v>429</v>
      </c>
      <c r="H7809" s="320" t="s">
        <v>323</v>
      </c>
      <c r="I7809" s="320" t="s">
        <v>354</v>
      </c>
      <c r="J7809" s="320" t="s">
        <v>279</v>
      </c>
      <c r="K7809" s="321">
        <v>23</v>
      </c>
      <c r="L7809" s="305">
        <v>0.1155799999833107</v>
      </c>
      <c r="M7809" s="305"/>
      <c r="N7809" s="321">
        <v>70</v>
      </c>
      <c r="O7809" s="305">
        <v>0.10574000328779221</v>
      </c>
      <c r="P7809" s="305"/>
      <c r="Q7809" s="321">
        <v>1403</v>
      </c>
      <c r="R7809" s="305">
        <v>0.1030699983239174</v>
      </c>
      <c r="S7809" s="305"/>
      <c r="BA7809" s="395">
        <v>1</v>
      </c>
      <c r="BB7809" s="396" t="s">
        <v>861</v>
      </c>
      <c r="BC7809" t="str">
        <f t="shared" si="656"/>
        <v>REM</v>
      </c>
      <c r="BD7809" t="str">
        <f t="shared" si="657"/>
        <v>NAoMe_recurrent_age_mbc_hes_decades_80cap</v>
      </c>
      <c r="BE7809" s="397" t="s">
        <v>862</v>
      </c>
      <c r="BF7809" t="str">
        <f t="shared" si="658"/>
        <v>40-49 yrs</v>
      </c>
      <c r="BG7809">
        <f t="shared" si="659"/>
        <v>23</v>
      </c>
      <c r="BH7809" s="398">
        <f t="shared" si="660"/>
        <v>0.1155799999833107</v>
      </c>
      <c r="BO7809" s="33"/>
    </row>
    <row r="7810" spans="1:67">
      <c r="A7810" s="320" t="s">
        <v>338</v>
      </c>
      <c r="B7810" t="s">
        <v>380</v>
      </c>
      <c r="C7810" t="s">
        <v>910</v>
      </c>
      <c r="D7810" t="s">
        <v>314</v>
      </c>
      <c r="E7810" s="320" t="s">
        <v>113</v>
      </c>
      <c r="F7810" s="320" t="s">
        <v>114</v>
      </c>
      <c r="G7810" s="320" t="s">
        <v>429</v>
      </c>
      <c r="H7810" s="320" t="s">
        <v>323</v>
      </c>
      <c r="I7810" s="320" t="s">
        <v>354</v>
      </c>
      <c r="J7810" s="320" t="s">
        <v>280</v>
      </c>
      <c r="K7810" s="321">
        <v>40</v>
      </c>
      <c r="L7810" s="305">
        <v>0.20101000368595121</v>
      </c>
      <c r="M7810" s="305"/>
      <c r="N7810" s="321">
        <v>132</v>
      </c>
      <c r="O7810" s="305">
        <v>0.1993999928236008</v>
      </c>
      <c r="P7810" s="305"/>
      <c r="Q7810" s="321">
        <v>2584</v>
      </c>
      <c r="R7810" s="305">
        <v>0.18983000516891479</v>
      </c>
      <c r="S7810" s="305"/>
      <c r="BA7810" s="395">
        <v>1</v>
      </c>
      <c r="BB7810" s="396" t="s">
        <v>861</v>
      </c>
      <c r="BC7810" t="str">
        <f t="shared" si="656"/>
        <v>REM</v>
      </c>
      <c r="BD7810" t="str">
        <f t="shared" si="657"/>
        <v>NAoMe_recurrent_age_mbc_hes_decades_80cap</v>
      </c>
      <c r="BE7810" s="397" t="s">
        <v>862</v>
      </c>
      <c r="BF7810" t="str">
        <f t="shared" si="658"/>
        <v>50-59 yrs</v>
      </c>
      <c r="BG7810">
        <f t="shared" si="659"/>
        <v>40</v>
      </c>
      <c r="BH7810" s="398">
        <f t="shared" si="660"/>
        <v>0.20101000368595121</v>
      </c>
      <c r="BO7810" s="33"/>
    </row>
    <row r="7811" spans="1:67">
      <c r="A7811" s="320" t="s">
        <v>338</v>
      </c>
      <c r="B7811" t="s">
        <v>380</v>
      </c>
      <c r="C7811" t="s">
        <v>910</v>
      </c>
      <c r="D7811" t="s">
        <v>314</v>
      </c>
      <c r="E7811" s="320" t="s">
        <v>113</v>
      </c>
      <c r="F7811" s="320" t="s">
        <v>114</v>
      </c>
      <c r="G7811" s="320" t="s">
        <v>429</v>
      </c>
      <c r="H7811" s="320" t="s">
        <v>323</v>
      </c>
      <c r="I7811" s="320" t="s">
        <v>354</v>
      </c>
      <c r="J7811" s="320" t="s">
        <v>281</v>
      </c>
      <c r="K7811" s="321">
        <v>47</v>
      </c>
      <c r="L7811" s="305">
        <v>0.23617999255657199</v>
      </c>
      <c r="M7811" s="305"/>
      <c r="N7811" s="321">
        <v>122</v>
      </c>
      <c r="O7811" s="305">
        <v>0.1842900067567825</v>
      </c>
      <c r="P7811" s="305"/>
      <c r="Q7811" s="321">
        <v>2650</v>
      </c>
      <c r="R7811" s="305">
        <v>0.19468000531196589</v>
      </c>
      <c r="S7811" s="305"/>
      <c r="BA7811" s="395">
        <v>1</v>
      </c>
      <c r="BB7811" s="396" t="s">
        <v>861</v>
      </c>
      <c r="BC7811" t="str">
        <f t="shared" ref="BC7811:BC7874" si="661">E7811</f>
        <v>REM</v>
      </c>
      <c r="BD7811" t="str">
        <f t="shared" ref="BD7811:BD7874" si="662">(LEFT(A7811, LEN(A7811)-7))&amp;"_"&amp;I7811</f>
        <v>NAoMe_recurrent_age_mbc_hes_decades_80cap</v>
      </c>
      <c r="BE7811" s="397" t="s">
        <v>862</v>
      </c>
      <c r="BF7811" t="str">
        <f t="shared" ref="BF7811:BF7874" si="663">J7811</f>
        <v>60-69 yrs</v>
      </c>
      <c r="BG7811">
        <f t="shared" ref="BG7811:BG7874" si="664">K7811</f>
        <v>47</v>
      </c>
      <c r="BH7811" s="398">
        <f t="shared" ref="BH7811:BH7874" si="665">L7811</f>
        <v>0.23617999255657199</v>
      </c>
      <c r="BO7811" s="33"/>
    </row>
    <row r="7812" spans="1:67">
      <c r="A7812" s="320" t="s">
        <v>338</v>
      </c>
      <c r="B7812" t="s">
        <v>380</v>
      </c>
      <c r="C7812" t="s">
        <v>910</v>
      </c>
      <c r="D7812" t="s">
        <v>314</v>
      </c>
      <c r="E7812" s="320" t="s">
        <v>113</v>
      </c>
      <c r="F7812" s="320" t="s">
        <v>114</v>
      </c>
      <c r="G7812" s="320" t="s">
        <v>429</v>
      </c>
      <c r="H7812" s="320" t="s">
        <v>323</v>
      </c>
      <c r="I7812" s="320" t="s">
        <v>354</v>
      </c>
      <c r="J7812" s="320" t="s">
        <v>282</v>
      </c>
      <c r="K7812" s="321">
        <v>42</v>
      </c>
      <c r="L7812" s="305">
        <v>0.21106000244617459</v>
      </c>
      <c r="M7812" s="305"/>
      <c r="N7812" s="321">
        <v>154</v>
      </c>
      <c r="O7812" s="305">
        <v>0.2326299995183945</v>
      </c>
      <c r="P7812" s="305"/>
      <c r="Q7812" s="321">
        <v>3284</v>
      </c>
      <c r="R7812" s="305">
        <v>0.24126000702381131</v>
      </c>
      <c r="S7812" s="305"/>
      <c r="BA7812" s="395">
        <v>1</v>
      </c>
      <c r="BB7812" s="396" t="s">
        <v>861</v>
      </c>
      <c r="BC7812" t="str">
        <f t="shared" si="661"/>
        <v>REM</v>
      </c>
      <c r="BD7812" t="str">
        <f t="shared" si="662"/>
        <v>NAoMe_recurrent_age_mbc_hes_decades_80cap</v>
      </c>
      <c r="BE7812" s="397" t="s">
        <v>862</v>
      </c>
      <c r="BF7812" t="str">
        <f t="shared" si="663"/>
        <v>70-79 yrs</v>
      </c>
      <c r="BG7812">
        <f t="shared" si="664"/>
        <v>42</v>
      </c>
      <c r="BH7812" s="398">
        <f t="shared" si="665"/>
        <v>0.21106000244617459</v>
      </c>
      <c r="BO7812" s="33"/>
    </row>
    <row r="7813" spans="1:67">
      <c r="A7813" s="320" t="s">
        <v>338</v>
      </c>
      <c r="B7813" t="s">
        <v>380</v>
      </c>
      <c r="C7813" t="s">
        <v>910</v>
      </c>
      <c r="D7813" t="s">
        <v>314</v>
      </c>
      <c r="E7813" s="320" t="s">
        <v>113</v>
      </c>
      <c r="F7813" s="320" t="s">
        <v>114</v>
      </c>
      <c r="G7813" s="320" t="s">
        <v>429</v>
      </c>
      <c r="H7813" s="320" t="s">
        <v>323</v>
      </c>
      <c r="I7813" s="320" t="s">
        <v>354</v>
      </c>
      <c r="J7813" s="320" t="s">
        <v>283</v>
      </c>
      <c r="K7813" s="321">
        <v>38</v>
      </c>
      <c r="L7813" s="305">
        <v>0.1909500062465668</v>
      </c>
      <c r="M7813" s="305"/>
      <c r="N7813" s="321">
        <v>164</v>
      </c>
      <c r="O7813" s="305">
        <v>0.2477300018072128</v>
      </c>
      <c r="P7813" s="305"/>
      <c r="Q7813" s="321">
        <v>3083</v>
      </c>
      <c r="R7813" s="305">
        <v>0.2264900058507919</v>
      </c>
      <c r="S7813" s="305"/>
      <c r="BA7813" s="395">
        <v>1</v>
      </c>
      <c r="BB7813" s="396" t="s">
        <v>861</v>
      </c>
      <c r="BC7813" t="str">
        <f t="shared" si="661"/>
        <v>REM</v>
      </c>
      <c r="BD7813" t="str">
        <f t="shared" si="662"/>
        <v>NAoMe_recurrent_age_mbc_hes_decades_80cap</v>
      </c>
      <c r="BE7813" s="397" t="s">
        <v>862</v>
      </c>
      <c r="BF7813" t="str">
        <f t="shared" si="663"/>
        <v>80+ yrs</v>
      </c>
      <c r="BG7813">
        <f t="shared" si="664"/>
        <v>38</v>
      </c>
      <c r="BH7813" s="398">
        <f t="shared" si="665"/>
        <v>0.1909500062465668</v>
      </c>
      <c r="BO7813" s="33"/>
    </row>
    <row r="7814" spans="1:67">
      <c r="A7814" s="320" t="s">
        <v>338</v>
      </c>
      <c r="B7814" t="s">
        <v>380</v>
      </c>
      <c r="C7814" t="s">
        <v>910</v>
      </c>
      <c r="D7814" t="s">
        <v>314</v>
      </c>
      <c r="E7814" s="320" t="s">
        <v>113</v>
      </c>
      <c r="F7814" s="320" t="s">
        <v>114</v>
      </c>
      <c r="G7814" s="320" t="s">
        <v>429</v>
      </c>
      <c r="H7814" s="320" t="s">
        <v>323</v>
      </c>
      <c r="I7814" s="320" t="s">
        <v>656</v>
      </c>
      <c r="J7814" s="320" t="s">
        <v>286</v>
      </c>
      <c r="K7814" s="321">
        <v>2</v>
      </c>
      <c r="L7814" s="305">
        <v>1.004999969154596E-2</v>
      </c>
      <c r="M7814" s="305">
        <v>1.004999969154596E-2</v>
      </c>
      <c r="N7814" s="321">
        <v>2</v>
      </c>
      <c r="O7814" s="305">
        <v>3.0199999455362558E-3</v>
      </c>
      <c r="P7814" s="305">
        <v>3.0199999455362558E-3</v>
      </c>
      <c r="Q7814" s="321">
        <v>565</v>
      </c>
      <c r="R7814" s="305">
        <v>4.1510000824928277E-2</v>
      </c>
      <c r="S7814" s="305">
        <v>4.221000149846077E-2</v>
      </c>
      <c r="BA7814" s="395">
        <v>1</v>
      </c>
      <c r="BB7814" s="396" t="s">
        <v>861</v>
      </c>
      <c r="BC7814" t="str">
        <f t="shared" si="661"/>
        <v>REM</v>
      </c>
      <c r="BD7814" t="str">
        <f t="shared" si="662"/>
        <v>NAoMe_recurrent_ethnicity_grp</v>
      </c>
      <c r="BE7814" s="397" t="s">
        <v>862</v>
      </c>
      <c r="BF7814" t="str">
        <f t="shared" si="663"/>
        <v>Asian or Asian British</v>
      </c>
      <c r="BG7814">
        <f t="shared" si="664"/>
        <v>2</v>
      </c>
      <c r="BH7814" s="398">
        <f t="shared" si="665"/>
        <v>1.004999969154596E-2</v>
      </c>
      <c r="BO7814" s="33"/>
    </row>
    <row r="7815" spans="1:67">
      <c r="A7815" s="320" t="s">
        <v>338</v>
      </c>
      <c r="B7815" t="s">
        <v>380</v>
      </c>
      <c r="C7815" t="s">
        <v>910</v>
      </c>
      <c r="D7815" t="s">
        <v>314</v>
      </c>
      <c r="E7815" s="320" t="s">
        <v>113</v>
      </c>
      <c r="F7815" s="320" t="s">
        <v>114</v>
      </c>
      <c r="G7815" s="320" t="s">
        <v>429</v>
      </c>
      <c r="H7815" s="320" t="s">
        <v>323</v>
      </c>
      <c r="I7815" s="320" t="s">
        <v>656</v>
      </c>
      <c r="J7815" s="320" t="s">
        <v>287</v>
      </c>
      <c r="K7815" s="321">
        <v>2</v>
      </c>
      <c r="L7815" s="305">
        <v>1.004999969154596E-2</v>
      </c>
      <c r="M7815" s="305">
        <v>1.004999969154596E-2</v>
      </c>
      <c r="N7815" s="321">
        <v>12</v>
      </c>
      <c r="O7815" s="305">
        <v>1.813000068068504E-2</v>
      </c>
      <c r="P7815" s="305">
        <v>1.813000068068504E-2</v>
      </c>
      <c r="Q7815" s="321">
        <v>439</v>
      </c>
      <c r="R7815" s="305">
        <v>3.2249998301267617E-2</v>
      </c>
      <c r="S7815" s="305">
        <v>3.2800000160932541E-2</v>
      </c>
      <c r="BA7815" s="395">
        <v>1</v>
      </c>
      <c r="BB7815" s="396" t="s">
        <v>861</v>
      </c>
      <c r="BC7815" t="str">
        <f t="shared" si="661"/>
        <v>REM</v>
      </c>
      <c r="BD7815" t="str">
        <f t="shared" si="662"/>
        <v>NAoMe_recurrent_ethnicity_grp</v>
      </c>
      <c r="BE7815" s="397" t="s">
        <v>862</v>
      </c>
      <c r="BF7815" t="str">
        <f t="shared" si="663"/>
        <v>Black or Black British</v>
      </c>
      <c r="BG7815">
        <f t="shared" si="664"/>
        <v>2</v>
      </c>
      <c r="BH7815" s="398">
        <f t="shared" si="665"/>
        <v>1.004999969154596E-2</v>
      </c>
      <c r="BO7815" s="33"/>
    </row>
    <row r="7816" spans="1:67">
      <c r="A7816" s="320" t="s">
        <v>338</v>
      </c>
      <c r="B7816" t="s">
        <v>380</v>
      </c>
      <c r="C7816" t="s">
        <v>910</v>
      </c>
      <c r="D7816" t="s">
        <v>314</v>
      </c>
      <c r="E7816" s="320" t="s">
        <v>113</v>
      </c>
      <c r="F7816" s="320" t="s">
        <v>114</v>
      </c>
      <c r="G7816" s="320" t="s">
        <v>429</v>
      </c>
      <c r="H7816" s="320" t="s">
        <v>323</v>
      </c>
      <c r="I7816" s="320" t="s">
        <v>656</v>
      </c>
      <c r="J7816" s="320" t="s">
        <v>259</v>
      </c>
      <c r="K7816" s="321">
        <v>2</v>
      </c>
      <c r="L7816" s="305">
        <v>1.004999969154596E-2</v>
      </c>
      <c r="M7816" s="305">
        <v>1.004999969154596E-2</v>
      </c>
      <c r="N7816" s="321">
        <v>2</v>
      </c>
      <c r="O7816" s="305">
        <v>3.0199999455362558E-3</v>
      </c>
      <c r="P7816" s="305">
        <v>3.0199999455362558E-3</v>
      </c>
      <c r="Q7816" s="321">
        <v>117</v>
      </c>
      <c r="R7816" s="305">
        <v>8.6000002920627594E-3</v>
      </c>
      <c r="S7816" s="305">
        <v>8.7400004267692566E-3</v>
      </c>
      <c r="BA7816" s="395">
        <v>1</v>
      </c>
      <c r="BB7816" s="396" t="s">
        <v>861</v>
      </c>
      <c r="BC7816" t="str">
        <f t="shared" si="661"/>
        <v>REM</v>
      </c>
      <c r="BD7816" t="str">
        <f t="shared" si="662"/>
        <v>NAoMe_recurrent_ethnicity_grp</v>
      </c>
      <c r="BE7816" s="397" t="s">
        <v>862</v>
      </c>
      <c r="BF7816" t="str">
        <f t="shared" si="663"/>
        <v>Mixed</v>
      </c>
      <c r="BG7816">
        <f t="shared" si="664"/>
        <v>2</v>
      </c>
      <c r="BH7816" s="398">
        <f t="shared" si="665"/>
        <v>1.004999969154596E-2</v>
      </c>
      <c r="BO7816" s="33"/>
    </row>
    <row r="7817" spans="1:67">
      <c r="A7817" s="320" t="s">
        <v>338</v>
      </c>
      <c r="B7817" t="s">
        <v>380</v>
      </c>
      <c r="C7817" t="s">
        <v>910</v>
      </c>
      <c r="D7817" t="s">
        <v>314</v>
      </c>
      <c r="E7817" s="320" t="s">
        <v>113</v>
      </c>
      <c r="F7817" s="320" t="s">
        <v>114</v>
      </c>
      <c r="G7817" s="320" t="s">
        <v>429</v>
      </c>
      <c r="H7817" s="320" t="s">
        <v>323</v>
      </c>
      <c r="I7817" s="320" t="s">
        <v>656</v>
      </c>
      <c r="J7817" s="320" t="s">
        <v>288</v>
      </c>
      <c r="K7817" s="321">
        <v>2</v>
      </c>
      <c r="L7817" s="305">
        <v>1.004999969154596E-2</v>
      </c>
      <c r="M7817" s="305">
        <v>1.004999969154596E-2</v>
      </c>
      <c r="N7817" s="321">
        <v>2</v>
      </c>
      <c r="O7817" s="305">
        <v>3.0199999455362558E-3</v>
      </c>
      <c r="P7817" s="305">
        <v>3.0199999455362558E-3</v>
      </c>
      <c r="Q7817" s="321">
        <v>254</v>
      </c>
      <c r="R7817" s="305">
        <v>1.8659999594092369E-2</v>
      </c>
      <c r="S7817" s="305">
        <v>1.8980000168085098E-2</v>
      </c>
      <c r="BA7817" s="395">
        <v>1</v>
      </c>
      <c r="BB7817" s="396" t="s">
        <v>861</v>
      </c>
      <c r="BC7817" t="str">
        <f t="shared" si="661"/>
        <v>REM</v>
      </c>
      <c r="BD7817" t="str">
        <f t="shared" si="662"/>
        <v>NAoMe_recurrent_ethnicity_grp</v>
      </c>
      <c r="BE7817" s="397" t="s">
        <v>862</v>
      </c>
      <c r="BF7817" t="str">
        <f t="shared" si="663"/>
        <v>Other Ethnic Group</v>
      </c>
      <c r="BG7817">
        <f t="shared" si="664"/>
        <v>2</v>
      </c>
      <c r="BH7817" s="398">
        <f t="shared" si="665"/>
        <v>1.004999969154596E-2</v>
      </c>
      <c r="BO7817" s="33"/>
    </row>
    <row r="7818" spans="1:67">
      <c r="A7818" s="320" t="s">
        <v>338</v>
      </c>
      <c r="B7818" t="s">
        <v>380</v>
      </c>
      <c r="C7818" t="s">
        <v>910</v>
      </c>
      <c r="D7818" t="s">
        <v>314</v>
      </c>
      <c r="E7818" s="320" t="s">
        <v>113</v>
      </c>
      <c r="F7818" s="320" t="s">
        <v>114</v>
      </c>
      <c r="G7818" s="320" t="s">
        <v>429</v>
      </c>
      <c r="H7818" s="320" t="s">
        <v>323</v>
      </c>
      <c r="I7818" s="320" t="s">
        <v>656</v>
      </c>
      <c r="J7818" s="320" t="s">
        <v>260</v>
      </c>
      <c r="K7818" s="321">
        <v>0</v>
      </c>
      <c r="L7818" s="305">
        <v>0</v>
      </c>
      <c r="M7818" s="305"/>
      <c r="N7818" s="321">
        <v>0</v>
      </c>
      <c r="O7818" s="305">
        <v>0</v>
      </c>
      <c r="P7818" s="305"/>
      <c r="Q7818" s="321">
        <v>227</v>
      </c>
      <c r="R7818" s="305">
        <v>1.6680000349879261E-2</v>
      </c>
      <c r="S7818" s="305"/>
      <c r="BA7818" s="395">
        <v>1</v>
      </c>
      <c r="BB7818" s="396" t="s">
        <v>861</v>
      </c>
      <c r="BC7818" t="str">
        <f t="shared" si="661"/>
        <v>REM</v>
      </c>
      <c r="BD7818" t="str">
        <f t="shared" si="662"/>
        <v>NAoMe_recurrent_ethnicity_grp</v>
      </c>
      <c r="BE7818" s="397" t="s">
        <v>862</v>
      </c>
      <c r="BF7818" t="str">
        <f t="shared" si="663"/>
        <v>Unknown</v>
      </c>
      <c r="BG7818">
        <f t="shared" si="664"/>
        <v>0</v>
      </c>
      <c r="BH7818" s="398">
        <f t="shared" si="665"/>
        <v>0</v>
      </c>
      <c r="BO7818" s="33"/>
    </row>
    <row r="7819" spans="1:67">
      <c r="A7819" s="320" t="s">
        <v>338</v>
      </c>
      <c r="B7819" t="s">
        <v>380</v>
      </c>
      <c r="C7819" t="s">
        <v>910</v>
      </c>
      <c r="D7819" t="s">
        <v>314</v>
      </c>
      <c r="E7819" s="320" t="s">
        <v>113</v>
      </c>
      <c r="F7819" s="320" t="s">
        <v>114</v>
      </c>
      <c r="G7819" s="320" t="s">
        <v>429</v>
      </c>
      <c r="H7819" s="320" t="s">
        <v>323</v>
      </c>
      <c r="I7819" s="320" t="s">
        <v>656</v>
      </c>
      <c r="J7819" s="320" t="s">
        <v>258</v>
      </c>
      <c r="K7819" s="321">
        <v>191</v>
      </c>
      <c r="L7819" s="305">
        <v>0.95980000495910645</v>
      </c>
      <c r="M7819" s="305">
        <v>0.95980000495910645</v>
      </c>
      <c r="N7819" s="321">
        <v>644</v>
      </c>
      <c r="O7819" s="305">
        <v>0.97280997037887573</v>
      </c>
      <c r="P7819" s="305">
        <v>0.97280997037887573</v>
      </c>
      <c r="Q7819" s="321">
        <v>12010</v>
      </c>
      <c r="R7819" s="305">
        <v>0.88230997323989868</v>
      </c>
      <c r="S7819" s="305">
        <v>0.89727002382278442</v>
      </c>
      <c r="BA7819" s="395">
        <v>1</v>
      </c>
      <c r="BB7819" s="396" t="s">
        <v>861</v>
      </c>
      <c r="BC7819" t="str">
        <f t="shared" si="661"/>
        <v>REM</v>
      </c>
      <c r="BD7819" t="str">
        <f t="shared" si="662"/>
        <v>NAoMe_recurrent_ethnicity_grp</v>
      </c>
      <c r="BE7819" s="397" t="s">
        <v>862</v>
      </c>
      <c r="BF7819" t="str">
        <f t="shared" si="663"/>
        <v>White</v>
      </c>
      <c r="BG7819">
        <f t="shared" si="664"/>
        <v>191</v>
      </c>
      <c r="BH7819" s="398">
        <f t="shared" si="665"/>
        <v>0.95980000495910645</v>
      </c>
      <c r="BO7819" s="33"/>
    </row>
    <row r="7820" spans="1:67">
      <c r="A7820" s="320" t="s">
        <v>338</v>
      </c>
      <c r="B7820" t="s">
        <v>380</v>
      </c>
      <c r="C7820" t="s">
        <v>910</v>
      </c>
      <c r="D7820" t="s">
        <v>314</v>
      </c>
      <c r="E7820" s="320" t="s">
        <v>113</v>
      </c>
      <c r="F7820" s="320" t="s">
        <v>114</v>
      </c>
      <c r="G7820" s="320" t="s">
        <v>429</v>
      </c>
      <c r="H7820" s="320" t="s">
        <v>323</v>
      </c>
      <c r="I7820" s="320" t="s">
        <v>291</v>
      </c>
      <c r="J7820" s="320" t="s">
        <v>313</v>
      </c>
      <c r="K7820" s="321">
        <v>197</v>
      </c>
      <c r="L7820" s="305">
        <v>0.98995000123977661</v>
      </c>
      <c r="M7820" s="305"/>
      <c r="N7820" s="321">
        <v>660</v>
      </c>
      <c r="O7820" s="305">
        <v>0.99698001146316528</v>
      </c>
      <c r="P7820" s="305"/>
      <c r="Q7820" s="321">
        <v>13492</v>
      </c>
      <c r="R7820" s="305">
        <v>0.99118000268936157</v>
      </c>
      <c r="S7820" s="305"/>
      <c r="BA7820" s="395">
        <v>1</v>
      </c>
      <c r="BB7820" s="396" t="s">
        <v>861</v>
      </c>
      <c r="BC7820" t="str">
        <f t="shared" si="661"/>
        <v>REM</v>
      </c>
      <c r="BD7820" t="str">
        <f t="shared" si="662"/>
        <v>NAoMe_recurrent_gender</v>
      </c>
      <c r="BE7820" s="397" t="s">
        <v>862</v>
      </c>
      <c r="BF7820" t="str">
        <f t="shared" si="663"/>
        <v>Female</v>
      </c>
      <c r="BG7820">
        <f t="shared" si="664"/>
        <v>197</v>
      </c>
      <c r="BH7820" s="398">
        <f t="shared" si="665"/>
        <v>0.98995000123977661</v>
      </c>
      <c r="BO7820" s="33"/>
    </row>
    <row r="7821" spans="1:67">
      <c r="A7821" s="320" t="s">
        <v>338</v>
      </c>
      <c r="B7821" t="s">
        <v>380</v>
      </c>
      <c r="C7821" t="s">
        <v>910</v>
      </c>
      <c r="D7821" t="s">
        <v>314</v>
      </c>
      <c r="E7821" s="320" t="s">
        <v>113</v>
      </c>
      <c r="F7821" s="320" t="s">
        <v>114</v>
      </c>
      <c r="G7821" s="320" t="s">
        <v>429</v>
      </c>
      <c r="H7821" s="320" t="s">
        <v>323</v>
      </c>
      <c r="I7821" s="320" t="s">
        <v>291</v>
      </c>
      <c r="J7821" s="320" t="s">
        <v>293</v>
      </c>
      <c r="K7821" s="321">
        <v>2</v>
      </c>
      <c r="L7821" s="305">
        <v>1.004999969154596E-2</v>
      </c>
      <c r="M7821" s="305"/>
      <c r="N7821" s="321">
        <v>2</v>
      </c>
      <c r="O7821" s="305">
        <v>3.0199999455362558E-3</v>
      </c>
      <c r="P7821" s="305"/>
      <c r="Q7821" s="321">
        <v>120</v>
      </c>
      <c r="R7821" s="305">
        <v>8.8200001046061516E-3</v>
      </c>
      <c r="S7821" s="305"/>
      <c r="BA7821" s="395">
        <v>1</v>
      </c>
      <c r="BB7821" s="396" t="s">
        <v>861</v>
      </c>
      <c r="BC7821" t="str">
        <f t="shared" si="661"/>
        <v>REM</v>
      </c>
      <c r="BD7821" t="str">
        <f t="shared" si="662"/>
        <v>NAoMe_recurrent_gender</v>
      </c>
      <c r="BE7821" s="397" t="s">
        <v>862</v>
      </c>
      <c r="BF7821" t="str">
        <f t="shared" si="663"/>
        <v>Male</v>
      </c>
      <c r="BG7821">
        <f t="shared" si="664"/>
        <v>2</v>
      </c>
      <c r="BH7821" s="398">
        <f t="shared" si="665"/>
        <v>1.004999969154596E-2</v>
      </c>
      <c r="BO7821" s="33"/>
    </row>
    <row r="7822" spans="1:67">
      <c r="A7822" s="320" t="s">
        <v>338</v>
      </c>
      <c r="B7822" t="s">
        <v>380</v>
      </c>
      <c r="C7822" t="s">
        <v>910</v>
      </c>
      <c r="D7822" t="s">
        <v>314</v>
      </c>
      <c r="E7822" s="320" t="s">
        <v>113</v>
      </c>
      <c r="F7822" s="320" t="s">
        <v>114</v>
      </c>
      <c r="G7822" s="320" t="s">
        <v>429</v>
      </c>
      <c r="H7822" s="320" t="s">
        <v>323</v>
      </c>
      <c r="I7822" s="320" t="s">
        <v>355</v>
      </c>
      <c r="J7822" s="320" t="s">
        <v>289</v>
      </c>
      <c r="K7822" s="321">
        <v>58</v>
      </c>
      <c r="L7822" s="305">
        <v>0.29146000742912292</v>
      </c>
      <c r="M7822" s="305"/>
      <c r="N7822" s="321">
        <v>192</v>
      </c>
      <c r="O7822" s="305">
        <v>0.29003000259399409</v>
      </c>
      <c r="P7822" s="305"/>
      <c r="Q7822" s="321">
        <v>4109</v>
      </c>
      <c r="R7822" s="305">
        <v>0.30186998844146729</v>
      </c>
      <c r="S7822" s="305"/>
      <c r="BA7822" s="395">
        <v>1</v>
      </c>
      <c r="BB7822" s="396" t="s">
        <v>861</v>
      </c>
      <c r="BC7822" t="str">
        <f t="shared" si="661"/>
        <v>REM</v>
      </c>
      <c r="BD7822" t="str">
        <f t="shared" si="662"/>
        <v>NAoMe_recurrent_mbc_hes_year</v>
      </c>
      <c r="BE7822" s="397" t="s">
        <v>862</v>
      </c>
      <c r="BF7822" t="str">
        <f t="shared" si="663"/>
        <v>2021</v>
      </c>
      <c r="BG7822">
        <f t="shared" si="664"/>
        <v>58</v>
      </c>
      <c r="BH7822" s="398">
        <f t="shared" si="665"/>
        <v>0.29146000742912292</v>
      </c>
      <c r="BO7822" s="33"/>
    </row>
    <row r="7823" spans="1:67">
      <c r="A7823" s="320" t="s">
        <v>338</v>
      </c>
      <c r="B7823" t="s">
        <v>380</v>
      </c>
      <c r="C7823" t="s">
        <v>910</v>
      </c>
      <c r="D7823" t="s">
        <v>314</v>
      </c>
      <c r="E7823" s="320" t="s">
        <v>113</v>
      </c>
      <c r="F7823" s="320" t="s">
        <v>114</v>
      </c>
      <c r="G7823" s="320" t="s">
        <v>429</v>
      </c>
      <c r="H7823" s="320" t="s">
        <v>323</v>
      </c>
      <c r="I7823" s="320" t="s">
        <v>355</v>
      </c>
      <c r="J7823" s="320" t="s">
        <v>816</v>
      </c>
      <c r="K7823" s="321">
        <v>67</v>
      </c>
      <c r="L7823" s="305">
        <v>0.33667999505996699</v>
      </c>
      <c r="M7823" s="305"/>
      <c r="N7823" s="321">
        <v>205</v>
      </c>
      <c r="O7823" s="305">
        <v>0.30967000126838679</v>
      </c>
      <c r="P7823" s="305"/>
      <c r="Q7823" s="321">
        <v>4376</v>
      </c>
      <c r="R7823" s="305">
        <v>0.32148000597953802</v>
      </c>
      <c r="S7823" s="305"/>
      <c r="BA7823" s="395">
        <v>1</v>
      </c>
      <c r="BB7823" s="396" t="s">
        <v>861</v>
      </c>
      <c r="BC7823" t="str">
        <f t="shared" si="661"/>
        <v>REM</v>
      </c>
      <c r="BD7823" t="str">
        <f t="shared" si="662"/>
        <v>NAoMe_recurrent_mbc_hes_year</v>
      </c>
      <c r="BE7823" s="397" t="s">
        <v>862</v>
      </c>
      <c r="BF7823" t="str">
        <f t="shared" si="663"/>
        <v>2022</v>
      </c>
      <c r="BG7823">
        <f t="shared" si="664"/>
        <v>67</v>
      </c>
      <c r="BH7823" s="398">
        <f t="shared" si="665"/>
        <v>0.33667999505996699</v>
      </c>
      <c r="BO7823" s="33"/>
    </row>
    <row r="7824" spans="1:67">
      <c r="A7824" s="320" t="s">
        <v>338</v>
      </c>
      <c r="B7824" t="s">
        <v>380</v>
      </c>
      <c r="C7824" t="s">
        <v>910</v>
      </c>
      <c r="D7824" t="s">
        <v>314</v>
      </c>
      <c r="E7824" s="320" t="s">
        <v>113</v>
      </c>
      <c r="F7824" s="320" t="s">
        <v>114</v>
      </c>
      <c r="G7824" s="320" t="s">
        <v>429</v>
      </c>
      <c r="H7824" s="320" t="s">
        <v>323</v>
      </c>
      <c r="I7824" s="320" t="s">
        <v>355</v>
      </c>
      <c r="J7824" s="320" t="s">
        <v>946</v>
      </c>
      <c r="K7824" s="321">
        <v>74</v>
      </c>
      <c r="L7824" s="305">
        <v>0.37185999751090998</v>
      </c>
      <c r="M7824" s="305"/>
      <c r="N7824" s="321">
        <v>265</v>
      </c>
      <c r="O7824" s="305">
        <v>0.40029999613761902</v>
      </c>
      <c r="P7824" s="305"/>
      <c r="Q7824" s="321">
        <v>5127</v>
      </c>
      <c r="R7824" s="305">
        <v>0.37665000557899481</v>
      </c>
      <c r="S7824" s="305"/>
      <c r="BA7824" s="395">
        <v>1</v>
      </c>
      <c r="BB7824" s="396" t="s">
        <v>861</v>
      </c>
      <c r="BC7824" t="str">
        <f t="shared" si="661"/>
        <v>REM</v>
      </c>
      <c r="BD7824" t="str">
        <f t="shared" si="662"/>
        <v>NAoMe_recurrent_mbc_hes_year</v>
      </c>
      <c r="BE7824" s="397" t="s">
        <v>862</v>
      </c>
      <c r="BF7824" t="str">
        <f t="shared" si="663"/>
        <v>2023</v>
      </c>
      <c r="BG7824">
        <f t="shared" si="664"/>
        <v>74</v>
      </c>
      <c r="BH7824" s="398">
        <f t="shared" si="665"/>
        <v>0.37185999751090998</v>
      </c>
      <c r="BO7824" s="33"/>
    </row>
    <row r="7825" spans="1:67">
      <c r="A7825" s="320" t="s">
        <v>338</v>
      </c>
      <c r="B7825" t="s">
        <v>380</v>
      </c>
      <c r="C7825" t="s">
        <v>910</v>
      </c>
      <c r="D7825" t="s">
        <v>314</v>
      </c>
      <c r="E7825" s="320" t="s">
        <v>113</v>
      </c>
      <c r="F7825" s="320" t="s">
        <v>114</v>
      </c>
      <c r="G7825" s="320" t="s">
        <v>429</v>
      </c>
      <c r="H7825" s="320" t="s">
        <v>323</v>
      </c>
      <c r="I7825" s="320" t="s">
        <v>824</v>
      </c>
      <c r="J7825" s="320" t="s">
        <v>12</v>
      </c>
      <c r="K7825" s="321">
        <v>199</v>
      </c>
      <c r="L7825" s="305">
        <v>1</v>
      </c>
      <c r="M7825" s="305"/>
      <c r="N7825" s="321">
        <v>662</v>
      </c>
      <c r="O7825" s="305">
        <v>1</v>
      </c>
      <c r="P7825" s="305"/>
      <c r="Q7825" s="321">
        <v>13612</v>
      </c>
      <c r="R7825" s="305">
        <v>1</v>
      </c>
      <c r="S7825" s="305"/>
      <c r="BA7825" s="395">
        <v>1</v>
      </c>
      <c r="BB7825" s="396" t="s">
        <v>861</v>
      </c>
      <c r="BC7825" t="str">
        <f t="shared" si="661"/>
        <v>REM</v>
      </c>
      <c r="BD7825" t="str">
        <f t="shared" si="662"/>
        <v>NAoMe_recurrent_tag_bonemets</v>
      </c>
      <c r="BE7825" s="397" t="s">
        <v>862</v>
      </c>
      <c r="BF7825" t="str">
        <f t="shared" si="663"/>
        <v>No</v>
      </c>
      <c r="BG7825">
        <f t="shared" si="664"/>
        <v>199</v>
      </c>
      <c r="BH7825" s="398">
        <f t="shared" si="665"/>
        <v>1</v>
      </c>
      <c r="BO7825" s="33"/>
    </row>
    <row r="7826" spans="1:67">
      <c r="A7826" s="320" t="s">
        <v>338</v>
      </c>
      <c r="B7826" t="s">
        <v>380</v>
      </c>
      <c r="C7826" t="s">
        <v>910</v>
      </c>
      <c r="D7826" t="s">
        <v>314</v>
      </c>
      <c r="E7826" s="320" t="s">
        <v>113</v>
      </c>
      <c r="F7826" s="320" t="s">
        <v>114</v>
      </c>
      <c r="G7826" s="320" t="s">
        <v>429</v>
      </c>
      <c r="H7826" s="320" t="s">
        <v>323</v>
      </c>
      <c r="I7826" s="320" t="s">
        <v>825</v>
      </c>
      <c r="J7826" s="320" t="s">
        <v>12</v>
      </c>
      <c r="K7826" s="321">
        <v>199</v>
      </c>
      <c r="L7826" s="305">
        <v>1</v>
      </c>
      <c r="M7826" s="305"/>
      <c r="N7826" s="321">
        <v>662</v>
      </c>
      <c r="O7826" s="305">
        <v>1</v>
      </c>
      <c r="P7826" s="305"/>
      <c r="Q7826" s="321">
        <v>13612</v>
      </c>
      <c r="R7826" s="305">
        <v>1</v>
      </c>
      <c r="S7826" s="305"/>
      <c r="BA7826" s="395">
        <v>1</v>
      </c>
      <c r="BB7826" s="396" t="s">
        <v>861</v>
      </c>
      <c r="BC7826" t="str">
        <f t="shared" si="661"/>
        <v>REM</v>
      </c>
      <c r="BD7826" t="str">
        <f t="shared" si="662"/>
        <v>NAoMe_recurrent_tag_brainmets</v>
      </c>
      <c r="BE7826" s="397" t="s">
        <v>862</v>
      </c>
      <c r="BF7826" t="str">
        <f t="shared" si="663"/>
        <v>No</v>
      </c>
      <c r="BG7826">
        <f t="shared" si="664"/>
        <v>199</v>
      </c>
      <c r="BH7826" s="398">
        <f t="shared" si="665"/>
        <v>1</v>
      </c>
      <c r="BO7826" s="33"/>
    </row>
    <row r="7827" spans="1:67">
      <c r="A7827" s="320" t="s">
        <v>338</v>
      </c>
      <c r="B7827" t="s">
        <v>380</v>
      </c>
      <c r="C7827" t="s">
        <v>910</v>
      </c>
      <c r="D7827" t="s">
        <v>314</v>
      </c>
      <c r="E7827" s="320" t="s">
        <v>113</v>
      </c>
      <c r="F7827" s="320" t="s">
        <v>114</v>
      </c>
      <c r="G7827" s="320" t="s">
        <v>429</v>
      </c>
      <c r="H7827" s="320" t="s">
        <v>323</v>
      </c>
      <c r="I7827" s="320" t="s">
        <v>826</v>
      </c>
      <c r="J7827" s="320" t="s">
        <v>12</v>
      </c>
      <c r="K7827" s="321">
        <v>199</v>
      </c>
      <c r="L7827" s="305">
        <v>1</v>
      </c>
      <c r="M7827" s="305"/>
      <c r="N7827" s="321">
        <v>662</v>
      </c>
      <c r="O7827" s="305">
        <v>1</v>
      </c>
      <c r="P7827" s="305"/>
      <c r="Q7827" s="321">
        <v>13612</v>
      </c>
      <c r="R7827" s="305">
        <v>1</v>
      </c>
      <c r="S7827" s="305"/>
      <c r="BA7827" s="395">
        <v>1</v>
      </c>
      <c r="BB7827" s="396" t="s">
        <v>861</v>
      </c>
      <c r="BC7827" t="str">
        <f t="shared" si="661"/>
        <v>REM</v>
      </c>
      <c r="BD7827" t="str">
        <f t="shared" si="662"/>
        <v>NAoMe_recurrent_tag_livermets</v>
      </c>
      <c r="BE7827" s="397" t="s">
        <v>862</v>
      </c>
      <c r="BF7827" t="str">
        <f t="shared" si="663"/>
        <v>No</v>
      </c>
      <c r="BG7827">
        <f t="shared" si="664"/>
        <v>199</v>
      </c>
      <c r="BH7827" s="398">
        <f t="shared" si="665"/>
        <v>1</v>
      </c>
      <c r="BO7827" s="33"/>
    </row>
    <row r="7828" spans="1:67">
      <c r="A7828" s="320" t="s">
        <v>338</v>
      </c>
      <c r="B7828" t="s">
        <v>380</v>
      </c>
      <c r="C7828" t="s">
        <v>910</v>
      </c>
      <c r="D7828" t="s">
        <v>314</v>
      </c>
      <c r="E7828" s="320" t="s">
        <v>113</v>
      </c>
      <c r="F7828" s="320" t="s">
        <v>114</v>
      </c>
      <c r="G7828" s="320" t="s">
        <v>429</v>
      </c>
      <c r="H7828" s="320" t="s">
        <v>323</v>
      </c>
      <c r="I7828" s="320" t="s">
        <v>827</v>
      </c>
      <c r="J7828" s="320" t="s">
        <v>12</v>
      </c>
      <c r="K7828" s="321">
        <v>199</v>
      </c>
      <c r="L7828" s="305">
        <v>1</v>
      </c>
      <c r="M7828" s="305"/>
      <c r="N7828" s="321">
        <v>662</v>
      </c>
      <c r="O7828" s="305">
        <v>1</v>
      </c>
      <c r="P7828" s="305"/>
      <c r="Q7828" s="321">
        <v>13612</v>
      </c>
      <c r="R7828" s="305">
        <v>1</v>
      </c>
      <c r="S7828" s="305"/>
      <c r="BA7828" s="395">
        <v>1</v>
      </c>
      <c r="BB7828" s="396" t="s">
        <v>861</v>
      </c>
      <c r="BC7828" t="str">
        <f t="shared" si="661"/>
        <v>REM</v>
      </c>
      <c r="BD7828" t="str">
        <f t="shared" si="662"/>
        <v>NAoMe_recurrent_tag_lungmets</v>
      </c>
      <c r="BE7828" s="397" t="s">
        <v>862</v>
      </c>
      <c r="BF7828" t="str">
        <f t="shared" si="663"/>
        <v>No</v>
      </c>
      <c r="BG7828">
        <f t="shared" si="664"/>
        <v>199</v>
      </c>
      <c r="BH7828" s="398">
        <f t="shared" si="665"/>
        <v>1</v>
      </c>
      <c r="BO7828" s="33"/>
    </row>
    <row r="7829" spans="1:67">
      <c r="A7829" s="320" t="s">
        <v>338</v>
      </c>
      <c r="B7829" t="s">
        <v>380</v>
      </c>
      <c r="C7829" t="s">
        <v>910</v>
      </c>
      <c r="D7829" t="s">
        <v>314</v>
      </c>
      <c r="E7829" s="320" t="s">
        <v>113</v>
      </c>
      <c r="F7829" s="320" t="s">
        <v>114</v>
      </c>
      <c r="G7829" s="320" t="s">
        <v>429</v>
      </c>
      <c r="H7829" s="320" t="s">
        <v>323</v>
      </c>
      <c r="I7829" s="320" t="s">
        <v>828</v>
      </c>
      <c r="J7829" s="320" t="s">
        <v>12</v>
      </c>
      <c r="K7829" s="321">
        <v>199</v>
      </c>
      <c r="L7829" s="305">
        <v>1</v>
      </c>
      <c r="M7829" s="305"/>
      <c r="N7829" s="321">
        <v>662</v>
      </c>
      <c r="O7829" s="305">
        <v>1</v>
      </c>
      <c r="P7829" s="305"/>
      <c r="Q7829" s="321">
        <v>13612</v>
      </c>
      <c r="R7829" s="305">
        <v>1</v>
      </c>
      <c r="S7829" s="305"/>
      <c r="BA7829" s="395">
        <v>1</v>
      </c>
      <c r="BB7829" s="396" t="s">
        <v>861</v>
      </c>
      <c r="BC7829" t="str">
        <f t="shared" si="661"/>
        <v>REM</v>
      </c>
      <c r="BD7829" t="str">
        <f t="shared" si="662"/>
        <v>NAoMe_recurrent_tag_othermets</v>
      </c>
      <c r="BE7829" s="397" t="s">
        <v>862</v>
      </c>
      <c r="BF7829" t="str">
        <f t="shared" si="663"/>
        <v>No</v>
      </c>
      <c r="BG7829">
        <f t="shared" si="664"/>
        <v>199</v>
      </c>
      <c r="BH7829" s="398">
        <f t="shared" si="665"/>
        <v>1</v>
      </c>
      <c r="BO7829" s="33"/>
    </row>
    <row r="7830" spans="1:67">
      <c r="A7830" s="320" t="s">
        <v>338</v>
      </c>
      <c r="B7830" t="s">
        <v>380</v>
      </c>
      <c r="C7830" t="s">
        <v>910</v>
      </c>
      <c r="D7830" t="s">
        <v>314</v>
      </c>
      <c r="E7830" s="320" t="s">
        <v>115</v>
      </c>
      <c r="F7830" s="320" t="s">
        <v>116</v>
      </c>
      <c r="G7830" s="320" t="s">
        <v>447</v>
      </c>
      <c r="H7830" s="320" t="s">
        <v>811</v>
      </c>
      <c r="I7830" s="320" t="s">
        <v>354</v>
      </c>
      <c r="J7830" s="320" t="s">
        <v>277</v>
      </c>
      <c r="K7830" s="321">
        <v>0</v>
      </c>
      <c r="L7830" s="305">
        <v>0</v>
      </c>
      <c r="M7830" s="305"/>
      <c r="N7830" s="321">
        <v>2</v>
      </c>
      <c r="O7830" s="305">
        <v>2.7399999089539051E-3</v>
      </c>
      <c r="P7830" s="305"/>
      <c r="Q7830" s="321">
        <v>56</v>
      </c>
      <c r="R7830" s="305">
        <v>4.1100000962615013E-3</v>
      </c>
      <c r="S7830" s="305"/>
      <c r="BA7830" s="395">
        <v>1</v>
      </c>
      <c r="BB7830" s="396" t="s">
        <v>861</v>
      </c>
      <c r="BC7830" t="str">
        <f t="shared" si="661"/>
        <v>R1K</v>
      </c>
      <c r="BD7830" t="str">
        <f t="shared" si="662"/>
        <v>NAoMe_recurrent_age_mbc_hes_decades_80cap</v>
      </c>
      <c r="BE7830" s="397" t="s">
        <v>862</v>
      </c>
      <c r="BF7830" t="str">
        <f t="shared" si="663"/>
        <v>18-29 yrs</v>
      </c>
      <c r="BG7830">
        <f t="shared" si="664"/>
        <v>0</v>
      </c>
      <c r="BH7830" s="398">
        <f t="shared" si="665"/>
        <v>0</v>
      </c>
      <c r="BO7830" s="33"/>
    </row>
    <row r="7831" spans="1:67">
      <c r="A7831" s="320" t="s">
        <v>338</v>
      </c>
      <c r="B7831" t="s">
        <v>380</v>
      </c>
      <c r="C7831" t="s">
        <v>910</v>
      </c>
      <c r="D7831" t="s">
        <v>314</v>
      </c>
      <c r="E7831" s="320" t="s">
        <v>115</v>
      </c>
      <c r="F7831" s="320" t="s">
        <v>116</v>
      </c>
      <c r="G7831" s="320" t="s">
        <v>447</v>
      </c>
      <c r="H7831" s="320" t="s">
        <v>811</v>
      </c>
      <c r="I7831" s="320" t="s">
        <v>354</v>
      </c>
      <c r="J7831" s="320" t="s">
        <v>278</v>
      </c>
      <c r="K7831" s="321">
        <v>5</v>
      </c>
      <c r="L7831" s="305">
        <v>5.3759999573230743E-2</v>
      </c>
      <c r="M7831" s="305"/>
      <c r="N7831" s="321">
        <v>41</v>
      </c>
      <c r="O7831" s="305">
        <v>5.6239999830722809E-2</v>
      </c>
      <c r="P7831" s="305"/>
      <c r="Q7831" s="321">
        <v>552</v>
      </c>
      <c r="R7831" s="305">
        <v>4.0550000965595252E-2</v>
      </c>
      <c r="S7831" s="305"/>
      <c r="BA7831" s="395">
        <v>1</v>
      </c>
      <c r="BB7831" s="396" t="s">
        <v>861</v>
      </c>
      <c r="BC7831" t="str">
        <f t="shared" si="661"/>
        <v>R1K</v>
      </c>
      <c r="BD7831" t="str">
        <f t="shared" si="662"/>
        <v>NAoMe_recurrent_age_mbc_hes_decades_80cap</v>
      </c>
      <c r="BE7831" s="397" t="s">
        <v>862</v>
      </c>
      <c r="BF7831" t="str">
        <f t="shared" si="663"/>
        <v>30-39 yrs</v>
      </c>
      <c r="BG7831">
        <f t="shared" si="664"/>
        <v>5</v>
      </c>
      <c r="BH7831" s="398">
        <f t="shared" si="665"/>
        <v>5.3759999573230743E-2</v>
      </c>
      <c r="BO7831" s="33"/>
    </row>
    <row r="7832" spans="1:67">
      <c r="A7832" s="320" t="s">
        <v>338</v>
      </c>
      <c r="B7832" t="s">
        <v>380</v>
      </c>
      <c r="C7832" t="s">
        <v>910</v>
      </c>
      <c r="D7832" t="s">
        <v>314</v>
      </c>
      <c r="E7832" s="320" t="s">
        <v>115</v>
      </c>
      <c r="F7832" s="320" t="s">
        <v>116</v>
      </c>
      <c r="G7832" s="320" t="s">
        <v>447</v>
      </c>
      <c r="H7832" s="320" t="s">
        <v>811</v>
      </c>
      <c r="I7832" s="320" t="s">
        <v>354</v>
      </c>
      <c r="J7832" s="320" t="s">
        <v>279</v>
      </c>
      <c r="K7832" s="321">
        <v>8</v>
      </c>
      <c r="L7832" s="305">
        <v>8.6020000278949738E-2</v>
      </c>
      <c r="M7832" s="305"/>
      <c r="N7832" s="321">
        <v>110</v>
      </c>
      <c r="O7832" s="305">
        <v>0.15088999271392819</v>
      </c>
      <c r="P7832" s="305"/>
      <c r="Q7832" s="321">
        <v>1403</v>
      </c>
      <c r="R7832" s="305">
        <v>0.1030699983239174</v>
      </c>
      <c r="S7832" s="305"/>
      <c r="BA7832" s="395">
        <v>1</v>
      </c>
      <c r="BB7832" s="396" t="s">
        <v>861</v>
      </c>
      <c r="BC7832" t="str">
        <f t="shared" si="661"/>
        <v>R1K</v>
      </c>
      <c r="BD7832" t="str">
        <f t="shared" si="662"/>
        <v>NAoMe_recurrent_age_mbc_hes_decades_80cap</v>
      </c>
      <c r="BE7832" s="397" t="s">
        <v>862</v>
      </c>
      <c r="BF7832" t="str">
        <f t="shared" si="663"/>
        <v>40-49 yrs</v>
      </c>
      <c r="BG7832">
        <f t="shared" si="664"/>
        <v>8</v>
      </c>
      <c r="BH7832" s="398">
        <f t="shared" si="665"/>
        <v>8.6020000278949738E-2</v>
      </c>
      <c r="BO7832" s="33"/>
    </row>
    <row r="7833" spans="1:67">
      <c r="A7833" s="320" t="s">
        <v>338</v>
      </c>
      <c r="B7833" t="s">
        <v>380</v>
      </c>
      <c r="C7833" t="s">
        <v>910</v>
      </c>
      <c r="D7833" t="s">
        <v>314</v>
      </c>
      <c r="E7833" s="320" t="s">
        <v>115</v>
      </c>
      <c r="F7833" s="320" t="s">
        <v>116</v>
      </c>
      <c r="G7833" s="320" t="s">
        <v>447</v>
      </c>
      <c r="H7833" s="320" t="s">
        <v>811</v>
      </c>
      <c r="I7833" s="320" t="s">
        <v>354</v>
      </c>
      <c r="J7833" s="320" t="s">
        <v>280</v>
      </c>
      <c r="K7833" s="321">
        <v>17</v>
      </c>
      <c r="L7833" s="305">
        <v>0.1827999949455261</v>
      </c>
      <c r="M7833" s="305"/>
      <c r="N7833" s="321">
        <v>147</v>
      </c>
      <c r="O7833" s="305">
        <v>0.2016499936580658</v>
      </c>
      <c r="P7833" s="305"/>
      <c r="Q7833" s="321">
        <v>2584</v>
      </c>
      <c r="R7833" s="305">
        <v>0.18983000516891479</v>
      </c>
      <c r="S7833" s="305"/>
      <c r="BA7833" s="395">
        <v>1</v>
      </c>
      <c r="BB7833" s="396" t="s">
        <v>861</v>
      </c>
      <c r="BC7833" t="str">
        <f t="shared" si="661"/>
        <v>R1K</v>
      </c>
      <c r="BD7833" t="str">
        <f t="shared" si="662"/>
        <v>NAoMe_recurrent_age_mbc_hes_decades_80cap</v>
      </c>
      <c r="BE7833" s="397" t="s">
        <v>862</v>
      </c>
      <c r="BF7833" t="str">
        <f t="shared" si="663"/>
        <v>50-59 yrs</v>
      </c>
      <c r="BG7833">
        <f t="shared" si="664"/>
        <v>17</v>
      </c>
      <c r="BH7833" s="398">
        <f t="shared" si="665"/>
        <v>0.1827999949455261</v>
      </c>
      <c r="BO7833" s="33"/>
    </row>
    <row r="7834" spans="1:67">
      <c r="A7834" s="320" t="s">
        <v>338</v>
      </c>
      <c r="B7834" t="s">
        <v>380</v>
      </c>
      <c r="C7834" t="s">
        <v>910</v>
      </c>
      <c r="D7834" t="s">
        <v>314</v>
      </c>
      <c r="E7834" s="320" t="s">
        <v>115</v>
      </c>
      <c r="F7834" s="320" t="s">
        <v>116</v>
      </c>
      <c r="G7834" s="320" t="s">
        <v>447</v>
      </c>
      <c r="H7834" s="320" t="s">
        <v>811</v>
      </c>
      <c r="I7834" s="320" t="s">
        <v>354</v>
      </c>
      <c r="J7834" s="320" t="s">
        <v>281</v>
      </c>
      <c r="K7834" s="321">
        <v>18</v>
      </c>
      <c r="L7834" s="305">
        <v>0.19355000555515289</v>
      </c>
      <c r="M7834" s="305"/>
      <c r="N7834" s="321">
        <v>130</v>
      </c>
      <c r="O7834" s="305">
        <v>0.17833000421524051</v>
      </c>
      <c r="P7834" s="305"/>
      <c r="Q7834" s="321">
        <v>2650</v>
      </c>
      <c r="R7834" s="305">
        <v>0.19468000531196589</v>
      </c>
      <c r="S7834" s="305"/>
      <c r="BA7834" s="395">
        <v>1</v>
      </c>
      <c r="BB7834" s="396" t="s">
        <v>861</v>
      </c>
      <c r="BC7834" t="str">
        <f t="shared" si="661"/>
        <v>R1K</v>
      </c>
      <c r="BD7834" t="str">
        <f t="shared" si="662"/>
        <v>NAoMe_recurrent_age_mbc_hes_decades_80cap</v>
      </c>
      <c r="BE7834" s="397" t="s">
        <v>862</v>
      </c>
      <c r="BF7834" t="str">
        <f t="shared" si="663"/>
        <v>60-69 yrs</v>
      </c>
      <c r="BG7834">
        <f t="shared" si="664"/>
        <v>18</v>
      </c>
      <c r="BH7834" s="398">
        <f t="shared" si="665"/>
        <v>0.19355000555515289</v>
      </c>
      <c r="BO7834" s="33"/>
    </row>
    <row r="7835" spans="1:67">
      <c r="A7835" s="320" t="s">
        <v>338</v>
      </c>
      <c r="B7835" t="s">
        <v>380</v>
      </c>
      <c r="C7835" t="s">
        <v>910</v>
      </c>
      <c r="D7835" t="s">
        <v>314</v>
      </c>
      <c r="E7835" s="320" t="s">
        <v>115</v>
      </c>
      <c r="F7835" s="320" t="s">
        <v>116</v>
      </c>
      <c r="G7835" s="320" t="s">
        <v>447</v>
      </c>
      <c r="H7835" s="320" t="s">
        <v>811</v>
      </c>
      <c r="I7835" s="320" t="s">
        <v>354</v>
      </c>
      <c r="J7835" s="320" t="s">
        <v>282</v>
      </c>
      <c r="K7835" s="321">
        <v>16</v>
      </c>
      <c r="L7835" s="305">
        <v>0.1720400005578995</v>
      </c>
      <c r="M7835" s="305"/>
      <c r="N7835" s="321">
        <v>145</v>
      </c>
      <c r="O7835" s="305">
        <v>0.1988999992609024</v>
      </c>
      <c r="P7835" s="305"/>
      <c r="Q7835" s="321">
        <v>3284</v>
      </c>
      <c r="R7835" s="305">
        <v>0.24126000702381131</v>
      </c>
      <c r="S7835" s="305"/>
      <c r="BA7835" s="395">
        <v>1</v>
      </c>
      <c r="BB7835" s="396" t="s">
        <v>861</v>
      </c>
      <c r="BC7835" t="str">
        <f t="shared" si="661"/>
        <v>R1K</v>
      </c>
      <c r="BD7835" t="str">
        <f t="shared" si="662"/>
        <v>NAoMe_recurrent_age_mbc_hes_decades_80cap</v>
      </c>
      <c r="BE7835" s="397" t="s">
        <v>862</v>
      </c>
      <c r="BF7835" t="str">
        <f t="shared" si="663"/>
        <v>70-79 yrs</v>
      </c>
      <c r="BG7835">
        <f t="shared" si="664"/>
        <v>16</v>
      </c>
      <c r="BH7835" s="398">
        <f t="shared" si="665"/>
        <v>0.1720400005578995</v>
      </c>
      <c r="BO7835" s="33"/>
    </row>
    <row r="7836" spans="1:67">
      <c r="A7836" s="320" t="s">
        <v>338</v>
      </c>
      <c r="B7836" t="s">
        <v>380</v>
      </c>
      <c r="C7836" t="s">
        <v>910</v>
      </c>
      <c r="D7836" t="s">
        <v>314</v>
      </c>
      <c r="E7836" s="320" t="s">
        <v>115</v>
      </c>
      <c r="F7836" s="320" t="s">
        <v>116</v>
      </c>
      <c r="G7836" s="320" t="s">
        <v>447</v>
      </c>
      <c r="H7836" s="320" t="s">
        <v>811</v>
      </c>
      <c r="I7836" s="320" t="s">
        <v>354</v>
      </c>
      <c r="J7836" s="320" t="s">
        <v>283</v>
      </c>
      <c r="K7836" s="321">
        <v>29</v>
      </c>
      <c r="L7836" s="305">
        <v>0.31183001399040222</v>
      </c>
      <c r="M7836" s="305"/>
      <c r="N7836" s="321">
        <v>154</v>
      </c>
      <c r="O7836" s="305">
        <v>0.2112500071525574</v>
      </c>
      <c r="P7836" s="305"/>
      <c r="Q7836" s="321">
        <v>3083</v>
      </c>
      <c r="R7836" s="305">
        <v>0.2264900058507919</v>
      </c>
      <c r="S7836" s="305"/>
      <c r="BA7836" s="395">
        <v>1</v>
      </c>
      <c r="BB7836" s="396" t="s">
        <v>861</v>
      </c>
      <c r="BC7836" t="str">
        <f t="shared" si="661"/>
        <v>R1K</v>
      </c>
      <c r="BD7836" t="str">
        <f t="shared" si="662"/>
        <v>NAoMe_recurrent_age_mbc_hes_decades_80cap</v>
      </c>
      <c r="BE7836" s="397" t="s">
        <v>862</v>
      </c>
      <c r="BF7836" t="str">
        <f t="shared" si="663"/>
        <v>80+ yrs</v>
      </c>
      <c r="BG7836">
        <f t="shared" si="664"/>
        <v>29</v>
      </c>
      <c r="BH7836" s="398">
        <f t="shared" si="665"/>
        <v>0.31183001399040222</v>
      </c>
      <c r="BO7836" s="33"/>
    </row>
    <row r="7837" spans="1:67">
      <c r="A7837" s="320" t="s">
        <v>338</v>
      </c>
      <c r="B7837" t="s">
        <v>380</v>
      </c>
      <c r="C7837" t="s">
        <v>910</v>
      </c>
      <c r="D7837" t="s">
        <v>314</v>
      </c>
      <c r="E7837" s="320" t="s">
        <v>115</v>
      </c>
      <c r="F7837" s="320" t="s">
        <v>116</v>
      </c>
      <c r="G7837" s="320" t="s">
        <v>447</v>
      </c>
      <c r="H7837" s="320" t="s">
        <v>811</v>
      </c>
      <c r="I7837" s="320" t="s">
        <v>656</v>
      </c>
      <c r="J7837" s="320" t="s">
        <v>286</v>
      </c>
      <c r="K7837" s="321">
        <v>26</v>
      </c>
      <c r="L7837" s="305">
        <v>0.27957001328468323</v>
      </c>
      <c r="M7837" s="305">
        <v>0.28571000695228582</v>
      </c>
      <c r="N7837" s="321">
        <v>89</v>
      </c>
      <c r="O7837" s="305">
        <v>0.1220899969339371</v>
      </c>
      <c r="P7837" s="305">
        <v>0.1234399974346161</v>
      </c>
      <c r="Q7837" s="321">
        <v>565</v>
      </c>
      <c r="R7837" s="305">
        <v>4.1510000824928277E-2</v>
      </c>
      <c r="S7837" s="305">
        <v>4.221000149846077E-2</v>
      </c>
      <c r="BA7837" s="395">
        <v>1</v>
      </c>
      <c r="BB7837" s="396" t="s">
        <v>861</v>
      </c>
      <c r="BC7837" t="str">
        <f t="shared" si="661"/>
        <v>R1K</v>
      </c>
      <c r="BD7837" t="str">
        <f t="shared" si="662"/>
        <v>NAoMe_recurrent_ethnicity_grp</v>
      </c>
      <c r="BE7837" s="397" t="s">
        <v>862</v>
      </c>
      <c r="BF7837" t="str">
        <f t="shared" si="663"/>
        <v>Asian or Asian British</v>
      </c>
      <c r="BG7837">
        <f t="shared" si="664"/>
        <v>26</v>
      </c>
      <c r="BH7837" s="398">
        <f t="shared" si="665"/>
        <v>0.27957001328468323</v>
      </c>
      <c r="BO7837" s="33"/>
    </row>
    <row r="7838" spans="1:67">
      <c r="A7838" s="320" t="s">
        <v>338</v>
      </c>
      <c r="B7838" t="s">
        <v>380</v>
      </c>
      <c r="C7838" t="s">
        <v>910</v>
      </c>
      <c r="D7838" t="s">
        <v>314</v>
      </c>
      <c r="E7838" s="320" t="s">
        <v>115</v>
      </c>
      <c r="F7838" s="320" t="s">
        <v>116</v>
      </c>
      <c r="G7838" s="320" t="s">
        <v>447</v>
      </c>
      <c r="H7838" s="320" t="s">
        <v>811</v>
      </c>
      <c r="I7838" s="320" t="s">
        <v>656</v>
      </c>
      <c r="J7838" s="320" t="s">
        <v>287</v>
      </c>
      <c r="K7838" s="321">
        <v>8</v>
      </c>
      <c r="L7838" s="305">
        <v>8.6020000278949738E-2</v>
      </c>
      <c r="M7838" s="305">
        <v>8.7909996509552002E-2</v>
      </c>
      <c r="N7838" s="321">
        <v>72</v>
      </c>
      <c r="O7838" s="305">
        <v>9.8770000040531158E-2</v>
      </c>
      <c r="P7838" s="305">
        <v>9.9859997630119324E-2</v>
      </c>
      <c r="Q7838" s="321">
        <v>439</v>
      </c>
      <c r="R7838" s="305">
        <v>3.2249998301267617E-2</v>
      </c>
      <c r="S7838" s="305">
        <v>3.2800000160932541E-2</v>
      </c>
      <c r="BA7838" s="395">
        <v>1</v>
      </c>
      <c r="BB7838" s="396" t="s">
        <v>861</v>
      </c>
      <c r="BC7838" t="str">
        <f t="shared" si="661"/>
        <v>R1K</v>
      </c>
      <c r="BD7838" t="str">
        <f t="shared" si="662"/>
        <v>NAoMe_recurrent_ethnicity_grp</v>
      </c>
      <c r="BE7838" s="397" t="s">
        <v>862</v>
      </c>
      <c r="BF7838" t="str">
        <f t="shared" si="663"/>
        <v>Black or Black British</v>
      </c>
      <c r="BG7838">
        <f t="shared" si="664"/>
        <v>8</v>
      </c>
      <c r="BH7838" s="398">
        <f t="shared" si="665"/>
        <v>8.6020000278949738E-2</v>
      </c>
      <c r="BO7838" s="33"/>
    </row>
    <row r="7839" spans="1:67">
      <c r="A7839" s="320" t="s">
        <v>338</v>
      </c>
      <c r="B7839" t="s">
        <v>380</v>
      </c>
      <c r="C7839" t="s">
        <v>910</v>
      </c>
      <c r="D7839" t="s">
        <v>314</v>
      </c>
      <c r="E7839" s="320" t="s">
        <v>115</v>
      </c>
      <c r="F7839" s="320" t="s">
        <v>116</v>
      </c>
      <c r="G7839" s="320" t="s">
        <v>447</v>
      </c>
      <c r="H7839" s="320" t="s">
        <v>811</v>
      </c>
      <c r="I7839" s="320" t="s">
        <v>656</v>
      </c>
      <c r="J7839" s="320" t="s">
        <v>259</v>
      </c>
      <c r="K7839" s="321">
        <v>2</v>
      </c>
      <c r="L7839" s="305">
        <v>2.150999940931797E-2</v>
      </c>
      <c r="M7839" s="305">
        <v>2.1980000659823421E-2</v>
      </c>
      <c r="N7839" s="321">
        <v>19</v>
      </c>
      <c r="O7839" s="305">
        <v>2.6060000061988831E-2</v>
      </c>
      <c r="P7839" s="305">
        <v>2.6350000873208049E-2</v>
      </c>
      <c r="Q7839" s="321">
        <v>117</v>
      </c>
      <c r="R7839" s="305">
        <v>8.6000002920627594E-3</v>
      </c>
      <c r="S7839" s="305">
        <v>8.7400004267692566E-3</v>
      </c>
      <c r="BA7839" s="395">
        <v>1</v>
      </c>
      <c r="BB7839" s="396" t="s">
        <v>861</v>
      </c>
      <c r="BC7839" t="str">
        <f t="shared" si="661"/>
        <v>R1K</v>
      </c>
      <c r="BD7839" t="str">
        <f t="shared" si="662"/>
        <v>NAoMe_recurrent_ethnicity_grp</v>
      </c>
      <c r="BE7839" s="397" t="s">
        <v>862</v>
      </c>
      <c r="BF7839" t="str">
        <f t="shared" si="663"/>
        <v>Mixed</v>
      </c>
      <c r="BG7839">
        <f t="shared" si="664"/>
        <v>2</v>
      </c>
      <c r="BH7839" s="398">
        <f t="shared" si="665"/>
        <v>2.150999940931797E-2</v>
      </c>
      <c r="BO7839" s="33"/>
    </row>
    <row r="7840" spans="1:67">
      <c r="A7840" s="320" t="s">
        <v>338</v>
      </c>
      <c r="B7840" t="s">
        <v>380</v>
      </c>
      <c r="C7840" t="s">
        <v>910</v>
      </c>
      <c r="D7840" t="s">
        <v>314</v>
      </c>
      <c r="E7840" s="320" t="s">
        <v>115</v>
      </c>
      <c r="F7840" s="320" t="s">
        <v>116</v>
      </c>
      <c r="G7840" s="320" t="s">
        <v>447</v>
      </c>
      <c r="H7840" s="320" t="s">
        <v>811</v>
      </c>
      <c r="I7840" s="320" t="s">
        <v>656</v>
      </c>
      <c r="J7840" s="320" t="s">
        <v>288</v>
      </c>
      <c r="K7840" s="321">
        <v>5</v>
      </c>
      <c r="L7840" s="305">
        <v>5.3759999573230743E-2</v>
      </c>
      <c r="M7840" s="305">
        <v>5.494999885559082E-2</v>
      </c>
      <c r="N7840" s="321">
        <v>61</v>
      </c>
      <c r="O7840" s="305">
        <v>8.3679996430873871E-2</v>
      </c>
      <c r="P7840" s="305">
        <v>8.4600001573562622E-2</v>
      </c>
      <c r="Q7840" s="321">
        <v>254</v>
      </c>
      <c r="R7840" s="305">
        <v>1.8659999594092369E-2</v>
      </c>
      <c r="S7840" s="305">
        <v>1.8980000168085098E-2</v>
      </c>
      <c r="BA7840" s="395">
        <v>1</v>
      </c>
      <c r="BB7840" s="396" t="s">
        <v>861</v>
      </c>
      <c r="BC7840" t="str">
        <f t="shared" si="661"/>
        <v>R1K</v>
      </c>
      <c r="BD7840" t="str">
        <f t="shared" si="662"/>
        <v>NAoMe_recurrent_ethnicity_grp</v>
      </c>
      <c r="BE7840" s="397" t="s">
        <v>862</v>
      </c>
      <c r="BF7840" t="str">
        <f t="shared" si="663"/>
        <v>Other Ethnic Group</v>
      </c>
      <c r="BG7840">
        <f t="shared" si="664"/>
        <v>5</v>
      </c>
      <c r="BH7840" s="398">
        <f t="shared" si="665"/>
        <v>5.3759999573230743E-2</v>
      </c>
      <c r="BO7840" s="33"/>
    </row>
    <row r="7841" spans="1:67">
      <c r="A7841" s="320" t="s">
        <v>338</v>
      </c>
      <c r="B7841" t="s">
        <v>380</v>
      </c>
      <c r="C7841" t="s">
        <v>910</v>
      </c>
      <c r="D7841" t="s">
        <v>314</v>
      </c>
      <c r="E7841" s="320" t="s">
        <v>115</v>
      </c>
      <c r="F7841" s="320" t="s">
        <v>116</v>
      </c>
      <c r="G7841" s="320" t="s">
        <v>447</v>
      </c>
      <c r="H7841" s="320" t="s">
        <v>811</v>
      </c>
      <c r="I7841" s="320" t="s">
        <v>656</v>
      </c>
      <c r="J7841" s="320" t="s">
        <v>260</v>
      </c>
      <c r="K7841" s="321">
        <v>2</v>
      </c>
      <c r="L7841" s="305">
        <v>2.150999940931797E-2</v>
      </c>
      <c r="M7841" s="305"/>
      <c r="N7841" s="321">
        <v>8</v>
      </c>
      <c r="O7841" s="305">
        <v>1.097000017762184E-2</v>
      </c>
      <c r="P7841" s="305"/>
      <c r="Q7841" s="321">
        <v>227</v>
      </c>
      <c r="R7841" s="305">
        <v>1.6680000349879261E-2</v>
      </c>
      <c r="S7841" s="305"/>
      <c r="BA7841" s="395">
        <v>1</v>
      </c>
      <c r="BB7841" s="396" t="s">
        <v>861</v>
      </c>
      <c r="BC7841" t="str">
        <f t="shared" si="661"/>
        <v>R1K</v>
      </c>
      <c r="BD7841" t="str">
        <f t="shared" si="662"/>
        <v>NAoMe_recurrent_ethnicity_grp</v>
      </c>
      <c r="BE7841" s="397" t="s">
        <v>862</v>
      </c>
      <c r="BF7841" t="str">
        <f t="shared" si="663"/>
        <v>Unknown</v>
      </c>
      <c r="BG7841">
        <f t="shared" si="664"/>
        <v>2</v>
      </c>
      <c r="BH7841" s="398">
        <f t="shared" si="665"/>
        <v>2.150999940931797E-2</v>
      </c>
      <c r="BO7841" s="33"/>
    </row>
    <row r="7842" spans="1:67">
      <c r="A7842" s="320" t="s">
        <v>338</v>
      </c>
      <c r="B7842" t="s">
        <v>380</v>
      </c>
      <c r="C7842" t="s">
        <v>910</v>
      </c>
      <c r="D7842" t="s">
        <v>314</v>
      </c>
      <c r="E7842" s="320" t="s">
        <v>115</v>
      </c>
      <c r="F7842" s="320" t="s">
        <v>116</v>
      </c>
      <c r="G7842" s="320" t="s">
        <v>447</v>
      </c>
      <c r="H7842" s="320" t="s">
        <v>811</v>
      </c>
      <c r="I7842" s="320" t="s">
        <v>656</v>
      </c>
      <c r="J7842" s="320" t="s">
        <v>258</v>
      </c>
      <c r="K7842" s="321">
        <v>50</v>
      </c>
      <c r="L7842" s="305">
        <v>0.53763002157211304</v>
      </c>
      <c r="M7842" s="305">
        <v>0.54944998025894165</v>
      </c>
      <c r="N7842" s="321">
        <v>480</v>
      </c>
      <c r="O7842" s="305">
        <v>0.6584399938583374</v>
      </c>
      <c r="P7842" s="305">
        <v>0.66574001312255859</v>
      </c>
      <c r="Q7842" s="321">
        <v>12010</v>
      </c>
      <c r="R7842" s="305">
        <v>0.88230997323989868</v>
      </c>
      <c r="S7842" s="305">
        <v>0.89727002382278442</v>
      </c>
      <c r="BA7842" s="395">
        <v>1</v>
      </c>
      <c r="BB7842" s="396" t="s">
        <v>861</v>
      </c>
      <c r="BC7842" t="str">
        <f t="shared" si="661"/>
        <v>R1K</v>
      </c>
      <c r="BD7842" t="str">
        <f t="shared" si="662"/>
        <v>NAoMe_recurrent_ethnicity_grp</v>
      </c>
      <c r="BE7842" s="397" t="s">
        <v>862</v>
      </c>
      <c r="BF7842" t="str">
        <f t="shared" si="663"/>
        <v>White</v>
      </c>
      <c r="BG7842">
        <f t="shared" si="664"/>
        <v>50</v>
      </c>
      <c r="BH7842" s="398">
        <f t="shared" si="665"/>
        <v>0.53763002157211304</v>
      </c>
      <c r="BO7842" s="33"/>
    </row>
    <row r="7843" spans="1:67">
      <c r="A7843" s="320" t="s">
        <v>338</v>
      </c>
      <c r="B7843" t="s">
        <v>380</v>
      </c>
      <c r="C7843" t="s">
        <v>910</v>
      </c>
      <c r="D7843" t="s">
        <v>314</v>
      </c>
      <c r="E7843" s="320" t="s">
        <v>115</v>
      </c>
      <c r="F7843" s="320" t="s">
        <v>116</v>
      </c>
      <c r="G7843" s="320" t="s">
        <v>447</v>
      </c>
      <c r="H7843" s="320" t="s">
        <v>811</v>
      </c>
      <c r="I7843" s="320" t="s">
        <v>291</v>
      </c>
      <c r="J7843" s="320" t="s">
        <v>313</v>
      </c>
      <c r="K7843" s="321">
        <v>91</v>
      </c>
      <c r="L7843" s="305">
        <v>0.97848999500274658</v>
      </c>
      <c r="M7843" s="305"/>
      <c r="N7843" s="321">
        <v>727</v>
      </c>
      <c r="O7843" s="305">
        <v>0.99725997447967529</v>
      </c>
      <c r="P7843" s="305"/>
      <c r="Q7843" s="321">
        <v>13492</v>
      </c>
      <c r="R7843" s="305">
        <v>0.99118000268936157</v>
      </c>
      <c r="S7843" s="305"/>
      <c r="BA7843" s="395">
        <v>1</v>
      </c>
      <c r="BB7843" s="396" t="s">
        <v>861</v>
      </c>
      <c r="BC7843" t="str">
        <f t="shared" si="661"/>
        <v>R1K</v>
      </c>
      <c r="BD7843" t="str">
        <f t="shared" si="662"/>
        <v>NAoMe_recurrent_gender</v>
      </c>
      <c r="BE7843" s="397" t="s">
        <v>862</v>
      </c>
      <c r="BF7843" t="str">
        <f t="shared" si="663"/>
        <v>Female</v>
      </c>
      <c r="BG7843">
        <f t="shared" si="664"/>
        <v>91</v>
      </c>
      <c r="BH7843" s="398">
        <f t="shared" si="665"/>
        <v>0.97848999500274658</v>
      </c>
      <c r="BO7843" s="33"/>
    </row>
    <row r="7844" spans="1:67">
      <c r="A7844" s="320" t="s">
        <v>338</v>
      </c>
      <c r="B7844" t="s">
        <v>380</v>
      </c>
      <c r="C7844" t="s">
        <v>910</v>
      </c>
      <c r="D7844" t="s">
        <v>314</v>
      </c>
      <c r="E7844" s="320" t="s">
        <v>115</v>
      </c>
      <c r="F7844" s="320" t="s">
        <v>116</v>
      </c>
      <c r="G7844" s="320" t="s">
        <v>447</v>
      </c>
      <c r="H7844" s="320" t="s">
        <v>811</v>
      </c>
      <c r="I7844" s="320" t="s">
        <v>291</v>
      </c>
      <c r="J7844" s="320" t="s">
        <v>293</v>
      </c>
      <c r="K7844" s="321">
        <v>2</v>
      </c>
      <c r="L7844" s="305">
        <v>2.150999940931797E-2</v>
      </c>
      <c r="M7844" s="305"/>
      <c r="N7844" s="321">
        <v>2</v>
      </c>
      <c r="O7844" s="305">
        <v>2.7399999089539051E-3</v>
      </c>
      <c r="P7844" s="305"/>
      <c r="Q7844" s="321">
        <v>120</v>
      </c>
      <c r="R7844" s="305">
        <v>8.8200001046061516E-3</v>
      </c>
      <c r="S7844" s="305"/>
      <c r="BA7844" s="395">
        <v>1</v>
      </c>
      <c r="BB7844" s="396" t="s">
        <v>861</v>
      </c>
      <c r="BC7844" t="str">
        <f t="shared" si="661"/>
        <v>R1K</v>
      </c>
      <c r="BD7844" t="str">
        <f t="shared" si="662"/>
        <v>NAoMe_recurrent_gender</v>
      </c>
      <c r="BE7844" s="397" t="s">
        <v>862</v>
      </c>
      <c r="BF7844" t="str">
        <f t="shared" si="663"/>
        <v>Male</v>
      </c>
      <c r="BG7844">
        <f t="shared" si="664"/>
        <v>2</v>
      </c>
      <c r="BH7844" s="398">
        <f t="shared" si="665"/>
        <v>2.150999940931797E-2</v>
      </c>
      <c r="BO7844" s="33"/>
    </row>
    <row r="7845" spans="1:67">
      <c r="A7845" s="320" t="s">
        <v>338</v>
      </c>
      <c r="B7845" t="s">
        <v>380</v>
      </c>
      <c r="C7845" t="s">
        <v>910</v>
      </c>
      <c r="D7845" t="s">
        <v>314</v>
      </c>
      <c r="E7845" s="320" t="s">
        <v>115</v>
      </c>
      <c r="F7845" s="320" t="s">
        <v>116</v>
      </c>
      <c r="G7845" s="320" t="s">
        <v>447</v>
      </c>
      <c r="H7845" s="320" t="s">
        <v>811</v>
      </c>
      <c r="I7845" s="320" t="s">
        <v>355</v>
      </c>
      <c r="J7845" s="320" t="s">
        <v>289</v>
      </c>
      <c r="K7845" s="321">
        <v>28</v>
      </c>
      <c r="L7845" s="305">
        <v>0.30107998847961431</v>
      </c>
      <c r="M7845" s="305"/>
      <c r="N7845" s="321">
        <v>239</v>
      </c>
      <c r="O7845" s="305">
        <v>0.32785001397132868</v>
      </c>
      <c r="P7845" s="305"/>
      <c r="Q7845" s="321">
        <v>4109</v>
      </c>
      <c r="R7845" s="305">
        <v>0.30186998844146729</v>
      </c>
      <c r="S7845" s="305"/>
      <c r="BA7845" s="395">
        <v>1</v>
      </c>
      <c r="BB7845" s="396" t="s">
        <v>861</v>
      </c>
      <c r="BC7845" t="str">
        <f t="shared" si="661"/>
        <v>R1K</v>
      </c>
      <c r="BD7845" t="str">
        <f t="shared" si="662"/>
        <v>NAoMe_recurrent_mbc_hes_year</v>
      </c>
      <c r="BE7845" s="397" t="s">
        <v>862</v>
      </c>
      <c r="BF7845" t="str">
        <f t="shared" si="663"/>
        <v>2021</v>
      </c>
      <c r="BG7845">
        <f t="shared" si="664"/>
        <v>28</v>
      </c>
      <c r="BH7845" s="398">
        <f t="shared" si="665"/>
        <v>0.30107998847961431</v>
      </c>
      <c r="BO7845" s="33"/>
    </row>
    <row r="7846" spans="1:67">
      <c r="A7846" s="320" t="s">
        <v>338</v>
      </c>
      <c r="B7846" t="s">
        <v>380</v>
      </c>
      <c r="C7846" t="s">
        <v>910</v>
      </c>
      <c r="D7846" t="s">
        <v>314</v>
      </c>
      <c r="E7846" s="320" t="s">
        <v>115</v>
      </c>
      <c r="F7846" s="320" t="s">
        <v>116</v>
      </c>
      <c r="G7846" s="320" t="s">
        <v>447</v>
      </c>
      <c r="H7846" s="320" t="s">
        <v>811</v>
      </c>
      <c r="I7846" s="320" t="s">
        <v>355</v>
      </c>
      <c r="J7846" s="320" t="s">
        <v>816</v>
      </c>
      <c r="K7846" s="321">
        <v>25</v>
      </c>
      <c r="L7846" s="305">
        <v>0.26881998777389532</v>
      </c>
      <c r="M7846" s="305"/>
      <c r="N7846" s="321">
        <v>215</v>
      </c>
      <c r="O7846" s="305">
        <v>0.29491999745368958</v>
      </c>
      <c r="P7846" s="305"/>
      <c r="Q7846" s="321">
        <v>4376</v>
      </c>
      <c r="R7846" s="305">
        <v>0.32148000597953802</v>
      </c>
      <c r="S7846" s="305"/>
      <c r="BA7846" s="395">
        <v>1</v>
      </c>
      <c r="BB7846" s="396" t="s">
        <v>861</v>
      </c>
      <c r="BC7846" t="str">
        <f t="shared" si="661"/>
        <v>R1K</v>
      </c>
      <c r="BD7846" t="str">
        <f t="shared" si="662"/>
        <v>NAoMe_recurrent_mbc_hes_year</v>
      </c>
      <c r="BE7846" s="397" t="s">
        <v>862</v>
      </c>
      <c r="BF7846" t="str">
        <f t="shared" si="663"/>
        <v>2022</v>
      </c>
      <c r="BG7846">
        <f t="shared" si="664"/>
        <v>25</v>
      </c>
      <c r="BH7846" s="398">
        <f t="shared" si="665"/>
        <v>0.26881998777389532</v>
      </c>
      <c r="BO7846" s="33"/>
    </row>
    <row r="7847" spans="1:67">
      <c r="A7847" s="320" t="s">
        <v>338</v>
      </c>
      <c r="B7847" t="s">
        <v>380</v>
      </c>
      <c r="C7847" t="s">
        <v>910</v>
      </c>
      <c r="D7847" t="s">
        <v>314</v>
      </c>
      <c r="E7847" s="320" t="s">
        <v>115</v>
      </c>
      <c r="F7847" s="320" t="s">
        <v>116</v>
      </c>
      <c r="G7847" s="320" t="s">
        <v>447</v>
      </c>
      <c r="H7847" s="320" t="s">
        <v>811</v>
      </c>
      <c r="I7847" s="320" t="s">
        <v>355</v>
      </c>
      <c r="J7847" s="320" t="s">
        <v>946</v>
      </c>
      <c r="K7847" s="321">
        <v>40</v>
      </c>
      <c r="L7847" s="305">
        <v>0.43011000752449041</v>
      </c>
      <c r="M7847" s="305"/>
      <c r="N7847" s="321">
        <v>275</v>
      </c>
      <c r="O7847" s="305">
        <v>0.37722998857498169</v>
      </c>
      <c r="P7847" s="305"/>
      <c r="Q7847" s="321">
        <v>5127</v>
      </c>
      <c r="R7847" s="305">
        <v>0.37665000557899481</v>
      </c>
      <c r="S7847" s="305"/>
      <c r="BA7847" s="395">
        <v>1</v>
      </c>
      <c r="BB7847" s="396" t="s">
        <v>861</v>
      </c>
      <c r="BC7847" t="str">
        <f t="shared" si="661"/>
        <v>R1K</v>
      </c>
      <c r="BD7847" t="str">
        <f t="shared" si="662"/>
        <v>NAoMe_recurrent_mbc_hes_year</v>
      </c>
      <c r="BE7847" s="397" t="s">
        <v>862</v>
      </c>
      <c r="BF7847" t="str">
        <f t="shared" si="663"/>
        <v>2023</v>
      </c>
      <c r="BG7847">
        <f t="shared" si="664"/>
        <v>40</v>
      </c>
      <c r="BH7847" s="398">
        <f t="shared" si="665"/>
        <v>0.43011000752449041</v>
      </c>
      <c r="BO7847" s="33"/>
    </row>
    <row r="7848" spans="1:67">
      <c r="A7848" s="320" t="s">
        <v>338</v>
      </c>
      <c r="B7848" t="s">
        <v>380</v>
      </c>
      <c r="C7848" t="s">
        <v>910</v>
      </c>
      <c r="D7848" t="s">
        <v>314</v>
      </c>
      <c r="E7848" s="320" t="s">
        <v>115</v>
      </c>
      <c r="F7848" s="320" t="s">
        <v>116</v>
      </c>
      <c r="G7848" s="320" t="s">
        <v>447</v>
      </c>
      <c r="H7848" s="320" t="s">
        <v>811</v>
      </c>
      <c r="I7848" s="320" t="s">
        <v>824</v>
      </c>
      <c r="J7848" s="320" t="s">
        <v>12</v>
      </c>
      <c r="K7848" s="321">
        <v>93</v>
      </c>
      <c r="L7848" s="305">
        <v>1</v>
      </c>
      <c r="M7848" s="305"/>
      <c r="N7848" s="321">
        <v>729</v>
      </c>
      <c r="O7848" s="305">
        <v>1</v>
      </c>
      <c r="P7848" s="305"/>
      <c r="Q7848" s="321">
        <v>13612</v>
      </c>
      <c r="R7848" s="305">
        <v>1</v>
      </c>
      <c r="S7848" s="305"/>
      <c r="BA7848" s="395">
        <v>1</v>
      </c>
      <c r="BB7848" s="396" t="s">
        <v>861</v>
      </c>
      <c r="BC7848" t="str">
        <f t="shared" si="661"/>
        <v>R1K</v>
      </c>
      <c r="BD7848" t="str">
        <f t="shared" si="662"/>
        <v>NAoMe_recurrent_tag_bonemets</v>
      </c>
      <c r="BE7848" s="397" t="s">
        <v>862</v>
      </c>
      <c r="BF7848" t="str">
        <f t="shared" si="663"/>
        <v>No</v>
      </c>
      <c r="BG7848">
        <f t="shared" si="664"/>
        <v>93</v>
      </c>
      <c r="BH7848" s="398">
        <f t="shared" si="665"/>
        <v>1</v>
      </c>
      <c r="BO7848" s="33"/>
    </row>
    <row r="7849" spans="1:67">
      <c r="A7849" s="320" t="s">
        <v>338</v>
      </c>
      <c r="B7849" t="s">
        <v>380</v>
      </c>
      <c r="C7849" t="s">
        <v>910</v>
      </c>
      <c r="D7849" t="s">
        <v>314</v>
      </c>
      <c r="E7849" s="320" t="s">
        <v>115</v>
      </c>
      <c r="F7849" s="320" t="s">
        <v>116</v>
      </c>
      <c r="G7849" s="320" t="s">
        <v>447</v>
      </c>
      <c r="H7849" s="320" t="s">
        <v>811</v>
      </c>
      <c r="I7849" s="320" t="s">
        <v>825</v>
      </c>
      <c r="J7849" s="320" t="s">
        <v>12</v>
      </c>
      <c r="K7849" s="321">
        <v>93</v>
      </c>
      <c r="L7849" s="305">
        <v>1</v>
      </c>
      <c r="M7849" s="305"/>
      <c r="N7849" s="321">
        <v>729</v>
      </c>
      <c r="O7849" s="305">
        <v>1</v>
      </c>
      <c r="P7849" s="305"/>
      <c r="Q7849" s="321">
        <v>13612</v>
      </c>
      <c r="R7849" s="305">
        <v>1</v>
      </c>
      <c r="S7849" s="305"/>
      <c r="BA7849" s="395">
        <v>1</v>
      </c>
      <c r="BB7849" s="396" t="s">
        <v>861</v>
      </c>
      <c r="BC7849" t="str">
        <f t="shared" si="661"/>
        <v>R1K</v>
      </c>
      <c r="BD7849" t="str">
        <f t="shared" si="662"/>
        <v>NAoMe_recurrent_tag_brainmets</v>
      </c>
      <c r="BE7849" s="397" t="s">
        <v>862</v>
      </c>
      <c r="BF7849" t="str">
        <f t="shared" si="663"/>
        <v>No</v>
      </c>
      <c r="BG7849">
        <f t="shared" si="664"/>
        <v>93</v>
      </c>
      <c r="BH7849" s="398">
        <f t="shared" si="665"/>
        <v>1</v>
      </c>
      <c r="BO7849" s="33"/>
    </row>
    <row r="7850" spans="1:67">
      <c r="A7850" s="320" t="s">
        <v>338</v>
      </c>
      <c r="B7850" t="s">
        <v>380</v>
      </c>
      <c r="C7850" t="s">
        <v>910</v>
      </c>
      <c r="D7850" t="s">
        <v>314</v>
      </c>
      <c r="E7850" s="320" t="s">
        <v>115</v>
      </c>
      <c r="F7850" s="320" t="s">
        <v>116</v>
      </c>
      <c r="G7850" s="320" t="s">
        <v>447</v>
      </c>
      <c r="H7850" s="320" t="s">
        <v>811</v>
      </c>
      <c r="I7850" s="320" t="s">
        <v>826</v>
      </c>
      <c r="J7850" s="320" t="s">
        <v>12</v>
      </c>
      <c r="K7850" s="321">
        <v>93</v>
      </c>
      <c r="L7850" s="305">
        <v>1</v>
      </c>
      <c r="M7850" s="305"/>
      <c r="N7850" s="321">
        <v>729</v>
      </c>
      <c r="O7850" s="305">
        <v>1</v>
      </c>
      <c r="P7850" s="305"/>
      <c r="Q7850" s="321">
        <v>13612</v>
      </c>
      <c r="R7850" s="305">
        <v>1</v>
      </c>
      <c r="S7850" s="305"/>
      <c r="BA7850" s="395">
        <v>1</v>
      </c>
      <c r="BB7850" s="396" t="s">
        <v>861</v>
      </c>
      <c r="BC7850" t="str">
        <f t="shared" si="661"/>
        <v>R1K</v>
      </c>
      <c r="BD7850" t="str">
        <f t="shared" si="662"/>
        <v>NAoMe_recurrent_tag_livermets</v>
      </c>
      <c r="BE7850" s="397" t="s">
        <v>862</v>
      </c>
      <c r="BF7850" t="str">
        <f t="shared" si="663"/>
        <v>No</v>
      </c>
      <c r="BG7850">
        <f t="shared" si="664"/>
        <v>93</v>
      </c>
      <c r="BH7850" s="398">
        <f t="shared" si="665"/>
        <v>1</v>
      </c>
      <c r="BO7850" s="33"/>
    </row>
    <row r="7851" spans="1:67">
      <c r="A7851" s="320" t="s">
        <v>338</v>
      </c>
      <c r="B7851" t="s">
        <v>380</v>
      </c>
      <c r="C7851" t="s">
        <v>910</v>
      </c>
      <c r="D7851" t="s">
        <v>314</v>
      </c>
      <c r="E7851" s="320" t="s">
        <v>115</v>
      </c>
      <c r="F7851" s="320" t="s">
        <v>116</v>
      </c>
      <c r="G7851" s="320" t="s">
        <v>447</v>
      </c>
      <c r="H7851" s="320" t="s">
        <v>811</v>
      </c>
      <c r="I7851" s="320" t="s">
        <v>827</v>
      </c>
      <c r="J7851" s="320" t="s">
        <v>12</v>
      </c>
      <c r="K7851" s="321">
        <v>93</v>
      </c>
      <c r="L7851" s="305">
        <v>1</v>
      </c>
      <c r="M7851" s="305"/>
      <c r="N7851" s="321">
        <v>729</v>
      </c>
      <c r="O7851" s="305">
        <v>1</v>
      </c>
      <c r="P7851" s="305"/>
      <c r="Q7851" s="321">
        <v>13612</v>
      </c>
      <c r="R7851" s="305">
        <v>1</v>
      </c>
      <c r="S7851" s="305"/>
      <c r="BA7851" s="395">
        <v>1</v>
      </c>
      <c r="BB7851" s="396" t="s">
        <v>861</v>
      </c>
      <c r="BC7851" t="str">
        <f t="shared" si="661"/>
        <v>R1K</v>
      </c>
      <c r="BD7851" t="str">
        <f t="shared" si="662"/>
        <v>NAoMe_recurrent_tag_lungmets</v>
      </c>
      <c r="BE7851" s="397" t="s">
        <v>862</v>
      </c>
      <c r="BF7851" t="str">
        <f t="shared" si="663"/>
        <v>No</v>
      </c>
      <c r="BG7851">
        <f t="shared" si="664"/>
        <v>93</v>
      </c>
      <c r="BH7851" s="398">
        <f t="shared" si="665"/>
        <v>1</v>
      </c>
      <c r="BO7851" s="33"/>
    </row>
    <row r="7852" spans="1:67">
      <c r="A7852" s="320" t="s">
        <v>338</v>
      </c>
      <c r="B7852" t="s">
        <v>380</v>
      </c>
      <c r="C7852" t="s">
        <v>910</v>
      </c>
      <c r="D7852" t="s">
        <v>314</v>
      </c>
      <c r="E7852" s="320" t="s">
        <v>115</v>
      </c>
      <c r="F7852" s="320" t="s">
        <v>116</v>
      </c>
      <c r="G7852" s="320" t="s">
        <v>447</v>
      </c>
      <c r="H7852" s="320" t="s">
        <v>811</v>
      </c>
      <c r="I7852" s="320" t="s">
        <v>828</v>
      </c>
      <c r="J7852" s="320" t="s">
        <v>12</v>
      </c>
      <c r="K7852" s="321">
        <v>93</v>
      </c>
      <c r="L7852" s="305">
        <v>1</v>
      </c>
      <c r="M7852" s="305"/>
      <c r="N7852" s="321">
        <v>729</v>
      </c>
      <c r="O7852" s="305">
        <v>1</v>
      </c>
      <c r="P7852" s="305"/>
      <c r="Q7852" s="321">
        <v>13612</v>
      </c>
      <c r="R7852" s="305">
        <v>1</v>
      </c>
      <c r="S7852" s="305"/>
      <c r="BA7852" s="395">
        <v>1</v>
      </c>
      <c r="BB7852" s="396" t="s">
        <v>861</v>
      </c>
      <c r="BC7852" t="str">
        <f t="shared" si="661"/>
        <v>R1K</v>
      </c>
      <c r="BD7852" t="str">
        <f t="shared" si="662"/>
        <v>NAoMe_recurrent_tag_othermets</v>
      </c>
      <c r="BE7852" s="397" t="s">
        <v>862</v>
      </c>
      <c r="BF7852" t="str">
        <f t="shared" si="663"/>
        <v>No</v>
      </c>
      <c r="BG7852">
        <f t="shared" si="664"/>
        <v>93</v>
      </c>
      <c r="BH7852" s="398">
        <f t="shared" si="665"/>
        <v>1</v>
      </c>
      <c r="BO7852" s="33"/>
    </row>
    <row r="7853" spans="1:67">
      <c r="A7853" s="320" t="s">
        <v>338</v>
      </c>
      <c r="B7853" t="s">
        <v>380</v>
      </c>
      <c r="C7853" t="s">
        <v>910</v>
      </c>
      <c r="D7853" t="s">
        <v>314</v>
      </c>
      <c r="E7853" s="320" t="s">
        <v>117</v>
      </c>
      <c r="F7853" s="320" t="s">
        <v>118</v>
      </c>
      <c r="G7853" s="320" t="s">
        <v>435</v>
      </c>
      <c r="H7853" s="320" t="s">
        <v>328</v>
      </c>
      <c r="I7853" s="320" t="s">
        <v>354</v>
      </c>
      <c r="J7853" s="320" t="s">
        <v>277</v>
      </c>
      <c r="K7853" s="321">
        <v>2</v>
      </c>
      <c r="L7853" s="305">
        <v>1.417999994009733E-2</v>
      </c>
      <c r="M7853" s="305"/>
      <c r="N7853" s="321">
        <v>2</v>
      </c>
      <c r="O7853" s="305">
        <v>4.3500000610947609E-3</v>
      </c>
      <c r="P7853" s="305"/>
      <c r="Q7853" s="321">
        <v>56</v>
      </c>
      <c r="R7853" s="305">
        <v>4.1100000962615013E-3</v>
      </c>
      <c r="S7853" s="305"/>
      <c r="BA7853" s="395">
        <v>1</v>
      </c>
      <c r="BB7853" s="396" t="s">
        <v>861</v>
      </c>
      <c r="BC7853" t="str">
        <f t="shared" si="661"/>
        <v>RWF</v>
      </c>
      <c r="BD7853" t="str">
        <f t="shared" si="662"/>
        <v>NAoMe_recurrent_age_mbc_hes_decades_80cap</v>
      </c>
      <c r="BE7853" s="397" t="s">
        <v>862</v>
      </c>
      <c r="BF7853" t="str">
        <f t="shared" si="663"/>
        <v>18-29 yrs</v>
      </c>
      <c r="BG7853">
        <f t="shared" si="664"/>
        <v>2</v>
      </c>
      <c r="BH7853" s="398">
        <f t="shared" si="665"/>
        <v>1.417999994009733E-2</v>
      </c>
      <c r="BO7853" s="33"/>
    </row>
    <row r="7854" spans="1:67">
      <c r="A7854" s="320" t="s">
        <v>338</v>
      </c>
      <c r="B7854" t="s">
        <v>380</v>
      </c>
      <c r="C7854" t="s">
        <v>910</v>
      </c>
      <c r="D7854" t="s">
        <v>314</v>
      </c>
      <c r="E7854" s="320" t="s">
        <v>117</v>
      </c>
      <c r="F7854" s="320" t="s">
        <v>118</v>
      </c>
      <c r="G7854" s="320" t="s">
        <v>435</v>
      </c>
      <c r="H7854" s="320" t="s">
        <v>328</v>
      </c>
      <c r="I7854" s="320" t="s">
        <v>354</v>
      </c>
      <c r="J7854" s="320" t="s">
        <v>278</v>
      </c>
      <c r="K7854" s="321">
        <v>5</v>
      </c>
      <c r="L7854" s="305">
        <v>3.5459998995065689E-2</v>
      </c>
      <c r="M7854" s="305"/>
      <c r="N7854" s="321">
        <v>17</v>
      </c>
      <c r="O7854" s="305">
        <v>3.6959998309612267E-2</v>
      </c>
      <c r="P7854" s="305"/>
      <c r="Q7854" s="321">
        <v>552</v>
      </c>
      <c r="R7854" s="305">
        <v>4.0550000965595252E-2</v>
      </c>
      <c r="S7854" s="305"/>
      <c r="BA7854" s="395">
        <v>1</v>
      </c>
      <c r="BB7854" s="396" t="s">
        <v>861</v>
      </c>
      <c r="BC7854" t="str">
        <f t="shared" si="661"/>
        <v>RWF</v>
      </c>
      <c r="BD7854" t="str">
        <f t="shared" si="662"/>
        <v>NAoMe_recurrent_age_mbc_hes_decades_80cap</v>
      </c>
      <c r="BE7854" s="397" t="s">
        <v>862</v>
      </c>
      <c r="BF7854" t="str">
        <f t="shared" si="663"/>
        <v>30-39 yrs</v>
      </c>
      <c r="BG7854">
        <f t="shared" si="664"/>
        <v>5</v>
      </c>
      <c r="BH7854" s="398">
        <f t="shared" si="665"/>
        <v>3.5459998995065689E-2</v>
      </c>
      <c r="BO7854" s="33"/>
    </row>
    <row r="7855" spans="1:67">
      <c r="A7855" s="320" t="s">
        <v>338</v>
      </c>
      <c r="B7855" t="s">
        <v>380</v>
      </c>
      <c r="C7855" t="s">
        <v>910</v>
      </c>
      <c r="D7855" t="s">
        <v>314</v>
      </c>
      <c r="E7855" s="320" t="s">
        <v>117</v>
      </c>
      <c r="F7855" s="320" t="s">
        <v>118</v>
      </c>
      <c r="G7855" s="320" t="s">
        <v>435</v>
      </c>
      <c r="H7855" s="320" t="s">
        <v>328</v>
      </c>
      <c r="I7855" s="320" t="s">
        <v>354</v>
      </c>
      <c r="J7855" s="320" t="s">
        <v>279</v>
      </c>
      <c r="K7855" s="321">
        <v>12</v>
      </c>
      <c r="L7855" s="305">
        <v>8.5110001266002655E-2</v>
      </c>
      <c r="M7855" s="305"/>
      <c r="N7855" s="321">
        <v>34</v>
      </c>
      <c r="O7855" s="305">
        <v>7.3909997940063477E-2</v>
      </c>
      <c r="P7855" s="305"/>
      <c r="Q7855" s="321">
        <v>1403</v>
      </c>
      <c r="R7855" s="305">
        <v>0.1030699983239174</v>
      </c>
      <c r="S7855" s="305"/>
      <c r="BA7855" s="395">
        <v>1</v>
      </c>
      <c r="BB7855" s="396" t="s">
        <v>861</v>
      </c>
      <c r="BC7855" t="str">
        <f t="shared" si="661"/>
        <v>RWF</v>
      </c>
      <c r="BD7855" t="str">
        <f t="shared" si="662"/>
        <v>NAoMe_recurrent_age_mbc_hes_decades_80cap</v>
      </c>
      <c r="BE7855" s="397" t="s">
        <v>862</v>
      </c>
      <c r="BF7855" t="str">
        <f t="shared" si="663"/>
        <v>40-49 yrs</v>
      </c>
      <c r="BG7855">
        <f t="shared" si="664"/>
        <v>12</v>
      </c>
      <c r="BH7855" s="398">
        <f t="shared" si="665"/>
        <v>8.5110001266002655E-2</v>
      </c>
      <c r="BO7855" s="33"/>
    </row>
    <row r="7856" spans="1:67">
      <c r="A7856" s="320" t="s">
        <v>338</v>
      </c>
      <c r="B7856" t="s">
        <v>380</v>
      </c>
      <c r="C7856" t="s">
        <v>910</v>
      </c>
      <c r="D7856" t="s">
        <v>314</v>
      </c>
      <c r="E7856" s="320" t="s">
        <v>117</v>
      </c>
      <c r="F7856" s="320" t="s">
        <v>118</v>
      </c>
      <c r="G7856" s="320" t="s">
        <v>435</v>
      </c>
      <c r="H7856" s="320" t="s">
        <v>328</v>
      </c>
      <c r="I7856" s="320" t="s">
        <v>354</v>
      </c>
      <c r="J7856" s="320" t="s">
        <v>280</v>
      </c>
      <c r="K7856" s="321">
        <v>26</v>
      </c>
      <c r="L7856" s="305">
        <v>0.18440000712871549</v>
      </c>
      <c r="M7856" s="305"/>
      <c r="N7856" s="321">
        <v>79</v>
      </c>
      <c r="O7856" s="305">
        <v>0.17173999547958371</v>
      </c>
      <c r="P7856" s="305"/>
      <c r="Q7856" s="321">
        <v>2584</v>
      </c>
      <c r="R7856" s="305">
        <v>0.18983000516891479</v>
      </c>
      <c r="S7856" s="305"/>
      <c r="BA7856" s="395">
        <v>1</v>
      </c>
      <c r="BB7856" s="396" t="s">
        <v>861</v>
      </c>
      <c r="BC7856" t="str">
        <f t="shared" si="661"/>
        <v>RWF</v>
      </c>
      <c r="BD7856" t="str">
        <f t="shared" si="662"/>
        <v>NAoMe_recurrent_age_mbc_hes_decades_80cap</v>
      </c>
      <c r="BE7856" s="397" t="s">
        <v>862</v>
      </c>
      <c r="BF7856" t="str">
        <f t="shared" si="663"/>
        <v>50-59 yrs</v>
      </c>
      <c r="BG7856">
        <f t="shared" si="664"/>
        <v>26</v>
      </c>
      <c r="BH7856" s="398">
        <f t="shared" si="665"/>
        <v>0.18440000712871549</v>
      </c>
      <c r="BO7856" s="33"/>
    </row>
    <row r="7857" spans="1:67">
      <c r="A7857" s="320" t="s">
        <v>338</v>
      </c>
      <c r="B7857" t="s">
        <v>380</v>
      </c>
      <c r="C7857" t="s">
        <v>910</v>
      </c>
      <c r="D7857" t="s">
        <v>314</v>
      </c>
      <c r="E7857" s="320" t="s">
        <v>117</v>
      </c>
      <c r="F7857" s="320" t="s">
        <v>118</v>
      </c>
      <c r="G7857" s="320" t="s">
        <v>435</v>
      </c>
      <c r="H7857" s="320" t="s">
        <v>328</v>
      </c>
      <c r="I7857" s="320" t="s">
        <v>354</v>
      </c>
      <c r="J7857" s="320" t="s">
        <v>281</v>
      </c>
      <c r="K7857" s="321">
        <v>24</v>
      </c>
      <c r="L7857" s="305">
        <v>0.17021000385284421</v>
      </c>
      <c r="M7857" s="305"/>
      <c r="N7857" s="321">
        <v>92</v>
      </c>
      <c r="O7857" s="305">
        <v>0.20000000298023221</v>
      </c>
      <c r="P7857" s="305"/>
      <c r="Q7857" s="321">
        <v>2650</v>
      </c>
      <c r="R7857" s="305">
        <v>0.19468000531196589</v>
      </c>
      <c r="S7857" s="305"/>
      <c r="BA7857" s="395">
        <v>1</v>
      </c>
      <c r="BB7857" s="396" t="s">
        <v>861</v>
      </c>
      <c r="BC7857" t="str">
        <f t="shared" si="661"/>
        <v>RWF</v>
      </c>
      <c r="BD7857" t="str">
        <f t="shared" si="662"/>
        <v>NAoMe_recurrent_age_mbc_hes_decades_80cap</v>
      </c>
      <c r="BE7857" s="397" t="s">
        <v>862</v>
      </c>
      <c r="BF7857" t="str">
        <f t="shared" si="663"/>
        <v>60-69 yrs</v>
      </c>
      <c r="BG7857">
        <f t="shared" si="664"/>
        <v>24</v>
      </c>
      <c r="BH7857" s="398">
        <f t="shared" si="665"/>
        <v>0.17021000385284421</v>
      </c>
      <c r="BO7857" s="33"/>
    </row>
    <row r="7858" spans="1:67">
      <c r="A7858" s="320" t="s">
        <v>338</v>
      </c>
      <c r="B7858" t="s">
        <v>380</v>
      </c>
      <c r="C7858" t="s">
        <v>910</v>
      </c>
      <c r="D7858" t="s">
        <v>314</v>
      </c>
      <c r="E7858" s="320" t="s">
        <v>117</v>
      </c>
      <c r="F7858" s="320" t="s">
        <v>118</v>
      </c>
      <c r="G7858" s="320" t="s">
        <v>435</v>
      </c>
      <c r="H7858" s="320" t="s">
        <v>328</v>
      </c>
      <c r="I7858" s="320" t="s">
        <v>354</v>
      </c>
      <c r="J7858" s="320" t="s">
        <v>282</v>
      </c>
      <c r="K7858" s="321">
        <v>41</v>
      </c>
      <c r="L7858" s="305">
        <v>0.29078000783920288</v>
      </c>
      <c r="M7858" s="305"/>
      <c r="N7858" s="321">
        <v>130</v>
      </c>
      <c r="O7858" s="305">
        <v>0.28260999917984009</v>
      </c>
      <c r="P7858" s="305"/>
      <c r="Q7858" s="321">
        <v>3284</v>
      </c>
      <c r="R7858" s="305">
        <v>0.24126000702381131</v>
      </c>
      <c r="S7858" s="305"/>
      <c r="BA7858" s="395">
        <v>1</v>
      </c>
      <c r="BB7858" s="396" t="s">
        <v>861</v>
      </c>
      <c r="BC7858" t="str">
        <f t="shared" si="661"/>
        <v>RWF</v>
      </c>
      <c r="BD7858" t="str">
        <f t="shared" si="662"/>
        <v>NAoMe_recurrent_age_mbc_hes_decades_80cap</v>
      </c>
      <c r="BE7858" s="397" t="s">
        <v>862</v>
      </c>
      <c r="BF7858" t="str">
        <f t="shared" si="663"/>
        <v>70-79 yrs</v>
      </c>
      <c r="BG7858">
        <f t="shared" si="664"/>
        <v>41</v>
      </c>
      <c r="BH7858" s="398">
        <f t="shared" si="665"/>
        <v>0.29078000783920288</v>
      </c>
      <c r="BO7858" s="33"/>
    </row>
    <row r="7859" spans="1:67">
      <c r="A7859" s="320" t="s">
        <v>338</v>
      </c>
      <c r="B7859" t="s">
        <v>380</v>
      </c>
      <c r="C7859" t="s">
        <v>910</v>
      </c>
      <c r="D7859" t="s">
        <v>314</v>
      </c>
      <c r="E7859" s="320" t="s">
        <v>117</v>
      </c>
      <c r="F7859" s="320" t="s">
        <v>118</v>
      </c>
      <c r="G7859" s="320" t="s">
        <v>435</v>
      </c>
      <c r="H7859" s="320" t="s">
        <v>328</v>
      </c>
      <c r="I7859" s="320" t="s">
        <v>354</v>
      </c>
      <c r="J7859" s="320" t="s">
        <v>283</v>
      </c>
      <c r="K7859" s="321">
        <v>31</v>
      </c>
      <c r="L7859" s="305">
        <v>0.21986000239849091</v>
      </c>
      <c r="M7859" s="305"/>
      <c r="N7859" s="321">
        <v>106</v>
      </c>
      <c r="O7859" s="305">
        <v>0.230430006980896</v>
      </c>
      <c r="P7859" s="305"/>
      <c r="Q7859" s="321">
        <v>3083</v>
      </c>
      <c r="R7859" s="305">
        <v>0.2264900058507919</v>
      </c>
      <c r="S7859" s="305"/>
      <c r="BA7859" s="395">
        <v>1</v>
      </c>
      <c r="BB7859" s="396" t="s">
        <v>861</v>
      </c>
      <c r="BC7859" t="str">
        <f t="shared" si="661"/>
        <v>RWF</v>
      </c>
      <c r="BD7859" t="str">
        <f t="shared" si="662"/>
        <v>NAoMe_recurrent_age_mbc_hes_decades_80cap</v>
      </c>
      <c r="BE7859" s="397" t="s">
        <v>862</v>
      </c>
      <c r="BF7859" t="str">
        <f t="shared" si="663"/>
        <v>80+ yrs</v>
      </c>
      <c r="BG7859">
        <f t="shared" si="664"/>
        <v>31</v>
      </c>
      <c r="BH7859" s="398">
        <f t="shared" si="665"/>
        <v>0.21986000239849091</v>
      </c>
      <c r="BO7859" s="33"/>
    </row>
    <row r="7860" spans="1:67">
      <c r="A7860" s="320" t="s">
        <v>338</v>
      </c>
      <c r="B7860" t="s">
        <v>380</v>
      </c>
      <c r="C7860" t="s">
        <v>910</v>
      </c>
      <c r="D7860" t="s">
        <v>314</v>
      </c>
      <c r="E7860" s="320" t="s">
        <v>117</v>
      </c>
      <c r="F7860" s="320" t="s">
        <v>118</v>
      </c>
      <c r="G7860" s="320" t="s">
        <v>435</v>
      </c>
      <c r="H7860" s="320" t="s">
        <v>328</v>
      </c>
      <c r="I7860" s="320" t="s">
        <v>656</v>
      </c>
      <c r="J7860" s="320" t="s">
        <v>286</v>
      </c>
      <c r="K7860" s="321">
        <v>0</v>
      </c>
      <c r="L7860" s="305">
        <v>0</v>
      </c>
      <c r="M7860" s="305">
        <v>0</v>
      </c>
      <c r="N7860" s="321">
        <v>7</v>
      </c>
      <c r="O7860" s="305">
        <v>1.522000040858984E-2</v>
      </c>
      <c r="P7860" s="305">
        <v>1.5699999406933781E-2</v>
      </c>
      <c r="Q7860" s="321">
        <v>565</v>
      </c>
      <c r="R7860" s="305">
        <v>4.1510000824928277E-2</v>
      </c>
      <c r="S7860" s="305">
        <v>4.221000149846077E-2</v>
      </c>
      <c r="BA7860" s="395">
        <v>1</v>
      </c>
      <c r="BB7860" s="396" t="s">
        <v>861</v>
      </c>
      <c r="BC7860" t="str">
        <f t="shared" si="661"/>
        <v>RWF</v>
      </c>
      <c r="BD7860" t="str">
        <f t="shared" si="662"/>
        <v>NAoMe_recurrent_ethnicity_grp</v>
      </c>
      <c r="BE7860" s="397" t="s">
        <v>862</v>
      </c>
      <c r="BF7860" t="str">
        <f t="shared" si="663"/>
        <v>Asian or Asian British</v>
      </c>
      <c r="BG7860">
        <f t="shared" si="664"/>
        <v>0</v>
      </c>
      <c r="BH7860" s="398">
        <f t="shared" si="665"/>
        <v>0</v>
      </c>
      <c r="BO7860" s="33"/>
    </row>
    <row r="7861" spans="1:67">
      <c r="A7861" s="320" t="s">
        <v>338</v>
      </c>
      <c r="B7861" t="s">
        <v>380</v>
      </c>
      <c r="C7861" t="s">
        <v>910</v>
      </c>
      <c r="D7861" t="s">
        <v>314</v>
      </c>
      <c r="E7861" s="320" t="s">
        <v>117</v>
      </c>
      <c r="F7861" s="320" t="s">
        <v>118</v>
      </c>
      <c r="G7861" s="320" t="s">
        <v>435</v>
      </c>
      <c r="H7861" s="320" t="s">
        <v>328</v>
      </c>
      <c r="I7861" s="320" t="s">
        <v>656</v>
      </c>
      <c r="J7861" s="320" t="s">
        <v>287</v>
      </c>
      <c r="K7861" s="321">
        <v>2</v>
      </c>
      <c r="L7861" s="305">
        <v>1.417999994009733E-2</v>
      </c>
      <c r="M7861" s="305">
        <v>1.448999997228384E-2</v>
      </c>
      <c r="N7861" s="321">
        <v>14</v>
      </c>
      <c r="O7861" s="305">
        <v>3.0430000275373459E-2</v>
      </c>
      <c r="P7861" s="305">
        <v>3.1390000134706497E-2</v>
      </c>
      <c r="Q7861" s="321">
        <v>439</v>
      </c>
      <c r="R7861" s="305">
        <v>3.2249998301267617E-2</v>
      </c>
      <c r="S7861" s="305">
        <v>3.2800000160932541E-2</v>
      </c>
      <c r="BA7861" s="395">
        <v>1</v>
      </c>
      <c r="BB7861" s="396" t="s">
        <v>861</v>
      </c>
      <c r="BC7861" t="str">
        <f t="shared" si="661"/>
        <v>RWF</v>
      </c>
      <c r="BD7861" t="str">
        <f t="shared" si="662"/>
        <v>NAoMe_recurrent_ethnicity_grp</v>
      </c>
      <c r="BE7861" s="397" t="s">
        <v>862</v>
      </c>
      <c r="BF7861" t="str">
        <f t="shared" si="663"/>
        <v>Black or Black British</v>
      </c>
      <c r="BG7861">
        <f t="shared" si="664"/>
        <v>2</v>
      </c>
      <c r="BH7861" s="398">
        <f t="shared" si="665"/>
        <v>1.417999994009733E-2</v>
      </c>
      <c r="BO7861" s="33"/>
    </row>
    <row r="7862" spans="1:67">
      <c r="A7862" s="320" t="s">
        <v>338</v>
      </c>
      <c r="B7862" t="s">
        <v>380</v>
      </c>
      <c r="C7862" t="s">
        <v>910</v>
      </c>
      <c r="D7862" t="s">
        <v>314</v>
      </c>
      <c r="E7862" s="320" t="s">
        <v>117</v>
      </c>
      <c r="F7862" s="320" t="s">
        <v>118</v>
      </c>
      <c r="G7862" s="320" t="s">
        <v>435</v>
      </c>
      <c r="H7862" s="320" t="s">
        <v>328</v>
      </c>
      <c r="I7862" s="320" t="s">
        <v>656</v>
      </c>
      <c r="J7862" s="320" t="s">
        <v>259</v>
      </c>
      <c r="K7862" s="321">
        <v>2</v>
      </c>
      <c r="L7862" s="305">
        <v>1.417999994009733E-2</v>
      </c>
      <c r="M7862" s="305">
        <v>1.448999997228384E-2</v>
      </c>
      <c r="N7862" s="321">
        <v>2</v>
      </c>
      <c r="O7862" s="305">
        <v>4.3500000610947609E-3</v>
      </c>
      <c r="P7862" s="305">
        <v>4.4800001196563244E-3</v>
      </c>
      <c r="Q7862" s="321">
        <v>117</v>
      </c>
      <c r="R7862" s="305">
        <v>8.6000002920627594E-3</v>
      </c>
      <c r="S7862" s="305">
        <v>8.7400004267692566E-3</v>
      </c>
      <c r="BA7862" s="395">
        <v>1</v>
      </c>
      <c r="BB7862" s="396" t="s">
        <v>861</v>
      </c>
      <c r="BC7862" t="str">
        <f t="shared" si="661"/>
        <v>RWF</v>
      </c>
      <c r="BD7862" t="str">
        <f t="shared" si="662"/>
        <v>NAoMe_recurrent_ethnicity_grp</v>
      </c>
      <c r="BE7862" s="397" t="s">
        <v>862</v>
      </c>
      <c r="BF7862" t="str">
        <f t="shared" si="663"/>
        <v>Mixed</v>
      </c>
      <c r="BG7862">
        <f t="shared" si="664"/>
        <v>2</v>
      </c>
      <c r="BH7862" s="398">
        <f t="shared" si="665"/>
        <v>1.417999994009733E-2</v>
      </c>
      <c r="BO7862" s="33"/>
    </row>
    <row r="7863" spans="1:67">
      <c r="A7863" s="320" t="s">
        <v>338</v>
      </c>
      <c r="B7863" t="s">
        <v>380</v>
      </c>
      <c r="C7863" t="s">
        <v>910</v>
      </c>
      <c r="D7863" t="s">
        <v>314</v>
      </c>
      <c r="E7863" s="320" t="s">
        <v>117</v>
      </c>
      <c r="F7863" s="320" t="s">
        <v>118</v>
      </c>
      <c r="G7863" s="320" t="s">
        <v>435</v>
      </c>
      <c r="H7863" s="320" t="s">
        <v>328</v>
      </c>
      <c r="I7863" s="320" t="s">
        <v>656</v>
      </c>
      <c r="J7863" s="320" t="s">
        <v>288</v>
      </c>
      <c r="K7863" s="321">
        <v>2</v>
      </c>
      <c r="L7863" s="305">
        <v>1.417999994009733E-2</v>
      </c>
      <c r="M7863" s="305">
        <v>1.448999997228384E-2</v>
      </c>
      <c r="N7863" s="321">
        <v>2</v>
      </c>
      <c r="O7863" s="305">
        <v>4.3500000610947609E-3</v>
      </c>
      <c r="P7863" s="305">
        <v>4.4800001196563244E-3</v>
      </c>
      <c r="Q7863" s="321">
        <v>254</v>
      </c>
      <c r="R7863" s="305">
        <v>1.8659999594092369E-2</v>
      </c>
      <c r="S7863" s="305">
        <v>1.8980000168085098E-2</v>
      </c>
      <c r="BA7863" s="395">
        <v>1</v>
      </c>
      <c r="BB7863" s="396" t="s">
        <v>861</v>
      </c>
      <c r="BC7863" t="str">
        <f t="shared" si="661"/>
        <v>RWF</v>
      </c>
      <c r="BD7863" t="str">
        <f t="shared" si="662"/>
        <v>NAoMe_recurrent_ethnicity_grp</v>
      </c>
      <c r="BE7863" s="397" t="s">
        <v>862</v>
      </c>
      <c r="BF7863" t="str">
        <f t="shared" si="663"/>
        <v>Other Ethnic Group</v>
      </c>
      <c r="BG7863">
        <f t="shared" si="664"/>
        <v>2</v>
      </c>
      <c r="BH7863" s="398">
        <f t="shared" si="665"/>
        <v>1.417999994009733E-2</v>
      </c>
      <c r="BO7863" s="33"/>
    </row>
    <row r="7864" spans="1:67">
      <c r="A7864" s="320" t="s">
        <v>338</v>
      </c>
      <c r="B7864" t="s">
        <v>380</v>
      </c>
      <c r="C7864" t="s">
        <v>910</v>
      </c>
      <c r="D7864" t="s">
        <v>314</v>
      </c>
      <c r="E7864" s="320" t="s">
        <v>117</v>
      </c>
      <c r="F7864" s="320" t="s">
        <v>118</v>
      </c>
      <c r="G7864" s="320" t="s">
        <v>435</v>
      </c>
      <c r="H7864" s="320" t="s">
        <v>328</v>
      </c>
      <c r="I7864" s="320" t="s">
        <v>656</v>
      </c>
      <c r="J7864" s="320" t="s">
        <v>260</v>
      </c>
      <c r="K7864" s="321">
        <v>3</v>
      </c>
      <c r="L7864" s="305">
        <v>2.1279999986290932E-2</v>
      </c>
      <c r="M7864" s="305"/>
      <c r="N7864" s="321">
        <v>14</v>
      </c>
      <c r="O7864" s="305">
        <v>3.0430000275373459E-2</v>
      </c>
      <c r="P7864" s="305"/>
      <c r="Q7864" s="321">
        <v>227</v>
      </c>
      <c r="R7864" s="305">
        <v>1.6680000349879261E-2</v>
      </c>
      <c r="S7864" s="305"/>
      <c r="BA7864" s="395">
        <v>1</v>
      </c>
      <c r="BB7864" s="396" t="s">
        <v>861</v>
      </c>
      <c r="BC7864" t="str">
        <f t="shared" si="661"/>
        <v>RWF</v>
      </c>
      <c r="BD7864" t="str">
        <f t="shared" si="662"/>
        <v>NAoMe_recurrent_ethnicity_grp</v>
      </c>
      <c r="BE7864" s="397" t="s">
        <v>862</v>
      </c>
      <c r="BF7864" t="str">
        <f t="shared" si="663"/>
        <v>Unknown</v>
      </c>
      <c r="BG7864">
        <f t="shared" si="664"/>
        <v>3</v>
      </c>
      <c r="BH7864" s="398">
        <f t="shared" si="665"/>
        <v>2.1279999986290932E-2</v>
      </c>
      <c r="BO7864" s="33"/>
    </row>
    <row r="7865" spans="1:67">
      <c r="A7865" s="320" t="s">
        <v>338</v>
      </c>
      <c r="B7865" t="s">
        <v>380</v>
      </c>
      <c r="C7865" t="s">
        <v>910</v>
      </c>
      <c r="D7865" t="s">
        <v>314</v>
      </c>
      <c r="E7865" s="320" t="s">
        <v>117</v>
      </c>
      <c r="F7865" s="320" t="s">
        <v>118</v>
      </c>
      <c r="G7865" s="320" t="s">
        <v>435</v>
      </c>
      <c r="H7865" s="320" t="s">
        <v>328</v>
      </c>
      <c r="I7865" s="320" t="s">
        <v>656</v>
      </c>
      <c r="J7865" s="320" t="s">
        <v>258</v>
      </c>
      <c r="K7865" s="321">
        <v>132</v>
      </c>
      <c r="L7865" s="305">
        <v>0.93616998195648193</v>
      </c>
      <c r="M7865" s="305">
        <v>0.95652002096176147</v>
      </c>
      <c r="N7865" s="321">
        <v>421</v>
      </c>
      <c r="O7865" s="305">
        <v>0.91522002220153809</v>
      </c>
      <c r="P7865" s="305">
        <v>0.94394999742507935</v>
      </c>
      <c r="Q7865" s="321">
        <v>12010</v>
      </c>
      <c r="R7865" s="305">
        <v>0.88230997323989868</v>
      </c>
      <c r="S7865" s="305">
        <v>0.89727002382278442</v>
      </c>
      <c r="BA7865" s="395">
        <v>1</v>
      </c>
      <c r="BB7865" s="396" t="s">
        <v>861</v>
      </c>
      <c r="BC7865" t="str">
        <f t="shared" si="661"/>
        <v>RWF</v>
      </c>
      <c r="BD7865" t="str">
        <f t="shared" si="662"/>
        <v>NAoMe_recurrent_ethnicity_grp</v>
      </c>
      <c r="BE7865" s="397" t="s">
        <v>862</v>
      </c>
      <c r="BF7865" t="str">
        <f t="shared" si="663"/>
        <v>White</v>
      </c>
      <c r="BG7865">
        <f t="shared" si="664"/>
        <v>132</v>
      </c>
      <c r="BH7865" s="398">
        <f t="shared" si="665"/>
        <v>0.93616998195648193</v>
      </c>
      <c r="BO7865" s="33"/>
    </row>
    <row r="7866" spans="1:67">
      <c r="A7866" s="320" t="s">
        <v>338</v>
      </c>
      <c r="B7866" t="s">
        <v>380</v>
      </c>
      <c r="C7866" t="s">
        <v>910</v>
      </c>
      <c r="D7866" t="s">
        <v>314</v>
      </c>
      <c r="E7866" s="320" t="s">
        <v>117</v>
      </c>
      <c r="F7866" s="320" t="s">
        <v>118</v>
      </c>
      <c r="G7866" s="320" t="s">
        <v>435</v>
      </c>
      <c r="H7866" s="320" t="s">
        <v>328</v>
      </c>
      <c r="I7866" s="320" t="s">
        <v>291</v>
      </c>
      <c r="J7866" s="320" t="s">
        <v>313</v>
      </c>
      <c r="K7866" s="321">
        <v>139</v>
      </c>
      <c r="L7866" s="305">
        <v>0.98581999540328979</v>
      </c>
      <c r="M7866" s="305"/>
      <c r="N7866" s="321">
        <v>452</v>
      </c>
      <c r="O7866" s="305">
        <v>0.98260998725891113</v>
      </c>
      <c r="P7866" s="305"/>
      <c r="Q7866" s="321">
        <v>13492</v>
      </c>
      <c r="R7866" s="305">
        <v>0.99118000268936157</v>
      </c>
      <c r="S7866" s="305"/>
      <c r="BA7866" s="395">
        <v>1</v>
      </c>
      <c r="BB7866" s="396" t="s">
        <v>861</v>
      </c>
      <c r="BC7866" t="str">
        <f t="shared" si="661"/>
        <v>RWF</v>
      </c>
      <c r="BD7866" t="str">
        <f t="shared" si="662"/>
        <v>NAoMe_recurrent_gender</v>
      </c>
      <c r="BE7866" s="397" t="s">
        <v>862</v>
      </c>
      <c r="BF7866" t="str">
        <f t="shared" si="663"/>
        <v>Female</v>
      </c>
      <c r="BG7866">
        <f t="shared" si="664"/>
        <v>139</v>
      </c>
      <c r="BH7866" s="398">
        <f t="shared" si="665"/>
        <v>0.98581999540328979</v>
      </c>
      <c r="BO7866" s="33"/>
    </row>
    <row r="7867" spans="1:67">
      <c r="A7867" s="320" t="s">
        <v>338</v>
      </c>
      <c r="B7867" t="s">
        <v>380</v>
      </c>
      <c r="C7867" t="s">
        <v>910</v>
      </c>
      <c r="D7867" t="s">
        <v>314</v>
      </c>
      <c r="E7867" s="320" t="s">
        <v>117</v>
      </c>
      <c r="F7867" s="320" t="s">
        <v>118</v>
      </c>
      <c r="G7867" s="320" t="s">
        <v>435</v>
      </c>
      <c r="H7867" s="320" t="s">
        <v>328</v>
      </c>
      <c r="I7867" s="320" t="s">
        <v>291</v>
      </c>
      <c r="J7867" s="320" t="s">
        <v>293</v>
      </c>
      <c r="K7867" s="321">
        <v>2</v>
      </c>
      <c r="L7867" s="305">
        <v>1.417999994009733E-2</v>
      </c>
      <c r="M7867" s="305"/>
      <c r="N7867" s="321">
        <v>8</v>
      </c>
      <c r="O7867" s="305">
        <v>1.7389999702572819E-2</v>
      </c>
      <c r="P7867" s="305"/>
      <c r="Q7867" s="321">
        <v>120</v>
      </c>
      <c r="R7867" s="305">
        <v>8.8200001046061516E-3</v>
      </c>
      <c r="S7867" s="305"/>
      <c r="BA7867" s="395">
        <v>1</v>
      </c>
      <c r="BB7867" s="396" t="s">
        <v>861</v>
      </c>
      <c r="BC7867" t="str">
        <f t="shared" si="661"/>
        <v>RWF</v>
      </c>
      <c r="BD7867" t="str">
        <f t="shared" si="662"/>
        <v>NAoMe_recurrent_gender</v>
      </c>
      <c r="BE7867" s="397" t="s">
        <v>862</v>
      </c>
      <c r="BF7867" t="str">
        <f t="shared" si="663"/>
        <v>Male</v>
      </c>
      <c r="BG7867">
        <f t="shared" si="664"/>
        <v>2</v>
      </c>
      <c r="BH7867" s="398">
        <f t="shared" si="665"/>
        <v>1.417999994009733E-2</v>
      </c>
      <c r="BO7867" s="33"/>
    </row>
    <row r="7868" spans="1:67">
      <c r="A7868" s="320" t="s">
        <v>338</v>
      </c>
      <c r="B7868" t="s">
        <v>380</v>
      </c>
      <c r="C7868" t="s">
        <v>910</v>
      </c>
      <c r="D7868" t="s">
        <v>314</v>
      </c>
      <c r="E7868" s="320" t="s">
        <v>117</v>
      </c>
      <c r="F7868" s="320" t="s">
        <v>118</v>
      </c>
      <c r="G7868" s="320" t="s">
        <v>435</v>
      </c>
      <c r="H7868" s="320" t="s">
        <v>328</v>
      </c>
      <c r="I7868" s="320" t="s">
        <v>355</v>
      </c>
      <c r="J7868" s="320" t="s">
        <v>289</v>
      </c>
      <c r="K7868" s="321">
        <v>32</v>
      </c>
      <c r="L7868" s="305">
        <v>0.22695000469684601</v>
      </c>
      <c r="M7868" s="305"/>
      <c r="N7868" s="321">
        <v>135</v>
      </c>
      <c r="O7868" s="305">
        <v>0.29348000884056091</v>
      </c>
      <c r="P7868" s="305"/>
      <c r="Q7868" s="321">
        <v>4109</v>
      </c>
      <c r="R7868" s="305">
        <v>0.30186998844146729</v>
      </c>
      <c r="S7868" s="305"/>
      <c r="BA7868" s="395">
        <v>1</v>
      </c>
      <c r="BB7868" s="396" t="s">
        <v>861</v>
      </c>
      <c r="BC7868" t="str">
        <f t="shared" si="661"/>
        <v>RWF</v>
      </c>
      <c r="BD7868" t="str">
        <f t="shared" si="662"/>
        <v>NAoMe_recurrent_mbc_hes_year</v>
      </c>
      <c r="BE7868" s="397" t="s">
        <v>862</v>
      </c>
      <c r="BF7868" t="str">
        <f t="shared" si="663"/>
        <v>2021</v>
      </c>
      <c r="BG7868">
        <f t="shared" si="664"/>
        <v>32</v>
      </c>
      <c r="BH7868" s="398">
        <f t="shared" si="665"/>
        <v>0.22695000469684601</v>
      </c>
      <c r="BO7868" s="33"/>
    </row>
    <row r="7869" spans="1:67">
      <c r="A7869" s="320" t="s">
        <v>338</v>
      </c>
      <c r="B7869" t="s">
        <v>380</v>
      </c>
      <c r="C7869" t="s">
        <v>910</v>
      </c>
      <c r="D7869" t="s">
        <v>314</v>
      </c>
      <c r="E7869" s="320" t="s">
        <v>117</v>
      </c>
      <c r="F7869" s="320" t="s">
        <v>118</v>
      </c>
      <c r="G7869" s="320" t="s">
        <v>435</v>
      </c>
      <c r="H7869" s="320" t="s">
        <v>328</v>
      </c>
      <c r="I7869" s="320" t="s">
        <v>355</v>
      </c>
      <c r="J7869" s="320" t="s">
        <v>816</v>
      </c>
      <c r="K7869" s="321">
        <v>45</v>
      </c>
      <c r="L7869" s="305">
        <v>0.31915000081062322</v>
      </c>
      <c r="M7869" s="305"/>
      <c r="N7869" s="321">
        <v>150</v>
      </c>
      <c r="O7869" s="305">
        <v>0.326090008020401</v>
      </c>
      <c r="P7869" s="305"/>
      <c r="Q7869" s="321">
        <v>4376</v>
      </c>
      <c r="R7869" s="305">
        <v>0.32148000597953802</v>
      </c>
      <c r="S7869" s="305"/>
      <c r="BA7869" s="395">
        <v>1</v>
      </c>
      <c r="BB7869" s="396" t="s">
        <v>861</v>
      </c>
      <c r="BC7869" t="str">
        <f t="shared" si="661"/>
        <v>RWF</v>
      </c>
      <c r="BD7869" t="str">
        <f t="shared" si="662"/>
        <v>NAoMe_recurrent_mbc_hes_year</v>
      </c>
      <c r="BE7869" s="397" t="s">
        <v>862</v>
      </c>
      <c r="BF7869" t="str">
        <f t="shared" si="663"/>
        <v>2022</v>
      </c>
      <c r="BG7869">
        <f t="shared" si="664"/>
        <v>45</v>
      </c>
      <c r="BH7869" s="398">
        <f t="shared" si="665"/>
        <v>0.31915000081062322</v>
      </c>
      <c r="BO7869" s="33"/>
    </row>
    <row r="7870" spans="1:67">
      <c r="A7870" s="320" t="s">
        <v>338</v>
      </c>
      <c r="B7870" t="s">
        <v>380</v>
      </c>
      <c r="C7870" t="s">
        <v>910</v>
      </c>
      <c r="D7870" t="s">
        <v>314</v>
      </c>
      <c r="E7870" s="320" t="s">
        <v>117</v>
      </c>
      <c r="F7870" s="320" t="s">
        <v>118</v>
      </c>
      <c r="G7870" s="320" t="s">
        <v>435</v>
      </c>
      <c r="H7870" s="320" t="s">
        <v>328</v>
      </c>
      <c r="I7870" s="320" t="s">
        <v>355</v>
      </c>
      <c r="J7870" s="320" t="s">
        <v>946</v>
      </c>
      <c r="K7870" s="321">
        <v>64</v>
      </c>
      <c r="L7870" s="305">
        <v>0.45390000939369202</v>
      </c>
      <c r="M7870" s="305"/>
      <c r="N7870" s="321">
        <v>175</v>
      </c>
      <c r="O7870" s="305">
        <v>0.38043001294136047</v>
      </c>
      <c r="P7870" s="305"/>
      <c r="Q7870" s="321">
        <v>5127</v>
      </c>
      <c r="R7870" s="305">
        <v>0.37665000557899481</v>
      </c>
      <c r="S7870" s="305"/>
      <c r="BA7870" s="395">
        <v>1</v>
      </c>
      <c r="BB7870" s="396" t="s">
        <v>861</v>
      </c>
      <c r="BC7870" t="str">
        <f t="shared" si="661"/>
        <v>RWF</v>
      </c>
      <c r="BD7870" t="str">
        <f t="shared" si="662"/>
        <v>NAoMe_recurrent_mbc_hes_year</v>
      </c>
      <c r="BE7870" s="397" t="s">
        <v>862</v>
      </c>
      <c r="BF7870" t="str">
        <f t="shared" si="663"/>
        <v>2023</v>
      </c>
      <c r="BG7870">
        <f t="shared" si="664"/>
        <v>64</v>
      </c>
      <c r="BH7870" s="398">
        <f t="shared" si="665"/>
        <v>0.45390000939369202</v>
      </c>
      <c r="BO7870" s="33"/>
    </row>
    <row r="7871" spans="1:67">
      <c r="A7871" s="320" t="s">
        <v>338</v>
      </c>
      <c r="B7871" t="s">
        <v>380</v>
      </c>
      <c r="C7871" t="s">
        <v>910</v>
      </c>
      <c r="D7871" t="s">
        <v>314</v>
      </c>
      <c r="E7871" s="320" t="s">
        <v>117</v>
      </c>
      <c r="F7871" s="320" t="s">
        <v>118</v>
      </c>
      <c r="G7871" s="320" t="s">
        <v>435</v>
      </c>
      <c r="H7871" s="320" t="s">
        <v>328</v>
      </c>
      <c r="I7871" s="320" t="s">
        <v>824</v>
      </c>
      <c r="J7871" s="320" t="s">
        <v>12</v>
      </c>
      <c r="K7871" s="321">
        <v>141</v>
      </c>
      <c r="L7871" s="305">
        <v>1</v>
      </c>
      <c r="M7871" s="305"/>
      <c r="N7871" s="321">
        <v>460</v>
      </c>
      <c r="O7871" s="305">
        <v>1</v>
      </c>
      <c r="P7871" s="305"/>
      <c r="Q7871" s="321">
        <v>13612</v>
      </c>
      <c r="R7871" s="305">
        <v>1</v>
      </c>
      <c r="S7871" s="305"/>
      <c r="BA7871" s="395">
        <v>1</v>
      </c>
      <c r="BB7871" s="396" t="s">
        <v>861</v>
      </c>
      <c r="BC7871" t="str">
        <f t="shared" si="661"/>
        <v>RWF</v>
      </c>
      <c r="BD7871" t="str">
        <f t="shared" si="662"/>
        <v>NAoMe_recurrent_tag_bonemets</v>
      </c>
      <c r="BE7871" s="397" t="s">
        <v>862</v>
      </c>
      <c r="BF7871" t="str">
        <f t="shared" si="663"/>
        <v>No</v>
      </c>
      <c r="BG7871">
        <f t="shared" si="664"/>
        <v>141</v>
      </c>
      <c r="BH7871" s="398">
        <f t="shared" si="665"/>
        <v>1</v>
      </c>
      <c r="BO7871" s="33"/>
    </row>
    <row r="7872" spans="1:67">
      <c r="A7872" s="320" t="s">
        <v>338</v>
      </c>
      <c r="B7872" t="s">
        <v>380</v>
      </c>
      <c r="C7872" t="s">
        <v>910</v>
      </c>
      <c r="D7872" t="s">
        <v>314</v>
      </c>
      <c r="E7872" s="320" t="s">
        <v>117</v>
      </c>
      <c r="F7872" s="320" t="s">
        <v>118</v>
      </c>
      <c r="G7872" s="320" t="s">
        <v>435</v>
      </c>
      <c r="H7872" s="320" t="s">
        <v>328</v>
      </c>
      <c r="I7872" s="320" t="s">
        <v>825</v>
      </c>
      <c r="J7872" s="320" t="s">
        <v>12</v>
      </c>
      <c r="K7872" s="321">
        <v>141</v>
      </c>
      <c r="L7872" s="305">
        <v>1</v>
      </c>
      <c r="M7872" s="305"/>
      <c r="N7872" s="321">
        <v>460</v>
      </c>
      <c r="O7872" s="305">
        <v>1</v>
      </c>
      <c r="P7872" s="305"/>
      <c r="Q7872" s="321">
        <v>13612</v>
      </c>
      <c r="R7872" s="305">
        <v>1</v>
      </c>
      <c r="S7872" s="305"/>
      <c r="BA7872" s="395">
        <v>1</v>
      </c>
      <c r="BB7872" s="396" t="s">
        <v>861</v>
      </c>
      <c r="BC7872" t="str">
        <f t="shared" si="661"/>
        <v>RWF</v>
      </c>
      <c r="BD7872" t="str">
        <f t="shared" si="662"/>
        <v>NAoMe_recurrent_tag_brainmets</v>
      </c>
      <c r="BE7872" s="397" t="s">
        <v>862</v>
      </c>
      <c r="BF7872" t="str">
        <f t="shared" si="663"/>
        <v>No</v>
      </c>
      <c r="BG7872">
        <f t="shared" si="664"/>
        <v>141</v>
      </c>
      <c r="BH7872" s="398">
        <f t="shared" si="665"/>
        <v>1</v>
      </c>
      <c r="BO7872" s="33"/>
    </row>
    <row r="7873" spans="1:67">
      <c r="A7873" s="320" t="s">
        <v>338</v>
      </c>
      <c r="B7873" t="s">
        <v>380</v>
      </c>
      <c r="C7873" t="s">
        <v>910</v>
      </c>
      <c r="D7873" t="s">
        <v>314</v>
      </c>
      <c r="E7873" s="320" t="s">
        <v>117</v>
      </c>
      <c r="F7873" s="320" t="s">
        <v>118</v>
      </c>
      <c r="G7873" s="320" t="s">
        <v>435</v>
      </c>
      <c r="H7873" s="320" t="s">
        <v>328</v>
      </c>
      <c r="I7873" s="320" t="s">
        <v>826</v>
      </c>
      <c r="J7873" s="320" t="s">
        <v>12</v>
      </c>
      <c r="K7873" s="321">
        <v>141</v>
      </c>
      <c r="L7873" s="305">
        <v>1</v>
      </c>
      <c r="M7873" s="305"/>
      <c r="N7873" s="321">
        <v>460</v>
      </c>
      <c r="O7873" s="305">
        <v>1</v>
      </c>
      <c r="P7873" s="305"/>
      <c r="Q7873" s="321">
        <v>13612</v>
      </c>
      <c r="R7873" s="305">
        <v>1</v>
      </c>
      <c r="S7873" s="305"/>
      <c r="BA7873" s="395">
        <v>1</v>
      </c>
      <c r="BB7873" s="396" t="s">
        <v>861</v>
      </c>
      <c r="BC7873" t="str">
        <f t="shared" si="661"/>
        <v>RWF</v>
      </c>
      <c r="BD7873" t="str">
        <f t="shared" si="662"/>
        <v>NAoMe_recurrent_tag_livermets</v>
      </c>
      <c r="BE7873" s="397" t="s">
        <v>862</v>
      </c>
      <c r="BF7873" t="str">
        <f t="shared" si="663"/>
        <v>No</v>
      </c>
      <c r="BG7873">
        <f t="shared" si="664"/>
        <v>141</v>
      </c>
      <c r="BH7873" s="398">
        <f t="shared" si="665"/>
        <v>1</v>
      </c>
      <c r="BO7873" s="33"/>
    </row>
    <row r="7874" spans="1:67">
      <c r="A7874" s="320" t="s">
        <v>338</v>
      </c>
      <c r="B7874" t="s">
        <v>380</v>
      </c>
      <c r="C7874" t="s">
        <v>910</v>
      </c>
      <c r="D7874" t="s">
        <v>314</v>
      </c>
      <c r="E7874" s="320" t="s">
        <v>117</v>
      </c>
      <c r="F7874" s="320" t="s">
        <v>118</v>
      </c>
      <c r="G7874" s="320" t="s">
        <v>435</v>
      </c>
      <c r="H7874" s="320" t="s">
        <v>328</v>
      </c>
      <c r="I7874" s="320" t="s">
        <v>827</v>
      </c>
      <c r="J7874" s="320" t="s">
        <v>12</v>
      </c>
      <c r="K7874" s="321">
        <v>141</v>
      </c>
      <c r="L7874" s="305">
        <v>1</v>
      </c>
      <c r="M7874" s="305"/>
      <c r="N7874" s="321">
        <v>460</v>
      </c>
      <c r="O7874" s="305">
        <v>1</v>
      </c>
      <c r="P7874" s="305"/>
      <c r="Q7874" s="321">
        <v>13612</v>
      </c>
      <c r="R7874" s="305">
        <v>1</v>
      </c>
      <c r="S7874" s="305"/>
      <c r="BA7874" s="395">
        <v>1</v>
      </c>
      <c r="BB7874" s="396" t="s">
        <v>861</v>
      </c>
      <c r="BC7874" t="str">
        <f t="shared" si="661"/>
        <v>RWF</v>
      </c>
      <c r="BD7874" t="str">
        <f t="shared" si="662"/>
        <v>NAoMe_recurrent_tag_lungmets</v>
      </c>
      <c r="BE7874" s="397" t="s">
        <v>862</v>
      </c>
      <c r="BF7874" t="str">
        <f t="shared" si="663"/>
        <v>No</v>
      </c>
      <c r="BG7874">
        <f t="shared" si="664"/>
        <v>141</v>
      </c>
      <c r="BH7874" s="398">
        <f t="shared" si="665"/>
        <v>1</v>
      </c>
      <c r="BO7874" s="33"/>
    </row>
    <row r="7875" spans="1:67">
      <c r="A7875" s="320" t="s">
        <v>338</v>
      </c>
      <c r="B7875" t="s">
        <v>380</v>
      </c>
      <c r="C7875" t="s">
        <v>910</v>
      </c>
      <c r="D7875" t="s">
        <v>314</v>
      </c>
      <c r="E7875" s="320" t="s">
        <v>117</v>
      </c>
      <c r="F7875" s="320" t="s">
        <v>118</v>
      </c>
      <c r="G7875" s="320" t="s">
        <v>435</v>
      </c>
      <c r="H7875" s="320" t="s">
        <v>328</v>
      </c>
      <c r="I7875" s="320" t="s">
        <v>828</v>
      </c>
      <c r="J7875" s="320" t="s">
        <v>12</v>
      </c>
      <c r="K7875" s="321">
        <v>141</v>
      </c>
      <c r="L7875" s="305">
        <v>1</v>
      </c>
      <c r="M7875" s="305"/>
      <c r="N7875" s="321">
        <v>460</v>
      </c>
      <c r="O7875" s="305">
        <v>1</v>
      </c>
      <c r="P7875" s="305"/>
      <c r="Q7875" s="321">
        <v>13612</v>
      </c>
      <c r="R7875" s="305">
        <v>1</v>
      </c>
      <c r="S7875" s="305"/>
      <c r="BA7875" s="395">
        <v>1</v>
      </c>
      <c r="BB7875" s="396" t="s">
        <v>861</v>
      </c>
      <c r="BC7875" t="str">
        <f t="shared" ref="BC7875:BC7938" si="666">E7875</f>
        <v>RWF</v>
      </c>
      <c r="BD7875" t="str">
        <f t="shared" ref="BD7875:BD7938" si="667">(LEFT(A7875, LEN(A7875)-7))&amp;"_"&amp;I7875</f>
        <v>NAoMe_recurrent_tag_othermets</v>
      </c>
      <c r="BE7875" s="397" t="s">
        <v>862</v>
      </c>
      <c r="BF7875" t="str">
        <f t="shared" ref="BF7875:BF7938" si="668">J7875</f>
        <v>No</v>
      </c>
      <c r="BG7875">
        <f t="shared" ref="BG7875:BG7938" si="669">K7875</f>
        <v>141</v>
      </c>
      <c r="BH7875" s="398">
        <f t="shared" ref="BH7875:BH7938" si="670">L7875</f>
        <v>1</v>
      </c>
      <c r="BO7875" s="33"/>
    </row>
    <row r="7876" spans="1:67">
      <c r="A7876" s="320" t="s">
        <v>338</v>
      </c>
      <c r="B7876" t="s">
        <v>380</v>
      </c>
      <c r="C7876" t="s">
        <v>910</v>
      </c>
      <c r="D7876" t="s">
        <v>314</v>
      </c>
      <c r="E7876" s="320" t="s">
        <v>119</v>
      </c>
      <c r="F7876" s="320" t="s">
        <v>120</v>
      </c>
      <c r="G7876" s="320" t="s">
        <v>433</v>
      </c>
      <c r="H7876" s="320" t="s">
        <v>315</v>
      </c>
      <c r="I7876" s="320" t="s">
        <v>354</v>
      </c>
      <c r="J7876" s="320" t="s">
        <v>277</v>
      </c>
      <c r="K7876" s="321">
        <v>0</v>
      </c>
      <c r="L7876" s="305">
        <v>0</v>
      </c>
      <c r="M7876" s="305"/>
      <c r="N7876" s="321">
        <v>2</v>
      </c>
      <c r="O7876" s="305">
        <v>3.259999910369515E-3</v>
      </c>
      <c r="P7876" s="305"/>
      <c r="Q7876" s="321">
        <v>56</v>
      </c>
      <c r="R7876" s="305">
        <v>4.1100000962615013E-3</v>
      </c>
      <c r="S7876" s="305"/>
      <c r="BA7876" s="395">
        <v>1</v>
      </c>
      <c r="BB7876" s="396" t="s">
        <v>861</v>
      </c>
      <c r="BC7876" t="str">
        <f t="shared" si="666"/>
        <v>R0A</v>
      </c>
      <c r="BD7876" t="str">
        <f t="shared" si="667"/>
        <v>NAoMe_recurrent_age_mbc_hes_decades_80cap</v>
      </c>
      <c r="BE7876" s="397" t="s">
        <v>862</v>
      </c>
      <c r="BF7876" t="str">
        <f t="shared" si="668"/>
        <v>18-29 yrs</v>
      </c>
      <c r="BG7876">
        <f t="shared" si="669"/>
        <v>0</v>
      </c>
      <c r="BH7876" s="398">
        <f t="shared" si="670"/>
        <v>0</v>
      </c>
      <c r="BO7876" s="33"/>
    </row>
    <row r="7877" spans="1:67">
      <c r="A7877" s="320" t="s">
        <v>338</v>
      </c>
      <c r="B7877" t="s">
        <v>380</v>
      </c>
      <c r="C7877" t="s">
        <v>910</v>
      </c>
      <c r="D7877" t="s">
        <v>314</v>
      </c>
      <c r="E7877" s="320" t="s">
        <v>119</v>
      </c>
      <c r="F7877" s="320" t="s">
        <v>120</v>
      </c>
      <c r="G7877" s="320" t="s">
        <v>433</v>
      </c>
      <c r="H7877" s="320" t="s">
        <v>315</v>
      </c>
      <c r="I7877" s="320" t="s">
        <v>354</v>
      </c>
      <c r="J7877" s="320" t="s">
        <v>278</v>
      </c>
      <c r="K7877" s="321">
        <v>14</v>
      </c>
      <c r="L7877" s="305">
        <v>5.8090001344680793E-2</v>
      </c>
      <c r="M7877" s="305"/>
      <c r="N7877" s="321">
        <v>32</v>
      </c>
      <c r="O7877" s="305">
        <v>5.2120000123977661E-2</v>
      </c>
      <c r="P7877" s="305"/>
      <c r="Q7877" s="321">
        <v>552</v>
      </c>
      <c r="R7877" s="305">
        <v>4.0550000965595252E-2</v>
      </c>
      <c r="S7877" s="305"/>
      <c r="BA7877" s="395">
        <v>1</v>
      </c>
      <c r="BB7877" s="396" t="s">
        <v>861</v>
      </c>
      <c r="BC7877" t="str">
        <f t="shared" si="666"/>
        <v>R0A</v>
      </c>
      <c r="BD7877" t="str">
        <f t="shared" si="667"/>
        <v>NAoMe_recurrent_age_mbc_hes_decades_80cap</v>
      </c>
      <c r="BE7877" s="397" t="s">
        <v>862</v>
      </c>
      <c r="BF7877" t="str">
        <f t="shared" si="668"/>
        <v>30-39 yrs</v>
      </c>
      <c r="BG7877">
        <f t="shared" si="669"/>
        <v>14</v>
      </c>
      <c r="BH7877" s="398">
        <f t="shared" si="670"/>
        <v>5.8090001344680793E-2</v>
      </c>
      <c r="BO7877" s="33"/>
    </row>
    <row r="7878" spans="1:67">
      <c r="A7878" s="320" t="s">
        <v>338</v>
      </c>
      <c r="B7878" t="s">
        <v>380</v>
      </c>
      <c r="C7878" t="s">
        <v>910</v>
      </c>
      <c r="D7878" t="s">
        <v>314</v>
      </c>
      <c r="E7878" s="320" t="s">
        <v>119</v>
      </c>
      <c r="F7878" s="320" t="s">
        <v>120</v>
      </c>
      <c r="G7878" s="320" t="s">
        <v>433</v>
      </c>
      <c r="H7878" s="320" t="s">
        <v>315</v>
      </c>
      <c r="I7878" s="320" t="s">
        <v>354</v>
      </c>
      <c r="J7878" s="320" t="s">
        <v>279</v>
      </c>
      <c r="K7878" s="321">
        <v>27</v>
      </c>
      <c r="L7878" s="305">
        <v>0.1120299994945526</v>
      </c>
      <c r="M7878" s="305"/>
      <c r="N7878" s="321">
        <v>69</v>
      </c>
      <c r="O7878" s="305">
        <v>0.11237999796867371</v>
      </c>
      <c r="P7878" s="305"/>
      <c r="Q7878" s="321">
        <v>1403</v>
      </c>
      <c r="R7878" s="305">
        <v>0.1030699983239174</v>
      </c>
      <c r="S7878" s="305"/>
      <c r="BA7878" s="395">
        <v>1</v>
      </c>
      <c r="BB7878" s="396" t="s">
        <v>861</v>
      </c>
      <c r="BC7878" t="str">
        <f t="shared" si="666"/>
        <v>R0A</v>
      </c>
      <c r="BD7878" t="str">
        <f t="shared" si="667"/>
        <v>NAoMe_recurrent_age_mbc_hes_decades_80cap</v>
      </c>
      <c r="BE7878" s="397" t="s">
        <v>862</v>
      </c>
      <c r="BF7878" t="str">
        <f t="shared" si="668"/>
        <v>40-49 yrs</v>
      </c>
      <c r="BG7878">
        <f t="shared" si="669"/>
        <v>27</v>
      </c>
      <c r="BH7878" s="398">
        <f t="shared" si="670"/>
        <v>0.1120299994945526</v>
      </c>
      <c r="BO7878" s="33"/>
    </row>
    <row r="7879" spans="1:67">
      <c r="A7879" s="320" t="s">
        <v>338</v>
      </c>
      <c r="B7879" t="s">
        <v>380</v>
      </c>
      <c r="C7879" t="s">
        <v>910</v>
      </c>
      <c r="D7879" t="s">
        <v>314</v>
      </c>
      <c r="E7879" s="320" t="s">
        <v>119</v>
      </c>
      <c r="F7879" s="320" t="s">
        <v>120</v>
      </c>
      <c r="G7879" s="320" t="s">
        <v>433</v>
      </c>
      <c r="H7879" s="320" t="s">
        <v>315</v>
      </c>
      <c r="I7879" s="320" t="s">
        <v>354</v>
      </c>
      <c r="J7879" s="320" t="s">
        <v>280</v>
      </c>
      <c r="K7879" s="321">
        <v>47</v>
      </c>
      <c r="L7879" s="305">
        <v>0.19502000510692599</v>
      </c>
      <c r="M7879" s="305"/>
      <c r="N7879" s="321">
        <v>115</v>
      </c>
      <c r="O7879" s="305">
        <v>0.1872999966144562</v>
      </c>
      <c r="P7879" s="305"/>
      <c r="Q7879" s="321">
        <v>2584</v>
      </c>
      <c r="R7879" s="305">
        <v>0.18983000516891479</v>
      </c>
      <c r="S7879" s="305"/>
      <c r="BA7879" s="395">
        <v>1</v>
      </c>
      <c r="BB7879" s="396" t="s">
        <v>861</v>
      </c>
      <c r="BC7879" t="str">
        <f t="shared" si="666"/>
        <v>R0A</v>
      </c>
      <c r="BD7879" t="str">
        <f t="shared" si="667"/>
        <v>NAoMe_recurrent_age_mbc_hes_decades_80cap</v>
      </c>
      <c r="BE7879" s="397" t="s">
        <v>862</v>
      </c>
      <c r="BF7879" t="str">
        <f t="shared" si="668"/>
        <v>50-59 yrs</v>
      </c>
      <c r="BG7879">
        <f t="shared" si="669"/>
        <v>47</v>
      </c>
      <c r="BH7879" s="398">
        <f t="shared" si="670"/>
        <v>0.19502000510692599</v>
      </c>
      <c r="BO7879" s="33"/>
    </row>
    <row r="7880" spans="1:67">
      <c r="A7880" s="320" t="s">
        <v>338</v>
      </c>
      <c r="B7880" t="s">
        <v>380</v>
      </c>
      <c r="C7880" t="s">
        <v>910</v>
      </c>
      <c r="D7880" t="s">
        <v>314</v>
      </c>
      <c r="E7880" s="320" t="s">
        <v>119</v>
      </c>
      <c r="F7880" s="320" t="s">
        <v>120</v>
      </c>
      <c r="G7880" s="320" t="s">
        <v>433</v>
      </c>
      <c r="H7880" s="320" t="s">
        <v>315</v>
      </c>
      <c r="I7880" s="320" t="s">
        <v>354</v>
      </c>
      <c r="J7880" s="320" t="s">
        <v>281</v>
      </c>
      <c r="K7880" s="321">
        <v>49</v>
      </c>
      <c r="L7880" s="305">
        <v>0.20331999659538269</v>
      </c>
      <c r="M7880" s="305"/>
      <c r="N7880" s="321">
        <v>121</v>
      </c>
      <c r="O7880" s="305">
        <v>0.1970700025558472</v>
      </c>
      <c r="P7880" s="305"/>
      <c r="Q7880" s="321">
        <v>2650</v>
      </c>
      <c r="R7880" s="305">
        <v>0.19468000531196589</v>
      </c>
      <c r="S7880" s="305"/>
      <c r="BA7880" s="395">
        <v>1</v>
      </c>
      <c r="BB7880" s="396" t="s">
        <v>861</v>
      </c>
      <c r="BC7880" t="str">
        <f t="shared" si="666"/>
        <v>R0A</v>
      </c>
      <c r="BD7880" t="str">
        <f t="shared" si="667"/>
        <v>NAoMe_recurrent_age_mbc_hes_decades_80cap</v>
      </c>
      <c r="BE7880" s="397" t="s">
        <v>862</v>
      </c>
      <c r="BF7880" t="str">
        <f t="shared" si="668"/>
        <v>60-69 yrs</v>
      </c>
      <c r="BG7880">
        <f t="shared" si="669"/>
        <v>49</v>
      </c>
      <c r="BH7880" s="398">
        <f t="shared" si="670"/>
        <v>0.20331999659538269</v>
      </c>
      <c r="BO7880" s="33"/>
    </row>
    <row r="7881" spans="1:67">
      <c r="A7881" s="320" t="s">
        <v>338</v>
      </c>
      <c r="B7881" t="s">
        <v>380</v>
      </c>
      <c r="C7881" t="s">
        <v>910</v>
      </c>
      <c r="D7881" t="s">
        <v>314</v>
      </c>
      <c r="E7881" s="320" t="s">
        <v>119</v>
      </c>
      <c r="F7881" s="320" t="s">
        <v>120</v>
      </c>
      <c r="G7881" s="320" t="s">
        <v>433</v>
      </c>
      <c r="H7881" s="320" t="s">
        <v>315</v>
      </c>
      <c r="I7881" s="320" t="s">
        <v>354</v>
      </c>
      <c r="J7881" s="320" t="s">
        <v>282</v>
      </c>
      <c r="K7881" s="321">
        <v>60</v>
      </c>
      <c r="L7881" s="305">
        <v>0.24896000325679779</v>
      </c>
      <c r="M7881" s="305"/>
      <c r="N7881" s="321">
        <v>147</v>
      </c>
      <c r="O7881" s="305">
        <v>0.23940999805927279</v>
      </c>
      <c r="P7881" s="305"/>
      <c r="Q7881" s="321">
        <v>3284</v>
      </c>
      <c r="R7881" s="305">
        <v>0.24126000702381131</v>
      </c>
      <c r="S7881" s="305"/>
      <c r="BA7881" s="395">
        <v>1</v>
      </c>
      <c r="BB7881" s="396" t="s">
        <v>861</v>
      </c>
      <c r="BC7881" t="str">
        <f t="shared" si="666"/>
        <v>R0A</v>
      </c>
      <c r="BD7881" t="str">
        <f t="shared" si="667"/>
        <v>NAoMe_recurrent_age_mbc_hes_decades_80cap</v>
      </c>
      <c r="BE7881" s="397" t="s">
        <v>862</v>
      </c>
      <c r="BF7881" t="str">
        <f t="shared" si="668"/>
        <v>70-79 yrs</v>
      </c>
      <c r="BG7881">
        <f t="shared" si="669"/>
        <v>60</v>
      </c>
      <c r="BH7881" s="398">
        <f t="shared" si="670"/>
        <v>0.24896000325679779</v>
      </c>
      <c r="BO7881" s="33"/>
    </row>
    <row r="7882" spans="1:67">
      <c r="A7882" s="320" t="s">
        <v>338</v>
      </c>
      <c r="B7882" t="s">
        <v>380</v>
      </c>
      <c r="C7882" t="s">
        <v>910</v>
      </c>
      <c r="D7882" t="s">
        <v>314</v>
      </c>
      <c r="E7882" s="320" t="s">
        <v>119</v>
      </c>
      <c r="F7882" s="320" t="s">
        <v>120</v>
      </c>
      <c r="G7882" s="320" t="s">
        <v>433</v>
      </c>
      <c r="H7882" s="320" t="s">
        <v>315</v>
      </c>
      <c r="I7882" s="320" t="s">
        <v>354</v>
      </c>
      <c r="J7882" s="320" t="s">
        <v>283</v>
      </c>
      <c r="K7882" s="321">
        <v>44</v>
      </c>
      <c r="L7882" s="305">
        <v>0.18256999552249911</v>
      </c>
      <c r="M7882" s="305"/>
      <c r="N7882" s="321">
        <v>128</v>
      </c>
      <c r="O7882" s="305">
        <v>0.2084700018167496</v>
      </c>
      <c r="P7882" s="305"/>
      <c r="Q7882" s="321">
        <v>3083</v>
      </c>
      <c r="R7882" s="305">
        <v>0.2264900058507919</v>
      </c>
      <c r="S7882" s="305"/>
      <c r="BA7882" s="395">
        <v>1</v>
      </c>
      <c r="BB7882" s="396" t="s">
        <v>861</v>
      </c>
      <c r="BC7882" t="str">
        <f t="shared" si="666"/>
        <v>R0A</v>
      </c>
      <c r="BD7882" t="str">
        <f t="shared" si="667"/>
        <v>NAoMe_recurrent_age_mbc_hes_decades_80cap</v>
      </c>
      <c r="BE7882" s="397" t="s">
        <v>862</v>
      </c>
      <c r="BF7882" t="str">
        <f t="shared" si="668"/>
        <v>80+ yrs</v>
      </c>
      <c r="BG7882">
        <f t="shared" si="669"/>
        <v>44</v>
      </c>
      <c r="BH7882" s="398">
        <f t="shared" si="670"/>
        <v>0.18256999552249911</v>
      </c>
      <c r="BO7882" s="33"/>
    </row>
    <row r="7883" spans="1:67">
      <c r="A7883" s="320" t="s">
        <v>338</v>
      </c>
      <c r="B7883" t="s">
        <v>380</v>
      </c>
      <c r="C7883" t="s">
        <v>910</v>
      </c>
      <c r="D7883" t="s">
        <v>314</v>
      </c>
      <c r="E7883" s="320" t="s">
        <v>119</v>
      </c>
      <c r="F7883" s="320" t="s">
        <v>120</v>
      </c>
      <c r="G7883" s="320" t="s">
        <v>433</v>
      </c>
      <c r="H7883" s="320" t="s">
        <v>315</v>
      </c>
      <c r="I7883" s="320" t="s">
        <v>656</v>
      </c>
      <c r="J7883" s="320" t="s">
        <v>286</v>
      </c>
      <c r="K7883" s="321">
        <v>15</v>
      </c>
      <c r="L7883" s="305">
        <v>6.2240000814199448E-2</v>
      </c>
      <c r="M7883" s="305">
        <v>6.2240000814199448E-2</v>
      </c>
      <c r="N7883" s="321">
        <v>30</v>
      </c>
      <c r="O7883" s="305">
        <v>4.885999858379364E-2</v>
      </c>
      <c r="P7883" s="305">
        <v>4.885999858379364E-2</v>
      </c>
      <c r="Q7883" s="321">
        <v>565</v>
      </c>
      <c r="R7883" s="305">
        <v>4.1510000824928277E-2</v>
      </c>
      <c r="S7883" s="305">
        <v>4.221000149846077E-2</v>
      </c>
      <c r="BA7883" s="395">
        <v>1</v>
      </c>
      <c r="BB7883" s="396" t="s">
        <v>861</v>
      </c>
      <c r="BC7883" t="str">
        <f t="shared" si="666"/>
        <v>R0A</v>
      </c>
      <c r="BD7883" t="str">
        <f t="shared" si="667"/>
        <v>NAoMe_recurrent_ethnicity_grp</v>
      </c>
      <c r="BE7883" s="397" t="s">
        <v>862</v>
      </c>
      <c r="BF7883" t="str">
        <f t="shared" si="668"/>
        <v>Asian or Asian British</v>
      </c>
      <c r="BG7883">
        <f t="shared" si="669"/>
        <v>15</v>
      </c>
      <c r="BH7883" s="398">
        <f t="shared" si="670"/>
        <v>6.2240000814199448E-2</v>
      </c>
      <c r="BO7883" s="33"/>
    </row>
    <row r="7884" spans="1:67">
      <c r="A7884" s="320" t="s">
        <v>338</v>
      </c>
      <c r="B7884" t="s">
        <v>380</v>
      </c>
      <c r="C7884" t="s">
        <v>910</v>
      </c>
      <c r="D7884" t="s">
        <v>314</v>
      </c>
      <c r="E7884" s="320" t="s">
        <v>119</v>
      </c>
      <c r="F7884" s="320" t="s">
        <v>120</v>
      </c>
      <c r="G7884" s="320" t="s">
        <v>433</v>
      </c>
      <c r="H7884" s="320" t="s">
        <v>315</v>
      </c>
      <c r="I7884" s="320" t="s">
        <v>656</v>
      </c>
      <c r="J7884" s="320" t="s">
        <v>287</v>
      </c>
      <c r="K7884" s="321">
        <v>16</v>
      </c>
      <c r="L7884" s="305">
        <v>6.6390000283718109E-2</v>
      </c>
      <c r="M7884" s="305">
        <v>6.6390000283718109E-2</v>
      </c>
      <c r="N7884" s="321">
        <v>33</v>
      </c>
      <c r="O7884" s="305">
        <v>5.3750000894069672E-2</v>
      </c>
      <c r="P7884" s="305">
        <v>5.3750000894069672E-2</v>
      </c>
      <c r="Q7884" s="321">
        <v>439</v>
      </c>
      <c r="R7884" s="305">
        <v>3.2249998301267617E-2</v>
      </c>
      <c r="S7884" s="305">
        <v>3.2800000160932541E-2</v>
      </c>
      <c r="BA7884" s="395">
        <v>1</v>
      </c>
      <c r="BB7884" s="396" t="s">
        <v>861</v>
      </c>
      <c r="BC7884" t="str">
        <f t="shared" si="666"/>
        <v>R0A</v>
      </c>
      <c r="BD7884" t="str">
        <f t="shared" si="667"/>
        <v>NAoMe_recurrent_ethnicity_grp</v>
      </c>
      <c r="BE7884" s="397" t="s">
        <v>862</v>
      </c>
      <c r="BF7884" t="str">
        <f t="shared" si="668"/>
        <v>Black or Black British</v>
      </c>
      <c r="BG7884">
        <f t="shared" si="669"/>
        <v>16</v>
      </c>
      <c r="BH7884" s="398">
        <f t="shared" si="670"/>
        <v>6.6390000283718109E-2</v>
      </c>
      <c r="BO7884" s="33"/>
    </row>
    <row r="7885" spans="1:67">
      <c r="A7885" s="320" t="s">
        <v>338</v>
      </c>
      <c r="B7885" t="s">
        <v>380</v>
      </c>
      <c r="C7885" t="s">
        <v>910</v>
      </c>
      <c r="D7885" t="s">
        <v>314</v>
      </c>
      <c r="E7885" s="320" t="s">
        <v>119</v>
      </c>
      <c r="F7885" s="320" t="s">
        <v>120</v>
      </c>
      <c r="G7885" s="320" t="s">
        <v>433</v>
      </c>
      <c r="H7885" s="320" t="s">
        <v>315</v>
      </c>
      <c r="I7885" s="320" t="s">
        <v>656</v>
      </c>
      <c r="J7885" s="320" t="s">
        <v>259</v>
      </c>
      <c r="K7885" s="321">
        <v>6</v>
      </c>
      <c r="L7885" s="305">
        <v>2.4900000542402271E-2</v>
      </c>
      <c r="M7885" s="305">
        <v>2.4900000542402271E-2</v>
      </c>
      <c r="N7885" s="321">
        <v>8</v>
      </c>
      <c r="O7885" s="305">
        <v>1.303000003099442E-2</v>
      </c>
      <c r="P7885" s="305">
        <v>1.303000003099442E-2</v>
      </c>
      <c r="Q7885" s="321">
        <v>117</v>
      </c>
      <c r="R7885" s="305">
        <v>8.6000002920627594E-3</v>
      </c>
      <c r="S7885" s="305">
        <v>8.7400004267692566E-3</v>
      </c>
      <c r="BA7885" s="395">
        <v>1</v>
      </c>
      <c r="BB7885" s="396" t="s">
        <v>861</v>
      </c>
      <c r="BC7885" t="str">
        <f t="shared" si="666"/>
        <v>R0A</v>
      </c>
      <c r="BD7885" t="str">
        <f t="shared" si="667"/>
        <v>NAoMe_recurrent_ethnicity_grp</v>
      </c>
      <c r="BE7885" s="397" t="s">
        <v>862</v>
      </c>
      <c r="BF7885" t="str">
        <f t="shared" si="668"/>
        <v>Mixed</v>
      </c>
      <c r="BG7885">
        <f t="shared" si="669"/>
        <v>6</v>
      </c>
      <c r="BH7885" s="398">
        <f t="shared" si="670"/>
        <v>2.4900000542402271E-2</v>
      </c>
      <c r="BO7885" s="33"/>
    </row>
    <row r="7886" spans="1:67">
      <c r="A7886" s="320" t="s">
        <v>338</v>
      </c>
      <c r="B7886" t="s">
        <v>380</v>
      </c>
      <c r="C7886" t="s">
        <v>910</v>
      </c>
      <c r="D7886" t="s">
        <v>314</v>
      </c>
      <c r="E7886" s="320" t="s">
        <v>119</v>
      </c>
      <c r="F7886" s="320" t="s">
        <v>120</v>
      </c>
      <c r="G7886" s="320" t="s">
        <v>433</v>
      </c>
      <c r="H7886" s="320" t="s">
        <v>315</v>
      </c>
      <c r="I7886" s="320" t="s">
        <v>656</v>
      </c>
      <c r="J7886" s="320" t="s">
        <v>288</v>
      </c>
      <c r="K7886" s="321">
        <v>6</v>
      </c>
      <c r="L7886" s="305">
        <v>2.4900000542402271E-2</v>
      </c>
      <c r="M7886" s="305">
        <v>2.4900000542402271E-2</v>
      </c>
      <c r="N7886" s="321">
        <v>11</v>
      </c>
      <c r="O7886" s="305">
        <v>1.7920000478625301E-2</v>
      </c>
      <c r="P7886" s="305">
        <v>1.7920000478625301E-2</v>
      </c>
      <c r="Q7886" s="321">
        <v>254</v>
      </c>
      <c r="R7886" s="305">
        <v>1.8659999594092369E-2</v>
      </c>
      <c r="S7886" s="305">
        <v>1.8980000168085098E-2</v>
      </c>
      <c r="BA7886" s="395">
        <v>1</v>
      </c>
      <c r="BB7886" s="396" t="s">
        <v>861</v>
      </c>
      <c r="BC7886" t="str">
        <f t="shared" si="666"/>
        <v>R0A</v>
      </c>
      <c r="BD7886" t="str">
        <f t="shared" si="667"/>
        <v>NAoMe_recurrent_ethnicity_grp</v>
      </c>
      <c r="BE7886" s="397" t="s">
        <v>862</v>
      </c>
      <c r="BF7886" t="str">
        <f t="shared" si="668"/>
        <v>Other Ethnic Group</v>
      </c>
      <c r="BG7886">
        <f t="shared" si="669"/>
        <v>6</v>
      </c>
      <c r="BH7886" s="398">
        <f t="shared" si="670"/>
        <v>2.4900000542402271E-2</v>
      </c>
      <c r="BO7886" s="33"/>
    </row>
    <row r="7887" spans="1:67">
      <c r="A7887" s="320" t="s">
        <v>338</v>
      </c>
      <c r="B7887" t="s">
        <v>380</v>
      </c>
      <c r="C7887" t="s">
        <v>910</v>
      </c>
      <c r="D7887" t="s">
        <v>314</v>
      </c>
      <c r="E7887" s="320" t="s">
        <v>119</v>
      </c>
      <c r="F7887" s="320" t="s">
        <v>120</v>
      </c>
      <c r="G7887" s="320" t="s">
        <v>433</v>
      </c>
      <c r="H7887" s="320" t="s">
        <v>315</v>
      </c>
      <c r="I7887" s="320" t="s">
        <v>656</v>
      </c>
      <c r="J7887" s="320" t="s">
        <v>260</v>
      </c>
      <c r="K7887" s="321">
        <v>0</v>
      </c>
      <c r="L7887" s="305">
        <v>0</v>
      </c>
      <c r="M7887" s="305"/>
      <c r="N7887" s="321">
        <v>0</v>
      </c>
      <c r="O7887" s="305">
        <v>0</v>
      </c>
      <c r="P7887" s="305"/>
      <c r="Q7887" s="321">
        <v>227</v>
      </c>
      <c r="R7887" s="305">
        <v>1.6680000349879261E-2</v>
      </c>
      <c r="S7887" s="305"/>
      <c r="BA7887" s="395">
        <v>1</v>
      </c>
      <c r="BB7887" s="396" t="s">
        <v>861</v>
      </c>
      <c r="BC7887" t="str">
        <f t="shared" si="666"/>
        <v>R0A</v>
      </c>
      <c r="BD7887" t="str">
        <f t="shared" si="667"/>
        <v>NAoMe_recurrent_ethnicity_grp</v>
      </c>
      <c r="BE7887" s="397" t="s">
        <v>862</v>
      </c>
      <c r="BF7887" t="str">
        <f t="shared" si="668"/>
        <v>Unknown</v>
      </c>
      <c r="BG7887">
        <f t="shared" si="669"/>
        <v>0</v>
      </c>
      <c r="BH7887" s="398">
        <f t="shared" si="670"/>
        <v>0</v>
      </c>
      <c r="BO7887" s="33"/>
    </row>
    <row r="7888" spans="1:67">
      <c r="A7888" s="320" t="s">
        <v>338</v>
      </c>
      <c r="B7888" t="s">
        <v>380</v>
      </c>
      <c r="C7888" t="s">
        <v>910</v>
      </c>
      <c r="D7888" t="s">
        <v>314</v>
      </c>
      <c r="E7888" s="320" t="s">
        <v>119</v>
      </c>
      <c r="F7888" s="320" t="s">
        <v>120</v>
      </c>
      <c r="G7888" s="320" t="s">
        <v>433</v>
      </c>
      <c r="H7888" s="320" t="s">
        <v>315</v>
      </c>
      <c r="I7888" s="320" t="s">
        <v>656</v>
      </c>
      <c r="J7888" s="320" t="s">
        <v>258</v>
      </c>
      <c r="K7888" s="321">
        <v>198</v>
      </c>
      <c r="L7888" s="305">
        <v>0.82157999277114868</v>
      </c>
      <c r="M7888" s="305">
        <v>0.82157999277114868</v>
      </c>
      <c r="N7888" s="321">
        <v>532</v>
      </c>
      <c r="O7888" s="305">
        <v>0.86645001173019409</v>
      </c>
      <c r="P7888" s="305">
        <v>0.86645001173019409</v>
      </c>
      <c r="Q7888" s="321">
        <v>12010</v>
      </c>
      <c r="R7888" s="305">
        <v>0.88230997323989868</v>
      </c>
      <c r="S7888" s="305">
        <v>0.89727002382278442</v>
      </c>
      <c r="BA7888" s="395">
        <v>1</v>
      </c>
      <c r="BB7888" s="396" t="s">
        <v>861</v>
      </c>
      <c r="BC7888" t="str">
        <f t="shared" si="666"/>
        <v>R0A</v>
      </c>
      <c r="BD7888" t="str">
        <f t="shared" si="667"/>
        <v>NAoMe_recurrent_ethnicity_grp</v>
      </c>
      <c r="BE7888" s="397" t="s">
        <v>862</v>
      </c>
      <c r="BF7888" t="str">
        <f t="shared" si="668"/>
        <v>White</v>
      </c>
      <c r="BG7888">
        <f t="shared" si="669"/>
        <v>198</v>
      </c>
      <c r="BH7888" s="398">
        <f t="shared" si="670"/>
        <v>0.82157999277114868</v>
      </c>
      <c r="BO7888" s="33"/>
    </row>
    <row r="7889" spans="1:67">
      <c r="A7889" s="320" t="s">
        <v>338</v>
      </c>
      <c r="B7889" t="s">
        <v>380</v>
      </c>
      <c r="C7889" t="s">
        <v>910</v>
      </c>
      <c r="D7889" t="s">
        <v>314</v>
      </c>
      <c r="E7889" s="320" t="s">
        <v>119</v>
      </c>
      <c r="F7889" s="320" t="s">
        <v>120</v>
      </c>
      <c r="G7889" s="320" t="s">
        <v>433</v>
      </c>
      <c r="H7889" s="320" t="s">
        <v>315</v>
      </c>
      <c r="I7889" s="320" t="s">
        <v>291</v>
      </c>
      <c r="J7889" s="320" t="s">
        <v>313</v>
      </c>
      <c r="K7889" s="321">
        <v>239</v>
      </c>
      <c r="L7889" s="305">
        <v>0.99169999361038208</v>
      </c>
      <c r="M7889" s="305"/>
      <c r="N7889" s="321">
        <v>607</v>
      </c>
      <c r="O7889" s="305">
        <v>0.98860001564025879</v>
      </c>
      <c r="P7889" s="305"/>
      <c r="Q7889" s="321">
        <v>13492</v>
      </c>
      <c r="R7889" s="305">
        <v>0.99118000268936157</v>
      </c>
      <c r="S7889" s="305"/>
      <c r="BA7889" s="395">
        <v>1</v>
      </c>
      <c r="BB7889" s="396" t="s">
        <v>861</v>
      </c>
      <c r="BC7889" t="str">
        <f t="shared" si="666"/>
        <v>R0A</v>
      </c>
      <c r="BD7889" t="str">
        <f t="shared" si="667"/>
        <v>NAoMe_recurrent_gender</v>
      </c>
      <c r="BE7889" s="397" t="s">
        <v>862</v>
      </c>
      <c r="BF7889" t="str">
        <f t="shared" si="668"/>
        <v>Female</v>
      </c>
      <c r="BG7889">
        <f t="shared" si="669"/>
        <v>239</v>
      </c>
      <c r="BH7889" s="398">
        <f t="shared" si="670"/>
        <v>0.99169999361038208</v>
      </c>
      <c r="BO7889" s="33"/>
    </row>
    <row r="7890" spans="1:67">
      <c r="A7890" s="320" t="s">
        <v>338</v>
      </c>
      <c r="B7890" t="s">
        <v>380</v>
      </c>
      <c r="C7890" t="s">
        <v>910</v>
      </c>
      <c r="D7890" t="s">
        <v>314</v>
      </c>
      <c r="E7890" s="320" t="s">
        <v>119</v>
      </c>
      <c r="F7890" s="320" t="s">
        <v>120</v>
      </c>
      <c r="G7890" s="320" t="s">
        <v>433</v>
      </c>
      <c r="H7890" s="320" t="s">
        <v>315</v>
      </c>
      <c r="I7890" s="320" t="s">
        <v>291</v>
      </c>
      <c r="J7890" s="320" t="s">
        <v>293</v>
      </c>
      <c r="K7890" s="321">
        <v>2</v>
      </c>
      <c r="L7890" s="305">
        <v>8.2999998703598976E-3</v>
      </c>
      <c r="M7890" s="305"/>
      <c r="N7890" s="321">
        <v>7</v>
      </c>
      <c r="O7890" s="305">
        <v>1.1400000192224979E-2</v>
      </c>
      <c r="P7890" s="305"/>
      <c r="Q7890" s="321">
        <v>120</v>
      </c>
      <c r="R7890" s="305">
        <v>8.8200001046061516E-3</v>
      </c>
      <c r="S7890" s="305"/>
      <c r="BA7890" s="395">
        <v>1</v>
      </c>
      <c r="BB7890" s="396" t="s">
        <v>861</v>
      </c>
      <c r="BC7890" t="str">
        <f t="shared" si="666"/>
        <v>R0A</v>
      </c>
      <c r="BD7890" t="str">
        <f t="shared" si="667"/>
        <v>NAoMe_recurrent_gender</v>
      </c>
      <c r="BE7890" s="397" t="s">
        <v>862</v>
      </c>
      <c r="BF7890" t="str">
        <f t="shared" si="668"/>
        <v>Male</v>
      </c>
      <c r="BG7890">
        <f t="shared" si="669"/>
        <v>2</v>
      </c>
      <c r="BH7890" s="398">
        <f t="shared" si="670"/>
        <v>8.2999998703598976E-3</v>
      </c>
      <c r="BO7890" s="33"/>
    </row>
    <row r="7891" spans="1:67">
      <c r="A7891" s="320" t="s">
        <v>338</v>
      </c>
      <c r="B7891" t="s">
        <v>380</v>
      </c>
      <c r="C7891" t="s">
        <v>910</v>
      </c>
      <c r="D7891" t="s">
        <v>314</v>
      </c>
      <c r="E7891" s="320" t="s">
        <v>119</v>
      </c>
      <c r="F7891" s="320" t="s">
        <v>120</v>
      </c>
      <c r="G7891" s="320" t="s">
        <v>433</v>
      </c>
      <c r="H7891" s="320" t="s">
        <v>315</v>
      </c>
      <c r="I7891" s="320" t="s">
        <v>355</v>
      </c>
      <c r="J7891" s="320" t="s">
        <v>289</v>
      </c>
      <c r="K7891" s="321">
        <v>77</v>
      </c>
      <c r="L7891" s="305">
        <v>0.31949999928474432</v>
      </c>
      <c r="M7891" s="305"/>
      <c r="N7891" s="321">
        <v>183</v>
      </c>
      <c r="O7891" s="305">
        <v>0.29804998636245728</v>
      </c>
      <c r="P7891" s="305"/>
      <c r="Q7891" s="321">
        <v>4109</v>
      </c>
      <c r="R7891" s="305">
        <v>0.30186998844146729</v>
      </c>
      <c r="S7891" s="305"/>
      <c r="BA7891" s="395">
        <v>1</v>
      </c>
      <c r="BB7891" s="396" t="s">
        <v>861</v>
      </c>
      <c r="BC7891" t="str">
        <f t="shared" si="666"/>
        <v>R0A</v>
      </c>
      <c r="BD7891" t="str">
        <f t="shared" si="667"/>
        <v>NAoMe_recurrent_mbc_hes_year</v>
      </c>
      <c r="BE7891" s="397" t="s">
        <v>862</v>
      </c>
      <c r="BF7891" t="str">
        <f t="shared" si="668"/>
        <v>2021</v>
      </c>
      <c r="BG7891">
        <f t="shared" si="669"/>
        <v>77</v>
      </c>
      <c r="BH7891" s="398">
        <f t="shared" si="670"/>
        <v>0.31949999928474432</v>
      </c>
      <c r="BO7891" s="33"/>
    </row>
    <row r="7892" spans="1:67">
      <c r="A7892" s="320" t="s">
        <v>338</v>
      </c>
      <c r="B7892" t="s">
        <v>380</v>
      </c>
      <c r="C7892" t="s">
        <v>910</v>
      </c>
      <c r="D7892" t="s">
        <v>314</v>
      </c>
      <c r="E7892" s="320" t="s">
        <v>119</v>
      </c>
      <c r="F7892" s="320" t="s">
        <v>120</v>
      </c>
      <c r="G7892" s="320" t="s">
        <v>433</v>
      </c>
      <c r="H7892" s="320" t="s">
        <v>315</v>
      </c>
      <c r="I7892" s="320" t="s">
        <v>355</v>
      </c>
      <c r="J7892" s="320" t="s">
        <v>816</v>
      </c>
      <c r="K7892" s="321">
        <v>71</v>
      </c>
      <c r="L7892" s="305">
        <v>0.29460999369621282</v>
      </c>
      <c r="M7892" s="305"/>
      <c r="N7892" s="321">
        <v>179</v>
      </c>
      <c r="O7892" s="305">
        <v>0.29153001308441162</v>
      </c>
      <c r="P7892" s="305"/>
      <c r="Q7892" s="321">
        <v>4376</v>
      </c>
      <c r="R7892" s="305">
        <v>0.32148000597953802</v>
      </c>
      <c r="S7892" s="305"/>
      <c r="BA7892" s="395">
        <v>1</v>
      </c>
      <c r="BB7892" s="396" t="s">
        <v>861</v>
      </c>
      <c r="BC7892" t="str">
        <f t="shared" si="666"/>
        <v>R0A</v>
      </c>
      <c r="BD7892" t="str">
        <f t="shared" si="667"/>
        <v>NAoMe_recurrent_mbc_hes_year</v>
      </c>
      <c r="BE7892" s="397" t="s">
        <v>862</v>
      </c>
      <c r="BF7892" t="str">
        <f t="shared" si="668"/>
        <v>2022</v>
      </c>
      <c r="BG7892">
        <f t="shared" si="669"/>
        <v>71</v>
      </c>
      <c r="BH7892" s="398">
        <f t="shared" si="670"/>
        <v>0.29460999369621282</v>
      </c>
      <c r="BO7892" s="33"/>
    </row>
    <row r="7893" spans="1:67">
      <c r="A7893" s="320" t="s">
        <v>338</v>
      </c>
      <c r="B7893" t="s">
        <v>380</v>
      </c>
      <c r="C7893" t="s">
        <v>910</v>
      </c>
      <c r="D7893" t="s">
        <v>314</v>
      </c>
      <c r="E7893" s="320" t="s">
        <v>119</v>
      </c>
      <c r="F7893" s="320" t="s">
        <v>120</v>
      </c>
      <c r="G7893" s="320" t="s">
        <v>433</v>
      </c>
      <c r="H7893" s="320" t="s">
        <v>315</v>
      </c>
      <c r="I7893" s="320" t="s">
        <v>355</v>
      </c>
      <c r="J7893" s="320" t="s">
        <v>946</v>
      </c>
      <c r="K7893" s="321">
        <v>93</v>
      </c>
      <c r="L7893" s="305">
        <v>0.38589000701904302</v>
      </c>
      <c r="M7893" s="305"/>
      <c r="N7893" s="321">
        <v>252</v>
      </c>
      <c r="O7893" s="305">
        <v>0.4104200005531311</v>
      </c>
      <c r="P7893" s="305"/>
      <c r="Q7893" s="321">
        <v>5127</v>
      </c>
      <c r="R7893" s="305">
        <v>0.37665000557899481</v>
      </c>
      <c r="S7893" s="305"/>
      <c r="BA7893" s="395">
        <v>1</v>
      </c>
      <c r="BB7893" s="396" t="s">
        <v>861</v>
      </c>
      <c r="BC7893" t="str">
        <f t="shared" si="666"/>
        <v>R0A</v>
      </c>
      <c r="BD7893" t="str">
        <f t="shared" si="667"/>
        <v>NAoMe_recurrent_mbc_hes_year</v>
      </c>
      <c r="BE7893" s="397" t="s">
        <v>862</v>
      </c>
      <c r="BF7893" t="str">
        <f t="shared" si="668"/>
        <v>2023</v>
      </c>
      <c r="BG7893">
        <f t="shared" si="669"/>
        <v>93</v>
      </c>
      <c r="BH7893" s="398">
        <f t="shared" si="670"/>
        <v>0.38589000701904302</v>
      </c>
      <c r="BO7893" s="33"/>
    </row>
    <row r="7894" spans="1:67">
      <c r="A7894" s="320" t="s">
        <v>338</v>
      </c>
      <c r="B7894" t="s">
        <v>380</v>
      </c>
      <c r="C7894" t="s">
        <v>910</v>
      </c>
      <c r="D7894" t="s">
        <v>314</v>
      </c>
      <c r="E7894" s="320" t="s">
        <v>119</v>
      </c>
      <c r="F7894" s="320" t="s">
        <v>120</v>
      </c>
      <c r="G7894" s="320" t="s">
        <v>433</v>
      </c>
      <c r="H7894" s="320" t="s">
        <v>315</v>
      </c>
      <c r="I7894" s="320" t="s">
        <v>824</v>
      </c>
      <c r="J7894" s="320" t="s">
        <v>12</v>
      </c>
      <c r="K7894" s="321">
        <v>241</v>
      </c>
      <c r="L7894" s="305">
        <v>1</v>
      </c>
      <c r="M7894" s="305"/>
      <c r="N7894" s="321">
        <v>614</v>
      </c>
      <c r="O7894" s="305">
        <v>1</v>
      </c>
      <c r="P7894" s="305"/>
      <c r="Q7894" s="321">
        <v>13612</v>
      </c>
      <c r="R7894" s="305">
        <v>1</v>
      </c>
      <c r="S7894" s="305"/>
      <c r="BA7894" s="395">
        <v>1</v>
      </c>
      <c r="BB7894" s="396" t="s">
        <v>861</v>
      </c>
      <c r="BC7894" t="str">
        <f t="shared" si="666"/>
        <v>R0A</v>
      </c>
      <c r="BD7894" t="str">
        <f t="shared" si="667"/>
        <v>NAoMe_recurrent_tag_bonemets</v>
      </c>
      <c r="BE7894" s="397" t="s">
        <v>862</v>
      </c>
      <c r="BF7894" t="str">
        <f t="shared" si="668"/>
        <v>No</v>
      </c>
      <c r="BG7894">
        <f t="shared" si="669"/>
        <v>241</v>
      </c>
      <c r="BH7894" s="398">
        <f t="shared" si="670"/>
        <v>1</v>
      </c>
      <c r="BO7894" s="33"/>
    </row>
    <row r="7895" spans="1:67">
      <c r="A7895" s="320" t="s">
        <v>338</v>
      </c>
      <c r="B7895" t="s">
        <v>380</v>
      </c>
      <c r="C7895" t="s">
        <v>910</v>
      </c>
      <c r="D7895" t="s">
        <v>314</v>
      </c>
      <c r="E7895" s="320" t="s">
        <v>119</v>
      </c>
      <c r="F7895" s="320" t="s">
        <v>120</v>
      </c>
      <c r="G7895" s="320" t="s">
        <v>433</v>
      </c>
      <c r="H7895" s="320" t="s">
        <v>315</v>
      </c>
      <c r="I7895" s="320" t="s">
        <v>825</v>
      </c>
      <c r="J7895" s="320" t="s">
        <v>12</v>
      </c>
      <c r="K7895" s="321">
        <v>241</v>
      </c>
      <c r="L7895" s="305">
        <v>1</v>
      </c>
      <c r="M7895" s="305"/>
      <c r="N7895" s="321">
        <v>614</v>
      </c>
      <c r="O7895" s="305">
        <v>1</v>
      </c>
      <c r="P7895" s="305"/>
      <c r="Q7895" s="321">
        <v>13612</v>
      </c>
      <c r="R7895" s="305">
        <v>1</v>
      </c>
      <c r="S7895" s="305"/>
      <c r="BA7895" s="395">
        <v>1</v>
      </c>
      <c r="BB7895" s="396" t="s">
        <v>861</v>
      </c>
      <c r="BC7895" t="str">
        <f t="shared" si="666"/>
        <v>R0A</v>
      </c>
      <c r="BD7895" t="str">
        <f t="shared" si="667"/>
        <v>NAoMe_recurrent_tag_brainmets</v>
      </c>
      <c r="BE7895" s="397" t="s">
        <v>862</v>
      </c>
      <c r="BF7895" t="str">
        <f t="shared" si="668"/>
        <v>No</v>
      </c>
      <c r="BG7895">
        <f t="shared" si="669"/>
        <v>241</v>
      </c>
      <c r="BH7895" s="398">
        <f t="shared" si="670"/>
        <v>1</v>
      </c>
      <c r="BO7895" s="33"/>
    </row>
    <row r="7896" spans="1:67">
      <c r="A7896" s="320" t="s">
        <v>338</v>
      </c>
      <c r="B7896" t="s">
        <v>380</v>
      </c>
      <c r="C7896" t="s">
        <v>910</v>
      </c>
      <c r="D7896" t="s">
        <v>314</v>
      </c>
      <c r="E7896" s="320" t="s">
        <v>119</v>
      </c>
      <c r="F7896" s="320" t="s">
        <v>120</v>
      </c>
      <c r="G7896" s="320" t="s">
        <v>433</v>
      </c>
      <c r="H7896" s="320" t="s">
        <v>315</v>
      </c>
      <c r="I7896" s="320" t="s">
        <v>826</v>
      </c>
      <c r="J7896" s="320" t="s">
        <v>12</v>
      </c>
      <c r="K7896" s="321">
        <v>241</v>
      </c>
      <c r="L7896" s="305">
        <v>1</v>
      </c>
      <c r="M7896" s="305"/>
      <c r="N7896" s="321">
        <v>614</v>
      </c>
      <c r="O7896" s="305">
        <v>1</v>
      </c>
      <c r="P7896" s="305"/>
      <c r="Q7896" s="321">
        <v>13612</v>
      </c>
      <c r="R7896" s="305">
        <v>1</v>
      </c>
      <c r="S7896" s="305"/>
      <c r="BA7896" s="395">
        <v>1</v>
      </c>
      <c r="BB7896" s="396" t="s">
        <v>861</v>
      </c>
      <c r="BC7896" t="str">
        <f t="shared" si="666"/>
        <v>R0A</v>
      </c>
      <c r="BD7896" t="str">
        <f t="shared" si="667"/>
        <v>NAoMe_recurrent_tag_livermets</v>
      </c>
      <c r="BE7896" s="397" t="s">
        <v>862</v>
      </c>
      <c r="BF7896" t="str">
        <f t="shared" si="668"/>
        <v>No</v>
      </c>
      <c r="BG7896">
        <f t="shared" si="669"/>
        <v>241</v>
      </c>
      <c r="BH7896" s="398">
        <f t="shared" si="670"/>
        <v>1</v>
      </c>
      <c r="BO7896" s="33"/>
    </row>
    <row r="7897" spans="1:67">
      <c r="A7897" s="320" t="s">
        <v>338</v>
      </c>
      <c r="B7897" t="s">
        <v>380</v>
      </c>
      <c r="C7897" t="s">
        <v>910</v>
      </c>
      <c r="D7897" t="s">
        <v>314</v>
      </c>
      <c r="E7897" s="320" t="s">
        <v>119</v>
      </c>
      <c r="F7897" s="320" t="s">
        <v>120</v>
      </c>
      <c r="G7897" s="320" t="s">
        <v>433</v>
      </c>
      <c r="H7897" s="320" t="s">
        <v>315</v>
      </c>
      <c r="I7897" s="320" t="s">
        <v>827</v>
      </c>
      <c r="J7897" s="320" t="s">
        <v>12</v>
      </c>
      <c r="K7897" s="321">
        <v>241</v>
      </c>
      <c r="L7897" s="305">
        <v>1</v>
      </c>
      <c r="M7897" s="305"/>
      <c r="N7897" s="321">
        <v>614</v>
      </c>
      <c r="O7897" s="305">
        <v>1</v>
      </c>
      <c r="P7897" s="305"/>
      <c r="Q7897" s="321">
        <v>13612</v>
      </c>
      <c r="R7897" s="305">
        <v>1</v>
      </c>
      <c r="S7897" s="305"/>
      <c r="BA7897" s="395">
        <v>1</v>
      </c>
      <c r="BB7897" s="396" t="s">
        <v>861</v>
      </c>
      <c r="BC7897" t="str">
        <f t="shared" si="666"/>
        <v>R0A</v>
      </c>
      <c r="BD7897" t="str">
        <f t="shared" si="667"/>
        <v>NAoMe_recurrent_tag_lungmets</v>
      </c>
      <c r="BE7897" s="397" t="s">
        <v>862</v>
      </c>
      <c r="BF7897" t="str">
        <f t="shared" si="668"/>
        <v>No</v>
      </c>
      <c r="BG7897">
        <f t="shared" si="669"/>
        <v>241</v>
      </c>
      <c r="BH7897" s="398">
        <f t="shared" si="670"/>
        <v>1</v>
      </c>
      <c r="BO7897" s="33"/>
    </row>
    <row r="7898" spans="1:67">
      <c r="A7898" s="320" t="s">
        <v>338</v>
      </c>
      <c r="B7898" t="s">
        <v>380</v>
      </c>
      <c r="C7898" t="s">
        <v>910</v>
      </c>
      <c r="D7898" t="s">
        <v>314</v>
      </c>
      <c r="E7898" s="320" t="s">
        <v>119</v>
      </c>
      <c r="F7898" s="320" t="s">
        <v>120</v>
      </c>
      <c r="G7898" s="320" t="s">
        <v>433</v>
      </c>
      <c r="H7898" s="320" t="s">
        <v>315</v>
      </c>
      <c r="I7898" s="320" t="s">
        <v>828</v>
      </c>
      <c r="J7898" s="320" t="s">
        <v>12</v>
      </c>
      <c r="K7898" s="321">
        <v>241</v>
      </c>
      <c r="L7898" s="305">
        <v>1</v>
      </c>
      <c r="M7898" s="305"/>
      <c r="N7898" s="321">
        <v>614</v>
      </c>
      <c r="O7898" s="305">
        <v>1</v>
      </c>
      <c r="P7898" s="305"/>
      <c r="Q7898" s="321">
        <v>13612</v>
      </c>
      <c r="R7898" s="305">
        <v>1</v>
      </c>
      <c r="S7898" s="305"/>
      <c r="BA7898" s="395">
        <v>1</v>
      </c>
      <c r="BB7898" s="396" t="s">
        <v>861</v>
      </c>
      <c r="BC7898" t="str">
        <f t="shared" si="666"/>
        <v>R0A</v>
      </c>
      <c r="BD7898" t="str">
        <f t="shared" si="667"/>
        <v>NAoMe_recurrent_tag_othermets</v>
      </c>
      <c r="BE7898" s="397" t="s">
        <v>862</v>
      </c>
      <c r="BF7898" t="str">
        <f t="shared" si="668"/>
        <v>No</v>
      </c>
      <c r="BG7898">
        <f t="shared" si="669"/>
        <v>241</v>
      </c>
      <c r="BH7898" s="398">
        <f t="shared" si="670"/>
        <v>1</v>
      </c>
      <c r="BO7898" s="33"/>
    </row>
    <row r="7899" spans="1:67">
      <c r="A7899" s="320" t="s">
        <v>338</v>
      </c>
      <c r="B7899" t="s">
        <v>380</v>
      </c>
      <c r="C7899" t="s">
        <v>910</v>
      </c>
      <c r="D7899" t="s">
        <v>314</v>
      </c>
      <c r="E7899" s="320" t="s">
        <v>121</v>
      </c>
      <c r="F7899" s="320" t="s">
        <v>122</v>
      </c>
      <c r="G7899" s="320" t="s">
        <v>435</v>
      </c>
      <c r="H7899" s="320" t="s">
        <v>328</v>
      </c>
      <c r="I7899" s="320" t="s">
        <v>354</v>
      </c>
      <c r="J7899" s="320" t="s">
        <v>277</v>
      </c>
      <c r="K7899" s="321">
        <v>0</v>
      </c>
      <c r="L7899" s="305">
        <v>0</v>
      </c>
      <c r="M7899" s="305"/>
      <c r="N7899" s="321">
        <v>2</v>
      </c>
      <c r="O7899" s="305">
        <v>4.3500000610947609E-3</v>
      </c>
      <c r="P7899" s="305"/>
      <c r="Q7899" s="321">
        <v>56</v>
      </c>
      <c r="R7899" s="305">
        <v>4.1100000962615013E-3</v>
      </c>
      <c r="S7899" s="305"/>
      <c r="BA7899" s="395">
        <v>1</v>
      </c>
      <c r="BB7899" s="396" t="s">
        <v>861</v>
      </c>
      <c r="BC7899" t="str">
        <f t="shared" si="666"/>
        <v>RPA</v>
      </c>
      <c r="BD7899" t="str">
        <f t="shared" si="667"/>
        <v>NAoMe_recurrent_age_mbc_hes_decades_80cap</v>
      </c>
      <c r="BE7899" s="397" t="s">
        <v>862</v>
      </c>
      <c r="BF7899" t="str">
        <f t="shared" si="668"/>
        <v>18-29 yrs</v>
      </c>
      <c r="BG7899">
        <f t="shared" si="669"/>
        <v>0</v>
      </c>
      <c r="BH7899" s="398">
        <f t="shared" si="670"/>
        <v>0</v>
      </c>
      <c r="BO7899" s="33"/>
    </row>
    <row r="7900" spans="1:67">
      <c r="A7900" s="320" t="s">
        <v>338</v>
      </c>
      <c r="B7900" t="s">
        <v>380</v>
      </c>
      <c r="C7900" t="s">
        <v>910</v>
      </c>
      <c r="D7900" t="s">
        <v>314</v>
      </c>
      <c r="E7900" s="320" t="s">
        <v>121</v>
      </c>
      <c r="F7900" s="320" t="s">
        <v>122</v>
      </c>
      <c r="G7900" s="320" t="s">
        <v>435</v>
      </c>
      <c r="H7900" s="320" t="s">
        <v>328</v>
      </c>
      <c r="I7900" s="320" t="s">
        <v>354</v>
      </c>
      <c r="J7900" s="320" t="s">
        <v>278</v>
      </c>
      <c r="K7900" s="321">
        <v>2</v>
      </c>
      <c r="L7900" s="305">
        <v>2.1279999986290932E-2</v>
      </c>
      <c r="M7900" s="305"/>
      <c r="N7900" s="321">
        <v>17</v>
      </c>
      <c r="O7900" s="305">
        <v>3.6959998309612267E-2</v>
      </c>
      <c r="P7900" s="305"/>
      <c r="Q7900" s="321">
        <v>552</v>
      </c>
      <c r="R7900" s="305">
        <v>4.0550000965595252E-2</v>
      </c>
      <c r="S7900" s="305"/>
      <c r="BA7900" s="395">
        <v>1</v>
      </c>
      <c r="BB7900" s="396" t="s">
        <v>861</v>
      </c>
      <c r="BC7900" t="str">
        <f t="shared" si="666"/>
        <v>RPA</v>
      </c>
      <c r="BD7900" t="str">
        <f t="shared" si="667"/>
        <v>NAoMe_recurrent_age_mbc_hes_decades_80cap</v>
      </c>
      <c r="BE7900" s="397" t="s">
        <v>862</v>
      </c>
      <c r="BF7900" t="str">
        <f t="shared" si="668"/>
        <v>30-39 yrs</v>
      </c>
      <c r="BG7900">
        <f t="shared" si="669"/>
        <v>2</v>
      </c>
      <c r="BH7900" s="398">
        <f t="shared" si="670"/>
        <v>2.1279999986290932E-2</v>
      </c>
      <c r="BO7900" s="33"/>
    </row>
    <row r="7901" spans="1:67">
      <c r="A7901" s="320" t="s">
        <v>338</v>
      </c>
      <c r="B7901" t="s">
        <v>380</v>
      </c>
      <c r="C7901" t="s">
        <v>910</v>
      </c>
      <c r="D7901" t="s">
        <v>314</v>
      </c>
      <c r="E7901" s="320" t="s">
        <v>121</v>
      </c>
      <c r="F7901" s="320" t="s">
        <v>122</v>
      </c>
      <c r="G7901" s="320" t="s">
        <v>435</v>
      </c>
      <c r="H7901" s="320" t="s">
        <v>328</v>
      </c>
      <c r="I7901" s="320" t="s">
        <v>354</v>
      </c>
      <c r="J7901" s="320" t="s">
        <v>279</v>
      </c>
      <c r="K7901" s="321">
        <v>9</v>
      </c>
      <c r="L7901" s="305">
        <v>9.5739997923374176E-2</v>
      </c>
      <c r="M7901" s="305"/>
      <c r="N7901" s="321">
        <v>34</v>
      </c>
      <c r="O7901" s="305">
        <v>7.3909997940063477E-2</v>
      </c>
      <c r="P7901" s="305"/>
      <c r="Q7901" s="321">
        <v>1403</v>
      </c>
      <c r="R7901" s="305">
        <v>0.1030699983239174</v>
      </c>
      <c r="S7901" s="305"/>
      <c r="BA7901" s="395">
        <v>1</v>
      </c>
      <c r="BB7901" s="396" t="s">
        <v>861</v>
      </c>
      <c r="BC7901" t="str">
        <f t="shared" si="666"/>
        <v>RPA</v>
      </c>
      <c r="BD7901" t="str">
        <f t="shared" si="667"/>
        <v>NAoMe_recurrent_age_mbc_hes_decades_80cap</v>
      </c>
      <c r="BE7901" s="397" t="s">
        <v>862</v>
      </c>
      <c r="BF7901" t="str">
        <f t="shared" si="668"/>
        <v>40-49 yrs</v>
      </c>
      <c r="BG7901">
        <f t="shared" si="669"/>
        <v>9</v>
      </c>
      <c r="BH7901" s="398">
        <f t="shared" si="670"/>
        <v>9.5739997923374176E-2</v>
      </c>
      <c r="BO7901" s="33"/>
    </row>
    <row r="7902" spans="1:67">
      <c r="A7902" s="320" t="s">
        <v>338</v>
      </c>
      <c r="B7902" t="s">
        <v>380</v>
      </c>
      <c r="C7902" t="s">
        <v>910</v>
      </c>
      <c r="D7902" t="s">
        <v>314</v>
      </c>
      <c r="E7902" s="320" t="s">
        <v>121</v>
      </c>
      <c r="F7902" s="320" t="s">
        <v>122</v>
      </c>
      <c r="G7902" s="320" t="s">
        <v>435</v>
      </c>
      <c r="H7902" s="320" t="s">
        <v>328</v>
      </c>
      <c r="I7902" s="320" t="s">
        <v>354</v>
      </c>
      <c r="J7902" s="320" t="s">
        <v>280</v>
      </c>
      <c r="K7902" s="321">
        <v>19</v>
      </c>
      <c r="L7902" s="305">
        <v>0.20213000476360321</v>
      </c>
      <c r="M7902" s="305"/>
      <c r="N7902" s="321">
        <v>79</v>
      </c>
      <c r="O7902" s="305">
        <v>0.17173999547958371</v>
      </c>
      <c r="P7902" s="305"/>
      <c r="Q7902" s="321">
        <v>2584</v>
      </c>
      <c r="R7902" s="305">
        <v>0.18983000516891479</v>
      </c>
      <c r="S7902" s="305"/>
      <c r="BA7902" s="395">
        <v>1</v>
      </c>
      <c r="BB7902" s="396" t="s">
        <v>861</v>
      </c>
      <c r="BC7902" t="str">
        <f t="shared" si="666"/>
        <v>RPA</v>
      </c>
      <c r="BD7902" t="str">
        <f t="shared" si="667"/>
        <v>NAoMe_recurrent_age_mbc_hes_decades_80cap</v>
      </c>
      <c r="BE7902" s="397" t="s">
        <v>862</v>
      </c>
      <c r="BF7902" t="str">
        <f t="shared" si="668"/>
        <v>50-59 yrs</v>
      </c>
      <c r="BG7902">
        <f t="shared" si="669"/>
        <v>19</v>
      </c>
      <c r="BH7902" s="398">
        <f t="shared" si="670"/>
        <v>0.20213000476360321</v>
      </c>
      <c r="BO7902" s="33"/>
    </row>
    <row r="7903" spans="1:67">
      <c r="A7903" s="320" t="s">
        <v>338</v>
      </c>
      <c r="B7903" t="s">
        <v>380</v>
      </c>
      <c r="C7903" t="s">
        <v>910</v>
      </c>
      <c r="D7903" t="s">
        <v>314</v>
      </c>
      <c r="E7903" s="320" t="s">
        <v>121</v>
      </c>
      <c r="F7903" s="320" t="s">
        <v>122</v>
      </c>
      <c r="G7903" s="320" t="s">
        <v>435</v>
      </c>
      <c r="H7903" s="320" t="s">
        <v>328</v>
      </c>
      <c r="I7903" s="320" t="s">
        <v>354</v>
      </c>
      <c r="J7903" s="320" t="s">
        <v>281</v>
      </c>
      <c r="K7903" s="321">
        <v>19</v>
      </c>
      <c r="L7903" s="305">
        <v>0.20213000476360321</v>
      </c>
      <c r="M7903" s="305"/>
      <c r="N7903" s="321">
        <v>92</v>
      </c>
      <c r="O7903" s="305">
        <v>0.20000000298023221</v>
      </c>
      <c r="P7903" s="305"/>
      <c r="Q7903" s="321">
        <v>2650</v>
      </c>
      <c r="R7903" s="305">
        <v>0.19468000531196589</v>
      </c>
      <c r="S7903" s="305"/>
      <c r="BA7903" s="395">
        <v>1</v>
      </c>
      <c r="BB7903" s="396" t="s">
        <v>861</v>
      </c>
      <c r="BC7903" t="str">
        <f t="shared" si="666"/>
        <v>RPA</v>
      </c>
      <c r="BD7903" t="str">
        <f t="shared" si="667"/>
        <v>NAoMe_recurrent_age_mbc_hes_decades_80cap</v>
      </c>
      <c r="BE7903" s="397" t="s">
        <v>862</v>
      </c>
      <c r="BF7903" t="str">
        <f t="shared" si="668"/>
        <v>60-69 yrs</v>
      </c>
      <c r="BG7903">
        <f t="shared" si="669"/>
        <v>19</v>
      </c>
      <c r="BH7903" s="398">
        <f t="shared" si="670"/>
        <v>0.20213000476360321</v>
      </c>
      <c r="BO7903" s="33"/>
    </row>
    <row r="7904" spans="1:67">
      <c r="A7904" s="320" t="s">
        <v>338</v>
      </c>
      <c r="B7904" t="s">
        <v>380</v>
      </c>
      <c r="C7904" t="s">
        <v>910</v>
      </c>
      <c r="D7904" t="s">
        <v>314</v>
      </c>
      <c r="E7904" s="320" t="s">
        <v>121</v>
      </c>
      <c r="F7904" s="320" t="s">
        <v>122</v>
      </c>
      <c r="G7904" s="320" t="s">
        <v>435</v>
      </c>
      <c r="H7904" s="320" t="s">
        <v>328</v>
      </c>
      <c r="I7904" s="320" t="s">
        <v>354</v>
      </c>
      <c r="J7904" s="320" t="s">
        <v>282</v>
      </c>
      <c r="K7904" s="321">
        <v>26</v>
      </c>
      <c r="L7904" s="305">
        <v>0.27660000324249268</v>
      </c>
      <c r="M7904" s="305"/>
      <c r="N7904" s="321">
        <v>130</v>
      </c>
      <c r="O7904" s="305">
        <v>0.28260999917984009</v>
      </c>
      <c r="P7904" s="305"/>
      <c r="Q7904" s="321">
        <v>3284</v>
      </c>
      <c r="R7904" s="305">
        <v>0.24126000702381131</v>
      </c>
      <c r="S7904" s="305"/>
      <c r="BA7904" s="395">
        <v>1</v>
      </c>
      <c r="BB7904" s="396" t="s">
        <v>861</v>
      </c>
      <c r="BC7904" t="str">
        <f t="shared" si="666"/>
        <v>RPA</v>
      </c>
      <c r="BD7904" t="str">
        <f t="shared" si="667"/>
        <v>NAoMe_recurrent_age_mbc_hes_decades_80cap</v>
      </c>
      <c r="BE7904" s="397" t="s">
        <v>862</v>
      </c>
      <c r="BF7904" t="str">
        <f t="shared" si="668"/>
        <v>70-79 yrs</v>
      </c>
      <c r="BG7904">
        <f t="shared" si="669"/>
        <v>26</v>
      </c>
      <c r="BH7904" s="398">
        <f t="shared" si="670"/>
        <v>0.27660000324249268</v>
      </c>
      <c r="BO7904" s="33"/>
    </row>
    <row r="7905" spans="1:67">
      <c r="A7905" s="320" t="s">
        <v>338</v>
      </c>
      <c r="B7905" t="s">
        <v>380</v>
      </c>
      <c r="C7905" t="s">
        <v>910</v>
      </c>
      <c r="D7905" t="s">
        <v>314</v>
      </c>
      <c r="E7905" s="320" t="s">
        <v>121</v>
      </c>
      <c r="F7905" s="320" t="s">
        <v>122</v>
      </c>
      <c r="G7905" s="320" t="s">
        <v>435</v>
      </c>
      <c r="H7905" s="320" t="s">
        <v>328</v>
      </c>
      <c r="I7905" s="320" t="s">
        <v>354</v>
      </c>
      <c r="J7905" s="320" t="s">
        <v>283</v>
      </c>
      <c r="K7905" s="321">
        <v>19</v>
      </c>
      <c r="L7905" s="305">
        <v>0.20213000476360321</v>
      </c>
      <c r="M7905" s="305"/>
      <c r="N7905" s="321">
        <v>106</v>
      </c>
      <c r="O7905" s="305">
        <v>0.230430006980896</v>
      </c>
      <c r="P7905" s="305"/>
      <c r="Q7905" s="321">
        <v>3083</v>
      </c>
      <c r="R7905" s="305">
        <v>0.2264900058507919</v>
      </c>
      <c r="S7905" s="305"/>
      <c r="BA7905" s="395">
        <v>1</v>
      </c>
      <c r="BB7905" s="396" t="s">
        <v>861</v>
      </c>
      <c r="BC7905" t="str">
        <f t="shared" si="666"/>
        <v>RPA</v>
      </c>
      <c r="BD7905" t="str">
        <f t="shared" si="667"/>
        <v>NAoMe_recurrent_age_mbc_hes_decades_80cap</v>
      </c>
      <c r="BE7905" s="397" t="s">
        <v>862</v>
      </c>
      <c r="BF7905" t="str">
        <f t="shared" si="668"/>
        <v>80+ yrs</v>
      </c>
      <c r="BG7905">
        <f t="shared" si="669"/>
        <v>19</v>
      </c>
      <c r="BH7905" s="398">
        <f t="shared" si="670"/>
        <v>0.20213000476360321</v>
      </c>
      <c r="BO7905" s="33"/>
    </row>
    <row r="7906" spans="1:67">
      <c r="A7906" s="320" t="s">
        <v>338</v>
      </c>
      <c r="B7906" t="s">
        <v>380</v>
      </c>
      <c r="C7906" t="s">
        <v>910</v>
      </c>
      <c r="D7906" t="s">
        <v>314</v>
      </c>
      <c r="E7906" s="320" t="s">
        <v>121</v>
      </c>
      <c r="F7906" s="320" t="s">
        <v>122</v>
      </c>
      <c r="G7906" s="320" t="s">
        <v>435</v>
      </c>
      <c r="H7906" s="320" t="s">
        <v>328</v>
      </c>
      <c r="I7906" s="320" t="s">
        <v>656</v>
      </c>
      <c r="J7906" s="320" t="s">
        <v>286</v>
      </c>
      <c r="K7906" s="321">
        <v>2</v>
      </c>
      <c r="L7906" s="305">
        <v>2.1279999986290932E-2</v>
      </c>
      <c r="M7906" s="305">
        <v>2.1980000659823421E-2</v>
      </c>
      <c r="N7906" s="321">
        <v>7</v>
      </c>
      <c r="O7906" s="305">
        <v>1.522000040858984E-2</v>
      </c>
      <c r="P7906" s="305">
        <v>1.5699999406933781E-2</v>
      </c>
      <c r="Q7906" s="321">
        <v>565</v>
      </c>
      <c r="R7906" s="305">
        <v>4.1510000824928277E-2</v>
      </c>
      <c r="S7906" s="305">
        <v>4.221000149846077E-2</v>
      </c>
      <c r="BA7906" s="395">
        <v>1</v>
      </c>
      <c r="BB7906" s="396" t="s">
        <v>861</v>
      </c>
      <c r="BC7906" t="str">
        <f t="shared" si="666"/>
        <v>RPA</v>
      </c>
      <c r="BD7906" t="str">
        <f t="shared" si="667"/>
        <v>NAoMe_recurrent_ethnicity_grp</v>
      </c>
      <c r="BE7906" s="397" t="s">
        <v>862</v>
      </c>
      <c r="BF7906" t="str">
        <f t="shared" si="668"/>
        <v>Asian or Asian British</v>
      </c>
      <c r="BG7906">
        <f t="shared" si="669"/>
        <v>2</v>
      </c>
      <c r="BH7906" s="398">
        <f t="shared" si="670"/>
        <v>2.1279999986290932E-2</v>
      </c>
      <c r="BO7906" s="33"/>
    </row>
    <row r="7907" spans="1:67">
      <c r="A7907" s="320" t="s">
        <v>338</v>
      </c>
      <c r="B7907" t="s">
        <v>380</v>
      </c>
      <c r="C7907" t="s">
        <v>910</v>
      </c>
      <c r="D7907" t="s">
        <v>314</v>
      </c>
      <c r="E7907" s="320" t="s">
        <v>121</v>
      </c>
      <c r="F7907" s="320" t="s">
        <v>122</v>
      </c>
      <c r="G7907" s="320" t="s">
        <v>435</v>
      </c>
      <c r="H7907" s="320" t="s">
        <v>328</v>
      </c>
      <c r="I7907" s="320" t="s">
        <v>656</v>
      </c>
      <c r="J7907" s="320" t="s">
        <v>287</v>
      </c>
      <c r="K7907" s="321">
        <v>6</v>
      </c>
      <c r="L7907" s="305">
        <v>6.3830003142356873E-2</v>
      </c>
      <c r="M7907" s="305">
        <v>6.5930001437664032E-2</v>
      </c>
      <c r="N7907" s="321">
        <v>14</v>
      </c>
      <c r="O7907" s="305">
        <v>3.0430000275373459E-2</v>
      </c>
      <c r="P7907" s="305">
        <v>3.1390000134706497E-2</v>
      </c>
      <c r="Q7907" s="321">
        <v>439</v>
      </c>
      <c r="R7907" s="305">
        <v>3.2249998301267617E-2</v>
      </c>
      <c r="S7907" s="305">
        <v>3.2800000160932541E-2</v>
      </c>
      <c r="BA7907" s="395">
        <v>1</v>
      </c>
      <c r="BB7907" s="396" t="s">
        <v>861</v>
      </c>
      <c r="BC7907" t="str">
        <f t="shared" si="666"/>
        <v>RPA</v>
      </c>
      <c r="BD7907" t="str">
        <f t="shared" si="667"/>
        <v>NAoMe_recurrent_ethnicity_grp</v>
      </c>
      <c r="BE7907" s="397" t="s">
        <v>862</v>
      </c>
      <c r="BF7907" t="str">
        <f t="shared" si="668"/>
        <v>Black or Black British</v>
      </c>
      <c r="BG7907">
        <f t="shared" si="669"/>
        <v>6</v>
      </c>
      <c r="BH7907" s="398">
        <f t="shared" si="670"/>
        <v>6.3830003142356873E-2</v>
      </c>
      <c r="BO7907" s="33"/>
    </row>
    <row r="7908" spans="1:67">
      <c r="A7908" s="320" t="s">
        <v>338</v>
      </c>
      <c r="B7908" t="s">
        <v>380</v>
      </c>
      <c r="C7908" t="s">
        <v>910</v>
      </c>
      <c r="D7908" t="s">
        <v>314</v>
      </c>
      <c r="E7908" s="320" t="s">
        <v>121</v>
      </c>
      <c r="F7908" s="320" t="s">
        <v>122</v>
      </c>
      <c r="G7908" s="320" t="s">
        <v>435</v>
      </c>
      <c r="H7908" s="320" t="s">
        <v>328</v>
      </c>
      <c r="I7908" s="320" t="s">
        <v>656</v>
      </c>
      <c r="J7908" s="320" t="s">
        <v>259</v>
      </c>
      <c r="K7908" s="321">
        <v>0</v>
      </c>
      <c r="L7908" s="305">
        <v>0</v>
      </c>
      <c r="M7908" s="305">
        <v>0</v>
      </c>
      <c r="N7908" s="321">
        <v>2</v>
      </c>
      <c r="O7908" s="305">
        <v>4.3500000610947609E-3</v>
      </c>
      <c r="P7908" s="305">
        <v>4.4800001196563244E-3</v>
      </c>
      <c r="Q7908" s="321">
        <v>117</v>
      </c>
      <c r="R7908" s="305">
        <v>8.6000002920627594E-3</v>
      </c>
      <c r="S7908" s="305">
        <v>8.7400004267692566E-3</v>
      </c>
      <c r="BA7908" s="395">
        <v>1</v>
      </c>
      <c r="BB7908" s="396" t="s">
        <v>861</v>
      </c>
      <c r="BC7908" t="str">
        <f t="shared" si="666"/>
        <v>RPA</v>
      </c>
      <c r="BD7908" t="str">
        <f t="shared" si="667"/>
        <v>NAoMe_recurrent_ethnicity_grp</v>
      </c>
      <c r="BE7908" s="397" t="s">
        <v>862</v>
      </c>
      <c r="BF7908" t="str">
        <f t="shared" si="668"/>
        <v>Mixed</v>
      </c>
      <c r="BG7908">
        <f t="shared" si="669"/>
        <v>0</v>
      </c>
      <c r="BH7908" s="398">
        <f t="shared" si="670"/>
        <v>0</v>
      </c>
      <c r="BO7908" s="33"/>
    </row>
    <row r="7909" spans="1:67">
      <c r="A7909" s="320" t="s">
        <v>338</v>
      </c>
      <c r="B7909" t="s">
        <v>380</v>
      </c>
      <c r="C7909" t="s">
        <v>910</v>
      </c>
      <c r="D7909" t="s">
        <v>314</v>
      </c>
      <c r="E7909" s="320" t="s">
        <v>121</v>
      </c>
      <c r="F7909" s="320" t="s">
        <v>122</v>
      </c>
      <c r="G7909" s="320" t="s">
        <v>435</v>
      </c>
      <c r="H7909" s="320" t="s">
        <v>328</v>
      </c>
      <c r="I7909" s="320" t="s">
        <v>656</v>
      </c>
      <c r="J7909" s="320" t="s">
        <v>288</v>
      </c>
      <c r="K7909" s="321">
        <v>2</v>
      </c>
      <c r="L7909" s="305">
        <v>2.1279999986290932E-2</v>
      </c>
      <c r="M7909" s="305">
        <v>2.1980000659823421E-2</v>
      </c>
      <c r="N7909" s="321">
        <v>2</v>
      </c>
      <c r="O7909" s="305">
        <v>4.3500000610947609E-3</v>
      </c>
      <c r="P7909" s="305">
        <v>4.4800001196563244E-3</v>
      </c>
      <c r="Q7909" s="321">
        <v>254</v>
      </c>
      <c r="R7909" s="305">
        <v>1.8659999594092369E-2</v>
      </c>
      <c r="S7909" s="305">
        <v>1.8980000168085098E-2</v>
      </c>
      <c r="BA7909" s="395">
        <v>1</v>
      </c>
      <c r="BB7909" s="396" t="s">
        <v>861</v>
      </c>
      <c r="BC7909" t="str">
        <f t="shared" si="666"/>
        <v>RPA</v>
      </c>
      <c r="BD7909" t="str">
        <f t="shared" si="667"/>
        <v>NAoMe_recurrent_ethnicity_grp</v>
      </c>
      <c r="BE7909" s="397" t="s">
        <v>862</v>
      </c>
      <c r="BF7909" t="str">
        <f t="shared" si="668"/>
        <v>Other Ethnic Group</v>
      </c>
      <c r="BG7909">
        <f t="shared" si="669"/>
        <v>2</v>
      </c>
      <c r="BH7909" s="398">
        <f t="shared" si="670"/>
        <v>2.1279999986290932E-2</v>
      </c>
      <c r="BO7909" s="33"/>
    </row>
    <row r="7910" spans="1:67">
      <c r="A7910" s="320" t="s">
        <v>338</v>
      </c>
      <c r="B7910" t="s">
        <v>380</v>
      </c>
      <c r="C7910" t="s">
        <v>910</v>
      </c>
      <c r="D7910" t="s">
        <v>314</v>
      </c>
      <c r="E7910" s="320" t="s">
        <v>121</v>
      </c>
      <c r="F7910" s="320" t="s">
        <v>122</v>
      </c>
      <c r="G7910" s="320" t="s">
        <v>435</v>
      </c>
      <c r="H7910" s="320" t="s">
        <v>328</v>
      </c>
      <c r="I7910" s="320" t="s">
        <v>656</v>
      </c>
      <c r="J7910" s="320" t="s">
        <v>260</v>
      </c>
      <c r="K7910" s="321">
        <v>3</v>
      </c>
      <c r="L7910" s="305">
        <v>3.1909998506307602E-2</v>
      </c>
      <c r="M7910" s="305"/>
      <c r="N7910" s="321">
        <v>14</v>
      </c>
      <c r="O7910" s="305">
        <v>3.0430000275373459E-2</v>
      </c>
      <c r="P7910" s="305"/>
      <c r="Q7910" s="321">
        <v>227</v>
      </c>
      <c r="R7910" s="305">
        <v>1.6680000349879261E-2</v>
      </c>
      <c r="S7910" s="305"/>
      <c r="BA7910" s="395">
        <v>1</v>
      </c>
      <c r="BB7910" s="396" t="s">
        <v>861</v>
      </c>
      <c r="BC7910" t="str">
        <f t="shared" si="666"/>
        <v>RPA</v>
      </c>
      <c r="BD7910" t="str">
        <f t="shared" si="667"/>
        <v>NAoMe_recurrent_ethnicity_grp</v>
      </c>
      <c r="BE7910" s="397" t="s">
        <v>862</v>
      </c>
      <c r="BF7910" t="str">
        <f t="shared" si="668"/>
        <v>Unknown</v>
      </c>
      <c r="BG7910">
        <f t="shared" si="669"/>
        <v>3</v>
      </c>
      <c r="BH7910" s="398">
        <f t="shared" si="670"/>
        <v>3.1909998506307602E-2</v>
      </c>
      <c r="BO7910" s="33"/>
    </row>
    <row r="7911" spans="1:67">
      <c r="A7911" s="320" t="s">
        <v>338</v>
      </c>
      <c r="B7911" t="s">
        <v>380</v>
      </c>
      <c r="C7911" t="s">
        <v>910</v>
      </c>
      <c r="D7911" t="s">
        <v>314</v>
      </c>
      <c r="E7911" s="320" t="s">
        <v>121</v>
      </c>
      <c r="F7911" s="320" t="s">
        <v>122</v>
      </c>
      <c r="G7911" s="320" t="s">
        <v>435</v>
      </c>
      <c r="H7911" s="320" t="s">
        <v>328</v>
      </c>
      <c r="I7911" s="320" t="s">
        <v>656</v>
      </c>
      <c r="J7911" s="320" t="s">
        <v>258</v>
      </c>
      <c r="K7911" s="321">
        <v>81</v>
      </c>
      <c r="L7911" s="305">
        <v>0.86169999837875366</v>
      </c>
      <c r="M7911" s="305">
        <v>0.89011001586914063</v>
      </c>
      <c r="N7911" s="321">
        <v>421</v>
      </c>
      <c r="O7911" s="305">
        <v>0.91522002220153809</v>
      </c>
      <c r="P7911" s="305">
        <v>0.94394999742507935</v>
      </c>
      <c r="Q7911" s="321">
        <v>12010</v>
      </c>
      <c r="R7911" s="305">
        <v>0.88230997323989868</v>
      </c>
      <c r="S7911" s="305">
        <v>0.89727002382278442</v>
      </c>
      <c r="BA7911" s="395">
        <v>1</v>
      </c>
      <c r="BB7911" s="396" t="s">
        <v>861</v>
      </c>
      <c r="BC7911" t="str">
        <f t="shared" si="666"/>
        <v>RPA</v>
      </c>
      <c r="BD7911" t="str">
        <f t="shared" si="667"/>
        <v>NAoMe_recurrent_ethnicity_grp</v>
      </c>
      <c r="BE7911" s="397" t="s">
        <v>862</v>
      </c>
      <c r="BF7911" t="str">
        <f t="shared" si="668"/>
        <v>White</v>
      </c>
      <c r="BG7911">
        <f t="shared" si="669"/>
        <v>81</v>
      </c>
      <c r="BH7911" s="398">
        <f t="shared" si="670"/>
        <v>0.86169999837875366</v>
      </c>
      <c r="BO7911" s="33"/>
    </row>
    <row r="7912" spans="1:67">
      <c r="A7912" s="320" t="s">
        <v>338</v>
      </c>
      <c r="B7912" t="s">
        <v>380</v>
      </c>
      <c r="C7912" t="s">
        <v>910</v>
      </c>
      <c r="D7912" t="s">
        <v>314</v>
      </c>
      <c r="E7912" s="320" t="s">
        <v>121</v>
      </c>
      <c r="F7912" s="320" t="s">
        <v>122</v>
      </c>
      <c r="G7912" s="320" t="s">
        <v>435</v>
      </c>
      <c r="H7912" s="320" t="s">
        <v>328</v>
      </c>
      <c r="I7912" s="320" t="s">
        <v>291</v>
      </c>
      <c r="J7912" s="320" t="s">
        <v>313</v>
      </c>
      <c r="K7912" s="321">
        <v>92</v>
      </c>
      <c r="L7912" s="305">
        <v>0.97872000932693481</v>
      </c>
      <c r="M7912" s="305"/>
      <c r="N7912" s="321">
        <v>452</v>
      </c>
      <c r="O7912" s="305">
        <v>0.98260998725891113</v>
      </c>
      <c r="P7912" s="305"/>
      <c r="Q7912" s="321">
        <v>13492</v>
      </c>
      <c r="R7912" s="305">
        <v>0.99118000268936157</v>
      </c>
      <c r="S7912" s="305"/>
      <c r="BA7912" s="395">
        <v>1</v>
      </c>
      <c r="BB7912" s="396" t="s">
        <v>861</v>
      </c>
      <c r="BC7912" t="str">
        <f t="shared" si="666"/>
        <v>RPA</v>
      </c>
      <c r="BD7912" t="str">
        <f t="shared" si="667"/>
        <v>NAoMe_recurrent_gender</v>
      </c>
      <c r="BE7912" s="397" t="s">
        <v>862</v>
      </c>
      <c r="BF7912" t="str">
        <f t="shared" si="668"/>
        <v>Female</v>
      </c>
      <c r="BG7912">
        <f t="shared" si="669"/>
        <v>92</v>
      </c>
      <c r="BH7912" s="398">
        <f t="shared" si="670"/>
        <v>0.97872000932693481</v>
      </c>
      <c r="BO7912" s="33"/>
    </row>
    <row r="7913" spans="1:67">
      <c r="A7913" s="320" t="s">
        <v>338</v>
      </c>
      <c r="B7913" t="s">
        <v>380</v>
      </c>
      <c r="C7913" t="s">
        <v>910</v>
      </c>
      <c r="D7913" t="s">
        <v>314</v>
      </c>
      <c r="E7913" s="320" t="s">
        <v>121</v>
      </c>
      <c r="F7913" s="320" t="s">
        <v>122</v>
      </c>
      <c r="G7913" s="320" t="s">
        <v>435</v>
      </c>
      <c r="H7913" s="320" t="s">
        <v>328</v>
      </c>
      <c r="I7913" s="320" t="s">
        <v>291</v>
      </c>
      <c r="J7913" s="320" t="s">
        <v>293</v>
      </c>
      <c r="K7913" s="321">
        <v>2</v>
      </c>
      <c r="L7913" s="305">
        <v>2.1279999986290932E-2</v>
      </c>
      <c r="M7913" s="305"/>
      <c r="N7913" s="321">
        <v>8</v>
      </c>
      <c r="O7913" s="305">
        <v>1.7389999702572819E-2</v>
      </c>
      <c r="P7913" s="305"/>
      <c r="Q7913" s="321">
        <v>120</v>
      </c>
      <c r="R7913" s="305">
        <v>8.8200001046061516E-3</v>
      </c>
      <c r="S7913" s="305"/>
      <c r="BA7913" s="395">
        <v>1</v>
      </c>
      <c r="BB7913" s="396" t="s">
        <v>861</v>
      </c>
      <c r="BC7913" t="str">
        <f t="shared" si="666"/>
        <v>RPA</v>
      </c>
      <c r="BD7913" t="str">
        <f t="shared" si="667"/>
        <v>NAoMe_recurrent_gender</v>
      </c>
      <c r="BE7913" s="397" t="s">
        <v>862</v>
      </c>
      <c r="BF7913" t="str">
        <f t="shared" si="668"/>
        <v>Male</v>
      </c>
      <c r="BG7913">
        <f t="shared" si="669"/>
        <v>2</v>
      </c>
      <c r="BH7913" s="398">
        <f t="shared" si="670"/>
        <v>2.1279999986290932E-2</v>
      </c>
      <c r="BO7913" s="33"/>
    </row>
    <row r="7914" spans="1:67">
      <c r="A7914" s="320" t="s">
        <v>338</v>
      </c>
      <c r="B7914" t="s">
        <v>380</v>
      </c>
      <c r="C7914" t="s">
        <v>910</v>
      </c>
      <c r="D7914" t="s">
        <v>314</v>
      </c>
      <c r="E7914" s="320" t="s">
        <v>121</v>
      </c>
      <c r="F7914" s="320" t="s">
        <v>122</v>
      </c>
      <c r="G7914" s="320" t="s">
        <v>435</v>
      </c>
      <c r="H7914" s="320" t="s">
        <v>328</v>
      </c>
      <c r="I7914" s="320" t="s">
        <v>355</v>
      </c>
      <c r="J7914" s="320" t="s">
        <v>289</v>
      </c>
      <c r="K7914" s="321">
        <v>28</v>
      </c>
      <c r="L7914" s="305">
        <v>0.29787001013755798</v>
      </c>
      <c r="M7914" s="305"/>
      <c r="N7914" s="321">
        <v>135</v>
      </c>
      <c r="O7914" s="305">
        <v>0.29348000884056091</v>
      </c>
      <c r="P7914" s="305"/>
      <c r="Q7914" s="321">
        <v>4109</v>
      </c>
      <c r="R7914" s="305">
        <v>0.30186998844146729</v>
      </c>
      <c r="S7914" s="305"/>
      <c r="BA7914" s="395">
        <v>1</v>
      </c>
      <c r="BB7914" s="396" t="s">
        <v>861</v>
      </c>
      <c r="BC7914" t="str">
        <f t="shared" si="666"/>
        <v>RPA</v>
      </c>
      <c r="BD7914" t="str">
        <f t="shared" si="667"/>
        <v>NAoMe_recurrent_mbc_hes_year</v>
      </c>
      <c r="BE7914" s="397" t="s">
        <v>862</v>
      </c>
      <c r="BF7914" t="str">
        <f t="shared" si="668"/>
        <v>2021</v>
      </c>
      <c r="BG7914">
        <f t="shared" si="669"/>
        <v>28</v>
      </c>
      <c r="BH7914" s="398">
        <f t="shared" si="670"/>
        <v>0.29787001013755798</v>
      </c>
      <c r="BO7914" s="33"/>
    </row>
    <row r="7915" spans="1:67">
      <c r="A7915" s="320" t="s">
        <v>338</v>
      </c>
      <c r="B7915" t="s">
        <v>380</v>
      </c>
      <c r="C7915" t="s">
        <v>910</v>
      </c>
      <c r="D7915" t="s">
        <v>314</v>
      </c>
      <c r="E7915" s="320" t="s">
        <v>121</v>
      </c>
      <c r="F7915" s="320" t="s">
        <v>122</v>
      </c>
      <c r="G7915" s="320" t="s">
        <v>435</v>
      </c>
      <c r="H7915" s="320" t="s">
        <v>328</v>
      </c>
      <c r="I7915" s="320" t="s">
        <v>355</v>
      </c>
      <c r="J7915" s="320" t="s">
        <v>816</v>
      </c>
      <c r="K7915" s="321">
        <v>31</v>
      </c>
      <c r="L7915" s="305">
        <v>0.32978999614715582</v>
      </c>
      <c r="M7915" s="305"/>
      <c r="N7915" s="321">
        <v>150</v>
      </c>
      <c r="O7915" s="305">
        <v>0.326090008020401</v>
      </c>
      <c r="P7915" s="305"/>
      <c r="Q7915" s="321">
        <v>4376</v>
      </c>
      <c r="R7915" s="305">
        <v>0.32148000597953802</v>
      </c>
      <c r="S7915" s="305"/>
      <c r="BA7915" s="395">
        <v>1</v>
      </c>
      <c r="BB7915" s="396" t="s">
        <v>861</v>
      </c>
      <c r="BC7915" t="str">
        <f t="shared" si="666"/>
        <v>RPA</v>
      </c>
      <c r="BD7915" t="str">
        <f t="shared" si="667"/>
        <v>NAoMe_recurrent_mbc_hes_year</v>
      </c>
      <c r="BE7915" s="397" t="s">
        <v>862</v>
      </c>
      <c r="BF7915" t="str">
        <f t="shared" si="668"/>
        <v>2022</v>
      </c>
      <c r="BG7915">
        <f t="shared" si="669"/>
        <v>31</v>
      </c>
      <c r="BH7915" s="398">
        <f t="shared" si="670"/>
        <v>0.32978999614715582</v>
      </c>
      <c r="BO7915" s="33"/>
    </row>
    <row r="7916" spans="1:67">
      <c r="A7916" s="320" t="s">
        <v>338</v>
      </c>
      <c r="B7916" t="s">
        <v>380</v>
      </c>
      <c r="C7916" t="s">
        <v>910</v>
      </c>
      <c r="D7916" t="s">
        <v>314</v>
      </c>
      <c r="E7916" s="320" t="s">
        <v>121</v>
      </c>
      <c r="F7916" s="320" t="s">
        <v>122</v>
      </c>
      <c r="G7916" s="320" t="s">
        <v>435</v>
      </c>
      <c r="H7916" s="320" t="s">
        <v>328</v>
      </c>
      <c r="I7916" s="320" t="s">
        <v>355</v>
      </c>
      <c r="J7916" s="320" t="s">
        <v>946</v>
      </c>
      <c r="K7916" s="321">
        <v>35</v>
      </c>
      <c r="L7916" s="305">
        <v>0.37233999371528631</v>
      </c>
      <c r="M7916" s="305"/>
      <c r="N7916" s="321">
        <v>175</v>
      </c>
      <c r="O7916" s="305">
        <v>0.38043001294136047</v>
      </c>
      <c r="P7916" s="305"/>
      <c r="Q7916" s="321">
        <v>5127</v>
      </c>
      <c r="R7916" s="305">
        <v>0.37665000557899481</v>
      </c>
      <c r="S7916" s="305"/>
      <c r="BA7916" s="395">
        <v>1</v>
      </c>
      <c r="BB7916" s="396" t="s">
        <v>861</v>
      </c>
      <c r="BC7916" t="str">
        <f t="shared" si="666"/>
        <v>RPA</v>
      </c>
      <c r="BD7916" t="str">
        <f t="shared" si="667"/>
        <v>NAoMe_recurrent_mbc_hes_year</v>
      </c>
      <c r="BE7916" s="397" t="s">
        <v>862</v>
      </c>
      <c r="BF7916" t="str">
        <f t="shared" si="668"/>
        <v>2023</v>
      </c>
      <c r="BG7916">
        <f t="shared" si="669"/>
        <v>35</v>
      </c>
      <c r="BH7916" s="398">
        <f t="shared" si="670"/>
        <v>0.37233999371528631</v>
      </c>
      <c r="BO7916" s="33"/>
    </row>
    <row r="7917" spans="1:67">
      <c r="A7917" s="320" t="s">
        <v>338</v>
      </c>
      <c r="B7917" t="s">
        <v>380</v>
      </c>
      <c r="C7917" t="s">
        <v>910</v>
      </c>
      <c r="D7917" t="s">
        <v>314</v>
      </c>
      <c r="E7917" s="320" t="s">
        <v>121</v>
      </c>
      <c r="F7917" s="320" t="s">
        <v>122</v>
      </c>
      <c r="G7917" s="320" t="s">
        <v>435</v>
      </c>
      <c r="H7917" s="320" t="s">
        <v>328</v>
      </c>
      <c r="I7917" s="320" t="s">
        <v>824</v>
      </c>
      <c r="J7917" s="320" t="s">
        <v>12</v>
      </c>
      <c r="K7917" s="321">
        <v>94</v>
      </c>
      <c r="L7917" s="305">
        <v>1</v>
      </c>
      <c r="M7917" s="305"/>
      <c r="N7917" s="321">
        <v>460</v>
      </c>
      <c r="O7917" s="305">
        <v>1</v>
      </c>
      <c r="P7917" s="305"/>
      <c r="Q7917" s="321">
        <v>13612</v>
      </c>
      <c r="R7917" s="305">
        <v>1</v>
      </c>
      <c r="S7917" s="305"/>
      <c r="BA7917" s="395">
        <v>1</v>
      </c>
      <c r="BB7917" s="396" t="s">
        <v>861</v>
      </c>
      <c r="BC7917" t="str">
        <f t="shared" si="666"/>
        <v>RPA</v>
      </c>
      <c r="BD7917" t="str">
        <f t="shared" si="667"/>
        <v>NAoMe_recurrent_tag_bonemets</v>
      </c>
      <c r="BE7917" s="397" t="s">
        <v>862</v>
      </c>
      <c r="BF7917" t="str">
        <f t="shared" si="668"/>
        <v>No</v>
      </c>
      <c r="BG7917">
        <f t="shared" si="669"/>
        <v>94</v>
      </c>
      <c r="BH7917" s="398">
        <f t="shared" si="670"/>
        <v>1</v>
      </c>
      <c r="BO7917" s="33"/>
    </row>
    <row r="7918" spans="1:67">
      <c r="A7918" s="320" t="s">
        <v>338</v>
      </c>
      <c r="B7918" t="s">
        <v>380</v>
      </c>
      <c r="C7918" t="s">
        <v>910</v>
      </c>
      <c r="D7918" t="s">
        <v>314</v>
      </c>
      <c r="E7918" s="320" t="s">
        <v>121</v>
      </c>
      <c r="F7918" s="320" t="s">
        <v>122</v>
      </c>
      <c r="G7918" s="320" t="s">
        <v>435</v>
      </c>
      <c r="H7918" s="320" t="s">
        <v>328</v>
      </c>
      <c r="I7918" s="320" t="s">
        <v>825</v>
      </c>
      <c r="J7918" s="320" t="s">
        <v>12</v>
      </c>
      <c r="K7918" s="321">
        <v>94</v>
      </c>
      <c r="L7918" s="305">
        <v>1</v>
      </c>
      <c r="M7918" s="305"/>
      <c r="N7918" s="321">
        <v>460</v>
      </c>
      <c r="O7918" s="305">
        <v>1</v>
      </c>
      <c r="P7918" s="305"/>
      <c r="Q7918" s="321">
        <v>13612</v>
      </c>
      <c r="R7918" s="305">
        <v>1</v>
      </c>
      <c r="S7918" s="305"/>
      <c r="BA7918" s="395">
        <v>1</v>
      </c>
      <c r="BB7918" s="396" t="s">
        <v>861</v>
      </c>
      <c r="BC7918" t="str">
        <f t="shared" si="666"/>
        <v>RPA</v>
      </c>
      <c r="BD7918" t="str">
        <f t="shared" si="667"/>
        <v>NAoMe_recurrent_tag_brainmets</v>
      </c>
      <c r="BE7918" s="397" t="s">
        <v>862</v>
      </c>
      <c r="BF7918" t="str">
        <f t="shared" si="668"/>
        <v>No</v>
      </c>
      <c r="BG7918">
        <f t="shared" si="669"/>
        <v>94</v>
      </c>
      <c r="BH7918" s="398">
        <f t="shared" si="670"/>
        <v>1</v>
      </c>
      <c r="BO7918" s="33"/>
    </row>
    <row r="7919" spans="1:67">
      <c r="A7919" s="320" t="s">
        <v>338</v>
      </c>
      <c r="B7919" t="s">
        <v>380</v>
      </c>
      <c r="C7919" t="s">
        <v>910</v>
      </c>
      <c r="D7919" t="s">
        <v>314</v>
      </c>
      <c r="E7919" s="320" t="s">
        <v>121</v>
      </c>
      <c r="F7919" s="320" t="s">
        <v>122</v>
      </c>
      <c r="G7919" s="320" t="s">
        <v>435</v>
      </c>
      <c r="H7919" s="320" t="s">
        <v>328</v>
      </c>
      <c r="I7919" s="320" t="s">
        <v>826</v>
      </c>
      <c r="J7919" s="320" t="s">
        <v>12</v>
      </c>
      <c r="K7919" s="321">
        <v>94</v>
      </c>
      <c r="L7919" s="305">
        <v>1</v>
      </c>
      <c r="M7919" s="305"/>
      <c r="N7919" s="321">
        <v>460</v>
      </c>
      <c r="O7919" s="305">
        <v>1</v>
      </c>
      <c r="P7919" s="305"/>
      <c r="Q7919" s="321">
        <v>13612</v>
      </c>
      <c r="R7919" s="305">
        <v>1</v>
      </c>
      <c r="S7919" s="305"/>
      <c r="BA7919" s="395">
        <v>1</v>
      </c>
      <c r="BB7919" s="396" t="s">
        <v>861</v>
      </c>
      <c r="BC7919" t="str">
        <f t="shared" si="666"/>
        <v>RPA</v>
      </c>
      <c r="BD7919" t="str">
        <f t="shared" si="667"/>
        <v>NAoMe_recurrent_tag_livermets</v>
      </c>
      <c r="BE7919" s="397" t="s">
        <v>862</v>
      </c>
      <c r="BF7919" t="str">
        <f t="shared" si="668"/>
        <v>No</v>
      </c>
      <c r="BG7919">
        <f t="shared" si="669"/>
        <v>94</v>
      </c>
      <c r="BH7919" s="398">
        <f t="shared" si="670"/>
        <v>1</v>
      </c>
      <c r="BO7919" s="33"/>
    </row>
    <row r="7920" spans="1:67">
      <c r="A7920" s="320" t="s">
        <v>338</v>
      </c>
      <c r="B7920" t="s">
        <v>380</v>
      </c>
      <c r="C7920" t="s">
        <v>910</v>
      </c>
      <c r="D7920" t="s">
        <v>314</v>
      </c>
      <c r="E7920" s="320" t="s">
        <v>121</v>
      </c>
      <c r="F7920" s="320" t="s">
        <v>122</v>
      </c>
      <c r="G7920" s="320" t="s">
        <v>435</v>
      </c>
      <c r="H7920" s="320" t="s">
        <v>328</v>
      </c>
      <c r="I7920" s="320" t="s">
        <v>827</v>
      </c>
      <c r="J7920" s="320" t="s">
        <v>12</v>
      </c>
      <c r="K7920" s="321">
        <v>94</v>
      </c>
      <c r="L7920" s="305">
        <v>1</v>
      </c>
      <c r="M7920" s="305"/>
      <c r="N7920" s="321">
        <v>460</v>
      </c>
      <c r="O7920" s="305">
        <v>1</v>
      </c>
      <c r="P7920" s="305"/>
      <c r="Q7920" s="321">
        <v>13612</v>
      </c>
      <c r="R7920" s="305">
        <v>1</v>
      </c>
      <c r="S7920" s="305"/>
      <c r="BA7920" s="395">
        <v>1</v>
      </c>
      <c r="BB7920" s="396" t="s">
        <v>861</v>
      </c>
      <c r="BC7920" t="str">
        <f t="shared" si="666"/>
        <v>RPA</v>
      </c>
      <c r="BD7920" t="str">
        <f t="shared" si="667"/>
        <v>NAoMe_recurrent_tag_lungmets</v>
      </c>
      <c r="BE7920" s="397" t="s">
        <v>862</v>
      </c>
      <c r="BF7920" t="str">
        <f t="shared" si="668"/>
        <v>No</v>
      </c>
      <c r="BG7920">
        <f t="shared" si="669"/>
        <v>94</v>
      </c>
      <c r="BH7920" s="398">
        <f t="shared" si="670"/>
        <v>1</v>
      </c>
      <c r="BO7920" s="33"/>
    </row>
    <row r="7921" spans="1:67">
      <c r="A7921" s="320" t="s">
        <v>338</v>
      </c>
      <c r="B7921" t="s">
        <v>380</v>
      </c>
      <c r="C7921" t="s">
        <v>910</v>
      </c>
      <c r="D7921" t="s">
        <v>314</v>
      </c>
      <c r="E7921" s="320" t="s">
        <v>121</v>
      </c>
      <c r="F7921" s="320" t="s">
        <v>122</v>
      </c>
      <c r="G7921" s="320" t="s">
        <v>435</v>
      </c>
      <c r="H7921" s="320" t="s">
        <v>328</v>
      </c>
      <c r="I7921" s="320" t="s">
        <v>828</v>
      </c>
      <c r="J7921" s="320" t="s">
        <v>12</v>
      </c>
      <c r="K7921" s="321">
        <v>94</v>
      </c>
      <c r="L7921" s="305">
        <v>1</v>
      </c>
      <c r="M7921" s="305"/>
      <c r="N7921" s="321">
        <v>460</v>
      </c>
      <c r="O7921" s="305">
        <v>1</v>
      </c>
      <c r="P7921" s="305"/>
      <c r="Q7921" s="321">
        <v>13612</v>
      </c>
      <c r="R7921" s="305">
        <v>1</v>
      </c>
      <c r="S7921" s="305"/>
      <c r="BA7921" s="395">
        <v>1</v>
      </c>
      <c r="BB7921" s="396" t="s">
        <v>861</v>
      </c>
      <c r="BC7921" t="str">
        <f t="shared" si="666"/>
        <v>RPA</v>
      </c>
      <c r="BD7921" t="str">
        <f t="shared" si="667"/>
        <v>NAoMe_recurrent_tag_othermets</v>
      </c>
      <c r="BE7921" s="397" t="s">
        <v>862</v>
      </c>
      <c r="BF7921" t="str">
        <f t="shared" si="668"/>
        <v>No</v>
      </c>
      <c r="BG7921">
        <f t="shared" si="669"/>
        <v>94</v>
      </c>
      <c r="BH7921" s="398">
        <f t="shared" si="670"/>
        <v>1</v>
      </c>
      <c r="BO7921" s="33"/>
    </row>
    <row r="7922" spans="1:67">
      <c r="A7922" s="320" t="s">
        <v>338</v>
      </c>
      <c r="B7922" t="s">
        <v>380</v>
      </c>
      <c r="C7922" t="s">
        <v>910</v>
      </c>
      <c r="D7922" t="s">
        <v>314</v>
      </c>
      <c r="E7922" s="320" t="s">
        <v>123</v>
      </c>
      <c r="F7922" s="320" t="s">
        <v>124</v>
      </c>
      <c r="G7922" s="320" t="s">
        <v>429</v>
      </c>
      <c r="H7922" s="320" t="s">
        <v>323</v>
      </c>
      <c r="I7922" s="320" t="s">
        <v>354</v>
      </c>
      <c r="J7922" s="320" t="s">
        <v>277</v>
      </c>
      <c r="K7922" s="321">
        <v>0</v>
      </c>
      <c r="L7922" s="305">
        <v>0</v>
      </c>
      <c r="M7922" s="305"/>
      <c r="N7922" s="321">
        <v>2</v>
      </c>
      <c r="O7922" s="305">
        <v>3.0199999455362558E-3</v>
      </c>
      <c r="P7922" s="305"/>
      <c r="Q7922" s="321">
        <v>56</v>
      </c>
      <c r="R7922" s="305">
        <v>4.1100000962615013E-3</v>
      </c>
      <c r="S7922" s="305"/>
      <c r="BA7922" s="395">
        <v>1</v>
      </c>
      <c r="BB7922" s="396" t="s">
        <v>861</v>
      </c>
      <c r="BC7922" t="str">
        <f t="shared" si="666"/>
        <v>RBN</v>
      </c>
      <c r="BD7922" t="str">
        <f t="shared" si="667"/>
        <v>NAoMe_recurrent_age_mbc_hes_decades_80cap</v>
      </c>
      <c r="BE7922" s="397" t="s">
        <v>862</v>
      </c>
      <c r="BF7922" t="str">
        <f t="shared" si="668"/>
        <v>18-29 yrs</v>
      </c>
      <c r="BG7922">
        <f t="shared" si="669"/>
        <v>0</v>
      </c>
      <c r="BH7922" s="398">
        <f t="shared" si="670"/>
        <v>0</v>
      </c>
      <c r="BO7922" s="33"/>
    </row>
    <row r="7923" spans="1:67">
      <c r="A7923" s="320" t="s">
        <v>338</v>
      </c>
      <c r="B7923" t="s">
        <v>380</v>
      </c>
      <c r="C7923" t="s">
        <v>910</v>
      </c>
      <c r="D7923" t="s">
        <v>314</v>
      </c>
      <c r="E7923" s="320" t="s">
        <v>123</v>
      </c>
      <c r="F7923" s="320" t="s">
        <v>124</v>
      </c>
      <c r="G7923" s="320" t="s">
        <v>429</v>
      </c>
      <c r="H7923" s="320" t="s">
        <v>323</v>
      </c>
      <c r="I7923" s="320" t="s">
        <v>354</v>
      </c>
      <c r="J7923" s="320" t="s">
        <v>278</v>
      </c>
      <c r="K7923" s="321">
        <v>6</v>
      </c>
      <c r="L7923" s="305">
        <v>4.8390001058578491E-2</v>
      </c>
      <c r="M7923" s="305"/>
      <c r="N7923" s="321">
        <v>18</v>
      </c>
      <c r="O7923" s="305">
        <v>2.718999981880188E-2</v>
      </c>
      <c r="P7923" s="305"/>
      <c r="Q7923" s="321">
        <v>552</v>
      </c>
      <c r="R7923" s="305">
        <v>4.0550000965595252E-2</v>
      </c>
      <c r="S7923" s="305"/>
      <c r="BA7923" s="395">
        <v>1</v>
      </c>
      <c r="BB7923" s="396" t="s">
        <v>861</v>
      </c>
      <c r="BC7923" t="str">
        <f t="shared" si="666"/>
        <v>RBN</v>
      </c>
      <c r="BD7923" t="str">
        <f t="shared" si="667"/>
        <v>NAoMe_recurrent_age_mbc_hes_decades_80cap</v>
      </c>
      <c r="BE7923" s="397" t="s">
        <v>862</v>
      </c>
      <c r="BF7923" t="str">
        <f t="shared" si="668"/>
        <v>30-39 yrs</v>
      </c>
      <c r="BG7923">
        <f t="shared" si="669"/>
        <v>6</v>
      </c>
      <c r="BH7923" s="398">
        <f t="shared" si="670"/>
        <v>4.8390001058578491E-2</v>
      </c>
      <c r="BO7923" s="33"/>
    </row>
    <row r="7924" spans="1:67">
      <c r="A7924" s="320" t="s">
        <v>338</v>
      </c>
      <c r="B7924" t="s">
        <v>380</v>
      </c>
      <c r="C7924" t="s">
        <v>910</v>
      </c>
      <c r="D7924" t="s">
        <v>314</v>
      </c>
      <c r="E7924" s="320" t="s">
        <v>123</v>
      </c>
      <c r="F7924" s="320" t="s">
        <v>124</v>
      </c>
      <c r="G7924" s="320" t="s">
        <v>429</v>
      </c>
      <c r="H7924" s="320" t="s">
        <v>323</v>
      </c>
      <c r="I7924" s="320" t="s">
        <v>354</v>
      </c>
      <c r="J7924" s="320" t="s">
        <v>279</v>
      </c>
      <c r="K7924" s="321">
        <v>9</v>
      </c>
      <c r="L7924" s="305">
        <v>7.2580002248287201E-2</v>
      </c>
      <c r="M7924" s="305"/>
      <c r="N7924" s="321">
        <v>70</v>
      </c>
      <c r="O7924" s="305">
        <v>0.10574000328779221</v>
      </c>
      <c r="P7924" s="305"/>
      <c r="Q7924" s="321">
        <v>1403</v>
      </c>
      <c r="R7924" s="305">
        <v>0.1030699983239174</v>
      </c>
      <c r="S7924" s="305"/>
      <c r="BA7924" s="395">
        <v>1</v>
      </c>
      <c r="BB7924" s="396" t="s">
        <v>861</v>
      </c>
      <c r="BC7924" t="str">
        <f t="shared" si="666"/>
        <v>RBN</v>
      </c>
      <c r="BD7924" t="str">
        <f t="shared" si="667"/>
        <v>NAoMe_recurrent_age_mbc_hes_decades_80cap</v>
      </c>
      <c r="BE7924" s="397" t="s">
        <v>862</v>
      </c>
      <c r="BF7924" t="str">
        <f t="shared" si="668"/>
        <v>40-49 yrs</v>
      </c>
      <c r="BG7924">
        <f t="shared" si="669"/>
        <v>9</v>
      </c>
      <c r="BH7924" s="398">
        <f t="shared" si="670"/>
        <v>7.2580002248287201E-2</v>
      </c>
      <c r="BO7924" s="33"/>
    </row>
    <row r="7925" spans="1:67">
      <c r="A7925" s="320" t="s">
        <v>338</v>
      </c>
      <c r="B7925" t="s">
        <v>380</v>
      </c>
      <c r="C7925" t="s">
        <v>910</v>
      </c>
      <c r="D7925" t="s">
        <v>314</v>
      </c>
      <c r="E7925" s="320" t="s">
        <v>123</v>
      </c>
      <c r="F7925" s="320" t="s">
        <v>124</v>
      </c>
      <c r="G7925" s="320" t="s">
        <v>429</v>
      </c>
      <c r="H7925" s="320" t="s">
        <v>323</v>
      </c>
      <c r="I7925" s="320" t="s">
        <v>354</v>
      </c>
      <c r="J7925" s="320" t="s">
        <v>280</v>
      </c>
      <c r="K7925" s="321">
        <v>28</v>
      </c>
      <c r="L7925" s="305">
        <v>0.22581000626087189</v>
      </c>
      <c r="M7925" s="305"/>
      <c r="N7925" s="321">
        <v>132</v>
      </c>
      <c r="O7925" s="305">
        <v>0.1993999928236008</v>
      </c>
      <c r="P7925" s="305"/>
      <c r="Q7925" s="321">
        <v>2584</v>
      </c>
      <c r="R7925" s="305">
        <v>0.18983000516891479</v>
      </c>
      <c r="S7925" s="305"/>
      <c r="BA7925" s="395">
        <v>1</v>
      </c>
      <c r="BB7925" s="396" t="s">
        <v>861</v>
      </c>
      <c r="BC7925" t="str">
        <f t="shared" si="666"/>
        <v>RBN</v>
      </c>
      <c r="BD7925" t="str">
        <f t="shared" si="667"/>
        <v>NAoMe_recurrent_age_mbc_hes_decades_80cap</v>
      </c>
      <c r="BE7925" s="397" t="s">
        <v>862</v>
      </c>
      <c r="BF7925" t="str">
        <f t="shared" si="668"/>
        <v>50-59 yrs</v>
      </c>
      <c r="BG7925">
        <f t="shared" si="669"/>
        <v>28</v>
      </c>
      <c r="BH7925" s="398">
        <f t="shared" si="670"/>
        <v>0.22581000626087189</v>
      </c>
      <c r="BO7925" s="33"/>
    </row>
    <row r="7926" spans="1:67">
      <c r="A7926" s="320" t="s">
        <v>338</v>
      </c>
      <c r="B7926" t="s">
        <v>380</v>
      </c>
      <c r="C7926" t="s">
        <v>910</v>
      </c>
      <c r="D7926" t="s">
        <v>314</v>
      </c>
      <c r="E7926" s="320" t="s">
        <v>123</v>
      </c>
      <c r="F7926" s="320" t="s">
        <v>124</v>
      </c>
      <c r="G7926" s="320" t="s">
        <v>429</v>
      </c>
      <c r="H7926" s="320" t="s">
        <v>323</v>
      </c>
      <c r="I7926" s="320" t="s">
        <v>354</v>
      </c>
      <c r="J7926" s="320" t="s">
        <v>281</v>
      </c>
      <c r="K7926" s="321">
        <v>22</v>
      </c>
      <c r="L7926" s="305">
        <v>0.1774200052022934</v>
      </c>
      <c r="M7926" s="305"/>
      <c r="N7926" s="321">
        <v>122</v>
      </c>
      <c r="O7926" s="305">
        <v>0.1842900067567825</v>
      </c>
      <c r="P7926" s="305"/>
      <c r="Q7926" s="321">
        <v>2650</v>
      </c>
      <c r="R7926" s="305">
        <v>0.19468000531196589</v>
      </c>
      <c r="S7926" s="305"/>
      <c r="BA7926" s="395">
        <v>1</v>
      </c>
      <c r="BB7926" s="396" t="s">
        <v>861</v>
      </c>
      <c r="BC7926" t="str">
        <f t="shared" si="666"/>
        <v>RBN</v>
      </c>
      <c r="BD7926" t="str">
        <f t="shared" si="667"/>
        <v>NAoMe_recurrent_age_mbc_hes_decades_80cap</v>
      </c>
      <c r="BE7926" s="397" t="s">
        <v>862</v>
      </c>
      <c r="BF7926" t="str">
        <f t="shared" si="668"/>
        <v>60-69 yrs</v>
      </c>
      <c r="BG7926">
        <f t="shared" si="669"/>
        <v>22</v>
      </c>
      <c r="BH7926" s="398">
        <f t="shared" si="670"/>
        <v>0.1774200052022934</v>
      </c>
      <c r="BO7926" s="33"/>
    </row>
    <row r="7927" spans="1:67">
      <c r="A7927" s="320" t="s">
        <v>338</v>
      </c>
      <c r="B7927" t="s">
        <v>380</v>
      </c>
      <c r="C7927" t="s">
        <v>910</v>
      </c>
      <c r="D7927" t="s">
        <v>314</v>
      </c>
      <c r="E7927" s="320" t="s">
        <v>123</v>
      </c>
      <c r="F7927" s="320" t="s">
        <v>124</v>
      </c>
      <c r="G7927" s="320" t="s">
        <v>429</v>
      </c>
      <c r="H7927" s="320" t="s">
        <v>323</v>
      </c>
      <c r="I7927" s="320" t="s">
        <v>354</v>
      </c>
      <c r="J7927" s="320" t="s">
        <v>282</v>
      </c>
      <c r="K7927" s="321">
        <v>31</v>
      </c>
      <c r="L7927" s="305">
        <v>0.25</v>
      </c>
      <c r="M7927" s="305"/>
      <c r="N7927" s="321">
        <v>154</v>
      </c>
      <c r="O7927" s="305">
        <v>0.2326299995183945</v>
      </c>
      <c r="P7927" s="305"/>
      <c r="Q7927" s="321">
        <v>3284</v>
      </c>
      <c r="R7927" s="305">
        <v>0.24126000702381131</v>
      </c>
      <c r="S7927" s="305"/>
      <c r="BA7927" s="395">
        <v>1</v>
      </c>
      <c r="BB7927" s="396" t="s">
        <v>861</v>
      </c>
      <c r="BC7927" t="str">
        <f t="shared" si="666"/>
        <v>RBN</v>
      </c>
      <c r="BD7927" t="str">
        <f t="shared" si="667"/>
        <v>NAoMe_recurrent_age_mbc_hes_decades_80cap</v>
      </c>
      <c r="BE7927" s="397" t="s">
        <v>862</v>
      </c>
      <c r="BF7927" t="str">
        <f t="shared" si="668"/>
        <v>70-79 yrs</v>
      </c>
      <c r="BG7927">
        <f t="shared" si="669"/>
        <v>31</v>
      </c>
      <c r="BH7927" s="398">
        <f t="shared" si="670"/>
        <v>0.25</v>
      </c>
      <c r="BO7927" s="33"/>
    </row>
    <row r="7928" spans="1:67">
      <c r="A7928" s="320" t="s">
        <v>338</v>
      </c>
      <c r="B7928" t="s">
        <v>380</v>
      </c>
      <c r="C7928" t="s">
        <v>910</v>
      </c>
      <c r="D7928" t="s">
        <v>314</v>
      </c>
      <c r="E7928" s="320" t="s">
        <v>123</v>
      </c>
      <c r="F7928" s="320" t="s">
        <v>124</v>
      </c>
      <c r="G7928" s="320" t="s">
        <v>429</v>
      </c>
      <c r="H7928" s="320" t="s">
        <v>323</v>
      </c>
      <c r="I7928" s="320" t="s">
        <v>354</v>
      </c>
      <c r="J7928" s="320" t="s">
        <v>283</v>
      </c>
      <c r="K7928" s="321">
        <v>28</v>
      </c>
      <c r="L7928" s="305">
        <v>0.22581000626087189</v>
      </c>
      <c r="M7928" s="305"/>
      <c r="N7928" s="321">
        <v>164</v>
      </c>
      <c r="O7928" s="305">
        <v>0.2477300018072128</v>
      </c>
      <c r="P7928" s="305"/>
      <c r="Q7928" s="321">
        <v>3083</v>
      </c>
      <c r="R7928" s="305">
        <v>0.2264900058507919</v>
      </c>
      <c r="S7928" s="305"/>
      <c r="BA7928" s="395">
        <v>1</v>
      </c>
      <c r="BB7928" s="396" t="s">
        <v>861</v>
      </c>
      <c r="BC7928" t="str">
        <f t="shared" si="666"/>
        <v>RBN</v>
      </c>
      <c r="BD7928" t="str">
        <f t="shared" si="667"/>
        <v>NAoMe_recurrent_age_mbc_hes_decades_80cap</v>
      </c>
      <c r="BE7928" s="397" t="s">
        <v>862</v>
      </c>
      <c r="BF7928" t="str">
        <f t="shared" si="668"/>
        <v>80+ yrs</v>
      </c>
      <c r="BG7928">
        <f t="shared" si="669"/>
        <v>28</v>
      </c>
      <c r="BH7928" s="398">
        <f t="shared" si="670"/>
        <v>0.22581000626087189</v>
      </c>
      <c r="BO7928" s="33"/>
    </row>
    <row r="7929" spans="1:67">
      <c r="A7929" s="320" t="s">
        <v>338</v>
      </c>
      <c r="B7929" t="s">
        <v>380</v>
      </c>
      <c r="C7929" t="s">
        <v>910</v>
      </c>
      <c r="D7929" t="s">
        <v>314</v>
      </c>
      <c r="E7929" s="320" t="s">
        <v>123</v>
      </c>
      <c r="F7929" s="320" t="s">
        <v>124</v>
      </c>
      <c r="G7929" s="320" t="s">
        <v>429</v>
      </c>
      <c r="H7929" s="320" t="s">
        <v>323</v>
      </c>
      <c r="I7929" s="320" t="s">
        <v>656</v>
      </c>
      <c r="J7929" s="320" t="s">
        <v>286</v>
      </c>
      <c r="K7929" s="321">
        <v>2</v>
      </c>
      <c r="L7929" s="305">
        <v>1.6130000352859501E-2</v>
      </c>
      <c r="M7929" s="305">
        <v>1.6130000352859501E-2</v>
      </c>
      <c r="N7929" s="321">
        <v>2</v>
      </c>
      <c r="O7929" s="305">
        <v>3.0199999455362558E-3</v>
      </c>
      <c r="P7929" s="305">
        <v>3.0199999455362558E-3</v>
      </c>
      <c r="Q7929" s="321">
        <v>565</v>
      </c>
      <c r="R7929" s="305">
        <v>4.1510000824928277E-2</v>
      </c>
      <c r="S7929" s="305">
        <v>4.221000149846077E-2</v>
      </c>
      <c r="BA7929" s="395">
        <v>1</v>
      </c>
      <c r="BB7929" s="396" t="s">
        <v>861</v>
      </c>
      <c r="BC7929" t="str">
        <f t="shared" si="666"/>
        <v>RBN</v>
      </c>
      <c r="BD7929" t="str">
        <f t="shared" si="667"/>
        <v>NAoMe_recurrent_ethnicity_grp</v>
      </c>
      <c r="BE7929" s="397" t="s">
        <v>862</v>
      </c>
      <c r="BF7929" t="str">
        <f t="shared" si="668"/>
        <v>Asian or Asian British</v>
      </c>
      <c r="BG7929">
        <f t="shared" si="669"/>
        <v>2</v>
      </c>
      <c r="BH7929" s="398">
        <f t="shared" si="670"/>
        <v>1.6130000352859501E-2</v>
      </c>
      <c r="BO7929" s="33"/>
    </row>
    <row r="7930" spans="1:67">
      <c r="A7930" s="320" t="s">
        <v>338</v>
      </c>
      <c r="B7930" t="s">
        <v>380</v>
      </c>
      <c r="C7930" t="s">
        <v>910</v>
      </c>
      <c r="D7930" t="s">
        <v>314</v>
      </c>
      <c r="E7930" s="320" t="s">
        <v>123</v>
      </c>
      <c r="F7930" s="320" t="s">
        <v>124</v>
      </c>
      <c r="G7930" s="320" t="s">
        <v>429</v>
      </c>
      <c r="H7930" s="320" t="s">
        <v>323</v>
      </c>
      <c r="I7930" s="320" t="s">
        <v>656</v>
      </c>
      <c r="J7930" s="320" t="s">
        <v>287</v>
      </c>
      <c r="K7930" s="321">
        <v>2</v>
      </c>
      <c r="L7930" s="305">
        <v>1.6130000352859501E-2</v>
      </c>
      <c r="M7930" s="305">
        <v>1.6130000352859501E-2</v>
      </c>
      <c r="N7930" s="321">
        <v>12</v>
      </c>
      <c r="O7930" s="305">
        <v>1.813000068068504E-2</v>
      </c>
      <c r="P7930" s="305">
        <v>1.813000068068504E-2</v>
      </c>
      <c r="Q7930" s="321">
        <v>439</v>
      </c>
      <c r="R7930" s="305">
        <v>3.2249998301267617E-2</v>
      </c>
      <c r="S7930" s="305">
        <v>3.2800000160932541E-2</v>
      </c>
      <c r="BA7930" s="395">
        <v>1</v>
      </c>
      <c r="BB7930" s="396" t="s">
        <v>861</v>
      </c>
      <c r="BC7930" t="str">
        <f t="shared" si="666"/>
        <v>RBN</v>
      </c>
      <c r="BD7930" t="str">
        <f t="shared" si="667"/>
        <v>NAoMe_recurrent_ethnicity_grp</v>
      </c>
      <c r="BE7930" s="397" t="s">
        <v>862</v>
      </c>
      <c r="BF7930" t="str">
        <f t="shared" si="668"/>
        <v>Black or Black British</v>
      </c>
      <c r="BG7930">
        <f t="shared" si="669"/>
        <v>2</v>
      </c>
      <c r="BH7930" s="398">
        <f t="shared" si="670"/>
        <v>1.6130000352859501E-2</v>
      </c>
      <c r="BO7930" s="33"/>
    </row>
    <row r="7931" spans="1:67">
      <c r="A7931" s="320" t="s">
        <v>338</v>
      </c>
      <c r="B7931" t="s">
        <v>380</v>
      </c>
      <c r="C7931" t="s">
        <v>910</v>
      </c>
      <c r="D7931" t="s">
        <v>314</v>
      </c>
      <c r="E7931" s="320" t="s">
        <v>123</v>
      </c>
      <c r="F7931" s="320" t="s">
        <v>124</v>
      </c>
      <c r="G7931" s="320" t="s">
        <v>429</v>
      </c>
      <c r="H7931" s="320" t="s">
        <v>323</v>
      </c>
      <c r="I7931" s="320" t="s">
        <v>656</v>
      </c>
      <c r="J7931" s="320" t="s">
        <v>259</v>
      </c>
      <c r="K7931" s="321">
        <v>0</v>
      </c>
      <c r="L7931" s="305">
        <v>0</v>
      </c>
      <c r="M7931" s="305">
        <v>0</v>
      </c>
      <c r="N7931" s="321">
        <v>2</v>
      </c>
      <c r="O7931" s="305">
        <v>3.0199999455362558E-3</v>
      </c>
      <c r="P7931" s="305">
        <v>3.0199999455362558E-3</v>
      </c>
      <c r="Q7931" s="321">
        <v>117</v>
      </c>
      <c r="R7931" s="305">
        <v>8.6000002920627594E-3</v>
      </c>
      <c r="S7931" s="305">
        <v>8.7400004267692566E-3</v>
      </c>
      <c r="BA7931" s="395">
        <v>1</v>
      </c>
      <c r="BB7931" s="396" t="s">
        <v>861</v>
      </c>
      <c r="BC7931" t="str">
        <f t="shared" si="666"/>
        <v>RBN</v>
      </c>
      <c r="BD7931" t="str">
        <f t="shared" si="667"/>
        <v>NAoMe_recurrent_ethnicity_grp</v>
      </c>
      <c r="BE7931" s="397" t="s">
        <v>862</v>
      </c>
      <c r="BF7931" t="str">
        <f t="shared" si="668"/>
        <v>Mixed</v>
      </c>
      <c r="BG7931">
        <f t="shared" si="669"/>
        <v>0</v>
      </c>
      <c r="BH7931" s="398">
        <f t="shared" si="670"/>
        <v>0</v>
      </c>
      <c r="BO7931" s="33"/>
    </row>
    <row r="7932" spans="1:67">
      <c r="A7932" s="320" t="s">
        <v>338</v>
      </c>
      <c r="B7932" t="s">
        <v>380</v>
      </c>
      <c r="C7932" t="s">
        <v>910</v>
      </c>
      <c r="D7932" t="s">
        <v>314</v>
      </c>
      <c r="E7932" s="320" t="s">
        <v>123</v>
      </c>
      <c r="F7932" s="320" t="s">
        <v>124</v>
      </c>
      <c r="G7932" s="320" t="s">
        <v>429</v>
      </c>
      <c r="H7932" s="320" t="s">
        <v>323</v>
      </c>
      <c r="I7932" s="320" t="s">
        <v>656</v>
      </c>
      <c r="J7932" s="320" t="s">
        <v>288</v>
      </c>
      <c r="K7932" s="321">
        <v>0</v>
      </c>
      <c r="L7932" s="305">
        <v>0</v>
      </c>
      <c r="M7932" s="305">
        <v>0</v>
      </c>
      <c r="N7932" s="321">
        <v>2</v>
      </c>
      <c r="O7932" s="305">
        <v>3.0199999455362558E-3</v>
      </c>
      <c r="P7932" s="305">
        <v>3.0199999455362558E-3</v>
      </c>
      <c r="Q7932" s="321">
        <v>254</v>
      </c>
      <c r="R7932" s="305">
        <v>1.8659999594092369E-2</v>
      </c>
      <c r="S7932" s="305">
        <v>1.8980000168085098E-2</v>
      </c>
      <c r="BA7932" s="395">
        <v>1</v>
      </c>
      <c r="BB7932" s="396" t="s">
        <v>861</v>
      </c>
      <c r="BC7932" t="str">
        <f t="shared" si="666"/>
        <v>RBN</v>
      </c>
      <c r="BD7932" t="str">
        <f t="shared" si="667"/>
        <v>NAoMe_recurrent_ethnicity_grp</v>
      </c>
      <c r="BE7932" s="397" t="s">
        <v>862</v>
      </c>
      <c r="BF7932" t="str">
        <f t="shared" si="668"/>
        <v>Other Ethnic Group</v>
      </c>
      <c r="BG7932">
        <f t="shared" si="669"/>
        <v>0</v>
      </c>
      <c r="BH7932" s="398">
        <f t="shared" si="670"/>
        <v>0</v>
      </c>
      <c r="BO7932" s="33"/>
    </row>
    <row r="7933" spans="1:67">
      <c r="A7933" s="320" t="s">
        <v>338</v>
      </c>
      <c r="B7933" t="s">
        <v>380</v>
      </c>
      <c r="C7933" t="s">
        <v>910</v>
      </c>
      <c r="D7933" t="s">
        <v>314</v>
      </c>
      <c r="E7933" s="320" t="s">
        <v>123</v>
      </c>
      <c r="F7933" s="320" t="s">
        <v>124</v>
      </c>
      <c r="G7933" s="320" t="s">
        <v>429</v>
      </c>
      <c r="H7933" s="320" t="s">
        <v>323</v>
      </c>
      <c r="I7933" s="320" t="s">
        <v>656</v>
      </c>
      <c r="J7933" s="320" t="s">
        <v>260</v>
      </c>
      <c r="K7933" s="321">
        <v>0</v>
      </c>
      <c r="L7933" s="305">
        <v>0</v>
      </c>
      <c r="M7933" s="305"/>
      <c r="N7933" s="321">
        <v>0</v>
      </c>
      <c r="O7933" s="305">
        <v>0</v>
      </c>
      <c r="P7933" s="305"/>
      <c r="Q7933" s="321">
        <v>227</v>
      </c>
      <c r="R7933" s="305">
        <v>1.6680000349879261E-2</v>
      </c>
      <c r="S7933" s="305"/>
      <c r="BA7933" s="395">
        <v>1</v>
      </c>
      <c r="BB7933" s="396" t="s">
        <v>861</v>
      </c>
      <c r="BC7933" t="str">
        <f t="shared" si="666"/>
        <v>RBN</v>
      </c>
      <c r="BD7933" t="str">
        <f t="shared" si="667"/>
        <v>NAoMe_recurrent_ethnicity_grp</v>
      </c>
      <c r="BE7933" s="397" t="s">
        <v>862</v>
      </c>
      <c r="BF7933" t="str">
        <f t="shared" si="668"/>
        <v>Unknown</v>
      </c>
      <c r="BG7933">
        <f t="shared" si="669"/>
        <v>0</v>
      </c>
      <c r="BH7933" s="398">
        <f t="shared" si="670"/>
        <v>0</v>
      </c>
      <c r="BO7933" s="33"/>
    </row>
    <row r="7934" spans="1:67">
      <c r="A7934" s="320" t="s">
        <v>338</v>
      </c>
      <c r="B7934" t="s">
        <v>380</v>
      </c>
      <c r="C7934" t="s">
        <v>910</v>
      </c>
      <c r="D7934" t="s">
        <v>314</v>
      </c>
      <c r="E7934" s="320" t="s">
        <v>123</v>
      </c>
      <c r="F7934" s="320" t="s">
        <v>124</v>
      </c>
      <c r="G7934" s="320" t="s">
        <v>429</v>
      </c>
      <c r="H7934" s="320" t="s">
        <v>323</v>
      </c>
      <c r="I7934" s="320" t="s">
        <v>656</v>
      </c>
      <c r="J7934" s="320" t="s">
        <v>258</v>
      </c>
      <c r="K7934" s="321">
        <v>120</v>
      </c>
      <c r="L7934" s="305">
        <v>0.96773999929428101</v>
      </c>
      <c r="M7934" s="305">
        <v>0.96773999929428101</v>
      </c>
      <c r="N7934" s="321">
        <v>644</v>
      </c>
      <c r="O7934" s="305">
        <v>0.97280997037887573</v>
      </c>
      <c r="P7934" s="305">
        <v>0.97280997037887573</v>
      </c>
      <c r="Q7934" s="321">
        <v>12010</v>
      </c>
      <c r="R7934" s="305">
        <v>0.88230997323989868</v>
      </c>
      <c r="S7934" s="305">
        <v>0.89727002382278442</v>
      </c>
      <c r="BA7934" s="395">
        <v>1</v>
      </c>
      <c r="BB7934" s="396" t="s">
        <v>861</v>
      </c>
      <c r="BC7934" t="str">
        <f t="shared" si="666"/>
        <v>RBN</v>
      </c>
      <c r="BD7934" t="str">
        <f t="shared" si="667"/>
        <v>NAoMe_recurrent_ethnicity_grp</v>
      </c>
      <c r="BE7934" s="397" t="s">
        <v>862</v>
      </c>
      <c r="BF7934" t="str">
        <f t="shared" si="668"/>
        <v>White</v>
      </c>
      <c r="BG7934">
        <f t="shared" si="669"/>
        <v>120</v>
      </c>
      <c r="BH7934" s="398">
        <f t="shared" si="670"/>
        <v>0.96773999929428101</v>
      </c>
      <c r="BO7934" s="33"/>
    </row>
    <row r="7935" spans="1:67">
      <c r="A7935" s="320" t="s">
        <v>338</v>
      </c>
      <c r="B7935" t="s">
        <v>380</v>
      </c>
      <c r="C7935" t="s">
        <v>910</v>
      </c>
      <c r="D7935" t="s">
        <v>314</v>
      </c>
      <c r="E7935" s="320" t="s">
        <v>123</v>
      </c>
      <c r="F7935" s="320" t="s">
        <v>124</v>
      </c>
      <c r="G7935" s="320" t="s">
        <v>429</v>
      </c>
      <c r="H7935" s="320" t="s">
        <v>323</v>
      </c>
      <c r="I7935" s="320" t="s">
        <v>291</v>
      </c>
      <c r="J7935" s="320" t="s">
        <v>313</v>
      </c>
      <c r="K7935" s="321">
        <v>124</v>
      </c>
      <c r="L7935" s="305">
        <v>1</v>
      </c>
      <c r="M7935" s="305"/>
      <c r="N7935" s="321">
        <v>660</v>
      </c>
      <c r="O7935" s="305">
        <v>0.99698001146316528</v>
      </c>
      <c r="P7935" s="305"/>
      <c r="Q7935" s="321">
        <v>13492</v>
      </c>
      <c r="R7935" s="305">
        <v>0.99118000268936157</v>
      </c>
      <c r="S7935" s="305"/>
      <c r="BA7935" s="395">
        <v>1</v>
      </c>
      <c r="BB7935" s="396" t="s">
        <v>861</v>
      </c>
      <c r="BC7935" t="str">
        <f t="shared" si="666"/>
        <v>RBN</v>
      </c>
      <c r="BD7935" t="str">
        <f t="shared" si="667"/>
        <v>NAoMe_recurrent_gender</v>
      </c>
      <c r="BE7935" s="397" t="s">
        <v>862</v>
      </c>
      <c r="BF7935" t="str">
        <f t="shared" si="668"/>
        <v>Female</v>
      </c>
      <c r="BG7935">
        <f t="shared" si="669"/>
        <v>124</v>
      </c>
      <c r="BH7935" s="398">
        <f t="shared" si="670"/>
        <v>1</v>
      </c>
      <c r="BO7935" s="33"/>
    </row>
    <row r="7936" spans="1:67">
      <c r="A7936" s="320" t="s">
        <v>338</v>
      </c>
      <c r="B7936" t="s">
        <v>380</v>
      </c>
      <c r="C7936" t="s">
        <v>910</v>
      </c>
      <c r="D7936" t="s">
        <v>314</v>
      </c>
      <c r="E7936" s="320" t="s">
        <v>123</v>
      </c>
      <c r="F7936" s="320" t="s">
        <v>124</v>
      </c>
      <c r="G7936" s="320" t="s">
        <v>429</v>
      </c>
      <c r="H7936" s="320" t="s">
        <v>323</v>
      </c>
      <c r="I7936" s="320" t="s">
        <v>291</v>
      </c>
      <c r="J7936" s="320" t="s">
        <v>293</v>
      </c>
      <c r="K7936" s="321">
        <v>0</v>
      </c>
      <c r="L7936" s="305">
        <v>0</v>
      </c>
      <c r="M7936" s="305"/>
      <c r="N7936" s="321">
        <v>2</v>
      </c>
      <c r="O7936" s="305">
        <v>3.0199999455362558E-3</v>
      </c>
      <c r="P7936" s="305"/>
      <c r="Q7936" s="321">
        <v>120</v>
      </c>
      <c r="R7936" s="305">
        <v>8.8200001046061516E-3</v>
      </c>
      <c r="S7936" s="305"/>
      <c r="BA7936" s="395">
        <v>1</v>
      </c>
      <c r="BB7936" s="396" t="s">
        <v>861</v>
      </c>
      <c r="BC7936" t="str">
        <f t="shared" si="666"/>
        <v>RBN</v>
      </c>
      <c r="BD7936" t="str">
        <f t="shared" si="667"/>
        <v>NAoMe_recurrent_gender</v>
      </c>
      <c r="BE7936" s="397" t="s">
        <v>862</v>
      </c>
      <c r="BF7936" t="str">
        <f t="shared" si="668"/>
        <v>Male</v>
      </c>
      <c r="BG7936">
        <f t="shared" si="669"/>
        <v>0</v>
      </c>
      <c r="BH7936" s="398">
        <f t="shared" si="670"/>
        <v>0</v>
      </c>
      <c r="BO7936" s="33"/>
    </row>
    <row r="7937" spans="1:67">
      <c r="A7937" s="320" t="s">
        <v>338</v>
      </c>
      <c r="B7937" t="s">
        <v>380</v>
      </c>
      <c r="C7937" t="s">
        <v>910</v>
      </c>
      <c r="D7937" t="s">
        <v>314</v>
      </c>
      <c r="E7937" s="320" t="s">
        <v>123</v>
      </c>
      <c r="F7937" s="320" t="s">
        <v>124</v>
      </c>
      <c r="G7937" s="320" t="s">
        <v>429</v>
      </c>
      <c r="H7937" s="320" t="s">
        <v>323</v>
      </c>
      <c r="I7937" s="320" t="s">
        <v>355</v>
      </c>
      <c r="J7937" s="320" t="s">
        <v>289</v>
      </c>
      <c r="K7937" s="321">
        <v>39</v>
      </c>
      <c r="L7937" s="305">
        <v>0.31452000141143799</v>
      </c>
      <c r="M7937" s="305"/>
      <c r="N7937" s="321">
        <v>192</v>
      </c>
      <c r="O7937" s="305">
        <v>0.29003000259399409</v>
      </c>
      <c r="P7937" s="305"/>
      <c r="Q7937" s="321">
        <v>4109</v>
      </c>
      <c r="R7937" s="305">
        <v>0.30186998844146729</v>
      </c>
      <c r="S7937" s="305"/>
      <c r="BA7937" s="395">
        <v>1</v>
      </c>
      <c r="BB7937" s="396" t="s">
        <v>861</v>
      </c>
      <c r="BC7937" t="str">
        <f t="shared" si="666"/>
        <v>RBN</v>
      </c>
      <c r="BD7937" t="str">
        <f t="shared" si="667"/>
        <v>NAoMe_recurrent_mbc_hes_year</v>
      </c>
      <c r="BE7937" s="397" t="s">
        <v>862</v>
      </c>
      <c r="BF7937" t="str">
        <f t="shared" si="668"/>
        <v>2021</v>
      </c>
      <c r="BG7937">
        <f t="shared" si="669"/>
        <v>39</v>
      </c>
      <c r="BH7937" s="398">
        <f t="shared" si="670"/>
        <v>0.31452000141143799</v>
      </c>
      <c r="BO7937" s="33"/>
    </row>
    <row r="7938" spans="1:67">
      <c r="A7938" s="320" t="s">
        <v>338</v>
      </c>
      <c r="B7938" t="s">
        <v>380</v>
      </c>
      <c r="C7938" t="s">
        <v>910</v>
      </c>
      <c r="D7938" t="s">
        <v>314</v>
      </c>
      <c r="E7938" s="320" t="s">
        <v>123</v>
      </c>
      <c r="F7938" s="320" t="s">
        <v>124</v>
      </c>
      <c r="G7938" s="320" t="s">
        <v>429</v>
      </c>
      <c r="H7938" s="320" t="s">
        <v>323</v>
      </c>
      <c r="I7938" s="320" t="s">
        <v>355</v>
      </c>
      <c r="J7938" s="320" t="s">
        <v>816</v>
      </c>
      <c r="K7938" s="321">
        <v>39</v>
      </c>
      <c r="L7938" s="305">
        <v>0.31452000141143799</v>
      </c>
      <c r="M7938" s="305"/>
      <c r="N7938" s="321">
        <v>205</v>
      </c>
      <c r="O7938" s="305">
        <v>0.30967000126838679</v>
      </c>
      <c r="P7938" s="305"/>
      <c r="Q7938" s="321">
        <v>4376</v>
      </c>
      <c r="R7938" s="305">
        <v>0.32148000597953802</v>
      </c>
      <c r="S7938" s="305"/>
      <c r="BA7938" s="395">
        <v>1</v>
      </c>
      <c r="BB7938" s="396" t="s">
        <v>861</v>
      </c>
      <c r="BC7938" t="str">
        <f t="shared" si="666"/>
        <v>RBN</v>
      </c>
      <c r="BD7938" t="str">
        <f t="shared" si="667"/>
        <v>NAoMe_recurrent_mbc_hes_year</v>
      </c>
      <c r="BE7938" s="397" t="s">
        <v>862</v>
      </c>
      <c r="BF7938" t="str">
        <f t="shared" si="668"/>
        <v>2022</v>
      </c>
      <c r="BG7938">
        <f t="shared" si="669"/>
        <v>39</v>
      </c>
      <c r="BH7938" s="398">
        <f t="shared" si="670"/>
        <v>0.31452000141143799</v>
      </c>
      <c r="BO7938" s="33"/>
    </row>
    <row r="7939" spans="1:67">
      <c r="A7939" s="320" t="s">
        <v>338</v>
      </c>
      <c r="B7939" t="s">
        <v>380</v>
      </c>
      <c r="C7939" t="s">
        <v>910</v>
      </c>
      <c r="D7939" t="s">
        <v>314</v>
      </c>
      <c r="E7939" s="320" t="s">
        <v>123</v>
      </c>
      <c r="F7939" s="320" t="s">
        <v>124</v>
      </c>
      <c r="G7939" s="320" t="s">
        <v>429</v>
      </c>
      <c r="H7939" s="320" t="s">
        <v>323</v>
      </c>
      <c r="I7939" s="320" t="s">
        <v>355</v>
      </c>
      <c r="J7939" s="320" t="s">
        <v>946</v>
      </c>
      <c r="K7939" s="321">
        <v>46</v>
      </c>
      <c r="L7939" s="305">
        <v>0.37097001075744629</v>
      </c>
      <c r="M7939" s="305"/>
      <c r="N7939" s="321">
        <v>265</v>
      </c>
      <c r="O7939" s="305">
        <v>0.40029999613761902</v>
      </c>
      <c r="P7939" s="305"/>
      <c r="Q7939" s="321">
        <v>5127</v>
      </c>
      <c r="R7939" s="305">
        <v>0.37665000557899481</v>
      </c>
      <c r="S7939" s="305"/>
      <c r="BA7939" s="395">
        <v>1</v>
      </c>
      <c r="BB7939" s="396" t="s">
        <v>861</v>
      </c>
      <c r="BC7939" t="str">
        <f t="shared" ref="BC7939:BC8002" si="671">E7939</f>
        <v>RBN</v>
      </c>
      <c r="BD7939" t="str">
        <f t="shared" ref="BD7939:BD8002" si="672">(LEFT(A7939, LEN(A7939)-7))&amp;"_"&amp;I7939</f>
        <v>NAoMe_recurrent_mbc_hes_year</v>
      </c>
      <c r="BE7939" s="397" t="s">
        <v>862</v>
      </c>
      <c r="BF7939" t="str">
        <f t="shared" ref="BF7939:BF8002" si="673">J7939</f>
        <v>2023</v>
      </c>
      <c r="BG7939">
        <f t="shared" ref="BG7939:BG8002" si="674">K7939</f>
        <v>46</v>
      </c>
      <c r="BH7939" s="398">
        <f t="shared" ref="BH7939:BH8002" si="675">L7939</f>
        <v>0.37097001075744629</v>
      </c>
      <c r="BO7939" s="33"/>
    </row>
    <row r="7940" spans="1:67">
      <c r="A7940" s="320" t="s">
        <v>338</v>
      </c>
      <c r="B7940" t="s">
        <v>380</v>
      </c>
      <c r="C7940" t="s">
        <v>910</v>
      </c>
      <c r="D7940" t="s">
        <v>314</v>
      </c>
      <c r="E7940" s="320" t="s">
        <v>123</v>
      </c>
      <c r="F7940" s="320" t="s">
        <v>124</v>
      </c>
      <c r="G7940" s="320" t="s">
        <v>429</v>
      </c>
      <c r="H7940" s="320" t="s">
        <v>323</v>
      </c>
      <c r="I7940" s="320" t="s">
        <v>824</v>
      </c>
      <c r="J7940" s="320" t="s">
        <v>12</v>
      </c>
      <c r="K7940" s="321">
        <v>124</v>
      </c>
      <c r="L7940" s="305">
        <v>1</v>
      </c>
      <c r="M7940" s="305"/>
      <c r="N7940" s="321">
        <v>662</v>
      </c>
      <c r="O7940" s="305">
        <v>1</v>
      </c>
      <c r="P7940" s="305"/>
      <c r="Q7940" s="321">
        <v>13612</v>
      </c>
      <c r="R7940" s="305">
        <v>1</v>
      </c>
      <c r="S7940" s="305"/>
      <c r="BA7940" s="395">
        <v>1</v>
      </c>
      <c r="BB7940" s="396" t="s">
        <v>861</v>
      </c>
      <c r="BC7940" t="str">
        <f t="shared" si="671"/>
        <v>RBN</v>
      </c>
      <c r="BD7940" t="str">
        <f t="shared" si="672"/>
        <v>NAoMe_recurrent_tag_bonemets</v>
      </c>
      <c r="BE7940" s="397" t="s">
        <v>862</v>
      </c>
      <c r="BF7940" t="str">
        <f t="shared" si="673"/>
        <v>No</v>
      </c>
      <c r="BG7940">
        <f t="shared" si="674"/>
        <v>124</v>
      </c>
      <c r="BH7940" s="398">
        <f t="shared" si="675"/>
        <v>1</v>
      </c>
      <c r="BO7940" s="33"/>
    </row>
    <row r="7941" spans="1:67">
      <c r="A7941" s="320" t="s">
        <v>338</v>
      </c>
      <c r="B7941" t="s">
        <v>380</v>
      </c>
      <c r="C7941" t="s">
        <v>910</v>
      </c>
      <c r="D7941" t="s">
        <v>314</v>
      </c>
      <c r="E7941" s="320" t="s">
        <v>123</v>
      </c>
      <c r="F7941" s="320" t="s">
        <v>124</v>
      </c>
      <c r="G7941" s="320" t="s">
        <v>429</v>
      </c>
      <c r="H7941" s="320" t="s">
        <v>323</v>
      </c>
      <c r="I7941" s="320" t="s">
        <v>825</v>
      </c>
      <c r="J7941" s="320" t="s">
        <v>12</v>
      </c>
      <c r="K7941" s="321">
        <v>124</v>
      </c>
      <c r="L7941" s="305">
        <v>1</v>
      </c>
      <c r="M7941" s="305"/>
      <c r="N7941" s="321">
        <v>662</v>
      </c>
      <c r="O7941" s="305">
        <v>1</v>
      </c>
      <c r="P7941" s="305"/>
      <c r="Q7941" s="321">
        <v>13612</v>
      </c>
      <c r="R7941" s="305">
        <v>1</v>
      </c>
      <c r="S7941" s="305"/>
      <c r="BA7941" s="395">
        <v>1</v>
      </c>
      <c r="BB7941" s="396" t="s">
        <v>861</v>
      </c>
      <c r="BC7941" t="str">
        <f t="shared" si="671"/>
        <v>RBN</v>
      </c>
      <c r="BD7941" t="str">
        <f t="shared" si="672"/>
        <v>NAoMe_recurrent_tag_brainmets</v>
      </c>
      <c r="BE7941" s="397" t="s">
        <v>862</v>
      </c>
      <c r="BF7941" t="str">
        <f t="shared" si="673"/>
        <v>No</v>
      </c>
      <c r="BG7941">
        <f t="shared" si="674"/>
        <v>124</v>
      </c>
      <c r="BH7941" s="398">
        <f t="shared" si="675"/>
        <v>1</v>
      </c>
      <c r="BO7941" s="33"/>
    </row>
    <row r="7942" spans="1:67">
      <c r="A7942" s="320" t="s">
        <v>338</v>
      </c>
      <c r="B7942" t="s">
        <v>380</v>
      </c>
      <c r="C7942" t="s">
        <v>910</v>
      </c>
      <c r="D7942" t="s">
        <v>314</v>
      </c>
      <c r="E7942" s="320" t="s">
        <v>123</v>
      </c>
      <c r="F7942" s="320" t="s">
        <v>124</v>
      </c>
      <c r="G7942" s="320" t="s">
        <v>429</v>
      </c>
      <c r="H7942" s="320" t="s">
        <v>323</v>
      </c>
      <c r="I7942" s="320" t="s">
        <v>826</v>
      </c>
      <c r="J7942" s="320" t="s">
        <v>12</v>
      </c>
      <c r="K7942" s="321">
        <v>124</v>
      </c>
      <c r="L7942" s="305">
        <v>1</v>
      </c>
      <c r="M7942" s="305"/>
      <c r="N7942" s="321">
        <v>662</v>
      </c>
      <c r="O7942" s="305">
        <v>1</v>
      </c>
      <c r="P7942" s="305"/>
      <c r="Q7942" s="321">
        <v>13612</v>
      </c>
      <c r="R7942" s="305">
        <v>1</v>
      </c>
      <c r="S7942" s="305"/>
      <c r="BA7942" s="395">
        <v>1</v>
      </c>
      <c r="BB7942" s="396" t="s">
        <v>861</v>
      </c>
      <c r="BC7942" t="str">
        <f t="shared" si="671"/>
        <v>RBN</v>
      </c>
      <c r="BD7942" t="str">
        <f t="shared" si="672"/>
        <v>NAoMe_recurrent_tag_livermets</v>
      </c>
      <c r="BE7942" s="397" t="s">
        <v>862</v>
      </c>
      <c r="BF7942" t="str">
        <f t="shared" si="673"/>
        <v>No</v>
      </c>
      <c r="BG7942">
        <f t="shared" si="674"/>
        <v>124</v>
      </c>
      <c r="BH7942" s="398">
        <f t="shared" si="675"/>
        <v>1</v>
      </c>
      <c r="BO7942" s="33"/>
    </row>
    <row r="7943" spans="1:67">
      <c r="A7943" s="320" t="s">
        <v>338</v>
      </c>
      <c r="B7943" t="s">
        <v>380</v>
      </c>
      <c r="C7943" t="s">
        <v>910</v>
      </c>
      <c r="D7943" t="s">
        <v>314</v>
      </c>
      <c r="E7943" s="320" t="s">
        <v>123</v>
      </c>
      <c r="F7943" s="320" t="s">
        <v>124</v>
      </c>
      <c r="G7943" s="320" t="s">
        <v>429</v>
      </c>
      <c r="H7943" s="320" t="s">
        <v>323</v>
      </c>
      <c r="I7943" s="320" t="s">
        <v>827</v>
      </c>
      <c r="J7943" s="320" t="s">
        <v>12</v>
      </c>
      <c r="K7943" s="321">
        <v>124</v>
      </c>
      <c r="L7943" s="305">
        <v>1</v>
      </c>
      <c r="M7943" s="305"/>
      <c r="N7943" s="321">
        <v>662</v>
      </c>
      <c r="O7943" s="305">
        <v>1</v>
      </c>
      <c r="P7943" s="305"/>
      <c r="Q7943" s="321">
        <v>13612</v>
      </c>
      <c r="R7943" s="305">
        <v>1</v>
      </c>
      <c r="S7943" s="305"/>
      <c r="BA7943" s="395">
        <v>1</v>
      </c>
      <c r="BB7943" s="396" t="s">
        <v>861</v>
      </c>
      <c r="BC7943" t="str">
        <f t="shared" si="671"/>
        <v>RBN</v>
      </c>
      <c r="BD7943" t="str">
        <f t="shared" si="672"/>
        <v>NAoMe_recurrent_tag_lungmets</v>
      </c>
      <c r="BE7943" s="397" t="s">
        <v>862</v>
      </c>
      <c r="BF7943" t="str">
        <f t="shared" si="673"/>
        <v>No</v>
      </c>
      <c r="BG7943">
        <f t="shared" si="674"/>
        <v>124</v>
      </c>
      <c r="BH7943" s="398">
        <f t="shared" si="675"/>
        <v>1</v>
      </c>
      <c r="BO7943" s="33"/>
    </row>
    <row r="7944" spans="1:67">
      <c r="A7944" s="320" t="s">
        <v>338</v>
      </c>
      <c r="B7944" t="s">
        <v>380</v>
      </c>
      <c r="C7944" t="s">
        <v>910</v>
      </c>
      <c r="D7944" t="s">
        <v>314</v>
      </c>
      <c r="E7944" s="320" t="s">
        <v>123</v>
      </c>
      <c r="F7944" s="320" t="s">
        <v>124</v>
      </c>
      <c r="G7944" s="320" t="s">
        <v>429</v>
      </c>
      <c r="H7944" s="320" t="s">
        <v>323</v>
      </c>
      <c r="I7944" s="320" t="s">
        <v>828</v>
      </c>
      <c r="J7944" s="320" t="s">
        <v>12</v>
      </c>
      <c r="K7944" s="321">
        <v>124</v>
      </c>
      <c r="L7944" s="305">
        <v>1</v>
      </c>
      <c r="M7944" s="305"/>
      <c r="N7944" s="321">
        <v>662</v>
      </c>
      <c r="O7944" s="305">
        <v>1</v>
      </c>
      <c r="P7944" s="305"/>
      <c r="Q7944" s="321">
        <v>13612</v>
      </c>
      <c r="R7944" s="305">
        <v>1</v>
      </c>
      <c r="S7944" s="305"/>
      <c r="BA7944" s="395">
        <v>1</v>
      </c>
      <c r="BB7944" s="396" t="s">
        <v>861</v>
      </c>
      <c r="BC7944" t="str">
        <f t="shared" si="671"/>
        <v>RBN</v>
      </c>
      <c r="BD7944" t="str">
        <f t="shared" si="672"/>
        <v>NAoMe_recurrent_tag_othermets</v>
      </c>
      <c r="BE7944" s="397" t="s">
        <v>862</v>
      </c>
      <c r="BF7944" t="str">
        <f t="shared" si="673"/>
        <v>No</v>
      </c>
      <c r="BG7944">
        <f t="shared" si="674"/>
        <v>124</v>
      </c>
      <c r="BH7944" s="398">
        <f t="shared" si="675"/>
        <v>1</v>
      </c>
      <c r="BO7944" s="33"/>
    </row>
    <row r="7945" spans="1:67">
      <c r="A7945" s="320" t="s">
        <v>338</v>
      </c>
      <c r="B7945" t="s">
        <v>380</v>
      </c>
      <c r="C7945" t="s">
        <v>910</v>
      </c>
      <c r="D7945" t="s">
        <v>314</v>
      </c>
      <c r="E7945" s="320" t="s">
        <v>125</v>
      </c>
      <c r="F7945" s="320" t="s">
        <v>126</v>
      </c>
      <c r="G7945" s="320" t="s">
        <v>429</v>
      </c>
      <c r="H7945" s="320" t="s">
        <v>323</v>
      </c>
      <c r="I7945" s="320" t="s">
        <v>354</v>
      </c>
      <c r="J7945" s="320" t="s">
        <v>277</v>
      </c>
      <c r="K7945" s="321">
        <v>2</v>
      </c>
      <c r="L7945" s="305">
        <v>2.4390000849962231E-2</v>
      </c>
      <c r="M7945" s="305"/>
      <c r="N7945" s="321">
        <v>2</v>
      </c>
      <c r="O7945" s="305">
        <v>3.0199999455362558E-3</v>
      </c>
      <c r="P7945" s="305"/>
      <c r="Q7945" s="321">
        <v>56</v>
      </c>
      <c r="R7945" s="305">
        <v>4.1100000962615013E-3</v>
      </c>
      <c r="S7945" s="305"/>
      <c r="BA7945" s="395">
        <v>1</v>
      </c>
      <c r="BB7945" s="396" t="s">
        <v>861</v>
      </c>
      <c r="BC7945" t="str">
        <f t="shared" si="671"/>
        <v>RBT</v>
      </c>
      <c r="BD7945" t="str">
        <f t="shared" si="672"/>
        <v>NAoMe_recurrent_age_mbc_hes_decades_80cap</v>
      </c>
      <c r="BE7945" s="397" t="s">
        <v>862</v>
      </c>
      <c r="BF7945" t="str">
        <f t="shared" si="673"/>
        <v>18-29 yrs</v>
      </c>
      <c r="BG7945">
        <f t="shared" si="674"/>
        <v>2</v>
      </c>
      <c r="BH7945" s="398">
        <f t="shared" si="675"/>
        <v>2.4390000849962231E-2</v>
      </c>
      <c r="BO7945" s="33"/>
    </row>
    <row r="7946" spans="1:67">
      <c r="A7946" s="320" t="s">
        <v>338</v>
      </c>
      <c r="B7946" t="s">
        <v>380</v>
      </c>
      <c r="C7946" t="s">
        <v>910</v>
      </c>
      <c r="D7946" t="s">
        <v>314</v>
      </c>
      <c r="E7946" s="320" t="s">
        <v>125</v>
      </c>
      <c r="F7946" s="320" t="s">
        <v>126</v>
      </c>
      <c r="G7946" s="320" t="s">
        <v>429</v>
      </c>
      <c r="H7946" s="320" t="s">
        <v>323</v>
      </c>
      <c r="I7946" s="320" t="s">
        <v>354</v>
      </c>
      <c r="J7946" s="320" t="s">
        <v>278</v>
      </c>
      <c r="K7946" s="321">
        <v>2</v>
      </c>
      <c r="L7946" s="305">
        <v>2.4390000849962231E-2</v>
      </c>
      <c r="M7946" s="305"/>
      <c r="N7946" s="321">
        <v>18</v>
      </c>
      <c r="O7946" s="305">
        <v>2.718999981880188E-2</v>
      </c>
      <c r="P7946" s="305"/>
      <c r="Q7946" s="321">
        <v>552</v>
      </c>
      <c r="R7946" s="305">
        <v>4.0550000965595252E-2</v>
      </c>
      <c r="S7946" s="305"/>
      <c r="BA7946" s="395">
        <v>1</v>
      </c>
      <c r="BB7946" s="396" t="s">
        <v>861</v>
      </c>
      <c r="BC7946" t="str">
        <f t="shared" si="671"/>
        <v>RBT</v>
      </c>
      <c r="BD7946" t="str">
        <f t="shared" si="672"/>
        <v>NAoMe_recurrent_age_mbc_hes_decades_80cap</v>
      </c>
      <c r="BE7946" s="397" t="s">
        <v>862</v>
      </c>
      <c r="BF7946" t="str">
        <f t="shared" si="673"/>
        <v>30-39 yrs</v>
      </c>
      <c r="BG7946">
        <f t="shared" si="674"/>
        <v>2</v>
      </c>
      <c r="BH7946" s="398">
        <f t="shared" si="675"/>
        <v>2.4390000849962231E-2</v>
      </c>
      <c r="BO7946" s="33"/>
    </row>
    <row r="7947" spans="1:67">
      <c r="A7947" s="320" t="s">
        <v>338</v>
      </c>
      <c r="B7947" t="s">
        <v>380</v>
      </c>
      <c r="C7947" t="s">
        <v>910</v>
      </c>
      <c r="D7947" t="s">
        <v>314</v>
      </c>
      <c r="E7947" s="320" t="s">
        <v>125</v>
      </c>
      <c r="F7947" s="320" t="s">
        <v>126</v>
      </c>
      <c r="G7947" s="320" t="s">
        <v>429</v>
      </c>
      <c r="H7947" s="320" t="s">
        <v>323</v>
      </c>
      <c r="I7947" s="320" t="s">
        <v>354</v>
      </c>
      <c r="J7947" s="320" t="s">
        <v>279</v>
      </c>
      <c r="K7947" s="321">
        <v>9</v>
      </c>
      <c r="L7947" s="305">
        <v>0.1097600013017654</v>
      </c>
      <c r="M7947" s="305"/>
      <c r="N7947" s="321">
        <v>70</v>
      </c>
      <c r="O7947" s="305">
        <v>0.10574000328779221</v>
      </c>
      <c r="P7947" s="305"/>
      <c r="Q7947" s="321">
        <v>1403</v>
      </c>
      <c r="R7947" s="305">
        <v>0.1030699983239174</v>
      </c>
      <c r="S7947" s="305"/>
      <c r="BA7947" s="395">
        <v>1</v>
      </c>
      <c r="BB7947" s="396" t="s">
        <v>861</v>
      </c>
      <c r="BC7947" t="str">
        <f t="shared" si="671"/>
        <v>RBT</v>
      </c>
      <c r="BD7947" t="str">
        <f t="shared" si="672"/>
        <v>NAoMe_recurrent_age_mbc_hes_decades_80cap</v>
      </c>
      <c r="BE7947" s="397" t="s">
        <v>862</v>
      </c>
      <c r="BF7947" t="str">
        <f t="shared" si="673"/>
        <v>40-49 yrs</v>
      </c>
      <c r="BG7947">
        <f t="shared" si="674"/>
        <v>9</v>
      </c>
      <c r="BH7947" s="398">
        <f t="shared" si="675"/>
        <v>0.1097600013017654</v>
      </c>
      <c r="BO7947" s="33"/>
    </row>
    <row r="7948" spans="1:67">
      <c r="A7948" s="320" t="s">
        <v>338</v>
      </c>
      <c r="B7948" t="s">
        <v>380</v>
      </c>
      <c r="C7948" t="s">
        <v>910</v>
      </c>
      <c r="D7948" t="s">
        <v>314</v>
      </c>
      <c r="E7948" s="320" t="s">
        <v>125</v>
      </c>
      <c r="F7948" s="320" t="s">
        <v>126</v>
      </c>
      <c r="G7948" s="320" t="s">
        <v>429</v>
      </c>
      <c r="H7948" s="320" t="s">
        <v>323</v>
      </c>
      <c r="I7948" s="320" t="s">
        <v>354</v>
      </c>
      <c r="J7948" s="320" t="s">
        <v>280</v>
      </c>
      <c r="K7948" s="321">
        <v>17</v>
      </c>
      <c r="L7948" s="305">
        <v>0.20732000470161441</v>
      </c>
      <c r="M7948" s="305"/>
      <c r="N7948" s="321">
        <v>132</v>
      </c>
      <c r="O7948" s="305">
        <v>0.1993999928236008</v>
      </c>
      <c r="P7948" s="305"/>
      <c r="Q7948" s="321">
        <v>2584</v>
      </c>
      <c r="R7948" s="305">
        <v>0.18983000516891479</v>
      </c>
      <c r="S7948" s="305"/>
      <c r="BA7948" s="395">
        <v>1</v>
      </c>
      <c r="BB7948" s="396" t="s">
        <v>861</v>
      </c>
      <c r="BC7948" t="str">
        <f t="shared" si="671"/>
        <v>RBT</v>
      </c>
      <c r="BD7948" t="str">
        <f t="shared" si="672"/>
        <v>NAoMe_recurrent_age_mbc_hes_decades_80cap</v>
      </c>
      <c r="BE7948" s="397" t="s">
        <v>862</v>
      </c>
      <c r="BF7948" t="str">
        <f t="shared" si="673"/>
        <v>50-59 yrs</v>
      </c>
      <c r="BG7948">
        <f t="shared" si="674"/>
        <v>17</v>
      </c>
      <c r="BH7948" s="398">
        <f t="shared" si="675"/>
        <v>0.20732000470161441</v>
      </c>
      <c r="BO7948" s="33"/>
    </row>
    <row r="7949" spans="1:67">
      <c r="A7949" s="320" t="s">
        <v>338</v>
      </c>
      <c r="B7949" t="s">
        <v>380</v>
      </c>
      <c r="C7949" t="s">
        <v>910</v>
      </c>
      <c r="D7949" t="s">
        <v>314</v>
      </c>
      <c r="E7949" s="320" t="s">
        <v>125</v>
      </c>
      <c r="F7949" s="320" t="s">
        <v>126</v>
      </c>
      <c r="G7949" s="320" t="s">
        <v>429</v>
      </c>
      <c r="H7949" s="320" t="s">
        <v>323</v>
      </c>
      <c r="I7949" s="320" t="s">
        <v>354</v>
      </c>
      <c r="J7949" s="320" t="s">
        <v>281</v>
      </c>
      <c r="K7949" s="321">
        <v>19</v>
      </c>
      <c r="L7949" s="305">
        <v>0.23171000182628629</v>
      </c>
      <c r="M7949" s="305"/>
      <c r="N7949" s="321">
        <v>122</v>
      </c>
      <c r="O7949" s="305">
        <v>0.1842900067567825</v>
      </c>
      <c r="P7949" s="305"/>
      <c r="Q7949" s="321">
        <v>2650</v>
      </c>
      <c r="R7949" s="305">
        <v>0.19468000531196589</v>
      </c>
      <c r="S7949" s="305"/>
      <c r="BA7949" s="395">
        <v>1</v>
      </c>
      <c r="BB7949" s="396" t="s">
        <v>861</v>
      </c>
      <c r="BC7949" t="str">
        <f t="shared" si="671"/>
        <v>RBT</v>
      </c>
      <c r="BD7949" t="str">
        <f t="shared" si="672"/>
        <v>NAoMe_recurrent_age_mbc_hes_decades_80cap</v>
      </c>
      <c r="BE7949" s="397" t="s">
        <v>862</v>
      </c>
      <c r="BF7949" t="str">
        <f t="shared" si="673"/>
        <v>60-69 yrs</v>
      </c>
      <c r="BG7949">
        <f t="shared" si="674"/>
        <v>19</v>
      </c>
      <c r="BH7949" s="398">
        <f t="shared" si="675"/>
        <v>0.23171000182628629</v>
      </c>
      <c r="BO7949" s="33"/>
    </row>
    <row r="7950" spans="1:67">
      <c r="A7950" s="320" t="s">
        <v>338</v>
      </c>
      <c r="B7950" t="s">
        <v>380</v>
      </c>
      <c r="C7950" t="s">
        <v>910</v>
      </c>
      <c r="D7950" t="s">
        <v>314</v>
      </c>
      <c r="E7950" s="320" t="s">
        <v>125</v>
      </c>
      <c r="F7950" s="320" t="s">
        <v>126</v>
      </c>
      <c r="G7950" s="320" t="s">
        <v>429</v>
      </c>
      <c r="H7950" s="320" t="s">
        <v>323</v>
      </c>
      <c r="I7950" s="320" t="s">
        <v>354</v>
      </c>
      <c r="J7950" s="320" t="s">
        <v>282</v>
      </c>
      <c r="K7950" s="321">
        <v>10</v>
      </c>
      <c r="L7950" s="305">
        <v>0.1219500005245209</v>
      </c>
      <c r="M7950" s="305"/>
      <c r="N7950" s="321">
        <v>154</v>
      </c>
      <c r="O7950" s="305">
        <v>0.2326299995183945</v>
      </c>
      <c r="P7950" s="305"/>
      <c r="Q7950" s="321">
        <v>3284</v>
      </c>
      <c r="R7950" s="305">
        <v>0.24126000702381131</v>
      </c>
      <c r="S7950" s="305"/>
      <c r="BA7950" s="395">
        <v>1</v>
      </c>
      <c r="BB7950" s="396" t="s">
        <v>861</v>
      </c>
      <c r="BC7950" t="str">
        <f t="shared" si="671"/>
        <v>RBT</v>
      </c>
      <c r="BD7950" t="str">
        <f t="shared" si="672"/>
        <v>NAoMe_recurrent_age_mbc_hes_decades_80cap</v>
      </c>
      <c r="BE7950" s="397" t="s">
        <v>862</v>
      </c>
      <c r="BF7950" t="str">
        <f t="shared" si="673"/>
        <v>70-79 yrs</v>
      </c>
      <c r="BG7950">
        <f t="shared" si="674"/>
        <v>10</v>
      </c>
      <c r="BH7950" s="398">
        <f t="shared" si="675"/>
        <v>0.1219500005245209</v>
      </c>
      <c r="BO7950" s="33"/>
    </row>
    <row r="7951" spans="1:67">
      <c r="A7951" s="320" t="s">
        <v>338</v>
      </c>
      <c r="B7951" t="s">
        <v>380</v>
      </c>
      <c r="C7951" t="s">
        <v>910</v>
      </c>
      <c r="D7951" t="s">
        <v>314</v>
      </c>
      <c r="E7951" s="320" t="s">
        <v>125</v>
      </c>
      <c r="F7951" s="320" t="s">
        <v>126</v>
      </c>
      <c r="G7951" s="320" t="s">
        <v>429</v>
      </c>
      <c r="H7951" s="320" t="s">
        <v>323</v>
      </c>
      <c r="I7951" s="320" t="s">
        <v>354</v>
      </c>
      <c r="J7951" s="320" t="s">
        <v>283</v>
      </c>
      <c r="K7951" s="321">
        <v>23</v>
      </c>
      <c r="L7951" s="305">
        <v>0.28049001097679138</v>
      </c>
      <c r="M7951" s="305"/>
      <c r="N7951" s="321">
        <v>164</v>
      </c>
      <c r="O7951" s="305">
        <v>0.2477300018072128</v>
      </c>
      <c r="P7951" s="305"/>
      <c r="Q7951" s="321">
        <v>3083</v>
      </c>
      <c r="R7951" s="305">
        <v>0.2264900058507919</v>
      </c>
      <c r="S7951" s="305"/>
      <c r="BA7951" s="395">
        <v>1</v>
      </c>
      <c r="BB7951" s="396" t="s">
        <v>861</v>
      </c>
      <c r="BC7951" t="str">
        <f t="shared" si="671"/>
        <v>RBT</v>
      </c>
      <c r="BD7951" t="str">
        <f t="shared" si="672"/>
        <v>NAoMe_recurrent_age_mbc_hes_decades_80cap</v>
      </c>
      <c r="BE7951" s="397" t="s">
        <v>862</v>
      </c>
      <c r="BF7951" t="str">
        <f t="shared" si="673"/>
        <v>80+ yrs</v>
      </c>
      <c r="BG7951">
        <f t="shared" si="674"/>
        <v>23</v>
      </c>
      <c r="BH7951" s="398">
        <f t="shared" si="675"/>
        <v>0.28049001097679138</v>
      </c>
      <c r="BO7951" s="33"/>
    </row>
    <row r="7952" spans="1:67">
      <c r="A7952" s="320" t="s">
        <v>338</v>
      </c>
      <c r="B7952" t="s">
        <v>380</v>
      </c>
      <c r="C7952" t="s">
        <v>910</v>
      </c>
      <c r="D7952" t="s">
        <v>314</v>
      </c>
      <c r="E7952" s="320" t="s">
        <v>125</v>
      </c>
      <c r="F7952" s="320" t="s">
        <v>126</v>
      </c>
      <c r="G7952" s="320" t="s">
        <v>429</v>
      </c>
      <c r="H7952" s="320" t="s">
        <v>323</v>
      </c>
      <c r="I7952" s="320" t="s">
        <v>656</v>
      </c>
      <c r="J7952" s="320" t="s">
        <v>286</v>
      </c>
      <c r="K7952" s="321">
        <v>0</v>
      </c>
      <c r="L7952" s="305">
        <v>0</v>
      </c>
      <c r="M7952" s="305">
        <v>0</v>
      </c>
      <c r="N7952" s="321">
        <v>2</v>
      </c>
      <c r="O7952" s="305">
        <v>3.0199999455362558E-3</v>
      </c>
      <c r="P7952" s="305">
        <v>3.0199999455362558E-3</v>
      </c>
      <c r="Q7952" s="321">
        <v>565</v>
      </c>
      <c r="R7952" s="305">
        <v>4.1510000824928277E-2</v>
      </c>
      <c r="S7952" s="305">
        <v>4.221000149846077E-2</v>
      </c>
      <c r="BA7952" s="395">
        <v>1</v>
      </c>
      <c r="BB7952" s="396" t="s">
        <v>861</v>
      </c>
      <c r="BC7952" t="str">
        <f t="shared" si="671"/>
        <v>RBT</v>
      </c>
      <c r="BD7952" t="str">
        <f t="shared" si="672"/>
        <v>NAoMe_recurrent_ethnicity_grp</v>
      </c>
      <c r="BE7952" s="397" t="s">
        <v>862</v>
      </c>
      <c r="BF7952" t="str">
        <f t="shared" si="673"/>
        <v>Asian or Asian British</v>
      </c>
      <c r="BG7952">
        <f t="shared" si="674"/>
        <v>0</v>
      </c>
      <c r="BH7952" s="398">
        <f t="shared" si="675"/>
        <v>0</v>
      </c>
      <c r="BO7952" s="33"/>
    </row>
    <row r="7953" spans="1:67">
      <c r="A7953" s="320" t="s">
        <v>338</v>
      </c>
      <c r="B7953" t="s">
        <v>380</v>
      </c>
      <c r="C7953" t="s">
        <v>910</v>
      </c>
      <c r="D7953" t="s">
        <v>314</v>
      </c>
      <c r="E7953" s="320" t="s">
        <v>125</v>
      </c>
      <c r="F7953" s="320" t="s">
        <v>126</v>
      </c>
      <c r="G7953" s="320" t="s">
        <v>429</v>
      </c>
      <c r="H7953" s="320" t="s">
        <v>323</v>
      </c>
      <c r="I7953" s="320" t="s">
        <v>656</v>
      </c>
      <c r="J7953" s="320" t="s">
        <v>287</v>
      </c>
      <c r="K7953" s="321">
        <v>2</v>
      </c>
      <c r="L7953" s="305">
        <v>2.4390000849962231E-2</v>
      </c>
      <c r="M7953" s="305">
        <v>2.4390000849962231E-2</v>
      </c>
      <c r="N7953" s="321">
        <v>12</v>
      </c>
      <c r="O7953" s="305">
        <v>1.813000068068504E-2</v>
      </c>
      <c r="P7953" s="305">
        <v>1.813000068068504E-2</v>
      </c>
      <c r="Q7953" s="321">
        <v>439</v>
      </c>
      <c r="R7953" s="305">
        <v>3.2249998301267617E-2</v>
      </c>
      <c r="S7953" s="305">
        <v>3.2800000160932541E-2</v>
      </c>
      <c r="BA7953" s="395">
        <v>1</v>
      </c>
      <c r="BB7953" s="396" t="s">
        <v>861</v>
      </c>
      <c r="BC7953" t="str">
        <f t="shared" si="671"/>
        <v>RBT</v>
      </c>
      <c r="BD7953" t="str">
        <f t="shared" si="672"/>
        <v>NAoMe_recurrent_ethnicity_grp</v>
      </c>
      <c r="BE7953" s="397" t="s">
        <v>862</v>
      </c>
      <c r="BF7953" t="str">
        <f t="shared" si="673"/>
        <v>Black or Black British</v>
      </c>
      <c r="BG7953">
        <f t="shared" si="674"/>
        <v>2</v>
      </c>
      <c r="BH7953" s="398">
        <f t="shared" si="675"/>
        <v>2.4390000849962231E-2</v>
      </c>
      <c r="BO7953" s="33"/>
    </row>
    <row r="7954" spans="1:67">
      <c r="A7954" s="320" t="s">
        <v>338</v>
      </c>
      <c r="B7954" t="s">
        <v>380</v>
      </c>
      <c r="C7954" t="s">
        <v>910</v>
      </c>
      <c r="D7954" t="s">
        <v>314</v>
      </c>
      <c r="E7954" s="320" t="s">
        <v>125</v>
      </c>
      <c r="F7954" s="320" t="s">
        <v>126</v>
      </c>
      <c r="G7954" s="320" t="s">
        <v>429</v>
      </c>
      <c r="H7954" s="320" t="s">
        <v>323</v>
      </c>
      <c r="I7954" s="320" t="s">
        <v>656</v>
      </c>
      <c r="J7954" s="320" t="s">
        <v>259</v>
      </c>
      <c r="K7954" s="321">
        <v>0</v>
      </c>
      <c r="L7954" s="305">
        <v>0</v>
      </c>
      <c r="M7954" s="305">
        <v>0</v>
      </c>
      <c r="N7954" s="321">
        <v>2</v>
      </c>
      <c r="O7954" s="305">
        <v>3.0199999455362558E-3</v>
      </c>
      <c r="P7954" s="305">
        <v>3.0199999455362558E-3</v>
      </c>
      <c r="Q7954" s="321">
        <v>117</v>
      </c>
      <c r="R7954" s="305">
        <v>8.6000002920627594E-3</v>
      </c>
      <c r="S7954" s="305">
        <v>8.7400004267692566E-3</v>
      </c>
      <c r="BA7954" s="395">
        <v>1</v>
      </c>
      <c r="BB7954" s="396" t="s">
        <v>861</v>
      </c>
      <c r="BC7954" t="str">
        <f t="shared" si="671"/>
        <v>RBT</v>
      </c>
      <c r="BD7954" t="str">
        <f t="shared" si="672"/>
        <v>NAoMe_recurrent_ethnicity_grp</v>
      </c>
      <c r="BE7954" s="397" t="s">
        <v>862</v>
      </c>
      <c r="BF7954" t="str">
        <f t="shared" si="673"/>
        <v>Mixed</v>
      </c>
      <c r="BG7954">
        <f t="shared" si="674"/>
        <v>0</v>
      </c>
      <c r="BH7954" s="398">
        <f t="shared" si="675"/>
        <v>0</v>
      </c>
      <c r="BO7954" s="33"/>
    </row>
    <row r="7955" spans="1:67">
      <c r="A7955" s="320" t="s">
        <v>338</v>
      </c>
      <c r="B7955" t="s">
        <v>380</v>
      </c>
      <c r="C7955" t="s">
        <v>910</v>
      </c>
      <c r="D7955" t="s">
        <v>314</v>
      </c>
      <c r="E7955" s="320" t="s">
        <v>125</v>
      </c>
      <c r="F7955" s="320" t="s">
        <v>126</v>
      </c>
      <c r="G7955" s="320" t="s">
        <v>429</v>
      </c>
      <c r="H7955" s="320" t="s">
        <v>323</v>
      </c>
      <c r="I7955" s="320" t="s">
        <v>656</v>
      </c>
      <c r="J7955" s="320" t="s">
        <v>288</v>
      </c>
      <c r="K7955" s="321">
        <v>0</v>
      </c>
      <c r="L7955" s="305">
        <v>0</v>
      </c>
      <c r="M7955" s="305">
        <v>0</v>
      </c>
      <c r="N7955" s="321">
        <v>2</v>
      </c>
      <c r="O7955" s="305">
        <v>3.0199999455362558E-3</v>
      </c>
      <c r="P7955" s="305">
        <v>3.0199999455362558E-3</v>
      </c>
      <c r="Q7955" s="321">
        <v>254</v>
      </c>
      <c r="R7955" s="305">
        <v>1.8659999594092369E-2</v>
      </c>
      <c r="S7955" s="305">
        <v>1.8980000168085098E-2</v>
      </c>
      <c r="BA7955" s="395">
        <v>1</v>
      </c>
      <c r="BB7955" s="396" t="s">
        <v>861</v>
      </c>
      <c r="BC7955" t="str">
        <f t="shared" si="671"/>
        <v>RBT</v>
      </c>
      <c r="BD7955" t="str">
        <f t="shared" si="672"/>
        <v>NAoMe_recurrent_ethnicity_grp</v>
      </c>
      <c r="BE7955" s="397" t="s">
        <v>862</v>
      </c>
      <c r="BF7955" t="str">
        <f t="shared" si="673"/>
        <v>Other Ethnic Group</v>
      </c>
      <c r="BG7955">
        <f t="shared" si="674"/>
        <v>0</v>
      </c>
      <c r="BH7955" s="398">
        <f t="shared" si="675"/>
        <v>0</v>
      </c>
      <c r="BO7955" s="33"/>
    </row>
    <row r="7956" spans="1:67">
      <c r="A7956" s="320" t="s">
        <v>338</v>
      </c>
      <c r="B7956" t="s">
        <v>380</v>
      </c>
      <c r="C7956" t="s">
        <v>910</v>
      </c>
      <c r="D7956" t="s">
        <v>314</v>
      </c>
      <c r="E7956" s="320" t="s">
        <v>125</v>
      </c>
      <c r="F7956" s="320" t="s">
        <v>126</v>
      </c>
      <c r="G7956" s="320" t="s">
        <v>429</v>
      </c>
      <c r="H7956" s="320" t="s">
        <v>323</v>
      </c>
      <c r="I7956" s="320" t="s">
        <v>656</v>
      </c>
      <c r="J7956" s="320" t="s">
        <v>260</v>
      </c>
      <c r="K7956" s="321">
        <v>0</v>
      </c>
      <c r="L7956" s="305">
        <v>0</v>
      </c>
      <c r="M7956" s="305"/>
      <c r="N7956" s="321">
        <v>0</v>
      </c>
      <c r="O7956" s="305">
        <v>0</v>
      </c>
      <c r="P7956" s="305"/>
      <c r="Q7956" s="321">
        <v>227</v>
      </c>
      <c r="R7956" s="305">
        <v>1.6680000349879261E-2</v>
      </c>
      <c r="S7956" s="305"/>
      <c r="BA7956" s="395">
        <v>1</v>
      </c>
      <c r="BB7956" s="396" t="s">
        <v>861</v>
      </c>
      <c r="BC7956" t="str">
        <f t="shared" si="671"/>
        <v>RBT</v>
      </c>
      <c r="BD7956" t="str">
        <f t="shared" si="672"/>
        <v>NAoMe_recurrent_ethnicity_grp</v>
      </c>
      <c r="BE7956" s="397" t="s">
        <v>862</v>
      </c>
      <c r="BF7956" t="str">
        <f t="shared" si="673"/>
        <v>Unknown</v>
      </c>
      <c r="BG7956">
        <f t="shared" si="674"/>
        <v>0</v>
      </c>
      <c r="BH7956" s="398">
        <f t="shared" si="675"/>
        <v>0</v>
      </c>
      <c r="BO7956" s="33"/>
    </row>
    <row r="7957" spans="1:67">
      <c r="A7957" s="320" t="s">
        <v>338</v>
      </c>
      <c r="B7957" t="s">
        <v>380</v>
      </c>
      <c r="C7957" t="s">
        <v>910</v>
      </c>
      <c r="D7957" t="s">
        <v>314</v>
      </c>
      <c r="E7957" s="320" t="s">
        <v>125</v>
      </c>
      <c r="F7957" s="320" t="s">
        <v>126</v>
      </c>
      <c r="G7957" s="320" t="s">
        <v>429</v>
      </c>
      <c r="H7957" s="320" t="s">
        <v>323</v>
      </c>
      <c r="I7957" s="320" t="s">
        <v>656</v>
      </c>
      <c r="J7957" s="320" t="s">
        <v>258</v>
      </c>
      <c r="K7957" s="321">
        <v>80</v>
      </c>
      <c r="L7957" s="305">
        <v>0.97561001777648926</v>
      </c>
      <c r="M7957" s="305">
        <v>0.97561001777648926</v>
      </c>
      <c r="N7957" s="321">
        <v>644</v>
      </c>
      <c r="O7957" s="305">
        <v>0.97280997037887573</v>
      </c>
      <c r="P7957" s="305">
        <v>0.97280997037887573</v>
      </c>
      <c r="Q7957" s="321">
        <v>12010</v>
      </c>
      <c r="R7957" s="305">
        <v>0.88230997323989868</v>
      </c>
      <c r="S7957" s="305">
        <v>0.89727002382278442</v>
      </c>
      <c r="BA7957" s="395">
        <v>1</v>
      </c>
      <c r="BB7957" s="396" t="s">
        <v>861</v>
      </c>
      <c r="BC7957" t="str">
        <f t="shared" si="671"/>
        <v>RBT</v>
      </c>
      <c r="BD7957" t="str">
        <f t="shared" si="672"/>
        <v>NAoMe_recurrent_ethnicity_grp</v>
      </c>
      <c r="BE7957" s="397" t="s">
        <v>862</v>
      </c>
      <c r="BF7957" t="str">
        <f t="shared" si="673"/>
        <v>White</v>
      </c>
      <c r="BG7957">
        <f t="shared" si="674"/>
        <v>80</v>
      </c>
      <c r="BH7957" s="398">
        <f t="shared" si="675"/>
        <v>0.97561001777648926</v>
      </c>
      <c r="BO7957" s="33"/>
    </row>
    <row r="7958" spans="1:67">
      <c r="A7958" s="320" t="s">
        <v>338</v>
      </c>
      <c r="B7958" t="s">
        <v>380</v>
      </c>
      <c r="C7958" t="s">
        <v>910</v>
      </c>
      <c r="D7958" t="s">
        <v>314</v>
      </c>
      <c r="E7958" s="320" t="s">
        <v>125</v>
      </c>
      <c r="F7958" s="320" t="s">
        <v>126</v>
      </c>
      <c r="G7958" s="320" t="s">
        <v>429</v>
      </c>
      <c r="H7958" s="320" t="s">
        <v>323</v>
      </c>
      <c r="I7958" s="320" t="s">
        <v>291</v>
      </c>
      <c r="J7958" s="320" t="s">
        <v>313</v>
      </c>
      <c r="K7958" s="321">
        <v>82</v>
      </c>
      <c r="L7958" s="305">
        <v>1</v>
      </c>
      <c r="M7958" s="305"/>
      <c r="N7958" s="321">
        <v>660</v>
      </c>
      <c r="O7958" s="305">
        <v>0.99698001146316528</v>
      </c>
      <c r="P7958" s="305"/>
      <c r="Q7958" s="321">
        <v>13492</v>
      </c>
      <c r="R7958" s="305">
        <v>0.99118000268936157</v>
      </c>
      <c r="S7958" s="305"/>
      <c r="BA7958" s="395">
        <v>1</v>
      </c>
      <c r="BB7958" s="396" t="s">
        <v>861</v>
      </c>
      <c r="BC7958" t="str">
        <f t="shared" si="671"/>
        <v>RBT</v>
      </c>
      <c r="BD7958" t="str">
        <f t="shared" si="672"/>
        <v>NAoMe_recurrent_gender</v>
      </c>
      <c r="BE7958" s="397" t="s">
        <v>862</v>
      </c>
      <c r="BF7958" t="str">
        <f t="shared" si="673"/>
        <v>Female</v>
      </c>
      <c r="BG7958">
        <f t="shared" si="674"/>
        <v>82</v>
      </c>
      <c r="BH7958" s="398">
        <f t="shared" si="675"/>
        <v>1</v>
      </c>
      <c r="BO7958" s="33"/>
    </row>
    <row r="7959" spans="1:67">
      <c r="A7959" s="320" t="s">
        <v>338</v>
      </c>
      <c r="B7959" t="s">
        <v>380</v>
      </c>
      <c r="C7959" t="s">
        <v>910</v>
      </c>
      <c r="D7959" t="s">
        <v>314</v>
      </c>
      <c r="E7959" s="320" t="s">
        <v>125</v>
      </c>
      <c r="F7959" s="320" t="s">
        <v>126</v>
      </c>
      <c r="G7959" s="320" t="s">
        <v>429</v>
      </c>
      <c r="H7959" s="320" t="s">
        <v>323</v>
      </c>
      <c r="I7959" s="320" t="s">
        <v>291</v>
      </c>
      <c r="J7959" s="320" t="s">
        <v>293</v>
      </c>
      <c r="K7959" s="321">
        <v>0</v>
      </c>
      <c r="L7959" s="305">
        <v>0</v>
      </c>
      <c r="M7959" s="305"/>
      <c r="N7959" s="321">
        <v>2</v>
      </c>
      <c r="O7959" s="305">
        <v>3.0199999455362558E-3</v>
      </c>
      <c r="P7959" s="305"/>
      <c r="Q7959" s="321">
        <v>120</v>
      </c>
      <c r="R7959" s="305">
        <v>8.8200001046061516E-3</v>
      </c>
      <c r="S7959" s="305"/>
      <c r="BA7959" s="395">
        <v>1</v>
      </c>
      <c r="BB7959" s="396" t="s">
        <v>861</v>
      </c>
      <c r="BC7959" t="str">
        <f t="shared" si="671"/>
        <v>RBT</v>
      </c>
      <c r="BD7959" t="str">
        <f t="shared" si="672"/>
        <v>NAoMe_recurrent_gender</v>
      </c>
      <c r="BE7959" s="397" t="s">
        <v>862</v>
      </c>
      <c r="BF7959" t="str">
        <f t="shared" si="673"/>
        <v>Male</v>
      </c>
      <c r="BG7959">
        <f t="shared" si="674"/>
        <v>0</v>
      </c>
      <c r="BH7959" s="398">
        <f t="shared" si="675"/>
        <v>0</v>
      </c>
      <c r="BO7959" s="33"/>
    </row>
    <row r="7960" spans="1:67">
      <c r="A7960" s="320" t="s">
        <v>338</v>
      </c>
      <c r="B7960" t="s">
        <v>380</v>
      </c>
      <c r="C7960" t="s">
        <v>910</v>
      </c>
      <c r="D7960" t="s">
        <v>314</v>
      </c>
      <c r="E7960" s="320" t="s">
        <v>125</v>
      </c>
      <c r="F7960" s="320" t="s">
        <v>126</v>
      </c>
      <c r="G7960" s="320" t="s">
        <v>429</v>
      </c>
      <c r="H7960" s="320" t="s">
        <v>323</v>
      </c>
      <c r="I7960" s="320" t="s">
        <v>355</v>
      </c>
      <c r="J7960" s="320" t="s">
        <v>289</v>
      </c>
      <c r="K7960" s="321">
        <v>30</v>
      </c>
      <c r="L7960" s="305">
        <v>0.36585000157356262</v>
      </c>
      <c r="M7960" s="305"/>
      <c r="N7960" s="321">
        <v>192</v>
      </c>
      <c r="O7960" s="305">
        <v>0.29003000259399409</v>
      </c>
      <c r="P7960" s="305"/>
      <c r="Q7960" s="321">
        <v>4109</v>
      </c>
      <c r="R7960" s="305">
        <v>0.30186998844146729</v>
      </c>
      <c r="S7960" s="305"/>
      <c r="BA7960" s="395">
        <v>1</v>
      </c>
      <c r="BB7960" s="396" t="s">
        <v>861</v>
      </c>
      <c r="BC7960" t="str">
        <f t="shared" si="671"/>
        <v>RBT</v>
      </c>
      <c r="BD7960" t="str">
        <f t="shared" si="672"/>
        <v>NAoMe_recurrent_mbc_hes_year</v>
      </c>
      <c r="BE7960" s="397" t="s">
        <v>862</v>
      </c>
      <c r="BF7960" t="str">
        <f t="shared" si="673"/>
        <v>2021</v>
      </c>
      <c r="BG7960">
        <f t="shared" si="674"/>
        <v>30</v>
      </c>
      <c r="BH7960" s="398">
        <f t="shared" si="675"/>
        <v>0.36585000157356262</v>
      </c>
      <c r="BO7960" s="33"/>
    </row>
    <row r="7961" spans="1:67">
      <c r="A7961" s="320" t="s">
        <v>338</v>
      </c>
      <c r="B7961" t="s">
        <v>380</v>
      </c>
      <c r="C7961" t="s">
        <v>910</v>
      </c>
      <c r="D7961" t="s">
        <v>314</v>
      </c>
      <c r="E7961" s="320" t="s">
        <v>125</v>
      </c>
      <c r="F7961" s="320" t="s">
        <v>126</v>
      </c>
      <c r="G7961" s="320" t="s">
        <v>429</v>
      </c>
      <c r="H7961" s="320" t="s">
        <v>323</v>
      </c>
      <c r="I7961" s="320" t="s">
        <v>355</v>
      </c>
      <c r="J7961" s="320" t="s">
        <v>816</v>
      </c>
      <c r="K7961" s="321">
        <v>24</v>
      </c>
      <c r="L7961" s="305">
        <v>0.29267999529838562</v>
      </c>
      <c r="M7961" s="305"/>
      <c r="N7961" s="321">
        <v>205</v>
      </c>
      <c r="O7961" s="305">
        <v>0.30967000126838679</v>
      </c>
      <c r="P7961" s="305"/>
      <c r="Q7961" s="321">
        <v>4376</v>
      </c>
      <c r="R7961" s="305">
        <v>0.32148000597953802</v>
      </c>
      <c r="S7961" s="305"/>
      <c r="BA7961" s="395">
        <v>1</v>
      </c>
      <c r="BB7961" s="396" t="s">
        <v>861</v>
      </c>
      <c r="BC7961" t="str">
        <f t="shared" si="671"/>
        <v>RBT</v>
      </c>
      <c r="BD7961" t="str">
        <f t="shared" si="672"/>
        <v>NAoMe_recurrent_mbc_hes_year</v>
      </c>
      <c r="BE7961" s="397" t="s">
        <v>862</v>
      </c>
      <c r="BF7961" t="str">
        <f t="shared" si="673"/>
        <v>2022</v>
      </c>
      <c r="BG7961">
        <f t="shared" si="674"/>
        <v>24</v>
      </c>
      <c r="BH7961" s="398">
        <f t="shared" si="675"/>
        <v>0.29267999529838562</v>
      </c>
      <c r="BO7961" s="33"/>
    </row>
    <row r="7962" spans="1:67">
      <c r="A7962" s="320" t="s">
        <v>338</v>
      </c>
      <c r="B7962" t="s">
        <v>380</v>
      </c>
      <c r="C7962" t="s">
        <v>910</v>
      </c>
      <c r="D7962" t="s">
        <v>314</v>
      </c>
      <c r="E7962" s="320" t="s">
        <v>125</v>
      </c>
      <c r="F7962" s="320" t="s">
        <v>126</v>
      </c>
      <c r="G7962" s="320" t="s">
        <v>429</v>
      </c>
      <c r="H7962" s="320" t="s">
        <v>323</v>
      </c>
      <c r="I7962" s="320" t="s">
        <v>355</v>
      </c>
      <c r="J7962" s="320" t="s">
        <v>946</v>
      </c>
      <c r="K7962" s="321">
        <v>28</v>
      </c>
      <c r="L7962" s="305">
        <v>0.34145998954772949</v>
      </c>
      <c r="M7962" s="305"/>
      <c r="N7962" s="321">
        <v>265</v>
      </c>
      <c r="O7962" s="305">
        <v>0.40029999613761902</v>
      </c>
      <c r="P7962" s="305"/>
      <c r="Q7962" s="321">
        <v>5127</v>
      </c>
      <c r="R7962" s="305">
        <v>0.37665000557899481</v>
      </c>
      <c r="S7962" s="305"/>
      <c r="BA7962" s="395">
        <v>1</v>
      </c>
      <c r="BB7962" s="396" t="s">
        <v>861</v>
      </c>
      <c r="BC7962" t="str">
        <f t="shared" si="671"/>
        <v>RBT</v>
      </c>
      <c r="BD7962" t="str">
        <f t="shared" si="672"/>
        <v>NAoMe_recurrent_mbc_hes_year</v>
      </c>
      <c r="BE7962" s="397" t="s">
        <v>862</v>
      </c>
      <c r="BF7962" t="str">
        <f t="shared" si="673"/>
        <v>2023</v>
      </c>
      <c r="BG7962">
        <f t="shared" si="674"/>
        <v>28</v>
      </c>
      <c r="BH7962" s="398">
        <f t="shared" si="675"/>
        <v>0.34145998954772949</v>
      </c>
      <c r="BO7962" s="33"/>
    </row>
    <row r="7963" spans="1:67">
      <c r="A7963" s="320" t="s">
        <v>338</v>
      </c>
      <c r="B7963" t="s">
        <v>380</v>
      </c>
      <c r="C7963" t="s">
        <v>910</v>
      </c>
      <c r="D7963" t="s">
        <v>314</v>
      </c>
      <c r="E7963" s="320" t="s">
        <v>125</v>
      </c>
      <c r="F7963" s="320" t="s">
        <v>126</v>
      </c>
      <c r="G7963" s="320" t="s">
        <v>429</v>
      </c>
      <c r="H7963" s="320" t="s">
        <v>323</v>
      </c>
      <c r="I7963" s="320" t="s">
        <v>824</v>
      </c>
      <c r="J7963" s="320" t="s">
        <v>12</v>
      </c>
      <c r="K7963" s="321">
        <v>82</v>
      </c>
      <c r="L7963" s="305">
        <v>1</v>
      </c>
      <c r="M7963" s="305"/>
      <c r="N7963" s="321">
        <v>662</v>
      </c>
      <c r="O7963" s="305">
        <v>1</v>
      </c>
      <c r="P7963" s="305"/>
      <c r="Q7963" s="321">
        <v>13612</v>
      </c>
      <c r="R7963" s="305">
        <v>1</v>
      </c>
      <c r="S7963" s="305"/>
      <c r="BA7963" s="395">
        <v>1</v>
      </c>
      <c r="BB7963" s="396" t="s">
        <v>861</v>
      </c>
      <c r="BC7963" t="str">
        <f t="shared" si="671"/>
        <v>RBT</v>
      </c>
      <c r="BD7963" t="str">
        <f t="shared" si="672"/>
        <v>NAoMe_recurrent_tag_bonemets</v>
      </c>
      <c r="BE7963" s="397" t="s">
        <v>862</v>
      </c>
      <c r="BF7963" t="str">
        <f t="shared" si="673"/>
        <v>No</v>
      </c>
      <c r="BG7963">
        <f t="shared" si="674"/>
        <v>82</v>
      </c>
      <c r="BH7963" s="398">
        <f t="shared" si="675"/>
        <v>1</v>
      </c>
      <c r="BO7963" s="33"/>
    </row>
    <row r="7964" spans="1:67">
      <c r="A7964" s="320" t="s">
        <v>338</v>
      </c>
      <c r="B7964" t="s">
        <v>380</v>
      </c>
      <c r="C7964" t="s">
        <v>910</v>
      </c>
      <c r="D7964" t="s">
        <v>314</v>
      </c>
      <c r="E7964" s="320" t="s">
        <v>125</v>
      </c>
      <c r="F7964" s="320" t="s">
        <v>126</v>
      </c>
      <c r="G7964" s="320" t="s">
        <v>429</v>
      </c>
      <c r="H7964" s="320" t="s">
        <v>323</v>
      </c>
      <c r="I7964" s="320" t="s">
        <v>825</v>
      </c>
      <c r="J7964" s="320" t="s">
        <v>12</v>
      </c>
      <c r="K7964" s="321">
        <v>82</v>
      </c>
      <c r="L7964" s="305">
        <v>1</v>
      </c>
      <c r="M7964" s="305"/>
      <c r="N7964" s="321">
        <v>662</v>
      </c>
      <c r="O7964" s="305">
        <v>1</v>
      </c>
      <c r="P7964" s="305"/>
      <c r="Q7964" s="321">
        <v>13612</v>
      </c>
      <c r="R7964" s="305">
        <v>1</v>
      </c>
      <c r="S7964" s="305"/>
      <c r="BA7964" s="395">
        <v>1</v>
      </c>
      <c r="BB7964" s="396" t="s">
        <v>861</v>
      </c>
      <c r="BC7964" t="str">
        <f t="shared" si="671"/>
        <v>RBT</v>
      </c>
      <c r="BD7964" t="str">
        <f t="shared" si="672"/>
        <v>NAoMe_recurrent_tag_brainmets</v>
      </c>
      <c r="BE7964" s="397" t="s">
        <v>862</v>
      </c>
      <c r="BF7964" t="str">
        <f t="shared" si="673"/>
        <v>No</v>
      </c>
      <c r="BG7964">
        <f t="shared" si="674"/>
        <v>82</v>
      </c>
      <c r="BH7964" s="398">
        <f t="shared" si="675"/>
        <v>1</v>
      </c>
      <c r="BO7964" s="33"/>
    </row>
    <row r="7965" spans="1:67">
      <c r="A7965" s="320" t="s">
        <v>338</v>
      </c>
      <c r="B7965" t="s">
        <v>380</v>
      </c>
      <c r="C7965" t="s">
        <v>910</v>
      </c>
      <c r="D7965" t="s">
        <v>314</v>
      </c>
      <c r="E7965" s="320" t="s">
        <v>125</v>
      </c>
      <c r="F7965" s="320" t="s">
        <v>126</v>
      </c>
      <c r="G7965" s="320" t="s">
        <v>429</v>
      </c>
      <c r="H7965" s="320" t="s">
        <v>323</v>
      </c>
      <c r="I7965" s="320" t="s">
        <v>826</v>
      </c>
      <c r="J7965" s="320" t="s">
        <v>12</v>
      </c>
      <c r="K7965" s="321">
        <v>82</v>
      </c>
      <c r="L7965" s="305">
        <v>1</v>
      </c>
      <c r="M7965" s="305"/>
      <c r="N7965" s="321">
        <v>662</v>
      </c>
      <c r="O7965" s="305">
        <v>1</v>
      </c>
      <c r="P7965" s="305"/>
      <c r="Q7965" s="321">
        <v>13612</v>
      </c>
      <c r="R7965" s="305">
        <v>1</v>
      </c>
      <c r="S7965" s="305"/>
      <c r="BA7965" s="395">
        <v>1</v>
      </c>
      <c r="BB7965" s="396" t="s">
        <v>861</v>
      </c>
      <c r="BC7965" t="str">
        <f t="shared" si="671"/>
        <v>RBT</v>
      </c>
      <c r="BD7965" t="str">
        <f t="shared" si="672"/>
        <v>NAoMe_recurrent_tag_livermets</v>
      </c>
      <c r="BE7965" s="397" t="s">
        <v>862</v>
      </c>
      <c r="BF7965" t="str">
        <f t="shared" si="673"/>
        <v>No</v>
      </c>
      <c r="BG7965">
        <f t="shared" si="674"/>
        <v>82</v>
      </c>
      <c r="BH7965" s="398">
        <f t="shared" si="675"/>
        <v>1</v>
      </c>
      <c r="BO7965" s="33"/>
    </row>
    <row r="7966" spans="1:67">
      <c r="A7966" s="320" t="s">
        <v>338</v>
      </c>
      <c r="B7966" t="s">
        <v>380</v>
      </c>
      <c r="C7966" t="s">
        <v>910</v>
      </c>
      <c r="D7966" t="s">
        <v>314</v>
      </c>
      <c r="E7966" s="320" t="s">
        <v>125</v>
      </c>
      <c r="F7966" s="320" t="s">
        <v>126</v>
      </c>
      <c r="G7966" s="320" t="s">
        <v>429</v>
      </c>
      <c r="H7966" s="320" t="s">
        <v>323</v>
      </c>
      <c r="I7966" s="320" t="s">
        <v>827</v>
      </c>
      <c r="J7966" s="320" t="s">
        <v>12</v>
      </c>
      <c r="K7966" s="321">
        <v>82</v>
      </c>
      <c r="L7966" s="305">
        <v>1</v>
      </c>
      <c r="M7966" s="305"/>
      <c r="N7966" s="321">
        <v>662</v>
      </c>
      <c r="O7966" s="305">
        <v>1</v>
      </c>
      <c r="P7966" s="305"/>
      <c r="Q7966" s="321">
        <v>13612</v>
      </c>
      <c r="R7966" s="305">
        <v>1</v>
      </c>
      <c r="S7966" s="305"/>
      <c r="BA7966" s="395">
        <v>1</v>
      </c>
      <c r="BB7966" s="396" t="s">
        <v>861</v>
      </c>
      <c r="BC7966" t="str">
        <f t="shared" si="671"/>
        <v>RBT</v>
      </c>
      <c r="BD7966" t="str">
        <f t="shared" si="672"/>
        <v>NAoMe_recurrent_tag_lungmets</v>
      </c>
      <c r="BE7966" s="397" t="s">
        <v>862</v>
      </c>
      <c r="BF7966" t="str">
        <f t="shared" si="673"/>
        <v>No</v>
      </c>
      <c r="BG7966">
        <f t="shared" si="674"/>
        <v>82</v>
      </c>
      <c r="BH7966" s="398">
        <f t="shared" si="675"/>
        <v>1</v>
      </c>
      <c r="BO7966" s="33"/>
    </row>
    <row r="7967" spans="1:67">
      <c r="A7967" s="320" t="s">
        <v>338</v>
      </c>
      <c r="B7967" t="s">
        <v>380</v>
      </c>
      <c r="C7967" t="s">
        <v>910</v>
      </c>
      <c r="D7967" t="s">
        <v>314</v>
      </c>
      <c r="E7967" s="320" t="s">
        <v>125</v>
      </c>
      <c r="F7967" s="320" t="s">
        <v>126</v>
      </c>
      <c r="G7967" s="320" t="s">
        <v>429</v>
      </c>
      <c r="H7967" s="320" t="s">
        <v>323</v>
      </c>
      <c r="I7967" s="320" t="s">
        <v>828</v>
      </c>
      <c r="J7967" s="320" t="s">
        <v>12</v>
      </c>
      <c r="K7967" s="321">
        <v>82</v>
      </c>
      <c r="L7967" s="305">
        <v>1</v>
      </c>
      <c r="M7967" s="305"/>
      <c r="N7967" s="321">
        <v>662</v>
      </c>
      <c r="O7967" s="305">
        <v>1</v>
      </c>
      <c r="P7967" s="305"/>
      <c r="Q7967" s="321">
        <v>13612</v>
      </c>
      <c r="R7967" s="305">
        <v>1</v>
      </c>
      <c r="S7967" s="305"/>
      <c r="BA7967" s="395">
        <v>1</v>
      </c>
      <c r="BB7967" s="396" t="s">
        <v>861</v>
      </c>
      <c r="BC7967" t="str">
        <f t="shared" si="671"/>
        <v>RBT</v>
      </c>
      <c r="BD7967" t="str">
        <f t="shared" si="672"/>
        <v>NAoMe_recurrent_tag_othermets</v>
      </c>
      <c r="BE7967" s="397" t="s">
        <v>862</v>
      </c>
      <c r="BF7967" t="str">
        <f t="shared" si="673"/>
        <v>No</v>
      </c>
      <c r="BG7967">
        <f t="shared" si="674"/>
        <v>82</v>
      </c>
      <c r="BH7967" s="398">
        <f t="shared" si="675"/>
        <v>1</v>
      </c>
      <c r="BO7967" s="33"/>
    </row>
    <row r="7968" spans="1:67">
      <c r="A7968" s="320" t="s">
        <v>338</v>
      </c>
      <c r="B7968" t="s">
        <v>380</v>
      </c>
      <c r="C7968" t="s">
        <v>910</v>
      </c>
      <c r="D7968" t="s">
        <v>314</v>
      </c>
      <c r="E7968" s="320" t="s">
        <v>127</v>
      </c>
      <c r="F7968" s="320" t="s">
        <v>128</v>
      </c>
      <c r="G7968" s="320" t="s">
        <v>449</v>
      </c>
      <c r="H7968" s="320" t="s">
        <v>320</v>
      </c>
      <c r="I7968" s="320" t="s">
        <v>354</v>
      </c>
      <c r="J7968" s="320" t="s">
        <v>277</v>
      </c>
      <c r="K7968" s="321">
        <v>0</v>
      </c>
      <c r="L7968" s="305">
        <v>0</v>
      </c>
      <c r="M7968" s="305"/>
      <c r="N7968" s="321">
        <v>2</v>
      </c>
      <c r="O7968" s="305">
        <v>3.3799998927861452E-3</v>
      </c>
      <c r="P7968" s="305"/>
      <c r="Q7968" s="321">
        <v>56</v>
      </c>
      <c r="R7968" s="305">
        <v>4.1100000962615013E-3</v>
      </c>
      <c r="S7968" s="305"/>
      <c r="BA7968" s="395">
        <v>1</v>
      </c>
      <c r="BB7968" s="396" t="s">
        <v>861</v>
      </c>
      <c r="BC7968" t="str">
        <f t="shared" si="671"/>
        <v>RXF</v>
      </c>
      <c r="BD7968" t="str">
        <f t="shared" si="672"/>
        <v>NAoMe_recurrent_age_mbc_hes_decades_80cap</v>
      </c>
      <c r="BE7968" s="397" t="s">
        <v>862</v>
      </c>
      <c r="BF7968" t="str">
        <f t="shared" si="673"/>
        <v>18-29 yrs</v>
      </c>
      <c r="BG7968">
        <f t="shared" si="674"/>
        <v>0</v>
      </c>
      <c r="BH7968" s="398">
        <f t="shared" si="675"/>
        <v>0</v>
      </c>
      <c r="BO7968" s="33"/>
    </row>
    <row r="7969" spans="1:67">
      <c r="A7969" s="320" t="s">
        <v>338</v>
      </c>
      <c r="B7969" t="s">
        <v>380</v>
      </c>
      <c r="C7969" t="s">
        <v>910</v>
      </c>
      <c r="D7969" t="s">
        <v>314</v>
      </c>
      <c r="E7969" s="320" t="s">
        <v>127</v>
      </c>
      <c r="F7969" s="320" t="s">
        <v>128</v>
      </c>
      <c r="G7969" s="320" t="s">
        <v>449</v>
      </c>
      <c r="H7969" s="320" t="s">
        <v>320</v>
      </c>
      <c r="I7969" s="320" t="s">
        <v>354</v>
      </c>
      <c r="J7969" s="320" t="s">
        <v>278</v>
      </c>
      <c r="K7969" s="321">
        <v>0</v>
      </c>
      <c r="L7969" s="305">
        <v>0</v>
      </c>
      <c r="M7969" s="305"/>
      <c r="N7969" s="321">
        <v>33</v>
      </c>
      <c r="O7969" s="305">
        <v>5.5840000510215759E-2</v>
      </c>
      <c r="P7969" s="305"/>
      <c r="Q7969" s="321">
        <v>552</v>
      </c>
      <c r="R7969" s="305">
        <v>4.0550000965595252E-2</v>
      </c>
      <c r="S7969" s="305"/>
      <c r="BA7969" s="395">
        <v>1</v>
      </c>
      <c r="BB7969" s="396" t="s">
        <v>861</v>
      </c>
      <c r="BC7969" t="str">
        <f t="shared" si="671"/>
        <v>RXF</v>
      </c>
      <c r="BD7969" t="str">
        <f t="shared" si="672"/>
        <v>NAoMe_recurrent_age_mbc_hes_decades_80cap</v>
      </c>
      <c r="BE7969" s="397" t="s">
        <v>862</v>
      </c>
      <c r="BF7969" t="str">
        <f t="shared" si="673"/>
        <v>30-39 yrs</v>
      </c>
      <c r="BG7969">
        <f t="shared" si="674"/>
        <v>0</v>
      </c>
      <c r="BH7969" s="398">
        <f t="shared" si="675"/>
        <v>0</v>
      </c>
      <c r="BO7969" s="33"/>
    </row>
    <row r="7970" spans="1:67">
      <c r="A7970" s="320" t="s">
        <v>338</v>
      </c>
      <c r="B7970" t="s">
        <v>380</v>
      </c>
      <c r="C7970" t="s">
        <v>910</v>
      </c>
      <c r="D7970" t="s">
        <v>314</v>
      </c>
      <c r="E7970" s="320" t="s">
        <v>127</v>
      </c>
      <c r="F7970" s="320" t="s">
        <v>128</v>
      </c>
      <c r="G7970" s="320" t="s">
        <v>449</v>
      </c>
      <c r="H7970" s="320" t="s">
        <v>320</v>
      </c>
      <c r="I7970" s="320" t="s">
        <v>354</v>
      </c>
      <c r="J7970" s="320" t="s">
        <v>279</v>
      </c>
      <c r="K7970" s="321">
        <v>11</v>
      </c>
      <c r="L7970" s="305">
        <v>0.1018500030040741</v>
      </c>
      <c r="M7970" s="305"/>
      <c r="N7970" s="321">
        <v>56</v>
      </c>
      <c r="O7970" s="305">
        <v>9.4750002026557922E-2</v>
      </c>
      <c r="P7970" s="305"/>
      <c r="Q7970" s="321">
        <v>1403</v>
      </c>
      <c r="R7970" s="305">
        <v>0.1030699983239174</v>
      </c>
      <c r="S7970" s="305"/>
      <c r="BA7970" s="395">
        <v>1</v>
      </c>
      <c r="BB7970" s="396" t="s">
        <v>861</v>
      </c>
      <c r="BC7970" t="str">
        <f t="shared" si="671"/>
        <v>RXF</v>
      </c>
      <c r="BD7970" t="str">
        <f t="shared" si="672"/>
        <v>NAoMe_recurrent_age_mbc_hes_decades_80cap</v>
      </c>
      <c r="BE7970" s="397" t="s">
        <v>862</v>
      </c>
      <c r="BF7970" t="str">
        <f t="shared" si="673"/>
        <v>40-49 yrs</v>
      </c>
      <c r="BG7970">
        <f t="shared" si="674"/>
        <v>11</v>
      </c>
      <c r="BH7970" s="398">
        <f t="shared" si="675"/>
        <v>0.1018500030040741</v>
      </c>
      <c r="BO7970" s="33"/>
    </row>
    <row r="7971" spans="1:67">
      <c r="A7971" s="320" t="s">
        <v>338</v>
      </c>
      <c r="B7971" t="s">
        <v>380</v>
      </c>
      <c r="C7971" t="s">
        <v>910</v>
      </c>
      <c r="D7971" t="s">
        <v>314</v>
      </c>
      <c r="E7971" s="320" t="s">
        <v>127</v>
      </c>
      <c r="F7971" s="320" t="s">
        <v>128</v>
      </c>
      <c r="G7971" s="320" t="s">
        <v>449</v>
      </c>
      <c r="H7971" s="320" t="s">
        <v>320</v>
      </c>
      <c r="I7971" s="320" t="s">
        <v>354</v>
      </c>
      <c r="J7971" s="320" t="s">
        <v>280</v>
      </c>
      <c r="K7971" s="321">
        <v>22</v>
      </c>
      <c r="L7971" s="305">
        <v>0.20370000600814819</v>
      </c>
      <c r="M7971" s="305"/>
      <c r="N7971" s="321">
        <v>126</v>
      </c>
      <c r="O7971" s="305">
        <v>0.21320000290870669</v>
      </c>
      <c r="P7971" s="305"/>
      <c r="Q7971" s="321">
        <v>2584</v>
      </c>
      <c r="R7971" s="305">
        <v>0.18983000516891479</v>
      </c>
      <c r="S7971" s="305"/>
      <c r="BA7971" s="395">
        <v>1</v>
      </c>
      <c r="BB7971" s="396" t="s">
        <v>861</v>
      </c>
      <c r="BC7971" t="str">
        <f t="shared" si="671"/>
        <v>RXF</v>
      </c>
      <c r="BD7971" t="str">
        <f t="shared" si="672"/>
        <v>NAoMe_recurrent_age_mbc_hes_decades_80cap</v>
      </c>
      <c r="BE7971" s="397" t="s">
        <v>862</v>
      </c>
      <c r="BF7971" t="str">
        <f t="shared" si="673"/>
        <v>50-59 yrs</v>
      </c>
      <c r="BG7971">
        <f t="shared" si="674"/>
        <v>22</v>
      </c>
      <c r="BH7971" s="398">
        <f t="shared" si="675"/>
        <v>0.20370000600814819</v>
      </c>
      <c r="BO7971" s="33"/>
    </row>
    <row r="7972" spans="1:67">
      <c r="A7972" s="320" t="s">
        <v>338</v>
      </c>
      <c r="B7972" t="s">
        <v>380</v>
      </c>
      <c r="C7972" t="s">
        <v>910</v>
      </c>
      <c r="D7972" t="s">
        <v>314</v>
      </c>
      <c r="E7972" s="320" t="s">
        <v>127</v>
      </c>
      <c r="F7972" s="320" t="s">
        <v>128</v>
      </c>
      <c r="G7972" s="320" t="s">
        <v>449</v>
      </c>
      <c r="H7972" s="320" t="s">
        <v>320</v>
      </c>
      <c r="I7972" s="320" t="s">
        <v>354</v>
      </c>
      <c r="J7972" s="320" t="s">
        <v>281</v>
      </c>
      <c r="K7972" s="321">
        <v>21</v>
      </c>
      <c r="L7972" s="305">
        <v>0.1944400072097778</v>
      </c>
      <c r="M7972" s="305"/>
      <c r="N7972" s="321">
        <v>122</v>
      </c>
      <c r="O7972" s="305">
        <v>0.20643000304698941</v>
      </c>
      <c r="P7972" s="305"/>
      <c r="Q7972" s="321">
        <v>2650</v>
      </c>
      <c r="R7972" s="305">
        <v>0.19468000531196589</v>
      </c>
      <c r="S7972" s="305"/>
      <c r="BA7972" s="395">
        <v>1</v>
      </c>
      <c r="BB7972" s="396" t="s">
        <v>861</v>
      </c>
      <c r="BC7972" t="str">
        <f t="shared" si="671"/>
        <v>RXF</v>
      </c>
      <c r="BD7972" t="str">
        <f t="shared" si="672"/>
        <v>NAoMe_recurrent_age_mbc_hes_decades_80cap</v>
      </c>
      <c r="BE7972" s="397" t="s">
        <v>862</v>
      </c>
      <c r="BF7972" t="str">
        <f t="shared" si="673"/>
        <v>60-69 yrs</v>
      </c>
      <c r="BG7972">
        <f t="shared" si="674"/>
        <v>21</v>
      </c>
      <c r="BH7972" s="398">
        <f t="shared" si="675"/>
        <v>0.1944400072097778</v>
      </c>
      <c r="BO7972" s="33"/>
    </row>
    <row r="7973" spans="1:67">
      <c r="A7973" s="320" t="s">
        <v>338</v>
      </c>
      <c r="B7973" t="s">
        <v>380</v>
      </c>
      <c r="C7973" t="s">
        <v>910</v>
      </c>
      <c r="D7973" t="s">
        <v>314</v>
      </c>
      <c r="E7973" s="320" t="s">
        <v>127</v>
      </c>
      <c r="F7973" s="320" t="s">
        <v>128</v>
      </c>
      <c r="G7973" s="320" t="s">
        <v>449</v>
      </c>
      <c r="H7973" s="320" t="s">
        <v>320</v>
      </c>
      <c r="I7973" s="320" t="s">
        <v>354</v>
      </c>
      <c r="J7973" s="320" t="s">
        <v>282</v>
      </c>
      <c r="K7973" s="321">
        <v>29</v>
      </c>
      <c r="L7973" s="305">
        <v>0.26851999759674072</v>
      </c>
      <c r="M7973" s="305"/>
      <c r="N7973" s="321">
        <v>142</v>
      </c>
      <c r="O7973" s="305">
        <v>0.24027000367641449</v>
      </c>
      <c r="P7973" s="305"/>
      <c r="Q7973" s="321">
        <v>3284</v>
      </c>
      <c r="R7973" s="305">
        <v>0.24126000702381131</v>
      </c>
      <c r="S7973" s="305"/>
      <c r="BA7973" s="395">
        <v>1</v>
      </c>
      <c r="BB7973" s="396" t="s">
        <v>861</v>
      </c>
      <c r="BC7973" t="str">
        <f t="shared" si="671"/>
        <v>RXF</v>
      </c>
      <c r="BD7973" t="str">
        <f t="shared" si="672"/>
        <v>NAoMe_recurrent_age_mbc_hes_decades_80cap</v>
      </c>
      <c r="BE7973" s="397" t="s">
        <v>862</v>
      </c>
      <c r="BF7973" t="str">
        <f t="shared" si="673"/>
        <v>70-79 yrs</v>
      </c>
      <c r="BG7973">
        <f t="shared" si="674"/>
        <v>29</v>
      </c>
      <c r="BH7973" s="398">
        <f t="shared" si="675"/>
        <v>0.26851999759674072</v>
      </c>
      <c r="BO7973" s="33"/>
    </row>
    <row r="7974" spans="1:67">
      <c r="A7974" s="320" t="s">
        <v>338</v>
      </c>
      <c r="B7974" t="s">
        <v>380</v>
      </c>
      <c r="C7974" t="s">
        <v>910</v>
      </c>
      <c r="D7974" t="s">
        <v>314</v>
      </c>
      <c r="E7974" s="320" t="s">
        <v>127</v>
      </c>
      <c r="F7974" s="320" t="s">
        <v>128</v>
      </c>
      <c r="G7974" s="320" t="s">
        <v>449</v>
      </c>
      <c r="H7974" s="320" t="s">
        <v>320</v>
      </c>
      <c r="I7974" s="320" t="s">
        <v>354</v>
      </c>
      <c r="J7974" s="320" t="s">
        <v>283</v>
      </c>
      <c r="K7974" s="321">
        <v>25</v>
      </c>
      <c r="L7974" s="305">
        <v>0.23148000240325931</v>
      </c>
      <c r="M7974" s="305"/>
      <c r="N7974" s="321">
        <v>110</v>
      </c>
      <c r="O7974" s="305">
        <v>0.18613000214099881</v>
      </c>
      <c r="P7974" s="305"/>
      <c r="Q7974" s="321">
        <v>3083</v>
      </c>
      <c r="R7974" s="305">
        <v>0.2264900058507919</v>
      </c>
      <c r="S7974" s="305"/>
      <c r="BA7974" s="395">
        <v>1</v>
      </c>
      <c r="BB7974" s="396" t="s">
        <v>861</v>
      </c>
      <c r="BC7974" t="str">
        <f t="shared" si="671"/>
        <v>RXF</v>
      </c>
      <c r="BD7974" t="str">
        <f t="shared" si="672"/>
        <v>NAoMe_recurrent_age_mbc_hes_decades_80cap</v>
      </c>
      <c r="BE7974" s="397" t="s">
        <v>862</v>
      </c>
      <c r="BF7974" t="str">
        <f t="shared" si="673"/>
        <v>80+ yrs</v>
      </c>
      <c r="BG7974">
        <f t="shared" si="674"/>
        <v>25</v>
      </c>
      <c r="BH7974" s="398">
        <f t="shared" si="675"/>
        <v>0.23148000240325931</v>
      </c>
      <c r="BO7974" s="33"/>
    </row>
    <row r="7975" spans="1:67">
      <c r="A7975" s="320" t="s">
        <v>338</v>
      </c>
      <c r="B7975" t="s">
        <v>380</v>
      </c>
      <c r="C7975" t="s">
        <v>910</v>
      </c>
      <c r="D7975" t="s">
        <v>314</v>
      </c>
      <c r="E7975" s="320" t="s">
        <v>127</v>
      </c>
      <c r="F7975" s="320" t="s">
        <v>128</v>
      </c>
      <c r="G7975" s="320" t="s">
        <v>449</v>
      </c>
      <c r="H7975" s="320" t="s">
        <v>320</v>
      </c>
      <c r="I7975" s="320" t="s">
        <v>656</v>
      </c>
      <c r="J7975" s="320" t="s">
        <v>286</v>
      </c>
      <c r="K7975" s="321">
        <v>2</v>
      </c>
      <c r="L7975" s="305">
        <v>1.8519999459385868E-2</v>
      </c>
      <c r="M7975" s="305">
        <v>1.8689999356865879E-2</v>
      </c>
      <c r="N7975" s="321">
        <v>34</v>
      </c>
      <c r="O7975" s="305">
        <v>5.7530000805854797E-2</v>
      </c>
      <c r="P7975" s="305">
        <v>5.8019999414682388E-2</v>
      </c>
      <c r="Q7975" s="321">
        <v>565</v>
      </c>
      <c r="R7975" s="305">
        <v>4.1510000824928277E-2</v>
      </c>
      <c r="S7975" s="305">
        <v>4.221000149846077E-2</v>
      </c>
      <c r="BA7975" s="395">
        <v>1</v>
      </c>
      <c r="BB7975" s="396" t="s">
        <v>861</v>
      </c>
      <c r="BC7975" t="str">
        <f t="shared" si="671"/>
        <v>RXF</v>
      </c>
      <c r="BD7975" t="str">
        <f t="shared" si="672"/>
        <v>NAoMe_recurrent_ethnicity_grp</v>
      </c>
      <c r="BE7975" s="397" t="s">
        <v>862</v>
      </c>
      <c r="BF7975" t="str">
        <f t="shared" si="673"/>
        <v>Asian or Asian British</v>
      </c>
      <c r="BG7975">
        <f t="shared" si="674"/>
        <v>2</v>
      </c>
      <c r="BH7975" s="398">
        <f t="shared" si="675"/>
        <v>1.8519999459385868E-2</v>
      </c>
      <c r="BO7975" s="33"/>
    </row>
    <row r="7976" spans="1:67">
      <c r="A7976" s="320" t="s">
        <v>338</v>
      </c>
      <c r="B7976" t="s">
        <v>380</v>
      </c>
      <c r="C7976" t="s">
        <v>910</v>
      </c>
      <c r="D7976" t="s">
        <v>314</v>
      </c>
      <c r="E7976" s="320" t="s">
        <v>127</v>
      </c>
      <c r="F7976" s="320" t="s">
        <v>128</v>
      </c>
      <c r="G7976" s="320" t="s">
        <v>449</v>
      </c>
      <c r="H7976" s="320" t="s">
        <v>320</v>
      </c>
      <c r="I7976" s="320" t="s">
        <v>656</v>
      </c>
      <c r="J7976" s="320" t="s">
        <v>287</v>
      </c>
      <c r="K7976" s="321">
        <v>2</v>
      </c>
      <c r="L7976" s="305">
        <v>1.8519999459385868E-2</v>
      </c>
      <c r="M7976" s="305">
        <v>1.8689999356865879E-2</v>
      </c>
      <c r="N7976" s="321">
        <v>8</v>
      </c>
      <c r="O7976" s="305">
        <v>1.353999972343445E-2</v>
      </c>
      <c r="P7976" s="305">
        <v>1.365000009536743E-2</v>
      </c>
      <c r="Q7976" s="321">
        <v>439</v>
      </c>
      <c r="R7976" s="305">
        <v>3.2249998301267617E-2</v>
      </c>
      <c r="S7976" s="305">
        <v>3.2800000160932541E-2</v>
      </c>
      <c r="BA7976" s="395">
        <v>1</v>
      </c>
      <c r="BB7976" s="396" t="s">
        <v>861</v>
      </c>
      <c r="BC7976" t="str">
        <f t="shared" si="671"/>
        <v>RXF</v>
      </c>
      <c r="BD7976" t="str">
        <f t="shared" si="672"/>
        <v>NAoMe_recurrent_ethnicity_grp</v>
      </c>
      <c r="BE7976" s="397" t="s">
        <v>862</v>
      </c>
      <c r="BF7976" t="str">
        <f t="shared" si="673"/>
        <v>Black or Black British</v>
      </c>
      <c r="BG7976">
        <f t="shared" si="674"/>
        <v>2</v>
      </c>
      <c r="BH7976" s="398">
        <f t="shared" si="675"/>
        <v>1.8519999459385868E-2</v>
      </c>
      <c r="BO7976" s="33"/>
    </row>
    <row r="7977" spans="1:67">
      <c r="A7977" s="320" t="s">
        <v>338</v>
      </c>
      <c r="B7977" t="s">
        <v>380</v>
      </c>
      <c r="C7977" t="s">
        <v>910</v>
      </c>
      <c r="D7977" t="s">
        <v>314</v>
      </c>
      <c r="E7977" s="320" t="s">
        <v>127</v>
      </c>
      <c r="F7977" s="320" t="s">
        <v>128</v>
      </c>
      <c r="G7977" s="320" t="s">
        <v>449</v>
      </c>
      <c r="H7977" s="320" t="s">
        <v>320</v>
      </c>
      <c r="I7977" s="320" t="s">
        <v>656</v>
      </c>
      <c r="J7977" s="320" t="s">
        <v>259</v>
      </c>
      <c r="K7977" s="321">
        <v>2</v>
      </c>
      <c r="L7977" s="305">
        <v>1.8519999459385868E-2</v>
      </c>
      <c r="M7977" s="305">
        <v>1.8689999356865879E-2</v>
      </c>
      <c r="N7977" s="321">
        <v>2</v>
      </c>
      <c r="O7977" s="305">
        <v>3.3799998927861452E-3</v>
      </c>
      <c r="P7977" s="305">
        <v>3.4099998883903031E-3</v>
      </c>
      <c r="Q7977" s="321">
        <v>117</v>
      </c>
      <c r="R7977" s="305">
        <v>8.6000002920627594E-3</v>
      </c>
      <c r="S7977" s="305">
        <v>8.7400004267692566E-3</v>
      </c>
      <c r="BA7977" s="395">
        <v>1</v>
      </c>
      <c r="BB7977" s="396" t="s">
        <v>861</v>
      </c>
      <c r="BC7977" t="str">
        <f t="shared" si="671"/>
        <v>RXF</v>
      </c>
      <c r="BD7977" t="str">
        <f t="shared" si="672"/>
        <v>NAoMe_recurrent_ethnicity_grp</v>
      </c>
      <c r="BE7977" s="397" t="s">
        <v>862</v>
      </c>
      <c r="BF7977" t="str">
        <f t="shared" si="673"/>
        <v>Mixed</v>
      </c>
      <c r="BG7977">
        <f t="shared" si="674"/>
        <v>2</v>
      </c>
      <c r="BH7977" s="398">
        <f t="shared" si="675"/>
        <v>1.8519999459385868E-2</v>
      </c>
      <c r="BO7977" s="33"/>
    </row>
    <row r="7978" spans="1:67">
      <c r="A7978" s="320" t="s">
        <v>338</v>
      </c>
      <c r="B7978" t="s">
        <v>380</v>
      </c>
      <c r="C7978" t="s">
        <v>910</v>
      </c>
      <c r="D7978" t="s">
        <v>314</v>
      </c>
      <c r="E7978" s="320" t="s">
        <v>127</v>
      </c>
      <c r="F7978" s="320" t="s">
        <v>128</v>
      </c>
      <c r="G7978" s="320" t="s">
        <v>449</v>
      </c>
      <c r="H7978" s="320" t="s">
        <v>320</v>
      </c>
      <c r="I7978" s="320" t="s">
        <v>656</v>
      </c>
      <c r="J7978" s="320" t="s">
        <v>288</v>
      </c>
      <c r="K7978" s="321">
        <v>0</v>
      </c>
      <c r="L7978" s="305">
        <v>0</v>
      </c>
      <c r="M7978" s="305">
        <v>0</v>
      </c>
      <c r="N7978" s="321">
        <v>10</v>
      </c>
      <c r="O7978" s="305">
        <v>1.6920000314712521E-2</v>
      </c>
      <c r="P7978" s="305">
        <v>1.7060000449419022E-2</v>
      </c>
      <c r="Q7978" s="321">
        <v>254</v>
      </c>
      <c r="R7978" s="305">
        <v>1.8659999594092369E-2</v>
      </c>
      <c r="S7978" s="305">
        <v>1.8980000168085098E-2</v>
      </c>
      <c r="BA7978" s="395">
        <v>1</v>
      </c>
      <c r="BB7978" s="396" t="s">
        <v>861</v>
      </c>
      <c r="BC7978" t="str">
        <f t="shared" si="671"/>
        <v>RXF</v>
      </c>
      <c r="BD7978" t="str">
        <f t="shared" si="672"/>
        <v>NAoMe_recurrent_ethnicity_grp</v>
      </c>
      <c r="BE7978" s="397" t="s">
        <v>862</v>
      </c>
      <c r="BF7978" t="str">
        <f t="shared" si="673"/>
        <v>Other Ethnic Group</v>
      </c>
      <c r="BG7978">
        <f t="shared" si="674"/>
        <v>0</v>
      </c>
      <c r="BH7978" s="398">
        <f t="shared" si="675"/>
        <v>0</v>
      </c>
      <c r="BO7978" s="33"/>
    </row>
    <row r="7979" spans="1:67">
      <c r="A7979" s="320" t="s">
        <v>338</v>
      </c>
      <c r="B7979" t="s">
        <v>380</v>
      </c>
      <c r="C7979" t="s">
        <v>910</v>
      </c>
      <c r="D7979" t="s">
        <v>314</v>
      </c>
      <c r="E7979" s="320" t="s">
        <v>127</v>
      </c>
      <c r="F7979" s="320" t="s">
        <v>128</v>
      </c>
      <c r="G7979" s="320" t="s">
        <v>449</v>
      </c>
      <c r="H7979" s="320" t="s">
        <v>320</v>
      </c>
      <c r="I7979" s="320" t="s">
        <v>656</v>
      </c>
      <c r="J7979" s="320" t="s">
        <v>260</v>
      </c>
      <c r="K7979" s="321">
        <v>1</v>
      </c>
      <c r="L7979" s="305">
        <v>9.2599997296929359E-3</v>
      </c>
      <c r="M7979" s="305"/>
      <c r="N7979" s="321">
        <v>5</v>
      </c>
      <c r="O7979" s="305">
        <v>8.4600001573562622E-3</v>
      </c>
      <c r="P7979" s="305"/>
      <c r="Q7979" s="321">
        <v>227</v>
      </c>
      <c r="R7979" s="305">
        <v>1.6680000349879261E-2</v>
      </c>
      <c r="S7979" s="305"/>
      <c r="BA7979" s="395">
        <v>1</v>
      </c>
      <c r="BB7979" s="396" t="s">
        <v>861</v>
      </c>
      <c r="BC7979" t="str">
        <f t="shared" si="671"/>
        <v>RXF</v>
      </c>
      <c r="BD7979" t="str">
        <f t="shared" si="672"/>
        <v>NAoMe_recurrent_ethnicity_grp</v>
      </c>
      <c r="BE7979" s="397" t="s">
        <v>862</v>
      </c>
      <c r="BF7979" t="str">
        <f t="shared" si="673"/>
        <v>Unknown</v>
      </c>
      <c r="BG7979">
        <f t="shared" si="674"/>
        <v>1</v>
      </c>
      <c r="BH7979" s="398">
        <f t="shared" si="675"/>
        <v>9.2599997296929359E-3</v>
      </c>
      <c r="BO7979" s="33"/>
    </row>
    <row r="7980" spans="1:67">
      <c r="A7980" s="320" t="s">
        <v>338</v>
      </c>
      <c r="B7980" t="s">
        <v>380</v>
      </c>
      <c r="C7980" t="s">
        <v>910</v>
      </c>
      <c r="D7980" t="s">
        <v>314</v>
      </c>
      <c r="E7980" s="320" t="s">
        <v>127</v>
      </c>
      <c r="F7980" s="320" t="s">
        <v>128</v>
      </c>
      <c r="G7980" s="320" t="s">
        <v>449</v>
      </c>
      <c r="H7980" s="320" t="s">
        <v>320</v>
      </c>
      <c r="I7980" s="320" t="s">
        <v>656</v>
      </c>
      <c r="J7980" s="320" t="s">
        <v>258</v>
      </c>
      <c r="K7980" s="321">
        <v>101</v>
      </c>
      <c r="L7980" s="305">
        <v>0.93519002199172974</v>
      </c>
      <c r="M7980" s="305">
        <v>0.94392997026443481</v>
      </c>
      <c r="N7980" s="321">
        <v>532</v>
      </c>
      <c r="O7980" s="305">
        <v>0.90017002820968628</v>
      </c>
      <c r="P7980" s="305">
        <v>0.90785002708435059</v>
      </c>
      <c r="Q7980" s="321">
        <v>12010</v>
      </c>
      <c r="R7980" s="305">
        <v>0.88230997323989868</v>
      </c>
      <c r="S7980" s="305">
        <v>0.89727002382278442</v>
      </c>
      <c r="BA7980" s="395">
        <v>1</v>
      </c>
      <c r="BB7980" s="396" t="s">
        <v>861</v>
      </c>
      <c r="BC7980" t="str">
        <f t="shared" si="671"/>
        <v>RXF</v>
      </c>
      <c r="BD7980" t="str">
        <f t="shared" si="672"/>
        <v>NAoMe_recurrent_ethnicity_grp</v>
      </c>
      <c r="BE7980" s="397" t="s">
        <v>862</v>
      </c>
      <c r="BF7980" t="str">
        <f t="shared" si="673"/>
        <v>White</v>
      </c>
      <c r="BG7980">
        <f t="shared" si="674"/>
        <v>101</v>
      </c>
      <c r="BH7980" s="398">
        <f t="shared" si="675"/>
        <v>0.93519002199172974</v>
      </c>
      <c r="BO7980" s="33"/>
    </row>
    <row r="7981" spans="1:67">
      <c r="A7981" s="320" t="s">
        <v>338</v>
      </c>
      <c r="B7981" t="s">
        <v>380</v>
      </c>
      <c r="C7981" t="s">
        <v>910</v>
      </c>
      <c r="D7981" t="s">
        <v>314</v>
      </c>
      <c r="E7981" s="320" t="s">
        <v>127</v>
      </c>
      <c r="F7981" s="320" t="s">
        <v>128</v>
      </c>
      <c r="G7981" s="320" t="s">
        <v>449</v>
      </c>
      <c r="H7981" s="320" t="s">
        <v>320</v>
      </c>
      <c r="I7981" s="320" t="s">
        <v>291</v>
      </c>
      <c r="J7981" s="320" t="s">
        <v>313</v>
      </c>
      <c r="K7981" s="321">
        <v>106</v>
      </c>
      <c r="L7981" s="305">
        <v>0.98148000240325928</v>
      </c>
      <c r="M7981" s="305"/>
      <c r="N7981" s="321">
        <v>584</v>
      </c>
      <c r="O7981" s="305">
        <v>0.98816001415252686</v>
      </c>
      <c r="P7981" s="305"/>
      <c r="Q7981" s="321">
        <v>13492</v>
      </c>
      <c r="R7981" s="305">
        <v>0.99118000268936157</v>
      </c>
      <c r="S7981" s="305"/>
      <c r="BA7981" s="395">
        <v>1</v>
      </c>
      <c r="BB7981" s="396" t="s">
        <v>861</v>
      </c>
      <c r="BC7981" t="str">
        <f t="shared" si="671"/>
        <v>RXF</v>
      </c>
      <c r="BD7981" t="str">
        <f t="shared" si="672"/>
        <v>NAoMe_recurrent_gender</v>
      </c>
      <c r="BE7981" s="397" t="s">
        <v>862</v>
      </c>
      <c r="BF7981" t="str">
        <f t="shared" si="673"/>
        <v>Female</v>
      </c>
      <c r="BG7981">
        <f t="shared" si="674"/>
        <v>106</v>
      </c>
      <c r="BH7981" s="398">
        <f t="shared" si="675"/>
        <v>0.98148000240325928</v>
      </c>
      <c r="BO7981" s="33"/>
    </row>
    <row r="7982" spans="1:67">
      <c r="A7982" s="320" t="s">
        <v>338</v>
      </c>
      <c r="B7982" t="s">
        <v>380</v>
      </c>
      <c r="C7982" t="s">
        <v>910</v>
      </c>
      <c r="D7982" t="s">
        <v>314</v>
      </c>
      <c r="E7982" s="320" t="s">
        <v>127</v>
      </c>
      <c r="F7982" s="320" t="s">
        <v>128</v>
      </c>
      <c r="G7982" s="320" t="s">
        <v>449</v>
      </c>
      <c r="H7982" s="320" t="s">
        <v>320</v>
      </c>
      <c r="I7982" s="320" t="s">
        <v>291</v>
      </c>
      <c r="J7982" s="320" t="s">
        <v>293</v>
      </c>
      <c r="K7982" s="321">
        <v>2</v>
      </c>
      <c r="L7982" s="305">
        <v>1.8519999459385868E-2</v>
      </c>
      <c r="M7982" s="305"/>
      <c r="N7982" s="321">
        <v>7</v>
      </c>
      <c r="O7982" s="305">
        <v>1.183999981731176E-2</v>
      </c>
      <c r="P7982" s="305"/>
      <c r="Q7982" s="321">
        <v>120</v>
      </c>
      <c r="R7982" s="305">
        <v>8.8200001046061516E-3</v>
      </c>
      <c r="S7982" s="305"/>
      <c r="BA7982" s="395">
        <v>1</v>
      </c>
      <c r="BB7982" s="396" t="s">
        <v>861</v>
      </c>
      <c r="BC7982" t="str">
        <f t="shared" si="671"/>
        <v>RXF</v>
      </c>
      <c r="BD7982" t="str">
        <f t="shared" si="672"/>
        <v>NAoMe_recurrent_gender</v>
      </c>
      <c r="BE7982" s="397" t="s">
        <v>862</v>
      </c>
      <c r="BF7982" t="str">
        <f t="shared" si="673"/>
        <v>Male</v>
      </c>
      <c r="BG7982">
        <f t="shared" si="674"/>
        <v>2</v>
      </c>
      <c r="BH7982" s="398">
        <f t="shared" si="675"/>
        <v>1.8519999459385868E-2</v>
      </c>
      <c r="BO7982" s="33"/>
    </row>
    <row r="7983" spans="1:67">
      <c r="A7983" s="320" t="s">
        <v>338</v>
      </c>
      <c r="B7983" t="s">
        <v>380</v>
      </c>
      <c r="C7983" t="s">
        <v>910</v>
      </c>
      <c r="D7983" t="s">
        <v>314</v>
      </c>
      <c r="E7983" s="320" t="s">
        <v>127</v>
      </c>
      <c r="F7983" s="320" t="s">
        <v>128</v>
      </c>
      <c r="G7983" s="320" t="s">
        <v>449</v>
      </c>
      <c r="H7983" s="320" t="s">
        <v>320</v>
      </c>
      <c r="I7983" s="320" t="s">
        <v>355</v>
      </c>
      <c r="J7983" s="320" t="s">
        <v>289</v>
      </c>
      <c r="K7983" s="321">
        <v>23</v>
      </c>
      <c r="L7983" s="305">
        <v>0.21296000480651861</v>
      </c>
      <c r="M7983" s="305"/>
      <c r="N7983" s="321">
        <v>177</v>
      </c>
      <c r="O7983" s="305">
        <v>0.29949000477790833</v>
      </c>
      <c r="P7983" s="305"/>
      <c r="Q7983" s="321">
        <v>4109</v>
      </c>
      <c r="R7983" s="305">
        <v>0.30186998844146729</v>
      </c>
      <c r="S7983" s="305"/>
      <c r="BA7983" s="395">
        <v>1</v>
      </c>
      <c r="BB7983" s="396" t="s">
        <v>861</v>
      </c>
      <c r="BC7983" t="str">
        <f t="shared" si="671"/>
        <v>RXF</v>
      </c>
      <c r="BD7983" t="str">
        <f t="shared" si="672"/>
        <v>NAoMe_recurrent_mbc_hes_year</v>
      </c>
      <c r="BE7983" s="397" t="s">
        <v>862</v>
      </c>
      <c r="BF7983" t="str">
        <f t="shared" si="673"/>
        <v>2021</v>
      </c>
      <c r="BG7983">
        <f t="shared" si="674"/>
        <v>23</v>
      </c>
      <c r="BH7983" s="398">
        <f t="shared" si="675"/>
        <v>0.21296000480651861</v>
      </c>
      <c r="BO7983" s="33"/>
    </row>
    <row r="7984" spans="1:67">
      <c r="A7984" s="320" t="s">
        <v>338</v>
      </c>
      <c r="B7984" t="s">
        <v>380</v>
      </c>
      <c r="C7984" t="s">
        <v>910</v>
      </c>
      <c r="D7984" t="s">
        <v>314</v>
      </c>
      <c r="E7984" s="320" t="s">
        <v>127</v>
      </c>
      <c r="F7984" s="320" t="s">
        <v>128</v>
      </c>
      <c r="G7984" s="320" t="s">
        <v>449</v>
      </c>
      <c r="H7984" s="320" t="s">
        <v>320</v>
      </c>
      <c r="I7984" s="320" t="s">
        <v>355</v>
      </c>
      <c r="J7984" s="320" t="s">
        <v>816</v>
      </c>
      <c r="K7984" s="321">
        <v>43</v>
      </c>
      <c r="L7984" s="305">
        <v>0.3981499969959259</v>
      </c>
      <c r="M7984" s="305"/>
      <c r="N7984" s="321">
        <v>195</v>
      </c>
      <c r="O7984" s="305">
        <v>0.3299500048160553</v>
      </c>
      <c r="P7984" s="305"/>
      <c r="Q7984" s="321">
        <v>4376</v>
      </c>
      <c r="R7984" s="305">
        <v>0.32148000597953802</v>
      </c>
      <c r="S7984" s="305"/>
      <c r="BA7984" s="395">
        <v>1</v>
      </c>
      <c r="BB7984" s="396" t="s">
        <v>861</v>
      </c>
      <c r="BC7984" t="str">
        <f t="shared" si="671"/>
        <v>RXF</v>
      </c>
      <c r="BD7984" t="str">
        <f t="shared" si="672"/>
        <v>NAoMe_recurrent_mbc_hes_year</v>
      </c>
      <c r="BE7984" s="397" t="s">
        <v>862</v>
      </c>
      <c r="BF7984" t="str">
        <f t="shared" si="673"/>
        <v>2022</v>
      </c>
      <c r="BG7984">
        <f t="shared" si="674"/>
        <v>43</v>
      </c>
      <c r="BH7984" s="398">
        <f t="shared" si="675"/>
        <v>0.3981499969959259</v>
      </c>
      <c r="BO7984" s="33"/>
    </row>
    <row r="7985" spans="1:67">
      <c r="A7985" s="320" t="s">
        <v>338</v>
      </c>
      <c r="B7985" t="s">
        <v>380</v>
      </c>
      <c r="C7985" t="s">
        <v>910</v>
      </c>
      <c r="D7985" t="s">
        <v>314</v>
      </c>
      <c r="E7985" s="320" t="s">
        <v>127</v>
      </c>
      <c r="F7985" s="320" t="s">
        <v>128</v>
      </c>
      <c r="G7985" s="320" t="s">
        <v>449</v>
      </c>
      <c r="H7985" s="320" t="s">
        <v>320</v>
      </c>
      <c r="I7985" s="320" t="s">
        <v>355</v>
      </c>
      <c r="J7985" s="320" t="s">
        <v>946</v>
      </c>
      <c r="K7985" s="321">
        <v>42</v>
      </c>
      <c r="L7985" s="305">
        <v>0.38888999819755549</v>
      </c>
      <c r="M7985" s="305"/>
      <c r="N7985" s="321">
        <v>219</v>
      </c>
      <c r="O7985" s="305">
        <v>0.37055999040603638</v>
      </c>
      <c r="P7985" s="305"/>
      <c r="Q7985" s="321">
        <v>5127</v>
      </c>
      <c r="R7985" s="305">
        <v>0.37665000557899481</v>
      </c>
      <c r="S7985" s="305"/>
      <c r="BA7985" s="395">
        <v>1</v>
      </c>
      <c r="BB7985" s="396" t="s">
        <v>861</v>
      </c>
      <c r="BC7985" t="str">
        <f t="shared" si="671"/>
        <v>RXF</v>
      </c>
      <c r="BD7985" t="str">
        <f t="shared" si="672"/>
        <v>NAoMe_recurrent_mbc_hes_year</v>
      </c>
      <c r="BE7985" s="397" t="s">
        <v>862</v>
      </c>
      <c r="BF7985" t="str">
        <f t="shared" si="673"/>
        <v>2023</v>
      </c>
      <c r="BG7985">
        <f t="shared" si="674"/>
        <v>42</v>
      </c>
      <c r="BH7985" s="398">
        <f t="shared" si="675"/>
        <v>0.38888999819755549</v>
      </c>
      <c r="BO7985" s="33"/>
    </row>
    <row r="7986" spans="1:67">
      <c r="A7986" s="320" t="s">
        <v>338</v>
      </c>
      <c r="B7986" t="s">
        <v>380</v>
      </c>
      <c r="C7986" t="s">
        <v>910</v>
      </c>
      <c r="D7986" t="s">
        <v>314</v>
      </c>
      <c r="E7986" s="320" t="s">
        <v>127</v>
      </c>
      <c r="F7986" s="320" t="s">
        <v>128</v>
      </c>
      <c r="G7986" s="320" t="s">
        <v>449</v>
      </c>
      <c r="H7986" s="320" t="s">
        <v>320</v>
      </c>
      <c r="I7986" s="320" t="s">
        <v>824</v>
      </c>
      <c r="J7986" s="320" t="s">
        <v>12</v>
      </c>
      <c r="K7986" s="321">
        <v>108</v>
      </c>
      <c r="L7986" s="305">
        <v>1</v>
      </c>
      <c r="M7986" s="305"/>
      <c r="N7986" s="321">
        <v>591</v>
      </c>
      <c r="O7986" s="305">
        <v>1</v>
      </c>
      <c r="P7986" s="305"/>
      <c r="Q7986" s="321">
        <v>13612</v>
      </c>
      <c r="R7986" s="305">
        <v>1</v>
      </c>
      <c r="S7986" s="305"/>
      <c r="BA7986" s="395">
        <v>1</v>
      </c>
      <c r="BB7986" s="396" t="s">
        <v>861</v>
      </c>
      <c r="BC7986" t="str">
        <f t="shared" si="671"/>
        <v>RXF</v>
      </c>
      <c r="BD7986" t="str">
        <f t="shared" si="672"/>
        <v>NAoMe_recurrent_tag_bonemets</v>
      </c>
      <c r="BE7986" s="397" t="s">
        <v>862</v>
      </c>
      <c r="BF7986" t="str">
        <f t="shared" si="673"/>
        <v>No</v>
      </c>
      <c r="BG7986">
        <f t="shared" si="674"/>
        <v>108</v>
      </c>
      <c r="BH7986" s="398">
        <f t="shared" si="675"/>
        <v>1</v>
      </c>
      <c r="BO7986" s="33"/>
    </row>
    <row r="7987" spans="1:67">
      <c r="A7987" s="320" t="s">
        <v>338</v>
      </c>
      <c r="B7987" t="s">
        <v>380</v>
      </c>
      <c r="C7987" t="s">
        <v>910</v>
      </c>
      <c r="D7987" t="s">
        <v>314</v>
      </c>
      <c r="E7987" s="320" t="s">
        <v>127</v>
      </c>
      <c r="F7987" s="320" t="s">
        <v>128</v>
      </c>
      <c r="G7987" s="320" t="s">
        <v>449</v>
      </c>
      <c r="H7987" s="320" t="s">
        <v>320</v>
      </c>
      <c r="I7987" s="320" t="s">
        <v>825</v>
      </c>
      <c r="J7987" s="320" t="s">
        <v>12</v>
      </c>
      <c r="K7987" s="321">
        <v>108</v>
      </c>
      <c r="L7987" s="305">
        <v>1</v>
      </c>
      <c r="M7987" s="305"/>
      <c r="N7987" s="321">
        <v>591</v>
      </c>
      <c r="O7987" s="305">
        <v>1</v>
      </c>
      <c r="P7987" s="305"/>
      <c r="Q7987" s="321">
        <v>13612</v>
      </c>
      <c r="R7987" s="305">
        <v>1</v>
      </c>
      <c r="S7987" s="305"/>
      <c r="BA7987" s="395">
        <v>1</v>
      </c>
      <c r="BB7987" s="396" t="s">
        <v>861</v>
      </c>
      <c r="BC7987" t="str">
        <f t="shared" si="671"/>
        <v>RXF</v>
      </c>
      <c r="BD7987" t="str">
        <f t="shared" si="672"/>
        <v>NAoMe_recurrent_tag_brainmets</v>
      </c>
      <c r="BE7987" s="397" t="s">
        <v>862</v>
      </c>
      <c r="BF7987" t="str">
        <f t="shared" si="673"/>
        <v>No</v>
      </c>
      <c r="BG7987">
        <f t="shared" si="674"/>
        <v>108</v>
      </c>
      <c r="BH7987" s="398">
        <f t="shared" si="675"/>
        <v>1</v>
      </c>
      <c r="BO7987" s="33"/>
    </row>
    <row r="7988" spans="1:67">
      <c r="A7988" s="320" t="s">
        <v>338</v>
      </c>
      <c r="B7988" t="s">
        <v>380</v>
      </c>
      <c r="C7988" t="s">
        <v>910</v>
      </c>
      <c r="D7988" t="s">
        <v>314</v>
      </c>
      <c r="E7988" s="320" t="s">
        <v>127</v>
      </c>
      <c r="F7988" s="320" t="s">
        <v>128</v>
      </c>
      <c r="G7988" s="320" t="s">
        <v>449</v>
      </c>
      <c r="H7988" s="320" t="s">
        <v>320</v>
      </c>
      <c r="I7988" s="320" t="s">
        <v>826</v>
      </c>
      <c r="J7988" s="320" t="s">
        <v>12</v>
      </c>
      <c r="K7988" s="321">
        <v>108</v>
      </c>
      <c r="L7988" s="305">
        <v>1</v>
      </c>
      <c r="M7988" s="305"/>
      <c r="N7988" s="321">
        <v>591</v>
      </c>
      <c r="O7988" s="305">
        <v>1</v>
      </c>
      <c r="P7988" s="305"/>
      <c r="Q7988" s="321">
        <v>13612</v>
      </c>
      <c r="R7988" s="305">
        <v>1</v>
      </c>
      <c r="S7988" s="305"/>
      <c r="BA7988" s="395">
        <v>1</v>
      </c>
      <c r="BB7988" s="396" t="s">
        <v>861</v>
      </c>
      <c r="BC7988" t="str">
        <f t="shared" si="671"/>
        <v>RXF</v>
      </c>
      <c r="BD7988" t="str">
        <f t="shared" si="672"/>
        <v>NAoMe_recurrent_tag_livermets</v>
      </c>
      <c r="BE7988" s="397" t="s">
        <v>862</v>
      </c>
      <c r="BF7988" t="str">
        <f t="shared" si="673"/>
        <v>No</v>
      </c>
      <c r="BG7988">
        <f t="shared" si="674"/>
        <v>108</v>
      </c>
      <c r="BH7988" s="398">
        <f t="shared" si="675"/>
        <v>1</v>
      </c>
      <c r="BO7988" s="33"/>
    </row>
    <row r="7989" spans="1:67">
      <c r="A7989" s="320" t="s">
        <v>338</v>
      </c>
      <c r="B7989" t="s">
        <v>380</v>
      </c>
      <c r="C7989" t="s">
        <v>910</v>
      </c>
      <c r="D7989" t="s">
        <v>314</v>
      </c>
      <c r="E7989" s="320" t="s">
        <v>127</v>
      </c>
      <c r="F7989" s="320" t="s">
        <v>128</v>
      </c>
      <c r="G7989" s="320" t="s">
        <v>449</v>
      </c>
      <c r="H7989" s="320" t="s">
        <v>320</v>
      </c>
      <c r="I7989" s="320" t="s">
        <v>827</v>
      </c>
      <c r="J7989" s="320" t="s">
        <v>12</v>
      </c>
      <c r="K7989" s="321">
        <v>108</v>
      </c>
      <c r="L7989" s="305">
        <v>1</v>
      </c>
      <c r="M7989" s="305"/>
      <c r="N7989" s="321">
        <v>591</v>
      </c>
      <c r="O7989" s="305">
        <v>1</v>
      </c>
      <c r="P7989" s="305"/>
      <c r="Q7989" s="321">
        <v>13612</v>
      </c>
      <c r="R7989" s="305">
        <v>1</v>
      </c>
      <c r="S7989" s="305"/>
      <c r="BA7989" s="395">
        <v>1</v>
      </c>
      <c r="BB7989" s="396" t="s">
        <v>861</v>
      </c>
      <c r="BC7989" t="str">
        <f t="shared" si="671"/>
        <v>RXF</v>
      </c>
      <c r="BD7989" t="str">
        <f t="shared" si="672"/>
        <v>NAoMe_recurrent_tag_lungmets</v>
      </c>
      <c r="BE7989" s="397" t="s">
        <v>862</v>
      </c>
      <c r="BF7989" t="str">
        <f t="shared" si="673"/>
        <v>No</v>
      </c>
      <c r="BG7989">
        <f t="shared" si="674"/>
        <v>108</v>
      </c>
      <c r="BH7989" s="398">
        <f t="shared" si="675"/>
        <v>1</v>
      </c>
      <c r="BO7989" s="33"/>
    </row>
    <row r="7990" spans="1:67">
      <c r="A7990" s="320" t="s">
        <v>338</v>
      </c>
      <c r="B7990" t="s">
        <v>380</v>
      </c>
      <c r="C7990" t="s">
        <v>910</v>
      </c>
      <c r="D7990" t="s">
        <v>314</v>
      </c>
      <c r="E7990" s="320" t="s">
        <v>127</v>
      </c>
      <c r="F7990" s="320" t="s">
        <v>128</v>
      </c>
      <c r="G7990" s="320" t="s">
        <v>449</v>
      </c>
      <c r="H7990" s="320" t="s">
        <v>320</v>
      </c>
      <c r="I7990" s="320" t="s">
        <v>828</v>
      </c>
      <c r="J7990" s="320" t="s">
        <v>12</v>
      </c>
      <c r="K7990" s="321">
        <v>108</v>
      </c>
      <c r="L7990" s="305">
        <v>1</v>
      </c>
      <c r="M7990" s="305"/>
      <c r="N7990" s="321">
        <v>591</v>
      </c>
      <c r="O7990" s="305">
        <v>1</v>
      </c>
      <c r="P7990" s="305"/>
      <c r="Q7990" s="321">
        <v>13612</v>
      </c>
      <c r="R7990" s="305">
        <v>1</v>
      </c>
      <c r="S7990" s="305"/>
      <c r="BA7990" s="395">
        <v>1</v>
      </c>
      <c r="BB7990" s="396" t="s">
        <v>861</v>
      </c>
      <c r="BC7990" t="str">
        <f t="shared" si="671"/>
        <v>RXF</v>
      </c>
      <c r="BD7990" t="str">
        <f t="shared" si="672"/>
        <v>NAoMe_recurrent_tag_othermets</v>
      </c>
      <c r="BE7990" s="397" t="s">
        <v>862</v>
      </c>
      <c r="BF7990" t="str">
        <f t="shared" si="673"/>
        <v>No</v>
      </c>
      <c r="BG7990">
        <f t="shared" si="674"/>
        <v>108</v>
      </c>
      <c r="BH7990" s="398">
        <f t="shared" si="675"/>
        <v>1</v>
      </c>
      <c r="BO7990" s="33"/>
    </row>
    <row r="7991" spans="1:67">
      <c r="A7991" s="320" t="s">
        <v>338</v>
      </c>
      <c r="B7991" t="s">
        <v>380</v>
      </c>
      <c r="C7991" t="s">
        <v>910</v>
      </c>
      <c r="D7991" t="s">
        <v>314</v>
      </c>
      <c r="E7991" s="320" t="s">
        <v>129</v>
      </c>
      <c r="F7991" s="320" t="s">
        <v>130</v>
      </c>
      <c r="G7991" s="320" t="s">
        <v>431</v>
      </c>
      <c r="H7991" s="320" t="s">
        <v>432</v>
      </c>
      <c r="I7991" s="320" t="s">
        <v>354</v>
      </c>
      <c r="J7991" s="320" t="s">
        <v>277</v>
      </c>
      <c r="K7991" s="321">
        <v>0</v>
      </c>
      <c r="L7991" s="305">
        <v>0</v>
      </c>
      <c r="M7991" s="305"/>
      <c r="N7991" s="321">
        <v>6</v>
      </c>
      <c r="O7991" s="305">
        <v>3.8099999073892832E-3</v>
      </c>
      <c r="P7991" s="305"/>
      <c r="Q7991" s="321">
        <v>56</v>
      </c>
      <c r="R7991" s="305">
        <v>4.1100000962615013E-3</v>
      </c>
      <c r="S7991" s="305"/>
      <c r="BA7991" s="395">
        <v>1</v>
      </c>
      <c r="BB7991" s="396" t="s">
        <v>861</v>
      </c>
      <c r="BC7991" t="str">
        <f t="shared" si="671"/>
        <v>RAJ</v>
      </c>
      <c r="BD7991" t="str">
        <f t="shared" si="672"/>
        <v>NAoMe_recurrent_age_mbc_hes_decades_80cap</v>
      </c>
      <c r="BE7991" s="397" t="s">
        <v>862</v>
      </c>
      <c r="BF7991" t="str">
        <f t="shared" si="673"/>
        <v>18-29 yrs</v>
      </c>
      <c r="BG7991">
        <f t="shared" si="674"/>
        <v>0</v>
      </c>
      <c r="BH7991" s="398">
        <f t="shared" si="675"/>
        <v>0</v>
      </c>
      <c r="BO7991" s="33"/>
    </row>
    <row r="7992" spans="1:67">
      <c r="A7992" s="320" t="s">
        <v>338</v>
      </c>
      <c r="B7992" t="s">
        <v>380</v>
      </c>
      <c r="C7992" t="s">
        <v>910</v>
      </c>
      <c r="D7992" t="s">
        <v>314</v>
      </c>
      <c r="E7992" s="320" t="s">
        <v>129</v>
      </c>
      <c r="F7992" s="320" t="s">
        <v>130</v>
      </c>
      <c r="G7992" s="320" t="s">
        <v>431</v>
      </c>
      <c r="H7992" s="320" t="s">
        <v>432</v>
      </c>
      <c r="I7992" s="320" t="s">
        <v>354</v>
      </c>
      <c r="J7992" s="320" t="s">
        <v>278</v>
      </c>
      <c r="K7992" s="321">
        <v>9</v>
      </c>
      <c r="L7992" s="305">
        <v>3.5020001232624047E-2</v>
      </c>
      <c r="M7992" s="305"/>
      <c r="N7992" s="321">
        <v>64</v>
      </c>
      <c r="O7992" s="305">
        <v>4.0690001100301743E-2</v>
      </c>
      <c r="P7992" s="305"/>
      <c r="Q7992" s="321">
        <v>552</v>
      </c>
      <c r="R7992" s="305">
        <v>4.0550000965595252E-2</v>
      </c>
      <c r="S7992" s="305"/>
      <c r="BA7992" s="395">
        <v>1</v>
      </c>
      <c r="BB7992" s="396" t="s">
        <v>861</v>
      </c>
      <c r="BC7992" t="str">
        <f t="shared" si="671"/>
        <v>RAJ</v>
      </c>
      <c r="BD7992" t="str">
        <f t="shared" si="672"/>
        <v>NAoMe_recurrent_age_mbc_hes_decades_80cap</v>
      </c>
      <c r="BE7992" s="397" t="s">
        <v>862</v>
      </c>
      <c r="BF7992" t="str">
        <f t="shared" si="673"/>
        <v>30-39 yrs</v>
      </c>
      <c r="BG7992">
        <f t="shared" si="674"/>
        <v>9</v>
      </c>
      <c r="BH7992" s="398">
        <f t="shared" si="675"/>
        <v>3.5020001232624047E-2</v>
      </c>
      <c r="BO7992" s="33"/>
    </row>
    <row r="7993" spans="1:67">
      <c r="A7993" s="320" t="s">
        <v>338</v>
      </c>
      <c r="B7993" t="s">
        <v>380</v>
      </c>
      <c r="C7993" t="s">
        <v>910</v>
      </c>
      <c r="D7993" t="s">
        <v>314</v>
      </c>
      <c r="E7993" s="320" t="s">
        <v>129</v>
      </c>
      <c r="F7993" s="320" t="s">
        <v>130</v>
      </c>
      <c r="G7993" s="320" t="s">
        <v>431</v>
      </c>
      <c r="H7993" s="320" t="s">
        <v>432</v>
      </c>
      <c r="I7993" s="320" t="s">
        <v>354</v>
      </c>
      <c r="J7993" s="320" t="s">
        <v>279</v>
      </c>
      <c r="K7993" s="321">
        <v>25</v>
      </c>
      <c r="L7993" s="305">
        <v>9.7280003130435944E-2</v>
      </c>
      <c r="M7993" s="305"/>
      <c r="N7993" s="321">
        <v>150</v>
      </c>
      <c r="O7993" s="305">
        <v>9.5360003411769867E-2</v>
      </c>
      <c r="P7993" s="305"/>
      <c r="Q7993" s="321">
        <v>1403</v>
      </c>
      <c r="R7993" s="305">
        <v>0.1030699983239174</v>
      </c>
      <c r="S7993" s="305"/>
      <c r="BA7993" s="395">
        <v>1</v>
      </c>
      <c r="BB7993" s="396" t="s">
        <v>861</v>
      </c>
      <c r="BC7993" t="str">
        <f t="shared" si="671"/>
        <v>RAJ</v>
      </c>
      <c r="BD7993" t="str">
        <f t="shared" si="672"/>
        <v>NAoMe_recurrent_age_mbc_hes_decades_80cap</v>
      </c>
      <c r="BE7993" s="397" t="s">
        <v>862</v>
      </c>
      <c r="BF7993" t="str">
        <f t="shared" si="673"/>
        <v>40-49 yrs</v>
      </c>
      <c r="BG7993">
        <f t="shared" si="674"/>
        <v>25</v>
      </c>
      <c r="BH7993" s="398">
        <f t="shared" si="675"/>
        <v>9.7280003130435944E-2</v>
      </c>
      <c r="BO7993" s="33"/>
    </row>
    <row r="7994" spans="1:67">
      <c r="A7994" s="320" t="s">
        <v>338</v>
      </c>
      <c r="B7994" t="s">
        <v>380</v>
      </c>
      <c r="C7994" t="s">
        <v>910</v>
      </c>
      <c r="D7994" t="s">
        <v>314</v>
      </c>
      <c r="E7994" s="320" t="s">
        <v>129</v>
      </c>
      <c r="F7994" s="320" t="s">
        <v>130</v>
      </c>
      <c r="G7994" s="320" t="s">
        <v>431</v>
      </c>
      <c r="H7994" s="320" t="s">
        <v>432</v>
      </c>
      <c r="I7994" s="320" t="s">
        <v>354</v>
      </c>
      <c r="J7994" s="320" t="s">
        <v>280</v>
      </c>
      <c r="K7994" s="321">
        <v>53</v>
      </c>
      <c r="L7994" s="305">
        <v>0.20622999966144559</v>
      </c>
      <c r="M7994" s="305"/>
      <c r="N7994" s="321">
        <v>294</v>
      </c>
      <c r="O7994" s="305">
        <v>0.1869000047445297</v>
      </c>
      <c r="P7994" s="305"/>
      <c r="Q7994" s="321">
        <v>2584</v>
      </c>
      <c r="R7994" s="305">
        <v>0.18983000516891479</v>
      </c>
      <c r="S7994" s="305"/>
      <c r="BA7994" s="395">
        <v>1</v>
      </c>
      <c r="BB7994" s="396" t="s">
        <v>861</v>
      </c>
      <c r="BC7994" t="str">
        <f t="shared" si="671"/>
        <v>RAJ</v>
      </c>
      <c r="BD7994" t="str">
        <f t="shared" si="672"/>
        <v>NAoMe_recurrent_age_mbc_hes_decades_80cap</v>
      </c>
      <c r="BE7994" s="397" t="s">
        <v>862</v>
      </c>
      <c r="BF7994" t="str">
        <f t="shared" si="673"/>
        <v>50-59 yrs</v>
      </c>
      <c r="BG7994">
        <f t="shared" si="674"/>
        <v>53</v>
      </c>
      <c r="BH7994" s="398">
        <f t="shared" si="675"/>
        <v>0.20622999966144559</v>
      </c>
      <c r="BO7994" s="33"/>
    </row>
    <row r="7995" spans="1:67">
      <c r="A7995" s="320" t="s">
        <v>338</v>
      </c>
      <c r="B7995" t="s">
        <v>380</v>
      </c>
      <c r="C7995" t="s">
        <v>910</v>
      </c>
      <c r="D7995" t="s">
        <v>314</v>
      </c>
      <c r="E7995" s="320" t="s">
        <v>129</v>
      </c>
      <c r="F7995" s="320" t="s">
        <v>130</v>
      </c>
      <c r="G7995" s="320" t="s">
        <v>431</v>
      </c>
      <c r="H7995" s="320" t="s">
        <v>432</v>
      </c>
      <c r="I7995" s="320" t="s">
        <v>354</v>
      </c>
      <c r="J7995" s="320" t="s">
        <v>281</v>
      </c>
      <c r="K7995" s="321">
        <v>45</v>
      </c>
      <c r="L7995" s="305">
        <v>0.1750999987125397</v>
      </c>
      <c r="M7995" s="305"/>
      <c r="N7995" s="321">
        <v>297</v>
      </c>
      <c r="O7995" s="305">
        <v>0.1888100057840347</v>
      </c>
      <c r="P7995" s="305"/>
      <c r="Q7995" s="321">
        <v>2650</v>
      </c>
      <c r="R7995" s="305">
        <v>0.19468000531196589</v>
      </c>
      <c r="S7995" s="305"/>
      <c r="BA7995" s="395">
        <v>1</v>
      </c>
      <c r="BB7995" s="396" t="s">
        <v>861</v>
      </c>
      <c r="BC7995" t="str">
        <f t="shared" si="671"/>
        <v>RAJ</v>
      </c>
      <c r="BD7995" t="str">
        <f t="shared" si="672"/>
        <v>NAoMe_recurrent_age_mbc_hes_decades_80cap</v>
      </c>
      <c r="BE7995" s="397" t="s">
        <v>862</v>
      </c>
      <c r="BF7995" t="str">
        <f t="shared" si="673"/>
        <v>60-69 yrs</v>
      </c>
      <c r="BG7995">
        <f t="shared" si="674"/>
        <v>45</v>
      </c>
      <c r="BH7995" s="398">
        <f t="shared" si="675"/>
        <v>0.1750999987125397</v>
      </c>
      <c r="BO7995" s="33"/>
    </row>
    <row r="7996" spans="1:67">
      <c r="A7996" s="320" t="s">
        <v>338</v>
      </c>
      <c r="B7996" t="s">
        <v>380</v>
      </c>
      <c r="C7996" t="s">
        <v>910</v>
      </c>
      <c r="D7996" t="s">
        <v>314</v>
      </c>
      <c r="E7996" s="320" t="s">
        <v>129</v>
      </c>
      <c r="F7996" s="320" t="s">
        <v>130</v>
      </c>
      <c r="G7996" s="320" t="s">
        <v>431</v>
      </c>
      <c r="H7996" s="320" t="s">
        <v>432</v>
      </c>
      <c r="I7996" s="320" t="s">
        <v>354</v>
      </c>
      <c r="J7996" s="320" t="s">
        <v>282</v>
      </c>
      <c r="K7996" s="321">
        <v>60</v>
      </c>
      <c r="L7996" s="305">
        <v>0.23345999419689181</v>
      </c>
      <c r="M7996" s="305"/>
      <c r="N7996" s="321">
        <v>388</v>
      </c>
      <c r="O7996" s="305">
        <v>0.24665999412536621</v>
      </c>
      <c r="P7996" s="305"/>
      <c r="Q7996" s="321">
        <v>3284</v>
      </c>
      <c r="R7996" s="305">
        <v>0.24126000702381131</v>
      </c>
      <c r="S7996" s="305"/>
      <c r="BA7996" s="395">
        <v>1</v>
      </c>
      <c r="BB7996" s="396" t="s">
        <v>861</v>
      </c>
      <c r="BC7996" t="str">
        <f t="shared" si="671"/>
        <v>RAJ</v>
      </c>
      <c r="BD7996" t="str">
        <f t="shared" si="672"/>
        <v>NAoMe_recurrent_age_mbc_hes_decades_80cap</v>
      </c>
      <c r="BE7996" s="397" t="s">
        <v>862</v>
      </c>
      <c r="BF7996" t="str">
        <f t="shared" si="673"/>
        <v>70-79 yrs</v>
      </c>
      <c r="BG7996">
        <f t="shared" si="674"/>
        <v>60</v>
      </c>
      <c r="BH7996" s="398">
        <f t="shared" si="675"/>
        <v>0.23345999419689181</v>
      </c>
      <c r="BO7996" s="33"/>
    </row>
    <row r="7997" spans="1:67">
      <c r="A7997" s="320" t="s">
        <v>338</v>
      </c>
      <c r="B7997" t="s">
        <v>380</v>
      </c>
      <c r="C7997" t="s">
        <v>910</v>
      </c>
      <c r="D7997" t="s">
        <v>314</v>
      </c>
      <c r="E7997" s="320" t="s">
        <v>129</v>
      </c>
      <c r="F7997" s="320" t="s">
        <v>130</v>
      </c>
      <c r="G7997" s="320" t="s">
        <v>431</v>
      </c>
      <c r="H7997" s="320" t="s">
        <v>432</v>
      </c>
      <c r="I7997" s="320" t="s">
        <v>354</v>
      </c>
      <c r="J7997" s="320" t="s">
        <v>283</v>
      </c>
      <c r="K7997" s="321">
        <v>65</v>
      </c>
      <c r="L7997" s="305">
        <v>0.252920001745224</v>
      </c>
      <c r="M7997" s="305"/>
      <c r="N7997" s="321">
        <v>374</v>
      </c>
      <c r="O7997" s="305">
        <v>0.23776000738143921</v>
      </c>
      <c r="P7997" s="305"/>
      <c r="Q7997" s="321">
        <v>3083</v>
      </c>
      <c r="R7997" s="305">
        <v>0.2264900058507919</v>
      </c>
      <c r="S7997" s="305"/>
      <c r="BA7997" s="395">
        <v>1</v>
      </c>
      <c r="BB7997" s="396" t="s">
        <v>861</v>
      </c>
      <c r="BC7997" t="str">
        <f t="shared" si="671"/>
        <v>RAJ</v>
      </c>
      <c r="BD7997" t="str">
        <f t="shared" si="672"/>
        <v>NAoMe_recurrent_age_mbc_hes_decades_80cap</v>
      </c>
      <c r="BE7997" s="397" t="s">
        <v>862</v>
      </c>
      <c r="BF7997" t="str">
        <f t="shared" si="673"/>
        <v>80+ yrs</v>
      </c>
      <c r="BG7997">
        <f t="shared" si="674"/>
        <v>65</v>
      </c>
      <c r="BH7997" s="398">
        <f t="shared" si="675"/>
        <v>0.252920001745224</v>
      </c>
      <c r="BO7997" s="33"/>
    </row>
    <row r="7998" spans="1:67">
      <c r="A7998" s="320" t="s">
        <v>338</v>
      </c>
      <c r="B7998" t="s">
        <v>380</v>
      </c>
      <c r="C7998" t="s">
        <v>910</v>
      </c>
      <c r="D7998" t="s">
        <v>314</v>
      </c>
      <c r="E7998" s="320" t="s">
        <v>129</v>
      </c>
      <c r="F7998" s="320" t="s">
        <v>130</v>
      </c>
      <c r="G7998" s="320" t="s">
        <v>431</v>
      </c>
      <c r="H7998" s="320" t="s">
        <v>432</v>
      </c>
      <c r="I7998" s="320" t="s">
        <v>656</v>
      </c>
      <c r="J7998" s="320" t="s">
        <v>286</v>
      </c>
      <c r="K7998" s="321">
        <v>2</v>
      </c>
      <c r="L7998" s="305">
        <v>7.780000101774931E-3</v>
      </c>
      <c r="M7998" s="305">
        <v>7.8699998557567596E-3</v>
      </c>
      <c r="N7998" s="321">
        <v>53</v>
      </c>
      <c r="O7998" s="305">
        <v>3.369000181555748E-2</v>
      </c>
      <c r="P7998" s="305">
        <v>3.4019999206066132E-2</v>
      </c>
      <c r="Q7998" s="321">
        <v>565</v>
      </c>
      <c r="R7998" s="305">
        <v>4.1510000824928277E-2</v>
      </c>
      <c r="S7998" s="305">
        <v>4.221000149846077E-2</v>
      </c>
      <c r="BA7998" s="395">
        <v>1</v>
      </c>
      <c r="BB7998" s="396" t="s">
        <v>861</v>
      </c>
      <c r="BC7998" t="str">
        <f t="shared" si="671"/>
        <v>RAJ</v>
      </c>
      <c r="BD7998" t="str">
        <f t="shared" si="672"/>
        <v>NAoMe_recurrent_ethnicity_grp</v>
      </c>
      <c r="BE7998" s="397" t="s">
        <v>862</v>
      </c>
      <c r="BF7998" t="str">
        <f t="shared" si="673"/>
        <v>Asian or Asian British</v>
      </c>
      <c r="BG7998">
        <f t="shared" si="674"/>
        <v>2</v>
      </c>
      <c r="BH7998" s="398">
        <f t="shared" si="675"/>
        <v>7.780000101774931E-3</v>
      </c>
      <c r="BO7998" s="33"/>
    </row>
    <row r="7999" spans="1:67">
      <c r="A7999" s="320" t="s">
        <v>338</v>
      </c>
      <c r="B7999" t="s">
        <v>380</v>
      </c>
      <c r="C7999" t="s">
        <v>910</v>
      </c>
      <c r="D7999" t="s">
        <v>314</v>
      </c>
      <c r="E7999" s="320" t="s">
        <v>129</v>
      </c>
      <c r="F7999" s="320" t="s">
        <v>130</v>
      </c>
      <c r="G7999" s="320" t="s">
        <v>431</v>
      </c>
      <c r="H7999" s="320" t="s">
        <v>432</v>
      </c>
      <c r="I7999" s="320" t="s">
        <v>656</v>
      </c>
      <c r="J7999" s="320" t="s">
        <v>287</v>
      </c>
      <c r="K7999" s="321">
        <v>5</v>
      </c>
      <c r="L7999" s="305">
        <v>1.9460000097751621E-2</v>
      </c>
      <c r="M7999" s="305">
        <v>1.9689999520778659E-2</v>
      </c>
      <c r="N7999" s="321">
        <v>35</v>
      </c>
      <c r="O7999" s="305">
        <v>2.2250000387430191E-2</v>
      </c>
      <c r="P7999" s="305">
        <v>2.246000058948994E-2</v>
      </c>
      <c r="Q7999" s="321">
        <v>439</v>
      </c>
      <c r="R7999" s="305">
        <v>3.2249998301267617E-2</v>
      </c>
      <c r="S7999" s="305">
        <v>3.2800000160932541E-2</v>
      </c>
      <c r="BA7999" s="395">
        <v>1</v>
      </c>
      <c r="BB7999" s="396" t="s">
        <v>861</v>
      </c>
      <c r="BC7999" t="str">
        <f t="shared" si="671"/>
        <v>RAJ</v>
      </c>
      <c r="BD7999" t="str">
        <f t="shared" si="672"/>
        <v>NAoMe_recurrent_ethnicity_grp</v>
      </c>
      <c r="BE7999" s="397" t="s">
        <v>862</v>
      </c>
      <c r="BF7999" t="str">
        <f t="shared" si="673"/>
        <v>Black or Black British</v>
      </c>
      <c r="BG7999">
        <f t="shared" si="674"/>
        <v>5</v>
      </c>
      <c r="BH7999" s="398">
        <f t="shared" si="675"/>
        <v>1.9460000097751621E-2</v>
      </c>
      <c r="BO7999" s="33"/>
    </row>
    <row r="8000" spans="1:67">
      <c r="A8000" s="320" t="s">
        <v>338</v>
      </c>
      <c r="B8000" t="s">
        <v>380</v>
      </c>
      <c r="C8000" t="s">
        <v>910</v>
      </c>
      <c r="D8000" t="s">
        <v>314</v>
      </c>
      <c r="E8000" s="320" t="s">
        <v>129</v>
      </c>
      <c r="F8000" s="320" t="s">
        <v>130</v>
      </c>
      <c r="G8000" s="320" t="s">
        <v>431</v>
      </c>
      <c r="H8000" s="320" t="s">
        <v>432</v>
      </c>
      <c r="I8000" s="320" t="s">
        <v>656</v>
      </c>
      <c r="J8000" s="320" t="s">
        <v>259</v>
      </c>
      <c r="K8000" s="321">
        <v>2</v>
      </c>
      <c r="L8000" s="305">
        <v>7.780000101774931E-3</v>
      </c>
      <c r="M8000" s="305">
        <v>7.8699998557567596E-3</v>
      </c>
      <c r="N8000" s="321">
        <v>12</v>
      </c>
      <c r="O8000" s="305">
        <v>7.6299998909235001E-3</v>
      </c>
      <c r="P8000" s="305">
        <v>7.6999999582767487E-3</v>
      </c>
      <c r="Q8000" s="321">
        <v>117</v>
      </c>
      <c r="R8000" s="305">
        <v>8.6000002920627594E-3</v>
      </c>
      <c r="S8000" s="305">
        <v>8.7400004267692566E-3</v>
      </c>
      <c r="BA8000" s="395">
        <v>1</v>
      </c>
      <c r="BB8000" s="396" t="s">
        <v>861</v>
      </c>
      <c r="BC8000" t="str">
        <f t="shared" si="671"/>
        <v>RAJ</v>
      </c>
      <c r="BD8000" t="str">
        <f t="shared" si="672"/>
        <v>NAoMe_recurrent_ethnicity_grp</v>
      </c>
      <c r="BE8000" s="397" t="s">
        <v>862</v>
      </c>
      <c r="BF8000" t="str">
        <f t="shared" si="673"/>
        <v>Mixed</v>
      </c>
      <c r="BG8000">
        <f t="shared" si="674"/>
        <v>2</v>
      </c>
      <c r="BH8000" s="398">
        <f t="shared" si="675"/>
        <v>7.780000101774931E-3</v>
      </c>
      <c r="BO8000" s="33"/>
    </row>
    <row r="8001" spans="1:67">
      <c r="A8001" s="320" t="s">
        <v>338</v>
      </c>
      <c r="B8001" t="s">
        <v>380</v>
      </c>
      <c r="C8001" t="s">
        <v>910</v>
      </c>
      <c r="D8001" t="s">
        <v>314</v>
      </c>
      <c r="E8001" s="320" t="s">
        <v>129</v>
      </c>
      <c r="F8001" s="320" t="s">
        <v>130</v>
      </c>
      <c r="G8001" s="320" t="s">
        <v>431</v>
      </c>
      <c r="H8001" s="320" t="s">
        <v>432</v>
      </c>
      <c r="I8001" s="320" t="s">
        <v>656</v>
      </c>
      <c r="J8001" s="320" t="s">
        <v>288</v>
      </c>
      <c r="K8001" s="321">
        <v>7</v>
      </c>
      <c r="L8001" s="305">
        <v>2.7240000665187839E-2</v>
      </c>
      <c r="M8001" s="305">
        <v>2.7559999376535419E-2</v>
      </c>
      <c r="N8001" s="321">
        <v>25</v>
      </c>
      <c r="O8001" s="305">
        <v>1.5890000388026241E-2</v>
      </c>
      <c r="P8001" s="305">
        <v>1.6049999743700031E-2</v>
      </c>
      <c r="Q8001" s="321">
        <v>254</v>
      </c>
      <c r="R8001" s="305">
        <v>1.8659999594092369E-2</v>
      </c>
      <c r="S8001" s="305">
        <v>1.8980000168085098E-2</v>
      </c>
      <c r="BA8001" s="395">
        <v>1</v>
      </c>
      <c r="BB8001" s="396" t="s">
        <v>861</v>
      </c>
      <c r="BC8001" t="str">
        <f t="shared" si="671"/>
        <v>RAJ</v>
      </c>
      <c r="BD8001" t="str">
        <f t="shared" si="672"/>
        <v>NAoMe_recurrent_ethnicity_grp</v>
      </c>
      <c r="BE8001" s="397" t="s">
        <v>862</v>
      </c>
      <c r="BF8001" t="str">
        <f t="shared" si="673"/>
        <v>Other Ethnic Group</v>
      </c>
      <c r="BG8001">
        <f t="shared" si="674"/>
        <v>7</v>
      </c>
      <c r="BH8001" s="398">
        <f t="shared" si="675"/>
        <v>2.7240000665187839E-2</v>
      </c>
      <c r="BO8001" s="33"/>
    </row>
    <row r="8002" spans="1:67">
      <c r="A8002" s="320" t="s">
        <v>338</v>
      </c>
      <c r="B8002" t="s">
        <v>380</v>
      </c>
      <c r="C8002" t="s">
        <v>910</v>
      </c>
      <c r="D8002" t="s">
        <v>314</v>
      </c>
      <c r="E8002" s="320" t="s">
        <v>129</v>
      </c>
      <c r="F8002" s="320" t="s">
        <v>130</v>
      </c>
      <c r="G8002" s="320" t="s">
        <v>431</v>
      </c>
      <c r="H8002" s="320" t="s">
        <v>432</v>
      </c>
      <c r="I8002" s="320" t="s">
        <v>656</v>
      </c>
      <c r="J8002" s="320" t="s">
        <v>260</v>
      </c>
      <c r="K8002" s="321">
        <v>3</v>
      </c>
      <c r="L8002" s="305">
        <v>1.1669999919831749E-2</v>
      </c>
      <c r="M8002" s="305"/>
      <c r="N8002" s="321">
        <v>15</v>
      </c>
      <c r="O8002" s="305">
        <v>9.5399999991059303E-3</v>
      </c>
      <c r="P8002" s="305"/>
      <c r="Q8002" s="321">
        <v>227</v>
      </c>
      <c r="R8002" s="305">
        <v>1.6680000349879261E-2</v>
      </c>
      <c r="S8002" s="305"/>
      <c r="BA8002" s="395">
        <v>1</v>
      </c>
      <c r="BB8002" s="396" t="s">
        <v>861</v>
      </c>
      <c r="BC8002" t="str">
        <f t="shared" si="671"/>
        <v>RAJ</v>
      </c>
      <c r="BD8002" t="str">
        <f t="shared" si="672"/>
        <v>NAoMe_recurrent_ethnicity_grp</v>
      </c>
      <c r="BE8002" s="397" t="s">
        <v>862</v>
      </c>
      <c r="BF8002" t="str">
        <f t="shared" si="673"/>
        <v>Unknown</v>
      </c>
      <c r="BG8002">
        <f t="shared" si="674"/>
        <v>3</v>
      </c>
      <c r="BH8002" s="398">
        <f t="shared" si="675"/>
        <v>1.1669999919831749E-2</v>
      </c>
      <c r="BO8002" s="33"/>
    </row>
    <row r="8003" spans="1:67">
      <c r="A8003" s="320" t="s">
        <v>338</v>
      </c>
      <c r="B8003" t="s">
        <v>380</v>
      </c>
      <c r="C8003" t="s">
        <v>910</v>
      </c>
      <c r="D8003" t="s">
        <v>314</v>
      </c>
      <c r="E8003" s="320" t="s">
        <v>129</v>
      </c>
      <c r="F8003" s="320" t="s">
        <v>130</v>
      </c>
      <c r="G8003" s="320" t="s">
        <v>431</v>
      </c>
      <c r="H8003" s="320" t="s">
        <v>432</v>
      </c>
      <c r="I8003" s="320" t="s">
        <v>656</v>
      </c>
      <c r="J8003" s="320" t="s">
        <v>258</v>
      </c>
      <c r="K8003" s="321">
        <v>238</v>
      </c>
      <c r="L8003" s="305">
        <v>0.92606997489929199</v>
      </c>
      <c r="M8003" s="305">
        <v>0.93700999021530151</v>
      </c>
      <c r="N8003" s="321">
        <v>1433</v>
      </c>
      <c r="O8003" s="305">
        <v>0.91100001335144043</v>
      </c>
      <c r="P8003" s="305">
        <v>0.9197700023651123</v>
      </c>
      <c r="Q8003" s="321">
        <v>12010</v>
      </c>
      <c r="R8003" s="305">
        <v>0.88230997323989868</v>
      </c>
      <c r="S8003" s="305">
        <v>0.89727002382278442</v>
      </c>
      <c r="BA8003" s="395">
        <v>1</v>
      </c>
      <c r="BB8003" s="396" t="s">
        <v>861</v>
      </c>
      <c r="BC8003" t="str">
        <f t="shared" ref="BC8003:BC8066" si="676">E8003</f>
        <v>RAJ</v>
      </c>
      <c r="BD8003" t="str">
        <f t="shared" ref="BD8003:BD8066" si="677">(LEFT(A8003, LEN(A8003)-7))&amp;"_"&amp;I8003</f>
        <v>NAoMe_recurrent_ethnicity_grp</v>
      </c>
      <c r="BE8003" s="397" t="s">
        <v>862</v>
      </c>
      <c r="BF8003" t="str">
        <f t="shared" ref="BF8003:BF8066" si="678">J8003</f>
        <v>White</v>
      </c>
      <c r="BG8003">
        <f t="shared" ref="BG8003:BG8066" si="679">K8003</f>
        <v>238</v>
      </c>
      <c r="BH8003" s="398">
        <f t="shared" ref="BH8003:BH8066" si="680">L8003</f>
        <v>0.92606997489929199</v>
      </c>
      <c r="BO8003" s="33"/>
    </row>
    <row r="8004" spans="1:67">
      <c r="A8004" s="320" t="s">
        <v>338</v>
      </c>
      <c r="B8004" t="s">
        <v>380</v>
      </c>
      <c r="C8004" t="s">
        <v>910</v>
      </c>
      <c r="D8004" t="s">
        <v>314</v>
      </c>
      <c r="E8004" s="320" t="s">
        <v>129</v>
      </c>
      <c r="F8004" s="320" t="s">
        <v>130</v>
      </c>
      <c r="G8004" s="320" t="s">
        <v>431</v>
      </c>
      <c r="H8004" s="320" t="s">
        <v>432</v>
      </c>
      <c r="I8004" s="320" t="s">
        <v>291</v>
      </c>
      <c r="J8004" s="320" t="s">
        <v>313</v>
      </c>
      <c r="K8004" s="321">
        <v>257</v>
      </c>
      <c r="L8004" s="305">
        <v>1</v>
      </c>
      <c r="M8004" s="305"/>
      <c r="N8004" s="321">
        <v>1564</v>
      </c>
      <c r="O8004" s="305">
        <v>0.99427998065948486</v>
      </c>
      <c r="P8004" s="305"/>
      <c r="Q8004" s="321">
        <v>13492</v>
      </c>
      <c r="R8004" s="305">
        <v>0.99118000268936157</v>
      </c>
      <c r="S8004" s="305"/>
      <c r="BA8004" s="395">
        <v>1</v>
      </c>
      <c r="BB8004" s="396" t="s">
        <v>861</v>
      </c>
      <c r="BC8004" t="str">
        <f t="shared" si="676"/>
        <v>RAJ</v>
      </c>
      <c r="BD8004" t="str">
        <f t="shared" si="677"/>
        <v>NAoMe_recurrent_gender</v>
      </c>
      <c r="BE8004" s="397" t="s">
        <v>862</v>
      </c>
      <c r="BF8004" t="str">
        <f t="shared" si="678"/>
        <v>Female</v>
      </c>
      <c r="BG8004">
        <f t="shared" si="679"/>
        <v>257</v>
      </c>
      <c r="BH8004" s="398">
        <f t="shared" si="680"/>
        <v>1</v>
      </c>
      <c r="BO8004" s="33"/>
    </row>
    <row r="8005" spans="1:67">
      <c r="A8005" s="320" t="s">
        <v>338</v>
      </c>
      <c r="B8005" t="s">
        <v>380</v>
      </c>
      <c r="C8005" t="s">
        <v>910</v>
      </c>
      <c r="D8005" t="s">
        <v>314</v>
      </c>
      <c r="E8005" s="320" t="s">
        <v>129</v>
      </c>
      <c r="F8005" s="320" t="s">
        <v>130</v>
      </c>
      <c r="G8005" s="320" t="s">
        <v>431</v>
      </c>
      <c r="H8005" s="320" t="s">
        <v>432</v>
      </c>
      <c r="I8005" s="320" t="s">
        <v>291</v>
      </c>
      <c r="J8005" s="320" t="s">
        <v>293</v>
      </c>
      <c r="K8005" s="321">
        <v>0</v>
      </c>
      <c r="L8005" s="305">
        <v>0</v>
      </c>
      <c r="M8005" s="305"/>
      <c r="N8005" s="321">
        <v>9</v>
      </c>
      <c r="O8005" s="305">
        <v>5.7199997827410698E-3</v>
      </c>
      <c r="P8005" s="305"/>
      <c r="Q8005" s="321">
        <v>120</v>
      </c>
      <c r="R8005" s="305">
        <v>8.8200001046061516E-3</v>
      </c>
      <c r="S8005" s="305"/>
      <c r="BA8005" s="395">
        <v>1</v>
      </c>
      <c r="BB8005" s="396" t="s">
        <v>861</v>
      </c>
      <c r="BC8005" t="str">
        <f t="shared" si="676"/>
        <v>RAJ</v>
      </c>
      <c r="BD8005" t="str">
        <f t="shared" si="677"/>
        <v>NAoMe_recurrent_gender</v>
      </c>
      <c r="BE8005" s="397" t="s">
        <v>862</v>
      </c>
      <c r="BF8005" t="str">
        <f t="shared" si="678"/>
        <v>Male</v>
      </c>
      <c r="BG8005">
        <f t="shared" si="679"/>
        <v>0</v>
      </c>
      <c r="BH8005" s="398">
        <f t="shared" si="680"/>
        <v>0</v>
      </c>
      <c r="BO8005" s="33"/>
    </row>
    <row r="8006" spans="1:67">
      <c r="A8006" s="320" t="s">
        <v>338</v>
      </c>
      <c r="B8006" t="s">
        <v>380</v>
      </c>
      <c r="C8006" t="s">
        <v>910</v>
      </c>
      <c r="D8006" t="s">
        <v>314</v>
      </c>
      <c r="E8006" s="320" t="s">
        <v>129</v>
      </c>
      <c r="F8006" s="320" t="s">
        <v>130</v>
      </c>
      <c r="G8006" s="320" t="s">
        <v>431</v>
      </c>
      <c r="H8006" s="320" t="s">
        <v>432</v>
      </c>
      <c r="I8006" s="320" t="s">
        <v>355</v>
      </c>
      <c r="J8006" s="320" t="s">
        <v>289</v>
      </c>
      <c r="K8006" s="321">
        <v>75</v>
      </c>
      <c r="L8006" s="305">
        <v>0.29183000326156622</v>
      </c>
      <c r="M8006" s="305"/>
      <c r="N8006" s="321">
        <v>482</v>
      </c>
      <c r="O8006" s="305">
        <v>0.30641999840736389</v>
      </c>
      <c r="P8006" s="305"/>
      <c r="Q8006" s="321">
        <v>4109</v>
      </c>
      <c r="R8006" s="305">
        <v>0.30186998844146729</v>
      </c>
      <c r="S8006" s="305"/>
      <c r="BA8006" s="395">
        <v>1</v>
      </c>
      <c r="BB8006" s="396" t="s">
        <v>861</v>
      </c>
      <c r="BC8006" t="str">
        <f t="shared" si="676"/>
        <v>RAJ</v>
      </c>
      <c r="BD8006" t="str">
        <f t="shared" si="677"/>
        <v>NAoMe_recurrent_mbc_hes_year</v>
      </c>
      <c r="BE8006" s="397" t="s">
        <v>862</v>
      </c>
      <c r="BF8006" t="str">
        <f t="shared" si="678"/>
        <v>2021</v>
      </c>
      <c r="BG8006">
        <f t="shared" si="679"/>
        <v>75</v>
      </c>
      <c r="BH8006" s="398">
        <f t="shared" si="680"/>
        <v>0.29183000326156622</v>
      </c>
      <c r="BO8006" s="33"/>
    </row>
    <row r="8007" spans="1:67">
      <c r="A8007" s="320" t="s">
        <v>338</v>
      </c>
      <c r="B8007" t="s">
        <v>380</v>
      </c>
      <c r="C8007" t="s">
        <v>910</v>
      </c>
      <c r="D8007" t="s">
        <v>314</v>
      </c>
      <c r="E8007" s="320" t="s">
        <v>129</v>
      </c>
      <c r="F8007" s="320" t="s">
        <v>130</v>
      </c>
      <c r="G8007" s="320" t="s">
        <v>431</v>
      </c>
      <c r="H8007" s="320" t="s">
        <v>432</v>
      </c>
      <c r="I8007" s="320" t="s">
        <v>355</v>
      </c>
      <c r="J8007" s="320" t="s">
        <v>816</v>
      </c>
      <c r="K8007" s="321">
        <v>79</v>
      </c>
      <c r="L8007" s="305">
        <v>0.3073900043964386</v>
      </c>
      <c r="M8007" s="305"/>
      <c r="N8007" s="321">
        <v>505</v>
      </c>
      <c r="O8007" s="305">
        <v>0.32104000449180597</v>
      </c>
      <c r="P8007" s="305"/>
      <c r="Q8007" s="321">
        <v>4376</v>
      </c>
      <c r="R8007" s="305">
        <v>0.32148000597953802</v>
      </c>
      <c r="S8007" s="305"/>
      <c r="BA8007" s="395">
        <v>1</v>
      </c>
      <c r="BB8007" s="396" t="s">
        <v>861</v>
      </c>
      <c r="BC8007" t="str">
        <f t="shared" si="676"/>
        <v>RAJ</v>
      </c>
      <c r="BD8007" t="str">
        <f t="shared" si="677"/>
        <v>NAoMe_recurrent_mbc_hes_year</v>
      </c>
      <c r="BE8007" s="397" t="s">
        <v>862</v>
      </c>
      <c r="BF8007" t="str">
        <f t="shared" si="678"/>
        <v>2022</v>
      </c>
      <c r="BG8007">
        <f t="shared" si="679"/>
        <v>79</v>
      </c>
      <c r="BH8007" s="398">
        <f t="shared" si="680"/>
        <v>0.3073900043964386</v>
      </c>
      <c r="BO8007" s="33"/>
    </row>
    <row r="8008" spans="1:67">
      <c r="A8008" s="320" t="s">
        <v>338</v>
      </c>
      <c r="B8008" t="s">
        <v>380</v>
      </c>
      <c r="C8008" t="s">
        <v>910</v>
      </c>
      <c r="D8008" t="s">
        <v>314</v>
      </c>
      <c r="E8008" s="320" t="s">
        <v>129</v>
      </c>
      <c r="F8008" s="320" t="s">
        <v>130</v>
      </c>
      <c r="G8008" s="320" t="s">
        <v>431</v>
      </c>
      <c r="H8008" s="320" t="s">
        <v>432</v>
      </c>
      <c r="I8008" s="320" t="s">
        <v>355</v>
      </c>
      <c r="J8008" s="320" t="s">
        <v>946</v>
      </c>
      <c r="K8008" s="321">
        <v>103</v>
      </c>
      <c r="L8008" s="305">
        <v>0.40077999234199518</v>
      </c>
      <c r="M8008" s="305"/>
      <c r="N8008" s="321">
        <v>586</v>
      </c>
      <c r="O8008" s="305">
        <v>0.37253999710083008</v>
      </c>
      <c r="P8008" s="305"/>
      <c r="Q8008" s="321">
        <v>5127</v>
      </c>
      <c r="R8008" s="305">
        <v>0.37665000557899481</v>
      </c>
      <c r="S8008" s="305"/>
      <c r="BA8008" s="395">
        <v>1</v>
      </c>
      <c r="BB8008" s="396" t="s">
        <v>861</v>
      </c>
      <c r="BC8008" t="str">
        <f t="shared" si="676"/>
        <v>RAJ</v>
      </c>
      <c r="BD8008" t="str">
        <f t="shared" si="677"/>
        <v>NAoMe_recurrent_mbc_hes_year</v>
      </c>
      <c r="BE8008" s="397" t="s">
        <v>862</v>
      </c>
      <c r="BF8008" t="str">
        <f t="shared" si="678"/>
        <v>2023</v>
      </c>
      <c r="BG8008">
        <f t="shared" si="679"/>
        <v>103</v>
      </c>
      <c r="BH8008" s="398">
        <f t="shared" si="680"/>
        <v>0.40077999234199518</v>
      </c>
      <c r="BO8008" s="33"/>
    </row>
    <row r="8009" spans="1:67">
      <c r="A8009" s="320" t="s">
        <v>338</v>
      </c>
      <c r="B8009" t="s">
        <v>380</v>
      </c>
      <c r="C8009" t="s">
        <v>910</v>
      </c>
      <c r="D8009" t="s">
        <v>314</v>
      </c>
      <c r="E8009" s="320" t="s">
        <v>129</v>
      </c>
      <c r="F8009" s="320" t="s">
        <v>130</v>
      </c>
      <c r="G8009" s="320" t="s">
        <v>431</v>
      </c>
      <c r="H8009" s="320" t="s">
        <v>432</v>
      </c>
      <c r="I8009" s="320" t="s">
        <v>824</v>
      </c>
      <c r="J8009" s="320" t="s">
        <v>12</v>
      </c>
      <c r="K8009" s="321">
        <v>257</v>
      </c>
      <c r="L8009" s="305">
        <v>1</v>
      </c>
      <c r="M8009" s="305"/>
      <c r="N8009" s="321">
        <v>1573</v>
      </c>
      <c r="O8009" s="305">
        <v>1</v>
      </c>
      <c r="P8009" s="305"/>
      <c r="Q8009" s="321">
        <v>13612</v>
      </c>
      <c r="R8009" s="305">
        <v>1</v>
      </c>
      <c r="S8009" s="305"/>
      <c r="BA8009" s="395">
        <v>1</v>
      </c>
      <c r="BB8009" s="396" t="s">
        <v>861</v>
      </c>
      <c r="BC8009" t="str">
        <f t="shared" si="676"/>
        <v>RAJ</v>
      </c>
      <c r="BD8009" t="str">
        <f t="shared" si="677"/>
        <v>NAoMe_recurrent_tag_bonemets</v>
      </c>
      <c r="BE8009" s="397" t="s">
        <v>862</v>
      </c>
      <c r="BF8009" t="str">
        <f t="shared" si="678"/>
        <v>No</v>
      </c>
      <c r="BG8009">
        <f t="shared" si="679"/>
        <v>257</v>
      </c>
      <c r="BH8009" s="398">
        <f t="shared" si="680"/>
        <v>1</v>
      </c>
      <c r="BO8009" s="33"/>
    </row>
    <row r="8010" spans="1:67">
      <c r="A8010" s="320" t="s">
        <v>338</v>
      </c>
      <c r="B8010" t="s">
        <v>380</v>
      </c>
      <c r="C8010" t="s">
        <v>910</v>
      </c>
      <c r="D8010" t="s">
        <v>314</v>
      </c>
      <c r="E8010" s="320" t="s">
        <v>129</v>
      </c>
      <c r="F8010" s="320" t="s">
        <v>130</v>
      </c>
      <c r="G8010" s="320" t="s">
        <v>431</v>
      </c>
      <c r="H8010" s="320" t="s">
        <v>432</v>
      </c>
      <c r="I8010" s="320" t="s">
        <v>825</v>
      </c>
      <c r="J8010" s="320" t="s">
        <v>12</v>
      </c>
      <c r="K8010" s="321">
        <v>257</v>
      </c>
      <c r="L8010" s="305">
        <v>1</v>
      </c>
      <c r="M8010" s="305"/>
      <c r="N8010" s="321">
        <v>1573</v>
      </c>
      <c r="O8010" s="305">
        <v>1</v>
      </c>
      <c r="P8010" s="305"/>
      <c r="Q8010" s="321">
        <v>13612</v>
      </c>
      <c r="R8010" s="305">
        <v>1</v>
      </c>
      <c r="S8010" s="305"/>
      <c r="BA8010" s="395">
        <v>1</v>
      </c>
      <c r="BB8010" s="396" t="s">
        <v>861</v>
      </c>
      <c r="BC8010" t="str">
        <f t="shared" si="676"/>
        <v>RAJ</v>
      </c>
      <c r="BD8010" t="str">
        <f t="shared" si="677"/>
        <v>NAoMe_recurrent_tag_brainmets</v>
      </c>
      <c r="BE8010" s="397" t="s">
        <v>862</v>
      </c>
      <c r="BF8010" t="str">
        <f t="shared" si="678"/>
        <v>No</v>
      </c>
      <c r="BG8010">
        <f t="shared" si="679"/>
        <v>257</v>
      </c>
      <c r="BH8010" s="398">
        <f t="shared" si="680"/>
        <v>1</v>
      </c>
      <c r="BO8010" s="33"/>
    </row>
    <row r="8011" spans="1:67">
      <c r="A8011" s="320" t="s">
        <v>338</v>
      </c>
      <c r="B8011" t="s">
        <v>380</v>
      </c>
      <c r="C8011" t="s">
        <v>910</v>
      </c>
      <c r="D8011" t="s">
        <v>314</v>
      </c>
      <c r="E8011" s="320" t="s">
        <v>129</v>
      </c>
      <c r="F8011" s="320" t="s">
        <v>130</v>
      </c>
      <c r="G8011" s="320" t="s">
        <v>431</v>
      </c>
      <c r="H8011" s="320" t="s">
        <v>432</v>
      </c>
      <c r="I8011" s="320" t="s">
        <v>826</v>
      </c>
      <c r="J8011" s="320" t="s">
        <v>12</v>
      </c>
      <c r="K8011" s="321">
        <v>257</v>
      </c>
      <c r="L8011" s="305">
        <v>1</v>
      </c>
      <c r="M8011" s="305"/>
      <c r="N8011" s="321">
        <v>1573</v>
      </c>
      <c r="O8011" s="305">
        <v>1</v>
      </c>
      <c r="P8011" s="305"/>
      <c r="Q8011" s="321">
        <v>13612</v>
      </c>
      <c r="R8011" s="305">
        <v>1</v>
      </c>
      <c r="S8011" s="305"/>
      <c r="BA8011" s="395">
        <v>1</v>
      </c>
      <c r="BB8011" s="396" t="s">
        <v>861</v>
      </c>
      <c r="BC8011" t="str">
        <f t="shared" si="676"/>
        <v>RAJ</v>
      </c>
      <c r="BD8011" t="str">
        <f t="shared" si="677"/>
        <v>NAoMe_recurrent_tag_livermets</v>
      </c>
      <c r="BE8011" s="397" t="s">
        <v>862</v>
      </c>
      <c r="BF8011" t="str">
        <f t="shared" si="678"/>
        <v>No</v>
      </c>
      <c r="BG8011">
        <f t="shared" si="679"/>
        <v>257</v>
      </c>
      <c r="BH8011" s="398">
        <f t="shared" si="680"/>
        <v>1</v>
      </c>
      <c r="BO8011" s="33"/>
    </row>
    <row r="8012" spans="1:67">
      <c r="A8012" s="320" t="s">
        <v>338</v>
      </c>
      <c r="B8012" t="s">
        <v>380</v>
      </c>
      <c r="C8012" t="s">
        <v>910</v>
      </c>
      <c r="D8012" t="s">
        <v>314</v>
      </c>
      <c r="E8012" s="320" t="s">
        <v>129</v>
      </c>
      <c r="F8012" s="320" t="s">
        <v>130</v>
      </c>
      <c r="G8012" s="320" t="s">
        <v>431</v>
      </c>
      <c r="H8012" s="320" t="s">
        <v>432</v>
      </c>
      <c r="I8012" s="320" t="s">
        <v>827</v>
      </c>
      <c r="J8012" s="320" t="s">
        <v>12</v>
      </c>
      <c r="K8012" s="321">
        <v>257</v>
      </c>
      <c r="L8012" s="305">
        <v>1</v>
      </c>
      <c r="M8012" s="305"/>
      <c r="N8012" s="321">
        <v>1573</v>
      </c>
      <c r="O8012" s="305">
        <v>1</v>
      </c>
      <c r="P8012" s="305"/>
      <c r="Q8012" s="321">
        <v>13612</v>
      </c>
      <c r="R8012" s="305">
        <v>1</v>
      </c>
      <c r="S8012" s="305"/>
      <c r="BA8012" s="395">
        <v>1</v>
      </c>
      <c r="BB8012" s="396" t="s">
        <v>861</v>
      </c>
      <c r="BC8012" t="str">
        <f t="shared" si="676"/>
        <v>RAJ</v>
      </c>
      <c r="BD8012" t="str">
        <f t="shared" si="677"/>
        <v>NAoMe_recurrent_tag_lungmets</v>
      </c>
      <c r="BE8012" s="397" t="s">
        <v>862</v>
      </c>
      <c r="BF8012" t="str">
        <f t="shared" si="678"/>
        <v>No</v>
      </c>
      <c r="BG8012">
        <f t="shared" si="679"/>
        <v>257</v>
      </c>
      <c r="BH8012" s="398">
        <f t="shared" si="680"/>
        <v>1</v>
      </c>
      <c r="BO8012" s="33"/>
    </row>
    <row r="8013" spans="1:67">
      <c r="A8013" s="320" t="s">
        <v>338</v>
      </c>
      <c r="B8013" t="s">
        <v>380</v>
      </c>
      <c r="C8013" t="s">
        <v>910</v>
      </c>
      <c r="D8013" t="s">
        <v>314</v>
      </c>
      <c r="E8013" s="320" t="s">
        <v>129</v>
      </c>
      <c r="F8013" s="320" t="s">
        <v>130</v>
      </c>
      <c r="G8013" s="320" t="s">
        <v>431</v>
      </c>
      <c r="H8013" s="320" t="s">
        <v>432</v>
      </c>
      <c r="I8013" s="320" t="s">
        <v>828</v>
      </c>
      <c r="J8013" s="320" t="s">
        <v>12</v>
      </c>
      <c r="K8013" s="321">
        <v>257</v>
      </c>
      <c r="L8013" s="305">
        <v>1</v>
      </c>
      <c r="M8013" s="305"/>
      <c r="N8013" s="321">
        <v>1573</v>
      </c>
      <c r="O8013" s="305">
        <v>1</v>
      </c>
      <c r="P8013" s="305"/>
      <c r="Q8013" s="321">
        <v>13612</v>
      </c>
      <c r="R8013" s="305">
        <v>1</v>
      </c>
      <c r="S8013" s="305"/>
      <c r="BA8013" s="395">
        <v>1</v>
      </c>
      <c r="BB8013" s="396" t="s">
        <v>861</v>
      </c>
      <c r="BC8013" t="str">
        <f t="shared" si="676"/>
        <v>RAJ</v>
      </c>
      <c r="BD8013" t="str">
        <f t="shared" si="677"/>
        <v>NAoMe_recurrent_tag_othermets</v>
      </c>
      <c r="BE8013" s="397" t="s">
        <v>862</v>
      </c>
      <c r="BF8013" t="str">
        <f t="shared" si="678"/>
        <v>No</v>
      </c>
      <c r="BG8013">
        <f t="shared" si="679"/>
        <v>257</v>
      </c>
      <c r="BH8013" s="398">
        <f t="shared" si="680"/>
        <v>1</v>
      </c>
      <c r="BO8013" s="33"/>
    </row>
    <row r="8014" spans="1:67">
      <c r="A8014" s="320" t="s">
        <v>338</v>
      </c>
      <c r="B8014" t="s">
        <v>380</v>
      </c>
      <c r="C8014" t="s">
        <v>910</v>
      </c>
      <c r="D8014" t="s">
        <v>314</v>
      </c>
      <c r="E8014" s="320" t="s">
        <v>131</v>
      </c>
      <c r="F8014" s="320" t="s">
        <v>132</v>
      </c>
      <c r="G8014" s="320" t="s">
        <v>431</v>
      </c>
      <c r="H8014" s="320" t="s">
        <v>432</v>
      </c>
      <c r="I8014" s="320" t="s">
        <v>354</v>
      </c>
      <c r="J8014" s="320" t="s">
        <v>277</v>
      </c>
      <c r="K8014" s="321">
        <v>0</v>
      </c>
      <c r="L8014" s="305">
        <v>0</v>
      </c>
      <c r="M8014" s="305"/>
      <c r="N8014" s="321">
        <v>6</v>
      </c>
      <c r="O8014" s="305">
        <v>3.8099999073892832E-3</v>
      </c>
      <c r="P8014" s="305"/>
      <c r="Q8014" s="321">
        <v>56</v>
      </c>
      <c r="R8014" s="305">
        <v>4.1100000962615013E-3</v>
      </c>
      <c r="S8014" s="305"/>
      <c r="BA8014" s="395">
        <v>1</v>
      </c>
      <c r="BB8014" s="396" t="s">
        <v>861</v>
      </c>
      <c r="BC8014" t="str">
        <f t="shared" si="676"/>
        <v>RD8</v>
      </c>
      <c r="BD8014" t="str">
        <f t="shared" si="677"/>
        <v>NAoMe_recurrent_age_mbc_hes_decades_80cap</v>
      </c>
      <c r="BE8014" s="397" t="s">
        <v>862</v>
      </c>
      <c r="BF8014" t="str">
        <f t="shared" si="678"/>
        <v>18-29 yrs</v>
      </c>
      <c r="BG8014">
        <f t="shared" si="679"/>
        <v>0</v>
      </c>
      <c r="BH8014" s="398">
        <f t="shared" si="680"/>
        <v>0</v>
      </c>
      <c r="BO8014" s="33"/>
    </row>
    <row r="8015" spans="1:67">
      <c r="A8015" s="320" t="s">
        <v>338</v>
      </c>
      <c r="B8015" t="s">
        <v>380</v>
      </c>
      <c r="C8015" t="s">
        <v>910</v>
      </c>
      <c r="D8015" t="s">
        <v>314</v>
      </c>
      <c r="E8015" s="320" t="s">
        <v>131</v>
      </c>
      <c r="F8015" s="320" t="s">
        <v>132</v>
      </c>
      <c r="G8015" s="320" t="s">
        <v>431</v>
      </c>
      <c r="H8015" s="320" t="s">
        <v>432</v>
      </c>
      <c r="I8015" s="320" t="s">
        <v>354</v>
      </c>
      <c r="J8015" s="320" t="s">
        <v>278</v>
      </c>
      <c r="K8015" s="321">
        <v>5</v>
      </c>
      <c r="L8015" s="305">
        <v>6.5789997577667236E-2</v>
      </c>
      <c r="M8015" s="305"/>
      <c r="N8015" s="321">
        <v>64</v>
      </c>
      <c r="O8015" s="305">
        <v>4.0690001100301743E-2</v>
      </c>
      <c r="P8015" s="305"/>
      <c r="Q8015" s="321">
        <v>552</v>
      </c>
      <c r="R8015" s="305">
        <v>4.0550000965595252E-2</v>
      </c>
      <c r="S8015" s="305"/>
      <c r="BA8015" s="395">
        <v>1</v>
      </c>
      <c r="BB8015" s="396" t="s">
        <v>861</v>
      </c>
      <c r="BC8015" t="str">
        <f t="shared" si="676"/>
        <v>RD8</v>
      </c>
      <c r="BD8015" t="str">
        <f t="shared" si="677"/>
        <v>NAoMe_recurrent_age_mbc_hes_decades_80cap</v>
      </c>
      <c r="BE8015" s="397" t="s">
        <v>862</v>
      </c>
      <c r="BF8015" t="str">
        <f t="shared" si="678"/>
        <v>30-39 yrs</v>
      </c>
      <c r="BG8015">
        <f t="shared" si="679"/>
        <v>5</v>
      </c>
      <c r="BH8015" s="398">
        <f t="shared" si="680"/>
        <v>6.5789997577667236E-2</v>
      </c>
      <c r="BO8015" s="33"/>
    </row>
    <row r="8016" spans="1:67">
      <c r="A8016" s="320" t="s">
        <v>338</v>
      </c>
      <c r="B8016" t="s">
        <v>380</v>
      </c>
      <c r="C8016" t="s">
        <v>910</v>
      </c>
      <c r="D8016" t="s">
        <v>314</v>
      </c>
      <c r="E8016" s="320" t="s">
        <v>131</v>
      </c>
      <c r="F8016" s="320" t="s">
        <v>132</v>
      </c>
      <c r="G8016" s="320" t="s">
        <v>431</v>
      </c>
      <c r="H8016" s="320" t="s">
        <v>432</v>
      </c>
      <c r="I8016" s="320" t="s">
        <v>354</v>
      </c>
      <c r="J8016" s="320" t="s">
        <v>279</v>
      </c>
      <c r="K8016" s="321">
        <v>8</v>
      </c>
      <c r="L8016" s="305">
        <v>0.1052599996328354</v>
      </c>
      <c r="M8016" s="305"/>
      <c r="N8016" s="321">
        <v>150</v>
      </c>
      <c r="O8016" s="305">
        <v>9.5360003411769867E-2</v>
      </c>
      <c r="P8016" s="305"/>
      <c r="Q8016" s="321">
        <v>1403</v>
      </c>
      <c r="R8016" s="305">
        <v>0.1030699983239174</v>
      </c>
      <c r="S8016" s="305"/>
      <c r="BA8016" s="395">
        <v>1</v>
      </c>
      <c r="BB8016" s="396" t="s">
        <v>861</v>
      </c>
      <c r="BC8016" t="str">
        <f t="shared" si="676"/>
        <v>RD8</v>
      </c>
      <c r="BD8016" t="str">
        <f t="shared" si="677"/>
        <v>NAoMe_recurrent_age_mbc_hes_decades_80cap</v>
      </c>
      <c r="BE8016" s="397" t="s">
        <v>862</v>
      </c>
      <c r="BF8016" t="str">
        <f t="shared" si="678"/>
        <v>40-49 yrs</v>
      </c>
      <c r="BG8016">
        <f t="shared" si="679"/>
        <v>8</v>
      </c>
      <c r="BH8016" s="398">
        <f t="shared" si="680"/>
        <v>0.1052599996328354</v>
      </c>
      <c r="BO8016" s="33"/>
    </row>
    <row r="8017" spans="1:67">
      <c r="A8017" s="320" t="s">
        <v>338</v>
      </c>
      <c r="B8017" t="s">
        <v>380</v>
      </c>
      <c r="C8017" t="s">
        <v>910</v>
      </c>
      <c r="D8017" t="s">
        <v>314</v>
      </c>
      <c r="E8017" s="320" t="s">
        <v>131</v>
      </c>
      <c r="F8017" s="320" t="s">
        <v>132</v>
      </c>
      <c r="G8017" s="320" t="s">
        <v>431</v>
      </c>
      <c r="H8017" s="320" t="s">
        <v>432</v>
      </c>
      <c r="I8017" s="320" t="s">
        <v>354</v>
      </c>
      <c r="J8017" s="320" t="s">
        <v>280</v>
      </c>
      <c r="K8017" s="321">
        <v>20</v>
      </c>
      <c r="L8017" s="305">
        <v>0.26315999031066889</v>
      </c>
      <c r="M8017" s="305"/>
      <c r="N8017" s="321">
        <v>294</v>
      </c>
      <c r="O8017" s="305">
        <v>0.1869000047445297</v>
      </c>
      <c r="P8017" s="305"/>
      <c r="Q8017" s="321">
        <v>2584</v>
      </c>
      <c r="R8017" s="305">
        <v>0.18983000516891479</v>
      </c>
      <c r="S8017" s="305"/>
      <c r="BA8017" s="395">
        <v>1</v>
      </c>
      <c r="BB8017" s="396" t="s">
        <v>861</v>
      </c>
      <c r="BC8017" t="str">
        <f t="shared" si="676"/>
        <v>RD8</v>
      </c>
      <c r="BD8017" t="str">
        <f t="shared" si="677"/>
        <v>NAoMe_recurrent_age_mbc_hes_decades_80cap</v>
      </c>
      <c r="BE8017" s="397" t="s">
        <v>862</v>
      </c>
      <c r="BF8017" t="str">
        <f t="shared" si="678"/>
        <v>50-59 yrs</v>
      </c>
      <c r="BG8017">
        <f t="shared" si="679"/>
        <v>20</v>
      </c>
      <c r="BH8017" s="398">
        <f t="shared" si="680"/>
        <v>0.26315999031066889</v>
      </c>
      <c r="BO8017" s="33"/>
    </row>
    <row r="8018" spans="1:67">
      <c r="A8018" s="320" t="s">
        <v>338</v>
      </c>
      <c r="B8018" t="s">
        <v>380</v>
      </c>
      <c r="C8018" t="s">
        <v>910</v>
      </c>
      <c r="D8018" t="s">
        <v>314</v>
      </c>
      <c r="E8018" s="320" t="s">
        <v>131</v>
      </c>
      <c r="F8018" s="320" t="s">
        <v>132</v>
      </c>
      <c r="G8018" s="320" t="s">
        <v>431</v>
      </c>
      <c r="H8018" s="320" t="s">
        <v>432</v>
      </c>
      <c r="I8018" s="320" t="s">
        <v>354</v>
      </c>
      <c r="J8018" s="320" t="s">
        <v>281</v>
      </c>
      <c r="K8018" s="321">
        <v>19</v>
      </c>
      <c r="L8018" s="305">
        <v>0.25</v>
      </c>
      <c r="M8018" s="305"/>
      <c r="N8018" s="321">
        <v>297</v>
      </c>
      <c r="O8018" s="305">
        <v>0.1888100057840347</v>
      </c>
      <c r="P8018" s="305"/>
      <c r="Q8018" s="321">
        <v>2650</v>
      </c>
      <c r="R8018" s="305">
        <v>0.19468000531196589</v>
      </c>
      <c r="S8018" s="305"/>
      <c r="BA8018" s="395">
        <v>1</v>
      </c>
      <c r="BB8018" s="396" t="s">
        <v>861</v>
      </c>
      <c r="BC8018" t="str">
        <f t="shared" si="676"/>
        <v>RD8</v>
      </c>
      <c r="BD8018" t="str">
        <f t="shared" si="677"/>
        <v>NAoMe_recurrent_age_mbc_hes_decades_80cap</v>
      </c>
      <c r="BE8018" s="397" t="s">
        <v>862</v>
      </c>
      <c r="BF8018" t="str">
        <f t="shared" si="678"/>
        <v>60-69 yrs</v>
      </c>
      <c r="BG8018">
        <f t="shared" si="679"/>
        <v>19</v>
      </c>
      <c r="BH8018" s="398">
        <f t="shared" si="680"/>
        <v>0.25</v>
      </c>
      <c r="BO8018" s="33"/>
    </row>
    <row r="8019" spans="1:67">
      <c r="A8019" s="320" t="s">
        <v>338</v>
      </c>
      <c r="B8019" t="s">
        <v>380</v>
      </c>
      <c r="C8019" t="s">
        <v>910</v>
      </c>
      <c r="D8019" t="s">
        <v>314</v>
      </c>
      <c r="E8019" s="320" t="s">
        <v>131</v>
      </c>
      <c r="F8019" s="320" t="s">
        <v>132</v>
      </c>
      <c r="G8019" s="320" t="s">
        <v>431</v>
      </c>
      <c r="H8019" s="320" t="s">
        <v>432</v>
      </c>
      <c r="I8019" s="320" t="s">
        <v>354</v>
      </c>
      <c r="J8019" s="320" t="s">
        <v>282</v>
      </c>
      <c r="K8019" s="321">
        <v>14</v>
      </c>
      <c r="L8019" s="305">
        <v>0.18421000242233279</v>
      </c>
      <c r="M8019" s="305"/>
      <c r="N8019" s="321">
        <v>388</v>
      </c>
      <c r="O8019" s="305">
        <v>0.24665999412536621</v>
      </c>
      <c r="P8019" s="305"/>
      <c r="Q8019" s="321">
        <v>3284</v>
      </c>
      <c r="R8019" s="305">
        <v>0.24126000702381131</v>
      </c>
      <c r="S8019" s="305"/>
      <c r="BA8019" s="395">
        <v>1</v>
      </c>
      <c r="BB8019" s="396" t="s">
        <v>861</v>
      </c>
      <c r="BC8019" t="str">
        <f t="shared" si="676"/>
        <v>RD8</v>
      </c>
      <c r="BD8019" t="str">
        <f t="shared" si="677"/>
        <v>NAoMe_recurrent_age_mbc_hes_decades_80cap</v>
      </c>
      <c r="BE8019" s="397" t="s">
        <v>862</v>
      </c>
      <c r="BF8019" t="str">
        <f t="shared" si="678"/>
        <v>70-79 yrs</v>
      </c>
      <c r="BG8019">
        <f t="shared" si="679"/>
        <v>14</v>
      </c>
      <c r="BH8019" s="398">
        <f t="shared" si="680"/>
        <v>0.18421000242233279</v>
      </c>
      <c r="BO8019" s="33"/>
    </row>
    <row r="8020" spans="1:67">
      <c r="A8020" s="320" t="s">
        <v>338</v>
      </c>
      <c r="B8020" t="s">
        <v>380</v>
      </c>
      <c r="C8020" t="s">
        <v>910</v>
      </c>
      <c r="D8020" t="s">
        <v>314</v>
      </c>
      <c r="E8020" s="320" t="s">
        <v>131</v>
      </c>
      <c r="F8020" s="320" t="s">
        <v>132</v>
      </c>
      <c r="G8020" s="320" t="s">
        <v>431</v>
      </c>
      <c r="H8020" s="320" t="s">
        <v>432</v>
      </c>
      <c r="I8020" s="320" t="s">
        <v>354</v>
      </c>
      <c r="J8020" s="320" t="s">
        <v>283</v>
      </c>
      <c r="K8020" s="321">
        <v>10</v>
      </c>
      <c r="L8020" s="305">
        <v>0.1315799951553345</v>
      </c>
      <c r="M8020" s="305"/>
      <c r="N8020" s="321">
        <v>374</v>
      </c>
      <c r="O8020" s="305">
        <v>0.23776000738143921</v>
      </c>
      <c r="P8020" s="305"/>
      <c r="Q8020" s="321">
        <v>3083</v>
      </c>
      <c r="R8020" s="305">
        <v>0.2264900058507919</v>
      </c>
      <c r="S8020" s="305"/>
      <c r="BA8020" s="395">
        <v>1</v>
      </c>
      <c r="BB8020" s="396" t="s">
        <v>861</v>
      </c>
      <c r="BC8020" t="str">
        <f t="shared" si="676"/>
        <v>RD8</v>
      </c>
      <c r="BD8020" t="str">
        <f t="shared" si="677"/>
        <v>NAoMe_recurrent_age_mbc_hes_decades_80cap</v>
      </c>
      <c r="BE8020" s="397" t="s">
        <v>862</v>
      </c>
      <c r="BF8020" t="str">
        <f t="shared" si="678"/>
        <v>80+ yrs</v>
      </c>
      <c r="BG8020">
        <f t="shared" si="679"/>
        <v>10</v>
      </c>
      <c r="BH8020" s="398">
        <f t="shared" si="680"/>
        <v>0.1315799951553345</v>
      </c>
      <c r="BO8020" s="33"/>
    </row>
    <row r="8021" spans="1:67">
      <c r="A8021" s="320" t="s">
        <v>338</v>
      </c>
      <c r="B8021" t="s">
        <v>380</v>
      </c>
      <c r="C8021" t="s">
        <v>910</v>
      </c>
      <c r="D8021" t="s">
        <v>314</v>
      </c>
      <c r="E8021" s="320" t="s">
        <v>131</v>
      </c>
      <c r="F8021" s="320" t="s">
        <v>132</v>
      </c>
      <c r="G8021" s="320" t="s">
        <v>431</v>
      </c>
      <c r="H8021" s="320" t="s">
        <v>432</v>
      </c>
      <c r="I8021" s="320" t="s">
        <v>656</v>
      </c>
      <c r="J8021" s="320" t="s">
        <v>286</v>
      </c>
      <c r="K8021" s="321">
        <v>2</v>
      </c>
      <c r="L8021" s="305">
        <v>2.6319999247789379E-2</v>
      </c>
      <c r="M8021" s="305">
        <v>2.7780000120401379E-2</v>
      </c>
      <c r="N8021" s="321">
        <v>53</v>
      </c>
      <c r="O8021" s="305">
        <v>3.369000181555748E-2</v>
      </c>
      <c r="P8021" s="305">
        <v>3.4019999206066132E-2</v>
      </c>
      <c r="Q8021" s="321">
        <v>565</v>
      </c>
      <c r="R8021" s="305">
        <v>4.1510000824928277E-2</v>
      </c>
      <c r="S8021" s="305">
        <v>4.221000149846077E-2</v>
      </c>
      <c r="BA8021" s="395">
        <v>1</v>
      </c>
      <c r="BB8021" s="396" t="s">
        <v>861</v>
      </c>
      <c r="BC8021" t="str">
        <f t="shared" si="676"/>
        <v>RD8</v>
      </c>
      <c r="BD8021" t="str">
        <f t="shared" si="677"/>
        <v>NAoMe_recurrent_ethnicity_grp</v>
      </c>
      <c r="BE8021" s="397" t="s">
        <v>862</v>
      </c>
      <c r="BF8021" t="str">
        <f t="shared" si="678"/>
        <v>Asian or Asian British</v>
      </c>
      <c r="BG8021">
        <f t="shared" si="679"/>
        <v>2</v>
      </c>
      <c r="BH8021" s="398">
        <f t="shared" si="680"/>
        <v>2.6319999247789379E-2</v>
      </c>
      <c r="BO8021" s="33"/>
    </row>
    <row r="8022" spans="1:67">
      <c r="A8022" s="320" t="s">
        <v>338</v>
      </c>
      <c r="B8022" t="s">
        <v>380</v>
      </c>
      <c r="C8022" t="s">
        <v>910</v>
      </c>
      <c r="D8022" t="s">
        <v>314</v>
      </c>
      <c r="E8022" s="320" t="s">
        <v>131</v>
      </c>
      <c r="F8022" s="320" t="s">
        <v>132</v>
      </c>
      <c r="G8022" s="320" t="s">
        <v>431</v>
      </c>
      <c r="H8022" s="320" t="s">
        <v>432</v>
      </c>
      <c r="I8022" s="320" t="s">
        <v>656</v>
      </c>
      <c r="J8022" s="320" t="s">
        <v>287</v>
      </c>
      <c r="K8022" s="321">
        <v>2</v>
      </c>
      <c r="L8022" s="305">
        <v>2.6319999247789379E-2</v>
      </c>
      <c r="M8022" s="305">
        <v>2.7780000120401379E-2</v>
      </c>
      <c r="N8022" s="321">
        <v>35</v>
      </c>
      <c r="O8022" s="305">
        <v>2.2250000387430191E-2</v>
      </c>
      <c r="P8022" s="305">
        <v>2.246000058948994E-2</v>
      </c>
      <c r="Q8022" s="321">
        <v>439</v>
      </c>
      <c r="R8022" s="305">
        <v>3.2249998301267617E-2</v>
      </c>
      <c r="S8022" s="305">
        <v>3.2800000160932541E-2</v>
      </c>
      <c r="BA8022" s="395">
        <v>1</v>
      </c>
      <c r="BB8022" s="396" t="s">
        <v>861</v>
      </c>
      <c r="BC8022" t="str">
        <f t="shared" si="676"/>
        <v>RD8</v>
      </c>
      <c r="BD8022" t="str">
        <f t="shared" si="677"/>
        <v>NAoMe_recurrent_ethnicity_grp</v>
      </c>
      <c r="BE8022" s="397" t="s">
        <v>862</v>
      </c>
      <c r="BF8022" t="str">
        <f t="shared" si="678"/>
        <v>Black or Black British</v>
      </c>
      <c r="BG8022">
        <f t="shared" si="679"/>
        <v>2</v>
      </c>
      <c r="BH8022" s="398">
        <f t="shared" si="680"/>
        <v>2.6319999247789379E-2</v>
      </c>
      <c r="BO8022" s="33"/>
    </row>
    <row r="8023" spans="1:67">
      <c r="A8023" s="320" t="s">
        <v>338</v>
      </c>
      <c r="B8023" t="s">
        <v>380</v>
      </c>
      <c r="C8023" t="s">
        <v>910</v>
      </c>
      <c r="D8023" t="s">
        <v>314</v>
      </c>
      <c r="E8023" s="320" t="s">
        <v>131</v>
      </c>
      <c r="F8023" s="320" t="s">
        <v>132</v>
      </c>
      <c r="G8023" s="320" t="s">
        <v>431</v>
      </c>
      <c r="H8023" s="320" t="s">
        <v>432</v>
      </c>
      <c r="I8023" s="320" t="s">
        <v>656</v>
      </c>
      <c r="J8023" s="320" t="s">
        <v>259</v>
      </c>
      <c r="K8023" s="321">
        <v>0</v>
      </c>
      <c r="L8023" s="305">
        <v>0</v>
      </c>
      <c r="M8023" s="305">
        <v>0</v>
      </c>
      <c r="N8023" s="321">
        <v>12</v>
      </c>
      <c r="O8023" s="305">
        <v>7.6299998909235001E-3</v>
      </c>
      <c r="P8023" s="305">
        <v>7.6999999582767487E-3</v>
      </c>
      <c r="Q8023" s="321">
        <v>117</v>
      </c>
      <c r="R8023" s="305">
        <v>8.6000002920627594E-3</v>
      </c>
      <c r="S8023" s="305">
        <v>8.7400004267692566E-3</v>
      </c>
      <c r="BA8023" s="395">
        <v>1</v>
      </c>
      <c r="BB8023" s="396" t="s">
        <v>861</v>
      </c>
      <c r="BC8023" t="str">
        <f t="shared" si="676"/>
        <v>RD8</v>
      </c>
      <c r="BD8023" t="str">
        <f t="shared" si="677"/>
        <v>NAoMe_recurrent_ethnicity_grp</v>
      </c>
      <c r="BE8023" s="397" t="s">
        <v>862</v>
      </c>
      <c r="BF8023" t="str">
        <f t="shared" si="678"/>
        <v>Mixed</v>
      </c>
      <c r="BG8023">
        <f t="shared" si="679"/>
        <v>0</v>
      </c>
      <c r="BH8023" s="398">
        <f t="shared" si="680"/>
        <v>0</v>
      </c>
      <c r="BO8023" s="33"/>
    </row>
    <row r="8024" spans="1:67">
      <c r="A8024" s="320" t="s">
        <v>338</v>
      </c>
      <c r="B8024" t="s">
        <v>380</v>
      </c>
      <c r="C8024" t="s">
        <v>910</v>
      </c>
      <c r="D8024" t="s">
        <v>314</v>
      </c>
      <c r="E8024" s="320" t="s">
        <v>131</v>
      </c>
      <c r="F8024" s="320" t="s">
        <v>132</v>
      </c>
      <c r="G8024" s="320" t="s">
        <v>431</v>
      </c>
      <c r="H8024" s="320" t="s">
        <v>432</v>
      </c>
      <c r="I8024" s="320" t="s">
        <v>656</v>
      </c>
      <c r="J8024" s="320" t="s">
        <v>288</v>
      </c>
      <c r="K8024" s="321">
        <v>0</v>
      </c>
      <c r="L8024" s="305">
        <v>0</v>
      </c>
      <c r="M8024" s="305">
        <v>0</v>
      </c>
      <c r="N8024" s="321">
        <v>25</v>
      </c>
      <c r="O8024" s="305">
        <v>1.5890000388026241E-2</v>
      </c>
      <c r="P8024" s="305">
        <v>1.6049999743700031E-2</v>
      </c>
      <c r="Q8024" s="321">
        <v>254</v>
      </c>
      <c r="R8024" s="305">
        <v>1.8659999594092369E-2</v>
      </c>
      <c r="S8024" s="305">
        <v>1.8980000168085098E-2</v>
      </c>
      <c r="BA8024" s="395">
        <v>1</v>
      </c>
      <c r="BB8024" s="396" t="s">
        <v>861</v>
      </c>
      <c r="BC8024" t="str">
        <f t="shared" si="676"/>
        <v>RD8</v>
      </c>
      <c r="BD8024" t="str">
        <f t="shared" si="677"/>
        <v>NAoMe_recurrent_ethnicity_grp</v>
      </c>
      <c r="BE8024" s="397" t="s">
        <v>862</v>
      </c>
      <c r="BF8024" t="str">
        <f t="shared" si="678"/>
        <v>Other Ethnic Group</v>
      </c>
      <c r="BG8024">
        <f t="shared" si="679"/>
        <v>0</v>
      </c>
      <c r="BH8024" s="398">
        <f t="shared" si="680"/>
        <v>0</v>
      </c>
      <c r="BO8024" s="33"/>
    </row>
    <row r="8025" spans="1:67">
      <c r="A8025" s="320" t="s">
        <v>338</v>
      </c>
      <c r="B8025" t="s">
        <v>380</v>
      </c>
      <c r="C8025" t="s">
        <v>910</v>
      </c>
      <c r="D8025" t="s">
        <v>314</v>
      </c>
      <c r="E8025" s="320" t="s">
        <v>131</v>
      </c>
      <c r="F8025" s="320" t="s">
        <v>132</v>
      </c>
      <c r="G8025" s="320" t="s">
        <v>431</v>
      </c>
      <c r="H8025" s="320" t="s">
        <v>432</v>
      </c>
      <c r="I8025" s="320" t="s">
        <v>656</v>
      </c>
      <c r="J8025" s="320" t="s">
        <v>260</v>
      </c>
      <c r="K8025" s="321">
        <v>4</v>
      </c>
      <c r="L8025" s="305">
        <v>5.2629999816417687E-2</v>
      </c>
      <c r="M8025" s="305"/>
      <c r="N8025" s="321">
        <v>15</v>
      </c>
      <c r="O8025" s="305">
        <v>9.5399999991059303E-3</v>
      </c>
      <c r="P8025" s="305"/>
      <c r="Q8025" s="321">
        <v>227</v>
      </c>
      <c r="R8025" s="305">
        <v>1.6680000349879261E-2</v>
      </c>
      <c r="S8025" s="305"/>
      <c r="BA8025" s="395">
        <v>1</v>
      </c>
      <c r="BB8025" s="396" t="s">
        <v>861</v>
      </c>
      <c r="BC8025" t="str">
        <f t="shared" si="676"/>
        <v>RD8</v>
      </c>
      <c r="BD8025" t="str">
        <f t="shared" si="677"/>
        <v>NAoMe_recurrent_ethnicity_grp</v>
      </c>
      <c r="BE8025" s="397" t="s">
        <v>862</v>
      </c>
      <c r="BF8025" t="str">
        <f t="shared" si="678"/>
        <v>Unknown</v>
      </c>
      <c r="BG8025">
        <f t="shared" si="679"/>
        <v>4</v>
      </c>
      <c r="BH8025" s="398">
        <f t="shared" si="680"/>
        <v>5.2629999816417687E-2</v>
      </c>
      <c r="BO8025" s="33"/>
    </row>
    <row r="8026" spans="1:67">
      <c r="A8026" s="320" t="s">
        <v>338</v>
      </c>
      <c r="B8026" t="s">
        <v>380</v>
      </c>
      <c r="C8026" t="s">
        <v>910</v>
      </c>
      <c r="D8026" t="s">
        <v>314</v>
      </c>
      <c r="E8026" s="320" t="s">
        <v>131</v>
      </c>
      <c r="F8026" s="320" t="s">
        <v>132</v>
      </c>
      <c r="G8026" s="320" t="s">
        <v>431</v>
      </c>
      <c r="H8026" s="320" t="s">
        <v>432</v>
      </c>
      <c r="I8026" s="320" t="s">
        <v>656</v>
      </c>
      <c r="J8026" s="320" t="s">
        <v>258</v>
      </c>
      <c r="K8026" s="321">
        <v>68</v>
      </c>
      <c r="L8026" s="305">
        <v>0.89473998546600342</v>
      </c>
      <c r="M8026" s="305">
        <v>0.94444000720977783</v>
      </c>
      <c r="N8026" s="321">
        <v>1433</v>
      </c>
      <c r="O8026" s="305">
        <v>0.91100001335144043</v>
      </c>
      <c r="P8026" s="305">
        <v>0.9197700023651123</v>
      </c>
      <c r="Q8026" s="321">
        <v>12010</v>
      </c>
      <c r="R8026" s="305">
        <v>0.88230997323989868</v>
      </c>
      <c r="S8026" s="305">
        <v>0.89727002382278442</v>
      </c>
      <c r="BA8026" s="395">
        <v>1</v>
      </c>
      <c r="BB8026" s="396" t="s">
        <v>861</v>
      </c>
      <c r="BC8026" t="str">
        <f t="shared" si="676"/>
        <v>RD8</v>
      </c>
      <c r="BD8026" t="str">
        <f t="shared" si="677"/>
        <v>NAoMe_recurrent_ethnicity_grp</v>
      </c>
      <c r="BE8026" s="397" t="s">
        <v>862</v>
      </c>
      <c r="BF8026" t="str">
        <f t="shared" si="678"/>
        <v>White</v>
      </c>
      <c r="BG8026">
        <f t="shared" si="679"/>
        <v>68</v>
      </c>
      <c r="BH8026" s="398">
        <f t="shared" si="680"/>
        <v>0.89473998546600342</v>
      </c>
      <c r="BO8026" s="33"/>
    </row>
    <row r="8027" spans="1:67">
      <c r="A8027" s="320" t="s">
        <v>338</v>
      </c>
      <c r="B8027" t="s">
        <v>380</v>
      </c>
      <c r="C8027" t="s">
        <v>910</v>
      </c>
      <c r="D8027" t="s">
        <v>314</v>
      </c>
      <c r="E8027" s="320" t="s">
        <v>131</v>
      </c>
      <c r="F8027" s="320" t="s">
        <v>132</v>
      </c>
      <c r="G8027" s="320" t="s">
        <v>431</v>
      </c>
      <c r="H8027" s="320" t="s">
        <v>432</v>
      </c>
      <c r="I8027" s="320" t="s">
        <v>291</v>
      </c>
      <c r="J8027" s="320" t="s">
        <v>313</v>
      </c>
      <c r="K8027" s="321">
        <v>74</v>
      </c>
      <c r="L8027" s="305">
        <v>0.97368001937866211</v>
      </c>
      <c r="M8027" s="305"/>
      <c r="N8027" s="321">
        <v>1564</v>
      </c>
      <c r="O8027" s="305">
        <v>0.99427998065948486</v>
      </c>
      <c r="P8027" s="305"/>
      <c r="Q8027" s="321">
        <v>13492</v>
      </c>
      <c r="R8027" s="305">
        <v>0.99118000268936157</v>
      </c>
      <c r="S8027" s="305"/>
      <c r="BA8027" s="395">
        <v>1</v>
      </c>
      <c r="BB8027" s="396" t="s">
        <v>861</v>
      </c>
      <c r="BC8027" t="str">
        <f t="shared" si="676"/>
        <v>RD8</v>
      </c>
      <c r="BD8027" t="str">
        <f t="shared" si="677"/>
        <v>NAoMe_recurrent_gender</v>
      </c>
      <c r="BE8027" s="397" t="s">
        <v>862</v>
      </c>
      <c r="BF8027" t="str">
        <f t="shared" si="678"/>
        <v>Female</v>
      </c>
      <c r="BG8027">
        <f t="shared" si="679"/>
        <v>74</v>
      </c>
      <c r="BH8027" s="398">
        <f t="shared" si="680"/>
        <v>0.97368001937866211</v>
      </c>
      <c r="BO8027" s="33"/>
    </row>
    <row r="8028" spans="1:67">
      <c r="A8028" s="320" t="s">
        <v>338</v>
      </c>
      <c r="B8028" t="s">
        <v>380</v>
      </c>
      <c r="C8028" t="s">
        <v>910</v>
      </c>
      <c r="D8028" t="s">
        <v>314</v>
      </c>
      <c r="E8028" s="320" t="s">
        <v>131</v>
      </c>
      <c r="F8028" s="320" t="s">
        <v>132</v>
      </c>
      <c r="G8028" s="320" t="s">
        <v>431</v>
      </c>
      <c r="H8028" s="320" t="s">
        <v>432</v>
      </c>
      <c r="I8028" s="320" t="s">
        <v>291</v>
      </c>
      <c r="J8028" s="320" t="s">
        <v>293</v>
      </c>
      <c r="K8028" s="321">
        <v>2</v>
      </c>
      <c r="L8028" s="305">
        <v>2.6319999247789379E-2</v>
      </c>
      <c r="M8028" s="305"/>
      <c r="N8028" s="321">
        <v>9</v>
      </c>
      <c r="O8028" s="305">
        <v>5.7199997827410698E-3</v>
      </c>
      <c r="P8028" s="305"/>
      <c r="Q8028" s="321">
        <v>120</v>
      </c>
      <c r="R8028" s="305">
        <v>8.8200001046061516E-3</v>
      </c>
      <c r="S8028" s="305"/>
      <c r="BA8028" s="395">
        <v>1</v>
      </c>
      <c r="BB8028" s="396" t="s">
        <v>861</v>
      </c>
      <c r="BC8028" t="str">
        <f t="shared" si="676"/>
        <v>RD8</v>
      </c>
      <c r="BD8028" t="str">
        <f t="shared" si="677"/>
        <v>NAoMe_recurrent_gender</v>
      </c>
      <c r="BE8028" s="397" t="s">
        <v>862</v>
      </c>
      <c r="BF8028" t="str">
        <f t="shared" si="678"/>
        <v>Male</v>
      </c>
      <c r="BG8028">
        <f t="shared" si="679"/>
        <v>2</v>
      </c>
      <c r="BH8028" s="398">
        <f t="shared" si="680"/>
        <v>2.6319999247789379E-2</v>
      </c>
      <c r="BO8028" s="33"/>
    </row>
    <row r="8029" spans="1:67">
      <c r="A8029" s="320" t="s">
        <v>338</v>
      </c>
      <c r="B8029" t="s">
        <v>380</v>
      </c>
      <c r="C8029" t="s">
        <v>910</v>
      </c>
      <c r="D8029" t="s">
        <v>314</v>
      </c>
      <c r="E8029" s="320" t="s">
        <v>131</v>
      </c>
      <c r="F8029" s="320" t="s">
        <v>132</v>
      </c>
      <c r="G8029" s="320" t="s">
        <v>431</v>
      </c>
      <c r="H8029" s="320" t="s">
        <v>432</v>
      </c>
      <c r="I8029" s="320" t="s">
        <v>355</v>
      </c>
      <c r="J8029" s="320" t="s">
        <v>289</v>
      </c>
      <c r="K8029" s="321">
        <v>24</v>
      </c>
      <c r="L8029" s="305">
        <v>0.31578999757766718</v>
      </c>
      <c r="M8029" s="305"/>
      <c r="N8029" s="321">
        <v>482</v>
      </c>
      <c r="O8029" s="305">
        <v>0.30641999840736389</v>
      </c>
      <c r="P8029" s="305"/>
      <c r="Q8029" s="321">
        <v>4109</v>
      </c>
      <c r="R8029" s="305">
        <v>0.30186998844146729</v>
      </c>
      <c r="S8029" s="305"/>
      <c r="BA8029" s="395">
        <v>1</v>
      </c>
      <c r="BB8029" s="396" t="s">
        <v>861</v>
      </c>
      <c r="BC8029" t="str">
        <f t="shared" si="676"/>
        <v>RD8</v>
      </c>
      <c r="BD8029" t="str">
        <f t="shared" si="677"/>
        <v>NAoMe_recurrent_mbc_hes_year</v>
      </c>
      <c r="BE8029" s="397" t="s">
        <v>862</v>
      </c>
      <c r="BF8029" t="str">
        <f t="shared" si="678"/>
        <v>2021</v>
      </c>
      <c r="BG8029">
        <f t="shared" si="679"/>
        <v>24</v>
      </c>
      <c r="BH8029" s="398">
        <f t="shared" si="680"/>
        <v>0.31578999757766718</v>
      </c>
      <c r="BO8029" s="33"/>
    </row>
    <row r="8030" spans="1:67">
      <c r="A8030" s="320" t="s">
        <v>338</v>
      </c>
      <c r="B8030" t="s">
        <v>380</v>
      </c>
      <c r="C8030" t="s">
        <v>910</v>
      </c>
      <c r="D8030" t="s">
        <v>314</v>
      </c>
      <c r="E8030" s="320" t="s">
        <v>131</v>
      </c>
      <c r="F8030" s="320" t="s">
        <v>132</v>
      </c>
      <c r="G8030" s="320" t="s">
        <v>431</v>
      </c>
      <c r="H8030" s="320" t="s">
        <v>432</v>
      </c>
      <c r="I8030" s="320" t="s">
        <v>355</v>
      </c>
      <c r="J8030" s="320" t="s">
        <v>816</v>
      </c>
      <c r="K8030" s="321">
        <v>26</v>
      </c>
      <c r="L8030" s="305">
        <v>0.34211000800132751</v>
      </c>
      <c r="M8030" s="305"/>
      <c r="N8030" s="321">
        <v>505</v>
      </c>
      <c r="O8030" s="305">
        <v>0.32104000449180597</v>
      </c>
      <c r="P8030" s="305"/>
      <c r="Q8030" s="321">
        <v>4376</v>
      </c>
      <c r="R8030" s="305">
        <v>0.32148000597953802</v>
      </c>
      <c r="S8030" s="305"/>
      <c r="BA8030" s="395">
        <v>1</v>
      </c>
      <c r="BB8030" s="396" t="s">
        <v>861</v>
      </c>
      <c r="BC8030" t="str">
        <f t="shared" si="676"/>
        <v>RD8</v>
      </c>
      <c r="BD8030" t="str">
        <f t="shared" si="677"/>
        <v>NAoMe_recurrent_mbc_hes_year</v>
      </c>
      <c r="BE8030" s="397" t="s">
        <v>862</v>
      </c>
      <c r="BF8030" t="str">
        <f t="shared" si="678"/>
        <v>2022</v>
      </c>
      <c r="BG8030">
        <f t="shared" si="679"/>
        <v>26</v>
      </c>
      <c r="BH8030" s="398">
        <f t="shared" si="680"/>
        <v>0.34211000800132751</v>
      </c>
      <c r="BO8030" s="33"/>
    </row>
    <row r="8031" spans="1:67">
      <c r="A8031" s="320" t="s">
        <v>338</v>
      </c>
      <c r="B8031" t="s">
        <v>380</v>
      </c>
      <c r="C8031" t="s">
        <v>910</v>
      </c>
      <c r="D8031" t="s">
        <v>314</v>
      </c>
      <c r="E8031" s="320" t="s">
        <v>131</v>
      </c>
      <c r="F8031" s="320" t="s">
        <v>132</v>
      </c>
      <c r="G8031" s="320" t="s">
        <v>431</v>
      </c>
      <c r="H8031" s="320" t="s">
        <v>432</v>
      </c>
      <c r="I8031" s="320" t="s">
        <v>355</v>
      </c>
      <c r="J8031" s="320" t="s">
        <v>946</v>
      </c>
      <c r="K8031" s="321">
        <v>26</v>
      </c>
      <c r="L8031" s="305">
        <v>0.34211000800132751</v>
      </c>
      <c r="M8031" s="305"/>
      <c r="N8031" s="321">
        <v>586</v>
      </c>
      <c r="O8031" s="305">
        <v>0.37253999710083008</v>
      </c>
      <c r="P8031" s="305"/>
      <c r="Q8031" s="321">
        <v>5127</v>
      </c>
      <c r="R8031" s="305">
        <v>0.37665000557899481</v>
      </c>
      <c r="S8031" s="305"/>
      <c r="BA8031" s="395">
        <v>1</v>
      </c>
      <c r="BB8031" s="396" t="s">
        <v>861</v>
      </c>
      <c r="BC8031" t="str">
        <f t="shared" si="676"/>
        <v>RD8</v>
      </c>
      <c r="BD8031" t="str">
        <f t="shared" si="677"/>
        <v>NAoMe_recurrent_mbc_hes_year</v>
      </c>
      <c r="BE8031" s="397" t="s">
        <v>862</v>
      </c>
      <c r="BF8031" t="str">
        <f t="shared" si="678"/>
        <v>2023</v>
      </c>
      <c r="BG8031">
        <f t="shared" si="679"/>
        <v>26</v>
      </c>
      <c r="BH8031" s="398">
        <f t="shared" si="680"/>
        <v>0.34211000800132751</v>
      </c>
      <c r="BO8031" s="33"/>
    </row>
    <row r="8032" spans="1:67">
      <c r="A8032" s="320" t="s">
        <v>338</v>
      </c>
      <c r="B8032" t="s">
        <v>380</v>
      </c>
      <c r="C8032" t="s">
        <v>910</v>
      </c>
      <c r="D8032" t="s">
        <v>314</v>
      </c>
      <c r="E8032" s="320" t="s">
        <v>131</v>
      </c>
      <c r="F8032" s="320" t="s">
        <v>132</v>
      </c>
      <c r="G8032" s="320" t="s">
        <v>431</v>
      </c>
      <c r="H8032" s="320" t="s">
        <v>432</v>
      </c>
      <c r="I8032" s="320" t="s">
        <v>824</v>
      </c>
      <c r="J8032" s="320" t="s">
        <v>12</v>
      </c>
      <c r="K8032" s="321">
        <v>76</v>
      </c>
      <c r="L8032" s="305">
        <v>1</v>
      </c>
      <c r="M8032" s="305"/>
      <c r="N8032" s="321">
        <v>1573</v>
      </c>
      <c r="O8032" s="305">
        <v>1</v>
      </c>
      <c r="P8032" s="305"/>
      <c r="Q8032" s="321">
        <v>13612</v>
      </c>
      <c r="R8032" s="305">
        <v>1</v>
      </c>
      <c r="S8032" s="305"/>
      <c r="BA8032" s="395">
        <v>1</v>
      </c>
      <c r="BB8032" s="396" t="s">
        <v>861</v>
      </c>
      <c r="BC8032" t="str">
        <f t="shared" si="676"/>
        <v>RD8</v>
      </c>
      <c r="BD8032" t="str">
        <f t="shared" si="677"/>
        <v>NAoMe_recurrent_tag_bonemets</v>
      </c>
      <c r="BE8032" s="397" t="s">
        <v>862</v>
      </c>
      <c r="BF8032" t="str">
        <f t="shared" si="678"/>
        <v>No</v>
      </c>
      <c r="BG8032">
        <f t="shared" si="679"/>
        <v>76</v>
      </c>
      <c r="BH8032" s="398">
        <f t="shared" si="680"/>
        <v>1</v>
      </c>
      <c r="BO8032" s="33"/>
    </row>
    <row r="8033" spans="1:67">
      <c r="A8033" s="320" t="s">
        <v>338</v>
      </c>
      <c r="B8033" t="s">
        <v>380</v>
      </c>
      <c r="C8033" t="s">
        <v>910</v>
      </c>
      <c r="D8033" t="s">
        <v>314</v>
      </c>
      <c r="E8033" s="320" t="s">
        <v>131</v>
      </c>
      <c r="F8033" s="320" t="s">
        <v>132</v>
      </c>
      <c r="G8033" s="320" t="s">
        <v>431</v>
      </c>
      <c r="H8033" s="320" t="s">
        <v>432</v>
      </c>
      <c r="I8033" s="320" t="s">
        <v>825</v>
      </c>
      <c r="J8033" s="320" t="s">
        <v>12</v>
      </c>
      <c r="K8033" s="321">
        <v>76</v>
      </c>
      <c r="L8033" s="305">
        <v>1</v>
      </c>
      <c r="M8033" s="305"/>
      <c r="N8033" s="321">
        <v>1573</v>
      </c>
      <c r="O8033" s="305">
        <v>1</v>
      </c>
      <c r="P8033" s="305"/>
      <c r="Q8033" s="321">
        <v>13612</v>
      </c>
      <c r="R8033" s="305">
        <v>1</v>
      </c>
      <c r="S8033" s="305"/>
      <c r="BA8033" s="395">
        <v>1</v>
      </c>
      <c r="BB8033" s="396" t="s">
        <v>861</v>
      </c>
      <c r="BC8033" t="str">
        <f t="shared" si="676"/>
        <v>RD8</v>
      </c>
      <c r="BD8033" t="str">
        <f t="shared" si="677"/>
        <v>NAoMe_recurrent_tag_brainmets</v>
      </c>
      <c r="BE8033" s="397" t="s">
        <v>862</v>
      </c>
      <c r="BF8033" t="str">
        <f t="shared" si="678"/>
        <v>No</v>
      </c>
      <c r="BG8033">
        <f t="shared" si="679"/>
        <v>76</v>
      </c>
      <c r="BH8033" s="398">
        <f t="shared" si="680"/>
        <v>1</v>
      </c>
      <c r="BO8033" s="33"/>
    </row>
    <row r="8034" spans="1:67">
      <c r="A8034" s="320" t="s">
        <v>338</v>
      </c>
      <c r="B8034" t="s">
        <v>380</v>
      </c>
      <c r="C8034" t="s">
        <v>910</v>
      </c>
      <c r="D8034" t="s">
        <v>314</v>
      </c>
      <c r="E8034" s="320" t="s">
        <v>131</v>
      </c>
      <c r="F8034" s="320" t="s">
        <v>132</v>
      </c>
      <c r="G8034" s="320" t="s">
        <v>431</v>
      </c>
      <c r="H8034" s="320" t="s">
        <v>432</v>
      </c>
      <c r="I8034" s="320" t="s">
        <v>826</v>
      </c>
      <c r="J8034" s="320" t="s">
        <v>12</v>
      </c>
      <c r="K8034" s="321">
        <v>76</v>
      </c>
      <c r="L8034" s="305">
        <v>1</v>
      </c>
      <c r="M8034" s="305"/>
      <c r="N8034" s="321">
        <v>1573</v>
      </c>
      <c r="O8034" s="305">
        <v>1</v>
      </c>
      <c r="P8034" s="305"/>
      <c r="Q8034" s="321">
        <v>13612</v>
      </c>
      <c r="R8034" s="305">
        <v>1</v>
      </c>
      <c r="S8034" s="305"/>
      <c r="BA8034" s="395">
        <v>1</v>
      </c>
      <c r="BB8034" s="396" t="s">
        <v>861</v>
      </c>
      <c r="BC8034" t="str">
        <f t="shared" si="676"/>
        <v>RD8</v>
      </c>
      <c r="BD8034" t="str">
        <f t="shared" si="677"/>
        <v>NAoMe_recurrent_tag_livermets</v>
      </c>
      <c r="BE8034" s="397" t="s">
        <v>862</v>
      </c>
      <c r="BF8034" t="str">
        <f t="shared" si="678"/>
        <v>No</v>
      </c>
      <c r="BG8034">
        <f t="shared" si="679"/>
        <v>76</v>
      </c>
      <c r="BH8034" s="398">
        <f t="shared" si="680"/>
        <v>1</v>
      </c>
      <c r="BO8034" s="33"/>
    </row>
    <row r="8035" spans="1:67">
      <c r="A8035" s="320" t="s">
        <v>338</v>
      </c>
      <c r="B8035" t="s">
        <v>380</v>
      </c>
      <c r="C8035" t="s">
        <v>910</v>
      </c>
      <c r="D8035" t="s">
        <v>314</v>
      </c>
      <c r="E8035" s="320" t="s">
        <v>131</v>
      </c>
      <c r="F8035" s="320" t="s">
        <v>132</v>
      </c>
      <c r="G8035" s="320" t="s">
        <v>431</v>
      </c>
      <c r="H8035" s="320" t="s">
        <v>432</v>
      </c>
      <c r="I8035" s="320" t="s">
        <v>827</v>
      </c>
      <c r="J8035" s="320" t="s">
        <v>12</v>
      </c>
      <c r="K8035" s="321">
        <v>76</v>
      </c>
      <c r="L8035" s="305">
        <v>1</v>
      </c>
      <c r="M8035" s="305"/>
      <c r="N8035" s="321">
        <v>1573</v>
      </c>
      <c r="O8035" s="305">
        <v>1</v>
      </c>
      <c r="P8035" s="305"/>
      <c r="Q8035" s="321">
        <v>13612</v>
      </c>
      <c r="R8035" s="305">
        <v>1</v>
      </c>
      <c r="S8035" s="305"/>
      <c r="BA8035" s="395">
        <v>1</v>
      </c>
      <c r="BB8035" s="396" t="s">
        <v>861</v>
      </c>
      <c r="BC8035" t="str">
        <f t="shared" si="676"/>
        <v>RD8</v>
      </c>
      <c r="BD8035" t="str">
        <f t="shared" si="677"/>
        <v>NAoMe_recurrent_tag_lungmets</v>
      </c>
      <c r="BE8035" s="397" t="s">
        <v>862</v>
      </c>
      <c r="BF8035" t="str">
        <f t="shared" si="678"/>
        <v>No</v>
      </c>
      <c r="BG8035">
        <f t="shared" si="679"/>
        <v>76</v>
      </c>
      <c r="BH8035" s="398">
        <f t="shared" si="680"/>
        <v>1</v>
      </c>
      <c r="BO8035" s="33"/>
    </row>
    <row r="8036" spans="1:67">
      <c r="A8036" s="320" t="s">
        <v>338</v>
      </c>
      <c r="B8036" t="s">
        <v>380</v>
      </c>
      <c r="C8036" t="s">
        <v>910</v>
      </c>
      <c r="D8036" t="s">
        <v>314</v>
      </c>
      <c r="E8036" s="320" t="s">
        <v>131</v>
      </c>
      <c r="F8036" s="320" t="s">
        <v>132</v>
      </c>
      <c r="G8036" s="320" t="s">
        <v>431</v>
      </c>
      <c r="H8036" s="320" t="s">
        <v>432</v>
      </c>
      <c r="I8036" s="320" t="s">
        <v>828</v>
      </c>
      <c r="J8036" s="320" t="s">
        <v>12</v>
      </c>
      <c r="K8036" s="321">
        <v>76</v>
      </c>
      <c r="L8036" s="305">
        <v>1</v>
      </c>
      <c r="M8036" s="305"/>
      <c r="N8036" s="321">
        <v>1573</v>
      </c>
      <c r="O8036" s="305">
        <v>1</v>
      </c>
      <c r="P8036" s="305"/>
      <c r="Q8036" s="321">
        <v>13612</v>
      </c>
      <c r="R8036" s="305">
        <v>1</v>
      </c>
      <c r="S8036" s="305"/>
      <c r="BA8036" s="395">
        <v>1</v>
      </c>
      <c r="BB8036" s="396" t="s">
        <v>861</v>
      </c>
      <c r="BC8036" t="str">
        <f t="shared" si="676"/>
        <v>RD8</v>
      </c>
      <c r="BD8036" t="str">
        <f t="shared" si="677"/>
        <v>NAoMe_recurrent_tag_othermets</v>
      </c>
      <c r="BE8036" s="397" t="s">
        <v>862</v>
      </c>
      <c r="BF8036" t="str">
        <f t="shared" si="678"/>
        <v>No</v>
      </c>
      <c r="BG8036">
        <f t="shared" si="679"/>
        <v>76</v>
      </c>
      <c r="BH8036" s="398">
        <f t="shared" si="680"/>
        <v>1</v>
      </c>
      <c r="BO8036" s="33"/>
    </row>
    <row r="8037" spans="1:67">
      <c r="A8037" s="320" t="s">
        <v>338</v>
      </c>
      <c r="B8037" t="s">
        <v>380</v>
      </c>
      <c r="C8037" t="s">
        <v>910</v>
      </c>
      <c r="D8037" t="s">
        <v>314</v>
      </c>
      <c r="E8037" s="320" t="s">
        <v>133</v>
      </c>
      <c r="F8037" s="320" t="s">
        <v>134</v>
      </c>
      <c r="G8037" s="320" t="s">
        <v>431</v>
      </c>
      <c r="H8037" s="320" t="s">
        <v>432</v>
      </c>
      <c r="I8037" s="320" t="s">
        <v>354</v>
      </c>
      <c r="J8037" s="320" t="s">
        <v>277</v>
      </c>
      <c r="K8037" s="321">
        <v>2</v>
      </c>
      <c r="L8037" s="305">
        <v>1.250000018626451E-2</v>
      </c>
      <c r="M8037" s="305"/>
      <c r="N8037" s="321">
        <v>6</v>
      </c>
      <c r="O8037" s="305">
        <v>3.8099999073892832E-3</v>
      </c>
      <c r="P8037" s="305"/>
      <c r="Q8037" s="321">
        <v>56</v>
      </c>
      <c r="R8037" s="305">
        <v>4.1100000962615013E-3</v>
      </c>
      <c r="S8037" s="305"/>
      <c r="BA8037" s="395">
        <v>1</v>
      </c>
      <c r="BB8037" s="396" t="s">
        <v>861</v>
      </c>
      <c r="BC8037" t="str">
        <f t="shared" si="676"/>
        <v>RM1</v>
      </c>
      <c r="BD8037" t="str">
        <f t="shared" si="677"/>
        <v>NAoMe_recurrent_age_mbc_hes_decades_80cap</v>
      </c>
      <c r="BE8037" s="397" t="s">
        <v>862</v>
      </c>
      <c r="BF8037" t="str">
        <f t="shared" si="678"/>
        <v>18-29 yrs</v>
      </c>
      <c r="BG8037">
        <f t="shared" si="679"/>
        <v>2</v>
      </c>
      <c r="BH8037" s="398">
        <f t="shared" si="680"/>
        <v>1.250000018626451E-2</v>
      </c>
      <c r="BO8037" s="33"/>
    </row>
    <row r="8038" spans="1:67">
      <c r="A8038" s="320" t="s">
        <v>338</v>
      </c>
      <c r="B8038" t="s">
        <v>380</v>
      </c>
      <c r="C8038" t="s">
        <v>910</v>
      </c>
      <c r="D8038" t="s">
        <v>314</v>
      </c>
      <c r="E8038" s="320" t="s">
        <v>133</v>
      </c>
      <c r="F8038" s="320" t="s">
        <v>134</v>
      </c>
      <c r="G8038" s="320" t="s">
        <v>431</v>
      </c>
      <c r="H8038" s="320" t="s">
        <v>432</v>
      </c>
      <c r="I8038" s="320" t="s">
        <v>354</v>
      </c>
      <c r="J8038" s="320" t="s">
        <v>278</v>
      </c>
      <c r="K8038" s="321">
        <v>10</v>
      </c>
      <c r="L8038" s="305">
        <v>6.25E-2</v>
      </c>
      <c r="M8038" s="305"/>
      <c r="N8038" s="321">
        <v>64</v>
      </c>
      <c r="O8038" s="305">
        <v>4.0690001100301743E-2</v>
      </c>
      <c r="P8038" s="305"/>
      <c r="Q8038" s="321">
        <v>552</v>
      </c>
      <c r="R8038" s="305">
        <v>4.0550000965595252E-2</v>
      </c>
      <c r="S8038" s="305"/>
      <c r="BA8038" s="395">
        <v>1</v>
      </c>
      <c r="BB8038" s="396" t="s">
        <v>861</v>
      </c>
      <c r="BC8038" t="str">
        <f t="shared" si="676"/>
        <v>RM1</v>
      </c>
      <c r="BD8038" t="str">
        <f t="shared" si="677"/>
        <v>NAoMe_recurrent_age_mbc_hes_decades_80cap</v>
      </c>
      <c r="BE8038" s="397" t="s">
        <v>862</v>
      </c>
      <c r="BF8038" t="str">
        <f t="shared" si="678"/>
        <v>30-39 yrs</v>
      </c>
      <c r="BG8038">
        <f t="shared" si="679"/>
        <v>10</v>
      </c>
      <c r="BH8038" s="398">
        <f t="shared" si="680"/>
        <v>6.25E-2</v>
      </c>
      <c r="BO8038" s="33"/>
    </row>
    <row r="8039" spans="1:67">
      <c r="A8039" s="320" t="s">
        <v>338</v>
      </c>
      <c r="B8039" t="s">
        <v>380</v>
      </c>
      <c r="C8039" t="s">
        <v>910</v>
      </c>
      <c r="D8039" t="s">
        <v>314</v>
      </c>
      <c r="E8039" s="320" t="s">
        <v>133</v>
      </c>
      <c r="F8039" s="320" t="s">
        <v>134</v>
      </c>
      <c r="G8039" s="320" t="s">
        <v>431</v>
      </c>
      <c r="H8039" s="320" t="s">
        <v>432</v>
      </c>
      <c r="I8039" s="320" t="s">
        <v>354</v>
      </c>
      <c r="J8039" s="320" t="s">
        <v>279</v>
      </c>
      <c r="K8039" s="321">
        <v>18</v>
      </c>
      <c r="L8039" s="305">
        <v>0.1124999970197678</v>
      </c>
      <c r="M8039" s="305"/>
      <c r="N8039" s="321">
        <v>150</v>
      </c>
      <c r="O8039" s="305">
        <v>9.5360003411769867E-2</v>
      </c>
      <c r="P8039" s="305"/>
      <c r="Q8039" s="321">
        <v>1403</v>
      </c>
      <c r="R8039" s="305">
        <v>0.1030699983239174</v>
      </c>
      <c r="S8039" s="305"/>
      <c r="BA8039" s="395">
        <v>1</v>
      </c>
      <c r="BB8039" s="396" t="s">
        <v>861</v>
      </c>
      <c r="BC8039" t="str">
        <f t="shared" si="676"/>
        <v>RM1</v>
      </c>
      <c r="BD8039" t="str">
        <f t="shared" si="677"/>
        <v>NAoMe_recurrent_age_mbc_hes_decades_80cap</v>
      </c>
      <c r="BE8039" s="397" t="s">
        <v>862</v>
      </c>
      <c r="BF8039" t="str">
        <f t="shared" si="678"/>
        <v>40-49 yrs</v>
      </c>
      <c r="BG8039">
        <f t="shared" si="679"/>
        <v>18</v>
      </c>
      <c r="BH8039" s="398">
        <f t="shared" si="680"/>
        <v>0.1124999970197678</v>
      </c>
      <c r="BO8039" s="33"/>
    </row>
    <row r="8040" spans="1:67">
      <c r="A8040" s="320" t="s">
        <v>338</v>
      </c>
      <c r="B8040" t="s">
        <v>380</v>
      </c>
      <c r="C8040" t="s">
        <v>910</v>
      </c>
      <c r="D8040" t="s">
        <v>314</v>
      </c>
      <c r="E8040" s="320" t="s">
        <v>133</v>
      </c>
      <c r="F8040" s="320" t="s">
        <v>134</v>
      </c>
      <c r="G8040" s="320" t="s">
        <v>431</v>
      </c>
      <c r="H8040" s="320" t="s">
        <v>432</v>
      </c>
      <c r="I8040" s="320" t="s">
        <v>354</v>
      </c>
      <c r="J8040" s="320" t="s">
        <v>280</v>
      </c>
      <c r="K8040" s="321">
        <v>22</v>
      </c>
      <c r="L8040" s="305">
        <v>0.13750000298023221</v>
      </c>
      <c r="M8040" s="305"/>
      <c r="N8040" s="321">
        <v>294</v>
      </c>
      <c r="O8040" s="305">
        <v>0.1869000047445297</v>
      </c>
      <c r="P8040" s="305"/>
      <c r="Q8040" s="321">
        <v>2584</v>
      </c>
      <c r="R8040" s="305">
        <v>0.18983000516891479</v>
      </c>
      <c r="S8040" s="305"/>
      <c r="BA8040" s="395">
        <v>1</v>
      </c>
      <c r="BB8040" s="396" t="s">
        <v>861</v>
      </c>
      <c r="BC8040" t="str">
        <f t="shared" si="676"/>
        <v>RM1</v>
      </c>
      <c r="BD8040" t="str">
        <f t="shared" si="677"/>
        <v>NAoMe_recurrent_age_mbc_hes_decades_80cap</v>
      </c>
      <c r="BE8040" s="397" t="s">
        <v>862</v>
      </c>
      <c r="BF8040" t="str">
        <f t="shared" si="678"/>
        <v>50-59 yrs</v>
      </c>
      <c r="BG8040">
        <f t="shared" si="679"/>
        <v>22</v>
      </c>
      <c r="BH8040" s="398">
        <f t="shared" si="680"/>
        <v>0.13750000298023221</v>
      </c>
      <c r="BO8040" s="33"/>
    </row>
    <row r="8041" spans="1:67">
      <c r="A8041" s="320" t="s">
        <v>338</v>
      </c>
      <c r="B8041" t="s">
        <v>380</v>
      </c>
      <c r="C8041" t="s">
        <v>910</v>
      </c>
      <c r="D8041" t="s">
        <v>314</v>
      </c>
      <c r="E8041" s="320" t="s">
        <v>133</v>
      </c>
      <c r="F8041" s="320" t="s">
        <v>134</v>
      </c>
      <c r="G8041" s="320" t="s">
        <v>431</v>
      </c>
      <c r="H8041" s="320" t="s">
        <v>432</v>
      </c>
      <c r="I8041" s="320" t="s">
        <v>354</v>
      </c>
      <c r="J8041" s="320" t="s">
        <v>281</v>
      </c>
      <c r="K8041" s="321">
        <v>26</v>
      </c>
      <c r="L8041" s="305">
        <v>0.16249999403953549</v>
      </c>
      <c r="M8041" s="305"/>
      <c r="N8041" s="321">
        <v>297</v>
      </c>
      <c r="O8041" s="305">
        <v>0.1888100057840347</v>
      </c>
      <c r="P8041" s="305"/>
      <c r="Q8041" s="321">
        <v>2650</v>
      </c>
      <c r="R8041" s="305">
        <v>0.19468000531196589</v>
      </c>
      <c r="S8041" s="305"/>
      <c r="BA8041" s="395">
        <v>1</v>
      </c>
      <c r="BB8041" s="396" t="s">
        <v>861</v>
      </c>
      <c r="BC8041" t="str">
        <f t="shared" si="676"/>
        <v>RM1</v>
      </c>
      <c r="BD8041" t="str">
        <f t="shared" si="677"/>
        <v>NAoMe_recurrent_age_mbc_hes_decades_80cap</v>
      </c>
      <c r="BE8041" s="397" t="s">
        <v>862</v>
      </c>
      <c r="BF8041" t="str">
        <f t="shared" si="678"/>
        <v>60-69 yrs</v>
      </c>
      <c r="BG8041">
        <f t="shared" si="679"/>
        <v>26</v>
      </c>
      <c r="BH8041" s="398">
        <f t="shared" si="680"/>
        <v>0.16249999403953549</v>
      </c>
      <c r="BO8041" s="33"/>
    </row>
    <row r="8042" spans="1:67">
      <c r="A8042" s="320" t="s">
        <v>338</v>
      </c>
      <c r="B8042" t="s">
        <v>380</v>
      </c>
      <c r="C8042" t="s">
        <v>910</v>
      </c>
      <c r="D8042" t="s">
        <v>314</v>
      </c>
      <c r="E8042" s="320" t="s">
        <v>133</v>
      </c>
      <c r="F8042" s="320" t="s">
        <v>134</v>
      </c>
      <c r="G8042" s="320" t="s">
        <v>431</v>
      </c>
      <c r="H8042" s="320" t="s">
        <v>432</v>
      </c>
      <c r="I8042" s="320" t="s">
        <v>354</v>
      </c>
      <c r="J8042" s="320" t="s">
        <v>282</v>
      </c>
      <c r="K8042" s="321">
        <v>38</v>
      </c>
      <c r="L8042" s="305">
        <v>0.23749999701976779</v>
      </c>
      <c r="M8042" s="305"/>
      <c r="N8042" s="321">
        <v>388</v>
      </c>
      <c r="O8042" s="305">
        <v>0.24665999412536621</v>
      </c>
      <c r="P8042" s="305"/>
      <c r="Q8042" s="321">
        <v>3284</v>
      </c>
      <c r="R8042" s="305">
        <v>0.24126000702381131</v>
      </c>
      <c r="S8042" s="305"/>
      <c r="BA8042" s="395">
        <v>1</v>
      </c>
      <c r="BB8042" s="396" t="s">
        <v>861</v>
      </c>
      <c r="BC8042" t="str">
        <f t="shared" si="676"/>
        <v>RM1</v>
      </c>
      <c r="BD8042" t="str">
        <f t="shared" si="677"/>
        <v>NAoMe_recurrent_age_mbc_hes_decades_80cap</v>
      </c>
      <c r="BE8042" s="397" t="s">
        <v>862</v>
      </c>
      <c r="BF8042" t="str">
        <f t="shared" si="678"/>
        <v>70-79 yrs</v>
      </c>
      <c r="BG8042">
        <f t="shared" si="679"/>
        <v>38</v>
      </c>
      <c r="BH8042" s="398">
        <f t="shared" si="680"/>
        <v>0.23749999701976779</v>
      </c>
      <c r="BO8042" s="33"/>
    </row>
    <row r="8043" spans="1:67">
      <c r="A8043" s="320" t="s">
        <v>338</v>
      </c>
      <c r="B8043" t="s">
        <v>380</v>
      </c>
      <c r="C8043" t="s">
        <v>910</v>
      </c>
      <c r="D8043" t="s">
        <v>314</v>
      </c>
      <c r="E8043" s="320" t="s">
        <v>133</v>
      </c>
      <c r="F8043" s="320" t="s">
        <v>134</v>
      </c>
      <c r="G8043" s="320" t="s">
        <v>431</v>
      </c>
      <c r="H8043" s="320" t="s">
        <v>432</v>
      </c>
      <c r="I8043" s="320" t="s">
        <v>354</v>
      </c>
      <c r="J8043" s="320" t="s">
        <v>283</v>
      </c>
      <c r="K8043" s="321">
        <v>44</v>
      </c>
      <c r="L8043" s="305">
        <v>0.27500000596046448</v>
      </c>
      <c r="M8043" s="305"/>
      <c r="N8043" s="321">
        <v>374</v>
      </c>
      <c r="O8043" s="305">
        <v>0.23776000738143921</v>
      </c>
      <c r="P8043" s="305"/>
      <c r="Q8043" s="321">
        <v>3083</v>
      </c>
      <c r="R8043" s="305">
        <v>0.2264900058507919</v>
      </c>
      <c r="S8043" s="305"/>
      <c r="BA8043" s="395">
        <v>1</v>
      </c>
      <c r="BB8043" s="396" t="s">
        <v>861</v>
      </c>
      <c r="BC8043" t="str">
        <f t="shared" si="676"/>
        <v>RM1</v>
      </c>
      <c r="BD8043" t="str">
        <f t="shared" si="677"/>
        <v>NAoMe_recurrent_age_mbc_hes_decades_80cap</v>
      </c>
      <c r="BE8043" s="397" t="s">
        <v>862</v>
      </c>
      <c r="BF8043" t="str">
        <f t="shared" si="678"/>
        <v>80+ yrs</v>
      </c>
      <c r="BG8043">
        <f t="shared" si="679"/>
        <v>44</v>
      </c>
      <c r="BH8043" s="398">
        <f t="shared" si="680"/>
        <v>0.27500000596046448</v>
      </c>
      <c r="BO8043" s="33"/>
    </row>
    <row r="8044" spans="1:67">
      <c r="A8044" s="320" t="s">
        <v>338</v>
      </c>
      <c r="B8044" t="s">
        <v>380</v>
      </c>
      <c r="C8044" t="s">
        <v>910</v>
      </c>
      <c r="D8044" t="s">
        <v>314</v>
      </c>
      <c r="E8044" s="320" t="s">
        <v>133</v>
      </c>
      <c r="F8044" s="320" t="s">
        <v>134</v>
      </c>
      <c r="G8044" s="320" t="s">
        <v>431</v>
      </c>
      <c r="H8044" s="320" t="s">
        <v>432</v>
      </c>
      <c r="I8044" s="320" t="s">
        <v>656</v>
      </c>
      <c r="J8044" s="320" t="s">
        <v>286</v>
      </c>
      <c r="K8044" s="321">
        <v>2</v>
      </c>
      <c r="L8044" s="305">
        <v>1.250000018626451E-2</v>
      </c>
      <c r="M8044" s="305">
        <v>1.26599995419383E-2</v>
      </c>
      <c r="N8044" s="321">
        <v>53</v>
      </c>
      <c r="O8044" s="305">
        <v>3.369000181555748E-2</v>
      </c>
      <c r="P8044" s="305">
        <v>3.4019999206066132E-2</v>
      </c>
      <c r="Q8044" s="321">
        <v>565</v>
      </c>
      <c r="R8044" s="305">
        <v>4.1510000824928277E-2</v>
      </c>
      <c r="S8044" s="305">
        <v>4.221000149846077E-2</v>
      </c>
      <c r="BA8044" s="395">
        <v>1</v>
      </c>
      <c r="BB8044" s="396" t="s">
        <v>861</v>
      </c>
      <c r="BC8044" t="str">
        <f t="shared" si="676"/>
        <v>RM1</v>
      </c>
      <c r="BD8044" t="str">
        <f t="shared" si="677"/>
        <v>NAoMe_recurrent_ethnicity_grp</v>
      </c>
      <c r="BE8044" s="397" t="s">
        <v>862</v>
      </c>
      <c r="BF8044" t="str">
        <f t="shared" si="678"/>
        <v>Asian or Asian British</v>
      </c>
      <c r="BG8044">
        <f t="shared" si="679"/>
        <v>2</v>
      </c>
      <c r="BH8044" s="398">
        <f t="shared" si="680"/>
        <v>1.250000018626451E-2</v>
      </c>
      <c r="BO8044" s="33"/>
    </row>
    <row r="8045" spans="1:67">
      <c r="A8045" s="320" t="s">
        <v>338</v>
      </c>
      <c r="B8045" t="s">
        <v>380</v>
      </c>
      <c r="C8045" t="s">
        <v>910</v>
      </c>
      <c r="D8045" t="s">
        <v>314</v>
      </c>
      <c r="E8045" s="320" t="s">
        <v>133</v>
      </c>
      <c r="F8045" s="320" t="s">
        <v>134</v>
      </c>
      <c r="G8045" s="320" t="s">
        <v>431</v>
      </c>
      <c r="H8045" s="320" t="s">
        <v>432</v>
      </c>
      <c r="I8045" s="320" t="s">
        <v>656</v>
      </c>
      <c r="J8045" s="320" t="s">
        <v>287</v>
      </c>
      <c r="K8045" s="321">
        <v>0</v>
      </c>
      <c r="L8045" s="305">
        <v>0</v>
      </c>
      <c r="M8045" s="305">
        <v>0</v>
      </c>
      <c r="N8045" s="321">
        <v>35</v>
      </c>
      <c r="O8045" s="305">
        <v>2.2250000387430191E-2</v>
      </c>
      <c r="P8045" s="305">
        <v>2.246000058948994E-2</v>
      </c>
      <c r="Q8045" s="321">
        <v>439</v>
      </c>
      <c r="R8045" s="305">
        <v>3.2249998301267617E-2</v>
      </c>
      <c r="S8045" s="305">
        <v>3.2800000160932541E-2</v>
      </c>
      <c r="BA8045" s="395">
        <v>1</v>
      </c>
      <c r="BB8045" s="396" t="s">
        <v>861</v>
      </c>
      <c r="BC8045" t="str">
        <f t="shared" si="676"/>
        <v>RM1</v>
      </c>
      <c r="BD8045" t="str">
        <f t="shared" si="677"/>
        <v>NAoMe_recurrent_ethnicity_grp</v>
      </c>
      <c r="BE8045" s="397" t="s">
        <v>862</v>
      </c>
      <c r="BF8045" t="str">
        <f t="shared" si="678"/>
        <v>Black or Black British</v>
      </c>
      <c r="BG8045">
        <f t="shared" si="679"/>
        <v>0</v>
      </c>
      <c r="BH8045" s="398">
        <f t="shared" si="680"/>
        <v>0</v>
      </c>
      <c r="BO8045" s="33"/>
    </row>
    <row r="8046" spans="1:67">
      <c r="A8046" s="320" t="s">
        <v>338</v>
      </c>
      <c r="B8046" t="s">
        <v>380</v>
      </c>
      <c r="C8046" t="s">
        <v>910</v>
      </c>
      <c r="D8046" t="s">
        <v>314</v>
      </c>
      <c r="E8046" s="320" t="s">
        <v>133</v>
      </c>
      <c r="F8046" s="320" t="s">
        <v>134</v>
      </c>
      <c r="G8046" s="320" t="s">
        <v>431</v>
      </c>
      <c r="H8046" s="320" t="s">
        <v>432</v>
      </c>
      <c r="I8046" s="320" t="s">
        <v>656</v>
      </c>
      <c r="J8046" s="320" t="s">
        <v>259</v>
      </c>
      <c r="K8046" s="321">
        <v>2</v>
      </c>
      <c r="L8046" s="305">
        <v>1.250000018626451E-2</v>
      </c>
      <c r="M8046" s="305">
        <v>1.26599995419383E-2</v>
      </c>
      <c r="N8046" s="321">
        <v>12</v>
      </c>
      <c r="O8046" s="305">
        <v>7.6299998909235001E-3</v>
      </c>
      <c r="P8046" s="305">
        <v>7.6999999582767487E-3</v>
      </c>
      <c r="Q8046" s="321">
        <v>117</v>
      </c>
      <c r="R8046" s="305">
        <v>8.6000002920627594E-3</v>
      </c>
      <c r="S8046" s="305">
        <v>8.7400004267692566E-3</v>
      </c>
      <c r="BA8046" s="395">
        <v>1</v>
      </c>
      <c r="BB8046" s="396" t="s">
        <v>861</v>
      </c>
      <c r="BC8046" t="str">
        <f t="shared" si="676"/>
        <v>RM1</v>
      </c>
      <c r="BD8046" t="str">
        <f t="shared" si="677"/>
        <v>NAoMe_recurrent_ethnicity_grp</v>
      </c>
      <c r="BE8046" s="397" t="s">
        <v>862</v>
      </c>
      <c r="BF8046" t="str">
        <f t="shared" si="678"/>
        <v>Mixed</v>
      </c>
      <c r="BG8046">
        <f t="shared" si="679"/>
        <v>2</v>
      </c>
      <c r="BH8046" s="398">
        <f t="shared" si="680"/>
        <v>1.250000018626451E-2</v>
      </c>
      <c r="BO8046" s="33"/>
    </row>
    <row r="8047" spans="1:67">
      <c r="A8047" s="320" t="s">
        <v>338</v>
      </c>
      <c r="B8047" t="s">
        <v>380</v>
      </c>
      <c r="C8047" t="s">
        <v>910</v>
      </c>
      <c r="D8047" t="s">
        <v>314</v>
      </c>
      <c r="E8047" s="320" t="s">
        <v>133</v>
      </c>
      <c r="F8047" s="320" t="s">
        <v>134</v>
      </c>
      <c r="G8047" s="320" t="s">
        <v>431</v>
      </c>
      <c r="H8047" s="320" t="s">
        <v>432</v>
      </c>
      <c r="I8047" s="320" t="s">
        <v>656</v>
      </c>
      <c r="J8047" s="320" t="s">
        <v>288</v>
      </c>
      <c r="K8047" s="321">
        <v>0</v>
      </c>
      <c r="L8047" s="305">
        <v>0</v>
      </c>
      <c r="M8047" s="305">
        <v>0</v>
      </c>
      <c r="N8047" s="321">
        <v>25</v>
      </c>
      <c r="O8047" s="305">
        <v>1.5890000388026241E-2</v>
      </c>
      <c r="P8047" s="305">
        <v>1.6049999743700031E-2</v>
      </c>
      <c r="Q8047" s="321">
        <v>254</v>
      </c>
      <c r="R8047" s="305">
        <v>1.8659999594092369E-2</v>
      </c>
      <c r="S8047" s="305">
        <v>1.8980000168085098E-2</v>
      </c>
      <c r="BA8047" s="395">
        <v>1</v>
      </c>
      <c r="BB8047" s="396" t="s">
        <v>861</v>
      </c>
      <c r="BC8047" t="str">
        <f t="shared" si="676"/>
        <v>RM1</v>
      </c>
      <c r="BD8047" t="str">
        <f t="shared" si="677"/>
        <v>NAoMe_recurrent_ethnicity_grp</v>
      </c>
      <c r="BE8047" s="397" t="s">
        <v>862</v>
      </c>
      <c r="BF8047" t="str">
        <f t="shared" si="678"/>
        <v>Other Ethnic Group</v>
      </c>
      <c r="BG8047">
        <f t="shared" si="679"/>
        <v>0</v>
      </c>
      <c r="BH8047" s="398">
        <f t="shared" si="680"/>
        <v>0</v>
      </c>
      <c r="BO8047" s="33"/>
    </row>
    <row r="8048" spans="1:67">
      <c r="A8048" s="320" t="s">
        <v>338</v>
      </c>
      <c r="B8048" t="s">
        <v>380</v>
      </c>
      <c r="C8048" t="s">
        <v>910</v>
      </c>
      <c r="D8048" t="s">
        <v>314</v>
      </c>
      <c r="E8048" s="320" t="s">
        <v>133</v>
      </c>
      <c r="F8048" s="320" t="s">
        <v>134</v>
      </c>
      <c r="G8048" s="320" t="s">
        <v>431</v>
      </c>
      <c r="H8048" s="320" t="s">
        <v>432</v>
      </c>
      <c r="I8048" s="320" t="s">
        <v>656</v>
      </c>
      <c r="J8048" s="320" t="s">
        <v>260</v>
      </c>
      <c r="K8048" s="321">
        <v>2</v>
      </c>
      <c r="L8048" s="305">
        <v>1.250000018626451E-2</v>
      </c>
      <c r="M8048" s="305"/>
      <c r="N8048" s="321">
        <v>15</v>
      </c>
      <c r="O8048" s="305">
        <v>9.5399999991059303E-3</v>
      </c>
      <c r="P8048" s="305"/>
      <c r="Q8048" s="321">
        <v>227</v>
      </c>
      <c r="R8048" s="305">
        <v>1.6680000349879261E-2</v>
      </c>
      <c r="S8048" s="305"/>
      <c r="BA8048" s="395">
        <v>1</v>
      </c>
      <c r="BB8048" s="396" t="s">
        <v>861</v>
      </c>
      <c r="BC8048" t="str">
        <f t="shared" si="676"/>
        <v>RM1</v>
      </c>
      <c r="BD8048" t="str">
        <f t="shared" si="677"/>
        <v>NAoMe_recurrent_ethnicity_grp</v>
      </c>
      <c r="BE8048" s="397" t="s">
        <v>862</v>
      </c>
      <c r="BF8048" t="str">
        <f t="shared" si="678"/>
        <v>Unknown</v>
      </c>
      <c r="BG8048">
        <f t="shared" si="679"/>
        <v>2</v>
      </c>
      <c r="BH8048" s="398">
        <f t="shared" si="680"/>
        <v>1.250000018626451E-2</v>
      </c>
      <c r="BO8048" s="33"/>
    </row>
    <row r="8049" spans="1:67">
      <c r="A8049" s="320" t="s">
        <v>338</v>
      </c>
      <c r="B8049" t="s">
        <v>380</v>
      </c>
      <c r="C8049" t="s">
        <v>910</v>
      </c>
      <c r="D8049" t="s">
        <v>314</v>
      </c>
      <c r="E8049" s="320" t="s">
        <v>133</v>
      </c>
      <c r="F8049" s="320" t="s">
        <v>134</v>
      </c>
      <c r="G8049" s="320" t="s">
        <v>431</v>
      </c>
      <c r="H8049" s="320" t="s">
        <v>432</v>
      </c>
      <c r="I8049" s="320" t="s">
        <v>656</v>
      </c>
      <c r="J8049" s="320" t="s">
        <v>258</v>
      </c>
      <c r="K8049" s="321">
        <v>154</v>
      </c>
      <c r="L8049" s="305">
        <v>0.96249997615814209</v>
      </c>
      <c r="M8049" s="305">
        <v>0.97468000650405884</v>
      </c>
      <c r="N8049" s="321">
        <v>1433</v>
      </c>
      <c r="O8049" s="305">
        <v>0.91100001335144043</v>
      </c>
      <c r="P8049" s="305">
        <v>0.9197700023651123</v>
      </c>
      <c r="Q8049" s="321">
        <v>12010</v>
      </c>
      <c r="R8049" s="305">
        <v>0.88230997323989868</v>
      </c>
      <c r="S8049" s="305">
        <v>0.89727002382278442</v>
      </c>
      <c r="BA8049" s="395">
        <v>1</v>
      </c>
      <c r="BB8049" s="396" t="s">
        <v>861</v>
      </c>
      <c r="BC8049" t="str">
        <f t="shared" si="676"/>
        <v>RM1</v>
      </c>
      <c r="BD8049" t="str">
        <f t="shared" si="677"/>
        <v>NAoMe_recurrent_ethnicity_grp</v>
      </c>
      <c r="BE8049" s="397" t="s">
        <v>862</v>
      </c>
      <c r="BF8049" t="str">
        <f t="shared" si="678"/>
        <v>White</v>
      </c>
      <c r="BG8049">
        <f t="shared" si="679"/>
        <v>154</v>
      </c>
      <c r="BH8049" s="398">
        <f t="shared" si="680"/>
        <v>0.96249997615814209</v>
      </c>
      <c r="BO8049" s="33"/>
    </row>
    <row r="8050" spans="1:67">
      <c r="A8050" s="320" t="s">
        <v>338</v>
      </c>
      <c r="B8050" t="s">
        <v>380</v>
      </c>
      <c r="C8050" t="s">
        <v>910</v>
      </c>
      <c r="D8050" t="s">
        <v>314</v>
      </c>
      <c r="E8050" s="320" t="s">
        <v>133</v>
      </c>
      <c r="F8050" s="320" t="s">
        <v>134</v>
      </c>
      <c r="G8050" s="320" t="s">
        <v>431</v>
      </c>
      <c r="H8050" s="320" t="s">
        <v>432</v>
      </c>
      <c r="I8050" s="320" t="s">
        <v>291</v>
      </c>
      <c r="J8050" s="320" t="s">
        <v>313</v>
      </c>
      <c r="K8050" s="321">
        <v>160</v>
      </c>
      <c r="L8050" s="305">
        <v>1</v>
      </c>
      <c r="M8050" s="305"/>
      <c r="N8050" s="321">
        <v>1564</v>
      </c>
      <c r="O8050" s="305">
        <v>0.99427998065948486</v>
      </c>
      <c r="P8050" s="305"/>
      <c r="Q8050" s="321">
        <v>13492</v>
      </c>
      <c r="R8050" s="305">
        <v>0.99118000268936157</v>
      </c>
      <c r="S8050" s="305"/>
      <c r="BA8050" s="395">
        <v>1</v>
      </c>
      <c r="BB8050" s="396" t="s">
        <v>861</v>
      </c>
      <c r="BC8050" t="str">
        <f t="shared" si="676"/>
        <v>RM1</v>
      </c>
      <c r="BD8050" t="str">
        <f t="shared" si="677"/>
        <v>NAoMe_recurrent_gender</v>
      </c>
      <c r="BE8050" s="397" t="s">
        <v>862</v>
      </c>
      <c r="BF8050" t="str">
        <f t="shared" si="678"/>
        <v>Female</v>
      </c>
      <c r="BG8050">
        <f t="shared" si="679"/>
        <v>160</v>
      </c>
      <c r="BH8050" s="398">
        <f t="shared" si="680"/>
        <v>1</v>
      </c>
      <c r="BO8050" s="33"/>
    </row>
    <row r="8051" spans="1:67">
      <c r="A8051" s="320" t="s">
        <v>338</v>
      </c>
      <c r="B8051" t="s">
        <v>380</v>
      </c>
      <c r="C8051" t="s">
        <v>910</v>
      </c>
      <c r="D8051" t="s">
        <v>314</v>
      </c>
      <c r="E8051" s="320" t="s">
        <v>133</v>
      </c>
      <c r="F8051" s="320" t="s">
        <v>134</v>
      </c>
      <c r="G8051" s="320" t="s">
        <v>431</v>
      </c>
      <c r="H8051" s="320" t="s">
        <v>432</v>
      </c>
      <c r="I8051" s="320" t="s">
        <v>291</v>
      </c>
      <c r="J8051" s="320" t="s">
        <v>293</v>
      </c>
      <c r="K8051" s="321">
        <v>0</v>
      </c>
      <c r="L8051" s="305">
        <v>0</v>
      </c>
      <c r="M8051" s="305"/>
      <c r="N8051" s="321">
        <v>9</v>
      </c>
      <c r="O8051" s="305">
        <v>5.7199997827410698E-3</v>
      </c>
      <c r="P8051" s="305"/>
      <c r="Q8051" s="321">
        <v>120</v>
      </c>
      <c r="R8051" s="305">
        <v>8.8200001046061516E-3</v>
      </c>
      <c r="S8051" s="305"/>
      <c r="BA8051" s="395">
        <v>1</v>
      </c>
      <c r="BB8051" s="396" t="s">
        <v>861</v>
      </c>
      <c r="BC8051" t="str">
        <f t="shared" si="676"/>
        <v>RM1</v>
      </c>
      <c r="BD8051" t="str">
        <f t="shared" si="677"/>
        <v>NAoMe_recurrent_gender</v>
      </c>
      <c r="BE8051" s="397" t="s">
        <v>862</v>
      </c>
      <c r="BF8051" t="str">
        <f t="shared" si="678"/>
        <v>Male</v>
      </c>
      <c r="BG8051">
        <f t="shared" si="679"/>
        <v>0</v>
      </c>
      <c r="BH8051" s="398">
        <f t="shared" si="680"/>
        <v>0</v>
      </c>
      <c r="BO8051" s="33"/>
    </row>
    <row r="8052" spans="1:67">
      <c r="A8052" s="320" t="s">
        <v>338</v>
      </c>
      <c r="B8052" t="s">
        <v>380</v>
      </c>
      <c r="C8052" t="s">
        <v>910</v>
      </c>
      <c r="D8052" t="s">
        <v>314</v>
      </c>
      <c r="E8052" s="320" t="s">
        <v>133</v>
      </c>
      <c r="F8052" s="320" t="s">
        <v>134</v>
      </c>
      <c r="G8052" s="320" t="s">
        <v>431</v>
      </c>
      <c r="H8052" s="320" t="s">
        <v>432</v>
      </c>
      <c r="I8052" s="320" t="s">
        <v>355</v>
      </c>
      <c r="J8052" s="320" t="s">
        <v>289</v>
      </c>
      <c r="K8052" s="321">
        <v>49</v>
      </c>
      <c r="L8052" s="305">
        <v>0.30625000596046448</v>
      </c>
      <c r="M8052" s="305"/>
      <c r="N8052" s="321">
        <v>482</v>
      </c>
      <c r="O8052" s="305">
        <v>0.30641999840736389</v>
      </c>
      <c r="P8052" s="305"/>
      <c r="Q8052" s="321">
        <v>4109</v>
      </c>
      <c r="R8052" s="305">
        <v>0.30186998844146729</v>
      </c>
      <c r="S8052" s="305"/>
      <c r="BA8052" s="395">
        <v>1</v>
      </c>
      <c r="BB8052" s="396" t="s">
        <v>861</v>
      </c>
      <c r="BC8052" t="str">
        <f t="shared" si="676"/>
        <v>RM1</v>
      </c>
      <c r="BD8052" t="str">
        <f t="shared" si="677"/>
        <v>NAoMe_recurrent_mbc_hes_year</v>
      </c>
      <c r="BE8052" s="397" t="s">
        <v>862</v>
      </c>
      <c r="BF8052" t="str">
        <f t="shared" si="678"/>
        <v>2021</v>
      </c>
      <c r="BG8052">
        <f t="shared" si="679"/>
        <v>49</v>
      </c>
      <c r="BH8052" s="398">
        <f t="shared" si="680"/>
        <v>0.30625000596046448</v>
      </c>
      <c r="BO8052" s="33"/>
    </row>
    <row r="8053" spans="1:67">
      <c r="A8053" s="320" t="s">
        <v>338</v>
      </c>
      <c r="B8053" t="s">
        <v>380</v>
      </c>
      <c r="C8053" t="s">
        <v>910</v>
      </c>
      <c r="D8053" t="s">
        <v>314</v>
      </c>
      <c r="E8053" s="320" t="s">
        <v>133</v>
      </c>
      <c r="F8053" s="320" t="s">
        <v>134</v>
      </c>
      <c r="G8053" s="320" t="s">
        <v>431</v>
      </c>
      <c r="H8053" s="320" t="s">
        <v>432</v>
      </c>
      <c r="I8053" s="320" t="s">
        <v>355</v>
      </c>
      <c r="J8053" s="320" t="s">
        <v>816</v>
      </c>
      <c r="K8053" s="321">
        <v>64</v>
      </c>
      <c r="L8053" s="305">
        <v>0.40000000596046448</v>
      </c>
      <c r="M8053" s="305"/>
      <c r="N8053" s="321">
        <v>505</v>
      </c>
      <c r="O8053" s="305">
        <v>0.32104000449180597</v>
      </c>
      <c r="P8053" s="305"/>
      <c r="Q8053" s="321">
        <v>4376</v>
      </c>
      <c r="R8053" s="305">
        <v>0.32148000597953802</v>
      </c>
      <c r="S8053" s="305"/>
      <c r="BA8053" s="395">
        <v>1</v>
      </c>
      <c r="BB8053" s="396" t="s">
        <v>861</v>
      </c>
      <c r="BC8053" t="str">
        <f t="shared" si="676"/>
        <v>RM1</v>
      </c>
      <c r="BD8053" t="str">
        <f t="shared" si="677"/>
        <v>NAoMe_recurrent_mbc_hes_year</v>
      </c>
      <c r="BE8053" s="397" t="s">
        <v>862</v>
      </c>
      <c r="BF8053" t="str">
        <f t="shared" si="678"/>
        <v>2022</v>
      </c>
      <c r="BG8053">
        <f t="shared" si="679"/>
        <v>64</v>
      </c>
      <c r="BH8053" s="398">
        <f t="shared" si="680"/>
        <v>0.40000000596046448</v>
      </c>
      <c r="BO8053" s="33"/>
    </row>
    <row r="8054" spans="1:67">
      <c r="A8054" s="320" t="s">
        <v>338</v>
      </c>
      <c r="B8054" t="s">
        <v>380</v>
      </c>
      <c r="C8054" t="s">
        <v>910</v>
      </c>
      <c r="D8054" t="s">
        <v>314</v>
      </c>
      <c r="E8054" s="320" t="s">
        <v>133</v>
      </c>
      <c r="F8054" s="320" t="s">
        <v>134</v>
      </c>
      <c r="G8054" s="320" t="s">
        <v>431</v>
      </c>
      <c r="H8054" s="320" t="s">
        <v>432</v>
      </c>
      <c r="I8054" s="320" t="s">
        <v>355</v>
      </c>
      <c r="J8054" s="320" t="s">
        <v>946</v>
      </c>
      <c r="K8054" s="321">
        <v>47</v>
      </c>
      <c r="L8054" s="305">
        <v>0.29374998807907099</v>
      </c>
      <c r="M8054" s="305"/>
      <c r="N8054" s="321">
        <v>586</v>
      </c>
      <c r="O8054" s="305">
        <v>0.37253999710083008</v>
      </c>
      <c r="P8054" s="305"/>
      <c r="Q8054" s="321">
        <v>5127</v>
      </c>
      <c r="R8054" s="305">
        <v>0.37665000557899481</v>
      </c>
      <c r="S8054" s="305"/>
      <c r="BA8054" s="395">
        <v>1</v>
      </c>
      <c r="BB8054" s="396" t="s">
        <v>861</v>
      </c>
      <c r="BC8054" t="str">
        <f t="shared" si="676"/>
        <v>RM1</v>
      </c>
      <c r="BD8054" t="str">
        <f t="shared" si="677"/>
        <v>NAoMe_recurrent_mbc_hes_year</v>
      </c>
      <c r="BE8054" s="397" t="s">
        <v>862</v>
      </c>
      <c r="BF8054" t="str">
        <f t="shared" si="678"/>
        <v>2023</v>
      </c>
      <c r="BG8054">
        <f t="shared" si="679"/>
        <v>47</v>
      </c>
      <c r="BH8054" s="398">
        <f t="shared" si="680"/>
        <v>0.29374998807907099</v>
      </c>
      <c r="BO8054" s="33"/>
    </row>
    <row r="8055" spans="1:67">
      <c r="A8055" s="320" t="s">
        <v>338</v>
      </c>
      <c r="B8055" t="s">
        <v>380</v>
      </c>
      <c r="C8055" t="s">
        <v>910</v>
      </c>
      <c r="D8055" t="s">
        <v>314</v>
      </c>
      <c r="E8055" s="320" t="s">
        <v>133</v>
      </c>
      <c r="F8055" s="320" t="s">
        <v>134</v>
      </c>
      <c r="G8055" s="320" t="s">
        <v>431</v>
      </c>
      <c r="H8055" s="320" t="s">
        <v>432</v>
      </c>
      <c r="I8055" s="320" t="s">
        <v>824</v>
      </c>
      <c r="J8055" s="320" t="s">
        <v>12</v>
      </c>
      <c r="K8055" s="321">
        <v>160</v>
      </c>
      <c r="L8055" s="305">
        <v>1</v>
      </c>
      <c r="M8055" s="305"/>
      <c r="N8055" s="321">
        <v>1573</v>
      </c>
      <c r="O8055" s="305">
        <v>1</v>
      </c>
      <c r="P8055" s="305"/>
      <c r="Q8055" s="321">
        <v>13612</v>
      </c>
      <c r="R8055" s="305">
        <v>1</v>
      </c>
      <c r="S8055" s="305"/>
      <c r="BA8055" s="395">
        <v>1</v>
      </c>
      <c r="BB8055" s="396" t="s">
        <v>861</v>
      </c>
      <c r="BC8055" t="str">
        <f t="shared" si="676"/>
        <v>RM1</v>
      </c>
      <c r="BD8055" t="str">
        <f t="shared" si="677"/>
        <v>NAoMe_recurrent_tag_bonemets</v>
      </c>
      <c r="BE8055" s="397" t="s">
        <v>862</v>
      </c>
      <c r="BF8055" t="str">
        <f t="shared" si="678"/>
        <v>No</v>
      </c>
      <c r="BG8055">
        <f t="shared" si="679"/>
        <v>160</v>
      </c>
      <c r="BH8055" s="398">
        <f t="shared" si="680"/>
        <v>1</v>
      </c>
      <c r="BO8055" s="33"/>
    </row>
    <row r="8056" spans="1:67">
      <c r="A8056" s="320" t="s">
        <v>338</v>
      </c>
      <c r="B8056" t="s">
        <v>380</v>
      </c>
      <c r="C8056" t="s">
        <v>910</v>
      </c>
      <c r="D8056" t="s">
        <v>314</v>
      </c>
      <c r="E8056" s="320" t="s">
        <v>133</v>
      </c>
      <c r="F8056" s="320" t="s">
        <v>134</v>
      </c>
      <c r="G8056" s="320" t="s">
        <v>431</v>
      </c>
      <c r="H8056" s="320" t="s">
        <v>432</v>
      </c>
      <c r="I8056" s="320" t="s">
        <v>825</v>
      </c>
      <c r="J8056" s="320" t="s">
        <v>12</v>
      </c>
      <c r="K8056" s="321">
        <v>160</v>
      </c>
      <c r="L8056" s="305">
        <v>1</v>
      </c>
      <c r="M8056" s="305"/>
      <c r="N8056" s="321">
        <v>1573</v>
      </c>
      <c r="O8056" s="305">
        <v>1</v>
      </c>
      <c r="P8056" s="305"/>
      <c r="Q8056" s="321">
        <v>13612</v>
      </c>
      <c r="R8056" s="305">
        <v>1</v>
      </c>
      <c r="S8056" s="305"/>
      <c r="BA8056" s="395">
        <v>1</v>
      </c>
      <c r="BB8056" s="396" t="s">
        <v>861</v>
      </c>
      <c r="BC8056" t="str">
        <f t="shared" si="676"/>
        <v>RM1</v>
      </c>
      <c r="BD8056" t="str">
        <f t="shared" si="677"/>
        <v>NAoMe_recurrent_tag_brainmets</v>
      </c>
      <c r="BE8056" s="397" t="s">
        <v>862</v>
      </c>
      <c r="BF8056" t="str">
        <f t="shared" si="678"/>
        <v>No</v>
      </c>
      <c r="BG8056">
        <f t="shared" si="679"/>
        <v>160</v>
      </c>
      <c r="BH8056" s="398">
        <f t="shared" si="680"/>
        <v>1</v>
      </c>
      <c r="BO8056" s="33"/>
    </row>
    <row r="8057" spans="1:67">
      <c r="A8057" s="320" t="s">
        <v>338</v>
      </c>
      <c r="B8057" t="s">
        <v>380</v>
      </c>
      <c r="C8057" t="s">
        <v>910</v>
      </c>
      <c r="D8057" t="s">
        <v>314</v>
      </c>
      <c r="E8057" s="320" t="s">
        <v>133</v>
      </c>
      <c r="F8057" s="320" t="s">
        <v>134</v>
      </c>
      <c r="G8057" s="320" t="s">
        <v>431</v>
      </c>
      <c r="H8057" s="320" t="s">
        <v>432</v>
      </c>
      <c r="I8057" s="320" t="s">
        <v>826</v>
      </c>
      <c r="J8057" s="320" t="s">
        <v>12</v>
      </c>
      <c r="K8057" s="321">
        <v>160</v>
      </c>
      <c r="L8057" s="305">
        <v>1</v>
      </c>
      <c r="M8057" s="305"/>
      <c r="N8057" s="321">
        <v>1573</v>
      </c>
      <c r="O8057" s="305">
        <v>1</v>
      </c>
      <c r="P8057" s="305"/>
      <c r="Q8057" s="321">
        <v>13612</v>
      </c>
      <c r="R8057" s="305">
        <v>1</v>
      </c>
      <c r="S8057" s="305"/>
      <c r="BA8057" s="395">
        <v>1</v>
      </c>
      <c r="BB8057" s="396" t="s">
        <v>861</v>
      </c>
      <c r="BC8057" t="str">
        <f t="shared" si="676"/>
        <v>RM1</v>
      </c>
      <c r="BD8057" t="str">
        <f t="shared" si="677"/>
        <v>NAoMe_recurrent_tag_livermets</v>
      </c>
      <c r="BE8057" s="397" t="s">
        <v>862</v>
      </c>
      <c r="BF8057" t="str">
        <f t="shared" si="678"/>
        <v>No</v>
      </c>
      <c r="BG8057">
        <f t="shared" si="679"/>
        <v>160</v>
      </c>
      <c r="BH8057" s="398">
        <f t="shared" si="680"/>
        <v>1</v>
      </c>
      <c r="BO8057" s="33"/>
    </row>
    <row r="8058" spans="1:67">
      <c r="A8058" s="320" t="s">
        <v>338</v>
      </c>
      <c r="B8058" t="s">
        <v>380</v>
      </c>
      <c r="C8058" t="s">
        <v>910</v>
      </c>
      <c r="D8058" t="s">
        <v>314</v>
      </c>
      <c r="E8058" s="320" t="s">
        <v>133</v>
      </c>
      <c r="F8058" s="320" t="s">
        <v>134</v>
      </c>
      <c r="G8058" s="320" t="s">
        <v>431</v>
      </c>
      <c r="H8058" s="320" t="s">
        <v>432</v>
      </c>
      <c r="I8058" s="320" t="s">
        <v>827</v>
      </c>
      <c r="J8058" s="320" t="s">
        <v>12</v>
      </c>
      <c r="K8058" s="321">
        <v>160</v>
      </c>
      <c r="L8058" s="305">
        <v>1</v>
      </c>
      <c r="M8058" s="305"/>
      <c r="N8058" s="321">
        <v>1573</v>
      </c>
      <c r="O8058" s="305">
        <v>1</v>
      </c>
      <c r="P8058" s="305"/>
      <c r="Q8058" s="321">
        <v>13612</v>
      </c>
      <c r="R8058" s="305">
        <v>1</v>
      </c>
      <c r="S8058" s="305"/>
      <c r="BA8058" s="395">
        <v>1</v>
      </c>
      <c r="BB8058" s="396" t="s">
        <v>861</v>
      </c>
      <c r="BC8058" t="str">
        <f t="shared" si="676"/>
        <v>RM1</v>
      </c>
      <c r="BD8058" t="str">
        <f t="shared" si="677"/>
        <v>NAoMe_recurrent_tag_lungmets</v>
      </c>
      <c r="BE8058" s="397" t="s">
        <v>862</v>
      </c>
      <c r="BF8058" t="str">
        <f t="shared" si="678"/>
        <v>No</v>
      </c>
      <c r="BG8058">
        <f t="shared" si="679"/>
        <v>160</v>
      </c>
      <c r="BH8058" s="398">
        <f t="shared" si="680"/>
        <v>1</v>
      </c>
      <c r="BO8058" s="33"/>
    </row>
    <row r="8059" spans="1:67">
      <c r="A8059" s="320" t="s">
        <v>338</v>
      </c>
      <c r="B8059" t="s">
        <v>380</v>
      </c>
      <c r="C8059" t="s">
        <v>910</v>
      </c>
      <c r="D8059" t="s">
        <v>314</v>
      </c>
      <c r="E8059" s="320" t="s">
        <v>133</v>
      </c>
      <c r="F8059" s="320" t="s">
        <v>134</v>
      </c>
      <c r="G8059" s="320" t="s">
        <v>431</v>
      </c>
      <c r="H8059" s="320" t="s">
        <v>432</v>
      </c>
      <c r="I8059" s="320" t="s">
        <v>828</v>
      </c>
      <c r="J8059" s="320" t="s">
        <v>12</v>
      </c>
      <c r="K8059" s="321">
        <v>160</v>
      </c>
      <c r="L8059" s="305">
        <v>1</v>
      </c>
      <c r="M8059" s="305"/>
      <c r="N8059" s="321">
        <v>1573</v>
      </c>
      <c r="O8059" s="305">
        <v>1</v>
      </c>
      <c r="P8059" s="305"/>
      <c r="Q8059" s="321">
        <v>13612</v>
      </c>
      <c r="R8059" s="305">
        <v>1</v>
      </c>
      <c r="S8059" s="305"/>
      <c r="BA8059" s="395">
        <v>1</v>
      </c>
      <c r="BB8059" s="396" t="s">
        <v>861</v>
      </c>
      <c r="BC8059" t="str">
        <f t="shared" si="676"/>
        <v>RM1</v>
      </c>
      <c r="BD8059" t="str">
        <f t="shared" si="677"/>
        <v>NAoMe_recurrent_tag_othermets</v>
      </c>
      <c r="BE8059" s="397" t="s">
        <v>862</v>
      </c>
      <c r="BF8059" t="str">
        <f t="shared" si="678"/>
        <v>No</v>
      </c>
      <c r="BG8059">
        <f t="shared" si="679"/>
        <v>160</v>
      </c>
      <c r="BH8059" s="398">
        <f t="shared" si="680"/>
        <v>1</v>
      </c>
      <c r="BO8059" s="33"/>
    </row>
    <row r="8060" spans="1:67">
      <c r="A8060" s="320" t="s">
        <v>338</v>
      </c>
      <c r="B8060" t="s">
        <v>380</v>
      </c>
      <c r="C8060" t="s">
        <v>910</v>
      </c>
      <c r="D8060" t="s">
        <v>314</v>
      </c>
      <c r="E8060" s="320" t="s">
        <v>135</v>
      </c>
      <c r="F8060" s="320" t="s">
        <v>136</v>
      </c>
      <c r="G8060" s="320" t="s">
        <v>441</v>
      </c>
      <c r="H8060" s="320" t="s">
        <v>370</v>
      </c>
      <c r="I8060" s="320" t="s">
        <v>354</v>
      </c>
      <c r="J8060" s="320" t="s">
        <v>277</v>
      </c>
      <c r="K8060" s="321">
        <v>0</v>
      </c>
      <c r="L8060" s="305">
        <v>0</v>
      </c>
      <c r="M8060" s="305"/>
      <c r="N8060" s="321">
        <v>2</v>
      </c>
      <c r="O8060" s="305">
        <v>2.79999990016222E-3</v>
      </c>
      <c r="P8060" s="305"/>
      <c r="Q8060" s="321">
        <v>56</v>
      </c>
      <c r="R8060" s="305">
        <v>4.1100000962615013E-3</v>
      </c>
      <c r="S8060" s="305"/>
      <c r="BA8060" s="395">
        <v>1</v>
      </c>
      <c r="BB8060" s="396" t="s">
        <v>861</v>
      </c>
      <c r="BC8060" t="str">
        <f t="shared" si="676"/>
        <v>RVJ</v>
      </c>
      <c r="BD8060" t="str">
        <f t="shared" si="677"/>
        <v>NAoMe_recurrent_age_mbc_hes_decades_80cap</v>
      </c>
      <c r="BE8060" s="397" t="s">
        <v>862</v>
      </c>
      <c r="BF8060" t="str">
        <f t="shared" si="678"/>
        <v>18-29 yrs</v>
      </c>
      <c r="BG8060">
        <f t="shared" si="679"/>
        <v>0</v>
      </c>
      <c r="BH8060" s="398">
        <f t="shared" si="680"/>
        <v>0</v>
      </c>
      <c r="BO8060" s="33"/>
    </row>
    <row r="8061" spans="1:67">
      <c r="A8061" s="320" t="s">
        <v>338</v>
      </c>
      <c r="B8061" t="s">
        <v>380</v>
      </c>
      <c r="C8061" t="s">
        <v>910</v>
      </c>
      <c r="D8061" t="s">
        <v>314</v>
      </c>
      <c r="E8061" s="320" t="s">
        <v>135</v>
      </c>
      <c r="F8061" s="320" t="s">
        <v>136</v>
      </c>
      <c r="G8061" s="320" t="s">
        <v>441</v>
      </c>
      <c r="H8061" s="320" t="s">
        <v>370</v>
      </c>
      <c r="I8061" s="320" t="s">
        <v>354</v>
      </c>
      <c r="J8061" s="320" t="s">
        <v>278</v>
      </c>
      <c r="K8061" s="321">
        <v>6</v>
      </c>
      <c r="L8061" s="305">
        <v>2.8850000351667401E-2</v>
      </c>
      <c r="M8061" s="305"/>
      <c r="N8061" s="321">
        <v>16</v>
      </c>
      <c r="O8061" s="305">
        <v>2.2409999743103981E-2</v>
      </c>
      <c r="P8061" s="305"/>
      <c r="Q8061" s="321">
        <v>552</v>
      </c>
      <c r="R8061" s="305">
        <v>4.0550000965595252E-2</v>
      </c>
      <c r="S8061" s="305"/>
      <c r="BA8061" s="395">
        <v>1</v>
      </c>
      <c r="BB8061" s="396" t="s">
        <v>861</v>
      </c>
      <c r="BC8061" t="str">
        <f t="shared" si="676"/>
        <v>RVJ</v>
      </c>
      <c r="BD8061" t="str">
        <f t="shared" si="677"/>
        <v>NAoMe_recurrent_age_mbc_hes_decades_80cap</v>
      </c>
      <c r="BE8061" s="397" t="s">
        <v>862</v>
      </c>
      <c r="BF8061" t="str">
        <f t="shared" si="678"/>
        <v>30-39 yrs</v>
      </c>
      <c r="BG8061">
        <f t="shared" si="679"/>
        <v>6</v>
      </c>
      <c r="BH8061" s="398">
        <f t="shared" si="680"/>
        <v>2.8850000351667401E-2</v>
      </c>
      <c r="BO8061" s="33"/>
    </row>
    <row r="8062" spans="1:67">
      <c r="A8062" s="320" t="s">
        <v>338</v>
      </c>
      <c r="B8062" t="s">
        <v>380</v>
      </c>
      <c r="C8062" t="s">
        <v>910</v>
      </c>
      <c r="D8062" t="s">
        <v>314</v>
      </c>
      <c r="E8062" s="320" t="s">
        <v>135</v>
      </c>
      <c r="F8062" s="320" t="s">
        <v>136</v>
      </c>
      <c r="G8062" s="320" t="s">
        <v>441</v>
      </c>
      <c r="H8062" s="320" t="s">
        <v>370</v>
      </c>
      <c r="I8062" s="320" t="s">
        <v>354</v>
      </c>
      <c r="J8062" s="320" t="s">
        <v>279</v>
      </c>
      <c r="K8062" s="321">
        <v>21</v>
      </c>
      <c r="L8062" s="305">
        <v>0.1009600013494492</v>
      </c>
      <c r="M8062" s="305"/>
      <c r="N8062" s="321">
        <v>81</v>
      </c>
      <c r="O8062" s="305">
        <v>0.1134499981999397</v>
      </c>
      <c r="P8062" s="305"/>
      <c r="Q8062" s="321">
        <v>1403</v>
      </c>
      <c r="R8062" s="305">
        <v>0.1030699983239174</v>
      </c>
      <c r="S8062" s="305"/>
      <c r="BA8062" s="395">
        <v>1</v>
      </c>
      <c r="BB8062" s="396" t="s">
        <v>861</v>
      </c>
      <c r="BC8062" t="str">
        <f t="shared" si="676"/>
        <v>RVJ</v>
      </c>
      <c r="BD8062" t="str">
        <f t="shared" si="677"/>
        <v>NAoMe_recurrent_age_mbc_hes_decades_80cap</v>
      </c>
      <c r="BE8062" s="397" t="s">
        <v>862</v>
      </c>
      <c r="BF8062" t="str">
        <f t="shared" si="678"/>
        <v>40-49 yrs</v>
      </c>
      <c r="BG8062">
        <f t="shared" si="679"/>
        <v>21</v>
      </c>
      <c r="BH8062" s="398">
        <f t="shared" si="680"/>
        <v>0.1009600013494492</v>
      </c>
      <c r="BO8062" s="33"/>
    </row>
    <row r="8063" spans="1:67">
      <c r="A8063" s="320" t="s">
        <v>338</v>
      </c>
      <c r="B8063" t="s">
        <v>380</v>
      </c>
      <c r="C8063" t="s">
        <v>910</v>
      </c>
      <c r="D8063" t="s">
        <v>314</v>
      </c>
      <c r="E8063" s="320" t="s">
        <v>135</v>
      </c>
      <c r="F8063" s="320" t="s">
        <v>136</v>
      </c>
      <c r="G8063" s="320" t="s">
        <v>441</v>
      </c>
      <c r="H8063" s="320" t="s">
        <v>370</v>
      </c>
      <c r="I8063" s="320" t="s">
        <v>354</v>
      </c>
      <c r="J8063" s="320" t="s">
        <v>280</v>
      </c>
      <c r="K8063" s="321">
        <v>35</v>
      </c>
      <c r="L8063" s="305">
        <v>0.16827000677585599</v>
      </c>
      <c r="M8063" s="305"/>
      <c r="N8063" s="321">
        <v>128</v>
      </c>
      <c r="O8063" s="305">
        <v>0.1792699992656708</v>
      </c>
      <c r="P8063" s="305"/>
      <c r="Q8063" s="321">
        <v>2584</v>
      </c>
      <c r="R8063" s="305">
        <v>0.18983000516891479</v>
      </c>
      <c r="S8063" s="305"/>
      <c r="BA8063" s="395">
        <v>1</v>
      </c>
      <c r="BB8063" s="396" t="s">
        <v>861</v>
      </c>
      <c r="BC8063" t="str">
        <f t="shared" si="676"/>
        <v>RVJ</v>
      </c>
      <c r="BD8063" t="str">
        <f t="shared" si="677"/>
        <v>NAoMe_recurrent_age_mbc_hes_decades_80cap</v>
      </c>
      <c r="BE8063" s="397" t="s">
        <v>862</v>
      </c>
      <c r="BF8063" t="str">
        <f t="shared" si="678"/>
        <v>50-59 yrs</v>
      </c>
      <c r="BG8063">
        <f t="shared" si="679"/>
        <v>35</v>
      </c>
      <c r="BH8063" s="398">
        <f t="shared" si="680"/>
        <v>0.16827000677585599</v>
      </c>
      <c r="BO8063" s="33"/>
    </row>
    <row r="8064" spans="1:67">
      <c r="A8064" s="320" t="s">
        <v>338</v>
      </c>
      <c r="B8064" t="s">
        <v>380</v>
      </c>
      <c r="C8064" t="s">
        <v>910</v>
      </c>
      <c r="D8064" t="s">
        <v>314</v>
      </c>
      <c r="E8064" s="320" t="s">
        <v>135</v>
      </c>
      <c r="F8064" s="320" t="s">
        <v>136</v>
      </c>
      <c r="G8064" s="320" t="s">
        <v>441</v>
      </c>
      <c r="H8064" s="320" t="s">
        <v>370</v>
      </c>
      <c r="I8064" s="320" t="s">
        <v>354</v>
      </c>
      <c r="J8064" s="320" t="s">
        <v>281</v>
      </c>
      <c r="K8064" s="321">
        <v>36</v>
      </c>
      <c r="L8064" s="305">
        <v>0.17307999730110171</v>
      </c>
      <c r="M8064" s="305"/>
      <c r="N8064" s="321">
        <v>131</v>
      </c>
      <c r="O8064" s="305">
        <v>0.1834699958562851</v>
      </c>
      <c r="P8064" s="305"/>
      <c r="Q8064" s="321">
        <v>2650</v>
      </c>
      <c r="R8064" s="305">
        <v>0.19468000531196589</v>
      </c>
      <c r="S8064" s="305"/>
      <c r="BA8064" s="395">
        <v>1</v>
      </c>
      <c r="BB8064" s="396" t="s">
        <v>861</v>
      </c>
      <c r="BC8064" t="str">
        <f t="shared" si="676"/>
        <v>RVJ</v>
      </c>
      <c r="BD8064" t="str">
        <f t="shared" si="677"/>
        <v>NAoMe_recurrent_age_mbc_hes_decades_80cap</v>
      </c>
      <c r="BE8064" s="397" t="s">
        <v>862</v>
      </c>
      <c r="BF8064" t="str">
        <f t="shared" si="678"/>
        <v>60-69 yrs</v>
      </c>
      <c r="BG8064">
        <f t="shared" si="679"/>
        <v>36</v>
      </c>
      <c r="BH8064" s="398">
        <f t="shared" si="680"/>
        <v>0.17307999730110171</v>
      </c>
      <c r="BO8064" s="33"/>
    </row>
    <row r="8065" spans="1:67">
      <c r="A8065" s="320" t="s">
        <v>338</v>
      </c>
      <c r="B8065" t="s">
        <v>380</v>
      </c>
      <c r="C8065" t="s">
        <v>910</v>
      </c>
      <c r="D8065" t="s">
        <v>314</v>
      </c>
      <c r="E8065" s="320" t="s">
        <v>135</v>
      </c>
      <c r="F8065" s="320" t="s">
        <v>136</v>
      </c>
      <c r="G8065" s="320" t="s">
        <v>441</v>
      </c>
      <c r="H8065" s="320" t="s">
        <v>370</v>
      </c>
      <c r="I8065" s="320" t="s">
        <v>354</v>
      </c>
      <c r="J8065" s="320" t="s">
        <v>282</v>
      </c>
      <c r="K8065" s="321">
        <v>54</v>
      </c>
      <c r="L8065" s="305">
        <v>0.25962001085281372</v>
      </c>
      <c r="M8065" s="305"/>
      <c r="N8065" s="321">
        <v>184</v>
      </c>
      <c r="O8065" s="305">
        <v>0.25769999623298651</v>
      </c>
      <c r="P8065" s="305"/>
      <c r="Q8065" s="321">
        <v>3284</v>
      </c>
      <c r="R8065" s="305">
        <v>0.24126000702381131</v>
      </c>
      <c r="S8065" s="305"/>
      <c r="BA8065" s="395">
        <v>1</v>
      </c>
      <c r="BB8065" s="396" t="s">
        <v>861</v>
      </c>
      <c r="BC8065" t="str">
        <f t="shared" si="676"/>
        <v>RVJ</v>
      </c>
      <c r="BD8065" t="str">
        <f t="shared" si="677"/>
        <v>NAoMe_recurrent_age_mbc_hes_decades_80cap</v>
      </c>
      <c r="BE8065" s="397" t="s">
        <v>862</v>
      </c>
      <c r="BF8065" t="str">
        <f t="shared" si="678"/>
        <v>70-79 yrs</v>
      </c>
      <c r="BG8065">
        <f t="shared" si="679"/>
        <v>54</v>
      </c>
      <c r="BH8065" s="398">
        <f t="shared" si="680"/>
        <v>0.25962001085281372</v>
      </c>
      <c r="BO8065" s="33"/>
    </row>
    <row r="8066" spans="1:67">
      <c r="A8066" s="320" t="s">
        <v>338</v>
      </c>
      <c r="B8066" t="s">
        <v>380</v>
      </c>
      <c r="C8066" t="s">
        <v>910</v>
      </c>
      <c r="D8066" t="s">
        <v>314</v>
      </c>
      <c r="E8066" s="320" t="s">
        <v>135</v>
      </c>
      <c r="F8066" s="320" t="s">
        <v>136</v>
      </c>
      <c r="G8066" s="320" t="s">
        <v>441</v>
      </c>
      <c r="H8066" s="320" t="s">
        <v>370</v>
      </c>
      <c r="I8066" s="320" t="s">
        <v>354</v>
      </c>
      <c r="J8066" s="320" t="s">
        <v>283</v>
      </c>
      <c r="K8066" s="321">
        <v>56</v>
      </c>
      <c r="L8066" s="305">
        <v>0.26923000812530518</v>
      </c>
      <c r="M8066" s="305"/>
      <c r="N8066" s="321">
        <v>172</v>
      </c>
      <c r="O8066" s="305">
        <v>0.24089999496936801</v>
      </c>
      <c r="P8066" s="305"/>
      <c r="Q8066" s="321">
        <v>3083</v>
      </c>
      <c r="R8066" s="305">
        <v>0.2264900058507919</v>
      </c>
      <c r="S8066" s="305"/>
      <c r="BA8066" s="395">
        <v>1</v>
      </c>
      <c r="BB8066" s="396" t="s">
        <v>861</v>
      </c>
      <c r="BC8066" t="str">
        <f t="shared" si="676"/>
        <v>RVJ</v>
      </c>
      <c r="BD8066" t="str">
        <f t="shared" si="677"/>
        <v>NAoMe_recurrent_age_mbc_hes_decades_80cap</v>
      </c>
      <c r="BE8066" s="397" t="s">
        <v>862</v>
      </c>
      <c r="BF8066" t="str">
        <f t="shared" si="678"/>
        <v>80+ yrs</v>
      </c>
      <c r="BG8066">
        <f t="shared" si="679"/>
        <v>56</v>
      </c>
      <c r="BH8066" s="398">
        <f t="shared" si="680"/>
        <v>0.26923000812530518</v>
      </c>
      <c r="BO8066" s="33"/>
    </row>
    <row r="8067" spans="1:67">
      <c r="A8067" s="320" t="s">
        <v>338</v>
      </c>
      <c r="B8067" t="s">
        <v>380</v>
      </c>
      <c r="C8067" t="s">
        <v>910</v>
      </c>
      <c r="D8067" t="s">
        <v>314</v>
      </c>
      <c r="E8067" s="320" t="s">
        <v>135</v>
      </c>
      <c r="F8067" s="320" t="s">
        <v>136</v>
      </c>
      <c r="G8067" s="320" t="s">
        <v>441</v>
      </c>
      <c r="H8067" s="320" t="s">
        <v>370</v>
      </c>
      <c r="I8067" s="320" t="s">
        <v>656</v>
      </c>
      <c r="J8067" s="320" t="s">
        <v>286</v>
      </c>
      <c r="K8067" s="321">
        <v>2</v>
      </c>
      <c r="L8067" s="305">
        <v>9.6199996769428253E-3</v>
      </c>
      <c r="M8067" s="305">
        <v>9.8000001162290573E-3</v>
      </c>
      <c r="N8067" s="321">
        <v>2</v>
      </c>
      <c r="O8067" s="305">
        <v>2.79999990016222E-3</v>
      </c>
      <c r="P8067" s="305">
        <v>2.9100000392645602E-3</v>
      </c>
      <c r="Q8067" s="321">
        <v>565</v>
      </c>
      <c r="R8067" s="305">
        <v>4.1510000824928277E-2</v>
      </c>
      <c r="S8067" s="305">
        <v>4.221000149846077E-2</v>
      </c>
      <c r="BA8067" s="395">
        <v>1</v>
      </c>
      <c r="BB8067" s="396" t="s">
        <v>861</v>
      </c>
      <c r="BC8067" t="str">
        <f t="shared" ref="BC8067:BC8130" si="681">E8067</f>
        <v>RVJ</v>
      </c>
      <c r="BD8067" t="str">
        <f t="shared" ref="BD8067:BD8130" si="682">(LEFT(A8067, LEN(A8067)-7))&amp;"_"&amp;I8067</f>
        <v>NAoMe_recurrent_ethnicity_grp</v>
      </c>
      <c r="BE8067" s="397" t="s">
        <v>862</v>
      </c>
      <c r="BF8067" t="str">
        <f t="shared" ref="BF8067:BF8130" si="683">J8067</f>
        <v>Asian or Asian British</v>
      </c>
      <c r="BG8067">
        <f t="shared" ref="BG8067:BG8130" si="684">K8067</f>
        <v>2</v>
      </c>
      <c r="BH8067" s="398">
        <f t="shared" ref="BH8067:BH8130" si="685">L8067</f>
        <v>9.6199996769428253E-3</v>
      </c>
      <c r="BO8067" s="33"/>
    </row>
    <row r="8068" spans="1:67">
      <c r="A8068" s="320" t="s">
        <v>338</v>
      </c>
      <c r="B8068" t="s">
        <v>380</v>
      </c>
      <c r="C8068" t="s">
        <v>910</v>
      </c>
      <c r="D8068" t="s">
        <v>314</v>
      </c>
      <c r="E8068" s="320" t="s">
        <v>135</v>
      </c>
      <c r="F8068" s="320" t="s">
        <v>136</v>
      </c>
      <c r="G8068" s="320" t="s">
        <v>441</v>
      </c>
      <c r="H8068" s="320" t="s">
        <v>370</v>
      </c>
      <c r="I8068" s="320" t="s">
        <v>656</v>
      </c>
      <c r="J8068" s="320" t="s">
        <v>287</v>
      </c>
      <c r="K8068" s="321">
        <v>2</v>
      </c>
      <c r="L8068" s="305">
        <v>9.6199996769428253E-3</v>
      </c>
      <c r="M8068" s="305">
        <v>9.8000001162290573E-3</v>
      </c>
      <c r="N8068" s="321">
        <v>5</v>
      </c>
      <c r="O8068" s="305">
        <v>7.0000002160668373E-3</v>
      </c>
      <c r="P8068" s="305">
        <v>7.2800000198185444E-3</v>
      </c>
      <c r="Q8068" s="321">
        <v>439</v>
      </c>
      <c r="R8068" s="305">
        <v>3.2249998301267617E-2</v>
      </c>
      <c r="S8068" s="305">
        <v>3.2800000160932541E-2</v>
      </c>
      <c r="BA8068" s="395">
        <v>1</v>
      </c>
      <c r="BB8068" s="396" t="s">
        <v>861</v>
      </c>
      <c r="BC8068" t="str">
        <f t="shared" si="681"/>
        <v>RVJ</v>
      </c>
      <c r="BD8068" t="str">
        <f t="shared" si="682"/>
        <v>NAoMe_recurrent_ethnicity_grp</v>
      </c>
      <c r="BE8068" s="397" t="s">
        <v>862</v>
      </c>
      <c r="BF8068" t="str">
        <f t="shared" si="683"/>
        <v>Black or Black British</v>
      </c>
      <c r="BG8068">
        <f t="shared" si="684"/>
        <v>2</v>
      </c>
      <c r="BH8068" s="398">
        <f t="shared" si="685"/>
        <v>9.6199996769428253E-3</v>
      </c>
      <c r="BO8068" s="33"/>
    </row>
    <row r="8069" spans="1:67">
      <c r="A8069" s="320" t="s">
        <v>338</v>
      </c>
      <c r="B8069" t="s">
        <v>380</v>
      </c>
      <c r="C8069" t="s">
        <v>910</v>
      </c>
      <c r="D8069" t="s">
        <v>314</v>
      </c>
      <c r="E8069" s="320" t="s">
        <v>135</v>
      </c>
      <c r="F8069" s="320" t="s">
        <v>136</v>
      </c>
      <c r="G8069" s="320" t="s">
        <v>441</v>
      </c>
      <c r="H8069" s="320" t="s">
        <v>370</v>
      </c>
      <c r="I8069" s="320" t="s">
        <v>656</v>
      </c>
      <c r="J8069" s="320" t="s">
        <v>259</v>
      </c>
      <c r="K8069" s="321">
        <v>2</v>
      </c>
      <c r="L8069" s="305">
        <v>9.6199996769428253E-3</v>
      </c>
      <c r="M8069" s="305">
        <v>9.8000001162290573E-3</v>
      </c>
      <c r="N8069" s="321">
        <v>2</v>
      </c>
      <c r="O8069" s="305">
        <v>2.79999990016222E-3</v>
      </c>
      <c r="P8069" s="305">
        <v>2.9100000392645602E-3</v>
      </c>
      <c r="Q8069" s="321">
        <v>117</v>
      </c>
      <c r="R8069" s="305">
        <v>8.6000002920627594E-3</v>
      </c>
      <c r="S8069" s="305">
        <v>8.7400004267692566E-3</v>
      </c>
      <c r="BA8069" s="395">
        <v>1</v>
      </c>
      <c r="BB8069" s="396" t="s">
        <v>861</v>
      </c>
      <c r="BC8069" t="str">
        <f t="shared" si="681"/>
        <v>RVJ</v>
      </c>
      <c r="BD8069" t="str">
        <f t="shared" si="682"/>
        <v>NAoMe_recurrent_ethnicity_grp</v>
      </c>
      <c r="BE8069" s="397" t="s">
        <v>862</v>
      </c>
      <c r="BF8069" t="str">
        <f t="shared" si="683"/>
        <v>Mixed</v>
      </c>
      <c r="BG8069">
        <f t="shared" si="684"/>
        <v>2</v>
      </c>
      <c r="BH8069" s="398">
        <f t="shared" si="685"/>
        <v>9.6199996769428253E-3</v>
      </c>
      <c r="BO8069" s="33"/>
    </row>
    <row r="8070" spans="1:67">
      <c r="A8070" s="320" t="s">
        <v>338</v>
      </c>
      <c r="B8070" t="s">
        <v>380</v>
      </c>
      <c r="C8070" t="s">
        <v>910</v>
      </c>
      <c r="D8070" t="s">
        <v>314</v>
      </c>
      <c r="E8070" s="320" t="s">
        <v>135</v>
      </c>
      <c r="F8070" s="320" t="s">
        <v>136</v>
      </c>
      <c r="G8070" s="320" t="s">
        <v>441</v>
      </c>
      <c r="H8070" s="320" t="s">
        <v>370</v>
      </c>
      <c r="I8070" s="320" t="s">
        <v>656</v>
      </c>
      <c r="J8070" s="320" t="s">
        <v>288</v>
      </c>
      <c r="K8070" s="321">
        <v>2</v>
      </c>
      <c r="L8070" s="305">
        <v>9.6199996769428253E-3</v>
      </c>
      <c r="M8070" s="305">
        <v>9.8000001162290573E-3</v>
      </c>
      <c r="N8070" s="321">
        <v>2</v>
      </c>
      <c r="O8070" s="305">
        <v>2.79999990016222E-3</v>
      </c>
      <c r="P8070" s="305">
        <v>2.9100000392645602E-3</v>
      </c>
      <c r="Q8070" s="321">
        <v>254</v>
      </c>
      <c r="R8070" s="305">
        <v>1.8659999594092369E-2</v>
      </c>
      <c r="S8070" s="305">
        <v>1.8980000168085098E-2</v>
      </c>
      <c r="BA8070" s="395">
        <v>1</v>
      </c>
      <c r="BB8070" s="396" t="s">
        <v>861</v>
      </c>
      <c r="BC8070" t="str">
        <f t="shared" si="681"/>
        <v>RVJ</v>
      </c>
      <c r="BD8070" t="str">
        <f t="shared" si="682"/>
        <v>NAoMe_recurrent_ethnicity_grp</v>
      </c>
      <c r="BE8070" s="397" t="s">
        <v>862</v>
      </c>
      <c r="BF8070" t="str">
        <f t="shared" si="683"/>
        <v>Other Ethnic Group</v>
      </c>
      <c r="BG8070">
        <f t="shared" si="684"/>
        <v>2</v>
      </c>
      <c r="BH8070" s="398">
        <f t="shared" si="685"/>
        <v>9.6199996769428253E-3</v>
      </c>
      <c r="BO8070" s="33"/>
    </row>
    <row r="8071" spans="1:67">
      <c r="A8071" s="320" t="s">
        <v>338</v>
      </c>
      <c r="B8071" t="s">
        <v>380</v>
      </c>
      <c r="C8071" t="s">
        <v>910</v>
      </c>
      <c r="D8071" t="s">
        <v>314</v>
      </c>
      <c r="E8071" s="320" t="s">
        <v>135</v>
      </c>
      <c r="F8071" s="320" t="s">
        <v>136</v>
      </c>
      <c r="G8071" s="320" t="s">
        <v>441</v>
      </c>
      <c r="H8071" s="320" t="s">
        <v>370</v>
      </c>
      <c r="I8071" s="320" t="s">
        <v>656</v>
      </c>
      <c r="J8071" s="320" t="s">
        <v>260</v>
      </c>
      <c r="K8071" s="321">
        <v>4</v>
      </c>
      <c r="L8071" s="305">
        <v>1.9230000674724579E-2</v>
      </c>
      <c r="M8071" s="305"/>
      <c r="N8071" s="321">
        <v>27</v>
      </c>
      <c r="O8071" s="305">
        <v>3.7820000201463699E-2</v>
      </c>
      <c r="P8071" s="305"/>
      <c r="Q8071" s="321">
        <v>227</v>
      </c>
      <c r="R8071" s="305">
        <v>1.6680000349879261E-2</v>
      </c>
      <c r="S8071" s="305"/>
      <c r="BA8071" s="395">
        <v>1</v>
      </c>
      <c r="BB8071" s="396" t="s">
        <v>861</v>
      </c>
      <c r="BC8071" t="str">
        <f t="shared" si="681"/>
        <v>RVJ</v>
      </c>
      <c r="BD8071" t="str">
        <f t="shared" si="682"/>
        <v>NAoMe_recurrent_ethnicity_grp</v>
      </c>
      <c r="BE8071" s="397" t="s">
        <v>862</v>
      </c>
      <c r="BF8071" t="str">
        <f t="shared" si="683"/>
        <v>Unknown</v>
      </c>
      <c r="BG8071">
        <f t="shared" si="684"/>
        <v>4</v>
      </c>
      <c r="BH8071" s="398">
        <f t="shared" si="685"/>
        <v>1.9230000674724579E-2</v>
      </c>
      <c r="BO8071" s="33"/>
    </row>
    <row r="8072" spans="1:67">
      <c r="A8072" s="320" t="s">
        <v>338</v>
      </c>
      <c r="B8072" t="s">
        <v>380</v>
      </c>
      <c r="C8072" t="s">
        <v>910</v>
      </c>
      <c r="D8072" t="s">
        <v>314</v>
      </c>
      <c r="E8072" s="320" t="s">
        <v>135</v>
      </c>
      <c r="F8072" s="320" t="s">
        <v>136</v>
      </c>
      <c r="G8072" s="320" t="s">
        <v>441</v>
      </c>
      <c r="H8072" s="320" t="s">
        <v>370</v>
      </c>
      <c r="I8072" s="320" t="s">
        <v>656</v>
      </c>
      <c r="J8072" s="320" t="s">
        <v>258</v>
      </c>
      <c r="K8072" s="321">
        <v>196</v>
      </c>
      <c r="L8072" s="305">
        <v>0.94230997562408447</v>
      </c>
      <c r="M8072" s="305">
        <v>0.96078002452850342</v>
      </c>
      <c r="N8072" s="321">
        <v>676</v>
      </c>
      <c r="O8072" s="305">
        <v>0.94678002595901489</v>
      </c>
      <c r="P8072" s="305">
        <v>0.98399001359939575</v>
      </c>
      <c r="Q8072" s="321">
        <v>12010</v>
      </c>
      <c r="R8072" s="305">
        <v>0.88230997323989868</v>
      </c>
      <c r="S8072" s="305">
        <v>0.89727002382278442</v>
      </c>
      <c r="BA8072" s="395">
        <v>1</v>
      </c>
      <c r="BB8072" s="396" t="s">
        <v>861</v>
      </c>
      <c r="BC8072" t="str">
        <f t="shared" si="681"/>
        <v>RVJ</v>
      </c>
      <c r="BD8072" t="str">
        <f t="shared" si="682"/>
        <v>NAoMe_recurrent_ethnicity_grp</v>
      </c>
      <c r="BE8072" s="397" t="s">
        <v>862</v>
      </c>
      <c r="BF8072" t="str">
        <f t="shared" si="683"/>
        <v>White</v>
      </c>
      <c r="BG8072">
        <f t="shared" si="684"/>
        <v>196</v>
      </c>
      <c r="BH8072" s="398">
        <f t="shared" si="685"/>
        <v>0.94230997562408447</v>
      </c>
      <c r="BO8072" s="33"/>
    </row>
    <row r="8073" spans="1:67">
      <c r="A8073" s="320" t="s">
        <v>338</v>
      </c>
      <c r="B8073" t="s">
        <v>380</v>
      </c>
      <c r="C8073" t="s">
        <v>910</v>
      </c>
      <c r="D8073" t="s">
        <v>314</v>
      </c>
      <c r="E8073" s="320" t="s">
        <v>135</v>
      </c>
      <c r="F8073" s="320" t="s">
        <v>136</v>
      </c>
      <c r="G8073" s="320" t="s">
        <v>441</v>
      </c>
      <c r="H8073" s="320" t="s">
        <v>370</v>
      </c>
      <c r="I8073" s="320" t="s">
        <v>291</v>
      </c>
      <c r="J8073" s="320" t="s">
        <v>313</v>
      </c>
      <c r="K8073" s="321">
        <v>206</v>
      </c>
      <c r="L8073" s="305">
        <v>0.99037998914718628</v>
      </c>
      <c r="M8073" s="305"/>
      <c r="N8073" s="321">
        <v>712</v>
      </c>
      <c r="O8073" s="305">
        <v>0.99720001220703125</v>
      </c>
      <c r="P8073" s="305"/>
      <c r="Q8073" s="321">
        <v>13492</v>
      </c>
      <c r="R8073" s="305">
        <v>0.99118000268936157</v>
      </c>
      <c r="S8073" s="305"/>
      <c r="BA8073" s="395">
        <v>1</v>
      </c>
      <c r="BB8073" s="396" t="s">
        <v>861</v>
      </c>
      <c r="BC8073" t="str">
        <f t="shared" si="681"/>
        <v>RVJ</v>
      </c>
      <c r="BD8073" t="str">
        <f t="shared" si="682"/>
        <v>NAoMe_recurrent_gender</v>
      </c>
      <c r="BE8073" s="397" t="s">
        <v>862</v>
      </c>
      <c r="BF8073" t="str">
        <f t="shared" si="683"/>
        <v>Female</v>
      </c>
      <c r="BG8073">
        <f t="shared" si="684"/>
        <v>206</v>
      </c>
      <c r="BH8073" s="398">
        <f t="shared" si="685"/>
        <v>0.99037998914718628</v>
      </c>
      <c r="BO8073" s="33"/>
    </row>
    <row r="8074" spans="1:67">
      <c r="A8074" s="320" t="s">
        <v>338</v>
      </c>
      <c r="B8074" t="s">
        <v>380</v>
      </c>
      <c r="C8074" t="s">
        <v>910</v>
      </c>
      <c r="D8074" t="s">
        <v>314</v>
      </c>
      <c r="E8074" s="320" t="s">
        <v>135</v>
      </c>
      <c r="F8074" s="320" t="s">
        <v>136</v>
      </c>
      <c r="G8074" s="320" t="s">
        <v>441</v>
      </c>
      <c r="H8074" s="320" t="s">
        <v>370</v>
      </c>
      <c r="I8074" s="320" t="s">
        <v>291</v>
      </c>
      <c r="J8074" s="320" t="s">
        <v>293</v>
      </c>
      <c r="K8074" s="321">
        <v>2</v>
      </c>
      <c r="L8074" s="305">
        <v>9.6199996769428253E-3</v>
      </c>
      <c r="M8074" s="305"/>
      <c r="N8074" s="321">
        <v>2</v>
      </c>
      <c r="O8074" s="305">
        <v>2.79999990016222E-3</v>
      </c>
      <c r="P8074" s="305"/>
      <c r="Q8074" s="321">
        <v>120</v>
      </c>
      <c r="R8074" s="305">
        <v>8.8200001046061516E-3</v>
      </c>
      <c r="S8074" s="305"/>
      <c r="BA8074" s="395">
        <v>1</v>
      </c>
      <c r="BB8074" s="396" t="s">
        <v>861</v>
      </c>
      <c r="BC8074" t="str">
        <f t="shared" si="681"/>
        <v>RVJ</v>
      </c>
      <c r="BD8074" t="str">
        <f t="shared" si="682"/>
        <v>NAoMe_recurrent_gender</v>
      </c>
      <c r="BE8074" s="397" t="s">
        <v>862</v>
      </c>
      <c r="BF8074" t="str">
        <f t="shared" si="683"/>
        <v>Male</v>
      </c>
      <c r="BG8074">
        <f t="shared" si="684"/>
        <v>2</v>
      </c>
      <c r="BH8074" s="398">
        <f t="shared" si="685"/>
        <v>9.6199996769428253E-3</v>
      </c>
      <c r="BO8074" s="33"/>
    </row>
    <row r="8075" spans="1:67">
      <c r="A8075" s="320" t="s">
        <v>338</v>
      </c>
      <c r="B8075" t="s">
        <v>380</v>
      </c>
      <c r="C8075" t="s">
        <v>910</v>
      </c>
      <c r="D8075" t="s">
        <v>314</v>
      </c>
      <c r="E8075" s="320" t="s">
        <v>135</v>
      </c>
      <c r="F8075" s="320" t="s">
        <v>136</v>
      </c>
      <c r="G8075" s="320" t="s">
        <v>441</v>
      </c>
      <c r="H8075" s="320" t="s">
        <v>370</v>
      </c>
      <c r="I8075" s="320" t="s">
        <v>355</v>
      </c>
      <c r="J8075" s="320" t="s">
        <v>289</v>
      </c>
      <c r="K8075" s="321">
        <v>52</v>
      </c>
      <c r="L8075" s="305">
        <v>0.25</v>
      </c>
      <c r="M8075" s="305"/>
      <c r="N8075" s="321">
        <v>212</v>
      </c>
      <c r="O8075" s="305">
        <v>0.29692000150680542</v>
      </c>
      <c r="P8075" s="305"/>
      <c r="Q8075" s="321">
        <v>4109</v>
      </c>
      <c r="R8075" s="305">
        <v>0.30186998844146729</v>
      </c>
      <c r="S8075" s="305"/>
      <c r="BA8075" s="395">
        <v>1</v>
      </c>
      <c r="BB8075" s="396" t="s">
        <v>861</v>
      </c>
      <c r="BC8075" t="str">
        <f t="shared" si="681"/>
        <v>RVJ</v>
      </c>
      <c r="BD8075" t="str">
        <f t="shared" si="682"/>
        <v>NAoMe_recurrent_mbc_hes_year</v>
      </c>
      <c r="BE8075" s="397" t="s">
        <v>862</v>
      </c>
      <c r="BF8075" t="str">
        <f t="shared" si="683"/>
        <v>2021</v>
      </c>
      <c r="BG8075">
        <f t="shared" si="684"/>
        <v>52</v>
      </c>
      <c r="BH8075" s="398">
        <f t="shared" si="685"/>
        <v>0.25</v>
      </c>
      <c r="BO8075" s="33"/>
    </row>
    <row r="8076" spans="1:67">
      <c r="A8076" s="320" t="s">
        <v>338</v>
      </c>
      <c r="B8076" t="s">
        <v>380</v>
      </c>
      <c r="C8076" t="s">
        <v>910</v>
      </c>
      <c r="D8076" t="s">
        <v>314</v>
      </c>
      <c r="E8076" s="320" t="s">
        <v>135</v>
      </c>
      <c r="F8076" s="320" t="s">
        <v>136</v>
      </c>
      <c r="G8076" s="320" t="s">
        <v>441</v>
      </c>
      <c r="H8076" s="320" t="s">
        <v>370</v>
      </c>
      <c r="I8076" s="320" t="s">
        <v>355</v>
      </c>
      <c r="J8076" s="320" t="s">
        <v>816</v>
      </c>
      <c r="K8076" s="321">
        <v>87</v>
      </c>
      <c r="L8076" s="305">
        <v>0.41826999187469482</v>
      </c>
      <c r="M8076" s="305"/>
      <c r="N8076" s="321">
        <v>256</v>
      </c>
      <c r="O8076" s="305">
        <v>0.35853999853134161</v>
      </c>
      <c r="P8076" s="305"/>
      <c r="Q8076" s="321">
        <v>4376</v>
      </c>
      <c r="R8076" s="305">
        <v>0.32148000597953802</v>
      </c>
      <c r="S8076" s="305"/>
      <c r="BA8076" s="395">
        <v>1</v>
      </c>
      <c r="BB8076" s="396" t="s">
        <v>861</v>
      </c>
      <c r="BC8076" t="str">
        <f t="shared" si="681"/>
        <v>RVJ</v>
      </c>
      <c r="BD8076" t="str">
        <f t="shared" si="682"/>
        <v>NAoMe_recurrent_mbc_hes_year</v>
      </c>
      <c r="BE8076" s="397" t="s">
        <v>862</v>
      </c>
      <c r="BF8076" t="str">
        <f t="shared" si="683"/>
        <v>2022</v>
      </c>
      <c r="BG8076">
        <f t="shared" si="684"/>
        <v>87</v>
      </c>
      <c r="BH8076" s="398">
        <f t="shared" si="685"/>
        <v>0.41826999187469482</v>
      </c>
      <c r="BO8076" s="33"/>
    </row>
    <row r="8077" spans="1:67">
      <c r="A8077" s="320" t="s">
        <v>338</v>
      </c>
      <c r="B8077" t="s">
        <v>380</v>
      </c>
      <c r="C8077" t="s">
        <v>910</v>
      </c>
      <c r="D8077" t="s">
        <v>314</v>
      </c>
      <c r="E8077" s="320" t="s">
        <v>135</v>
      </c>
      <c r="F8077" s="320" t="s">
        <v>136</v>
      </c>
      <c r="G8077" s="320" t="s">
        <v>441</v>
      </c>
      <c r="H8077" s="320" t="s">
        <v>370</v>
      </c>
      <c r="I8077" s="320" t="s">
        <v>355</v>
      </c>
      <c r="J8077" s="320" t="s">
        <v>946</v>
      </c>
      <c r="K8077" s="321">
        <v>69</v>
      </c>
      <c r="L8077" s="305">
        <v>0.33173000812530518</v>
      </c>
      <c r="M8077" s="305"/>
      <c r="N8077" s="321">
        <v>246</v>
      </c>
      <c r="O8077" s="305">
        <v>0.34453999996185303</v>
      </c>
      <c r="P8077" s="305"/>
      <c r="Q8077" s="321">
        <v>5127</v>
      </c>
      <c r="R8077" s="305">
        <v>0.37665000557899481</v>
      </c>
      <c r="S8077" s="305"/>
      <c r="BA8077" s="395">
        <v>1</v>
      </c>
      <c r="BB8077" s="396" t="s">
        <v>861</v>
      </c>
      <c r="BC8077" t="str">
        <f t="shared" si="681"/>
        <v>RVJ</v>
      </c>
      <c r="BD8077" t="str">
        <f t="shared" si="682"/>
        <v>NAoMe_recurrent_mbc_hes_year</v>
      </c>
      <c r="BE8077" s="397" t="s">
        <v>862</v>
      </c>
      <c r="BF8077" t="str">
        <f t="shared" si="683"/>
        <v>2023</v>
      </c>
      <c r="BG8077">
        <f t="shared" si="684"/>
        <v>69</v>
      </c>
      <c r="BH8077" s="398">
        <f t="shared" si="685"/>
        <v>0.33173000812530518</v>
      </c>
      <c r="BO8077" s="33"/>
    </row>
    <row r="8078" spans="1:67">
      <c r="A8078" s="320" t="s">
        <v>338</v>
      </c>
      <c r="B8078" t="s">
        <v>380</v>
      </c>
      <c r="C8078" t="s">
        <v>910</v>
      </c>
      <c r="D8078" t="s">
        <v>314</v>
      </c>
      <c r="E8078" s="320" t="s">
        <v>135</v>
      </c>
      <c r="F8078" s="320" t="s">
        <v>136</v>
      </c>
      <c r="G8078" s="320" t="s">
        <v>441</v>
      </c>
      <c r="H8078" s="320" t="s">
        <v>370</v>
      </c>
      <c r="I8078" s="320" t="s">
        <v>824</v>
      </c>
      <c r="J8078" s="320" t="s">
        <v>12</v>
      </c>
      <c r="K8078" s="321">
        <v>208</v>
      </c>
      <c r="L8078" s="305">
        <v>1</v>
      </c>
      <c r="M8078" s="305"/>
      <c r="N8078" s="321">
        <v>714</v>
      </c>
      <c r="O8078" s="305">
        <v>1</v>
      </c>
      <c r="P8078" s="305"/>
      <c r="Q8078" s="321">
        <v>13612</v>
      </c>
      <c r="R8078" s="305">
        <v>1</v>
      </c>
      <c r="S8078" s="305"/>
      <c r="BA8078" s="395">
        <v>1</v>
      </c>
      <c r="BB8078" s="396" t="s">
        <v>861</v>
      </c>
      <c r="BC8078" t="str">
        <f t="shared" si="681"/>
        <v>RVJ</v>
      </c>
      <c r="BD8078" t="str">
        <f t="shared" si="682"/>
        <v>NAoMe_recurrent_tag_bonemets</v>
      </c>
      <c r="BE8078" s="397" t="s">
        <v>862</v>
      </c>
      <c r="BF8078" t="str">
        <f t="shared" si="683"/>
        <v>No</v>
      </c>
      <c r="BG8078">
        <f t="shared" si="684"/>
        <v>208</v>
      </c>
      <c r="BH8078" s="398">
        <f t="shared" si="685"/>
        <v>1</v>
      </c>
      <c r="BO8078" s="33"/>
    </row>
    <row r="8079" spans="1:67">
      <c r="A8079" s="320" t="s">
        <v>338</v>
      </c>
      <c r="B8079" t="s">
        <v>380</v>
      </c>
      <c r="C8079" t="s">
        <v>910</v>
      </c>
      <c r="D8079" t="s">
        <v>314</v>
      </c>
      <c r="E8079" s="320" t="s">
        <v>135</v>
      </c>
      <c r="F8079" s="320" t="s">
        <v>136</v>
      </c>
      <c r="G8079" s="320" t="s">
        <v>441</v>
      </c>
      <c r="H8079" s="320" t="s">
        <v>370</v>
      </c>
      <c r="I8079" s="320" t="s">
        <v>825</v>
      </c>
      <c r="J8079" s="320" t="s">
        <v>12</v>
      </c>
      <c r="K8079" s="321">
        <v>208</v>
      </c>
      <c r="L8079" s="305">
        <v>1</v>
      </c>
      <c r="M8079" s="305"/>
      <c r="N8079" s="321">
        <v>714</v>
      </c>
      <c r="O8079" s="305">
        <v>1</v>
      </c>
      <c r="P8079" s="305"/>
      <c r="Q8079" s="321">
        <v>13612</v>
      </c>
      <c r="R8079" s="305">
        <v>1</v>
      </c>
      <c r="S8079" s="305"/>
      <c r="BA8079" s="395">
        <v>1</v>
      </c>
      <c r="BB8079" s="396" t="s">
        <v>861</v>
      </c>
      <c r="BC8079" t="str">
        <f t="shared" si="681"/>
        <v>RVJ</v>
      </c>
      <c r="BD8079" t="str">
        <f t="shared" si="682"/>
        <v>NAoMe_recurrent_tag_brainmets</v>
      </c>
      <c r="BE8079" s="397" t="s">
        <v>862</v>
      </c>
      <c r="BF8079" t="str">
        <f t="shared" si="683"/>
        <v>No</v>
      </c>
      <c r="BG8079">
        <f t="shared" si="684"/>
        <v>208</v>
      </c>
      <c r="BH8079" s="398">
        <f t="shared" si="685"/>
        <v>1</v>
      </c>
      <c r="BO8079" s="33"/>
    </row>
    <row r="8080" spans="1:67">
      <c r="A8080" s="320" t="s">
        <v>338</v>
      </c>
      <c r="B8080" t="s">
        <v>380</v>
      </c>
      <c r="C8080" t="s">
        <v>910</v>
      </c>
      <c r="D8080" t="s">
        <v>314</v>
      </c>
      <c r="E8080" s="320" t="s">
        <v>135</v>
      </c>
      <c r="F8080" s="320" t="s">
        <v>136</v>
      </c>
      <c r="G8080" s="320" t="s">
        <v>441</v>
      </c>
      <c r="H8080" s="320" t="s">
        <v>370</v>
      </c>
      <c r="I8080" s="320" t="s">
        <v>826</v>
      </c>
      <c r="J8080" s="320" t="s">
        <v>12</v>
      </c>
      <c r="K8080" s="321">
        <v>208</v>
      </c>
      <c r="L8080" s="305">
        <v>1</v>
      </c>
      <c r="M8080" s="305"/>
      <c r="N8080" s="321">
        <v>714</v>
      </c>
      <c r="O8080" s="305">
        <v>1</v>
      </c>
      <c r="P8080" s="305"/>
      <c r="Q8080" s="321">
        <v>13612</v>
      </c>
      <c r="R8080" s="305">
        <v>1</v>
      </c>
      <c r="S8080" s="305"/>
      <c r="BA8080" s="395">
        <v>1</v>
      </c>
      <c r="BB8080" s="396" t="s">
        <v>861</v>
      </c>
      <c r="BC8080" t="str">
        <f t="shared" si="681"/>
        <v>RVJ</v>
      </c>
      <c r="BD8080" t="str">
        <f t="shared" si="682"/>
        <v>NAoMe_recurrent_tag_livermets</v>
      </c>
      <c r="BE8080" s="397" t="s">
        <v>862</v>
      </c>
      <c r="BF8080" t="str">
        <f t="shared" si="683"/>
        <v>No</v>
      </c>
      <c r="BG8080">
        <f t="shared" si="684"/>
        <v>208</v>
      </c>
      <c r="BH8080" s="398">
        <f t="shared" si="685"/>
        <v>1</v>
      </c>
      <c r="BO8080" s="33"/>
    </row>
    <row r="8081" spans="1:67">
      <c r="A8081" s="320" t="s">
        <v>338</v>
      </c>
      <c r="B8081" t="s">
        <v>380</v>
      </c>
      <c r="C8081" t="s">
        <v>910</v>
      </c>
      <c r="D8081" t="s">
        <v>314</v>
      </c>
      <c r="E8081" s="320" t="s">
        <v>135</v>
      </c>
      <c r="F8081" s="320" t="s">
        <v>136</v>
      </c>
      <c r="G8081" s="320" t="s">
        <v>441</v>
      </c>
      <c r="H8081" s="320" t="s">
        <v>370</v>
      </c>
      <c r="I8081" s="320" t="s">
        <v>827</v>
      </c>
      <c r="J8081" s="320" t="s">
        <v>12</v>
      </c>
      <c r="K8081" s="321">
        <v>208</v>
      </c>
      <c r="L8081" s="305">
        <v>1</v>
      </c>
      <c r="M8081" s="305"/>
      <c r="N8081" s="321">
        <v>714</v>
      </c>
      <c r="O8081" s="305">
        <v>1</v>
      </c>
      <c r="P8081" s="305"/>
      <c r="Q8081" s="321">
        <v>13612</v>
      </c>
      <c r="R8081" s="305">
        <v>1</v>
      </c>
      <c r="S8081" s="305"/>
      <c r="BA8081" s="395">
        <v>1</v>
      </c>
      <c r="BB8081" s="396" t="s">
        <v>861</v>
      </c>
      <c r="BC8081" t="str">
        <f t="shared" si="681"/>
        <v>RVJ</v>
      </c>
      <c r="BD8081" t="str">
        <f t="shared" si="682"/>
        <v>NAoMe_recurrent_tag_lungmets</v>
      </c>
      <c r="BE8081" s="397" t="s">
        <v>862</v>
      </c>
      <c r="BF8081" t="str">
        <f t="shared" si="683"/>
        <v>No</v>
      </c>
      <c r="BG8081">
        <f t="shared" si="684"/>
        <v>208</v>
      </c>
      <c r="BH8081" s="398">
        <f t="shared" si="685"/>
        <v>1</v>
      </c>
      <c r="BO8081" s="33"/>
    </row>
    <row r="8082" spans="1:67">
      <c r="A8082" s="320" t="s">
        <v>338</v>
      </c>
      <c r="B8082" t="s">
        <v>380</v>
      </c>
      <c r="C8082" t="s">
        <v>910</v>
      </c>
      <c r="D8082" t="s">
        <v>314</v>
      </c>
      <c r="E8082" s="320" t="s">
        <v>135</v>
      </c>
      <c r="F8082" s="320" t="s">
        <v>136</v>
      </c>
      <c r="G8082" s="320" t="s">
        <v>441</v>
      </c>
      <c r="H8082" s="320" t="s">
        <v>370</v>
      </c>
      <c r="I8082" s="320" t="s">
        <v>828</v>
      </c>
      <c r="J8082" s="320" t="s">
        <v>12</v>
      </c>
      <c r="K8082" s="321">
        <v>208</v>
      </c>
      <c r="L8082" s="305">
        <v>1</v>
      </c>
      <c r="M8082" s="305"/>
      <c r="N8082" s="321">
        <v>714</v>
      </c>
      <c r="O8082" s="305">
        <v>1</v>
      </c>
      <c r="P8082" s="305"/>
      <c r="Q8082" s="321">
        <v>13612</v>
      </c>
      <c r="R8082" s="305">
        <v>1</v>
      </c>
      <c r="S8082" s="305"/>
      <c r="BA8082" s="395">
        <v>1</v>
      </c>
      <c r="BB8082" s="396" t="s">
        <v>861</v>
      </c>
      <c r="BC8082" t="str">
        <f t="shared" si="681"/>
        <v>RVJ</v>
      </c>
      <c r="BD8082" t="str">
        <f t="shared" si="682"/>
        <v>NAoMe_recurrent_tag_othermets</v>
      </c>
      <c r="BE8082" s="397" t="s">
        <v>862</v>
      </c>
      <c r="BF8082" t="str">
        <f t="shared" si="683"/>
        <v>No</v>
      </c>
      <c r="BG8082">
        <f t="shared" si="684"/>
        <v>208</v>
      </c>
      <c r="BH8082" s="398">
        <f t="shared" si="685"/>
        <v>1</v>
      </c>
      <c r="BO8082" s="33"/>
    </row>
    <row r="8083" spans="1:67">
      <c r="A8083" s="320" t="s">
        <v>338</v>
      </c>
      <c r="B8083" t="s">
        <v>380</v>
      </c>
      <c r="C8083" t="s">
        <v>910</v>
      </c>
      <c r="D8083" t="s">
        <v>314</v>
      </c>
      <c r="E8083" s="320" t="s">
        <v>223</v>
      </c>
      <c r="F8083" s="320" t="s">
        <v>934</v>
      </c>
      <c r="G8083" s="320" t="s">
        <v>429</v>
      </c>
      <c r="H8083" s="320" t="s">
        <v>323</v>
      </c>
      <c r="I8083" s="320" t="s">
        <v>354</v>
      </c>
      <c r="J8083" s="320" t="s">
        <v>277</v>
      </c>
      <c r="K8083" s="321">
        <v>0</v>
      </c>
      <c r="L8083" s="305">
        <v>0</v>
      </c>
      <c r="M8083" s="305"/>
      <c r="N8083" s="321">
        <v>2</v>
      </c>
      <c r="O8083" s="305">
        <v>3.0199999455362558E-3</v>
      </c>
      <c r="P8083" s="305"/>
      <c r="Q8083" s="321">
        <v>56</v>
      </c>
      <c r="R8083" s="305">
        <v>4.1100000962615013E-3</v>
      </c>
      <c r="S8083" s="305"/>
      <c r="BA8083" s="395">
        <v>1</v>
      </c>
      <c r="BB8083" s="396" t="s">
        <v>861</v>
      </c>
      <c r="BC8083" t="str">
        <f t="shared" si="681"/>
        <v>RWW</v>
      </c>
      <c r="BD8083" t="str">
        <f t="shared" si="682"/>
        <v>NAoMe_recurrent_age_mbc_hes_decades_80cap</v>
      </c>
      <c r="BE8083" s="397" t="s">
        <v>862</v>
      </c>
      <c r="BF8083" t="str">
        <f t="shared" si="683"/>
        <v>18-29 yrs</v>
      </c>
      <c r="BG8083">
        <f t="shared" si="684"/>
        <v>0</v>
      </c>
      <c r="BH8083" s="398">
        <f t="shared" si="685"/>
        <v>0</v>
      </c>
      <c r="BO8083" s="33"/>
    </row>
    <row r="8084" spans="1:67">
      <c r="A8084" s="320" t="s">
        <v>338</v>
      </c>
      <c r="B8084" t="s">
        <v>380</v>
      </c>
      <c r="C8084" t="s">
        <v>910</v>
      </c>
      <c r="D8084" t="s">
        <v>314</v>
      </c>
      <c r="E8084" s="320" t="s">
        <v>223</v>
      </c>
      <c r="F8084" s="320" t="s">
        <v>934</v>
      </c>
      <c r="G8084" s="320" t="s">
        <v>429</v>
      </c>
      <c r="H8084" s="320" t="s">
        <v>323</v>
      </c>
      <c r="I8084" s="320" t="s">
        <v>354</v>
      </c>
      <c r="J8084" s="320" t="s">
        <v>278</v>
      </c>
      <c r="K8084" s="321">
        <v>2</v>
      </c>
      <c r="L8084" s="305">
        <v>3.570999950170517E-2</v>
      </c>
      <c r="M8084" s="305"/>
      <c r="N8084" s="321">
        <v>18</v>
      </c>
      <c r="O8084" s="305">
        <v>2.718999981880188E-2</v>
      </c>
      <c r="P8084" s="305"/>
      <c r="Q8084" s="321">
        <v>552</v>
      </c>
      <c r="R8084" s="305">
        <v>4.0550000965595252E-2</v>
      </c>
      <c r="S8084" s="305"/>
      <c r="BA8084" s="395">
        <v>1</v>
      </c>
      <c r="BB8084" s="396" t="s">
        <v>861</v>
      </c>
      <c r="BC8084" t="str">
        <f t="shared" si="681"/>
        <v>RWW</v>
      </c>
      <c r="BD8084" t="str">
        <f t="shared" si="682"/>
        <v>NAoMe_recurrent_age_mbc_hes_decades_80cap</v>
      </c>
      <c r="BE8084" s="397" t="s">
        <v>862</v>
      </c>
      <c r="BF8084" t="str">
        <f t="shared" si="683"/>
        <v>30-39 yrs</v>
      </c>
      <c r="BG8084">
        <f t="shared" si="684"/>
        <v>2</v>
      </c>
      <c r="BH8084" s="398">
        <f t="shared" si="685"/>
        <v>3.570999950170517E-2</v>
      </c>
      <c r="BO8084" s="33"/>
    </row>
    <row r="8085" spans="1:67">
      <c r="A8085" s="320" t="s">
        <v>338</v>
      </c>
      <c r="B8085" t="s">
        <v>380</v>
      </c>
      <c r="C8085" t="s">
        <v>910</v>
      </c>
      <c r="D8085" t="s">
        <v>314</v>
      </c>
      <c r="E8085" s="320" t="s">
        <v>223</v>
      </c>
      <c r="F8085" s="320" t="s">
        <v>934</v>
      </c>
      <c r="G8085" s="320" t="s">
        <v>429</v>
      </c>
      <c r="H8085" s="320" t="s">
        <v>323</v>
      </c>
      <c r="I8085" s="320" t="s">
        <v>354</v>
      </c>
      <c r="J8085" s="320" t="s">
        <v>279</v>
      </c>
      <c r="K8085" s="321">
        <v>6</v>
      </c>
      <c r="L8085" s="305">
        <v>0.10713999718427659</v>
      </c>
      <c r="M8085" s="305"/>
      <c r="N8085" s="321">
        <v>70</v>
      </c>
      <c r="O8085" s="305">
        <v>0.10574000328779221</v>
      </c>
      <c r="P8085" s="305"/>
      <c r="Q8085" s="321">
        <v>1403</v>
      </c>
      <c r="R8085" s="305">
        <v>0.1030699983239174</v>
      </c>
      <c r="S8085" s="305"/>
      <c r="BA8085" s="395">
        <v>1</v>
      </c>
      <c r="BB8085" s="396" t="s">
        <v>861</v>
      </c>
      <c r="BC8085" t="str">
        <f t="shared" si="681"/>
        <v>RWW</v>
      </c>
      <c r="BD8085" t="str">
        <f t="shared" si="682"/>
        <v>NAoMe_recurrent_age_mbc_hes_decades_80cap</v>
      </c>
      <c r="BE8085" s="397" t="s">
        <v>862</v>
      </c>
      <c r="BF8085" t="str">
        <f t="shared" si="683"/>
        <v>40-49 yrs</v>
      </c>
      <c r="BG8085">
        <f t="shared" si="684"/>
        <v>6</v>
      </c>
      <c r="BH8085" s="398">
        <f t="shared" si="685"/>
        <v>0.10713999718427659</v>
      </c>
      <c r="BO8085" s="33"/>
    </row>
    <row r="8086" spans="1:67">
      <c r="A8086" s="320" t="s">
        <v>338</v>
      </c>
      <c r="B8086" t="s">
        <v>380</v>
      </c>
      <c r="C8086" t="s">
        <v>910</v>
      </c>
      <c r="D8086" t="s">
        <v>314</v>
      </c>
      <c r="E8086" s="320" t="s">
        <v>223</v>
      </c>
      <c r="F8086" s="320" t="s">
        <v>934</v>
      </c>
      <c r="G8086" s="320" t="s">
        <v>429</v>
      </c>
      <c r="H8086" s="320" t="s">
        <v>323</v>
      </c>
      <c r="I8086" s="320" t="s">
        <v>354</v>
      </c>
      <c r="J8086" s="320" t="s">
        <v>280</v>
      </c>
      <c r="K8086" s="321">
        <v>13</v>
      </c>
      <c r="L8086" s="305">
        <v>0.23214000463485721</v>
      </c>
      <c r="M8086" s="305"/>
      <c r="N8086" s="321">
        <v>132</v>
      </c>
      <c r="O8086" s="305">
        <v>0.1993999928236008</v>
      </c>
      <c r="P8086" s="305"/>
      <c r="Q8086" s="321">
        <v>2584</v>
      </c>
      <c r="R8086" s="305">
        <v>0.18983000516891479</v>
      </c>
      <c r="S8086" s="305"/>
      <c r="BA8086" s="395">
        <v>1</v>
      </c>
      <c r="BB8086" s="396" t="s">
        <v>861</v>
      </c>
      <c r="BC8086" t="str">
        <f t="shared" si="681"/>
        <v>RWW</v>
      </c>
      <c r="BD8086" t="str">
        <f t="shared" si="682"/>
        <v>NAoMe_recurrent_age_mbc_hes_decades_80cap</v>
      </c>
      <c r="BE8086" s="397" t="s">
        <v>862</v>
      </c>
      <c r="BF8086" t="str">
        <f t="shared" si="683"/>
        <v>50-59 yrs</v>
      </c>
      <c r="BG8086">
        <f t="shared" si="684"/>
        <v>13</v>
      </c>
      <c r="BH8086" s="398">
        <f t="shared" si="685"/>
        <v>0.23214000463485721</v>
      </c>
      <c r="BO8086" s="33"/>
    </row>
    <row r="8087" spans="1:67">
      <c r="A8087" s="320" t="s">
        <v>338</v>
      </c>
      <c r="B8087" t="s">
        <v>380</v>
      </c>
      <c r="C8087" t="s">
        <v>910</v>
      </c>
      <c r="D8087" t="s">
        <v>314</v>
      </c>
      <c r="E8087" s="320" t="s">
        <v>223</v>
      </c>
      <c r="F8087" s="320" t="s">
        <v>934</v>
      </c>
      <c r="G8087" s="320" t="s">
        <v>429</v>
      </c>
      <c r="H8087" s="320" t="s">
        <v>323</v>
      </c>
      <c r="I8087" s="320" t="s">
        <v>354</v>
      </c>
      <c r="J8087" s="320" t="s">
        <v>281</v>
      </c>
      <c r="K8087" s="321">
        <v>8</v>
      </c>
      <c r="L8087" s="305">
        <v>0.14285999536514279</v>
      </c>
      <c r="M8087" s="305"/>
      <c r="N8087" s="321">
        <v>122</v>
      </c>
      <c r="O8087" s="305">
        <v>0.1842900067567825</v>
      </c>
      <c r="P8087" s="305"/>
      <c r="Q8087" s="321">
        <v>2650</v>
      </c>
      <c r="R8087" s="305">
        <v>0.19468000531196589</v>
      </c>
      <c r="S8087" s="305"/>
      <c r="BA8087" s="395">
        <v>1</v>
      </c>
      <c r="BB8087" s="396" t="s">
        <v>861</v>
      </c>
      <c r="BC8087" t="str">
        <f t="shared" si="681"/>
        <v>RWW</v>
      </c>
      <c r="BD8087" t="str">
        <f t="shared" si="682"/>
        <v>NAoMe_recurrent_age_mbc_hes_decades_80cap</v>
      </c>
      <c r="BE8087" s="397" t="s">
        <v>862</v>
      </c>
      <c r="BF8087" t="str">
        <f t="shared" si="683"/>
        <v>60-69 yrs</v>
      </c>
      <c r="BG8087">
        <f t="shared" si="684"/>
        <v>8</v>
      </c>
      <c r="BH8087" s="398">
        <f t="shared" si="685"/>
        <v>0.14285999536514279</v>
      </c>
      <c r="BO8087" s="33"/>
    </row>
    <row r="8088" spans="1:67">
      <c r="A8088" s="320" t="s">
        <v>338</v>
      </c>
      <c r="B8088" t="s">
        <v>380</v>
      </c>
      <c r="C8088" t="s">
        <v>910</v>
      </c>
      <c r="D8088" t="s">
        <v>314</v>
      </c>
      <c r="E8088" s="320" t="s">
        <v>223</v>
      </c>
      <c r="F8088" s="320" t="s">
        <v>934</v>
      </c>
      <c r="G8088" s="320" t="s">
        <v>429</v>
      </c>
      <c r="H8088" s="320" t="s">
        <v>323</v>
      </c>
      <c r="I8088" s="320" t="s">
        <v>354</v>
      </c>
      <c r="J8088" s="320" t="s">
        <v>282</v>
      </c>
      <c r="K8088" s="321">
        <v>12</v>
      </c>
      <c r="L8088" s="305">
        <v>0.21428999304771421</v>
      </c>
      <c r="M8088" s="305"/>
      <c r="N8088" s="321">
        <v>154</v>
      </c>
      <c r="O8088" s="305">
        <v>0.2326299995183945</v>
      </c>
      <c r="P8088" s="305"/>
      <c r="Q8088" s="321">
        <v>3284</v>
      </c>
      <c r="R8088" s="305">
        <v>0.24126000702381131</v>
      </c>
      <c r="S8088" s="305"/>
      <c r="BA8088" s="395">
        <v>1</v>
      </c>
      <c r="BB8088" s="396" t="s">
        <v>861</v>
      </c>
      <c r="BC8088" t="str">
        <f t="shared" si="681"/>
        <v>RWW</v>
      </c>
      <c r="BD8088" t="str">
        <f t="shared" si="682"/>
        <v>NAoMe_recurrent_age_mbc_hes_decades_80cap</v>
      </c>
      <c r="BE8088" s="397" t="s">
        <v>862</v>
      </c>
      <c r="BF8088" t="str">
        <f t="shared" si="683"/>
        <v>70-79 yrs</v>
      </c>
      <c r="BG8088">
        <f t="shared" si="684"/>
        <v>12</v>
      </c>
      <c r="BH8088" s="398">
        <f t="shared" si="685"/>
        <v>0.21428999304771421</v>
      </c>
      <c r="BO8088" s="33"/>
    </row>
    <row r="8089" spans="1:67">
      <c r="A8089" s="320" t="s">
        <v>338</v>
      </c>
      <c r="B8089" t="s">
        <v>380</v>
      </c>
      <c r="C8089" t="s">
        <v>910</v>
      </c>
      <c r="D8089" t="s">
        <v>314</v>
      </c>
      <c r="E8089" s="320" t="s">
        <v>223</v>
      </c>
      <c r="F8089" s="320" t="s">
        <v>934</v>
      </c>
      <c r="G8089" s="320" t="s">
        <v>429</v>
      </c>
      <c r="H8089" s="320" t="s">
        <v>323</v>
      </c>
      <c r="I8089" s="320" t="s">
        <v>354</v>
      </c>
      <c r="J8089" s="320" t="s">
        <v>283</v>
      </c>
      <c r="K8089" s="321">
        <v>15</v>
      </c>
      <c r="L8089" s="305">
        <v>0.26785999536514282</v>
      </c>
      <c r="M8089" s="305"/>
      <c r="N8089" s="321">
        <v>164</v>
      </c>
      <c r="O8089" s="305">
        <v>0.2477300018072128</v>
      </c>
      <c r="P8089" s="305"/>
      <c r="Q8089" s="321">
        <v>3083</v>
      </c>
      <c r="R8089" s="305">
        <v>0.2264900058507919</v>
      </c>
      <c r="S8089" s="305"/>
      <c r="BA8089" s="395">
        <v>1</v>
      </c>
      <c r="BB8089" s="396" t="s">
        <v>861</v>
      </c>
      <c r="BC8089" t="str">
        <f t="shared" si="681"/>
        <v>RWW</v>
      </c>
      <c r="BD8089" t="str">
        <f t="shared" si="682"/>
        <v>NAoMe_recurrent_age_mbc_hes_decades_80cap</v>
      </c>
      <c r="BE8089" s="397" t="s">
        <v>862</v>
      </c>
      <c r="BF8089" t="str">
        <f t="shared" si="683"/>
        <v>80+ yrs</v>
      </c>
      <c r="BG8089">
        <f t="shared" si="684"/>
        <v>15</v>
      </c>
      <c r="BH8089" s="398">
        <f t="shared" si="685"/>
        <v>0.26785999536514282</v>
      </c>
      <c r="BO8089" s="33"/>
    </row>
    <row r="8090" spans="1:67">
      <c r="A8090" s="320" t="s">
        <v>338</v>
      </c>
      <c r="B8090" t="s">
        <v>380</v>
      </c>
      <c r="C8090" t="s">
        <v>910</v>
      </c>
      <c r="D8090" t="s">
        <v>314</v>
      </c>
      <c r="E8090" s="320" t="s">
        <v>223</v>
      </c>
      <c r="F8090" s="320" t="s">
        <v>934</v>
      </c>
      <c r="G8090" s="320" t="s">
        <v>429</v>
      </c>
      <c r="H8090" s="320" t="s">
        <v>323</v>
      </c>
      <c r="I8090" s="320" t="s">
        <v>656</v>
      </c>
      <c r="J8090" s="320" t="s">
        <v>286</v>
      </c>
      <c r="K8090" s="321">
        <v>0</v>
      </c>
      <c r="L8090" s="305">
        <v>0</v>
      </c>
      <c r="M8090" s="305">
        <v>0</v>
      </c>
      <c r="N8090" s="321">
        <v>2</v>
      </c>
      <c r="O8090" s="305">
        <v>3.0199999455362558E-3</v>
      </c>
      <c r="P8090" s="305">
        <v>3.0199999455362558E-3</v>
      </c>
      <c r="Q8090" s="321">
        <v>565</v>
      </c>
      <c r="R8090" s="305">
        <v>4.1510000824928277E-2</v>
      </c>
      <c r="S8090" s="305">
        <v>4.221000149846077E-2</v>
      </c>
      <c r="BA8090" s="395">
        <v>1</v>
      </c>
      <c r="BB8090" s="396" t="s">
        <v>861</v>
      </c>
      <c r="BC8090" t="str">
        <f t="shared" si="681"/>
        <v>RWW</v>
      </c>
      <c r="BD8090" t="str">
        <f t="shared" si="682"/>
        <v>NAoMe_recurrent_ethnicity_grp</v>
      </c>
      <c r="BE8090" s="397" t="s">
        <v>862</v>
      </c>
      <c r="BF8090" t="str">
        <f t="shared" si="683"/>
        <v>Asian or Asian British</v>
      </c>
      <c r="BG8090">
        <f t="shared" si="684"/>
        <v>0</v>
      </c>
      <c r="BH8090" s="398">
        <f t="shared" si="685"/>
        <v>0</v>
      </c>
      <c r="BO8090" s="33"/>
    </row>
    <row r="8091" spans="1:67">
      <c r="A8091" s="320" t="s">
        <v>338</v>
      </c>
      <c r="B8091" t="s">
        <v>380</v>
      </c>
      <c r="C8091" t="s">
        <v>910</v>
      </c>
      <c r="D8091" t="s">
        <v>314</v>
      </c>
      <c r="E8091" s="320" t="s">
        <v>223</v>
      </c>
      <c r="F8091" s="320" t="s">
        <v>934</v>
      </c>
      <c r="G8091" s="320" t="s">
        <v>429</v>
      </c>
      <c r="H8091" s="320" t="s">
        <v>323</v>
      </c>
      <c r="I8091" s="320" t="s">
        <v>656</v>
      </c>
      <c r="J8091" s="320" t="s">
        <v>287</v>
      </c>
      <c r="K8091" s="321">
        <v>2</v>
      </c>
      <c r="L8091" s="305">
        <v>3.570999950170517E-2</v>
      </c>
      <c r="M8091" s="305">
        <v>3.570999950170517E-2</v>
      </c>
      <c r="N8091" s="321">
        <v>12</v>
      </c>
      <c r="O8091" s="305">
        <v>1.813000068068504E-2</v>
      </c>
      <c r="P8091" s="305">
        <v>1.813000068068504E-2</v>
      </c>
      <c r="Q8091" s="321">
        <v>439</v>
      </c>
      <c r="R8091" s="305">
        <v>3.2249998301267617E-2</v>
      </c>
      <c r="S8091" s="305">
        <v>3.2800000160932541E-2</v>
      </c>
      <c r="BA8091" s="395">
        <v>1</v>
      </c>
      <c r="BB8091" s="396" t="s">
        <v>861</v>
      </c>
      <c r="BC8091" t="str">
        <f t="shared" si="681"/>
        <v>RWW</v>
      </c>
      <c r="BD8091" t="str">
        <f t="shared" si="682"/>
        <v>NAoMe_recurrent_ethnicity_grp</v>
      </c>
      <c r="BE8091" s="397" t="s">
        <v>862</v>
      </c>
      <c r="BF8091" t="str">
        <f t="shared" si="683"/>
        <v>Black or Black British</v>
      </c>
      <c r="BG8091">
        <f t="shared" si="684"/>
        <v>2</v>
      </c>
      <c r="BH8091" s="398">
        <f t="shared" si="685"/>
        <v>3.570999950170517E-2</v>
      </c>
      <c r="BO8091" s="33"/>
    </row>
    <row r="8092" spans="1:67">
      <c r="A8092" s="320" t="s">
        <v>338</v>
      </c>
      <c r="B8092" t="s">
        <v>380</v>
      </c>
      <c r="C8092" t="s">
        <v>910</v>
      </c>
      <c r="D8092" t="s">
        <v>314</v>
      </c>
      <c r="E8092" s="320" t="s">
        <v>223</v>
      </c>
      <c r="F8092" s="320" t="s">
        <v>934</v>
      </c>
      <c r="G8092" s="320" t="s">
        <v>429</v>
      </c>
      <c r="H8092" s="320" t="s">
        <v>323</v>
      </c>
      <c r="I8092" s="320" t="s">
        <v>656</v>
      </c>
      <c r="J8092" s="320" t="s">
        <v>259</v>
      </c>
      <c r="K8092" s="321">
        <v>0</v>
      </c>
      <c r="L8092" s="305">
        <v>0</v>
      </c>
      <c r="M8092" s="305">
        <v>0</v>
      </c>
      <c r="N8092" s="321">
        <v>2</v>
      </c>
      <c r="O8092" s="305">
        <v>3.0199999455362558E-3</v>
      </c>
      <c r="P8092" s="305">
        <v>3.0199999455362558E-3</v>
      </c>
      <c r="Q8092" s="321">
        <v>117</v>
      </c>
      <c r="R8092" s="305">
        <v>8.6000002920627594E-3</v>
      </c>
      <c r="S8092" s="305">
        <v>8.7400004267692566E-3</v>
      </c>
      <c r="BA8092" s="395">
        <v>1</v>
      </c>
      <c r="BB8092" s="396" t="s">
        <v>861</v>
      </c>
      <c r="BC8092" t="str">
        <f t="shared" si="681"/>
        <v>RWW</v>
      </c>
      <c r="BD8092" t="str">
        <f t="shared" si="682"/>
        <v>NAoMe_recurrent_ethnicity_grp</v>
      </c>
      <c r="BE8092" s="397" t="s">
        <v>862</v>
      </c>
      <c r="BF8092" t="str">
        <f t="shared" si="683"/>
        <v>Mixed</v>
      </c>
      <c r="BG8092">
        <f t="shared" si="684"/>
        <v>0</v>
      </c>
      <c r="BH8092" s="398">
        <f t="shared" si="685"/>
        <v>0</v>
      </c>
      <c r="BO8092" s="33"/>
    </row>
    <row r="8093" spans="1:67">
      <c r="A8093" s="320" t="s">
        <v>338</v>
      </c>
      <c r="B8093" t="s">
        <v>380</v>
      </c>
      <c r="C8093" t="s">
        <v>910</v>
      </c>
      <c r="D8093" t="s">
        <v>314</v>
      </c>
      <c r="E8093" s="320" t="s">
        <v>223</v>
      </c>
      <c r="F8093" s="320" t="s">
        <v>934</v>
      </c>
      <c r="G8093" s="320" t="s">
        <v>429</v>
      </c>
      <c r="H8093" s="320" t="s">
        <v>323</v>
      </c>
      <c r="I8093" s="320" t="s">
        <v>656</v>
      </c>
      <c r="J8093" s="320" t="s">
        <v>288</v>
      </c>
      <c r="K8093" s="321">
        <v>0</v>
      </c>
      <c r="L8093" s="305">
        <v>0</v>
      </c>
      <c r="M8093" s="305">
        <v>0</v>
      </c>
      <c r="N8093" s="321">
        <v>2</v>
      </c>
      <c r="O8093" s="305">
        <v>3.0199999455362558E-3</v>
      </c>
      <c r="P8093" s="305">
        <v>3.0199999455362558E-3</v>
      </c>
      <c r="Q8093" s="321">
        <v>254</v>
      </c>
      <c r="R8093" s="305">
        <v>1.8659999594092369E-2</v>
      </c>
      <c r="S8093" s="305">
        <v>1.8980000168085098E-2</v>
      </c>
      <c r="BA8093" s="395">
        <v>1</v>
      </c>
      <c r="BB8093" s="396" t="s">
        <v>861</v>
      </c>
      <c r="BC8093" t="str">
        <f t="shared" si="681"/>
        <v>RWW</v>
      </c>
      <c r="BD8093" t="str">
        <f t="shared" si="682"/>
        <v>NAoMe_recurrent_ethnicity_grp</v>
      </c>
      <c r="BE8093" s="397" t="s">
        <v>862</v>
      </c>
      <c r="BF8093" t="str">
        <f t="shared" si="683"/>
        <v>Other Ethnic Group</v>
      </c>
      <c r="BG8093">
        <f t="shared" si="684"/>
        <v>0</v>
      </c>
      <c r="BH8093" s="398">
        <f t="shared" si="685"/>
        <v>0</v>
      </c>
      <c r="BO8093" s="33"/>
    </row>
    <row r="8094" spans="1:67">
      <c r="A8094" s="320" t="s">
        <v>338</v>
      </c>
      <c r="B8094" t="s">
        <v>380</v>
      </c>
      <c r="C8094" t="s">
        <v>910</v>
      </c>
      <c r="D8094" t="s">
        <v>314</v>
      </c>
      <c r="E8094" s="320" t="s">
        <v>223</v>
      </c>
      <c r="F8094" s="320" t="s">
        <v>934</v>
      </c>
      <c r="G8094" s="320" t="s">
        <v>429</v>
      </c>
      <c r="H8094" s="320" t="s">
        <v>323</v>
      </c>
      <c r="I8094" s="320" t="s">
        <v>656</v>
      </c>
      <c r="J8094" s="320" t="s">
        <v>260</v>
      </c>
      <c r="K8094" s="321">
        <v>0</v>
      </c>
      <c r="L8094" s="305">
        <v>0</v>
      </c>
      <c r="M8094" s="305"/>
      <c r="N8094" s="321">
        <v>0</v>
      </c>
      <c r="O8094" s="305">
        <v>0</v>
      </c>
      <c r="P8094" s="305"/>
      <c r="Q8094" s="321">
        <v>227</v>
      </c>
      <c r="R8094" s="305">
        <v>1.6680000349879261E-2</v>
      </c>
      <c r="S8094" s="305"/>
      <c r="BA8094" s="395">
        <v>1</v>
      </c>
      <c r="BB8094" s="396" t="s">
        <v>861</v>
      </c>
      <c r="BC8094" t="str">
        <f t="shared" si="681"/>
        <v>RWW</v>
      </c>
      <c r="BD8094" t="str">
        <f t="shared" si="682"/>
        <v>NAoMe_recurrent_ethnicity_grp</v>
      </c>
      <c r="BE8094" s="397" t="s">
        <v>862</v>
      </c>
      <c r="BF8094" t="str">
        <f t="shared" si="683"/>
        <v>Unknown</v>
      </c>
      <c r="BG8094">
        <f t="shared" si="684"/>
        <v>0</v>
      </c>
      <c r="BH8094" s="398">
        <f t="shared" si="685"/>
        <v>0</v>
      </c>
      <c r="BO8094" s="33"/>
    </row>
    <row r="8095" spans="1:67">
      <c r="A8095" s="320" t="s">
        <v>338</v>
      </c>
      <c r="B8095" t="s">
        <v>380</v>
      </c>
      <c r="C8095" t="s">
        <v>910</v>
      </c>
      <c r="D8095" t="s">
        <v>314</v>
      </c>
      <c r="E8095" s="320" t="s">
        <v>223</v>
      </c>
      <c r="F8095" s="320" t="s">
        <v>934</v>
      </c>
      <c r="G8095" s="320" t="s">
        <v>429</v>
      </c>
      <c r="H8095" s="320" t="s">
        <v>323</v>
      </c>
      <c r="I8095" s="320" t="s">
        <v>656</v>
      </c>
      <c r="J8095" s="320" t="s">
        <v>258</v>
      </c>
      <c r="K8095" s="321">
        <v>54</v>
      </c>
      <c r="L8095" s="305">
        <v>0.96429002285003662</v>
      </c>
      <c r="M8095" s="305">
        <v>0.96429002285003662</v>
      </c>
      <c r="N8095" s="321">
        <v>644</v>
      </c>
      <c r="O8095" s="305">
        <v>0.97280997037887573</v>
      </c>
      <c r="P8095" s="305">
        <v>0.97280997037887573</v>
      </c>
      <c r="Q8095" s="321">
        <v>12010</v>
      </c>
      <c r="R8095" s="305">
        <v>0.88230997323989868</v>
      </c>
      <c r="S8095" s="305">
        <v>0.89727002382278442</v>
      </c>
      <c r="BA8095" s="395">
        <v>1</v>
      </c>
      <c r="BB8095" s="396" t="s">
        <v>861</v>
      </c>
      <c r="BC8095" t="str">
        <f t="shared" si="681"/>
        <v>RWW</v>
      </c>
      <c r="BD8095" t="str">
        <f t="shared" si="682"/>
        <v>NAoMe_recurrent_ethnicity_grp</v>
      </c>
      <c r="BE8095" s="397" t="s">
        <v>862</v>
      </c>
      <c r="BF8095" t="str">
        <f t="shared" si="683"/>
        <v>White</v>
      </c>
      <c r="BG8095">
        <f t="shared" si="684"/>
        <v>54</v>
      </c>
      <c r="BH8095" s="398">
        <f t="shared" si="685"/>
        <v>0.96429002285003662</v>
      </c>
      <c r="BO8095" s="33"/>
    </row>
    <row r="8096" spans="1:67">
      <c r="A8096" s="320" t="s">
        <v>338</v>
      </c>
      <c r="B8096" t="s">
        <v>380</v>
      </c>
      <c r="C8096" t="s">
        <v>910</v>
      </c>
      <c r="D8096" t="s">
        <v>314</v>
      </c>
      <c r="E8096" s="320" t="s">
        <v>223</v>
      </c>
      <c r="F8096" s="320" t="s">
        <v>934</v>
      </c>
      <c r="G8096" s="320" t="s">
        <v>429</v>
      </c>
      <c r="H8096" s="320" t="s">
        <v>323</v>
      </c>
      <c r="I8096" s="320" t="s">
        <v>291</v>
      </c>
      <c r="J8096" s="320" t="s">
        <v>313</v>
      </c>
      <c r="K8096" s="321">
        <v>56</v>
      </c>
      <c r="L8096" s="305">
        <v>1</v>
      </c>
      <c r="M8096" s="305"/>
      <c r="N8096" s="321">
        <v>660</v>
      </c>
      <c r="O8096" s="305">
        <v>0.99698001146316528</v>
      </c>
      <c r="P8096" s="305"/>
      <c r="Q8096" s="321">
        <v>13492</v>
      </c>
      <c r="R8096" s="305">
        <v>0.99118000268936157</v>
      </c>
      <c r="S8096" s="305"/>
      <c r="BA8096" s="395">
        <v>1</v>
      </c>
      <c r="BB8096" s="396" t="s">
        <v>861</v>
      </c>
      <c r="BC8096" t="str">
        <f t="shared" si="681"/>
        <v>RWW</v>
      </c>
      <c r="BD8096" t="str">
        <f t="shared" si="682"/>
        <v>NAoMe_recurrent_gender</v>
      </c>
      <c r="BE8096" s="397" t="s">
        <v>862</v>
      </c>
      <c r="BF8096" t="str">
        <f t="shared" si="683"/>
        <v>Female</v>
      </c>
      <c r="BG8096">
        <f t="shared" si="684"/>
        <v>56</v>
      </c>
      <c r="BH8096" s="398">
        <f t="shared" si="685"/>
        <v>1</v>
      </c>
      <c r="BO8096" s="33"/>
    </row>
    <row r="8097" spans="1:67">
      <c r="A8097" s="320" t="s">
        <v>338</v>
      </c>
      <c r="B8097" t="s">
        <v>380</v>
      </c>
      <c r="C8097" t="s">
        <v>910</v>
      </c>
      <c r="D8097" t="s">
        <v>314</v>
      </c>
      <c r="E8097" s="320" t="s">
        <v>223</v>
      </c>
      <c r="F8097" s="320" t="s">
        <v>934</v>
      </c>
      <c r="G8097" s="320" t="s">
        <v>429</v>
      </c>
      <c r="H8097" s="320" t="s">
        <v>323</v>
      </c>
      <c r="I8097" s="320" t="s">
        <v>291</v>
      </c>
      <c r="J8097" s="320" t="s">
        <v>293</v>
      </c>
      <c r="K8097" s="321">
        <v>0</v>
      </c>
      <c r="L8097" s="305">
        <v>0</v>
      </c>
      <c r="M8097" s="305"/>
      <c r="N8097" s="321">
        <v>2</v>
      </c>
      <c r="O8097" s="305">
        <v>3.0199999455362558E-3</v>
      </c>
      <c r="P8097" s="305"/>
      <c r="Q8097" s="321">
        <v>120</v>
      </c>
      <c r="R8097" s="305">
        <v>8.8200001046061516E-3</v>
      </c>
      <c r="S8097" s="305"/>
      <c r="BA8097" s="395">
        <v>1</v>
      </c>
      <c r="BB8097" s="396" t="s">
        <v>861</v>
      </c>
      <c r="BC8097" t="str">
        <f t="shared" si="681"/>
        <v>RWW</v>
      </c>
      <c r="BD8097" t="str">
        <f t="shared" si="682"/>
        <v>NAoMe_recurrent_gender</v>
      </c>
      <c r="BE8097" s="397" t="s">
        <v>862</v>
      </c>
      <c r="BF8097" t="str">
        <f t="shared" si="683"/>
        <v>Male</v>
      </c>
      <c r="BG8097">
        <f t="shared" si="684"/>
        <v>0</v>
      </c>
      <c r="BH8097" s="398">
        <f t="shared" si="685"/>
        <v>0</v>
      </c>
      <c r="BO8097" s="33"/>
    </row>
    <row r="8098" spans="1:67">
      <c r="A8098" s="320" t="s">
        <v>338</v>
      </c>
      <c r="B8098" t="s">
        <v>380</v>
      </c>
      <c r="C8098" t="s">
        <v>910</v>
      </c>
      <c r="D8098" t="s">
        <v>314</v>
      </c>
      <c r="E8098" s="320" t="s">
        <v>223</v>
      </c>
      <c r="F8098" s="320" t="s">
        <v>934</v>
      </c>
      <c r="G8098" s="320" t="s">
        <v>429</v>
      </c>
      <c r="H8098" s="320" t="s">
        <v>323</v>
      </c>
      <c r="I8098" s="320" t="s">
        <v>355</v>
      </c>
      <c r="J8098" s="320" t="s">
        <v>289</v>
      </c>
      <c r="K8098" s="321">
        <v>20</v>
      </c>
      <c r="L8098" s="305">
        <v>0.35714000463485718</v>
      </c>
      <c r="M8098" s="305"/>
      <c r="N8098" s="321">
        <v>192</v>
      </c>
      <c r="O8098" s="305">
        <v>0.29003000259399409</v>
      </c>
      <c r="P8098" s="305"/>
      <c r="Q8098" s="321">
        <v>4109</v>
      </c>
      <c r="R8098" s="305">
        <v>0.30186998844146729</v>
      </c>
      <c r="S8098" s="305"/>
      <c r="BA8098" s="395">
        <v>1</v>
      </c>
      <c r="BB8098" s="396" t="s">
        <v>861</v>
      </c>
      <c r="BC8098" t="str">
        <f t="shared" si="681"/>
        <v>RWW</v>
      </c>
      <c r="BD8098" t="str">
        <f t="shared" si="682"/>
        <v>NAoMe_recurrent_mbc_hes_year</v>
      </c>
      <c r="BE8098" s="397" t="s">
        <v>862</v>
      </c>
      <c r="BF8098" t="str">
        <f t="shared" si="683"/>
        <v>2021</v>
      </c>
      <c r="BG8098">
        <f t="shared" si="684"/>
        <v>20</v>
      </c>
      <c r="BH8098" s="398">
        <f t="shared" si="685"/>
        <v>0.35714000463485718</v>
      </c>
      <c r="BO8098" s="33"/>
    </row>
    <row r="8099" spans="1:67">
      <c r="A8099" s="320" t="s">
        <v>338</v>
      </c>
      <c r="B8099" t="s">
        <v>380</v>
      </c>
      <c r="C8099" t="s">
        <v>910</v>
      </c>
      <c r="D8099" t="s">
        <v>314</v>
      </c>
      <c r="E8099" s="320" t="s">
        <v>223</v>
      </c>
      <c r="F8099" s="320" t="s">
        <v>934</v>
      </c>
      <c r="G8099" s="320" t="s">
        <v>429</v>
      </c>
      <c r="H8099" s="320" t="s">
        <v>323</v>
      </c>
      <c r="I8099" s="320" t="s">
        <v>355</v>
      </c>
      <c r="J8099" s="320" t="s">
        <v>816</v>
      </c>
      <c r="K8099" s="321">
        <v>10</v>
      </c>
      <c r="L8099" s="305">
        <v>0.17857000231742859</v>
      </c>
      <c r="M8099" s="305"/>
      <c r="N8099" s="321">
        <v>205</v>
      </c>
      <c r="O8099" s="305">
        <v>0.30967000126838679</v>
      </c>
      <c r="P8099" s="305"/>
      <c r="Q8099" s="321">
        <v>4376</v>
      </c>
      <c r="R8099" s="305">
        <v>0.32148000597953802</v>
      </c>
      <c r="S8099" s="305"/>
      <c r="BA8099" s="395">
        <v>1</v>
      </c>
      <c r="BB8099" s="396" t="s">
        <v>861</v>
      </c>
      <c r="BC8099" t="str">
        <f t="shared" si="681"/>
        <v>RWW</v>
      </c>
      <c r="BD8099" t="str">
        <f t="shared" si="682"/>
        <v>NAoMe_recurrent_mbc_hes_year</v>
      </c>
      <c r="BE8099" s="397" t="s">
        <v>862</v>
      </c>
      <c r="BF8099" t="str">
        <f t="shared" si="683"/>
        <v>2022</v>
      </c>
      <c r="BG8099">
        <f t="shared" si="684"/>
        <v>10</v>
      </c>
      <c r="BH8099" s="398">
        <f t="shared" si="685"/>
        <v>0.17857000231742859</v>
      </c>
      <c r="BO8099" s="33"/>
    </row>
    <row r="8100" spans="1:67">
      <c r="A8100" s="320" t="s">
        <v>338</v>
      </c>
      <c r="B8100" t="s">
        <v>380</v>
      </c>
      <c r="C8100" t="s">
        <v>910</v>
      </c>
      <c r="D8100" t="s">
        <v>314</v>
      </c>
      <c r="E8100" s="320" t="s">
        <v>223</v>
      </c>
      <c r="F8100" s="320" t="s">
        <v>934</v>
      </c>
      <c r="G8100" s="320" t="s">
        <v>429</v>
      </c>
      <c r="H8100" s="320" t="s">
        <v>323</v>
      </c>
      <c r="I8100" s="320" t="s">
        <v>355</v>
      </c>
      <c r="J8100" s="320" t="s">
        <v>946</v>
      </c>
      <c r="K8100" s="321">
        <v>26</v>
      </c>
      <c r="L8100" s="305">
        <v>0.46428999304771418</v>
      </c>
      <c r="M8100" s="305"/>
      <c r="N8100" s="321">
        <v>265</v>
      </c>
      <c r="O8100" s="305">
        <v>0.40029999613761902</v>
      </c>
      <c r="P8100" s="305"/>
      <c r="Q8100" s="321">
        <v>5127</v>
      </c>
      <c r="R8100" s="305">
        <v>0.37665000557899481</v>
      </c>
      <c r="S8100" s="305"/>
      <c r="BA8100" s="395">
        <v>1</v>
      </c>
      <c r="BB8100" s="396" t="s">
        <v>861</v>
      </c>
      <c r="BC8100" t="str">
        <f t="shared" si="681"/>
        <v>RWW</v>
      </c>
      <c r="BD8100" t="str">
        <f t="shared" si="682"/>
        <v>NAoMe_recurrent_mbc_hes_year</v>
      </c>
      <c r="BE8100" s="397" t="s">
        <v>862</v>
      </c>
      <c r="BF8100" t="str">
        <f t="shared" si="683"/>
        <v>2023</v>
      </c>
      <c r="BG8100">
        <f t="shared" si="684"/>
        <v>26</v>
      </c>
      <c r="BH8100" s="398">
        <f t="shared" si="685"/>
        <v>0.46428999304771418</v>
      </c>
      <c r="BO8100" s="33"/>
    </row>
    <row r="8101" spans="1:67">
      <c r="A8101" s="320" t="s">
        <v>338</v>
      </c>
      <c r="B8101" t="s">
        <v>380</v>
      </c>
      <c r="C8101" t="s">
        <v>910</v>
      </c>
      <c r="D8101" t="s">
        <v>314</v>
      </c>
      <c r="E8101" s="320" t="s">
        <v>223</v>
      </c>
      <c r="F8101" s="320" t="s">
        <v>934</v>
      </c>
      <c r="G8101" s="320" t="s">
        <v>429</v>
      </c>
      <c r="H8101" s="320" t="s">
        <v>323</v>
      </c>
      <c r="I8101" s="320" t="s">
        <v>824</v>
      </c>
      <c r="J8101" s="320" t="s">
        <v>12</v>
      </c>
      <c r="K8101" s="321">
        <v>56</v>
      </c>
      <c r="L8101" s="305">
        <v>1</v>
      </c>
      <c r="M8101" s="305"/>
      <c r="N8101" s="321">
        <v>662</v>
      </c>
      <c r="O8101" s="305">
        <v>1</v>
      </c>
      <c r="P8101" s="305"/>
      <c r="Q8101" s="321">
        <v>13612</v>
      </c>
      <c r="R8101" s="305">
        <v>1</v>
      </c>
      <c r="S8101" s="305"/>
      <c r="BA8101" s="395">
        <v>1</v>
      </c>
      <c r="BB8101" s="396" t="s">
        <v>861</v>
      </c>
      <c r="BC8101" t="str">
        <f t="shared" si="681"/>
        <v>RWW</v>
      </c>
      <c r="BD8101" t="str">
        <f t="shared" si="682"/>
        <v>NAoMe_recurrent_tag_bonemets</v>
      </c>
      <c r="BE8101" s="397" t="s">
        <v>862</v>
      </c>
      <c r="BF8101" t="str">
        <f t="shared" si="683"/>
        <v>No</v>
      </c>
      <c r="BG8101">
        <f t="shared" si="684"/>
        <v>56</v>
      </c>
      <c r="BH8101" s="398">
        <f t="shared" si="685"/>
        <v>1</v>
      </c>
      <c r="BO8101" s="33"/>
    </row>
    <row r="8102" spans="1:67">
      <c r="A8102" s="320" t="s">
        <v>338</v>
      </c>
      <c r="B8102" t="s">
        <v>380</v>
      </c>
      <c r="C8102" t="s">
        <v>910</v>
      </c>
      <c r="D8102" t="s">
        <v>314</v>
      </c>
      <c r="E8102" s="320" t="s">
        <v>223</v>
      </c>
      <c r="F8102" s="320" t="s">
        <v>934</v>
      </c>
      <c r="G8102" s="320" t="s">
        <v>429</v>
      </c>
      <c r="H8102" s="320" t="s">
        <v>323</v>
      </c>
      <c r="I8102" s="320" t="s">
        <v>825</v>
      </c>
      <c r="J8102" s="320" t="s">
        <v>12</v>
      </c>
      <c r="K8102" s="321">
        <v>56</v>
      </c>
      <c r="L8102" s="305">
        <v>1</v>
      </c>
      <c r="M8102" s="305"/>
      <c r="N8102" s="321">
        <v>662</v>
      </c>
      <c r="O8102" s="305">
        <v>1</v>
      </c>
      <c r="P8102" s="305"/>
      <c r="Q8102" s="321">
        <v>13612</v>
      </c>
      <c r="R8102" s="305">
        <v>1</v>
      </c>
      <c r="S8102" s="305"/>
      <c r="BA8102" s="395">
        <v>1</v>
      </c>
      <c r="BB8102" s="396" t="s">
        <v>861</v>
      </c>
      <c r="BC8102" t="str">
        <f t="shared" si="681"/>
        <v>RWW</v>
      </c>
      <c r="BD8102" t="str">
        <f t="shared" si="682"/>
        <v>NAoMe_recurrent_tag_brainmets</v>
      </c>
      <c r="BE8102" s="397" t="s">
        <v>862</v>
      </c>
      <c r="BF8102" t="str">
        <f t="shared" si="683"/>
        <v>No</v>
      </c>
      <c r="BG8102">
        <f t="shared" si="684"/>
        <v>56</v>
      </c>
      <c r="BH8102" s="398">
        <f t="shared" si="685"/>
        <v>1</v>
      </c>
      <c r="BO8102" s="33"/>
    </row>
    <row r="8103" spans="1:67">
      <c r="A8103" s="320" t="s">
        <v>338</v>
      </c>
      <c r="B8103" t="s">
        <v>380</v>
      </c>
      <c r="C8103" t="s">
        <v>910</v>
      </c>
      <c r="D8103" t="s">
        <v>314</v>
      </c>
      <c r="E8103" s="320" t="s">
        <v>223</v>
      </c>
      <c r="F8103" s="320" t="s">
        <v>934</v>
      </c>
      <c r="G8103" s="320" t="s">
        <v>429</v>
      </c>
      <c r="H8103" s="320" t="s">
        <v>323</v>
      </c>
      <c r="I8103" s="320" t="s">
        <v>826</v>
      </c>
      <c r="J8103" s="320" t="s">
        <v>12</v>
      </c>
      <c r="K8103" s="321">
        <v>56</v>
      </c>
      <c r="L8103" s="305">
        <v>1</v>
      </c>
      <c r="M8103" s="305"/>
      <c r="N8103" s="321">
        <v>662</v>
      </c>
      <c r="O8103" s="305">
        <v>1</v>
      </c>
      <c r="P8103" s="305"/>
      <c r="Q8103" s="321">
        <v>13612</v>
      </c>
      <c r="R8103" s="305">
        <v>1</v>
      </c>
      <c r="S8103" s="305"/>
      <c r="BA8103" s="395">
        <v>1</v>
      </c>
      <c r="BB8103" s="396" t="s">
        <v>861</v>
      </c>
      <c r="BC8103" t="str">
        <f t="shared" si="681"/>
        <v>RWW</v>
      </c>
      <c r="BD8103" t="str">
        <f t="shared" si="682"/>
        <v>NAoMe_recurrent_tag_livermets</v>
      </c>
      <c r="BE8103" s="397" t="s">
        <v>862</v>
      </c>
      <c r="BF8103" t="str">
        <f t="shared" si="683"/>
        <v>No</v>
      </c>
      <c r="BG8103">
        <f t="shared" si="684"/>
        <v>56</v>
      </c>
      <c r="BH8103" s="398">
        <f t="shared" si="685"/>
        <v>1</v>
      </c>
      <c r="BO8103" s="33"/>
    </row>
    <row r="8104" spans="1:67">
      <c r="A8104" s="320" t="s">
        <v>338</v>
      </c>
      <c r="B8104" t="s">
        <v>380</v>
      </c>
      <c r="C8104" t="s">
        <v>910</v>
      </c>
      <c r="D8104" t="s">
        <v>314</v>
      </c>
      <c r="E8104" s="320" t="s">
        <v>223</v>
      </c>
      <c r="F8104" s="320" t="s">
        <v>934</v>
      </c>
      <c r="G8104" s="320" t="s">
        <v>429</v>
      </c>
      <c r="H8104" s="320" t="s">
        <v>323</v>
      </c>
      <c r="I8104" s="320" t="s">
        <v>827</v>
      </c>
      <c r="J8104" s="320" t="s">
        <v>12</v>
      </c>
      <c r="K8104" s="321">
        <v>56</v>
      </c>
      <c r="L8104" s="305">
        <v>1</v>
      </c>
      <c r="M8104" s="305"/>
      <c r="N8104" s="321">
        <v>662</v>
      </c>
      <c r="O8104" s="305">
        <v>1</v>
      </c>
      <c r="P8104" s="305"/>
      <c r="Q8104" s="321">
        <v>13612</v>
      </c>
      <c r="R8104" s="305">
        <v>1</v>
      </c>
      <c r="S8104" s="305"/>
      <c r="BA8104" s="395">
        <v>1</v>
      </c>
      <c r="BB8104" s="396" t="s">
        <v>861</v>
      </c>
      <c r="BC8104" t="str">
        <f t="shared" si="681"/>
        <v>RWW</v>
      </c>
      <c r="BD8104" t="str">
        <f t="shared" si="682"/>
        <v>NAoMe_recurrent_tag_lungmets</v>
      </c>
      <c r="BE8104" s="397" t="s">
        <v>862</v>
      </c>
      <c r="BF8104" t="str">
        <f t="shared" si="683"/>
        <v>No</v>
      </c>
      <c r="BG8104">
        <f t="shared" si="684"/>
        <v>56</v>
      </c>
      <c r="BH8104" s="398">
        <f t="shared" si="685"/>
        <v>1</v>
      </c>
      <c r="BO8104" s="33"/>
    </row>
    <row r="8105" spans="1:67">
      <c r="A8105" s="320" t="s">
        <v>338</v>
      </c>
      <c r="B8105" t="s">
        <v>380</v>
      </c>
      <c r="C8105" t="s">
        <v>910</v>
      </c>
      <c r="D8105" t="s">
        <v>314</v>
      </c>
      <c r="E8105" s="320" t="s">
        <v>223</v>
      </c>
      <c r="F8105" s="320" t="s">
        <v>934</v>
      </c>
      <c r="G8105" s="320" t="s">
        <v>429</v>
      </c>
      <c r="H8105" s="320" t="s">
        <v>323</v>
      </c>
      <c r="I8105" s="320" t="s">
        <v>828</v>
      </c>
      <c r="J8105" s="320" t="s">
        <v>12</v>
      </c>
      <c r="K8105" s="321">
        <v>56</v>
      </c>
      <c r="L8105" s="305">
        <v>1</v>
      </c>
      <c r="M8105" s="305"/>
      <c r="N8105" s="321">
        <v>662</v>
      </c>
      <c r="O8105" s="305">
        <v>1</v>
      </c>
      <c r="P8105" s="305"/>
      <c r="Q8105" s="321">
        <v>13612</v>
      </c>
      <c r="R8105" s="305">
        <v>1</v>
      </c>
      <c r="S8105" s="305"/>
      <c r="BA8105" s="395">
        <v>1</v>
      </c>
      <c r="BB8105" s="396" t="s">
        <v>861</v>
      </c>
      <c r="BC8105" t="str">
        <f t="shared" si="681"/>
        <v>RWW</v>
      </c>
      <c r="BD8105" t="str">
        <f t="shared" si="682"/>
        <v>NAoMe_recurrent_tag_othermets</v>
      </c>
      <c r="BE8105" s="397" t="s">
        <v>862</v>
      </c>
      <c r="BF8105" t="str">
        <f t="shared" si="683"/>
        <v>No</v>
      </c>
      <c r="BG8105">
        <f t="shared" si="684"/>
        <v>56</v>
      </c>
      <c r="BH8105" s="398">
        <f t="shared" si="685"/>
        <v>1</v>
      </c>
      <c r="BO8105" s="33"/>
    </row>
    <row r="8106" spans="1:67">
      <c r="A8106" s="320" t="s">
        <v>338</v>
      </c>
      <c r="B8106" t="s">
        <v>380</v>
      </c>
      <c r="C8106" t="s">
        <v>910</v>
      </c>
      <c r="D8106" t="s">
        <v>314</v>
      </c>
      <c r="E8106" s="320" t="s">
        <v>137</v>
      </c>
      <c r="F8106" s="320" t="s">
        <v>138</v>
      </c>
      <c r="G8106" s="320" t="s">
        <v>439</v>
      </c>
      <c r="H8106" s="320" t="s">
        <v>329</v>
      </c>
      <c r="I8106" s="320" t="s">
        <v>354</v>
      </c>
      <c r="J8106" s="320" t="s">
        <v>277</v>
      </c>
      <c r="K8106" s="321">
        <v>0</v>
      </c>
      <c r="L8106" s="305">
        <v>0</v>
      </c>
      <c r="M8106" s="305"/>
      <c r="N8106" s="321">
        <v>6</v>
      </c>
      <c r="O8106" s="305">
        <v>6.3599999994039544E-3</v>
      </c>
      <c r="P8106" s="305"/>
      <c r="Q8106" s="321">
        <v>56</v>
      </c>
      <c r="R8106" s="305">
        <v>4.1100000962615013E-3</v>
      </c>
      <c r="S8106" s="305"/>
      <c r="BA8106" s="395">
        <v>1</v>
      </c>
      <c r="BB8106" s="396" t="s">
        <v>861</v>
      </c>
      <c r="BC8106" t="str">
        <f t="shared" si="681"/>
        <v>RNN</v>
      </c>
      <c r="BD8106" t="str">
        <f t="shared" si="682"/>
        <v>NAoMe_recurrent_age_mbc_hes_decades_80cap</v>
      </c>
      <c r="BE8106" s="397" t="s">
        <v>862</v>
      </c>
      <c r="BF8106" t="str">
        <f t="shared" si="683"/>
        <v>18-29 yrs</v>
      </c>
      <c r="BG8106">
        <f t="shared" si="684"/>
        <v>0</v>
      </c>
      <c r="BH8106" s="398">
        <f t="shared" si="685"/>
        <v>0</v>
      </c>
      <c r="BO8106" s="33"/>
    </row>
    <row r="8107" spans="1:67">
      <c r="A8107" s="320" t="s">
        <v>338</v>
      </c>
      <c r="B8107" t="s">
        <v>380</v>
      </c>
      <c r="C8107" t="s">
        <v>910</v>
      </c>
      <c r="D8107" t="s">
        <v>314</v>
      </c>
      <c r="E8107" s="320" t="s">
        <v>137</v>
      </c>
      <c r="F8107" s="320" t="s">
        <v>138</v>
      </c>
      <c r="G8107" s="320" t="s">
        <v>439</v>
      </c>
      <c r="H8107" s="320" t="s">
        <v>329</v>
      </c>
      <c r="I8107" s="320" t="s">
        <v>354</v>
      </c>
      <c r="J8107" s="320" t="s">
        <v>278</v>
      </c>
      <c r="K8107" s="321">
        <v>2</v>
      </c>
      <c r="L8107" s="305">
        <v>4.081999883055687E-2</v>
      </c>
      <c r="M8107" s="305"/>
      <c r="N8107" s="321">
        <v>46</v>
      </c>
      <c r="O8107" s="305">
        <v>4.8730000853538513E-2</v>
      </c>
      <c r="P8107" s="305"/>
      <c r="Q8107" s="321">
        <v>552</v>
      </c>
      <c r="R8107" s="305">
        <v>4.0550000965595252E-2</v>
      </c>
      <c r="S8107" s="305"/>
      <c r="BA8107" s="395">
        <v>1</v>
      </c>
      <c r="BB8107" s="396" t="s">
        <v>861</v>
      </c>
      <c r="BC8107" t="str">
        <f t="shared" si="681"/>
        <v>RNN</v>
      </c>
      <c r="BD8107" t="str">
        <f t="shared" si="682"/>
        <v>NAoMe_recurrent_age_mbc_hes_decades_80cap</v>
      </c>
      <c r="BE8107" s="397" t="s">
        <v>862</v>
      </c>
      <c r="BF8107" t="str">
        <f t="shared" si="683"/>
        <v>30-39 yrs</v>
      </c>
      <c r="BG8107">
        <f t="shared" si="684"/>
        <v>2</v>
      </c>
      <c r="BH8107" s="398">
        <f t="shared" si="685"/>
        <v>4.081999883055687E-2</v>
      </c>
      <c r="BO8107" s="33"/>
    </row>
    <row r="8108" spans="1:67">
      <c r="A8108" s="320" t="s">
        <v>338</v>
      </c>
      <c r="B8108" t="s">
        <v>380</v>
      </c>
      <c r="C8108" t="s">
        <v>910</v>
      </c>
      <c r="D8108" t="s">
        <v>314</v>
      </c>
      <c r="E8108" s="320" t="s">
        <v>137</v>
      </c>
      <c r="F8108" s="320" t="s">
        <v>138</v>
      </c>
      <c r="G8108" s="320" t="s">
        <v>439</v>
      </c>
      <c r="H8108" s="320" t="s">
        <v>329</v>
      </c>
      <c r="I8108" s="320" t="s">
        <v>354</v>
      </c>
      <c r="J8108" s="320" t="s">
        <v>279</v>
      </c>
      <c r="K8108" s="321">
        <v>5</v>
      </c>
      <c r="L8108" s="305">
        <v>0.10204000025987631</v>
      </c>
      <c r="M8108" s="305"/>
      <c r="N8108" s="321">
        <v>93</v>
      </c>
      <c r="O8108" s="305">
        <v>9.8520003259181976E-2</v>
      </c>
      <c r="P8108" s="305"/>
      <c r="Q8108" s="321">
        <v>1403</v>
      </c>
      <c r="R8108" s="305">
        <v>0.1030699983239174</v>
      </c>
      <c r="S8108" s="305"/>
      <c r="BA8108" s="395">
        <v>1</v>
      </c>
      <c r="BB8108" s="396" t="s">
        <v>861</v>
      </c>
      <c r="BC8108" t="str">
        <f t="shared" si="681"/>
        <v>RNN</v>
      </c>
      <c r="BD8108" t="str">
        <f t="shared" si="682"/>
        <v>NAoMe_recurrent_age_mbc_hes_decades_80cap</v>
      </c>
      <c r="BE8108" s="397" t="s">
        <v>862</v>
      </c>
      <c r="BF8108" t="str">
        <f t="shared" si="683"/>
        <v>40-49 yrs</v>
      </c>
      <c r="BG8108">
        <f t="shared" si="684"/>
        <v>5</v>
      </c>
      <c r="BH8108" s="398">
        <f t="shared" si="685"/>
        <v>0.10204000025987631</v>
      </c>
      <c r="BO8108" s="33"/>
    </row>
    <row r="8109" spans="1:67">
      <c r="A8109" s="320" t="s">
        <v>338</v>
      </c>
      <c r="B8109" t="s">
        <v>380</v>
      </c>
      <c r="C8109" t="s">
        <v>910</v>
      </c>
      <c r="D8109" t="s">
        <v>314</v>
      </c>
      <c r="E8109" s="320" t="s">
        <v>137</v>
      </c>
      <c r="F8109" s="320" t="s">
        <v>138</v>
      </c>
      <c r="G8109" s="320" t="s">
        <v>439</v>
      </c>
      <c r="H8109" s="320" t="s">
        <v>329</v>
      </c>
      <c r="I8109" s="320" t="s">
        <v>354</v>
      </c>
      <c r="J8109" s="320" t="s">
        <v>280</v>
      </c>
      <c r="K8109" s="321">
        <v>9</v>
      </c>
      <c r="L8109" s="305">
        <v>0.18366999924182889</v>
      </c>
      <c r="M8109" s="305"/>
      <c r="N8109" s="321">
        <v>178</v>
      </c>
      <c r="O8109" s="305">
        <v>0.18855999410152441</v>
      </c>
      <c r="P8109" s="305"/>
      <c r="Q8109" s="321">
        <v>2584</v>
      </c>
      <c r="R8109" s="305">
        <v>0.18983000516891479</v>
      </c>
      <c r="S8109" s="305"/>
      <c r="BA8109" s="395">
        <v>1</v>
      </c>
      <c r="BB8109" s="396" t="s">
        <v>861</v>
      </c>
      <c r="BC8109" t="str">
        <f t="shared" si="681"/>
        <v>RNN</v>
      </c>
      <c r="BD8109" t="str">
        <f t="shared" si="682"/>
        <v>NAoMe_recurrent_age_mbc_hes_decades_80cap</v>
      </c>
      <c r="BE8109" s="397" t="s">
        <v>862</v>
      </c>
      <c r="BF8109" t="str">
        <f t="shared" si="683"/>
        <v>50-59 yrs</v>
      </c>
      <c r="BG8109">
        <f t="shared" si="684"/>
        <v>9</v>
      </c>
      <c r="BH8109" s="398">
        <f t="shared" si="685"/>
        <v>0.18366999924182889</v>
      </c>
      <c r="BO8109" s="33"/>
    </row>
    <row r="8110" spans="1:67">
      <c r="A8110" s="320" t="s">
        <v>338</v>
      </c>
      <c r="B8110" t="s">
        <v>380</v>
      </c>
      <c r="C8110" t="s">
        <v>910</v>
      </c>
      <c r="D8110" t="s">
        <v>314</v>
      </c>
      <c r="E8110" s="320" t="s">
        <v>137</v>
      </c>
      <c r="F8110" s="320" t="s">
        <v>138</v>
      </c>
      <c r="G8110" s="320" t="s">
        <v>439</v>
      </c>
      <c r="H8110" s="320" t="s">
        <v>329</v>
      </c>
      <c r="I8110" s="320" t="s">
        <v>354</v>
      </c>
      <c r="J8110" s="320" t="s">
        <v>281</v>
      </c>
      <c r="K8110" s="321">
        <v>9</v>
      </c>
      <c r="L8110" s="305">
        <v>0.18366999924182889</v>
      </c>
      <c r="M8110" s="305"/>
      <c r="N8110" s="321">
        <v>192</v>
      </c>
      <c r="O8110" s="305">
        <v>0.20339000225067139</v>
      </c>
      <c r="P8110" s="305"/>
      <c r="Q8110" s="321">
        <v>2650</v>
      </c>
      <c r="R8110" s="305">
        <v>0.19468000531196589</v>
      </c>
      <c r="S8110" s="305"/>
      <c r="BA8110" s="395">
        <v>1</v>
      </c>
      <c r="BB8110" s="396" t="s">
        <v>861</v>
      </c>
      <c r="BC8110" t="str">
        <f t="shared" si="681"/>
        <v>RNN</v>
      </c>
      <c r="BD8110" t="str">
        <f t="shared" si="682"/>
        <v>NAoMe_recurrent_age_mbc_hes_decades_80cap</v>
      </c>
      <c r="BE8110" s="397" t="s">
        <v>862</v>
      </c>
      <c r="BF8110" t="str">
        <f t="shared" si="683"/>
        <v>60-69 yrs</v>
      </c>
      <c r="BG8110">
        <f t="shared" si="684"/>
        <v>9</v>
      </c>
      <c r="BH8110" s="398">
        <f t="shared" si="685"/>
        <v>0.18366999924182889</v>
      </c>
      <c r="BO8110" s="33"/>
    </row>
    <row r="8111" spans="1:67">
      <c r="A8111" s="320" t="s">
        <v>338</v>
      </c>
      <c r="B8111" t="s">
        <v>380</v>
      </c>
      <c r="C8111" t="s">
        <v>910</v>
      </c>
      <c r="D8111" t="s">
        <v>314</v>
      </c>
      <c r="E8111" s="320" t="s">
        <v>137</v>
      </c>
      <c r="F8111" s="320" t="s">
        <v>138</v>
      </c>
      <c r="G8111" s="320" t="s">
        <v>439</v>
      </c>
      <c r="H8111" s="320" t="s">
        <v>329</v>
      </c>
      <c r="I8111" s="320" t="s">
        <v>354</v>
      </c>
      <c r="J8111" s="320" t="s">
        <v>282</v>
      </c>
      <c r="K8111" s="321">
        <v>12</v>
      </c>
      <c r="L8111" s="305">
        <v>0.2449000030755997</v>
      </c>
      <c r="M8111" s="305"/>
      <c r="N8111" s="321">
        <v>218</v>
      </c>
      <c r="O8111" s="305">
        <v>0.23093000054359439</v>
      </c>
      <c r="P8111" s="305"/>
      <c r="Q8111" s="321">
        <v>3284</v>
      </c>
      <c r="R8111" s="305">
        <v>0.24126000702381131</v>
      </c>
      <c r="S8111" s="305"/>
      <c r="BA8111" s="395">
        <v>1</v>
      </c>
      <c r="BB8111" s="396" t="s">
        <v>861</v>
      </c>
      <c r="BC8111" t="str">
        <f t="shared" si="681"/>
        <v>RNN</v>
      </c>
      <c r="BD8111" t="str">
        <f t="shared" si="682"/>
        <v>NAoMe_recurrent_age_mbc_hes_decades_80cap</v>
      </c>
      <c r="BE8111" s="397" t="s">
        <v>862</v>
      </c>
      <c r="BF8111" t="str">
        <f t="shared" si="683"/>
        <v>70-79 yrs</v>
      </c>
      <c r="BG8111">
        <f t="shared" si="684"/>
        <v>12</v>
      </c>
      <c r="BH8111" s="398">
        <f t="shared" si="685"/>
        <v>0.2449000030755997</v>
      </c>
      <c r="BO8111" s="33"/>
    </row>
    <row r="8112" spans="1:67">
      <c r="A8112" s="320" t="s">
        <v>338</v>
      </c>
      <c r="B8112" t="s">
        <v>380</v>
      </c>
      <c r="C8112" t="s">
        <v>910</v>
      </c>
      <c r="D8112" t="s">
        <v>314</v>
      </c>
      <c r="E8112" s="320" t="s">
        <v>137</v>
      </c>
      <c r="F8112" s="320" t="s">
        <v>138</v>
      </c>
      <c r="G8112" s="320" t="s">
        <v>439</v>
      </c>
      <c r="H8112" s="320" t="s">
        <v>329</v>
      </c>
      <c r="I8112" s="320" t="s">
        <v>354</v>
      </c>
      <c r="J8112" s="320" t="s">
        <v>283</v>
      </c>
      <c r="K8112" s="321">
        <v>12</v>
      </c>
      <c r="L8112" s="305">
        <v>0.2449000030755997</v>
      </c>
      <c r="M8112" s="305"/>
      <c r="N8112" s="321">
        <v>211</v>
      </c>
      <c r="O8112" s="305">
        <v>0.22351999580860141</v>
      </c>
      <c r="P8112" s="305"/>
      <c r="Q8112" s="321">
        <v>3083</v>
      </c>
      <c r="R8112" s="305">
        <v>0.2264900058507919</v>
      </c>
      <c r="S8112" s="305"/>
      <c r="BA8112" s="395">
        <v>1</v>
      </c>
      <c r="BB8112" s="396" t="s">
        <v>861</v>
      </c>
      <c r="BC8112" t="str">
        <f t="shared" si="681"/>
        <v>RNN</v>
      </c>
      <c r="BD8112" t="str">
        <f t="shared" si="682"/>
        <v>NAoMe_recurrent_age_mbc_hes_decades_80cap</v>
      </c>
      <c r="BE8112" s="397" t="s">
        <v>862</v>
      </c>
      <c r="BF8112" t="str">
        <f t="shared" si="683"/>
        <v>80+ yrs</v>
      </c>
      <c r="BG8112">
        <f t="shared" si="684"/>
        <v>12</v>
      </c>
      <c r="BH8112" s="398">
        <f t="shared" si="685"/>
        <v>0.2449000030755997</v>
      </c>
      <c r="BO8112" s="33"/>
    </row>
    <row r="8113" spans="1:67">
      <c r="A8113" s="320" t="s">
        <v>338</v>
      </c>
      <c r="B8113" t="s">
        <v>380</v>
      </c>
      <c r="C8113" t="s">
        <v>910</v>
      </c>
      <c r="D8113" t="s">
        <v>314</v>
      </c>
      <c r="E8113" s="320" t="s">
        <v>137</v>
      </c>
      <c r="F8113" s="320" t="s">
        <v>138</v>
      </c>
      <c r="G8113" s="320" t="s">
        <v>439</v>
      </c>
      <c r="H8113" s="320" t="s">
        <v>329</v>
      </c>
      <c r="I8113" s="320" t="s">
        <v>656</v>
      </c>
      <c r="J8113" s="320" t="s">
        <v>286</v>
      </c>
      <c r="K8113" s="321">
        <v>0</v>
      </c>
      <c r="L8113" s="305">
        <v>0</v>
      </c>
      <c r="M8113" s="305">
        <v>0</v>
      </c>
      <c r="N8113" s="321">
        <v>9</v>
      </c>
      <c r="O8113" s="305">
        <v>9.5300003886222839E-3</v>
      </c>
      <c r="P8113" s="305">
        <v>9.6399998292326927E-3</v>
      </c>
      <c r="Q8113" s="321">
        <v>565</v>
      </c>
      <c r="R8113" s="305">
        <v>4.1510000824928277E-2</v>
      </c>
      <c r="S8113" s="305">
        <v>4.221000149846077E-2</v>
      </c>
      <c r="BA8113" s="395">
        <v>1</v>
      </c>
      <c r="BB8113" s="396" t="s">
        <v>861</v>
      </c>
      <c r="BC8113" t="str">
        <f t="shared" si="681"/>
        <v>RNN</v>
      </c>
      <c r="BD8113" t="str">
        <f t="shared" si="682"/>
        <v>NAoMe_recurrent_ethnicity_grp</v>
      </c>
      <c r="BE8113" s="397" t="s">
        <v>862</v>
      </c>
      <c r="BF8113" t="str">
        <f t="shared" si="683"/>
        <v>Asian or Asian British</v>
      </c>
      <c r="BG8113">
        <f t="shared" si="684"/>
        <v>0</v>
      </c>
      <c r="BH8113" s="398">
        <f t="shared" si="685"/>
        <v>0</v>
      </c>
      <c r="BO8113" s="33"/>
    </row>
    <row r="8114" spans="1:67">
      <c r="A8114" s="320" t="s">
        <v>338</v>
      </c>
      <c r="B8114" t="s">
        <v>380</v>
      </c>
      <c r="C8114" t="s">
        <v>910</v>
      </c>
      <c r="D8114" t="s">
        <v>314</v>
      </c>
      <c r="E8114" s="320" t="s">
        <v>137</v>
      </c>
      <c r="F8114" s="320" t="s">
        <v>138</v>
      </c>
      <c r="G8114" s="320" t="s">
        <v>439</v>
      </c>
      <c r="H8114" s="320" t="s">
        <v>329</v>
      </c>
      <c r="I8114" s="320" t="s">
        <v>656</v>
      </c>
      <c r="J8114" s="320" t="s">
        <v>287</v>
      </c>
      <c r="K8114" s="321">
        <v>0</v>
      </c>
      <c r="L8114" s="305">
        <v>0</v>
      </c>
      <c r="M8114" s="305">
        <v>0</v>
      </c>
      <c r="N8114" s="321">
        <v>2</v>
      </c>
      <c r="O8114" s="305">
        <v>2.120000077411532E-3</v>
      </c>
      <c r="P8114" s="305">
        <v>2.1399999968707561E-3</v>
      </c>
      <c r="Q8114" s="321">
        <v>439</v>
      </c>
      <c r="R8114" s="305">
        <v>3.2249998301267617E-2</v>
      </c>
      <c r="S8114" s="305">
        <v>3.2800000160932541E-2</v>
      </c>
      <c r="BA8114" s="395">
        <v>1</v>
      </c>
      <c r="BB8114" s="396" t="s">
        <v>861</v>
      </c>
      <c r="BC8114" t="str">
        <f t="shared" si="681"/>
        <v>RNN</v>
      </c>
      <c r="BD8114" t="str">
        <f t="shared" si="682"/>
        <v>NAoMe_recurrent_ethnicity_grp</v>
      </c>
      <c r="BE8114" s="397" t="s">
        <v>862</v>
      </c>
      <c r="BF8114" t="str">
        <f t="shared" si="683"/>
        <v>Black or Black British</v>
      </c>
      <c r="BG8114">
        <f t="shared" si="684"/>
        <v>0</v>
      </c>
      <c r="BH8114" s="398">
        <f t="shared" si="685"/>
        <v>0</v>
      </c>
      <c r="BO8114" s="33"/>
    </row>
    <row r="8115" spans="1:67">
      <c r="A8115" s="320" t="s">
        <v>338</v>
      </c>
      <c r="B8115" t="s">
        <v>380</v>
      </c>
      <c r="C8115" t="s">
        <v>910</v>
      </c>
      <c r="D8115" t="s">
        <v>314</v>
      </c>
      <c r="E8115" s="320" t="s">
        <v>137</v>
      </c>
      <c r="F8115" s="320" t="s">
        <v>138</v>
      </c>
      <c r="G8115" s="320" t="s">
        <v>439</v>
      </c>
      <c r="H8115" s="320" t="s">
        <v>329</v>
      </c>
      <c r="I8115" s="320" t="s">
        <v>656</v>
      </c>
      <c r="J8115" s="320" t="s">
        <v>259</v>
      </c>
      <c r="K8115" s="321">
        <v>0</v>
      </c>
      <c r="L8115" s="305">
        <v>0</v>
      </c>
      <c r="M8115" s="305">
        <v>0</v>
      </c>
      <c r="N8115" s="321">
        <v>0</v>
      </c>
      <c r="O8115" s="305">
        <v>0</v>
      </c>
      <c r="P8115" s="305">
        <v>0</v>
      </c>
      <c r="Q8115" s="321">
        <v>117</v>
      </c>
      <c r="R8115" s="305">
        <v>8.6000002920627594E-3</v>
      </c>
      <c r="S8115" s="305">
        <v>8.7400004267692566E-3</v>
      </c>
      <c r="BA8115" s="395">
        <v>1</v>
      </c>
      <c r="BB8115" s="396" t="s">
        <v>861</v>
      </c>
      <c r="BC8115" t="str">
        <f t="shared" si="681"/>
        <v>RNN</v>
      </c>
      <c r="BD8115" t="str">
        <f t="shared" si="682"/>
        <v>NAoMe_recurrent_ethnicity_grp</v>
      </c>
      <c r="BE8115" s="397" t="s">
        <v>862</v>
      </c>
      <c r="BF8115" t="str">
        <f t="shared" si="683"/>
        <v>Mixed</v>
      </c>
      <c r="BG8115">
        <f t="shared" si="684"/>
        <v>0</v>
      </c>
      <c r="BH8115" s="398">
        <f t="shared" si="685"/>
        <v>0</v>
      </c>
      <c r="BO8115" s="33"/>
    </row>
    <row r="8116" spans="1:67">
      <c r="A8116" s="320" t="s">
        <v>338</v>
      </c>
      <c r="B8116" t="s">
        <v>380</v>
      </c>
      <c r="C8116" t="s">
        <v>910</v>
      </c>
      <c r="D8116" t="s">
        <v>314</v>
      </c>
      <c r="E8116" s="320" t="s">
        <v>137</v>
      </c>
      <c r="F8116" s="320" t="s">
        <v>138</v>
      </c>
      <c r="G8116" s="320" t="s">
        <v>439</v>
      </c>
      <c r="H8116" s="320" t="s">
        <v>329</v>
      </c>
      <c r="I8116" s="320" t="s">
        <v>656</v>
      </c>
      <c r="J8116" s="320" t="s">
        <v>288</v>
      </c>
      <c r="K8116" s="321">
        <v>0</v>
      </c>
      <c r="L8116" s="305">
        <v>0</v>
      </c>
      <c r="M8116" s="305">
        <v>0</v>
      </c>
      <c r="N8116" s="321">
        <v>7</v>
      </c>
      <c r="O8116" s="305">
        <v>7.4200001545250416E-3</v>
      </c>
      <c r="P8116" s="305">
        <v>7.4900002218782902E-3</v>
      </c>
      <c r="Q8116" s="321">
        <v>254</v>
      </c>
      <c r="R8116" s="305">
        <v>1.8659999594092369E-2</v>
      </c>
      <c r="S8116" s="305">
        <v>1.8980000168085098E-2</v>
      </c>
      <c r="BA8116" s="395">
        <v>1</v>
      </c>
      <c r="BB8116" s="396" t="s">
        <v>861</v>
      </c>
      <c r="BC8116" t="str">
        <f t="shared" si="681"/>
        <v>RNN</v>
      </c>
      <c r="BD8116" t="str">
        <f t="shared" si="682"/>
        <v>NAoMe_recurrent_ethnicity_grp</v>
      </c>
      <c r="BE8116" s="397" t="s">
        <v>862</v>
      </c>
      <c r="BF8116" t="str">
        <f t="shared" si="683"/>
        <v>Other Ethnic Group</v>
      </c>
      <c r="BG8116">
        <f t="shared" si="684"/>
        <v>0</v>
      </c>
      <c r="BH8116" s="398">
        <f t="shared" si="685"/>
        <v>0</v>
      </c>
      <c r="BO8116" s="33"/>
    </row>
    <row r="8117" spans="1:67">
      <c r="A8117" s="320" t="s">
        <v>338</v>
      </c>
      <c r="B8117" t="s">
        <v>380</v>
      </c>
      <c r="C8117" t="s">
        <v>910</v>
      </c>
      <c r="D8117" t="s">
        <v>314</v>
      </c>
      <c r="E8117" s="320" t="s">
        <v>137</v>
      </c>
      <c r="F8117" s="320" t="s">
        <v>138</v>
      </c>
      <c r="G8117" s="320" t="s">
        <v>439</v>
      </c>
      <c r="H8117" s="320" t="s">
        <v>329</v>
      </c>
      <c r="I8117" s="320" t="s">
        <v>656</v>
      </c>
      <c r="J8117" s="320" t="s">
        <v>260</v>
      </c>
      <c r="K8117" s="321">
        <v>0</v>
      </c>
      <c r="L8117" s="305">
        <v>0</v>
      </c>
      <c r="M8117" s="305"/>
      <c r="N8117" s="321">
        <v>10</v>
      </c>
      <c r="O8117" s="305">
        <v>1.0590000078082079E-2</v>
      </c>
      <c r="P8117" s="305"/>
      <c r="Q8117" s="321">
        <v>227</v>
      </c>
      <c r="R8117" s="305">
        <v>1.6680000349879261E-2</v>
      </c>
      <c r="S8117" s="305"/>
      <c r="BA8117" s="395">
        <v>1</v>
      </c>
      <c r="BB8117" s="396" t="s">
        <v>861</v>
      </c>
      <c r="BC8117" t="str">
        <f t="shared" si="681"/>
        <v>RNN</v>
      </c>
      <c r="BD8117" t="str">
        <f t="shared" si="682"/>
        <v>NAoMe_recurrent_ethnicity_grp</v>
      </c>
      <c r="BE8117" s="397" t="s">
        <v>862</v>
      </c>
      <c r="BF8117" t="str">
        <f t="shared" si="683"/>
        <v>Unknown</v>
      </c>
      <c r="BG8117">
        <f t="shared" si="684"/>
        <v>0</v>
      </c>
      <c r="BH8117" s="398">
        <f t="shared" si="685"/>
        <v>0</v>
      </c>
      <c r="BO8117" s="33"/>
    </row>
    <row r="8118" spans="1:67">
      <c r="A8118" s="320" t="s">
        <v>338</v>
      </c>
      <c r="B8118" t="s">
        <v>380</v>
      </c>
      <c r="C8118" t="s">
        <v>910</v>
      </c>
      <c r="D8118" t="s">
        <v>314</v>
      </c>
      <c r="E8118" s="320" t="s">
        <v>137</v>
      </c>
      <c r="F8118" s="320" t="s">
        <v>138</v>
      </c>
      <c r="G8118" s="320" t="s">
        <v>439</v>
      </c>
      <c r="H8118" s="320" t="s">
        <v>329</v>
      </c>
      <c r="I8118" s="320" t="s">
        <v>656</v>
      </c>
      <c r="J8118" s="320" t="s">
        <v>258</v>
      </c>
      <c r="K8118" s="321">
        <v>49</v>
      </c>
      <c r="L8118" s="305">
        <v>1</v>
      </c>
      <c r="M8118" s="305">
        <v>1</v>
      </c>
      <c r="N8118" s="321">
        <v>916</v>
      </c>
      <c r="O8118" s="305">
        <v>0.97034001350402832</v>
      </c>
      <c r="P8118" s="305">
        <v>0.98072999715805054</v>
      </c>
      <c r="Q8118" s="321">
        <v>12010</v>
      </c>
      <c r="R8118" s="305">
        <v>0.88230997323989868</v>
      </c>
      <c r="S8118" s="305">
        <v>0.89727002382278442</v>
      </c>
      <c r="BA8118" s="395">
        <v>1</v>
      </c>
      <c r="BB8118" s="396" t="s">
        <v>861</v>
      </c>
      <c r="BC8118" t="str">
        <f t="shared" si="681"/>
        <v>RNN</v>
      </c>
      <c r="BD8118" t="str">
        <f t="shared" si="682"/>
        <v>NAoMe_recurrent_ethnicity_grp</v>
      </c>
      <c r="BE8118" s="397" t="s">
        <v>862</v>
      </c>
      <c r="BF8118" t="str">
        <f t="shared" si="683"/>
        <v>White</v>
      </c>
      <c r="BG8118">
        <f t="shared" si="684"/>
        <v>49</v>
      </c>
      <c r="BH8118" s="398">
        <f t="shared" si="685"/>
        <v>1</v>
      </c>
      <c r="BO8118" s="33"/>
    </row>
    <row r="8119" spans="1:67">
      <c r="A8119" s="320" t="s">
        <v>338</v>
      </c>
      <c r="B8119" t="s">
        <v>380</v>
      </c>
      <c r="C8119" t="s">
        <v>910</v>
      </c>
      <c r="D8119" t="s">
        <v>314</v>
      </c>
      <c r="E8119" s="320" t="s">
        <v>137</v>
      </c>
      <c r="F8119" s="320" t="s">
        <v>138</v>
      </c>
      <c r="G8119" s="320" t="s">
        <v>439</v>
      </c>
      <c r="H8119" s="320" t="s">
        <v>329</v>
      </c>
      <c r="I8119" s="320" t="s">
        <v>291</v>
      </c>
      <c r="J8119" s="320" t="s">
        <v>313</v>
      </c>
      <c r="K8119" s="321">
        <v>49</v>
      </c>
      <c r="L8119" s="305">
        <v>1</v>
      </c>
      <c r="M8119" s="305"/>
      <c r="N8119" s="321">
        <v>935</v>
      </c>
      <c r="O8119" s="305">
        <v>0.99046999216079712</v>
      </c>
      <c r="P8119" s="305"/>
      <c r="Q8119" s="321">
        <v>13492</v>
      </c>
      <c r="R8119" s="305">
        <v>0.99118000268936157</v>
      </c>
      <c r="S8119" s="305"/>
      <c r="BA8119" s="395">
        <v>1</v>
      </c>
      <c r="BB8119" s="396" t="s">
        <v>861</v>
      </c>
      <c r="BC8119" t="str">
        <f t="shared" si="681"/>
        <v>RNN</v>
      </c>
      <c r="BD8119" t="str">
        <f t="shared" si="682"/>
        <v>NAoMe_recurrent_gender</v>
      </c>
      <c r="BE8119" s="397" t="s">
        <v>862</v>
      </c>
      <c r="BF8119" t="str">
        <f t="shared" si="683"/>
        <v>Female</v>
      </c>
      <c r="BG8119">
        <f t="shared" si="684"/>
        <v>49</v>
      </c>
      <c r="BH8119" s="398">
        <f t="shared" si="685"/>
        <v>1</v>
      </c>
      <c r="BO8119" s="33"/>
    </row>
    <row r="8120" spans="1:67">
      <c r="A8120" s="320" t="s">
        <v>338</v>
      </c>
      <c r="B8120" t="s">
        <v>380</v>
      </c>
      <c r="C8120" t="s">
        <v>910</v>
      </c>
      <c r="D8120" t="s">
        <v>314</v>
      </c>
      <c r="E8120" s="320" t="s">
        <v>137</v>
      </c>
      <c r="F8120" s="320" t="s">
        <v>138</v>
      </c>
      <c r="G8120" s="320" t="s">
        <v>439</v>
      </c>
      <c r="H8120" s="320" t="s">
        <v>329</v>
      </c>
      <c r="I8120" s="320" t="s">
        <v>291</v>
      </c>
      <c r="J8120" s="320" t="s">
        <v>293</v>
      </c>
      <c r="K8120" s="321">
        <v>0</v>
      </c>
      <c r="L8120" s="305">
        <v>0</v>
      </c>
      <c r="M8120" s="305"/>
      <c r="N8120" s="321">
        <v>9</v>
      </c>
      <c r="O8120" s="305">
        <v>9.5300003886222839E-3</v>
      </c>
      <c r="P8120" s="305"/>
      <c r="Q8120" s="321">
        <v>120</v>
      </c>
      <c r="R8120" s="305">
        <v>8.8200001046061516E-3</v>
      </c>
      <c r="S8120" s="305"/>
      <c r="BA8120" s="395">
        <v>1</v>
      </c>
      <c r="BB8120" s="396" t="s">
        <v>861</v>
      </c>
      <c r="BC8120" t="str">
        <f t="shared" si="681"/>
        <v>RNN</v>
      </c>
      <c r="BD8120" t="str">
        <f t="shared" si="682"/>
        <v>NAoMe_recurrent_gender</v>
      </c>
      <c r="BE8120" s="397" t="s">
        <v>862</v>
      </c>
      <c r="BF8120" t="str">
        <f t="shared" si="683"/>
        <v>Male</v>
      </c>
      <c r="BG8120">
        <f t="shared" si="684"/>
        <v>0</v>
      </c>
      <c r="BH8120" s="398">
        <f t="shared" si="685"/>
        <v>0</v>
      </c>
      <c r="BO8120" s="33"/>
    </row>
    <row r="8121" spans="1:67">
      <c r="A8121" s="320" t="s">
        <v>338</v>
      </c>
      <c r="B8121" t="s">
        <v>380</v>
      </c>
      <c r="C8121" t="s">
        <v>910</v>
      </c>
      <c r="D8121" t="s">
        <v>314</v>
      </c>
      <c r="E8121" s="320" t="s">
        <v>137</v>
      </c>
      <c r="F8121" s="320" t="s">
        <v>138</v>
      </c>
      <c r="G8121" s="320" t="s">
        <v>439</v>
      </c>
      <c r="H8121" s="320" t="s">
        <v>329</v>
      </c>
      <c r="I8121" s="320" t="s">
        <v>355</v>
      </c>
      <c r="J8121" s="320" t="s">
        <v>289</v>
      </c>
      <c r="K8121" s="321">
        <v>17</v>
      </c>
      <c r="L8121" s="305">
        <v>0.34694001078605652</v>
      </c>
      <c r="M8121" s="305"/>
      <c r="N8121" s="321">
        <v>284</v>
      </c>
      <c r="O8121" s="305">
        <v>0.30085000395774841</v>
      </c>
      <c r="P8121" s="305"/>
      <c r="Q8121" s="321">
        <v>4109</v>
      </c>
      <c r="R8121" s="305">
        <v>0.30186998844146729</v>
      </c>
      <c r="S8121" s="305"/>
      <c r="BA8121" s="395">
        <v>1</v>
      </c>
      <c r="BB8121" s="396" t="s">
        <v>861</v>
      </c>
      <c r="BC8121" t="str">
        <f t="shared" si="681"/>
        <v>RNN</v>
      </c>
      <c r="BD8121" t="str">
        <f t="shared" si="682"/>
        <v>NAoMe_recurrent_mbc_hes_year</v>
      </c>
      <c r="BE8121" s="397" t="s">
        <v>862</v>
      </c>
      <c r="BF8121" t="str">
        <f t="shared" si="683"/>
        <v>2021</v>
      </c>
      <c r="BG8121">
        <f t="shared" si="684"/>
        <v>17</v>
      </c>
      <c r="BH8121" s="398">
        <f t="shared" si="685"/>
        <v>0.34694001078605652</v>
      </c>
      <c r="BO8121" s="33"/>
    </row>
    <row r="8122" spans="1:67">
      <c r="A8122" s="320" t="s">
        <v>338</v>
      </c>
      <c r="B8122" t="s">
        <v>380</v>
      </c>
      <c r="C8122" t="s">
        <v>910</v>
      </c>
      <c r="D8122" t="s">
        <v>314</v>
      </c>
      <c r="E8122" s="320" t="s">
        <v>137</v>
      </c>
      <c r="F8122" s="320" t="s">
        <v>138</v>
      </c>
      <c r="G8122" s="320" t="s">
        <v>439</v>
      </c>
      <c r="H8122" s="320" t="s">
        <v>329</v>
      </c>
      <c r="I8122" s="320" t="s">
        <v>355</v>
      </c>
      <c r="J8122" s="320" t="s">
        <v>816</v>
      </c>
      <c r="K8122" s="321">
        <v>14</v>
      </c>
      <c r="L8122" s="305">
        <v>0.28571000695228582</v>
      </c>
      <c r="M8122" s="305"/>
      <c r="N8122" s="321">
        <v>310</v>
      </c>
      <c r="O8122" s="305">
        <v>0.32839000225067139</v>
      </c>
      <c r="P8122" s="305"/>
      <c r="Q8122" s="321">
        <v>4376</v>
      </c>
      <c r="R8122" s="305">
        <v>0.32148000597953802</v>
      </c>
      <c r="S8122" s="305"/>
      <c r="BA8122" s="395">
        <v>1</v>
      </c>
      <c r="BB8122" s="396" t="s">
        <v>861</v>
      </c>
      <c r="BC8122" t="str">
        <f t="shared" si="681"/>
        <v>RNN</v>
      </c>
      <c r="BD8122" t="str">
        <f t="shared" si="682"/>
        <v>NAoMe_recurrent_mbc_hes_year</v>
      </c>
      <c r="BE8122" s="397" t="s">
        <v>862</v>
      </c>
      <c r="BF8122" t="str">
        <f t="shared" si="683"/>
        <v>2022</v>
      </c>
      <c r="BG8122">
        <f t="shared" si="684"/>
        <v>14</v>
      </c>
      <c r="BH8122" s="398">
        <f t="shared" si="685"/>
        <v>0.28571000695228582</v>
      </c>
      <c r="BO8122" s="33"/>
    </row>
    <row r="8123" spans="1:67">
      <c r="A8123" s="320" t="s">
        <v>338</v>
      </c>
      <c r="B8123" t="s">
        <v>380</v>
      </c>
      <c r="C8123" t="s">
        <v>910</v>
      </c>
      <c r="D8123" t="s">
        <v>314</v>
      </c>
      <c r="E8123" s="320" t="s">
        <v>137</v>
      </c>
      <c r="F8123" s="320" t="s">
        <v>138</v>
      </c>
      <c r="G8123" s="320" t="s">
        <v>439</v>
      </c>
      <c r="H8123" s="320" t="s">
        <v>329</v>
      </c>
      <c r="I8123" s="320" t="s">
        <v>355</v>
      </c>
      <c r="J8123" s="320" t="s">
        <v>946</v>
      </c>
      <c r="K8123" s="321">
        <v>18</v>
      </c>
      <c r="L8123" s="305">
        <v>0.3673500120639801</v>
      </c>
      <c r="M8123" s="305"/>
      <c r="N8123" s="321">
        <v>350</v>
      </c>
      <c r="O8123" s="305">
        <v>0.3707599937915802</v>
      </c>
      <c r="P8123" s="305"/>
      <c r="Q8123" s="321">
        <v>5127</v>
      </c>
      <c r="R8123" s="305">
        <v>0.37665000557899481</v>
      </c>
      <c r="S8123" s="305"/>
      <c r="BA8123" s="395">
        <v>1</v>
      </c>
      <c r="BB8123" s="396" t="s">
        <v>861</v>
      </c>
      <c r="BC8123" t="str">
        <f t="shared" si="681"/>
        <v>RNN</v>
      </c>
      <c r="BD8123" t="str">
        <f t="shared" si="682"/>
        <v>NAoMe_recurrent_mbc_hes_year</v>
      </c>
      <c r="BE8123" s="397" t="s">
        <v>862</v>
      </c>
      <c r="BF8123" t="str">
        <f t="shared" si="683"/>
        <v>2023</v>
      </c>
      <c r="BG8123">
        <f t="shared" si="684"/>
        <v>18</v>
      </c>
      <c r="BH8123" s="398">
        <f t="shared" si="685"/>
        <v>0.3673500120639801</v>
      </c>
      <c r="BO8123" s="33"/>
    </row>
    <row r="8124" spans="1:67">
      <c r="A8124" s="320" t="s">
        <v>338</v>
      </c>
      <c r="B8124" t="s">
        <v>380</v>
      </c>
      <c r="C8124" t="s">
        <v>910</v>
      </c>
      <c r="D8124" t="s">
        <v>314</v>
      </c>
      <c r="E8124" s="320" t="s">
        <v>137</v>
      </c>
      <c r="F8124" s="320" t="s">
        <v>138</v>
      </c>
      <c r="G8124" s="320" t="s">
        <v>439</v>
      </c>
      <c r="H8124" s="320" t="s">
        <v>329</v>
      </c>
      <c r="I8124" s="320" t="s">
        <v>824</v>
      </c>
      <c r="J8124" s="320" t="s">
        <v>12</v>
      </c>
      <c r="K8124" s="321">
        <v>49</v>
      </c>
      <c r="L8124" s="305">
        <v>1</v>
      </c>
      <c r="M8124" s="305"/>
      <c r="N8124" s="321">
        <v>944</v>
      </c>
      <c r="O8124" s="305">
        <v>1</v>
      </c>
      <c r="P8124" s="305"/>
      <c r="Q8124" s="321">
        <v>13612</v>
      </c>
      <c r="R8124" s="305">
        <v>1</v>
      </c>
      <c r="S8124" s="305"/>
      <c r="BA8124" s="395">
        <v>1</v>
      </c>
      <c r="BB8124" s="396" t="s">
        <v>861</v>
      </c>
      <c r="BC8124" t="str">
        <f t="shared" si="681"/>
        <v>RNN</v>
      </c>
      <c r="BD8124" t="str">
        <f t="shared" si="682"/>
        <v>NAoMe_recurrent_tag_bonemets</v>
      </c>
      <c r="BE8124" s="397" t="s">
        <v>862</v>
      </c>
      <c r="BF8124" t="str">
        <f t="shared" si="683"/>
        <v>No</v>
      </c>
      <c r="BG8124">
        <f t="shared" si="684"/>
        <v>49</v>
      </c>
      <c r="BH8124" s="398">
        <f t="shared" si="685"/>
        <v>1</v>
      </c>
      <c r="BO8124" s="33"/>
    </row>
    <row r="8125" spans="1:67">
      <c r="A8125" s="320" t="s">
        <v>338</v>
      </c>
      <c r="B8125" t="s">
        <v>380</v>
      </c>
      <c r="C8125" t="s">
        <v>910</v>
      </c>
      <c r="D8125" t="s">
        <v>314</v>
      </c>
      <c r="E8125" s="320" t="s">
        <v>137</v>
      </c>
      <c r="F8125" s="320" t="s">
        <v>138</v>
      </c>
      <c r="G8125" s="320" t="s">
        <v>439</v>
      </c>
      <c r="H8125" s="320" t="s">
        <v>329</v>
      </c>
      <c r="I8125" s="320" t="s">
        <v>825</v>
      </c>
      <c r="J8125" s="320" t="s">
        <v>12</v>
      </c>
      <c r="K8125" s="321">
        <v>49</v>
      </c>
      <c r="L8125" s="305">
        <v>1</v>
      </c>
      <c r="M8125" s="305"/>
      <c r="N8125" s="321">
        <v>944</v>
      </c>
      <c r="O8125" s="305">
        <v>1</v>
      </c>
      <c r="P8125" s="305"/>
      <c r="Q8125" s="321">
        <v>13612</v>
      </c>
      <c r="R8125" s="305">
        <v>1</v>
      </c>
      <c r="S8125" s="305"/>
      <c r="BA8125" s="395">
        <v>1</v>
      </c>
      <c r="BB8125" s="396" t="s">
        <v>861</v>
      </c>
      <c r="BC8125" t="str">
        <f t="shared" si="681"/>
        <v>RNN</v>
      </c>
      <c r="BD8125" t="str">
        <f t="shared" si="682"/>
        <v>NAoMe_recurrent_tag_brainmets</v>
      </c>
      <c r="BE8125" s="397" t="s">
        <v>862</v>
      </c>
      <c r="BF8125" t="str">
        <f t="shared" si="683"/>
        <v>No</v>
      </c>
      <c r="BG8125">
        <f t="shared" si="684"/>
        <v>49</v>
      </c>
      <c r="BH8125" s="398">
        <f t="shared" si="685"/>
        <v>1</v>
      </c>
      <c r="BO8125" s="33"/>
    </row>
    <row r="8126" spans="1:67">
      <c r="A8126" s="320" t="s">
        <v>338</v>
      </c>
      <c r="B8126" t="s">
        <v>380</v>
      </c>
      <c r="C8126" t="s">
        <v>910</v>
      </c>
      <c r="D8126" t="s">
        <v>314</v>
      </c>
      <c r="E8126" s="320" t="s">
        <v>137</v>
      </c>
      <c r="F8126" s="320" t="s">
        <v>138</v>
      </c>
      <c r="G8126" s="320" t="s">
        <v>439</v>
      </c>
      <c r="H8126" s="320" t="s">
        <v>329</v>
      </c>
      <c r="I8126" s="320" t="s">
        <v>826</v>
      </c>
      <c r="J8126" s="320" t="s">
        <v>12</v>
      </c>
      <c r="K8126" s="321">
        <v>49</v>
      </c>
      <c r="L8126" s="305">
        <v>1</v>
      </c>
      <c r="M8126" s="305"/>
      <c r="N8126" s="321">
        <v>944</v>
      </c>
      <c r="O8126" s="305">
        <v>1</v>
      </c>
      <c r="P8126" s="305"/>
      <c r="Q8126" s="321">
        <v>13612</v>
      </c>
      <c r="R8126" s="305">
        <v>1</v>
      </c>
      <c r="S8126" s="305"/>
      <c r="BA8126" s="395">
        <v>1</v>
      </c>
      <c r="BB8126" s="396" t="s">
        <v>861</v>
      </c>
      <c r="BC8126" t="str">
        <f t="shared" si="681"/>
        <v>RNN</v>
      </c>
      <c r="BD8126" t="str">
        <f t="shared" si="682"/>
        <v>NAoMe_recurrent_tag_livermets</v>
      </c>
      <c r="BE8126" s="397" t="s">
        <v>862</v>
      </c>
      <c r="BF8126" t="str">
        <f t="shared" si="683"/>
        <v>No</v>
      </c>
      <c r="BG8126">
        <f t="shared" si="684"/>
        <v>49</v>
      </c>
      <c r="BH8126" s="398">
        <f t="shared" si="685"/>
        <v>1</v>
      </c>
      <c r="BO8126" s="33"/>
    </row>
    <row r="8127" spans="1:67">
      <c r="A8127" s="320" t="s">
        <v>338</v>
      </c>
      <c r="B8127" t="s">
        <v>380</v>
      </c>
      <c r="C8127" t="s">
        <v>910</v>
      </c>
      <c r="D8127" t="s">
        <v>314</v>
      </c>
      <c r="E8127" s="320" t="s">
        <v>137</v>
      </c>
      <c r="F8127" s="320" t="s">
        <v>138</v>
      </c>
      <c r="G8127" s="320" t="s">
        <v>439</v>
      </c>
      <c r="H8127" s="320" t="s">
        <v>329</v>
      </c>
      <c r="I8127" s="320" t="s">
        <v>827</v>
      </c>
      <c r="J8127" s="320" t="s">
        <v>12</v>
      </c>
      <c r="K8127" s="321">
        <v>49</v>
      </c>
      <c r="L8127" s="305">
        <v>1</v>
      </c>
      <c r="M8127" s="305"/>
      <c r="N8127" s="321">
        <v>944</v>
      </c>
      <c r="O8127" s="305">
        <v>1</v>
      </c>
      <c r="P8127" s="305"/>
      <c r="Q8127" s="321">
        <v>13612</v>
      </c>
      <c r="R8127" s="305">
        <v>1</v>
      </c>
      <c r="S8127" s="305"/>
      <c r="BA8127" s="395">
        <v>1</v>
      </c>
      <c r="BB8127" s="396" t="s">
        <v>861</v>
      </c>
      <c r="BC8127" t="str">
        <f t="shared" si="681"/>
        <v>RNN</v>
      </c>
      <c r="BD8127" t="str">
        <f t="shared" si="682"/>
        <v>NAoMe_recurrent_tag_lungmets</v>
      </c>
      <c r="BE8127" s="397" t="s">
        <v>862</v>
      </c>
      <c r="BF8127" t="str">
        <f t="shared" si="683"/>
        <v>No</v>
      </c>
      <c r="BG8127">
        <f t="shared" si="684"/>
        <v>49</v>
      </c>
      <c r="BH8127" s="398">
        <f t="shared" si="685"/>
        <v>1</v>
      </c>
      <c r="BO8127" s="33"/>
    </row>
    <row r="8128" spans="1:67">
      <c r="A8128" s="320" t="s">
        <v>338</v>
      </c>
      <c r="B8128" t="s">
        <v>380</v>
      </c>
      <c r="C8128" t="s">
        <v>910</v>
      </c>
      <c r="D8128" t="s">
        <v>314</v>
      </c>
      <c r="E8128" s="320" t="s">
        <v>137</v>
      </c>
      <c r="F8128" s="320" t="s">
        <v>138</v>
      </c>
      <c r="G8128" s="320" t="s">
        <v>439</v>
      </c>
      <c r="H8128" s="320" t="s">
        <v>329</v>
      </c>
      <c r="I8128" s="320" t="s">
        <v>828</v>
      </c>
      <c r="J8128" s="320" t="s">
        <v>12</v>
      </c>
      <c r="K8128" s="321">
        <v>49</v>
      </c>
      <c r="L8128" s="305">
        <v>1</v>
      </c>
      <c r="M8128" s="305"/>
      <c r="N8128" s="321">
        <v>944</v>
      </c>
      <c r="O8128" s="305">
        <v>1</v>
      </c>
      <c r="P8128" s="305"/>
      <c r="Q8128" s="321">
        <v>13612</v>
      </c>
      <c r="R8128" s="305">
        <v>1</v>
      </c>
      <c r="S8128" s="305"/>
      <c r="BA8128" s="395">
        <v>1</v>
      </c>
      <c r="BB8128" s="396" t="s">
        <v>861</v>
      </c>
      <c r="BC8128" t="str">
        <f t="shared" si="681"/>
        <v>RNN</v>
      </c>
      <c r="BD8128" t="str">
        <f t="shared" si="682"/>
        <v>NAoMe_recurrent_tag_othermets</v>
      </c>
      <c r="BE8128" s="397" t="s">
        <v>862</v>
      </c>
      <c r="BF8128" t="str">
        <f t="shared" si="683"/>
        <v>No</v>
      </c>
      <c r="BG8128">
        <f t="shared" si="684"/>
        <v>49</v>
      </c>
      <c r="BH8128" s="398">
        <f t="shared" si="685"/>
        <v>1</v>
      </c>
      <c r="BO8128" s="33"/>
    </row>
    <row r="8129" spans="1:67">
      <c r="A8129" s="320" t="s">
        <v>338</v>
      </c>
      <c r="B8129" t="s">
        <v>380</v>
      </c>
      <c r="C8129" t="s">
        <v>910</v>
      </c>
      <c r="D8129" t="s">
        <v>314</v>
      </c>
      <c r="E8129" s="320" t="s">
        <v>139</v>
      </c>
      <c r="F8129" s="320" t="s">
        <v>140</v>
      </c>
      <c r="G8129" s="320" t="s">
        <v>439</v>
      </c>
      <c r="H8129" s="320" t="s">
        <v>329</v>
      </c>
      <c r="I8129" s="320" t="s">
        <v>354</v>
      </c>
      <c r="J8129" s="320" t="s">
        <v>277</v>
      </c>
      <c r="K8129" s="321">
        <v>2</v>
      </c>
      <c r="L8129" s="305">
        <v>1.9799999892711639E-2</v>
      </c>
      <c r="M8129" s="305"/>
      <c r="N8129" s="321">
        <v>6</v>
      </c>
      <c r="O8129" s="305">
        <v>6.3599999994039544E-3</v>
      </c>
      <c r="P8129" s="305"/>
      <c r="Q8129" s="321">
        <v>56</v>
      </c>
      <c r="R8129" s="305">
        <v>4.1100000962615013E-3</v>
      </c>
      <c r="S8129" s="305"/>
      <c r="BA8129" s="395">
        <v>1</v>
      </c>
      <c r="BB8129" s="396" t="s">
        <v>861</v>
      </c>
      <c r="BC8129" t="str">
        <f t="shared" si="681"/>
        <v>RVW</v>
      </c>
      <c r="BD8129" t="str">
        <f t="shared" si="682"/>
        <v>NAoMe_recurrent_age_mbc_hes_decades_80cap</v>
      </c>
      <c r="BE8129" s="397" t="s">
        <v>862</v>
      </c>
      <c r="BF8129" t="str">
        <f t="shared" si="683"/>
        <v>18-29 yrs</v>
      </c>
      <c r="BG8129">
        <f t="shared" si="684"/>
        <v>2</v>
      </c>
      <c r="BH8129" s="398">
        <f t="shared" si="685"/>
        <v>1.9799999892711639E-2</v>
      </c>
      <c r="BO8129" s="33"/>
    </row>
    <row r="8130" spans="1:67">
      <c r="A8130" s="320" t="s">
        <v>338</v>
      </c>
      <c r="B8130" t="s">
        <v>380</v>
      </c>
      <c r="C8130" t="s">
        <v>910</v>
      </c>
      <c r="D8130" t="s">
        <v>314</v>
      </c>
      <c r="E8130" s="320" t="s">
        <v>139</v>
      </c>
      <c r="F8130" s="320" t="s">
        <v>140</v>
      </c>
      <c r="G8130" s="320" t="s">
        <v>439</v>
      </c>
      <c r="H8130" s="320" t="s">
        <v>329</v>
      </c>
      <c r="I8130" s="320" t="s">
        <v>354</v>
      </c>
      <c r="J8130" s="320" t="s">
        <v>278</v>
      </c>
      <c r="K8130" s="321">
        <v>5</v>
      </c>
      <c r="L8130" s="305">
        <v>4.9499999731779099E-2</v>
      </c>
      <c r="M8130" s="305"/>
      <c r="N8130" s="321">
        <v>46</v>
      </c>
      <c r="O8130" s="305">
        <v>4.8730000853538513E-2</v>
      </c>
      <c r="P8130" s="305"/>
      <c r="Q8130" s="321">
        <v>552</v>
      </c>
      <c r="R8130" s="305">
        <v>4.0550000965595252E-2</v>
      </c>
      <c r="S8130" s="305"/>
      <c r="BA8130" s="395">
        <v>1</v>
      </c>
      <c r="BB8130" s="396" t="s">
        <v>861</v>
      </c>
      <c r="BC8130" t="str">
        <f t="shared" si="681"/>
        <v>RVW</v>
      </c>
      <c r="BD8130" t="str">
        <f t="shared" si="682"/>
        <v>NAoMe_recurrent_age_mbc_hes_decades_80cap</v>
      </c>
      <c r="BE8130" s="397" t="s">
        <v>862</v>
      </c>
      <c r="BF8130" t="str">
        <f t="shared" si="683"/>
        <v>30-39 yrs</v>
      </c>
      <c r="BG8130">
        <f t="shared" si="684"/>
        <v>5</v>
      </c>
      <c r="BH8130" s="398">
        <f t="shared" si="685"/>
        <v>4.9499999731779099E-2</v>
      </c>
      <c r="BO8130" s="33"/>
    </row>
    <row r="8131" spans="1:67">
      <c r="A8131" s="320" t="s">
        <v>338</v>
      </c>
      <c r="B8131" t="s">
        <v>380</v>
      </c>
      <c r="C8131" t="s">
        <v>910</v>
      </c>
      <c r="D8131" t="s">
        <v>314</v>
      </c>
      <c r="E8131" s="320" t="s">
        <v>139</v>
      </c>
      <c r="F8131" s="320" t="s">
        <v>140</v>
      </c>
      <c r="G8131" s="320" t="s">
        <v>439</v>
      </c>
      <c r="H8131" s="320" t="s">
        <v>329</v>
      </c>
      <c r="I8131" s="320" t="s">
        <v>354</v>
      </c>
      <c r="J8131" s="320" t="s">
        <v>279</v>
      </c>
      <c r="K8131" s="321">
        <v>7</v>
      </c>
      <c r="L8131" s="305">
        <v>6.9310002028942108E-2</v>
      </c>
      <c r="M8131" s="305"/>
      <c r="N8131" s="321">
        <v>93</v>
      </c>
      <c r="O8131" s="305">
        <v>9.8520003259181976E-2</v>
      </c>
      <c r="P8131" s="305"/>
      <c r="Q8131" s="321">
        <v>1403</v>
      </c>
      <c r="R8131" s="305">
        <v>0.1030699983239174</v>
      </c>
      <c r="S8131" s="305"/>
      <c r="BA8131" s="395">
        <v>1</v>
      </c>
      <c r="BB8131" s="396" t="s">
        <v>861</v>
      </c>
      <c r="BC8131" t="str">
        <f t="shared" ref="BC8131:BC8194" si="686">E8131</f>
        <v>RVW</v>
      </c>
      <c r="BD8131" t="str">
        <f t="shared" ref="BD8131:BD8194" si="687">(LEFT(A8131, LEN(A8131)-7))&amp;"_"&amp;I8131</f>
        <v>NAoMe_recurrent_age_mbc_hes_decades_80cap</v>
      </c>
      <c r="BE8131" s="397" t="s">
        <v>862</v>
      </c>
      <c r="BF8131" t="str">
        <f t="shared" ref="BF8131:BF8194" si="688">J8131</f>
        <v>40-49 yrs</v>
      </c>
      <c r="BG8131">
        <f t="shared" ref="BG8131:BG8194" si="689">K8131</f>
        <v>7</v>
      </c>
      <c r="BH8131" s="398">
        <f t="shared" ref="BH8131:BH8194" si="690">L8131</f>
        <v>6.9310002028942108E-2</v>
      </c>
      <c r="BO8131" s="33"/>
    </row>
    <row r="8132" spans="1:67">
      <c r="A8132" s="320" t="s">
        <v>338</v>
      </c>
      <c r="B8132" t="s">
        <v>380</v>
      </c>
      <c r="C8132" t="s">
        <v>910</v>
      </c>
      <c r="D8132" t="s">
        <v>314</v>
      </c>
      <c r="E8132" s="320" t="s">
        <v>139</v>
      </c>
      <c r="F8132" s="320" t="s">
        <v>140</v>
      </c>
      <c r="G8132" s="320" t="s">
        <v>439</v>
      </c>
      <c r="H8132" s="320" t="s">
        <v>329</v>
      </c>
      <c r="I8132" s="320" t="s">
        <v>354</v>
      </c>
      <c r="J8132" s="320" t="s">
        <v>280</v>
      </c>
      <c r="K8132" s="321">
        <v>19</v>
      </c>
      <c r="L8132" s="305">
        <v>0.18811999261379239</v>
      </c>
      <c r="M8132" s="305"/>
      <c r="N8132" s="321">
        <v>178</v>
      </c>
      <c r="O8132" s="305">
        <v>0.18855999410152441</v>
      </c>
      <c r="P8132" s="305"/>
      <c r="Q8132" s="321">
        <v>2584</v>
      </c>
      <c r="R8132" s="305">
        <v>0.18983000516891479</v>
      </c>
      <c r="S8132" s="305"/>
      <c r="BA8132" s="395">
        <v>1</v>
      </c>
      <c r="BB8132" s="396" t="s">
        <v>861</v>
      </c>
      <c r="BC8132" t="str">
        <f t="shared" si="686"/>
        <v>RVW</v>
      </c>
      <c r="BD8132" t="str">
        <f t="shared" si="687"/>
        <v>NAoMe_recurrent_age_mbc_hes_decades_80cap</v>
      </c>
      <c r="BE8132" s="397" t="s">
        <v>862</v>
      </c>
      <c r="BF8132" t="str">
        <f t="shared" si="688"/>
        <v>50-59 yrs</v>
      </c>
      <c r="BG8132">
        <f t="shared" si="689"/>
        <v>19</v>
      </c>
      <c r="BH8132" s="398">
        <f t="shared" si="690"/>
        <v>0.18811999261379239</v>
      </c>
      <c r="BO8132" s="33"/>
    </row>
    <row r="8133" spans="1:67">
      <c r="A8133" s="320" t="s">
        <v>338</v>
      </c>
      <c r="B8133" t="s">
        <v>380</v>
      </c>
      <c r="C8133" t="s">
        <v>910</v>
      </c>
      <c r="D8133" t="s">
        <v>314</v>
      </c>
      <c r="E8133" s="320" t="s">
        <v>139</v>
      </c>
      <c r="F8133" s="320" t="s">
        <v>140</v>
      </c>
      <c r="G8133" s="320" t="s">
        <v>439</v>
      </c>
      <c r="H8133" s="320" t="s">
        <v>329</v>
      </c>
      <c r="I8133" s="320" t="s">
        <v>354</v>
      </c>
      <c r="J8133" s="320" t="s">
        <v>281</v>
      </c>
      <c r="K8133" s="321">
        <v>20</v>
      </c>
      <c r="L8133" s="305">
        <v>0.19801999628543851</v>
      </c>
      <c r="M8133" s="305"/>
      <c r="N8133" s="321">
        <v>192</v>
      </c>
      <c r="O8133" s="305">
        <v>0.20339000225067139</v>
      </c>
      <c r="P8133" s="305"/>
      <c r="Q8133" s="321">
        <v>2650</v>
      </c>
      <c r="R8133" s="305">
        <v>0.19468000531196589</v>
      </c>
      <c r="S8133" s="305"/>
      <c r="BA8133" s="395">
        <v>1</v>
      </c>
      <c r="BB8133" s="396" t="s">
        <v>861</v>
      </c>
      <c r="BC8133" t="str">
        <f t="shared" si="686"/>
        <v>RVW</v>
      </c>
      <c r="BD8133" t="str">
        <f t="shared" si="687"/>
        <v>NAoMe_recurrent_age_mbc_hes_decades_80cap</v>
      </c>
      <c r="BE8133" s="397" t="s">
        <v>862</v>
      </c>
      <c r="BF8133" t="str">
        <f t="shared" si="688"/>
        <v>60-69 yrs</v>
      </c>
      <c r="BG8133">
        <f t="shared" si="689"/>
        <v>20</v>
      </c>
      <c r="BH8133" s="398">
        <f t="shared" si="690"/>
        <v>0.19801999628543851</v>
      </c>
      <c r="BO8133" s="33"/>
    </row>
    <row r="8134" spans="1:67">
      <c r="A8134" s="320" t="s">
        <v>338</v>
      </c>
      <c r="B8134" t="s">
        <v>380</v>
      </c>
      <c r="C8134" t="s">
        <v>910</v>
      </c>
      <c r="D8134" t="s">
        <v>314</v>
      </c>
      <c r="E8134" s="320" t="s">
        <v>139</v>
      </c>
      <c r="F8134" s="320" t="s">
        <v>140</v>
      </c>
      <c r="G8134" s="320" t="s">
        <v>439</v>
      </c>
      <c r="H8134" s="320" t="s">
        <v>329</v>
      </c>
      <c r="I8134" s="320" t="s">
        <v>354</v>
      </c>
      <c r="J8134" s="320" t="s">
        <v>282</v>
      </c>
      <c r="K8134" s="321">
        <v>27</v>
      </c>
      <c r="L8134" s="305">
        <v>0.26732999086379999</v>
      </c>
      <c r="M8134" s="305"/>
      <c r="N8134" s="321">
        <v>218</v>
      </c>
      <c r="O8134" s="305">
        <v>0.23093000054359439</v>
      </c>
      <c r="P8134" s="305"/>
      <c r="Q8134" s="321">
        <v>3284</v>
      </c>
      <c r="R8134" s="305">
        <v>0.24126000702381131</v>
      </c>
      <c r="S8134" s="305"/>
      <c r="BA8134" s="395">
        <v>1</v>
      </c>
      <c r="BB8134" s="396" t="s">
        <v>861</v>
      </c>
      <c r="BC8134" t="str">
        <f t="shared" si="686"/>
        <v>RVW</v>
      </c>
      <c r="BD8134" t="str">
        <f t="shared" si="687"/>
        <v>NAoMe_recurrent_age_mbc_hes_decades_80cap</v>
      </c>
      <c r="BE8134" s="397" t="s">
        <v>862</v>
      </c>
      <c r="BF8134" t="str">
        <f t="shared" si="688"/>
        <v>70-79 yrs</v>
      </c>
      <c r="BG8134">
        <f t="shared" si="689"/>
        <v>27</v>
      </c>
      <c r="BH8134" s="398">
        <f t="shared" si="690"/>
        <v>0.26732999086379999</v>
      </c>
      <c r="BO8134" s="33"/>
    </row>
    <row r="8135" spans="1:67">
      <c r="A8135" s="320" t="s">
        <v>338</v>
      </c>
      <c r="B8135" t="s">
        <v>380</v>
      </c>
      <c r="C8135" t="s">
        <v>910</v>
      </c>
      <c r="D8135" t="s">
        <v>314</v>
      </c>
      <c r="E8135" s="320" t="s">
        <v>139</v>
      </c>
      <c r="F8135" s="320" t="s">
        <v>140</v>
      </c>
      <c r="G8135" s="320" t="s">
        <v>439</v>
      </c>
      <c r="H8135" s="320" t="s">
        <v>329</v>
      </c>
      <c r="I8135" s="320" t="s">
        <v>354</v>
      </c>
      <c r="J8135" s="320" t="s">
        <v>283</v>
      </c>
      <c r="K8135" s="321">
        <v>21</v>
      </c>
      <c r="L8135" s="305">
        <v>0.20791999995708471</v>
      </c>
      <c r="M8135" s="305"/>
      <c r="N8135" s="321">
        <v>211</v>
      </c>
      <c r="O8135" s="305">
        <v>0.22351999580860141</v>
      </c>
      <c r="P8135" s="305"/>
      <c r="Q8135" s="321">
        <v>3083</v>
      </c>
      <c r="R8135" s="305">
        <v>0.2264900058507919</v>
      </c>
      <c r="S8135" s="305"/>
      <c r="BA8135" s="395">
        <v>1</v>
      </c>
      <c r="BB8135" s="396" t="s">
        <v>861</v>
      </c>
      <c r="BC8135" t="str">
        <f t="shared" si="686"/>
        <v>RVW</v>
      </c>
      <c r="BD8135" t="str">
        <f t="shared" si="687"/>
        <v>NAoMe_recurrent_age_mbc_hes_decades_80cap</v>
      </c>
      <c r="BE8135" s="397" t="s">
        <v>862</v>
      </c>
      <c r="BF8135" t="str">
        <f t="shared" si="688"/>
        <v>80+ yrs</v>
      </c>
      <c r="BG8135">
        <f t="shared" si="689"/>
        <v>21</v>
      </c>
      <c r="BH8135" s="398">
        <f t="shared" si="690"/>
        <v>0.20791999995708471</v>
      </c>
      <c r="BO8135" s="33"/>
    </row>
    <row r="8136" spans="1:67">
      <c r="A8136" s="320" t="s">
        <v>338</v>
      </c>
      <c r="B8136" t="s">
        <v>380</v>
      </c>
      <c r="C8136" t="s">
        <v>910</v>
      </c>
      <c r="D8136" t="s">
        <v>314</v>
      </c>
      <c r="E8136" s="320" t="s">
        <v>139</v>
      </c>
      <c r="F8136" s="320" t="s">
        <v>140</v>
      </c>
      <c r="G8136" s="320" t="s">
        <v>439</v>
      </c>
      <c r="H8136" s="320" t="s">
        <v>329</v>
      </c>
      <c r="I8136" s="320" t="s">
        <v>656</v>
      </c>
      <c r="J8136" s="320" t="s">
        <v>286</v>
      </c>
      <c r="K8136" s="321">
        <v>0</v>
      </c>
      <c r="L8136" s="305">
        <v>0</v>
      </c>
      <c r="M8136" s="305">
        <v>0</v>
      </c>
      <c r="N8136" s="321">
        <v>9</v>
      </c>
      <c r="O8136" s="305">
        <v>9.5300003886222839E-3</v>
      </c>
      <c r="P8136" s="305">
        <v>9.6399998292326927E-3</v>
      </c>
      <c r="Q8136" s="321">
        <v>565</v>
      </c>
      <c r="R8136" s="305">
        <v>4.1510000824928277E-2</v>
      </c>
      <c r="S8136" s="305">
        <v>4.221000149846077E-2</v>
      </c>
      <c r="BA8136" s="395">
        <v>1</v>
      </c>
      <c r="BB8136" s="396" t="s">
        <v>861</v>
      </c>
      <c r="BC8136" t="str">
        <f t="shared" si="686"/>
        <v>RVW</v>
      </c>
      <c r="BD8136" t="str">
        <f t="shared" si="687"/>
        <v>NAoMe_recurrent_ethnicity_grp</v>
      </c>
      <c r="BE8136" s="397" t="s">
        <v>862</v>
      </c>
      <c r="BF8136" t="str">
        <f t="shared" si="688"/>
        <v>Asian or Asian British</v>
      </c>
      <c r="BG8136">
        <f t="shared" si="689"/>
        <v>0</v>
      </c>
      <c r="BH8136" s="398">
        <f t="shared" si="690"/>
        <v>0</v>
      </c>
      <c r="BO8136" s="33"/>
    </row>
    <row r="8137" spans="1:67">
      <c r="A8137" s="320" t="s">
        <v>338</v>
      </c>
      <c r="B8137" t="s">
        <v>380</v>
      </c>
      <c r="C8137" t="s">
        <v>910</v>
      </c>
      <c r="D8137" t="s">
        <v>314</v>
      </c>
      <c r="E8137" s="320" t="s">
        <v>139</v>
      </c>
      <c r="F8137" s="320" t="s">
        <v>140</v>
      </c>
      <c r="G8137" s="320" t="s">
        <v>439</v>
      </c>
      <c r="H8137" s="320" t="s">
        <v>329</v>
      </c>
      <c r="I8137" s="320" t="s">
        <v>656</v>
      </c>
      <c r="J8137" s="320" t="s">
        <v>287</v>
      </c>
      <c r="K8137" s="321">
        <v>0</v>
      </c>
      <c r="L8137" s="305">
        <v>0</v>
      </c>
      <c r="M8137" s="305">
        <v>0</v>
      </c>
      <c r="N8137" s="321">
        <v>2</v>
      </c>
      <c r="O8137" s="305">
        <v>2.120000077411532E-3</v>
      </c>
      <c r="P8137" s="305">
        <v>2.1399999968707561E-3</v>
      </c>
      <c r="Q8137" s="321">
        <v>439</v>
      </c>
      <c r="R8137" s="305">
        <v>3.2249998301267617E-2</v>
      </c>
      <c r="S8137" s="305">
        <v>3.2800000160932541E-2</v>
      </c>
      <c r="BA8137" s="395">
        <v>1</v>
      </c>
      <c r="BB8137" s="396" t="s">
        <v>861</v>
      </c>
      <c r="BC8137" t="str">
        <f t="shared" si="686"/>
        <v>RVW</v>
      </c>
      <c r="BD8137" t="str">
        <f t="shared" si="687"/>
        <v>NAoMe_recurrent_ethnicity_grp</v>
      </c>
      <c r="BE8137" s="397" t="s">
        <v>862</v>
      </c>
      <c r="BF8137" t="str">
        <f t="shared" si="688"/>
        <v>Black or Black British</v>
      </c>
      <c r="BG8137">
        <f t="shared" si="689"/>
        <v>0</v>
      </c>
      <c r="BH8137" s="398">
        <f t="shared" si="690"/>
        <v>0</v>
      </c>
      <c r="BO8137" s="33"/>
    </row>
    <row r="8138" spans="1:67">
      <c r="A8138" s="320" t="s">
        <v>338</v>
      </c>
      <c r="B8138" t="s">
        <v>380</v>
      </c>
      <c r="C8138" t="s">
        <v>910</v>
      </c>
      <c r="D8138" t="s">
        <v>314</v>
      </c>
      <c r="E8138" s="320" t="s">
        <v>139</v>
      </c>
      <c r="F8138" s="320" t="s">
        <v>140</v>
      </c>
      <c r="G8138" s="320" t="s">
        <v>439</v>
      </c>
      <c r="H8138" s="320" t="s">
        <v>329</v>
      </c>
      <c r="I8138" s="320" t="s">
        <v>656</v>
      </c>
      <c r="J8138" s="320" t="s">
        <v>259</v>
      </c>
      <c r="K8138" s="321">
        <v>0</v>
      </c>
      <c r="L8138" s="305">
        <v>0</v>
      </c>
      <c r="M8138" s="305">
        <v>0</v>
      </c>
      <c r="N8138" s="321">
        <v>0</v>
      </c>
      <c r="O8138" s="305">
        <v>0</v>
      </c>
      <c r="P8138" s="305">
        <v>0</v>
      </c>
      <c r="Q8138" s="321">
        <v>117</v>
      </c>
      <c r="R8138" s="305">
        <v>8.6000002920627594E-3</v>
      </c>
      <c r="S8138" s="305">
        <v>8.7400004267692566E-3</v>
      </c>
      <c r="BA8138" s="395">
        <v>1</v>
      </c>
      <c r="BB8138" s="396" t="s">
        <v>861</v>
      </c>
      <c r="BC8138" t="str">
        <f t="shared" si="686"/>
        <v>RVW</v>
      </c>
      <c r="BD8138" t="str">
        <f t="shared" si="687"/>
        <v>NAoMe_recurrent_ethnicity_grp</v>
      </c>
      <c r="BE8138" s="397" t="s">
        <v>862</v>
      </c>
      <c r="BF8138" t="str">
        <f t="shared" si="688"/>
        <v>Mixed</v>
      </c>
      <c r="BG8138">
        <f t="shared" si="689"/>
        <v>0</v>
      </c>
      <c r="BH8138" s="398">
        <f t="shared" si="690"/>
        <v>0</v>
      </c>
      <c r="BO8138" s="33"/>
    </row>
    <row r="8139" spans="1:67">
      <c r="A8139" s="320" t="s">
        <v>338</v>
      </c>
      <c r="B8139" t="s">
        <v>380</v>
      </c>
      <c r="C8139" t="s">
        <v>910</v>
      </c>
      <c r="D8139" t="s">
        <v>314</v>
      </c>
      <c r="E8139" s="320" t="s">
        <v>139</v>
      </c>
      <c r="F8139" s="320" t="s">
        <v>140</v>
      </c>
      <c r="G8139" s="320" t="s">
        <v>439</v>
      </c>
      <c r="H8139" s="320" t="s">
        <v>329</v>
      </c>
      <c r="I8139" s="320" t="s">
        <v>656</v>
      </c>
      <c r="J8139" s="320" t="s">
        <v>288</v>
      </c>
      <c r="K8139" s="321">
        <v>0</v>
      </c>
      <c r="L8139" s="305">
        <v>0</v>
      </c>
      <c r="M8139" s="305">
        <v>0</v>
      </c>
      <c r="N8139" s="321">
        <v>7</v>
      </c>
      <c r="O8139" s="305">
        <v>7.4200001545250416E-3</v>
      </c>
      <c r="P8139" s="305">
        <v>7.4900002218782902E-3</v>
      </c>
      <c r="Q8139" s="321">
        <v>254</v>
      </c>
      <c r="R8139" s="305">
        <v>1.8659999594092369E-2</v>
      </c>
      <c r="S8139" s="305">
        <v>1.8980000168085098E-2</v>
      </c>
      <c r="BA8139" s="395">
        <v>1</v>
      </c>
      <c r="BB8139" s="396" t="s">
        <v>861</v>
      </c>
      <c r="BC8139" t="str">
        <f t="shared" si="686"/>
        <v>RVW</v>
      </c>
      <c r="BD8139" t="str">
        <f t="shared" si="687"/>
        <v>NAoMe_recurrent_ethnicity_grp</v>
      </c>
      <c r="BE8139" s="397" t="s">
        <v>862</v>
      </c>
      <c r="BF8139" t="str">
        <f t="shared" si="688"/>
        <v>Other Ethnic Group</v>
      </c>
      <c r="BG8139">
        <f t="shared" si="689"/>
        <v>0</v>
      </c>
      <c r="BH8139" s="398">
        <f t="shared" si="690"/>
        <v>0</v>
      </c>
      <c r="BO8139" s="33"/>
    </row>
    <row r="8140" spans="1:67">
      <c r="A8140" s="320" t="s">
        <v>338</v>
      </c>
      <c r="B8140" t="s">
        <v>380</v>
      </c>
      <c r="C8140" t="s">
        <v>910</v>
      </c>
      <c r="D8140" t="s">
        <v>314</v>
      </c>
      <c r="E8140" s="320" t="s">
        <v>139</v>
      </c>
      <c r="F8140" s="320" t="s">
        <v>140</v>
      </c>
      <c r="G8140" s="320" t="s">
        <v>439</v>
      </c>
      <c r="H8140" s="320" t="s">
        <v>329</v>
      </c>
      <c r="I8140" s="320" t="s">
        <v>656</v>
      </c>
      <c r="J8140" s="320" t="s">
        <v>260</v>
      </c>
      <c r="K8140" s="321">
        <v>3</v>
      </c>
      <c r="L8140" s="305">
        <v>2.9699999839067459E-2</v>
      </c>
      <c r="M8140" s="305"/>
      <c r="N8140" s="321">
        <v>10</v>
      </c>
      <c r="O8140" s="305">
        <v>1.0590000078082079E-2</v>
      </c>
      <c r="P8140" s="305"/>
      <c r="Q8140" s="321">
        <v>227</v>
      </c>
      <c r="R8140" s="305">
        <v>1.6680000349879261E-2</v>
      </c>
      <c r="S8140" s="305"/>
      <c r="BA8140" s="395">
        <v>1</v>
      </c>
      <c r="BB8140" s="396" t="s">
        <v>861</v>
      </c>
      <c r="BC8140" t="str">
        <f t="shared" si="686"/>
        <v>RVW</v>
      </c>
      <c r="BD8140" t="str">
        <f t="shared" si="687"/>
        <v>NAoMe_recurrent_ethnicity_grp</v>
      </c>
      <c r="BE8140" s="397" t="s">
        <v>862</v>
      </c>
      <c r="BF8140" t="str">
        <f t="shared" si="688"/>
        <v>Unknown</v>
      </c>
      <c r="BG8140">
        <f t="shared" si="689"/>
        <v>3</v>
      </c>
      <c r="BH8140" s="398">
        <f t="shared" si="690"/>
        <v>2.9699999839067459E-2</v>
      </c>
      <c r="BO8140" s="33"/>
    </row>
    <row r="8141" spans="1:67">
      <c r="A8141" s="320" t="s">
        <v>338</v>
      </c>
      <c r="B8141" t="s">
        <v>380</v>
      </c>
      <c r="C8141" t="s">
        <v>910</v>
      </c>
      <c r="D8141" t="s">
        <v>314</v>
      </c>
      <c r="E8141" s="320" t="s">
        <v>139</v>
      </c>
      <c r="F8141" s="320" t="s">
        <v>140</v>
      </c>
      <c r="G8141" s="320" t="s">
        <v>439</v>
      </c>
      <c r="H8141" s="320" t="s">
        <v>329</v>
      </c>
      <c r="I8141" s="320" t="s">
        <v>656</v>
      </c>
      <c r="J8141" s="320" t="s">
        <v>258</v>
      </c>
      <c r="K8141" s="321">
        <v>98</v>
      </c>
      <c r="L8141" s="305">
        <v>0.97030001878738403</v>
      </c>
      <c r="M8141" s="305">
        <v>1</v>
      </c>
      <c r="N8141" s="321">
        <v>916</v>
      </c>
      <c r="O8141" s="305">
        <v>0.97034001350402832</v>
      </c>
      <c r="P8141" s="305">
        <v>0.98072999715805054</v>
      </c>
      <c r="Q8141" s="321">
        <v>12010</v>
      </c>
      <c r="R8141" s="305">
        <v>0.88230997323989868</v>
      </c>
      <c r="S8141" s="305">
        <v>0.89727002382278442</v>
      </c>
      <c r="BA8141" s="395">
        <v>1</v>
      </c>
      <c r="BB8141" s="396" t="s">
        <v>861</v>
      </c>
      <c r="BC8141" t="str">
        <f t="shared" si="686"/>
        <v>RVW</v>
      </c>
      <c r="BD8141" t="str">
        <f t="shared" si="687"/>
        <v>NAoMe_recurrent_ethnicity_grp</v>
      </c>
      <c r="BE8141" s="397" t="s">
        <v>862</v>
      </c>
      <c r="BF8141" t="str">
        <f t="shared" si="688"/>
        <v>White</v>
      </c>
      <c r="BG8141">
        <f t="shared" si="689"/>
        <v>98</v>
      </c>
      <c r="BH8141" s="398">
        <f t="shared" si="690"/>
        <v>0.97030001878738403</v>
      </c>
      <c r="BO8141" s="33"/>
    </row>
    <row r="8142" spans="1:67">
      <c r="A8142" s="320" t="s">
        <v>338</v>
      </c>
      <c r="B8142" t="s">
        <v>380</v>
      </c>
      <c r="C8142" t="s">
        <v>910</v>
      </c>
      <c r="D8142" t="s">
        <v>314</v>
      </c>
      <c r="E8142" s="320" t="s">
        <v>139</v>
      </c>
      <c r="F8142" s="320" t="s">
        <v>140</v>
      </c>
      <c r="G8142" s="320" t="s">
        <v>439</v>
      </c>
      <c r="H8142" s="320" t="s">
        <v>329</v>
      </c>
      <c r="I8142" s="320" t="s">
        <v>291</v>
      </c>
      <c r="J8142" s="320" t="s">
        <v>313</v>
      </c>
      <c r="K8142" s="321">
        <v>101</v>
      </c>
      <c r="L8142" s="305">
        <v>1</v>
      </c>
      <c r="M8142" s="305"/>
      <c r="N8142" s="321">
        <v>935</v>
      </c>
      <c r="O8142" s="305">
        <v>0.99046999216079712</v>
      </c>
      <c r="P8142" s="305"/>
      <c r="Q8142" s="321">
        <v>13492</v>
      </c>
      <c r="R8142" s="305">
        <v>0.99118000268936157</v>
      </c>
      <c r="S8142" s="305"/>
      <c r="BA8142" s="395">
        <v>1</v>
      </c>
      <c r="BB8142" s="396" t="s">
        <v>861</v>
      </c>
      <c r="BC8142" t="str">
        <f t="shared" si="686"/>
        <v>RVW</v>
      </c>
      <c r="BD8142" t="str">
        <f t="shared" si="687"/>
        <v>NAoMe_recurrent_gender</v>
      </c>
      <c r="BE8142" s="397" t="s">
        <v>862</v>
      </c>
      <c r="BF8142" t="str">
        <f t="shared" si="688"/>
        <v>Female</v>
      </c>
      <c r="BG8142">
        <f t="shared" si="689"/>
        <v>101</v>
      </c>
      <c r="BH8142" s="398">
        <f t="shared" si="690"/>
        <v>1</v>
      </c>
      <c r="BO8142" s="33"/>
    </row>
    <row r="8143" spans="1:67">
      <c r="A8143" s="320" t="s">
        <v>338</v>
      </c>
      <c r="B8143" t="s">
        <v>380</v>
      </c>
      <c r="C8143" t="s">
        <v>910</v>
      </c>
      <c r="D8143" t="s">
        <v>314</v>
      </c>
      <c r="E8143" s="320" t="s">
        <v>139</v>
      </c>
      <c r="F8143" s="320" t="s">
        <v>140</v>
      </c>
      <c r="G8143" s="320" t="s">
        <v>439</v>
      </c>
      <c r="H8143" s="320" t="s">
        <v>329</v>
      </c>
      <c r="I8143" s="320" t="s">
        <v>291</v>
      </c>
      <c r="J8143" s="320" t="s">
        <v>293</v>
      </c>
      <c r="K8143" s="321">
        <v>0</v>
      </c>
      <c r="L8143" s="305">
        <v>0</v>
      </c>
      <c r="M8143" s="305"/>
      <c r="N8143" s="321">
        <v>9</v>
      </c>
      <c r="O8143" s="305">
        <v>9.5300003886222839E-3</v>
      </c>
      <c r="P8143" s="305"/>
      <c r="Q8143" s="321">
        <v>120</v>
      </c>
      <c r="R8143" s="305">
        <v>8.8200001046061516E-3</v>
      </c>
      <c r="S8143" s="305"/>
      <c r="BA8143" s="395">
        <v>1</v>
      </c>
      <c r="BB8143" s="396" t="s">
        <v>861</v>
      </c>
      <c r="BC8143" t="str">
        <f t="shared" si="686"/>
        <v>RVW</v>
      </c>
      <c r="BD8143" t="str">
        <f t="shared" si="687"/>
        <v>NAoMe_recurrent_gender</v>
      </c>
      <c r="BE8143" s="397" t="s">
        <v>862</v>
      </c>
      <c r="BF8143" t="str">
        <f t="shared" si="688"/>
        <v>Male</v>
      </c>
      <c r="BG8143">
        <f t="shared" si="689"/>
        <v>0</v>
      </c>
      <c r="BH8143" s="398">
        <f t="shared" si="690"/>
        <v>0</v>
      </c>
      <c r="BO8143" s="33"/>
    </row>
    <row r="8144" spans="1:67">
      <c r="A8144" s="320" t="s">
        <v>338</v>
      </c>
      <c r="B8144" t="s">
        <v>380</v>
      </c>
      <c r="C8144" t="s">
        <v>910</v>
      </c>
      <c r="D8144" t="s">
        <v>314</v>
      </c>
      <c r="E8144" s="320" t="s">
        <v>139</v>
      </c>
      <c r="F8144" s="320" t="s">
        <v>140</v>
      </c>
      <c r="G8144" s="320" t="s">
        <v>439</v>
      </c>
      <c r="H8144" s="320" t="s">
        <v>329</v>
      </c>
      <c r="I8144" s="320" t="s">
        <v>355</v>
      </c>
      <c r="J8144" s="320" t="s">
        <v>289</v>
      </c>
      <c r="K8144" s="321">
        <v>28</v>
      </c>
      <c r="L8144" s="305">
        <v>0.27722999453544622</v>
      </c>
      <c r="M8144" s="305"/>
      <c r="N8144" s="321">
        <v>284</v>
      </c>
      <c r="O8144" s="305">
        <v>0.30085000395774841</v>
      </c>
      <c r="P8144" s="305"/>
      <c r="Q8144" s="321">
        <v>4109</v>
      </c>
      <c r="R8144" s="305">
        <v>0.30186998844146729</v>
      </c>
      <c r="S8144" s="305"/>
      <c r="BA8144" s="395">
        <v>1</v>
      </c>
      <c r="BB8144" s="396" t="s">
        <v>861</v>
      </c>
      <c r="BC8144" t="str">
        <f t="shared" si="686"/>
        <v>RVW</v>
      </c>
      <c r="BD8144" t="str">
        <f t="shared" si="687"/>
        <v>NAoMe_recurrent_mbc_hes_year</v>
      </c>
      <c r="BE8144" s="397" t="s">
        <v>862</v>
      </c>
      <c r="BF8144" t="str">
        <f t="shared" si="688"/>
        <v>2021</v>
      </c>
      <c r="BG8144">
        <f t="shared" si="689"/>
        <v>28</v>
      </c>
      <c r="BH8144" s="398">
        <f t="shared" si="690"/>
        <v>0.27722999453544622</v>
      </c>
      <c r="BO8144" s="33"/>
    </row>
    <row r="8145" spans="1:67">
      <c r="A8145" s="320" t="s">
        <v>338</v>
      </c>
      <c r="B8145" t="s">
        <v>380</v>
      </c>
      <c r="C8145" t="s">
        <v>910</v>
      </c>
      <c r="D8145" t="s">
        <v>314</v>
      </c>
      <c r="E8145" s="320" t="s">
        <v>139</v>
      </c>
      <c r="F8145" s="320" t="s">
        <v>140</v>
      </c>
      <c r="G8145" s="320" t="s">
        <v>439</v>
      </c>
      <c r="H8145" s="320" t="s">
        <v>329</v>
      </c>
      <c r="I8145" s="320" t="s">
        <v>355</v>
      </c>
      <c r="J8145" s="320" t="s">
        <v>816</v>
      </c>
      <c r="K8145" s="321">
        <v>40</v>
      </c>
      <c r="L8145" s="305">
        <v>0.39603999257087708</v>
      </c>
      <c r="M8145" s="305"/>
      <c r="N8145" s="321">
        <v>310</v>
      </c>
      <c r="O8145" s="305">
        <v>0.32839000225067139</v>
      </c>
      <c r="P8145" s="305"/>
      <c r="Q8145" s="321">
        <v>4376</v>
      </c>
      <c r="R8145" s="305">
        <v>0.32148000597953802</v>
      </c>
      <c r="S8145" s="305"/>
      <c r="BA8145" s="395">
        <v>1</v>
      </c>
      <c r="BB8145" s="396" t="s">
        <v>861</v>
      </c>
      <c r="BC8145" t="str">
        <f t="shared" si="686"/>
        <v>RVW</v>
      </c>
      <c r="BD8145" t="str">
        <f t="shared" si="687"/>
        <v>NAoMe_recurrent_mbc_hes_year</v>
      </c>
      <c r="BE8145" s="397" t="s">
        <v>862</v>
      </c>
      <c r="BF8145" t="str">
        <f t="shared" si="688"/>
        <v>2022</v>
      </c>
      <c r="BG8145">
        <f t="shared" si="689"/>
        <v>40</v>
      </c>
      <c r="BH8145" s="398">
        <f t="shared" si="690"/>
        <v>0.39603999257087708</v>
      </c>
      <c r="BO8145" s="33"/>
    </row>
    <row r="8146" spans="1:67">
      <c r="A8146" s="320" t="s">
        <v>338</v>
      </c>
      <c r="B8146" t="s">
        <v>380</v>
      </c>
      <c r="C8146" t="s">
        <v>910</v>
      </c>
      <c r="D8146" t="s">
        <v>314</v>
      </c>
      <c r="E8146" s="320" t="s">
        <v>139</v>
      </c>
      <c r="F8146" s="320" t="s">
        <v>140</v>
      </c>
      <c r="G8146" s="320" t="s">
        <v>439</v>
      </c>
      <c r="H8146" s="320" t="s">
        <v>329</v>
      </c>
      <c r="I8146" s="320" t="s">
        <v>355</v>
      </c>
      <c r="J8146" s="320" t="s">
        <v>946</v>
      </c>
      <c r="K8146" s="321">
        <v>33</v>
      </c>
      <c r="L8146" s="305">
        <v>0.32673001289367681</v>
      </c>
      <c r="M8146" s="305"/>
      <c r="N8146" s="321">
        <v>350</v>
      </c>
      <c r="O8146" s="305">
        <v>0.3707599937915802</v>
      </c>
      <c r="P8146" s="305"/>
      <c r="Q8146" s="321">
        <v>5127</v>
      </c>
      <c r="R8146" s="305">
        <v>0.37665000557899481</v>
      </c>
      <c r="S8146" s="305"/>
      <c r="BA8146" s="395">
        <v>1</v>
      </c>
      <c r="BB8146" s="396" t="s">
        <v>861</v>
      </c>
      <c r="BC8146" t="str">
        <f t="shared" si="686"/>
        <v>RVW</v>
      </c>
      <c r="BD8146" t="str">
        <f t="shared" si="687"/>
        <v>NAoMe_recurrent_mbc_hes_year</v>
      </c>
      <c r="BE8146" s="397" t="s">
        <v>862</v>
      </c>
      <c r="BF8146" t="str">
        <f t="shared" si="688"/>
        <v>2023</v>
      </c>
      <c r="BG8146">
        <f t="shared" si="689"/>
        <v>33</v>
      </c>
      <c r="BH8146" s="398">
        <f t="shared" si="690"/>
        <v>0.32673001289367681</v>
      </c>
      <c r="BO8146" s="33"/>
    </row>
    <row r="8147" spans="1:67">
      <c r="A8147" s="320" t="s">
        <v>338</v>
      </c>
      <c r="B8147" t="s">
        <v>380</v>
      </c>
      <c r="C8147" t="s">
        <v>910</v>
      </c>
      <c r="D8147" t="s">
        <v>314</v>
      </c>
      <c r="E8147" s="320" t="s">
        <v>139</v>
      </c>
      <c r="F8147" s="320" t="s">
        <v>140</v>
      </c>
      <c r="G8147" s="320" t="s">
        <v>439</v>
      </c>
      <c r="H8147" s="320" t="s">
        <v>329</v>
      </c>
      <c r="I8147" s="320" t="s">
        <v>824</v>
      </c>
      <c r="J8147" s="320" t="s">
        <v>12</v>
      </c>
      <c r="K8147" s="321">
        <v>101</v>
      </c>
      <c r="L8147" s="305">
        <v>1</v>
      </c>
      <c r="M8147" s="305"/>
      <c r="N8147" s="321">
        <v>944</v>
      </c>
      <c r="O8147" s="305">
        <v>1</v>
      </c>
      <c r="P8147" s="305"/>
      <c r="Q8147" s="321">
        <v>13612</v>
      </c>
      <c r="R8147" s="305">
        <v>1</v>
      </c>
      <c r="S8147" s="305"/>
      <c r="BA8147" s="395">
        <v>1</v>
      </c>
      <c r="BB8147" s="396" t="s">
        <v>861</v>
      </c>
      <c r="BC8147" t="str">
        <f t="shared" si="686"/>
        <v>RVW</v>
      </c>
      <c r="BD8147" t="str">
        <f t="shared" si="687"/>
        <v>NAoMe_recurrent_tag_bonemets</v>
      </c>
      <c r="BE8147" s="397" t="s">
        <v>862</v>
      </c>
      <c r="BF8147" t="str">
        <f t="shared" si="688"/>
        <v>No</v>
      </c>
      <c r="BG8147">
        <f t="shared" si="689"/>
        <v>101</v>
      </c>
      <c r="BH8147" s="398">
        <f t="shared" si="690"/>
        <v>1</v>
      </c>
      <c r="BO8147" s="33"/>
    </row>
    <row r="8148" spans="1:67">
      <c r="A8148" s="320" t="s">
        <v>338</v>
      </c>
      <c r="B8148" t="s">
        <v>380</v>
      </c>
      <c r="C8148" t="s">
        <v>910</v>
      </c>
      <c r="D8148" t="s">
        <v>314</v>
      </c>
      <c r="E8148" s="320" t="s">
        <v>139</v>
      </c>
      <c r="F8148" s="320" t="s">
        <v>140</v>
      </c>
      <c r="G8148" s="320" t="s">
        <v>439</v>
      </c>
      <c r="H8148" s="320" t="s">
        <v>329</v>
      </c>
      <c r="I8148" s="320" t="s">
        <v>825</v>
      </c>
      <c r="J8148" s="320" t="s">
        <v>12</v>
      </c>
      <c r="K8148" s="321">
        <v>101</v>
      </c>
      <c r="L8148" s="305">
        <v>1</v>
      </c>
      <c r="M8148" s="305"/>
      <c r="N8148" s="321">
        <v>944</v>
      </c>
      <c r="O8148" s="305">
        <v>1</v>
      </c>
      <c r="P8148" s="305"/>
      <c r="Q8148" s="321">
        <v>13612</v>
      </c>
      <c r="R8148" s="305">
        <v>1</v>
      </c>
      <c r="S8148" s="305"/>
      <c r="BA8148" s="395">
        <v>1</v>
      </c>
      <c r="BB8148" s="396" t="s">
        <v>861</v>
      </c>
      <c r="BC8148" t="str">
        <f t="shared" si="686"/>
        <v>RVW</v>
      </c>
      <c r="BD8148" t="str">
        <f t="shared" si="687"/>
        <v>NAoMe_recurrent_tag_brainmets</v>
      </c>
      <c r="BE8148" s="397" t="s">
        <v>862</v>
      </c>
      <c r="BF8148" t="str">
        <f t="shared" si="688"/>
        <v>No</v>
      </c>
      <c r="BG8148">
        <f t="shared" si="689"/>
        <v>101</v>
      </c>
      <c r="BH8148" s="398">
        <f t="shared" si="690"/>
        <v>1</v>
      </c>
      <c r="BO8148" s="33"/>
    </row>
    <row r="8149" spans="1:67">
      <c r="A8149" s="320" t="s">
        <v>338</v>
      </c>
      <c r="B8149" t="s">
        <v>380</v>
      </c>
      <c r="C8149" t="s">
        <v>910</v>
      </c>
      <c r="D8149" t="s">
        <v>314</v>
      </c>
      <c r="E8149" s="320" t="s">
        <v>139</v>
      </c>
      <c r="F8149" s="320" t="s">
        <v>140</v>
      </c>
      <c r="G8149" s="320" t="s">
        <v>439</v>
      </c>
      <c r="H8149" s="320" t="s">
        <v>329</v>
      </c>
      <c r="I8149" s="320" t="s">
        <v>826</v>
      </c>
      <c r="J8149" s="320" t="s">
        <v>12</v>
      </c>
      <c r="K8149" s="321">
        <v>101</v>
      </c>
      <c r="L8149" s="305">
        <v>1</v>
      </c>
      <c r="M8149" s="305"/>
      <c r="N8149" s="321">
        <v>944</v>
      </c>
      <c r="O8149" s="305">
        <v>1</v>
      </c>
      <c r="P8149" s="305"/>
      <c r="Q8149" s="321">
        <v>13612</v>
      </c>
      <c r="R8149" s="305">
        <v>1</v>
      </c>
      <c r="S8149" s="305"/>
      <c r="BA8149" s="395">
        <v>1</v>
      </c>
      <c r="BB8149" s="396" t="s">
        <v>861</v>
      </c>
      <c r="BC8149" t="str">
        <f t="shared" si="686"/>
        <v>RVW</v>
      </c>
      <c r="BD8149" t="str">
        <f t="shared" si="687"/>
        <v>NAoMe_recurrent_tag_livermets</v>
      </c>
      <c r="BE8149" s="397" t="s">
        <v>862</v>
      </c>
      <c r="BF8149" t="str">
        <f t="shared" si="688"/>
        <v>No</v>
      </c>
      <c r="BG8149">
        <f t="shared" si="689"/>
        <v>101</v>
      </c>
      <c r="BH8149" s="398">
        <f t="shared" si="690"/>
        <v>1</v>
      </c>
      <c r="BO8149" s="33"/>
    </row>
    <row r="8150" spans="1:67">
      <c r="A8150" s="320" t="s">
        <v>338</v>
      </c>
      <c r="B8150" t="s">
        <v>380</v>
      </c>
      <c r="C8150" t="s">
        <v>910</v>
      </c>
      <c r="D8150" t="s">
        <v>314</v>
      </c>
      <c r="E8150" s="320" t="s">
        <v>139</v>
      </c>
      <c r="F8150" s="320" t="s">
        <v>140</v>
      </c>
      <c r="G8150" s="320" t="s">
        <v>439</v>
      </c>
      <c r="H8150" s="320" t="s">
        <v>329</v>
      </c>
      <c r="I8150" s="320" t="s">
        <v>827</v>
      </c>
      <c r="J8150" s="320" t="s">
        <v>12</v>
      </c>
      <c r="K8150" s="321">
        <v>101</v>
      </c>
      <c r="L8150" s="305">
        <v>1</v>
      </c>
      <c r="M8150" s="305"/>
      <c r="N8150" s="321">
        <v>944</v>
      </c>
      <c r="O8150" s="305">
        <v>1</v>
      </c>
      <c r="P8150" s="305"/>
      <c r="Q8150" s="321">
        <v>13612</v>
      </c>
      <c r="R8150" s="305">
        <v>1</v>
      </c>
      <c r="S8150" s="305"/>
      <c r="BA8150" s="395">
        <v>1</v>
      </c>
      <c r="BB8150" s="396" t="s">
        <v>861</v>
      </c>
      <c r="BC8150" t="str">
        <f t="shared" si="686"/>
        <v>RVW</v>
      </c>
      <c r="BD8150" t="str">
        <f t="shared" si="687"/>
        <v>NAoMe_recurrent_tag_lungmets</v>
      </c>
      <c r="BE8150" s="397" t="s">
        <v>862</v>
      </c>
      <c r="BF8150" t="str">
        <f t="shared" si="688"/>
        <v>No</v>
      </c>
      <c r="BG8150">
        <f t="shared" si="689"/>
        <v>101</v>
      </c>
      <c r="BH8150" s="398">
        <f t="shared" si="690"/>
        <v>1</v>
      </c>
      <c r="BO8150" s="33"/>
    </row>
    <row r="8151" spans="1:67">
      <c r="A8151" s="320" t="s">
        <v>338</v>
      </c>
      <c r="B8151" t="s">
        <v>380</v>
      </c>
      <c r="C8151" t="s">
        <v>910</v>
      </c>
      <c r="D8151" t="s">
        <v>314</v>
      </c>
      <c r="E8151" s="320" t="s">
        <v>139</v>
      </c>
      <c r="F8151" s="320" t="s">
        <v>140</v>
      </c>
      <c r="G8151" s="320" t="s">
        <v>439</v>
      </c>
      <c r="H8151" s="320" t="s">
        <v>329</v>
      </c>
      <c r="I8151" s="320" t="s">
        <v>828</v>
      </c>
      <c r="J8151" s="320" t="s">
        <v>12</v>
      </c>
      <c r="K8151" s="321">
        <v>101</v>
      </c>
      <c r="L8151" s="305">
        <v>1</v>
      </c>
      <c r="M8151" s="305"/>
      <c r="N8151" s="321">
        <v>944</v>
      </c>
      <c r="O8151" s="305">
        <v>1</v>
      </c>
      <c r="P8151" s="305"/>
      <c r="Q8151" s="321">
        <v>13612</v>
      </c>
      <c r="R8151" s="305">
        <v>1</v>
      </c>
      <c r="S8151" s="305"/>
      <c r="BA8151" s="395">
        <v>1</v>
      </c>
      <c r="BB8151" s="396" t="s">
        <v>861</v>
      </c>
      <c r="BC8151" t="str">
        <f t="shared" si="686"/>
        <v>RVW</v>
      </c>
      <c r="BD8151" t="str">
        <f t="shared" si="687"/>
        <v>NAoMe_recurrent_tag_othermets</v>
      </c>
      <c r="BE8151" s="397" t="s">
        <v>862</v>
      </c>
      <c r="BF8151" t="str">
        <f t="shared" si="688"/>
        <v>No</v>
      </c>
      <c r="BG8151">
        <f t="shared" si="689"/>
        <v>101</v>
      </c>
      <c r="BH8151" s="398">
        <f t="shared" si="690"/>
        <v>1</v>
      </c>
      <c r="BO8151" s="33"/>
    </row>
    <row r="8152" spans="1:67">
      <c r="A8152" s="320" t="s">
        <v>338</v>
      </c>
      <c r="B8152" t="s">
        <v>380</v>
      </c>
      <c r="C8152" t="s">
        <v>910</v>
      </c>
      <c r="D8152" t="s">
        <v>314</v>
      </c>
      <c r="E8152" s="320" t="s">
        <v>141</v>
      </c>
      <c r="F8152" s="320" t="s">
        <v>142</v>
      </c>
      <c r="G8152" s="320" t="s">
        <v>431</v>
      </c>
      <c r="H8152" s="320" t="s">
        <v>432</v>
      </c>
      <c r="I8152" s="320" t="s">
        <v>354</v>
      </c>
      <c r="J8152" s="320" t="s">
        <v>277</v>
      </c>
      <c r="K8152" s="321">
        <v>2</v>
      </c>
      <c r="L8152" s="305">
        <v>1.3890000060200689E-2</v>
      </c>
      <c r="M8152" s="305"/>
      <c r="N8152" s="321">
        <v>6</v>
      </c>
      <c r="O8152" s="305">
        <v>3.8099999073892832E-3</v>
      </c>
      <c r="P8152" s="305"/>
      <c r="Q8152" s="321">
        <v>56</v>
      </c>
      <c r="R8152" s="305">
        <v>4.1100000962615013E-3</v>
      </c>
      <c r="S8152" s="305"/>
      <c r="BA8152" s="395">
        <v>1</v>
      </c>
      <c r="BB8152" s="396" t="s">
        <v>861</v>
      </c>
      <c r="BC8152" t="str">
        <f t="shared" si="686"/>
        <v>RGN</v>
      </c>
      <c r="BD8152" t="str">
        <f t="shared" si="687"/>
        <v>NAoMe_recurrent_age_mbc_hes_decades_80cap</v>
      </c>
      <c r="BE8152" s="397" t="s">
        <v>862</v>
      </c>
      <c r="BF8152" t="str">
        <f t="shared" si="688"/>
        <v>18-29 yrs</v>
      </c>
      <c r="BG8152">
        <f t="shared" si="689"/>
        <v>2</v>
      </c>
      <c r="BH8152" s="398">
        <f t="shared" si="690"/>
        <v>1.3890000060200689E-2</v>
      </c>
      <c r="BO8152" s="33"/>
    </row>
    <row r="8153" spans="1:67">
      <c r="A8153" s="320" t="s">
        <v>338</v>
      </c>
      <c r="B8153" t="s">
        <v>380</v>
      </c>
      <c r="C8153" t="s">
        <v>910</v>
      </c>
      <c r="D8153" t="s">
        <v>314</v>
      </c>
      <c r="E8153" s="320" t="s">
        <v>141</v>
      </c>
      <c r="F8153" s="320" t="s">
        <v>142</v>
      </c>
      <c r="G8153" s="320" t="s">
        <v>431</v>
      </c>
      <c r="H8153" s="320" t="s">
        <v>432</v>
      </c>
      <c r="I8153" s="320" t="s">
        <v>354</v>
      </c>
      <c r="J8153" s="320" t="s">
        <v>278</v>
      </c>
      <c r="K8153" s="321">
        <v>2</v>
      </c>
      <c r="L8153" s="305">
        <v>1.3890000060200689E-2</v>
      </c>
      <c r="M8153" s="305"/>
      <c r="N8153" s="321">
        <v>64</v>
      </c>
      <c r="O8153" s="305">
        <v>4.0690001100301743E-2</v>
      </c>
      <c r="P8153" s="305"/>
      <c r="Q8153" s="321">
        <v>552</v>
      </c>
      <c r="R8153" s="305">
        <v>4.0550000965595252E-2</v>
      </c>
      <c r="S8153" s="305"/>
      <c r="BA8153" s="395">
        <v>1</v>
      </c>
      <c r="BB8153" s="396" t="s">
        <v>861</v>
      </c>
      <c r="BC8153" t="str">
        <f t="shared" si="686"/>
        <v>RGN</v>
      </c>
      <c r="BD8153" t="str">
        <f t="shared" si="687"/>
        <v>NAoMe_recurrent_age_mbc_hes_decades_80cap</v>
      </c>
      <c r="BE8153" s="397" t="s">
        <v>862</v>
      </c>
      <c r="BF8153" t="str">
        <f t="shared" si="688"/>
        <v>30-39 yrs</v>
      </c>
      <c r="BG8153">
        <f t="shared" si="689"/>
        <v>2</v>
      </c>
      <c r="BH8153" s="398">
        <f t="shared" si="690"/>
        <v>1.3890000060200689E-2</v>
      </c>
      <c r="BO8153" s="33"/>
    </row>
    <row r="8154" spans="1:67">
      <c r="A8154" s="320" t="s">
        <v>338</v>
      </c>
      <c r="B8154" t="s">
        <v>380</v>
      </c>
      <c r="C8154" t="s">
        <v>910</v>
      </c>
      <c r="D8154" t="s">
        <v>314</v>
      </c>
      <c r="E8154" s="320" t="s">
        <v>141</v>
      </c>
      <c r="F8154" s="320" t="s">
        <v>142</v>
      </c>
      <c r="G8154" s="320" t="s">
        <v>431</v>
      </c>
      <c r="H8154" s="320" t="s">
        <v>432</v>
      </c>
      <c r="I8154" s="320" t="s">
        <v>354</v>
      </c>
      <c r="J8154" s="320" t="s">
        <v>279</v>
      </c>
      <c r="K8154" s="321">
        <v>13</v>
      </c>
      <c r="L8154" s="305">
        <v>9.0279996395111084E-2</v>
      </c>
      <c r="M8154" s="305"/>
      <c r="N8154" s="321">
        <v>150</v>
      </c>
      <c r="O8154" s="305">
        <v>9.5360003411769867E-2</v>
      </c>
      <c r="P8154" s="305"/>
      <c r="Q8154" s="321">
        <v>1403</v>
      </c>
      <c r="R8154" s="305">
        <v>0.1030699983239174</v>
      </c>
      <c r="S8154" s="305"/>
      <c r="BA8154" s="395">
        <v>1</v>
      </c>
      <c r="BB8154" s="396" t="s">
        <v>861</v>
      </c>
      <c r="BC8154" t="str">
        <f t="shared" si="686"/>
        <v>RGN</v>
      </c>
      <c r="BD8154" t="str">
        <f t="shared" si="687"/>
        <v>NAoMe_recurrent_age_mbc_hes_decades_80cap</v>
      </c>
      <c r="BE8154" s="397" t="s">
        <v>862</v>
      </c>
      <c r="BF8154" t="str">
        <f t="shared" si="688"/>
        <v>40-49 yrs</v>
      </c>
      <c r="BG8154">
        <f t="shared" si="689"/>
        <v>13</v>
      </c>
      <c r="BH8154" s="398">
        <f t="shared" si="690"/>
        <v>9.0279996395111084E-2</v>
      </c>
      <c r="BO8154" s="33"/>
    </row>
    <row r="8155" spans="1:67">
      <c r="A8155" s="320" t="s">
        <v>338</v>
      </c>
      <c r="B8155" t="s">
        <v>380</v>
      </c>
      <c r="C8155" t="s">
        <v>910</v>
      </c>
      <c r="D8155" t="s">
        <v>314</v>
      </c>
      <c r="E8155" s="320" t="s">
        <v>141</v>
      </c>
      <c r="F8155" s="320" t="s">
        <v>142</v>
      </c>
      <c r="G8155" s="320" t="s">
        <v>431</v>
      </c>
      <c r="H8155" s="320" t="s">
        <v>432</v>
      </c>
      <c r="I8155" s="320" t="s">
        <v>354</v>
      </c>
      <c r="J8155" s="320" t="s">
        <v>280</v>
      </c>
      <c r="K8155" s="321">
        <v>21</v>
      </c>
      <c r="L8155" s="305">
        <v>0.1458300054073334</v>
      </c>
      <c r="M8155" s="305"/>
      <c r="N8155" s="321">
        <v>294</v>
      </c>
      <c r="O8155" s="305">
        <v>0.1869000047445297</v>
      </c>
      <c r="P8155" s="305"/>
      <c r="Q8155" s="321">
        <v>2584</v>
      </c>
      <c r="R8155" s="305">
        <v>0.18983000516891479</v>
      </c>
      <c r="S8155" s="305"/>
      <c r="BA8155" s="395">
        <v>1</v>
      </c>
      <c r="BB8155" s="396" t="s">
        <v>861</v>
      </c>
      <c r="BC8155" t="str">
        <f t="shared" si="686"/>
        <v>RGN</v>
      </c>
      <c r="BD8155" t="str">
        <f t="shared" si="687"/>
        <v>NAoMe_recurrent_age_mbc_hes_decades_80cap</v>
      </c>
      <c r="BE8155" s="397" t="s">
        <v>862</v>
      </c>
      <c r="BF8155" t="str">
        <f t="shared" si="688"/>
        <v>50-59 yrs</v>
      </c>
      <c r="BG8155">
        <f t="shared" si="689"/>
        <v>21</v>
      </c>
      <c r="BH8155" s="398">
        <f t="shared" si="690"/>
        <v>0.1458300054073334</v>
      </c>
      <c r="BO8155" s="33"/>
    </row>
    <row r="8156" spans="1:67">
      <c r="A8156" s="320" t="s">
        <v>338</v>
      </c>
      <c r="B8156" t="s">
        <v>380</v>
      </c>
      <c r="C8156" t="s">
        <v>910</v>
      </c>
      <c r="D8156" t="s">
        <v>314</v>
      </c>
      <c r="E8156" s="320" t="s">
        <v>141</v>
      </c>
      <c r="F8156" s="320" t="s">
        <v>142</v>
      </c>
      <c r="G8156" s="320" t="s">
        <v>431</v>
      </c>
      <c r="H8156" s="320" t="s">
        <v>432</v>
      </c>
      <c r="I8156" s="320" t="s">
        <v>354</v>
      </c>
      <c r="J8156" s="320" t="s">
        <v>281</v>
      </c>
      <c r="K8156" s="321">
        <v>24</v>
      </c>
      <c r="L8156" s="305">
        <v>0.1666699945926666</v>
      </c>
      <c r="M8156" s="305"/>
      <c r="N8156" s="321">
        <v>297</v>
      </c>
      <c r="O8156" s="305">
        <v>0.1888100057840347</v>
      </c>
      <c r="P8156" s="305"/>
      <c r="Q8156" s="321">
        <v>2650</v>
      </c>
      <c r="R8156" s="305">
        <v>0.19468000531196589</v>
      </c>
      <c r="S8156" s="305"/>
      <c r="BA8156" s="395">
        <v>1</v>
      </c>
      <c r="BB8156" s="396" t="s">
        <v>861</v>
      </c>
      <c r="BC8156" t="str">
        <f t="shared" si="686"/>
        <v>RGN</v>
      </c>
      <c r="BD8156" t="str">
        <f t="shared" si="687"/>
        <v>NAoMe_recurrent_age_mbc_hes_decades_80cap</v>
      </c>
      <c r="BE8156" s="397" t="s">
        <v>862</v>
      </c>
      <c r="BF8156" t="str">
        <f t="shared" si="688"/>
        <v>60-69 yrs</v>
      </c>
      <c r="BG8156">
        <f t="shared" si="689"/>
        <v>24</v>
      </c>
      <c r="BH8156" s="398">
        <f t="shared" si="690"/>
        <v>0.1666699945926666</v>
      </c>
      <c r="BO8156" s="33"/>
    </row>
    <row r="8157" spans="1:67">
      <c r="A8157" s="320" t="s">
        <v>338</v>
      </c>
      <c r="B8157" t="s">
        <v>380</v>
      </c>
      <c r="C8157" t="s">
        <v>910</v>
      </c>
      <c r="D8157" t="s">
        <v>314</v>
      </c>
      <c r="E8157" s="320" t="s">
        <v>141</v>
      </c>
      <c r="F8157" s="320" t="s">
        <v>142</v>
      </c>
      <c r="G8157" s="320" t="s">
        <v>431</v>
      </c>
      <c r="H8157" s="320" t="s">
        <v>432</v>
      </c>
      <c r="I8157" s="320" t="s">
        <v>354</v>
      </c>
      <c r="J8157" s="320" t="s">
        <v>282</v>
      </c>
      <c r="K8157" s="321">
        <v>47</v>
      </c>
      <c r="L8157" s="305">
        <v>0.32638999819755549</v>
      </c>
      <c r="M8157" s="305"/>
      <c r="N8157" s="321">
        <v>388</v>
      </c>
      <c r="O8157" s="305">
        <v>0.24665999412536621</v>
      </c>
      <c r="P8157" s="305"/>
      <c r="Q8157" s="321">
        <v>3284</v>
      </c>
      <c r="R8157" s="305">
        <v>0.24126000702381131</v>
      </c>
      <c r="S8157" s="305"/>
      <c r="BA8157" s="395">
        <v>1</v>
      </c>
      <c r="BB8157" s="396" t="s">
        <v>861</v>
      </c>
      <c r="BC8157" t="str">
        <f t="shared" si="686"/>
        <v>RGN</v>
      </c>
      <c r="BD8157" t="str">
        <f t="shared" si="687"/>
        <v>NAoMe_recurrent_age_mbc_hes_decades_80cap</v>
      </c>
      <c r="BE8157" s="397" t="s">
        <v>862</v>
      </c>
      <c r="BF8157" t="str">
        <f t="shared" si="688"/>
        <v>70-79 yrs</v>
      </c>
      <c r="BG8157">
        <f t="shared" si="689"/>
        <v>47</v>
      </c>
      <c r="BH8157" s="398">
        <f t="shared" si="690"/>
        <v>0.32638999819755549</v>
      </c>
      <c r="BO8157" s="33"/>
    </row>
    <row r="8158" spans="1:67">
      <c r="A8158" s="320" t="s">
        <v>338</v>
      </c>
      <c r="B8158" t="s">
        <v>380</v>
      </c>
      <c r="C8158" t="s">
        <v>910</v>
      </c>
      <c r="D8158" t="s">
        <v>314</v>
      </c>
      <c r="E8158" s="320" t="s">
        <v>141</v>
      </c>
      <c r="F8158" s="320" t="s">
        <v>142</v>
      </c>
      <c r="G8158" s="320" t="s">
        <v>431</v>
      </c>
      <c r="H8158" s="320" t="s">
        <v>432</v>
      </c>
      <c r="I8158" s="320" t="s">
        <v>354</v>
      </c>
      <c r="J8158" s="320" t="s">
        <v>283</v>
      </c>
      <c r="K8158" s="321">
        <v>35</v>
      </c>
      <c r="L8158" s="305">
        <v>0.2430599927902222</v>
      </c>
      <c r="M8158" s="305"/>
      <c r="N8158" s="321">
        <v>374</v>
      </c>
      <c r="O8158" s="305">
        <v>0.23776000738143921</v>
      </c>
      <c r="P8158" s="305"/>
      <c r="Q8158" s="321">
        <v>3083</v>
      </c>
      <c r="R8158" s="305">
        <v>0.2264900058507919</v>
      </c>
      <c r="S8158" s="305"/>
      <c r="BA8158" s="395">
        <v>1</v>
      </c>
      <c r="BB8158" s="396" t="s">
        <v>861</v>
      </c>
      <c r="BC8158" t="str">
        <f t="shared" si="686"/>
        <v>RGN</v>
      </c>
      <c r="BD8158" t="str">
        <f t="shared" si="687"/>
        <v>NAoMe_recurrent_age_mbc_hes_decades_80cap</v>
      </c>
      <c r="BE8158" s="397" t="s">
        <v>862</v>
      </c>
      <c r="BF8158" t="str">
        <f t="shared" si="688"/>
        <v>80+ yrs</v>
      </c>
      <c r="BG8158">
        <f t="shared" si="689"/>
        <v>35</v>
      </c>
      <c r="BH8158" s="398">
        <f t="shared" si="690"/>
        <v>0.2430599927902222</v>
      </c>
      <c r="BO8158" s="33"/>
    </row>
    <row r="8159" spans="1:67">
      <c r="A8159" s="320" t="s">
        <v>338</v>
      </c>
      <c r="B8159" t="s">
        <v>380</v>
      </c>
      <c r="C8159" t="s">
        <v>910</v>
      </c>
      <c r="D8159" t="s">
        <v>314</v>
      </c>
      <c r="E8159" s="320" t="s">
        <v>141</v>
      </c>
      <c r="F8159" s="320" t="s">
        <v>142</v>
      </c>
      <c r="G8159" s="320" t="s">
        <v>431</v>
      </c>
      <c r="H8159" s="320" t="s">
        <v>432</v>
      </c>
      <c r="I8159" s="320" t="s">
        <v>656</v>
      </c>
      <c r="J8159" s="320" t="s">
        <v>286</v>
      </c>
      <c r="K8159" s="321">
        <v>7</v>
      </c>
      <c r="L8159" s="305">
        <v>4.8610001802444458E-2</v>
      </c>
      <c r="M8159" s="305">
        <v>4.8610001802444458E-2</v>
      </c>
      <c r="N8159" s="321">
        <v>53</v>
      </c>
      <c r="O8159" s="305">
        <v>3.369000181555748E-2</v>
      </c>
      <c r="P8159" s="305">
        <v>3.4019999206066132E-2</v>
      </c>
      <c r="Q8159" s="321">
        <v>565</v>
      </c>
      <c r="R8159" s="305">
        <v>4.1510000824928277E-2</v>
      </c>
      <c r="S8159" s="305">
        <v>4.221000149846077E-2</v>
      </c>
      <c r="BA8159" s="395">
        <v>1</v>
      </c>
      <c r="BB8159" s="396" t="s">
        <v>861</v>
      </c>
      <c r="BC8159" t="str">
        <f t="shared" si="686"/>
        <v>RGN</v>
      </c>
      <c r="BD8159" t="str">
        <f t="shared" si="687"/>
        <v>NAoMe_recurrent_ethnicity_grp</v>
      </c>
      <c r="BE8159" s="397" t="s">
        <v>862</v>
      </c>
      <c r="BF8159" t="str">
        <f t="shared" si="688"/>
        <v>Asian or Asian British</v>
      </c>
      <c r="BG8159">
        <f t="shared" si="689"/>
        <v>7</v>
      </c>
      <c r="BH8159" s="398">
        <f t="shared" si="690"/>
        <v>4.8610001802444458E-2</v>
      </c>
      <c r="BO8159" s="33"/>
    </row>
    <row r="8160" spans="1:67">
      <c r="A8160" s="320" t="s">
        <v>338</v>
      </c>
      <c r="B8160" t="s">
        <v>380</v>
      </c>
      <c r="C8160" t="s">
        <v>910</v>
      </c>
      <c r="D8160" t="s">
        <v>314</v>
      </c>
      <c r="E8160" s="320" t="s">
        <v>141</v>
      </c>
      <c r="F8160" s="320" t="s">
        <v>142</v>
      </c>
      <c r="G8160" s="320" t="s">
        <v>431</v>
      </c>
      <c r="H8160" s="320" t="s">
        <v>432</v>
      </c>
      <c r="I8160" s="320" t="s">
        <v>656</v>
      </c>
      <c r="J8160" s="320" t="s">
        <v>287</v>
      </c>
      <c r="K8160" s="321">
        <v>5</v>
      </c>
      <c r="L8160" s="305">
        <v>3.4719999879598618E-2</v>
      </c>
      <c r="M8160" s="305">
        <v>3.4719999879598618E-2</v>
      </c>
      <c r="N8160" s="321">
        <v>35</v>
      </c>
      <c r="O8160" s="305">
        <v>2.2250000387430191E-2</v>
      </c>
      <c r="P8160" s="305">
        <v>2.246000058948994E-2</v>
      </c>
      <c r="Q8160" s="321">
        <v>439</v>
      </c>
      <c r="R8160" s="305">
        <v>3.2249998301267617E-2</v>
      </c>
      <c r="S8160" s="305">
        <v>3.2800000160932541E-2</v>
      </c>
      <c r="BA8160" s="395">
        <v>1</v>
      </c>
      <c r="BB8160" s="396" t="s">
        <v>861</v>
      </c>
      <c r="BC8160" t="str">
        <f t="shared" si="686"/>
        <v>RGN</v>
      </c>
      <c r="BD8160" t="str">
        <f t="shared" si="687"/>
        <v>NAoMe_recurrent_ethnicity_grp</v>
      </c>
      <c r="BE8160" s="397" t="s">
        <v>862</v>
      </c>
      <c r="BF8160" t="str">
        <f t="shared" si="688"/>
        <v>Black or Black British</v>
      </c>
      <c r="BG8160">
        <f t="shared" si="689"/>
        <v>5</v>
      </c>
      <c r="BH8160" s="398">
        <f t="shared" si="690"/>
        <v>3.4719999879598618E-2</v>
      </c>
      <c r="BO8160" s="33"/>
    </row>
    <row r="8161" spans="1:67">
      <c r="A8161" s="320" t="s">
        <v>338</v>
      </c>
      <c r="B8161" t="s">
        <v>380</v>
      </c>
      <c r="C8161" t="s">
        <v>910</v>
      </c>
      <c r="D8161" t="s">
        <v>314</v>
      </c>
      <c r="E8161" s="320" t="s">
        <v>141</v>
      </c>
      <c r="F8161" s="320" t="s">
        <v>142</v>
      </c>
      <c r="G8161" s="320" t="s">
        <v>431</v>
      </c>
      <c r="H8161" s="320" t="s">
        <v>432</v>
      </c>
      <c r="I8161" s="320" t="s">
        <v>656</v>
      </c>
      <c r="J8161" s="320" t="s">
        <v>259</v>
      </c>
      <c r="K8161" s="321">
        <v>2</v>
      </c>
      <c r="L8161" s="305">
        <v>1.3890000060200689E-2</v>
      </c>
      <c r="M8161" s="305">
        <v>1.3890000060200689E-2</v>
      </c>
      <c r="N8161" s="321">
        <v>12</v>
      </c>
      <c r="O8161" s="305">
        <v>7.6299998909235001E-3</v>
      </c>
      <c r="P8161" s="305">
        <v>7.6999999582767487E-3</v>
      </c>
      <c r="Q8161" s="321">
        <v>117</v>
      </c>
      <c r="R8161" s="305">
        <v>8.6000002920627594E-3</v>
      </c>
      <c r="S8161" s="305">
        <v>8.7400004267692566E-3</v>
      </c>
      <c r="BA8161" s="395">
        <v>1</v>
      </c>
      <c r="BB8161" s="396" t="s">
        <v>861</v>
      </c>
      <c r="BC8161" t="str">
        <f t="shared" si="686"/>
        <v>RGN</v>
      </c>
      <c r="BD8161" t="str">
        <f t="shared" si="687"/>
        <v>NAoMe_recurrent_ethnicity_grp</v>
      </c>
      <c r="BE8161" s="397" t="s">
        <v>862</v>
      </c>
      <c r="BF8161" t="str">
        <f t="shared" si="688"/>
        <v>Mixed</v>
      </c>
      <c r="BG8161">
        <f t="shared" si="689"/>
        <v>2</v>
      </c>
      <c r="BH8161" s="398">
        <f t="shared" si="690"/>
        <v>1.3890000060200689E-2</v>
      </c>
      <c r="BO8161" s="33"/>
    </row>
    <row r="8162" spans="1:67">
      <c r="A8162" s="320" t="s">
        <v>338</v>
      </c>
      <c r="B8162" t="s">
        <v>380</v>
      </c>
      <c r="C8162" t="s">
        <v>910</v>
      </c>
      <c r="D8162" t="s">
        <v>314</v>
      </c>
      <c r="E8162" s="320" t="s">
        <v>141</v>
      </c>
      <c r="F8162" s="320" t="s">
        <v>142</v>
      </c>
      <c r="G8162" s="320" t="s">
        <v>431</v>
      </c>
      <c r="H8162" s="320" t="s">
        <v>432</v>
      </c>
      <c r="I8162" s="320" t="s">
        <v>656</v>
      </c>
      <c r="J8162" s="320" t="s">
        <v>288</v>
      </c>
      <c r="K8162" s="321">
        <v>2</v>
      </c>
      <c r="L8162" s="305">
        <v>1.3890000060200689E-2</v>
      </c>
      <c r="M8162" s="305">
        <v>1.3890000060200689E-2</v>
      </c>
      <c r="N8162" s="321">
        <v>25</v>
      </c>
      <c r="O8162" s="305">
        <v>1.5890000388026241E-2</v>
      </c>
      <c r="P8162" s="305">
        <v>1.6049999743700031E-2</v>
      </c>
      <c r="Q8162" s="321">
        <v>254</v>
      </c>
      <c r="R8162" s="305">
        <v>1.8659999594092369E-2</v>
      </c>
      <c r="S8162" s="305">
        <v>1.8980000168085098E-2</v>
      </c>
      <c r="BA8162" s="395">
        <v>1</v>
      </c>
      <c r="BB8162" s="396" t="s">
        <v>861</v>
      </c>
      <c r="BC8162" t="str">
        <f t="shared" si="686"/>
        <v>RGN</v>
      </c>
      <c r="BD8162" t="str">
        <f t="shared" si="687"/>
        <v>NAoMe_recurrent_ethnicity_grp</v>
      </c>
      <c r="BE8162" s="397" t="s">
        <v>862</v>
      </c>
      <c r="BF8162" t="str">
        <f t="shared" si="688"/>
        <v>Other Ethnic Group</v>
      </c>
      <c r="BG8162">
        <f t="shared" si="689"/>
        <v>2</v>
      </c>
      <c r="BH8162" s="398">
        <f t="shared" si="690"/>
        <v>1.3890000060200689E-2</v>
      </c>
      <c r="BO8162" s="33"/>
    </row>
    <row r="8163" spans="1:67">
      <c r="A8163" s="320" t="s">
        <v>338</v>
      </c>
      <c r="B8163" t="s">
        <v>380</v>
      </c>
      <c r="C8163" t="s">
        <v>910</v>
      </c>
      <c r="D8163" t="s">
        <v>314</v>
      </c>
      <c r="E8163" s="320" t="s">
        <v>141</v>
      </c>
      <c r="F8163" s="320" t="s">
        <v>142</v>
      </c>
      <c r="G8163" s="320" t="s">
        <v>431</v>
      </c>
      <c r="H8163" s="320" t="s">
        <v>432</v>
      </c>
      <c r="I8163" s="320" t="s">
        <v>656</v>
      </c>
      <c r="J8163" s="320" t="s">
        <v>260</v>
      </c>
      <c r="K8163" s="321">
        <v>0</v>
      </c>
      <c r="L8163" s="305">
        <v>0</v>
      </c>
      <c r="M8163" s="305"/>
      <c r="N8163" s="321">
        <v>15</v>
      </c>
      <c r="O8163" s="305">
        <v>9.5399999991059303E-3</v>
      </c>
      <c r="P8163" s="305"/>
      <c r="Q8163" s="321">
        <v>227</v>
      </c>
      <c r="R8163" s="305">
        <v>1.6680000349879261E-2</v>
      </c>
      <c r="S8163" s="305"/>
      <c r="BA8163" s="395">
        <v>1</v>
      </c>
      <c r="BB8163" s="396" t="s">
        <v>861</v>
      </c>
      <c r="BC8163" t="str">
        <f t="shared" si="686"/>
        <v>RGN</v>
      </c>
      <c r="BD8163" t="str">
        <f t="shared" si="687"/>
        <v>NAoMe_recurrent_ethnicity_grp</v>
      </c>
      <c r="BE8163" s="397" t="s">
        <v>862</v>
      </c>
      <c r="BF8163" t="str">
        <f t="shared" si="688"/>
        <v>Unknown</v>
      </c>
      <c r="BG8163">
        <f t="shared" si="689"/>
        <v>0</v>
      </c>
      <c r="BH8163" s="398">
        <f t="shared" si="690"/>
        <v>0</v>
      </c>
      <c r="BO8163" s="33"/>
    </row>
    <row r="8164" spans="1:67">
      <c r="A8164" s="320" t="s">
        <v>338</v>
      </c>
      <c r="B8164" t="s">
        <v>380</v>
      </c>
      <c r="C8164" t="s">
        <v>910</v>
      </c>
      <c r="D8164" t="s">
        <v>314</v>
      </c>
      <c r="E8164" s="320" t="s">
        <v>141</v>
      </c>
      <c r="F8164" s="320" t="s">
        <v>142</v>
      </c>
      <c r="G8164" s="320" t="s">
        <v>431</v>
      </c>
      <c r="H8164" s="320" t="s">
        <v>432</v>
      </c>
      <c r="I8164" s="320" t="s">
        <v>656</v>
      </c>
      <c r="J8164" s="320" t="s">
        <v>258</v>
      </c>
      <c r="K8164" s="321">
        <v>128</v>
      </c>
      <c r="L8164" s="305">
        <v>0.88889002799987793</v>
      </c>
      <c r="M8164" s="305">
        <v>0.88889002799987793</v>
      </c>
      <c r="N8164" s="321">
        <v>1433</v>
      </c>
      <c r="O8164" s="305">
        <v>0.91100001335144043</v>
      </c>
      <c r="P8164" s="305">
        <v>0.9197700023651123</v>
      </c>
      <c r="Q8164" s="321">
        <v>12010</v>
      </c>
      <c r="R8164" s="305">
        <v>0.88230997323989868</v>
      </c>
      <c r="S8164" s="305">
        <v>0.89727002382278442</v>
      </c>
      <c r="BA8164" s="395">
        <v>1</v>
      </c>
      <c r="BB8164" s="396" t="s">
        <v>861</v>
      </c>
      <c r="BC8164" t="str">
        <f t="shared" si="686"/>
        <v>RGN</v>
      </c>
      <c r="BD8164" t="str">
        <f t="shared" si="687"/>
        <v>NAoMe_recurrent_ethnicity_grp</v>
      </c>
      <c r="BE8164" s="397" t="s">
        <v>862</v>
      </c>
      <c r="BF8164" t="str">
        <f t="shared" si="688"/>
        <v>White</v>
      </c>
      <c r="BG8164">
        <f t="shared" si="689"/>
        <v>128</v>
      </c>
      <c r="BH8164" s="398">
        <f t="shared" si="690"/>
        <v>0.88889002799987793</v>
      </c>
      <c r="BO8164" s="33"/>
    </row>
    <row r="8165" spans="1:67">
      <c r="A8165" s="320" t="s">
        <v>338</v>
      </c>
      <c r="B8165" t="s">
        <v>380</v>
      </c>
      <c r="C8165" t="s">
        <v>910</v>
      </c>
      <c r="D8165" t="s">
        <v>314</v>
      </c>
      <c r="E8165" s="320" t="s">
        <v>141</v>
      </c>
      <c r="F8165" s="320" t="s">
        <v>142</v>
      </c>
      <c r="G8165" s="320" t="s">
        <v>431</v>
      </c>
      <c r="H8165" s="320" t="s">
        <v>432</v>
      </c>
      <c r="I8165" s="320" t="s">
        <v>291</v>
      </c>
      <c r="J8165" s="320" t="s">
        <v>313</v>
      </c>
      <c r="K8165" s="321">
        <v>144</v>
      </c>
      <c r="L8165" s="305">
        <v>1</v>
      </c>
      <c r="M8165" s="305"/>
      <c r="N8165" s="321">
        <v>1564</v>
      </c>
      <c r="O8165" s="305">
        <v>0.99427998065948486</v>
      </c>
      <c r="P8165" s="305"/>
      <c r="Q8165" s="321">
        <v>13492</v>
      </c>
      <c r="R8165" s="305">
        <v>0.99118000268936157</v>
      </c>
      <c r="S8165" s="305"/>
      <c r="BA8165" s="395">
        <v>1</v>
      </c>
      <c r="BB8165" s="396" t="s">
        <v>861</v>
      </c>
      <c r="BC8165" t="str">
        <f t="shared" si="686"/>
        <v>RGN</v>
      </c>
      <c r="BD8165" t="str">
        <f t="shared" si="687"/>
        <v>NAoMe_recurrent_gender</v>
      </c>
      <c r="BE8165" s="397" t="s">
        <v>862</v>
      </c>
      <c r="BF8165" t="str">
        <f t="shared" si="688"/>
        <v>Female</v>
      </c>
      <c r="BG8165">
        <f t="shared" si="689"/>
        <v>144</v>
      </c>
      <c r="BH8165" s="398">
        <f t="shared" si="690"/>
        <v>1</v>
      </c>
      <c r="BO8165" s="33"/>
    </row>
    <row r="8166" spans="1:67">
      <c r="A8166" s="320" t="s">
        <v>338</v>
      </c>
      <c r="B8166" t="s">
        <v>380</v>
      </c>
      <c r="C8166" t="s">
        <v>910</v>
      </c>
      <c r="D8166" t="s">
        <v>314</v>
      </c>
      <c r="E8166" s="320" t="s">
        <v>141</v>
      </c>
      <c r="F8166" s="320" t="s">
        <v>142</v>
      </c>
      <c r="G8166" s="320" t="s">
        <v>431</v>
      </c>
      <c r="H8166" s="320" t="s">
        <v>432</v>
      </c>
      <c r="I8166" s="320" t="s">
        <v>291</v>
      </c>
      <c r="J8166" s="320" t="s">
        <v>293</v>
      </c>
      <c r="K8166" s="321">
        <v>0</v>
      </c>
      <c r="L8166" s="305">
        <v>0</v>
      </c>
      <c r="M8166" s="305"/>
      <c r="N8166" s="321">
        <v>9</v>
      </c>
      <c r="O8166" s="305">
        <v>5.7199997827410698E-3</v>
      </c>
      <c r="P8166" s="305"/>
      <c r="Q8166" s="321">
        <v>120</v>
      </c>
      <c r="R8166" s="305">
        <v>8.8200001046061516E-3</v>
      </c>
      <c r="S8166" s="305"/>
      <c r="BA8166" s="395">
        <v>1</v>
      </c>
      <c r="BB8166" s="396" t="s">
        <v>861</v>
      </c>
      <c r="BC8166" t="str">
        <f t="shared" si="686"/>
        <v>RGN</v>
      </c>
      <c r="BD8166" t="str">
        <f t="shared" si="687"/>
        <v>NAoMe_recurrent_gender</v>
      </c>
      <c r="BE8166" s="397" t="s">
        <v>862</v>
      </c>
      <c r="BF8166" t="str">
        <f t="shared" si="688"/>
        <v>Male</v>
      </c>
      <c r="BG8166">
        <f t="shared" si="689"/>
        <v>0</v>
      </c>
      <c r="BH8166" s="398">
        <f t="shared" si="690"/>
        <v>0</v>
      </c>
      <c r="BO8166" s="33"/>
    </row>
    <row r="8167" spans="1:67">
      <c r="A8167" s="320" t="s">
        <v>338</v>
      </c>
      <c r="B8167" t="s">
        <v>380</v>
      </c>
      <c r="C8167" t="s">
        <v>910</v>
      </c>
      <c r="D8167" t="s">
        <v>314</v>
      </c>
      <c r="E8167" s="320" t="s">
        <v>141</v>
      </c>
      <c r="F8167" s="320" t="s">
        <v>142</v>
      </c>
      <c r="G8167" s="320" t="s">
        <v>431</v>
      </c>
      <c r="H8167" s="320" t="s">
        <v>432</v>
      </c>
      <c r="I8167" s="320" t="s">
        <v>355</v>
      </c>
      <c r="J8167" s="320" t="s">
        <v>289</v>
      </c>
      <c r="K8167" s="321">
        <v>52</v>
      </c>
      <c r="L8167" s="305">
        <v>0.36111000180244451</v>
      </c>
      <c r="M8167" s="305"/>
      <c r="N8167" s="321">
        <v>482</v>
      </c>
      <c r="O8167" s="305">
        <v>0.30641999840736389</v>
      </c>
      <c r="P8167" s="305"/>
      <c r="Q8167" s="321">
        <v>4109</v>
      </c>
      <c r="R8167" s="305">
        <v>0.30186998844146729</v>
      </c>
      <c r="S8167" s="305"/>
      <c r="BA8167" s="395">
        <v>1</v>
      </c>
      <c r="BB8167" s="396" t="s">
        <v>861</v>
      </c>
      <c r="BC8167" t="str">
        <f t="shared" si="686"/>
        <v>RGN</v>
      </c>
      <c r="BD8167" t="str">
        <f t="shared" si="687"/>
        <v>NAoMe_recurrent_mbc_hes_year</v>
      </c>
      <c r="BE8167" s="397" t="s">
        <v>862</v>
      </c>
      <c r="BF8167" t="str">
        <f t="shared" si="688"/>
        <v>2021</v>
      </c>
      <c r="BG8167">
        <f t="shared" si="689"/>
        <v>52</v>
      </c>
      <c r="BH8167" s="398">
        <f t="shared" si="690"/>
        <v>0.36111000180244451</v>
      </c>
      <c r="BO8167" s="33"/>
    </row>
    <row r="8168" spans="1:67">
      <c r="A8168" s="320" t="s">
        <v>338</v>
      </c>
      <c r="B8168" t="s">
        <v>380</v>
      </c>
      <c r="C8168" t="s">
        <v>910</v>
      </c>
      <c r="D8168" t="s">
        <v>314</v>
      </c>
      <c r="E8168" s="320" t="s">
        <v>141</v>
      </c>
      <c r="F8168" s="320" t="s">
        <v>142</v>
      </c>
      <c r="G8168" s="320" t="s">
        <v>431</v>
      </c>
      <c r="H8168" s="320" t="s">
        <v>432</v>
      </c>
      <c r="I8168" s="320" t="s">
        <v>355</v>
      </c>
      <c r="J8168" s="320" t="s">
        <v>816</v>
      </c>
      <c r="K8168" s="321">
        <v>52</v>
      </c>
      <c r="L8168" s="305">
        <v>0.36111000180244451</v>
      </c>
      <c r="M8168" s="305"/>
      <c r="N8168" s="321">
        <v>505</v>
      </c>
      <c r="O8168" s="305">
        <v>0.32104000449180597</v>
      </c>
      <c r="P8168" s="305"/>
      <c r="Q8168" s="321">
        <v>4376</v>
      </c>
      <c r="R8168" s="305">
        <v>0.32148000597953802</v>
      </c>
      <c r="S8168" s="305"/>
      <c r="BA8168" s="395">
        <v>1</v>
      </c>
      <c r="BB8168" s="396" t="s">
        <v>861</v>
      </c>
      <c r="BC8168" t="str">
        <f t="shared" si="686"/>
        <v>RGN</v>
      </c>
      <c r="BD8168" t="str">
        <f t="shared" si="687"/>
        <v>NAoMe_recurrent_mbc_hes_year</v>
      </c>
      <c r="BE8168" s="397" t="s">
        <v>862</v>
      </c>
      <c r="BF8168" t="str">
        <f t="shared" si="688"/>
        <v>2022</v>
      </c>
      <c r="BG8168">
        <f t="shared" si="689"/>
        <v>52</v>
      </c>
      <c r="BH8168" s="398">
        <f t="shared" si="690"/>
        <v>0.36111000180244451</v>
      </c>
      <c r="BO8168" s="33"/>
    </row>
    <row r="8169" spans="1:67">
      <c r="A8169" s="320" t="s">
        <v>338</v>
      </c>
      <c r="B8169" t="s">
        <v>380</v>
      </c>
      <c r="C8169" t="s">
        <v>910</v>
      </c>
      <c r="D8169" t="s">
        <v>314</v>
      </c>
      <c r="E8169" s="320" t="s">
        <v>141</v>
      </c>
      <c r="F8169" s="320" t="s">
        <v>142</v>
      </c>
      <c r="G8169" s="320" t="s">
        <v>431</v>
      </c>
      <c r="H8169" s="320" t="s">
        <v>432</v>
      </c>
      <c r="I8169" s="320" t="s">
        <v>355</v>
      </c>
      <c r="J8169" s="320" t="s">
        <v>946</v>
      </c>
      <c r="K8169" s="321">
        <v>40</v>
      </c>
      <c r="L8169" s="305">
        <v>0.27777999639511108</v>
      </c>
      <c r="M8169" s="305"/>
      <c r="N8169" s="321">
        <v>586</v>
      </c>
      <c r="O8169" s="305">
        <v>0.37253999710083008</v>
      </c>
      <c r="P8169" s="305"/>
      <c r="Q8169" s="321">
        <v>5127</v>
      </c>
      <c r="R8169" s="305">
        <v>0.37665000557899481</v>
      </c>
      <c r="S8169" s="305"/>
      <c r="BA8169" s="395">
        <v>1</v>
      </c>
      <c r="BB8169" s="396" t="s">
        <v>861</v>
      </c>
      <c r="BC8169" t="str">
        <f t="shared" si="686"/>
        <v>RGN</v>
      </c>
      <c r="BD8169" t="str">
        <f t="shared" si="687"/>
        <v>NAoMe_recurrent_mbc_hes_year</v>
      </c>
      <c r="BE8169" s="397" t="s">
        <v>862</v>
      </c>
      <c r="BF8169" t="str">
        <f t="shared" si="688"/>
        <v>2023</v>
      </c>
      <c r="BG8169">
        <f t="shared" si="689"/>
        <v>40</v>
      </c>
      <c r="BH8169" s="398">
        <f t="shared" si="690"/>
        <v>0.27777999639511108</v>
      </c>
      <c r="BO8169" s="33"/>
    </row>
    <row r="8170" spans="1:67">
      <c r="A8170" s="320" t="s">
        <v>338</v>
      </c>
      <c r="B8170" t="s">
        <v>380</v>
      </c>
      <c r="C8170" t="s">
        <v>910</v>
      </c>
      <c r="D8170" t="s">
        <v>314</v>
      </c>
      <c r="E8170" s="320" t="s">
        <v>141</v>
      </c>
      <c r="F8170" s="320" t="s">
        <v>142</v>
      </c>
      <c r="G8170" s="320" t="s">
        <v>431</v>
      </c>
      <c r="H8170" s="320" t="s">
        <v>432</v>
      </c>
      <c r="I8170" s="320" t="s">
        <v>824</v>
      </c>
      <c r="J8170" s="320" t="s">
        <v>12</v>
      </c>
      <c r="K8170" s="321">
        <v>144</v>
      </c>
      <c r="L8170" s="305">
        <v>1</v>
      </c>
      <c r="M8170" s="305"/>
      <c r="N8170" s="321">
        <v>1573</v>
      </c>
      <c r="O8170" s="305">
        <v>1</v>
      </c>
      <c r="P8170" s="305"/>
      <c r="Q8170" s="321">
        <v>13612</v>
      </c>
      <c r="R8170" s="305">
        <v>1</v>
      </c>
      <c r="S8170" s="305"/>
      <c r="BA8170" s="395">
        <v>1</v>
      </c>
      <c r="BB8170" s="396" t="s">
        <v>861</v>
      </c>
      <c r="BC8170" t="str">
        <f t="shared" si="686"/>
        <v>RGN</v>
      </c>
      <c r="BD8170" t="str">
        <f t="shared" si="687"/>
        <v>NAoMe_recurrent_tag_bonemets</v>
      </c>
      <c r="BE8170" s="397" t="s">
        <v>862</v>
      </c>
      <c r="BF8170" t="str">
        <f t="shared" si="688"/>
        <v>No</v>
      </c>
      <c r="BG8170">
        <f t="shared" si="689"/>
        <v>144</v>
      </c>
      <c r="BH8170" s="398">
        <f t="shared" si="690"/>
        <v>1</v>
      </c>
      <c r="BO8170" s="33"/>
    </row>
    <row r="8171" spans="1:67">
      <c r="A8171" s="320" t="s">
        <v>338</v>
      </c>
      <c r="B8171" t="s">
        <v>380</v>
      </c>
      <c r="C8171" t="s">
        <v>910</v>
      </c>
      <c r="D8171" t="s">
        <v>314</v>
      </c>
      <c r="E8171" s="320" t="s">
        <v>141</v>
      </c>
      <c r="F8171" s="320" t="s">
        <v>142</v>
      </c>
      <c r="G8171" s="320" t="s">
        <v>431</v>
      </c>
      <c r="H8171" s="320" t="s">
        <v>432</v>
      </c>
      <c r="I8171" s="320" t="s">
        <v>825</v>
      </c>
      <c r="J8171" s="320" t="s">
        <v>12</v>
      </c>
      <c r="K8171" s="321">
        <v>144</v>
      </c>
      <c r="L8171" s="305">
        <v>1</v>
      </c>
      <c r="M8171" s="305"/>
      <c r="N8171" s="321">
        <v>1573</v>
      </c>
      <c r="O8171" s="305">
        <v>1</v>
      </c>
      <c r="P8171" s="305"/>
      <c r="Q8171" s="321">
        <v>13612</v>
      </c>
      <c r="R8171" s="305">
        <v>1</v>
      </c>
      <c r="S8171" s="305"/>
      <c r="BA8171" s="395">
        <v>1</v>
      </c>
      <c r="BB8171" s="396" t="s">
        <v>861</v>
      </c>
      <c r="BC8171" t="str">
        <f t="shared" si="686"/>
        <v>RGN</v>
      </c>
      <c r="BD8171" t="str">
        <f t="shared" si="687"/>
        <v>NAoMe_recurrent_tag_brainmets</v>
      </c>
      <c r="BE8171" s="397" t="s">
        <v>862</v>
      </c>
      <c r="BF8171" t="str">
        <f t="shared" si="688"/>
        <v>No</v>
      </c>
      <c r="BG8171">
        <f t="shared" si="689"/>
        <v>144</v>
      </c>
      <c r="BH8171" s="398">
        <f t="shared" si="690"/>
        <v>1</v>
      </c>
      <c r="BO8171" s="33"/>
    </row>
    <row r="8172" spans="1:67">
      <c r="A8172" s="320" t="s">
        <v>338</v>
      </c>
      <c r="B8172" t="s">
        <v>380</v>
      </c>
      <c r="C8172" t="s">
        <v>910</v>
      </c>
      <c r="D8172" t="s">
        <v>314</v>
      </c>
      <c r="E8172" s="320" t="s">
        <v>141</v>
      </c>
      <c r="F8172" s="320" t="s">
        <v>142</v>
      </c>
      <c r="G8172" s="320" t="s">
        <v>431</v>
      </c>
      <c r="H8172" s="320" t="s">
        <v>432</v>
      </c>
      <c r="I8172" s="320" t="s">
        <v>826</v>
      </c>
      <c r="J8172" s="320" t="s">
        <v>12</v>
      </c>
      <c r="K8172" s="321">
        <v>144</v>
      </c>
      <c r="L8172" s="305">
        <v>1</v>
      </c>
      <c r="M8172" s="305"/>
      <c r="N8172" s="321">
        <v>1573</v>
      </c>
      <c r="O8172" s="305">
        <v>1</v>
      </c>
      <c r="P8172" s="305"/>
      <c r="Q8172" s="321">
        <v>13612</v>
      </c>
      <c r="R8172" s="305">
        <v>1</v>
      </c>
      <c r="S8172" s="305"/>
      <c r="BA8172" s="395">
        <v>1</v>
      </c>
      <c r="BB8172" s="396" t="s">
        <v>861</v>
      </c>
      <c r="BC8172" t="str">
        <f t="shared" si="686"/>
        <v>RGN</v>
      </c>
      <c r="BD8172" t="str">
        <f t="shared" si="687"/>
        <v>NAoMe_recurrent_tag_livermets</v>
      </c>
      <c r="BE8172" s="397" t="s">
        <v>862</v>
      </c>
      <c r="BF8172" t="str">
        <f t="shared" si="688"/>
        <v>No</v>
      </c>
      <c r="BG8172">
        <f t="shared" si="689"/>
        <v>144</v>
      </c>
      <c r="BH8172" s="398">
        <f t="shared" si="690"/>
        <v>1</v>
      </c>
      <c r="BO8172" s="33"/>
    </row>
    <row r="8173" spans="1:67">
      <c r="A8173" s="320" t="s">
        <v>338</v>
      </c>
      <c r="B8173" t="s">
        <v>380</v>
      </c>
      <c r="C8173" t="s">
        <v>910</v>
      </c>
      <c r="D8173" t="s">
        <v>314</v>
      </c>
      <c r="E8173" s="320" t="s">
        <v>141</v>
      </c>
      <c r="F8173" s="320" t="s">
        <v>142</v>
      </c>
      <c r="G8173" s="320" t="s">
        <v>431</v>
      </c>
      <c r="H8173" s="320" t="s">
        <v>432</v>
      </c>
      <c r="I8173" s="320" t="s">
        <v>827</v>
      </c>
      <c r="J8173" s="320" t="s">
        <v>12</v>
      </c>
      <c r="K8173" s="321">
        <v>144</v>
      </c>
      <c r="L8173" s="305">
        <v>1</v>
      </c>
      <c r="M8173" s="305"/>
      <c r="N8173" s="321">
        <v>1573</v>
      </c>
      <c r="O8173" s="305">
        <v>1</v>
      </c>
      <c r="P8173" s="305"/>
      <c r="Q8173" s="321">
        <v>13612</v>
      </c>
      <c r="R8173" s="305">
        <v>1</v>
      </c>
      <c r="S8173" s="305"/>
      <c r="BA8173" s="395">
        <v>1</v>
      </c>
      <c r="BB8173" s="396" t="s">
        <v>861</v>
      </c>
      <c r="BC8173" t="str">
        <f t="shared" si="686"/>
        <v>RGN</v>
      </c>
      <c r="BD8173" t="str">
        <f t="shared" si="687"/>
        <v>NAoMe_recurrent_tag_lungmets</v>
      </c>
      <c r="BE8173" s="397" t="s">
        <v>862</v>
      </c>
      <c r="BF8173" t="str">
        <f t="shared" si="688"/>
        <v>No</v>
      </c>
      <c r="BG8173">
        <f t="shared" si="689"/>
        <v>144</v>
      </c>
      <c r="BH8173" s="398">
        <f t="shared" si="690"/>
        <v>1</v>
      </c>
      <c r="BO8173" s="33"/>
    </row>
    <row r="8174" spans="1:67">
      <c r="A8174" s="320" t="s">
        <v>338</v>
      </c>
      <c r="B8174" t="s">
        <v>380</v>
      </c>
      <c r="C8174" t="s">
        <v>910</v>
      </c>
      <c r="D8174" t="s">
        <v>314</v>
      </c>
      <c r="E8174" s="320" t="s">
        <v>141</v>
      </c>
      <c r="F8174" s="320" t="s">
        <v>142</v>
      </c>
      <c r="G8174" s="320" t="s">
        <v>431</v>
      </c>
      <c r="H8174" s="320" t="s">
        <v>432</v>
      </c>
      <c r="I8174" s="320" t="s">
        <v>828</v>
      </c>
      <c r="J8174" s="320" t="s">
        <v>12</v>
      </c>
      <c r="K8174" s="321">
        <v>144</v>
      </c>
      <c r="L8174" s="305">
        <v>1</v>
      </c>
      <c r="M8174" s="305"/>
      <c r="N8174" s="321">
        <v>1573</v>
      </c>
      <c r="O8174" s="305">
        <v>1</v>
      </c>
      <c r="P8174" s="305"/>
      <c r="Q8174" s="321">
        <v>13612</v>
      </c>
      <c r="R8174" s="305">
        <v>1</v>
      </c>
      <c r="S8174" s="305"/>
      <c r="BA8174" s="395">
        <v>1</v>
      </c>
      <c r="BB8174" s="396" t="s">
        <v>861</v>
      </c>
      <c r="BC8174" t="str">
        <f t="shared" si="686"/>
        <v>RGN</v>
      </c>
      <c r="BD8174" t="str">
        <f t="shared" si="687"/>
        <v>NAoMe_recurrent_tag_othermets</v>
      </c>
      <c r="BE8174" s="397" t="s">
        <v>862</v>
      </c>
      <c r="BF8174" t="str">
        <f t="shared" si="688"/>
        <v>No</v>
      </c>
      <c r="BG8174">
        <f t="shared" si="689"/>
        <v>144</v>
      </c>
      <c r="BH8174" s="398">
        <f t="shared" si="690"/>
        <v>1</v>
      </c>
      <c r="BO8174" s="33"/>
    </row>
    <row r="8175" spans="1:67">
      <c r="A8175" s="320" t="s">
        <v>338</v>
      </c>
      <c r="B8175" t="s">
        <v>380</v>
      </c>
      <c r="C8175" t="s">
        <v>910</v>
      </c>
      <c r="D8175" t="s">
        <v>314</v>
      </c>
      <c r="E8175" s="320" t="s">
        <v>143</v>
      </c>
      <c r="F8175" s="320" t="s">
        <v>144</v>
      </c>
      <c r="G8175" s="320" t="s">
        <v>430</v>
      </c>
      <c r="H8175" s="320" t="s">
        <v>327</v>
      </c>
      <c r="I8175" s="320" t="s">
        <v>354</v>
      </c>
      <c r="J8175" s="320" t="s">
        <v>277</v>
      </c>
      <c r="K8175" s="321">
        <v>0</v>
      </c>
      <c r="L8175" s="305">
        <v>0</v>
      </c>
      <c r="M8175" s="305"/>
      <c r="N8175" s="321">
        <v>2</v>
      </c>
      <c r="O8175" s="305">
        <v>1.7500000540167089E-3</v>
      </c>
      <c r="P8175" s="305"/>
      <c r="Q8175" s="321">
        <v>56</v>
      </c>
      <c r="R8175" s="305">
        <v>4.1100000962615013E-3</v>
      </c>
      <c r="S8175" s="305"/>
      <c r="BA8175" s="395">
        <v>1</v>
      </c>
      <c r="BB8175" s="396" t="s">
        <v>861</v>
      </c>
      <c r="BC8175" t="str">
        <f t="shared" si="686"/>
        <v>RNS</v>
      </c>
      <c r="BD8175" t="str">
        <f t="shared" si="687"/>
        <v>NAoMe_recurrent_age_mbc_hes_decades_80cap</v>
      </c>
      <c r="BE8175" s="397" t="s">
        <v>862</v>
      </c>
      <c r="BF8175" t="str">
        <f t="shared" si="688"/>
        <v>18-29 yrs</v>
      </c>
      <c r="BG8175">
        <f t="shared" si="689"/>
        <v>0</v>
      </c>
      <c r="BH8175" s="398">
        <f t="shared" si="690"/>
        <v>0</v>
      </c>
      <c r="BO8175" s="33"/>
    </row>
    <row r="8176" spans="1:67">
      <c r="A8176" s="320" t="s">
        <v>338</v>
      </c>
      <c r="B8176" t="s">
        <v>380</v>
      </c>
      <c r="C8176" t="s">
        <v>910</v>
      </c>
      <c r="D8176" t="s">
        <v>314</v>
      </c>
      <c r="E8176" s="320" t="s">
        <v>143</v>
      </c>
      <c r="F8176" s="320" t="s">
        <v>144</v>
      </c>
      <c r="G8176" s="320" t="s">
        <v>430</v>
      </c>
      <c r="H8176" s="320" t="s">
        <v>327</v>
      </c>
      <c r="I8176" s="320" t="s">
        <v>354</v>
      </c>
      <c r="J8176" s="320" t="s">
        <v>278</v>
      </c>
      <c r="K8176" s="321">
        <v>9</v>
      </c>
      <c r="L8176" s="305">
        <v>8.8239997625350952E-2</v>
      </c>
      <c r="M8176" s="305"/>
      <c r="N8176" s="321">
        <v>48</v>
      </c>
      <c r="O8176" s="305">
        <v>4.1880000382661819E-2</v>
      </c>
      <c r="P8176" s="305"/>
      <c r="Q8176" s="321">
        <v>552</v>
      </c>
      <c r="R8176" s="305">
        <v>4.0550000965595252E-2</v>
      </c>
      <c r="S8176" s="305"/>
      <c r="BA8176" s="395">
        <v>1</v>
      </c>
      <c r="BB8176" s="396" t="s">
        <v>861</v>
      </c>
      <c r="BC8176" t="str">
        <f t="shared" si="686"/>
        <v>RNS</v>
      </c>
      <c r="BD8176" t="str">
        <f t="shared" si="687"/>
        <v>NAoMe_recurrent_age_mbc_hes_decades_80cap</v>
      </c>
      <c r="BE8176" s="397" t="s">
        <v>862</v>
      </c>
      <c r="BF8176" t="str">
        <f t="shared" si="688"/>
        <v>30-39 yrs</v>
      </c>
      <c r="BG8176">
        <f t="shared" si="689"/>
        <v>9</v>
      </c>
      <c r="BH8176" s="398">
        <f t="shared" si="690"/>
        <v>8.8239997625350952E-2</v>
      </c>
      <c r="BO8176" s="33"/>
    </row>
    <row r="8177" spans="1:67">
      <c r="A8177" s="320" t="s">
        <v>338</v>
      </c>
      <c r="B8177" t="s">
        <v>380</v>
      </c>
      <c r="C8177" t="s">
        <v>910</v>
      </c>
      <c r="D8177" t="s">
        <v>314</v>
      </c>
      <c r="E8177" s="320" t="s">
        <v>143</v>
      </c>
      <c r="F8177" s="320" t="s">
        <v>144</v>
      </c>
      <c r="G8177" s="320" t="s">
        <v>430</v>
      </c>
      <c r="H8177" s="320" t="s">
        <v>327</v>
      </c>
      <c r="I8177" s="320" t="s">
        <v>354</v>
      </c>
      <c r="J8177" s="320" t="s">
        <v>279</v>
      </c>
      <c r="K8177" s="321">
        <v>8</v>
      </c>
      <c r="L8177" s="305">
        <v>7.8429996967315674E-2</v>
      </c>
      <c r="M8177" s="305"/>
      <c r="N8177" s="321">
        <v>113</v>
      </c>
      <c r="O8177" s="305">
        <v>9.8600000143051147E-2</v>
      </c>
      <c r="P8177" s="305"/>
      <c r="Q8177" s="321">
        <v>1403</v>
      </c>
      <c r="R8177" s="305">
        <v>0.1030699983239174</v>
      </c>
      <c r="S8177" s="305"/>
      <c r="BA8177" s="395">
        <v>1</v>
      </c>
      <c r="BB8177" s="396" t="s">
        <v>861</v>
      </c>
      <c r="BC8177" t="str">
        <f t="shared" si="686"/>
        <v>RNS</v>
      </c>
      <c r="BD8177" t="str">
        <f t="shared" si="687"/>
        <v>NAoMe_recurrent_age_mbc_hes_decades_80cap</v>
      </c>
      <c r="BE8177" s="397" t="s">
        <v>862</v>
      </c>
      <c r="BF8177" t="str">
        <f t="shared" si="688"/>
        <v>40-49 yrs</v>
      </c>
      <c r="BG8177">
        <f t="shared" si="689"/>
        <v>8</v>
      </c>
      <c r="BH8177" s="398">
        <f t="shared" si="690"/>
        <v>7.8429996967315674E-2</v>
      </c>
      <c r="BO8177" s="33"/>
    </row>
    <row r="8178" spans="1:67">
      <c r="A8178" s="320" t="s">
        <v>338</v>
      </c>
      <c r="B8178" t="s">
        <v>380</v>
      </c>
      <c r="C8178" t="s">
        <v>910</v>
      </c>
      <c r="D8178" t="s">
        <v>314</v>
      </c>
      <c r="E8178" s="320" t="s">
        <v>143</v>
      </c>
      <c r="F8178" s="320" t="s">
        <v>144</v>
      </c>
      <c r="G8178" s="320" t="s">
        <v>430</v>
      </c>
      <c r="H8178" s="320" t="s">
        <v>327</v>
      </c>
      <c r="I8178" s="320" t="s">
        <v>354</v>
      </c>
      <c r="J8178" s="320" t="s">
        <v>280</v>
      </c>
      <c r="K8178" s="321">
        <v>24</v>
      </c>
      <c r="L8178" s="305">
        <v>0.23529000580310819</v>
      </c>
      <c r="M8178" s="305"/>
      <c r="N8178" s="321">
        <v>240</v>
      </c>
      <c r="O8178" s="305">
        <v>0.20941999554634089</v>
      </c>
      <c r="P8178" s="305"/>
      <c r="Q8178" s="321">
        <v>2584</v>
      </c>
      <c r="R8178" s="305">
        <v>0.18983000516891479</v>
      </c>
      <c r="S8178" s="305"/>
      <c r="BA8178" s="395">
        <v>1</v>
      </c>
      <c r="BB8178" s="396" t="s">
        <v>861</v>
      </c>
      <c r="BC8178" t="str">
        <f t="shared" si="686"/>
        <v>RNS</v>
      </c>
      <c r="BD8178" t="str">
        <f t="shared" si="687"/>
        <v>NAoMe_recurrent_age_mbc_hes_decades_80cap</v>
      </c>
      <c r="BE8178" s="397" t="s">
        <v>862</v>
      </c>
      <c r="BF8178" t="str">
        <f t="shared" si="688"/>
        <v>50-59 yrs</v>
      </c>
      <c r="BG8178">
        <f t="shared" si="689"/>
        <v>24</v>
      </c>
      <c r="BH8178" s="398">
        <f t="shared" si="690"/>
        <v>0.23529000580310819</v>
      </c>
      <c r="BO8178" s="33"/>
    </row>
    <row r="8179" spans="1:67">
      <c r="A8179" s="320" t="s">
        <v>338</v>
      </c>
      <c r="B8179" t="s">
        <v>380</v>
      </c>
      <c r="C8179" t="s">
        <v>910</v>
      </c>
      <c r="D8179" t="s">
        <v>314</v>
      </c>
      <c r="E8179" s="320" t="s">
        <v>143</v>
      </c>
      <c r="F8179" s="320" t="s">
        <v>144</v>
      </c>
      <c r="G8179" s="320" t="s">
        <v>430</v>
      </c>
      <c r="H8179" s="320" t="s">
        <v>327</v>
      </c>
      <c r="I8179" s="320" t="s">
        <v>354</v>
      </c>
      <c r="J8179" s="320" t="s">
        <v>281</v>
      </c>
      <c r="K8179" s="321">
        <v>15</v>
      </c>
      <c r="L8179" s="305">
        <v>0.14706000685691831</v>
      </c>
      <c r="M8179" s="305"/>
      <c r="N8179" s="321">
        <v>238</v>
      </c>
      <c r="O8179" s="305">
        <v>0.20768000185489649</v>
      </c>
      <c r="P8179" s="305"/>
      <c r="Q8179" s="321">
        <v>2650</v>
      </c>
      <c r="R8179" s="305">
        <v>0.19468000531196589</v>
      </c>
      <c r="S8179" s="305"/>
      <c r="BA8179" s="395">
        <v>1</v>
      </c>
      <c r="BB8179" s="396" t="s">
        <v>861</v>
      </c>
      <c r="BC8179" t="str">
        <f t="shared" si="686"/>
        <v>RNS</v>
      </c>
      <c r="BD8179" t="str">
        <f t="shared" si="687"/>
        <v>NAoMe_recurrent_age_mbc_hes_decades_80cap</v>
      </c>
      <c r="BE8179" s="397" t="s">
        <v>862</v>
      </c>
      <c r="BF8179" t="str">
        <f t="shared" si="688"/>
        <v>60-69 yrs</v>
      </c>
      <c r="BG8179">
        <f t="shared" si="689"/>
        <v>15</v>
      </c>
      <c r="BH8179" s="398">
        <f t="shared" si="690"/>
        <v>0.14706000685691831</v>
      </c>
      <c r="BO8179" s="33"/>
    </row>
    <row r="8180" spans="1:67">
      <c r="A8180" s="320" t="s">
        <v>338</v>
      </c>
      <c r="B8180" t="s">
        <v>380</v>
      </c>
      <c r="C8180" t="s">
        <v>910</v>
      </c>
      <c r="D8180" t="s">
        <v>314</v>
      </c>
      <c r="E8180" s="320" t="s">
        <v>143</v>
      </c>
      <c r="F8180" s="320" t="s">
        <v>144</v>
      </c>
      <c r="G8180" s="320" t="s">
        <v>430</v>
      </c>
      <c r="H8180" s="320" t="s">
        <v>327</v>
      </c>
      <c r="I8180" s="320" t="s">
        <v>354</v>
      </c>
      <c r="J8180" s="320" t="s">
        <v>282</v>
      </c>
      <c r="K8180" s="321">
        <v>25</v>
      </c>
      <c r="L8180" s="305">
        <v>0.24510000646114349</v>
      </c>
      <c r="M8180" s="305"/>
      <c r="N8180" s="321">
        <v>282</v>
      </c>
      <c r="O8180" s="305">
        <v>0.24606999754905701</v>
      </c>
      <c r="P8180" s="305"/>
      <c r="Q8180" s="321">
        <v>3284</v>
      </c>
      <c r="R8180" s="305">
        <v>0.24126000702381131</v>
      </c>
      <c r="S8180" s="305"/>
      <c r="BA8180" s="395">
        <v>1</v>
      </c>
      <c r="BB8180" s="396" t="s">
        <v>861</v>
      </c>
      <c r="BC8180" t="str">
        <f t="shared" si="686"/>
        <v>RNS</v>
      </c>
      <c r="BD8180" t="str">
        <f t="shared" si="687"/>
        <v>NAoMe_recurrent_age_mbc_hes_decades_80cap</v>
      </c>
      <c r="BE8180" s="397" t="s">
        <v>862</v>
      </c>
      <c r="BF8180" t="str">
        <f t="shared" si="688"/>
        <v>70-79 yrs</v>
      </c>
      <c r="BG8180">
        <f t="shared" si="689"/>
        <v>25</v>
      </c>
      <c r="BH8180" s="398">
        <f t="shared" si="690"/>
        <v>0.24510000646114349</v>
      </c>
      <c r="BO8180" s="33"/>
    </row>
    <row r="8181" spans="1:67">
      <c r="A8181" s="320" t="s">
        <v>338</v>
      </c>
      <c r="B8181" t="s">
        <v>380</v>
      </c>
      <c r="C8181" t="s">
        <v>910</v>
      </c>
      <c r="D8181" t="s">
        <v>314</v>
      </c>
      <c r="E8181" s="320" t="s">
        <v>143</v>
      </c>
      <c r="F8181" s="320" t="s">
        <v>144</v>
      </c>
      <c r="G8181" s="320" t="s">
        <v>430</v>
      </c>
      <c r="H8181" s="320" t="s">
        <v>327</v>
      </c>
      <c r="I8181" s="320" t="s">
        <v>354</v>
      </c>
      <c r="J8181" s="320" t="s">
        <v>283</v>
      </c>
      <c r="K8181" s="321">
        <v>21</v>
      </c>
      <c r="L8181" s="305">
        <v>0.2058800011873245</v>
      </c>
      <c r="M8181" s="305"/>
      <c r="N8181" s="321">
        <v>223</v>
      </c>
      <c r="O8181" s="305">
        <v>0.1945900022983551</v>
      </c>
      <c r="P8181" s="305"/>
      <c r="Q8181" s="321">
        <v>3083</v>
      </c>
      <c r="R8181" s="305">
        <v>0.2264900058507919</v>
      </c>
      <c r="S8181" s="305"/>
      <c r="BA8181" s="395">
        <v>1</v>
      </c>
      <c r="BB8181" s="396" t="s">
        <v>861</v>
      </c>
      <c r="BC8181" t="str">
        <f t="shared" si="686"/>
        <v>RNS</v>
      </c>
      <c r="BD8181" t="str">
        <f t="shared" si="687"/>
        <v>NAoMe_recurrent_age_mbc_hes_decades_80cap</v>
      </c>
      <c r="BE8181" s="397" t="s">
        <v>862</v>
      </c>
      <c r="BF8181" t="str">
        <f t="shared" si="688"/>
        <v>80+ yrs</v>
      </c>
      <c r="BG8181">
        <f t="shared" si="689"/>
        <v>21</v>
      </c>
      <c r="BH8181" s="398">
        <f t="shared" si="690"/>
        <v>0.2058800011873245</v>
      </c>
      <c r="BO8181" s="33"/>
    </row>
    <row r="8182" spans="1:67">
      <c r="A8182" s="320" t="s">
        <v>338</v>
      </c>
      <c r="B8182" t="s">
        <v>380</v>
      </c>
      <c r="C8182" t="s">
        <v>910</v>
      </c>
      <c r="D8182" t="s">
        <v>314</v>
      </c>
      <c r="E8182" s="320" t="s">
        <v>143</v>
      </c>
      <c r="F8182" s="320" t="s">
        <v>144</v>
      </c>
      <c r="G8182" s="320" t="s">
        <v>430</v>
      </c>
      <c r="H8182" s="320" t="s">
        <v>327</v>
      </c>
      <c r="I8182" s="320" t="s">
        <v>656</v>
      </c>
      <c r="J8182" s="320" t="s">
        <v>286</v>
      </c>
      <c r="K8182" s="321">
        <v>2</v>
      </c>
      <c r="L8182" s="305">
        <v>1.9610000774264339E-2</v>
      </c>
      <c r="M8182" s="305">
        <v>1.9999999552965161E-2</v>
      </c>
      <c r="N8182" s="321">
        <v>49</v>
      </c>
      <c r="O8182" s="305">
        <v>4.2759999632835388E-2</v>
      </c>
      <c r="P8182" s="305">
        <v>4.3669998645782471E-2</v>
      </c>
      <c r="Q8182" s="321">
        <v>565</v>
      </c>
      <c r="R8182" s="305">
        <v>4.1510000824928277E-2</v>
      </c>
      <c r="S8182" s="305">
        <v>4.221000149846077E-2</v>
      </c>
      <c r="BA8182" s="395">
        <v>1</v>
      </c>
      <c r="BB8182" s="396" t="s">
        <v>861</v>
      </c>
      <c r="BC8182" t="str">
        <f t="shared" si="686"/>
        <v>RNS</v>
      </c>
      <c r="BD8182" t="str">
        <f t="shared" si="687"/>
        <v>NAoMe_recurrent_ethnicity_grp</v>
      </c>
      <c r="BE8182" s="397" t="s">
        <v>862</v>
      </c>
      <c r="BF8182" t="str">
        <f t="shared" si="688"/>
        <v>Asian or Asian British</v>
      </c>
      <c r="BG8182">
        <f t="shared" si="689"/>
        <v>2</v>
      </c>
      <c r="BH8182" s="398">
        <f t="shared" si="690"/>
        <v>1.9610000774264339E-2</v>
      </c>
      <c r="BO8182" s="33"/>
    </row>
    <row r="8183" spans="1:67">
      <c r="A8183" s="320" t="s">
        <v>338</v>
      </c>
      <c r="B8183" t="s">
        <v>380</v>
      </c>
      <c r="C8183" t="s">
        <v>910</v>
      </c>
      <c r="D8183" t="s">
        <v>314</v>
      </c>
      <c r="E8183" s="320" t="s">
        <v>143</v>
      </c>
      <c r="F8183" s="320" t="s">
        <v>144</v>
      </c>
      <c r="G8183" s="320" t="s">
        <v>430</v>
      </c>
      <c r="H8183" s="320" t="s">
        <v>327</v>
      </c>
      <c r="I8183" s="320" t="s">
        <v>656</v>
      </c>
      <c r="J8183" s="320" t="s">
        <v>287</v>
      </c>
      <c r="K8183" s="321">
        <v>2</v>
      </c>
      <c r="L8183" s="305">
        <v>1.9610000774264339E-2</v>
      </c>
      <c r="M8183" s="305">
        <v>1.9999999552965161E-2</v>
      </c>
      <c r="N8183" s="321">
        <v>16</v>
      </c>
      <c r="O8183" s="305">
        <v>1.396000012755394E-2</v>
      </c>
      <c r="P8183" s="305">
        <v>1.425999961793423E-2</v>
      </c>
      <c r="Q8183" s="321">
        <v>439</v>
      </c>
      <c r="R8183" s="305">
        <v>3.2249998301267617E-2</v>
      </c>
      <c r="S8183" s="305">
        <v>3.2800000160932541E-2</v>
      </c>
      <c r="BA8183" s="395">
        <v>1</v>
      </c>
      <c r="BB8183" s="396" t="s">
        <v>861</v>
      </c>
      <c r="BC8183" t="str">
        <f t="shared" si="686"/>
        <v>RNS</v>
      </c>
      <c r="BD8183" t="str">
        <f t="shared" si="687"/>
        <v>NAoMe_recurrent_ethnicity_grp</v>
      </c>
      <c r="BE8183" s="397" t="s">
        <v>862</v>
      </c>
      <c r="BF8183" t="str">
        <f t="shared" si="688"/>
        <v>Black or Black British</v>
      </c>
      <c r="BG8183">
        <f t="shared" si="689"/>
        <v>2</v>
      </c>
      <c r="BH8183" s="398">
        <f t="shared" si="690"/>
        <v>1.9610000774264339E-2</v>
      </c>
      <c r="BO8183" s="33"/>
    </row>
    <row r="8184" spans="1:67">
      <c r="A8184" s="320" t="s">
        <v>338</v>
      </c>
      <c r="B8184" t="s">
        <v>380</v>
      </c>
      <c r="C8184" t="s">
        <v>910</v>
      </c>
      <c r="D8184" t="s">
        <v>314</v>
      </c>
      <c r="E8184" s="320" t="s">
        <v>143</v>
      </c>
      <c r="F8184" s="320" t="s">
        <v>144</v>
      </c>
      <c r="G8184" s="320" t="s">
        <v>430</v>
      </c>
      <c r="H8184" s="320" t="s">
        <v>327</v>
      </c>
      <c r="I8184" s="320" t="s">
        <v>656</v>
      </c>
      <c r="J8184" s="320" t="s">
        <v>259</v>
      </c>
      <c r="K8184" s="321">
        <v>2</v>
      </c>
      <c r="L8184" s="305">
        <v>1.9610000774264339E-2</v>
      </c>
      <c r="M8184" s="305">
        <v>1.9999999552965161E-2</v>
      </c>
      <c r="N8184" s="321">
        <v>10</v>
      </c>
      <c r="O8184" s="305">
        <v>8.7299998849630356E-3</v>
      </c>
      <c r="P8184" s="305">
        <v>8.9100003242492676E-3</v>
      </c>
      <c r="Q8184" s="321">
        <v>117</v>
      </c>
      <c r="R8184" s="305">
        <v>8.6000002920627594E-3</v>
      </c>
      <c r="S8184" s="305">
        <v>8.7400004267692566E-3</v>
      </c>
      <c r="BA8184" s="395">
        <v>1</v>
      </c>
      <c r="BB8184" s="396" t="s">
        <v>861</v>
      </c>
      <c r="BC8184" t="str">
        <f t="shared" si="686"/>
        <v>RNS</v>
      </c>
      <c r="BD8184" t="str">
        <f t="shared" si="687"/>
        <v>NAoMe_recurrent_ethnicity_grp</v>
      </c>
      <c r="BE8184" s="397" t="s">
        <v>862</v>
      </c>
      <c r="BF8184" t="str">
        <f t="shared" si="688"/>
        <v>Mixed</v>
      </c>
      <c r="BG8184">
        <f t="shared" si="689"/>
        <v>2</v>
      </c>
      <c r="BH8184" s="398">
        <f t="shared" si="690"/>
        <v>1.9610000774264339E-2</v>
      </c>
      <c r="BO8184" s="33"/>
    </row>
    <row r="8185" spans="1:67">
      <c r="A8185" s="320" t="s">
        <v>338</v>
      </c>
      <c r="B8185" t="s">
        <v>380</v>
      </c>
      <c r="C8185" t="s">
        <v>910</v>
      </c>
      <c r="D8185" t="s">
        <v>314</v>
      </c>
      <c r="E8185" s="320" t="s">
        <v>143</v>
      </c>
      <c r="F8185" s="320" t="s">
        <v>144</v>
      </c>
      <c r="G8185" s="320" t="s">
        <v>430</v>
      </c>
      <c r="H8185" s="320" t="s">
        <v>327</v>
      </c>
      <c r="I8185" s="320" t="s">
        <v>656</v>
      </c>
      <c r="J8185" s="320" t="s">
        <v>288</v>
      </c>
      <c r="K8185" s="321">
        <v>0</v>
      </c>
      <c r="L8185" s="305">
        <v>0</v>
      </c>
      <c r="M8185" s="305">
        <v>0</v>
      </c>
      <c r="N8185" s="321">
        <v>11</v>
      </c>
      <c r="O8185" s="305">
        <v>9.6000004559755325E-3</v>
      </c>
      <c r="P8185" s="305">
        <v>9.8000001162290573E-3</v>
      </c>
      <c r="Q8185" s="321">
        <v>254</v>
      </c>
      <c r="R8185" s="305">
        <v>1.8659999594092369E-2</v>
      </c>
      <c r="S8185" s="305">
        <v>1.8980000168085098E-2</v>
      </c>
      <c r="BA8185" s="395">
        <v>1</v>
      </c>
      <c r="BB8185" s="396" t="s">
        <v>861</v>
      </c>
      <c r="BC8185" t="str">
        <f t="shared" si="686"/>
        <v>RNS</v>
      </c>
      <c r="BD8185" t="str">
        <f t="shared" si="687"/>
        <v>NAoMe_recurrent_ethnicity_grp</v>
      </c>
      <c r="BE8185" s="397" t="s">
        <v>862</v>
      </c>
      <c r="BF8185" t="str">
        <f t="shared" si="688"/>
        <v>Other Ethnic Group</v>
      </c>
      <c r="BG8185">
        <f t="shared" si="689"/>
        <v>0</v>
      </c>
      <c r="BH8185" s="398">
        <f t="shared" si="690"/>
        <v>0</v>
      </c>
      <c r="BO8185" s="33"/>
    </row>
    <row r="8186" spans="1:67">
      <c r="A8186" s="320" t="s">
        <v>338</v>
      </c>
      <c r="B8186" t="s">
        <v>380</v>
      </c>
      <c r="C8186" t="s">
        <v>910</v>
      </c>
      <c r="D8186" t="s">
        <v>314</v>
      </c>
      <c r="E8186" s="320" t="s">
        <v>143</v>
      </c>
      <c r="F8186" s="320" t="s">
        <v>144</v>
      </c>
      <c r="G8186" s="320" t="s">
        <v>430</v>
      </c>
      <c r="H8186" s="320" t="s">
        <v>327</v>
      </c>
      <c r="I8186" s="320" t="s">
        <v>656</v>
      </c>
      <c r="J8186" s="320" t="s">
        <v>260</v>
      </c>
      <c r="K8186" s="321">
        <v>2</v>
      </c>
      <c r="L8186" s="305">
        <v>1.9610000774264339E-2</v>
      </c>
      <c r="M8186" s="305"/>
      <c r="N8186" s="321">
        <v>24</v>
      </c>
      <c r="O8186" s="305">
        <v>2.094000019133091E-2</v>
      </c>
      <c r="P8186" s="305"/>
      <c r="Q8186" s="321">
        <v>227</v>
      </c>
      <c r="R8186" s="305">
        <v>1.6680000349879261E-2</v>
      </c>
      <c r="S8186" s="305"/>
      <c r="BA8186" s="395">
        <v>1</v>
      </c>
      <c r="BB8186" s="396" t="s">
        <v>861</v>
      </c>
      <c r="BC8186" t="str">
        <f t="shared" si="686"/>
        <v>RNS</v>
      </c>
      <c r="BD8186" t="str">
        <f t="shared" si="687"/>
        <v>NAoMe_recurrent_ethnicity_grp</v>
      </c>
      <c r="BE8186" s="397" t="s">
        <v>862</v>
      </c>
      <c r="BF8186" t="str">
        <f t="shared" si="688"/>
        <v>Unknown</v>
      </c>
      <c r="BG8186">
        <f t="shared" si="689"/>
        <v>2</v>
      </c>
      <c r="BH8186" s="398">
        <f t="shared" si="690"/>
        <v>1.9610000774264339E-2</v>
      </c>
      <c r="BO8186" s="33"/>
    </row>
    <row r="8187" spans="1:67">
      <c r="A8187" s="320" t="s">
        <v>338</v>
      </c>
      <c r="B8187" t="s">
        <v>380</v>
      </c>
      <c r="C8187" t="s">
        <v>910</v>
      </c>
      <c r="D8187" t="s">
        <v>314</v>
      </c>
      <c r="E8187" s="320" t="s">
        <v>143</v>
      </c>
      <c r="F8187" s="320" t="s">
        <v>144</v>
      </c>
      <c r="G8187" s="320" t="s">
        <v>430</v>
      </c>
      <c r="H8187" s="320" t="s">
        <v>327</v>
      </c>
      <c r="I8187" s="320" t="s">
        <v>656</v>
      </c>
      <c r="J8187" s="320" t="s">
        <v>258</v>
      </c>
      <c r="K8187" s="321">
        <v>94</v>
      </c>
      <c r="L8187" s="305">
        <v>0.92157000303268433</v>
      </c>
      <c r="M8187" s="305">
        <v>0.93999999761581421</v>
      </c>
      <c r="N8187" s="321">
        <v>1036</v>
      </c>
      <c r="O8187" s="305">
        <v>0.90400999784469604</v>
      </c>
      <c r="P8187" s="305">
        <v>0.92334997653961182</v>
      </c>
      <c r="Q8187" s="321">
        <v>12010</v>
      </c>
      <c r="R8187" s="305">
        <v>0.88230997323989868</v>
      </c>
      <c r="S8187" s="305">
        <v>0.89727002382278442</v>
      </c>
      <c r="BA8187" s="395">
        <v>1</v>
      </c>
      <c r="BB8187" s="396" t="s">
        <v>861</v>
      </c>
      <c r="BC8187" t="str">
        <f t="shared" si="686"/>
        <v>RNS</v>
      </c>
      <c r="BD8187" t="str">
        <f t="shared" si="687"/>
        <v>NAoMe_recurrent_ethnicity_grp</v>
      </c>
      <c r="BE8187" s="397" t="s">
        <v>862</v>
      </c>
      <c r="BF8187" t="str">
        <f t="shared" si="688"/>
        <v>White</v>
      </c>
      <c r="BG8187">
        <f t="shared" si="689"/>
        <v>94</v>
      </c>
      <c r="BH8187" s="398">
        <f t="shared" si="690"/>
        <v>0.92157000303268433</v>
      </c>
      <c r="BO8187" s="33"/>
    </row>
    <row r="8188" spans="1:67">
      <c r="A8188" s="320" t="s">
        <v>338</v>
      </c>
      <c r="B8188" t="s">
        <v>380</v>
      </c>
      <c r="C8188" t="s">
        <v>910</v>
      </c>
      <c r="D8188" t="s">
        <v>314</v>
      </c>
      <c r="E8188" s="320" t="s">
        <v>143</v>
      </c>
      <c r="F8188" s="320" t="s">
        <v>144</v>
      </c>
      <c r="G8188" s="320" t="s">
        <v>430</v>
      </c>
      <c r="H8188" s="320" t="s">
        <v>327</v>
      </c>
      <c r="I8188" s="320" t="s">
        <v>291</v>
      </c>
      <c r="J8188" s="320" t="s">
        <v>313</v>
      </c>
      <c r="K8188" s="321">
        <v>100</v>
      </c>
      <c r="L8188" s="305">
        <v>0.98039001226425171</v>
      </c>
      <c r="M8188" s="305"/>
      <c r="N8188" s="321">
        <v>1132</v>
      </c>
      <c r="O8188" s="305">
        <v>0.98777997493743896</v>
      </c>
      <c r="P8188" s="305"/>
      <c r="Q8188" s="321">
        <v>13492</v>
      </c>
      <c r="R8188" s="305">
        <v>0.99118000268936157</v>
      </c>
      <c r="S8188" s="305"/>
      <c r="BA8188" s="395">
        <v>1</v>
      </c>
      <c r="BB8188" s="396" t="s">
        <v>861</v>
      </c>
      <c r="BC8188" t="str">
        <f t="shared" si="686"/>
        <v>RNS</v>
      </c>
      <c r="BD8188" t="str">
        <f t="shared" si="687"/>
        <v>NAoMe_recurrent_gender</v>
      </c>
      <c r="BE8188" s="397" t="s">
        <v>862</v>
      </c>
      <c r="BF8188" t="str">
        <f t="shared" si="688"/>
        <v>Female</v>
      </c>
      <c r="BG8188">
        <f t="shared" si="689"/>
        <v>100</v>
      </c>
      <c r="BH8188" s="398">
        <f t="shared" si="690"/>
        <v>0.98039001226425171</v>
      </c>
      <c r="BO8188" s="33"/>
    </row>
    <row r="8189" spans="1:67">
      <c r="A8189" s="320" t="s">
        <v>338</v>
      </c>
      <c r="B8189" t="s">
        <v>380</v>
      </c>
      <c r="C8189" t="s">
        <v>910</v>
      </c>
      <c r="D8189" t="s">
        <v>314</v>
      </c>
      <c r="E8189" s="320" t="s">
        <v>143</v>
      </c>
      <c r="F8189" s="320" t="s">
        <v>144</v>
      </c>
      <c r="G8189" s="320" t="s">
        <v>430</v>
      </c>
      <c r="H8189" s="320" t="s">
        <v>327</v>
      </c>
      <c r="I8189" s="320" t="s">
        <v>291</v>
      </c>
      <c r="J8189" s="320" t="s">
        <v>293</v>
      </c>
      <c r="K8189" s="321">
        <v>2</v>
      </c>
      <c r="L8189" s="305">
        <v>1.9610000774264339E-2</v>
      </c>
      <c r="M8189" s="305"/>
      <c r="N8189" s="321">
        <v>14</v>
      </c>
      <c r="O8189" s="305">
        <v>1.2219999916851521E-2</v>
      </c>
      <c r="P8189" s="305"/>
      <c r="Q8189" s="321">
        <v>120</v>
      </c>
      <c r="R8189" s="305">
        <v>8.8200001046061516E-3</v>
      </c>
      <c r="S8189" s="305"/>
      <c r="BA8189" s="395">
        <v>1</v>
      </c>
      <c r="BB8189" s="396" t="s">
        <v>861</v>
      </c>
      <c r="BC8189" t="str">
        <f t="shared" si="686"/>
        <v>RNS</v>
      </c>
      <c r="BD8189" t="str">
        <f t="shared" si="687"/>
        <v>NAoMe_recurrent_gender</v>
      </c>
      <c r="BE8189" s="397" t="s">
        <v>862</v>
      </c>
      <c r="BF8189" t="str">
        <f t="shared" si="688"/>
        <v>Male</v>
      </c>
      <c r="BG8189">
        <f t="shared" si="689"/>
        <v>2</v>
      </c>
      <c r="BH8189" s="398">
        <f t="shared" si="690"/>
        <v>1.9610000774264339E-2</v>
      </c>
      <c r="BO8189" s="33"/>
    </row>
    <row r="8190" spans="1:67">
      <c r="A8190" s="320" t="s">
        <v>338</v>
      </c>
      <c r="B8190" t="s">
        <v>380</v>
      </c>
      <c r="C8190" t="s">
        <v>910</v>
      </c>
      <c r="D8190" t="s">
        <v>314</v>
      </c>
      <c r="E8190" s="320" t="s">
        <v>143</v>
      </c>
      <c r="F8190" s="320" t="s">
        <v>144</v>
      </c>
      <c r="G8190" s="320" t="s">
        <v>430</v>
      </c>
      <c r="H8190" s="320" t="s">
        <v>327</v>
      </c>
      <c r="I8190" s="320" t="s">
        <v>355</v>
      </c>
      <c r="J8190" s="320" t="s">
        <v>289</v>
      </c>
      <c r="K8190" s="321">
        <v>33</v>
      </c>
      <c r="L8190" s="305">
        <v>0.32352998852729797</v>
      </c>
      <c r="M8190" s="305"/>
      <c r="N8190" s="321">
        <v>360</v>
      </c>
      <c r="O8190" s="305">
        <v>0.31413999199867249</v>
      </c>
      <c r="P8190" s="305"/>
      <c r="Q8190" s="321">
        <v>4109</v>
      </c>
      <c r="R8190" s="305">
        <v>0.30186998844146729</v>
      </c>
      <c r="S8190" s="305"/>
      <c r="BA8190" s="395">
        <v>1</v>
      </c>
      <c r="BB8190" s="396" t="s">
        <v>861</v>
      </c>
      <c r="BC8190" t="str">
        <f t="shared" si="686"/>
        <v>RNS</v>
      </c>
      <c r="BD8190" t="str">
        <f t="shared" si="687"/>
        <v>NAoMe_recurrent_mbc_hes_year</v>
      </c>
      <c r="BE8190" s="397" t="s">
        <v>862</v>
      </c>
      <c r="BF8190" t="str">
        <f t="shared" si="688"/>
        <v>2021</v>
      </c>
      <c r="BG8190">
        <f t="shared" si="689"/>
        <v>33</v>
      </c>
      <c r="BH8190" s="398">
        <f t="shared" si="690"/>
        <v>0.32352998852729797</v>
      </c>
      <c r="BO8190" s="33"/>
    </row>
    <row r="8191" spans="1:67">
      <c r="A8191" s="320" t="s">
        <v>338</v>
      </c>
      <c r="B8191" t="s">
        <v>380</v>
      </c>
      <c r="C8191" t="s">
        <v>910</v>
      </c>
      <c r="D8191" t="s">
        <v>314</v>
      </c>
      <c r="E8191" s="320" t="s">
        <v>143</v>
      </c>
      <c r="F8191" s="320" t="s">
        <v>144</v>
      </c>
      <c r="G8191" s="320" t="s">
        <v>430</v>
      </c>
      <c r="H8191" s="320" t="s">
        <v>327</v>
      </c>
      <c r="I8191" s="320" t="s">
        <v>355</v>
      </c>
      <c r="J8191" s="320" t="s">
        <v>816</v>
      </c>
      <c r="K8191" s="321">
        <v>33</v>
      </c>
      <c r="L8191" s="305">
        <v>0.32352998852729797</v>
      </c>
      <c r="M8191" s="305"/>
      <c r="N8191" s="321">
        <v>358</v>
      </c>
      <c r="O8191" s="305">
        <v>0.31238999962806702</v>
      </c>
      <c r="P8191" s="305"/>
      <c r="Q8191" s="321">
        <v>4376</v>
      </c>
      <c r="R8191" s="305">
        <v>0.32148000597953802</v>
      </c>
      <c r="S8191" s="305"/>
      <c r="BA8191" s="395">
        <v>1</v>
      </c>
      <c r="BB8191" s="396" t="s">
        <v>861</v>
      </c>
      <c r="BC8191" t="str">
        <f t="shared" si="686"/>
        <v>RNS</v>
      </c>
      <c r="BD8191" t="str">
        <f t="shared" si="687"/>
        <v>NAoMe_recurrent_mbc_hes_year</v>
      </c>
      <c r="BE8191" s="397" t="s">
        <v>862</v>
      </c>
      <c r="BF8191" t="str">
        <f t="shared" si="688"/>
        <v>2022</v>
      </c>
      <c r="BG8191">
        <f t="shared" si="689"/>
        <v>33</v>
      </c>
      <c r="BH8191" s="398">
        <f t="shared" si="690"/>
        <v>0.32352998852729797</v>
      </c>
      <c r="BO8191" s="33"/>
    </row>
    <row r="8192" spans="1:67">
      <c r="A8192" s="320" t="s">
        <v>338</v>
      </c>
      <c r="B8192" t="s">
        <v>380</v>
      </c>
      <c r="C8192" t="s">
        <v>910</v>
      </c>
      <c r="D8192" t="s">
        <v>314</v>
      </c>
      <c r="E8192" s="320" t="s">
        <v>143</v>
      </c>
      <c r="F8192" s="320" t="s">
        <v>144</v>
      </c>
      <c r="G8192" s="320" t="s">
        <v>430</v>
      </c>
      <c r="H8192" s="320" t="s">
        <v>327</v>
      </c>
      <c r="I8192" s="320" t="s">
        <v>355</v>
      </c>
      <c r="J8192" s="320" t="s">
        <v>946</v>
      </c>
      <c r="K8192" s="321">
        <v>36</v>
      </c>
      <c r="L8192" s="305">
        <v>0.35293999314308172</v>
      </c>
      <c r="M8192" s="305"/>
      <c r="N8192" s="321">
        <v>428</v>
      </c>
      <c r="O8192" s="305">
        <v>0.3734700083732605</v>
      </c>
      <c r="P8192" s="305"/>
      <c r="Q8192" s="321">
        <v>5127</v>
      </c>
      <c r="R8192" s="305">
        <v>0.37665000557899481</v>
      </c>
      <c r="S8192" s="305"/>
      <c r="BA8192" s="395">
        <v>1</v>
      </c>
      <c r="BB8192" s="396" t="s">
        <v>861</v>
      </c>
      <c r="BC8192" t="str">
        <f t="shared" si="686"/>
        <v>RNS</v>
      </c>
      <c r="BD8192" t="str">
        <f t="shared" si="687"/>
        <v>NAoMe_recurrent_mbc_hes_year</v>
      </c>
      <c r="BE8192" s="397" t="s">
        <v>862</v>
      </c>
      <c r="BF8192" t="str">
        <f t="shared" si="688"/>
        <v>2023</v>
      </c>
      <c r="BG8192">
        <f t="shared" si="689"/>
        <v>36</v>
      </c>
      <c r="BH8192" s="398">
        <f t="shared" si="690"/>
        <v>0.35293999314308172</v>
      </c>
      <c r="BO8192" s="33"/>
    </row>
    <row r="8193" spans="1:67">
      <c r="A8193" s="320" t="s">
        <v>338</v>
      </c>
      <c r="B8193" t="s">
        <v>380</v>
      </c>
      <c r="C8193" t="s">
        <v>910</v>
      </c>
      <c r="D8193" t="s">
        <v>314</v>
      </c>
      <c r="E8193" s="320" t="s">
        <v>143</v>
      </c>
      <c r="F8193" s="320" t="s">
        <v>144</v>
      </c>
      <c r="G8193" s="320" t="s">
        <v>430</v>
      </c>
      <c r="H8193" s="320" t="s">
        <v>327</v>
      </c>
      <c r="I8193" s="320" t="s">
        <v>824</v>
      </c>
      <c r="J8193" s="320" t="s">
        <v>12</v>
      </c>
      <c r="K8193" s="321">
        <v>102</v>
      </c>
      <c r="L8193" s="305">
        <v>1</v>
      </c>
      <c r="M8193" s="305"/>
      <c r="N8193" s="321">
        <v>1146</v>
      </c>
      <c r="O8193" s="305">
        <v>1</v>
      </c>
      <c r="P8193" s="305"/>
      <c r="Q8193" s="321">
        <v>13612</v>
      </c>
      <c r="R8193" s="305">
        <v>1</v>
      </c>
      <c r="S8193" s="305"/>
      <c r="BA8193" s="395">
        <v>1</v>
      </c>
      <c r="BB8193" s="396" t="s">
        <v>861</v>
      </c>
      <c r="BC8193" t="str">
        <f t="shared" si="686"/>
        <v>RNS</v>
      </c>
      <c r="BD8193" t="str">
        <f t="shared" si="687"/>
        <v>NAoMe_recurrent_tag_bonemets</v>
      </c>
      <c r="BE8193" s="397" t="s">
        <v>862</v>
      </c>
      <c r="BF8193" t="str">
        <f t="shared" si="688"/>
        <v>No</v>
      </c>
      <c r="BG8193">
        <f t="shared" si="689"/>
        <v>102</v>
      </c>
      <c r="BH8193" s="398">
        <f t="shared" si="690"/>
        <v>1</v>
      </c>
      <c r="BO8193" s="33"/>
    </row>
    <row r="8194" spans="1:67">
      <c r="A8194" s="320" t="s">
        <v>338</v>
      </c>
      <c r="B8194" t="s">
        <v>380</v>
      </c>
      <c r="C8194" t="s">
        <v>910</v>
      </c>
      <c r="D8194" t="s">
        <v>314</v>
      </c>
      <c r="E8194" s="320" t="s">
        <v>143</v>
      </c>
      <c r="F8194" s="320" t="s">
        <v>144</v>
      </c>
      <c r="G8194" s="320" t="s">
        <v>430</v>
      </c>
      <c r="H8194" s="320" t="s">
        <v>327</v>
      </c>
      <c r="I8194" s="320" t="s">
        <v>825</v>
      </c>
      <c r="J8194" s="320" t="s">
        <v>12</v>
      </c>
      <c r="K8194" s="321">
        <v>102</v>
      </c>
      <c r="L8194" s="305">
        <v>1</v>
      </c>
      <c r="M8194" s="305"/>
      <c r="N8194" s="321">
        <v>1146</v>
      </c>
      <c r="O8194" s="305">
        <v>1</v>
      </c>
      <c r="P8194" s="305"/>
      <c r="Q8194" s="321">
        <v>13612</v>
      </c>
      <c r="R8194" s="305">
        <v>1</v>
      </c>
      <c r="S8194" s="305"/>
      <c r="BA8194" s="395">
        <v>1</v>
      </c>
      <c r="BB8194" s="396" t="s">
        <v>861</v>
      </c>
      <c r="BC8194" t="str">
        <f t="shared" si="686"/>
        <v>RNS</v>
      </c>
      <c r="BD8194" t="str">
        <f t="shared" si="687"/>
        <v>NAoMe_recurrent_tag_brainmets</v>
      </c>
      <c r="BE8194" s="397" t="s">
        <v>862</v>
      </c>
      <c r="BF8194" t="str">
        <f t="shared" si="688"/>
        <v>No</v>
      </c>
      <c r="BG8194">
        <f t="shared" si="689"/>
        <v>102</v>
      </c>
      <c r="BH8194" s="398">
        <f t="shared" si="690"/>
        <v>1</v>
      </c>
      <c r="BO8194" s="33"/>
    </row>
    <row r="8195" spans="1:67">
      <c r="A8195" s="320" t="s">
        <v>338</v>
      </c>
      <c r="B8195" t="s">
        <v>380</v>
      </c>
      <c r="C8195" t="s">
        <v>910</v>
      </c>
      <c r="D8195" t="s">
        <v>314</v>
      </c>
      <c r="E8195" s="320" t="s">
        <v>143</v>
      </c>
      <c r="F8195" s="320" t="s">
        <v>144</v>
      </c>
      <c r="G8195" s="320" t="s">
        <v>430</v>
      </c>
      <c r="H8195" s="320" t="s">
        <v>327</v>
      </c>
      <c r="I8195" s="320" t="s">
        <v>826</v>
      </c>
      <c r="J8195" s="320" t="s">
        <v>12</v>
      </c>
      <c r="K8195" s="321">
        <v>102</v>
      </c>
      <c r="L8195" s="305">
        <v>1</v>
      </c>
      <c r="M8195" s="305"/>
      <c r="N8195" s="321">
        <v>1146</v>
      </c>
      <c r="O8195" s="305">
        <v>1</v>
      </c>
      <c r="P8195" s="305"/>
      <c r="Q8195" s="321">
        <v>13612</v>
      </c>
      <c r="R8195" s="305">
        <v>1</v>
      </c>
      <c r="S8195" s="305"/>
      <c r="BA8195" s="395">
        <v>1</v>
      </c>
      <c r="BB8195" s="396" t="s">
        <v>861</v>
      </c>
      <c r="BC8195" t="str">
        <f t="shared" ref="BC8195:BC8258" si="691">E8195</f>
        <v>RNS</v>
      </c>
      <c r="BD8195" t="str">
        <f t="shared" ref="BD8195:BD8258" si="692">(LEFT(A8195, LEN(A8195)-7))&amp;"_"&amp;I8195</f>
        <v>NAoMe_recurrent_tag_livermets</v>
      </c>
      <c r="BE8195" s="397" t="s">
        <v>862</v>
      </c>
      <c r="BF8195" t="str">
        <f t="shared" ref="BF8195:BF8258" si="693">J8195</f>
        <v>No</v>
      </c>
      <c r="BG8195">
        <f t="shared" ref="BG8195:BG8258" si="694">K8195</f>
        <v>102</v>
      </c>
      <c r="BH8195" s="398">
        <f t="shared" ref="BH8195:BH8258" si="695">L8195</f>
        <v>1</v>
      </c>
      <c r="BO8195" s="33"/>
    </row>
    <row r="8196" spans="1:67">
      <c r="A8196" s="320" t="s">
        <v>338</v>
      </c>
      <c r="B8196" t="s">
        <v>380</v>
      </c>
      <c r="C8196" t="s">
        <v>910</v>
      </c>
      <c r="D8196" t="s">
        <v>314</v>
      </c>
      <c r="E8196" s="320" t="s">
        <v>143</v>
      </c>
      <c r="F8196" s="320" t="s">
        <v>144</v>
      </c>
      <c r="G8196" s="320" t="s">
        <v>430</v>
      </c>
      <c r="H8196" s="320" t="s">
        <v>327</v>
      </c>
      <c r="I8196" s="320" t="s">
        <v>827</v>
      </c>
      <c r="J8196" s="320" t="s">
        <v>12</v>
      </c>
      <c r="K8196" s="321">
        <v>102</v>
      </c>
      <c r="L8196" s="305">
        <v>1</v>
      </c>
      <c r="M8196" s="305"/>
      <c r="N8196" s="321">
        <v>1146</v>
      </c>
      <c r="O8196" s="305">
        <v>1</v>
      </c>
      <c r="P8196" s="305"/>
      <c r="Q8196" s="321">
        <v>13612</v>
      </c>
      <c r="R8196" s="305">
        <v>1</v>
      </c>
      <c r="S8196" s="305"/>
      <c r="BA8196" s="395">
        <v>1</v>
      </c>
      <c r="BB8196" s="396" t="s">
        <v>861</v>
      </c>
      <c r="BC8196" t="str">
        <f t="shared" si="691"/>
        <v>RNS</v>
      </c>
      <c r="BD8196" t="str">
        <f t="shared" si="692"/>
        <v>NAoMe_recurrent_tag_lungmets</v>
      </c>
      <c r="BE8196" s="397" t="s">
        <v>862</v>
      </c>
      <c r="BF8196" t="str">
        <f t="shared" si="693"/>
        <v>No</v>
      </c>
      <c r="BG8196">
        <f t="shared" si="694"/>
        <v>102</v>
      </c>
      <c r="BH8196" s="398">
        <f t="shared" si="695"/>
        <v>1</v>
      </c>
      <c r="BO8196" s="33"/>
    </row>
    <row r="8197" spans="1:67">
      <c r="A8197" s="320" t="s">
        <v>338</v>
      </c>
      <c r="B8197" t="s">
        <v>380</v>
      </c>
      <c r="C8197" t="s">
        <v>910</v>
      </c>
      <c r="D8197" t="s">
        <v>314</v>
      </c>
      <c r="E8197" s="320" t="s">
        <v>143</v>
      </c>
      <c r="F8197" s="320" t="s">
        <v>144</v>
      </c>
      <c r="G8197" s="320" t="s">
        <v>430</v>
      </c>
      <c r="H8197" s="320" t="s">
        <v>327</v>
      </c>
      <c r="I8197" s="320" t="s">
        <v>828</v>
      </c>
      <c r="J8197" s="320" t="s">
        <v>12</v>
      </c>
      <c r="K8197" s="321">
        <v>102</v>
      </c>
      <c r="L8197" s="305">
        <v>1</v>
      </c>
      <c r="M8197" s="305"/>
      <c r="N8197" s="321">
        <v>1146</v>
      </c>
      <c r="O8197" s="305">
        <v>1</v>
      </c>
      <c r="P8197" s="305"/>
      <c r="Q8197" s="321">
        <v>13612</v>
      </c>
      <c r="R8197" s="305">
        <v>1</v>
      </c>
      <c r="S8197" s="305"/>
      <c r="BA8197" s="395">
        <v>1</v>
      </c>
      <c r="BB8197" s="396" t="s">
        <v>861</v>
      </c>
      <c r="BC8197" t="str">
        <f t="shared" si="691"/>
        <v>RNS</v>
      </c>
      <c r="BD8197" t="str">
        <f t="shared" si="692"/>
        <v>NAoMe_recurrent_tag_othermets</v>
      </c>
      <c r="BE8197" s="397" t="s">
        <v>862</v>
      </c>
      <c r="BF8197" t="str">
        <f t="shared" si="693"/>
        <v>No</v>
      </c>
      <c r="BG8197">
        <f t="shared" si="694"/>
        <v>102</v>
      </c>
      <c r="BH8197" s="398">
        <f t="shared" si="695"/>
        <v>1</v>
      </c>
      <c r="BO8197" s="33"/>
    </row>
    <row r="8198" spans="1:67">
      <c r="A8198" s="320" t="s">
        <v>338</v>
      </c>
      <c r="B8198" t="s">
        <v>380</v>
      </c>
      <c r="C8198" t="s">
        <v>910</v>
      </c>
      <c r="D8198" t="s">
        <v>314</v>
      </c>
      <c r="E8198" s="320" t="s">
        <v>814</v>
      </c>
      <c r="F8198" s="320" t="s">
        <v>813</v>
      </c>
      <c r="G8198" s="320" t="s">
        <v>433</v>
      </c>
      <c r="H8198" s="320" t="s">
        <v>315</v>
      </c>
      <c r="I8198" s="320" t="s">
        <v>354</v>
      </c>
      <c r="J8198" s="320" t="s">
        <v>277</v>
      </c>
      <c r="K8198" s="321">
        <v>2</v>
      </c>
      <c r="L8198" s="305">
        <v>1.439000014215708E-2</v>
      </c>
      <c r="M8198" s="305"/>
      <c r="N8198" s="321">
        <v>2</v>
      </c>
      <c r="O8198" s="305">
        <v>3.259999910369515E-3</v>
      </c>
      <c r="P8198" s="305"/>
      <c r="Q8198" s="321">
        <v>56</v>
      </c>
      <c r="R8198" s="305">
        <v>4.1100000962615013E-3</v>
      </c>
      <c r="S8198" s="305"/>
      <c r="BA8198" s="395">
        <v>1</v>
      </c>
      <c r="BB8198" s="396" t="s">
        <v>861</v>
      </c>
      <c r="BC8198" t="str">
        <f t="shared" si="691"/>
        <v>RM3</v>
      </c>
      <c r="BD8198" t="str">
        <f t="shared" si="692"/>
        <v>NAoMe_recurrent_age_mbc_hes_decades_80cap</v>
      </c>
      <c r="BE8198" s="397" t="s">
        <v>862</v>
      </c>
      <c r="BF8198" t="str">
        <f t="shared" si="693"/>
        <v>18-29 yrs</v>
      </c>
      <c r="BG8198">
        <f t="shared" si="694"/>
        <v>2</v>
      </c>
      <c r="BH8198" s="398">
        <f t="shared" si="695"/>
        <v>1.439000014215708E-2</v>
      </c>
      <c r="BO8198" s="33"/>
    </row>
    <row r="8199" spans="1:67">
      <c r="A8199" s="320" t="s">
        <v>338</v>
      </c>
      <c r="B8199" t="s">
        <v>380</v>
      </c>
      <c r="C8199" t="s">
        <v>910</v>
      </c>
      <c r="D8199" t="s">
        <v>314</v>
      </c>
      <c r="E8199" s="320" t="s">
        <v>814</v>
      </c>
      <c r="F8199" s="320" t="s">
        <v>813</v>
      </c>
      <c r="G8199" s="320" t="s">
        <v>433</v>
      </c>
      <c r="H8199" s="320" t="s">
        <v>315</v>
      </c>
      <c r="I8199" s="320" t="s">
        <v>354</v>
      </c>
      <c r="J8199" s="320" t="s">
        <v>278</v>
      </c>
      <c r="K8199" s="321">
        <v>7</v>
      </c>
      <c r="L8199" s="305">
        <v>5.0360001623630517E-2</v>
      </c>
      <c r="M8199" s="305"/>
      <c r="N8199" s="321">
        <v>32</v>
      </c>
      <c r="O8199" s="305">
        <v>5.2120000123977661E-2</v>
      </c>
      <c r="P8199" s="305"/>
      <c r="Q8199" s="321">
        <v>552</v>
      </c>
      <c r="R8199" s="305">
        <v>4.0550000965595252E-2</v>
      </c>
      <c r="S8199" s="305"/>
      <c r="BA8199" s="395">
        <v>1</v>
      </c>
      <c r="BB8199" s="396" t="s">
        <v>861</v>
      </c>
      <c r="BC8199" t="str">
        <f t="shared" si="691"/>
        <v>RM3</v>
      </c>
      <c r="BD8199" t="str">
        <f t="shared" si="692"/>
        <v>NAoMe_recurrent_age_mbc_hes_decades_80cap</v>
      </c>
      <c r="BE8199" s="397" t="s">
        <v>862</v>
      </c>
      <c r="BF8199" t="str">
        <f t="shared" si="693"/>
        <v>30-39 yrs</v>
      </c>
      <c r="BG8199">
        <f t="shared" si="694"/>
        <v>7</v>
      </c>
      <c r="BH8199" s="398">
        <f t="shared" si="695"/>
        <v>5.0360001623630517E-2</v>
      </c>
      <c r="BO8199" s="33"/>
    </row>
    <row r="8200" spans="1:67">
      <c r="A8200" s="320" t="s">
        <v>338</v>
      </c>
      <c r="B8200" t="s">
        <v>380</v>
      </c>
      <c r="C8200" t="s">
        <v>910</v>
      </c>
      <c r="D8200" t="s">
        <v>314</v>
      </c>
      <c r="E8200" s="320" t="s">
        <v>814</v>
      </c>
      <c r="F8200" s="320" t="s">
        <v>813</v>
      </c>
      <c r="G8200" s="320" t="s">
        <v>433</v>
      </c>
      <c r="H8200" s="320" t="s">
        <v>315</v>
      </c>
      <c r="I8200" s="320" t="s">
        <v>354</v>
      </c>
      <c r="J8200" s="320" t="s">
        <v>279</v>
      </c>
      <c r="K8200" s="321">
        <v>19</v>
      </c>
      <c r="L8200" s="305">
        <v>0.1366900056600571</v>
      </c>
      <c r="M8200" s="305"/>
      <c r="N8200" s="321">
        <v>69</v>
      </c>
      <c r="O8200" s="305">
        <v>0.11237999796867371</v>
      </c>
      <c r="P8200" s="305"/>
      <c r="Q8200" s="321">
        <v>1403</v>
      </c>
      <c r="R8200" s="305">
        <v>0.1030699983239174</v>
      </c>
      <c r="S8200" s="305"/>
      <c r="BA8200" s="395">
        <v>1</v>
      </c>
      <c r="BB8200" s="396" t="s">
        <v>861</v>
      </c>
      <c r="BC8200" t="str">
        <f t="shared" si="691"/>
        <v>RM3</v>
      </c>
      <c r="BD8200" t="str">
        <f t="shared" si="692"/>
        <v>NAoMe_recurrent_age_mbc_hes_decades_80cap</v>
      </c>
      <c r="BE8200" s="397" t="s">
        <v>862</v>
      </c>
      <c r="BF8200" t="str">
        <f t="shared" si="693"/>
        <v>40-49 yrs</v>
      </c>
      <c r="BG8200">
        <f t="shared" si="694"/>
        <v>19</v>
      </c>
      <c r="BH8200" s="398">
        <f t="shared" si="695"/>
        <v>0.1366900056600571</v>
      </c>
      <c r="BO8200" s="33"/>
    </row>
    <row r="8201" spans="1:67">
      <c r="A8201" s="320" t="s">
        <v>338</v>
      </c>
      <c r="B8201" t="s">
        <v>380</v>
      </c>
      <c r="C8201" t="s">
        <v>910</v>
      </c>
      <c r="D8201" t="s">
        <v>314</v>
      </c>
      <c r="E8201" s="320" t="s">
        <v>814</v>
      </c>
      <c r="F8201" s="320" t="s">
        <v>813</v>
      </c>
      <c r="G8201" s="320" t="s">
        <v>433</v>
      </c>
      <c r="H8201" s="320" t="s">
        <v>315</v>
      </c>
      <c r="I8201" s="320" t="s">
        <v>354</v>
      </c>
      <c r="J8201" s="320" t="s">
        <v>280</v>
      </c>
      <c r="K8201" s="321">
        <v>32</v>
      </c>
      <c r="L8201" s="305">
        <v>0.2302200049161911</v>
      </c>
      <c r="M8201" s="305"/>
      <c r="N8201" s="321">
        <v>115</v>
      </c>
      <c r="O8201" s="305">
        <v>0.1872999966144562</v>
      </c>
      <c r="P8201" s="305"/>
      <c r="Q8201" s="321">
        <v>2584</v>
      </c>
      <c r="R8201" s="305">
        <v>0.18983000516891479</v>
      </c>
      <c r="S8201" s="305"/>
      <c r="BA8201" s="395">
        <v>1</v>
      </c>
      <c r="BB8201" s="396" t="s">
        <v>861</v>
      </c>
      <c r="BC8201" t="str">
        <f t="shared" si="691"/>
        <v>RM3</v>
      </c>
      <c r="BD8201" t="str">
        <f t="shared" si="692"/>
        <v>NAoMe_recurrent_age_mbc_hes_decades_80cap</v>
      </c>
      <c r="BE8201" s="397" t="s">
        <v>862</v>
      </c>
      <c r="BF8201" t="str">
        <f t="shared" si="693"/>
        <v>50-59 yrs</v>
      </c>
      <c r="BG8201">
        <f t="shared" si="694"/>
        <v>32</v>
      </c>
      <c r="BH8201" s="398">
        <f t="shared" si="695"/>
        <v>0.2302200049161911</v>
      </c>
      <c r="BO8201" s="33"/>
    </row>
    <row r="8202" spans="1:67">
      <c r="A8202" s="320" t="s">
        <v>338</v>
      </c>
      <c r="B8202" t="s">
        <v>380</v>
      </c>
      <c r="C8202" t="s">
        <v>910</v>
      </c>
      <c r="D8202" t="s">
        <v>314</v>
      </c>
      <c r="E8202" s="320" t="s">
        <v>814</v>
      </c>
      <c r="F8202" s="320" t="s">
        <v>813</v>
      </c>
      <c r="G8202" s="320" t="s">
        <v>433</v>
      </c>
      <c r="H8202" s="320" t="s">
        <v>315</v>
      </c>
      <c r="I8202" s="320" t="s">
        <v>354</v>
      </c>
      <c r="J8202" s="320" t="s">
        <v>281</v>
      </c>
      <c r="K8202" s="321">
        <v>20</v>
      </c>
      <c r="L8202" s="305">
        <v>0.14387999475002289</v>
      </c>
      <c r="M8202" s="305"/>
      <c r="N8202" s="321">
        <v>121</v>
      </c>
      <c r="O8202" s="305">
        <v>0.1970700025558472</v>
      </c>
      <c r="P8202" s="305"/>
      <c r="Q8202" s="321">
        <v>2650</v>
      </c>
      <c r="R8202" s="305">
        <v>0.19468000531196589</v>
      </c>
      <c r="S8202" s="305"/>
      <c r="BA8202" s="395">
        <v>1</v>
      </c>
      <c r="BB8202" s="396" t="s">
        <v>861</v>
      </c>
      <c r="BC8202" t="str">
        <f t="shared" si="691"/>
        <v>RM3</v>
      </c>
      <c r="BD8202" t="str">
        <f t="shared" si="692"/>
        <v>NAoMe_recurrent_age_mbc_hes_decades_80cap</v>
      </c>
      <c r="BE8202" s="397" t="s">
        <v>862</v>
      </c>
      <c r="BF8202" t="str">
        <f t="shared" si="693"/>
        <v>60-69 yrs</v>
      </c>
      <c r="BG8202">
        <f t="shared" si="694"/>
        <v>20</v>
      </c>
      <c r="BH8202" s="398">
        <f t="shared" si="695"/>
        <v>0.14387999475002289</v>
      </c>
      <c r="BO8202" s="33"/>
    </row>
    <row r="8203" spans="1:67">
      <c r="A8203" s="320" t="s">
        <v>338</v>
      </c>
      <c r="B8203" t="s">
        <v>380</v>
      </c>
      <c r="C8203" t="s">
        <v>910</v>
      </c>
      <c r="D8203" t="s">
        <v>314</v>
      </c>
      <c r="E8203" s="320" t="s">
        <v>814</v>
      </c>
      <c r="F8203" s="320" t="s">
        <v>813</v>
      </c>
      <c r="G8203" s="320" t="s">
        <v>433</v>
      </c>
      <c r="H8203" s="320" t="s">
        <v>315</v>
      </c>
      <c r="I8203" s="320" t="s">
        <v>354</v>
      </c>
      <c r="J8203" s="320" t="s">
        <v>282</v>
      </c>
      <c r="K8203" s="321">
        <v>32</v>
      </c>
      <c r="L8203" s="305">
        <v>0.2302200049161911</v>
      </c>
      <c r="M8203" s="305"/>
      <c r="N8203" s="321">
        <v>147</v>
      </c>
      <c r="O8203" s="305">
        <v>0.23940999805927279</v>
      </c>
      <c r="P8203" s="305"/>
      <c r="Q8203" s="321">
        <v>3284</v>
      </c>
      <c r="R8203" s="305">
        <v>0.24126000702381131</v>
      </c>
      <c r="S8203" s="305"/>
      <c r="BA8203" s="395">
        <v>1</v>
      </c>
      <c r="BB8203" s="396" t="s">
        <v>861</v>
      </c>
      <c r="BC8203" t="str">
        <f t="shared" si="691"/>
        <v>RM3</v>
      </c>
      <c r="BD8203" t="str">
        <f t="shared" si="692"/>
        <v>NAoMe_recurrent_age_mbc_hes_decades_80cap</v>
      </c>
      <c r="BE8203" s="397" t="s">
        <v>862</v>
      </c>
      <c r="BF8203" t="str">
        <f t="shared" si="693"/>
        <v>70-79 yrs</v>
      </c>
      <c r="BG8203">
        <f t="shared" si="694"/>
        <v>32</v>
      </c>
      <c r="BH8203" s="398">
        <f t="shared" si="695"/>
        <v>0.2302200049161911</v>
      </c>
      <c r="BO8203" s="33"/>
    </row>
    <row r="8204" spans="1:67">
      <c r="A8204" s="320" t="s">
        <v>338</v>
      </c>
      <c r="B8204" t="s">
        <v>380</v>
      </c>
      <c r="C8204" t="s">
        <v>910</v>
      </c>
      <c r="D8204" t="s">
        <v>314</v>
      </c>
      <c r="E8204" s="320" t="s">
        <v>814</v>
      </c>
      <c r="F8204" s="320" t="s">
        <v>813</v>
      </c>
      <c r="G8204" s="320" t="s">
        <v>433</v>
      </c>
      <c r="H8204" s="320" t="s">
        <v>315</v>
      </c>
      <c r="I8204" s="320" t="s">
        <v>354</v>
      </c>
      <c r="J8204" s="320" t="s">
        <v>283</v>
      </c>
      <c r="K8204" s="321">
        <v>27</v>
      </c>
      <c r="L8204" s="305">
        <v>0.19424000382423401</v>
      </c>
      <c r="M8204" s="305"/>
      <c r="N8204" s="321">
        <v>128</v>
      </c>
      <c r="O8204" s="305">
        <v>0.2084700018167496</v>
      </c>
      <c r="P8204" s="305"/>
      <c r="Q8204" s="321">
        <v>3083</v>
      </c>
      <c r="R8204" s="305">
        <v>0.2264900058507919</v>
      </c>
      <c r="S8204" s="305"/>
      <c r="BA8204" s="395">
        <v>1</v>
      </c>
      <c r="BB8204" s="396" t="s">
        <v>861</v>
      </c>
      <c r="BC8204" t="str">
        <f t="shared" si="691"/>
        <v>RM3</v>
      </c>
      <c r="BD8204" t="str">
        <f t="shared" si="692"/>
        <v>NAoMe_recurrent_age_mbc_hes_decades_80cap</v>
      </c>
      <c r="BE8204" s="397" t="s">
        <v>862</v>
      </c>
      <c r="BF8204" t="str">
        <f t="shared" si="693"/>
        <v>80+ yrs</v>
      </c>
      <c r="BG8204">
        <f t="shared" si="694"/>
        <v>27</v>
      </c>
      <c r="BH8204" s="398">
        <f t="shared" si="695"/>
        <v>0.19424000382423401</v>
      </c>
      <c r="BO8204" s="33"/>
    </row>
    <row r="8205" spans="1:67">
      <c r="A8205" s="320" t="s">
        <v>338</v>
      </c>
      <c r="B8205" t="s">
        <v>380</v>
      </c>
      <c r="C8205" t="s">
        <v>910</v>
      </c>
      <c r="D8205" t="s">
        <v>314</v>
      </c>
      <c r="E8205" s="320" t="s">
        <v>814</v>
      </c>
      <c r="F8205" s="320" t="s">
        <v>813</v>
      </c>
      <c r="G8205" s="320" t="s">
        <v>433</v>
      </c>
      <c r="H8205" s="320" t="s">
        <v>315</v>
      </c>
      <c r="I8205" s="320" t="s">
        <v>656</v>
      </c>
      <c r="J8205" s="320" t="s">
        <v>286</v>
      </c>
      <c r="K8205" s="321">
        <v>9</v>
      </c>
      <c r="L8205" s="305">
        <v>6.4750000834465027E-2</v>
      </c>
      <c r="M8205" s="305">
        <v>6.4750000834465027E-2</v>
      </c>
      <c r="N8205" s="321">
        <v>30</v>
      </c>
      <c r="O8205" s="305">
        <v>4.885999858379364E-2</v>
      </c>
      <c r="P8205" s="305">
        <v>4.885999858379364E-2</v>
      </c>
      <c r="Q8205" s="321">
        <v>565</v>
      </c>
      <c r="R8205" s="305">
        <v>4.1510000824928277E-2</v>
      </c>
      <c r="S8205" s="305">
        <v>4.221000149846077E-2</v>
      </c>
      <c r="BA8205" s="395">
        <v>1</v>
      </c>
      <c r="BB8205" s="396" t="s">
        <v>861</v>
      </c>
      <c r="BC8205" t="str">
        <f t="shared" si="691"/>
        <v>RM3</v>
      </c>
      <c r="BD8205" t="str">
        <f t="shared" si="692"/>
        <v>NAoMe_recurrent_ethnicity_grp</v>
      </c>
      <c r="BE8205" s="397" t="s">
        <v>862</v>
      </c>
      <c r="BF8205" t="str">
        <f t="shared" si="693"/>
        <v>Asian or Asian British</v>
      </c>
      <c r="BG8205">
        <f t="shared" si="694"/>
        <v>9</v>
      </c>
      <c r="BH8205" s="398">
        <f t="shared" si="695"/>
        <v>6.4750000834465027E-2</v>
      </c>
      <c r="BO8205" s="33"/>
    </row>
    <row r="8206" spans="1:67">
      <c r="A8206" s="320" t="s">
        <v>338</v>
      </c>
      <c r="B8206" t="s">
        <v>380</v>
      </c>
      <c r="C8206" t="s">
        <v>910</v>
      </c>
      <c r="D8206" t="s">
        <v>314</v>
      </c>
      <c r="E8206" s="320" t="s">
        <v>814</v>
      </c>
      <c r="F8206" s="320" t="s">
        <v>813</v>
      </c>
      <c r="G8206" s="320" t="s">
        <v>433</v>
      </c>
      <c r="H8206" s="320" t="s">
        <v>315</v>
      </c>
      <c r="I8206" s="320" t="s">
        <v>656</v>
      </c>
      <c r="J8206" s="320" t="s">
        <v>287</v>
      </c>
      <c r="K8206" s="321">
        <v>8</v>
      </c>
      <c r="L8206" s="305">
        <v>5.7549998164176941E-2</v>
      </c>
      <c r="M8206" s="305">
        <v>5.7549998164176941E-2</v>
      </c>
      <c r="N8206" s="321">
        <v>33</v>
      </c>
      <c r="O8206" s="305">
        <v>5.3750000894069672E-2</v>
      </c>
      <c r="P8206" s="305">
        <v>5.3750000894069672E-2</v>
      </c>
      <c r="Q8206" s="321">
        <v>439</v>
      </c>
      <c r="R8206" s="305">
        <v>3.2249998301267617E-2</v>
      </c>
      <c r="S8206" s="305">
        <v>3.2800000160932541E-2</v>
      </c>
      <c r="BA8206" s="395">
        <v>1</v>
      </c>
      <c r="BB8206" s="396" t="s">
        <v>861</v>
      </c>
      <c r="BC8206" t="str">
        <f t="shared" si="691"/>
        <v>RM3</v>
      </c>
      <c r="BD8206" t="str">
        <f t="shared" si="692"/>
        <v>NAoMe_recurrent_ethnicity_grp</v>
      </c>
      <c r="BE8206" s="397" t="s">
        <v>862</v>
      </c>
      <c r="BF8206" t="str">
        <f t="shared" si="693"/>
        <v>Black or Black British</v>
      </c>
      <c r="BG8206">
        <f t="shared" si="694"/>
        <v>8</v>
      </c>
      <c r="BH8206" s="398">
        <f t="shared" si="695"/>
        <v>5.7549998164176941E-2</v>
      </c>
      <c r="BO8206" s="33"/>
    </row>
    <row r="8207" spans="1:67">
      <c r="A8207" s="320" t="s">
        <v>338</v>
      </c>
      <c r="B8207" t="s">
        <v>380</v>
      </c>
      <c r="C8207" t="s">
        <v>910</v>
      </c>
      <c r="D8207" t="s">
        <v>314</v>
      </c>
      <c r="E8207" s="320" t="s">
        <v>814</v>
      </c>
      <c r="F8207" s="320" t="s">
        <v>813</v>
      </c>
      <c r="G8207" s="320" t="s">
        <v>433</v>
      </c>
      <c r="H8207" s="320" t="s">
        <v>315</v>
      </c>
      <c r="I8207" s="320" t="s">
        <v>656</v>
      </c>
      <c r="J8207" s="320" t="s">
        <v>259</v>
      </c>
      <c r="K8207" s="321">
        <v>2</v>
      </c>
      <c r="L8207" s="305">
        <v>1.439000014215708E-2</v>
      </c>
      <c r="M8207" s="305">
        <v>1.439000014215708E-2</v>
      </c>
      <c r="N8207" s="321">
        <v>8</v>
      </c>
      <c r="O8207" s="305">
        <v>1.303000003099442E-2</v>
      </c>
      <c r="P8207" s="305">
        <v>1.303000003099442E-2</v>
      </c>
      <c r="Q8207" s="321">
        <v>117</v>
      </c>
      <c r="R8207" s="305">
        <v>8.6000002920627594E-3</v>
      </c>
      <c r="S8207" s="305">
        <v>8.7400004267692566E-3</v>
      </c>
      <c r="BA8207" s="395">
        <v>1</v>
      </c>
      <c r="BB8207" s="396" t="s">
        <v>861</v>
      </c>
      <c r="BC8207" t="str">
        <f t="shared" si="691"/>
        <v>RM3</v>
      </c>
      <c r="BD8207" t="str">
        <f t="shared" si="692"/>
        <v>NAoMe_recurrent_ethnicity_grp</v>
      </c>
      <c r="BE8207" s="397" t="s">
        <v>862</v>
      </c>
      <c r="BF8207" t="str">
        <f t="shared" si="693"/>
        <v>Mixed</v>
      </c>
      <c r="BG8207">
        <f t="shared" si="694"/>
        <v>2</v>
      </c>
      <c r="BH8207" s="398">
        <f t="shared" si="695"/>
        <v>1.439000014215708E-2</v>
      </c>
      <c r="BO8207" s="33"/>
    </row>
    <row r="8208" spans="1:67">
      <c r="A8208" s="320" t="s">
        <v>338</v>
      </c>
      <c r="B8208" t="s">
        <v>380</v>
      </c>
      <c r="C8208" t="s">
        <v>910</v>
      </c>
      <c r="D8208" t="s">
        <v>314</v>
      </c>
      <c r="E8208" s="320" t="s">
        <v>814</v>
      </c>
      <c r="F8208" s="320" t="s">
        <v>813</v>
      </c>
      <c r="G8208" s="320" t="s">
        <v>433</v>
      </c>
      <c r="H8208" s="320" t="s">
        <v>315</v>
      </c>
      <c r="I8208" s="320" t="s">
        <v>656</v>
      </c>
      <c r="J8208" s="320" t="s">
        <v>288</v>
      </c>
      <c r="K8208" s="321">
        <v>2</v>
      </c>
      <c r="L8208" s="305">
        <v>1.439000014215708E-2</v>
      </c>
      <c r="M8208" s="305">
        <v>1.439000014215708E-2</v>
      </c>
      <c r="N8208" s="321">
        <v>11</v>
      </c>
      <c r="O8208" s="305">
        <v>1.7920000478625301E-2</v>
      </c>
      <c r="P8208" s="305">
        <v>1.7920000478625301E-2</v>
      </c>
      <c r="Q8208" s="321">
        <v>254</v>
      </c>
      <c r="R8208" s="305">
        <v>1.8659999594092369E-2</v>
      </c>
      <c r="S8208" s="305">
        <v>1.8980000168085098E-2</v>
      </c>
      <c r="BA8208" s="395">
        <v>1</v>
      </c>
      <c r="BB8208" s="396" t="s">
        <v>861</v>
      </c>
      <c r="BC8208" t="str">
        <f t="shared" si="691"/>
        <v>RM3</v>
      </c>
      <c r="BD8208" t="str">
        <f t="shared" si="692"/>
        <v>NAoMe_recurrent_ethnicity_grp</v>
      </c>
      <c r="BE8208" s="397" t="s">
        <v>862</v>
      </c>
      <c r="BF8208" t="str">
        <f t="shared" si="693"/>
        <v>Other Ethnic Group</v>
      </c>
      <c r="BG8208">
        <f t="shared" si="694"/>
        <v>2</v>
      </c>
      <c r="BH8208" s="398">
        <f t="shared" si="695"/>
        <v>1.439000014215708E-2</v>
      </c>
      <c r="BO8208" s="33"/>
    </row>
    <row r="8209" spans="1:67">
      <c r="A8209" s="320" t="s">
        <v>338</v>
      </c>
      <c r="B8209" t="s">
        <v>380</v>
      </c>
      <c r="C8209" t="s">
        <v>910</v>
      </c>
      <c r="D8209" t="s">
        <v>314</v>
      </c>
      <c r="E8209" s="320" t="s">
        <v>814</v>
      </c>
      <c r="F8209" s="320" t="s">
        <v>813</v>
      </c>
      <c r="G8209" s="320" t="s">
        <v>433</v>
      </c>
      <c r="H8209" s="320" t="s">
        <v>315</v>
      </c>
      <c r="I8209" s="320" t="s">
        <v>656</v>
      </c>
      <c r="J8209" s="320" t="s">
        <v>260</v>
      </c>
      <c r="K8209" s="321">
        <v>0</v>
      </c>
      <c r="L8209" s="305">
        <v>0</v>
      </c>
      <c r="M8209" s="305"/>
      <c r="N8209" s="321">
        <v>0</v>
      </c>
      <c r="O8209" s="305">
        <v>0</v>
      </c>
      <c r="P8209" s="305"/>
      <c r="Q8209" s="321">
        <v>227</v>
      </c>
      <c r="R8209" s="305">
        <v>1.6680000349879261E-2</v>
      </c>
      <c r="S8209" s="305"/>
      <c r="BA8209" s="395">
        <v>1</v>
      </c>
      <c r="BB8209" s="396" t="s">
        <v>861</v>
      </c>
      <c r="BC8209" t="str">
        <f t="shared" si="691"/>
        <v>RM3</v>
      </c>
      <c r="BD8209" t="str">
        <f t="shared" si="692"/>
        <v>NAoMe_recurrent_ethnicity_grp</v>
      </c>
      <c r="BE8209" s="397" t="s">
        <v>862</v>
      </c>
      <c r="BF8209" t="str">
        <f t="shared" si="693"/>
        <v>Unknown</v>
      </c>
      <c r="BG8209">
        <f t="shared" si="694"/>
        <v>0</v>
      </c>
      <c r="BH8209" s="398">
        <f t="shared" si="695"/>
        <v>0</v>
      </c>
      <c r="BO8209" s="33"/>
    </row>
    <row r="8210" spans="1:67">
      <c r="A8210" s="320" t="s">
        <v>338</v>
      </c>
      <c r="B8210" t="s">
        <v>380</v>
      </c>
      <c r="C8210" t="s">
        <v>910</v>
      </c>
      <c r="D8210" t="s">
        <v>314</v>
      </c>
      <c r="E8210" s="320" t="s">
        <v>814</v>
      </c>
      <c r="F8210" s="320" t="s">
        <v>813</v>
      </c>
      <c r="G8210" s="320" t="s">
        <v>433</v>
      </c>
      <c r="H8210" s="320" t="s">
        <v>315</v>
      </c>
      <c r="I8210" s="320" t="s">
        <v>656</v>
      </c>
      <c r="J8210" s="320" t="s">
        <v>258</v>
      </c>
      <c r="K8210" s="321">
        <v>118</v>
      </c>
      <c r="L8210" s="305">
        <v>0.84891998767852783</v>
      </c>
      <c r="M8210" s="305">
        <v>0.84891998767852783</v>
      </c>
      <c r="N8210" s="321">
        <v>532</v>
      </c>
      <c r="O8210" s="305">
        <v>0.86645001173019409</v>
      </c>
      <c r="P8210" s="305">
        <v>0.86645001173019409</v>
      </c>
      <c r="Q8210" s="321">
        <v>12010</v>
      </c>
      <c r="R8210" s="305">
        <v>0.88230997323989868</v>
      </c>
      <c r="S8210" s="305">
        <v>0.89727002382278442</v>
      </c>
      <c r="BA8210" s="395">
        <v>1</v>
      </c>
      <c r="BB8210" s="396" t="s">
        <v>861</v>
      </c>
      <c r="BC8210" t="str">
        <f t="shared" si="691"/>
        <v>RM3</v>
      </c>
      <c r="BD8210" t="str">
        <f t="shared" si="692"/>
        <v>NAoMe_recurrent_ethnicity_grp</v>
      </c>
      <c r="BE8210" s="397" t="s">
        <v>862</v>
      </c>
      <c r="BF8210" t="str">
        <f t="shared" si="693"/>
        <v>White</v>
      </c>
      <c r="BG8210">
        <f t="shared" si="694"/>
        <v>118</v>
      </c>
      <c r="BH8210" s="398">
        <f t="shared" si="695"/>
        <v>0.84891998767852783</v>
      </c>
      <c r="BO8210" s="33"/>
    </row>
    <row r="8211" spans="1:67">
      <c r="A8211" s="320" t="s">
        <v>338</v>
      </c>
      <c r="B8211" t="s">
        <v>380</v>
      </c>
      <c r="C8211" t="s">
        <v>910</v>
      </c>
      <c r="D8211" t="s">
        <v>314</v>
      </c>
      <c r="E8211" s="320" t="s">
        <v>814</v>
      </c>
      <c r="F8211" s="320" t="s">
        <v>813</v>
      </c>
      <c r="G8211" s="320" t="s">
        <v>433</v>
      </c>
      <c r="H8211" s="320" t="s">
        <v>315</v>
      </c>
      <c r="I8211" s="320" t="s">
        <v>291</v>
      </c>
      <c r="J8211" s="320" t="s">
        <v>313</v>
      </c>
      <c r="K8211" s="321">
        <v>137</v>
      </c>
      <c r="L8211" s="305">
        <v>0.98561000823974609</v>
      </c>
      <c r="M8211" s="305"/>
      <c r="N8211" s="321">
        <v>607</v>
      </c>
      <c r="O8211" s="305">
        <v>0.98860001564025879</v>
      </c>
      <c r="P8211" s="305"/>
      <c r="Q8211" s="321">
        <v>13492</v>
      </c>
      <c r="R8211" s="305">
        <v>0.99118000268936157</v>
      </c>
      <c r="S8211" s="305"/>
      <c r="BA8211" s="395">
        <v>1</v>
      </c>
      <c r="BB8211" s="396" t="s">
        <v>861</v>
      </c>
      <c r="BC8211" t="str">
        <f t="shared" si="691"/>
        <v>RM3</v>
      </c>
      <c r="BD8211" t="str">
        <f t="shared" si="692"/>
        <v>NAoMe_recurrent_gender</v>
      </c>
      <c r="BE8211" s="397" t="s">
        <v>862</v>
      </c>
      <c r="BF8211" t="str">
        <f t="shared" si="693"/>
        <v>Female</v>
      </c>
      <c r="BG8211">
        <f t="shared" si="694"/>
        <v>137</v>
      </c>
      <c r="BH8211" s="398">
        <f t="shared" si="695"/>
        <v>0.98561000823974609</v>
      </c>
      <c r="BO8211" s="33"/>
    </row>
    <row r="8212" spans="1:67">
      <c r="A8212" s="320" t="s">
        <v>338</v>
      </c>
      <c r="B8212" t="s">
        <v>380</v>
      </c>
      <c r="C8212" t="s">
        <v>910</v>
      </c>
      <c r="D8212" t="s">
        <v>314</v>
      </c>
      <c r="E8212" s="320" t="s">
        <v>814</v>
      </c>
      <c r="F8212" s="320" t="s">
        <v>813</v>
      </c>
      <c r="G8212" s="320" t="s">
        <v>433</v>
      </c>
      <c r="H8212" s="320" t="s">
        <v>315</v>
      </c>
      <c r="I8212" s="320" t="s">
        <v>291</v>
      </c>
      <c r="J8212" s="320" t="s">
        <v>293</v>
      </c>
      <c r="K8212" s="321">
        <v>2</v>
      </c>
      <c r="L8212" s="305">
        <v>1.439000014215708E-2</v>
      </c>
      <c r="M8212" s="305"/>
      <c r="N8212" s="321">
        <v>7</v>
      </c>
      <c r="O8212" s="305">
        <v>1.1400000192224979E-2</v>
      </c>
      <c r="P8212" s="305"/>
      <c r="Q8212" s="321">
        <v>120</v>
      </c>
      <c r="R8212" s="305">
        <v>8.8200001046061516E-3</v>
      </c>
      <c r="S8212" s="305"/>
      <c r="BA8212" s="395">
        <v>1</v>
      </c>
      <c r="BB8212" s="396" t="s">
        <v>861</v>
      </c>
      <c r="BC8212" t="str">
        <f t="shared" si="691"/>
        <v>RM3</v>
      </c>
      <c r="BD8212" t="str">
        <f t="shared" si="692"/>
        <v>NAoMe_recurrent_gender</v>
      </c>
      <c r="BE8212" s="397" t="s">
        <v>862</v>
      </c>
      <c r="BF8212" t="str">
        <f t="shared" si="693"/>
        <v>Male</v>
      </c>
      <c r="BG8212">
        <f t="shared" si="694"/>
        <v>2</v>
      </c>
      <c r="BH8212" s="398">
        <f t="shared" si="695"/>
        <v>1.439000014215708E-2</v>
      </c>
      <c r="BO8212" s="33"/>
    </row>
    <row r="8213" spans="1:67">
      <c r="A8213" s="320" t="s">
        <v>338</v>
      </c>
      <c r="B8213" t="s">
        <v>380</v>
      </c>
      <c r="C8213" t="s">
        <v>910</v>
      </c>
      <c r="D8213" t="s">
        <v>314</v>
      </c>
      <c r="E8213" s="320" t="s">
        <v>814</v>
      </c>
      <c r="F8213" s="320" t="s">
        <v>813</v>
      </c>
      <c r="G8213" s="320" t="s">
        <v>433</v>
      </c>
      <c r="H8213" s="320" t="s">
        <v>315</v>
      </c>
      <c r="I8213" s="320" t="s">
        <v>355</v>
      </c>
      <c r="J8213" s="320" t="s">
        <v>289</v>
      </c>
      <c r="K8213" s="321">
        <v>25</v>
      </c>
      <c r="L8213" s="305">
        <v>0.17985999584198001</v>
      </c>
      <c r="M8213" s="305"/>
      <c r="N8213" s="321">
        <v>183</v>
      </c>
      <c r="O8213" s="305">
        <v>0.29804998636245728</v>
      </c>
      <c r="P8213" s="305"/>
      <c r="Q8213" s="321">
        <v>4109</v>
      </c>
      <c r="R8213" s="305">
        <v>0.30186998844146729</v>
      </c>
      <c r="S8213" s="305"/>
      <c r="BA8213" s="395">
        <v>1</v>
      </c>
      <c r="BB8213" s="396" t="s">
        <v>861</v>
      </c>
      <c r="BC8213" t="str">
        <f t="shared" si="691"/>
        <v>RM3</v>
      </c>
      <c r="BD8213" t="str">
        <f t="shared" si="692"/>
        <v>NAoMe_recurrent_mbc_hes_year</v>
      </c>
      <c r="BE8213" s="397" t="s">
        <v>862</v>
      </c>
      <c r="BF8213" t="str">
        <f t="shared" si="693"/>
        <v>2021</v>
      </c>
      <c r="BG8213">
        <f t="shared" si="694"/>
        <v>25</v>
      </c>
      <c r="BH8213" s="398">
        <f t="shared" si="695"/>
        <v>0.17985999584198001</v>
      </c>
      <c r="BO8213" s="33"/>
    </row>
    <row r="8214" spans="1:67">
      <c r="A8214" s="320" t="s">
        <v>338</v>
      </c>
      <c r="B8214" t="s">
        <v>380</v>
      </c>
      <c r="C8214" t="s">
        <v>910</v>
      </c>
      <c r="D8214" t="s">
        <v>314</v>
      </c>
      <c r="E8214" s="320" t="s">
        <v>814</v>
      </c>
      <c r="F8214" s="320" t="s">
        <v>813</v>
      </c>
      <c r="G8214" s="320" t="s">
        <v>433</v>
      </c>
      <c r="H8214" s="320" t="s">
        <v>315</v>
      </c>
      <c r="I8214" s="320" t="s">
        <v>355</v>
      </c>
      <c r="J8214" s="320" t="s">
        <v>816</v>
      </c>
      <c r="K8214" s="321">
        <v>43</v>
      </c>
      <c r="L8214" s="305">
        <v>0.30935001373291021</v>
      </c>
      <c r="M8214" s="305"/>
      <c r="N8214" s="321">
        <v>179</v>
      </c>
      <c r="O8214" s="305">
        <v>0.29153001308441162</v>
      </c>
      <c r="P8214" s="305"/>
      <c r="Q8214" s="321">
        <v>4376</v>
      </c>
      <c r="R8214" s="305">
        <v>0.32148000597953802</v>
      </c>
      <c r="S8214" s="305"/>
      <c r="BA8214" s="395">
        <v>1</v>
      </c>
      <c r="BB8214" s="396" t="s">
        <v>861</v>
      </c>
      <c r="BC8214" t="str">
        <f t="shared" si="691"/>
        <v>RM3</v>
      </c>
      <c r="BD8214" t="str">
        <f t="shared" si="692"/>
        <v>NAoMe_recurrent_mbc_hes_year</v>
      </c>
      <c r="BE8214" s="397" t="s">
        <v>862</v>
      </c>
      <c r="BF8214" t="str">
        <f t="shared" si="693"/>
        <v>2022</v>
      </c>
      <c r="BG8214">
        <f t="shared" si="694"/>
        <v>43</v>
      </c>
      <c r="BH8214" s="398">
        <f t="shared" si="695"/>
        <v>0.30935001373291021</v>
      </c>
      <c r="BO8214" s="33"/>
    </row>
    <row r="8215" spans="1:67">
      <c r="A8215" s="320" t="s">
        <v>338</v>
      </c>
      <c r="B8215" t="s">
        <v>380</v>
      </c>
      <c r="C8215" t="s">
        <v>910</v>
      </c>
      <c r="D8215" t="s">
        <v>314</v>
      </c>
      <c r="E8215" s="320" t="s">
        <v>814</v>
      </c>
      <c r="F8215" s="320" t="s">
        <v>813</v>
      </c>
      <c r="G8215" s="320" t="s">
        <v>433</v>
      </c>
      <c r="H8215" s="320" t="s">
        <v>315</v>
      </c>
      <c r="I8215" s="320" t="s">
        <v>355</v>
      </c>
      <c r="J8215" s="320" t="s">
        <v>946</v>
      </c>
      <c r="K8215" s="321">
        <v>71</v>
      </c>
      <c r="L8215" s="305">
        <v>0.51078999042510986</v>
      </c>
      <c r="M8215" s="305"/>
      <c r="N8215" s="321">
        <v>252</v>
      </c>
      <c r="O8215" s="305">
        <v>0.4104200005531311</v>
      </c>
      <c r="P8215" s="305"/>
      <c r="Q8215" s="321">
        <v>5127</v>
      </c>
      <c r="R8215" s="305">
        <v>0.37665000557899481</v>
      </c>
      <c r="S8215" s="305"/>
      <c r="BA8215" s="395">
        <v>1</v>
      </c>
      <c r="BB8215" s="396" t="s">
        <v>861</v>
      </c>
      <c r="BC8215" t="str">
        <f t="shared" si="691"/>
        <v>RM3</v>
      </c>
      <c r="BD8215" t="str">
        <f t="shared" si="692"/>
        <v>NAoMe_recurrent_mbc_hes_year</v>
      </c>
      <c r="BE8215" s="397" t="s">
        <v>862</v>
      </c>
      <c r="BF8215" t="str">
        <f t="shared" si="693"/>
        <v>2023</v>
      </c>
      <c r="BG8215">
        <f t="shared" si="694"/>
        <v>71</v>
      </c>
      <c r="BH8215" s="398">
        <f t="shared" si="695"/>
        <v>0.51078999042510986</v>
      </c>
      <c r="BO8215" s="33"/>
    </row>
    <row r="8216" spans="1:67">
      <c r="A8216" s="320" t="s">
        <v>338</v>
      </c>
      <c r="B8216" t="s">
        <v>380</v>
      </c>
      <c r="C8216" t="s">
        <v>910</v>
      </c>
      <c r="D8216" t="s">
        <v>314</v>
      </c>
      <c r="E8216" s="320" t="s">
        <v>814</v>
      </c>
      <c r="F8216" s="320" t="s">
        <v>813</v>
      </c>
      <c r="G8216" s="320" t="s">
        <v>433</v>
      </c>
      <c r="H8216" s="320" t="s">
        <v>315</v>
      </c>
      <c r="I8216" s="320" t="s">
        <v>824</v>
      </c>
      <c r="J8216" s="320" t="s">
        <v>12</v>
      </c>
      <c r="K8216" s="321">
        <v>139</v>
      </c>
      <c r="L8216" s="305">
        <v>1</v>
      </c>
      <c r="M8216" s="305"/>
      <c r="N8216" s="321">
        <v>614</v>
      </c>
      <c r="O8216" s="305">
        <v>1</v>
      </c>
      <c r="P8216" s="305"/>
      <c r="Q8216" s="321">
        <v>13612</v>
      </c>
      <c r="R8216" s="305">
        <v>1</v>
      </c>
      <c r="S8216" s="305"/>
      <c r="BA8216" s="395">
        <v>1</v>
      </c>
      <c r="BB8216" s="396" t="s">
        <v>861</v>
      </c>
      <c r="BC8216" t="str">
        <f t="shared" si="691"/>
        <v>RM3</v>
      </c>
      <c r="BD8216" t="str">
        <f t="shared" si="692"/>
        <v>NAoMe_recurrent_tag_bonemets</v>
      </c>
      <c r="BE8216" s="397" t="s">
        <v>862</v>
      </c>
      <c r="BF8216" t="str">
        <f t="shared" si="693"/>
        <v>No</v>
      </c>
      <c r="BG8216">
        <f t="shared" si="694"/>
        <v>139</v>
      </c>
      <c r="BH8216" s="398">
        <f t="shared" si="695"/>
        <v>1</v>
      </c>
      <c r="BO8216" s="33"/>
    </row>
    <row r="8217" spans="1:67">
      <c r="A8217" s="320" t="s">
        <v>338</v>
      </c>
      <c r="B8217" t="s">
        <v>380</v>
      </c>
      <c r="C8217" t="s">
        <v>910</v>
      </c>
      <c r="D8217" t="s">
        <v>314</v>
      </c>
      <c r="E8217" s="320" t="s">
        <v>814</v>
      </c>
      <c r="F8217" s="320" t="s">
        <v>813</v>
      </c>
      <c r="G8217" s="320" t="s">
        <v>433</v>
      </c>
      <c r="H8217" s="320" t="s">
        <v>315</v>
      </c>
      <c r="I8217" s="320" t="s">
        <v>825</v>
      </c>
      <c r="J8217" s="320" t="s">
        <v>12</v>
      </c>
      <c r="K8217" s="321">
        <v>139</v>
      </c>
      <c r="L8217" s="305">
        <v>1</v>
      </c>
      <c r="M8217" s="305"/>
      <c r="N8217" s="321">
        <v>614</v>
      </c>
      <c r="O8217" s="305">
        <v>1</v>
      </c>
      <c r="P8217" s="305"/>
      <c r="Q8217" s="321">
        <v>13612</v>
      </c>
      <c r="R8217" s="305">
        <v>1</v>
      </c>
      <c r="S8217" s="305"/>
      <c r="BA8217" s="395">
        <v>1</v>
      </c>
      <c r="BB8217" s="396" t="s">
        <v>861</v>
      </c>
      <c r="BC8217" t="str">
        <f t="shared" si="691"/>
        <v>RM3</v>
      </c>
      <c r="BD8217" t="str">
        <f t="shared" si="692"/>
        <v>NAoMe_recurrent_tag_brainmets</v>
      </c>
      <c r="BE8217" s="397" t="s">
        <v>862</v>
      </c>
      <c r="BF8217" t="str">
        <f t="shared" si="693"/>
        <v>No</v>
      </c>
      <c r="BG8217">
        <f t="shared" si="694"/>
        <v>139</v>
      </c>
      <c r="BH8217" s="398">
        <f t="shared" si="695"/>
        <v>1</v>
      </c>
      <c r="BO8217" s="33"/>
    </row>
    <row r="8218" spans="1:67">
      <c r="A8218" s="320" t="s">
        <v>338</v>
      </c>
      <c r="B8218" t="s">
        <v>380</v>
      </c>
      <c r="C8218" t="s">
        <v>910</v>
      </c>
      <c r="D8218" t="s">
        <v>314</v>
      </c>
      <c r="E8218" s="320" t="s">
        <v>814</v>
      </c>
      <c r="F8218" s="320" t="s">
        <v>813</v>
      </c>
      <c r="G8218" s="320" t="s">
        <v>433</v>
      </c>
      <c r="H8218" s="320" t="s">
        <v>315</v>
      </c>
      <c r="I8218" s="320" t="s">
        <v>826</v>
      </c>
      <c r="J8218" s="320" t="s">
        <v>12</v>
      </c>
      <c r="K8218" s="321">
        <v>139</v>
      </c>
      <c r="L8218" s="305">
        <v>1</v>
      </c>
      <c r="M8218" s="305"/>
      <c r="N8218" s="321">
        <v>614</v>
      </c>
      <c r="O8218" s="305">
        <v>1</v>
      </c>
      <c r="P8218" s="305"/>
      <c r="Q8218" s="321">
        <v>13612</v>
      </c>
      <c r="R8218" s="305">
        <v>1</v>
      </c>
      <c r="S8218" s="305"/>
      <c r="BA8218" s="395">
        <v>1</v>
      </c>
      <c r="BB8218" s="396" t="s">
        <v>861</v>
      </c>
      <c r="BC8218" t="str">
        <f t="shared" si="691"/>
        <v>RM3</v>
      </c>
      <c r="BD8218" t="str">
        <f t="shared" si="692"/>
        <v>NAoMe_recurrent_tag_livermets</v>
      </c>
      <c r="BE8218" s="397" t="s">
        <v>862</v>
      </c>
      <c r="BF8218" t="str">
        <f t="shared" si="693"/>
        <v>No</v>
      </c>
      <c r="BG8218">
        <f t="shared" si="694"/>
        <v>139</v>
      </c>
      <c r="BH8218" s="398">
        <f t="shared" si="695"/>
        <v>1</v>
      </c>
      <c r="BO8218" s="33"/>
    </row>
    <row r="8219" spans="1:67">
      <c r="A8219" s="320" t="s">
        <v>338</v>
      </c>
      <c r="B8219" t="s">
        <v>380</v>
      </c>
      <c r="C8219" t="s">
        <v>910</v>
      </c>
      <c r="D8219" t="s">
        <v>314</v>
      </c>
      <c r="E8219" s="320" t="s">
        <v>814</v>
      </c>
      <c r="F8219" s="320" t="s">
        <v>813</v>
      </c>
      <c r="G8219" s="320" t="s">
        <v>433</v>
      </c>
      <c r="H8219" s="320" t="s">
        <v>315</v>
      </c>
      <c r="I8219" s="320" t="s">
        <v>827</v>
      </c>
      <c r="J8219" s="320" t="s">
        <v>12</v>
      </c>
      <c r="K8219" s="321">
        <v>139</v>
      </c>
      <c r="L8219" s="305">
        <v>1</v>
      </c>
      <c r="M8219" s="305"/>
      <c r="N8219" s="321">
        <v>614</v>
      </c>
      <c r="O8219" s="305">
        <v>1</v>
      </c>
      <c r="P8219" s="305"/>
      <c r="Q8219" s="321">
        <v>13612</v>
      </c>
      <c r="R8219" s="305">
        <v>1</v>
      </c>
      <c r="S8219" s="305"/>
      <c r="BA8219" s="395">
        <v>1</v>
      </c>
      <c r="BB8219" s="396" t="s">
        <v>861</v>
      </c>
      <c r="BC8219" t="str">
        <f t="shared" si="691"/>
        <v>RM3</v>
      </c>
      <c r="BD8219" t="str">
        <f t="shared" si="692"/>
        <v>NAoMe_recurrent_tag_lungmets</v>
      </c>
      <c r="BE8219" s="397" t="s">
        <v>862</v>
      </c>
      <c r="BF8219" t="str">
        <f t="shared" si="693"/>
        <v>No</v>
      </c>
      <c r="BG8219">
        <f t="shared" si="694"/>
        <v>139</v>
      </c>
      <c r="BH8219" s="398">
        <f t="shared" si="695"/>
        <v>1</v>
      </c>
      <c r="BO8219" s="33"/>
    </row>
    <row r="8220" spans="1:67">
      <c r="A8220" s="320" t="s">
        <v>338</v>
      </c>
      <c r="B8220" t="s">
        <v>380</v>
      </c>
      <c r="C8220" t="s">
        <v>910</v>
      </c>
      <c r="D8220" t="s">
        <v>314</v>
      </c>
      <c r="E8220" s="320" t="s">
        <v>814</v>
      </c>
      <c r="F8220" s="320" t="s">
        <v>813</v>
      </c>
      <c r="G8220" s="320" t="s">
        <v>433</v>
      </c>
      <c r="H8220" s="320" t="s">
        <v>315</v>
      </c>
      <c r="I8220" s="320" t="s">
        <v>828</v>
      </c>
      <c r="J8220" s="320" t="s">
        <v>12</v>
      </c>
      <c r="K8220" s="321">
        <v>139</v>
      </c>
      <c r="L8220" s="305">
        <v>1</v>
      </c>
      <c r="M8220" s="305"/>
      <c r="N8220" s="321">
        <v>614</v>
      </c>
      <c r="O8220" s="305">
        <v>1</v>
      </c>
      <c r="P8220" s="305"/>
      <c r="Q8220" s="321">
        <v>13612</v>
      </c>
      <c r="R8220" s="305">
        <v>1</v>
      </c>
      <c r="S8220" s="305"/>
      <c r="BA8220" s="395">
        <v>1</v>
      </c>
      <c r="BB8220" s="396" t="s">
        <v>861</v>
      </c>
      <c r="BC8220" t="str">
        <f t="shared" si="691"/>
        <v>RM3</v>
      </c>
      <c r="BD8220" t="str">
        <f t="shared" si="692"/>
        <v>NAoMe_recurrent_tag_othermets</v>
      </c>
      <c r="BE8220" s="397" t="s">
        <v>862</v>
      </c>
      <c r="BF8220" t="str">
        <f t="shared" si="693"/>
        <v>No</v>
      </c>
      <c r="BG8220">
        <f t="shared" si="694"/>
        <v>139</v>
      </c>
      <c r="BH8220" s="398">
        <f t="shared" si="695"/>
        <v>1</v>
      </c>
      <c r="BO8220" s="33"/>
    </row>
    <row r="8221" spans="1:67">
      <c r="A8221" s="320" t="s">
        <v>338</v>
      </c>
      <c r="B8221" t="s">
        <v>380</v>
      </c>
      <c r="C8221" t="s">
        <v>910</v>
      </c>
      <c r="D8221" t="s">
        <v>314</v>
      </c>
      <c r="E8221" s="320" t="s">
        <v>145</v>
      </c>
      <c r="F8221" s="320" t="s">
        <v>146</v>
      </c>
      <c r="G8221" s="320" t="s">
        <v>434</v>
      </c>
      <c r="H8221" s="320" t="s">
        <v>369</v>
      </c>
      <c r="I8221" s="320" t="s">
        <v>354</v>
      </c>
      <c r="J8221" s="320" t="s">
        <v>277</v>
      </c>
      <c r="K8221" s="321">
        <v>0</v>
      </c>
      <c r="L8221" s="305">
        <v>0</v>
      </c>
      <c r="M8221" s="305"/>
      <c r="N8221" s="321">
        <v>2</v>
      </c>
      <c r="O8221" s="305">
        <v>5.5399998091161251E-3</v>
      </c>
      <c r="P8221" s="305"/>
      <c r="Q8221" s="321">
        <v>56</v>
      </c>
      <c r="R8221" s="305">
        <v>4.1100000962615013E-3</v>
      </c>
      <c r="S8221" s="305"/>
      <c r="BA8221" s="395">
        <v>1</v>
      </c>
      <c r="BB8221" s="396" t="s">
        <v>861</v>
      </c>
      <c r="BC8221" t="str">
        <f t="shared" si="691"/>
        <v>RJL</v>
      </c>
      <c r="BD8221" t="str">
        <f t="shared" si="692"/>
        <v>NAoMe_recurrent_age_mbc_hes_decades_80cap</v>
      </c>
      <c r="BE8221" s="397" t="s">
        <v>862</v>
      </c>
      <c r="BF8221" t="str">
        <f t="shared" si="693"/>
        <v>18-29 yrs</v>
      </c>
      <c r="BG8221">
        <f t="shared" si="694"/>
        <v>0</v>
      </c>
      <c r="BH8221" s="398">
        <f t="shared" si="695"/>
        <v>0</v>
      </c>
      <c r="BO8221" s="33"/>
    </row>
    <row r="8222" spans="1:67">
      <c r="A8222" s="320" t="s">
        <v>338</v>
      </c>
      <c r="B8222" t="s">
        <v>380</v>
      </c>
      <c r="C8222" t="s">
        <v>910</v>
      </c>
      <c r="D8222" t="s">
        <v>314</v>
      </c>
      <c r="E8222" s="320" t="s">
        <v>145</v>
      </c>
      <c r="F8222" s="320" t="s">
        <v>146</v>
      </c>
      <c r="G8222" s="320" t="s">
        <v>434</v>
      </c>
      <c r="H8222" s="320" t="s">
        <v>369</v>
      </c>
      <c r="I8222" s="320" t="s">
        <v>354</v>
      </c>
      <c r="J8222" s="320" t="s">
        <v>278</v>
      </c>
      <c r="K8222" s="321">
        <v>2</v>
      </c>
      <c r="L8222" s="305">
        <v>2.082999981939793E-2</v>
      </c>
      <c r="M8222" s="305"/>
      <c r="N8222" s="321">
        <v>15</v>
      </c>
      <c r="O8222" s="305">
        <v>4.1549999266862869E-2</v>
      </c>
      <c r="P8222" s="305"/>
      <c r="Q8222" s="321">
        <v>552</v>
      </c>
      <c r="R8222" s="305">
        <v>4.0550000965595252E-2</v>
      </c>
      <c r="S8222" s="305"/>
      <c r="BA8222" s="395">
        <v>1</v>
      </c>
      <c r="BB8222" s="396" t="s">
        <v>861</v>
      </c>
      <c r="BC8222" t="str">
        <f t="shared" si="691"/>
        <v>RJL</v>
      </c>
      <c r="BD8222" t="str">
        <f t="shared" si="692"/>
        <v>NAoMe_recurrent_age_mbc_hes_decades_80cap</v>
      </c>
      <c r="BE8222" s="397" t="s">
        <v>862</v>
      </c>
      <c r="BF8222" t="str">
        <f t="shared" si="693"/>
        <v>30-39 yrs</v>
      </c>
      <c r="BG8222">
        <f t="shared" si="694"/>
        <v>2</v>
      </c>
      <c r="BH8222" s="398">
        <f t="shared" si="695"/>
        <v>2.082999981939793E-2</v>
      </c>
      <c r="BO8222" s="33"/>
    </row>
    <row r="8223" spans="1:67">
      <c r="A8223" s="320" t="s">
        <v>338</v>
      </c>
      <c r="B8223" t="s">
        <v>380</v>
      </c>
      <c r="C8223" t="s">
        <v>910</v>
      </c>
      <c r="D8223" t="s">
        <v>314</v>
      </c>
      <c r="E8223" s="320" t="s">
        <v>145</v>
      </c>
      <c r="F8223" s="320" t="s">
        <v>146</v>
      </c>
      <c r="G8223" s="320" t="s">
        <v>434</v>
      </c>
      <c r="H8223" s="320" t="s">
        <v>369</v>
      </c>
      <c r="I8223" s="320" t="s">
        <v>354</v>
      </c>
      <c r="J8223" s="320" t="s">
        <v>279</v>
      </c>
      <c r="K8223" s="321">
        <v>11</v>
      </c>
      <c r="L8223" s="305">
        <v>0.1145799979567528</v>
      </c>
      <c r="M8223" s="305"/>
      <c r="N8223" s="321">
        <v>36</v>
      </c>
      <c r="O8223" s="305">
        <v>9.9720001220703125E-2</v>
      </c>
      <c r="P8223" s="305"/>
      <c r="Q8223" s="321">
        <v>1403</v>
      </c>
      <c r="R8223" s="305">
        <v>0.1030699983239174</v>
      </c>
      <c r="S8223" s="305"/>
      <c r="BA8223" s="395">
        <v>1</v>
      </c>
      <c r="BB8223" s="396" t="s">
        <v>861</v>
      </c>
      <c r="BC8223" t="str">
        <f t="shared" si="691"/>
        <v>RJL</v>
      </c>
      <c r="BD8223" t="str">
        <f t="shared" si="692"/>
        <v>NAoMe_recurrent_age_mbc_hes_decades_80cap</v>
      </c>
      <c r="BE8223" s="397" t="s">
        <v>862</v>
      </c>
      <c r="BF8223" t="str">
        <f t="shared" si="693"/>
        <v>40-49 yrs</v>
      </c>
      <c r="BG8223">
        <f t="shared" si="694"/>
        <v>11</v>
      </c>
      <c r="BH8223" s="398">
        <f t="shared" si="695"/>
        <v>0.1145799979567528</v>
      </c>
      <c r="BO8223" s="33"/>
    </row>
    <row r="8224" spans="1:67">
      <c r="A8224" s="320" t="s">
        <v>338</v>
      </c>
      <c r="B8224" t="s">
        <v>380</v>
      </c>
      <c r="C8224" t="s">
        <v>910</v>
      </c>
      <c r="D8224" t="s">
        <v>314</v>
      </c>
      <c r="E8224" s="320" t="s">
        <v>145</v>
      </c>
      <c r="F8224" s="320" t="s">
        <v>146</v>
      </c>
      <c r="G8224" s="320" t="s">
        <v>434</v>
      </c>
      <c r="H8224" s="320" t="s">
        <v>369</v>
      </c>
      <c r="I8224" s="320" t="s">
        <v>354</v>
      </c>
      <c r="J8224" s="320" t="s">
        <v>280</v>
      </c>
      <c r="K8224" s="321">
        <v>20</v>
      </c>
      <c r="L8224" s="305">
        <v>0.2083300054073334</v>
      </c>
      <c r="M8224" s="305"/>
      <c r="N8224" s="321">
        <v>60</v>
      </c>
      <c r="O8224" s="305">
        <v>0.1661999970674515</v>
      </c>
      <c r="P8224" s="305"/>
      <c r="Q8224" s="321">
        <v>2584</v>
      </c>
      <c r="R8224" s="305">
        <v>0.18983000516891479</v>
      </c>
      <c r="S8224" s="305"/>
      <c r="BA8224" s="395">
        <v>1</v>
      </c>
      <c r="BB8224" s="396" t="s">
        <v>861</v>
      </c>
      <c r="BC8224" t="str">
        <f t="shared" si="691"/>
        <v>RJL</v>
      </c>
      <c r="BD8224" t="str">
        <f t="shared" si="692"/>
        <v>NAoMe_recurrent_age_mbc_hes_decades_80cap</v>
      </c>
      <c r="BE8224" s="397" t="s">
        <v>862</v>
      </c>
      <c r="BF8224" t="str">
        <f t="shared" si="693"/>
        <v>50-59 yrs</v>
      </c>
      <c r="BG8224">
        <f t="shared" si="694"/>
        <v>20</v>
      </c>
      <c r="BH8224" s="398">
        <f t="shared" si="695"/>
        <v>0.2083300054073334</v>
      </c>
      <c r="BO8224" s="33"/>
    </row>
    <row r="8225" spans="1:67">
      <c r="A8225" s="320" t="s">
        <v>338</v>
      </c>
      <c r="B8225" t="s">
        <v>380</v>
      </c>
      <c r="C8225" t="s">
        <v>910</v>
      </c>
      <c r="D8225" t="s">
        <v>314</v>
      </c>
      <c r="E8225" s="320" t="s">
        <v>145</v>
      </c>
      <c r="F8225" s="320" t="s">
        <v>146</v>
      </c>
      <c r="G8225" s="320" t="s">
        <v>434</v>
      </c>
      <c r="H8225" s="320" t="s">
        <v>369</v>
      </c>
      <c r="I8225" s="320" t="s">
        <v>354</v>
      </c>
      <c r="J8225" s="320" t="s">
        <v>281</v>
      </c>
      <c r="K8225" s="321">
        <v>15</v>
      </c>
      <c r="L8225" s="305">
        <v>0.15625</v>
      </c>
      <c r="M8225" s="305"/>
      <c r="N8225" s="321">
        <v>83</v>
      </c>
      <c r="O8225" s="305">
        <v>0.22991999983787539</v>
      </c>
      <c r="P8225" s="305"/>
      <c r="Q8225" s="321">
        <v>2650</v>
      </c>
      <c r="R8225" s="305">
        <v>0.19468000531196589</v>
      </c>
      <c r="S8225" s="305"/>
      <c r="BA8225" s="395">
        <v>1</v>
      </c>
      <c r="BB8225" s="396" t="s">
        <v>861</v>
      </c>
      <c r="BC8225" t="str">
        <f t="shared" si="691"/>
        <v>RJL</v>
      </c>
      <c r="BD8225" t="str">
        <f t="shared" si="692"/>
        <v>NAoMe_recurrent_age_mbc_hes_decades_80cap</v>
      </c>
      <c r="BE8225" s="397" t="s">
        <v>862</v>
      </c>
      <c r="BF8225" t="str">
        <f t="shared" si="693"/>
        <v>60-69 yrs</v>
      </c>
      <c r="BG8225">
        <f t="shared" si="694"/>
        <v>15</v>
      </c>
      <c r="BH8225" s="398">
        <f t="shared" si="695"/>
        <v>0.15625</v>
      </c>
      <c r="BO8225" s="33"/>
    </row>
    <row r="8226" spans="1:67">
      <c r="A8226" s="320" t="s">
        <v>338</v>
      </c>
      <c r="B8226" t="s">
        <v>380</v>
      </c>
      <c r="C8226" t="s">
        <v>910</v>
      </c>
      <c r="D8226" t="s">
        <v>314</v>
      </c>
      <c r="E8226" s="320" t="s">
        <v>145</v>
      </c>
      <c r="F8226" s="320" t="s">
        <v>146</v>
      </c>
      <c r="G8226" s="320" t="s">
        <v>434</v>
      </c>
      <c r="H8226" s="320" t="s">
        <v>369</v>
      </c>
      <c r="I8226" s="320" t="s">
        <v>354</v>
      </c>
      <c r="J8226" s="320" t="s">
        <v>282</v>
      </c>
      <c r="K8226" s="321">
        <v>25</v>
      </c>
      <c r="L8226" s="305">
        <v>0.26041999459266663</v>
      </c>
      <c r="M8226" s="305"/>
      <c r="N8226" s="321">
        <v>91</v>
      </c>
      <c r="O8226" s="305">
        <v>0.25207999348640442</v>
      </c>
      <c r="P8226" s="305"/>
      <c r="Q8226" s="321">
        <v>3284</v>
      </c>
      <c r="R8226" s="305">
        <v>0.24126000702381131</v>
      </c>
      <c r="S8226" s="305"/>
      <c r="BA8226" s="395">
        <v>1</v>
      </c>
      <c r="BB8226" s="396" t="s">
        <v>861</v>
      </c>
      <c r="BC8226" t="str">
        <f t="shared" si="691"/>
        <v>RJL</v>
      </c>
      <c r="BD8226" t="str">
        <f t="shared" si="692"/>
        <v>NAoMe_recurrent_age_mbc_hes_decades_80cap</v>
      </c>
      <c r="BE8226" s="397" t="s">
        <v>862</v>
      </c>
      <c r="BF8226" t="str">
        <f t="shared" si="693"/>
        <v>70-79 yrs</v>
      </c>
      <c r="BG8226">
        <f t="shared" si="694"/>
        <v>25</v>
      </c>
      <c r="BH8226" s="398">
        <f t="shared" si="695"/>
        <v>0.26041999459266663</v>
      </c>
      <c r="BO8226" s="33"/>
    </row>
    <row r="8227" spans="1:67">
      <c r="A8227" s="320" t="s">
        <v>338</v>
      </c>
      <c r="B8227" t="s">
        <v>380</v>
      </c>
      <c r="C8227" t="s">
        <v>910</v>
      </c>
      <c r="D8227" t="s">
        <v>314</v>
      </c>
      <c r="E8227" s="320" t="s">
        <v>145</v>
      </c>
      <c r="F8227" s="320" t="s">
        <v>146</v>
      </c>
      <c r="G8227" s="320" t="s">
        <v>434</v>
      </c>
      <c r="H8227" s="320" t="s">
        <v>369</v>
      </c>
      <c r="I8227" s="320" t="s">
        <v>354</v>
      </c>
      <c r="J8227" s="320" t="s">
        <v>283</v>
      </c>
      <c r="K8227" s="321">
        <v>23</v>
      </c>
      <c r="L8227" s="305">
        <v>0.2395800054073334</v>
      </c>
      <c r="M8227" s="305"/>
      <c r="N8227" s="321">
        <v>74</v>
      </c>
      <c r="O8227" s="305">
        <v>0.20498999953269961</v>
      </c>
      <c r="P8227" s="305"/>
      <c r="Q8227" s="321">
        <v>3083</v>
      </c>
      <c r="R8227" s="305">
        <v>0.2264900058507919</v>
      </c>
      <c r="S8227" s="305"/>
      <c r="BA8227" s="395">
        <v>1</v>
      </c>
      <c r="BB8227" s="396" t="s">
        <v>861</v>
      </c>
      <c r="BC8227" t="str">
        <f t="shared" si="691"/>
        <v>RJL</v>
      </c>
      <c r="BD8227" t="str">
        <f t="shared" si="692"/>
        <v>NAoMe_recurrent_age_mbc_hes_decades_80cap</v>
      </c>
      <c r="BE8227" s="397" t="s">
        <v>862</v>
      </c>
      <c r="BF8227" t="str">
        <f t="shared" si="693"/>
        <v>80+ yrs</v>
      </c>
      <c r="BG8227">
        <f t="shared" si="694"/>
        <v>23</v>
      </c>
      <c r="BH8227" s="398">
        <f t="shared" si="695"/>
        <v>0.2395800054073334</v>
      </c>
      <c r="BO8227" s="33"/>
    </row>
    <row r="8228" spans="1:67">
      <c r="A8228" s="320" t="s">
        <v>338</v>
      </c>
      <c r="B8228" t="s">
        <v>380</v>
      </c>
      <c r="C8228" t="s">
        <v>910</v>
      </c>
      <c r="D8228" t="s">
        <v>314</v>
      </c>
      <c r="E8228" s="320" t="s">
        <v>145</v>
      </c>
      <c r="F8228" s="320" t="s">
        <v>146</v>
      </c>
      <c r="G8228" s="320" t="s">
        <v>434</v>
      </c>
      <c r="H8228" s="320" t="s">
        <v>369</v>
      </c>
      <c r="I8228" s="320" t="s">
        <v>656</v>
      </c>
      <c r="J8228" s="320" t="s">
        <v>286</v>
      </c>
      <c r="K8228" s="321">
        <v>0</v>
      </c>
      <c r="L8228" s="305">
        <v>0</v>
      </c>
      <c r="M8228" s="305">
        <v>0</v>
      </c>
      <c r="N8228" s="321">
        <v>2</v>
      </c>
      <c r="O8228" s="305">
        <v>5.5399998091161251E-3</v>
      </c>
      <c r="P8228" s="305">
        <v>5.7500000111758709E-3</v>
      </c>
      <c r="Q8228" s="321">
        <v>565</v>
      </c>
      <c r="R8228" s="305">
        <v>4.1510000824928277E-2</v>
      </c>
      <c r="S8228" s="305">
        <v>4.221000149846077E-2</v>
      </c>
      <c r="BA8228" s="395">
        <v>1</v>
      </c>
      <c r="BB8228" s="396" t="s">
        <v>861</v>
      </c>
      <c r="BC8228" t="str">
        <f t="shared" si="691"/>
        <v>RJL</v>
      </c>
      <c r="BD8228" t="str">
        <f t="shared" si="692"/>
        <v>NAoMe_recurrent_ethnicity_grp</v>
      </c>
      <c r="BE8228" s="397" t="s">
        <v>862</v>
      </c>
      <c r="BF8228" t="str">
        <f t="shared" si="693"/>
        <v>Asian or Asian British</v>
      </c>
      <c r="BG8228">
        <f t="shared" si="694"/>
        <v>0</v>
      </c>
      <c r="BH8228" s="398">
        <f t="shared" si="695"/>
        <v>0</v>
      </c>
      <c r="BO8228" s="33"/>
    </row>
    <row r="8229" spans="1:67">
      <c r="A8229" s="320" t="s">
        <v>338</v>
      </c>
      <c r="B8229" t="s">
        <v>380</v>
      </c>
      <c r="C8229" t="s">
        <v>910</v>
      </c>
      <c r="D8229" t="s">
        <v>314</v>
      </c>
      <c r="E8229" s="320" t="s">
        <v>145</v>
      </c>
      <c r="F8229" s="320" t="s">
        <v>146</v>
      </c>
      <c r="G8229" s="320" t="s">
        <v>434</v>
      </c>
      <c r="H8229" s="320" t="s">
        <v>369</v>
      </c>
      <c r="I8229" s="320" t="s">
        <v>656</v>
      </c>
      <c r="J8229" s="320" t="s">
        <v>287</v>
      </c>
      <c r="K8229" s="321">
        <v>2</v>
      </c>
      <c r="L8229" s="305">
        <v>2.082999981939793E-2</v>
      </c>
      <c r="M8229" s="305">
        <v>2.082999981939793E-2</v>
      </c>
      <c r="N8229" s="321">
        <v>2</v>
      </c>
      <c r="O8229" s="305">
        <v>5.5399998091161251E-3</v>
      </c>
      <c r="P8229" s="305">
        <v>5.7500000111758709E-3</v>
      </c>
      <c r="Q8229" s="321">
        <v>439</v>
      </c>
      <c r="R8229" s="305">
        <v>3.2249998301267617E-2</v>
      </c>
      <c r="S8229" s="305">
        <v>3.2800000160932541E-2</v>
      </c>
      <c r="BA8229" s="395">
        <v>1</v>
      </c>
      <c r="BB8229" s="396" t="s">
        <v>861</v>
      </c>
      <c r="BC8229" t="str">
        <f t="shared" si="691"/>
        <v>RJL</v>
      </c>
      <c r="BD8229" t="str">
        <f t="shared" si="692"/>
        <v>NAoMe_recurrent_ethnicity_grp</v>
      </c>
      <c r="BE8229" s="397" t="s">
        <v>862</v>
      </c>
      <c r="BF8229" t="str">
        <f t="shared" si="693"/>
        <v>Black or Black British</v>
      </c>
      <c r="BG8229">
        <f t="shared" si="694"/>
        <v>2</v>
      </c>
      <c r="BH8229" s="398">
        <f t="shared" si="695"/>
        <v>2.082999981939793E-2</v>
      </c>
      <c r="BO8229" s="33"/>
    </row>
    <row r="8230" spans="1:67">
      <c r="A8230" s="320" t="s">
        <v>338</v>
      </c>
      <c r="B8230" t="s">
        <v>380</v>
      </c>
      <c r="C8230" t="s">
        <v>910</v>
      </c>
      <c r="D8230" t="s">
        <v>314</v>
      </c>
      <c r="E8230" s="320" t="s">
        <v>145</v>
      </c>
      <c r="F8230" s="320" t="s">
        <v>146</v>
      </c>
      <c r="G8230" s="320" t="s">
        <v>434</v>
      </c>
      <c r="H8230" s="320" t="s">
        <v>369</v>
      </c>
      <c r="I8230" s="320" t="s">
        <v>656</v>
      </c>
      <c r="J8230" s="320" t="s">
        <v>259</v>
      </c>
      <c r="K8230" s="321">
        <v>0</v>
      </c>
      <c r="L8230" s="305">
        <v>0</v>
      </c>
      <c r="M8230" s="305">
        <v>0</v>
      </c>
      <c r="N8230" s="321">
        <v>2</v>
      </c>
      <c r="O8230" s="305">
        <v>5.5399998091161251E-3</v>
      </c>
      <c r="P8230" s="305">
        <v>5.7500000111758709E-3</v>
      </c>
      <c r="Q8230" s="321">
        <v>117</v>
      </c>
      <c r="R8230" s="305">
        <v>8.6000002920627594E-3</v>
      </c>
      <c r="S8230" s="305">
        <v>8.7400004267692566E-3</v>
      </c>
      <c r="BA8230" s="395">
        <v>1</v>
      </c>
      <c r="BB8230" s="396" t="s">
        <v>861</v>
      </c>
      <c r="BC8230" t="str">
        <f t="shared" si="691"/>
        <v>RJL</v>
      </c>
      <c r="BD8230" t="str">
        <f t="shared" si="692"/>
        <v>NAoMe_recurrent_ethnicity_grp</v>
      </c>
      <c r="BE8230" s="397" t="s">
        <v>862</v>
      </c>
      <c r="BF8230" t="str">
        <f t="shared" si="693"/>
        <v>Mixed</v>
      </c>
      <c r="BG8230">
        <f t="shared" si="694"/>
        <v>0</v>
      </c>
      <c r="BH8230" s="398">
        <f t="shared" si="695"/>
        <v>0</v>
      </c>
      <c r="BO8230" s="33"/>
    </row>
    <row r="8231" spans="1:67">
      <c r="A8231" s="320" t="s">
        <v>338</v>
      </c>
      <c r="B8231" t="s">
        <v>380</v>
      </c>
      <c r="C8231" t="s">
        <v>910</v>
      </c>
      <c r="D8231" t="s">
        <v>314</v>
      </c>
      <c r="E8231" s="320" t="s">
        <v>145</v>
      </c>
      <c r="F8231" s="320" t="s">
        <v>146</v>
      </c>
      <c r="G8231" s="320" t="s">
        <v>434</v>
      </c>
      <c r="H8231" s="320" t="s">
        <v>369</v>
      </c>
      <c r="I8231" s="320" t="s">
        <v>656</v>
      </c>
      <c r="J8231" s="320" t="s">
        <v>288</v>
      </c>
      <c r="K8231" s="321">
        <v>0</v>
      </c>
      <c r="L8231" s="305">
        <v>0</v>
      </c>
      <c r="M8231" s="305">
        <v>0</v>
      </c>
      <c r="N8231" s="321">
        <v>2</v>
      </c>
      <c r="O8231" s="305">
        <v>5.5399998091161251E-3</v>
      </c>
      <c r="P8231" s="305">
        <v>5.7500000111758709E-3</v>
      </c>
      <c r="Q8231" s="321">
        <v>254</v>
      </c>
      <c r="R8231" s="305">
        <v>1.8659999594092369E-2</v>
      </c>
      <c r="S8231" s="305">
        <v>1.8980000168085098E-2</v>
      </c>
      <c r="BA8231" s="395">
        <v>1</v>
      </c>
      <c r="BB8231" s="396" t="s">
        <v>861</v>
      </c>
      <c r="BC8231" t="str">
        <f t="shared" si="691"/>
        <v>RJL</v>
      </c>
      <c r="BD8231" t="str">
        <f t="shared" si="692"/>
        <v>NAoMe_recurrent_ethnicity_grp</v>
      </c>
      <c r="BE8231" s="397" t="s">
        <v>862</v>
      </c>
      <c r="BF8231" t="str">
        <f t="shared" si="693"/>
        <v>Other Ethnic Group</v>
      </c>
      <c r="BG8231">
        <f t="shared" si="694"/>
        <v>0</v>
      </c>
      <c r="BH8231" s="398">
        <f t="shared" si="695"/>
        <v>0</v>
      </c>
      <c r="BO8231" s="33"/>
    </row>
    <row r="8232" spans="1:67">
      <c r="A8232" s="320" t="s">
        <v>338</v>
      </c>
      <c r="B8232" t="s">
        <v>380</v>
      </c>
      <c r="C8232" t="s">
        <v>910</v>
      </c>
      <c r="D8232" t="s">
        <v>314</v>
      </c>
      <c r="E8232" s="320" t="s">
        <v>145</v>
      </c>
      <c r="F8232" s="320" t="s">
        <v>146</v>
      </c>
      <c r="G8232" s="320" t="s">
        <v>434</v>
      </c>
      <c r="H8232" s="320" t="s">
        <v>369</v>
      </c>
      <c r="I8232" s="320" t="s">
        <v>656</v>
      </c>
      <c r="J8232" s="320" t="s">
        <v>260</v>
      </c>
      <c r="K8232" s="321">
        <v>0</v>
      </c>
      <c r="L8232" s="305">
        <v>0</v>
      </c>
      <c r="M8232" s="305"/>
      <c r="N8232" s="321">
        <v>13</v>
      </c>
      <c r="O8232" s="305">
        <v>3.6010000854730613E-2</v>
      </c>
      <c r="P8232" s="305"/>
      <c r="Q8232" s="321">
        <v>227</v>
      </c>
      <c r="R8232" s="305">
        <v>1.6680000349879261E-2</v>
      </c>
      <c r="S8232" s="305"/>
      <c r="BA8232" s="395">
        <v>1</v>
      </c>
      <c r="BB8232" s="396" t="s">
        <v>861</v>
      </c>
      <c r="BC8232" t="str">
        <f t="shared" si="691"/>
        <v>RJL</v>
      </c>
      <c r="BD8232" t="str">
        <f t="shared" si="692"/>
        <v>NAoMe_recurrent_ethnicity_grp</v>
      </c>
      <c r="BE8232" s="397" t="s">
        <v>862</v>
      </c>
      <c r="BF8232" t="str">
        <f t="shared" si="693"/>
        <v>Unknown</v>
      </c>
      <c r="BG8232">
        <f t="shared" si="694"/>
        <v>0</v>
      </c>
      <c r="BH8232" s="398">
        <f t="shared" si="695"/>
        <v>0</v>
      </c>
      <c r="BO8232" s="33"/>
    </row>
    <row r="8233" spans="1:67">
      <c r="A8233" s="320" t="s">
        <v>338</v>
      </c>
      <c r="B8233" t="s">
        <v>380</v>
      </c>
      <c r="C8233" t="s">
        <v>910</v>
      </c>
      <c r="D8233" t="s">
        <v>314</v>
      </c>
      <c r="E8233" s="320" t="s">
        <v>145</v>
      </c>
      <c r="F8233" s="320" t="s">
        <v>146</v>
      </c>
      <c r="G8233" s="320" t="s">
        <v>434</v>
      </c>
      <c r="H8233" s="320" t="s">
        <v>369</v>
      </c>
      <c r="I8233" s="320" t="s">
        <v>656</v>
      </c>
      <c r="J8233" s="320" t="s">
        <v>258</v>
      </c>
      <c r="K8233" s="321">
        <v>94</v>
      </c>
      <c r="L8233" s="305">
        <v>0.97917002439498901</v>
      </c>
      <c r="M8233" s="305">
        <v>0.97917002439498901</v>
      </c>
      <c r="N8233" s="321">
        <v>340</v>
      </c>
      <c r="O8233" s="305">
        <v>0.94182997941970825</v>
      </c>
      <c r="P8233" s="305">
        <v>0.97701001167297363</v>
      </c>
      <c r="Q8233" s="321">
        <v>12010</v>
      </c>
      <c r="R8233" s="305">
        <v>0.88230997323989868</v>
      </c>
      <c r="S8233" s="305">
        <v>0.89727002382278442</v>
      </c>
      <c r="BA8233" s="395">
        <v>1</v>
      </c>
      <c r="BB8233" s="396" t="s">
        <v>861</v>
      </c>
      <c r="BC8233" t="str">
        <f t="shared" si="691"/>
        <v>RJL</v>
      </c>
      <c r="BD8233" t="str">
        <f t="shared" si="692"/>
        <v>NAoMe_recurrent_ethnicity_grp</v>
      </c>
      <c r="BE8233" s="397" t="s">
        <v>862</v>
      </c>
      <c r="BF8233" t="str">
        <f t="shared" si="693"/>
        <v>White</v>
      </c>
      <c r="BG8233">
        <f t="shared" si="694"/>
        <v>94</v>
      </c>
      <c r="BH8233" s="398">
        <f t="shared" si="695"/>
        <v>0.97917002439498901</v>
      </c>
      <c r="BO8233" s="33"/>
    </row>
    <row r="8234" spans="1:67">
      <c r="A8234" s="320" t="s">
        <v>338</v>
      </c>
      <c r="B8234" t="s">
        <v>380</v>
      </c>
      <c r="C8234" t="s">
        <v>910</v>
      </c>
      <c r="D8234" t="s">
        <v>314</v>
      </c>
      <c r="E8234" s="320" t="s">
        <v>145</v>
      </c>
      <c r="F8234" s="320" t="s">
        <v>146</v>
      </c>
      <c r="G8234" s="320" t="s">
        <v>434</v>
      </c>
      <c r="H8234" s="320" t="s">
        <v>369</v>
      </c>
      <c r="I8234" s="320" t="s">
        <v>291</v>
      </c>
      <c r="J8234" s="320" t="s">
        <v>313</v>
      </c>
      <c r="K8234" s="321">
        <v>96</v>
      </c>
      <c r="L8234" s="305">
        <v>1</v>
      </c>
      <c r="M8234" s="305"/>
      <c r="N8234" s="321">
        <v>359</v>
      </c>
      <c r="O8234" s="305">
        <v>0.99445998668670654</v>
      </c>
      <c r="P8234" s="305"/>
      <c r="Q8234" s="321">
        <v>13492</v>
      </c>
      <c r="R8234" s="305">
        <v>0.99118000268936157</v>
      </c>
      <c r="S8234" s="305"/>
      <c r="BA8234" s="395">
        <v>1</v>
      </c>
      <c r="BB8234" s="396" t="s">
        <v>861</v>
      </c>
      <c r="BC8234" t="str">
        <f t="shared" si="691"/>
        <v>RJL</v>
      </c>
      <c r="BD8234" t="str">
        <f t="shared" si="692"/>
        <v>NAoMe_recurrent_gender</v>
      </c>
      <c r="BE8234" s="397" t="s">
        <v>862</v>
      </c>
      <c r="BF8234" t="str">
        <f t="shared" si="693"/>
        <v>Female</v>
      </c>
      <c r="BG8234">
        <f t="shared" si="694"/>
        <v>96</v>
      </c>
      <c r="BH8234" s="398">
        <f t="shared" si="695"/>
        <v>1</v>
      </c>
      <c r="BO8234" s="33"/>
    </row>
    <row r="8235" spans="1:67">
      <c r="A8235" s="320" t="s">
        <v>338</v>
      </c>
      <c r="B8235" t="s">
        <v>380</v>
      </c>
      <c r="C8235" t="s">
        <v>910</v>
      </c>
      <c r="D8235" t="s">
        <v>314</v>
      </c>
      <c r="E8235" s="320" t="s">
        <v>145</v>
      </c>
      <c r="F8235" s="320" t="s">
        <v>146</v>
      </c>
      <c r="G8235" s="320" t="s">
        <v>434</v>
      </c>
      <c r="H8235" s="320" t="s">
        <v>369</v>
      </c>
      <c r="I8235" s="320" t="s">
        <v>291</v>
      </c>
      <c r="J8235" s="320" t="s">
        <v>293</v>
      </c>
      <c r="K8235" s="321">
        <v>0</v>
      </c>
      <c r="L8235" s="305">
        <v>0</v>
      </c>
      <c r="M8235" s="305"/>
      <c r="N8235" s="321">
        <v>2</v>
      </c>
      <c r="O8235" s="305">
        <v>5.5399998091161251E-3</v>
      </c>
      <c r="P8235" s="305"/>
      <c r="Q8235" s="321">
        <v>120</v>
      </c>
      <c r="R8235" s="305">
        <v>8.8200001046061516E-3</v>
      </c>
      <c r="S8235" s="305"/>
      <c r="BA8235" s="395">
        <v>1</v>
      </c>
      <c r="BB8235" s="396" t="s">
        <v>861</v>
      </c>
      <c r="BC8235" t="str">
        <f t="shared" si="691"/>
        <v>RJL</v>
      </c>
      <c r="BD8235" t="str">
        <f t="shared" si="692"/>
        <v>NAoMe_recurrent_gender</v>
      </c>
      <c r="BE8235" s="397" t="s">
        <v>862</v>
      </c>
      <c r="BF8235" t="str">
        <f t="shared" si="693"/>
        <v>Male</v>
      </c>
      <c r="BG8235">
        <f t="shared" si="694"/>
        <v>0</v>
      </c>
      <c r="BH8235" s="398">
        <f t="shared" si="695"/>
        <v>0</v>
      </c>
      <c r="BO8235" s="33"/>
    </row>
    <row r="8236" spans="1:67">
      <c r="A8236" s="320" t="s">
        <v>338</v>
      </c>
      <c r="B8236" t="s">
        <v>380</v>
      </c>
      <c r="C8236" t="s">
        <v>910</v>
      </c>
      <c r="D8236" t="s">
        <v>314</v>
      </c>
      <c r="E8236" s="320" t="s">
        <v>145</v>
      </c>
      <c r="F8236" s="320" t="s">
        <v>146</v>
      </c>
      <c r="G8236" s="320" t="s">
        <v>434</v>
      </c>
      <c r="H8236" s="320" t="s">
        <v>369</v>
      </c>
      <c r="I8236" s="320" t="s">
        <v>355</v>
      </c>
      <c r="J8236" s="320" t="s">
        <v>289</v>
      </c>
      <c r="K8236" s="321">
        <v>25</v>
      </c>
      <c r="L8236" s="305">
        <v>0.26041999459266663</v>
      </c>
      <c r="M8236" s="305"/>
      <c r="N8236" s="321">
        <v>98</v>
      </c>
      <c r="O8236" s="305">
        <v>0.27147001028060908</v>
      </c>
      <c r="P8236" s="305"/>
      <c r="Q8236" s="321">
        <v>4109</v>
      </c>
      <c r="R8236" s="305">
        <v>0.30186998844146729</v>
      </c>
      <c r="S8236" s="305"/>
      <c r="BA8236" s="395">
        <v>1</v>
      </c>
      <c r="BB8236" s="396" t="s">
        <v>861</v>
      </c>
      <c r="BC8236" t="str">
        <f t="shared" si="691"/>
        <v>RJL</v>
      </c>
      <c r="BD8236" t="str">
        <f t="shared" si="692"/>
        <v>NAoMe_recurrent_mbc_hes_year</v>
      </c>
      <c r="BE8236" s="397" t="s">
        <v>862</v>
      </c>
      <c r="BF8236" t="str">
        <f t="shared" si="693"/>
        <v>2021</v>
      </c>
      <c r="BG8236">
        <f t="shared" si="694"/>
        <v>25</v>
      </c>
      <c r="BH8236" s="398">
        <f t="shared" si="695"/>
        <v>0.26041999459266663</v>
      </c>
      <c r="BO8236" s="33"/>
    </row>
    <row r="8237" spans="1:67">
      <c r="A8237" s="320" t="s">
        <v>338</v>
      </c>
      <c r="B8237" t="s">
        <v>380</v>
      </c>
      <c r="C8237" t="s">
        <v>910</v>
      </c>
      <c r="D8237" t="s">
        <v>314</v>
      </c>
      <c r="E8237" s="320" t="s">
        <v>145</v>
      </c>
      <c r="F8237" s="320" t="s">
        <v>146</v>
      </c>
      <c r="G8237" s="320" t="s">
        <v>434</v>
      </c>
      <c r="H8237" s="320" t="s">
        <v>369</v>
      </c>
      <c r="I8237" s="320" t="s">
        <v>355</v>
      </c>
      <c r="J8237" s="320" t="s">
        <v>816</v>
      </c>
      <c r="K8237" s="321">
        <v>36</v>
      </c>
      <c r="L8237" s="305">
        <v>0.375</v>
      </c>
      <c r="M8237" s="305"/>
      <c r="N8237" s="321">
        <v>134</v>
      </c>
      <c r="O8237" s="305">
        <v>0.37119001150131231</v>
      </c>
      <c r="P8237" s="305"/>
      <c r="Q8237" s="321">
        <v>4376</v>
      </c>
      <c r="R8237" s="305">
        <v>0.32148000597953802</v>
      </c>
      <c r="S8237" s="305"/>
      <c r="BA8237" s="395">
        <v>1</v>
      </c>
      <c r="BB8237" s="396" t="s">
        <v>861</v>
      </c>
      <c r="BC8237" t="str">
        <f t="shared" si="691"/>
        <v>RJL</v>
      </c>
      <c r="BD8237" t="str">
        <f t="shared" si="692"/>
        <v>NAoMe_recurrent_mbc_hes_year</v>
      </c>
      <c r="BE8237" s="397" t="s">
        <v>862</v>
      </c>
      <c r="BF8237" t="str">
        <f t="shared" si="693"/>
        <v>2022</v>
      </c>
      <c r="BG8237">
        <f t="shared" si="694"/>
        <v>36</v>
      </c>
      <c r="BH8237" s="398">
        <f t="shared" si="695"/>
        <v>0.375</v>
      </c>
      <c r="BO8237" s="33"/>
    </row>
    <row r="8238" spans="1:67">
      <c r="A8238" s="320" t="s">
        <v>338</v>
      </c>
      <c r="B8238" t="s">
        <v>380</v>
      </c>
      <c r="C8238" t="s">
        <v>910</v>
      </c>
      <c r="D8238" t="s">
        <v>314</v>
      </c>
      <c r="E8238" s="320" t="s">
        <v>145</v>
      </c>
      <c r="F8238" s="320" t="s">
        <v>146</v>
      </c>
      <c r="G8238" s="320" t="s">
        <v>434</v>
      </c>
      <c r="H8238" s="320" t="s">
        <v>369</v>
      </c>
      <c r="I8238" s="320" t="s">
        <v>355</v>
      </c>
      <c r="J8238" s="320" t="s">
        <v>946</v>
      </c>
      <c r="K8238" s="321">
        <v>35</v>
      </c>
      <c r="L8238" s="305">
        <v>0.36458000540733337</v>
      </c>
      <c r="M8238" s="305"/>
      <c r="N8238" s="321">
        <v>129</v>
      </c>
      <c r="O8238" s="305">
        <v>0.357340008020401</v>
      </c>
      <c r="P8238" s="305"/>
      <c r="Q8238" s="321">
        <v>5127</v>
      </c>
      <c r="R8238" s="305">
        <v>0.37665000557899481</v>
      </c>
      <c r="S8238" s="305"/>
      <c r="BA8238" s="395">
        <v>1</v>
      </c>
      <c r="BB8238" s="396" t="s">
        <v>861</v>
      </c>
      <c r="BC8238" t="str">
        <f t="shared" si="691"/>
        <v>RJL</v>
      </c>
      <c r="BD8238" t="str">
        <f t="shared" si="692"/>
        <v>NAoMe_recurrent_mbc_hes_year</v>
      </c>
      <c r="BE8238" s="397" t="s">
        <v>862</v>
      </c>
      <c r="BF8238" t="str">
        <f t="shared" si="693"/>
        <v>2023</v>
      </c>
      <c r="BG8238">
        <f t="shared" si="694"/>
        <v>35</v>
      </c>
      <c r="BH8238" s="398">
        <f t="shared" si="695"/>
        <v>0.36458000540733337</v>
      </c>
      <c r="BO8238" s="33"/>
    </row>
    <row r="8239" spans="1:67">
      <c r="A8239" s="320" t="s">
        <v>338</v>
      </c>
      <c r="B8239" t="s">
        <v>380</v>
      </c>
      <c r="C8239" t="s">
        <v>910</v>
      </c>
      <c r="D8239" t="s">
        <v>314</v>
      </c>
      <c r="E8239" s="320" t="s">
        <v>145</v>
      </c>
      <c r="F8239" s="320" t="s">
        <v>146</v>
      </c>
      <c r="G8239" s="320" t="s">
        <v>434</v>
      </c>
      <c r="H8239" s="320" t="s">
        <v>369</v>
      </c>
      <c r="I8239" s="320" t="s">
        <v>824</v>
      </c>
      <c r="J8239" s="320" t="s">
        <v>12</v>
      </c>
      <c r="K8239" s="321">
        <v>96</v>
      </c>
      <c r="L8239" s="305">
        <v>1</v>
      </c>
      <c r="M8239" s="305"/>
      <c r="N8239" s="321">
        <v>361</v>
      </c>
      <c r="O8239" s="305">
        <v>1</v>
      </c>
      <c r="P8239" s="305"/>
      <c r="Q8239" s="321">
        <v>13612</v>
      </c>
      <c r="R8239" s="305">
        <v>1</v>
      </c>
      <c r="S8239" s="305"/>
      <c r="BA8239" s="395">
        <v>1</v>
      </c>
      <c r="BB8239" s="396" t="s">
        <v>861</v>
      </c>
      <c r="BC8239" t="str">
        <f t="shared" si="691"/>
        <v>RJL</v>
      </c>
      <c r="BD8239" t="str">
        <f t="shared" si="692"/>
        <v>NAoMe_recurrent_tag_bonemets</v>
      </c>
      <c r="BE8239" s="397" t="s">
        <v>862</v>
      </c>
      <c r="BF8239" t="str">
        <f t="shared" si="693"/>
        <v>No</v>
      </c>
      <c r="BG8239">
        <f t="shared" si="694"/>
        <v>96</v>
      </c>
      <c r="BH8239" s="398">
        <f t="shared" si="695"/>
        <v>1</v>
      </c>
      <c r="BO8239" s="33"/>
    </row>
    <row r="8240" spans="1:67">
      <c r="A8240" s="320" t="s">
        <v>338</v>
      </c>
      <c r="B8240" t="s">
        <v>380</v>
      </c>
      <c r="C8240" t="s">
        <v>910</v>
      </c>
      <c r="D8240" t="s">
        <v>314</v>
      </c>
      <c r="E8240" s="320" t="s">
        <v>145</v>
      </c>
      <c r="F8240" s="320" t="s">
        <v>146</v>
      </c>
      <c r="G8240" s="320" t="s">
        <v>434</v>
      </c>
      <c r="H8240" s="320" t="s">
        <v>369</v>
      </c>
      <c r="I8240" s="320" t="s">
        <v>825</v>
      </c>
      <c r="J8240" s="320" t="s">
        <v>12</v>
      </c>
      <c r="K8240" s="321">
        <v>96</v>
      </c>
      <c r="L8240" s="305">
        <v>1</v>
      </c>
      <c r="M8240" s="305"/>
      <c r="N8240" s="321">
        <v>361</v>
      </c>
      <c r="O8240" s="305">
        <v>1</v>
      </c>
      <c r="P8240" s="305"/>
      <c r="Q8240" s="321">
        <v>13612</v>
      </c>
      <c r="R8240" s="305">
        <v>1</v>
      </c>
      <c r="S8240" s="305"/>
      <c r="BA8240" s="395">
        <v>1</v>
      </c>
      <c r="BB8240" s="396" t="s">
        <v>861</v>
      </c>
      <c r="BC8240" t="str">
        <f t="shared" si="691"/>
        <v>RJL</v>
      </c>
      <c r="BD8240" t="str">
        <f t="shared" si="692"/>
        <v>NAoMe_recurrent_tag_brainmets</v>
      </c>
      <c r="BE8240" s="397" t="s">
        <v>862</v>
      </c>
      <c r="BF8240" t="str">
        <f t="shared" si="693"/>
        <v>No</v>
      </c>
      <c r="BG8240">
        <f t="shared" si="694"/>
        <v>96</v>
      </c>
      <c r="BH8240" s="398">
        <f t="shared" si="695"/>
        <v>1</v>
      </c>
      <c r="BO8240" s="33"/>
    </row>
    <row r="8241" spans="1:67">
      <c r="A8241" s="320" t="s">
        <v>338</v>
      </c>
      <c r="B8241" t="s">
        <v>380</v>
      </c>
      <c r="C8241" t="s">
        <v>910</v>
      </c>
      <c r="D8241" t="s">
        <v>314</v>
      </c>
      <c r="E8241" s="320" t="s">
        <v>145</v>
      </c>
      <c r="F8241" s="320" t="s">
        <v>146</v>
      </c>
      <c r="G8241" s="320" t="s">
        <v>434</v>
      </c>
      <c r="H8241" s="320" t="s">
        <v>369</v>
      </c>
      <c r="I8241" s="320" t="s">
        <v>826</v>
      </c>
      <c r="J8241" s="320" t="s">
        <v>12</v>
      </c>
      <c r="K8241" s="321">
        <v>96</v>
      </c>
      <c r="L8241" s="305">
        <v>1</v>
      </c>
      <c r="M8241" s="305"/>
      <c r="N8241" s="321">
        <v>361</v>
      </c>
      <c r="O8241" s="305">
        <v>1</v>
      </c>
      <c r="P8241" s="305"/>
      <c r="Q8241" s="321">
        <v>13612</v>
      </c>
      <c r="R8241" s="305">
        <v>1</v>
      </c>
      <c r="S8241" s="305"/>
      <c r="BA8241" s="395">
        <v>1</v>
      </c>
      <c r="BB8241" s="396" t="s">
        <v>861</v>
      </c>
      <c r="BC8241" t="str">
        <f t="shared" si="691"/>
        <v>RJL</v>
      </c>
      <c r="BD8241" t="str">
        <f t="shared" si="692"/>
        <v>NAoMe_recurrent_tag_livermets</v>
      </c>
      <c r="BE8241" s="397" t="s">
        <v>862</v>
      </c>
      <c r="BF8241" t="str">
        <f t="shared" si="693"/>
        <v>No</v>
      </c>
      <c r="BG8241">
        <f t="shared" si="694"/>
        <v>96</v>
      </c>
      <c r="BH8241" s="398">
        <f t="shared" si="695"/>
        <v>1</v>
      </c>
      <c r="BO8241" s="33"/>
    </row>
    <row r="8242" spans="1:67">
      <c r="A8242" s="320" t="s">
        <v>338</v>
      </c>
      <c r="B8242" t="s">
        <v>380</v>
      </c>
      <c r="C8242" t="s">
        <v>910</v>
      </c>
      <c r="D8242" t="s">
        <v>314</v>
      </c>
      <c r="E8242" s="320" t="s">
        <v>145</v>
      </c>
      <c r="F8242" s="320" t="s">
        <v>146</v>
      </c>
      <c r="G8242" s="320" t="s">
        <v>434</v>
      </c>
      <c r="H8242" s="320" t="s">
        <v>369</v>
      </c>
      <c r="I8242" s="320" t="s">
        <v>827</v>
      </c>
      <c r="J8242" s="320" t="s">
        <v>12</v>
      </c>
      <c r="K8242" s="321">
        <v>96</v>
      </c>
      <c r="L8242" s="305">
        <v>1</v>
      </c>
      <c r="M8242" s="305"/>
      <c r="N8242" s="321">
        <v>361</v>
      </c>
      <c r="O8242" s="305">
        <v>1</v>
      </c>
      <c r="P8242" s="305"/>
      <c r="Q8242" s="321">
        <v>13612</v>
      </c>
      <c r="R8242" s="305">
        <v>1</v>
      </c>
      <c r="S8242" s="305"/>
      <c r="BA8242" s="395">
        <v>1</v>
      </c>
      <c r="BB8242" s="396" t="s">
        <v>861</v>
      </c>
      <c r="BC8242" t="str">
        <f t="shared" si="691"/>
        <v>RJL</v>
      </c>
      <c r="BD8242" t="str">
        <f t="shared" si="692"/>
        <v>NAoMe_recurrent_tag_lungmets</v>
      </c>
      <c r="BE8242" s="397" t="s">
        <v>862</v>
      </c>
      <c r="BF8242" t="str">
        <f t="shared" si="693"/>
        <v>No</v>
      </c>
      <c r="BG8242">
        <f t="shared" si="694"/>
        <v>96</v>
      </c>
      <c r="BH8242" s="398">
        <f t="shared" si="695"/>
        <v>1</v>
      </c>
      <c r="BO8242" s="33"/>
    </row>
    <row r="8243" spans="1:67">
      <c r="A8243" s="320" t="s">
        <v>338</v>
      </c>
      <c r="B8243" t="s">
        <v>380</v>
      </c>
      <c r="C8243" t="s">
        <v>910</v>
      </c>
      <c r="D8243" t="s">
        <v>314</v>
      </c>
      <c r="E8243" s="320" t="s">
        <v>145</v>
      </c>
      <c r="F8243" s="320" t="s">
        <v>146</v>
      </c>
      <c r="G8243" s="320" t="s">
        <v>434</v>
      </c>
      <c r="H8243" s="320" t="s">
        <v>369</v>
      </c>
      <c r="I8243" s="320" t="s">
        <v>828</v>
      </c>
      <c r="J8243" s="320" t="s">
        <v>12</v>
      </c>
      <c r="K8243" s="321">
        <v>96</v>
      </c>
      <c r="L8243" s="305">
        <v>1</v>
      </c>
      <c r="M8243" s="305"/>
      <c r="N8243" s="321">
        <v>361</v>
      </c>
      <c r="O8243" s="305">
        <v>1</v>
      </c>
      <c r="P8243" s="305"/>
      <c r="Q8243" s="321">
        <v>13612</v>
      </c>
      <c r="R8243" s="305">
        <v>1</v>
      </c>
      <c r="S8243" s="305"/>
      <c r="BA8243" s="395">
        <v>1</v>
      </c>
      <c r="BB8243" s="396" t="s">
        <v>861</v>
      </c>
      <c r="BC8243" t="str">
        <f t="shared" si="691"/>
        <v>RJL</v>
      </c>
      <c r="BD8243" t="str">
        <f t="shared" si="692"/>
        <v>NAoMe_recurrent_tag_othermets</v>
      </c>
      <c r="BE8243" s="397" t="s">
        <v>862</v>
      </c>
      <c r="BF8243" t="str">
        <f t="shared" si="693"/>
        <v>No</v>
      </c>
      <c r="BG8243">
        <f t="shared" si="694"/>
        <v>96</v>
      </c>
      <c r="BH8243" s="398">
        <f t="shared" si="695"/>
        <v>1</v>
      </c>
      <c r="BO8243" s="33"/>
    </row>
    <row r="8244" spans="1:67">
      <c r="A8244" s="320" t="s">
        <v>338</v>
      </c>
      <c r="B8244" t="s">
        <v>380</v>
      </c>
      <c r="C8244" t="s">
        <v>910</v>
      </c>
      <c r="D8244" t="s">
        <v>314</v>
      </c>
      <c r="E8244" s="320" t="s">
        <v>147</v>
      </c>
      <c r="F8244" s="320" t="s">
        <v>148</v>
      </c>
      <c r="G8244" s="320" t="s">
        <v>439</v>
      </c>
      <c r="H8244" s="320" t="s">
        <v>329</v>
      </c>
      <c r="I8244" s="320" t="s">
        <v>354</v>
      </c>
      <c r="J8244" s="320" t="s">
        <v>277</v>
      </c>
      <c r="K8244" s="321">
        <v>0</v>
      </c>
      <c r="L8244" s="305">
        <v>0</v>
      </c>
      <c r="M8244" s="305"/>
      <c r="N8244" s="321">
        <v>6</v>
      </c>
      <c r="O8244" s="305">
        <v>6.3599999994039544E-3</v>
      </c>
      <c r="P8244" s="305"/>
      <c r="Q8244" s="321">
        <v>56</v>
      </c>
      <c r="R8244" s="305">
        <v>4.1100000962615013E-3</v>
      </c>
      <c r="S8244" s="305"/>
      <c r="BA8244" s="395">
        <v>1</v>
      </c>
      <c r="BB8244" s="396" t="s">
        <v>861</v>
      </c>
      <c r="BC8244" t="str">
        <f t="shared" si="691"/>
        <v>RTF</v>
      </c>
      <c r="BD8244" t="str">
        <f t="shared" si="692"/>
        <v>NAoMe_recurrent_age_mbc_hes_decades_80cap</v>
      </c>
      <c r="BE8244" s="397" t="s">
        <v>862</v>
      </c>
      <c r="BF8244" t="str">
        <f t="shared" si="693"/>
        <v>18-29 yrs</v>
      </c>
      <c r="BG8244">
        <f t="shared" si="694"/>
        <v>0</v>
      </c>
      <c r="BH8244" s="398">
        <f t="shared" si="695"/>
        <v>0</v>
      </c>
      <c r="BO8244" s="33"/>
    </row>
    <row r="8245" spans="1:67">
      <c r="A8245" s="320" t="s">
        <v>338</v>
      </c>
      <c r="B8245" t="s">
        <v>380</v>
      </c>
      <c r="C8245" t="s">
        <v>910</v>
      </c>
      <c r="D8245" t="s">
        <v>314</v>
      </c>
      <c r="E8245" s="320" t="s">
        <v>147</v>
      </c>
      <c r="F8245" s="320" t="s">
        <v>148</v>
      </c>
      <c r="G8245" s="320" t="s">
        <v>439</v>
      </c>
      <c r="H8245" s="320" t="s">
        <v>329</v>
      </c>
      <c r="I8245" s="320" t="s">
        <v>354</v>
      </c>
      <c r="J8245" s="320" t="s">
        <v>278</v>
      </c>
      <c r="K8245" s="321">
        <v>6</v>
      </c>
      <c r="L8245" s="305">
        <v>5.000000074505806E-2</v>
      </c>
      <c r="M8245" s="305"/>
      <c r="N8245" s="321">
        <v>46</v>
      </c>
      <c r="O8245" s="305">
        <v>4.8730000853538513E-2</v>
      </c>
      <c r="P8245" s="305"/>
      <c r="Q8245" s="321">
        <v>552</v>
      </c>
      <c r="R8245" s="305">
        <v>4.0550000965595252E-2</v>
      </c>
      <c r="S8245" s="305"/>
      <c r="BA8245" s="395">
        <v>1</v>
      </c>
      <c r="BB8245" s="396" t="s">
        <v>861</v>
      </c>
      <c r="BC8245" t="str">
        <f t="shared" si="691"/>
        <v>RTF</v>
      </c>
      <c r="BD8245" t="str">
        <f t="shared" si="692"/>
        <v>NAoMe_recurrent_age_mbc_hes_decades_80cap</v>
      </c>
      <c r="BE8245" s="397" t="s">
        <v>862</v>
      </c>
      <c r="BF8245" t="str">
        <f t="shared" si="693"/>
        <v>30-39 yrs</v>
      </c>
      <c r="BG8245">
        <f t="shared" si="694"/>
        <v>6</v>
      </c>
      <c r="BH8245" s="398">
        <f t="shared" si="695"/>
        <v>5.000000074505806E-2</v>
      </c>
      <c r="BO8245" s="33"/>
    </row>
    <row r="8246" spans="1:67">
      <c r="A8246" s="320" t="s">
        <v>338</v>
      </c>
      <c r="B8246" t="s">
        <v>380</v>
      </c>
      <c r="C8246" t="s">
        <v>910</v>
      </c>
      <c r="D8246" t="s">
        <v>314</v>
      </c>
      <c r="E8246" s="320" t="s">
        <v>147</v>
      </c>
      <c r="F8246" s="320" t="s">
        <v>148</v>
      </c>
      <c r="G8246" s="320" t="s">
        <v>439</v>
      </c>
      <c r="H8246" s="320" t="s">
        <v>329</v>
      </c>
      <c r="I8246" s="320" t="s">
        <v>354</v>
      </c>
      <c r="J8246" s="320" t="s">
        <v>279</v>
      </c>
      <c r="K8246" s="321">
        <v>12</v>
      </c>
      <c r="L8246" s="305">
        <v>0.10000000149011611</v>
      </c>
      <c r="M8246" s="305"/>
      <c r="N8246" s="321">
        <v>93</v>
      </c>
      <c r="O8246" s="305">
        <v>9.8520003259181976E-2</v>
      </c>
      <c r="P8246" s="305"/>
      <c r="Q8246" s="321">
        <v>1403</v>
      </c>
      <c r="R8246" s="305">
        <v>0.1030699983239174</v>
      </c>
      <c r="S8246" s="305"/>
      <c r="BA8246" s="395">
        <v>1</v>
      </c>
      <c r="BB8246" s="396" t="s">
        <v>861</v>
      </c>
      <c r="BC8246" t="str">
        <f t="shared" si="691"/>
        <v>RTF</v>
      </c>
      <c r="BD8246" t="str">
        <f t="shared" si="692"/>
        <v>NAoMe_recurrent_age_mbc_hes_decades_80cap</v>
      </c>
      <c r="BE8246" s="397" t="s">
        <v>862</v>
      </c>
      <c r="BF8246" t="str">
        <f t="shared" si="693"/>
        <v>40-49 yrs</v>
      </c>
      <c r="BG8246">
        <f t="shared" si="694"/>
        <v>12</v>
      </c>
      <c r="BH8246" s="398">
        <f t="shared" si="695"/>
        <v>0.10000000149011611</v>
      </c>
      <c r="BO8246" s="33"/>
    </row>
    <row r="8247" spans="1:67">
      <c r="A8247" s="320" t="s">
        <v>338</v>
      </c>
      <c r="B8247" t="s">
        <v>380</v>
      </c>
      <c r="C8247" t="s">
        <v>910</v>
      </c>
      <c r="D8247" t="s">
        <v>314</v>
      </c>
      <c r="E8247" s="320" t="s">
        <v>147</v>
      </c>
      <c r="F8247" s="320" t="s">
        <v>148</v>
      </c>
      <c r="G8247" s="320" t="s">
        <v>439</v>
      </c>
      <c r="H8247" s="320" t="s">
        <v>329</v>
      </c>
      <c r="I8247" s="320" t="s">
        <v>354</v>
      </c>
      <c r="J8247" s="320" t="s">
        <v>280</v>
      </c>
      <c r="K8247" s="321">
        <v>20</v>
      </c>
      <c r="L8247" s="305">
        <v>0.1666699945926666</v>
      </c>
      <c r="M8247" s="305"/>
      <c r="N8247" s="321">
        <v>178</v>
      </c>
      <c r="O8247" s="305">
        <v>0.18855999410152441</v>
      </c>
      <c r="P8247" s="305"/>
      <c r="Q8247" s="321">
        <v>2584</v>
      </c>
      <c r="R8247" s="305">
        <v>0.18983000516891479</v>
      </c>
      <c r="S8247" s="305"/>
      <c r="BA8247" s="395">
        <v>1</v>
      </c>
      <c r="BB8247" s="396" t="s">
        <v>861</v>
      </c>
      <c r="BC8247" t="str">
        <f t="shared" si="691"/>
        <v>RTF</v>
      </c>
      <c r="BD8247" t="str">
        <f t="shared" si="692"/>
        <v>NAoMe_recurrent_age_mbc_hes_decades_80cap</v>
      </c>
      <c r="BE8247" s="397" t="s">
        <v>862</v>
      </c>
      <c r="BF8247" t="str">
        <f t="shared" si="693"/>
        <v>50-59 yrs</v>
      </c>
      <c r="BG8247">
        <f t="shared" si="694"/>
        <v>20</v>
      </c>
      <c r="BH8247" s="398">
        <f t="shared" si="695"/>
        <v>0.1666699945926666</v>
      </c>
      <c r="BO8247" s="33"/>
    </row>
    <row r="8248" spans="1:67">
      <c r="A8248" s="320" t="s">
        <v>338</v>
      </c>
      <c r="B8248" t="s">
        <v>380</v>
      </c>
      <c r="C8248" t="s">
        <v>910</v>
      </c>
      <c r="D8248" t="s">
        <v>314</v>
      </c>
      <c r="E8248" s="320" t="s">
        <v>147</v>
      </c>
      <c r="F8248" s="320" t="s">
        <v>148</v>
      </c>
      <c r="G8248" s="320" t="s">
        <v>439</v>
      </c>
      <c r="H8248" s="320" t="s">
        <v>329</v>
      </c>
      <c r="I8248" s="320" t="s">
        <v>354</v>
      </c>
      <c r="J8248" s="320" t="s">
        <v>281</v>
      </c>
      <c r="K8248" s="321">
        <v>24</v>
      </c>
      <c r="L8248" s="305">
        <v>0.20000000298023221</v>
      </c>
      <c r="M8248" s="305"/>
      <c r="N8248" s="321">
        <v>192</v>
      </c>
      <c r="O8248" s="305">
        <v>0.20339000225067139</v>
      </c>
      <c r="P8248" s="305"/>
      <c r="Q8248" s="321">
        <v>2650</v>
      </c>
      <c r="R8248" s="305">
        <v>0.19468000531196589</v>
      </c>
      <c r="S8248" s="305"/>
      <c r="BA8248" s="395">
        <v>1</v>
      </c>
      <c r="BB8248" s="396" t="s">
        <v>861</v>
      </c>
      <c r="BC8248" t="str">
        <f t="shared" si="691"/>
        <v>RTF</v>
      </c>
      <c r="BD8248" t="str">
        <f t="shared" si="692"/>
        <v>NAoMe_recurrent_age_mbc_hes_decades_80cap</v>
      </c>
      <c r="BE8248" s="397" t="s">
        <v>862</v>
      </c>
      <c r="BF8248" t="str">
        <f t="shared" si="693"/>
        <v>60-69 yrs</v>
      </c>
      <c r="BG8248">
        <f t="shared" si="694"/>
        <v>24</v>
      </c>
      <c r="BH8248" s="398">
        <f t="shared" si="695"/>
        <v>0.20000000298023221</v>
      </c>
      <c r="BO8248" s="33"/>
    </row>
    <row r="8249" spans="1:67">
      <c r="A8249" s="320" t="s">
        <v>338</v>
      </c>
      <c r="B8249" t="s">
        <v>380</v>
      </c>
      <c r="C8249" t="s">
        <v>910</v>
      </c>
      <c r="D8249" t="s">
        <v>314</v>
      </c>
      <c r="E8249" s="320" t="s">
        <v>147</v>
      </c>
      <c r="F8249" s="320" t="s">
        <v>148</v>
      </c>
      <c r="G8249" s="320" t="s">
        <v>439</v>
      </c>
      <c r="H8249" s="320" t="s">
        <v>329</v>
      </c>
      <c r="I8249" s="320" t="s">
        <v>354</v>
      </c>
      <c r="J8249" s="320" t="s">
        <v>282</v>
      </c>
      <c r="K8249" s="321">
        <v>22</v>
      </c>
      <c r="L8249" s="305">
        <v>0.1833299994468689</v>
      </c>
      <c r="M8249" s="305"/>
      <c r="N8249" s="321">
        <v>218</v>
      </c>
      <c r="O8249" s="305">
        <v>0.23093000054359439</v>
      </c>
      <c r="P8249" s="305"/>
      <c r="Q8249" s="321">
        <v>3284</v>
      </c>
      <c r="R8249" s="305">
        <v>0.24126000702381131</v>
      </c>
      <c r="S8249" s="305"/>
      <c r="BA8249" s="395">
        <v>1</v>
      </c>
      <c r="BB8249" s="396" t="s">
        <v>861</v>
      </c>
      <c r="BC8249" t="str">
        <f t="shared" si="691"/>
        <v>RTF</v>
      </c>
      <c r="BD8249" t="str">
        <f t="shared" si="692"/>
        <v>NAoMe_recurrent_age_mbc_hes_decades_80cap</v>
      </c>
      <c r="BE8249" s="397" t="s">
        <v>862</v>
      </c>
      <c r="BF8249" t="str">
        <f t="shared" si="693"/>
        <v>70-79 yrs</v>
      </c>
      <c r="BG8249">
        <f t="shared" si="694"/>
        <v>22</v>
      </c>
      <c r="BH8249" s="398">
        <f t="shared" si="695"/>
        <v>0.1833299994468689</v>
      </c>
      <c r="BO8249" s="33"/>
    </row>
    <row r="8250" spans="1:67">
      <c r="A8250" s="320" t="s">
        <v>338</v>
      </c>
      <c r="B8250" t="s">
        <v>380</v>
      </c>
      <c r="C8250" t="s">
        <v>910</v>
      </c>
      <c r="D8250" t="s">
        <v>314</v>
      </c>
      <c r="E8250" s="320" t="s">
        <v>147</v>
      </c>
      <c r="F8250" s="320" t="s">
        <v>148</v>
      </c>
      <c r="G8250" s="320" t="s">
        <v>439</v>
      </c>
      <c r="H8250" s="320" t="s">
        <v>329</v>
      </c>
      <c r="I8250" s="320" t="s">
        <v>354</v>
      </c>
      <c r="J8250" s="320" t="s">
        <v>283</v>
      </c>
      <c r="K8250" s="321">
        <v>36</v>
      </c>
      <c r="L8250" s="305">
        <v>0.30000001192092901</v>
      </c>
      <c r="M8250" s="305"/>
      <c r="N8250" s="321">
        <v>211</v>
      </c>
      <c r="O8250" s="305">
        <v>0.22351999580860141</v>
      </c>
      <c r="P8250" s="305"/>
      <c r="Q8250" s="321">
        <v>3083</v>
      </c>
      <c r="R8250" s="305">
        <v>0.2264900058507919</v>
      </c>
      <c r="S8250" s="305"/>
      <c r="BA8250" s="395">
        <v>1</v>
      </c>
      <c r="BB8250" s="396" t="s">
        <v>861</v>
      </c>
      <c r="BC8250" t="str">
        <f t="shared" si="691"/>
        <v>RTF</v>
      </c>
      <c r="BD8250" t="str">
        <f t="shared" si="692"/>
        <v>NAoMe_recurrent_age_mbc_hes_decades_80cap</v>
      </c>
      <c r="BE8250" s="397" t="s">
        <v>862</v>
      </c>
      <c r="BF8250" t="str">
        <f t="shared" si="693"/>
        <v>80+ yrs</v>
      </c>
      <c r="BG8250">
        <f t="shared" si="694"/>
        <v>36</v>
      </c>
      <c r="BH8250" s="398">
        <f t="shared" si="695"/>
        <v>0.30000001192092901</v>
      </c>
      <c r="BO8250" s="33"/>
    </row>
    <row r="8251" spans="1:67">
      <c r="A8251" s="320" t="s">
        <v>338</v>
      </c>
      <c r="B8251" t="s">
        <v>380</v>
      </c>
      <c r="C8251" t="s">
        <v>910</v>
      </c>
      <c r="D8251" t="s">
        <v>314</v>
      </c>
      <c r="E8251" s="320" t="s">
        <v>147</v>
      </c>
      <c r="F8251" s="320" t="s">
        <v>148</v>
      </c>
      <c r="G8251" s="320" t="s">
        <v>439</v>
      </c>
      <c r="H8251" s="320" t="s">
        <v>329</v>
      </c>
      <c r="I8251" s="320" t="s">
        <v>656</v>
      </c>
      <c r="J8251" s="320" t="s">
        <v>286</v>
      </c>
      <c r="K8251" s="321">
        <v>0</v>
      </c>
      <c r="L8251" s="305">
        <v>0</v>
      </c>
      <c r="M8251" s="305">
        <v>0</v>
      </c>
      <c r="N8251" s="321">
        <v>9</v>
      </c>
      <c r="O8251" s="305">
        <v>9.5300003886222839E-3</v>
      </c>
      <c r="P8251" s="305">
        <v>9.6399998292326927E-3</v>
      </c>
      <c r="Q8251" s="321">
        <v>565</v>
      </c>
      <c r="R8251" s="305">
        <v>4.1510000824928277E-2</v>
      </c>
      <c r="S8251" s="305">
        <v>4.221000149846077E-2</v>
      </c>
      <c r="BA8251" s="395">
        <v>1</v>
      </c>
      <c r="BB8251" s="396" t="s">
        <v>861</v>
      </c>
      <c r="BC8251" t="str">
        <f t="shared" si="691"/>
        <v>RTF</v>
      </c>
      <c r="BD8251" t="str">
        <f t="shared" si="692"/>
        <v>NAoMe_recurrent_ethnicity_grp</v>
      </c>
      <c r="BE8251" s="397" t="s">
        <v>862</v>
      </c>
      <c r="BF8251" t="str">
        <f t="shared" si="693"/>
        <v>Asian or Asian British</v>
      </c>
      <c r="BG8251">
        <f t="shared" si="694"/>
        <v>0</v>
      </c>
      <c r="BH8251" s="398">
        <f t="shared" si="695"/>
        <v>0</v>
      </c>
      <c r="BO8251" s="33"/>
    </row>
    <row r="8252" spans="1:67">
      <c r="A8252" s="320" t="s">
        <v>338</v>
      </c>
      <c r="B8252" t="s">
        <v>380</v>
      </c>
      <c r="C8252" t="s">
        <v>910</v>
      </c>
      <c r="D8252" t="s">
        <v>314</v>
      </c>
      <c r="E8252" s="320" t="s">
        <v>147</v>
      </c>
      <c r="F8252" s="320" t="s">
        <v>148</v>
      </c>
      <c r="G8252" s="320" t="s">
        <v>439</v>
      </c>
      <c r="H8252" s="320" t="s">
        <v>329</v>
      </c>
      <c r="I8252" s="320" t="s">
        <v>656</v>
      </c>
      <c r="J8252" s="320" t="s">
        <v>287</v>
      </c>
      <c r="K8252" s="321">
        <v>0</v>
      </c>
      <c r="L8252" s="305">
        <v>0</v>
      </c>
      <c r="M8252" s="305">
        <v>0</v>
      </c>
      <c r="N8252" s="321">
        <v>2</v>
      </c>
      <c r="O8252" s="305">
        <v>2.120000077411532E-3</v>
      </c>
      <c r="P8252" s="305">
        <v>2.1399999968707561E-3</v>
      </c>
      <c r="Q8252" s="321">
        <v>439</v>
      </c>
      <c r="R8252" s="305">
        <v>3.2249998301267617E-2</v>
      </c>
      <c r="S8252" s="305">
        <v>3.2800000160932541E-2</v>
      </c>
      <c r="BA8252" s="395">
        <v>1</v>
      </c>
      <c r="BB8252" s="396" t="s">
        <v>861</v>
      </c>
      <c r="BC8252" t="str">
        <f t="shared" si="691"/>
        <v>RTF</v>
      </c>
      <c r="BD8252" t="str">
        <f t="shared" si="692"/>
        <v>NAoMe_recurrent_ethnicity_grp</v>
      </c>
      <c r="BE8252" s="397" t="s">
        <v>862</v>
      </c>
      <c r="BF8252" t="str">
        <f t="shared" si="693"/>
        <v>Black or Black British</v>
      </c>
      <c r="BG8252">
        <f t="shared" si="694"/>
        <v>0</v>
      </c>
      <c r="BH8252" s="398">
        <f t="shared" si="695"/>
        <v>0</v>
      </c>
      <c r="BO8252" s="33"/>
    </row>
    <row r="8253" spans="1:67">
      <c r="A8253" s="320" t="s">
        <v>338</v>
      </c>
      <c r="B8253" t="s">
        <v>380</v>
      </c>
      <c r="C8253" t="s">
        <v>910</v>
      </c>
      <c r="D8253" t="s">
        <v>314</v>
      </c>
      <c r="E8253" s="320" t="s">
        <v>147</v>
      </c>
      <c r="F8253" s="320" t="s">
        <v>148</v>
      </c>
      <c r="G8253" s="320" t="s">
        <v>439</v>
      </c>
      <c r="H8253" s="320" t="s">
        <v>329</v>
      </c>
      <c r="I8253" s="320" t="s">
        <v>656</v>
      </c>
      <c r="J8253" s="320" t="s">
        <v>259</v>
      </c>
      <c r="K8253" s="321">
        <v>0</v>
      </c>
      <c r="L8253" s="305">
        <v>0</v>
      </c>
      <c r="M8253" s="305">
        <v>0</v>
      </c>
      <c r="N8253" s="321">
        <v>0</v>
      </c>
      <c r="O8253" s="305">
        <v>0</v>
      </c>
      <c r="P8253" s="305">
        <v>0</v>
      </c>
      <c r="Q8253" s="321">
        <v>117</v>
      </c>
      <c r="R8253" s="305">
        <v>8.6000002920627594E-3</v>
      </c>
      <c r="S8253" s="305">
        <v>8.7400004267692566E-3</v>
      </c>
      <c r="BA8253" s="395">
        <v>1</v>
      </c>
      <c r="BB8253" s="396" t="s">
        <v>861</v>
      </c>
      <c r="BC8253" t="str">
        <f t="shared" si="691"/>
        <v>RTF</v>
      </c>
      <c r="BD8253" t="str">
        <f t="shared" si="692"/>
        <v>NAoMe_recurrent_ethnicity_grp</v>
      </c>
      <c r="BE8253" s="397" t="s">
        <v>862</v>
      </c>
      <c r="BF8253" t="str">
        <f t="shared" si="693"/>
        <v>Mixed</v>
      </c>
      <c r="BG8253">
        <f t="shared" si="694"/>
        <v>0</v>
      </c>
      <c r="BH8253" s="398">
        <f t="shared" si="695"/>
        <v>0</v>
      </c>
      <c r="BO8253" s="33"/>
    </row>
    <row r="8254" spans="1:67">
      <c r="A8254" s="320" t="s">
        <v>338</v>
      </c>
      <c r="B8254" t="s">
        <v>380</v>
      </c>
      <c r="C8254" t="s">
        <v>910</v>
      </c>
      <c r="D8254" t="s">
        <v>314</v>
      </c>
      <c r="E8254" s="320" t="s">
        <v>147</v>
      </c>
      <c r="F8254" s="320" t="s">
        <v>148</v>
      </c>
      <c r="G8254" s="320" t="s">
        <v>439</v>
      </c>
      <c r="H8254" s="320" t="s">
        <v>329</v>
      </c>
      <c r="I8254" s="320" t="s">
        <v>656</v>
      </c>
      <c r="J8254" s="320" t="s">
        <v>288</v>
      </c>
      <c r="K8254" s="321">
        <v>2</v>
      </c>
      <c r="L8254" s="305">
        <v>1.666999980807304E-2</v>
      </c>
      <c r="M8254" s="305">
        <v>1.6809999942779541E-2</v>
      </c>
      <c r="N8254" s="321">
        <v>7</v>
      </c>
      <c r="O8254" s="305">
        <v>7.4200001545250416E-3</v>
      </c>
      <c r="P8254" s="305">
        <v>7.4900002218782902E-3</v>
      </c>
      <c r="Q8254" s="321">
        <v>254</v>
      </c>
      <c r="R8254" s="305">
        <v>1.8659999594092369E-2</v>
      </c>
      <c r="S8254" s="305">
        <v>1.8980000168085098E-2</v>
      </c>
      <c r="BA8254" s="395">
        <v>1</v>
      </c>
      <c r="BB8254" s="396" t="s">
        <v>861</v>
      </c>
      <c r="BC8254" t="str">
        <f t="shared" si="691"/>
        <v>RTF</v>
      </c>
      <c r="BD8254" t="str">
        <f t="shared" si="692"/>
        <v>NAoMe_recurrent_ethnicity_grp</v>
      </c>
      <c r="BE8254" s="397" t="s">
        <v>862</v>
      </c>
      <c r="BF8254" t="str">
        <f t="shared" si="693"/>
        <v>Other Ethnic Group</v>
      </c>
      <c r="BG8254">
        <f t="shared" si="694"/>
        <v>2</v>
      </c>
      <c r="BH8254" s="398">
        <f t="shared" si="695"/>
        <v>1.666999980807304E-2</v>
      </c>
      <c r="BO8254" s="33"/>
    </row>
    <row r="8255" spans="1:67">
      <c r="A8255" s="320" t="s">
        <v>338</v>
      </c>
      <c r="B8255" t="s">
        <v>380</v>
      </c>
      <c r="C8255" t="s">
        <v>910</v>
      </c>
      <c r="D8255" t="s">
        <v>314</v>
      </c>
      <c r="E8255" s="320" t="s">
        <v>147</v>
      </c>
      <c r="F8255" s="320" t="s">
        <v>148</v>
      </c>
      <c r="G8255" s="320" t="s">
        <v>439</v>
      </c>
      <c r="H8255" s="320" t="s">
        <v>329</v>
      </c>
      <c r="I8255" s="320" t="s">
        <v>656</v>
      </c>
      <c r="J8255" s="320" t="s">
        <v>260</v>
      </c>
      <c r="K8255" s="321">
        <v>1</v>
      </c>
      <c r="L8255" s="305">
        <v>8.3299996331334114E-3</v>
      </c>
      <c r="M8255" s="305"/>
      <c r="N8255" s="321">
        <v>10</v>
      </c>
      <c r="O8255" s="305">
        <v>1.0590000078082079E-2</v>
      </c>
      <c r="P8255" s="305"/>
      <c r="Q8255" s="321">
        <v>227</v>
      </c>
      <c r="R8255" s="305">
        <v>1.6680000349879261E-2</v>
      </c>
      <c r="S8255" s="305"/>
      <c r="BA8255" s="395">
        <v>1</v>
      </c>
      <c r="BB8255" s="396" t="s">
        <v>861</v>
      </c>
      <c r="BC8255" t="str">
        <f t="shared" si="691"/>
        <v>RTF</v>
      </c>
      <c r="BD8255" t="str">
        <f t="shared" si="692"/>
        <v>NAoMe_recurrent_ethnicity_grp</v>
      </c>
      <c r="BE8255" s="397" t="s">
        <v>862</v>
      </c>
      <c r="BF8255" t="str">
        <f t="shared" si="693"/>
        <v>Unknown</v>
      </c>
      <c r="BG8255">
        <f t="shared" si="694"/>
        <v>1</v>
      </c>
      <c r="BH8255" s="398">
        <f t="shared" si="695"/>
        <v>8.3299996331334114E-3</v>
      </c>
      <c r="BO8255" s="33"/>
    </row>
    <row r="8256" spans="1:67">
      <c r="A8256" s="320" t="s">
        <v>338</v>
      </c>
      <c r="B8256" t="s">
        <v>380</v>
      </c>
      <c r="C8256" t="s">
        <v>910</v>
      </c>
      <c r="D8256" t="s">
        <v>314</v>
      </c>
      <c r="E8256" s="320" t="s">
        <v>147</v>
      </c>
      <c r="F8256" s="320" t="s">
        <v>148</v>
      </c>
      <c r="G8256" s="320" t="s">
        <v>439</v>
      </c>
      <c r="H8256" s="320" t="s">
        <v>329</v>
      </c>
      <c r="I8256" s="320" t="s">
        <v>656</v>
      </c>
      <c r="J8256" s="320" t="s">
        <v>258</v>
      </c>
      <c r="K8256" s="321">
        <v>117</v>
      </c>
      <c r="L8256" s="305">
        <v>0.97500002384185791</v>
      </c>
      <c r="M8256" s="305">
        <v>0.98319000005722046</v>
      </c>
      <c r="N8256" s="321">
        <v>916</v>
      </c>
      <c r="O8256" s="305">
        <v>0.97034001350402832</v>
      </c>
      <c r="P8256" s="305">
        <v>0.98072999715805054</v>
      </c>
      <c r="Q8256" s="321">
        <v>12010</v>
      </c>
      <c r="R8256" s="305">
        <v>0.88230997323989868</v>
      </c>
      <c r="S8256" s="305">
        <v>0.89727002382278442</v>
      </c>
      <c r="BA8256" s="395">
        <v>1</v>
      </c>
      <c r="BB8256" s="396" t="s">
        <v>861</v>
      </c>
      <c r="BC8256" t="str">
        <f t="shared" si="691"/>
        <v>RTF</v>
      </c>
      <c r="BD8256" t="str">
        <f t="shared" si="692"/>
        <v>NAoMe_recurrent_ethnicity_grp</v>
      </c>
      <c r="BE8256" s="397" t="s">
        <v>862</v>
      </c>
      <c r="BF8256" t="str">
        <f t="shared" si="693"/>
        <v>White</v>
      </c>
      <c r="BG8256">
        <f t="shared" si="694"/>
        <v>117</v>
      </c>
      <c r="BH8256" s="398">
        <f t="shared" si="695"/>
        <v>0.97500002384185791</v>
      </c>
      <c r="BO8256" s="33"/>
    </row>
    <row r="8257" spans="1:67">
      <c r="A8257" s="320" t="s">
        <v>338</v>
      </c>
      <c r="B8257" t="s">
        <v>380</v>
      </c>
      <c r="C8257" t="s">
        <v>910</v>
      </c>
      <c r="D8257" t="s">
        <v>314</v>
      </c>
      <c r="E8257" s="320" t="s">
        <v>147</v>
      </c>
      <c r="F8257" s="320" t="s">
        <v>148</v>
      </c>
      <c r="G8257" s="320" t="s">
        <v>439</v>
      </c>
      <c r="H8257" s="320" t="s">
        <v>329</v>
      </c>
      <c r="I8257" s="320" t="s">
        <v>291</v>
      </c>
      <c r="J8257" s="320" t="s">
        <v>313</v>
      </c>
      <c r="K8257" s="321">
        <v>118</v>
      </c>
      <c r="L8257" s="305">
        <v>0.98333001136779785</v>
      </c>
      <c r="M8257" s="305"/>
      <c r="N8257" s="321">
        <v>935</v>
      </c>
      <c r="O8257" s="305">
        <v>0.99046999216079712</v>
      </c>
      <c r="P8257" s="305"/>
      <c r="Q8257" s="321">
        <v>13492</v>
      </c>
      <c r="R8257" s="305">
        <v>0.99118000268936157</v>
      </c>
      <c r="S8257" s="305"/>
      <c r="BA8257" s="395">
        <v>1</v>
      </c>
      <c r="BB8257" s="396" t="s">
        <v>861</v>
      </c>
      <c r="BC8257" t="str">
        <f t="shared" si="691"/>
        <v>RTF</v>
      </c>
      <c r="BD8257" t="str">
        <f t="shared" si="692"/>
        <v>NAoMe_recurrent_gender</v>
      </c>
      <c r="BE8257" s="397" t="s">
        <v>862</v>
      </c>
      <c r="BF8257" t="str">
        <f t="shared" si="693"/>
        <v>Female</v>
      </c>
      <c r="BG8257">
        <f t="shared" si="694"/>
        <v>118</v>
      </c>
      <c r="BH8257" s="398">
        <f t="shared" si="695"/>
        <v>0.98333001136779785</v>
      </c>
      <c r="BO8257" s="33"/>
    </row>
    <row r="8258" spans="1:67">
      <c r="A8258" s="320" t="s">
        <v>338</v>
      </c>
      <c r="B8258" t="s">
        <v>380</v>
      </c>
      <c r="C8258" t="s">
        <v>910</v>
      </c>
      <c r="D8258" t="s">
        <v>314</v>
      </c>
      <c r="E8258" s="320" t="s">
        <v>147</v>
      </c>
      <c r="F8258" s="320" t="s">
        <v>148</v>
      </c>
      <c r="G8258" s="320" t="s">
        <v>439</v>
      </c>
      <c r="H8258" s="320" t="s">
        <v>329</v>
      </c>
      <c r="I8258" s="320" t="s">
        <v>291</v>
      </c>
      <c r="J8258" s="320" t="s">
        <v>293</v>
      </c>
      <c r="K8258" s="321">
        <v>2</v>
      </c>
      <c r="L8258" s="305">
        <v>1.666999980807304E-2</v>
      </c>
      <c r="M8258" s="305"/>
      <c r="N8258" s="321">
        <v>9</v>
      </c>
      <c r="O8258" s="305">
        <v>9.5300003886222839E-3</v>
      </c>
      <c r="P8258" s="305"/>
      <c r="Q8258" s="321">
        <v>120</v>
      </c>
      <c r="R8258" s="305">
        <v>8.8200001046061516E-3</v>
      </c>
      <c r="S8258" s="305"/>
      <c r="BA8258" s="395">
        <v>1</v>
      </c>
      <c r="BB8258" s="396" t="s">
        <v>861</v>
      </c>
      <c r="BC8258" t="str">
        <f t="shared" si="691"/>
        <v>RTF</v>
      </c>
      <c r="BD8258" t="str">
        <f t="shared" si="692"/>
        <v>NAoMe_recurrent_gender</v>
      </c>
      <c r="BE8258" s="397" t="s">
        <v>862</v>
      </c>
      <c r="BF8258" t="str">
        <f t="shared" si="693"/>
        <v>Male</v>
      </c>
      <c r="BG8258">
        <f t="shared" si="694"/>
        <v>2</v>
      </c>
      <c r="BH8258" s="398">
        <f t="shared" si="695"/>
        <v>1.666999980807304E-2</v>
      </c>
      <c r="BO8258" s="33"/>
    </row>
    <row r="8259" spans="1:67">
      <c r="A8259" s="320" t="s">
        <v>338</v>
      </c>
      <c r="B8259" t="s">
        <v>380</v>
      </c>
      <c r="C8259" t="s">
        <v>910</v>
      </c>
      <c r="D8259" t="s">
        <v>314</v>
      </c>
      <c r="E8259" s="320" t="s">
        <v>147</v>
      </c>
      <c r="F8259" s="320" t="s">
        <v>148</v>
      </c>
      <c r="G8259" s="320" t="s">
        <v>439</v>
      </c>
      <c r="H8259" s="320" t="s">
        <v>329</v>
      </c>
      <c r="I8259" s="320" t="s">
        <v>355</v>
      </c>
      <c r="J8259" s="320" t="s">
        <v>289</v>
      </c>
      <c r="K8259" s="321">
        <v>44</v>
      </c>
      <c r="L8259" s="305">
        <v>0.36667001247406011</v>
      </c>
      <c r="M8259" s="305"/>
      <c r="N8259" s="321">
        <v>284</v>
      </c>
      <c r="O8259" s="305">
        <v>0.30085000395774841</v>
      </c>
      <c r="P8259" s="305"/>
      <c r="Q8259" s="321">
        <v>4109</v>
      </c>
      <c r="R8259" s="305">
        <v>0.30186998844146729</v>
      </c>
      <c r="S8259" s="305"/>
      <c r="BA8259" s="395">
        <v>1</v>
      </c>
      <c r="BB8259" s="396" t="s">
        <v>861</v>
      </c>
      <c r="BC8259" t="str">
        <f t="shared" ref="BC8259:BC8322" si="696">E8259</f>
        <v>RTF</v>
      </c>
      <c r="BD8259" t="str">
        <f t="shared" ref="BD8259:BD8322" si="697">(LEFT(A8259, LEN(A8259)-7))&amp;"_"&amp;I8259</f>
        <v>NAoMe_recurrent_mbc_hes_year</v>
      </c>
      <c r="BE8259" s="397" t="s">
        <v>862</v>
      </c>
      <c r="BF8259" t="str">
        <f t="shared" ref="BF8259:BF8322" si="698">J8259</f>
        <v>2021</v>
      </c>
      <c r="BG8259">
        <f t="shared" ref="BG8259:BG8322" si="699">K8259</f>
        <v>44</v>
      </c>
      <c r="BH8259" s="398">
        <f t="shared" ref="BH8259:BH8322" si="700">L8259</f>
        <v>0.36667001247406011</v>
      </c>
      <c r="BO8259" s="33"/>
    </row>
    <row r="8260" spans="1:67">
      <c r="A8260" s="320" t="s">
        <v>338</v>
      </c>
      <c r="B8260" t="s">
        <v>380</v>
      </c>
      <c r="C8260" t="s">
        <v>910</v>
      </c>
      <c r="D8260" t="s">
        <v>314</v>
      </c>
      <c r="E8260" s="320" t="s">
        <v>147</v>
      </c>
      <c r="F8260" s="320" t="s">
        <v>148</v>
      </c>
      <c r="G8260" s="320" t="s">
        <v>439</v>
      </c>
      <c r="H8260" s="320" t="s">
        <v>329</v>
      </c>
      <c r="I8260" s="320" t="s">
        <v>355</v>
      </c>
      <c r="J8260" s="320" t="s">
        <v>816</v>
      </c>
      <c r="K8260" s="321">
        <v>34</v>
      </c>
      <c r="L8260" s="305">
        <v>0.28332999348640442</v>
      </c>
      <c r="M8260" s="305"/>
      <c r="N8260" s="321">
        <v>310</v>
      </c>
      <c r="O8260" s="305">
        <v>0.32839000225067139</v>
      </c>
      <c r="P8260" s="305"/>
      <c r="Q8260" s="321">
        <v>4376</v>
      </c>
      <c r="R8260" s="305">
        <v>0.32148000597953802</v>
      </c>
      <c r="S8260" s="305"/>
      <c r="BA8260" s="395">
        <v>1</v>
      </c>
      <c r="BB8260" s="396" t="s">
        <v>861</v>
      </c>
      <c r="BC8260" t="str">
        <f t="shared" si="696"/>
        <v>RTF</v>
      </c>
      <c r="BD8260" t="str">
        <f t="shared" si="697"/>
        <v>NAoMe_recurrent_mbc_hes_year</v>
      </c>
      <c r="BE8260" s="397" t="s">
        <v>862</v>
      </c>
      <c r="BF8260" t="str">
        <f t="shared" si="698"/>
        <v>2022</v>
      </c>
      <c r="BG8260">
        <f t="shared" si="699"/>
        <v>34</v>
      </c>
      <c r="BH8260" s="398">
        <f t="shared" si="700"/>
        <v>0.28332999348640442</v>
      </c>
      <c r="BO8260" s="33"/>
    </row>
    <row r="8261" spans="1:67">
      <c r="A8261" s="320" t="s">
        <v>338</v>
      </c>
      <c r="B8261" t="s">
        <v>380</v>
      </c>
      <c r="C8261" t="s">
        <v>910</v>
      </c>
      <c r="D8261" t="s">
        <v>314</v>
      </c>
      <c r="E8261" s="320" t="s">
        <v>147</v>
      </c>
      <c r="F8261" s="320" t="s">
        <v>148</v>
      </c>
      <c r="G8261" s="320" t="s">
        <v>439</v>
      </c>
      <c r="H8261" s="320" t="s">
        <v>329</v>
      </c>
      <c r="I8261" s="320" t="s">
        <v>355</v>
      </c>
      <c r="J8261" s="320" t="s">
        <v>946</v>
      </c>
      <c r="K8261" s="321">
        <v>42</v>
      </c>
      <c r="L8261" s="305">
        <v>0.34999999403953552</v>
      </c>
      <c r="M8261" s="305"/>
      <c r="N8261" s="321">
        <v>350</v>
      </c>
      <c r="O8261" s="305">
        <v>0.3707599937915802</v>
      </c>
      <c r="P8261" s="305"/>
      <c r="Q8261" s="321">
        <v>5127</v>
      </c>
      <c r="R8261" s="305">
        <v>0.37665000557899481</v>
      </c>
      <c r="S8261" s="305"/>
      <c r="BA8261" s="395">
        <v>1</v>
      </c>
      <c r="BB8261" s="396" t="s">
        <v>861</v>
      </c>
      <c r="BC8261" t="str">
        <f t="shared" si="696"/>
        <v>RTF</v>
      </c>
      <c r="BD8261" t="str">
        <f t="shared" si="697"/>
        <v>NAoMe_recurrent_mbc_hes_year</v>
      </c>
      <c r="BE8261" s="397" t="s">
        <v>862</v>
      </c>
      <c r="BF8261" t="str">
        <f t="shared" si="698"/>
        <v>2023</v>
      </c>
      <c r="BG8261">
        <f t="shared" si="699"/>
        <v>42</v>
      </c>
      <c r="BH8261" s="398">
        <f t="shared" si="700"/>
        <v>0.34999999403953552</v>
      </c>
      <c r="BO8261" s="33"/>
    </row>
    <row r="8262" spans="1:67">
      <c r="A8262" s="320" t="s">
        <v>338</v>
      </c>
      <c r="B8262" t="s">
        <v>380</v>
      </c>
      <c r="C8262" t="s">
        <v>910</v>
      </c>
      <c r="D8262" t="s">
        <v>314</v>
      </c>
      <c r="E8262" s="320" t="s">
        <v>147</v>
      </c>
      <c r="F8262" s="320" t="s">
        <v>148</v>
      </c>
      <c r="G8262" s="320" t="s">
        <v>439</v>
      </c>
      <c r="H8262" s="320" t="s">
        <v>329</v>
      </c>
      <c r="I8262" s="320" t="s">
        <v>824</v>
      </c>
      <c r="J8262" s="320" t="s">
        <v>12</v>
      </c>
      <c r="K8262" s="321">
        <v>120</v>
      </c>
      <c r="L8262" s="305">
        <v>1</v>
      </c>
      <c r="M8262" s="305"/>
      <c r="N8262" s="321">
        <v>944</v>
      </c>
      <c r="O8262" s="305">
        <v>1</v>
      </c>
      <c r="P8262" s="305"/>
      <c r="Q8262" s="321">
        <v>13612</v>
      </c>
      <c r="R8262" s="305">
        <v>1</v>
      </c>
      <c r="S8262" s="305"/>
      <c r="BA8262" s="395">
        <v>1</v>
      </c>
      <c r="BB8262" s="396" t="s">
        <v>861</v>
      </c>
      <c r="BC8262" t="str">
        <f t="shared" si="696"/>
        <v>RTF</v>
      </c>
      <c r="BD8262" t="str">
        <f t="shared" si="697"/>
        <v>NAoMe_recurrent_tag_bonemets</v>
      </c>
      <c r="BE8262" s="397" t="s">
        <v>862</v>
      </c>
      <c r="BF8262" t="str">
        <f t="shared" si="698"/>
        <v>No</v>
      </c>
      <c r="BG8262">
        <f t="shared" si="699"/>
        <v>120</v>
      </c>
      <c r="BH8262" s="398">
        <f t="shared" si="700"/>
        <v>1</v>
      </c>
      <c r="BO8262" s="33"/>
    </row>
    <row r="8263" spans="1:67">
      <c r="A8263" s="320" t="s">
        <v>338</v>
      </c>
      <c r="B8263" t="s">
        <v>380</v>
      </c>
      <c r="C8263" t="s">
        <v>910</v>
      </c>
      <c r="D8263" t="s">
        <v>314</v>
      </c>
      <c r="E8263" s="320" t="s">
        <v>147</v>
      </c>
      <c r="F8263" s="320" t="s">
        <v>148</v>
      </c>
      <c r="G8263" s="320" t="s">
        <v>439</v>
      </c>
      <c r="H8263" s="320" t="s">
        <v>329</v>
      </c>
      <c r="I8263" s="320" t="s">
        <v>825</v>
      </c>
      <c r="J8263" s="320" t="s">
        <v>12</v>
      </c>
      <c r="K8263" s="321">
        <v>120</v>
      </c>
      <c r="L8263" s="305">
        <v>1</v>
      </c>
      <c r="M8263" s="305"/>
      <c r="N8263" s="321">
        <v>944</v>
      </c>
      <c r="O8263" s="305">
        <v>1</v>
      </c>
      <c r="P8263" s="305"/>
      <c r="Q8263" s="321">
        <v>13612</v>
      </c>
      <c r="R8263" s="305">
        <v>1</v>
      </c>
      <c r="S8263" s="305"/>
      <c r="BA8263" s="395">
        <v>1</v>
      </c>
      <c r="BB8263" s="396" t="s">
        <v>861</v>
      </c>
      <c r="BC8263" t="str">
        <f t="shared" si="696"/>
        <v>RTF</v>
      </c>
      <c r="BD8263" t="str">
        <f t="shared" si="697"/>
        <v>NAoMe_recurrent_tag_brainmets</v>
      </c>
      <c r="BE8263" s="397" t="s">
        <v>862</v>
      </c>
      <c r="BF8263" t="str">
        <f t="shared" si="698"/>
        <v>No</v>
      </c>
      <c r="BG8263">
        <f t="shared" si="699"/>
        <v>120</v>
      </c>
      <c r="BH8263" s="398">
        <f t="shared" si="700"/>
        <v>1</v>
      </c>
      <c r="BO8263" s="33"/>
    </row>
    <row r="8264" spans="1:67">
      <c r="A8264" s="320" t="s">
        <v>338</v>
      </c>
      <c r="B8264" t="s">
        <v>380</v>
      </c>
      <c r="C8264" t="s">
        <v>910</v>
      </c>
      <c r="D8264" t="s">
        <v>314</v>
      </c>
      <c r="E8264" s="320" t="s">
        <v>147</v>
      </c>
      <c r="F8264" s="320" t="s">
        <v>148</v>
      </c>
      <c r="G8264" s="320" t="s">
        <v>439</v>
      </c>
      <c r="H8264" s="320" t="s">
        <v>329</v>
      </c>
      <c r="I8264" s="320" t="s">
        <v>826</v>
      </c>
      <c r="J8264" s="320" t="s">
        <v>12</v>
      </c>
      <c r="K8264" s="321">
        <v>120</v>
      </c>
      <c r="L8264" s="305">
        <v>1</v>
      </c>
      <c r="M8264" s="305"/>
      <c r="N8264" s="321">
        <v>944</v>
      </c>
      <c r="O8264" s="305">
        <v>1</v>
      </c>
      <c r="P8264" s="305"/>
      <c r="Q8264" s="321">
        <v>13612</v>
      </c>
      <c r="R8264" s="305">
        <v>1</v>
      </c>
      <c r="S8264" s="305"/>
      <c r="BA8264" s="395">
        <v>1</v>
      </c>
      <c r="BB8264" s="396" t="s">
        <v>861</v>
      </c>
      <c r="BC8264" t="str">
        <f t="shared" si="696"/>
        <v>RTF</v>
      </c>
      <c r="BD8264" t="str">
        <f t="shared" si="697"/>
        <v>NAoMe_recurrent_tag_livermets</v>
      </c>
      <c r="BE8264" s="397" t="s">
        <v>862</v>
      </c>
      <c r="BF8264" t="str">
        <f t="shared" si="698"/>
        <v>No</v>
      </c>
      <c r="BG8264">
        <f t="shared" si="699"/>
        <v>120</v>
      </c>
      <c r="BH8264" s="398">
        <f t="shared" si="700"/>
        <v>1</v>
      </c>
      <c r="BO8264" s="33"/>
    </row>
    <row r="8265" spans="1:67">
      <c r="A8265" s="320" t="s">
        <v>338</v>
      </c>
      <c r="B8265" t="s">
        <v>380</v>
      </c>
      <c r="C8265" t="s">
        <v>910</v>
      </c>
      <c r="D8265" t="s">
        <v>314</v>
      </c>
      <c r="E8265" s="320" t="s">
        <v>147</v>
      </c>
      <c r="F8265" s="320" t="s">
        <v>148</v>
      </c>
      <c r="G8265" s="320" t="s">
        <v>439</v>
      </c>
      <c r="H8265" s="320" t="s">
        <v>329</v>
      </c>
      <c r="I8265" s="320" t="s">
        <v>827</v>
      </c>
      <c r="J8265" s="320" t="s">
        <v>12</v>
      </c>
      <c r="K8265" s="321">
        <v>120</v>
      </c>
      <c r="L8265" s="305">
        <v>1</v>
      </c>
      <c r="M8265" s="305"/>
      <c r="N8265" s="321">
        <v>944</v>
      </c>
      <c r="O8265" s="305">
        <v>1</v>
      </c>
      <c r="P8265" s="305"/>
      <c r="Q8265" s="321">
        <v>13612</v>
      </c>
      <c r="R8265" s="305">
        <v>1</v>
      </c>
      <c r="S8265" s="305"/>
      <c r="BA8265" s="395">
        <v>1</v>
      </c>
      <c r="BB8265" s="396" t="s">
        <v>861</v>
      </c>
      <c r="BC8265" t="str">
        <f t="shared" si="696"/>
        <v>RTF</v>
      </c>
      <c r="BD8265" t="str">
        <f t="shared" si="697"/>
        <v>NAoMe_recurrent_tag_lungmets</v>
      </c>
      <c r="BE8265" s="397" t="s">
        <v>862</v>
      </c>
      <c r="BF8265" t="str">
        <f t="shared" si="698"/>
        <v>No</v>
      </c>
      <c r="BG8265">
        <f t="shared" si="699"/>
        <v>120</v>
      </c>
      <c r="BH8265" s="398">
        <f t="shared" si="700"/>
        <v>1</v>
      </c>
      <c r="BO8265" s="33"/>
    </row>
    <row r="8266" spans="1:67">
      <c r="A8266" s="320" t="s">
        <v>338</v>
      </c>
      <c r="B8266" t="s">
        <v>380</v>
      </c>
      <c r="C8266" t="s">
        <v>910</v>
      </c>
      <c r="D8266" t="s">
        <v>314</v>
      </c>
      <c r="E8266" s="320" t="s">
        <v>147</v>
      </c>
      <c r="F8266" s="320" t="s">
        <v>148</v>
      </c>
      <c r="G8266" s="320" t="s">
        <v>439</v>
      </c>
      <c r="H8266" s="320" t="s">
        <v>329</v>
      </c>
      <c r="I8266" s="320" t="s">
        <v>828</v>
      </c>
      <c r="J8266" s="320" t="s">
        <v>12</v>
      </c>
      <c r="K8266" s="321">
        <v>120</v>
      </c>
      <c r="L8266" s="305">
        <v>1</v>
      </c>
      <c r="M8266" s="305"/>
      <c r="N8266" s="321">
        <v>944</v>
      </c>
      <c r="O8266" s="305">
        <v>1</v>
      </c>
      <c r="P8266" s="305"/>
      <c r="Q8266" s="321">
        <v>13612</v>
      </c>
      <c r="R8266" s="305">
        <v>1</v>
      </c>
      <c r="S8266" s="305"/>
      <c r="BA8266" s="395">
        <v>1</v>
      </c>
      <c r="BB8266" s="396" t="s">
        <v>861</v>
      </c>
      <c r="BC8266" t="str">
        <f t="shared" si="696"/>
        <v>RTF</v>
      </c>
      <c r="BD8266" t="str">
        <f t="shared" si="697"/>
        <v>NAoMe_recurrent_tag_othermets</v>
      </c>
      <c r="BE8266" s="397" t="s">
        <v>862</v>
      </c>
      <c r="BF8266" t="str">
        <f t="shared" si="698"/>
        <v>No</v>
      </c>
      <c r="BG8266">
        <f t="shared" si="699"/>
        <v>120</v>
      </c>
      <c r="BH8266" s="398">
        <f t="shared" si="700"/>
        <v>1</v>
      </c>
      <c r="BO8266" s="33"/>
    </row>
    <row r="8267" spans="1:67">
      <c r="A8267" s="320" t="s">
        <v>338</v>
      </c>
      <c r="B8267" t="s">
        <v>380</v>
      </c>
      <c r="C8267" t="s">
        <v>910</v>
      </c>
      <c r="D8267" t="s">
        <v>314</v>
      </c>
      <c r="E8267" s="320" t="s">
        <v>149</v>
      </c>
      <c r="F8267" s="320" t="s">
        <v>150</v>
      </c>
      <c r="G8267" s="320" t="s">
        <v>430</v>
      </c>
      <c r="H8267" s="320" t="s">
        <v>327</v>
      </c>
      <c r="I8267" s="320" t="s">
        <v>354</v>
      </c>
      <c r="J8267" s="320" t="s">
        <v>277</v>
      </c>
      <c r="K8267" s="321">
        <v>2</v>
      </c>
      <c r="L8267" s="305">
        <v>7.8699998557567596E-3</v>
      </c>
      <c r="M8267" s="305"/>
      <c r="N8267" s="321">
        <v>2</v>
      </c>
      <c r="O8267" s="305">
        <v>1.7500000540167089E-3</v>
      </c>
      <c r="P8267" s="305"/>
      <c r="Q8267" s="321">
        <v>56</v>
      </c>
      <c r="R8267" s="305">
        <v>4.1100000962615013E-3</v>
      </c>
      <c r="S8267" s="305"/>
      <c r="BA8267" s="395">
        <v>1</v>
      </c>
      <c r="BB8267" s="396" t="s">
        <v>861</v>
      </c>
      <c r="BC8267" t="str">
        <f t="shared" si="696"/>
        <v>RX1</v>
      </c>
      <c r="BD8267" t="str">
        <f t="shared" si="697"/>
        <v>NAoMe_recurrent_age_mbc_hes_decades_80cap</v>
      </c>
      <c r="BE8267" s="397" t="s">
        <v>862</v>
      </c>
      <c r="BF8267" t="str">
        <f t="shared" si="698"/>
        <v>18-29 yrs</v>
      </c>
      <c r="BG8267">
        <f t="shared" si="699"/>
        <v>2</v>
      </c>
      <c r="BH8267" s="398">
        <f t="shared" si="700"/>
        <v>7.8699998557567596E-3</v>
      </c>
      <c r="BO8267" s="33"/>
    </row>
    <row r="8268" spans="1:67">
      <c r="A8268" s="320" t="s">
        <v>338</v>
      </c>
      <c r="B8268" t="s">
        <v>380</v>
      </c>
      <c r="C8268" t="s">
        <v>910</v>
      </c>
      <c r="D8268" t="s">
        <v>314</v>
      </c>
      <c r="E8268" s="320" t="s">
        <v>149</v>
      </c>
      <c r="F8268" s="320" t="s">
        <v>150</v>
      </c>
      <c r="G8268" s="320" t="s">
        <v>430</v>
      </c>
      <c r="H8268" s="320" t="s">
        <v>327</v>
      </c>
      <c r="I8268" s="320" t="s">
        <v>354</v>
      </c>
      <c r="J8268" s="320" t="s">
        <v>278</v>
      </c>
      <c r="K8268" s="321">
        <v>8</v>
      </c>
      <c r="L8268" s="305">
        <v>3.1500000506639481E-2</v>
      </c>
      <c r="M8268" s="305"/>
      <c r="N8268" s="321">
        <v>48</v>
      </c>
      <c r="O8268" s="305">
        <v>4.1880000382661819E-2</v>
      </c>
      <c r="P8268" s="305"/>
      <c r="Q8268" s="321">
        <v>552</v>
      </c>
      <c r="R8268" s="305">
        <v>4.0550000965595252E-2</v>
      </c>
      <c r="S8268" s="305"/>
      <c r="BA8268" s="395">
        <v>1</v>
      </c>
      <c r="BB8268" s="396" t="s">
        <v>861</v>
      </c>
      <c r="BC8268" t="str">
        <f t="shared" si="696"/>
        <v>RX1</v>
      </c>
      <c r="BD8268" t="str">
        <f t="shared" si="697"/>
        <v>NAoMe_recurrent_age_mbc_hes_decades_80cap</v>
      </c>
      <c r="BE8268" s="397" t="s">
        <v>862</v>
      </c>
      <c r="BF8268" t="str">
        <f t="shared" si="698"/>
        <v>30-39 yrs</v>
      </c>
      <c r="BG8268">
        <f t="shared" si="699"/>
        <v>8</v>
      </c>
      <c r="BH8268" s="398">
        <f t="shared" si="700"/>
        <v>3.1500000506639481E-2</v>
      </c>
      <c r="BO8268" s="33"/>
    </row>
    <row r="8269" spans="1:67">
      <c r="A8269" s="320" t="s">
        <v>338</v>
      </c>
      <c r="B8269" t="s">
        <v>380</v>
      </c>
      <c r="C8269" t="s">
        <v>910</v>
      </c>
      <c r="D8269" t="s">
        <v>314</v>
      </c>
      <c r="E8269" s="320" t="s">
        <v>149</v>
      </c>
      <c r="F8269" s="320" t="s">
        <v>150</v>
      </c>
      <c r="G8269" s="320" t="s">
        <v>430</v>
      </c>
      <c r="H8269" s="320" t="s">
        <v>327</v>
      </c>
      <c r="I8269" s="320" t="s">
        <v>354</v>
      </c>
      <c r="J8269" s="320" t="s">
        <v>279</v>
      </c>
      <c r="K8269" s="321">
        <v>26</v>
      </c>
      <c r="L8269" s="305">
        <v>0.1023600026965141</v>
      </c>
      <c r="M8269" s="305"/>
      <c r="N8269" s="321">
        <v>113</v>
      </c>
      <c r="O8269" s="305">
        <v>9.8600000143051147E-2</v>
      </c>
      <c r="P8269" s="305"/>
      <c r="Q8269" s="321">
        <v>1403</v>
      </c>
      <c r="R8269" s="305">
        <v>0.1030699983239174</v>
      </c>
      <c r="S8269" s="305"/>
      <c r="BA8269" s="395">
        <v>1</v>
      </c>
      <c r="BB8269" s="396" t="s">
        <v>861</v>
      </c>
      <c r="BC8269" t="str">
        <f t="shared" si="696"/>
        <v>RX1</v>
      </c>
      <c r="BD8269" t="str">
        <f t="shared" si="697"/>
        <v>NAoMe_recurrent_age_mbc_hes_decades_80cap</v>
      </c>
      <c r="BE8269" s="397" t="s">
        <v>862</v>
      </c>
      <c r="BF8269" t="str">
        <f t="shared" si="698"/>
        <v>40-49 yrs</v>
      </c>
      <c r="BG8269">
        <f t="shared" si="699"/>
        <v>26</v>
      </c>
      <c r="BH8269" s="398">
        <f t="shared" si="700"/>
        <v>0.1023600026965141</v>
      </c>
      <c r="BO8269" s="33"/>
    </row>
    <row r="8270" spans="1:67">
      <c r="A8270" s="320" t="s">
        <v>338</v>
      </c>
      <c r="B8270" t="s">
        <v>380</v>
      </c>
      <c r="C8270" t="s">
        <v>910</v>
      </c>
      <c r="D8270" t="s">
        <v>314</v>
      </c>
      <c r="E8270" s="320" t="s">
        <v>149</v>
      </c>
      <c r="F8270" s="320" t="s">
        <v>150</v>
      </c>
      <c r="G8270" s="320" t="s">
        <v>430</v>
      </c>
      <c r="H8270" s="320" t="s">
        <v>327</v>
      </c>
      <c r="I8270" s="320" t="s">
        <v>354</v>
      </c>
      <c r="J8270" s="320" t="s">
        <v>280</v>
      </c>
      <c r="K8270" s="321">
        <v>58</v>
      </c>
      <c r="L8270" s="305">
        <v>0.22834999859333041</v>
      </c>
      <c r="M8270" s="305"/>
      <c r="N8270" s="321">
        <v>240</v>
      </c>
      <c r="O8270" s="305">
        <v>0.20941999554634089</v>
      </c>
      <c r="P8270" s="305"/>
      <c r="Q8270" s="321">
        <v>2584</v>
      </c>
      <c r="R8270" s="305">
        <v>0.18983000516891479</v>
      </c>
      <c r="S8270" s="305"/>
      <c r="BA8270" s="395">
        <v>1</v>
      </c>
      <c r="BB8270" s="396" t="s">
        <v>861</v>
      </c>
      <c r="BC8270" t="str">
        <f t="shared" si="696"/>
        <v>RX1</v>
      </c>
      <c r="BD8270" t="str">
        <f t="shared" si="697"/>
        <v>NAoMe_recurrent_age_mbc_hes_decades_80cap</v>
      </c>
      <c r="BE8270" s="397" t="s">
        <v>862</v>
      </c>
      <c r="BF8270" t="str">
        <f t="shared" si="698"/>
        <v>50-59 yrs</v>
      </c>
      <c r="BG8270">
        <f t="shared" si="699"/>
        <v>58</v>
      </c>
      <c r="BH8270" s="398">
        <f t="shared" si="700"/>
        <v>0.22834999859333041</v>
      </c>
      <c r="BO8270" s="33"/>
    </row>
    <row r="8271" spans="1:67">
      <c r="A8271" s="320" t="s">
        <v>338</v>
      </c>
      <c r="B8271" t="s">
        <v>380</v>
      </c>
      <c r="C8271" t="s">
        <v>910</v>
      </c>
      <c r="D8271" t="s">
        <v>314</v>
      </c>
      <c r="E8271" s="320" t="s">
        <v>149</v>
      </c>
      <c r="F8271" s="320" t="s">
        <v>150</v>
      </c>
      <c r="G8271" s="320" t="s">
        <v>430</v>
      </c>
      <c r="H8271" s="320" t="s">
        <v>327</v>
      </c>
      <c r="I8271" s="320" t="s">
        <v>354</v>
      </c>
      <c r="J8271" s="320" t="s">
        <v>281</v>
      </c>
      <c r="K8271" s="321">
        <v>58</v>
      </c>
      <c r="L8271" s="305">
        <v>0.22834999859333041</v>
      </c>
      <c r="M8271" s="305"/>
      <c r="N8271" s="321">
        <v>238</v>
      </c>
      <c r="O8271" s="305">
        <v>0.20768000185489649</v>
      </c>
      <c r="P8271" s="305"/>
      <c r="Q8271" s="321">
        <v>2650</v>
      </c>
      <c r="R8271" s="305">
        <v>0.19468000531196589</v>
      </c>
      <c r="S8271" s="305"/>
      <c r="BA8271" s="395">
        <v>1</v>
      </c>
      <c r="BB8271" s="396" t="s">
        <v>861</v>
      </c>
      <c r="BC8271" t="str">
        <f t="shared" si="696"/>
        <v>RX1</v>
      </c>
      <c r="BD8271" t="str">
        <f t="shared" si="697"/>
        <v>NAoMe_recurrent_age_mbc_hes_decades_80cap</v>
      </c>
      <c r="BE8271" s="397" t="s">
        <v>862</v>
      </c>
      <c r="BF8271" t="str">
        <f t="shared" si="698"/>
        <v>60-69 yrs</v>
      </c>
      <c r="BG8271">
        <f t="shared" si="699"/>
        <v>58</v>
      </c>
      <c r="BH8271" s="398">
        <f t="shared" si="700"/>
        <v>0.22834999859333041</v>
      </c>
      <c r="BO8271" s="33"/>
    </row>
    <row r="8272" spans="1:67">
      <c r="A8272" s="320" t="s">
        <v>338</v>
      </c>
      <c r="B8272" t="s">
        <v>380</v>
      </c>
      <c r="C8272" t="s">
        <v>910</v>
      </c>
      <c r="D8272" t="s">
        <v>314</v>
      </c>
      <c r="E8272" s="320" t="s">
        <v>149</v>
      </c>
      <c r="F8272" s="320" t="s">
        <v>150</v>
      </c>
      <c r="G8272" s="320" t="s">
        <v>430</v>
      </c>
      <c r="H8272" s="320" t="s">
        <v>327</v>
      </c>
      <c r="I8272" s="320" t="s">
        <v>354</v>
      </c>
      <c r="J8272" s="320" t="s">
        <v>282</v>
      </c>
      <c r="K8272" s="321">
        <v>69</v>
      </c>
      <c r="L8272" s="305">
        <v>0.27164998650550842</v>
      </c>
      <c r="M8272" s="305"/>
      <c r="N8272" s="321">
        <v>282</v>
      </c>
      <c r="O8272" s="305">
        <v>0.24606999754905701</v>
      </c>
      <c r="P8272" s="305"/>
      <c r="Q8272" s="321">
        <v>3284</v>
      </c>
      <c r="R8272" s="305">
        <v>0.24126000702381131</v>
      </c>
      <c r="S8272" s="305"/>
      <c r="BA8272" s="395">
        <v>1</v>
      </c>
      <c r="BB8272" s="396" t="s">
        <v>861</v>
      </c>
      <c r="BC8272" t="str">
        <f t="shared" si="696"/>
        <v>RX1</v>
      </c>
      <c r="BD8272" t="str">
        <f t="shared" si="697"/>
        <v>NAoMe_recurrent_age_mbc_hes_decades_80cap</v>
      </c>
      <c r="BE8272" s="397" t="s">
        <v>862</v>
      </c>
      <c r="BF8272" t="str">
        <f t="shared" si="698"/>
        <v>70-79 yrs</v>
      </c>
      <c r="BG8272">
        <f t="shared" si="699"/>
        <v>69</v>
      </c>
      <c r="BH8272" s="398">
        <f t="shared" si="700"/>
        <v>0.27164998650550842</v>
      </c>
      <c r="BO8272" s="33"/>
    </row>
    <row r="8273" spans="1:67">
      <c r="A8273" s="320" t="s">
        <v>338</v>
      </c>
      <c r="B8273" t="s">
        <v>380</v>
      </c>
      <c r="C8273" t="s">
        <v>910</v>
      </c>
      <c r="D8273" t="s">
        <v>314</v>
      </c>
      <c r="E8273" s="320" t="s">
        <v>149</v>
      </c>
      <c r="F8273" s="320" t="s">
        <v>150</v>
      </c>
      <c r="G8273" s="320" t="s">
        <v>430</v>
      </c>
      <c r="H8273" s="320" t="s">
        <v>327</v>
      </c>
      <c r="I8273" s="320" t="s">
        <v>354</v>
      </c>
      <c r="J8273" s="320" t="s">
        <v>283</v>
      </c>
      <c r="K8273" s="321">
        <v>33</v>
      </c>
      <c r="L8273" s="305">
        <v>0.12992000579833979</v>
      </c>
      <c r="M8273" s="305"/>
      <c r="N8273" s="321">
        <v>223</v>
      </c>
      <c r="O8273" s="305">
        <v>0.1945900022983551</v>
      </c>
      <c r="P8273" s="305"/>
      <c r="Q8273" s="321">
        <v>3083</v>
      </c>
      <c r="R8273" s="305">
        <v>0.2264900058507919</v>
      </c>
      <c r="S8273" s="305"/>
      <c r="BA8273" s="395">
        <v>1</v>
      </c>
      <c r="BB8273" s="396" t="s">
        <v>861</v>
      </c>
      <c r="BC8273" t="str">
        <f t="shared" si="696"/>
        <v>RX1</v>
      </c>
      <c r="BD8273" t="str">
        <f t="shared" si="697"/>
        <v>NAoMe_recurrent_age_mbc_hes_decades_80cap</v>
      </c>
      <c r="BE8273" s="397" t="s">
        <v>862</v>
      </c>
      <c r="BF8273" t="str">
        <f t="shared" si="698"/>
        <v>80+ yrs</v>
      </c>
      <c r="BG8273">
        <f t="shared" si="699"/>
        <v>33</v>
      </c>
      <c r="BH8273" s="398">
        <f t="shared" si="700"/>
        <v>0.12992000579833979</v>
      </c>
      <c r="BO8273" s="33"/>
    </row>
    <row r="8274" spans="1:67">
      <c r="A8274" s="320" t="s">
        <v>338</v>
      </c>
      <c r="B8274" t="s">
        <v>380</v>
      </c>
      <c r="C8274" t="s">
        <v>910</v>
      </c>
      <c r="D8274" t="s">
        <v>314</v>
      </c>
      <c r="E8274" s="320" t="s">
        <v>149</v>
      </c>
      <c r="F8274" s="320" t="s">
        <v>150</v>
      </c>
      <c r="G8274" s="320" t="s">
        <v>430</v>
      </c>
      <c r="H8274" s="320" t="s">
        <v>327</v>
      </c>
      <c r="I8274" s="320" t="s">
        <v>656</v>
      </c>
      <c r="J8274" s="320" t="s">
        <v>286</v>
      </c>
      <c r="K8274" s="321">
        <v>9</v>
      </c>
      <c r="L8274" s="305">
        <v>3.5429999232292182E-2</v>
      </c>
      <c r="M8274" s="305">
        <v>3.6589998751878738E-2</v>
      </c>
      <c r="N8274" s="321">
        <v>49</v>
      </c>
      <c r="O8274" s="305">
        <v>4.2759999632835388E-2</v>
      </c>
      <c r="P8274" s="305">
        <v>4.3669998645782471E-2</v>
      </c>
      <c r="Q8274" s="321">
        <v>565</v>
      </c>
      <c r="R8274" s="305">
        <v>4.1510000824928277E-2</v>
      </c>
      <c r="S8274" s="305">
        <v>4.221000149846077E-2</v>
      </c>
      <c r="BA8274" s="395">
        <v>1</v>
      </c>
      <c r="BB8274" s="396" t="s">
        <v>861</v>
      </c>
      <c r="BC8274" t="str">
        <f t="shared" si="696"/>
        <v>RX1</v>
      </c>
      <c r="BD8274" t="str">
        <f t="shared" si="697"/>
        <v>NAoMe_recurrent_ethnicity_grp</v>
      </c>
      <c r="BE8274" s="397" t="s">
        <v>862</v>
      </c>
      <c r="BF8274" t="str">
        <f t="shared" si="698"/>
        <v>Asian or Asian British</v>
      </c>
      <c r="BG8274">
        <f t="shared" si="699"/>
        <v>9</v>
      </c>
      <c r="BH8274" s="398">
        <f t="shared" si="700"/>
        <v>3.5429999232292182E-2</v>
      </c>
      <c r="BO8274" s="33"/>
    </row>
    <row r="8275" spans="1:67">
      <c r="A8275" s="320" t="s">
        <v>338</v>
      </c>
      <c r="B8275" t="s">
        <v>380</v>
      </c>
      <c r="C8275" t="s">
        <v>910</v>
      </c>
      <c r="D8275" t="s">
        <v>314</v>
      </c>
      <c r="E8275" s="320" t="s">
        <v>149</v>
      </c>
      <c r="F8275" s="320" t="s">
        <v>150</v>
      </c>
      <c r="G8275" s="320" t="s">
        <v>430</v>
      </c>
      <c r="H8275" s="320" t="s">
        <v>327</v>
      </c>
      <c r="I8275" s="320" t="s">
        <v>656</v>
      </c>
      <c r="J8275" s="320" t="s">
        <v>287</v>
      </c>
      <c r="K8275" s="321">
        <v>2</v>
      </c>
      <c r="L8275" s="305">
        <v>7.8699998557567596E-3</v>
      </c>
      <c r="M8275" s="305">
        <v>8.1299999728798866E-3</v>
      </c>
      <c r="N8275" s="321">
        <v>16</v>
      </c>
      <c r="O8275" s="305">
        <v>1.396000012755394E-2</v>
      </c>
      <c r="P8275" s="305">
        <v>1.425999961793423E-2</v>
      </c>
      <c r="Q8275" s="321">
        <v>439</v>
      </c>
      <c r="R8275" s="305">
        <v>3.2249998301267617E-2</v>
      </c>
      <c r="S8275" s="305">
        <v>3.2800000160932541E-2</v>
      </c>
      <c r="BA8275" s="395">
        <v>1</v>
      </c>
      <c r="BB8275" s="396" t="s">
        <v>861</v>
      </c>
      <c r="BC8275" t="str">
        <f t="shared" si="696"/>
        <v>RX1</v>
      </c>
      <c r="BD8275" t="str">
        <f t="shared" si="697"/>
        <v>NAoMe_recurrent_ethnicity_grp</v>
      </c>
      <c r="BE8275" s="397" t="s">
        <v>862</v>
      </c>
      <c r="BF8275" t="str">
        <f t="shared" si="698"/>
        <v>Black or Black British</v>
      </c>
      <c r="BG8275">
        <f t="shared" si="699"/>
        <v>2</v>
      </c>
      <c r="BH8275" s="398">
        <f t="shared" si="700"/>
        <v>7.8699998557567596E-3</v>
      </c>
      <c r="BO8275" s="33"/>
    </row>
    <row r="8276" spans="1:67">
      <c r="A8276" s="320" t="s">
        <v>338</v>
      </c>
      <c r="B8276" t="s">
        <v>380</v>
      </c>
      <c r="C8276" t="s">
        <v>910</v>
      </c>
      <c r="D8276" t="s">
        <v>314</v>
      </c>
      <c r="E8276" s="320" t="s">
        <v>149</v>
      </c>
      <c r="F8276" s="320" t="s">
        <v>150</v>
      </c>
      <c r="G8276" s="320" t="s">
        <v>430</v>
      </c>
      <c r="H8276" s="320" t="s">
        <v>327</v>
      </c>
      <c r="I8276" s="320" t="s">
        <v>656</v>
      </c>
      <c r="J8276" s="320" t="s">
        <v>259</v>
      </c>
      <c r="K8276" s="321">
        <v>5</v>
      </c>
      <c r="L8276" s="305">
        <v>1.9689999520778659E-2</v>
      </c>
      <c r="M8276" s="305">
        <v>2.0330000668764111E-2</v>
      </c>
      <c r="N8276" s="321">
        <v>10</v>
      </c>
      <c r="O8276" s="305">
        <v>8.7299998849630356E-3</v>
      </c>
      <c r="P8276" s="305">
        <v>8.9100003242492676E-3</v>
      </c>
      <c r="Q8276" s="321">
        <v>117</v>
      </c>
      <c r="R8276" s="305">
        <v>8.6000002920627594E-3</v>
      </c>
      <c r="S8276" s="305">
        <v>8.7400004267692566E-3</v>
      </c>
      <c r="BA8276" s="395">
        <v>1</v>
      </c>
      <c r="BB8276" s="396" t="s">
        <v>861</v>
      </c>
      <c r="BC8276" t="str">
        <f t="shared" si="696"/>
        <v>RX1</v>
      </c>
      <c r="BD8276" t="str">
        <f t="shared" si="697"/>
        <v>NAoMe_recurrent_ethnicity_grp</v>
      </c>
      <c r="BE8276" s="397" t="s">
        <v>862</v>
      </c>
      <c r="BF8276" t="str">
        <f t="shared" si="698"/>
        <v>Mixed</v>
      </c>
      <c r="BG8276">
        <f t="shared" si="699"/>
        <v>5</v>
      </c>
      <c r="BH8276" s="398">
        <f t="shared" si="700"/>
        <v>1.9689999520778659E-2</v>
      </c>
      <c r="BO8276" s="33"/>
    </row>
    <row r="8277" spans="1:67">
      <c r="A8277" s="320" t="s">
        <v>338</v>
      </c>
      <c r="B8277" t="s">
        <v>380</v>
      </c>
      <c r="C8277" t="s">
        <v>910</v>
      </c>
      <c r="D8277" t="s">
        <v>314</v>
      </c>
      <c r="E8277" s="320" t="s">
        <v>149</v>
      </c>
      <c r="F8277" s="320" t="s">
        <v>150</v>
      </c>
      <c r="G8277" s="320" t="s">
        <v>430</v>
      </c>
      <c r="H8277" s="320" t="s">
        <v>327</v>
      </c>
      <c r="I8277" s="320" t="s">
        <v>656</v>
      </c>
      <c r="J8277" s="320" t="s">
        <v>288</v>
      </c>
      <c r="K8277" s="321">
        <v>5</v>
      </c>
      <c r="L8277" s="305">
        <v>1.9689999520778659E-2</v>
      </c>
      <c r="M8277" s="305">
        <v>2.0330000668764111E-2</v>
      </c>
      <c r="N8277" s="321">
        <v>11</v>
      </c>
      <c r="O8277" s="305">
        <v>9.6000004559755325E-3</v>
      </c>
      <c r="P8277" s="305">
        <v>9.8000001162290573E-3</v>
      </c>
      <c r="Q8277" s="321">
        <v>254</v>
      </c>
      <c r="R8277" s="305">
        <v>1.8659999594092369E-2</v>
      </c>
      <c r="S8277" s="305">
        <v>1.8980000168085098E-2</v>
      </c>
      <c r="BA8277" s="395">
        <v>1</v>
      </c>
      <c r="BB8277" s="396" t="s">
        <v>861</v>
      </c>
      <c r="BC8277" t="str">
        <f t="shared" si="696"/>
        <v>RX1</v>
      </c>
      <c r="BD8277" t="str">
        <f t="shared" si="697"/>
        <v>NAoMe_recurrent_ethnicity_grp</v>
      </c>
      <c r="BE8277" s="397" t="s">
        <v>862</v>
      </c>
      <c r="BF8277" t="str">
        <f t="shared" si="698"/>
        <v>Other Ethnic Group</v>
      </c>
      <c r="BG8277">
        <f t="shared" si="699"/>
        <v>5</v>
      </c>
      <c r="BH8277" s="398">
        <f t="shared" si="700"/>
        <v>1.9689999520778659E-2</v>
      </c>
      <c r="BO8277" s="33"/>
    </row>
    <row r="8278" spans="1:67">
      <c r="A8278" s="320" t="s">
        <v>338</v>
      </c>
      <c r="B8278" t="s">
        <v>380</v>
      </c>
      <c r="C8278" t="s">
        <v>910</v>
      </c>
      <c r="D8278" t="s">
        <v>314</v>
      </c>
      <c r="E8278" s="320" t="s">
        <v>149</v>
      </c>
      <c r="F8278" s="320" t="s">
        <v>150</v>
      </c>
      <c r="G8278" s="320" t="s">
        <v>430</v>
      </c>
      <c r="H8278" s="320" t="s">
        <v>327</v>
      </c>
      <c r="I8278" s="320" t="s">
        <v>656</v>
      </c>
      <c r="J8278" s="320" t="s">
        <v>260</v>
      </c>
      <c r="K8278" s="321">
        <v>8</v>
      </c>
      <c r="L8278" s="305">
        <v>3.1500000506639481E-2</v>
      </c>
      <c r="M8278" s="305"/>
      <c r="N8278" s="321">
        <v>24</v>
      </c>
      <c r="O8278" s="305">
        <v>2.094000019133091E-2</v>
      </c>
      <c r="P8278" s="305"/>
      <c r="Q8278" s="321">
        <v>227</v>
      </c>
      <c r="R8278" s="305">
        <v>1.6680000349879261E-2</v>
      </c>
      <c r="S8278" s="305"/>
      <c r="BA8278" s="395">
        <v>1</v>
      </c>
      <c r="BB8278" s="396" t="s">
        <v>861</v>
      </c>
      <c r="BC8278" t="str">
        <f t="shared" si="696"/>
        <v>RX1</v>
      </c>
      <c r="BD8278" t="str">
        <f t="shared" si="697"/>
        <v>NAoMe_recurrent_ethnicity_grp</v>
      </c>
      <c r="BE8278" s="397" t="s">
        <v>862</v>
      </c>
      <c r="BF8278" t="str">
        <f t="shared" si="698"/>
        <v>Unknown</v>
      </c>
      <c r="BG8278">
        <f t="shared" si="699"/>
        <v>8</v>
      </c>
      <c r="BH8278" s="398">
        <f t="shared" si="700"/>
        <v>3.1500000506639481E-2</v>
      </c>
      <c r="BO8278" s="33"/>
    </row>
    <row r="8279" spans="1:67">
      <c r="A8279" s="320" t="s">
        <v>338</v>
      </c>
      <c r="B8279" t="s">
        <v>380</v>
      </c>
      <c r="C8279" t="s">
        <v>910</v>
      </c>
      <c r="D8279" t="s">
        <v>314</v>
      </c>
      <c r="E8279" s="320" t="s">
        <v>149</v>
      </c>
      <c r="F8279" s="320" t="s">
        <v>150</v>
      </c>
      <c r="G8279" s="320" t="s">
        <v>430</v>
      </c>
      <c r="H8279" s="320" t="s">
        <v>327</v>
      </c>
      <c r="I8279" s="320" t="s">
        <v>656</v>
      </c>
      <c r="J8279" s="320" t="s">
        <v>258</v>
      </c>
      <c r="K8279" s="321">
        <v>225</v>
      </c>
      <c r="L8279" s="305">
        <v>0.88582998514175415</v>
      </c>
      <c r="M8279" s="305">
        <v>0.91462999582290649</v>
      </c>
      <c r="N8279" s="321">
        <v>1036</v>
      </c>
      <c r="O8279" s="305">
        <v>0.90400999784469604</v>
      </c>
      <c r="P8279" s="305">
        <v>0.92334997653961182</v>
      </c>
      <c r="Q8279" s="321">
        <v>12010</v>
      </c>
      <c r="R8279" s="305">
        <v>0.88230997323989868</v>
      </c>
      <c r="S8279" s="305">
        <v>0.89727002382278442</v>
      </c>
      <c r="BA8279" s="395">
        <v>1</v>
      </c>
      <c r="BB8279" s="396" t="s">
        <v>861</v>
      </c>
      <c r="BC8279" t="str">
        <f t="shared" si="696"/>
        <v>RX1</v>
      </c>
      <c r="BD8279" t="str">
        <f t="shared" si="697"/>
        <v>NAoMe_recurrent_ethnicity_grp</v>
      </c>
      <c r="BE8279" s="397" t="s">
        <v>862</v>
      </c>
      <c r="BF8279" t="str">
        <f t="shared" si="698"/>
        <v>White</v>
      </c>
      <c r="BG8279">
        <f t="shared" si="699"/>
        <v>225</v>
      </c>
      <c r="BH8279" s="398">
        <f t="shared" si="700"/>
        <v>0.88582998514175415</v>
      </c>
      <c r="BO8279" s="33"/>
    </row>
    <row r="8280" spans="1:67">
      <c r="A8280" s="320" t="s">
        <v>338</v>
      </c>
      <c r="B8280" t="s">
        <v>380</v>
      </c>
      <c r="C8280" t="s">
        <v>910</v>
      </c>
      <c r="D8280" t="s">
        <v>314</v>
      </c>
      <c r="E8280" s="320" t="s">
        <v>149</v>
      </c>
      <c r="F8280" s="320" t="s">
        <v>150</v>
      </c>
      <c r="G8280" s="320" t="s">
        <v>430</v>
      </c>
      <c r="H8280" s="320" t="s">
        <v>327</v>
      </c>
      <c r="I8280" s="320" t="s">
        <v>291</v>
      </c>
      <c r="J8280" s="320" t="s">
        <v>313</v>
      </c>
      <c r="K8280" s="321">
        <v>252</v>
      </c>
      <c r="L8280" s="305">
        <v>0.99212998151779175</v>
      </c>
      <c r="M8280" s="305"/>
      <c r="N8280" s="321">
        <v>1132</v>
      </c>
      <c r="O8280" s="305">
        <v>0.98777997493743896</v>
      </c>
      <c r="P8280" s="305"/>
      <c r="Q8280" s="321">
        <v>13492</v>
      </c>
      <c r="R8280" s="305">
        <v>0.99118000268936157</v>
      </c>
      <c r="S8280" s="305"/>
      <c r="BA8280" s="395">
        <v>1</v>
      </c>
      <c r="BB8280" s="396" t="s">
        <v>861</v>
      </c>
      <c r="BC8280" t="str">
        <f t="shared" si="696"/>
        <v>RX1</v>
      </c>
      <c r="BD8280" t="str">
        <f t="shared" si="697"/>
        <v>NAoMe_recurrent_gender</v>
      </c>
      <c r="BE8280" s="397" t="s">
        <v>862</v>
      </c>
      <c r="BF8280" t="str">
        <f t="shared" si="698"/>
        <v>Female</v>
      </c>
      <c r="BG8280">
        <f t="shared" si="699"/>
        <v>252</v>
      </c>
      <c r="BH8280" s="398">
        <f t="shared" si="700"/>
        <v>0.99212998151779175</v>
      </c>
      <c r="BO8280" s="33"/>
    </row>
    <row r="8281" spans="1:67">
      <c r="A8281" s="320" t="s">
        <v>338</v>
      </c>
      <c r="B8281" t="s">
        <v>380</v>
      </c>
      <c r="C8281" t="s">
        <v>910</v>
      </c>
      <c r="D8281" t="s">
        <v>314</v>
      </c>
      <c r="E8281" s="320" t="s">
        <v>149</v>
      </c>
      <c r="F8281" s="320" t="s">
        <v>150</v>
      </c>
      <c r="G8281" s="320" t="s">
        <v>430</v>
      </c>
      <c r="H8281" s="320" t="s">
        <v>327</v>
      </c>
      <c r="I8281" s="320" t="s">
        <v>291</v>
      </c>
      <c r="J8281" s="320" t="s">
        <v>293</v>
      </c>
      <c r="K8281" s="321">
        <v>2</v>
      </c>
      <c r="L8281" s="305">
        <v>7.8699998557567596E-3</v>
      </c>
      <c r="M8281" s="305"/>
      <c r="N8281" s="321">
        <v>14</v>
      </c>
      <c r="O8281" s="305">
        <v>1.2219999916851521E-2</v>
      </c>
      <c r="P8281" s="305"/>
      <c r="Q8281" s="321">
        <v>120</v>
      </c>
      <c r="R8281" s="305">
        <v>8.8200001046061516E-3</v>
      </c>
      <c r="S8281" s="305"/>
      <c r="BA8281" s="395">
        <v>1</v>
      </c>
      <c r="BB8281" s="396" t="s">
        <v>861</v>
      </c>
      <c r="BC8281" t="str">
        <f t="shared" si="696"/>
        <v>RX1</v>
      </c>
      <c r="BD8281" t="str">
        <f t="shared" si="697"/>
        <v>NAoMe_recurrent_gender</v>
      </c>
      <c r="BE8281" s="397" t="s">
        <v>862</v>
      </c>
      <c r="BF8281" t="str">
        <f t="shared" si="698"/>
        <v>Male</v>
      </c>
      <c r="BG8281">
        <f t="shared" si="699"/>
        <v>2</v>
      </c>
      <c r="BH8281" s="398">
        <f t="shared" si="700"/>
        <v>7.8699998557567596E-3</v>
      </c>
      <c r="BO8281" s="33"/>
    </row>
    <row r="8282" spans="1:67">
      <c r="A8282" s="320" t="s">
        <v>338</v>
      </c>
      <c r="B8282" t="s">
        <v>380</v>
      </c>
      <c r="C8282" t="s">
        <v>910</v>
      </c>
      <c r="D8282" t="s">
        <v>314</v>
      </c>
      <c r="E8282" s="320" t="s">
        <v>149</v>
      </c>
      <c r="F8282" s="320" t="s">
        <v>150</v>
      </c>
      <c r="G8282" s="320" t="s">
        <v>430</v>
      </c>
      <c r="H8282" s="320" t="s">
        <v>327</v>
      </c>
      <c r="I8282" s="320" t="s">
        <v>355</v>
      </c>
      <c r="J8282" s="320" t="s">
        <v>289</v>
      </c>
      <c r="K8282" s="321">
        <v>86</v>
      </c>
      <c r="L8282" s="305">
        <v>0.33858001232147222</v>
      </c>
      <c r="M8282" s="305"/>
      <c r="N8282" s="321">
        <v>360</v>
      </c>
      <c r="O8282" s="305">
        <v>0.31413999199867249</v>
      </c>
      <c r="P8282" s="305"/>
      <c r="Q8282" s="321">
        <v>4109</v>
      </c>
      <c r="R8282" s="305">
        <v>0.30186998844146729</v>
      </c>
      <c r="S8282" s="305"/>
      <c r="BA8282" s="395">
        <v>1</v>
      </c>
      <c r="BB8282" s="396" t="s">
        <v>861</v>
      </c>
      <c r="BC8282" t="str">
        <f t="shared" si="696"/>
        <v>RX1</v>
      </c>
      <c r="BD8282" t="str">
        <f t="shared" si="697"/>
        <v>NAoMe_recurrent_mbc_hes_year</v>
      </c>
      <c r="BE8282" s="397" t="s">
        <v>862</v>
      </c>
      <c r="BF8282" t="str">
        <f t="shared" si="698"/>
        <v>2021</v>
      </c>
      <c r="BG8282">
        <f t="shared" si="699"/>
        <v>86</v>
      </c>
      <c r="BH8282" s="398">
        <f t="shared" si="700"/>
        <v>0.33858001232147222</v>
      </c>
      <c r="BO8282" s="33"/>
    </row>
    <row r="8283" spans="1:67">
      <c r="A8283" s="320" t="s">
        <v>338</v>
      </c>
      <c r="B8283" t="s">
        <v>380</v>
      </c>
      <c r="C8283" t="s">
        <v>910</v>
      </c>
      <c r="D8283" t="s">
        <v>314</v>
      </c>
      <c r="E8283" s="320" t="s">
        <v>149</v>
      </c>
      <c r="F8283" s="320" t="s">
        <v>150</v>
      </c>
      <c r="G8283" s="320" t="s">
        <v>430</v>
      </c>
      <c r="H8283" s="320" t="s">
        <v>327</v>
      </c>
      <c r="I8283" s="320" t="s">
        <v>355</v>
      </c>
      <c r="J8283" s="320" t="s">
        <v>816</v>
      </c>
      <c r="K8283" s="321">
        <v>79</v>
      </c>
      <c r="L8283" s="305">
        <v>0.31101998686790472</v>
      </c>
      <c r="M8283" s="305"/>
      <c r="N8283" s="321">
        <v>358</v>
      </c>
      <c r="O8283" s="305">
        <v>0.31238999962806702</v>
      </c>
      <c r="P8283" s="305"/>
      <c r="Q8283" s="321">
        <v>4376</v>
      </c>
      <c r="R8283" s="305">
        <v>0.32148000597953802</v>
      </c>
      <c r="S8283" s="305"/>
      <c r="BA8283" s="395">
        <v>1</v>
      </c>
      <c r="BB8283" s="396" t="s">
        <v>861</v>
      </c>
      <c r="BC8283" t="str">
        <f t="shared" si="696"/>
        <v>RX1</v>
      </c>
      <c r="BD8283" t="str">
        <f t="shared" si="697"/>
        <v>NAoMe_recurrent_mbc_hes_year</v>
      </c>
      <c r="BE8283" s="397" t="s">
        <v>862</v>
      </c>
      <c r="BF8283" t="str">
        <f t="shared" si="698"/>
        <v>2022</v>
      </c>
      <c r="BG8283">
        <f t="shared" si="699"/>
        <v>79</v>
      </c>
      <c r="BH8283" s="398">
        <f t="shared" si="700"/>
        <v>0.31101998686790472</v>
      </c>
      <c r="BO8283" s="33"/>
    </row>
    <row r="8284" spans="1:67">
      <c r="A8284" s="320" t="s">
        <v>338</v>
      </c>
      <c r="B8284" t="s">
        <v>380</v>
      </c>
      <c r="C8284" t="s">
        <v>910</v>
      </c>
      <c r="D8284" t="s">
        <v>314</v>
      </c>
      <c r="E8284" s="320" t="s">
        <v>149</v>
      </c>
      <c r="F8284" s="320" t="s">
        <v>150</v>
      </c>
      <c r="G8284" s="320" t="s">
        <v>430</v>
      </c>
      <c r="H8284" s="320" t="s">
        <v>327</v>
      </c>
      <c r="I8284" s="320" t="s">
        <v>355</v>
      </c>
      <c r="J8284" s="320" t="s">
        <v>946</v>
      </c>
      <c r="K8284" s="321">
        <v>89</v>
      </c>
      <c r="L8284" s="305">
        <v>0.3503899872303009</v>
      </c>
      <c r="M8284" s="305"/>
      <c r="N8284" s="321">
        <v>428</v>
      </c>
      <c r="O8284" s="305">
        <v>0.3734700083732605</v>
      </c>
      <c r="P8284" s="305"/>
      <c r="Q8284" s="321">
        <v>5127</v>
      </c>
      <c r="R8284" s="305">
        <v>0.37665000557899481</v>
      </c>
      <c r="S8284" s="305"/>
      <c r="BA8284" s="395">
        <v>1</v>
      </c>
      <c r="BB8284" s="396" t="s">
        <v>861</v>
      </c>
      <c r="BC8284" t="str">
        <f t="shared" si="696"/>
        <v>RX1</v>
      </c>
      <c r="BD8284" t="str">
        <f t="shared" si="697"/>
        <v>NAoMe_recurrent_mbc_hes_year</v>
      </c>
      <c r="BE8284" s="397" t="s">
        <v>862</v>
      </c>
      <c r="BF8284" t="str">
        <f t="shared" si="698"/>
        <v>2023</v>
      </c>
      <c r="BG8284">
        <f t="shared" si="699"/>
        <v>89</v>
      </c>
      <c r="BH8284" s="398">
        <f t="shared" si="700"/>
        <v>0.3503899872303009</v>
      </c>
      <c r="BO8284" s="33"/>
    </row>
    <row r="8285" spans="1:67">
      <c r="A8285" s="320" t="s">
        <v>338</v>
      </c>
      <c r="B8285" t="s">
        <v>380</v>
      </c>
      <c r="C8285" t="s">
        <v>910</v>
      </c>
      <c r="D8285" t="s">
        <v>314</v>
      </c>
      <c r="E8285" s="320" t="s">
        <v>149</v>
      </c>
      <c r="F8285" s="320" t="s">
        <v>150</v>
      </c>
      <c r="G8285" s="320" t="s">
        <v>430</v>
      </c>
      <c r="H8285" s="320" t="s">
        <v>327</v>
      </c>
      <c r="I8285" s="320" t="s">
        <v>824</v>
      </c>
      <c r="J8285" s="320" t="s">
        <v>12</v>
      </c>
      <c r="K8285" s="321">
        <v>254</v>
      </c>
      <c r="L8285" s="305">
        <v>1</v>
      </c>
      <c r="M8285" s="305"/>
      <c r="N8285" s="321">
        <v>1146</v>
      </c>
      <c r="O8285" s="305">
        <v>1</v>
      </c>
      <c r="P8285" s="305"/>
      <c r="Q8285" s="321">
        <v>13612</v>
      </c>
      <c r="R8285" s="305">
        <v>1</v>
      </c>
      <c r="S8285" s="305"/>
      <c r="BA8285" s="395">
        <v>1</v>
      </c>
      <c r="BB8285" s="396" t="s">
        <v>861</v>
      </c>
      <c r="BC8285" t="str">
        <f t="shared" si="696"/>
        <v>RX1</v>
      </c>
      <c r="BD8285" t="str">
        <f t="shared" si="697"/>
        <v>NAoMe_recurrent_tag_bonemets</v>
      </c>
      <c r="BE8285" s="397" t="s">
        <v>862</v>
      </c>
      <c r="BF8285" t="str">
        <f t="shared" si="698"/>
        <v>No</v>
      </c>
      <c r="BG8285">
        <f t="shared" si="699"/>
        <v>254</v>
      </c>
      <c r="BH8285" s="398">
        <f t="shared" si="700"/>
        <v>1</v>
      </c>
      <c r="BO8285" s="33"/>
    </row>
    <row r="8286" spans="1:67">
      <c r="A8286" s="320" t="s">
        <v>338</v>
      </c>
      <c r="B8286" t="s">
        <v>380</v>
      </c>
      <c r="C8286" t="s">
        <v>910</v>
      </c>
      <c r="D8286" t="s">
        <v>314</v>
      </c>
      <c r="E8286" s="320" t="s">
        <v>149</v>
      </c>
      <c r="F8286" s="320" t="s">
        <v>150</v>
      </c>
      <c r="G8286" s="320" t="s">
        <v>430</v>
      </c>
      <c r="H8286" s="320" t="s">
        <v>327</v>
      </c>
      <c r="I8286" s="320" t="s">
        <v>825</v>
      </c>
      <c r="J8286" s="320" t="s">
        <v>12</v>
      </c>
      <c r="K8286" s="321">
        <v>254</v>
      </c>
      <c r="L8286" s="305">
        <v>1</v>
      </c>
      <c r="M8286" s="305"/>
      <c r="N8286" s="321">
        <v>1146</v>
      </c>
      <c r="O8286" s="305">
        <v>1</v>
      </c>
      <c r="P8286" s="305"/>
      <c r="Q8286" s="321">
        <v>13612</v>
      </c>
      <c r="R8286" s="305">
        <v>1</v>
      </c>
      <c r="S8286" s="305"/>
      <c r="BA8286" s="395">
        <v>1</v>
      </c>
      <c r="BB8286" s="396" t="s">
        <v>861</v>
      </c>
      <c r="BC8286" t="str">
        <f t="shared" si="696"/>
        <v>RX1</v>
      </c>
      <c r="BD8286" t="str">
        <f t="shared" si="697"/>
        <v>NAoMe_recurrent_tag_brainmets</v>
      </c>
      <c r="BE8286" s="397" t="s">
        <v>862</v>
      </c>
      <c r="BF8286" t="str">
        <f t="shared" si="698"/>
        <v>No</v>
      </c>
      <c r="BG8286">
        <f t="shared" si="699"/>
        <v>254</v>
      </c>
      <c r="BH8286" s="398">
        <f t="shared" si="700"/>
        <v>1</v>
      </c>
      <c r="BO8286" s="33"/>
    </row>
    <row r="8287" spans="1:67">
      <c r="A8287" s="320" t="s">
        <v>338</v>
      </c>
      <c r="B8287" t="s">
        <v>380</v>
      </c>
      <c r="C8287" t="s">
        <v>910</v>
      </c>
      <c r="D8287" t="s">
        <v>314</v>
      </c>
      <c r="E8287" s="320" t="s">
        <v>149</v>
      </c>
      <c r="F8287" s="320" t="s">
        <v>150</v>
      </c>
      <c r="G8287" s="320" t="s">
        <v>430</v>
      </c>
      <c r="H8287" s="320" t="s">
        <v>327</v>
      </c>
      <c r="I8287" s="320" t="s">
        <v>826</v>
      </c>
      <c r="J8287" s="320" t="s">
        <v>12</v>
      </c>
      <c r="K8287" s="321">
        <v>254</v>
      </c>
      <c r="L8287" s="305">
        <v>1</v>
      </c>
      <c r="M8287" s="305"/>
      <c r="N8287" s="321">
        <v>1146</v>
      </c>
      <c r="O8287" s="305">
        <v>1</v>
      </c>
      <c r="P8287" s="305"/>
      <c r="Q8287" s="321">
        <v>13612</v>
      </c>
      <c r="R8287" s="305">
        <v>1</v>
      </c>
      <c r="S8287" s="305"/>
      <c r="BA8287" s="395">
        <v>1</v>
      </c>
      <c r="BB8287" s="396" t="s">
        <v>861</v>
      </c>
      <c r="BC8287" t="str">
        <f t="shared" si="696"/>
        <v>RX1</v>
      </c>
      <c r="BD8287" t="str">
        <f t="shared" si="697"/>
        <v>NAoMe_recurrent_tag_livermets</v>
      </c>
      <c r="BE8287" s="397" t="s">
        <v>862</v>
      </c>
      <c r="BF8287" t="str">
        <f t="shared" si="698"/>
        <v>No</v>
      </c>
      <c r="BG8287">
        <f t="shared" si="699"/>
        <v>254</v>
      </c>
      <c r="BH8287" s="398">
        <f t="shared" si="700"/>
        <v>1</v>
      </c>
      <c r="BO8287" s="33"/>
    </row>
    <row r="8288" spans="1:67">
      <c r="A8288" s="320" t="s">
        <v>338</v>
      </c>
      <c r="B8288" t="s">
        <v>380</v>
      </c>
      <c r="C8288" t="s">
        <v>910</v>
      </c>
      <c r="D8288" t="s">
        <v>314</v>
      </c>
      <c r="E8288" s="320" t="s">
        <v>149</v>
      </c>
      <c r="F8288" s="320" t="s">
        <v>150</v>
      </c>
      <c r="G8288" s="320" t="s">
        <v>430</v>
      </c>
      <c r="H8288" s="320" t="s">
        <v>327</v>
      </c>
      <c r="I8288" s="320" t="s">
        <v>827</v>
      </c>
      <c r="J8288" s="320" t="s">
        <v>12</v>
      </c>
      <c r="K8288" s="321">
        <v>254</v>
      </c>
      <c r="L8288" s="305">
        <v>1</v>
      </c>
      <c r="M8288" s="305"/>
      <c r="N8288" s="321">
        <v>1146</v>
      </c>
      <c r="O8288" s="305">
        <v>1</v>
      </c>
      <c r="P8288" s="305"/>
      <c r="Q8288" s="321">
        <v>13612</v>
      </c>
      <c r="R8288" s="305">
        <v>1</v>
      </c>
      <c r="S8288" s="305"/>
      <c r="BA8288" s="395">
        <v>1</v>
      </c>
      <c r="BB8288" s="396" t="s">
        <v>861</v>
      </c>
      <c r="BC8288" t="str">
        <f t="shared" si="696"/>
        <v>RX1</v>
      </c>
      <c r="BD8288" t="str">
        <f t="shared" si="697"/>
        <v>NAoMe_recurrent_tag_lungmets</v>
      </c>
      <c r="BE8288" s="397" t="s">
        <v>862</v>
      </c>
      <c r="BF8288" t="str">
        <f t="shared" si="698"/>
        <v>No</v>
      </c>
      <c r="BG8288">
        <f t="shared" si="699"/>
        <v>254</v>
      </c>
      <c r="BH8288" s="398">
        <f t="shared" si="700"/>
        <v>1</v>
      </c>
      <c r="BO8288" s="33"/>
    </row>
    <row r="8289" spans="1:67">
      <c r="A8289" s="320" t="s">
        <v>338</v>
      </c>
      <c r="B8289" t="s">
        <v>380</v>
      </c>
      <c r="C8289" t="s">
        <v>910</v>
      </c>
      <c r="D8289" t="s">
        <v>314</v>
      </c>
      <c r="E8289" s="320" t="s">
        <v>149</v>
      </c>
      <c r="F8289" s="320" t="s">
        <v>150</v>
      </c>
      <c r="G8289" s="320" t="s">
        <v>430</v>
      </c>
      <c r="H8289" s="320" t="s">
        <v>327</v>
      </c>
      <c r="I8289" s="320" t="s">
        <v>828</v>
      </c>
      <c r="J8289" s="320" t="s">
        <v>12</v>
      </c>
      <c r="K8289" s="321">
        <v>254</v>
      </c>
      <c r="L8289" s="305">
        <v>1</v>
      </c>
      <c r="M8289" s="305"/>
      <c r="N8289" s="321">
        <v>1146</v>
      </c>
      <c r="O8289" s="305">
        <v>1</v>
      </c>
      <c r="P8289" s="305"/>
      <c r="Q8289" s="321">
        <v>13612</v>
      </c>
      <c r="R8289" s="305">
        <v>1</v>
      </c>
      <c r="S8289" s="305"/>
      <c r="BA8289" s="395">
        <v>1</v>
      </c>
      <c r="BB8289" s="396" t="s">
        <v>861</v>
      </c>
      <c r="BC8289" t="str">
        <f t="shared" si="696"/>
        <v>RX1</v>
      </c>
      <c r="BD8289" t="str">
        <f t="shared" si="697"/>
        <v>NAoMe_recurrent_tag_othermets</v>
      </c>
      <c r="BE8289" s="397" t="s">
        <v>862</v>
      </c>
      <c r="BF8289" t="str">
        <f t="shared" si="698"/>
        <v>No</v>
      </c>
      <c r="BG8289">
        <f t="shared" si="699"/>
        <v>254</v>
      </c>
      <c r="BH8289" s="398">
        <f t="shared" si="700"/>
        <v>1</v>
      </c>
      <c r="BO8289" s="33"/>
    </row>
    <row r="8290" spans="1:67">
      <c r="A8290" s="320" t="s">
        <v>338</v>
      </c>
      <c r="B8290" t="s">
        <v>380</v>
      </c>
      <c r="C8290" t="s">
        <v>910</v>
      </c>
      <c r="D8290" t="s">
        <v>314</v>
      </c>
      <c r="E8290" s="320" t="s">
        <v>151</v>
      </c>
      <c r="F8290" s="320" t="s">
        <v>152</v>
      </c>
      <c r="G8290" s="320" t="s">
        <v>445</v>
      </c>
      <c r="H8290" s="320" t="s">
        <v>325</v>
      </c>
      <c r="I8290" s="320" t="s">
        <v>354</v>
      </c>
      <c r="J8290" s="320" t="s">
        <v>277</v>
      </c>
      <c r="K8290" s="321">
        <v>2</v>
      </c>
      <c r="L8290" s="305">
        <v>1.1900000274181369E-2</v>
      </c>
      <c r="M8290" s="305"/>
      <c r="N8290" s="321">
        <v>2</v>
      </c>
      <c r="O8290" s="305">
        <v>3.0799999367445712E-3</v>
      </c>
      <c r="P8290" s="305"/>
      <c r="Q8290" s="321">
        <v>56</v>
      </c>
      <c r="R8290" s="305">
        <v>4.1100000962615013E-3</v>
      </c>
      <c r="S8290" s="305"/>
      <c r="BA8290" s="395">
        <v>1</v>
      </c>
      <c r="BB8290" s="396" t="s">
        <v>861</v>
      </c>
      <c r="BC8290" t="str">
        <f t="shared" si="696"/>
        <v>RTH</v>
      </c>
      <c r="BD8290" t="str">
        <f t="shared" si="697"/>
        <v>NAoMe_recurrent_age_mbc_hes_decades_80cap</v>
      </c>
      <c r="BE8290" s="397" t="s">
        <v>862</v>
      </c>
      <c r="BF8290" t="str">
        <f t="shared" si="698"/>
        <v>18-29 yrs</v>
      </c>
      <c r="BG8290">
        <f t="shared" si="699"/>
        <v>2</v>
      </c>
      <c r="BH8290" s="398">
        <f t="shared" si="700"/>
        <v>1.1900000274181369E-2</v>
      </c>
      <c r="BO8290" s="33"/>
    </row>
    <row r="8291" spans="1:67">
      <c r="A8291" s="320" t="s">
        <v>338</v>
      </c>
      <c r="B8291" t="s">
        <v>380</v>
      </c>
      <c r="C8291" t="s">
        <v>910</v>
      </c>
      <c r="D8291" t="s">
        <v>314</v>
      </c>
      <c r="E8291" s="320" t="s">
        <v>151</v>
      </c>
      <c r="F8291" s="320" t="s">
        <v>152</v>
      </c>
      <c r="G8291" s="320" t="s">
        <v>445</v>
      </c>
      <c r="H8291" s="320" t="s">
        <v>325</v>
      </c>
      <c r="I8291" s="320" t="s">
        <v>354</v>
      </c>
      <c r="J8291" s="320" t="s">
        <v>278</v>
      </c>
      <c r="K8291" s="321">
        <v>7</v>
      </c>
      <c r="L8291" s="305">
        <v>4.1669998317956917E-2</v>
      </c>
      <c r="M8291" s="305"/>
      <c r="N8291" s="321">
        <v>26</v>
      </c>
      <c r="O8291" s="305">
        <v>3.9999999105930328E-2</v>
      </c>
      <c r="P8291" s="305"/>
      <c r="Q8291" s="321">
        <v>552</v>
      </c>
      <c r="R8291" s="305">
        <v>4.0550000965595252E-2</v>
      </c>
      <c r="S8291" s="305"/>
      <c r="BA8291" s="395">
        <v>1</v>
      </c>
      <c r="BB8291" s="396" t="s">
        <v>861</v>
      </c>
      <c r="BC8291" t="str">
        <f t="shared" si="696"/>
        <v>RTH</v>
      </c>
      <c r="BD8291" t="str">
        <f t="shared" si="697"/>
        <v>NAoMe_recurrent_age_mbc_hes_decades_80cap</v>
      </c>
      <c r="BE8291" s="397" t="s">
        <v>862</v>
      </c>
      <c r="BF8291" t="str">
        <f t="shared" si="698"/>
        <v>30-39 yrs</v>
      </c>
      <c r="BG8291">
        <f t="shared" si="699"/>
        <v>7</v>
      </c>
      <c r="BH8291" s="398">
        <f t="shared" si="700"/>
        <v>4.1669998317956917E-2</v>
      </c>
      <c r="BO8291" s="33"/>
    </row>
    <row r="8292" spans="1:67">
      <c r="A8292" s="320" t="s">
        <v>338</v>
      </c>
      <c r="B8292" t="s">
        <v>380</v>
      </c>
      <c r="C8292" t="s">
        <v>910</v>
      </c>
      <c r="D8292" t="s">
        <v>314</v>
      </c>
      <c r="E8292" s="320" t="s">
        <v>151</v>
      </c>
      <c r="F8292" s="320" t="s">
        <v>152</v>
      </c>
      <c r="G8292" s="320" t="s">
        <v>445</v>
      </c>
      <c r="H8292" s="320" t="s">
        <v>325</v>
      </c>
      <c r="I8292" s="320" t="s">
        <v>354</v>
      </c>
      <c r="J8292" s="320" t="s">
        <v>279</v>
      </c>
      <c r="K8292" s="321">
        <v>25</v>
      </c>
      <c r="L8292" s="305">
        <v>0.1488099992275238</v>
      </c>
      <c r="M8292" s="305"/>
      <c r="N8292" s="321">
        <v>63</v>
      </c>
      <c r="O8292" s="305">
        <v>9.6919998526573181E-2</v>
      </c>
      <c r="P8292" s="305"/>
      <c r="Q8292" s="321">
        <v>1403</v>
      </c>
      <c r="R8292" s="305">
        <v>0.1030699983239174</v>
      </c>
      <c r="S8292" s="305"/>
      <c r="BA8292" s="395">
        <v>1</v>
      </c>
      <c r="BB8292" s="396" t="s">
        <v>861</v>
      </c>
      <c r="BC8292" t="str">
        <f t="shared" si="696"/>
        <v>RTH</v>
      </c>
      <c r="BD8292" t="str">
        <f t="shared" si="697"/>
        <v>NAoMe_recurrent_age_mbc_hes_decades_80cap</v>
      </c>
      <c r="BE8292" s="397" t="s">
        <v>862</v>
      </c>
      <c r="BF8292" t="str">
        <f t="shared" si="698"/>
        <v>40-49 yrs</v>
      </c>
      <c r="BG8292">
        <f t="shared" si="699"/>
        <v>25</v>
      </c>
      <c r="BH8292" s="398">
        <f t="shared" si="700"/>
        <v>0.1488099992275238</v>
      </c>
      <c r="BO8292" s="33"/>
    </row>
    <row r="8293" spans="1:67">
      <c r="A8293" s="320" t="s">
        <v>338</v>
      </c>
      <c r="B8293" t="s">
        <v>380</v>
      </c>
      <c r="C8293" t="s">
        <v>910</v>
      </c>
      <c r="D8293" t="s">
        <v>314</v>
      </c>
      <c r="E8293" s="320" t="s">
        <v>151</v>
      </c>
      <c r="F8293" s="320" t="s">
        <v>152</v>
      </c>
      <c r="G8293" s="320" t="s">
        <v>445</v>
      </c>
      <c r="H8293" s="320" t="s">
        <v>325</v>
      </c>
      <c r="I8293" s="320" t="s">
        <v>354</v>
      </c>
      <c r="J8293" s="320" t="s">
        <v>280</v>
      </c>
      <c r="K8293" s="321">
        <v>23</v>
      </c>
      <c r="L8293" s="305">
        <v>0.1368999928236008</v>
      </c>
      <c r="M8293" s="305"/>
      <c r="N8293" s="321">
        <v>95</v>
      </c>
      <c r="O8293" s="305">
        <v>0.14614999294281009</v>
      </c>
      <c r="P8293" s="305"/>
      <c r="Q8293" s="321">
        <v>2584</v>
      </c>
      <c r="R8293" s="305">
        <v>0.18983000516891479</v>
      </c>
      <c r="S8293" s="305"/>
      <c r="BA8293" s="395">
        <v>1</v>
      </c>
      <c r="BB8293" s="396" t="s">
        <v>861</v>
      </c>
      <c r="BC8293" t="str">
        <f t="shared" si="696"/>
        <v>RTH</v>
      </c>
      <c r="BD8293" t="str">
        <f t="shared" si="697"/>
        <v>NAoMe_recurrent_age_mbc_hes_decades_80cap</v>
      </c>
      <c r="BE8293" s="397" t="s">
        <v>862</v>
      </c>
      <c r="BF8293" t="str">
        <f t="shared" si="698"/>
        <v>50-59 yrs</v>
      </c>
      <c r="BG8293">
        <f t="shared" si="699"/>
        <v>23</v>
      </c>
      <c r="BH8293" s="398">
        <f t="shared" si="700"/>
        <v>0.1368999928236008</v>
      </c>
      <c r="BO8293" s="33"/>
    </row>
    <row r="8294" spans="1:67">
      <c r="A8294" s="320" t="s">
        <v>338</v>
      </c>
      <c r="B8294" t="s">
        <v>380</v>
      </c>
      <c r="C8294" t="s">
        <v>910</v>
      </c>
      <c r="D8294" t="s">
        <v>314</v>
      </c>
      <c r="E8294" s="320" t="s">
        <v>151</v>
      </c>
      <c r="F8294" s="320" t="s">
        <v>152</v>
      </c>
      <c r="G8294" s="320" t="s">
        <v>445</v>
      </c>
      <c r="H8294" s="320" t="s">
        <v>325</v>
      </c>
      <c r="I8294" s="320" t="s">
        <v>354</v>
      </c>
      <c r="J8294" s="320" t="s">
        <v>281</v>
      </c>
      <c r="K8294" s="321">
        <v>35</v>
      </c>
      <c r="L8294" s="305">
        <v>0.2083300054073334</v>
      </c>
      <c r="M8294" s="305"/>
      <c r="N8294" s="321">
        <v>137</v>
      </c>
      <c r="O8294" s="305">
        <v>0.21076999604701999</v>
      </c>
      <c r="P8294" s="305"/>
      <c r="Q8294" s="321">
        <v>2650</v>
      </c>
      <c r="R8294" s="305">
        <v>0.19468000531196589</v>
      </c>
      <c r="S8294" s="305"/>
      <c r="BA8294" s="395">
        <v>1</v>
      </c>
      <c r="BB8294" s="396" t="s">
        <v>861</v>
      </c>
      <c r="BC8294" t="str">
        <f t="shared" si="696"/>
        <v>RTH</v>
      </c>
      <c r="BD8294" t="str">
        <f t="shared" si="697"/>
        <v>NAoMe_recurrent_age_mbc_hes_decades_80cap</v>
      </c>
      <c r="BE8294" s="397" t="s">
        <v>862</v>
      </c>
      <c r="BF8294" t="str">
        <f t="shared" si="698"/>
        <v>60-69 yrs</v>
      </c>
      <c r="BG8294">
        <f t="shared" si="699"/>
        <v>35</v>
      </c>
      <c r="BH8294" s="398">
        <f t="shared" si="700"/>
        <v>0.2083300054073334</v>
      </c>
      <c r="BO8294" s="33"/>
    </row>
    <row r="8295" spans="1:67">
      <c r="A8295" s="320" t="s">
        <v>338</v>
      </c>
      <c r="B8295" t="s">
        <v>380</v>
      </c>
      <c r="C8295" t="s">
        <v>910</v>
      </c>
      <c r="D8295" t="s">
        <v>314</v>
      </c>
      <c r="E8295" s="320" t="s">
        <v>151</v>
      </c>
      <c r="F8295" s="320" t="s">
        <v>152</v>
      </c>
      <c r="G8295" s="320" t="s">
        <v>445</v>
      </c>
      <c r="H8295" s="320" t="s">
        <v>325</v>
      </c>
      <c r="I8295" s="320" t="s">
        <v>354</v>
      </c>
      <c r="J8295" s="320" t="s">
        <v>282</v>
      </c>
      <c r="K8295" s="321">
        <v>34</v>
      </c>
      <c r="L8295" s="305">
        <v>0.20238000154495239</v>
      </c>
      <c r="M8295" s="305"/>
      <c r="N8295" s="321">
        <v>153</v>
      </c>
      <c r="O8295" s="305">
        <v>0.23537999391555789</v>
      </c>
      <c r="P8295" s="305"/>
      <c r="Q8295" s="321">
        <v>3284</v>
      </c>
      <c r="R8295" s="305">
        <v>0.24126000702381131</v>
      </c>
      <c r="S8295" s="305"/>
      <c r="BA8295" s="395">
        <v>1</v>
      </c>
      <c r="BB8295" s="396" t="s">
        <v>861</v>
      </c>
      <c r="BC8295" t="str">
        <f t="shared" si="696"/>
        <v>RTH</v>
      </c>
      <c r="BD8295" t="str">
        <f t="shared" si="697"/>
        <v>NAoMe_recurrent_age_mbc_hes_decades_80cap</v>
      </c>
      <c r="BE8295" s="397" t="s">
        <v>862</v>
      </c>
      <c r="BF8295" t="str">
        <f t="shared" si="698"/>
        <v>70-79 yrs</v>
      </c>
      <c r="BG8295">
        <f t="shared" si="699"/>
        <v>34</v>
      </c>
      <c r="BH8295" s="398">
        <f t="shared" si="700"/>
        <v>0.20238000154495239</v>
      </c>
      <c r="BO8295" s="33"/>
    </row>
    <row r="8296" spans="1:67">
      <c r="A8296" s="320" t="s">
        <v>338</v>
      </c>
      <c r="B8296" t="s">
        <v>380</v>
      </c>
      <c r="C8296" t="s">
        <v>910</v>
      </c>
      <c r="D8296" t="s">
        <v>314</v>
      </c>
      <c r="E8296" s="320" t="s">
        <v>151</v>
      </c>
      <c r="F8296" s="320" t="s">
        <v>152</v>
      </c>
      <c r="G8296" s="320" t="s">
        <v>445</v>
      </c>
      <c r="H8296" s="320" t="s">
        <v>325</v>
      </c>
      <c r="I8296" s="320" t="s">
        <v>354</v>
      </c>
      <c r="J8296" s="320" t="s">
        <v>283</v>
      </c>
      <c r="K8296" s="321">
        <v>42</v>
      </c>
      <c r="L8296" s="305">
        <v>0.25</v>
      </c>
      <c r="M8296" s="305"/>
      <c r="N8296" s="321">
        <v>174</v>
      </c>
      <c r="O8296" s="305">
        <v>0.26769000291824341</v>
      </c>
      <c r="P8296" s="305"/>
      <c r="Q8296" s="321">
        <v>3083</v>
      </c>
      <c r="R8296" s="305">
        <v>0.2264900058507919</v>
      </c>
      <c r="S8296" s="305"/>
      <c r="BA8296" s="395">
        <v>1</v>
      </c>
      <c r="BB8296" s="396" t="s">
        <v>861</v>
      </c>
      <c r="BC8296" t="str">
        <f t="shared" si="696"/>
        <v>RTH</v>
      </c>
      <c r="BD8296" t="str">
        <f t="shared" si="697"/>
        <v>NAoMe_recurrent_age_mbc_hes_decades_80cap</v>
      </c>
      <c r="BE8296" s="397" t="s">
        <v>862</v>
      </c>
      <c r="BF8296" t="str">
        <f t="shared" si="698"/>
        <v>80+ yrs</v>
      </c>
      <c r="BG8296">
        <f t="shared" si="699"/>
        <v>42</v>
      </c>
      <c r="BH8296" s="398">
        <f t="shared" si="700"/>
        <v>0.25</v>
      </c>
      <c r="BO8296" s="33"/>
    </row>
    <row r="8297" spans="1:67">
      <c r="A8297" s="320" t="s">
        <v>338</v>
      </c>
      <c r="B8297" t="s">
        <v>380</v>
      </c>
      <c r="C8297" t="s">
        <v>910</v>
      </c>
      <c r="D8297" t="s">
        <v>314</v>
      </c>
      <c r="E8297" s="320" t="s">
        <v>151</v>
      </c>
      <c r="F8297" s="320" t="s">
        <v>152</v>
      </c>
      <c r="G8297" s="320" t="s">
        <v>445</v>
      </c>
      <c r="H8297" s="320" t="s">
        <v>325</v>
      </c>
      <c r="I8297" s="320" t="s">
        <v>656</v>
      </c>
      <c r="J8297" s="320" t="s">
        <v>286</v>
      </c>
      <c r="K8297" s="321">
        <v>6</v>
      </c>
      <c r="L8297" s="305">
        <v>3.570999950170517E-2</v>
      </c>
      <c r="M8297" s="305">
        <v>3.8219999521970749E-2</v>
      </c>
      <c r="N8297" s="321">
        <v>34</v>
      </c>
      <c r="O8297" s="305">
        <v>5.2310001105070107E-2</v>
      </c>
      <c r="P8297" s="305">
        <v>5.3459998220205307E-2</v>
      </c>
      <c r="Q8297" s="321">
        <v>565</v>
      </c>
      <c r="R8297" s="305">
        <v>4.1510000824928277E-2</v>
      </c>
      <c r="S8297" s="305">
        <v>4.221000149846077E-2</v>
      </c>
      <c r="BA8297" s="395">
        <v>1</v>
      </c>
      <c r="BB8297" s="396" t="s">
        <v>861</v>
      </c>
      <c r="BC8297" t="str">
        <f t="shared" si="696"/>
        <v>RTH</v>
      </c>
      <c r="BD8297" t="str">
        <f t="shared" si="697"/>
        <v>NAoMe_recurrent_ethnicity_grp</v>
      </c>
      <c r="BE8297" s="397" t="s">
        <v>862</v>
      </c>
      <c r="BF8297" t="str">
        <f t="shared" si="698"/>
        <v>Asian or Asian British</v>
      </c>
      <c r="BG8297">
        <f t="shared" si="699"/>
        <v>6</v>
      </c>
      <c r="BH8297" s="398">
        <f t="shared" si="700"/>
        <v>3.570999950170517E-2</v>
      </c>
      <c r="BO8297" s="33"/>
    </row>
    <row r="8298" spans="1:67">
      <c r="A8298" s="320" t="s">
        <v>338</v>
      </c>
      <c r="B8298" t="s">
        <v>380</v>
      </c>
      <c r="C8298" t="s">
        <v>910</v>
      </c>
      <c r="D8298" t="s">
        <v>314</v>
      </c>
      <c r="E8298" s="320" t="s">
        <v>151</v>
      </c>
      <c r="F8298" s="320" t="s">
        <v>152</v>
      </c>
      <c r="G8298" s="320" t="s">
        <v>445</v>
      </c>
      <c r="H8298" s="320" t="s">
        <v>325</v>
      </c>
      <c r="I8298" s="320" t="s">
        <v>656</v>
      </c>
      <c r="J8298" s="320" t="s">
        <v>287</v>
      </c>
      <c r="K8298" s="321">
        <v>2</v>
      </c>
      <c r="L8298" s="305">
        <v>1.1900000274181369E-2</v>
      </c>
      <c r="M8298" s="305">
        <v>1.2740000151097769E-2</v>
      </c>
      <c r="N8298" s="321">
        <v>10</v>
      </c>
      <c r="O8298" s="305">
        <v>1.537999976426363E-2</v>
      </c>
      <c r="P8298" s="305">
        <v>1.572000049054623E-2</v>
      </c>
      <c r="Q8298" s="321">
        <v>439</v>
      </c>
      <c r="R8298" s="305">
        <v>3.2249998301267617E-2</v>
      </c>
      <c r="S8298" s="305">
        <v>3.2800000160932541E-2</v>
      </c>
      <c r="BA8298" s="395">
        <v>1</v>
      </c>
      <c r="BB8298" s="396" t="s">
        <v>861</v>
      </c>
      <c r="BC8298" t="str">
        <f t="shared" si="696"/>
        <v>RTH</v>
      </c>
      <c r="BD8298" t="str">
        <f t="shared" si="697"/>
        <v>NAoMe_recurrent_ethnicity_grp</v>
      </c>
      <c r="BE8298" s="397" t="s">
        <v>862</v>
      </c>
      <c r="BF8298" t="str">
        <f t="shared" si="698"/>
        <v>Black or Black British</v>
      </c>
      <c r="BG8298">
        <f t="shared" si="699"/>
        <v>2</v>
      </c>
      <c r="BH8298" s="398">
        <f t="shared" si="700"/>
        <v>1.1900000274181369E-2</v>
      </c>
      <c r="BO8298" s="33"/>
    </row>
    <row r="8299" spans="1:67">
      <c r="A8299" s="320" t="s">
        <v>338</v>
      </c>
      <c r="B8299" t="s">
        <v>380</v>
      </c>
      <c r="C8299" t="s">
        <v>910</v>
      </c>
      <c r="D8299" t="s">
        <v>314</v>
      </c>
      <c r="E8299" s="320" t="s">
        <v>151</v>
      </c>
      <c r="F8299" s="320" t="s">
        <v>152</v>
      </c>
      <c r="G8299" s="320" t="s">
        <v>445</v>
      </c>
      <c r="H8299" s="320" t="s">
        <v>325</v>
      </c>
      <c r="I8299" s="320" t="s">
        <v>656</v>
      </c>
      <c r="J8299" s="320" t="s">
        <v>259</v>
      </c>
      <c r="K8299" s="321">
        <v>2</v>
      </c>
      <c r="L8299" s="305">
        <v>1.1900000274181369E-2</v>
      </c>
      <c r="M8299" s="305">
        <v>1.2740000151097769E-2</v>
      </c>
      <c r="N8299" s="321">
        <v>2</v>
      </c>
      <c r="O8299" s="305">
        <v>3.0799999367445712E-3</v>
      </c>
      <c r="P8299" s="305">
        <v>3.1399999279528861E-3</v>
      </c>
      <c r="Q8299" s="321">
        <v>117</v>
      </c>
      <c r="R8299" s="305">
        <v>8.6000002920627594E-3</v>
      </c>
      <c r="S8299" s="305">
        <v>8.7400004267692566E-3</v>
      </c>
      <c r="BA8299" s="395">
        <v>1</v>
      </c>
      <c r="BB8299" s="396" t="s">
        <v>861</v>
      </c>
      <c r="BC8299" t="str">
        <f t="shared" si="696"/>
        <v>RTH</v>
      </c>
      <c r="BD8299" t="str">
        <f t="shared" si="697"/>
        <v>NAoMe_recurrent_ethnicity_grp</v>
      </c>
      <c r="BE8299" s="397" t="s">
        <v>862</v>
      </c>
      <c r="BF8299" t="str">
        <f t="shared" si="698"/>
        <v>Mixed</v>
      </c>
      <c r="BG8299">
        <f t="shared" si="699"/>
        <v>2</v>
      </c>
      <c r="BH8299" s="398">
        <f t="shared" si="700"/>
        <v>1.1900000274181369E-2</v>
      </c>
      <c r="BO8299" s="33"/>
    </row>
    <row r="8300" spans="1:67">
      <c r="A8300" s="320" t="s">
        <v>338</v>
      </c>
      <c r="B8300" t="s">
        <v>380</v>
      </c>
      <c r="C8300" t="s">
        <v>910</v>
      </c>
      <c r="D8300" t="s">
        <v>314</v>
      </c>
      <c r="E8300" s="320" t="s">
        <v>151</v>
      </c>
      <c r="F8300" s="320" t="s">
        <v>152</v>
      </c>
      <c r="G8300" s="320" t="s">
        <v>445</v>
      </c>
      <c r="H8300" s="320" t="s">
        <v>325</v>
      </c>
      <c r="I8300" s="320" t="s">
        <v>656</v>
      </c>
      <c r="J8300" s="320" t="s">
        <v>288</v>
      </c>
      <c r="K8300" s="321">
        <v>2</v>
      </c>
      <c r="L8300" s="305">
        <v>1.1900000274181369E-2</v>
      </c>
      <c r="M8300" s="305">
        <v>1.2740000151097769E-2</v>
      </c>
      <c r="N8300" s="321">
        <v>11</v>
      </c>
      <c r="O8300" s="305">
        <v>1.6920000314712521E-2</v>
      </c>
      <c r="P8300" s="305">
        <v>1.7300000414252281E-2</v>
      </c>
      <c r="Q8300" s="321">
        <v>254</v>
      </c>
      <c r="R8300" s="305">
        <v>1.8659999594092369E-2</v>
      </c>
      <c r="S8300" s="305">
        <v>1.8980000168085098E-2</v>
      </c>
      <c r="BA8300" s="395">
        <v>1</v>
      </c>
      <c r="BB8300" s="396" t="s">
        <v>861</v>
      </c>
      <c r="BC8300" t="str">
        <f t="shared" si="696"/>
        <v>RTH</v>
      </c>
      <c r="BD8300" t="str">
        <f t="shared" si="697"/>
        <v>NAoMe_recurrent_ethnicity_grp</v>
      </c>
      <c r="BE8300" s="397" t="s">
        <v>862</v>
      </c>
      <c r="BF8300" t="str">
        <f t="shared" si="698"/>
        <v>Other Ethnic Group</v>
      </c>
      <c r="BG8300">
        <f t="shared" si="699"/>
        <v>2</v>
      </c>
      <c r="BH8300" s="398">
        <f t="shared" si="700"/>
        <v>1.1900000274181369E-2</v>
      </c>
      <c r="BO8300" s="33"/>
    </row>
    <row r="8301" spans="1:67">
      <c r="A8301" s="320" t="s">
        <v>338</v>
      </c>
      <c r="B8301" t="s">
        <v>380</v>
      </c>
      <c r="C8301" t="s">
        <v>910</v>
      </c>
      <c r="D8301" t="s">
        <v>314</v>
      </c>
      <c r="E8301" s="320" t="s">
        <v>151</v>
      </c>
      <c r="F8301" s="320" t="s">
        <v>152</v>
      </c>
      <c r="G8301" s="320" t="s">
        <v>445</v>
      </c>
      <c r="H8301" s="320" t="s">
        <v>325</v>
      </c>
      <c r="I8301" s="320" t="s">
        <v>656</v>
      </c>
      <c r="J8301" s="320" t="s">
        <v>260</v>
      </c>
      <c r="K8301" s="321">
        <v>11</v>
      </c>
      <c r="L8301" s="305">
        <v>6.5480001270771027E-2</v>
      </c>
      <c r="M8301" s="305"/>
      <c r="N8301" s="321">
        <v>14</v>
      </c>
      <c r="O8301" s="305">
        <v>2.1539999172091481E-2</v>
      </c>
      <c r="P8301" s="305"/>
      <c r="Q8301" s="321">
        <v>227</v>
      </c>
      <c r="R8301" s="305">
        <v>1.6680000349879261E-2</v>
      </c>
      <c r="S8301" s="305"/>
      <c r="BA8301" s="395">
        <v>1</v>
      </c>
      <c r="BB8301" s="396" t="s">
        <v>861</v>
      </c>
      <c r="BC8301" t="str">
        <f t="shared" si="696"/>
        <v>RTH</v>
      </c>
      <c r="BD8301" t="str">
        <f t="shared" si="697"/>
        <v>NAoMe_recurrent_ethnicity_grp</v>
      </c>
      <c r="BE8301" s="397" t="s">
        <v>862</v>
      </c>
      <c r="BF8301" t="str">
        <f t="shared" si="698"/>
        <v>Unknown</v>
      </c>
      <c r="BG8301">
        <f t="shared" si="699"/>
        <v>11</v>
      </c>
      <c r="BH8301" s="398">
        <f t="shared" si="700"/>
        <v>6.5480001270771027E-2</v>
      </c>
      <c r="BO8301" s="33"/>
    </row>
    <row r="8302" spans="1:67">
      <c r="A8302" s="320" t="s">
        <v>338</v>
      </c>
      <c r="B8302" t="s">
        <v>380</v>
      </c>
      <c r="C8302" t="s">
        <v>910</v>
      </c>
      <c r="D8302" t="s">
        <v>314</v>
      </c>
      <c r="E8302" s="320" t="s">
        <v>151</v>
      </c>
      <c r="F8302" s="320" t="s">
        <v>152</v>
      </c>
      <c r="G8302" s="320" t="s">
        <v>445</v>
      </c>
      <c r="H8302" s="320" t="s">
        <v>325</v>
      </c>
      <c r="I8302" s="320" t="s">
        <v>656</v>
      </c>
      <c r="J8302" s="320" t="s">
        <v>258</v>
      </c>
      <c r="K8302" s="321">
        <v>145</v>
      </c>
      <c r="L8302" s="305">
        <v>0.86309999227523804</v>
      </c>
      <c r="M8302" s="305">
        <v>0.92356997728347778</v>
      </c>
      <c r="N8302" s="321">
        <v>579</v>
      </c>
      <c r="O8302" s="305">
        <v>0.89077001810073853</v>
      </c>
      <c r="P8302" s="305">
        <v>0.91038000583648682</v>
      </c>
      <c r="Q8302" s="321">
        <v>12010</v>
      </c>
      <c r="R8302" s="305">
        <v>0.88230997323989868</v>
      </c>
      <c r="S8302" s="305">
        <v>0.89727002382278442</v>
      </c>
      <c r="BA8302" s="395">
        <v>1</v>
      </c>
      <c r="BB8302" s="396" t="s">
        <v>861</v>
      </c>
      <c r="BC8302" t="str">
        <f t="shared" si="696"/>
        <v>RTH</v>
      </c>
      <c r="BD8302" t="str">
        <f t="shared" si="697"/>
        <v>NAoMe_recurrent_ethnicity_grp</v>
      </c>
      <c r="BE8302" s="397" t="s">
        <v>862</v>
      </c>
      <c r="BF8302" t="str">
        <f t="shared" si="698"/>
        <v>White</v>
      </c>
      <c r="BG8302">
        <f t="shared" si="699"/>
        <v>145</v>
      </c>
      <c r="BH8302" s="398">
        <f t="shared" si="700"/>
        <v>0.86309999227523804</v>
      </c>
      <c r="BO8302" s="33"/>
    </row>
    <row r="8303" spans="1:67">
      <c r="A8303" s="320" t="s">
        <v>338</v>
      </c>
      <c r="B8303" t="s">
        <v>380</v>
      </c>
      <c r="C8303" t="s">
        <v>910</v>
      </c>
      <c r="D8303" t="s">
        <v>314</v>
      </c>
      <c r="E8303" s="320" t="s">
        <v>151</v>
      </c>
      <c r="F8303" s="320" t="s">
        <v>152</v>
      </c>
      <c r="G8303" s="320" t="s">
        <v>445</v>
      </c>
      <c r="H8303" s="320" t="s">
        <v>325</v>
      </c>
      <c r="I8303" s="320" t="s">
        <v>291</v>
      </c>
      <c r="J8303" s="320" t="s">
        <v>313</v>
      </c>
      <c r="K8303" s="321">
        <v>166</v>
      </c>
      <c r="L8303" s="305">
        <v>0.98809999227523804</v>
      </c>
      <c r="M8303" s="305"/>
      <c r="N8303" s="321">
        <v>643</v>
      </c>
      <c r="O8303" s="305">
        <v>0.98922997713088989</v>
      </c>
      <c r="P8303" s="305"/>
      <c r="Q8303" s="321">
        <v>13492</v>
      </c>
      <c r="R8303" s="305">
        <v>0.99118000268936157</v>
      </c>
      <c r="S8303" s="305"/>
      <c r="BA8303" s="395">
        <v>1</v>
      </c>
      <c r="BB8303" s="396" t="s">
        <v>861</v>
      </c>
      <c r="BC8303" t="str">
        <f t="shared" si="696"/>
        <v>RTH</v>
      </c>
      <c r="BD8303" t="str">
        <f t="shared" si="697"/>
        <v>NAoMe_recurrent_gender</v>
      </c>
      <c r="BE8303" s="397" t="s">
        <v>862</v>
      </c>
      <c r="BF8303" t="str">
        <f t="shared" si="698"/>
        <v>Female</v>
      </c>
      <c r="BG8303">
        <f t="shared" si="699"/>
        <v>166</v>
      </c>
      <c r="BH8303" s="398">
        <f t="shared" si="700"/>
        <v>0.98809999227523804</v>
      </c>
      <c r="BO8303" s="33"/>
    </row>
    <row r="8304" spans="1:67">
      <c r="A8304" s="320" t="s">
        <v>338</v>
      </c>
      <c r="B8304" t="s">
        <v>380</v>
      </c>
      <c r="C8304" t="s">
        <v>910</v>
      </c>
      <c r="D8304" t="s">
        <v>314</v>
      </c>
      <c r="E8304" s="320" t="s">
        <v>151</v>
      </c>
      <c r="F8304" s="320" t="s">
        <v>152</v>
      </c>
      <c r="G8304" s="320" t="s">
        <v>445</v>
      </c>
      <c r="H8304" s="320" t="s">
        <v>325</v>
      </c>
      <c r="I8304" s="320" t="s">
        <v>291</v>
      </c>
      <c r="J8304" s="320" t="s">
        <v>293</v>
      </c>
      <c r="K8304" s="321">
        <v>2</v>
      </c>
      <c r="L8304" s="305">
        <v>1.1900000274181369E-2</v>
      </c>
      <c r="M8304" s="305"/>
      <c r="N8304" s="321">
        <v>7</v>
      </c>
      <c r="O8304" s="305">
        <v>1.076999958604574E-2</v>
      </c>
      <c r="P8304" s="305"/>
      <c r="Q8304" s="321">
        <v>120</v>
      </c>
      <c r="R8304" s="305">
        <v>8.8200001046061516E-3</v>
      </c>
      <c r="S8304" s="305"/>
      <c r="BA8304" s="395">
        <v>1</v>
      </c>
      <c r="BB8304" s="396" t="s">
        <v>861</v>
      </c>
      <c r="BC8304" t="str">
        <f t="shared" si="696"/>
        <v>RTH</v>
      </c>
      <c r="BD8304" t="str">
        <f t="shared" si="697"/>
        <v>NAoMe_recurrent_gender</v>
      </c>
      <c r="BE8304" s="397" t="s">
        <v>862</v>
      </c>
      <c r="BF8304" t="str">
        <f t="shared" si="698"/>
        <v>Male</v>
      </c>
      <c r="BG8304">
        <f t="shared" si="699"/>
        <v>2</v>
      </c>
      <c r="BH8304" s="398">
        <f t="shared" si="700"/>
        <v>1.1900000274181369E-2</v>
      </c>
      <c r="BO8304" s="33"/>
    </row>
    <row r="8305" spans="1:67">
      <c r="A8305" s="320" t="s">
        <v>338</v>
      </c>
      <c r="B8305" t="s">
        <v>380</v>
      </c>
      <c r="C8305" t="s">
        <v>910</v>
      </c>
      <c r="D8305" t="s">
        <v>314</v>
      </c>
      <c r="E8305" s="320" t="s">
        <v>151</v>
      </c>
      <c r="F8305" s="320" t="s">
        <v>152</v>
      </c>
      <c r="G8305" s="320" t="s">
        <v>445</v>
      </c>
      <c r="H8305" s="320" t="s">
        <v>325</v>
      </c>
      <c r="I8305" s="320" t="s">
        <v>355</v>
      </c>
      <c r="J8305" s="320" t="s">
        <v>289</v>
      </c>
      <c r="K8305" s="321">
        <v>44</v>
      </c>
      <c r="L8305" s="305">
        <v>0.26190000772476202</v>
      </c>
      <c r="M8305" s="305"/>
      <c r="N8305" s="321">
        <v>192</v>
      </c>
      <c r="O8305" s="305">
        <v>0.29537999629974371</v>
      </c>
      <c r="P8305" s="305"/>
      <c r="Q8305" s="321">
        <v>4109</v>
      </c>
      <c r="R8305" s="305">
        <v>0.30186998844146729</v>
      </c>
      <c r="S8305" s="305"/>
      <c r="BA8305" s="395">
        <v>1</v>
      </c>
      <c r="BB8305" s="396" t="s">
        <v>861</v>
      </c>
      <c r="BC8305" t="str">
        <f t="shared" si="696"/>
        <v>RTH</v>
      </c>
      <c r="BD8305" t="str">
        <f t="shared" si="697"/>
        <v>NAoMe_recurrent_mbc_hes_year</v>
      </c>
      <c r="BE8305" s="397" t="s">
        <v>862</v>
      </c>
      <c r="BF8305" t="str">
        <f t="shared" si="698"/>
        <v>2021</v>
      </c>
      <c r="BG8305">
        <f t="shared" si="699"/>
        <v>44</v>
      </c>
      <c r="BH8305" s="398">
        <f t="shared" si="700"/>
        <v>0.26190000772476202</v>
      </c>
      <c r="BO8305" s="33"/>
    </row>
    <row r="8306" spans="1:67">
      <c r="A8306" s="320" t="s">
        <v>338</v>
      </c>
      <c r="B8306" t="s">
        <v>380</v>
      </c>
      <c r="C8306" t="s">
        <v>910</v>
      </c>
      <c r="D8306" t="s">
        <v>314</v>
      </c>
      <c r="E8306" s="320" t="s">
        <v>151</v>
      </c>
      <c r="F8306" s="320" t="s">
        <v>152</v>
      </c>
      <c r="G8306" s="320" t="s">
        <v>445</v>
      </c>
      <c r="H8306" s="320" t="s">
        <v>325</v>
      </c>
      <c r="I8306" s="320" t="s">
        <v>355</v>
      </c>
      <c r="J8306" s="320" t="s">
        <v>816</v>
      </c>
      <c r="K8306" s="321">
        <v>60</v>
      </c>
      <c r="L8306" s="305">
        <v>0.35714000463485718</v>
      </c>
      <c r="M8306" s="305"/>
      <c r="N8306" s="321">
        <v>197</v>
      </c>
      <c r="O8306" s="305">
        <v>0.3030799925327301</v>
      </c>
      <c r="P8306" s="305"/>
      <c r="Q8306" s="321">
        <v>4376</v>
      </c>
      <c r="R8306" s="305">
        <v>0.32148000597953802</v>
      </c>
      <c r="S8306" s="305"/>
      <c r="BA8306" s="395">
        <v>1</v>
      </c>
      <c r="BB8306" s="396" t="s">
        <v>861</v>
      </c>
      <c r="BC8306" t="str">
        <f t="shared" si="696"/>
        <v>RTH</v>
      </c>
      <c r="BD8306" t="str">
        <f t="shared" si="697"/>
        <v>NAoMe_recurrent_mbc_hes_year</v>
      </c>
      <c r="BE8306" s="397" t="s">
        <v>862</v>
      </c>
      <c r="BF8306" t="str">
        <f t="shared" si="698"/>
        <v>2022</v>
      </c>
      <c r="BG8306">
        <f t="shared" si="699"/>
        <v>60</v>
      </c>
      <c r="BH8306" s="398">
        <f t="shared" si="700"/>
        <v>0.35714000463485718</v>
      </c>
      <c r="BO8306" s="33"/>
    </row>
    <row r="8307" spans="1:67">
      <c r="A8307" s="320" t="s">
        <v>338</v>
      </c>
      <c r="B8307" t="s">
        <v>380</v>
      </c>
      <c r="C8307" t="s">
        <v>910</v>
      </c>
      <c r="D8307" t="s">
        <v>314</v>
      </c>
      <c r="E8307" s="320" t="s">
        <v>151</v>
      </c>
      <c r="F8307" s="320" t="s">
        <v>152</v>
      </c>
      <c r="G8307" s="320" t="s">
        <v>445</v>
      </c>
      <c r="H8307" s="320" t="s">
        <v>325</v>
      </c>
      <c r="I8307" s="320" t="s">
        <v>355</v>
      </c>
      <c r="J8307" s="320" t="s">
        <v>946</v>
      </c>
      <c r="K8307" s="321">
        <v>64</v>
      </c>
      <c r="L8307" s="305">
        <v>0.38095000386238098</v>
      </c>
      <c r="M8307" s="305"/>
      <c r="N8307" s="321">
        <v>261</v>
      </c>
      <c r="O8307" s="305">
        <v>0.40154001116752619</v>
      </c>
      <c r="P8307" s="305"/>
      <c r="Q8307" s="321">
        <v>5127</v>
      </c>
      <c r="R8307" s="305">
        <v>0.37665000557899481</v>
      </c>
      <c r="S8307" s="305"/>
      <c r="BA8307" s="395">
        <v>1</v>
      </c>
      <c r="BB8307" s="396" t="s">
        <v>861</v>
      </c>
      <c r="BC8307" t="str">
        <f t="shared" si="696"/>
        <v>RTH</v>
      </c>
      <c r="BD8307" t="str">
        <f t="shared" si="697"/>
        <v>NAoMe_recurrent_mbc_hes_year</v>
      </c>
      <c r="BE8307" s="397" t="s">
        <v>862</v>
      </c>
      <c r="BF8307" t="str">
        <f t="shared" si="698"/>
        <v>2023</v>
      </c>
      <c r="BG8307">
        <f t="shared" si="699"/>
        <v>64</v>
      </c>
      <c r="BH8307" s="398">
        <f t="shared" si="700"/>
        <v>0.38095000386238098</v>
      </c>
      <c r="BO8307" s="33"/>
    </row>
    <row r="8308" spans="1:67">
      <c r="A8308" s="320" t="s">
        <v>338</v>
      </c>
      <c r="B8308" t="s">
        <v>380</v>
      </c>
      <c r="C8308" t="s">
        <v>910</v>
      </c>
      <c r="D8308" t="s">
        <v>314</v>
      </c>
      <c r="E8308" s="320" t="s">
        <v>151</v>
      </c>
      <c r="F8308" s="320" t="s">
        <v>152</v>
      </c>
      <c r="G8308" s="320" t="s">
        <v>445</v>
      </c>
      <c r="H8308" s="320" t="s">
        <v>325</v>
      </c>
      <c r="I8308" s="320" t="s">
        <v>824</v>
      </c>
      <c r="J8308" s="320" t="s">
        <v>12</v>
      </c>
      <c r="K8308" s="321">
        <v>168</v>
      </c>
      <c r="L8308" s="305">
        <v>1</v>
      </c>
      <c r="M8308" s="305"/>
      <c r="N8308" s="321">
        <v>650</v>
      </c>
      <c r="O8308" s="305">
        <v>1</v>
      </c>
      <c r="P8308" s="305"/>
      <c r="Q8308" s="321">
        <v>13612</v>
      </c>
      <c r="R8308" s="305">
        <v>1</v>
      </c>
      <c r="S8308" s="305"/>
      <c r="BA8308" s="395">
        <v>1</v>
      </c>
      <c r="BB8308" s="396" t="s">
        <v>861</v>
      </c>
      <c r="BC8308" t="str">
        <f t="shared" si="696"/>
        <v>RTH</v>
      </c>
      <c r="BD8308" t="str">
        <f t="shared" si="697"/>
        <v>NAoMe_recurrent_tag_bonemets</v>
      </c>
      <c r="BE8308" s="397" t="s">
        <v>862</v>
      </c>
      <c r="BF8308" t="str">
        <f t="shared" si="698"/>
        <v>No</v>
      </c>
      <c r="BG8308">
        <f t="shared" si="699"/>
        <v>168</v>
      </c>
      <c r="BH8308" s="398">
        <f t="shared" si="700"/>
        <v>1</v>
      </c>
      <c r="BO8308" s="33"/>
    </row>
    <row r="8309" spans="1:67">
      <c r="A8309" s="320" t="s">
        <v>338</v>
      </c>
      <c r="B8309" t="s">
        <v>380</v>
      </c>
      <c r="C8309" t="s">
        <v>910</v>
      </c>
      <c r="D8309" t="s">
        <v>314</v>
      </c>
      <c r="E8309" s="320" t="s">
        <v>151</v>
      </c>
      <c r="F8309" s="320" t="s">
        <v>152</v>
      </c>
      <c r="G8309" s="320" t="s">
        <v>445</v>
      </c>
      <c r="H8309" s="320" t="s">
        <v>325</v>
      </c>
      <c r="I8309" s="320" t="s">
        <v>825</v>
      </c>
      <c r="J8309" s="320" t="s">
        <v>12</v>
      </c>
      <c r="K8309" s="321">
        <v>168</v>
      </c>
      <c r="L8309" s="305">
        <v>1</v>
      </c>
      <c r="M8309" s="305"/>
      <c r="N8309" s="321">
        <v>650</v>
      </c>
      <c r="O8309" s="305">
        <v>1</v>
      </c>
      <c r="P8309" s="305"/>
      <c r="Q8309" s="321">
        <v>13612</v>
      </c>
      <c r="R8309" s="305">
        <v>1</v>
      </c>
      <c r="S8309" s="305"/>
      <c r="BA8309" s="395">
        <v>1</v>
      </c>
      <c r="BB8309" s="396" t="s">
        <v>861</v>
      </c>
      <c r="BC8309" t="str">
        <f t="shared" si="696"/>
        <v>RTH</v>
      </c>
      <c r="BD8309" t="str">
        <f t="shared" si="697"/>
        <v>NAoMe_recurrent_tag_brainmets</v>
      </c>
      <c r="BE8309" s="397" t="s">
        <v>862</v>
      </c>
      <c r="BF8309" t="str">
        <f t="shared" si="698"/>
        <v>No</v>
      </c>
      <c r="BG8309">
        <f t="shared" si="699"/>
        <v>168</v>
      </c>
      <c r="BH8309" s="398">
        <f t="shared" si="700"/>
        <v>1</v>
      </c>
      <c r="BO8309" s="33"/>
    </row>
    <row r="8310" spans="1:67">
      <c r="A8310" s="320" t="s">
        <v>338</v>
      </c>
      <c r="B8310" t="s">
        <v>380</v>
      </c>
      <c r="C8310" t="s">
        <v>910</v>
      </c>
      <c r="D8310" t="s">
        <v>314</v>
      </c>
      <c r="E8310" s="320" t="s">
        <v>151</v>
      </c>
      <c r="F8310" s="320" t="s">
        <v>152</v>
      </c>
      <c r="G8310" s="320" t="s">
        <v>445</v>
      </c>
      <c r="H8310" s="320" t="s">
        <v>325</v>
      </c>
      <c r="I8310" s="320" t="s">
        <v>826</v>
      </c>
      <c r="J8310" s="320" t="s">
        <v>12</v>
      </c>
      <c r="K8310" s="321">
        <v>168</v>
      </c>
      <c r="L8310" s="305">
        <v>1</v>
      </c>
      <c r="M8310" s="305"/>
      <c r="N8310" s="321">
        <v>650</v>
      </c>
      <c r="O8310" s="305">
        <v>1</v>
      </c>
      <c r="P8310" s="305"/>
      <c r="Q8310" s="321">
        <v>13612</v>
      </c>
      <c r="R8310" s="305">
        <v>1</v>
      </c>
      <c r="S8310" s="305"/>
      <c r="BA8310" s="395">
        <v>1</v>
      </c>
      <c r="BB8310" s="396" t="s">
        <v>861</v>
      </c>
      <c r="BC8310" t="str">
        <f t="shared" si="696"/>
        <v>RTH</v>
      </c>
      <c r="BD8310" t="str">
        <f t="shared" si="697"/>
        <v>NAoMe_recurrent_tag_livermets</v>
      </c>
      <c r="BE8310" s="397" t="s">
        <v>862</v>
      </c>
      <c r="BF8310" t="str">
        <f t="shared" si="698"/>
        <v>No</v>
      </c>
      <c r="BG8310">
        <f t="shared" si="699"/>
        <v>168</v>
      </c>
      <c r="BH8310" s="398">
        <f t="shared" si="700"/>
        <v>1</v>
      </c>
      <c r="BO8310" s="33"/>
    </row>
    <row r="8311" spans="1:67">
      <c r="A8311" s="320" t="s">
        <v>338</v>
      </c>
      <c r="B8311" t="s">
        <v>380</v>
      </c>
      <c r="C8311" t="s">
        <v>910</v>
      </c>
      <c r="D8311" t="s">
        <v>314</v>
      </c>
      <c r="E8311" s="320" t="s">
        <v>151</v>
      </c>
      <c r="F8311" s="320" t="s">
        <v>152</v>
      </c>
      <c r="G8311" s="320" t="s">
        <v>445</v>
      </c>
      <c r="H8311" s="320" t="s">
        <v>325</v>
      </c>
      <c r="I8311" s="320" t="s">
        <v>827</v>
      </c>
      <c r="J8311" s="320" t="s">
        <v>12</v>
      </c>
      <c r="K8311" s="321">
        <v>168</v>
      </c>
      <c r="L8311" s="305">
        <v>1</v>
      </c>
      <c r="M8311" s="305"/>
      <c r="N8311" s="321">
        <v>650</v>
      </c>
      <c r="O8311" s="305">
        <v>1</v>
      </c>
      <c r="P8311" s="305"/>
      <c r="Q8311" s="321">
        <v>13612</v>
      </c>
      <c r="R8311" s="305">
        <v>1</v>
      </c>
      <c r="S8311" s="305"/>
      <c r="BA8311" s="395">
        <v>1</v>
      </c>
      <c r="BB8311" s="396" t="s">
        <v>861</v>
      </c>
      <c r="BC8311" t="str">
        <f t="shared" si="696"/>
        <v>RTH</v>
      </c>
      <c r="BD8311" t="str">
        <f t="shared" si="697"/>
        <v>NAoMe_recurrent_tag_lungmets</v>
      </c>
      <c r="BE8311" s="397" t="s">
        <v>862</v>
      </c>
      <c r="BF8311" t="str">
        <f t="shared" si="698"/>
        <v>No</v>
      </c>
      <c r="BG8311">
        <f t="shared" si="699"/>
        <v>168</v>
      </c>
      <c r="BH8311" s="398">
        <f t="shared" si="700"/>
        <v>1</v>
      </c>
      <c r="BO8311" s="33"/>
    </row>
    <row r="8312" spans="1:67">
      <c r="A8312" s="320" t="s">
        <v>338</v>
      </c>
      <c r="B8312" t="s">
        <v>380</v>
      </c>
      <c r="C8312" t="s">
        <v>910</v>
      </c>
      <c r="D8312" t="s">
        <v>314</v>
      </c>
      <c r="E8312" s="320" t="s">
        <v>151</v>
      </c>
      <c r="F8312" s="320" t="s">
        <v>152</v>
      </c>
      <c r="G8312" s="320" t="s">
        <v>445</v>
      </c>
      <c r="H8312" s="320" t="s">
        <v>325</v>
      </c>
      <c r="I8312" s="320" t="s">
        <v>828</v>
      </c>
      <c r="J8312" s="320" t="s">
        <v>12</v>
      </c>
      <c r="K8312" s="321">
        <v>168</v>
      </c>
      <c r="L8312" s="305">
        <v>1</v>
      </c>
      <c r="M8312" s="305"/>
      <c r="N8312" s="321">
        <v>650</v>
      </c>
      <c r="O8312" s="305">
        <v>1</v>
      </c>
      <c r="P8312" s="305"/>
      <c r="Q8312" s="321">
        <v>13612</v>
      </c>
      <c r="R8312" s="305">
        <v>1</v>
      </c>
      <c r="S8312" s="305"/>
      <c r="BA8312" s="395">
        <v>1</v>
      </c>
      <c r="BB8312" s="396" t="s">
        <v>861</v>
      </c>
      <c r="BC8312" t="str">
        <f t="shared" si="696"/>
        <v>RTH</v>
      </c>
      <c r="BD8312" t="str">
        <f t="shared" si="697"/>
        <v>NAoMe_recurrent_tag_othermets</v>
      </c>
      <c r="BE8312" s="397" t="s">
        <v>862</v>
      </c>
      <c r="BF8312" t="str">
        <f t="shared" si="698"/>
        <v>No</v>
      </c>
      <c r="BG8312">
        <f t="shared" si="699"/>
        <v>168</v>
      </c>
      <c r="BH8312" s="398">
        <f t="shared" si="700"/>
        <v>1</v>
      </c>
      <c r="BO8312" s="33"/>
    </row>
    <row r="8313" spans="1:67">
      <c r="A8313" s="320" t="s">
        <v>338</v>
      </c>
      <c r="B8313" t="s">
        <v>380</v>
      </c>
      <c r="C8313" t="s">
        <v>910</v>
      </c>
      <c r="D8313" t="s">
        <v>314</v>
      </c>
      <c r="E8313" s="320" t="s">
        <v>153</v>
      </c>
      <c r="F8313" s="320" t="s">
        <v>154</v>
      </c>
      <c r="G8313" s="320" t="s">
        <v>446</v>
      </c>
      <c r="H8313" s="320" t="s">
        <v>316</v>
      </c>
      <c r="I8313" s="320" t="s">
        <v>354</v>
      </c>
      <c r="J8313" s="320" t="s">
        <v>277</v>
      </c>
      <c r="K8313" s="321">
        <v>2</v>
      </c>
      <c r="L8313" s="305">
        <v>1.1359999887645239E-2</v>
      </c>
      <c r="M8313" s="305"/>
      <c r="N8313" s="321">
        <v>2</v>
      </c>
      <c r="O8313" s="305">
        <v>2.7399999089539051E-3</v>
      </c>
      <c r="P8313" s="305"/>
      <c r="Q8313" s="321">
        <v>56</v>
      </c>
      <c r="R8313" s="305">
        <v>4.1100000962615013E-3</v>
      </c>
      <c r="S8313" s="305"/>
      <c r="BA8313" s="395">
        <v>1</v>
      </c>
      <c r="BB8313" s="396" t="s">
        <v>861</v>
      </c>
      <c r="BC8313" t="str">
        <f t="shared" si="696"/>
        <v>RHU</v>
      </c>
      <c r="BD8313" t="str">
        <f t="shared" si="697"/>
        <v>NAoMe_recurrent_age_mbc_hes_decades_80cap</v>
      </c>
      <c r="BE8313" s="397" t="s">
        <v>862</v>
      </c>
      <c r="BF8313" t="str">
        <f t="shared" si="698"/>
        <v>18-29 yrs</v>
      </c>
      <c r="BG8313">
        <f t="shared" si="699"/>
        <v>2</v>
      </c>
      <c r="BH8313" s="398">
        <f t="shared" si="700"/>
        <v>1.1359999887645239E-2</v>
      </c>
      <c r="BO8313" s="33"/>
    </row>
    <row r="8314" spans="1:67">
      <c r="A8314" s="320" t="s">
        <v>338</v>
      </c>
      <c r="B8314" t="s">
        <v>380</v>
      </c>
      <c r="C8314" t="s">
        <v>910</v>
      </c>
      <c r="D8314" t="s">
        <v>314</v>
      </c>
      <c r="E8314" s="320" t="s">
        <v>153</v>
      </c>
      <c r="F8314" s="320" t="s">
        <v>154</v>
      </c>
      <c r="G8314" s="320" t="s">
        <v>446</v>
      </c>
      <c r="H8314" s="320" t="s">
        <v>316</v>
      </c>
      <c r="I8314" s="320" t="s">
        <v>354</v>
      </c>
      <c r="J8314" s="320" t="s">
        <v>278</v>
      </c>
      <c r="K8314" s="321">
        <v>6</v>
      </c>
      <c r="L8314" s="305">
        <v>3.4090001136064529E-2</v>
      </c>
      <c r="M8314" s="305"/>
      <c r="N8314" s="321">
        <v>22</v>
      </c>
      <c r="O8314" s="305">
        <v>3.013999946415424E-2</v>
      </c>
      <c r="P8314" s="305"/>
      <c r="Q8314" s="321">
        <v>552</v>
      </c>
      <c r="R8314" s="305">
        <v>4.0550000965595252E-2</v>
      </c>
      <c r="S8314" s="305"/>
      <c r="BA8314" s="395">
        <v>1</v>
      </c>
      <c r="BB8314" s="396" t="s">
        <v>861</v>
      </c>
      <c r="BC8314" t="str">
        <f t="shared" si="696"/>
        <v>RHU</v>
      </c>
      <c r="BD8314" t="str">
        <f t="shared" si="697"/>
        <v>NAoMe_recurrent_age_mbc_hes_decades_80cap</v>
      </c>
      <c r="BE8314" s="397" t="s">
        <v>862</v>
      </c>
      <c r="BF8314" t="str">
        <f t="shared" si="698"/>
        <v>30-39 yrs</v>
      </c>
      <c r="BG8314">
        <f t="shared" si="699"/>
        <v>6</v>
      </c>
      <c r="BH8314" s="398">
        <f t="shared" si="700"/>
        <v>3.4090001136064529E-2</v>
      </c>
      <c r="BO8314" s="33"/>
    </row>
    <row r="8315" spans="1:67">
      <c r="A8315" s="320" t="s">
        <v>338</v>
      </c>
      <c r="B8315" t="s">
        <v>380</v>
      </c>
      <c r="C8315" t="s">
        <v>910</v>
      </c>
      <c r="D8315" t="s">
        <v>314</v>
      </c>
      <c r="E8315" s="320" t="s">
        <v>153</v>
      </c>
      <c r="F8315" s="320" t="s">
        <v>154</v>
      </c>
      <c r="G8315" s="320" t="s">
        <v>446</v>
      </c>
      <c r="H8315" s="320" t="s">
        <v>316</v>
      </c>
      <c r="I8315" s="320" t="s">
        <v>354</v>
      </c>
      <c r="J8315" s="320" t="s">
        <v>279</v>
      </c>
      <c r="K8315" s="321">
        <v>21</v>
      </c>
      <c r="L8315" s="305">
        <v>0.1193199977278709</v>
      </c>
      <c r="M8315" s="305"/>
      <c r="N8315" s="321">
        <v>73</v>
      </c>
      <c r="O8315" s="305">
        <v>0.10000000149011611</v>
      </c>
      <c r="P8315" s="305"/>
      <c r="Q8315" s="321">
        <v>1403</v>
      </c>
      <c r="R8315" s="305">
        <v>0.1030699983239174</v>
      </c>
      <c r="S8315" s="305"/>
      <c r="BA8315" s="395">
        <v>1</v>
      </c>
      <c r="BB8315" s="396" t="s">
        <v>861</v>
      </c>
      <c r="BC8315" t="str">
        <f t="shared" si="696"/>
        <v>RHU</v>
      </c>
      <c r="BD8315" t="str">
        <f t="shared" si="697"/>
        <v>NAoMe_recurrent_age_mbc_hes_decades_80cap</v>
      </c>
      <c r="BE8315" s="397" t="s">
        <v>862</v>
      </c>
      <c r="BF8315" t="str">
        <f t="shared" si="698"/>
        <v>40-49 yrs</v>
      </c>
      <c r="BG8315">
        <f t="shared" si="699"/>
        <v>21</v>
      </c>
      <c r="BH8315" s="398">
        <f t="shared" si="700"/>
        <v>0.1193199977278709</v>
      </c>
      <c r="BO8315" s="33"/>
    </row>
    <row r="8316" spans="1:67">
      <c r="A8316" s="320" t="s">
        <v>338</v>
      </c>
      <c r="B8316" t="s">
        <v>380</v>
      </c>
      <c r="C8316" t="s">
        <v>910</v>
      </c>
      <c r="D8316" t="s">
        <v>314</v>
      </c>
      <c r="E8316" s="320" t="s">
        <v>153</v>
      </c>
      <c r="F8316" s="320" t="s">
        <v>154</v>
      </c>
      <c r="G8316" s="320" t="s">
        <v>446</v>
      </c>
      <c r="H8316" s="320" t="s">
        <v>316</v>
      </c>
      <c r="I8316" s="320" t="s">
        <v>354</v>
      </c>
      <c r="J8316" s="320" t="s">
        <v>280</v>
      </c>
      <c r="K8316" s="321">
        <v>30</v>
      </c>
      <c r="L8316" s="305">
        <v>0.17045000195503229</v>
      </c>
      <c r="M8316" s="305"/>
      <c r="N8316" s="321">
        <v>131</v>
      </c>
      <c r="O8316" s="305">
        <v>0.17945000529289251</v>
      </c>
      <c r="P8316" s="305"/>
      <c r="Q8316" s="321">
        <v>2584</v>
      </c>
      <c r="R8316" s="305">
        <v>0.18983000516891479</v>
      </c>
      <c r="S8316" s="305"/>
      <c r="BA8316" s="395">
        <v>1</v>
      </c>
      <c r="BB8316" s="396" t="s">
        <v>861</v>
      </c>
      <c r="BC8316" t="str">
        <f t="shared" si="696"/>
        <v>RHU</v>
      </c>
      <c r="BD8316" t="str">
        <f t="shared" si="697"/>
        <v>NAoMe_recurrent_age_mbc_hes_decades_80cap</v>
      </c>
      <c r="BE8316" s="397" t="s">
        <v>862</v>
      </c>
      <c r="BF8316" t="str">
        <f t="shared" si="698"/>
        <v>50-59 yrs</v>
      </c>
      <c r="BG8316">
        <f t="shared" si="699"/>
        <v>30</v>
      </c>
      <c r="BH8316" s="398">
        <f t="shared" si="700"/>
        <v>0.17045000195503229</v>
      </c>
      <c r="BO8316" s="33"/>
    </row>
    <row r="8317" spans="1:67">
      <c r="A8317" s="320" t="s">
        <v>338</v>
      </c>
      <c r="B8317" t="s">
        <v>380</v>
      </c>
      <c r="C8317" t="s">
        <v>910</v>
      </c>
      <c r="D8317" t="s">
        <v>314</v>
      </c>
      <c r="E8317" s="320" t="s">
        <v>153</v>
      </c>
      <c r="F8317" s="320" t="s">
        <v>154</v>
      </c>
      <c r="G8317" s="320" t="s">
        <v>446</v>
      </c>
      <c r="H8317" s="320" t="s">
        <v>316</v>
      </c>
      <c r="I8317" s="320" t="s">
        <v>354</v>
      </c>
      <c r="J8317" s="320" t="s">
        <v>281</v>
      </c>
      <c r="K8317" s="321">
        <v>33</v>
      </c>
      <c r="L8317" s="305">
        <v>0.1875</v>
      </c>
      <c r="M8317" s="305"/>
      <c r="N8317" s="321">
        <v>128</v>
      </c>
      <c r="O8317" s="305">
        <v>0.17533999681472781</v>
      </c>
      <c r="P8317" s="305"/>
      <c r="Q8317" s="321">
        <v>2650</v>
      </c>
      <c r="R8317" s="305">
        <v>0.19468000531196589</v>
      </c>
      <c r="S8317" s="305"/>
      <c r="BA8317" s="395">
        <v>1</v>
      </c>
      <c r="BB8317" s="396" t="s">
        <v>861</v>
      </c>
      <c r="BC8317" t="str">
        <f t="shared" si="696"/>
        <v>RHU</v>
      </c>
      <c r="BD8317" t="str">
        <f t="shared" si="697"/>
        <v>NAoMe_recurrent_age_mbc_hes_decades_80cap</v>
      </c>
      <c r="BE8317" s="397" t="s">
        <v>862</v>
      </c>
      <c r="BF8317" t="str">
        <f t="shared" si="698"/>
        <v>60-69 yrs</v>
      </c>
      <c r="BG8317">
        <f t="shared" si="699"/>
        <v>33</v>
      </c>
      <c r="BH8317" s="398">
        <f t="shared" si="700"/>
        <v>0.1875</v>
      </c>
      <c r="BO8317" s="33"/>
    </row>
    <row r="8318" spans="1:67">
      <c r="A8318" s="320" t="s">
        <v>338</v>
      </c>
      <c r="B8318" t="s">
        <v>380</v>
      </c>
      <c r="C8318" t="s">
        <v>910</v>
      </c>
      <c r="D8318" t="s">
        <v>314</v>
      </c>
      <c r="E8318" s="320" t="s">
        <v>153</v>
      </c>
      <c r="F8318" s="320" t="s">
        <v>154</v>
      </c>
      <c r="G8318" s="320" t="s">
        <v>446</v>
      </c>
      <c r="H8318" s="320" t="s">
        <v>316</v>
      </c>
      <c r="I8318" s="320" t="s">
        <v>354</v>
      </c>
      <c r="J8318" s="320" t="s">
        <v>282</v>
      </c>
      <c r="K8318" s="321">
        <v>33</v>
      </c>
      <c r="L8318" s="305">
        <v>0.1875</v>
      </c>
      <c r="M8318" s="305"/>
      <c r="N8318" s="321">
        <v>177</v>
      </c>
      <c r="O8318" s="305">
        <v>0.24246999621391299</v>
      </c>
      <c r="P8318" s="305"/>
      <c r="Q8318" s="321">
        <v>3284</v>
      </c>
      <c r="R8318" s="305">
        <v>0.24126000702381131</v>
      </c>
      <c r="S8318" s="305"/>
      <c r="BA8318" s="395">
        <v>1</v>
      </c>
      <c r="BB8318" s="396" t="s">
        <v>861</v>
      </c>
      <c r="BC8318" t="str">
        <f t="shared" si="696"/>
        <v>RHU</v>
      </c>
      <c r="BD8318" t="str">
        <f t="shared" si="697"/>
        <v>NAoMe_recurrent_age_mbc_hes_decades_80cap</v>
      </c>
      <c r="BE8318" s="397" t="s">
        <v>862</v>
      </c>
      <c r="BF8318" t="str">
        <f t="shared" si="698"/>
        <v>70-79 yrs</v>
      </c>
      <c r="BG8318">
        <f t="shared" si="699"/>
        <v>33</v>
      </c>
      <c r="BH8318" s="398">
        <f t="shared" si="700"/>
        <v>0.1875</v>
      </c>
      <c r="BO8318" s="33"/>
    </row>
    <row r="8319" spans="1:67">
      <c r="A8319" s="320" t="s">
        <v>338</v>
      </c>
      <c r="B8319" t="s">
        <v>380</v>
      </c>
      <c r="C8319" t="s">
        <v>910</v>
      </c>
      <c r="D8319" t="s">
        <v>314</v>
      </c>
      <c r="E8319" s="320" t="s">
        <v>153</v>
      </c>
      <c r="F8319" s="320" t="s">
        <v>154</v>
      </c>
      <c r="G8319" s="320" t="s">
        <v>446</v>
      </c>
      <c r="H8319" s="320" t="s">
        <v>316</v>
      </c>
      <c r="I8319" s="320" t="s">
        <v>354</v>
      </c>
      <c r="J8319" s="320" t="s">
        <v>283</v>
      </c>
      <c r="K8319" s="321">
        <v>51</v>
      </c>
      <c r="L8319" s="305">
        <v>0.28977000713348389</v>
      </c>
      <c r="M8319" s="305"/>
      <c r="N8319" s="321">
        <v>197</v>
      </c>
      <c r="O8319" s="305">
        <v>0.26985999941825872</v>
      </c>
      <c r="P8319" s="305"/>
      <c r="Q8319" s="321">
        <v>3083</v>
      </c>
      <c r="R8319" s="305">
        <v>0.2264900058507919</v>
      </c>
      <c r="S8319" s="305"/>
      <c r="BA8319" s="395">
        <v>1</v>
      </c>
      <c r="BB8319" s="396" t="s">
        <v>861</v>
      </c>
      <c r="BC8319" t="str">
        <f t="shared" si="696"/>
        <v>RHU</v>
      </c>
      <c r="BD8319" t="str">
        <f t="shared" si="697"/>
        <v>NAoMe_recurrent_age_mbc_hes_decades_80cap</v>
      </c>
      <c r="BE8319" s="397" t="s">
        <v>862</v>
      </c>
      <c r="BF8319" t="str">
        <f t="shared" si="698"/>
        <v>80+ yrs</v>
      </c>
      <c r="BG8319">
        <f t="shared" si="699"/>
        <v>51</v>
      </c>
      <c r="BH8319" s="398">
        <f t="shared" si="700"/>
        <v>0.28977000713348389</v>
      </c>
      <c r="BO8319" s="33"/>
    </row>
    <row r="8320" spans="1:67">
      <c r="A8320" s="320" t="s">
        <v>338</v>
      </c>
      <c r="B8320" t="s">
        <v>380</v>
      </c>
      <c r="C8320" t="s">
        <v>910</v>
      </c>
      <c r="D8320" t="s">
        <v>314</v>
      </c>
      <c r="E8320" s="320" t="s">
        <v>153</v>
      </c>
      <c r="F8320" s="320" t="s">
        <v>154</v>
      </c>
      <c r="G8320" s="320" t="s">
        <v>446</v>
      </c>
      <c r="H8320" s="320" t="s">
        <v>316</v>
      </c>
      <c r="I8320" s="320" t="s">
        <v>656</v>
      </c>
      <c r="J8320" s="320" t="s">
        <v>286</v>
      </c>
      <c r="K8320" s="321">
        <v>5</v>
      </c>
      <c r="L8320" s="305">
        <v>2.841000072658062E-2</v>
      </c>
      <c r="M8320" s="305">
        <v>3.0859999358654019E-2</v>
      </c>
      <c r="N8320" s="321">
        <v>10</v>
      </c>
      <c r="O8320" s="305">
        <v>1.3700000010430809E-2</v>
      </c>
      <c r="P8320" s="305">
        <v>1.4200000092387199E-2</v>
      </c>
      <c r="Q8320" s="321">
        <v>565</v>
      </c>
      <c r="R8320" s="305">
        <v>4.1510000824928277E-2</v>
      </c>
      <c r="S8320" s="305">
        <v>4.221000149846077E-2</v>
      </c>
      <c r="BA8320" s="395">
        <v>1</v>
      </c>
      <c r="BB8320" s="396" t="s">
        <v>861</v>
      </c>
      <c r="BC8320" t="str">
        <f t="shared" si="696"/>
        <v>RHU</v>
      </c>
      <c r="BD8320" t="str">
        <f t="shared" si="697"/>
        <v>NAoMe_recurrent_ethnicity_grp</v>
      </c>
      <c r="BE8320" s="397" t="s">
        <v>862</v>
      </c>
      <c r="BF8320" t="str">
        <f t="shared" si="698"/>
        <v>Asian or Asian British</v>
      </c>
      <c r="BG8320">
        <f t="shared" si="699"/>
        <v>5</v>
      </c>
      <c r="BH8320" s="398">
        <f t="shared" si="700"/>
        <v>2.841000072658062E-2</v>
      </c>
      <c r="BO8320" s="33"/>
    </row>
    <row r="8321" spans="1:67">
      <c r="A8321" s="320" t="s">
        <v>338</v>
      </c>
      <c r="B8321" t="s">
        <v>380</v>
      </c>
      <c r="C8321" t="s">
        <v>910</v>
      </c>
      <c r="D8321" t="s">
        <v>314</v>
      </c>
      <c r="E8321" s="320" t="s">
        <v>153</v>
      </c>
      <c r="F8321" s="320" t="s">
        <v>154</v>
      </c>
      <c r="G8321" s="320" t="s">
        <v>446</v>
      </c>
      <c r="H8321" s="320" t="s">
        <v>316</v>
      </c>
      <c r="I8321" s="320" t="s">
        <v>656</v>
      </c>
      <c r="J8321" s="320" t="s">
        <v>287</v>
      </c>
      <c r="K8321" s="321">
        <v>2</v>
      </c>
      <c r="L8321" s="305">
        <v>1.1359999887645239E-2</v>
      </c>
      <c r="M8321" s="305">
        <v>1.235000044107437E-2</v>
      </c>
      <c r="N8321" s="321">
        <v>5</v>
      </c>
      <c r="O8321" s="305">
        <v>6.8500000052154064E-3</v>
      </c>
      <c r="P8321" s="305">
        <v>7.1000000461935997E-3</v>
      </c>
      <c r="Q8321" s="321">
        <v>439</v>
      </c>
      <c r="R8321" s="305">
        <v>3.2249998301267617E-2</v>
      </c>
      <c r="S8321" s="305">
        <v>3.2800000160932541E-2</v>
      </c>
      <c r="BA8321" s="395">
        <v>1</v>
      </c>
      <c r="BB8321" s="396" t="s">
        <v>861</v>
      </c>
      <c r="BC8321" t="str">
        <f t="shared" si="696"/>
        <v>RHU</v>
      </c>
      <c r="BD8321" t="str">
        <f t="shared" si="697"/>
        <v>NAoMe_recurrent_ethnicity_grp</v>
      </c>
      <c r="BE8321" s="397" t="s">
        <v>862</v>
      </c>
      <c r="BF8321" t="str">
        <f t="shared" si="698"/>
        <v>Black or Black British</v>
      </c>
      <c r="BG8321">
        <f t="shared" si="699"/>
        <v>2</v>
      </c>
      <c r="BH8321" s="398">
        <f t="shared" si="700"/>
        <v>1.1359999887645239E-2</v>
      </c>
      <c r="BO8321" s="33"/>
    </row>
    <row r="8322" spans="1:67">
      <c r="A8322" s="320" t="s">
        <v>338</v>
      </c>
      <c r="B8322" t="s">
        <v>380</v>
      </c>
      <c r="C8322" t="s">
        <v>910</v>
      </c>
      <c r="D8322" t="s">
        <v>314</v>
      </c>
      <c r="E8322" s="320" t="s">
        <v>153</v>
      </c>
      <c r="F8322" s="320" t="s">
        <v>154</v>
      </c>
      <c r="G8322" s="320" t="s">
        <v>446</v>
      </c>
      <c r="H8322" s="320" t="s">
        <v>316</v>
      </c>
      <c r="I8322" s="320" t="s">
        <v>656</v>
      </c>
      <c r="J8322" s="320" t="s">
        <v>259</v>
      </c>
      <c r="K8322" s="321">
        <v>0</v>
      </c>
      <c r="L8322" s="305">
        <v>0</v>
      </c>
      <c r="M8322" s="305">
        <v>0</v>
      </c>
      <c r="N8322" s="321">
        <v>2</v>
      </c>
      <c r="O8322" s="305">
        <v>2.7399999089539051E-3</v>
      </c>
      <c r="P8322" s="305">
        <v>2.8399999719113111E-3</v>
      </c>
      <c r="Q8322" s="321">
        <v>117</v>
      </c>
      <c r="R8322" s="305">
        <v>8.6000002920627594E-3</v>
      </c>
      <c r="S8322" s="305">
        <v>8.7400004267692566E-3</v>
      </c>
      <c r="BA8322" s="395">
        <v>1</v>
      </c>
      <c r="BB8322" s="396" t="s">
        <v>861</v>
      </c>
      <c r="BC8322" t="str">
        <f t="shared" si="696"/>
        <v>RHU</v>
      </c>
      <c r="BD8322" t="str">
        <f t="shared" si="697"/>
        <v>NAoMe_recurrent_ethnicity_grp</v>
      </c>
      <c r="BE8322" s="397" t="s">
        <v>862</v>
      </c>
      <c r="BF8322" t="str">
        <f t="shared" si="698"/>
        <v>Mixed</v>
      </c>
      <c r="BG8322">
        <f t="shared" si="699"/>
        <v>0</v>
      </c>
      <c r="BH8322" s="398">
        <f t="shared" si="700"/>
        <v>0</v>
      </c>
      <c r="BO8322" s="33"/>
    </row>
    <row r="8323" spans="1:67">
      <c r="A8323" s="320" t="s">
        <v>338</v>
      </c>
      <c r="B8323" t="s">
        <v>380</v>
      </c>
      <c r="C8323" t="s">
        <v>910</v>
      </c>
      <c r="D8323" t="s">
        <v>314</v>
      </c>
      <c r="E8323" s="320" t="s">
        <v>153</v>
      </c>
      <c r="F8323" s="320" t="s">
        <v>154</v>
      </c>
      <c r="G8323" s="320" t="s">
        <v>446</v>
      </c>
      <c r="H8323" s="320" t="s">
        <v>316</v>
      </c>
      <c r="I8323" s="320" t="s">
        <v>656</v>
      </c>
      <c r="J8323" s="320" t="s">
        <v>288</v>
      </c>
      <c r="K8323" s="321">
        <v>2</v>
      </c>
      <c r="L8323" s="305">
        <v>1.1359999887645239E-2</v>
      </c>
      <c r="M8323" s="305">
        <v>1.235000044107437E-2</v>
      </c>
      <c r="N8323" s="321">
        <v>11</v>
      </c>
      <c r="O8323" s="305">
        <v>1.506999973207712E-2</v>
      </c>
      <c r="P8323" s="305">
        <v>1.5619999729096889E-2</v>
      </c>
      <c r="Q8323" s="321">
        <v>254</v>
      </c>
      <c r="R8323" s="305">
        <v>1.8659999594092369E-2</v>
      </c>
      <c r="S8323" s="305">
        <v>1.8980000168085098E-2</v>
      </c>
      <c r="BA8323" s="395">
        <v>1</v>
      </c>
      <c r="BB8323" s="396" t="s">
        <v>861</v>
      </c>
      <c r="BC8323" t="str">
        <f t="shared" ref="BC8323:BC8386" si="701">E8323</f>
        <v>RHU</v>
      </c>
      <c r="BD8323" t="str">
        <f t="shared" ref="BD8323:BD8386" si="702">(LEFT(A8323, LEN(A8323)-7))&amp;"_"&amp;I8323</f>
        <v>NAoMe_recurrent_ethnicity_grp</v>
      </c>
      <c r="BE8323" s="397" t="s">
        <v>862</v>
      </c>
      <c r="BF8323" t="str">
        <f t="shared" ref="BF8323:BF8386" si="703">J8323</f>
        <v>Other Ethnic Group</v>
      </c>
      <c r="BG8323">
        <f t="shared" ref="BG8323:BG8386" si="704">K8323</f>
        <v>2</v>
      </c>
      <c r="BH8323" s="398">
        <f t="shared" ref="BH8323:BH8386" si="705">L8323</f>
        <v>1.1359999887645239E-2</v>
      </c>
      <c r="BO8323" s="33"/>
    </row>
    <row r="8324" spans="1:67">
      <c r="A8324" s="320" t="s">
        <v>338</v>
      </c>
      <c r="B8324" t="s">
        <v>380</v>
      </c>
      <c r="C8324" t="s">
        <v>910</v>
      </c>
      <c r="D8324" t="s">
        <v>314</v>
      </c>
      <c r="E8324" s="320" t="s">
        <v>153</v>
      </c>
      <c r="F8324" s="320" t="s">
        <v>154</v>
      </c>
      <c r="G8324" s="320" t="s">
        <v>446</v>
      </c>
      <c r="H8324" s="320" t="s">
        <v>316</v>
      </c>
      <c r="I8324" s="320" t="s">
        <v>656</v>
      </c>
      <c r="J8324" s="320" t="s">
        <v>260</v>
      </c>
      <c r="K8324" s="321">
        <v>14</v>
      </c>
      <c r="L8324" s="305">
        <v>7.9549998044967651E-2</v>
      </c>
      <c r="M8324" s="305"/>
      <c r="N8324" s="321">
        <v>26</v>
      </c>
      <c r="O8324" s="305">
        <v>3.5620000213384628E-2</v>
      </c>
      <c r="P8324" s="305"/>
      <c r="Q8324" s="321">
        <v>227</v>
      </c>
      <c r="R8324" s="305">
        <v>1.6680000349879261E-2</v>
      </c>
      <c r="S8324" s="305"/>
      <c r="BA8324" s="395">
        <v>1</v>
      </c>
      <c r="BB8324" s="396" t="s">
        <v>861</v>
      </c>
      <c r="BC8324" t="str">
        <f t="shared" si="701"/>
        <v>RHU</v>
      </c>
      <c r="BD8324" t="str">
        <f t="shared" si="702"/>
        <v>NAoMe_recurrent_ethnicity_grp</v>
      </c>
      <c r="BE8324" s="397" t="s">
        <v>862</v>
      </c>
      <c r="BF8324" t="str">
        <f t="shared" si="703"/>
        <v>Unknown</v>
      </c>
      <c r="BG8324">
        <f t="shared" si="704"/>
        <v>14</v>
      </c>
      <c r="BH8324" s="398">
        <f t="shared" si="705"/>
        <v>7.9549998044967651E-2</v>
      </c>
      <c r="BO8324" s="33"/>
    </row>
    <row r="8325" spans="1:67">
      <c r="A8325" s="320" t="s">
        <v>338</v>
      </c>
      <c r="B8325" t="s">
        <v>380</v>
      </c>
      <c r="C8325" t="s">
        <v>910</v>
      </c>
      <c r="D8325" t="s">
        <v>314</v>
      </c>
      <c r="E8325" s="320" t="s">
        <v>153</v>
      </c>
      <c r="F8325" s="320" t="s">
        <v>154</v>
      </c>
      <c r="G8325" s="320" t="s">
        <v>446</v>
      </c>
      <c r="H8325" s="320" t="s">
        <v>316</v>
      </c>
      <c r="I8325" s="320" t="s">
        <v>656</v>
      </c>
      <c r="J8325" s="320" t="s">
        <v>258</v>
      </c>
      <c r="K8325" s="321">
        <v>153</v>
      </c>
      <c r="L8325" s="305">
        <v>0.86931997537612915</v>
      </c>
      <c r="M8325" s="305">
        <v>0.94444000720977783</v>
      </c>
      <c r="N8325" s="321">
        <v>676</v>
      </c>
      <c r="O8325" s="305">
        <v>0.92602998018264771</v>
      </c>
      <c r="P8325" s="305">
        <v>0.96022999286651611</v>
      </c>
      <c r="Q8325" s="321">
        <v>12010</v>
      </c>
      <c r="R8325" s="305">
        <v>0.88230997323989868</v>
      </c>
      <c r="S8325" s="305">
        <v>0.89727002382278442</v>
      </c>
      <c r="BA8325" s="395">
        <v>1</v>
      </c>
      <c r="BB8325" s="396" t="s">
        <v>861</v>
      </c>
      <c r="BC8325" t="str">
        <f t="shared" si="701"/>
        <v>RHU</v>
      </c>
      <c r="BD8325" t="str">
        <f t="shared" si="702"/>
        <v>NAoMe_recurrent_ethnicity_grp</v>
      </c>
      <c r="BE8325" s="397" t="s">
        <v>862</v>
      </c>
      <c r="BF8325" t="str">
        <f t="shared" si="703"/>
        <v>White</v>
      </c>
      <c r="BG8325">
        <f t="shared" si="704"/>
        <v>153</v>
      </c>
      <c r="BH8325" s="398">
        <f t="shared" si="705"/>
        <v>0.86931997537612915</v>
      </c>
      <c r="BO8325" s="33"/>
    </row>
    <row r="8326" spans="1:67">
      <c r="A8326" s="320" t="s">
        <v>338</v>
      </c>
      <c r="B8326" t="s">
        <v>380</v>
      </c>
      <c r="C8326" t="s">
        <v>910</v>
      </c>
      <c r="D8326" t="s">
        <v>314</v>
      </c>
      <c r="E8326" s="320" t="s">
        <v>153</v>
      </c>
      <c r="F8326" s="320" t="s">
        <v>154</v>
      </c>
      <c r="G8326" s="320" t="s">
        <v>446</v>
      </c>
      <c r="H8326" s="320" t="s">
        <v>316</v>
      </c>
      <c r="I8326" s="320" t="s">
        <v>291</v>
      </c>
      <c r="J8326" s="320" t="s">
        <v>313</v>
      </c>
      <c r="K8326" s="321">
        <v>174</v>
      </c>
      <c r="L8326" s="305">
        <v>0.98864001035690308</v>
      </c>
      <c r="M8326" s="305"/>
      <c r="N8326" s="321">
        <v>722</v>
      </c>
      <c r="O8326" s="305">
        <v>0.98904001712799072</v>
      </c>
      <c r="P8326" s="305"/>
      <c r="Q8326" s="321">
        <v>13492</v>
      </c>
      <c r="R8326" s="305">
        <v>0.99118000268936157</v>
      </c>
      <c r="S8326" s="305"/>
      <c r="BA8326" s="395">
        <v>1</v>
      </c>
      <c r="BB8326" s="396" t="s">
        <v>861</v>
      </c>
      <c r="BC8326" t="str">
        <f t="shared" si="701"/>
        <v>RHU</v>
      </c>
      <c r="BD8326" t="str">
        <f t="shared" si="702"/>
        <v>NAoMe_recurrent_gender</v>
      </c>
      <c r="BE8326" s="397" t="s">
        <v>862</v>
      </c>
      <c r="BF8326" t="str">
        <f t="shared" si="703"/>
        <v>Female</v>
      </c>
      <c r="BG8326">
        <f t="shared" si="704"/>
        <v>174</v>
      </c>
      <c r="BH8326" s="398">
        <f t="shared" si="705"/>
        <v>0.98864001035690308</v>
      </c>
      <c r="BO8326" s="33"/>
    </row>
    <row r="8327" spans="1:67">
      <c r="A8327" s="320" t="s">
        <v>338</v>
      </c>
      <c r="B8327" t="s">
        <v>380</v>
      </c>
      <c r="C8327" t="s">
        <v>910</v>
      </c>
      <c r="D8327" t="s">
        <v>314</v>
      </c>
      <c r="E8327" s="320" t="s">
        <v>153</v>
      </c>
      <c r="F8327" s="320" t="s">
        <v>154</v>
      </c>
      <c r="G8327" s="320" t="s">
        <v>446</v>
      </c>
      <c r="H8327" s="320" t="s">
        <v>316</v>
      </c>
      <c r="I8327" s="320" t="s">
        <v>291</v>
      </c>
      <c r="J8327" s="320" t="s">
        <v>293</v>
      </c>
      <c r="K8327" s="321">
        <v>2</v>
      </c>
      <c r="L8327" s="305">
        <v>1.1359999887645239E-2</v>
      </c>
      <c r="M8327" s="305"/>
      <c r="N8327" s="321">
        <v>8</v>
      </c>
      <c r="O8327" s="305">
        <v>1.095999963581562E-2</v>
      </c>
      <c r="P8327" s="305"/>
      <c r="Q8327" s="321">
        <v>120</v>
      </c>
      <c r="R8327" s="305">
        <v>8.8200001046061516E-3</v>
      </c>
      <c r="S8327" s="305"/>
      <c r="BA8327" s="395">
        <v>1</v>
      </c>
      <c r="BB8327" s="396" t="s">
        <v>861</v>
      </c>
      <c r="BC8327" t="str">
        <f t="shared" si="701"/>
        <v>RHU</v>
      </c>
      <c r="BD8327" t="str">
        <f t="shared" si="702"/>
        <v>NAoMe_recurrent_gender</v>
      </c>
      <c r="BE8327" s="397" t="s">
        <v>862</v>
      </c>
      <c r="BF8327" t="str">
        <f t="shared" si="703"/>
        <v>Male</v>
      </c>
      <c r="BG8327">
        <f t="shared" si="704"/>
        <v>2</v>
      </c>
      <c r="BH8327" s="398">
        <f t="shared" si="705"/>
        <v>1.1359999887645239E-2</v>
      </c>
      <c r="BO8327" s="33"/>
    </row>
    <row r="8328" spans="1:67">
      <c r="A8328" s="320" t="s">
        <v>338</v>
      </c>
      <c r="B8328" t="s">
        <v>380</v>
      </c>
      <c r="C8328" t="s">
        <v>910</v>
      </c>
      <c r="D8328" t="s">
        <v>314</v>
      </c>
      <c r="E8328" s="320" t="s">
        <v>153</v>
      </c>
      <c r="F8328" s="320" t="s">
        <v>154</v>
      </c>
      <c r="G8328" s="320" t="s">
        <v>446</v>
      </c>
      <c r="H8328" s="320" t="s">
        <v>316</v>
      </c>
      <c r="I8328" s="320" t="s">
        <v>355</v>
      </c>
      <c r="J8328" s="320" t="s">
        <v>289</v>
      </c>
      <c r="K8328" s="321">
        <v>52</v>
      </c>
      <c r="L8328" s="305">
        <v>0.29545000195503229</v>
      </c>
      <c r="M8328" s="305"/>
      <c r="N8328" s="321">
        <v>218</v>
      </c>
      <c r="O8328" s="305">
        <v>0.2986299991607666</v>
      </c>
      <c r="P8328" s="305"/>
      <c r="Q8328" s="321">
        <v>4109</v>
      </c>
      <c r="R8328" s="305">
        <v>0.30186998844146729</v>
      </c>
      <c r="S8328" s="305"/>
      <c r="BA8328" s="395">
        <v>1</v>
      </c>
      <c r="BB8328" s="396" t="s">
        <v>861</v>
      </c>
      <c r="BC8328" t="str">
        <f t="shared" si="701"/>
        <v>RHU</v>
      </c>
      <c r="BD8328" t="str">
        <f t="shared" si="702"/>
        <v>NAoMe_recurrent_mbc_hes_year</v>
      </c>
      <c r="BE8328" s="397" t="s">
        <v>862</v>
      </c>
      <c r="BF8328" t="str">
        <f t="shared" si="703"/>
        <v>2021</v>
      </c>
      <c r="BG8328">
        <f t="shared" si="704"/>
        <v>52</v>
      </c>
      <c r="BH8328" s="398">
        <f t="shared" si="705"/>
        <v>0.29545000195503229</v>
      </c>
      <c r="BO8328" s="33"/>
    </row>
    <row r="8329" spans="1:67">
      <c r="A8329" s="320" t="s">
        <v>338</v>
      </c>
      <c r="B8329" t="s">
        <v>380</v>
      </c>
      <c r="C8329" t="s">
        <v>910</v>
      </c>
      <c r="D8329" t="s">
        <v>314</v>
      </c>
      <c r="E8329" s="320" t="s">
        <v>153</v>
      </c>
      <c r="F8329" s="320" t="s">
        <v>154</v>
      </c>
      <c r="G8329" s="320" t="s">
        <v>446</v>
      </c>
      <c r="H8329" s="320" t="s">
        <v>316</v>
      </c>
      <c r="I8329" s="320" t="s">
        <v>355</v>
      </c>
      <c r="J8329" s="320" t="s">
        <v>816</v>
      </c>
      <c r="K8329" s="321">
        <v>60</v>
      </c>
      <c r="L8329" s="305">
        <v>0.34090998768806458</v>
      </c>
      <c r="M8329" s="305"/>
      <c r="N8329" s="321">
        <v>235</v>
      </c>
      <c r="O8329" s="305">
        <v>0.3219200074672699</v>
      </c>
      <c r="P8329" s="305"/>
      <c r="Q8329" s="321">
        <v>4376</v>
      </c>
      <c r="R8329" s="305">
        <v>0.32148000597953802</v>
      </c>
      <c r="S8329" s="305"/>
      <c r="BA8329" s="395">
        <v>1</v>
      </c>
      <c r="BB8329" s="396" t="s">
        <v>861</v>
      </c>
      <c r="BC8329" t="str">
        <f t="shared" si="701"/>
        <v>RHU</v>
      </c>
      <c r="BD8329" t="str">
        <f t="shared" si="702"/>
        <v>NAoMe_recurrent_mbc_hes_year</v>
      </c>
      <c r="BE8329" s="397" t="s">
        <v>862</v>
      </c>
      <c r="BF8329" t="str">
        <f t="shared" si="703"/>
        <v>2022</v>
      </c>
      <c r="BG8329">
        <f t="shared" si="704"/>
        <v>60</v>
      </c>
      <c r="BH8329" s="398">
        <f t="shared" si="705"/>
        <v>0.34090998768806458</v>
      </c>
      <c r="BO8329" s="33"/>
    </row>
    <row r="8330" spans="1:67">
      <c r="A8330" s="320" t="s">
        <v>338</v>
      </c>
      <c r="B8330" t="s">
        <v>380</v>
      </c>
      <c r="C8330" t="s">
        <v>910</v>
      </c>
      <c r="D8330" t="s">
        <v>314</v>
      </c>
      <c r="E8330" s="320" t="s">
        <v>153</v>
      </c>
      <c r="F8330" s="320" t="s">
        <v>154</v>
      </c>
      <c r="G8330" s="320" t="s">
        <v>446</v>
      </c>
      <c r="H8330" s="320" t="s">
        <v>316</v>
      </c>
      <c r="I8330" s="320" t="s">
        <v>355</v>
      </c>
      <c r="J8330" s="320" t="s">
        <v>946</v>
      </c>
      <c r="K8330" s="321">
        <v>64</v>
      </c>
      <c r="L8330" s="305">
        <v>0.36364001035690308</v>
      </c>
      <c r="M8330" s="305"/>
      <c r="N8330" s="321">
        <v>277</v>
      </c>
      <c r="O8330" s="305">
        <v>0.3794499933719635</v>
      </c>
      <c r="P8330" s="305"/>
      <c r="Q8330" s="321">
        <v>5127</v>
      </c>
      <c r="R8330" s="305">
        <v>0.37665000557899481</v>
      </c>
      <c r="S8330" s="305"/>
      <c r="BA8330" s="395">
        <v>1</v>
      </c>
      <c r="BB8330" s="396" t="s">
        <v>861</v>
      </c>
      <c r="BC8330" t="str">
        <f t="shared" si="701"/>
        <v>RHU</v>
      </c>
      <c r="BD8330" t="str">
        <f t="shared" si="702"/>
        <v>NAoMe_recurrent_mbc_hes_year</v>
      </c>
      <c r="BE8330" s="397" t="s">
        <v>862</v>
      </c>
      <c r="BF8330" t="str">
        <f t="shared" si="703"/>
        <v>2023</v>
      </c>
      <c r="BG8330">
        <f t="shared" si="704"/>
        <v>64</v>
      </c>
      <c r="BH8330" s="398">
        <f t="shared" si="705"/>
        <v>0.36364001035690308</v>
      </c>
      <c r="BO8330" s="33"/>
    </row>
    <row r="8331" spans="1:67">
      <c r="A8331" s="320" t="s">
        <v>338</v>
      </c>
      <c r="B8331" t="s">
        <v>380</v>
      </c>
      <c r="C8331" t="s">
        <v>910</v>
      </c>
      <c r="D8331" t="s">
        <v>314</v>
      </c>
      <c r="E8331" s="320" t="s">
        <v>153</v>
      </c>
      <c r="F8331" s="320" t="s">
        <v>154</v>
      </c>
      <c r="G8331" s="320" t="s">
        <v>446</v>
      </c>
      <c r="H8331" s="320" t="s">
        <v>316</v>
      </c>
      <c r="I8331" s="320" t="s">
        <v>824</v>
      </c>
      <c r="J8331" s="320" t="s">
        <v>12</v>
      </c>
      <c r="K8331" s="321">
        <v>176</v>
      </c>
      <c r="L8331" s="305">
        <v>1</v>
      </c>
      <c r="M8331" s="305"/>
      <c r="N8331" s="321">
        <v>730</v>
      </c>
      <c r="O8331" s="305">
        <v>1</v>
      </c>
      <c r="P8331" s="305"/>
      <c r="Q8331" s="321">
        <v>13612</v>
      </c>
      <c r="R8331" s="305">
        <v>1</v>
      </c>
      <c r="S8331" s="305"/>
      <c r="BA8331" s="395">
        <v>1</v>
      </c>
      <c r="BB8331" s="396" t="s">
        <v>861</v>
      </c>
      <c r="BC8331" t="str">
        <f t="shared" si="701"/>
        <v>RHU</v>
      </c>
      <c r="BD8331" t="str">
        <f t="shared" si="702"/>
        <v>NAoMe_recurrent_tag_bonemets</v>
      </c>
      <c r="BE8331" s="397" t="s">
        <v>862</v>
      </c>
      <c r="BF8331" t="str">
        <f t="shared" si="703"/>
        <v>No</v>
      </c>
      <c r="BG8331">
        <f t="shared" si="704"/>
        <v>176</v>
      </c>
      <c r="BH8331" s="398">
        <f t="shared" si="705"/>
        <v>1</v>
      </c>
      <c r="BO8331" s="33"/>
    </row>
    <row r="8332" spans="1:67">
      <c r="A8332" s="320" t="s">
        <v>338</v>
      </c>
      <c r="B8332" t="s">
        <v>380</v>
      </c>
      <c r="C8332" t="s">
        <v>910</v>
      </c>
      <c r="D8332" t="s">
        <v>314</v>
      </c>
      <c r="E8332" s="320" t="s">
        <v>153</v>
      </c>
      <c r="F8332" s="320" t="s">
        <v>154</v>
      </c>
      <c r="G8332" s="320" t="s">
        <v>446</v>
      </c>
      <c r="H8332" s="320" t="s">
        <v>316</v>
      </c>
      <c r="I8332" s="320" t="s">
        <v>825</v>
      </c>
      <c r="J8332" s="320" t="s">
        <v>12</v>
      </c>
      <c r="K8332" s="321">
        <v>176</v>
      </c>
      <c r="L8332" s="305">
        <v>1</v>
      </c>
      <c r="M8332" s="305"/>
      <c r="N8332" s="321">
        <v>730</v>
      </c>
      <c r="O8332" s="305">
        <v>1</v>
      </c>
      <c r="P8332" s="305"/>
      <c r="Q8332" s="321">
        <v>13612</v>
      </c>
      <c r="R8332" s="305">
        <v>1</v>
      </c>
      <c r="S8332" s="305"/>
      <c r="BA8332" s="395">
        <v>1</v>
      </c>
      <c r="BB8332" s="396" t="s">
        <v>861</v>
      </c>
      <c r="BC8332" t="str">
        <f t="shared" si="701"/>
        <v>RHU</v>
      </c>
      <c r="BD8332" t="str">
        <f t="shared" si="702"/>
        <v>NAoMe_recurrent_tag_brainmets</v>
      </c>
      <c r="BE8332" s="397" t="s">
        <v>862</v>
      </c>
      <c r="BF8332" t="str">
        <f t="shared" si="703"/>
        <v>No</v>
      </c>
      <c r="BG8332">
        <f t="shared" si="704"/>
        <v>176</v>
      </c>
      <c r="BH8332" s="398">
        <f t="shared" si="705"/>
        <v>1</v>
      </c>
      <c r="BO8332" s="33"/>
    </row>
    <row r="8333" spans="1:67">
      <c r="A8333" s="320" t="s">
        <v>338</v>
      </c>
      <c r="B8333" t="s">
        <v>380</v>
      </c>
      <c r="C8333" t="s">
        <v>910</v>
      </c>
      <c r="D8333" t="s">
        <v>314</v>
      </c>
      <c r="E8333" s="320" t="s">
        <v>153</v>
      </c>
      <c r="F8333" s="320" t="s">
        <v>154</v>
      </c>
      <c r="G8333" s="320" t="s">
        <v>446</v>
      </c>
      <c r="H8333" s="320" t="s">
        <v>316</v>
      </c>
      <c r="I8333" s="320" t="s">
        <v>826</v>
      </c>
      <c r="J8333" s="320" t="s">
        <v>12</v>
      </c>
      <c r="K8333" s="321">
        <v>176</v>
      </c>
      <c r="L8333" s="305">
        <v>1</v>
      </c>
      <c r="M8333" s="305"/>
      <c r="N8333" s="321">
        <v>730</v>
      </c>
      <c r="O8333" s="305">
        <v>1</v>
      </c>
      <c r="P8333" s="305"/>
      <c r="Q8333" s="321">
        <v>13612</v>
      </c>
      <c r="R8333" s="305">
        <v>1</v>
      </c>
      <c r="S8333" s="305"/>
      <c r="BA8333" s="395">
        <v>1</v>
      </c>
      <c r="BB8333" s="396" t="s">
        <v>861</v>
      </c>
      <c r="BC8333" t="str">
        <f t="shared" si="701"/>
        <v>RHU</v>
      </c>
      <c r="BD8333" t="str">
        <f t="shared" si="702"/>
        <v>NAoMe_recurrent_tag_livermets</v>
      </c>
      <c r="BE8333" s="397" t="s">
        <v>862</v>
      </c>
      <c r="BF8333" t="str">
        <f t="shared" si="703"/>
        <v>No</v>
      </c>
      <c r="BG8333">
        <f t="shared" si="704"/>
        <v>176</v>
      </c>
      <c r="BH8333" s="398">
        <f t="shared" si="705"/>
        <v>1</v>
      </c>
      <c r="BO8333" s="33"/>
    </row>
    <row r="8334" spans="1:67">
      <c r="A8334" s="320" t="s">
        <v>338</v>
      </c>
      <c r="B8334" t="s">
        <v>380</v>
      </c>
      <c r="C8334" t="s">
        <v>910</v>
      </c>
      <c r="D8334" t="s">
        <v>314</v>
      </c>
      <c r="E8334" s="320" t="s">
        <v>153</v>
      </c>
      <c r="F8334" s="320" t="s">
        <v>154</v>
      </c>
      <c r="G8334" s="320" t="s">
        <v>446</v>
      </c>
      <c r="H8334" s="320" t="s">
        <v>316</v>
      </c>
      <c r="I8334" s="320" t="s">
        <v>827</v>
      </c>
      <c r="J8334" s="320" t="s">
        <v>12</v>
      </c>
      <c r="K8334" s="321">
        <v>176</v>
      </c>
      <c r="L8334" s="305">
        <v>1</v>
      </c>
      <c r="M8334" s="305"/>
      <c r="N8334" s="321">
        <v>730</v>
      </c>
      <c r="O8334" s="305">
        <v>1</v>
      </c>
      <c r="P8334" s="305"/>
      <c r="Q8334" s="321">
        <v>13612</v>
      </c>
      <c r="R8334" s="305">
        <v>1</v>
      </c>
      <c r="S8334" s="305"/>
      <c r="BA8334" s="395">
        <v>1</v>
      </c>
      <c r="BB8334" s="396" t="s">
        <v>861</v>
      </c>
      <c r="BC8334" t="str">
        <f t="shared" si="701"/>
        <v>RHU</v>
      </c>
      <c r="BD8334" t="str">
        <f t="shared" si="702"/>
        <v>NAoMe_recurrent_tag_lungmets</v>
      </c>
      <c r="BE8334" s="397" t="s">
        <v>862</v>
      </c>
      <c r="BF8334" t="str">
        <f t="shared" si="703"/>
        <v>No</v>
      </c>
      <c r="BG8334">
        <f t="shared" si="704"/>
        <v>176</v>
      </c>
      <c r="BH8334" s="398">
        <f t="shared" si="705"/>
        <v>1</v>
      </c>
      <c r="BO8334" s="33"/>
    </row>
    <row r="8335" spans="1:67">
      <c r="A8335" s="320" t="s">
        <v>338</v>
      </c>
      <c r="B8335" t="s">
        <v>380</v>
      </c>
      <c r="C8335" t="s">
        <v>910</v>
      </c>
      <c r="D8335" t="s">
        <v>314</v>
      </c>
      <c r="E8335" s="320" t="s">
        <v>153</v>
      </c>
      <c r="F8335" s="320" t="s">
        <v>154</v>
      </c>
      <c r="G8335" s="320" t="s">
        <v>446</v>
      </c>
      <c r="H8335" s="320" t="s">
        <v>316</v>
      </c>
      <c r="I8335" s="320" t="s">
        <v>828</v>
      </c>
      <c r="J8335" s="320" t="s">
        <v>12</v>
      </c>
      <c r="K8335" s="321">
        <v>176</v>
      </c>
      <c r="L8335" s="305">
        <v>1</v>
      </c>
      <c r="M8335" s="305"/>
      <c r="N8335" s="321">
        <v>730</v>
      </c>
      <c r="O8335" s="305">
        <v>1</v>
      </c>
      <c r="P8335" s="305"/>
      <c r="Q8335" s="321">
        <v>13612</v>
      </c>
      <c r="R8335" s="305">
        <v>1</v>
      </c>
      <c r="S8335" s="305"/>
      <c r="BA8335" s="395">
        <v>1</v>
      </c>
      <c r="BB8335" s="396" t="s">
        <v>861</v>
      </c>
      <c r="BC8335" t="str">
        <f t="shared" si="701"/>
        <v>RHU</v>
      </c>
      <c r="BD8335" t="str">
        <f t="shared" si="702"/>
        <v>NAoMe_recurrent_tag_othermets</v>
      </c>
      <c r="BE8335" s="397" t="s">
        <v>862</v>
      </c>
      <c r="BF8335" t="str">
        <f t="shared" si="703"/>
        <v>No</v>
      </c>
      <c r="BG8335">
        <f t="shared" si="704"/>
        <v>176</v>
      </c>
      <c r="BH8335" s="398">
        <f t="shared" si="705"/>
        <v>1</v>
      </c>
      <c r="BO8335" s="33"/>
    </row>
    <row r="8336" spans="1:67">
      <c r="A8336" s="320" t="s">
        <v>338</v>
      </c>
      <c r="B8336" t="s">
        <v>380</v>
      </c>
      <c r="C8336" t="s">
        <v>910</v>
      </c>
      <c r="D8336" t="s">
        <v>314</v>
      </c>
      <c r="E8336" s="320" t="s">
        <v>155</v>
      </c>
      <c r="F8336" s="320" t="s">
        <v>156</v>
      </c>
      <c r="G8336" s="320" t="s">
        <v>445</v>
      </c>
      <c r="H8336" s="320" t="s">
        <v>325</v>
      </c>
      <c r="I8336" s="320" t="s">
        <v>354</v>
      </c>
      <c r="J8336" s="320" t="s">
        <v>277</v>
      </c>
      <c r="K8336" s="321">
        <v>2</v>
      </c>
      <c r="L8336" s="305">
        <v>1.460000034421682E-2</v>
      </c>
      <c r="M8336" s="305"/>
      <c r="N8336" s="321">
        <v>2</v>
      </c>
      <c r="O8336" s="305">
        <v>3.0799999367445712E-3</v>
      </c>
      <c r="P8336" s="305"/>
      <c r="Q8336" s="321">
        <v>56</v>
      </c>
      <c r="R8336" s="305">
        <v>4.1100000962615013E-3</v>
      </c>
      <c r="S8336" s="305"/>
      <c r="BA8336" s="395">
        <v>1</v>
      </c>
      <c r="BB8336" s="396" t="s">
        <v>861</v>
      </c>
      <c r="BC8336" t="str">
        <f t="shared" si="701"/>
        <v>RHW</v>
      </c>
      <c r="BD8336" t="str">
        <f t="shared" si="702"/>
        <v>NAoMe_recurrent_age_mbc_hes_decades_80cap</v>
      </c>
      <c r="BE8336" s="397" t="s">
        <v>862</v>
      </c>
      <c r="BF8336" t="str">
        <f t="shared" si="703"/>
        <v>18-29 yrs</v>
      </c>
      <c r="BG8336">
        <f t="shared" si="704"/>
        <v>2</v>
      </c>
      <c r="BH8336" s="398">
        <f t="shared" si="705"/>
        <v>1.460000034421682E-2</v>
      </c>
      <c r="BO8336" s="33"/>
    </row>
    <row r="8337" spans="1:67">
      <c r="A8337" s="320" t="s">
        <v>338</v>
      </c>
      <c r="B8337" t="s">
        <v>380</v>
      </c>
      <c r="C8337" t="s">
        <v>910</v>
      </c>
      <c r="D8337" t="s">
        <v>314</v>
      </c>
      <c r="E8337" s="320" t="s">
        <v>155</v>
      </c>
      <c r="F8337" s="320" t="s">
        <v>156</v>
      </c>
      <c r="G8337" s="320" t="s">
        <v>445</v>
      </c>
      <c r="H8337" s="320" t="s">
        <v>325</v>
      </c>
      <c r="I8337" s="320" t="s">
        <v>354</v>
      </c>
      <c r="J8337" s="320" t="s">
        <v>278</v>
      </c>
      <c r="K8337" s="321">
        <v>7</v>
      </c>
      <c r="L8337" s="305">
        <v>5.1089998334646218E-2</v>
      </c>
      <c r="M8337" s="305"/>
      <c r="N8337" s="321">
        <v>26</v>
      </c>
      <c r="O8337" s="305">
        <v>3.9999999105930328E-2</v>
      </c>
      <c r="P8337" s="305"/>
      <c r="Q8337" s="321">
        <v>552</v>
      </c>
      <c r="R8337" s="305">
        <v>4.0550000965595252E-2</v>
      </c>
      <c r="S8337" s="305"/>
      <c r="BA8337" s="395">
        <v>1</v>
      </c>
      <c r="BB8337" s="396" t="s">
        <v>861</v>
      </c>
      <c r="BC8337" t="str">
        <f t="shared" si="701"/>
        <v>RHW</v>
      </c>
      <c r="BD8337" t="str">
        <f t="shared" si="702"/>
        <v>NAoMe_recurrent_age_mbc_hes_decades_80cap</v>
      </c>
      <c r="BE8337" s="397" t="s">
        <v>862</v>
      </c>
      <c r="BF8337" t="str">
        <f t="shared" si="703"/>
        <v>30-39 yrs</v>
      </c>
      <c r="BG8337">
        <f t="shared" si="704"/>
        <v>7</v>
      </c>
      <c r="BH8337" s="398">
        <f t="shared" si="705"/>
        <v>5.1089998334646218E-2</v>
      </c>
      <c r="BO8337" s="33"/>
    </row>
    <row r="8338" spans="1:67">
      <c r="A8338" s="320" t="s">
        <v>338</v>
      </c>
      <c r="B8338" t="s">
        <v>380</v>
      </c>
      <c r="C8338" t="s">
        <v>910</v>
      </c>
      <c r="D8338" t="s">
        <v>314</v>
      </c>
      <c r="E8338" s="320" t="s">
        <v>155</v>
      </c>
      <c r="F8338" s="320" t="s">
        <v>156</v>
      </c>
      <c r="G8338" s="320" t="s">
        <v>445</v>
      </c>
      <c r="H8338" s="320" t="s">
        <v>325</v>
      </c>
      <c r="I8338" s="320" t="s">
        <v>354</v>
      </c>
      <c r="J8338" s="320" t="s">
        <v>279</v>
      </c>
      <c r="K8338" s="321">
        <v>12</v>
      </c>
      <c r="L8338" s="305">
        <v>8.759000152349472E-2</v>
      </c>
      <c r="M8338" s="305"/>
      <c r="N8338" s="321">
        <v>63</v>
      </c>
      <c r="O8338" s="305">
        <v>9.6919998526573181E-2</v>
      </c>
      <c r="P8338" s="305"/>
      <c r="Q8338" s="321">
        <v>1403</v>
      </c>
      <c r="R8338" s="305">
        <v>0.1030699983239174</v>
      </c>
      <c r="S8338" s="305"/>
      <c r="BA8338" s="395">
        <v>1</v>
      </c>
      <c r="BB8338" s="396" t="s">
        <v>861</v>
      </c>
      <c r="BC8338" t="str">
        <f t="shared" si="701"/>
        <v>RHW</v>
      </c>
      <c r="BD8338" t="str">
        <f t="shared" si="702"/>
        <v>NAoMe_recurrent_age_mbc_hes_decades_80cap</v>
      </c>
      <c r="BE8338" s="397" t="s">
        <v>862</v>
      </c>
      <c r="BF8338" t="str">
        <f t="shared" si="703"/>
        <v>40-49 yrs</v>
      </c>
      <c r="BG8338">
        <f t="shared" si="704"/>
        <v>12</v>
      </c>
      <c r="BH8338" s="398">
        <f t="shared" si="705"/>
        <v>8.759000152349472E-2</v>
      </c>
      <c r="BO8338" s="33"/>
    </row>
    <row r="8339" spans="1:67">
      <c r="A8339" s="320" t="s">
        <v>338</v>
      </c>
      <c r="B8339" t="s">
        <v>380</v>
      </c>
      <c r="C8339" t="s">
        <v>910</v>
      </c>
      <c r="D8339" t="s">
        <v>314</v>
      </c>
      <c r="E8339" s="320" t="s">
        <v>155</v>
      </c>
      <c r="F8339" s="320" t="s">
        <v>156</v>
      </c>
      <c r="G8339" s="320" t="s">
        <v>445</v>
      </c>
      <c r="H8339" s="320" t="s">
        <v>325</v>
      </c>
      <c r="I8339" s="320" t="s">
        <v>354</v>
      </c>
      <c r="J8339" s="320" t="s">
        <v>280</v>
      </c>
      <c r="K8339" s="321">
        <v>19</v>
      </c>
      <c r="L8339" s="305">
        <v>0.13868999481201169</v>
      </c>
      <c r="M8339" s="305"/>
      <c r="N8339" s="321">
        <v>95</v>
      </c>
      <c r="O8339" s="305">
        <v>0.14614999294281009</v>
      </c>
      <c r="P8339" s="305"/>
      <c r="Q8339" s="321">
        <v>2584</v>
      </c>
      <c r="R8339" s="305">
        <v>0.18983000516891479</v>
      </c>
      <c r="S8339" s="305"/>
      <c r="BA8339" s="395">
        <v>1</v>
      </c>
      <c r="BB8339" s="396" t="s">
        <v>861</v>
      </c>
      <c r="BC8339" t="str">
        <f t="shared" si="701"/>
        <v>RHW</v>
      </c>
      <c r="BD8339" t="str">
        <f t="shared" si="702"/>
        <v>NAoMe_recurrent_age_mbc_hes_decades_80cap</v>
      </c>
      <c r="BE8339" s="397" t="s">
        <v>862</v>
      </c>
      <c r="BF8339" t="str">
        <f t="shared" si="703"/>
        <v>50-59 yrs</v>
      </c>
      <c r="BG8339">
        <f t="shared" si="704"/>
        <v>19</v>
      </c>
      <c r="BH8339" s="398">
        <f t="shared" si="705"/>
        <v>0.13868999481201169</v>
      </c>
      <c r="BO8339" s="33"/>
    </row>
    <row r="8340" spans="1:67">
      <c r="A8340" s="320" t="s">
        <v>338</v>
      </c>
      <c r="B8340" t="s">
        <v>380</v>
      </c>
      <c r="C8340" t="s">
        <v>910</v>
      </c>
      <c r="D8340" t="s">
        <v>314</v>
      </c>
      <c r="E8340" s="320" t="s">
        <v>155</v>
      </c>
      <c r="F8340" s="320" t="s">
        <v>156</v>
      </c>
      <c r="G8340" s="320" t="s">
        <v>445</v>
      </c>
      <c r="H8340" s="320" t="s">
        <v>325</v>
      </c>
      <c r="I8340" s="320" t="s">
        <v>354</v>
      </c>
      <c r="J8340" s="320" t="s">
        <v>281</v>
      </c>
      <c r="K8340" s="321">
        <v>23</v>
      </c>
      <c r="L8340" s="305">
        <v>0.16787999868392939</v>
      </c>
      <c r="M8340" s="305"/>
      <c r="N8340" s="321">
        <v>137</v>
      </c>
      <c r="O8340" s="305">
        <v>0.21076999604701999</v>
      </c>
      <c r="P8340" s="305"/>
      <c r="Q8340" s="321">
        <v>2650</v>
      </c>
      <c r="R8340" s="305">
        <v>0.19468000531196589</v>
      </c>
      <c r="S8340" s="305"/>
      <c r="BA8340" s="395">
        <v>1</v>
      </c>
      <c r="BB8340" s="396" t="s">
        <v>861</v>
      </c>
      <c r="BC8340" t="str">
        <f t="shared" si="701"/>
        <v>RHW</v>
      </c>
      <c r="BD8340" t="str">
        <f t="shared" si="702"/>
        <v>NAoMe_recurrent_age_mbc_hes_decades_80cap</v>
      </c>
      <c r="BE8340" s="397" t="s">
        <v>862</v>
      </c>
      <c r="BF8340" t="str">
        <f t="shared" si="703"/>
        <v>60-69 yrs</v>
      </c>
      <c r="BG8340">
        <f t="shared" si="704"/>
        <v>23</v>
      </c>
      <c r="BH8340" s="398">
        <f t="shared" si="705"/>
        <v>0.16787999868392939</v>
      </c>
      <c r="BO8340" s="33"/>
    </row>
    <row r="8341" spans="1:67">
      <c r="A8341" s="320" t="s">
        <v>338</v>
      </c>
      <c r="B8341" t="s">
        <v>380</v>
      </c>
      <c r="C8341" t="s">
        <v>910</v>
      </c>
      <c r="D8341" t="s">
        <v>314</v>
      </c>
      <c r="E8341" s="320" t="s">
        <v>155</v>
      </c>
      <c r="F8341" s="320" t="s">
        <v>156</v>
      </c>
      <c r="G8341" s="320" t="s">
        <v>445</v>
      </c>
      <c r="H8341" s="320" t="s">
        <v>325</v>
      </c>
      <c r="I8341" s="320" t="s">
        <v>354</v>
      </c>
      <c r="J8341" s="320" t="s">
        <v>282</v>
      </c>
      <c r="K8341" s="321">
        <v>37</v>
      </c>
      <c r="L8341" s="305">
        <v>0.27006998658180242</v>
      </c>
      <c r="M8341" s="305"/>
      <c r="N8341" s="321">
        <v>153</v>
      </c>
      <c r="O8341" s="305">
        <v>0.23537999391555789</v>
      </c>
      <c r="P8341" s="305"/>
      <c r="Q8341" s="321">
        <v>3284</v>
      </c>
      <c r="R8341" s="305">
        <v>0.24126000702381131</v>
      </c>
      <c r="S8341" s="305"/>
      <c r="BA8341" s="395">
        <v>1</v>
      </c>
      <c r="BB8341" s="396" t="s">
        <v>861</v>
      </c>
      <c r="BC8341" t="str">
        <f t="shared" si="701"/>
        <v>RHW</v>
      </c>
      <c r="BD8341" t="str">
        <f t="shared" si="702"/>
        <v>NAoMe_recurrent_age_mbc_hes_decades_80cap</v>
      </c>
      <c r="BE8341" s="397" t="s">
        <v>862</v>
      </c>
      <c r="BF8341" t="str">
        <f t="shared" si="703"/>
        <v>70-79 yrs</v>
      </c>
      <c r="BG8341">
        <f t="shared" si="704"/>
        <v>37</v>
      </c>
      <c r="BH8341" s="398">
        <f t="shared" si="705"/>
        <v>0.27006998658180242</v>
      </c>
      <c r="BO8341" s="33"/>
    </row>
    <row r="8342" spans="1:67">
      <c r="A8342" s="320" t="s">
        <v>338</v>
      </c>
      <c r="B8342" t="s">
        <v>380</v>
      </c>
      <c r="C8342" t="s">
        <v>910</v>
      </c>
      <c r="D8342" t="s">
        <v>314</v>
      </c>
      <c r="E8342" s="320" t="s">
        <v>155</v>
      </c>
      <c r="F8342" s="320" t="s">
        <v>156</v>
      </c>
      <c r="G8342" s="320" t="s">
        <v>445</v>
      </c>
      <c r="H8342" s="320" t="s">
        <v>325</v>
      </c>
      <c r="I8342" s="320" t="s">
        <v>354</v>
      </c>
      <c r="J8342" s="320" t="s">
        <v>283</v>
      </c>
      <c r="K8342" s="321">
        <v>37</v>
      </c>
      <c r="L8342" s="305">
        <v>0.27006998658180242</v>
      </c>
      <c r="M8342" s="305"/>
      <c r="N8342" s="321">
        <v>174</v>
      </c>
      <c r="O8342" s="305">
        <v>0.26769000291824341</v>
      </c>
      <c r="P8342" s="305"/>
      <c r="Q8342" s="321">
        <v>3083</v>
      </c>
      <c r="R8342" s="305">
        <v>0.2264900058507919</v>
      </c>
      <c r="S8342" s="305"/>
      <c r="BA8342" s="395">
        <v>1</v>
      </c>
      <c r="BB8342" s="396" t="s">
        <v>861</v>
      </c>
      <c r="BC8342" t="str">
        <f t="shared" si="701"/>
        <v>RHW</v>
      </c>
      <c r="BD8342" t="str">
        <f t="shared" si="702"/>
        <v>NAoMe_recurrent_age_mbc_hes_decades_80cap</v>
      </c>
      <c r="BE8342" s="397" t="s">
        <v>862</v>
      </c>
      <c r="BF8342" t="str">
        <f t="shared" si="703"/>
        <v>80+ yrs</v>
      </c>
      <c r="BG8342">
        <f t="shared" si="704"/>
        <v>37</v>
      </c>
      <c r="BH8342" s="398">
        <f t="shared" si="705"/>
        <v>0.27006998658180242</v>
      </c>
      <c r="BO8342" s="33"/>
    </row>
    <row r="8343" spans="1:67">
      <c r="A8343" s="320" t="s">
        <v>338</v>
      </c>
      <c r="B8343" t="s">
        <v>380</v>
      </c>
      <c r="C8343" t="s">
        <v>910</v>
      </c>
      <c r="D8343" t="s">
        <v>314</v>
      </c>
      <c r="E8343" s="320" t="s">
        <v>155</v>
      </c>
      <c r="F8343" s="320" t="s">
        <v>156</v>
      </c>
      <c r="G8343" s="320" t="s">
        <v>445</v>
      </c>
      <c r="H8343" s="320" t="s">
        <v>325</v>
      </c>
      <c r="I8343" s="320" t="s">
        <v>656</v>
      </c>
      <c r="J8343" s="320" t="s">
        <v>286</v>
      </c>
      <c r="K8343" s="321">
        <v>6</v>
      </c>
      <c r="L8343" s="305">
        <v>4.3800000101327903E-2</v>
      </c>
      <c r="M8343" s="305">
        <v>4.4780001044273383E-2</v>
      </c>
      <c r="N8343" s="321">
        <v>34</v>
      </c>
      <c r="O8343" s="305">
        <v>5.2310001105070107E-2</v>
      </c>
      <c r="P8343" s="305">
        <v>5.3459998220205307E-2</v>
      </c>
      <c r="Q8343" s="321">
        <v>565</v>
      </c>
      <c r="R8343" s="305">
        <v>4.1510000824928277E-2</v>
      </c>
      <c r="S8343" s="305">
        <v>4.221000149846077E-2</v>
      </c>
      <c r="BA8343" s="395">
        <v>1</v>
      </c>
      <c r="BB8343" s="396" t="s">
        <v>861</v>
      </c>
      <c r="BC8343" t="str">
        <f t="shared" si="701"/>
        <v>RHW</v>
      </c>
      <c r="BD8343" t="str">
        <f t="shared" si="702"/>
        <v>NAoMe_recurrent_ethnicity_grp</v>
      </c>
      <c r="BE8343" s="397" t="s">
        <v>862</v>
      </c>
      <c r="BF8343" t="str">
        <f t="shared" si="703"/>
        <v>Asian or Asian British</v>
      </c>
      <c r="BG8343">
        <f t="shared" si="704"/>
        <v>6</v>
      </c>
      <c r="BH8343" s="398">
        <f t="shared" si="705"/>
        <v>4.3800000101327903E-2</v>
      </c>
      <c r="BO8343" s="33"/>
    </row>
    <row r="8344" spans="1:67">
      <c r="A8344" s="320" t="s">
        <v>338</v>
      </c>
      <c r="B8344" t="s">
        <v>380</v>
      </c>
      <c r="C8344" t="s">
        <v>910</v>
      </c>
      <c r="D8344" t="s">
        <v>314</v>
      </c>
      <c r="E8344" s="320" t="s">
        <v>155</v>
      </c>
      <c r="F8344" s="320" t="s">
        <v>156</v>
      </c>
      <c r="G8344" s="320" t="s">
        <v>445</v>
      </c>
      <c r="H8344" s="320" t="s">
        <v>325</v>
      </c>
      <c r="I8344" s="320" t="s">
        <v>656</v>
      </c>
      <c r="J8344" s="320" t="s">
        <v>287</v>
      </c>
      <c r="K8344" s="321">
        <v>2</v>
      </c>
      <c r="L8344" s="305">
        <v>1.460000034421682E-2</v>
      </c>
      <c r="M8344" s="305">
        <v>1.4929999597370619E-2</v>
      </c>
      <c r="N8344" s="321">
        <v>10</v>
      </c>
      <c r="O8344" s="305">
        <v>1.537999976426363E-2</v>
      </c>
      <c r="P8344" s="305">
        <v>1.572000049054623E-2</v>
      </c>
      <c r="Q8344" s="321">
        <v>439</v>
      </c>
      <c r="R8344" s="305">
        <v>3.2249998301267617E-2</v>
      </c>
      <c r="S8344" s="305">
        <v>3.2800000160932541E-2</v>
      </c>
      <c r="BA8344" s="395">
        <v>1</v>
      </c>
      <c r="BB8344" s="396" t="s">
        <v>861</v>
      </c>
      <c r="BC8344" t="str">
        <f t="shared" si="701"/>
        <v>RHW</v>
      </c>
      <c r="BD8344" t="str">
        <f t="shared" si="702"/>
        <v>NAoMe_recurrent_ethnicity_grp</v>
      </c>
      <c r="BE8344" s="397" t="s">
        <v>862</v>
      </c>
      <c r="BF8344" t="str">
        <f t="shared" si="703"/>
        <v>Black or Black British</v>
      </c>
      <c r="BG8344">
        <f t="shared" si="704"/>
        <v>2</v>
      </c>
      <c r="BH8344" s="398">
        <f t="shared" si="705"/>
        <v>1.460000034421682E-2</v>
      </c>
      <c r="BO8344" s="33"/>
    </row>
    <row r="8345" spans="1:67">
      <c r="A8345" s="320" t="s">
        <v>338</v>
      </c>
      <c r="B8345" t="s">
        <v>380</v>
      </c>
      <c r="C8345" t="s">
        <v>910</v>
      </c>
      <c r="D8345" t="s">
        <v>314</v>
      </c>
      <c r="E8345" s="320" t="s">
        <v>155</v>
      </c>
      <c r="F8345" s="320" t="s">
        <v>156</v>
      </c>
      <c r="G8345" s="320" t="s">
        <v>445</v>
      </c>
      <c r="H8345" s="320" t="s">
        <v>325</v>
      </c>
      <c r="I8345" s="320" t="s">
        <v>656</v>
      </c>
      <c r="J8345" s="320" t="s">
        <v>259</v>
      </c>
      <c r="K8345" s="321">
        <v>0</v>
      </c>
      <c r="L8345" s="305">
        <v>0</v>
      </c>
      <c r="M8345" s="305">
        <v>0</v>
      </c>
      <c r="N8345" s="321">
        <v>2</v>
      </c>
      <c r="O8345" s="305">
        <v>3.0799999367445712E-3</v>
      </c>
      <c r="P8345" s="305">
        <v>3.1399999279528861E-3</v>
      </c>
      <c r="Q8345" s="321">
        <v>117</v>
      </c>
      <c r="R8345" s="305">
        <v>8.6000002920627594E-3</v>
      </c>
      <c r="S8345" s="305">
        <v>8.7400004267692566E-3</v>
      </c>
      <c r="BA8345" s="395">
        <v>1</v>
      </c>
      <c r="BB8345" s="396" t="s">
        <v>861</v>
      </c>
      <c r="BC8345" t="str">
        <f t="shared" si="701"/>
        <v>RHW</v>
      </c>
      <c r="BD8345" t="str">
        <f t="shared" si="702"/>
        <v>NAoMe_recurrent_ethnicity_grp</v>
      </c>
      <c r="BE8345" s="397" t="s">
        <v>862</v>
      </c>
      <c r="BF8345" t="str">
        <f t="shared" si="703"/>
        <v>Mixed</v>
      </c>
      <c r="BG8345">
        <f t="shared" si="704"/>
        <v>0</v>
      </c>
      <c r="BH8345" s="398">
        <f t="shared" si="705"/>
        <v>0</v>
      </c>
      <c r="BO8345" s="33"/>
    </row>
    <row r="8346" spans="1:67">
      <c r="A8346" s="320" t="s">
        <v>338</v>
      </c>
      <c r="B8346" t="s">
        <v>380</v>
      </c>
      <c r="C8346" t="s">
        <v>910</v>
      </c>
      <c r="D8346" t="s">
        <v>314</v>
      </c>
      <c r="E8346" s="320" t="s">
        <v>155</v>
      </c>
      <c r="F8346" s="320" t="s">
        <v>156</v>
      </c>
      <c r="G8346" s="320" t="s">
        <v>445</v>
      </c>
      <c r="H8346" s="320" t="s">
        <v>325</v>
      </c>
      <c r="I8346" s="320" t="s">
        <v>656</v>
      </c>
      <c r="J8346" s="320" t="s">
        <v>288</v>
      </c>
      <c r="K8346" s="321">
        <v>2</v>
      </c>
      <c r="L8346" s="305">
        <v>1.460000034421682E-2</v>
      </c>
      <c r="M8346" s="305">
        <v>1.4929999597370619E-2</v>
      </c>
      <c r="N8346" s="321">
        <v>11</v>
      </c>
      <c r="O8346" s="305">
        <v>1.6920000314712521E-2</v>
      </c>
      <c r="P8346" s="305">
        <v>1.7300000414252281E-2</v>
      </c>
      <c r="Q8346" s="321">
        <v>254</v>
      </c>
      <c r="R8346" s="305">
        <v>1.8659999594092369E-2</v>
      </c>
      <c r="S8346" s="305">
        <v>1.8980000168085098E-2</v>
      </c>
      <c r="BA8346" s="395">
        <v>1</v>
      </c>
      <c r="BB8346" s="396" t="s">
        <v>861</v>
      </c>
      <c r="BC8346" t="str">
        <f t="shared" si="701"/>
        <v>RHW</v>
      </c>
      <c r="BD8346" t="str">
        <f t="shared" si="702"/>
        <v>NAoMe_recurrent_ethnicity_grp</v>
      </c>
      <c r="BE8346" s="397" t="s">
        <v>862</v>
      </c>
      <c r="BF8346" t="str">
        <f t="shared" si="703"/>
        <v>Other Ethnic Group</v>
      </c>
      <c r="BG8346">
        <f t="shared" si="704"/>
        <v>2</v>
      </c>
      <c r="BH8346" s="398">
        <f t="shared" si="705"/>
        <v>1.460000034421682E-2</v>
      </c>
      <c r="BO8346" s="33"/>
    </row>
    <row r="8347" spans="1:67">
      <c r="A8347" s="320" t="s">
        <v>338</v>
      </c>
      <c r="B8347" t="s">
        <v>380</v>
      </c>
      <c r="C8347" t="s">
        <v>910</v>
      </c>
      <c r="D8347" t="s">
        <v>314</v>
      </c>
      <c r="E8347" s="320" t="s">
        <v>155</v>
      </c>
      <c r="F8347" s="320" t="s">
        <v>156</v>
      </c>
      <c r="G8347" s="320" t="s">
        <v>445</v>
      </c>
      <c r="H8347" s="320" t="s">
        <v>325</v>
      </c>
      <c r="I8347" s="320" t="s">
        <v>656</v>
      </c>
      <c r="J8347" s="320" t="s">
        <v>260</v>
      </c>
      <c r="K8347" s="321">
        <v>3</v>
      </c>
      <c r="L8347" s="305">
        <v>2.1900000050663952E-2</v>
      </c>
      <c r="M8347" s="305"/>
      <c r="N8347" s="321">
        <v>14</v>
      </c>
      <c r="O8347" s="305">
        <v>2.1539999172091481E-2</v>
      </c>
      <c r="P8347" s="305"/>
      <c r="Q8347" s="321">
        <v>227</v>
      </c>
      <c r="R8347" s="305">
        <v>1.6680000349879261E-2</v>
      </c>
      <c r="S8347" s="305"/>
      <c r="BA8347" s="395">
        <v>1</v>
      </c>
      <c r="BB8347" s="396" t="s">
        <v>861</v>
      </c>
      <c r="BC8347" t="str">
        <f t="shared" si="701"/>
        <v>RHW</v>
      </c>
      <c r="BD8347" t="str">
        <f t="shared" si="702"/>
        <v>NAoMe_recurrent_ethnicity_grp</v>
      </c>
      <c r="BE8347" s="397" t="s">
        <v>862</v>
      </c>
      <c r="BF8347" t="str">
        <f t="shared" si="703"/>
        <v>Unknown</v>
      </c>
      <c r="BG8347">
        <f t="shared" si="704"/>
        <v>3</v>
      </c>
      <c r="BH8347" s="398">
        <f t="shared" si="705"/>
        <v>2.1900000050663952E-2</v>
      </c>
      <c r="BO8347" s="33"/>
    </row>
    <row r="8348" spans="1:67">
      <c r="A8348" s="320" t="s">
        <v>338</v>
      </c>
      <c r="B8348" t="s">
        <v>380</v>
      </c>
      <c r="C8348" t="s">
        <v>910</v>
      </c>
      <c r="D8348" t="s">
        <v>314</v>
      </c>
      <c r="E8348" s="320" t="s">
        <v>155</v>
      </c>
      <c r="F8348" s="320" t="s">
        <v>156</v>
      </c>
      <c r="G8348" s="320" t="s">
        <v>445</v>
      </c>
      <c r="H8348" s="320" t="s">
        <v>325</v>
      </c>
      <c r="I8348" s="320" t="s">
        <v>656</v>
      </c>
      <c r="J8348" s="320" t="s">
        <v>258</v>
      </c>
      <c r="K8348" s="321">
        <v>124</v>
      </c>
      <c r="L8348" s="305">
        <v>0.90511000156402588</v>
      </c>
      <c r="M8348" s="305">
        <v>0.9253699779510498</v>
      </c>
      <c r="N8348" s="321">
        <v>579</v>
      </c>
      <c r="O8348" s="305">
        <v>0.89077001810073853</v>
      </c>
      <c r="P8348" s="305">
        <v>0.91038000583648682</v>
      </c>
      <c r="Q8348" s="321">
        <v>12010</v>
      </c>
      <c r="R8348" s="305">
        <v>0.88230997323989868</v>
      </c>
      <c r="S8348" s="305">
        <v>0.89727002382278442</v>
      </c>
      <c r="BA8348" s="395">
        <v>1</v>
      </c>
      <c r="BB8348" s="396" t="s">
        <v>861</v>
      </c>
      <c r="BC8348" t="str">
        <f t="shared" si="701"/>
        <v>RHW</v>
      </c>
      <c r="BD8348" t="str">
        <f t="shared" si="702"/>
        <v>NAoMe_recurrent_ethnicity_grp</v>
      </c>
      <c r="BE8348" s="397" t="s">
        <v>862</v>
      </c>
      <c r="BF8348" t="str">
        <f t="shared" si="703"/>
        <v>White</v>
      </c>
      <c r="BG8348">
        <f t="shared" si="704"/>
        <v>124</v>
      </c>
      <c r="BH8348" s="398">
        <f t="shared" si="705"/>
        <v>0.90511000156402588</v>
      </c>
      <c r="BO8348" s="33"/>
    </row>
    <row r="8349" spans="1:67">
      <c r="A8349" s="320" t="s">
        <v>338</v>
      </c>
      <c r="B8349" t="s">
        <v>380</v>
      </c>
      <c r="C8349" t="s">
        <v>910</v>
      </c>
      <c r="D8349" t="s">
        <v>314</v>
      </c>
      <c r="E8349" s="320" t="s">
        <v>155</v>
      </c>
      <c r="F8349" s="320" t="s">
        <v>156</v>
      </c>
      <c r="G8349" s="320" t="s">
        <v>445</v>
      </c>
      <c r="H8349" s="320" t="s">
        <v>325</v>
      </c>
      <c r="I8349" s="320" t="s">
        <v>291</v>
      </c>
      <c r="J8349" s="320" t="s">
        <v>313</v>
      </c>
      <c r="K8349" s="321">
        <v>135</v>
      </c>
      <c r="L8349" s="305">
        <v>0.98540002107620239</v>
      </c>
      <c r="M8349" s="305"/>
      <c r="N8349" s="321">
        <v>643</v>
      </c>
      <c r="O8349" s="305">
        <v>0.98922997713088989</v>
      </c>
      <c r="P8349" s="305"/>
      <c r="Q8349" s="321">
        <v>13492</v>
      </c>
      <c r="R8349" s="305">
        <v>0.99118000268936157</v>
      </c>
      <c r="S8349" s="305"/>
      <c r="BA8349" s="395">
        <v>1</v>
      </c>
      <c r="BB8349" s="396" t="s">
        <v>861</v>
      </c>
      <c r="BC8349" t="str">
        <f t="shared" si="701"/>
        <v>RHW</v>
      </c>
      <c r="BD8349" t="str">
        <f t="shared" si="702"/>
        <v>NAoMe_recurrent_gender</v>
      </c>
      <c r="BE8349" s="397" t="s">
        <v>862</v>
      </c>
      <c r="BF8349" t="str">
        <f t="shared" si="703"/>
        <v>Female</v>
      </c>
      <c r="BG8349">
        <f t="shared" si="704"/>
        <v>135</v>
      </c>
      <c r="BH8349" s="398">
        <f t="shared" si="705"/>
        <v>0.98540002107620239</v>
      </c>
      <c r="BO8349" s="33"/>
    </row>
    <row r="8350" spans="1:67">
      <c r="A8350" s="320" t="s">
        <v>338</v>
      </c>
      <c r="B8350" t="s">
        <v>380</v>
      </c>
      <c r="C8350" t="s">
        <v>910</v>
      </c>
      <c r="D8350" t="s">
        <v>314</v>
      </c>
      <c r="E8350" s="320" t="s">
        <v>155</v>
      </c>
      <c r="F8350" s="320" t="s">
        <v>156</v>
      </c>
      <c r="G8350" s="320" t="s">
        <v>445</v>
      </c>
      <c r="H8350" s="320" t="s">
        <v>325</v>
      </c>
      <c r="I8350" s="320" t="s">
        <v>291</v>
      </c>
      <c r="J8350" s="320" t="s">
        <v>293</v>
      </c>
      <c r="K8350" s="321">
        <v>2</v>
      </c>
      <c r="L8350" s="305">
        <v>1.460000034421682E-2</v>
      </c>
      <c r="M8350" s="305"/>
      <c r="N8350" s="321">
        <v>7</v>
      </c>
      <c r="O8350" s="305">
        <v>1.076999958604574E-2</v>
      </c>
      <c r="P8350" s="305"/>
      <c r="Q8350" s="321">
        <v>120</v>
      </c>
      <c r="R8350" s="305">
        <v>8.8200001046061516E-3</v>
      </c>
      <c r="S8350" s="305"/>
      <c r="BA8350" s="395">
        <v>1</v>
      </c>
      <c r="BB8350" s="396" t="s">
        <v>861</v>
      </c>
      <c r="BC8350" t="str">
        <f t="shared" si="701"/>
        <v>RHW</v>
      </c>
      <c r="BD8350" t="str">
        <f t="shared" si="702"/>
        <v>NAoMe_recurrent_gender</v>
      </c>
      <c r="BE8350" s="397" t="s">
        <v>862</v>
      </c>
      <c r="BF8350" t="str">
        <f t="shared" si="703"/>
        <v>Male</v>
      </c>
      <c r="BG8350">
        <f t="shared" si="704"/>
        <v>2</v>
      </c>
      <c r="BH8350" s="398">
        <f t="shared" si="705"/>
        <v>1.460000034421682E-2</v>
      </c>
      <c r="BO8350" s="33"/>
    </row>
    <row r="8351" spans="1:67">
      <c r="A8351" s="320" t="s">
        <v>338</v>
      </c>
      <c r="B8351" t="s">
        <v>380</v>
      </c>
      <c r="C8351" t="s">
        <v>910</v>
      </c>
      <c r="D8351" t="s">
        <v>314</v>
      </c>
      <c r="E8351" s="320" t="s">
        <v>155</v>
      </c>
      <c r="F8351" s="320" t="s">
        <v>156</v>
      </c>
      <c r="G8351" s="320" t="s">
        <v>445</v>
      </c>
      <c r="H8351" s="320" t="s">
        <v>325</v>
      </c>
      <c r="I8351" s="320" t="s">
        <v>355</v>
      </c>
      <c r="J8351" s="320" t="s">
        <v>289</v>
      </c>
      <c r="K8351" s="321">
        <v>42</v>
      </c>
      <c r="L8351" s="305">
        <v>0.30656999349594122</v>
      </c>
      <c r="M8351" s="305"/>
      <c r="N8351" s="321">
        <v>192</v>
      </c>
      <c r="O8351" s="305">
        <v>0.29537999629974371</v>
      </c>
      <c r="P8351" s="305"/>
      <c r="Q8351" s="321">
        <v>4109</v>
      </c>
      <c r="R8351" s="305">
        <v>0.30186998844146729</v>
      </c>
      <c r="S8351" s="305"/>
      <c r="BA8351" s="395">
        <v>1</v>
      </c>
      <c r="BB8351" s="396" t="s">
        <v>861</v>
      </c>
      <c r="BC8351" t="str">
        <f t="shared" si="701"/>
        <v>RHW</v>
      </c>
      <c r="BD8351" t="str">
        <f t="shared" si="702"/>
        <v>NAoMe_recurrent_mbc_hes_year</v>
      </c>
      <c r="BE8351" s="397" t="s">
        <v>862</v>
      </c>
      <c r="BF8351" t="str">
        <f t="shared" si="703"/>
        <v>2021</v>
      </c>
      <c r="BG8351">
        <f t="shared" si="704"/>
        <v>42</v>
      </c>
      <c r="BH8351" s="398">
        <f t="shared" si="705"/>
        <v>0.30656999349594122</v>
      </c>
      <c r="BO8351" s="33"/>
    </row>
    <row r="8352" spans="1:67">
      <c r="A8352" s="320" t="s">
        <v>338</v>
      </c>
      <c r="B8352" t="s">
        <v>380</v>
      </c>
      <c r="C8352" t="s">
        <v>910</v>
      </c>
      <c r="D8352" t="s">
        <v>314</v>
      </c>
      <c r="E8352" s="320" t="s">
        <v>155</v>
      </c>
      <c r="F8352" s="320" t="s">
        <v>156</v>
      </c>
      <c r="G8352" s="320" t="s">
        <v>445</v>
      </c>
      <c r="H8352" s="320" t="s">
        <v>325</v>
      </c>
      <c r="I8352" s="320" t="s">
        <v>355</v>
      </c>
      <c r="J8352" s="320" t="s">
        <v>816</v>
      </c>
      <c r="K8352" s="321">
        <v>43</v>
      </c>
      <c r="L8352" s="305">
        <v>0.31387001276016241</v>
      </c>
      <c r="M8352" s="305"/>
      <c r="N8352" s="321">
        <v>197</v>
      </c>
      <c r="O8352" s="305">
        <v>0.3030799925327301</v>
      </c>
      <c r="P8352" s="305"/>
      <c r="Q8352" s="321">
        <v>4376</v>
      </c>
      <c r="R8352" s="305">
        <v>0.32148000597953802</v>
      </c>
      <c r="S8352" s="305"/>
      <c r="BA8352" s="395">
        <v>1</v>
      </c>
      <c r="BB8352" s="396" t="s">
        <v>861</v>
      </c>
      <c r="BC8352" t="str">
        <f t="shared" si="701"/>
        <v>RHW</v>
      </c>
      <c r="BD8352" t="str">
        <f t="shared" si="702"/>
        <v>NAoMe_recurrent_mbc_hes_year</v>
      </c>
      <c r="BE8352" s="397" t="s">
        <v>862</v>
      </c>
      <c r="BF8352" t="str">
        <f t="shared" si="703"/>
        <v>2022</v>
      </c>
      <c r="BG8352">
        <f t="shared" si="704"/>
        <v>43</v>
      </c>
      <c r="BH8352" s="398">
        <f t="shared" si="705"/>
        <v>0.31387001276016241</v>
      </c>
      <c r="BO8352" s="33"/>
    </row>
    <row r="8353" spans="1:67">
      <c r="A8353" s="320" t="s">
        <v>338</v>
      </c>
      <c r="B8353" t="s">
        <v>380</v>
      </c>
      <c r="C8353" t="s">
        <v>910</v>
      </c>
      <c r="D8353" t="s">
        <v>314</v>
      </c>
      <c r="E8353" s="320" t="s">
        <v>155</v>
      </c>
      <c r="F8353" s="320" t="s">
        <v>156</v>
      </c>
      <c r="G8353" s="320" t="s">
        <v>445</v>
      </c>
      <c r="H8353" s="320" t="s">
        <v>325</v>
      </c>
      <c r="I8353" s="320" t="s">
        <v>355</v>
      </c>
      <c r="J8353" s="320" t="s">
        <v>946</v>
      </c>
      <c r="K8353" s="321">
        <v>52</v>
      </c>
      <c r="L8353" s="305">
        <v>0.37955999374389648</v>
      </c>
      <c r="M8353" s="305"/>
      <c r="N8353" s="321">
        <v>261</v>
      </c>
      <c r="O8353" s="305">
        <v>0.40154001116752619</v>
      </c>
      <c r="P8353" s="305"/>
      <c r="Q8353" s="321">
        <v>5127</v>
      </c>
      <c r="R8353" s="305">
        <v>0.37665000557899481</v>
      </c>
      <c r="S8353" s="305"/>
      <c r="BA8353" s="395">
        <v>1</v>
      </c>
      <c r="BB8353" s="396" t="s">
        <v>861</v>
      </c>
      <c r="BC8353" t="str">
        <f t="shared" si="701"/>
        <v>RHW</v>
      </c>
      <c r="BD8353" t="str">
        <f t="shared" si="702"/>
        <v>NAoMe_recurrent_mbc_hes_year</v>
      </c>
      <c r="BE8353" s="397" t="s">
        <v>862</v>
      </c>
      <c r="BF8353" t="str">
        <f t="shared" si="703"/>
        <v>2023</v>
      </c>
      <c r="BG8353">
        <f t="shared" si="704"/>
        <v>52</v>
      </c>
      <c r="BH8353" s="398">
        <f t="shared" si="705"/>
        <v>0.37955999374389648</v>
      </c>
      <c r="BO8353" s="33"/>
    </row>
    <row r="8354" spans="1:67">
      <c r="A8354" s="320" t="s">
        <v>338</v>
      </c>
      <c r="B8354" t="s">
        <v>380</v>
      </c>
      <c r="C8354" t="s">
        <v>910</v>
      </c>
      <c r="D8354" t="s">
        <v>314</v>
      </c>
      <c r="E8354" s="320" t="s">
        <v>155</v>
      </c>
      <c r="F8354" s="320" t="s">
        <v>156</v>
      </c>
      <c r="G8354" s="320" t="s">
        <v>445</v>
      </c>
      <c r="H8354" s="320" t="s">
        <v>325</v>
      </c>
      <c r="I8354" s="320" t="s">
        <v>824</v>
      </c>
      <c r="J8354" s="320" t="s">
        <v>12</v>
      </c>
      <c r="K8354" s="321">
        <v>137</v>
      </c>
      <c r="L8354" s="305">
        <v>1</v>
      </c>
      <c r="M8354" s="305"/>
      <c r="N8354" s="321">
        <v>650</v>
      </c>
      <c r="O8354" s="305">
        <v>1</v>
      </c>
      <c r="P8354" s="305"/>
      <c r="Q8354" s="321">
        <v>13612</v>
      </c>
      <c r="R8354" s="305">
        <v>1</v>
      </c>
      <c r="S8354" s="305"/>
      <c r="BA8354" s="395">
        <v>1</v>
      </c>
      <c r="BB8354" s="396" t="s">
        <v>861</v>
      </c>
      <c r="BC8354" t="str">
        <f t="shared" si="701"/>
        <v>RHW</v>
      </c>
      <c r="BD8354" t="str">
        <f t="shared" si="702"/>
        <v>NAoMe_recurrent_tag_bonemets</v>
      </c>
      <c r="BE8354" s="397" t="s">
        <v>862</v>
      </c>
      <c r="BF8354" t="str">
        <f t="shared" si="703"/>
        <v>No</v>
      </c>
      <c r="BG8354">
        <f t="shared" si="704"/>
        <v>137</v>
      </c>
      <c r="BH8354" s="398">
        <f t="shared" si="705"/>
        <v>1</v>
      </c>
      <c r="BO8354" s="33"/>
    </row>
    <row r="8355" spans="1:67">
      <c r="A8355" s="320" t="s">
        <v>338</v>
      </c>
      <c r="B8355" t="s">
        <v>380</v>
      </c>
      <c r="C8355" t="s">
        <v>910</v>
      </c>
      <c r="D8355" t="s">
        <v>314</v>
      </c>
      <c r="E8355" s="320" t="s">
        <v>155</v>
      </c>
      <c r="F8355" s="320" t="s">
        <v>156</v>
      </c>
      <c r="G8355" s="320" t="s">
        <v>445</v>
      </c>
      <c r="H8355" s="320" t="s">
        <v>325</v>
      </c>
      <c r="I8355" s="320" t="s">
        <v>825</v>
      </c>
      <c r="J8355" s="320" t="s">
        <v>12</v>
      </c>
      <c r="K8355" s="321">
        <v>137</v>
      </c>
      <c r="L8355" s="305">
        <v>1</v>
      </c>
      <c r="M8355" s="305"/>
      <c r="N8355" s="321">
        <v>650</v>
      </c>
      <c r="O8355" s="305">
        <v>1</v>
      </c>
      <c r="P8355" s="305"/>
      <c r="Q8355" s="321">
        <v>13612</v>
      </c>
      <c r="R8355" s="305">
        <v>1</v>
      </c>
      <c r="S8355" s="305"/>
      <c r="BA8355" s="395">
        <v>1</v>
      </c>
      <c r="BB8355" s="396" t="s">
        <v>861</v>
      </c>
      <c r="BC8355" t="str">
        <f t="shared" si="701"/>
        <v>RHW</v>
      </c>
      <c r="BD8355" t="str">
        <f t="shared" si="702"/>
        <v>NAoMe_recurrent_tag_brainmets</v>
      </c>
      <c r="BE8355" s="397" t="s">
        <v>862</v>
      </c>
      <c r="BF8355" t="str">
        <f t="shared" si="703"/>
        <v>No</v>
      </c>
      <c r="BG8355">
        <f t="shared" si="704"/>
        <v>137</v>
      </c>
      <c r="BH8355" s="398">
        <f t="shared" si="705"/>
        <v>1</v>
      </c>
      <c r="BO8355" s="33"/>
    </row>
    <row r="8356" spans="1:67">
      <c r="A8356" s="320" t="s">
        <v>338</v>
      </c>
      <c r="B8356" t="s">
        <v>380</v>
      </c>
      <c r="C8356" t="s">
        <v>910</v>
      </c>
      <c r="D8356" t="s">
        <v>314</v>
      </c>
      <c r="E8356" s="320" t="s">
        <v>155</v>
      </c>
      <c r="F8356" s="320" t="s">
        <v>156</v>
      </c>
      <c r="G8356" s="320" t="s">
        <v>445</v>
      </c>
      <c r="H8356" s="320" t="s">
        <v>325</v>
      </c>
      <c r="I8356" s="320" t="s">
        <v>826</v>
      </c>
      <c r="J8356" s="320" t="s">
        <v>12</v>
      </c>
      <c r="K8356" s="321">
        <v>137</v>
      </c>
      <c r="L8356" s="305">
        <v>1</v>
      </c>
      <c r="M8356" s="305"/>
      <c r="N8356" s="321">
        <v>650</v>
      </c>
      <c r="O8356" s="305">
        <v>1</v>
      </c>
      <c r="P8356" s="305"/>
      <c r="Q8356" s="321">
        <v>13612</v>
      </c>
      <c r="R8356" s="305">
        <v>1</v>
      </c>
      <c r="S8356" s="305"/>
      <c r="BA8356" s="395">
        <v>1</v>
      </c>
      <c r="BB8356" s="396" t="s">
        <v>861</v>
      </c>
      <c r="BC8356" t="str">
        <f t="shared" si="701"/>
        <v>RHW</v>
      </c>
      <c r="BD8356" t="str">
        <f t="shared" si="702"/>
        <v>NAoMe_recurrent_tag_livermets</v>
      </c>
      <c r="BE8356" s="397" t="s">
        <v>862</v>
      </c>
      <c r="BF8356" t="str">
        <f t="shared" si="703"/>
        <v>No</v>
      </c>
      <c r="BG8356">
        <f t="shared" si="704"/>
        <v>137</v>
      </c>
      <c r="BH8356" s="398">
        <f t="shared" si="705"/>
        <v>1</v>
      </c>
      <c r="BO8356" s="33"/>
    </row>
    <row r="8357" spans="1:67">
      <c r="A8357" s="320" t="s">
        <v>338</v>
      </c>
      <c r="B8357" t="s">
        <v>380</v>
      </c>
      <c r="C8357" t="s">
        <v>910</v>
      </c>
      <c r="D8357" t="s">
        <v>314</v>
      </c>
      <c r="E8357" s="320" t="s">
        <v>155</v>
      </c>
      <c r="F8357" s="320" t="s">
        <v>156</v>
      </c>
      <c r="G8357" s="320" t="s">
        <v>445</v>
      </c>
      <c r="H8357" s="320" t="s">
        <v>325</v>
      </c>
      <c r="I8357" s="320" t="s">
        <v>827</v>
      </c>
      <c r="J8357" s="320" t="s">
        <v>12</v>
      </c>
      <c r="K8357" s="321">
        <v>137</v>
      </c>
      <c r="L8357" s="305">
        <v>1</v>
      </c>
      <c r="M8357" s="305"/>
      <c r="N8357" s="321">
        <v>650</v>
      </c>
      <c r="O8357" s="305">
        <v>1</v>
      </c>
      <c r="P8357" s="305"/>
      <c r="Q8357" s="321">
        <v>13612</v>
      </c>
      <c r="R8357" s="305">
        <v>1</v>
      </c>
      <c r="S8357" s="305"/>
      <c r="BA8357" s="395">
        <v>1</v>
      </c>
      <c r="BB8357" s="396" t="s">
        <v>861</v>
      </c>
      <c r="BC8357" t="str">
        <f t="shared" si="701"/>
        <v>RHW</v>
      </c>
      <c r="BD8357" t="str">
        <f t="shared" si="702"/>
        <v>NAoMe_recurrent_tag_lungmets</v>
      </c>
      <c r="BE8357" s="397" t="s">
        <v>862</v>
      </c>
      <c r="BF8357" t="str">
        <f t="shared" si="703"/>
        <v>No</v>
      </c>
      <c r="BG8357">
        <f t="shared" si="704"/>
        <v>137</v>
      </c>
      <c r="BH8357" s="398">
        <f t="shared" si="705"/>
        <v>1</v>
      </c>
      <c r="BO8357" s="33"/>
    </row>
    <row r="8358" spans="1:67">
      <c r="A8358" s="320" t="s">
        <v>338</v>
      </c>
      <c r="B8358" t="s">
        <v>380</v>
      </c>
      <c r="C8358" t="s">
        <v>910</v>
      </c>
      <c r="D8358" t="s">
        <v>314</v>
      </c>
      <c r="E8358" s="320" t="s">
        <v>155</v>
      </c>
      <c r="F8358" s="320" t="s">
        <v>156</v>
      </c>
      <c r="G8358" s="320" t="s">
        <v>445</v>
      </c>
      <c r="H8358" s="320" t="s">
        <v>325</v>
      </c>
      <c r="I8358" s="320" t="s">
        <v>828</v>
      </c>
      <c r="J8358" s="320" t="s">
        <v>12</v>
      </c>
      <c r="K8358" s="321">
        <v>137</v>
      </c>
      <c r="L8358" s="305">
        <v>1</v>
      </c>
      <c r="M8358" s="305"/>
      <c r="N8358" s="321">
        <v>650</v>
      </c>
      <c r="O8358" s="305">
        <v>1</v>
      </c>
      <c r="P8358" s="305"/>
      <c r="Q8358" s="321">
        <v>13612</v>
      </c>
      <c r="R8358" s="305">
        <v>1</v>
      </c>
      <c r="S8358" s="305"/>
      <c r="BA8358" s="395">
        <v>1</v>
      </c>
      <c r="BB8358" s="396" t="s">
        <v>861</v>
      </c>
      <c r="BC8358" t="str">
        <f t="shared" si="701"/>
        <v>RHW</v>
      </c>
      <c r="BD8358" t="str">
        <f t="shared" si="702"/>
        <v>NAoMe_recurrent_tag_othermets</v>
      </c>
      <c r="BE8358" s="397" t="s">
        <v>862</v>
      </c>
      <c r="BF8358" t="str">
        <f t="shared" si="703"/>
        <v>No</v>
      </c>
      <c r="BG8358">
        <f t="shared" si="704"/>
        <v>137</v>
      </c>
      <c r="BH8358" s="398">
        <f t="shared" si="705"/>
        <v>1</v>
      </c>
      <c r="BO8358" s="33"/>
    </row>
    <row r="8359" spans="1:67">
      <c r="A8359" s="320" t="s">
        <v>338</v>
      </c>
      <c r="B8359" t="s">
        <v>380</v>
      </c>
      <c r="C8359" t="s">
        <v>910</v>
      </c>
      <c r="D8359" t="s">
        <v>314</v>
      </c>
      <c r="E8359" s="320" t="s">
        <v>157</v>
      </c>
      <c r="F8359" s="320" t="s">
        <v>158</v>
      </c>
      <c r="G8359" s="320" t="s">
        <v>440</v>
      </c>
      <c r="H8359" s="320" t="s">
        <v>319</v>
      </c>
      <c r="I8359" s="320" t="s">
        <v>354</v>
      </c>
      <c r="J8359" s="320" t="s">
        <v>277</v>
      </c>
      <c r="K8359" s="321">
        <v>0</v>
      </c>
      <c r="L8359" s="305">
        <v>0</v>
      </c>
      <c r="M8359" s="305"/>
      <c r="N8359" s="321">
        <v>2</v>
      </c>
      <c r="O8359" s="305">
        <v>3.9200000464916229E-3</v>
      </c>
      <c r="P8359" s="305"/>
      <c r="Q8359" s="321">
        <v>56</v>
      </c>
      <c r="R8359" s="305">
        <v>4.1100000962615013E-3</v>
      </c>
      <c r="S8359" s="305"/>
      <c r="BA8359" s="395">
        <v>1</v>
      </c>
      <c r="BB8359" s="396" t="s">
        <v>861</v>
      </c>
      <c r="BC8359" t="str">
        <f t="shared" si="701"/>
        <v>REF</v>
      </c>
      <c r="BD8359" t="str">
        <f t="shared" si="702"/>
        <v>NAoMe_recurrent_age_mbc_hes_decades_80cap</v>
      </c>
      <c r="BE8359" s="397" t="s">
        <v>862</v>
      </c>
      <c r="BF8359" t="str">
        <f t="shared" si="703"/>
        <v>18-29 yrs</v>
      </c>
      <c r="BG8359">
        <f t="shared" si="704"/>
        <v>0</v>
      </c>
      <c r="BH8359" s="398">
        <f t="shared" si="705"/>
        <v>0</v>
      </c>
      <c r="BO8359" s="33"/>
    </row>
    <row r="8360" spans="1:67">
      <c r="A8360" s="320" t="s">
        <v>338</v>
      </c>
      <c r="B8360" t="s">
        <v>380</v>
      </c>
      <c r="C8360" t="s">
        <v>910</v>
      </c>
      <c r="D8360" t="s">
        <v>314</v>
      </c>
      <c r="E8360" s="320" t="s">
        <v>157</v>
      </c>
      <c r="F8360" s="320" t="s">
        <v>158</v>
      </c>
      <c r="G8360" s="320" t="s">
        <v>440</v>
      </c>
      <c r="H8360" s="320" t="s">
        <v>319</v>
      </c>
      <c r="I8360" s="320" t="s">
        <v>354</v>
      </c>
      <c r="J8360" s="320" t="s">
        <v>278</v>
      </c>
      <c r="K8360" s="321">
        <v>5</v>
      </c>
      <c r="L8360" s="305">
        <v>4.1319999843835831E-2</v>
      </c>
      <c r="M8360" s="305"/>
      <c r="N8360" s="321">
        <v>14</v>
      </c>
      <c r="O8360" s="305">
        <v>2.7450000867247581E-2</v>
      </c>
      <c r="P8360" s="305"/>
      <c r="Q8360" s="321">
        <v>552</v>
      </c>
      <c r="R8360" s="305">
        <v>4.0550000965595252E-2</v>
      </c>
      <c r="S8360" s="305"/>
      <c r="BA8360" s="395">
        <v>1</v>
      </c>
      <c r="BB8360" s="396" t="s">
        <v>861</v>
      </c>
      <c r="BC8360" t="str">
        <f t="shared" si="701"/>
        <v>REF</v>
      </c>
      <c r="BD8360" t="str">
        <f t="shared" si="702"/>
        <v>NAoMe_recurrent_age_mbc_hes_decades_80cap</v>
      </c>
      <c r="BE8360" s="397" t="s">
        <v>862</v>
      </c>
      <c r="BF8360" t="str">
        <f t="shared" si="703"/>
        <v>30-39 yrs</v>
      </c>
      <c r="BG8360">
        <f t="shared" si="704"/>
        <v>5</v>
      </c>
      <c r="BH8360" s="398">
        <f t="shared" si="705"/>
        <v>4.1319999843835831E-2</v>
      </c>
      <c r="BO8360" s="33"/>
    </row>
    <row r="8361" spans="1:67">
      <c r="A8361" s="320" t="s">
        <v>338</v>
      </c>
      <c r="B8361" t="s">
        <v>380</v>
      </c>
      <c r="C8361" t="s">
        <v>910</v>
      </c>
      <c r="D8361" t="s">
        <v>314</v>
      </c>
      <c r="E8361" s="320" t="s">
        <v>157</v>
      </c>
      <c r="F8361" s="320" t="s">
        <v>158</v>
      </c>
      <c r="G8361" s="320" t="s">
        <v>440</v>
      </c>
      <c r="H8361" s="320" t="s">
        <v>319</v>
      </c>
      <c r="I8361" s="320" t="s">
        <v>354</v>
      </c>
      <c r="J8361" s="320" t="s">
        <v>279</v>
      </c>
      <c r="K8361" s="321">
        <v>14</v>
      </c>
      <c r="L8361" s="305">
        <v>0.1156999990344048</v>
      </c>
      <c r="M8361" s="305"/>
      <c r="N8361" s="321">
        <v>42</v>
      </c>
      <c r="O8361" s="305">
        <v>8.2350000739097595E-2</v>
      </c>
      <c r="P8361" s="305"/>
      <c r="Q8361" s="321">
        <v>1403</v>
      </c>
      <c r="R8361" s="305">
        <v>0.1030699983239174</v>
      </c>
      <c r="S8361" s="305"/>
      <c r="BA8361" s="395">
        <v>1</v>
      </c>
      <c r="BB8361" s="396" t="s">
        <v>861</v>
      </c>
      <c r="BC8361" t="str">
        <f t="shared" si="701"/>
        <v>REF</v>
      </c>
      <c r="BD8361" t="str">
        <f t="shared" si="702"/>
        <v>NAoMe_recurrent_age_mbc_hes_decades_80cap</v>
      </c>
      <c r="BE8361" s="397" t="s">
        <v>862</v>
      </c>
      <c r="BF8361" t="str">
        <f t="shared" si="703"/>
        <v>40-49 yrs</v>
      </c>
      <c r="BG8361">
        <f t="shared" si="704"/>
        <v>14</v>
      </c>
      <c r="BH8361" s="398">
        <f t="shared" si="705"/>
        <v>0.1156999990344048</v>
      </c>
      <c r="BO8361" s="33"/>
    </row>
    <row r="8362" spans="1:67">
      <c r="A8362" s="320" t="s">
        <v>338</v>
      </c>
      <c r="B8362" t="s">
        <v>380</v>
      </c>
      <c r="C8362" t="s">
        <v>910</v>
      </c>
      <c r="D8362" t="s">
        <v>314</v>
      </c>
      <c r="E8362" s="320" t="s">
        <v>157</v>
      </c>
      <c r="F8362" s="320" t="s">
        <v>158</v>
      </c>
      <c r="G8362" s="320" t="s">
        <v>440</v>
      </c>
      <c r="H8362" s="320" t="s">
        <v>319</v>
      </c>
      <c r="I8362" s="320" t="s">
        <v>354</v>
      </c>
      <c r="J8362" s="320" t="s">
        <v>280</v>
      </c>
      <c r="K8362" s="321">
        <v>12</v>
      </c>
      <c r="L8362" s="305">
        <v>9.9169999361038208E-2</v>
      </c>
      <c r="M8362" s="305"/>
      <c r="N8362" s="321">
        <v>81</v>
      </c>
      <c r="O8362" s="305">
        <v>0.15882000327110291</v>
      </c>
      <c r="P8362" s="305"/>
      <c r="Q8362" s="321">
        <v>2584</v>
      </c>
      <c r="R8362" s="305">
        <v>0.18983000516891479</v>
      </c>
      <c r="S8362" s="305"/>
      <c r="BA8362" s="395">
        <v>1</v>
      </c>
      <c r="BB8362" s="396" t="s">
        <v>861</v>
      </c>
      <c r="BC8362" t="str">
        <f t="shared" si="701"/>
        <v>REF</v>
      </c>
      <c r="BD8362" t="str">
        <f t="shared" si="702"/>
        <v>NAoMe_recurrent_age_mbc_hes_decades_80cap</v>
      </c>
      <c r="BE8362" s="397" t="s">
        <v>862</v>
      </c>
      <c r="BF8362" t="str">
        <f t="shared" si="703"/>
        <v>50-59 yrs</v>
      </c>
      <c r="BG8362">
        <f t="shared" si="704"/>
        <v>12</v>
      </c>
      <c r="BH8362" s="398">
        <f t="shared" si="705"/>
        <v>9.9169999361038208E-2</v>
      </c>
      <c r="BO8362" s="33"/>
    </row>
    <row r="8363" spans="1:67">
      <c r="A8363" s="320" t="s">
        <v>338</v>
      </c>
      <c r="B8363" t="s">
        <v>380</v>
      </c>
      <c r="C8363" t="s">
        <v>910</v>
      </c>
      <c r="D8363" t="s">
        <v>314</v>
      </c>
      <c r="E8363" s="320" t="s">
        <v>157</v>
      </c>
      <c r="F8363" s="320" t="s">
        <v>158</v>
      </c>
      <c r="G8363" s="320" t="s">
        <v>440</v>
      </c>
      <c r="H8363" s="320" t="s">
        <v>319</v>
      </c>
      <c r="I8363" s="320" t="s">
        <v>354</v>
      </c>
      <c r="J8363" s="320" t="s">
        <v>281</v>
      </c>
      <c r="K8363" s="321">
        <v>23</v>
      </c>
      <c r="L8363" s="305">
        <v>0.190080001950264</v>
      </c>
      <c r="M8363" s="305"/>
      <c r="N8363" s="321">
        <v>86</v>
      </c>
      <c r="O8363" s="305">
        <v>0.16863000392913821</v>
      </c>
      <c r="P8363" s="305"/>
      <c r="Q8363" s="321">
        <v>2650</v>
      </c>
      <c r="R8363" s="305">
        <v>0.19468000531196589</v>
      </c>
      <c r="S8363" s="305"/>
      <c r="BA8363" s="395">
        <v>1</v>
      </c>
      <c r="BB8363" s="396" t="s">
        <v>861</v>
      </c>
      <c r="BC8363" t="str">
        <f t="shared" si="701"/>
        <v>REF</v>
      </c>
      <c r="BD8363" t="str">
        <f t="shared" si="702"/>
        <v>NAoMe_recurrent_age_mbc_hes_decades_80cap</v>
      </c>
      <c r="BE8363" s="397" t="s">
        <v>862</v>
      </c>
      <c r="BF8363" t="str">
        <f t="shared" si="703"/>
        <v>60-69 yrs</v>
      </c>
      <c r="BG8363">
        <f t="shared" si="704"/>
        <v>23</v>
      </c>
      <c r="BH8363" s="398">
        <f t="shared" si="705"/>
        <v>0.190080001950264</v>
      </c>
      <c r="BO8363" s="33"/>
    </row>
    <row r="8364" spans="1:67">
      <c r="A8364" s="320" t="s">
        <v>338</v>
      </c>
      <c r="B8364" t="s">
        <v>380</v>
      </c>
      <c r="C8364" t="s">
        <v>910</v>
      </c>
      <c r="D8364" t="s">
        <v>314</v>
      </c>
      <c r="E8364" s="320" t="s">
        <v>157</v>
      </c>
      <c r="F8364" s="320" t="s">
        <v>158</v>
      </c>
      <c r="G8364" s="320" t="s">
        <v>440</v>
      </c>
      <c r="H8364" s="320" t="s">
        <v>319</v>
      </c>
      <c r="I8364" s="320" t="s">
        <v>354</v>
      </c>
      <c r="J8364" s="320" t="s">
        <v>282</v>
      </c>
      <c r="K8364" s="321">
        <v>36</v>
      </c>
      <c r="L8364" s="305">
        <v>0.29752001166343689</v>
      </c>
      <c r="M8364" s="305"/>
      <c r="N8364" s="321">
        <v>153</v>
      </c>
      <c r="O8364" s="305">
        <v>0.30000001192092901</v>
      </c>
      <c r="P8364" s="305"/>
      <c r="Q8364" s="321">
        <v>3284</v>
      </c>
      <c r="R8364" s="305">
        <v>0.24126000702381131</v>
      </c>
      <c r="S8364" s="305"/>
      <c r="BA8364" s="395">
        <v>1</v>
      </c>
      <c r="BB8364" s="396" t="s">
        <v>861</v>
      </c>
      <c r="BC8364" t="str">
        <f t="shared" si="701"/>
        <v>REF</v>
      </c>
      <c r="BD8364" t="str">
        <f t="shared" si="702"/>
        <v>NAoMe_recurrent_age_mbc_hes_decades_80cap</v>
      </c>
      <c r="BE8364" s="397" t="s">
        <v>862</v>
      </c>
      <c r="BF8364" t="str">
        <f t="shared" si="703"/>
        <v>70-79 yrs</v>
      </c>
      <c r="BG8364">
        <f t="shared" si="704"/>
        <v>36</v>
      </c>
      <c r="BH8364" s="398">
        <f t="shared" si="705"/>
        <v>0.29752001166343689</v>
      </c>
      <c r="BO8364" s="33"/>
    </row>
    <row r="8365" spans="1:67">
      <c r="A8365" s="320" t="s">
        <v>338</v>
      </c>
      <c r="B8365" t="s">
        <v>380</v>
      </c>
      <c r="C8365" t="s">
        <v>910</v>
      </c>
      <c r="D8365" t="s">
        <v>314</v>
      </c>
      <c r="E8365" s="320" t="s">
        <v>157</v>
      </c>
      <c r="F8365" s="320" t="s">
        <v>158</v>
      </c>
      <c r="G8365" s="320" t="s">
        <v>440</v>
      </c>
      <c r="H8365" s="320" t="s">
        <v>319</v>
      </c>
      <c r="I8365" s="320" t="s">
        <v>354</v>
      </c>
      <c r="J8365" s="320" t="s">
        <v>283</v>
      </c>
      <c r="K8365" s="321">
        <v>31</v>
      </c>
      <c r="L8365" s="305">
        <v>0.25619998574256903</v>
      </c>
      <c r="M8365" s="305"/>
      <c r="N8365" s="321">
        <v>132</v>
      </c>
      <c r="O8365" s="305">
        <v>0.25881999731063843</v>
      </c>
      <c r="P8365" s="305"/>
      <c r="Q8365" s="321">
        <v>3083</v>
      </c>
      <c r="R8365" s="305">
        <v>0.2264900058507919</v>
      </c>
      <c r="S8365" s="305"/>
      <c r="BA8365" s="395">
        <v>1</v>
      </c>
      <c r="BB8365" s="396" t="s">
        <v>861</v>
      </c>
      <c r="BC8365" t="str">
        <f t="shared" si="701"/>
        <v>REF</v>
      </c>
      <c r="BD8365" t="str">
        <f t="shared" si="702"/>
        <v>NAoMe_recurrent_age_mbc_hes_decades_80cap</v>
      </c>
      <c r="BE8365" s="397" t="s">
        <v>862</v>
      </c>
      <c r="BF8365" t="str">
        <f t="shared" si="703"/>
        <v>80+ yrs</v>
      </c>
      <c r="BG8365">
        <f t="shared" si="704"/>
        <v>31</v>
      </c>
      <c r="BH8365" s="398">
        <f t="shared" si="705"/>
        <v>0.25619998574256903</v>
      </c>
      <c r="BO8365" s="33"/>
    </row>
    <row r="8366" spans="1:67">
      <c r="A8366" s="320" t="s">
        <v>338</v>
      </c>
      <c r="B8366" t="s">
        <v>380</v>
      </c>
      <c r="C8366" t="s">
        <v>910</v>
      </c>
      <c r="D8366" t="s">
        <v>314</v>
      </c>
      <c r="E8366" s="320" t="s">
        <v>157</v>
      </c>
      <c r="F8366" s="320" t="s">
        <v>158</v>
      </c>
      <c r="G8366" s="320" t="s">
        <v>440</v>
      </c>
      <c r="H8366" s="320" t="s">
        <v>319</v>
      </c>
      <c r="I8366" s="320" t="s">
        <v>656</v>
      </c>
      <c r="J8366" s="320" t="s">
        <v>286</v>
      </c>
      <c r="K8366" s="321">
        <v>0</v>
      </c>
      <c r="L8366" s="305">
        <v>0</v>
      </c>
      <c r="M8366" s="305">
        <v>0</v>
      </c>
      <c r="N8366" s="321">
        <v>2</v>
      </c>
      <c r="O8366" s="305">
        <v>3.9200000464916229E-3</v>
      </c>
      <c r="P8366" s="305">
        <v>3.9400001987814903E-3</v>
      </c>
      <c r="Q8366" s="321">
        <v>565</v>
      </c>
      <c r="R8366" s="305">
        <v>4.1510000824928277E-2</v>
      </c>
      <c r="S8366" s="305">
        <v>4.221000149846077E-2</v>
      </c>
      <c r="BA8366" s="395">
        <v>1</v>
      </c>
      <c r="BB8366" s="396" t="s">
        <v>861</v>
      </c>
      <c r="BC8366" t="str">
        <f t="shared" si="701"/>
        <v>REF</v>
      </c>
      <c r="BD8366" t="str">
        <f t="shared" si="702"/>
        <v>NAoMe_recurrent_ethnicity_grp</v>
      </c>
      <c r="BE8366" s="397" t="s">
        <v>862</v>
      </c>
      <c r="BF8366" t="str">
        <f t="shared" si="703"/>
        <v>Asian or Asian British</v>
      </c>
      <c r="BG8366">
        <f t="shared" si="704"/>
        <v>0</v>
      </c>
      <c r="BH8366" s="398">
        <f t="shared" si="705"/>
        <v>0</v>
      </c>
      <c r="BO8366" s="33"/>
    </row>
    <row r="8367" spans="1:67">
      <c r="A8367" s="320" t="s">
        <v>338</v>
      </c>
      <c r="B8367" t="s">
        <v>380</v>
      </c>
      <c r="C8367" t="s">
        <v>910</v>
      </c>
      <c r="D8367" t="s">
        <v>314</v>
      </c>
      <c r="E8367" s="320" t="s">
        <v>157</v>
      </c>
      <c r="F8367" s="320" t="s">
        <v>158</v>
      </c>
      <c r="G8367" s="320" t="s">
        <v>440</v>
      </c>
      <c r="H8367" s="320" t="s">
        <v>319</v>
      </c>
      <c r="I8367" s="320" t="s">
        <v>656</v>
      </c>
      <c r="J8367" s="320" t="s">
        <v>287</v>
      </c>
      <c r="K8367" s="321">
        <v>0</v>
      </c>
      <c r="L8367" s="305">
        <v>0</v>
      </c>
      <c r="M8367" s="305">
        <v>0</v>
      </c>
      <c r="N8367" s="321">
        <v>2</v>
      </c>
      <c r="O8367" s="305">
        <v>3.9200000464916229E-3</v>
      </c>
      <c r="P8367" s="305">
        <v>3.9400001987814903E-3</v>
      </c>
      <c r="Q8367" s="321">
        <v>439</v>
      </c>
      <c r="R8367" s="305">
        <v>3.2249998301267617E-2</v>
      </c>
      <c r="S8367" s="305">
        <v>3.2800000160932541E-2</v>
      </c>
      <c r="BA8367" s="395">
        <v>1</v>
      </c>
      <c r="BB8367" s="396" t="s">
        <v>861</v>
      </c>
      <c r="BC8367" t="str">
        <f t="shared" si="701"/>
        <v>REF</v>
      </c>
      <c r="BD8367" t="str">
        <f t="shared" si="702"/>
        <v>NAoMe_recurrent_ethnicity_grp</v>
      </c>
      <c r="BE8367" s="397" t="s">
        <v>862</v>
      </c>
      <c r="BF8367" t="str">
        <f t="shared" si="703"/>
        <v>Black or Black British</v>
      </c>
      <c r="BG8367">
        <f t="shared" si="704"/>
        <v>0</v>
      </c>
      <c r="BH8367" s="398">
        <f t="shared" si="705"/>
        <v>0</v>
      </c>
      <c r="BO8367" s="33"/>
    </row>
    <row r="8368" spans="1:67">
      <c r="A8368" s="320" t="s">
        <v>338</v>
      </c>
      <c r="B8368" t="s">
        <v>380</v>
      </c>
      <c r="C8368" t="s">
        <v>910</v>
      </c>
      <c r="D8368" t="s">
        <v>314</v>
      </c>
      <c r="E8368" s="320" t="s">
        <v>157</v>
      </c>
      <c r="F8368" s="320" t="s">
        <v>158</v>
      </c>
      <c r="G8368" s="320" t="s">
        <v>440</v>
      </c>
      <c r="H8368" s="320" t="s">
        <v>319</v>
      </c>
      <c r="I8368" s="320" t="s">
        <v>656</v>
      </c>
      <c r="J8368" s="320" t="s">
        <v>259</v>
      </c>
      <c r="K8368" s="321">
        <v>0</v>
      </c>
      <c r="L8368" s="305">
        <v>0</v>
      </c>
      <c r="M8368" s="305">
        <v>0</v>
      </c>
      <c r="N8368" s="321">
        <v>2</v>
      </c>
      <c r="O8368" s="305">
        <v>3.9200000464916229E-3</v>
      </c>
      <c r="P8368" s="305">
        <v>3.9400001987814903E-3</v>
      </c>
      <c r="Q8368" s="321">
        <v>117</v>
      </c>
      <c r="R8368" s="305">
        <v>8.6000002920627594E-3</v>
      </c>
      <c r="S8368" s="305">
        <v>8.7400004267692566E-3</v>
      </c>
      <c r="BA8368" s="395">
        <v>1</v>
      </c>
      <c r="BB8368" s="396" t="s">
        <v>861</v>
      </c>
      <c r="BC8368" t="str">
        <f t="shared" si="701"/>
        <v>REF</v>
      </c>
      <c r="BD8368" t="str">
        <f t="shared" si="702"/>
        <v>NAoMe_recurrent_ethnicity_grp</v>
      </c>
      <c r="BE8368" s="397" t="s">
        <v>862</v>
      </c>
      <c r="BF8368" t="str">
        <f t="shared" si="703"/>
        <v>Mixed</v>
      </c>
      <c r="BG8368">
        <f t="shared" si="704"/>
        <v>0</v>
      </c>
      <c r="BH8368" s="398">
        <f t="shared" si="705"/>
        <v>0</v>
      </c>
      <c r="BO8368" s="33"/>
    </row>
    <row r="8369" spans="1:67">
      <c r="A8369" s="320" t="s">
        <v>338</v>
      </c>
      <c r="B8369" t="s">
        <v>380</v>
      </c>
      <c r="C8369" t="s">
        <v>910</v>
      </c>
      <c r="D8369" t="s">
        <v>314</v>
      </c>
      <c r="E8369" s="320" t="s">
        <v>157</v>
      </c>
      <c r="F8369" s="320" t="s">
        <v>158</v>
      </c>
      <c r="G8369" s="320" t="s">
        <v>440</v>
      </c>
      <c r="H8369" s="320" t="s">
        <v>319</v>
      </c>
      <c r="I8369" s="320" t="s">
        <v>656</v>
      </c>
      <c r="J8369" s="320" t="s">
        <v>288</v>
      </c>
      <c r="K8369" s="321">
        <v>0</v>
      </c>
      <c r="L8369" s="305">
        <v>0</v>
      </c>
      <c r="M8369" s="305">
        <v>0</v>
      </c>
      <c r="N8369" s="321">
        <v>2</v>
      </c>
      <c r="O8369" s="305">
        <v>3.9200000464916229E-3</v>
      </c>
      <c r="P8369" s="305">
        <v>3.9400001987814903E-3</v>
      </c>
      <c r="Q8369" s="321">
        <v>254</v>
      </c>
      <c r="R8369" s="305">
        <v>1.8659999594092369E-2</v>
      </c>
      <c r="S8369" s="305">
        <v>1.8980000168085098E-2</v>
      </c>
      <c r="BA8369" s="395">
        <v>1</v>
      </c>
      <c r="BB8369" s="396" t="s">
        <v>861</v>
      </c>
      <c r="BC8369" t="str">
        <f t="shared" si="701"/>
        <v>REF</v>
      </c>
      <c r="BD8369" t="str">
        <f t="shared" si="702"/>
        <v>NAoMe_recurrent_ethnicity_grp</v>
      </c>
      <c r="BE8369" s="397" t="s">
        <v>862</v>
      </c>
      <c r="BF8369" t="str">
        <f t="shared" si="703"/>
        <v>Other Ethnic Group</v>
      </c>
      <c r="BG8369">
        <f t="shared" si="704"/>
        <v>0</v>
      </c>
      <c r="BH8369" s="398">
        <f t="shared" si="705"/>
        <v>0</v>
      </c>
      <c r="BO8369" s="33"/>
    </row>
    <row r="8370" spans="1:67">
      <c r="A8370" s="320" t="s">
        <v>338</v>
      </c>
      <c r="B8370" t="s">
        <v>380</v>
      </c>
      <c r="C8370" t="s">
        <v>910</v>
      </c>
      <c r="D8370" t="s">
        <v>314</v>
      </c>
      <c r="E8370" s="320" t="s">
        <v>157</v>
      </c>
      <c r="F8370" s="320" t="s">
        <v>158</v>
      </c>
      <c r="G8370" s="320" t="s">
        <v>440</v>
      </c>
      <c r="H8370" s="320" t="s">
        <v>319</v>
      </c>
      <c r="I8370" s="320" t="s">
        <v>656</v>
      </c>
      <c r="J8370" s="320" t="s">
        <v>260</v>
      </c>
      <c r="K8370" s="321">
        <v>0</v>
      </c>
      <c r="L8370" s="305">
        <v>0</v>
      </c>
      <c r="M8370" s="305"/>
      <c r="N8370" s="321">
        <v>2</v>
      </c>
      <c r="O8370" s="305">
        <v>3.9200000464916229E-3</v>
      </c>
      <c r="P8370" s="305"/>
      <c r="Q8370" s="321">
        <v>227</v>
      </c>
      <c r="R8370" s="305">
        <v>1.6680000349879261E-2</v>
      </c>
      <c r="S8370" s="305"/>
      <c r="BA8370" s="395">
        <v>1</v>
      </c>
      <c r="BB8370" s="396" t="s">
        <v>861</v>
      </c>
      <c r="BC8370" t="str">
        <f t="shared" si="701"/>
        <v>REF</v>
      </c>
      <c r="BD8370" t="str">
        <f t="shared" si="702"/>
        <v>NAoMe_recurrent_ethnicity_grp</v>
      </c>
      <c r="BE8370" s="397" t="s">
        <v>862</v>
      </c>
      <c r="BF8370" t="str">
        <f t="shared" si="703"/>
        <v>Unknown</v>
      </c>
      <c r="BG8370">
        <f t="shared" si="704"/>
        <v>0</v>
      </c>
      <c r="BH8370" s="398">
        <f t="shared" si="705"/>
        <v>0</v>
      </c>
      <c r="BO8370" s="33"/>
    </row>
    <row r="8371" spans="1:67">
      <c r="A8371" s="320" t="s">
        <v>338</v>
      </c>
      <c r="B8371" t="s">
        <v>380</v>
      </c>
      <c r="C8371" t="s">
        <v>910</v>
      </c>
      <c r="D8371" t="s">
        <v>314</v>
      </c>
      <c r="E8371" s="320" t="s">
        <v>157</v>
      </c>
      <c r="F8371" s="320" t="s">
        <v>158</v>
      </c>
      <c r="G8371" s="320" t="s">
        <v>440</v>
      </c>
      <c r="H8371" s="320" t="s">
        <v>319</v>
      </c>
      <c r="I8371" s="320" t="s">
        <v>656</v>
      </c>
      <c r="J8371" s="320" t="s">
        <v>258</v>
      </c>
      <c r="K8371" s="321">
        <v>121</v>
      </c>
      <c r="L8371" s="305">
        <v>1</v>
      </c>
      <c r="M8371" s="305">
        <v>1</v>
      </c>
      <c r="N8371" s="321">
        <v>500</v>
      </c>
      <c r="O8371" s="305">
        <v>0.98039001226425171</v>
      </c>
      <c r="P8371" s="305">
        <v>0.98425000905990601</v>
      </c>
      <c r="Q8371" s="321">
        <v>12010</v>
      </c>
      <c r="R8371" s="305">
        <v>0.88230997323989868</v>
      </c>
      <c r="S8371" s="305">
        <v>0.89727002382278442</v>
      </c>
      <c r="BA8371" s="395">
        <v>1</v>
      </c>
      <c r="BB8371" s="396" t="s">
        <v>861</v>
      </c>
      <c r="BC8371" t="str">
        <f t="shared" si="701"/>
        <v>REF</v>
      </c>
      <c r="BD8371" t="str">
        <f t="shared" si="702"/>
        <v>NAoMe_recurrent_ethnicity_grp</v>
      </c>
      <c r="BE8371" s="397" t="s">
        <v>862</v>
      </c>
      <c r="BF8371" t="str">
        <f t="shared" si="703"/>
        <v>White</v>
      </c>
      <c r="BG8371">
        <f t="shared" si="704"/>
        <v>121</v>
      </c>
      <c r="BH8371" s="398">
        <f t="shared" si="705"/>
        <v>1</v>
      </c>
      <c r="BO8371" s="33"/>
    </row>
    <row r="8372" spans="1:67">
      <c r="A8372" s="320" t="s">
        <v>338</v>
      </c>
      <c r="B8372" t="s">
        <v>380</v>
      </c>
      <c r="C8372" t="s">
        <v>910</v>
      </c>
      <c r="D8372" t="s">
        <v>314</v>
      </c>
      <c r="E8372" s="320" t="s">
        <v>157</v>
      </c>
      <c r="F8372" s="320" t="s">
        <v>158</v>
      </c>
      <c r="G8372" s="320" t="s">
        <v>440</v>
      </c>
      <c r="H8372" s="320" t="s">
        <v>319</v>
      </c>
      <c r="I8372" s="320" t="s">
        <v>291</v>
      </c>
      <c r="J8372" s="320" t="s">
        <v>313</v>
      </c>
      <c r="K8372" s="321">
        <v>121</v>
      </c>
      <c r="L8372" s="305">
        <v>1</v>
      </c>
      <c r="M8372" s="305"/>
      <c r="N8372" s="321">
        <v>508</v>
      </c>
      <c r="O8372" s="305">
        <v>0.99607998132705688</v>
      </c>
      <c r="P8372" s="305"/>
      <c r="Q8372" s="321">
        <v>13492</v>
      </c>
      <c r="R8372" s="305">
        <v>0.99118000268936157</v>
      </c>
      <c r="S8372" s="305"/>
      <c r="BA8372" s="395">
        <v>1</v>
      </c>
      <c r="BB8372" s="396" t="s">
        <v>861</v>
      </c>
      <c r="BC8372" t="str">
        <f t="shared" si="701"/>
        <v>REF</v>
      </c>
      <c r="BD8372" t="str">
        <f t="shared" si="702"/>
        <v>NAoMe_recurrent_gender</v>
      </c>
      <c r="BE8372" s="397" t="s">
        <v>862</v>
      </c>
      <c r="BF8372" t="str">
        <f t="shared" si="703"/>
        <v>Female</v>
      </c>
      <c r="BG8372">
        <f t="shared" si="704"/>
        <v>121</v>
      </c>
      <c r="BH8372" s="398">
        <f t="shared" si="705"/>
        <v>1</v>
      </c>
      <c r="BO8372" s="33"/>
    </row>
    <row r="8373" spans="1:67">
      <c r="A8373" s="320" t="s">
        <v>338</v>
      </c>
      <c r="B8373" t="s">
        <v>380</v>
      </c>
      <c r="C8373" t="s">
        <v>910</v>
      </c>
      <c r="D8373" t="s">
        <v>314</v>
      </c>
      <c r="E8373" s="320" t="s">
        <v>157</v>
      </c>
      <c r="F8373" s="320" t="s">
        <v>158</v>
      </c>
      <c r="G8373" s="320" t="s">
        <v>440</v>
      </c>
      <c r="H8373" s="320" t="s">
        <v>319</v>
      </c>
      <c r="I8373" s="320" t="s">
        <v>291</v>
      </c>
      <c r="J8373" s="320" t="s">
        <v>293</v>
      </c>
      <c r="K8373" s="321">
        <v>0</v>
      </c>
      <c r="L8373" s="305">
        <v>0</v>
      </c>
      <c r="M8373" s="305"/>
      <c r="N8373" s="321">
        <v>2</v>
      </c>
      <c r="O8373" s="305">
        <v>3.9200000464916229E-3</v>
      </c>
      <c r="P8373" s="305"/>
      <c r="Q8373" s="321">
        <v>120</v>
      </c>
      <c r="R8373" s="305">
        <v>8.8200001046061516E-3</v>
      </c>
      <c r="S8373" s="305"/>
      <c r="BA8373" s="395">
        <v>1</v>
      </c>
      <c r="BB8373" s="396" t="s">
        <v>861</v>
      </c>
      <c r="BC8373" t="str">
        <f t="shared" si="701"/>
        <v>REF</v>
      </c>
      <c r="BD8373" t="str">
        <f t="shared" si="702"/>
        <v>NAoMe_recurrent_gender</v>
      </c>
      <c r="BE8373" s="397" t="s">
        <v>862</v>
      </c>
      <c r="BF8373" t="str">
        <f t="shared" si="703"/>
        <v>Male</v>
      </c>
      <c r="BG8373">
        <f t="shared" si="704"/>
        <v>0</v>
      </c>
      <c r="BH8373" s="398">
        <f t="shared" si="705"/>
        <v>0</v>
      </c>
      <c r="BO8373" s="33"/>
    </row>
    <row r="8374" spans="1:67">
      <c r="A8374" s="320" t="s">
        <v>338</v>
      </c>
      <c r="B8374" t="s">
        <v>380</v>
      </c>
      <c r="C8374" t="s">
        <v>910</v>
      </c>
      <c r="D8374" t="s">
        <v>314</v>
      </c>
      <c r="E8374" s="320" t="s">
        <v>157</v>
      </c>
      <c r="F8374" s="320" t="s">
        <v>158</v>
      </c>
      <c r="G8374" s="320" t="s">
        <v>440</v>
      </c>
      <c r="H8374" s="320" t="s">
        <v>319</v>
      </c>
      <c r="I8374" s="320" t="s">
        <v>355</v>
      </c>
      <c r="J8374" s="320" t="s">
        <v>289</v>
      </c>
      <c r="K8374" s="321">
        <v>27</v>
      </c>
      <c r="L8374" s="305">
        <v>0.2231400012969971</v>
      </c>
      <c r="M8374" s="305"/>
      <c r="N8374" s="321">
        <v>133</v>
      </c>
      <c r="O8374" s="305">
        <v>0.26078000664710999</v>
      </c>
      <c r="P8374" s="305"/>
      <c r="Q8374" s="321">
        <v>4109</v>
      </c>
      <c r="R8374" s="305">
        <v>0.30186998844146729</v>
      </c>
      <c r="S8374" s="305"/>
      <c r="BA8374" s="395">
        <v>1</v>
      </c>
      <c r="BB8374" s="396" t="s">
        <v>861</v>
      </c>
      <c r="BC8374" t="str">
        <f t="shared" si="701"/>
        <v>REF</v>
      </c>
      <c r="BD8374" t="str">
        <f t="shared" si="702"/>
        <v>NAoMe_recurrent_mbc_hes_year</v>
      </c>
      <c r="BE8374" s="397" t="s">
        <v>862</v>
      </c>
      <c r="BF8374" t="str">
        <f t="shared" si="703"/>
        <v>2021</v>
      </c>
      <c r="BG8374">
        <f t="shared" si="704"/>
        <v>27</v>
      </c>
      <c r="BH8374" s="398">
        <f t="shared" si="705"/>
        <v>0.2231400012969971</v>
      </c>
      <c r="BO8374" s="33"/>
    </row>
    <row r="8375" spans="1:67">
      <c r="A8375" s="320" t="s">
        <v>338</v>
      </c>
      <c r="B8375" t="s">
        <v>380</v>
      </c>
      <c r="C8375" t="s">
        <v>910</v>
      </c>
      <c r="D8375" t="s">
        <v>314</v>
      </c>
      <c r="E8375" s="320" t="s">
        <v>157</v>
      </c>
      <c r="F8375" s="320" t="s">
        <v>158</v>
      </c>
      <c r="G8375" s="320" t="s">
        <v>440</v>
      </c>
      <c r="H8375" s="320" t="s">
        <v>319</v>
      </c>
      <c r="I8375" s="320" t="s">
        <v>355</v>
      </c>
      <c r="J8375" s="320" t="s">
        <v>816</v>
      </c>
      <c r="K8375" s="321">
        <v>48</v>
      </c>
      <c r="L8375" s="305">
        <v>0.3966900110244751</v>
      </c>
      <c r="M8375" s="305"/>
      <c r="N8375" s="321">
        <v>182</v>
      </c>
      <c r="O8375" s="305">
        <v>0.35686001181602478</v>
      </c>
      <c r="P8375" s="305"/>
      <c r="Q8375" s="321">
        <v>4376</v>
      </c>
      <c r="R8375" s="305">
        <v>0.32148000597953802</v>
      </c>
      <c r="S8375" s="305"/>
      <c r="BA8375" s="395">
        <v>1</v>
      </c>
      <c r="BB8375" s="396" t="s">
        <v>861</v>
      </c>
      <c r="BC8375" t="str">
        <f t="shared" si="701"/>
        <v>REF</v>
      </c>
      <c r="BD8375" t="str">
        <f t="shared" si="702"/>
        <v>NAoMe_recurrent_mbc_hes_year</v>
      </c>
      <c r="BE8375" s="397" t="s">
        <v>862</v>
      </c>
      <c r="BF8375" t="str">
        <f t="shared" si="703"/>
        <v>2022</v>
      </c>
      <c r="BG8375">
        <f t="shared" si="704"/>
        <v>48</v>
      </c>
      <c r="BH8375" s="398">
        <f t="shared" si="705"/>
        <v>0.3966900110244751</v>
      </c>
      <c r="BO8375" s="33"/>
    </row>
    <row r="8376" spans="1:67">
      <c r="A8376" s="320" t="s">
        <v>338</v>
      </c>
      <c r="B8376" t="s">
        <v>380</v>
      </c>
      <c r="C8376" t="s">
        <v>910</v>
      </c>
      <c r="D8376" t="s">
        <v>314</v>
      </c>
      <c r="E8376" s="320" t="s">
        <v>157</v>
      </c>
      <c r="F8376" s="320" t="s">
        <v>158</v>
      </c>
      <c r="G8376" s="320" t="s">
        <v>440</v>
      </c>
      <c r="H8376" s="320" t="s">
        <v>319</v>
      </c>
      <c r="I8376" s="320" t="s">
        <v>355</v>
      </c>
      <c r="J8376" s="320" t="s">
        <v>946</v>
      </c>
      <c r="K8376" s="321">
        <v>46</v>
      </c>
      <c r="L8376" s="305">
        <v>0.38016998767852778</v>
      </c>
      <c r="M8376" s="305"/>
      <c r="N8376" s="321">
        <v>195</v>
      </c>
      <c r="O8376" s="305">
        <v>0.38234999775886541</v>
      </c>
      <c r="P8376" s="305"/>
      <c r="Q8376" s="321">
        <v>5127</v>
      </c>
      <c r="R8376" s="305">
        <v>0.37665000557899481</v>
      </c>
      <c r="S8376" s="305"/>
      <c r="BA8376" s="395">
        <v>1</v>
      </c>
      <c r="BB8376" s="396" t="s">
        <v>861</v>
      </c>
      <c r="BC8376" t="str">
        <f t="shared" si="701"/>
        <v>REF</v>
      </c>
      <c r="BD8376" t="str">
        <f t="shared" si="702"/>
        <v>NAoMe_recurrent_mbc_hes_year</v>
      </c>
      <c r="BE8376" s="397" t="s">
        <v>862</v>
      </c>
      <c r="BF8376" t="str">
        <f t="shared" si="703"/>
        <v>2023</v>
      </c>
      <c r="BG8376">
        <f t="shared" si="704"/>
        <v>46</v>
      </c>
      <c r="BH8376" s="398">
        <f t="shared" si="705"/>
        <v>0.38016998767852778</v>
      </c>
      <c r="BO8376" s="33"/>
    </row>
    <row r="8377" spans="1:67">
      <c r="A8377" s="320" t="s">
        <v>338</v>
      </c>
      <c r="B8377" t="s">
        <v>380</v>
      </c>
      <c r="C8377" t="s">
        <v>910</v>
      </c>
      <c r="D8377" t="s">
        <v>314</v>
      </c>
      <c r="E8377" s="320" t="s">
        <v>157</v>
      </c>
      <c r="F8377" s="320" t="s">
        <v>158</v>
      </c>
      <c r="G8377" s="320" t="s">
        <v>440</v>
      </c>
      <c r="H8377" s="320" t="s">
        <v>319</v>
      </c>
      <c r="I8377" s="320" t="s">
        <v>824</v>
      </c>
      <c r="J8377" s="320" t="s">
        <v>12</v>
      </c>
      <c r="K8377" s="321">
        <v>121</v>
      </c>
      <c r="L8377" s="305">
        <v>1</v>
      </c>
      <c r="M8377" s="305"/>
      <c r="N8377" s="321">
        <v>510</v>
      </c>
      <c r="O8377" s="305">
        <v>1</v>
      </c>
      <c r="P8377" s="305"/>
      <c r="Q8377" s="321">
        <v>13612</v>
      </c>
      <c r="R8377" s="305">
        <v>1</v>
      </c>
      <c r="S8377" s="305"/>
      <c r="BA8377" s="395">
        <v>1</v>
      </c>
      <c r="BB8377" s="396" t="s">
        <v>861</v>
      </c>
      <c r="BC8377" t="str">
        <f t="shared" si="701"/>
        <v>REF</v>
      </c>
      <c r="BD8377" t="str">
        <f t="shared" si="702"/>
        <v>NAoMe_recurrent_tag_bonemets</v>
      </c>
      <c r="BE8377" s="397" t="s">
        <v>862</v>
      </c>
      <c r="BF8377" t="str">
        <f t="shared" si="703"/>
        <v>No</v>
      </c>
      <c r="BG8377">
        <f t="shared" si="704"/>
        <v>121</v>
      </c>
      <c r="BH8377" s="398">
        <f t="shared" si="705"/>
        <v>1</v>
      </c>
      <c r="BO8377" s="33"/>
    </row>
    <row r="8378" spans="1:67">
      <c r="A8378" s="320" t="s">
        <v>338</v>
      </c>
      <c r="B8378" t="s">
        <v>380</v>
      </c>
      <c r="C8378" t="s">
        <v>910</v>
      </c>
      <c r="D8378" t="s">
        <v>314</v>
      </c>
      <c r="E8378" s="320" t="s">
        <v>157</v>
      </c>
      <c r="F8378" s="320" t="s">
        <v>158</v>
      </c>
      <c r="G8378" s="320" t="s">
        <v>440</v>
      </c>
      <c r="H8378" s="320" t="s">
        <v>319</v>
      </c>
      <c r="I8378" s="320" t="s">
        <v>825</v>
      </c>
      <c r="J8378" s="320" t="s">
        <v>12</v>
      </c>
      <c r="K8378" s="321">
        <v>121</v>
      </c>
      <c r="L8378" s="305">
        <v>1</v>
      </c>
      <c r="M8378" s="305"/>
      <c r="N8378" s="321">
        <v>510</v>
      </c>
      <c r="O8378" s="305">
        <v>1</v>
      </c>
      <c r="P8378" s="305"/>
      <c r="Q8378" s="321">
        <v>13612</v>
      </c>
      <c r="R8378" s="305">
        <v>1</v>
      </c>
      <c r="S8378" s="305"/>
      <c r="BA8378" s="395">
        <v>1</v>
      </c>
      <c r="BB8378" s="396" t="s">
        <v>861</v>
      </c>
      <c r="BC8378" t="str">
        <f t="shared" si="701"/>
        <v>REF</v>
      </c>
      <c r="BD8378" t="str">
        <f t="shared" si="702"/>
        <v>NAoMe_recurrent_tag_brainmets</v>
      </c>
      <c r="BE8378" s="397" t="s">
        <v>862</v>
      </c>
      <c r="BF8378" t="str">
        <f t="shared" si="703"/>
        <v>No</v>
      </c>
      <c r="BG8378">
        <f t="shared" si="704"/>
        <v>121</v>
      </c>
      <c r="BH8378" s="398">
        <f t="shared" si="705"/>
        <v>1</v>
      </c>
      <c r="BO8378" s="33"/>
    </row>
    <row r="8379" spans="1:67">
      <c r="A8379" s="320" t="s">
        <v>338</v>
      </c>
      <c r="B8379" t="s">
        <v>380</v>
      </c>
      <c r="C8379" t="s">
        <v>910</v>
      </c>
      <c r="D8379" t="s">
        <v>314</v>
      </c>
      <c r="E8379" s="320" t="s">
        <v>157</v>
      </c>
      <c r="F8379" s="320" t="s">
        <v>158</v>
      </c>
      <c r="G8379" s="320" t="s">
        <v>440</v>
      </c>
      <c r="H8379" s="320" t="s">
        <v>319</v>
      </c>
      <c r="I8379" s="320" t="s">
        <v>826</v>
      </c>
      <c r="J8379" s="320" t="s">
        <v>12</v>
      </c>
      <c r="K8379" s="321">
        <v>121</v>
      </c>
      <c r="L8379" s="305">
        <v>1</v>
      </c>
      <c r="M8379" s="305"/>
      <c r="N8379" s="321">
        <v>510</v>
      </c>
      <c r="O8379" s="305">
        <v>1</v>
      </c>
      <c r="P8379" s="305"/>
      <c r="Q8379" s="321">
        <v>13612</v>
      </c>
      <c r="R8379" s="305">
        <v>1</v>
      </c>
      <c r="S8379" s="305"/>
      <c r="BA8379" s="395">
        <v>1</v>
      </c>
      <c r="BB8379" s="396" t="s">
        <v>861</v>
      </c>
      <c r="BC8379" t="str">
        <f t="shared" si="701"/>
        <v>REF</v>
      </c>
      <c r="BD8379" t="str">
        <f t="shared" si="702"/>
        <v>NAoMe_recurrent_tag_livermets</v>
      </c>
      <c r="BE8379" s="397" t="s">
        <v>862</v>
      </c>
      <c r="BF8379" t="str">
        <f t="shared" si="703"/>
        <v>No</v>
      </c>
      <c r="BG8379">
        <f t="shared" si="704"/>
        <v>121</v>
      </c>
      <c r="BH8379" s="398">
        <f t="shared" si="705"/>
        <v>1</v>
      </c>
      <c r="BO8379" s="33"/>
    </row>
    <row r="8380" spans="1:67">
      <c r="A8380" s="320" t="s">
        <v>338</v>
      </c>
      <c r="B8380" t="s">
        <v>380</v>
      </c>
      <c r="C8380" t="s">
        <v>910</v>
      </c>
      <c r="D8380" t="s">
        <v>314</v>
      </c>
      <c r="E8380" s="320" t="s">
        <v>157</v>
      </c>
      <c r="F8380" s="320" t="s">
        <v>158</v>
      </c>
      <c r="G8380" s="320" t="s">
        <v>440</v>
      </c>
      <c r="H8380" s="320" t="s">
        <v>319</v>
      </c>
      <c r="I8380" s="320" t="s">
        <v>827</v>
      </c>
      <c r="J8380" s="320" t="s">
        <v>12</v>
      </c>
      <c r="K8380" s="321">
        <v>121</v>
      </c>
      <c r="L8380" s="305">
        <v>1</v>
      </c>
      <c r="M8380" s="305"/>
      <c r="N8380" s="321">
        <v>510</v>
      </c>
      <c r="O8380" s="305">
        <v>1</v>
      </c>
      <c r="P8380" s="305"/>
      <c r="Q8380" s="321">
        <v>13612</v>
      </c>
      <c r="R8380" s="305">
        <v>1</v>
      </c>
      <c r="S8380" s="305"/>
      <c r="BA8380" s="395">
        <v>1</v>
      </c>
      <c r="BB8380" s="396" t="s">
        <v>861</v>
      </c>
      <c r="BC8380" t="str">
        <f t="shared" si="701"/>
        <v>REF</v>
      </c>
      <c r="BD8380" t="str">
        <f t="shared" si="702"/>
        <v>NAoMe_recurrent_tag_lungmets</v>
      </c>
      <c r="BE8380" s="397" t="s">
        <v>862</v>
      </c>
      <c r="BF8380" t="str">
        <f t="shared" si="703"/>
        <v>No</v>
      </c>
      <c r="BG8380">
        <f t="shared" si="704"/>
        <v>121</v>
      </c>
      <c r="BH8380" s="398">
        <f t="shared" si="705"/>
        <v>1</v>
      </c>
      <c r="BO8380" s="33"/>
    </row>
    <row r="8381" spans="1:67">
      <c r="A8381" s="320" t="s">
        <v>338</v>
      </c>
      <c r="B8381" t="s">
        <v>380</v>
      </c>
      <c r="C8381" t="s">
        <v>910</v>
      </c>
      <c r="D8381" t="s">
        <v>314</v>
      </c>
      <c r="E8381" s="320" t="s">
        <v>157</v>
      </c>
      <c r="F8381" s="320" t="s">
        <v>158</v>
      </c>
      <c r="G8381" s="320" t="s">
        <v>440</v>
      </c>
      <c r="H8381" s="320" t="s">
        <v>319</v>
      </c>
      <c r="I8381" s="320" t="s">
        <v>828</v>
      </c>
      <c r="J8381" s="320" t="s">
        <v>12</v>
      </c>
      <c r="K8381" s="321">
        <v>121</v>
      </c>
      <c r="L8381" s="305">
        <v>1</v>
      </c>
      <c r="M8381" s="305"/>
      <c r="N8381" s="321">
        <v>510</v>
      </c>
      <c r="O8381" s="305">
        <v>1</v>
      </c>
      <c r="P8381" s="305"/>
      <c r="Q8381" s="321">
        <v>13612</v>
      </c>
      <c r="R8381" s="305">
        <v>1</v>
      </c>
      <c r="S8381" s="305"/>
      <c r="BA8381" s="395">
        <v>1</v>
      </c>
      <c r="BB8381" s="396" t="s">
        <v>861</v>
      </c>
      <c r="BC8381" t="str">
        <f t="shared" si="701"/>
        <v>REF</v>
      </c>
      <c r="BD8381" t="str">
        <f t="shared" si="702"/>
        <v>NAoMe_recurrent_tag_othermets</v>
      </c>
      <c r="BE8381" s="397" t="s">
        <v>862</v>
      </c>
      <c r="BF8381" t="str">
        <f t="shared" si="703"/>
        <v>No</v>
      </c>
      <c r="BG8381">
        <f t="shared" si="704"/>
        <v>121</v>
      </c>
      <c r="BH8381" s="398">
        <f t="shared" si="705"/>
        <v>1</v>
      </c>
      <c r="BO8381" s="33"/>
    </row>
    <row r="8382" spans="1:67">
      <c r="A8382" s="320" t="s">
        <v>338</v>
      </c>
      <c r="B8382" t="s">
        <v>380</v>
      </c>
      <c r="C8382" t="s">
        <v>910</v>
      </c>
      <c r="D8382" t="s">
        <v>314</v>
      </c>
      <c r="E8382" s="320" t="s">
        <v>159</v>
      </c>
      <c r="F8382" s="320" t="s">
        <v>160</v>
      </c>
      <c r="G8382" s="320" t="s">
        <v>440</v>
      </c>
      <c r="H8382" s="320" t="s">
        <v>319</v>
      </c>
      <c r="I8382" s="320" t="s">
        <v>354</v>
      </c>
      <c r="J8382" s="320" t="s">
        <v>277</v>
      </c>
      <c r="K8382" s="321">
        <v>0</v>
      </c>
      <c r="L8382" s="305">
        <v>0</v>
      </c>
      <c r="M8382" s="305"/>
      <c r="N8382" s="321">
        <v>2</v>
      </c>
      <c r="O8382" s="305">
        <v>3.9200000464916229E-3</v>
      </c>
      <c r="P8382" s="305"/>
      <c r="Q8382" s="321">
        <v>56</v>
      </c>
      <c r="R8382" s="305">
        <v>4.1100000962615013E-3</v>
      </c>
      <c r="S8382" s="305"/>
      <c r="BA8382" s="395">
        <v>1</v>
      </c>
      <c r="BB8382" s="396" t="s">
        <v>861</v>
      </c>
      <c r="BC8382" t="str">
        <f t="shared" si="701"/>
        <v>RH8</v>
      </c>
      <c r="BD8382" t="str">
        <f t="shared" si="702"/>
        <v>NAoMe_recurrent_age_mbc_hes_decades_80cap</v>
      </c>
      <c r="BE8382" s="397" t="s">
        <v>862</v>
      </c>
      <c r="BF8382" t="str">
        <f t="shared" si="703"/>
        <v>18-29 yrs</v>
      </c>
      <c r="BG8382">
        <f t="shared" si="704"/>
        <v>0</v>
      </c>
      <c r="BH8382" s="398">
        <f t="shared" si="705"/>
        <v>0</v>
      </c>
      <c r="BO8382" s="33"/>
    </row>
    <row r="8383" spans="1:67">
      <c r="A8383" s="320" t="s">
        <v>338</v>
      </c>
      <c r="B8383" t="s">
        <v>380</v>
      </c>
      <c r="C8383" t="s">
        <v>910</v>
      </c>
      <c r="D8383" t="s">
        <v>314</v>
      </c>
      <c r="E8383" s="320" t="s">
        <v>159</v>
      </c>
      <c r="F8383" s="320" t="s">
        <v>160</v>
      </c>
      <c r="G8383" s="320" t="s">
        <v>440</v>
      </c>
      <c r="H8383" s="320" t="s">
        <v>319</v>
      </c>
      <c r="I8383" s="320" t="s">
        <v>354</v>
      </c>
      <c r="J8383" s="320" t="s">
        <v>278</v>
      </c>
      <c r="K8383" s="321">
        <v>2</v>
      </c>
      <c r="L8383" s="305">
        <v>1.0529999621212481E-2</v>
      </c>
      <c r="M8383" s="305"/>
      <c r="N8383" s="321">
        <v>14</v>
      </c>
      <c r="O8383" s="305">
        <v>2.7450000867247581E-2</v>
      </c>
      <c r="P8383" s="305"/>
      <c r="Q8383" s="321">
        <v>552</v>
      </c>
      <c r="R8383" s="305">
        <v>4.0550000965595252E-2</v>
      </c>
      <c r="S8383" s="305"/>
      <c r="BA8383" s="395">
        <v>1</v>
      </c>
      <c r="BB8383" s="396" t="s">
        <v>861</v>
      </c>
      <c r="BC8383" t="str">
        <f t="shared" si="701"/>
        <v>RH8</v>
      </c>
      <c r="BD8383" t="str">
        <f t="shared" si="702"/>
        <v>NAoMe_recurrent_age_mbc_hes_decades_80cap</v>
      </c>
      <c r="BE8383" s="397" t="s">
        <v>862</v>
      </c>
      <c r="BF8383" t="str">
        <f t="shared" si="703"/>
        <v>30-39 yrs</v>
      </c>
      <c r="BG8383">
        <f t="shared" si="704"/>
        <v>2</v>
      </c>
      <c r="BH8383" s="398">
        <f t="shared" si="705"/>
        <v>1.0529999621212481E-2</v>
      </c>
      <c r="BO8383" s="33"/>
    </row>
    <row r="8384" spans="1:67">
      <c r="A8384" s="320" t="s">
        <v>338</v>
      </c>
      <c r="B8384" t="s">
        <v>380</v>
      </c>
      <c r="C8384" t="s">
        <v>910</v>
      </c>
      <c r="D8384" t="s">
        <v>314</v>
      </c>
      <c r="E8384" s="320" t="s">
        <v>159</v>
      </c>
      <c r="F8384" s="320" t="s">
        <v>160</v>
      </c>
      <c r="G8384" s="320" t="s">
        <v>440</v>
      </c>
      <c r="H8384" s="320" t="s">
        <v>319</v>
      </c>
      <c r="I8384" s="320" t="s">
        <v>354</v>
      </c>
      <c r="J8384" s="320" t="s">
        <v>279</v>
      </c>
      <c r="K8384" s="321">
        <v>13</v>
      </c>
      <c r="L8384" s="305">
        <v>6.8420000374317169E-2</v>
      </c>
      <c r="M8384" s="305"/>
      <c r="N8384" s="321">
        <v>42</v>
      </c>
      <c r="O8384" s="305">
        <v>8.2350000739097595E-2</v>
      </c>
      <c r="P8384" s="305"/>
      <c r="Q8384" s="321">
        <v>1403</v>
      </c>
      <c r="R8384" s="305">
        <v>0.1030699983239174</v>
      </c>
      <c r="S8384" s="305"/>
      <c r="BA8384" s="395">
        <v>1</v>
      </c>
      <c r="BB8384" s="396" t="s">
        <v>861</v>
      </c>
      <c r="BC8384" t="str">
        <f t="shared" si="701"/>
        <v>RH8</v>
      </c>
      <c r="BD8384" t="str">
        <f t="shared" si="702"/>
        <v>NAoMe_recurrent_age_mbc_hes_decades_80cap</v>
      </c>
      <c r="BE8384" s="397" t="s">
        <v>862</v>
      </c>
      <c r="BF8384" t="str">
        <f t="shared" si="703"/>
        <v>40-49 yrs</v>
      </c>
      <c r="BG8384">
        <f t="shared" si="704"/>
        <v>13</v>
      </c>
      <c r="BH8384" s="398">
        <f t="shared" si="705"/>
        <v>6.8420000374317169E-2</v>
      </c>
      <c r="BO8384" s="33"/>
    </row>
    <row r="8385" spans="1:67">
      <c r="A8385" s="320" t="s">
        <v>338</v>
      </c>
      <c r="B8385" t="s">
        <v>380</v>
      </c>
      <c r="C8385" t="s">
        <v>910</v>
      </c>
      <c r="D8385" t="s">
        <v>314</v>
      </c>
      <c r="E8385" s="320" t="s">
        <v>159</v>
      </c>
      <c r="F8385" s="320" t="s">
        <v>160</v>
      </c>
      <c r="G8385" s="320" t="s">
        <v>440</v>
      </c>
      <c r="H8385" s="320" t="s">
        <v>319</v>
      </c>
      <c r="I8385" s="320" t="s">
        <v>354</v>
      </c>
      <c r="J8385" s="320" t="s">
        <v>280</v>
      </c>
      <c r="K8385" s="321">
        <v>32</v>
      </c>
      <c r="L8385" s="305">
        <v>0.16842000186443329</v>
      </c>
      <c r="M8385" s="305"/>
      <c r="N8385" s="321">
        <v>81</v>
      </c>
      <c r="O8385" s="305">
        <v>0.15882000327110291</v>
      </c>
      <c r="P8385" s="305"/>
      <c r="Q8385" s="321">
        <v>2584</v>
      </c>
      <c r="R8385" s="305">
        <v>0.18983000516891479</v>
      </c>
      <c r="S8385" s="305"/>
      <c r="BA8385" s="395">
        <v>1</v>
      </c>
      <c r="BB8385" s="396" t="s">
        <v>861</v>
      </c>
      <c r="BC8385" t="str">
        <f t="shared" si="701"/>
        <v>RH8</v>
      </c>
      <c r="BD8385" t="str">
        <f t="shared" si="702"/>
        <v>NAoMe_recurrent_age_mbc_hes_decades_80cap</v>
      </c>
      <c r="BE8385" s="397" t="s">
        <v>862</v>
      </c>
      <c r="BF8385" t="str">
        <f t="shared" si="703"/>
        <v>50-59 yrs</v>
      </c>
      <c r="BG8385">
        <f t="shared" si="704"/>
        <v>32</v>
      </c>
      <c r="BH8385" s="398">
        <f t="shared" si="705"/>
        <v>0.16842000186443329</v>
      </c>
      <c r="BO8385" s="33"/>
    </row>
    <row r="8386" spans="1:67">
      <c r="A8386" s="320" t="s">
        <v>338</v>
      </c>
      <c r="B8386" t="s">
        <v>380</v>
      </c>
      <c r="C8386" t="s">
        <v>910</v>
      </c>
      <c r="D8386" t="s">
        <v>314</v>
      </c>
      <c r="E8386" s="320" t="s">
        <v>159</v>
      </c>
      <c r="F8386" s="320" t="s">
        <v>160</v>
      </c>
      <c r="G8386" s="320" t="s">
        <v>440</v>
      </c>
      <c r="H8386" s="320" t="s">
        <v>319</v>
      </c>
      <c r="I8386" s="320" t="s">
        <v>354</v>
      </c>
      <c r="J8386" s="320" t="s">
        <v>281</v>
      </c>
      <c r="K8386" s="321">
        <v>30</v>
      </c>
      <c r="L8386" s="305">
        <v>0.15789000689983371</v>
      </c>
      <c r="M8386" s="305"/>
      <c r="N8386" s="321">
        <v>86</v>
      </c>
      <c r="O8386" s="305">
        <v>0.16863000392913821</v>
      </c>
      <c r="P8386" s="305"/>
      <c r="Q8386" s="321">
        <v>2650</v>
      </c>
      <c r="R8386" s="305">
        <v>0.19468000531196589</v>
      </c>
      <c r="S8386" s="305"/>
      <c r="BA8386" s="395">
        <v>1</v>
      </c>
      <c r="BB8386" s="396" t="s">
        <v>861</v>
      </c>
      <c r="BC8386" t="str">
        <f t="shared" si="701"/>
        <v>RH8</v>
      </c>
      <c r="BD8386" t="str">
        <f t="shared" si="702"/>
        <v>NAoMe_recurrent_age_mbc_hes_decades_80cap</v>
      </c>
      <c r="BE8386" s="397" t="s">
        <v>862</v>
      </c>
      <c r="BF8386" t="str">
        <f t="shared" si="703"/>
        <v>60-69 yrs</v>
      </c>
      <c r="BG8386">
        <f t="shared" si="704"/>
        <v>30</v>
      </c>
      <c r="BH8386" s="398">
        <f t="shared" si="705"/>
        <v>0.15789000689983371</v>
      </c>
      <c r="BO8386" s="33"/>
    </row>
    <row r="8387" spans="1:67">
      <c r="A8387" s="320" t="s">
        <v>338</v>
      </c>
      <c r="B8387" t="s">
        <v>380</v>
      </c>
      <c r="C8387" t="s">
        <v>910</v>
      </c>
      <c r="D8387" t="s">
        <v>314</v>
      </c>
      <c r="E8387" s="320" t="s">
        <v>159</v>
      </c>
      <c r="F8387" s="320" t="s">
        <v>160</v>
      </c>
      <c r="G8387" s="320" t="s">
        <v>440</v>
      </c>
      <c r="H8387" s="320" t="s">
        <v>319</v>
      </c>
      <c r="I8387" s="320" t="s">
        <v>354</v>
      </c>
      <c r="J8387" s="320" t="s">
        <v>282</v>
      </c>
      <c r="K8387" s="321">
        <v>63</v>
      </c>
      <c r="L8387" s="305">
        <v>0.33158001303672791</v>
      </c>
      <c r="M8387" s="305"/>
      <c r="N8387" s="321">
        <v>153</v>
      </c>
      <c r="O8387" s="305">
        <v>0.30000001192092901</v>
      </c>
      <c r="P8387" s="305"/>
      <c r="Q8387" s="321">
        <v>3284</v>
      </c>
      <c r="R8387" s="305">
        <v>0.24126000702381131</v>
      </c>
      <c r="S8387" s="305"/>
      <c r="BA8387" s="395">
        <v>1</v>
      </c>
      <c r="BB8387" s="396" t="s">
        <v>861</v>
      </c>
      <c r="BC8387" t="str">
        <f t="shared" ref="BC8387:BC8450" si="706">E8387</f>
        <v>RH8</v>
      </c>
      <c r="BD8387" t="str">
        <f t="shared" ref="BD8387:BD8450" si="707">(LEFT(A8387, LEN(A8387)-7))&amp;"_"&amp;I8387</f>
        <v>NAoMe_recurrent_age_mbc_hes_decades_80cap</v>
      </c>
      <c r="BE8387" s="397" t="s">
        <v>862</v>
      </c>
      <c r="BF8387" t="str">
        <f t="shared" ref="BF8387:BF8450" si="708">J8387</f>
        <v>70-79 yrs</v>
      </c>
      <c r="BG8387">
        <f t="shared" ref="BG8387:BG8450" si="709">K8387</f>
        <v>63</v>
      </c>
      <c r="BH8387" s="398">
        <f t="shared" ref="BH8387:BH8450" si="710">L8387</f>
        <v>0.33158001303672791</v>
      </c>
      <c r="BO8387" s="33"/>
    </row>
    <row r="8388" spans="1:67">
      <c r="A8388" s="320" t="s">
        <v>338</v>
      </c>
      <c r="B8388" t="s">
        <v>380</v>
      </c>
      <c r="C8388" t="s">
        <v>910</v>
      </c>
      <c r="D8388" t="s">
        <v>314</v>
      </c>
      <c r="E8388" s="320" t="s">
        <v>159</v>
      </c>
      <c r="F8388" s="320" t="s">
        <v>160</v>
      </c>
      <c r="G8388" s="320" t="s">
        <v>440</v>
      </c>
      <c r="H8388" s="320" t="s">
        <v>319</v>
      </c>
      <c r="I8388" s="320" t="s">
        <v>354</v>
      </c>
      <c r="J8388" s="320" t="s">
        <v>283</v>
      </c>
      <c r="K8388" s="321">
        <v>50</v>
      </c>
      <c r="L8388" s="305">
        <v>0.26315999031066889</v>
      </c>
      <c r="M8388" s="305"/>
      <c r="N8388" s="321">
        <v>132</v>
      </c>
      <c r="O8388" s="305">
        <v>0.25881999731063843</v>
      </c>
      <c r="P8388" s="305"/>
      <c r="Q8388" s="321">
        <v>3083</v>
      </c>
      <c r="R8388" s="305">
        <v>0.2264900058507919</v>
      </c>
      <c r="S8388" s="305"/>
      <c r="BA8388" s="395">
        <v>1</v>
      </c>
      <c r="BB8388" s="396" t="s">
        <v>861</v>
      </c>
      <c r="BC8388" t="str">
        <f t="shared" si="706"/>
        <v>RH8</v>
      </c>
      <c r="BD8388" t="str">
        <f t="shared" si="707"/>
        <v>NAoMe_recurrent_age_mbc_hes_decades_80cap</v>
      </c>
      <c r="BE8388" s="397" t="s">
        <v>862</v>
      </c>
      <c r="BF8388" t="str">
        <f t="shared" si="708"/>
        <v>80+ yrs</v>
      </c>
      <c r="BG8388">
        <f t="shared" si="709"/>
        <v>50</v>
      </c>
      <c r="BH8388" s="398">
        <f t="shared" si="710"/>
        <v>0.26315999031066889</v>
      </c>
      <c r="BO8388" s="33"/>
    </row>
    <row r="8389" spans="1:67">
      <c r="A8389" s="320" t="s">
        <v>338</v>
      </c>
      <c r="B8389" t="s">
        <v>380</v>
      </c>
      <c r="C8389" t="s">
        <v>910</v>
      </c>
      <c r="D8389" t="s">
        <v>314</v>
      </c>
      <c r="E8389" s="320" t="s">
        <v>159</v>
      </c>
      <c r="F8389" s="320" t="s">
        <v>160</v>
      </c>
      <c r="G8389" s="320" t="s">
        <v>440</v>
      </c>
      <c r="H8389" s="320" t="s">
        <v>319</v>
      </c>
      <c r="I8389" s="320" t="s">
        <v>656</v>
      </c>
      <c r="J8389" s="320" t="s">
        <v>286</v>
      </c>
      <c r="K8389" s="321">
        <v>2</v>
      </c>
      <c r="L8389" s="305">
        <v>1.0529999621212481E-2</v>
      </c>
      <c r="M8389" s="305">
        <v>1.0639999993145469E-2</v>
      </c>
      <c r="N8389" s="321">
        <v>2</v>
      </c>
      <c r="O8389" s="305">
        <v>3.9200000464916229E-3</v>
      </c>
      <c r="P8389" s="305">
        <v>3.9400001987814903E-3</v>
      </c>
      <c r="Q8389" s="321">
        <v>565</v>
      </c>
      <c r="R8389" s="305">
        <v>4.1510000824928277E-2</v>
      </c>
      <c r="S8389" s="305">
        <v>4.221000149846077E-2</v>
      </c>
      <c r="BA8389" s="395">
        <v>1</v>
      </c>
      <c r="BB8389" s="396" t="s">
        <v>861</v>
      </c>
      <c r="BC8389" t="str">
        <f t="shared" si="706"/>
        <v>RH8</v>
      </c>
      <c r="BD8389" t="str">
        <f t="shared" si="707"/>
        <v>NAoMe_recurrent_ethnicity_grp</v>
      </c>
      <c r="BE8389" s="397" t="s">
        <v>862</v>
      </c>
      <c r="BF8389" t="str">
        <f t="shared" si="708"/>
        <v>Asian or Asian British</v>
      </c>
      <c r="BG8389">
        <f t="shared" si="709"/>
        <v>2</v>
      </c>
      <c r="BH8389" s="398">
        <f t="shared" si="710"/>
        <v>1.0529999621212481E-2</v>
      </c>
      <c r="BO8389" s="33"/>
    </row>
    <row r="8390" spans="1:67">
      <c r="A8390" s="320" t="s">
        <v>338</v>
      </c>
      <c r="B8390" t="s">
        <v>380</v>
      </c>
      <c r="C8390" t="s">
        <v>910</v>
      </c>
      <c r="D8390" t="s">
        <v>314</v>
      </c>
      <c r="E8390" s="320" t="s">
        <v>159</v>
      </c>
      <c r="F8390" s="320" t="s">
        <v>160</v>
      </c>
      <c r="G8390" s="320" t="s">
        <v>440</v>
      </c>
      <c r="H8390" s="320" t="s">
        <v>319</v>
      </c>
      <c r="I8390" s="320" t="s">
        <v>656</v>
      </c>
      <c r="J8390" s="320" t="s">
        <v>287</v>
      </c>
      <c r="K8390" s="321">
        <v>0</v>
      </c>
      <c r="L8390" s="305">
        <v>0</v>
      </c>
      <c r="M8390" s="305">
        <v>0</v>
      </c>
      <c r="N8390" s="321">
        <v>2</v>
      </c>
      <c r="O8390" s="305">
        <v>3.9200000464916229E-3</v>
      </c>
      <c r="P8390" s="305">
        <v>3.9400001987814903E-3</v>
      </c>
      <c r="Q8390" s="321">
        <v>439</v>
      </c>
      <c r="R8390" s="305">
        <v>3.2249998301267617E-2</v>
      </c>
      <c r="S8390" s="305">
        <v>3.2800000160932541E-2</v>
      </c>
      <c r="BA8390" s="395">
        <v>1</v>
      </c>
      <c r="BB8390" s="396" t="s">
        <v>861</v>
      </c>
      <c r="BC8390" t="str">
        <f t="shared" si="706"/>
        <v>RH8</v>
      </c>
      <c r="BD8390" t="str">
        <f t="shared" si="707"/>
        <v>NAoMe_recurrent_ethnicity_grp</v>
      </c>
      <c r="BE8390" s="397" t="s">
        <v>862</v>
      </c>
      <c r="BF8390" t="str">
        <f t="shared" si="708"/>
        <v>Black or Black British</v>
      </c>
      <c r="BG8390">
        <f t="shared" si="709"/>
        <v>0</v>
      </c>
      <c r="BH8390" s="398">
        <f t="shared" si="710"/>
        <v>0</v>
      </c>
      <c r="BO8390" s="33"/>
    </row>
    <row r="8391" spans="1:67">
      <c r="A8391" s="320" t="s">
        <v>338</v>
      </c>
      <c r="B8391" t="s">
        <v>380</v>
      </c>
      <c r="C8391" t="s">
        <v>910</v>
      </c>
      <c r="D8391" t="s">
        <v>314</v>
      </c>
      <c r="E8391" s="320" t="s">
        <v>159</v>
      </c>
      <c r="F8391" s="320" t="s">
        <v>160</v>
      </c>
      <c r="G8391" s="320" t="s">
        <v>440</v>
      </c>
      <c r="H8391" s="320" t="s">
        <v>319</v>
      </c>
      <c r="I8391" s="320" t="s">
        <v>656</v>
      </c>
      <c r="J8391" s="320" t="s">
        <v>259</v>
      </c>
      <c r="K8391" s="321">
        <v>2</v>
      </c>
      <c r="L8391" s="305">
        <v>1.0529999621212481E-2</v>
      </c>
      <c r="M8391" s="305">
        <v>1.0639999993145469E-2</v>
      </c>
      <c r="N8391" s="321">
        <v>2</v>
      </c>
      <c r="O8391" s="305">
        <v>3.9200000464916229E-3</v>
      </c>
      <c r="P8391" s="305">
        <v>3.9400001987814903E-3</v>
      </c>
      <c r="Q8391" s="321">
        <v>117</v>
      </c>
      <c r="R8391" s="305">
        <v>8.6000002920627594E-3</v>
      </c>
      <c r="S8391" s="305">
        <v>8.7400004267692566E-3</v>
      </c>
      <c r="BA8391" s="395">
        <v>1</v>
      </c>
      <c r="BB8391" s="396" t="s">
        <v>861</v>
      </c>
      <c r="BC8391" t="str">
        <f t="shared" si="706"/>
        <v>RH8</v>
      </c>
      <c r="BD8391" t="str">
        <f t="shared" si="707"/>
        <v>NAoMe_recurrent_ethnicity_grp</v>
      </c>
      <c r="BE8391" s="397" t="s">
        <v>862</v>
      </c>
      <c r="BF8391" t="str">
        <f t="shared" si="708"/>
        <v>Mixed</v>
      </c>
      <c r="BG8391">
        <f t="shared" si="709"/>
        <v>2</v>
      </c>
      <c r="BH8391" s="398">
        <f t="shared" si="710"/>
        <v>1.0529999621212481E-2</v>
      </c>
      <c r="BO8391" s="33"/>
    </row>
    <row r="8392" spans="1:67">
      <c r="A8392" s="320" t="s">
        <v>338</v>
      </c>
      <c r="B8392" t="s">
        <v>380</v>
      </c>
      <c r="C8392" t="s">
        <v>910</v>
      </c>
      <c r="D8392" t="s">
        <v>314</v>
      </c>
      <c r="E8392" s="320" t="s">
        <v>159</v>
      </c>
      <c r="F8392" s="320" t="s">
        <v>160</v>
      </c>
      <c r="G8392" s="320" t="s">
        <v>440</v>
      </c>
      <c r="H8392" s="320" t="s">
        <v>319</v>
      </c>
      <c r="I8392" s="320" t="s">
        <v>656</v>
      </c>
      <c r="J8392" s="320" t="s">
        <v>288</v>
      </c>
      <c r="K8392" s="321">
        <v>2</v>
      </c>
      <c r="L8392" s="305">
        <v>1.0529999621212481E-2</v>
      </c>
      <c r="M8392" s="305">
        <v>1.0639999993145469E-2</v>
      </c>
      <c r="N8392" s="321">
        <v>2</v>
      </c>
      <c r="O8392" s="305">
        <v>3.9200000464916229E-3</v>
      </c>
      <c r="P8392" s="305">
        <v>3.9400001987814903E-3</v>
      </c>
      <c r="Q8392" s="321">
        <v>254</v>
      </c>
      <c r="R8392" s="305">
        <v>1.8659999594092369E-2</v>
      </c>
      <c r="S8392" s="305">
        <v>1.8980000168085098E-2</v>
      </c>
      <c r="BA8392" s="395">
        <v>1</v>
      </c>
      <c r="BB8392" s="396" t="s">
        <v>861</v>
      </c>
      <c r="BC8392" t="str">
        <f t="shared" si="706"/>
        <v>RH8</v>
      </c>
      <c r="BD8392" t="str">
        <f t="shared" si="707"/>
        <v>NAoMe_recurrent_ethnicity_grp</v>
      </c>
      <c r="BE8392" s="397" t="s">
        <v>862</v>
      </c>
      <c r="BF8392" t="str">
        <f t="shared" si="708"/>
        <v>Other Ethnic Group</v>
      </c>
      <c r="BG8392">
        <f t="shared" si="709"/>
        <v>2</v>
      </c>
      <c r="BH8392" s="398">
        <f t="shared" si="710"/>
        <v>1.0529999621212481E-2</v>
      </c>
      <c r="BO8392" s="33"/>
    </row>
    <row r="8393" spans="1:67">
      <c r="A8393" s="320" t="s">
        <v>338</v>
      </c>
      <c r="B8393" t="s">
        <v>380</v>
      </c>
      <c r="C8393" t="s">
        <v>910</v>
      </c>
      <c r="D8393" t="s">
        <v>314</v>
      </c>
      <c r="E8393" s="320" t="s">
        <v>159</v>
      </c>
      <c r="F8393" s="320" t="s">
        <v>160</v>
      </c>
      <c r="G8393" s="320" t="s">
        <v>440</v>
      </c>
      <c r="H8393" s="320" t="s">
        <v>319</v>
      </c>
      <c r="I8393" s="320" t="s">
        <v>656</v>
      </c>
      <c r="J8393" s="320" t="s">
        <v>260</v>
      </c>
      <c r="K8393" s="321">
        <v>2</v>
      </c>
      <c r="L8393" s="305">
        <v>1.0529999621212481E-2</v>
      </c>
      <c r="M8393" s="305"/>
      <c r="N8393" s="321">
        <v>2</v>
      </c>
      <c r="O8393" s="305">
        <v>3.9200000464916229E-3</v>
      </c>
      <c r="P8393" s="305"/>
      <c r="Q8393" s="321">
        <v>227</v>
      </c>
      <c r="R8393" s="305">
        <v>1.6680000349879261E-2</v>
      </c>
      <c r="S8393" s="305"/>
      <c r="BA8393" s="395">
        <v>1</v>
      </c>
      <c r="BB8393" s="396" t="s">
        <v>861</v>
      </c>
      <c r="BC8393" t="str">
        <f t="shared" si="706"/>
        <v>RH8</v>
      </c>
      <c r="BD8393" t="str">
        <f t="shared" si="707"/>
        <v>NAoMe_recurrent_ethnicity_grp</v>
      </c>
      <c r="BE8393" s="397" t="s">
        <v>862</v>
      </c>
      <c r="BF8393" t="str">
        <f t="shared" si="708"/>
        <v>Unknown</v>
      </c>
      <c r="BG8393">
        <f t="shared" si="709"/>
        <v>2</v>
      </c>
      <c r="BH8393" s="398">
        <f t="shared" si="710"/>
        <v>1.0529999621212481E-2</v>
      </c>
      <c r="BO8393" s="33"/>
    </row>
    <row r="8394" spans="1:67">
      <c r="A8394" s="320" t="s">
        <v>338</v>
      </c>
      <c r="B8394" t="s">
        <v>380</v>
      </c>
      <c r="C8394" t="s">
        <v>910</v>
      </c>
      <c r="D8394" t="s">
        <v>314</v>
      </c>
      <c r="E8394" s="320" t="s">
        <v>159</v>
      </c>
      <c r="F8394" s="320" t="s">
        <v>160</v>
      </c>
      <c r="G8394" s="320" t="s">
        <v>440</v>
      </c>
      <c r="H8394" s="320" t="s">
        <v>319</v>
      </c>
      <c r="I8394" s="320" t="s">
        <v>656</v>
      </c>
      <c r="J8394" s="320" t="s">
        <v>258</v>
      </c>
      <c r="K8394" s="321">
        <v>182</v>
      </c>
      <c r="L8394" s="305">
        <v>0.95788997411727905</v>
      </c>
      <c r="M8394" s="305">
        <v>0.9680899977684021</v>
      </c>
      <c r="N8394" s="321">
        <v>500</v>
      </c>
      <c r="O8394" s="305">
        <v>0.98039001226425171</v>
      </c>
      <c r="P8394" s="305">
        <v>0.98425000905990601</v>
      </c>
      <c r="Q8394" s="321">
        <v>12010</v>
      </c>
      <c r="R8394" s="305">
        <v>0.88230997323989868</v>
      </c>
      <c r="S8394" s="305">
        <v>0.89727002382278442</v>
      </c>
      <c r="BA8394" s="395">
        <v>1</v>
      </c>
      <c r="BB8394" s="396" t="s">
        <v>861</v>
      </c>
      <c r="BC8394" t="str">
        <f t="shared" si="706"/>
        <v>RH8</v>
      </c>
      <c r="BD8394" t="str">
        <f t="shared" si="707"/>
        <v>NAoMe_recurrent_ethnicity_grp</v>
      </c>
      <c r="BE8394" s="397" t="s">
        <v>862</v>
      </c>
      <c r="BF8394" t="str">
        <f t="shared" si="708"/>
        <v>White</v>
      </c>
      <c r="BG8394">
        <f t="shared" si="709"/>
        <v>182</v>
      </c>
      <c r="BH8394" s="398">
        <f t="shared" si="710"/>
        <v>0.95788997411727905</v>
      </c>
      <c r="BO8394" s="33"/>
    </row>
    <row r="8395" spans="1:67">
      <c r="A8395" s="320" t="s">
        <v>338</v>
      </c>
      <c r="B8395" t="s">
        <v>380</v>
      </c>
      <c r="C8395" t="s">
        <v>910</v>
      </c>
      <c r="D8395" t="s">
        <v>314</v>
      </c>
      <c r="E8395" s="320" t="s">
        <v>159</v>
      </c>
      <c r="F8395" s="320" t="s">
        <v>160</v>
      </c>
      <c r="G8395" s="320" t="s">
        <v>440</v>
      </c>
      <c r="H8395" s="320" t="s">
        <v>319</v>
      </c>
      <c r="I8395" s="320" t="s">
        <v>291</v>
      </c>
      <c r="J8395" s="320" t="s">
        <v>313</v>
      </c>
      <c r="K8395" s="321">
        <v>188</v>
      </c>
      <c r="L8395" s="305">
        <v>0.98947000503540039</v>
      </c>
      <c r="M8395" s="305"/>
      <c r="N8395" s="321">
        <v>508</v>
      </c>
      <c r="O8395" s="305">
        <v>0.99607998132705688</v>
      </c>
      <c r="P8395" s="305"/>
      <c r="Q8395" s="321">
        <v>13492</v>
      </c>
      <c r="R8395" s="305">
        <v>0.99118000268936157</v>
      </c>
      <c r="S8395" s="305"/>
      <c r="BA8395" s="395">
        <v>1</v>
      </c>
      <c r="BB8395" s="396" t="s">
        <v>861</v>
      </c>
      <c r="BC8395" t="str">
        <f t="shared" si="706"/>
        <v>RH8</v>
      </c>
      <c r="BD8395" t="str">
        <f t="shared" si="707"/>
        <v>NAoMe_recurrent_gender</v>
      </c>
      <c r="BE8395" s="397" t="s">
        <v>862</v>
      </c>
      <c r="BF8395" t="str">
        <f t="shared" si="708"/>
        <v>Female</v>
      </c>
      <c r="BG8395">
        <f t="shared" si="709"/>
        <v>188</v>
      </c>
      <c r="BH8395" s="398">
        <f t="shared" si="710"/>
        <v>0.98947000503540039</v>
      </c>
      <c r="BO8395" s="33"/>
    </row>
    <row r="8396" spans="1:67">
      <c r="A8396" s="320" t="s">
        <v>338</v>
      </c>
      <c r="B8396" t="s">
        <v>380</v>
      </c>
      <c r="C8396" t="s">
        <v>910</v>
      </c>
      <c r="D8396" t="s">
        <v>314</v>
      </c>
      <c r="E8396" s="320" t="s">
        <v>159</v>
      </c>
      <c r="F8396" s="320" t="s">
        <v>160</v>
      </c>
      <c r="G8396" s="320" t="s">
        <v>440</v>
      </c>
      <c r="H8396" s="320" t="s">
        <v>319</v>
      </c>
      <c r="I8396" s="320" t="s">
        <v>291</v>
      </c>
      <c r="J8396" s="320" t="s">
        <v>293</v>
      </c>
      <c r="K8396" s="321">
        <v>2</v>
      </c>
      <c r="L8396" s="305">
        <v>1.0529999621212481E-2</v>
      </c>
      <c r="M8396" s="305"/>
      <c r="N8396" s="321">
        <v>2</v>
      </c>
      <c r="O8396" s="305">
        <v>3.9200000464916229E-3</v>
      </c>
      <c r="P8396" s="305"/>
      <c r="Q8396" s="321">
        <v>120</v>
      </c>
      <c r="R8396" s="305">
        <v>8.8200001046061516E-3</v>
      </c>
      <c r="S8396" s="305"/>
      <c r="BA8396" s="395">
        <v>1</v>
      </c>
      <c r="BB8396" s="396" t="s">
        <v>861</v>
      </c>
      <c r="BC8396" t="str">
        <f t="shared" si="706"/>
        <v>RH8</v>
      </c>
      <c r="BD8396" t="str">
        <f t="shared" si="707"/>
        <v>NAoMe_recurrent_gender</v>
      </c>
      <c r="BE8396" s="397" t="s">
        <v>862</v>
      </c>
      <c r="BF8396" t="str">
        <f t="shared" si="708"/>
        <v>Male</v>
      </c>
      <c r="BG8396">
        <f t="shared" si="709"/>
        <v>2</v>
      </c>
      <c r="BH8396" s="398">
        <f t="shared" si="710"/>
        <v>1.0529999621212481E-2</v>
      </c>
      <c r="BO8396" s="33"/>
    </row>
    <row r="8397" spans="1:67">
      <c r="A8397" s="320" t="s">
        <v>338</v>
      </c>
      <c r="B8397" t="s">
        <v>380</v>
      </c>
      <c r="C8397" t="s">
        <v>910</v>
      </c>
      <c r="D8397" t="s">
        <v>314</v>
      </c>
      <c r="E8397" s="320" t="s">
        <v>159</v>
      </c>
      <c r="F8397" s="320" t="s">
        <v>160</v>
      </c>
      <c r="G8397" s="320" t="s">
        <v>440</v>
      </c>
      <c r="H8397" s="320" t="s">
        <v>319</v>
      </c>
      <c r="I8397" s="320" t="s">
        <v>355</v>
      </c>
      <c r="J8397" s="320" t="s">
        <v>289</v>
      </c>
      <c r="K8397" s="321">
        <v>49</v>
      </c>
      <c r="L8397" s="305">
        <v>0.25788998603820801</v>
      </c>
      <c r="M8397" s="305"/>
      <c r="N8397" s="321">
        <v>133</v>
      </c>
      <c r="O8397" s="305">
        <v>0.26078000664710999</v>
      </c>
      <c r="P8397" s="305"/>
      <c r="Q8397" s="321">
        <v>4109</v>
      </c>
      <c r="R8397" s="305">
        <v>0.30186998844146729</v>
      </c>
      <c r="S8397" s="305"/>
      <c r="BA8397" s="395">
        <v>1</v>
      </c>
      <c r="BB8397" s="396" t="s">
        <v>861</v>
      </c>
      <c r="BC8397" t="str">
        <f t="shared" si="706"/>
        <v>RH8</v>
      </c>
      <c r="BD8397" t="str">
        <f t="shared" si="707"/>
        <v>NAoMe_recurrent_mbc_hes_year</v>
      </c>
      <c r="BE8397" s="397" t="s">
        <v>862</v>
      </c>
      <c r="BF8397" t="str">
        <f t="shared" si="708"/>
        <v>2021</v>
      </c>
      <c r="BG8397">
        <f t="shared" si="709"/>
        <v>49</v>
      </c>
      <c r="BH8397" s="398">
        <f t="shared" si="710"/>
        <v>0.25788998603820801</v>
      </c>
      <c r="BO8397" s="33"/>
    </row>
    <row r="8398" spans="1:67">
      <c r="A8398" s="320" t="s">
        <v>338</v>
      </c>
      <c r="B8398" t="s">
        <v>380</v>
      </c>
      <c r="C8398" t="s">
        <v>910</v>
      </c>
      <c r="D8398" t="s">
        <v>314</v>
      </c>
      <c r="E8398" s="320" t="s">
        <v>159</v>
      </c>
      <c r="F8398" s="320" t="s">
        <v>160</v>
      </c>
      <c r="G8398" s="320" t="s">
        <v>440</v>
      </c>
      <c r="H8398" s="320" t="s">
        <v>319</v>
      </c>
      <c r="I8398" s="320" t="s">
        <v>355</v>
      </c>
      <c r="J8398" s="320" t="s">
        <v>816</v>
      </c>
      <c r="K8398" s="321">
        <v>68</v>
      </c>
      <c r="L8398" s="305">
        <v>0.35789000988006592</v>
      </c>
      <c r="M8398" s="305"/>
      <c r="N8398" s="321">
        <v>182</v>
      </c>
      <c r="O8398" s="305">
        <v>0.35686001181602478</v>
      </c>
      <c r="P8398" s="305"/>
      <c r="Q8398" s="321">
        <v>4376</v>
      </c>
      <c r="R8398" s="305">
        <v>0.32148000597953802</v>
      </c>
      <c r="S8398" s="305"/>
      <c r="BA8398" s="395">
        <v>1</v>
      </c>
      <c r="BB8398" s="396" t="s">
        <v>861</v>
      </c>
      <c r="BC8398" t="str">
        <f t="shared" si="706"/>
        <v>RH8</v>
      </c>
      <c r="BD8398" t="str">
        <f t="shared" si="707"/>
        <v>NAoMe_recurrent_mbc_hes_year</v>
      </c>
      <c r="BE8398" s="397" t="s">
        <v>862</v>
      </c>
      <c r="BF8398" t="str">
        <f t="shared" si="708"/>
        <v>2022</v>
      </c>
      <c r="BG8398">
        <f t="shared" si="709"/>
        <v>68</v>
      </c>
      <c r="BH8398" s="398">
        <f t="shared" si="710"/>
        <v>0.35789000988006592</v>
      </c>
      <c r="BO8398" s="33"/>
    </row>
    <row r="8399" spans="1:67">
      <c r="A8399" s="320" t="s">
        <v>338</v>
      </c>
      <c r="B8399" t="s">
        <v>380</v>
      </c>
      <c r="C8399" t="s">
        <v>910</v>
      </c>
      <c r="D8399" t="s">
        <v>314</v>
      </c>
      <c r="E8399" s="320" t="s">
        <v>159</v>
      </c>
      <c r="F8399" s="320" t="s">
        <v>160</v>
      </c>
      <c r="G8399" s="320" t="s">
        <v>440</v>
      </c>
      <c r="H8399" s="320" t="s">
        <v>319</v>
      </c>
      <c r="I8399" s="320" t="s">
        <v>355</v>
      </c>
      <c r="J8399" s="320" t="s">
        <v>946</v>
      </c>
      <c r="K8399" s="321">
        <v>73</v>
      </c>
      <c r="L8399" s="305">
        <v>0.38420999050140381</v>
      </c>
      <c r="M8399" s="305"/>
      <c r="N8399" s="321">
        <v>195</v>
      </c>
      <c r="O8399" s="305">
        <v>0.38234999775886541</v>
      </c>
      <c r="P8399" s="305"/>
      <c r="Q8399" s="321">
        <v>5127</v>
      </c>
      <c r="R8399" s="305">
        <v>0.37665000557899481</v>
      </c>
      <c r="S8399" s="305"/>
      <c r="BA8399" s="395">
        <v>1</v>
      </c>
      <c r="BB8399" s="396" t="s">
        <v>861</v>
      </c>
      <c r="BC8399" t="str">
        <f t="shared" si="706"/>
        <v>RH8</v>
      </c>
      <c r="BD8399" t="str">
        <f t="shared" si="707"/>
        <v>NAoMe_recurrent_mbc_hes_year</v>
      </c>
      <c r="BE8399" s="397" t="s">
        <v>862</v>
      </c>
      <c r="BF8399" t="str">
        <f t="shared" si="708"/>
        <v>2023</v>
      </c>
      <c r="BG8399">
        <f t="shared" si="709"/>
        <v>73</v>
      </c>
      <c r="BH8399" s="398">
        <f t="shared" si="710"/>
        <v>0.38420999050140381</v>
      </c>
      <c r="BO8399" s="33"/>
    </row>
    <row r="8400" spans="1:67">
      <c r="A8400" s="320" t="s">
        <v>338</v>
      </c>
      <c r="B8400" t="s">
        <v>380</v>
      </c>
      <c r="C8400" t="s">
        <v>910</v>
      </c>
      <c r="D8400" t="s">
        <v>314</v>
      </c>
      <c r="E8400" s="320" t="s">
        <v>159</v>
      </c>
      <c r="F8400" s="320" t="s">
        <v>160</v>
      </c>
      <c r="G8400" s="320" t="s">
        <v>440</v>
      </c>
      <c r="H8400" s="320" t="s">
        <v>319</v>
      </c>
      <c r="I8400" s="320" t="s">
        <v>824</v>
      </c>
      <c r="J8400" s="320" t="s">
        <v>12</v>
      </c>
      <c r="K8400" s="321">
        <v>190</v>
      </c>
      <c r="L8400" s="305">
        <v>1</v>
      </c>
      <c r="M8400" s="305"/>
      <c r="N8400" s="321">
        <v>510</v>
      </c>
      <c r="O8400" s="305">
        <v>1</v>
      </c>
      <c r="P8400" s="305"/>
      <c r="Q8400" s="321">
        <v>13612</v>
      </c>
      <c r="R8400" s="305">
        <v>1</v>
      </c>
      <c r="S8400" s="305"/>
      <c r="BA8400" s="395">
        <v>1</v>
      </c>
      <c r="BB8400" s="396" t="s">
        <v>861</v>
      </c>
      <c r="BC8400" t="str">
        <f t="shared" si="706"/>
        <v>RH8</v>
      </c>
      <c r="BD8400" t="str">
        <f t="shared" si="707"/>
        <v>NAoMe_recurrent_tag_bonemets</v>
      </c>
      <c r="BE8400" s="397" t="s">
        <v>862</v>
      </c>
      <c r="BF8400" t="str">
        <f t="shared" si="708"/>
        <v>No</v>
      </c>
      <c r="BG8400">
        <f t="shared" si="709"/>
        <v>190</v>
      </c>
      <c r="BH8400" s="398">
        <f t="shared" si="710"/>
        <v>1</v>
      </c>
      <c r="BO8400" s="33"/>
    </row>
    <row r="8401" spans="1:67">
      <c r="A8401" s="320" t="s">
        <v>338</v>
      </c>
      <c r="B8401" t="s">
        <v>380</v>
      </c>
      <c r="C8401" t="s">
        <v>910</v>
      </c>
      <c r="D8401" t="s">
        <v>314</v>
      </c>
      <c r="E8401" s="320" t="s">
        <v>159</v>
      </c>
      <c r="F8401" s="320" t="s">
        <v>160</v>
      </c>
      <c r="G8401" s="320" t="s">
        <v>440</v>
      </c>
      <c r="H8401" s="320" t="s">
        <v>319</v>
      </c>
      <c r="I8401" s="320" t="s">
        <v>825</v>
      </c>
      <c r="J8401" s="320" t="s">
        <v>12</v>
      </c>
      <c r="K8401" s="321">
        <v>190</v>
      </c>
      <c r="L8401" s="305">
        <v>1</v>
      </c>
      <c r="M8401" s="305"/>
      <c r="N8401" s="321">
        <v>510</v>
      </c>
      <c r="O8401" s="305">
        <v>1</v>
      </c>
      <c r="P8401" s="305"/>
      <c r="Q8401" s="321">
        <v>13612</v>
      </c>
      <c r="R8401" s="305">
        <v>1</v>
      </c>
      <c r="S8401" s="305"/>
      <c r="BA8401" s="395">
        <v>1</v>
      </c>
      <c r="BB8401" s="396" t="s">
        <v>861</v>
      </c>
      <c r="BC8401" t="str">
        <f t="shared" si="706"/>
        <v>RH8</v>
      </c>
      <c r="BD8401" t="str">
        <f t="shared" si="707"/>
        <v>NAoMe_recurrent_tag_brainmets</v>
      </c>
      <c r="BE8401" s="397" t="s">
        <v>862</v>
      </c>
      <c r="BF8401" t="str">
        <f t="shared" si="708"/>
        <v>No</v>
      </c>
      <c r="BG8401">
        <f t="shared" si="709"/>
        <v>190</v>
      </c>
      <c r="BH8401" s="398">
        <f t="shared" si="710"/>
        <v>1</v>
      </c>
      <c r="BO8401" s="33"/>
    </row>
    <row r="8402" spans="1:67">
      <c r="A8402" s="320" t="s">
        <v>338</v>
      </c>
      <c r="B8402" t="s">
        <v>380</v>
      </c>
      <c r="C8402" t="s">
        <v>910</v>
      </c>
      <c r="D8402" t="s">
        <v>314</v>
      </c>
      <c r="E8402" s="320" t="s">
        <v>159</v>
      </c>
      <c r="F8402" s="320" t="s">
        <v>160</v>
      </c>
      <c r="G8402" s="320" t="s">
        <v>440</v>
      </c>
      <c r="H8402" s="320" t="s">
        <v>319</v>
      </c>
      <c r="I8402" s="320" t="s">
        <v>826</v>
      </c>
      <c r="J8402" s="320" t="s">
        <v>12</v>
      </c>
      <c r="K8402" s="321">
        <v>190</v>
      </c>
      <c r="L8402" s="305">
        <v>1</v>
      </c>
      <c r="M8402" s="305"/>
      <c r="N8402" s="321">
        <v>510</v>
      </c>
      <c r="O8402" s="305">
        <v>1</v>
      </c>
      <c r="P8402" s="305"/>
      <c r="Q8402" s="321">
        <v>13612</v>
      </c>
      <c r="R8402" s="305">
        <v>1</v>
      </c>
      <c r="S8402" s="305"/>
      <c r="BA8402" s="395">
        <v>1</v>
      </c>
      <c r="BB8402" s="396" t="s">
        <v>861</v>
      </c>
      <c r="BC8402" t="str">
        <f t="shared" si="706"/>
        <v>RH8</v>
      </c>
      <c r="BD8402" t="str">
        <f t="shared" si="707"/>
        <v>NAoMe_recurrent_tag_livermets</v>
      </c>
      <c r="BE8402" s="397" t="s">
        <v>862</v>
      </c>
      <c r="BF8402" t="str">
        <f t="shared" si="708"/>
        <v>No</v>
      </c>
      <c r="BG8402">
        <f t="shared" si="709"/>
        <v>190</v>
      </c>
      <c r="BH8402" s="398">
        <f t="shared" si="710"/>
        <v>1</v>
      </c>
      <c r="BO8402" s="33"/>
    </row>
    <row r="8403" spans="1:67">
      <c r="A8403" s="320" t="s">
        <v>338</v>
      </c>
      <c r="B8403" t="s">
        <v>380</v>
      </c>
      <c r="C8403" t="s">
        <v>910</v>
      </c>
      <c r="D8403" t="s">
        <v>314</v>
      </c>
      <c r="E8403" s="320" t="s">
        <v>159</v>
      </c>
      <c r="F8403" s="320" t="s">
        <v>160</v>
      </c>
      <c r="G8403" s="320" t="s">
        <v>440</v>
      </c>
      <c r="H8403" s="320" t="s">
        <v>319</v>
      </c>
      <c r="I8403" s="320" t="s">
        <v>827</v>
      </c>
      <c r="J8403" s="320" t="s">
        <v>12</v>
      </c>
      <c r="K8403" s="321">
        <v>190</v>
      </c>
      <c r="L8403" s="305">
        <v>1</v>
      </c>
      <c r="M8403" s="305"/>
      <c r="N8403" s="321">
        <v>510</v>
      </c>
      <c r="O8403" s="305">
        <v>1</v>
      </c>
      <c r="P8403" s="305"/>
      <c r="Q8403" s="321">
        <v>13612</v>
      </c>
      <c r="R8403" s="305">
        <v>1</v>
      </c>
      <c r="S8403" s="305"/>
      <c r="BA8403" s="395">
        <v>1</v>
      </c>
      <c r="BB8403" s="396" t="s">
        <v>861</v>
      </c>
      <c r="BC8403" t="str">
        <f t="shared" si="706"/>
        <v>RH8</v>
      </c>
      <c r="BD8403" t="str">
        <f t="shared" si="707"/>
        <v>NAoMe_recurrent_tag_lungmets</v>
      </c>
      <c r="BE8403" s="397" t="s">
        <v>862</v>
      </c>
      <c r="BF8403" t="str">
        <f t="shared" si="708"/>
        <v>No</v>
      </c>
      <c r="BG8403">
        <f t="shared" si="709"/>
        <v>190</v>
      </c>
      <c r="BH8403" s="398">
        <f t="shared" si="710"/>
        <v>1</v>
      </c>
      <c r="BO8403" s="33"/>
    </row>
    <row r="8404" spans="1:67">
      <c r="A8404" s="320" t="s">
        <v>338</v>
      </c>
      <c r="B8404" t="s">
        <v>380</v>
      </c>
      <c r="C8404" t="s">
        <v>910</v>
      </c>
      <c r="D8404" t="s">
        <v>314</v>
      </c>
      <c r="E8404" s="320" t="s">
        <v>159</v>
      </c>
      <c r="F8404" s="320" t="s">
        <v>160</v>
      </c>
      <c r="G8404" s="320" t="s">
        <v>440</v>
      </c>
      <c r="H8404" s="320" t="s">
        <v>319</v>
      </c>
      <c r="I8404" s="320" t="s">
        <v>828</v>
      </c>
      <c r="J8404" s="320" t="s">
        <v>12</v>
      </c>
      <c r="K8404" s="321">
        <v>190</v>
      </c>
      <c r="L8404" s="305">
        <v>1</v>
      </c>
      <c r="M8404" s="305"/>
      <c r="N8404" s="321">
        <v>510</v>
      </c>
      <c r="O8404" s="305">
        <v>1</v>
      </c>
      <c r="P8404" s="305"/>
      <c r="Q8404" s="321">
        <v>13612</v>
      </c>
      <c r="R8404" s="305">
        <v>1</v>
      </c>
      <c r="S8404" s="305"/>
      <c r="BA8404" s="395">
        <v>1</v>
      </c>
      <c r="BB8404" s="396" t="s">
        <v>861</v>
      </c>
      <c r="BC8404" t="str">
        <f t="shared" si="706"/>
        <v>RH8</v>
      </c>
      <c r="BD8404" t="str">
        <f t="shared" si="707"/>
        <v>NAoMe_recurrent_tag_othermets</v>
      </c>
      <c r="BE8404" s="397" t="s">
        <v>862</v>
      </c>
      <c r="BF8404" t="str">
        <f t="shared" si="708"/>
        <v>No</v>
      </c>
      <c r="BG8404">
        <f t="shared" si="709"/>
        <v>190</v>
      </c>
      <c r="BH8404" s="398">
        <f t="shared" si="710"/>
        <v>1</v>
      </c>
      <c r="BO8404" s="33"/>
    </row>
    <row r="8405" spans="1:67">
      <c r="A8405" s="320" t="s">
        <v>338</v>
      </c>
      <c r="B8405" t="s">
        <v>380</v>
      </c>
      <c r="C8405" t="s">
        <v>910</v>
      </c>
      <c r="D8405" t="s">
        <v>314</v>
      </c>
      <c r="E8405" s="320" t="s">
        <v>161</v>
      </c>
      <c r="F8405" s="320" t="s">
        <v>162</v>
      </c>
      <c r="G8405" s="320" t="s">
        <v>437</v>
      </c>
      <c r="H8405" s="320" t="s">
        <v>321</v>
      </c>
      <c r="I8405" s="320" t="s">
        <v>354</v>
      </c>
      <c r="J8405" s="320" t="s">
        <v>277</v>
      </c>
      <c r="K8405" s="321">
        <v>0</v>
      </c>
      <c r="L8405" s="305">
        <v>0</v>
      </c>
      <c r="M8405" s="305"/>
      <c r="N8405" s="321">
        <v>2</v>
      </c>
      <c r="O8405" s="305">
        <v>5.6500001810491094E-3</v>
      </c>
      <c r="P8405" s="305"/>
      <c r="Q8405" s="321">
        <v>56</v>
      </c>
      <c r="R8405" s="305">
        <v>4.1100000962615013E-3</v>
      </c>
      <c r="S8405" s="305"/>
      <c r="BA8405" s="395">
        <v>1</v>
      </c>
      <c r="BB8405" s="396" t="s">
        <v>861</v>
      </c>
      <c r="BC8405" t="str">
        <f t="shared" si="706"/>
        <v>RAL</v>
      </c>
      <c r="BD8405" t="str">
        <f t="shared" si="707"/>
        <v>NAoMe_recurrent_age_mbc_hes_decades_80cap</v>
      </c>
      <c r="BE8405" s="397" t="s">
        <v>862</v>
      </c>
      <c r="BF8405" t="str">
        <f t="shared" si="708"/>
        <v>18-29 yrs</v>
      </c>
      <c r="BG8405">
        <f t="shared" si="709"/>
        <v>0</v>
      </c>
      <c r="BH8405" s="398">
        <f t="shared" si="710"/>
        <v>0</v>
      </c>
      <c r="BO8405" s="33"/>
    </row>
    <row r="8406" spans="1:67">
      <c r="A8406" s="320" t="s">
        <v>338</v>
      </c>
      <c r="B8406" t="s">
        <v>380</v>
      </c>
      <c r="C8406" t="s">
        <v>910</v>
      </c>
      <c r="D8406" t="s">
        <v>314</v>
      </c>
      <c r="E8406" s="320" t="s">
        <v>161</v>
      </c>
      <c r="F8406" s="320" t="s">
        <v>162</v>
      </c>
      <c r="G8406" s="320" t="s">
        <v>437</v>
      </c>
      <c r="H8406" s="320" t="s">
        <v>321</v>
      </c>
      <c r="I8406" s="320" t="s">
        <v>354</v>
      </c>
      <c r="J8406" s="320" t="s">
        <v>278</v>
      </c>
      <c r="K8406" s="321">
        <v>15</v>
      </c>
      <c r="L8406" s="305">
        <v>6.7259997129440308E-2</v>
      </c>
      <c r="M8406" s="305"/>
      <c r="N8406" s="321">
        <v>23</v>
      </c>
      <c r="O8406" s="305">
        <v>6.4970001578330994E-2</v>
      </c>
      <c r="P8406" s="305"/>
      <c r="Q8406" s="321">
        <v>552</v>
      </c>
      <c r="R8406" s="305">
        <v>4.0550000965595252E-2</v>
      </c>
      <c r="S8406" s="305"/>
      <c r="BA8406" s="395">
        <v>1</v>
      </c>
      <c r="BB8406" s="396" t="s">
        <v>861</v>
      </c>
      <c r="BC8406" t="str">
        <f t="shared" si="706"/>
        <v>RAL</v>
      </c>
      <c r="BD8406" t="str">
        <f t="shared" si="707"/>
        <v>NAoMe_recurrent_age_mbc_hes_decades_80cap</v>
      </c>
      <c r="BE8406" s="397" t="s">
        <v>862</v>
      </c>
      <c r="BF8406" t="str">
        <f t="shared" si="708"/>
        <v>30-39 yrs</v>
      </c>
      <c r="BG8406">
        <f t="shared" si="709"/>
        <v>15</v>
      </c>
      <c r="BH8406" s="398">
        <f t="shared" si="710"/>
        <v>6.7259997129440308E-2</v>
      </c>
      <c r="BO8406" s="33"/>
    </row>
    <row r="8407" spans="1:67">
      <c r="A8407" s="320" t="s">
        <v>338</v>
      </c>
      <c r="B8407" t="s">
        <v>380</v>
      </c>
      <c r="C8407" t="s">
        <v>910</v>
      </c>
      <c r="D8407" t="s">
        <v>314</v>
      </c>
      <c r="E8407" s="320" t="s">
        <v>161</v>
      </c>
      <c r="F8407" s="320" t="s">
        <v>162</v>
      </c>
      <c r="G8407" s="320" t="s">
        <v>437</v>
      </c>
      <c r="H8407" s="320" t="s">
        <v>321</v>
      </c>
      <c r="I8407" s="320" t="s">
        <v>354</v>
      </c>
      <c r="J8407" s="320" t="s">
        <v>279</v>
      </c>
      <c r="K8407" s="321">
        <v>29</v>
      </c>
      <c r="L8407" s="305">
        <v>0.1300400048494339</v>
      </c>
      <c r="M8407" s="305"/>
      <c r="N8407" s="321">
        <v>49</v>
      </c>
      <c r="O8407" s="305">
        <v>0.13842000067234039</v>
      </c>
      <c r="P8407" s="305"/>
      <c r="Q8407" s="321">
        <v>1403</v>
      </c>
      <c r="R8407" s="305">
        <v>0.1030699983239174</v>
      </c>
      <c r="S8407" s="305"/>
      <c r="BA8407" s="395">
        <v>1</v>
      </c>
      <c r="BB8407" s="396" t="s">
        <v>861</v>
      </c>
      <c r="BC8407" t="str">
        <f t="shared" si="706"/>
        <v>RAL</v>
      </c>
      <c r="BD8407" t="str">
        <f t="shared" si="707"/>
        <v>NAoMe_recurrent_age_mbc_hes_decades_80cap</v>
      </c>
      <c r="BE8407" s="397" t="s">
        <v>862</v>
      </c>
      <c r="BF8407" t="str">
        <f t="shared" si="708"/>
        <v>40-49 yrs</v>
      </c>
      <c r="BG8407">
        <f t="shared" si="709"/>
        <v>29</v>
      </c>
      <c r="BH8407" s="398">
        <f t="shared" si="710"/>
        <v>0.1300400048494339</v>
      </c>
      <c r="BO8407" s="33"/>
    </row>
    <row r="8408" spans="1:67">
      <c r="A8408" s="320" t="s">
        <v>338</v>
      </c>
      <c r="B8408" t="s">
        <v>380</v>
      </c>
      <c r="C8408" t="s">
        <v>910</v>
      </c>
      <c r="D8408" t="s">
        <v>314</v>
      </c>
      <c r="E8408" s="320" t="s">
        <v>161</v>
      </c>
      <c r="F8408" s="320" t="s">
        <v>162</v>
      </c>
      <c r="G8408" s="320" t="s">
        <v>437</v>
      </c>
      <c r="H8408" s="320" t="s">
        <v>321</v>
      </c>
      <c r="I8408" s="320" t="s">
        <v>354</v>
      </c>
      <c r="J8408" s="320" t="s">
        <v>280</v>
      </c>
      <c r="K8408" s="321">
        <v>46</v>
      </c>
      <c r="L8408" s="305">
        <v>0.206279993057251</v>
      </c>
      <c r="M8408" s="305"/>
      <c r="N8408" s="321">
        <v>81</v>
      </c>
      <c r="O8408" s="305">
        <v>0.22880999743938449</v>
      </c>
      <c r="P8408" s="305"/>
      <c r="Q8408" s="321">
        <v>2584</v>
      </c>
      <c r="R8408" s="305">
        <v>0.18983000516891479</v>
      </c>
      <c r="S8408" s="305"/>
      <c r="BA8408" s="395">
        <v>1</v>
      </c>
      <c r="BB8408" s="396" t="s">
        <v>861</v>
      </c>
      <c r="BC8408" t="str">
        <f t="shared" si="706"/>
        <v>RAL</v>
      </c>
      <c r="BD8408" t="str">
        <f t="shared" si="707"/>
        <v>NAoMe_recurrent_age_mbc_hes_decades_80cap</v>
      </c>
      <c r="BE8408" s="397" t="s">
        <v>862</v>
      </c>
      <c r="BF8408" t="str">
        <f t="shared" si="708"/>
        <v>50-59 yrs</v>
      </c>
      <c r="BG8408">
        <f t="shared" si="709"/>
        <v>46</v>
      </c>
      <c r="BH8408" s="398">
        <f t="shared" si="710"/>
        <v>0.206279993057251</v>
      </c>
      <c r="BO8408" s="33"/>
    </row>
    <row r="8409" spans="1:67">
      <c r="A8409" s="320" t="s">
        <v>338</v>
      </c>
      <c r="B8409" t="s">
        <v>380</v>
      </c>
      <c r="C8409" t="s">
        <v>910</v>
      </c>
      <c r="D8409" t="s">
        <v>314</v>
      </c>
      <c r="E8409" s="320" t="s">
        <v>161</v>
      </c>
      <c r="F8409" s="320" t="s">
        <v>162</v>
      </c>
      <c r="G8409" s="320" t="s">
        <v>437</v>
      </c>
      <c r="H8409" s="320" t="s">
        <v>321</v>
      </c>
      <c r="I8409" s="320" t="s">
        <v>354</v>
      </c>
      <c r="J8409" s="320" t="s">
        <v>281</v>
      </c>
      <c r="K8409" s="321">
        <v>43</v>
      </c>
      <c r="L8409" s="305">
        <v>0.1928299963474274</v>
      </c>
      <c r="M8409" s="305"/>
      <c r="N8409" s="321">
        <v>69</v>
      </c>
      <c r="O8409" s="305">
        <v>0.19492000341415411</v>
      </c>
      <c r="P8409" s="305"/>
      <c r="Q8409" s="321">
        <v>2650</v>
      </c>
      <c r="R8409" s="305">
        <v>0.19468000531196589</v>
      </c>
      <c r="S8409" s="305"/>
      <c r="BA8409" s="395">
        <v>1</v>
      </c>
      <c r="BB8409" s="396" t="s">
        <v>861</v>
      </c>
      <c r="BC8409" t="str">
        <f t="shared" si="706"/>
        <v>RAL</v>
      </c>
      <c r="BD8409" t="str">
        <f t="shared" si="707"/>
        <v>NAoMe_recurrent_age_mbc_hes_decades_80cap</v>
      </c>
      <c r="BE8409" s="397" t="s">
        <v>862</v>
      </c>
      <c r="BF8409" t="str">
        <f t="shared" si="708"/>
        <v>60-69 yrs</v>
      </c>
      <c r="BG8409">
        <f t="shared" si="709"/>
        <v>43</v>
      </c>
      <c r="BH8409" s="398">
        <f t="shared" si="710"/>
        <v>0.1928299963474274</v>
      </c>
      <c r="BO8409" s="33"/>
    </row>
    <row r="8410" spans="1:67">
      <c r="A8410" s="320" t="s">
        <v>338</v>
      </c>
      <c r="B8410" t="s">
        <v>380</v>
      </c>
      <c r="C8410" t="s">
        <v>910</v>
      </c>
      <c r="D8410" t="s">
        <v>314</v>
      </c>
      <c r="E8410" s="320" t="s">
        <v>161</v>
      </c>
      <c r="F8410" s="320" t="s">
        <v>162</v>
      </c>
      <c r="G8410" s="320" t="s">
        <v>437</v>
      </c>
      <c r="H8410" s="320" t="s">
        <v>321</v>
      </c>
      <c r="I8410" s="320" t="s">
        <v>354</v>
      </c>
      <c r="J8410" s="320" t="s">
        <v>282</v>
      </c>
      <c r="K8410" s="321">
        <v>48</v>
      </c>
      <c r="L8410" s="305">
        <v>0.2152500003576279</v>
      </c>
      <c r="M8410" s="305"/>
      <c r="N8410" s="321">
        <v>70</v>
      </c>
      <c r="O8410" s="305">
        <v>0.19774000346660611</v>
      </c>
      <c r="P8410" s="305"/>
      <c r="Q8410" s="321">
        <v>3284</v>
      </c>
      <c r="R8410" s="305">
        <v>0.24126000702381131</v>
      </c>
      <c r="S8410" s="305"/>
      <c r="BA8410" s="395">
        <v>1</v>
      </c>
      <c r="BB8410" s="396" t="s">
        <v>861</v>
      </c>
      <c r="BC8410" t="str">
        <f t="shared" si="706"/>
        <v>RAL</v>
      </c>
      <c r="BD8410" t="str">
        <f t="shared" si="707"/>
        <v>NAoMe_recurrent_age_mbc_hes_decades_80cap</v>
      </c>
      <c r="BE8410" s="397" t="s">
        <v>862</v>
      </c>
      <c r="BF8410" t="str">
        <f t="shared" si="708"/>
        <v>70-79 yrs</v>
      </c>
      <c r="BG8410">
        <f t="shared" si="709"/>
        <v>48</v>
      </c>
      <c r="BH8410" s="398">
        <f t="shared" si="710"/>
        <v>0.2152500003576279</v>
      </c>
      <c r="BO8410" s="33"/>
    </row>
    <row r="8411" spans="1:67">
      <c r="A8411" s="320" t="s">
        <v>338</v>
      </c>
      <c r="B8411" t="s">
        <v>380</v>
      </c>
      <c r="C8411" t="s">
        <v>910</v>
      </c>
      <c r="D8411" t="s">
        <v>314</v>
      </c>
      <c r="E8411" s="320" t="s">
        <v>161</v>
      </c>
      <c r="F8411" s="320" t="s">
        <v>162</v>
      </c>
      <c r="G8411" s="320" t="s">
        <v>437</v>
      </c>
      <c r="H8411" s="320" t="s">
        <v>321</v>
      </c>
      <c r="I8411" s="320" t="s">
        <v>354</v>
      </c>
      <c r="J8411" s="320" t="s">
        <v>283</v>
      </c>
      <c r="K8411" s="321">
        <v>42</v>
      </c>
      <c r="L8411" s="305">
        <v>0.18833999335765839</v>
      </c>
      <c r="M8411" s="305"/>
      <c r="N8411" s="321">
        <v>60</v>
      </c>
      <c r="O8411" s="305">
        <v>0.16948999464511871</v>
      </c>
      <c r="P8411" s="305"/>
      <c r="Q8411" s="321">
        <v>3083</v>
      </c>
      <c r="R8411" s="305">
        <v>0.2264900058507919</v>
      </c>
      <c r="S8411" s="305"/>
      <c r="BA8411" s="395">
        <v>1</v>
      </c>
      <c r="BB8411" s="396" t="s">
        <v>861</v>
      </c>
      <c r="BC8411" t="str">
        <f t="shared" si="706"/>
        <v>RAL</v>
      </c>
      <c r="BD8411" t="str">
        <f t="shared" si="707"/>
        <v>NAoMe_recurrent_age_mbc_hes_decades_80cap</v>
      </c>
      <c r="BE8411" s="397" t="s">
        <v>862</v>
      </c>
      <c r="BF8411" t="str">
        <f t="shared" si="708"/>
        <v>80+ yrs</v>
      </c>
      <c r="BG8411">
        <f t="shared" si="709"/>
        <v>42</v>
      </c>
      <c r="BH8411" s="398">
        <f t="shared" si="710"/>
        <v>0.18833999335765839</v>
      </c>
      <c r="BO8411" s="33"/>
    </row>
    <row r="8412" spans="1:67">
      <c r="A8412" s="320" t="s">
        <v>338</v>
      </c>
      <c r="B8412" t="s">
        <v>380</v>
      </c>
      <c r="C8412" t="s">
        <v>910</v>
      </c>
      <c r="D8412" t="s">
        <v>314</v>
      </c>
      <c r="E8412" s="320" t="s">
        <v>161</v>
      </c>
      <c r="F8412" s="320" t="s">
        <v>162</v>
      </c>
      <c r="G8412" s="320" t="s">
        <v>437</v>
      </c>
      <c r="H8412" s="320" t="s">
        <v>321</v>
      </c>
      <c r="I8412" s="320" t="s">
        <v>656</v>
      </c>
      <c r="J8412" s="320" t="s">
        <v>286</v>
      </c>
      <c r="K8412" s="321">
        <v>18</v>
      </c>
      <c r="L8412" s="305">
        <v>8.0719999969005585E-2</v>
      </c>
      <c r="M8412" s="305">
        <v>8.1450000405311584E-2</v>
      </c>
      <c r="N8412" s="321">
        <v>27</v>
      </c>
      <c r="O8412" s="305">
        <v>7.6269999146461487E-2</v>
      </c>
      <c r="P8412" s="305">
        <v>7.7590003609657288E-2</v>
      </c>
      <c r="Q8412" s="321">
        <v>565</v>
      </c>
      <c r="R8412" s="305">
        <v>4.1510000824928277E-2</v>
      </c>
      <c r="S8412" s="305">
        <v>4.221000149846077E-2</v>
      </c>
      <c r="BA8412" s="395">
        <v>1</v>
      </c>
      <c r="BB8412" s="396" t="s">
        <v>861</v>
      </c>
      <c r="BC8412" t="str">
        <f t="shared" si="706"/>
        <v>RAL</v>
      </c>
      <c r="BD8412" t="str">
        <f t="shared" si="707"/>
        <v>NAoMe_recurrent_ethnicity_grp</v>
      </c>
      <c r="BE8412" s="397" t="s">
        <v>862</v>
      </c>
      <c r="BF8412" t="str">
        <f t="shared" si="708"/>
        <v>Asian or Asian British</v>
      </c>
      <c r="BG8412">
        <f t="shared" si="709"/>
        <v>18</v>
      </c>
      <c r="BH8412" s="398">
        <f t="shared" si="710"/>
        <v>8.0719999969005585E-2</v>
      </c>
      <c r="BO8412" s="33"/>
    </row>
    <row r="8413" spans="1:67">
      <c r="A8413" s="320" t="s">
        <v>338</v>
      </c>
      <c r="B8413" t="s">
        <v>380</v>
      </c>
      <c r="C8413" t="s">
        <v>910</v>
      </c>
      <c r="D8413" t="s">
        <v>314</v>
      </c>
      <c r="E8413" s="320" t="s">
        <v>161</v>
      </c>
      <c r="F8413" s="320" t="s">
        <v>162</v>
      </c>
      <c r="G8413" s="320" t="s">
        <v>437</v>
      </c>
      <c r="H8413" s="320" t="s">
        <v>321</v>
      </c>
      <c r="I8413" s="320" t="s">
        <v>656</v>
      </c>
      <c r="J8413" s="320" t="s">
        <v>287</v>
      </c>
      <c r="K8413" s="321">
        <v>39</v>
      </c>
      <c r="L8413" s="305">
        <v>0.17488999664783481</v>
      </c>
      <c r="M8413" s="305">
        <v>0.1764699965715408</v>
      </c>
      <c r="N8413" s="321">
        <v>58</v>
      </c>
      <c r="O8413" s="305">
        <v>0.16383999586105349</v>
      </c>
      <c r="P8413" s="305">
        <v>0.1666699945926666</v>
      </c>
      <c r="Q8413" s="321">
        <v>439</v>
      </c>
      <c r="R8413" s="305">
        <v>3.2249998301267617E-2</v>
      </c>
      <c r="S8413" s="305">
        <v>3.2800000160932541E-2</v>
      </c>
      <c r="BA8413" s="395">
        <v>1</v>
      </c>
      <c r="BB8413" s="396" t="s">
        <v>861</v>
      </c>
      <c r="BC8413" t="str">
        <f t="shared" si="706"/>
        <v>RAL</v>
      </c>
      <c r="BD8413" t="str">
        <f t="shared" si="707"/>
        <v>NAoMe_recurrent_ethnicity_grp</v>
      </c>
      <c r="BE8413" s="397" t="s">
        <v>862</v>
      </c>
      <c r="BF8413" t="str">
        <f t="shared" si="708"/>
        <v>Black or Black British</v>
      </c>
      <c r="BG8413">
        <f t="shared" si="709"/>
        <v>39</v>
      </c>
      <c r="BH8413" s="398">
        <f t="shared" si="710"/>
        <v>0.17488999664783481</v>
      </c>
      <c r="BO8413" s="33"/>
    </row>
    <row r="8414" spans="1:67">
      <c r="A8414" s="320" t="s">
        <v>338</v>
      </c>
      <c r="B8414" t="s">
        <v>380</v>
      </c>
      <c r="C8414" t="s">
        <v>910</v>
      </c>
      <c r="D8414" t="s">
        <v>314</v>
      </c>
      <c r="E8414" s="320" t="s">
        <v>161</v>
      </c>
      <c r="F8414" s="320" t="s">
        <v>162</v>
      </c>
      <c r="G8414" s="320" t="s">
        <v>437</v>
      </c>
      <c r="H8414" s="320" t="s">
        <v>321</v>
      </c>
      <c r="I8414" s="320" t="s">
        <v>656</v>
      </c>
      <c r="J8414" s="320" t="s">
        <v>259</v>
      </c>
      <c r="K8414" s="321">
        <v>2</v>
      </c>
      <c r="L8414" s="305">
        <v>8.9699998497962952E-3</v>
      </c>
      <c r="M8414" s="305">
        <v>9.0500004589557648E-3</v>
      </c>
      <c r="N8414" s="321">
        <v>6</v>
      </c>
      <c r="O8414" s="305">
        <v>1.6950000077486042E-2</v>
      </c>
      <c r="P8414" s="305">
        <v>1.724000088870525E-2</v>
      </c>
      <c r="Q8414" s="321">
        <v>117</v>
      </c>
      <c r="R8414" s="305">
        <v>8.6000002920627594E-3</v>
      </c>
      <c r="S8414" s="305">
        <v>8.7400004267692566E-3</v>
      </c>
      <c r="BA8414" s="395">
        <v>1</v>
      </c>
      <c r="BB8414" s="396" t="s">
        <v>861</v>
      </c>
      <c r="BC8414" t="str">
        <f t="shared" si="706"/>
        <v>RAL</v>
      </c>
      <c r="BD8414" t="str">
        <f t="shared" si="707"/>
        <v>NAoMe_recurrent_ethnicity_grp</v>
      </c>
      <c r="BE8414" s="397" t="s">
        <v>862</v>
      </c>
      <c r="BF8414" t="str">
        <f t="shared" si="708"/>
        <v>Mixed</v>
      </c>
      <c r="BG8414">
        <f t="shared" si="709"/>
        <v>2</v>
      </c>
      <c r="BH8414" s="398">
        <f t="shared" si="710"/>
        <v>8.9699998497962952E-3</v>
      </c>
      <c r="BO8414" s="33"/>
    </row>
    <row r="8415" spans="1:67">
      <c r="A8415" s="320" t="s">
        <v>338</v>
      </c>
      <c r="B8415" t="s">
        <v>380</v>
      </c>
      <c r="C8415" t="s">
        <v>910</v>
      </c>
      <c r="D8415" t="s">
        <v>314</v>
      </c>
      <c r="E8415" s="320" t="s">
        <v>161</v>
      </c>
      <c r="F8415" s="320" t="s">
        <v>162</v>
      </c>
      <c r="G8415" s="320" t="s">
        <v>437</v>
      </c>
      <c r="H8415" s="320" t="s">
        <v>321</v>
      </c>
      <c r="I8415" s="320" t="s">
        <v>656</v>
      </c>
      <c r="J8415" s="320" t="s">
        <v>288</v>
      </c>
      <c r="K8415" s="321">
        <v>17</v>
      </c>
      <c r="L8415" s="305">
        <v>7.6229996979236603E-2</v>
      </c>
      <c r="M8415" s="305">
        <v>7.6920002698898315E-2</v>
      </c>
      <c r="N8415" s="321">
        <v>26</v>
      </c>
      <c r="O8415" s="305">
        <v>7.3449999094009399E-2</v>
      </c>
      <c r="P8415" s="305">
        <v>7.4709996581077576E-2</v>
      </c>
      <c r="Q8415" s="321">
        <v>254</v>
      </c>
      <c r="R8415" s="305">
        <v>1.8659999594092369E-2</v>
      </c>
      <c r="S8415" s="305">
        <v>1.8980000168085098E-2</v>
      </c>
      <c r="BA8415" s="395">
        <v>1</v>
      </c>
      <c r="BB8415" s="396" t="s">
        <v>861</v>
      </c>
      <c r="BC8415" t="str">
        <f t="shared" si="706"/>
        <v>RAL</v>
      </c>
      <c r="BD8415" t="str">
        <f t="shared" si="707"/>
        <v>NAoMe_recurrent_ethnicity_grp</v>
      </c>
      <c r="BE8415" s="397" t="s">
        <v>862</v>
      </c>
      <c r="BF8415" t="str">
        <f t="shared" si="708"/>
        <v>Other Ethnic Group</v>
      </c>
      <c r="BG8415">
        <f t="shared" si="709"/>
        <v>17</v>
      </c>
      <c r="BH8415" s="398">
        <f t="shared" si="710"/>
        <v>7.6229996979236603E-2</v>
      </c>
      <c r="BO8415" s="33"/>
    </row>
    <row r="8416" spans="1:67">
      <c r="A8416" s="320" t="s">
        <v>338</v>
      </c>
      <c r="B8416" t="s">
        <v>380</v>
      </c>
      <c r="C8416" t="s">
        <v>910</v>
      </c>
      <c r="D8416" t="s">
        <v>314</v>
      </c>
      <c r="E8416" s="320" t="s">
        <v>161</v>
      </c>
      <c r="F8416" s="320" t="s">
        <v>162</v>
      </c>
      <c r="G8416" s="320" t="s">
        <v>437</v>
      </c>
      <c r="H8416" s="320" t="s">
        <v>321</v>
      </c>
      <c r="I8416" s="320" t="s">
        <v>656</v>
      </c>
      <c r="J8416" s="320" t="s">
        <v>260</v>
      </c>
      <c r="K8416" s="321">
        <v>2</v>
      </c>
      <c r="L8416" s="305">
        <v>8.9699998497962952E-3</v>
      </c>
      <c r="M8416" s="305"/>
      <c r="N8416" s="321">
        <v>6</v>
      </c>
      <c r="O8416" s="305">
        <v>1.6950000077486042E-2</v>
      </c>
      <c r="P8416" s="305"/>
      <c r="Q8416" s="321">
        <v>227</v>
      </c>
      <c r="R8416" s="305">
        <v>1.6680000349879261E-2</v>
      </c>
      <c r="S8416" s="305"/>
      <c r="BA8416" s="395">
        <v>1</v>
      </c>
      <c r="BB8416" s="396" t="s">
        <v>861</v>
      </c>
      <c r="BC8416" t="str">
        <f t="shared" si="706"/>
        <v>RAL</v>
      </c>
      <c r="BD8416" t="str">
        <f t="shared" si="707"/>
        <v>NAoMe_recurrent_ethnicity_grp</v>
      </c>
      <c r="BE8416" s="397" t="s">
        <v>862</v>
      </c>
      <c r="BF8416" t="str">
        <f t="shared" si="708"/>
        <v>Unknown</v>
      </c>
      <c r="BG8416">
        <f t="shared" si="709"/>
        <v>2</v>
      </c>
      <c r="BH8416" s="398">
        <f t="shared" si="710"/>
        <v>8.9699998497962952E-3</v>
      </c>
      <c r="BO8416" s="33"/>
    </row>
    <row r="8417" spans="1:67">
      <c r="A8417" s="320" t="s">
        <v>338</v>
      </c>
      <c r="B8417" t="s">
        <v>380</v>
      </c>
      <c r="C8417" t="s">
        <v>910</v>
      </c>
      <c r="D8417" t="s">
        <v>314</v>
      </c>
      <c r="E8417" s="320" t="s">
        <v>161</v>
      </c>
      <c r="F8417" s="320" t="s">
        <v>162</v>
      </c>
      <c r="G8417" s="320" t="s">
        <v>437</v>
      </c>
      <c r="H8417" s="320" t="s">
        <v>321</v>
      </c>
      <c r="I8417" s="320" t="s">
        <v>656</v>
      </c>
      <c r="J8417" s="320" t="s">
        <v>258</v>
      </c>
      <c r="K8417" s="321">
        <v>145</v>
      </c>
      <c r="L8417" s="305">
        <v>0.65021997690200806</v>
      </c>
      <c r="M8417" s="305">
        <v>0.65610998868942261</v>
      </c>
      <c r="N8417" s="321">
        <v>231</v>
      </c>
      <c r="O8417" s="305">
        <v>0.65254002809524536</v>
      </c>
      <c r="P8417" s="305">
        <v>0.66378998756408691</v>
      </c>
      <c r="Q8417" s="321">
        <v>12010</v>
      </c>
      <c r="R8417" s="305">
        <v>0.88230997323989868</v>
      </c>
      <c r="S8417" s="305">
        <v>0.89727002382278442</v>
      </c>
      <c r="BA8417" s="395">
        <v>1</v>
      </c>
      <c r="BB8417" s="396" t="s">
        <v>861</v>
      </c>
      <c r="BC8417" t="str">
        <f t="shared" si="706"/>
        <v>RAL</v>
      </c>
      <c r="BD8417" t="str">
        <f t="shared" si="707"/>
        <v>NAoMe_recurrent_ethnicity_grp</v>
      </c>
      <c r="BE8417" s="397" t="s">
        <v>862</v>
      </c>
      <c r="BF8417" t="str">
        <f t="shared" si="708"/>
        <v>White</v>
      </c>
      <c r="BG8417">
        <f t="shared" si="709"/>
        <v>145</v>
      </c>
      <c r="BH8417" s="398">
        <f t="shared" si="710"/>
        <v>0.65021997690200806</v>
      </c>
      <c r="BO8417" s="33"/>
    </row>
    <row r="8418" spans="1:67">
      <c r="A8418" s="320" t="s">
        <v>338</v>
      </c>
      <c r="B8418" t="s">
        <v>380</v>
      </c>
      <c r="C8418" t="s">
        <v>910</v>
      </c>
      <c r="D8418" t="s">
        <v>314</v>
      </c>
      <c r="E8418" s="320" t="s">
        <v>161</v>
      </c>
      <c r="F8418" s="320" t="s">
        <v>162</v>
      </c>
      <c r="G8418" s="320" t="s">
        <v>437</v>
      </c>
      <c r="H8418" s="320" t="s">
        <v>321</v>
      </c>
      <c r="I8418" s="320" t="s">
        <v>291</v>
      </c>
      <c r="J8418" s="320" t="s">
        <v>313</v>
      </c>
      <c r="K8418" s="321">
        <v>221</v>
      </c>
      <c r="L8418" s="305">
        <v>0.99102997779846191</v>
      </c>
      <c r="M8418" s="305"/>
      <c r="N8418" s="321">
        <v>349</v>
      </c>
      <c r="O8418" s="305">
        <v>0.98588001728057861</v>
      </c>
      <c r="P8418" s="305"/>
      <c r="Q8418" s="321">
        <v>13492</v>
      </c>
      <c r="R8418" s="305">
        <v>0.99118000268936157</v>
      </c>
      <c r="S8418" s="305"/>
      <c r="BA8418" s="395">
        <v>1</v>
      </c>
      <c r="BB8418" s="396" t="s">
        <v>861</v>
      </c>
      <c r="BC8418" t="str">
        <f t="shared" si="706"/>
        <v>RAL</v>
      </c>
      <c r="BD8418" t="str">
        <f t="shared" si="707"/>
        <v>NAoMe_recurrent_gender</v>
      </c>
      <c r="BE8418" s="397" t="s">
        <v>862</v>
      </c>
      <c r="BF8418" t="str">
        <f t="shared" si="708"/>
        <v>Female</v>
      </c>
      <c r="BG8418">
        <f t="shared" si="709"/>
        <v>221</v>
      </c>
      <c r="BH8418" s="398">
        <f t="shared" si="710"/>
        <v>0.99102997779846191</v>
      </c>
      <c r="BO8418" s="33"/>
    </row>
    <row r="8419" spans="1:67">
      <c r="A8419" s="320" t="s">
        <v>338</v>
      </c>
      <c r="B8419" t="s">
        <v>380</v>
      </c>
      <c r="C8419" t="s">
        <v>910</v>
      </c>
      <c r="D8419" t="s">
        <v>314</v>
      </c>
      <c r="E8419" s="320" t="s">
        <v>161</v>
      </c>
      <c r="F8419" s="320" t="s">
        <v>162</v>
      </c>
      <c r="G8419" s="320" t="s">
        <v>437</v>
      </c>
      <c r="H8419" s="320" t="s">
        <v>321</v>
      </c>
      <c r="I8419" s="320" t="s">
        <v>291</v>
      </c>
      <c r="J8419" s="320" t="s">
        <v>293</v>
      </c>
      <c r="K8419" s="321">
        <v>2</v>
      </c>
      <c r="L8419" s="305">
        <v>8.9699998497962952E-3</v>
      </c>
      <c r="M8419" s="305"/>
      <c r="N8419" s="321">
        <v>5</v>
      </c>
      <c r="O8419" s="305">
        <v>1.4120000414550299E-2</v>
      </c>
      <c r="P8419" s="305"/>
      <c r="Q8419" s="321">
        <v>120</v>
      </c>
      <c r="R8419" s="305">
        <v>8.8200001046061516E-3</v>
      </c>
      <c r="S8419" s="305"/>
      <c r="BA8419" s="395">
        <v>1</v>
      </c>
      <c r="BB8419" s="396" t="s">
        <v>861</v>
      </c>
      <c r="BC8419" t="str">
        <f t="shared" si="706"/>
        <v>RAL</v>
      </c>
      <c r="BD8419" t="str">
        <f t="shared" si="707"/>
        <v>NAoMe_recurrent_gender</v>
      </c>
      <c r="BE8419" s="397" t="s">
        <v>862</v>
      </c>
      <c r="BF8419" t="str">
        <f t="shared" si="708"/>
        <v>Male</v>
      </c>
      <c r="BG8419">
        <f t="shared" si="709"/>
        <v>2</v>
      </c>
      <c r="BH8419" s="398">
        <f t="shared" si="710"/>
        <v>8.9699998497962952E-3</v>
      </c>
      <c r="BO8419" s="33"/>
    </row>
    <row r="8420" spans="1:67">
      <c r="A8420" s="320" t="s">
        <v>338</v>
      </c>
      <c r="B8420" t="s">
        <v>380</v>
      </c>
      <c r="C8420" t="s">
        <v>910</v>
      </c>
      <c r="D8420" t="s">
        <v>314</v>
      </c>
      <c r="E8420" s="320" t="s">
        <v>161</v>
      </c>
      <c r="F8420" s="320" t="s">
        <v>162</v>
      </c>
      <c r="G8420" s="320" t="s">
        <v>437</v>
      </c>
      <c r="H8420" s="320" t="s">
        <v>321</v>
      </c>
      <c r="I8420" s="320" t="s">
        <v>355</v>
      </c>
      <c r="J8420" s="320" t="s">
        <v>289</v>
      </c>
      <c r="K8420" s="321">
        <v>74</v>
      </c>
      <c r="L8420" s="305">
        <v>0.33184000849723821</v>
      </c>
      <c r="M8420" s="305"/>
      <c r="N8420" s="321">
        <v>110</v>
      </c>
      <c r="O8420" s="305">
        <v>0.31073001027107239</v>
      </c>
      <c r="P8420" s="305"/>
      <c r="Q8420" s="321">
        <v>4109</v>
      </c>
      <c r="R8420" s="305">
        <v>0.30186998844146729</v>
      </c>
      <c r="S8420" s="305"/>
      <c r="BA8420" s="395">
        <v>1</v>
      </c>
      <c r="BB8420" s="396" t="s">
        <v>861</v>
      </c>
      <c r="BC8420" t="str">
        <f t="shared" si="706"/>
        <v>RAL</v>
      </c>
      <c r="BD8420" t="str">
        <f t="shared" si="707"/>
        <v>NAoMe_recurrent_mbc_hes_year</v>
      </c>
      <c r="BE8420" s="397" t="s">
        <v>862</v>
      </c>
      <c r="BF8420" t="str">
        <f t="shared" si="708"/>
        <v>2021</v>
      </c>
      <c r="BG8420">
        <f t="shared" si="709"/>
        <v>74</v>
      </c>
      <c r="BH8420" s="398">
        <f t="shared" si="710"/>
        <v>0.33184000849723821</v>
      </c>
      <c r="BO8420" s="33"/>
    </row>
    <row r="8421" spans="1:67">
      <c r="A8421" s="320" t="s">
        <v>338</v>
      </c>
      <c r="B8421" t="s">
        <v>380</v>
      </c>
      <c r="C8421" t="s">
        <v>910</v>
      </c>
      <c r="D8421" t="s">
        <v>314</v>
      </c>
      <c r="E8421" s="320" t="s">
        <v>161</v>
      </c>
      <c r="F8421" s="320" t="s">
        <v>162</v>
      </c>
      <c r="G8421" s="320" t="s">
        <v>437</v>
      </c>
      <c r="H8421" s="320" t="s">
        <v>321</v>
      </c>
      <c r="I8421" s="320" t="s">
        <v>355</v>
      </c>
      <c r="J8421" s="320" t="s">
        <v>816</v>
      </c>
      <c r="K8421" s="321">
        <v>71</v>
      </c>
      <c r="L8421" s="305">
        <v>0.31839001178741461</v>
      </c>
      <c r="M8421" s="305"/>
      <c r="N8421" s="321">
        <v>118</v>
      </c>
      <c r="O8421" s="305">
        <v>0.33333000540733337</v>
      </c>
      <c r="P8421" s="305"/>
      <c r="Q8421" s="321">
        <v>4376</v>
      </c>
      <c r="R8421" s="305">
        <v>0.32148000597953802</v>
      </c>
      <c r="S8421" s="305"/>
      <c r="BA8421" s="395">
        <v>1</v>
      </c>
      <c r="BB8421" s="396" t="s">
        <v>861</v>
      </c>
      <c r="BC8421" t="str">
        <f t="shared" si="706"/>
        <v>RAL</v>
      </c>
      <c r="BD8421" t="str">
        <f t="shared" si="707"/>
        <v>NAoMe_recurrent_mbc_hes_year</v>
      </c>
      <c r="BE8421" s="397" t="s">
        <v>862</v>
      </c>
      <c r="BF8421" t="str">
        <f t="shared" si="708"/>
        <v>2022</v>
      </c>
      <c r="BG8421">
        <f t="shared" si="709"/>
        <v>71</v>
      </c>
      <c r="BH8421" s="398">
        <f t="shared" si="710"/>
        <v>0.31839001178741461</v>
      </c>
      <c r="BO8421" s="33"/>
    </row>
    <row r="8422" spans="1:67">
      <c r="A8422" s="320" t="s">
        <v>338</v>
      </c>
      <c r="B8422" t="s">
        <v>380</v>
      </c>
      <c r="C8422" t="s">
        <v>910</v>
      </c>
      <c r="D8422" t="s">
        <v>314</v>
      </c>
      <c r="E8422" s="320" t="s">
        <v>161</v>
      </c>
      <c r="F8422" s="320" t="s">
        <v>162</v>
      </c>
      <c r="G8422" s="320" t="s">
        <v>437</v>
      </c>
      <c r="H8422" s="320" t="s">
        <v>321</v>
      </c>
      <c r="I8422" s="320" t="s">
        <v>355</v>
      </c>
      <c r="J8422" s="320" t="s">
        <v>946</v>
      </c>
      <c r="K8422" s="321">
        <v>78</v>
      </c>
      <c r="L8422" s="305">
        <v>0.34977999329566961</v>
      </c>
      <c r="M8422" s="305"/>
      <c r="N8422" s="321">
        <v>126</v>
      </c>
      <c r="O8422" s="305">
        <v>0.35593000054359442</v>
      </c>
      <c r="P8422" s="305"/>
      <c r="Q8422" s="321">
        <v>5127</v>
      </c>
      <c r="R8422" s="305">
        <v>0.37665000557899481</v>
      </c>
      <c r="S8422" s="305"/>
      <c r="BA8422" s="395">
        <v>1</v>
      </c>
      <c r="BB8422" s="396" t="s">
        <v>861</v>
      </c>
      <c r="BC8422" t="str">
        <f t="shared" si="706"/>
        <v>RAL</v>
      </c>
      <c r="BD8422" t="str">
        <f t="shared" si="707"/>
        <v>NAoMe_recurrent_mbc_hes_year</v>
      </c>
      <c r="BE8422" s="397" t="s">
        <v>862</v>
      </c>
      <c r="BF8422" t="str">
        <f t="shared" si="708"/>
        <v>2023</v>
      </c>
      <c r="BG8422">
        <f t="shared" si="709"/>
        <v>78</v>
      </c>
      <c r="BH8422" s="398">
        <f t="shared" si="710"/>
        <v>0.34977999329566961</v>
      </c>
      <c r="BO8422" s="33"/>
    </row>
    <row r="8423" spans="1:67">
      <c r="A8423" s="320" t="s">
        <v>338</v>
      </c>
      <c r="B8423" t="s">
        <v>380</v>
      </c>
      <c r="C8423" t="s">
        <v>910</v>
      </c>
      <c r="D8423" t="s">
        <v>314</v>
      </c>
      <c r="E8423" s="320" t="s">
        <v>161</v>
      </c>
      <c r="F8423" s="320" t="s">
        <v>162</v>
      </c>
      <c r="G8423" s="320" t="s">
        <v>437</v>
      </c>
      <c r="H8423" s="320" t="s">
        <v>321</v>
      </c>
      <c r="I8423" s="320" t="s">
        <v>824</v>
      </c>
      <c r="J8423" s="320" t="s">
        <v>12</v>
      </c>
      <c r="K8423" s="321">
        <v>223</v>
      </c>
      <c r="L8423" s="305">
        <v>1</v>
      </c>
      <c r="M8423" s="305"/>
      <c r="N8423" s="321">
        <v>354</v>
      </c>
      <c r="O8423" s="305">
        <v>1</v>
      </c>
      <c r="P8423" s="305"/>
      <c r="Q8423" s="321">
        <v>13612</v>
      </c>
      <c r="R8423" s="305">
        <v>1</v>
      </c>
      <c r="S8423" s="305"/>
      <c r="BA8423" s="395">
        <v>1</v>
      </c>
      <c r="BB8423" s="396" t="s">
        <v>861</v>
      </c>
      <c r="BC8423" t="str">
        <f t="shared" si="706"/>
        <v>RAL</v>
      </c>
      <c r="BD8423" t="str">
        <f t="shared" si="707"/>
        <v>NAoMe_recurrent_tag_bonemets</v>
      </c>
      <c r="BE8423" s="397" t="s">
        <v>862</v>
      </c>
      <c r="BF8423" t="str">
        <f t="shared" si="708"/>
        <v>No</v>
      </c>
      <c r="BG8423">
        <f t="shared" si="709"/>
        <v>223</v>
      </c>
      <c r="BH8423" s="398">
        <f t="shared" si="710"/>
        <v>1</v>
      </c>
      <c r="BO8423" s="33"/>
    </row>
    <row r="8424" spans="1:67">
      <c r="A8424" s="320" t="s">
        <v>338</v>
      </c>
      <c r="B8424" t="s">
        <v>380</v>
      </c>
      <c r="C8424" t="s">
        <v>910</v>
      </c>
      <c r="D8424" t="s">
        <v>314</v>
      </c>
      <c r="E8424" s="320" t="s">
        <v>161</v>
      </c>
      <c r="F8424" s="320" t="s">
        <v>162</v>
      </c>
      <c r="G8424" s="320" t="s">
        <v>437</v>
      </c>
      <c r="H8424" s="320" t="s">
        <v>321</v>
      </c>
      <c r="I8424" s="320" t="s">
        <v>825</v>
      </c>
      <c r="J8424" s="320" t="s">
        <v>12</v>
      </c>
      <c r="K8424" s="321">
        <v>223</v>
      </c>
      <c r="L8424" s="305">
        <v>1</v>
      </c>
      <c r="M8424" s="305"/>
      <c r="N8424" s="321">
        <v>354</v>
      </c>
      <c r="O8424" s="305">
        <v>1</v>
      </c>
      <c r="P8424" s="305"/>
      <c r="Q8424" s="321">
        <v>13612</v>
      </c>
      <c r="R8424" s="305">
        <v>1</v>
      </c>
      <c r="S8424" s="305"/>
      <c r="BA8424" s="395">
        <v>1</v>
      </c>
      <c r="BB8424" s="396" t="s">
        <v>861</v>
      </c>
      <c r="BC8424" t="str">
        <f t="shared" si="706"/>
        <v>RAL</v>
      </c>
      <c r="BD8424" t="str">
        <f t="shared" si="707"/>
        <v>NAoMe_recurrent_tag_brainmets</v>
      </c>
      <c r="BE8424" s="397" t="s">
        <v>862</v>
      </c>
      <c r="BF8424" t="str">
        <f t="shared" si="708"/>
        <v>No</v>
      </c>
      <c r="BG8424">
        <f t="shared" si="709"/>
        <v>223</v>
      </c>
      <c r="BH8424" s="398">
        <f t="shared" si="710"/>
        <v>1</v>
      </c>
      <c r="BO8424" s="33"/>
    </row>
    <row r="8425" spans="1:67">
      <c r="A8425" s="320" t="s">
        <v>338</v>
      </c>
      <c r="B8425" t="s">
        <v>380</v>
      </c>
      <c r="C8425" t="s">
        <v>910</v>
      </c>
      <c r="D8425" t="s">
        <v>314</v>
      </c>
      <c r="E8425" s="320" t="s">
        <v>161</v>
      </c>
      <c r="F8425" s="320" t="s">
        <v>162</v>
      </c>
      <c r="G8425" s="320" t="s">
        <v>437</v>
      </c>
      <c r="H8425" s="320" t="s">
        <v>321</v>
      </c>
      <c r="I8425" s="320" t="s">
        <v>826</v>
      </c>
      <c r="J8425" s="320" t="s">
        <v>12</v>
      </c>
      <c r="K8425" s="321">
        <v>223</v>
      </c>
      <c r="L8425" s="305">
        <v>1</v>
      </c>
      <c r="M8425" s="305"/>
      <c r="N8425" s="321">
        <v>354</v>
      </c>
      <c r="O8425" s="305">
        <v>1</v>
      </c>
      <c r="P8425" s="305"/>
      <c r="Q8425" s="321">
        <v>13612</v>
      </c>
      <c r="R8425" s="305">
        <v>1</v>
      </c>
      <c r="S8425" s="305"/>
      <c r="BA8425" s="395">
        <v>1</v>
      </c>
      <c r="BB8425" s="396" t="s">
        <v>861</v>
      </c>
      <c r="BC8425" t="str">
        <f t="shared" si="706"/>
        <v>RAL</v>
      </c>
      <c r="BD8425" t="str">
        <f t="shared" si="707"/>
        <v>NAoMe_recurrent_tag_livermets</v>
      </c>
      <c r="BE8425" s="397" t="s">
        <v>862</v>
      </c>
      <c r="BF8425" t="str">
        <f t="shared" si="708"/>
        <v>No</v>
      </c>
      <c r="BG8425">
        <f t="shared" si="709"/>
        <v>223</v>
      </c>
      <c r="BH8425" s="398">
        <f t="shared" si="710"/>
        <v>1</v>
      </c>
      <c r="BO8425" s="33"/>
    </row>
    <row r="8426" spans="1:67">
      <c r="A8426" s="320" t="s">
        <v>338</v>
      </c>
      <c r="B8426" t="s">
        <v>380</v>
      </c>
      <c r="C8426" t="s">
        <v>910</v>
      </c>
      <c r="D8426" t="s">
        <v>314</v>
      </c>
      <c r="E8426" s="320" t="s">
        <v>161</v>
      </c>
      <c r="F8426" s="320" t="s">
        <v>162</v>
      </c>
      <c r="G8426" s="320" t="s">
        <v>437</v>
      </c>
      <c r="H8426" s="320" t="s">
        <v>321</v>
      </c>
      <c r="I8426" s="320" t="s">
        <v>827</v>
      </c>
      <c r="J8426" s="320" t="s">
        <v>12</v>
      </c>
      <c r="K8426" s="321">
        <v>223</v>
      </c>
      <c r="L8426" s="305">
        <v>1</v>
      </c>
      <c r="M8426" s="305"/>
      <c r="N8426" s="321">
        <v>354</v>
      </c>
      <c r="O8426" s="305">
        <v>1</v>
      </c>
      <c r="P8426" s="305"/>
      <c r="Q8426" s="321">
        <v>13612</v>
      </c>
      <c r="R8426" s="305">
        <v>1</v>
      </c>
      <c r="S8426" s="305"/>
      <c r="BA8426" s="395">
        <v>1</v>
      </c>
      <c r="BB8426" s="396" t="s">
        <v>861</v>
      </c>
      <c r="BC8426" t="str">
        <f t="shared" si="706"/>
        <v>RAL</v>
      </c>
      <c r="BD8426" t="str">
        <f t="shared" si="707"/>
        <v>NAoMe_recurrent_tag_lungmets</v>
      </c>
      <c r="BE8426" s="397" t="s">
        <v>862</v>
      </c>
      <c r="BF8426" t="str">
        <f t="shared" si="708"/>
        <v>No</v>
      </c>
      <c r="BG8426">
        <f t="shared" si="709"/>
        <v>223</v>
      </c>
      <c r="BH8426" s="398">
        <f t="shared" si="710"/>
        <v>1</v>
      </c>
      <c r="BO8426" s="33"/>
    </row>
    <row r="8427" spans="1:67">
      <c r="A8427" s="320" t="s">
        <v>338</v>
      </c>
      <c r="B8427" t="s">
        <v>380</v>
      </c>
      <c r="C8427" t="s">
        <v>910</v>
      </c>
      <c r="D8427" t="s">
        <v>314</v>
      </c>
      <c r="E8427" s="320" t="s">
        <v>161</v>
      </c>
      <c r="F8427" s="320" t="s">
        <v>162</v>
      </c>
      <c r="G8427" s="320" t="s">
        <v>437</v>
      </c>
      <c r="H8427" s="320" t="s">
        <v>321</v>
      </c>
      <c r="I8427" s="320" t="s">
        <v>828</v>
      </c>
      <c r="J8427" s="320" t="s">
        <v>12</v>
      </c>
      <c r="K8427" s="321">
        <v>223</v>
      </c>
      <c r="L8427" s="305">
        <v>1</v>
      </c>
      <c r="M8427" s="305"/>
      <c r="N8427" s="321">
        <v>354</v>
      </c>
      <c r="O8427" s="305">
        <v>1</v>
      </c>
      <c r="P8427" s="305"/>
      <c r="Q8427" s="321">
        <v>13612</v>
      </c>
      <c r="R8427" s="305">
        <v>1</v>
      </c>
      <c r="S8427" s="305"/>
      <c r="BA8427" s="395">
        <v>1</v>
      </c>
      <c r="BB8427" s="396" t="s">
        <v>861</v>
      </c>
      <c r="BC8427" t="str">
        <f t="shared" si="706"/>
        <v>RAL</v>
      </c>
      <c r="BD8427" t="str">
        <f t="shared" si="707"/>
        <v>NAoMe_recurrent_tag_othermets</v>
      </c>
      <c r="BE8427" s="397" t="s">
        <v>862</v>
      </c>
      <c r="BF8427" t="str">
        <f t="shared" si="708"/>
        <v>No</v>
      </c>
      <c r="BG8427">
        <f t="shared" si="709"/>
        <v>223</v>
      </c>
      <c r="BH8427" s="398">
        <f t="shared" si="710"/>
        <v>1</v>
      </c>
      <c r="BO8427" s="33"/>
    </row>
    <row r="8428" spans="1:67">
      <c r="A8428" s="320" t="s">
        <v>338</v>
      </c>
      <c r="B8428" t="s">
        <v>380</v>
      </c>
      <c r="C8428" t="s">
        <v>910</v>
      </c>
      <c r="D8428" t="s">
        <v>314</v>
      </c>
      <c r="E8428" s="320" t="s">
        <v>163</v>
      </c>
      <c r="F8428" s="320" t="s">
        <v>920</v>
      </c>
      <c r="G8428" s="320" t="s">
        <v>444</v>
      </c>
      <c r="H8428" s="320" t="s">
        <v>318</v>
      </c>
      <c r="I8428" s="320" t="s">
        <v>354</v>
      </c>
      <c r="J8428" s="320" t="s">
        <v>277</v>
      </c>
      <c r="K8428" s="321">
        <v>2</v>
      </c>
      <c r="L8428" s="305">
        <v>2.082999981939793E-2</v>
      </c>
      <c r="M8428" s="305"/>
      <c r="N8428" s="321">
        <v>2</v>
      </c>
      <c r="O8428" s="305">
        <v>3.03000002168119E-3</v>
      </c>
      <c r="P8428" s="305"/>
      <c r="Q8428" s="321">
        <v>56</v>
      </c>
      <c r="R8428" s="305">
        <v>4.1100000962615013E-3</v>
      </c>
      <c r="S8428" s="305"/>
      <c r="BA8428" s="395">
        <v>1</v>
      </c>
      <c r="BB8428" s="396" t="s">
        <v>861</v>
      </c>
      <c r="BC8428" t="str">
        <f t="shared" si="706"/>
        <v>RA2</v>
      </c>
      <c r="BD8428" t="str">
        <f t="shared" si="707"/>
        <v>NAoMe_recurrent_age_mbc_hes_decades_80cap</v>
      </c>
      <c r="BE8428" s="397" t="s">
        <v>862</v>
      </c>
      <c r="BF8428" t="str">
        <f t="shared" si="708"/>
        <v>18-29 yrs</v>
      </c>
      <c r="BG8428">
        <f t="shared" si="709"/>
        <v>2</v>
      </c>
      <c r="BH8428" s="398">
        <f t="shared" si="710"/>
        <v>2.082999981939793E-2</v>
      </c>
      <c r="BO8428" s="33"/>
    </row>
    <row r="8429" spans="1:67">
      <c r="A8429" s="320" t="s">
        <v>338</v>
      </c>
      <c r="B8429" t="s">
        <v>380</v>
      </c>
      <c r="C8429" t="s">
        <v>910</v>
      </c>
      <c r="D8429" t="s">
        <v>314</v>
      </c>
      <c r="E8429" s="320" t="s">
        <v>163</v>
      </c>
      <c r="F8429" s="320" t="s">
        <v>920</v>
      </c>
      <c r="G8429" s="320" t="s">
        <v>444</v>
      </c>
      <c r="H8429" s="320" t="s">
        <v>318</v>
      </c>
      <c r="I8429" s="320" t="s">
        <v>354</v>
      </c>
      <c r="J8429" s="320" t="s">
        <v>278</v>
      </c>
      <c r="K8429" s="321">
        <v>2</v>
      </c>
      <c r="L8429" s="305">
        <v>2.082999981939793E-2</v>
      </c>
      <c r="M8429" s="305"/>
      <c r="N8429" s="321">
        <v>13</v>
      </c>
      <c r="O8429" s="305">
        <v>1.9729999825358391E-2</v>
      </c>
      <c r="P8429" s="305"/>
      <c r="Q8429" s="321">
        <v>552</v>
      </c>
      <c r="R8429" s="305">
        <v>4.0550000965595252E-2</v>
      </c>
      <c r="S8429" s="305"/>
      <c r="BA8429" s="395">
        <v>1</v>
      </c>
      <c r="BB8429" s="396" t="s">
        <v>861</v>
      </c>
      <c r="BC8429" t="str">
        <f t="shared" si="706"/>
        <v>RA2</v>
      </c>
      <c r="BD8429" t="str">
        <f t="shared" si="707"/>
        <v>NAoMe_recurrent_age_mbc_hes_decades_80cap</v>
      </c>
      <c r="BE8429" s="397" t="s">
        <v>862</v>
      </c>
      <c r="BF8429" t="str">
        <f t="shared" si="708"/>
        <v>30-39 yrs</v>
      </c>
      <c r="BG8429">
        <f t="shared" si="709"/>
        <v>2</v>
      </c>
      <c r="BH8429" s="398">
        <f t="shared" si="710"/>
        <v>2.082999981939793E-2</v>
      </c>
      <c r="BO8429" s="33"/>
    </row>
    <row r="8430" spans="1:67">
      <c r="A8430" s="320" t="s">
        <v>338</v>
      </c>
      <c r="B8430" t="s">
        <v>380</v>
      </c>
      <c r="C8430" t="s">
        <v>910</v>
      </c>
      <c r="D8430" t="s">
        <v>314</v>
      </c>
      <c r="E8430" s="320" t="s">
        <v>163</v>
      </c>
      <c r="F8430" s="320" t="s">
        <v>920</v>
      </c>
      <c r="G8430" s="320" t="s">
        <v>444</v>
      </c>
      <c r="H8430" s="320" t="s">
        <v>318</v>
      </c>
      <c r="I8430" s="320" t="s">
        <v>354</v>
      </c>
      <c r="J8430" s="320" t="s">
        <v>279</v>
      </c>
      <c r="K8430" s="321">
        <v>8</v>
      </c>
      <c r="L8430" s="305">
        <v>8.3329997956752777E-2</v>
      </c>
      <c r="M8430" s="305"/>
      <c r="N8430" s="321">
        <v>56</v>
      </c>
      <c r="O8430" s="305">
        <v>8.4980003535747528E-2</v>
      </c>
      <c r="P8430" s="305"/>
      <c r="Q8430" s="321">
        <v>1403</v>
      </c>
      <c r="R8430" s="305">
        <v>0.1030699983239174</v>
      </c>
      <c r="S8430" s="305"/>
      <c r="BA8430" s="395">
        <v>1</v>
      </c>
      <c r="BB8430" s="396" t="s">
        <v>861</v>
      </c>
      <c r="BC8430" t="str">
        <f t="shared" si="706"/>
        <v>RA2</v>
      </c>
      <c r="BD8430" t="str">
        <f t="shared" si="707"/>
        <v>NAoMe_recurrent_age_mbc_hes_decades_80cap</v>
      </c>
      <c r="BE8430" s="397" t="s">
        <v>862</v>
      </c>
      <c r="BF8430" t="str">
        <f t="shared" si="708"/>
        <v>40-49 yrs</v>
      </c>
      <c r="BG8430">
        <f t="shared" si="709"/>
        <v>8</v>
      </c>
      <c r="BH8430" s="398">
        <f t="shared" si="710"/>
        <v>8.3329997956752777E-2</v>
      </c>
      <c r="BO8430" s="33"/>
    </row>
    <row r="8431" spans="1:67">
      <c r="A8431" s="320" t="s">
        <v>338</v>
      </c>
      <c r="B8431" t="s">
        <v>380</v>
      </c>
      <c r="C8431" t="s">
        <v>910</v>
      </c>
      <c r="D8431" t="s">
        <v>314</v>
      </c>
      <c r="E8431" s="320" t="s">
        <v>163</v>
      </c>
      <c r="F8431" s="320" t="s">
        <v>920</v>
      </c>
      <c r="G8431" s="320" t="s">
        <v>444</v>
      </c>
      <c r="H8431" s="320" t="s">
        <v>318</v>
      </c>
      <c r="I8431" s="320" t="s">
        <v>354</v>
      </c>
      <c r="J8431" s="320" t="s">
        <v>280</v>
      </c>
      <c r="K8431" s="321">
        <v>20</v>
      </c>
      <c r="L8431" s="305">
        <v>0.2083300054073334</v>
      </c>
      <c r="M8431" s="305"/>
      <c r="N8431" s="321">
        <v>127</v>
      </c>
      <c r="O8431" s="305">
        <v>0.19271999597549441</v>
      </c>
      <c r="P8431" s="305"/>
      <c r="Q8431" s="321">
        <v>2584</v>
      </c>
      <c r="R8431" s="305">
        <v>0.18983000516891479</v>
      </c>
      <c r="S8431" s="305"/>
      <c r="BA8431" s="395">
        <v>1</v>
      </c>
      <c r="BB8431" s="396" t="s">
        <v>861</v>
      </c>
      <c r="BC8431" t="str">
        <f t="shared" si="706"/>
        <v>RA2</v>
      </c>
      <c r="BD8431" t="str">
        <f t="shared" si="707"/>
        <v>NAoMe_recurrent_age_mbc_hes_decades_80cap</v>
      </c>
      <c r="BE8431" s="397" t="s">
        <v>862</v>
      </c>
      <c r="BF8431" t="str">
        <f t="shared" si="708"/>
        <v>50-59 yrs</v>
      </c>
      <c r="BG8431">
        <f t="shared" si="709"/>
        <v>20</v>
      </c>
      <c r="BH8431" s="398">
        <f t="shared" si="710"/>
        <v>0.2083300054073334</v>
      </c>
      <c r="BO8431" s="33"/>
    </row>
    <row r="8432" spans="1:67">
      <c r="A8432" s="320" t="s">
        <v>338</v>
      </c>
      <c r="B8432" t="s">
        <v>380</v>
      </c>
      <c r="C8432" t="s">
        <v>910</v>
      </c>
      <c r="D8432" t="s">
        <v>314</v>
      </c>
      <c r="E8432" s="320" t="s">
        <v>163</v>
      </c>
      <c r="F8432" s="320" t="s">
        <v>920</v>
      </c>
      <c r="G8432" s="320" t="s">
        <v>444</v>
      </c>
      <c r="H8432" s="320" t="s">
        <v>318</v>
      </c>
      <c r="I8432" s="320" t="s">
        <v>354</v>
      </c>
      <c r="J8432" s="320" t="s">
        <v>281</v>
      </c>
      <c r="K8432" s="321">
        <v>18</v>
      </c>
      <c r="L8432" s="305">
        <v>0.1875</v>
      </c>
      <c r="M8432" s="305"/>
      <c r="N8432" s="321">
        <v>134</v>
      </c>
      <c r="O8432" s="305">
        <v>0.20333999395370481</v>
      </c>
      <c r="P8432" s="305"/>
      <c r="Q8432" s="321">
        <v>2650</v>
      </c>
      <c r="R8432" s="305">
        <v>0.19468000531196589</v>
      </c>
      <c r="S8432" s="305"/>
      <c r="BA8432" s="395">
        <v>1</v>
      </c>
      <c r="BB8432" s="396" t="s">
        <v>861</v>
      </c>
      <c r="BC8432" t="str">
        <f t="shared" si="706"/>
        <v>RA2</v>
      </c>
      <c r="BD8432" t="str">
        <f t="shared" si="707"/>
        <v>NAoMe_recurrent_age_mbc_hes_decades_80cap</v>
      </c>
      <c r="BE8432" s="397" t="s">
        <v>862</v>
      </c>
      <c r="BF8432" t="str">
        <f t="shared" si="708"/>
        <v>60-69 yrs</v>
      </c>
      <c r="BG8432">
        <f t="shared" si="709"/>
        <v>18</v>
      </c>
      <c r="BH8432" s="398">
        <f t="shared" si="710"/>
        <v>0.1875</v>
      </c>
      <c r="BO8432" s="33"/>
    </row>
    <row r="8433" spans="1:67">
      <c r="A8433" s="320" t="s">
        <v>338</v>
      </c>
      <c r="B8433" t="s">
        <v>380</v>
      </c>
      <c r="C8433" t="s">
        <v>910</v>
      </c>
      <c r="D8433" t="s">
        <v>314</v>
      </c>
      <c r="E8433" s="320" t="s">
        <v>163</v>
      </c>
      <c r="F8433" s="320" t="s">
        <v>920</v>
      </c>
      <c r="G8433" s="320" t="s">
        <v>444</v>
      </c>
      <c r="H8433" s="320" t="s">
        <v>318</v>
      </c>
      <c r="I8433" s="320" t="s">
        <v>354</v>
      </c>
      <c r="J8433" s="320" t="s">
        <v>282</v>
      </c>
      <c r="K8433" s="321">
        <v>30</v>
      </c>
      <c r="L8433" s="305">
        <v>0.3125</v>
      </c>
      <c r="M8433" s="305"/>
      <c r="N8433" s="321">
        <v>167</v>
      </c>
      <c r="O8433" s="305">
        <v>0.25341001152992249</v>
      </c>
      <c r="P8433" s="305"/>
      <c r="Q8433" s="321">
        <v>3284</v>
      </c>
      <c r="R8433" s="305">
        <v>0.24126000702381131</v>
      </c>
      <c r="S8433" s="305"/>
      <c r="BA8433" s="395">
        <v>1</v>
      </c>
      <c r="BB8433" s="396" t="s">
        <v>861</v>
      </c>
      <c r="BC8433" t="str">
        <f t="shared" si="706"/>
        <v>RA2</v>
      </c>
      <c r="BD8433" t="str">
        <f t="shared" si="707"/>
        <v>NAoMe_recurrent_age_mbc_hes_decades_80cap</v>
      </c>
      <c r="BE8433" s="397" t="s">
        <v>862</v>
      </c>
      <c r="BF8433" t="str">
        <f t="shared" si="708"/>
        <v>70-79 yrs</v>
      </c>
      <c r="BG8433">
        <f t="shared" si="709"/>
        <v>30</v>
      </c>
      <c r="BH8433" s="398">
        <f t="shared" si="710"/>
        <v>0.3125</v>
      </c>
      <c r="BO8433" s="33"/>
    </row>
    <row r="8434" spans="1:67">
      <c r="A8434" s="320" t="s">
        <v>338</v>
      </c>
      <c r="B8434" t="s">
        <v>380</v>
      </c>
      <c r="C8434" t="s">
        <v>910</v>
      </c>
      <c r="D8434" t="s">
        <v>314</v>
      </c>
      <c r="E8434" s="320" t="s">
        <v>163</v>
      </c>
      <c r="F8434" s="320" t="s">
        <v>920</v>
      </c>
      <c r="G8434" s="320" t="s">
        <v>444</v>
      </c>
      <c r="H8434" s="320" t="s">
        <v>318</v>
      </c>
      <c r="I8434" s="320" t="s">
        <v>354</v>
      </c>
      <c r="J8434" s="320" t="s">
        <v>283</v>
      </c>
      <c r="K8434" s="321">
        <v>16</v>
      </c>
      <c r="L8434" s="305">
        <v>0.1666699945926666</v>
      </c>
      <c r="M8434" s="305"/>
      <c r="N8434" s="321">
        <v>160</v>
      </c>
      <c r="O8434" s="305">
        <v>0.24278999865055079</v>
      </c>
      <c r="P8434" s="305"/>
      <c r="Q8434" s="321">
        <v>3083</v>
      </c>
      <c r="R8434" s="305">
        <v>0.2264900058507919</v>
      </c>
      <c r="S8434" s="305"/>
      <c r="BA8434" s="395">
        <v>1</v>
      </c>
      <c r="BB8434" s="396" t="s">
        <v>861</v>
      </c>
      <c r="BC8434" t="str">
        <f t="shared" si="706"/>
        <v>RA2</v>
      </c>
      <c r="BD8434" t="str">
        <f t="shared" si="707"/>
        <v>NAoMe_recurrent_age_mbc_hes_decades_80cap</v>
      </c>
      <c r="BE8434" s="397" t="s">
        <v>862</v>
      </c>
      <c r="BF8434" t="str">
        <f t="shared" si="708"/>
        <v>80+ yrs</v>
      </c>
      <c r="BG8434">
        <f t="shared" si="709"/>
        <v>16</v>
      </c>
      <c r="BH8434" s="398">
        <f t="shared" si="710"/>
        <v>0.1666699945926666</v>
      </c>
      <c r="BO8434" s="33"/>
    </row>
    <row r="8435" spans="1:67">
      <c r="A8435" s="320" t="s">
        <v>338</v>
      </c>
      <c r="B8435" t="s">
        <v>380</v>
      </c>
      <c r="C8435" t="s">
        <v>910</v>
      </c>
      <c r="D8435" t="s">
        <v>314</v>
      </c>
      <c r="E8435" s="320" t="s">
        <v>163</v>
      </c>
      <c r="F8435" s="320" t="s">
        <v>920</v>
      </c>
      <c r="G8435" s="320" t="s">
        <v>444</v>
      </c>
      <c r="H8435" s="320" t="s">
        <v>318</v>
      </c>
      <c r="I8435" s="320" t="s">
        <v>656</v>
      </c>
      <c r="J8435" s="320" t="s">
        <v>286</v>
      </c>
      <c r="K8435" s="321">
        <v>2</v>
      </c>
      <c r="L8435" s="305">
        <v>2.082999981939793E-2</v>
      </c>
      <c r="M8435" s="305">
        <v>2.105000056326389E-2</v>
      </c>
      <c r="N8435" s="321">
        <v>9</v>
      </c>
      <c r="O8435" s="305">
        <v>1.365999970585108E-2</v>
      </c>
      <c r="P8435" s="305">
        <v>1.437999960035086E-2</v>
      </c>
      <c r="Q8435" s="321">
        <v>565</v>
      </c>
      <c r="R8435" s="305">
        <v>4.1510000824928277E-2</v>
      </c>
      <c r="S8435" s="305">
        <v>4.221000149846077E-2</v>
      </c>
      <c r="BA8435" s="395">
        <v>1</v>
      </c>
      <c r="BB8435" s="396" t="s">
        <v>861</v>
      </c>
      <c r="BC8435" t="str">
        <f t="shared" si="706"/>
        <v>RA2</v>
      </c>
      <c r="BD8435" t="str">
        <f t="shared" si="707"/>
        <v>NAoMe_recurrent_ethnicity_grp</v>
      </c>
      <c r="BE8435" s="397" t="s">
        <v>862</v>
      </c>
      <c r="BF8435" t="str">
        <f t="shared" si="708"/>
        <v>Asian or Asian British</v>
      </c>
      <c r="BG8435">
        <f t="shared" si="709"/>
        <v>2</v>
      </c>
      <c r="BH8435" s="398">
        <f t="shared" si="710"/>
        <v>2.082999981939793E-2</v>
      </c>
      <c r="BO8435" s="33"/>
    </row>
    <row r="8436" spans="1:67">
      <c r="A8436" s="320" t="s">
        <v>338</v>
      </c>
      <c r="B8436" t="s">
        <v>380</v>
      </c>
      <c r="C8436" t="s">
        <v>910</v>
      </c>
      <c r="D8436" t="s">
        <v>314</v>
      </c>
      <c r="E8436" s="320" t="s">
        <v>163</v>
      </c>
      <c r="F8436" s="320" t="s">
        <v>920</v>
      </c>
      <c r="G8436" s="320" t="s">
        <v>444</v>
      </c>
      <c r="H8436" s="320" t="s">
        <v>318</v>
      </c>
      <c r="I8436" s="320" t="s">
        <v>656</v>
      </c>
      <c r="J8436" s="320" t="s">
        <v>287</v>
      </c>
      <c r="K8436" s="321">
        <v>2</v>
      </c>
      <c r="L8436" s="305">
        <v>2.082999981939793E-2</v>
      </c>
      <c r="M8436" s="305">
        <v>2.105000056326389E-2</v>
      </c>
      <c r="N8436" s="321">
        <v>2</v>
      </c>
      <c r="O8436" s="305">
        <v>3.03000002168119E-3</v>
      </c>
      <c r="P8436" s="305">
        <v>3.19000007584691E-3</v>
      </c>
      <c r="Q8436" s="321">
        <v>439</v>
      </c>
      <c r="R8436" s="305">
        <v>3.2249998301267617E-2</v>
      </c>
      <c r="S8436" s="305">
        <v>3.2800000160932541E-2</v>
      </c>
      <c r="BA8436" s="395">
        <v>1</v>
      </c>
      <c r="BB8436" s="396" t="s">
        <v>861</v>
      </c>
      <c r="BC8436" t="str">
        <f t="shared" si="706"/>
        <v>RA2</v>
      </c>
      <c r="BD8436" t="str">
        <f t="shared" si="707"/>
        <v>NAoMe_recurrent_ethnicity_grp</v>
      </c>
      <c r="BE8436" s="397" t="s">
        <v>862</v>
      </c>
      <c r="BF8436" t="str">
        <f t="shared" si="708"/>
        <v>Black or Black British</v>
      </c>
      <c r="BG8436">
        <f t="shared" si="709"/>
        <v>2</v>
      </c>
      <c r="BH8436" s="398">
        <f t="shared" si="710"/>
        <v>2.082999981939793E-2</v>
      </c>
      <c r="BO8436" s="33"/>
    </row>
    <row r="8437" spans="1:67">
      <c r="A8437" s="320" t="s">
        <v>338</v>
      </c>
      <c r="B8437" t="s">
        <v>380</v>
      </c>
      <c r="C8437" t="s">
        <v>910</v>
      </c>
      <c r="D8437" t="s">
        <v>314</v>
      </c>
      <c r="E8437" s="320" t="s">
        <v>163</v>
      </c>
      <c r="F8437" s="320" t="s">
        <v>920</v>
      </c>
      <c r="G8437" s="320" t="s">
        <v>444</v>
      </c>
      <c r="H8437" s="320" t="s">
        <v>318</v>
      </c>
      <c r="I8437" s="320" t="s">
        <v>656</v>
      </c>
      <c r="J8437" s="320" t="s">
        <v>259</v>
      </c>
      <c r="K8437" s="321">
        <v>2</v>
      </c>
      <c r="L8437" s="305">
        <v>2.082999981939793E-2</v>
      </c>
      <c r="M8437" s="305">
        <v>2.105000056326389E-2</v>
      </c>
      <c r="N8437" s="321">
        <v>2</v>
      </c>
      <c r="O8437" s="305">
        <v>3.03000002168119E-3</v>
      </c>
      <c r="P8437" s="305">
        <v>3.19000007584691E-3</v>
      </c>
      <c r="Q8437" s="321">
        <v>117</v>
      </c>
      <c r="R8437" s="305">
        <v>8.6000002920627594E-3</v>
      </c>
      <c r="S8437" s="305">
        <v>8.7400004267692566E-3</v>
      </c>
      <c r="BA8437" s="395">
        <v>1</v>
      </c>
      <c r="BB8437" s="396" t="s">
        <v>861</v>
      </c>
      <c r="BC8437" t="str">
        <f t="shared" si="706"/>
        <v>RA2</v>
      </c>
      <c r="BD8437" t="str">
        <f t="shared" si="707"/>
        <v>NAoMe_recurrent_ethnicity_grp</v>
      </c>
      <c r="BE8437" s="397" t="s">
        <v>862</v>
      </c>
      <c r="BF8437" t="str">
        <f t="shared" si="708"/>
        <v>Mixed</v>
      </c>
      <c r="BG8437">
        <f t="shared" si="709"/>
        <v>2</v>
      </c>
      <c r="BH8437" s="398">
        <f t="shared" si="710"/>
        <v>2.082999981939793E-2</v>
      </c>
      <c r="BO8437" s="33"/>
    </row>
    <row r="8438" spans="1:67">
      <c r="A8438" s="320" t="s">
        <v>338</v>
      </c>
      <c r="B8438" t="s">
        <v>380</v>
      </c>
      <c r="C8438" t="s">
        <v>910</v>
      </c>
      <c r="D8438" t="s">
        <v>314</v>
      </c>
      <c r="E8438" s="320" t="s">
        <v>163</v>
      </c>
      <c r="F8438" s="320" t="s">
        <v>920</v>
      </c>
      <c r="G8438" s="320" t="s">
        <v>444</v>
      </c>
      <c r="H8438" s="320" t="s">
        <v>318</v>
      </c>
      <c r="I8438" s="320" t="s">
        <v>656</v>
      </c>
      <c r="J8438" s="320" t="s">
        <v>288</v>
      </c>
      <c r="K8438" s="321">
        <v>0</v>
      </c>
      <c r="L8438" s="305">
        <v>0</v>
      </c>
      <c r="M8438" s="305">
        <v>0</v>
      </c>
      <c r="N8438" s="321">
        <v>9</v>
      </c>
      <c r="O8438" s="305">
        <v>1.365999970585108E-2</v>
      </c>
      <c r="P8438" s="305">
        <v>1.437999960035086E-2</v>
      </c>
      <c r="Q8438" s="321">
        <v>254</v>
      </c>
      <c r="R8438" s="305">
        <v>1.8659999594092369E-2</v>
      </c>
      <c r="S8438" s="305">
        <v>1.8980000168085098E-2</v>
      </c>
      <c r="BA8438" s="395">
        <v>1</v>
      </c>
      <c r="BB8438" s="396" t="s">
        <v>861</v>
      </c>
      <c r="BC8438" t="str">
        <f t="shared" si="706"/>
        <v>RA2</v>
      </c>
      <c r="BD8438" t="str">
        <f t="shared" si="707"/>
        <v>NAoMe_recurrent_ethnicity_grp</v>
      </c>
      <c r="BE8438" s="397" t="s">
        <v>862</v>
      </c>
      <c r="BF8438" t="str">
        <f t="shared" si="708"/>
        <v>Other Ethnic Group</v>
      </c>
      <c r="BG8438">
        <f t="shared" si="709"/>
        <v>0</v>
      </c>
      <c r="BH8438" s="398">
        <f t="shared" si="710"/>
        <v>0</v>
      </c>
      <c r="BO8438" s="33"/>
    </row>
    <row r="8439" spans="1:67">
      <c r="A8439" s="320" t="s">
        <v>338</v>
      </c>
      <c r="B8439" t="s">
        <v>380</v>
      </c>
      <c r="C8439" t="s">
        <v>910</v>
      </c>
      <c r="D8439" t="s">
        <v>314</v>
      </c>
      <c r="E8439" s="320" t="s">
        <v>163</v>
      </c>
      <c r="F8439" s="320" t="s">
        <v>920</v>
      </c>
      <c r="G8439" s="320" t="s">
        <v>444</v>
      </c>
      <c r="H8439" s="320" t="s">
        <v>318</v>
      </c>
      <c r="I8439" s="320" t="s">
        <v>656</v>
      </c>
      <c r="J8439" s="320" t="s">
        <v>260</v>
      </c>
      <c r="K8439" s="321">
        <v>1</v>
      </c>
      <c r="L8439" s="305">
        <v>1.042000018060207E-2</v>
      </c>
      <c r="M8439" s="305"/>
      <c r="N8439" s="321">
        <v>33</v>
      </c>
      <c r="O8439" s="305">
        <v>5.0080001354217529E-2</v>
      </c>
      <c r="P8439" s="305"/>
      <c r="Q8439" s="321">
        <v>227</v>
      </c>
      <c r="R8439" s="305">
        <v>1.6680000349879261E-2</v>
      </c>
      <c r="S8439" s="305"/>
      <c r="BA8439" s="395">
        <v>1</v>
      </c>
      <c r="BB8439" s="396" t="s">
        <v>861</v>
      </c>
      <c r="BC8439" t="str">
        <f t="shared" si="706"/>
        <v>RA2</v>
      </c>
      <c r="BD8439" t="str">
        <f t="shared" si="707"/>
        <v>NAoMe_recurrent_ethnicity_grp</v>
      </c>
      <c r="BE8439" s="397" t="s">
        <v>862</v>
      </c>
      <c r="BF8439" t="str">
        <f t="shared" si="708"/>
        <v>Unknown</v>
      </c>
      <c r="BG8439">
        <f t="shared" si="709"/>
        <v>1</v>
      </c>
      <c r="BH8439" s="398">
        <f t="shared" si="710"/>
        <v>1.042000018060207E-2</v>
      </c>
      <c r="BO8439" s="33"/>
    </row>
    <row r="8440" spans="1:67">
      <c r="A8440" s="320" t="s">
        <v>338</v>
      </c>
      <c r="B8440" t="s">
        <v>380</v>
      </c>
      <c r="C8440" t="s">
        <v>910</v>
      </c>
      <c r="D8440" t="s">
        <v>314</v>
      </c>
      <c r="E8440" s="320" t="s">
        <v>163</v>
      </c>
      <c r="F8440" s="320" t="s">
        <v>920</v>
      </c>
      <c r="G8440" s="320" t="s">
        <v>444</v>
      </c>
      <c r="H8440" s="320" t="s">
        <v>318</v>
      </c>
      <c r="I8440" s="320" t="s">
        <v>656</v>
      </c>
      <c r="J8440" s="320" t="s">
        <v>258</v>
      </c>
      <c r="K8440" s="321">
        <v>89</v>
      </c>
      <c r="L8440" s="305">
        <v>0.92707997560501099</v>
      </c>
      <c r="M8440" s="305">
        <v>0.9368399977684021</v>
      </c>
      <c r="N8440" s="321">
        <v>604</v>
      </c>
      <c r="O8440" s="305">
        <v>0.91654002666473389</v>
      </c>
      <c r="P8440" s="305">
        <v>0.96486002206802368</v>
      </c>
      <c r="Q8440" s="321">
        <v>12010</v>
      </c>
      <c r="R8440" s="305">
        <v>0.88230997323989868</v>
      </c>
      <c r="S8440" s="305">
        <v>0.89727002382278442</v>
      </c>
      <c r="BA8440" s="395">
        <v>1</v>
      </c>
      <c r="BB8440" s="396" t="s">
        <v>861</v>
      </c>
      <c r="BC8440" t="str">
        <f t="shared" si="706"/>
        <v>RA2</v>
      </c>
      <c r="BD8440" t="str">
        <f t="shared" si="707"/>
        <v>NAoMe_recurrent_ethnicity_grp</v>
      </c>
      <c r="BE8440" s="397" t="s">
        <v>862</v>
      </c>
      <c r="BF8440" t="str">
        <f t="shared" si="708"/>
        <v>White</v>
      </c>
      <c r="BG8440">
        <f t="shared" si="709"/>
        <v>89</v>
      </c>
      <c r="BH8440" s="398">
        <f t="shared" si="710"/>
        <v>0.92707997560501099</v>
      </c>
      <c r="BO8440" s="33"/>
    </row>
    <row r="8441" spans="1:67">
      <c r="A8441" s="320" t="s">
        <v>338</v>
      </c>
      <c r="B8441" t="s">
        <v>380</v>
      </c>
      <c r="C8441" t="s">
        <v>910</v>
      </c>
      <c r="D8441" t="s">
        <v>314</v>
      </c>
      <c r="E8441" s="320" t="s">
        <v>163</v>
      </c>
      <c r="F8441" s="320" t="s">
        <v>920</v>
      </c>
      <c r="G8441" s="320" t="s">
        <v>444</v>
      </c>
      <c r="H8441" s="320" t="s">
        <v>318</v>
      </c>
      <c r="I8441" s="320" t="s">
        <v>291</v>
      </c>
      <c r="J8441" s="320" t="s">
        <v>313</v>
      </c>
      <c r="K8441" s="321">
        <v>94</v>
      </c>
      <c r="L8441" s="305">
        <v>0.97917002439498901</v>
      </c>
      <c r="M8441" s="305"/>
      <c r="N8441" s="321">
        <v>650</v>
      </c>
      <c r="O8441" s="305">
        <v>0.9863399863243103</v>
      </c>
      <c r="P8441" s="305"/>
      <c r="Q8441" s="321">
        <v>13492</v>
      </c>
      <c r="R8441" s="305">
        <v>0.99118000268936157</v>
      </c>
      <c r="S8441" s="305"/>
      <c r="BA8441" s="395">
        <v>1</v>
      </c>
      <c r="BB8441" s="396" t="s">
        <v>861</v>
      </c>
      <c r="BC8441" t="str">
        <f t="shared" si="706"/>
        <v>RA2</v>
      </c>
      <c r="BD8441" t="str">
        <f t="shared" si="707"/>
        <v>NAoMe_recurrent_gender</v>
      </c>
      <c r="BE8441" s="397" t="s">
        <v>862</v>
      </c>
      <c r="BF8441" t="str">
        <f t="shared" si="708"/>
        <v>Female</v>
      </c>
      <c r="BG8441">
        <f t="shared" si="709"/>
        <v>94</v>
      </c>
      <c r="BH8441" s="398">
        <f t="shared" si="710"/>
        <v>0.97917002439498901</v>
      </c>
      <c r="BO8441" s="33"/>
    </row>
    <row r="8442" spans="1:67">
      <c r="A8442" s="320" t="s">
        <v>338</v>
      </c>
      <c r="B8442" t="s">
        <v>380</v>
      </c>
      <c r="C8442" t="s">
        <v>910</v>
      </c>
      <c r="D8442" t="s">
        <v>314</v>
      </c>
      <c r="E8442" s="320" t="s">
        <v>163</v>
      </c>
      <c r="F8442" s="320" t="s">
        <v>920</v>
      </c>
      <c r="G8442" s="320" t="s">
        <v>444</v>
      </c>
      <c r="H8442" s="320" t="s">
        <v>318</v>
      </c>
      <c r="I8442" s="320" t="s">
        <v>291</v>
      </c>
      <c r="J8442" s="320" t="s">
        <v>293</v>
      </c>
      <c r="K8442" s="321">
        <v>2</v>
      </c>
      <c r="L8442" s="305">
        <v>2.082999981939793E-2</v>
      </c>
      <c r="M8442" s="305"/>
      <c r="N8442" s="321">
        <v>9</v>
      </c>
      <c r="O8442" s="305">
        <v>1.365999970585108E-2</v>
      </c>
      <c r="P8442" s="305"/>
      <c r="Q8442" s="321">
        <v>120</v>
      </c>
      <c r="R8442" s="305">
        <v>8.8200001046061516E-3</v>
      </c>
      <c r="S8442" s="305"/>
      <c r="BA8442" s="395">
        <v>1</v>
      </c>
      <c r="BB8442" s="396" t="s">
        <v>861</v>
      </c>
      <c r="BC8442" t="str">
        <f t="shared" si="706"/>
        <v>RA2</v>
      </c>
      <c r="BD8442" t="str">
        <f t="shared" si="707"/>
        <v>NAoMe_recurrent_gender</v>
      </c>
      <c r="BE8442" s="397" t="s">
        <v>862</v>
      </c>
      <c r="BF8442" t="str">
        <f t="shared" si="708"/>
        <v>Male</v>
      </c>
      <c r="BG8442">
        <f t="shared" si="709"/>
        <v>2</v>
      </c>
      <c r="BH8442" s="398">
        <f t="shared" si="710"/>
        <v>2.082999981939793E-2</v>
      </c>
      <c r="BO8442" s="33"/>
    </row>
    <row r="8443" spans="1:67">
      <c r="A8443" s="320" t="s">
        <v>338</v>
      </c>
      <c r="B8443" t="s">
        <v>380</v>
      </c>
      <c r="C8443" t="s">
        <v>910</v>
      </c>
      <c r="D8443" t="s">
        <v>314</v>
      </c>
      <c r="E8443" s="320" t="s">
        <v>163</v>
      </c>
      <c r="F8443" s="320" t="s">
        <v>920</v>
      </c>
      <c r="G8443" s="320" t="s">
        <v>444</v>
      </c>
      <c r="H8443" s="320" t="s">
        <v>318</v>
      </c>
      <c r="I8443" s="320" t="s">
        <v>355</v>
      </c>
      <c r="J8443" s="320" t="s">
        <v>289</v>
      </c>
      <c r="K8443" s="321">
        <v>25</v>
      </c>
      <c r="L8443" s="305">
        <v>0.26041999459266663</v>
      </c>
      <c r="M8443" s="305"/>
      <c r="N8443" s="321">
        <v>203</v>
      </c>
      <c r="O8443" s="305">
        <v>0.30803999304771418</v>
      </c>
      <c r="P8443" s="305"/>
      <c r="Q8443" s="321">
        <v>4109</v>
      </c>
      <c r="R8443" s="305">
        <v>0.30186998844146729</v>
      </c>
      <c r="S8443" s="305"/>
      <c r="BA8443" s="395">
        <v>1</v>
      </c>
      <c r="BB8443" s="396" t="s">
        <v>861</v>
      </c>
      <c r="BC8443" t="str">
        <f t="shared" si="706"/>
        <v>RA2</v>
      </c>
      <c r="BD8443" t="str">
        <f t="shared" si="707"/>
        <v>NAoMe_recurrent_mbc_hes_year</v>
      </c>
      <c r="BE8443" s="397" t="s">
        <v>862</v>
      </c>
      <c r="BF8443" t="str">
        <f t="shared" si="708"/>
        <v>2021</v>
      </c>
      <c r="BG8443">
        <f t="shared" si="709"/>
        <v>25</v>
      </c>
      <c r="BH8443" s="398">
        <f t="shared" si="710"/>
        <v>0.26041999459266663</v>
      </c>
      <c r="BO8443" s="33"/>
    </row>
    <row r="8444" spans="1:67">
      <c r="A8444" s="320" t="s">
        <v>338</v>
      </c>
      <c r="B8444" t="s">
        <v>380</v>
      </c>
      <c r="C8444" t="s">
        <v>910</v>
      </c>
      <c r="D8444" t="s">
        <v>314</v>
      </c>
      <c r="E8444" s="320" t="s">
        <v>163</v>
      </c>
      <c r="F8444" s="320" t="s">
        <v>920</v>
      </c>
      <c r="G8444" s="320" t="s">
        <v>444</v>
      </c>
      <c r="H8444" s="320" t="s">
        <v>318</v>
      </c>
      <c r="I8444" s="320" t="s">
        <v>355</v>
      </c>
      <c r="J8444" s="320" t="s">
        <v>816</v>
      </c>
      <c r="K8444" s="321">
        <v>29</v>
      </c>
      <c r="L8444" s="305">
        <v>0.30208000540733337</v>
      </c>
      <c r="M8444" s="305"/>
      <c r="N8444" s="321">
        <v>213</v>
      </c>
      <c r="O8444" s="305">
        <v>0.32322001457214361</v>
      </c>
      <c r="P8444" s="305"/>
      <c r="Q8444" s="321">
        <v>4376</v>
      </c>
      <c r="R8444" s="305">
        <v>0.32148000597953802</v>
      </c>
      <c r="S8444" s="305"/>
      <c r="BA8444" s="395">
        <v>1</v>
      </c>
      <c r="BB8444" s="396" t="s">
        <v>861</v>
      </c>
      <c r="BC8444" t="str">
        <f t="shared" si="706"/>
        <v>RA2</v>
      </c>
      <c r="BD8444" t="str">
        <f t="shared" si="707"/>
        <v>NAoMe_recurrent_mbc_hes_year</v>
      </c>
      <c r="BE8444" s="397" t="s">
        <v>862</v>
      </c>
      <c r="BF8444" t="str">
        <f t="shared" si="708"/>
        <v>2022</v>
      </c>
      <c r="BG8444">
        <f t="shared" si="709"/>
        <v>29</v>
      </c>
      <c r="BH8444" s="398">
        <f t="shared" si="710"/>
        <v>0.30208000540733337</v>
      </c>
      <c r="BO8444" s="33"/>
    </row>
    <row r="8445" spans="1:67">
      <c r="A8445" s="320" t="s">
        <v>338</v>
      </c>
      <c r="B8445" t="s">
        <v>380</v>
      </c>
      <c r="C8445" t="s">
        <v>910</v>
      </c>
      <c r="D8445" t="s">
        <v>314</v>
      </c>
      <c r="E8445" s="320" t="s">
        <v>163</v>
      </c>
      <c r="F8445" s="320" t="s">
        <v>920</v>
      </c>
      <c r="G8445" s="320" t="s">
        <v>444</v>
      </c>
      <c r="H8445" s="320" t="s">
        <v>318</v>
      </c>
      <c r="I8445" s="320" t="s">
        <v>355</v>
      </c>
      <c r="J8445" s="320" t="s">
        <v>946</v>
      </c>
      <c r="K8445" s="321">
        <v>42</v>
      </c>
      <c r="L8445" s="305">
        <v>0.4375</v>
      </c>
      <c r="M8445" s="305"/>
      <c r="N8445" s="321">
        <v>243</v>
      </c>
      <c r="O8445" s="305">
        <v>0.36873999238014221</v>
      </c>
      <c r="P8445" s="305"/>
      <c r="Q8445" s="321">
        <v>5127</v>
      </c>
      <c r="R8445" s="305">
        <v>0.37665000557899481</v>
      </c>
      <c r="S8445" s="305"/>
      <c r="BA8445" s="395">
        <v>1</v>
      </c>
      <c r="BB8445" s="396" t="s">
        <v>861</v>
      </c>
      <c r="BC8445" t="str">
        <f t="shared" si="706"/>
        <v>RA2</v>
      </c>
      <c r="BD8445" t="str">
        <f t="shared" si="707"/>
        <v>NAoMe_recurrent_mbc_hes_year</v>
      </c>
      <c r="BE8445" s="397" t="s">
        <v>862</v>
      </c>
      <c r="BF8445" t="str">
        <f t="shared" si="708"/>
        <v>2023</v>
      </c>
      <c r="BG8445">
        <f t="shared" si="709"/>
        <v>42</v>
      </c>
      <c r="BH8445" s="398">
        <f t="shared" si="710"/>
        <v>0.4375</v>
      </c>
      <c r="BO8445" s="33"/>
    </row>
    <row r="8446" spans="1:67">
      <c r="A8446" s="320" t="s">
        <v>338</v>
      </c>
      <c r="B8446" t="s">
        <v>380</v>
      </c>
      <c r="C8446" t="s">
        <v>910</v>
      </c>
      <c r="D8446" t="s">
        <v>314</v>
      </c>
      <c r="E8446" s="320" t="s">
        <v>163</v>
      </c>
      <c r="F8446" s="320" t="s">
        <v>920</v>
      </c>
      <c r="G8446" s="320" t="s">
        <v>444</v>
      </c>
      <c r="H8446" s="320" t="s">
        <v>318</v>
      </c>
      <c r="I8446" s="320" t="s">
        <v>824</v>
      </c>
      <c r="J8446" s="320" t="s">
        <v>12</v>
      </c>
      <c r="K8446" s="321">
        <v>96</v>
      </c>
      <c r="L8446" s="305">
        <v>1</v>
      </c>
      <c r="M8446" s="305"/>
      <c r="N8446" s="321">
        <v>659</v>
      </c>
      <c r="O8446" s="305">
        <v>1</v>
      </c>
      <c r="P8446" s="305"/>
      <c r="Q8446" s="321">
        <v>13612</v>
      </c>
      <c r="R8446" s="305">
        <v>1</v>
      </c>
      <c r="S8446" s="305"/>
      <c r="BA8446" s="395">
        <v>1</v>
      </c>
      <c r="BB8446" s="396" t="s">
        <v>861</v>
      </c>
      <c r="BC8446" t="str">
        <f t="shared" si="706"/>
        <v>RA2</v>
      </c>
      <c r="BD8446" t="str">
        <f t="shared" si="707"/>
        <v>NAoMe_recurrent_tag_bonemets</v>
      </c>
      <c r="BE8446" s="397" t="s">
        <v>862</v>
      </c>
      <c r="BF8446" t="str">
        <f t="shared" si="708"/>
        <v>No</v>
      </c>
      <c r="BG8446">
        <f t="shared" si="709"/>
        <v>96</v>
      </c>
      <c r="BH8446" s="398">
        <f t="shared" si="710"/>
        <v>1</v>
      </c>
      <c r="BO8446" s="33"/>
    </row>
    <row r="8447" spans="1:67">
      <c r="A8447" s="320" t="s">
        <v>338</v>
      </c>
      <c r="B8447" t="s">
        <v>380</v>
      </c>
      <c r="C8447" t="s">
        <v>910</v>
      </c>
      <c r="D8447" t="s">
        <v>314</v>
      </c>
      <c r="E8447" s="320" t="s">
        <v>163</v>
      </c>
      <c r="F8447" s="320" t="s">
        <v>920</v>
      </c>
      <c r="G8447" s="320" t="s">
        <v>444</v>
      </c>
      <c r="H8447" s="320" t="s">
        <v>318</v>
      </c>
      <c r="I8447" s="320" t="s">
        <v>825</v>
      </c>
      <c r="J8447" s="320" t="s">
        <v>12</v>
      </c>
      <c r="K8447" s="321">
        <v>96</v>
      </c>
      <c r="L8447" s="305">
        <v>1</v>
      </c>
      <c r="M8447" s="305"/>
      <c r="N8447" s="321">
        <v>659</v>
      </c>
      <c r="O8447" s="305">
        <v>1</v>
      </c>
      <c r="P8447" s="305"/>
      <c r="Q8447" s="321">
        <v>13612</v>
      </c>
      <c r="R8447" s="305">
        <v>1</v>
      </c>
      <c r="S8447" s="305"/>
      <c r="BA8447" s="395">
        <v>1</v>
      </c>
      <c r="BB8447" s="396" t="s">
        <v>861</v>
      </c>
      <c r="BC8447" t="str">
        <f t="shared" si="706"/>
        <v>RA2</v>
      </c>
      <c r="BD8447" t="str">
        <f t="shared" si="707"/>
        <v>NAoMe_recurrent_tag_brainmets</v>
      </c>
      <c r="BE8447" s="397" t="s">
        <v>862</v>
      </c>
      <c r="BF8447" t="str">
        <f t="shared" si="708"/>
        <v>No</v>
      </c>
      <c r="BG8447">
        <f t="shared" si="709"/>
        <v>96</v>
      </c>
      <c r="BH8447" s="398">
        <f t="shared" si="710"/>
        <v>1</v>
      </c>
      <c r="BO8447" s="33"/>
    </row>
    <row r="8448" spans="1:67">
      <c r="A8448" s="320" t="s">
        <v>338</v>
      </c>
      <c r="B8448" t="s">
        <v>380</v>
      </c>
      <c r="C8448" t="s">
        <v>910</v>
      </c>
      <c r="D8448" t="s">
        <v>314</v>
      </c>
      <c r="E8448" s="320" t="s">
        <v>163</v>
      </c>
      <c r="F8448" s="320" t="s">
        <v>920</v>
      </c>
      <c r="G8448" s="320" t="s">
        <v>444</v>
      </c>
      <c r="H8448" s="320" t="s">
        <v>318</v>
      </c>
      <c r="I8448" s="320" t="s">
        <v>826</v>
      </c>
      <c r="J8448" s="320" t="s">
        <v>12</v>
      </c>
      <c r="K8448" s="321">
        <v>96</v>
      </c>
      <c r="L8448" s="305">
        <v>1</v>
      </c>
      <c r="M8448" s="305"/>
      <c r="N8448" s="321">
        <v>659</v>
      </c>
      <c r="O8448" s="305">
        <v>1</v>
      </c>
      <c r="P8448" s="305"/>
      <c r="Q8448" s="321">
        <v>13612</v>
      </c>
      <c r="R8448" s="305">
        <v>1</v>
      </c>
      <c r="S8448" s="305"/>
      <c r="BA8448" s="395">
        <v>1</v>
      </c>
      <c r="BB8448" s="396" t="s">
        <v>861</v>
      </c>
      <c r="BC8448" t="str">
        <f t="shared" si="706"/>
        <v>RA2</v>
      </c>
      <c r="BD8448" t="str">
        <f t="shared" si="707"/>
        <v>NAoMe_recurrent_tag_livermets</v>
      </c>
      <c r="BE8448" s="397" t="s">
        <v>862</v>
      </c>
      <c r="BF8448" t="str">
        <f t="shared" si="708"/>
        <v>No</v>
      </c>
      <c r="BG8448">
        <f t="shared" si="709"/>
        <v>96</v>
      </c>
      <c r="BH8448" s="398">
        <f t="shared" si="710"/>
        <v>1</v>
      </c>
      <c r="BO8448" s="33"/>
    </row>
    <row r="8449" spans="1:67">
      <c r="A8449" s="320" t="s">
        <v>338</v>
      </c>
      <c r="B8449" t="s">
        <v>380</v>
      </c>
      <c r="C8449" t="s">
        <v>910</v>
      </c>
      <c r="D8449" t="s">
        <v>314</v>
      </c>
      <c r="E8449" s="320" t="s">
        <v>163</v>
      </c>
      <c r="F8449" s="320" t="s">
        <v>920</v>
      </c>
      <c r="G8449" s="320" t="s">
        <v>444</v>
      </c>
      <c r="H8449" s="320" t="s">
        <v>318</v>
      </c>
      <c r="I8449" s="320" t="s">
        <v>827</v>
      </c>
      <c r="J8449" s="320" t="s">
        <v>12</v>
      </c>
      <c r="K8449" s="321">
        <v>96</v>
      </c>
      <c r="L8449" s="305">
        <v>1</v>
      </c>
      <c r="M8449" s="305"/>
      <c r="N8449" s="321">
        <v>659</v>
      </c>
      <c r="O8449" s="305">
        <v>1</v>
      </c>
      <c r="P8449" s="305"/>
      <c r="Q8449" s="321">
        <v>13612</v>
      </c>
      <c r="R8449" s="305">
        <v>1</v>
      </c>
      <c r="S8449" s="305"/>
      <c r="BA8449" s="395">
        <v>1</v>
      </c>
      <c r="BB8449" s="396" t="s">
        <v>861</v>
      </c>
      <c r="BC8449" t="str">
        <f t="shared" si="706"/>
        <v>RA2</v>
      </c>
      <c r="BD8449" t="str">
        <f t="shared" si="707"/>
        <v>NAoMe_recurrent_tag_lungmets</v>
      </c>
      <c r="BE8449" s="397" t="s">
        <v>862</v>
      </c>
      <c r="BF8449" t="str">
        <f t="shared" si="708"/>
        <v>No</v>
      </c>
      <c r="BG8449">
        <f t="shared" si="709"/>
        <v>96</v>
      </c>
      <c r="BH8449" s="398">
        <f t="shared" si="710"/>
        <v>1</v>
      </c>
      <c r="BO8449" s="33"/>
    </row>
    <row r="8450" spans="1:67">
      <c r="A8450" s="320" t="s">
        <v>338</v>
      </c>
      <c r="B8450" t="s">
        <v>380</v>
      </c>
      <c r="C8450" t="s">
        <v>910</v>
      </c>
      <c r="D8450" t="s">
        <v>314</v>
      </c>
      <c r="E8450" s="320" t="s">
        <v>163</v>
      </c>
      <c r="F8450" s="320" t="s">
        <v>920</v>
      </c>
      <c r="G8450" s="320" t="s">
        <v>444</v>
      </c>
      <c r="H8450" s="320" t="s">
        <v>318</v>
      </c>
      <c r="I8450" s="320" t="s">
        <v>828</v>
      </c>
      <c r="J8450" s="320" t="s">
        <v>12</v>
      </c>
      <c r="K8450" s="321">
        <v>96</v>
      </c>
      <c r="L8450" s="305">
        <v>1</v>
      </c>
      <c r="M8450" s="305"/>
      <c r="N8450" s="321">
        <v>659</v>
      </c>
      <c r="O8450" s="305">
        <v>1</v>
      </c>
      <c r="P8450" s="305"/>
      <c r="Q8450" s="321">
        <v>13612</v>
      </c>
      <c r="R8450" s="305">
        <v>1</v>
      </c>
      <c r="S8450" s="305"/>
      <c r="BA8450" s="395">
        <v>1</v>
      </c>
      <c r="BB8450" s="396" t="s">
        <v>861</v>
      </c>
      <c r="BC8450" t="str">
        <f t="shared" si="706"/>
        <v>RA2</v>
      </c>
      <c r="BD8450" t="str">
        <f t="shared" si="707"/>
        <v>NAoMe_recurrent_tag_othermets</v>
      </c>
      <c r="BE8450" s="397" t="s">
        <v>862</v>
      </c>
      <c r="BF8450" t="str">
        <f t="shared" si="708"/>
        <v>No</v>
      </c>
      <c r="BG8450">
        <f t="shared" si="709"/>
        <v>96</v>
      </c>
      <c r="BH8450" s="398">
        <f t="shared" si="710"/>
        <v>1</v>
      </c>
      <c r="BO8450" s="33"/>
    </row>
    <row r="8451" spans="1:67">
      <c r="A8451" s="320" t="s">
        <v>338</v>
      </c>
      <c r="B8451" t="s">
        <v>380</v>
      </c>
      <c r="C8451" t="s">
        <v>910</v>
      </c>
      <c r="D8451" t="s">
        <v>314</v>
      </c>
      <c r="E8451" s="320" t="s">
        <v>165</v>
      </c>
      <c r="F8451" s="320" t="s">
        <v>166</v>
      </c>
      <c r="G8451" s="320" t="s">
        <v>441</v>
      </c>
      <c r="H8451" s="320" t="s">
        <v>370</v>
      </c>
      <c r="I8451" s="320" t="s">
        <v>354</v>
      </c>
      <c r="J8451" s="320" t="s">
        <v>277</v>
      </c>
      <c r="K8451" s="321">
        <v>2</v>
      </c>
      <c r="L8451" s="305">
        <v>1.503999996930361E-2</v>
      </c>
      <c r="M8451" s="305"/>
      <c r="N8451" s="321">
        <v>2</v>
      </c>
      <c r="O8451" s="305">
        <v>2.79999990016222E-3</v>
      </c>
      <c r="P8451" s="305"/>
      <c r="Q8451" s="321">
        <v>56</v>
      </c>
      <c r="R8451" s="305">
        <v>4.1100000962615013E-3</v>
      </c>
      <c r="S8451" s="305"/>
      <c r="BA8451" s="395">
        <v>1</v>
      </c>
      <c r="BB8451" s="396" t="s">
        <v>861</v>
      </c>
      <c r="BC8451" t="str">
        <f t="shared" ref="BC8451:BC8514" si="711">E8451</f>
        <v>RD1</v>
      </c>
      <c r="BD8451" t="str">
        <f t="shared" ref="BD8451:BD8514" si="712">(LEFT(A8451, LEN(A8451)-7))&amp;"_"&amp;I8451</f>
        <v>NAoMe_recurrent_age_mbc_hes_decades_80cap</v>
      </c>
      <c r="BE8451" s="397" t="s">
        <v>862</v>
      </c>
      <c r="BF8451" t="str">
        <f t="shared" ref="BF8451:BF8514" si="713">J8451</f>
        <v>18-29 yrs</v>
      </c>
      <c r="BG8451">
        <f t="shared" ref="BG8451:BG8514" si="714">K8451</f>
        <v>2</v>
      </c>
      <c r="BH8451" s="398">
        <f t="shared" ref="BH8451:BH8514" si="715">L8451</f>
        <v>1.503999996930361E-2</v>
      </c>
      <c r="BO8451" s="33"/>
    </row>
    <row r="8452" spans="1:67">
      <c r="A8452" s="320" t="s">
        <v>338</v>
      </c>
      <c r="B8452" t="s">
        <v>380</v>
      </c>
      <c r="C8452" t="s">
        <v>910</v>
      </c>
      <c r="D8452" t="s">
        <v>314</v>
      </c>
      <c r="E8452" s="320" t="s">
        <v>165</v>
      </c>
      <c r="F8452" s="320" t="s">
        <v>166</v>
      </c>
      <c r="G8452" s="320" t="s">
        <v>441</v>
      </c>
      <c r="H8452" s="320" t="s">
        <v>370</v>
      </c>
      <c r="I8452" s="320" t="s">
        <v>354</v>
      </c>
      <c r="J8452" s="320" t="s">
        <v>278</v>
      </c>
      <c r="K8452" s="321">
        <v>2</v>
      </c>
      <c r="L8452" s="305">
        <v>1.503999996930361E-2</v>
      </c>
      <c r="M8452" s="305"/>
      <c r="N8452" s="321">
        <v>16</v>
      </c>
      <c r="O8452" s="305">
        <v>2.2409999743103981E-2</v>
      </c>
      <c r="P8452" s="305"/>
      <c r="Q8452" s="321">
        <v>552</v>
      </c>
      <c r="R8452" s="305">
        <v>4.0550000965595252E-2</v>
      </c>
      <c r="S8452" s="305"/>
      <c r="BA8452" s="395">
        <v>1</v>
      </c>
      <c r="BB8452" s="396" t="s">
        <v>861</v>
      </c>
      <c r="BC8452" t="str">
        <f t="shared" si="711"/>
        <v>RD1</v>
      </c>
      <c r="BD8452" t="str">
        <f t="shared" si="712"/>
        <v>NAoMe_recurrent_age_mbc_hes_decades_80cap</v>
      </c>
      <c r="BE8452" s="397" t="s">
        <v>862</v>
      </c>
      <c r="BF8452" t="str">
        <f t="shared" si="713"/>
        <v>30-39 yrs</v>
      </c>
      <c r="BG8452">
        <f t="shared" si="714"/>
        <v>2</v>
      </c>
      <c r="BH8452" s="398">
        <f t="shared" si="715"/>
        <v>1.503999996930361E-2</v>
      </c>
      <c r="BO8452" s="33"/>
    </row>
    <row r="8453" spans="1:67">
      <c r="A8453" s="320" t="s">
        <v>338</v>
      </c>
      <c r="B8453" t="s">
        <v>380</v>
      </c>
      <c r="C8453" t="s">
        <v>910</v>
      </c>
      <c r="D8453" t="s">
        <v>314</v>
      </c>
      <c r="E8453" s="320" t="s">
        <v>165</v>
      </c>
      <c r="F8453" s="320" t="s">
        <v>166</v>
      </c>
      <c r="G8453" s="320" t="s">
        <v>441</v>
      </c>
      <c r="H8453" s="320" t="s">
        <v>370</v>
      </c>
      <c r="I8453" s="320" t="s">
        <v>354</v>
      </c>
      <c r="J8453" s="320" t="s">
        <v>279</v>
      </c>
      <c r="K8453" s="321">
        <v>19</v>
      </c>
      <c r="L8453" s="305">
        <v>0.14285999536514279</v>
      </c>
      <c r="M8453" s="305"/>
      <c r="N8453" s="321">
        <v>81</v>
      </c>
      <c r="O8453" s="305">
        <v>0.1134499981999397</v>
      </c>
      <c r="P8453" s="305"/>
      <c r="Q8453" s="321">
        <v>1403</v>
      </c>
      <c r="R8453" s="305">
        <v>0.1030699983239174</v>
      </c>
      <c r="S8453" s="305"/>
      <c r="BA8453" s="395">
        <v>1</v>
      </c>
      <c r="BB8453" s="396" t="s">
        <v>861</v>
      </c>
      <c r="BC8453" t="str">
        <f t="shared" si="711"/>
        <v>RD1</v>
      </c>
      <c r="BD8453" t="str">
        <f t="shared" si="712"/>
        <v>NAoMe_recurrent_age_mbc_hes_decades_80cap</v>
      </c>
      <c r="BE8453" s="397" t="s">
        <v>862</v>
      </c>
      <c r="BF8453" t="str">
        <f t="shared" si="713"/>
        <v>40-49 yrs</v>
      </c>
      <c r="BG8453">
        <f t="shared" si="714"/>
        <v>19</v>
      </c>
      <c r="BH8453" s="398">
        <f t="shared" si="715"/>
        <v>0.14285999536514279</v>
      </c>
      <c r="BO8453" s="33"/>
    </row>
    <row r="8454" spans="1:67">
      <c r="A8454" s="320" t="s">
        <v>338</v>
      </c>
      <c r="B8454" t="s">
        <v>380</v>
      </c>
      <c r="C8454" t="s">
        <v>910</v>
      </c>
      <c r="D8454" t="s">
        <v>314</v>
      </c>
      <c r="E8454" s="320" t="s">
        <v>165</v>
      </c>
      <c r="F8454" s="320" t="s">
        <v>166</v>
      </c>
      <c r="G8454" s="320" t="s">
        <v>441</v>
      </c>
      <c r="H8454" s="320" t="s">
        <v>370</v>
      </c>
      <c r="I8454" s="320" t="s">
        <v>354</v>
      </c>
      <c r="J8454" s="320" t="s">
        <v>280</v>
      </c>
      <c r="K8454" s="321">
        <v>26</v>
      </c>
      <c r="L8454" s="305">
        <v>0.19549000263214111</v>
      </c>
      <c r="M8454" s="305"/>
      <c r="N8454" s="321">
        <v>128</v>
      </c>
      <c r="O8454" s="305">
        <v>0.1792699992656708</v>
      </c>
      <c r="P8454" s="305"/>
      <c r="Q8454" s="321">
        <v>2584</v>
      </c>
      <c r="R8454" s="305">
        <v>0.18983000516891479</v>
      </c>
      <c r="S8454" s="305"/>
      <c r="BA8454" s="395">
        <v>1</v>
      </c>
      <c r="BB8454" s="396" t="s">
        <v>861</v>
      </c>
      <c r="BC8454" t="str">
        <f t="shared" si="711"/>
        <v>RD1</v>
      </c>
      <c r="BD8454" t="str">
        <f t="shared" si="712"/>
        <v>NAoMe_recurrent_age_mbc_hes_decades_80cap</v>
      </c>
      <c r="BE8454" s="397" t="s">
        <v>862</v>
      </c>
      <c r="BF8454" t="str">
        <f t="shared" si="713"/>
        <v>50-59 yrs</v>
      </c>
      <c r="BG8454">
        <f t="shared" si="714"/>
        <v>26</v>
      </c>
      <c r="BH8454" s="398">
        <f t="shared" si="715"/>
        <v>0.19549000263214111</v>
      </c>
      <c r="BO8454" s="33"/>
    </row>
    <row r="8455" spans="1:67">
      <c r="A8455" s="320" t="s">
        <v>338</v>
      </c>
      <c r="B8455" t="s">
        <v>380</v>
      </c>
      <c r="C8455" t="s">
        <v>910</v>
      </c>
      <c r="D8455" t="s">
        <v>314</v>
      </c>
      <c r="E8455" s="320" t="s">
        <v>165</v>
      </c>
      <c r="F8455" s="320" t="s">
        <v>166</v>
      </c>
      <c r="G8455" s="320" t="s">
        <v>441</v>
      </c>
      <c r="H8455" s="320" t="s">
        <v>370</v>
      </c>
      <c r="I8455" s="320" t="s">
        <v>354</v>
      </c>
      <c r="J8455" s="320" t="s">
        <v>281</v>
      </c>
      <c r="K8455" s="321">
        <v>25</v>
      </c>
      <c r="L8455" s="305">
        <v>0.18796999752521509</v>
      </c>
      <c r="M8455" s="305"/>
      <c r="N8455" s="321">
        <v>131</v>
      </c>
      <c r="O8455" s="305">
        <v>0.1834699958562851</v>
      </c>
      <c r="P8455" s="305"/>
      <c r="Q8455" s="321">
        <v>2650</v>
      </c>
      <c r="R8455" s="305">
        <v>0.19468000531196589</v>
      </c>
      <c r="S8455" s="305"/>
      <c r="BA8455" s="395">
        <v>1</v>
      </c>
      <c r="BB8455" s="396" t="s">
        <v>861</v>
      </c>
      <c r="BC8455" t="str">
        <f t="shared" si="711"/>
        <v>RD1</v>
      </c>
      <c r="BD8455" t="str">
        <f t="shared" si="712"/>
        <v>NAoMe_recurrent_age_mbc_hes_decades_80cap</v>
      </c>
      <c r="BE8455" s="397" t="s">
        <v>862</v>
      </c>
      <c r="BF8455" t="str">
        <f t="shared" si="713"/>
        <v>60-69 yrs</v>
      </c>
      <c r="BG8455">
        <f t="shared" si="714"/>
        <v>25</v>
      </c>
      <c r="BH8455" s="398">
        <f t="shared" si="715"/>
        <v>0.18796999752521509</v>
      </c>
      <c r="BO8455" s="33"/>
    </row>
    <row r="8456" spans="1:67">
      <c r="A8456" s="320" t="s">
        <v>338</v>
      </c>
      <c r="B8456" t="s">
        <v>380</v>
      </c>
      <c r="C8456" t="s">
        <v>910</v>
      </c>
      <c r="D8456" t="s">
        <v>314</v>
      </c>
      <c r="E8456" s="320" t="s">
        <v>165</v>
      </c>
      <c r="F8456" s="320" t="s">
        <v>166</v>
      </c>
      <c r="G8456" s="320" t="s">
        <v>441</v>
      </c>
      <c r="H8456" s="320" t="s">
        <v>370</v>
      </c>
      <c r="I8456" s="320" t="s">
        <v>354</v>
      </c>
      <c r="J8456" s="320" t="s">
        <v>282</v>
      </c>
      <c r="K8456" s="321">
        <v>27</v>
      </c>
      <c r="L8456" s="305">
        <v>0.20300999283790591</v>
      </c>
      <c r="M8456" s="305"/>
      <c r="N8456" s="321">
        <v>184</v>
      </c>
      <c r="O8456" s="305">
        <v>0.25769999623298651</v>
      </c>
      <c r="P8456" s="305"/>
      <c r="Q8456" s="321">
        <v>3284</v>
      </c>
      <c r="R8456" s="305">
        <v>0.24126000702381131</v>
      </c>
      <c r="S8456" s="305"/>
      <c r="BA8456" s="395">
        <v>1</v>
      </c>
      <c r="BB8456" s="396" t="s">
        <v>861</v>
      </c>
      <c r="BC8456" t="str">
        <f t="shared" si="711"/>
        <v>RD1</v>
      </c>
      <c r="BD8456" t="str">
        <f t="shared" si="712"/>
        <v>NAoMe_recurrent_age_mbc_hes_decades_80cap</v>
      </c>
      <c r="BE8456" s="397" t="s">
        <v>862</v>
      </c>
      <c r="BF8456" t="str">
        <f t="shared" si="713"/>
        <v>70-79 yrs</v>
      </c>
      <c r="BG8456">
        <f t="shared" si="714"/>
        <v>27</v>
      </c>
      <c r="BH8456" s="398">
        <f t="shared" si="715"/>
        <v>0.20300999283790591</v>
      </c>
      <c r="BO8456" s="33"/>
    </row>
    <row r="8457" spans="1:67">
      <c r="A8457" s="320" t="s">
        <v>338</v>
      </c>
      <c r="B8457" t="s">
        <v>380</v>
      </c>
      <c r="C8457" t="s">
        <v>910</v>
      </c>
      <c r="D8457" t="s">
        <v>314</v>
      </c>
      <c r="E8457" s="320" t="s">
        <v>165</v>
      </c>
      <c r="F8457" s="320" t="s">
        <v>166</v>
      </c>
      <c r="G8457" s="320" t="s">
        <v>441</v>
      </c>
      <c r="H8457" s="320" t="s">
        <v>370</v>
      </c>
      <c r="I8457" s="320" t="s">
        <v>354</v>
      </c>
      <c r="J8457" s="320" t="s">
        <v>283</v>
      </c>
      <c r="K8457" s="321">
        <v>32</v>
      </c>
      <c r="L8457" s="305">
        <v>0.24060000479221341</v>
      </c>
      <c r="M8457" s="305"/>
      <c r="N8457" s="321">
        <v>172</v>
      </c>
      <c r="O8457" s="305">
        <v>0.24089999496936801</v>
      </c>
      <c r="P8457" s="305"/>
      <c r="Q8457" s="321">
        <v>3083</v>
      </c>
      <c r="R8457" s="305">
        <v>0.2264900058507919</v>
      </c>
      <c r="S8457" s="305"/>
      <c r="BA8457" s="395">
        <v>1</v>
      </c>
      <c r="BB8457" s="396" t="s">
        <v>861</v>
      </c>
      <c r="BC8457" t="str">
        <f t="shared" si="711"/>
        <v>RD1</v>
      </c>
      <c r="BD8457" t="str">
        <f t="shared" si="712"/>
        <v>NAoMe_recurrent_age_mbc_hes_decades_80cap</v>
      </c>
      <c r="BE8457" s="397" t="s">
        <v>862</v>
      </c>
      <c r="BF8457" t="str">
        <f t="shared" si="713"/>
        <v>80+ yrs</v>
      </c>
      <c r="BG8457">
        <f t="shared" si="714"/>
        <v>32</v>
      </c>
      <c r="BH8457" s="398">
        <f t="shared" si="715"/>
        <v>0.24060000479221341</v>
      </c>
      <c r="BO8457" s="33"/>
    </row>
    <row r="8458" spans="1:67">
      <c r="A8458" s="320" t="s">
        <v>338</v>
      </c>
      <c r="B8458" t="s">
        <v>380</v>
      </c>
      <c r="C8458" t="s">
        <v>910</v>
      </c>
      <c r="D8458" t="s">
        <v>314</v>
      </c>
      <c r="E8458" s="320" t="s">
        <v>165</v>
      </c>
      <c r="F8458" s="320" t="s">
        <v>166</v>
      </c>
      <c r="G8458" s="320" t="s">
        <v>441</v>
      </c>
      <c r="H8458" s="320" t="s">
        <v>370</v>
      </c>
      <c r="I8458" s="320" t="s">
        <v>656</v>
      </c>
      <c r="J8458" s="320" t="s">
        <v>286</v>
      </c>
      <c r="K8458" s="321">
        <v>0</v>
      </c>
      <c r="L8458" s="305">
        <v>0</v>
      </c>
      <c r="M8458" s="305">
        <v>0</v>
      </c>
      <c r="N8458" s="321">
        <v>2</v>
      </c>
      <c r="O8458" s="305">
        <v>2.79999990016222E-3</v>
      </c>
      <c r="P8458" s="305">
        <v>2.9100000392645602E-3</v>
      </c>
      <c r="Q8458" s="321">
        <v>565</v>
      </c>
      <c r="R8458" s="305">
        <v>4.1510000824928277E-2</v>
      </c>
      <c r="S8458" s="305">
        <v>4.221000149846077E-2</v>
      </c>
      <c r="BA8458" s="395">
        <v>1</v>
      </c>
      <c r="BB8458" s="396" t="s">
        <v>861</v>
      </c>
      <c r="BC8458" t="str">
        <f t="shared" si="711"/>
        <v>RD1</v>
      </c>
      <c r="BD8458" t="str">
        <f t="shared" si="712"/>
        <v>NAoMe_recurrent_ethnicity_grp</v>
      </c>
      <c r="BE8458" s="397" t="s">
        <v>862</v>
      </c>
      <c r="BF8458" t="str">
        <f t="shared" si="713"/>
        <v>Asian or Asian British</v>
      </c>
      <c r="BG8458">
        <f t="shared" si="714"/>
        <v>0</v>
      </c>
      <c r="BH8458" s="398">
        <f t="shared" si="715"/>
        <v>0</v>
      </c>
      <c r="BO8458" s="33"/>
    </row>
    <row r="8459" spans="1:67">
      <c r="A8459" s="320" t="s">
        <v>338</v>
      </c>
      <c r="B8459" t="s">
        <v>380</v>
      </c>
      <c r="C8459" t="s">
        <v>910</v>
      </c>
      <c r="D8459" t="s">
        <v>314</v>
      </c>
      <c r="E8459" s="320" t="s">
        <v>165</v>
      </c>
      <c r="F8459" s="320" t="s">
        <v>166</v>
      </c>
      <c r="G8459" s="320" t="s">
        <v>441</v>
      </c>
      <c r="H8459" s="320" t="s">
        <v>370</v>
      </c>
      <c r="I8459" s="320" t="s">
        <v>656</v>
      </c>
      <c r="J8459" s="320" t="s">
        <v>287</v>
      </c>
      <c r="K8459" s="321">
        <v>2</v>
      </c>
      <c r="L8459" s="305">
        <v>1.503999996930361E-2</v>
      </c>
      <c r="M8459" s="305">
        <v>1.5619999729096889E-2</v>
      </c>
      <c r="N8459" s="321">
        <v>5</v>
      </c>
      <c r="O8459" s="305">
        <v>7.0000002160668373E-3</v>
      </c>
      <c r="P8459" s="305">
        <v>7.2800000198185444E-3</v>
      </c>
      <c r="Q8459" s="321">
        <v>439</v>
      </c>
      <c r="R8459" s="305">
        <v>3.2249998301267617E-2</v>
      </c>
      <c r="S8459" s="305">
        <v>3.2800000160932541E-2</v>
      </c>
      <c r="BA8459" s="395">
        <v>1</v>
      </c>
      <c r="BB8459" s="396" t="s">
        <v>861</v>
      </c>
      <c r="BC8459" t="str">
        <f t="shared" si="711"/>
        <v>RD1</v>
      </c>
      <c r="BD8459" t="str">
        <f t="shared" si="712"/>
        <v>NAoMe_recurrent_ethnicity_grp</v>
      </c>
      <c r="BE8459" s="397" t="s">
        <v>862</v>
      </c>
      <c r="BF8459" t="str">
        <f t="shared" si="713"/>
        <v>Black or Black British</v>
      </c>
      <c r="BG8459">
        <f t="shared" si="714"/>
        <v>2</v>
      </c>
      <c r="BH8459" s="398">
        <f t="shared" si="715"/>
        <v>1.503999996930361E-2</v>
      </c>
      <c r="BO8459" s="33"/>
    </row>
    <row r="8460" spans="1:67">
      <c r="A8460" s="320" t="s">
        <v>338</v>
      </c>
      <c r="B8460" t="s">
        <v>380</v>
      </c>
      <c r="C8460" t="s">
        <v>910</v>
      </c>
      <c r="D8460" t="s">
        <v>314</v>
      </c>
      <c r="E8460" s="320" t="s">
        <v>165</v>
      </c>
      <c r="F8460" s="320" t="s">
        <v>166</v>
      </c>
      <c r="G8460" s="320" t="s">
        <v>441</v>
      </c>
      <c r="H8460" s="320" t="s">
        <v>370</v>
      </c>
      <c r="I8460" s="320" t="s">
        <v>656</v>
      </c>
      <c r="J8460" s="320" t="s">
        <v>259</v>
      </c>
      <c r="K8460" s="321">
        <v>0</v>
      </c>
      <c r="L8460" s="305">
        <v>0</v>
      </c>
      <c r="M8460" s="305">
        <v>0</v>
      </c>
      <c r="N8460" s="321">
        <v>2</v>
      </c>
      <c r="O8460" s="305">
        <v>2.79999990016222E-3</v>
      </c>
      <c r="P8460" s="305">
        <v>2.9100000392645602E-3</v>
      </c>
      <c r="Q8460" s="321">
        <v>117</v>
      </c>
      <c r="R8460" s="305">
        <v>8.6000002920627594E-3</v>
      </c>
      <c r="S8460" s="305">
        <v>8.7400004267692566E-3</v>
      </c>
      <c r="BA8460" s="395">
        <v>1</v>
      </c>
      <c r="BB8460" s="396" t="s">
        <v>861</v>
      </c>
      <c r="BC8460" t="str">
        <f t="shared" si="711"/>
        <v>RD1</v>
      </c>
      <c r="BD8460" t="str">
        <f t="shared" si="712"/>
        <v>NAoMe_recurrent_ethnicity_grp</v>
      </c>
      <c r="BE8460" s="397" t="s">
        <v>862</v>
      </c>
      <c r="BF8460" t="str">
        <f t="shared" si="713"/>
        <v>Mixed</v>
      </c>
      <c r="BG8460">
        <f t="shared" si="714"/>
        <v>0</v>
      </c>
      <c r="BH8460" s="398">
        <f t="shared" si="715"/>
        <v>0</v>
      </c>
      <c r="BO8460" s="33"/>
    </row>
    <row r="8461" spans="1:67">
      <c r="A8461" s="320" t="s">
        <v>338</v>
      </c>
      <c r="B8461" t="s">
        <v>380</v>
      </c>
      <c r="C8461" t="s">
        <v>910</v>
      </c>
      <c r="D8461" t="s">
        <v>314</v>
      </c>
      <c r="E8461" s="320" t="s">
        <v>165</v>
      </c>
      <c r="F8461" s="320" t="s">
        <v>166</v>
      </c>
      <c r="G8461" s="320" t="s">
        <v>441</v>
      </c>
      <c r="H8461" s="320" t="s">
        <v>370</v>
      </c>
      <c r="I8461" s="320" t="s">
        <v>656</v>
      </c>
      <c r="J8461" s="320" t="s">
        <v>288</v>
      </c>
      <c r="K8461" s="321">
        <v>2</v>
      </c>
      <c r="L8461" s="305">
        <v>1.503999996930361E-2</v>
      </c>
      <c r="M8461" s="305">
        <v>1.5619999729096889E-2</v>
      </c>
      <c r="N8461" s="321">
        <v>2</v>
      </c>
      <c r="O8461" s="305">
        <v>2.79999990016222E-3</v>
      </c>
      <c r="P8461" s="305">
        <v>2.9100000392645602E-3</v>
      </c>
      <c r="Q8461" s="321">
        <v>254</v>
      </c>
      <c r="R8461" s="305">
        <v>1.8659999594092369E-2</v>
      </c>
      <c r="S8461" s="305">
        <v>1.8980000168085098E-2</v>
      </c>
      <c r="BA8461" s="395">
        <v>1</v>
      </c>
      <c r="BB8461" s="396" t="s">
        <v>861</v>
      </c>
      <c r="BC8461" t="str">
        <f t="shared" si="711"/>
        <v>RD1</v>
      </c>
      <c r="BD8461" t="str">
        <f t="shared" si="712"/>
        <v>NAoMe_recurrent_ethnicity_grp</v>
      </c>
      <c r="BE8461" s="397" t="s">
        <v>862</v>
      </c>
      <c r="BF8461" t="str">
        <f t="shared" si="713"/>
        <v>Other Ethnic Group</v>
      </c>
      <c r="BG8461">
        <f t="shared" si="714"/>
        <v>2</v>
      </c>
      <c r="BH8461" s="398">
        <f t="shared" si="715"/>
        <v>1.503999996930361E-2</v>
      </c>
      <c r="BO8461" s="33"/>
    </row>
    <row r="8462" spans="1:67">
      <c r="A8462" s="320" t="s">
        <v>338</v>
      </c>
      <c r="B8462" t="s">
        <v>380</v>
      </c>
      <c r="C8462" t="s">
        <v>910</v>
      </c>
      <c r="D8462" t="s">
        <v>314</v>
      </c>
      <c r="E8462" s="320" t="s">
        <v>165</v>
      </c>
      <c r="F8462" s="320" t="s">
        <v>166</v>
      </c>
      <c r="G8462" s="320" t="s">
        <v>441</v>
      </c>
      <c r="H8462" s="320" t="s">
        <v>370</v>
      </c>
      <c r="I8462" s="320" t="s">
        <v>656</v>
      </c>
      <c r="J8462" s="320" t="s">
        <v>260</v>
      </c>
      <c r="K8462" s="321">
        <v>5</v>
      </c>
      <c r="L8462" s="305">
        <v>3.7590000778436661E-2</v>
      </c>
      <c r="M8462" s="305"/>
      <c r="N8462" s="321">
        <v>27</v>
      </c>
      <c r="O8462" s="305">
        <v>3.7820000201463699E-2</v>
      </c>
      <c r="P8462" s="305"/>
      <c r="Q8462" s="321">
        <v>227</v>
      </c>
      <c r="R8462" s="305">
        <v>1.6680000349879261E-2</v>
      </c>
      <c r="S8462" s="305"/>
      <c r="BA8462" s="395">
        <v>1</v>
      </c>
      <c r="BB8462" s="396" t="s">
        <v>861</v>
      </c>
      <c r="BC8462" t="str">
        <f t="shared" si="711"/>
        <v>RD1</v>
      </c>
      <c r="BD8462" t="str">
        <f t="shared" si="712"/>
        <v>NAoMe_recurrent_ethnicity_grp</v>
      </c>
      <c r="BE8462" s="397" t="s">
        <v>862</v>
      </c>
      <c r="BF8462" t="str">
        <f t="shared" si="713"/>
        <v>Unknown</v>
      </c>
      <c r="BG8462">
        <f t="shared" si="714"/>
        <v>5</v>
      </c>
      <c r="BH8462" s="398">
        <f t="shared" si="715"/>
        <v>3.7590000778436661E-2</v>
      </c>
      <c r="BO8462" s="33"/>
    </row>
    <row r="8463" spans="1:67">
      <c r="A8463" s="320" t="s">
        <v>338</v>
      </c>
      <c r="B8463" t="s">
        <v>380</v>
      </c>
      <c r="C8463" t="s">
        <v>910</v>
      </c>
      <c r="D8463" t="s">
        <v>314</v>
      </c>
      <c r="E8463" s="320" t="s">
        <v>165</v>
      </c>
      <c r="F8463" s="320" t="s">
        <v>166</v>
      </c>
      <c r="G8463" s="320" t="s">
        <v>441</v>
      </c>
      <c r="H8463" s="320" t="s">
        <v>370</v>
      </c>
      <c r="I8463" s="320" t="s">
        <v>656</v>
      </c>
      <c r="J8463" s="320" t="s">
        <v>258</v>
      </c>
      <c r="K8463" s="321">
        <v>124</v>
      </c>
      <c r="L8463" s="305">
        <v>0.93233001232147217</v>
      </c>
      <c r="M8463" s="305">
        <v>0.96875</v>
      </c>
      <c r="N8463" s="321">
        <v>676</v>
      </c>
      <c r="O8463" s="305">
        <v>0.94678002595901489</v>
      </c>
      <c r="P8463" s="305">
        <v>0.98399001359939575</v>
      </c>
      <c r="Q8463" s="321">
        <v>12010</v>
      </c>
      <c r="R8463" s="305">
        <v>0.88230997323989868</v>
      </c>
      <c r="S8463" s="305">
        <v>0.89727002382278442</v>
      </c>
      <c r="BA8463" s="395">
        <v>1</v>
      </c>
      <c r="BB8463" s="396" t="s">
        <v>861</v>
      </c>
      <c r="BC8463" t="str">
        <f t="shared" si="711"/>
        <v>RD1</v>
      </c>
      <c r="BD8463" t="str">
        <f t="shared" si="712"/>
        <v>NAoMe_recurrent_ethnicity_grp</v>
      </c>
      <c r="BE8463" s="397" t="s">
        <v>862</v>
      </c>
      <c r="BF8463" t="str">
        <f t="shared" si="713"/>
        <v>White</v>
      </c>
      <c r="BG8463">
        <f t="shared" si="714"/>
        <v>124</v>
      </c>
      <c r="BH8463" s="398">
        <f t="shared" si="715"/>
        <v>0.93233001232147217</v>
      </c>
      <c r="BO8463" s="33"/>
    </row>
    <row r="8464" spans="1:67">
      <c r="A8464" s="320" t="s">
        <v>338</v>
      </c>
      <c r="B8464" t="s">
        <v>380</v>
      </c>
      <c r="C8464" t="s">
        <v>910</v>
      </c>
      <c r="D8464" t="s">
        <v>314</v>
      </c>
      <c r="E8464" s="320" t="s">
        <v>165</v>
      </c>
      <c r="F8464" s="320" t="s">
        <v>166</v>
      </c>
      <c r="G8464" s="320" t="s">
        <v>441</v>
      </c>
      <c r="H8464" s="320" t="s">
        <v>370</v>
      </c>
      <c r="I8464" s="320" t="s">
        <v>291</v>
      </c>
      <c r="J8464" s="320" t="s">
        <v>313</v>
      </c>
      <c r="K8464" s="321">
        <v>131</v>
      </c>
      <c r="L8464" s="305">
        <v>0.98496001958847046</v>
      </c>
      <c r="M8464" s="305"/>
      <c r="N8464" s="321">
        <v>712</v>
      </c>
      <c r="O8464" s="305">
        <v>0.99720001220703125</v>
      </c>
      <c r="P8464" s="305"/>
      <c r="Q8464" s="321">
        <v>13492</v>
      </c>
      <c r="R8464" s="305">
        <v>0.99118000268936157</v>
      </c>
      <c r="S8464" s="305"/>
      <c r="BA8464" s="395">
        <v>1</v>
      </c>
      <c r="BB8464" s="396" t="s">
        <v>861</v>
      </c>
      <c r="BC8464" t="str">
        <f t="shared" si="711"/>
        <v>RD1</v>
      </c>
      <c r="BD8464" t="str">
        <f t="shared" si="712"/>
        <v>NAoMe_recurrent_gender</v>
      </c>
      <c r="BE8464" s="397" t="s">
        <v>862</v>
      </c>
      <c r="BF8464" t="str">
        <f t="shared" si="713"/>
        <v>Female</v>
      </c>
      <c r="BG8464">
        <f t="shared" si="714"/>
        <v>131</v>
      </c>
      <c r="BH8464" s="398">
        <f t="shared" si="715"/>
        <v>0.98496001958847046</v>
      </c>
      <c r="BO8464" s="33"/>
    </row>
    <row r="8465" spans="1:67">
      <c r="A8465" s="320" t="s">
        <v>338</v>
      </c>
      <c r="B8465" t="s">
        <v>380</v>
      </c>
      <c r="C8465" t="s">
        <v>910</v>
      </c>
      <c r="D8465" t="s">
        <v>314</v>
      </c>
      <c r="E8465" s="320" t="s">
        <v>165</v>
      </c>
      <c r="F8465" s="320" t="s">
        <v>166</v>
      </c>
      <c r="G8465" s="320" t="s">
        <v>441</v>
      </c>
      <c r="H8465" s="320" t="s">
        <v>370</v>
      </c>
      <c r="I8465" s="320" t="s">
        <v>291</v>
      </c>
      <c r="J8465" s="320" t="s">
        <v>293</v>
      </c>
      <c r="K8465" s="321">
        <v>2</v>
      </c>
      <c r="L8465" s="305">
        <v>1.503999996930361E-2</v>
      </c>
      <c r="M8465" s="305"/>
      <c r="N8465" s="321">
        <v>2</v>
      </c>
      <c r="O8465" s="305">
        <v>2.79999990016222E-3</v>
      </c>
      <c r="P8465" s="305"/>
      <c r="Q8465" s="321">
        <v>120</v>
      </c>
      <c r="R8465" s="305">
        <v>8.8200001046061516E-3</v>
      </c>
      <c r="S8465" s="305"/>
      <c r="BA8465" s="395">
        <v>1</v>
      </c>
      <c r="BB8465" s="396" t="s">
        <v>861</v>
      </c>
      <c r="BC8465" t="str">
        <f t="shared" si="711"/>
        <v>RD1</v>
      </c>
      <c r="BD8465" t="str">
        <f t="shared" si="712"/>
        <v>NAoMe_recurrent_gender</v>
      </c>
      <c r="BE8465" s="397" t="s">
        <v>862</v>
      </c>
      <c r="BF8465" t="str">
        <f t="shared" si="713"/>
        <v>Male</v>
      </c>
      <c r="BG8465">
        <f t="shared" si="714"/>
        <v>2</v>
      </c>
      <c r="BH8465" s="398">
        <f t="shared" si="715"/>
        <v>1.503999996930361E-2</v>
      </c>
      <c r="BO8465" s="33"/>
    </row>
    <row r="8466" spans="1:67">
      <c r="A8466" s="320" t="s">
        <v>338</v>
      </c>
      <c r="B8466" t="s">
        <v>380</v>
      </c>
      <c r="C8466" t="s">
        <v>910</v>
      </c>
      <c r="D8466" t="s">
        <v>314</v>
      </c>
      <c r="E8466" s="320" t="s">
        <v>165</v>
      </c>
      <c r="F8466" s="320" t="s">
        <v>166</v>
      </c>
      <c r="G8466" s="320" t="s">
        <v>441</v>
      </c>
      <c r="H8466" s="320" t="s">
        <v>370</v>
      </c>
      <c r="I8466" s="320" t="s">
        <v>355</v>
      </c>
      <c r="J8466" s="320" t="s">
        <v>289</v>
      </c>
      <c r="K8466" s="321">
        <v>42</v>
      </c>
      <c r="L8466" s="305">
        <v>0.31578999757766718</v>
      </c>
      <c r="M8466" s="305"/>
      <c r="N8466" s="321">
        <v>212</v>
      </c>
      <c r="O8466" s="305">
        <v>0.29692000150680542</v>
      </c>
      <c r="P8466" s="305"/>
      <c r="Q8466" s="321">
        <v>4109</v>
      </c>
      <c r="R8466" s="305">
        <v>0.30186998844146729</v>
      </c>
      <c r="S8466" s="305"/>
      <c r="BA8466" s="395">
        <v>1</v>
      </c>
      <c r="BB8466" s="396" t="s">
        <v>861</v>
      </c>
      <c r="BC8466" t="str">
        <f t="shared" si="711"/>
        <v>RD1</v>
      </c>
      <c r="BD8466" t="str">
        <f t="shared" si="712"/>
        <v>NAoMe_recurrent_mbc_hes_year</v>
      </c>
      <c r="BE8466" s="397" t="s">
        <v>862</v>
      </c>
      <c r="BF8466" t="str">
        <f t="shared" si="713"/>
        <v>2021</v>
      </c>
      <c r="BG8466">
        <f t="shared" si="714"/>
        <v>42</v>
      </c>
      <c r="BH8466" s="398">
        <f t="shared" si="715"/>
        <v>0.31578999757766718</v>
      </c>
      <c r="BO8466" s="33"/>
    </row>
    <row r="8467" spans="1:67">
      <c r="A8467" s="320" t="s">
        <v>338</v>
      </c>
      <c r="B8467" t="s">
        <v>380</v>
      </c>
      <c r="C8467" t="s">
        <v>910</v>
      </c>
      <c r="D8467" t="s">
        <v>314</v>
      </c>
      <c r="E8467" s="320" t="s">
        <v>165</v>
      </c>
      <c r="F8467" s="320" t="s">
        <v>166</v>
      </c>
      <c r="G8467" s="320" t="s">
        <v>441</v>
      </c>
      <c r="H8467" s="320" t="s">
        <v>370</v>
      </c>
      <c r="I8467" s="320" t="s">
        <v>355</v>
      </c>
      <c r="J8467" s="320" t="s">
        <v>816</v>
      </c>
      <c r="K8467" s="321">
        <v>44</v>
      </c>
      <c r="L8467" s="305">
        <v>0.33083000779151922</v>
      </c>
      <c r="M8467" s="305"/>
      <c r="N8467" s="321">
        <v>256</v>
      </c>
      <c r="O8467" s="305">
        <v>0.35853999853134161</v>
      </c>
      <c r="P8467" s="305"/>
      <c r="Q8467" s="321">
        <v>4376</v>
      </c>
      <c r="R8467" s="305">
        <v>0.32148000597953802</v>
      </c>
      <c r="S8467" s="305"/>
      <c r="BA8467" s="395">
        <v>1</v>
      </c>
      <c r="BB8467" s="396" t="s">
        <v>861</v>
      </c>
      <c r="BC8467" t="str">
        <f t="shared" si="711"/>
        <v>RD1</v>
      </c>
      <c r="BD8467" t="str">
        <f t="shared" si="712"/>
        <v>NAoMe_recurrent_mbc_hes_year</v>
      </c>
      <c r="BE8467" s="397" t="s">
        <v>862</v>
      </c>
      <c r="BF8467" t="str">
        <f t="shared" si="713"/>
        <v>2022</v>
      </c>
      <c r="BG8467">
        <f t="shared" si="714"/>
        <v>44</v>
      </c>
      <c r="BH8467" s="398">
        <f t="shared" si="715"/>
        <v>0.33083000779151922</v>
      </c>
      <c r="BO8467" s="33"/>
    </row>
    <row r="8468" spans="1:67">
      <c r="A8468" s="320" t="s">
        <v>338</v>
      </c>
      <c r="B8468" t="s">
        <v>380</v>
      </c>
      <c r="C8468" t="s">
        <v>910</v>
      </c>
      <c r="D8468" t="s">
        <v>314</v>
      </c>
      <c r="E8468" s="320" t="s">
        <v>165</v>
      </c>
      <c r="F8468" s="320" t="s">
        <v>166</v>
      </c>
      <c r="G8468" s="320" t="s">
        <v>441</v>
      </c>
      <c r="H8468" s="320" t="s">
        <v>370</v>
      </c>
      <c r="I8468" s="320" t="s">
        <v>355</v>
      </c>
      <c r="J8468" s="320" t="s">
        <v>946</v>
      </c>
      <c r="K8468" s="321">
        <v>47</v>
      </c>
      <c r="L8468" s="305">
        <v>0.3533799946308136</v>
      </c>
      <c r="M8468" s="305"/>
      <c r="N8468" s="321">
        <v>246</v>
      </c>
      <c r="O8468" s="305">
        <v>0.34453999996185303</v>
      </c>
      <c r="P8468" s="305"/>
      <c r="Q8468" s="321">
        <v>5127</v>
      </c>
      <c r="R8468" s="305">
        <v>0.37665000557899481</v>
      </c>
      <c r="S8468" s="305"/>
      <c r="BA8468" s="395">
        <v>1</v>
      </c>
      <c r="BB8468" s="396" t="s">
        <v>861</v>
      </c>
      <c r="BC8468" t="str">
        <f t="shared" si="711"/>
        <v>RD1</v>
      </c>
      <c r="BD8468" t="str">
        <f t="shared" si="712"/>
        <v>NAoMe_recurrent_mbc_hes_year</v>
      </c>
      <c r="BE8468" s="397" t="s">
        <v>862</v>
      </c>
      <c r="BF8468" t="str">
        <f t="shared" si="713"/>
        <v>2023</v>
      </c>
      <c r="BG8468">
        <f t="shared" si="714"/>
        <v>47</v>
      </c>
      <c r="BH8468" s="398">
        <f t="shared" si="715"/>
        <v>0.3533799946308136</v>
      </c>
      <c r="BO8468" s="33"/>
    </row>
    <row r="8469" spans="1:67">
      <c r="A8469" s="320" t="s">
        <v>338</v>
      </c>
      <c r="B8469" t="s">
        <v>380</v>
      </c>
      <c r="C8469" t="s">
        <v>910</v>
      </c>
      <c r="D8469" t="s">
        <v>314</v>
      </c>
      <c r="E8469" s="320" t="s">
        <v>165</v>
      </c>
      <c r="F8469" s="320" t="s">
        <v>166</v>
      </c>
      <c r="G8469" s="320" t="s">
        <v>441</v>
      </c>
      <c r="H8469" s="320" t="s">
        <v>370</v>
      </c>
      <c r="I8469" s="320" t="s">
        <v>824</v>
      </c>
      <c r="J8469" s="320" t="s">
        <v>12</v>
      </c>
      <c r="K8469" s="321">
        <v>133</v>
      </c>
      <c r="L8469" s="305">
        <v>1</v>
      </c>
      <c r="M8469" s="305"/>
      <c r="N8469" s="321">
        <v>714</v>
      </c>
      <c r="O8469" s="305">
        <v>1</v>
      </c>
      <c r="P8469" s="305"/>
      <c r="Q8469" s="321">
        <v>13612</v>
      </c>
      <c r="R8469" s="305">
        <v>1</v>
      </c>
      <c r="S8469" s="305"/>
      <c r="BA8469" s="395">
        <v>1</v>
      </c>
      <c r="BB8469" s="396" t="s">
        <v>861</v>
      </c>
      <c r="BC8469" t="str">
        <f t="shared" si="711"/>
        <v>RD1</v>
      </c>
      <c r="BD8469" t="str">
        <f t="shared" si="712"/>
        <v>NAoMe_recurrent_tag_bonemets</v>
      </c>
      <c r="BE8469" s="397" t="s">
        <v>862</v>
      </c>
      <c r="BF8469" t="str">
        <f t="shared" si="713"/>
        <v>No</v>
      </c>
      <c r="BG8469">
        <f t="shared" si="714"/>
        <v>133</v>
      </c>
      <c r="BH8469" s="398">
        <f t="shared" si="715"/>
        <v>1</v>
      </c>
      <c r="BO8469" s="33"/>
    </row>
    <row r="8470" spans="1:67">
      <c r="A8470" s="320" t="s">
        <v>338</v>
      </c>
      <c r="B8470" t="s">
        <v>380</v>
      </c>
      <c r="C8470" t="s">
        <v>910</v>
      </c>
      <c r="D8470" t="s">
        <v>314</v>
      </c>
      <c r="E8470" s="320" t="s">
        <v>165</v>
      </c>
      <c r="F8470" s="320" t="s">
        <v>166</v>
      </c>
      <c r="G8470" s="320" t="s">
        <v>441</v>
      </c>
      <c r="H8470" s="320" t="s">
        <v>370</v>
      </c>
      <c r="I8470" s="320" t="s">
        <v>825</v>
      </c>
      <c r="J8470" s="320" t="s">
        <v>12</v>
      </c>
      <c r="K8470" s="321">
        <v>133</v>
      </c>
      <c r="L8470" s="305">
        <v>1</v>
      </c>
      <c r="M8470" s="305"/>
      <c r="N8470" s="321">
        <v>714</v>
      </c>
      <c r="O8470" s="305">
        <v>1</v>
      </c>
      <c r="P8470" s="305"/>
      <c r="Q8470" s="321">
        <v>13612</v>
      </c>
      <c r="R8470" s="305">
        <v>1</v>
      </c>
      <c r="S8470" s="305"/>
      <c r="BA8470" s="395">
        <v>1</v>
      </c>
      <c r="BB8470" s="396" t="s">
        <v>861</v>
      </c>
      <c r="BC8470" t="str">
        <f t="shared" si="711"/>
        <v>RD1</v>
      </c>
      <c r="BD8470" t="str">
        <f t="shared" si="712"/>
        <v>NAoMe_recurrent_tag_brainmets</v>
      </c>
      <c r="BE8470" s="397" t="s">
        <v>862</v>
      </c>
      <c r="BF8470" t="str">
        <f t="shared" si="713"/>
        <v>No</v>
      </c>
      <c r="BG8470">
        <f t="shared" si="714"/>
        <v>133</v>
      </c>
      <c r="BH8470" s="398">
        <f t="shared" si="715"/>
        <v>1</v>
      </c>
      <c r="BO8470" s="33"/>
    </row>
    <row r="8471" spans="1:67">
      <c r="A8471" s="320" t="s">
        <v>338</v>
      </c>
      <c r="B8471" t="s">
        <v>380</v>
      </c>
      <c r="C8471" t="s">
        <v>910</v>
      </c>
      <c r="D8471" t="s">
        <v>314</v>
      </c>
      <c r="E8471" s="320" t="s">
        <v>165</v>
      </c>
      <c r="F8471" s="320" t="s">
        <v>166</v>
      </c>
      <c r="G8471" s="320" t="s">
        <v>441</v>
      </c>
      <c r="H8471" s="320" t="s">
        <v>370</v>
      </c>
      <c r="I8471" s="320" t="s">
        <v>826</v>
      </c>
      <c r="J8471" s="320" t="s">
        <v>12</v>
      </c>
      <c r="K8471" s="321">
        <v>133</v>
      </c>
      <c r="L8471" s="305">
        <v>1</v>
      </c>
      <c r="M8471" s="305"/>
      <c r="N8471" s="321">
        <v>714</v>
      </c>
      <c r="O8471" s="305">
        <v>1</v>
      </c>
      <c r="P8471" s="305"/>
      <c r="Q8471" s="321">
        <v>13612</v>
      </c>
      <c r="R8471" s="305">
        <v>1</v>
      </c>
      <c r="S8471" s="305"/>
      <c r="BA8471" s="395">
        <v>1</v>
      </c>
      <c r="BB8471" s="396" t="s">
        <v>861</v>
      </c>
      <c r="BC8471" t="str">
        <f t="shared" si="711"/>
        <v>RD1</v>
      </c>
      <c r="BD8471" t="str">
        <f t="shared" si="712"/>
        <v>NAoMe_recurrent_tag_livermets</v>
      </c>
      <c r="BE8471" s="397" t="s">
        <v>862</v>
      </c>
      <c r="BF8471" t="str">
        <f t="shared" si="713"/>
        <v>No</v>
      </c>
      <c r="BG8471">
        <f t="shared" si="714"/>
        <v>133</v>
      </c>
      <c r="BH8471" s="398">
        <f t="shared" si="715"/>
        <v>1</v>
      </c>
      <c r="BO8471" s="33"/>
    </row>
    <row r="8472" spans="1:67">
      <c r="A8472" s="320" t="s">
        <v>338</v>
      </c>
      <c r="B8472" t="s">
        <v>380</v>
      </c>
      <c r="C8472" t="s">
        <v>910</v>
      </c>
      <c r="D8472" t="s">
        <v>314</v>
      </c>
      <c r="E8472" s="320" t="s">
        <v>165</v>
      </c>
      <c r="F8472" s="320" t="s">
        <v>166</v>
      </c>
      <c r="G8472" s="320" t="s">
        <v>441</v>
      </c>
      <c r="H8472" s="320" t="s">
        <v>370</v>
      </c>
      <c r="I8472" s="320" t="s">
        <v>827</v>
      </c>
      <c r="J8472" s="320" t="s">
        <v>12</v>
      </c>
      <c r="K8472" s="321">
        <v>133</v>
      </c>
      <c r="L8472" s="305">
        <v>1</v>
      </c>
      <c r="M8472" s="305"/>
      <c r="N8472" s="321">
        <v>714</v>
      </c>
      <c r="O8472" s="305">
        <v>1</v>
      </c>
      <c r="P8472" s="305"/>
      <c r="Q8472" s="321">
        <v>13612</v>
      </c>
      <c r="R8472" s="305">
        <v>1</v>
      </c>
      <c r="S8472" s="305"/>
      <c r="BA8472" s="395">
        <v>1</v>
      </c>
      <c r="BB8472" s="396" t="s">
        <v>861</v>
      </c>
      <c r="BC8472" t="str">
        <f t="shared" si="711"/>
        <v>RD1</v>
      </c>
      <c r="BD8472" t="str">
        <f t="shared" si="712"/>
        <v>NAoMe_recurrent_tag_lungmets</v>
      </c>
      <c r="BE8472" s="397" t="s">
        <v>862</v>
      </c>
      <c r="BF8472" t="str">
        <f t="shared" si="713"/>
        <v>No</v>
      </c>
      <c r="BG8472">
        <f t="shared" si="714"/>
        <v>133</v>
      </c>
      <c r="BH8472" s="398">
        <f t="shared" si="715"/>
        <v>1</v>
      </c>
      <c r="BO8472" s="33"/>
    </row>
    <row r="8473" spans="1:67">
      <c r="A8473" s="320" t="s">
        <v>338</v>
      </c>
      <c r="B8473" t="s">
        <v>380</v>
      </c>
      <c r="C8473" t="s">
        <v>910</v>
      </c>
      <c r="D8473" t="s">
        <v>314</v>
      </c>
      <c r="E8473" s="320" t="s">
        <v>165</v>
      </c>
      <c r="F8473" s="320" t="s">
        <v>166</v>
      </c>
      <c r="G8473" s="320" t="s">
        <v>441</v>
      </c>
      <c r="H8473" s="320" t="s">
        <v>370</v>
      </c>
      <c r="I8473" s="320" t="s">
        <v>828</v>
      </c>
      <c r="J8473" s="320" t="s">
        <v>12</v>
      </c>
      <c r="K8473" s="321">
        <v>133</v>
      </c>
      <c r="L8473" s="305">
        <v>1</v>
      </c>
      <c r="M8473" s="305"/>
      <c r="N8473" s="321">
        <v>714</v>
      </c>
      <c r="O8473" s="305">
        <v>1</v>
      </c>
      <c r="P8473" s="305"/>
      <c r="Q8473" s="321">
        <v>13612</v>
      </c>
      <c r="R8473" s="305">
        <v>1</v>
      </c>
      <c r="S8473" s="305"/>
      <c r="BA8473" s="395">
        <v>1</v>
      </c>
      <c r="BB8473" s="396" t="s">
        <v>861</v>
      </c>
      <c r="BC8473" t="str">
        <f t="shared" si="711"/>
        <v>RD1</v>
      </c>
      <c r="BD8473" t="str">
        <f t="shared" si="712"/>
        <v>NAoMe_recurrent_tag_othermets</v>
      </c>
      <c r="BE8473" s="397" t="s">
        <v>862</v>
      </c>
      <c r="BF8473" t="str">
        <f t="shared" si="713"/>
        <v>No</v>
      </c>
      <c r="BG8473">
        <f t="shared" si="714"/>
        <v>133</v>
      </c>
      <c r="BH8473" s="398">
        <f t="shared" si="715"/>
        <v>1</v>
      </c>
      <c r="BO8473" s="33"/>
    </row>
    <row r="8474" spans="1:67">
      <c r="A8474" s="320" t="s">
        <v>338</v>
      </c>
      <c r="B8474" t="s">
        <v>380</v>
      </c>
      <c r="C8474" t="s">
        <v>910</v>
      </c>
      <c r="D8474" t="s">
        <v>314</v>
      </c>
      <c r="E8474" s="320" t="s">
        <v>167</v>
      </c>
      <c r="F8474" s="320" t="s">
        <v>168</v>
      </c>
      <c r="G8474" s="320" t="s">
        <v>441</v>
      </c>
      <c r="H8474" s="320" t="s">
        <v>370</v>
      </c>
      <c r="I8474" s="320" t="s">
        <v>354</v>
      </c>
      <c r="J8474" s="320" t="s">
        <v>277</v>
      </c>
      <c r="K8474" s="321">
        <v>0</v>
      </c>
      <c r="L8474" s="305">
        <v>0</v>
      </c>
      <c r="M8474" s="305"/>
      <c r="N8474" s="321">
        <v>2</v>
      </c>
      <c r="O8474" s="305">
        <v>2.79999990016222E-3</v>
      </c>
      <c r="P8474" s="305"/>
      <c r="Q8474" s="321">
        <v>56</v>
      </c>
      <c r="R8474" s="305">
        <v>4.1100000962615013E-3</v>
      </c>
      <c r="S8474" s="305"/>
      <c r="BA8474" s="395">
        <v>1</v>
      </c>
      <c r="BB8474" s="396" t="s">
        <v>861</v>
      </c>
      <c r="BC8474" t="str">
        <f t="shared" si="711"/>
        <v>RNZ</v>
      </c>
      <c r="BD8474" t="str">
        <f t="shared" si="712"/>
        <v>NAoMe_recurrent_age_mbc_hes_decades_80cap</v>
      </c>
      <c r="BE8474" s="397" t="s">
        <v>862</v>
      </c>
      <c r="BF8474" t="str">
        <f t="shared" si="713"/>
        <v>18-29 yrs</v>
      </c>
      <c r="BG8474">
        <f t="shared" si="714"/>
        <v>0</v>
      </c>
      <c r="BH8474" s="398">
        <f t="shared" si="715"/>
        <v>0</v>
      </c>
      <c r="BO8474" s="33"/>
    </row>
    <row r="8475" spans="1:67">
      <c r="A8475" s="320" t="s">
        <v>338</v>
      </c>
      <c r="B8475" t="s">
        <v>380</v>
      </c>
      <c r="C8475" t="s">
        <v>910</v>
      </c>
      <c r="D8475" t="s">
        <v>314</v>
      </c>
      <c r="E8475" s="320" t="s">
        <v>167</v>
      </c>
      <c r="F8475" s="320" t="s">
        <v>168</v>
      </c>
      <c r="G8475" s="320" t="s">
        <v>441</v>
      </c>
      <c r="H8475" s="320" t="s">
        <v>370</v>
      </c>
      <c r="I8475" s="320" t="s">
        <v>354</v>
      </c>
      <c r="J8475" s="320" t="s">
        <v>278</v>
      </c>
      <c r="K8475" s="321">
        <v>2</v>
      </c>
      <c r="L8475" s="305">
        <v>3.2790001481771469E-2</v>
      </c>
      <c r="M8475" s="305"/>
      <c r="N8475" s="321">
        <v>16</v>
      </c>
      <c r="O8475" s="305">
        <v>2.2409999743103981E-2</v>
      </c>
      <c r="P8475" s="305"/>
      <c r="Q8475" s="321">
        <v>552</v>
      </c>
      <c r="R8475" s="305">
        <v>4.0550000965595252E-2</v>
      </c>
      <c r="S8475" s="305"/>
      <c r="BA8475" s="395">
        <v>1</v>
      </c>
      <c r="BB8475" s="396" t="s">
        <v>861</v>
      </c>
      <c r="BC8475" t="str">
        <f t="shared" si="711"/>
        <v>RNZ</v>
      </c>
      <c r="BD8475" t="str">
        <f t="shared" si="712"/>
        <v>NAoMe_recurrent_age_mbc_hes_decades_80cap</v>
      </c>
      <c r="BE8475" s="397" t="s">
        <v>862</v>
      </c>
      <c r="BF8475" t="str">
        <f t="shared" si="713"/>
        <v>30-39 yrs</v>
      </c>
      <c r="BG8475">
        <f t="shared" si="714"/>
        <v>2</v>
      </c>
      <c r="BH8475" s="398">
        <f t="shared" si="715"/>
        <v>3.2790001481771469E-2</v>
      </c>
      <c r="BO8475" s="33"/>
    </row>
    <row r="8476" spans="1:67">
      <c r="A8476" s="320" t="s">
        <v>338</v>
      </c>
      <c r="B8476" t="s">
        <v>380</v>
      </c>
      <c r="C8476" t="s">
        <v>910</v>
      </c>
      <c r="D8476" t="s">
        <v>314</v>
      </c>
      <c r="E8476" s="320" t="s">
        <v>167</v>
      </c>
      <c r="F8476" s="320" t="s">
        <v>168</v>
      </c>
      <c r="G8476" s="320" t="s">
        <v>441</v>
      </c>
      <c r="H8476" s="320" t="s">
        <v>370</v>
      </c>
      <c r="I8476" s="320" t="s">
        <v>354</v>
      </c>
      <c r="J8476" s="320" t="s">
        <v>279</v>
      </c>
      <c r="K8476" s="321">
        <v>9</v>
      </c>
      <c r="L8476" s="305">
        <v>0.14754000306129461</v>
      </c>
      <c r="M8476" s="305"/>
      <c r="N8476" s="321">
        <v>81</v>
      </c>
      <c r="O8476" s="305">
        <v>0.1134499981999397</v>
      </c>
      <c r="P8476" s="305"/>
      <c r="Q8476" s="321">
        <v>1403</v>
      </c>
      <c r="R8476" s="305">
        <v>0.1030699983239174</v>
      </c>
      <c r="S8476" s="305"/>
      <c r="BA8476" s="395">
        <v>1</v>
      </c>
      <c r="BB8476" s="396" t="s">
        <v>861</v>
      </c>
      <c r="BC8476" t="str">
        <f t="shared" si="711"/>
        <v>RNZ</v>
      </c>
      <c r="BD8476" t="str">
        <f t="shared" si="712"/>
        <v>NAoMe_recurrent_age_mbc_hes_decades_80cap</v>
      </c>
      <c r="BE8476" s="397" t="s">
        <v>862</v>
      </c>
      <c r="BF8476" t="str">
        <f t="shared" si="713"/>
        <v>40-49 yrs</v>
      </c>
      <c r="BG8476">
        <f t="shared" si="714"/>
        <v>9</v>
      </c>
      <c r="BH8476" s="398">
        <f t="shared" si="715"/>
        <v>0.14754000306129461</v>
      </c>
      <c r="BO8476" s="33"/>
    </row>
    <row r="8477" spans="1:67">
      <c r="A8477" s="320" t="s">
        <v>338</v>
      </c>
      <c r="B8477" t="s">
        <v>380</v>
      </c>
      <c r="C8477" t="s">
        <v>910</v>
      </c>
      <c r="D8477" t="s">
        <v>314</v>
      </c>
      <c r="E8477" s="320" t="s">
        <v>167</v>
      </c>
      <c r="F8477" s="320" t="s">
        <v>168</v>
      </c>
      <c r="G8477" s="320" t="s">
        <v>441</v>
      </c>
      <c r="H8477" s="320" t="s">
        <v>370</v>
      </c>
      <c r="I8477" s="320" t="s">
        <v>354</v>
      </c>
      <c r="J8477" s="320" t="s">
        <v>280</v>
      </c>
      <c r="K8477" s="321">
        <v>6</v>
      </c>
      <c r="L8477" s="305">
        <v>9.8360002040863037E-2</v>
      </c>
      <c r="M8477" s="305"/>
      <c r="N8477" s="321">
        <v>128</v>
      </c>
      <c r="O8477" s="305">
        <v>0.1792699992656708</v>
      </c>
      <c r="P8477" s="305"/>
      <c r="Q8477" s="321">
        <v>2584</v>
      </c>
      <c r="R8477" s="305">
        <v>0.18983000516891479</v>
      </c>
      <c r="S8477" s="305"/>
      <c r="BA8477" s="395">
        <v>1</v>
      </c>
      <c r="BB8477" s="396" t="s">
        <v>861</v>
      </c>
      <c r="BC8477" t="str">
        <f t="shared" si="711"/>
        <v>RNZ</v>
      </c>
      <c r="BD8477" t="str">
        <f t="shared" si="712"/>
        <v>NAoMe_recurrent_age_mbc_hes_decades_80cap</v>
      </c>
      <c r="BE8477" s="397" t="s">
        <v>862</v>
      </c>
      <c r="BF8477" t="str">
        <f t="shared" si="713"/>
        <v>50-59 yrs</v>
      </c>
      <c r="BG8477">
        <f t="shared" si="714"/>
        <v>6</v>
      </c>
      <c r="BH8477" s="398">
        <f t="shared" si="715"/>
        <v>9.8360002040863037E-2</v>
      </c>
      <c r="BO8477" s="33"/>
    </row>
    <row r="8478" spans="1:67">
      <c r="A8478" s="320" t="s">
        <v>338</v>
      </c>
      <c r="B8478" t="s">
        <v>380</v>
      </c>
      <c r="C8478" t="s">
        <v>910</v>
      </c>
      <c r="D8478" t="s">
        <v>314</v>
      </c>
      <c r="E8478" s="320" t="s">
        <v>167</v>
      </c>
      <c r="F8478" s="320" t="s">
        <v>168</v>
      </c>
      <c r="G8478" s="320" t="s">
        <v>441</v>
      </c>
      <c r="H8478" s="320" t="s">
        <v>370</v>
      </c>
      <c r="I8478" s="320" t="s">
        <v>354</v>
      </c>
      <c r="J8478" s="320" t="s">
        <v>281</v>
      </c>
      <c r="K8478" s="321">
        <v>15</v>
      </c>
      <c r="L8478" s="305">
        <v>0.24590000510215759</v>
      </c>
      <c r="M8478" s="305"/>
      <c r="N8478" s="321">
        <v>131</v>
      </c>
      <c r="O8478" s="305">
        <v>0.1834699958562851</v>
      </c>
      <c r="P8478" s="305"/>
      <c r="Q8478" s="321">
        <v>2650</v>
      </c>
      <c r="R8478" s="305">
        <v>0.19468000531196589</v>
      </c>
      <c r="S8478" s="305"/>
      <c r="BA8478" s="395">
        <v>1</v>
      </c>
      <c r="BB8478" s="396" t="s">
        <v>861</v>
      </c>
      <c r="BC8478" t="str">
        <f t="shared" si="711"/>
        <v>RNZ</v>
      </c>
      <c r="BD8478" t="str">
        <f t="shared" si="712"/>
        <v>NAoMe_recurrent_age_mbc_hes_decades_80cap</v>
      </c>
      <c r="BE8478" s="397" t="s">
        <v>862</v>
      </c>
      <c r="BF8478" t="str">
        <f t="shared" si="713"/>
        <v>60-69 yrs</v>
      </c>
      <c r="BG8478">
        <f t="shared" si="714"/>
        <v>15</v>
      </c>
      <c r="BH8478" s="398">
        <f t="shared" si="715"/>
        <v>0.24590000510215759</v>
      </c>
      <c r="BO8478" s="33"/>
    </row>
    <row r="8479" spans="1:67">
      <c r="A8479" s="320" t="s">
        <v>338</v>
      </c>
      <c r="B8479" t="s">
        <v>380</v>
      </c>
      <c r="C8479" t="s">
        <v>910</v>
      </c>
      <c r="D8479" t="s">
        <v>314</v>
      </c>
      <c r="E8479" s="320" t="s">
        <v>167</v>
      </c>
      <c r="F8479" s="320" t="s">
        <v>168</v>
      </c>
      <c r="G8479" s="320" t="s">
        <v>441</v>
      </c>
      <c r="H8479" s="320" t="s">
        <v>370</v>
      </c>
      <c r="I8479" s="320" t="s">
        <v>354</v>
      </c>
      <c r="J8479" s="320" t="s">
        <v>282</v>
      </c>
      <c r="K8479" s="321">
        <v>10</v>
      </c>
      <c r="L8479" s="305">
        <v>0.16392999887466431</v>
      </c>
      <c r="M8479" s="305"/>
      <c r="N8479" s="321">
        <v>184</v>
      </c>
      <c r="O8479" s="305">
        <v>0.25769999623298651</v>
      </c>
      <c r="P8479" s="305"/>
      <c r="Q8479" s="321">
        <v>3284</v>
      </c>
      <c r="R8479" s="305">
        <v>0.24126000702381131</v>
      </c>
      <c r="S8479" s="305"/>
      <c r="BA8479" s="395">
        <v>1</v>
      </c>
      <c r="BB8479" s="396" t="s">
        <v>861</v>
      </c>
      <c r="BC8479" t="str">
        <f t="shared" si="711"/>
        <v>RNZ</v>
      </c>
      <c r="BD8479" t="str">
        <f t="shared" si="712"/>
        <v>NAoMe_recurrent_age_mbc_hes_decades_80cap</v>
      </c>
      <c r="BE8479" s="397" t="s">
        <v>862</v>
      </c>
      <c r="BF8479" t="str">
        <f t="shared" si="713"/>
        <v>70-79 yrs</v>
      </c>
      <c r="BG8479">
        <f t="shared" si="714"/>
        <v>10</v>
      </c>
      <c r="BH8479" s="398">
        <f t="shared" si="715"/>
        <v>0.16392999887466431</v>
      </c>
      <c r="BO8479" s="33"/>
    </row>
    <row r="8480" spans="1:67">
      <c r="A8480" s="320" t="s">
        <v>338</v>
      </c>
      <c r="B8480" t="s">
        <v>380</v>
      </c>
      <c r="C8480" t="s">
        <v>910</v>
      </c>
      <c r="D8480" t="s">
        <v>314</v>
      </c>
      <c r="E8480" s="320" t="s">
        <v>167</v>
      </c>
      <c r="F8480" s="320" t="s">
        <v>168</v>
      </c>
      <c r="G8480" s="320" t="s">
        <v>441</v>
      </c>
      <c r="H8480" s="320" t="s">
        <v>370</v>
      </c>
      <c r="I8480" s="320" t="s">
        <v>354</v>
      </c>
      <c r="J8480" s="320" t="s">
        <v>283</v>
      </c>
      <c r="K8480" s="321">
        <v>19</v>
      </c>
      <c r="L8480" s="305">
        <v>0.31147998571395868</v>
      </c>
      <c r="M8480" s="305"/>
      <c r="N8480" s="321">
        <v>172</v>
      </c>
      <c r="O8480" s="305">
        <v>0.24089999496936801</v>
      </c>
      <c r="P8480" s="305"/>
      <c r="Q8480" s="321">
        <v>3083</v>
      </c>
      <c r="R8480" s="305">
        <v>0.2264900058507919</v>
      </c>
      <c r="S8480" s="305"/>
      <c r="BA8480" s="395">
        <v>1</v>
      </c>
      <c r="BB8480" s="396" t="s">
        <v>861</v>
      </c>
      <c r="BC8480" t="str">
        <f t="shared" si="711"/>
        <v>RNZ</v>
      </c>
      <c r="BD8480" t="str">
        <f t="shared" si="712"/>
        <v>NAoMe_recurrent_age_mbc_hes_decades_80cap</v>
      </c>
      <c r="BE8480" s="397" t="s">
        <v>862</v>
      </c>
      <c r="BF8480" t="str">
        <f t="shared" si="713"/>
        <v>80+ yrs</v>
      </c>
      <c r="BG8480">
        <f t="shared" si="714"/>
        <v>19</v>
      </c>
      <c r="BH8480" s="398">
        <f t="shared" si="715"/>
        <v>0.31147998571395868</v>
      </c>
      <c r="BO8480" s="33"/>
    </row>
    <row r="8481" spans="1:67">
      <c r="A8481" s="320" t="s">
        <v>338</v>
      </c>
      <c r="B8481" t="s">
        <v>380</v>
      </c>
      <c r="C8481" t="s">
        <v>910</v>
      </c>
      <c r="D8481" t="s">
        <v>314</v>
      </c>
      <c r="E8481" s="320" t="s">
        <v>167</v>
      </c>
      <c r="F8481" s="320" t="s">
        <v>168</v>
      </c>
      <c r="G8481" s="320" t="s">
        <v>441</v>
      </c>
      <c r="H8481" s="320" t="s">
        <v>370</v>
      </c>
      <c r="I8481" s="320" t="s">
        <v>656</v>
      </c>
      <c r="J8481" s="320" t="s">
        <v>286</v>
      </c>
      <c r="K8481" s="321">
        <v>0</v>
      </c>
      <c r="L8481" s="305">
        <v>0</v>
      </c>
      <c r="M8481" s="305">
        <v>0</v>
      </c>
      <c r="N8481" s="321">
        <v>2</v>
      </c>
      <c r="O8481" s="305">
        <v>2.79999990016222E-3</v>
      </c>
      <c r="P8481" s="305">
        <v>2.9100000392645602E-3</v>
      </c>
      <c r="Q8481" s="321">
        <v>565</v>
      </c>
      <c r="R8481" s="305">
        <v>4.1510000824928277E-2</v>
      </c>
      <c r="S8481" s="305">
        <v>4.221000149846077E-2</v>
      </c>
      <c r="BA8481" s="395">
        <v>1</v>
      </c>
      <c r="BB8481" s="396" t="s">
        <v>861</v>
      </c>
      <c r="BC8481" t="str">
        <f t="shared" si="711"/>
        <v>RNZ</v>
      </c>
      <c r="BD8481" t="str">
        <f t="shared" si="712"/>
        <v>NAoMe_recurrent_ethnicity_grp</v>
      </c>
      <c r="BE8481" s="397" t="s">
        <v>862</v>
      </c>
      <c r="BF8481" t="str">
        <f t="shared" si="713"/>
        <v>Asian or Asian British</v>
      </c>
      <c r="BG8481">
        <f t="shared" si="714"/>
        <v>0</v>
      </c>
      <c r="BH8481" s="398">
        <f t="shared" si="715"/>
        <v>0</v>
      </c>
      <c r="BO8481" s="33"/>
    </row>
    <row r="8482" spans="1:67">
      <c r="A8482" s="320" t="s">
        <v>338</v>
      </c>
      <c r="B8482" t="s">
        <v>380</v>
      </c>
      <c r="C8482" t="s">
        <v>910</v>
      </c>
      <c r="D8482" t="s">
        <v>314</v>
      </c>
      <c r="E8482" s="320" t="s">
        <v>167</v>
      </c>
      <c r="F8482" s="320" t="s">
        <v>168</v>
      </c>
      <c r="G8482" s="320" t="s">
        <v>441</v>
      </c>
      <c r="H8482" s="320" t="s">
        <v>370</v>
      </c>
      <c r="I8482" s="320" t="s">
        <v>656</v>
      </c>
      <c r="J8482" s="320" t="s">
        <v>287</v>
      </c>
      <c r="K8482" s="321">
        <v>0</v>
      </c>
      <c r="L8482" s="305">
        <v>0</v>
      </c>
      <c r="M8482" s="305">
        <v>0</v>
      </c>
      <c r="N8482" s="321">
        <v>5</v>
      </c>
      <c r="O8482" s="305">
        <v>7.0000002160668373E-3</v>
      </c>
      <c r="P8482" s="305">
        <v>7.2800000198185444E-3</v>
      </c>
      <c r="Q8482" s="321">
        <v>439</v>
      </c>
      <c r="R8482" s="305">
        <v>3.2249998301267617E-2</v>
      </c>
      <c r="S8482" s="305">
        <v>3.2800000160932541E-2</v>
      </c>
      <c r="BA8482" s="395">
        <v>1</v>
      </c>
      <c r="BB8482" s="396" t="s">
        <v>861</v>
      </c>
      <c r="BC8482" t="str">
        <f t="shared" si="711"/>
        <v>RNZ</v>
      </c>
      <c r="BD8482" t="str">
        <f t="shared" si="712"/>
        <v>NAoMe_recurrent_ethnicity_grp</v>
      </c>
      <c r="BE8482" s="397" t="s">
        <v>862</v>
      </c>
      <c r="BF8482" t="str">
        <f t="shared" si="713"/>
        <v>Black or Black British</v>
      </c>
      <c r="BG8482">
        <f t="shared" si="714"/>
        <v>0</v>
      </c>
      <c r="BH8482" s="398">
        <f t="shared" si="715"/>
        <v>0</v>
      </c>
      <c r="BO8482" s="33"/>
    </row>
    <row r="8483" spans="1:67">
      <c r="A8483" s="320" t="s">
        <v>338</v>
      </c>
      <c r="B8483" t="s">
        <v>380</v>
      </c>
      <c r="C8483" t="s">
        <v>910</v>
      </c>
      <c r="D8483" t="s">
        <v>314</v>
      </c>
      <c r="E8483" s="320" t="s">
        <v>167</v>
      </c>
      <c r="F8483" s="320" t="s">
        <v>168</v>
      </c>
      <c r="G8483" s="320" t="s">
        <v>441</v>
      </c>
      <c r="H8483" s="320" t="s">
        <v>370</v>
      </c>
      <c r="I8483" s="320" t="s">
        <v>656</v>
      </c>
      <c r="J8483" s="320" t="s">
        <v>259</v>
      </c>
      <c r="K8483" s="321">
        <v>0</v>
      </c>
      <c r="L8483" s="305">
        <v>0</v>
      </c>
      <c r="M8483" s="305">
        <v>0</v>
      </c>
      <c r="N8483" s="321">
        <v>2</v>
      </c>
      <c r="O8483" s="305">
        <v>2.79999990016222E-3</v>
      </c>
      <c r="P8483" s="305">
        <v>2.9100000392645602E-3</v>
      </c>
      <c r="Q8483" s="321">
        <v>117</v>
      </c>
      <c r="R8483" s="305">
        <v>8.6000002920627594E-3</v>
      </c>
      <c r="S8483" s="305">
        <v>8.7400004267692566E-3</v>
      </c>
      <c r="BA8483" s="395">
        <v>1</v>
      </c>
      <c r="BB8483" s="396" t="s">
        <v>861</v>
      </c>
      <c r="BC8483" t="str">
        <f t="shared" si="711"/>
        <v>RNZ</v>
      </c>
      <c r="BD8483" t="str">
        <f t="shared" si="712"/>
        <v>NAoMe_recurrent_ethnicity_grp</v>
      </c>
      <c r="BE8483" s="397" t="s">
        <v>862</v>
      </c>
      <c r="BF8483" t="str">
        <f t="shared" si="713"/>
        <v>Mixed</v>
      </c>
      <c r="BG8483">
        <f t="shared" si="714"/>
        <v>0</v>
      </c>
      <c r="BH8483" s="398">
        <f t="shared" si="715"/>
        <v>0</v>
      </c>
      <c r="BO8483" s="33"/>
    </row>
    <row r="8484" spans="1:67">
      <c r="A8484" s="320" t="s">
        <v>338</v>
      </c>
      <c r="B8484" t="s">
        <v>380</v>
      </c>
      <c r="C8484" t="s">
        <v>910</v>
      </c>
      <c r="D8484" t="s">
        <v>314</v>
      </c>
      <c r="E8484" s="320" t="s">
        <v>167</v>
      </c>
      <c r="F8484" s="320" t="s">
        <v>168</v>
      </c>
      <c r="G8484" s="320" t="s">
        <v>441</v>
      </c>
      <c r="H8484" s="320" t="s">
        <v>370</v>
      </c>
      <c r="I8484" s="320" t="s">
        <v>656</v>
      </c>
      <c r="J8484" s="320" t="s">
        <v>288</v>
      </c>
      <c r="K8484" s="321">
        <v>0</v>
      </c>
      <c r="L8484" s="305">
        <v>0</v>
      </c>
      <c r="M8484" s="305">
        <v>0</v>
      </c>
      <c r="N8484" s="321">
        <v>2</v>
      </c>
      <c r="O8484" s="305">
        <v>2.79999990016222E-3</v>
      </c>
      <c r="P8484" s="305">
        <v>2.9100000392645602E-3</v>
      </c>
      <c r="Q8484" s="321">
        <v>254</v>
      </c>
      <c r="R8484" s="305">
        <v>1.8659999594092369E-2</v>
      </c>
      <c r="S8484" s="305">
        <v>1.8980000168085098E-2</v>
      </c>
      <c r="BA8484" s="395">
        <v>1</v>
      </c>
      <c r="BB8484" s="396" t="s">
        <v>861</v>
      </c>
      <c r="BC8484" t="str">
        <f t="shared" si="711"/>
        <v>RNZ</v>
      </c>
      <c r="BD8484" t="str">
        <f t="shared" si="712"/>
        <v>NAoMe_recurrent_ethnicity_grp</v>
      </c>
      <c r="BE8484" s="397" t="s">
        <v>862</v>
      </c>
      <c r="BF8484" t="str">
        <f t="shared" si="713"/>
        <v>Other Ethnic Group</v>
      </c>
      <c r="BG8484">
        <f t="shared" si="714"/>
        <v>0</v>
      </c>
      <c r="BH8484" s="398">
        <f t="shared" si="715"/>
        <v>0</v>
      </c>
      <c r="BO8484" s="33"/>
    </row>
    <row r="8485" spans="1:67">
      <c r="A8485" s="320" t="s">
        <v>338</v>
      </c>
      <c r="B8485" t="s">
        <v>380</v>
      </c>
      <c r="C8485" t="s">
        <v>910</v>
      </c>
      <c r="D8485" t="s">
        <v>314</v>
      </c>
      <c r="E8485" s="320" t="s">
        <v>167</v>
      </c>
      <c r="F8485" s="320" t="s">
        <v>168</v>
      </c>
      <c r="G8485" s="320" t="s">
        <v>441</v>
      </c>
      <c r="H8485" s="320" t="s">
        <v>370</v>
      </c>
      <c r="I8485" s="320" t="s">
        <v>656</v>
      </c>
      <c r="J8485" s="320" t="s">
        <v>260</v>
      </c>
      <c r="K8485" s="321">
        <v>2</v>
      </c>
      <c r="L8485" s="305">
        <v>3.2790001481771469E-2</v>
      </c>
      <c r="M8485" s="305"/>
      <c r="N8485" s="321">
        <v>27</v>
      </c>
      <c r="O8485" s="305">
        <v>3.7820000201463699E-2</v>
      </c>
      <c r="P8485" s="305"/>
      <c r="Q8485" s="321">
        <v>227</v>
      </c>
      <c r="R8485" s="305">
        <v>1.6680000349879261E-2</v>
      </c>
      <c r="S8485" s="305"/>
      <c r="BA8485" s="395">
        <v>1</v>
      </c>
      <c r="BB8485" s="396" t="s">
        <v>861</v>
      </c>
      <c r="BC8485" t="str">
        <f t="shared" si="711"/>
        <v>RNZ</v>
      </c>
      <c r="BD8485" t="str">
        <f t="shared" si="712"/>
        <v>NAoMe_recurrent_ethnicity_grp</v>
      </c>
      <c r="BE8485" s="397" t="s">
        <v>862</v>
      </c>
      <c r="BF8485" t="str">
        <f t="shared" si="713"/>
        <v>Unknown</v>
      </c>
      <c r="BG8485">
        <f t="shared" si="714"/>
        <v>2</v>
      </c>
      <c r="BH8485" s="398">
        <f t="shared" si="715"/>
        <v>3.2790001481771469E-2</v>
      </c>
      <c r="BO8485" s="33"/>
    </row>
    <row r="8486" spans="1:67">
      <c r="A8486" s="320" t="s">
        <v>338</v>
      </c>
      <c r="B8486" t="s">
        <v>380</v>
      </c>
      <c r="C8486" t="s">
        <v>910</v>
      </c>
      <c r="D8486" t="s">
        <v>314</v>
      </c>
      <c r="E8486" s="320" t="s">
        <v>167</v>
      </c>
      <c r="F8486" s="320" t="s">
        <v>168</v>
      </c>
      <c r="G8486" s="320" t="s">
        <v>441</v>
      </c>
      <c r="H8486" s="320" t="s">
        <v>370</v>
      </c>
      <c r="I8486" s="320" t="s">
        <v>656</v>
      </c>
      <c r="J8486" s="320" t="s">
        <v>258</v>
      </c>
      <c r="K8486" s="321">
        <v>59</v>
      </c>
      <c r="L8486" s="305">
        <v>0.96720999479293823</v>
      </c>
      <c r="M8486" s="305">
        <v>1</v>
      </c>
      <c r="N8486" s="321">
        <v>676</v>
      </c>
      <c r="O8486" s="305">
        <v>0.94678002595901489</v>
      </c>
      <c r="P8486" s="305">
        <v>0.98399001359939575</v>
      </c>
      <c r="Q8486" s="321">
        <v>12010</v>
      </c>
      <c r="R8486" s="305">
        <v>0.88230997323989868</v>
      </c>
      <c r="S8486" s="305">
        <v>0.89727002382278442</v>
      </c>
      <c r="BA8486" s="395">
        <v>1</v>
      </c>
      <c r="BB8486" s="396" t="s">
        <v>861</v>
      </c>
      <c r="BC8486" t="str">
        <f t="shared" si="711"/>
        <v>RNZ</v>
      </c>
      <c r="BD8486" t="str">
        <f t="shared" si="712"/>
        <v>NAoMe_recurrent_ethnicity_grp</v>
      </c>
      <c r="BE8486" s="397" t="s">
        <v>862</v>
      </c>
      <c r="BF8486" t="str">
        <f t="shared" si="713"/>
        <v>White</v>
      </c>
      <c r="BG8486">
        <f t="shared" si="714"/>
        <v>59</v>
      </c>
      <c r="BH8486" s="398">
        <f t="shared" si="715"/>
        <v>0.96720999479293823</v>
      </c>
      <c r="BO8486" s="33"/>
    </row>
    <row r="8487" spans="1:67">
      <c r="A8487" s="320" t="s">
        <v>338</v>
      </c>
      <c r="B8487" t="s">
        <v>380</v>
      </c>
      <c r="C8487" t="s">
        <v>910</v>
      </c>
      <c r="D8487" t="s">
        <v>314</v>
      </c>
      <c r="E8487" s="320" t="s">
        <v>167</v>
      </c>
      <c r="F8487" s="320" t="s">
        <v>168</v>
      </c>
      <c r="G8487" s="320" t="s">
        <v>441</v>
      </c>
      <c r="H8487" s="320" t="s">
        <v>370</v>
      </c>
      <c r="I8487" s="320" t="s">
        <v>291</v>
      </c>
      <c r="J8487" s="320" t="s">
        <v>313</v>
      </c>
      <c r="K8487" s="321">
        <v>61</v>
      </c>
      <c r="L8487" s="305">
        <v>1</v>
      </c>
      <c r="M8487" s="305"/>
      <c r="N8487" s="321">
        <v>712</v>
      </c>
      <c r="O8487" s="305">
        <v>0.99720001220703125</v>
      </c>
      <c r="P8487" s="305"/>
      <c r="Q8487" s="321">
        <v>13492</v>
      </c>
      <c r="R8487" s="305">
        <v>0.99118000268936157</v>
      </c>
      <c r="S8487" s="305"/>
      <c r="BA8487" s="395">
        <v>1</v>
      </c>
      <c r="BB8487" s="396" t="s">
        <v>861</v>
      </c>
      <c r="BC8487" t="str">
        <f t="shared" si="711"/>
        <v>RNZ</v>
      </c>
      <c r="BD8487" t="str">
        <f t="shared" si="712"/>
        <v>NAoMe_recurrent_gender</v>
      </c>
      <c r="BE8487" s="397" t="s">
        <v>862</v>
      </c>
      <c r="BF8487" t="str">
        <f t="shared" si="713"/>
        <v>Female</v>
      </c>
      <c r="BG8487">
        <f t="shared" si="714"/>
        <v>61</v>
      </c>
      <c r="BH8487" s="398">
        <f t="shared" si="715"/>
        <v>1</v>
      </c>
      <c r="BO8487" s="33"/>
    </row>
    <row r="8488" spans="1:67">
      <c r="A8488" s="320" t="s">
        <v>338</v>
      </c>
      <c r="B8488" t="s">
        <v>380</v>
      </c>
      <c r="C8488" t="s">
        <v>910</v>
      </c>
      <c r="D8488" t="s">
        <v>314</v>
      </c>
      <c r="E8488" s="320" t="s">
        <v>167</v>
      </c>
      <c r="F8488" s="320" t="s">
        <v>168</v>
      </c>
      <c r="G8488" s="320" t="s">
        <v>441</v>
      </c>
      <c r="H8488" s="320" t="s">
        <v>370</v>
      </c>
      <c r="I8488" s="320" t="s">
        <v>291</v>
      </c>
      <c r="J8488" s="320" t="s">
        <v>293</v>
      </c>
      <c r="K8488" s="321">
        <v>0</v>
      </c>
      <c r="L8488" s="305">
        <v>0</v>
      </c>
      <c r="M8488" s="305"/>
      <c r="N8488" s="321">
        <v>2</v>
      </c>
      <c r="O8488" s="305">
        <v>2.79999990016222E-3</v>
      </c>
      <c r="P8488" s="305"/>
      <c r="Q8488" s="321">
        <v>120</v>
      </c>
      <c r="R8488" s="305">
        <v>8.8200001046061516E-3</v>
      </c>
      <c r="S8488" s="305"/>
      <c r="BA8488" s="395">
        <v>1</v>
      </c>
      <c r="BB8488" s="396" t="s">
        <v>861</v>
      </c>
      <c r="BC8488" t="str">
        <f t="shared" si="711"/>
        <v>RNZ</v>
      </c>
      <c r="BD8488" t="str">
        <f t="shared" si="712"/>
        <v>NAoMe_recurrent_gender</v>
      </c>
      <c r="BE8488" s="397" t="s">
        <v>862</v>
      </c>
      <c r="BF8488" t="str">
        <f t="shared" si="713"/>
        <v>Male</v>
      </c>
      <c r="BG8488">
        <f t="shared" si="714"/>
        <v>0</v>
      </c>
      <c r="BH8488" s="398">
        <f t="shared" si="715"/>
        <v>0</v>
      </c>
      <c r="BO8488" s="33"/>
    </row>
    <row r="8489" spans="1:67">
      <c r="A8489" s="320" t="s">
        <v>338</v>
      </c>
      <c r="B8489" t="s">
        <v>380</v>
      </c>
      <c r="C8489" t="s">
        <v>910</v>
      </c>
      <c r="D8489" t="s">
        <v>314</v>
      </c>
      <c r="E8489" s="320" t="s">
        <v>167</v>
      </c>
      <c r="F8489" s="320" t="s">
        <v>168</v>
      </c>
      <c r="G8489" s="320" t="s">
        <v>441</v>
      </c>
      <c r="H8489" s="320" t="s">
        <v>370</v>
      </c>
      <c r="I8489" s="320" t="s">
        <v>355</v>
      </c>
      <c r="J8489" s="320" t="s">
        <v>289</v>
      </c>
      <c r="K8489" s="321">
        <v>14</v>
      </c>
      <c r="L8489" s="305">
        <v>0.22950999438762659</v>
      </c>
      <c r="M8489" s="305"/>
      <c r="N8489" s="321">
        <v>212</v>
      </c>
      <c r="O8489" s="305">
        <v>0.29692000150680542</v>
      </c>
      <c r="P8489" s="305"/>
      <c r="Q8489" s="321">
        <v>4109</v>
      </c>
      <c r="R8489" s="305">
        <v>0.30186998844146729</v>
      </c>
      <c r="S8489" s="305"/>
      <c r="BA8489" s="395">
        <v>1</v>
      </c>
      <c r="BB8489" s="396" t="s">
        <v>861</v>
      </c>
      <c r="BC8489" t="str">
        <f t="shared" si="711"/>
        <v>RNZ</v>
      </c>
      <c r="BD8489" t="str">
        <f t="shared" si="712"/>
        <v>NAoMe_recurrent_mbc_hes_year</v>
      </c>
      <c r="BE8489" s="397" t="s">
        <v>862</v>
      </c>
      <c r="BF8489" t="str">
        <f t="shared" si="713"/>
        <v>2021</v>
      </c>
      <c r="BG8489">
        <f t="shared" si="714"/>
        <v>14</v>
      </c>
      <c r="BH8489" s="398">
        <f t="shared" si="715"/>
        <v>0.22950999438762659</v>
      </c>
      <c r="BO8489" s="33"/>
    </row>
    <row r="8490" spans="1:67">
      <c r="A8490" s="320" t="s">
        <v>338</v>
      </c>
      <c r="B8490" t="s">
        <v>380</v>
      </c>
      <c r="C8490" t="s">
        <v>910</v>
      </c>
      <c r="D8490" t="s">
        <v>314</v>
      </c>
      <c r="E8490" s="320" t="s">
        <v>167</v>
      </c>
      <c r="F8490" s="320" t="s">
        <v>168</v>
      </c>
      <c r="G8490" s="320" t="s">
        <v>441</v>
      </c>
      <c r="H8490" s="320" t="s">
        <v>370</v>
      </c>
      <c r="I8490" s="320" t="s">
        <v>355</v>
      </c>
      <c r="J8490" s="320" t="s">
        <v>816</v>
      </c>
      <c r="K8490" s="321">
        <v>26</v>
      </c>
      <c r="L8490" s="305">
        <v>0.42623001337051392</v>
      </c>
      <c r="M8490" s="305"/>
      <c r="N8490" s="321">
        <v>256</v>
      </c>
      <c r="O8490" s="305">
        <v>0.35853999853134161</v>
      </c>
      <c r="P8490" s="305"/>
      <c r="Q8490" s="321">
        <v>4376</v>
      </c>
      <c r="R8490" s="305">
        <v>0.32148000597953802</v>
      </c>
      <c r="S8490" s="305"/>
      <c r="BA8490" s="395">
        <v>1</v>
      </c>
      <c r="BB8490" s="396" t="s">
        <v>861</v>
      </c>
      <c r="BC8490" t="str">
        <f t="shared" si="711"/>
        <v>RNZ</v>
      </c>
      <c r="BD8490" t="str">
        <f t="shared" si="712"/>
        <v>NAoMe_recurrent_mbc_hes_year</v>
      </c>
      <c r="BE8490" s="397" t="s">
        <v>862</v>
      </c>
      <c r="BF8490" t="str">
        <f t="shared" si="713"/>
        <v>2022</v>
      </c>
      <c r="BG8490">
        <f t="shared" si="714"/>
        <v>26</v>
      </c>
      <c r="BH8490" s="398">
        <f t="shared" si="715"/>
        <v>0.42623001337051392</v>
      </c>
      <c r="BO8490" s="33"/>
    </row>
    <row r="8491" spans="1:67">
      <c r="A8491" s="320" t="s">
        <v>338</v>
      </c>
      <c r="B8491" t="s">
        <v>380</v>
      </c>
      <c r="C8491" t="s">
        <v>910</v>
      </c>
      <c r="D8491" t="s">
        <v>314</v>
      </c>
      <c r="E8491" s="320" t="s">
        <v>167</v>
      </c>
      <c r="F8491" s="320" t="s">
        <v>168</v>
      </c>
      <c r="G8491" s="320" t="s">
        <v>441</v>
      </c>
      <c r="H8491" s="320" t="s">
        <v>370</v>
      </c>
      <c r="I8491" s="320" t="s">
        <v>355</v>
      </c>
      <c r="J8491" s="320" t="s">
        <v>946</v>
      </c>
      <c r="K8491" s="321">
        <v>21</v>
      </c>
      <c r="L8491" s="305">
        <v>0.34426000714302057</v>
      </c>
      <c r="M8491" s="305"/>
      <c r="N8491" s="321">
        <v>246</v>
      </c>
      <c r="O8491" s="305">
        <v>0.34453999996185303</v>
      </c>
      <c r="P8491" s="305"/>
      <c r="Q8491" s="321">
        <v>5127</v>
      </c>
      <c r="R8491" s="305">
        <v>0.37665000557899481</v>
      </c>
      <c r="S8491" s="305"/>
      <c r="BA8491" s="395">
        <v>1</v>
      </c>
      <c r="BB8491" s="396" t="s">
        <v>861</v>
      </c>
      <c r="BC8491" t="str">
        <f t="shared" si="711"/>
        <v>RNZ</v>
      </c>
      <c r="BD8491" t="str">
        <f t="shared" si="712"/>
        <v>NAoMe_recurrent_mbc_hes_year</v>
      </c>
      <c r="BE8491" s="397" t="s">
        <v>862</v>
      </c>
      <c r="BF8491" t="str">
        <f t="shared" si="713"/>
        <v>2023</v>
      </c>
      <c r="BG8491">
        <f t="shared" si="714"/>
        <v>21</v>
      </c>
      <c r="BH8491" s="398">
        <f t="shared" si="715"/>
        <v>0.34426000714302057</v>
      </c>
      <c r="BO8491" s="33"/>
    </row>
    <row r="8492" spans="1:67">
      <c r="A8492" s="320" t="s">
        <v>338</v>
      </c>
      <c r="B8492" t="s">
        <v>380</v>
      </c>
      <c r="C8492" t="s">
        <v>910</v>
      </c>
      <c r="D8492" t="s">
        <v>314</v>
      </c>
      <c r="E8492" s="320" t="s">
        <v>167</v>
      </c>
      <c r="F8492" s="320" t="s">
        <v>168</v>
      </c>
      <c r="G8492" s="320" t="s">
        <v>441</v>
      </c>
      <c r="H8492" s="320" t="s">
        <v>370</v>
      </c>
      <c r="I8492" s="320" t="s">
        <v>824</v>
      </c>
      <c r="J8492" s="320" t="s">
        <v>12</v>
      </c>
      <c r="K8492" s="321">
        <v>61</v>
      </c>
      <c r="L8492" s="305">
        <v>1</v>
      </c>
      <c r="M8492" s="305"/>
      <c r="N8492" s="321">
        <v>714</v>
      </c>
      <c r="O8492" s="305">
        <v>1</v>
      </c>
      <c r="P8492" s="305"/>
      <c r="Q8492" s="321">
        <v>13612</v>
      </c>
      <c r="R8492" s="305">
        <v>1</v>
      </c>
      <c r="S8492" s="305"/>
      <c r="BA8492" s="395">
        <v>1</v>
      </c>
      <c r="BB8492" s="396" t="s">
        <v>861</v>
      </c>
      <c r="BC8492" t="str">
        <f t="shared" si="711"/>
        <v>RNZ</v>
      </c>
      <c r="BD8492" t="str">
        <f t="shared" si="712"/>
        <v>NAoMe_recurrent_tag_bonemets</v>
      </c>
      <c r="BE8492" s="397" t="s">
        <v>862</v>
      </c>
      <c r="BF8492" t="str">
        <f t="shared" si="713"/>
        <v>No</v>
      </c>
      <c r="BG8492">
        <f t="shared" si="714"/>
        <v>61</v>
      </c>
      <c r="BH8492" s="398">
        <f t="shared" si="715"/>
        <v>1</v>
      </c>
      <c r="BO8492" s="33"/>
    </row>
    <row r="8493" spans="1:67">
      <c r="A8493" s="320" t="s">
        <v>338</v>
      </c>
      <c r="B8493" t="s">
        <v>380</v>
      </c>
      <c r="C8493" t="s">
        <v>910</v>
      </c>
      <c r="D8493" t="s">
        <v>314</v>
      </c>
      <c r="E8493" s="320" t="s">
        <v>167</v>
      </c>
      <c r="F8493" s="320" t="s">
        <v>168</v>
      </c>
      <c r="G8493" s="320" t="s">
        <v>441</v>
      </c>
      <c r="H8493" s="320" t="s">
        <v>370</v>
      </c>
      <c r="I8493" s="320" t="s">
        <v>825</v>
      </c>
      <c r="J8493" s="320" t="s">
        <v>12</v>
      </c>
      <c r="K8493" s="321">
        <v>61</v>
      </c>
      <c r="L8493" s="305">
        <v>1</v>
      </c>
      <c r="M8493" s="305"/>
      <c r="N8493" s="321">
        <v>714</v>
      </c>
      <c r="O8493" s="305">
        <v>1</v>
      </c>
      <c r="P8493" s="305"/>
      <c r="Q8493" s="321">
        <v>13612</v>
      </c>
      <c r="R8493" s="305">
        <v>1</v>
      </c>
      <c r="S8493" s="305"/>
      <c r="BA8493" s="395">
        <v>1</v>
      </c>
      <c r="BB8493" s="396" t="s">
        <v>861</v>
      </c>
      <c r="BC8493" t="str">
        <f t="shared" si="711"/>
        <v>RNZ</v>
      </c>
      <c r="BD8493" t="str">
        <f t="shared" si="712"/>
        <v>NAoMe_recurrent_tag_brainmets</v>
      </c>
      <c r="BE8493" s="397" t="s">
        <v>862</v>
      </c>
      <c r="BF8493" t="str">
        <f t="shared" si="713"/>
        <v>No</v>
      </c>
      <c r="BG8493">
        <f t="shared" si="714"/>
        <v>61</v>
      </c>
      <c r="BH8493" s="398">
        <f t="shared" si="715"/>
        <v>1</v>
      </c>
      <c r="BO8493" s="33"/>
    </row>
    <row r="8494" spans="1:67">
      <c r="A8494" s="320" t="s">
        <v>338</v>
      </c>
      <c r="B8494" t="s">
        <v>380</v>
      </c>
      <c r="C8494" t="s">
        <v>910</v>
      </c>
      <c r="D8494" t="s">
        <v>314</v>
      </c>
      <c r="E8494" s="320" t="s">
        <v>167</v>
      </c>
      <c r="F8494" s="320" t="s">
        <v>168</v>
      </c>
      <c r="G8494" s="320" t="s">
        <v>441</v>
      </c>
      <c r="H8494" s="320" t="s">
        <v>370</v>
      </c>
      <c r="I8494" s="320" t="s">
        <v>826</v>
      </c>
      <c r="J8494" s="320" t="s">
        <v>12</v>
      </c>
      <c r="K8494" s="321">
        <v>61</v>
      </c>
      <c r="L8494" s="305">
        <v>1</v>
      </c>
      <c r="M8494" s="305"/>
      <c r="N8494" s="321">
        <v>714</v>
      </c>
      <c r="O8494" s="305">
        <v>1</v>
      </c>
      <c r="P8494" s="305"/>
      <c r="Q8494" s="321">
        <v>13612</v>
      </c>
      <c r="R8494" s="305">
        <v>1</v>
      </c>
      <c r="S8494" s="305"/>
      <c r="BA8494" s="395">
        <v>1</v>
      </c>
      <c r="BB8494" s="396" t="s">
        <v>861</v>
      </c>
      <c r="BC8494" t="str">
        <f t="shared" si="711"/>
        <v>RNZ</v>
      </c>
      <c r="BD8494" t="str">
        <f t="shared" si="712"/>
        <v>NAoMe_recurrent_tag_livermets</v>
      </c>
      <c r="BE8494" s="397" t="s">
        <v>862</v>
      </c>
      <c r="BF8494" t="str">
        <f t="shared" si="713"/>
        <v>No</v>
      </c>
      <c r="BG8494">
        <f t="shared" si="714"/>
        <v>61</v>
      </c>
      <c r="BH8494" s="398">
        <f t="shared" si="715"/>
        <v>1</v>
      </c>
      <c r="BO8494" s="33"/>
    </row>
    <row r="8495" spans="1:67">
      <c r="A8495" s="320" t="s">
        <v>338</v>
      </c>
      <c r="B8495" t="s">
        <v>380</v>
      </c>
      <c r="C8495" t="s">
        <v>910</v>
      </c>
      <c r="D8495" t="s">
        <v>314</v>
      </c>
      <c r="E8495" s="320" t="s">
        <v>167</v>
      </c>
      <c r="F8495" s="320" t="s">
        <v>168</v>
      </c>
      <c r="G8495" s="320" t="s">
        <v>441</v>
      </c>
      <c r="H8495" s="320" t="s">
        <v>370</v>
      </c>
      <c r="I8495" s="320" t="s">
        <v>827</v>
      </c>
      <c r="J8495" s="320" t="s">
        <v>12</v>
      </c>
      <c r="K8495" s="321">
        <v>61</v>
      </c>
      <c r="L8495" s="305">
        <v>1</v>
      </c>
      <c r="M8495" s="305"/>
      <c r="N8495" s="321">
        <v>714</v>
      </c>
      <c r="O8495" s="305">
        <v>1</v>
      </c>
      <c r="P8495" s="305"/>
      <c r="Q8495" s="321">
        <v>13612</v>
      </c>
      <c r="R8495" s="305">
        <v>1</v>
      </c>
      <c r="S8495" s="305"/>
      <c r="BA8495" s="395">
        <v>1</v>
      </c>
      <c r="BB8495" s="396" t="s">
        <v>861</v>
      </c>
      <c r="BC8495" t="str">
        <f t="shared" si="711"/>
        <v>RNZ</v>
      </c>
      <c r="BD8495" t="str">
        <f t="shared" si="712"/>
        <v>NAoMe_recurrent_tag_lungmets</v>
      </c>
      <c r="BE8495" s="397" t="s">
        <v>862</v>
      </c>
      <c r="BF8495" t="str">
        <f t="shared" si="713"/>
        <v>No</v>
      </c>
      <c r="BG8495">
        <f t="shared" si="714"/>
        <v>61</v>
      </c>
      <c r="BH8495" s="398">
        <f t="shared" si="715"/>
        <v>1</v>
      </c>
      <c r="BO8495" s="33"/>
    </row>
    <row r="8496" spans="1:67">
      <c r="A8496" s="320" t="s">
        <v>338</v>
      </c>
      <c r="B8496" t="s">
        <v>380</v>
      </c>
      <c r="C8496" t="s">
        <v>910</v>
      </c>
      <c r="D8496" t="s">
        <v>314</v>
      </c>
      <c r="E8496" s="320" t="s">
        <v>167</v>
      </c>
      <c r="F8496" s="320" t="s">
        <v>168</v>
      </c>
      <c r="G8496" s="320" t="s">
        <v>441</v>
      </c>
      <c r="H8496" s="320" t="s">
        <v>370</v>
      </c>
      <c r="I8496" s="320" t="s">
        <v>828</v>
      </c>
      <c r="J8496" s="320" t="s">
        <v>12</v>
      </c>
      <c r="K8496" s="321">
        <v>61</v>
      </c>
      <c r="L8496" s="305">
        <v>1</v>
      </c>
      <c r="M8496" s="305"/>
      <c r="N8496" s="321">
        <v>714</v>
      </c>
      <c r="O8496" s="305">
        <v>1</v>
      </c>
      <c r="P8496" s="305"/>
      <c r="Q8496" s="321">
        <v>13612</v>
      </c>
      <c r="R8496" s="305">
        <v>1</v>
      </c>
      <c r="S8496" s="305"/>
      <c r="BA8496" s="395">
        <v>1</v>
      </c>
      <c r="BB8496" s="396" t="s">
        <v>861</v>
      </c>
      <c r="BC8496" t="str">
        <f t="shared" si="711"/>
        <v>RNZ</v>
      </c>
      <c r="BD8496" t="str">
        <f t="shared" si="712"/>
        <v>NAoMe_recurrent_tag_othermets</v>
      </c>
      <c r="BE8496" s="397" t="s">
        <v>862</v>
      </c>
      <c r="BF8496" t="str">
        <f t="shared" si="713"/>
        <v>No</v>
      </c>
      <c r="BG8496">
        <f t="shared" si="714"/>
        <v>61</v>
      </c>
      <c r="BH8496" s="398">
        <f t="shared" si="715"/>
        <v>1</v>
      </c>
      <c r="BO8496" s="33"/>
    </row>
    <row r="8497" spans="1:67">
      <c r="A8497" s="320" t="s">
        <v>338</v>
      </c>
      <c r="B8497" t="s">
        <v>380</v>
      </c>
      <c r="C8497" t="s">
        <v>910</v>
      </c>
      <c r="D8497" t="s">
        <v>314</v>
      </c>
      <c r="E8497" s="320" t="s">
        <v>169</v>
      </c>
      <c r="F8497" s="320" t="s">
        <v>170</v>
      </c>
      <c r="G8497" s="320" t="s">
        <v>448</v>
      </c>
      <c r="H8497" s="320" t="s">
        <v>322</v>
      </c>
      <c r="I8497" s="320" t="s">
        <v>354</v>
      </c>
      <c r="J8497" s="320" t="s">
        <v>277</v>
      </c>
      <c r="K8497" s="321">
        <v>0</v>
      </c>
      <c r="L8497" s="305">
        <v>0</v>
      </c>
      <c r="M8497" s="305"/>
      <c r="N8497" s="321">
        <v>2</v>
      </c>
      <c r="O8497" s="305">
        <v>1.4400000218302009E-3</v>
      </c>
      <c r="P8497" s="305"/>
      <c r="Q8497" s="321">
        <v>56</v>
      </c>
      <c r="R8497" s="305">
        <v>4.1100000962615013E-3</v>
      </c>
      <c r="S8497" s="305"/>
      <c r="BA8497" s="395">
        <v>1</v>
      </c>
      <c r="BB8497" s="396" t="s">
        <v>861</v>
      </c>
      <c r="BC8497" t="str">
        <f t="shared" si="711"/>
        <v>RXK</v>
      </c>
      <c r="BD8497" t="str">
        <f t="shared" si="712"/>
        <v>NAoMe_recurrent_age_mbc_hes_decades_80cap</v>
      </c>
      <c r="BE8497" s="397" t="s">
        <v>862</v>
      </c>
      <c r="BF8497" t="str">
        <f t="shared" si="713"/>
        <v>18-29 yrs</v>
      </c>
      <c r="BG8497">
        <f t="shared" si="714"/>
        <v>0</v>
      </c>
      <c r="BH8497" s="398">
        <f t="shared" si="715"/>
        <v>0</v>
      </c>
      <c r="BO8497" s="33"/>
    </row>
    <row r="8498" spans="1:67">
      <c r="A8498" s="320" t="s">
        <v>338</v>
      </c>
      <c r="B8498" t="s">
        <v>380</v>
      </c>
      <c r="C8498" t="s">
        <v>910</v>
      </c>
      <c r="D8498" t="s">
        <v>314</v>
      </c>
      <c r="E8498" s="320" t="s">
        <v>169</v>
      </c>
      <c r="F8498" s="320" t="s">
        <v>170</v>
      </c>
      <c r="G8498" s="320" t="s">
        <v>448</v>
      </c>
      <c r="H8498" s="320" t="s">
        <v>322</v>
      </c>
      <c r="I8498" s="320" t="s">
        <v>354</v>
      </c>
      <c r="J8498" s="320" t="s">
        <v>278</v>
      </c>
      <c r="K8498" s="321">
        <v>2</v>
      </c>
      <c r="L8498" s="305">
        <v>3.5089999437332153E-2</v>
      </c>
      <c r="M8498" s="305"/>
      <c r="N8498" s="321">
        <v>61</v>
      </c>
      <c r="O8498" s="305">
        <v>4.3820001184940338E-2</v>
      </c>
      <c r="P8498" s="305"/>
      <c r="Q8498" s="321">
        <v>552</v>
      </c>
      <c r="R8498" s="305">
        <v>4.0550000965595252E-2</v>
      </c>
      <c r="S8498" s="305"/>
      <c r="BA8498" s="395">
        <v>1</v>
      </c>
      <c r="BB8498" s="396" t="s">
        <v>861</v>
      </c>
      <c r="BC8498" t="str">
        <f t="shared" si="711"/>
        <v>RXK</v>
      </c>
      <c r="BD8498" t="str">
        <f t="shared" si="712"/>
        <v>NAoMe_recurrent_age_mbc_hes_decades_80cap</v>
      </c>
      <c r="BE8498" s="397" t="s">
        <v>862</v>
      </c>
      <c r="BF8498" t="str">
        <f t="shared" si="713"/>
        <v>30-39 yrs</v>
      </c>
      <c r="BG8498">
        <f t="shared" si="714"/>
        <v>2</v>
      </c>
      <c r="BH8498" s="398">
        <f t="shared" si="715"/>
        <v>3.5089999437332153E-2</v>
      </c>
      <c r="BO8498" s="33"/>
    </row>
    <row r="8499" spans="1:67">
      <c r="A8499" s="320" t="s">
        <v>338</v>
      </c>
      <c r="B8499" t="s">
        <v>380</v>
      </c>
      <c r="C8499" t="s">
        <v>910</v>
      </c>
      <c r="D8499" t="s">
        <v>314</v>
      </c>
      <c r="E8499" s="320" t="s">
        <v>169</v>
      </c>
      <c r="F8499" s="320" t="s">
        <v>170</v>
      </c>
      <c r="G8499" s="320" t="s">
        <v>448</v>
      </c>
      <c r="H8499" s="320" t="s">
        <v>322</v>
      </c>
      <c r="I8499" s="320" t="s">
        <v>354</v>
      </c>
      <c r="J8499" s="320" t="s">
        <v>279</v>
      </c>
      <c r="K8499" s="321">
        <v>7</v>
      </c>
      <c r="L8499" s="305">
        <v>0.122809998691082</v>
      </c>
      <c r="M8499" s="305"/>
      <c r="N8499" s="321">
        <v>145</v>
      </c>
      <c r="O8499" s="305">
        <v>0.1041700020432472</v>
      </c>
      <c r="P8499" s="305"/>
      <c r="Q8499" s="321">
        <v>1403</v>
      </c>
      <c r="R8499" s="305">
        <v>0.1030699983239174</v>
      </c>
      <c r="S8499" s="305"/>
      <c r="BA8499" s="395">
        <v>1</v>
      </c>
      <c r="BB8499" s="396" t="s">
        <v>861</v>
      </c>
      <c r="BC8499" t="str">
        <f t="shared" si="711"/>
        <v>RXK</v>
      </c>
      <c r="BD8499" t="str">
        <f t="shared" si="712"/>
        <v>NAoMe_recurrent_age_mbc_hes_decades_80cap</v>
      </c>
      <c r="BE8499" s="397" t="s">
        <v>862</v>
      </c>
      <c r="BF8499" t="str">
        <f t="shared" si="713"/>
        <v>40-49 yrs</v>
      </c>
      <c r="BG8499">
        <f t="shared" si="714"/>
        <v>7</v>
      </c>
      <c r="BH8499" s="398">
        <f t="shared" si="715"/>
        <v>0.122809998691082</v>
      </c>
      <c r="BO8499" s="33"/>
    </row>
    <row r="8500" spans="1:67">
      <c r="A8500" s="320" t="s">
        <v>338</v>
      </c>
      <c r="B8500" t="s">
        <v>380</v>
      </c>
      <c r="C8500" t="s">
        <v>910</v>
      </c>
      <c r="D8500" t="s">
        <v>314</v>
      </c>
      <c r="E8500" s="320" t="s">
        <v>169</v>
      </c>
      <c r="F8500" s="320" t="s">
        <v>170</v>
      </c>
      <c r="G8500" s="320" t="s">
        <v>448</v>
      </c>
      <c r="H8500" s="320" t="s">
        <v>322</v>
      </c>
      <c r="I8500" s="320" t="s">
        <v>354</v>
      </c>
      <c r="J8500" s="320" t="s">
        <v>280</v>
      </c>
      <c r="K8500" s="321">
        <v>12</v>
      </c>
      <c r="L8500" s="305">
        <v>0.21052999794483179</v>
      </c>
      <c r="M8500" s="305"/>
      <c r="N8500" s="321">
        <v>268</v>
      </c>
      <c r="O8500" s="305">
        <v>0.1925300061702728</v>
      </c>
      <c r="P8500" s="305"/>
      <c r="Q8500" s="321">
        <v>2584</v>
      </c>
      <c r="R8500" s="305">
        <v>0.18983000516891479</v>
      </c>
      <c r="S8500" s="305"/>
      <c r="BA8500" s="395">
        <v>1</v>
      </c>
      <c r="BB8500" s="396" t="s">
        <v>861</v>
      </c>
      <c r="BC8500" t="str">
        <f t="shared" si="711"/>
        <v>RXK</v>
      </c>
      <c r="BD8500" t="str">
        <f t="shared" si="712"/>
        <v>NAoMe_recurrent_age_mbc_hes_decades_80cap</v>
      </c>
      <c r="BE8500" s="397" t="s">
        <v>862</v>
      </c>
      <c r="BF8500" t="str">
        <f t="shared" si="713"/>
        <v>50-59 yrs</v>
      </c>
      <c r="BG8500">
        <f t="shared" si="714"/>
        <v>12</v>
      </c>
      <c r="BH8500" s="398">
        <f t="shared" si="715"/>
        <v>0.21052999794483179</v>
      </c>
      <c r="BO8500" s="33"/>
    </row>
    <row r="8501" spans="1:67">
      <c r="A8501" s="320" t="s">
        <v>338</v>
      </c>
      <c r="B8501" t="s">
        <v>380</v>
      </c>
      <c r="C8501" t="s">
        <v>910</v>
      </c>
      <c r="D8501" t="s">
        <v>314</v>
      </c>
      <c r="E8501" s="320" t="s">
        <v>169</v>
      </c>
      <c r="F8501" s="320" t="s">
        <v>170</v>
      </c>
      <c r="G8501" s="320" t="s">
        <v>448</v>
      </c>
      <c r="H8501" s="320" t="s">
        <v>322</v>
      </c>
      <c r="I8501" s="320" t="s">
        <v>354</v>
      </c>
      <c r="J8501" s="320" t="s">
        <v>281</v>
      </c>
      <c r="K8501" s="321">
        <v>9</v>
      </c>
      <c r="L8501" s="305">
        <v>0.15789000689983371</v>
      </c>
      <c r="M8501" s="305"/>
      <c r="N8501" s="321">
        <v>257</v>
      </c>
      <c r="O8501" s="305">
        <v>0.18463000655174261</v>
      </c>
      <c r="P8501" s="305"/>
      <c r="Q8501" s="321">
        <v>2650</v>
      </c>
      <c r="R8501" s="305">
        <v>0.19468000531196589</v>
      </c>
      <c r="S8501" s="305"/>
      <c r="BA8501" s="395">
        <v>1</v>
      </c>
      <c r="BB8501" s="396" t="s">
        <v>861</v>
      </c>
      <c r="BC8501" t="str">
        <f t="shared" si="711"/>
        <v>RXK</v>
      </c>
      <c r="BD8501" t="str">
        <f t="shared" si="712"/>
        <v>NAoMe_recurrent_age_mbc_hes_decades_80cap</v>
      </c>
      <c r="BE8501" s="397" t="s">
        <v>862</v>
      </c>
      <c r="BF8501" t="str">
        <f t="shared" si="713"/>
        <v>60-69 yrs</v>
      </c>
      <c r="BG8501">
        <f t="shared" si="714"/>
        <v>9</v>
      </c>
      <c r="BH8501" s="398">
        <f t="shared" si="715"/>
        <v>0.15789000689983371</v>
      </c>
      <c r="BO8501" s="33"/>
    </row>
    <row r="8502" spans="1:67">
      <c r="A8502" s="320" t="s">
        <v>338</v>
      </c>
      <c r="B8502" t="s">
        <v>380</v>
      </c>
      <c r="C8502" t="s">
        <v>910</v>
      </c>
      <c r="D8502" t="s">
        <v>314</v>
      </c>
      <c r="E8502" s="320" t="s">
        <v>169</v>
      </c>
      <c r="F8502" s="320" t="s">
        <v>170</v>
      </c>
      <c r="G8502" s="320" t="s">
        <v>448</v>
      </c>
      <c r="H8502" s="320" t="s">
        <v>322</v>
      </c>
      <c r="I8502" s="320" t="s">
        <v>354</v>
      </c>
      <c r="J8502" s="320" t="s">
        <v>282</v>
      </c>
      <c r="K8502" s="321">
        <v>9</v>
      </c>
      <c r="L8502" s="305">
        <v>0.15789000689983371</v>
      </c>
      <c r="M8502" s="305"/>
      <c r="N8502" s="321">
        <v>335</v>
      </c>
      <c r="O8502" s="305">
        <v>0.2406599968671799</v>
      </c>
      <c r="P8502" s="305"/>
      <c r="Q8502" s="321">
        <v>3284</v>
      </c>
      <c r="R8502" s="305">
        <v>0.24126000702381131</v>
      </c>
      <c r="S8502" s="305"/>
      <c r="BA8502" s="395">
        <v>1</v>
      </c>
      <c r="BB8502" s="396" t="s">
        <v>861</v>
      </c>
      <c r="BC8502" t="str">
        <f t="shared" si="711"/>
        <v>RXK</v>
      </c>
      <c r="BD8502" t="str">
        <f t="shared" si="712"/>
        <v>NAoMe_recurrent_age_mbc_hes_decades_80cap</v>
      </c>
      <c r="BE8502" s="397" t="s">
        <v>862</v>
      </c>
      <c r="BF8502" t="str">
        <f t="shared" si="713"/>
        <v>70-79 yrs</v>
      </c>
      <c r="BG8502">
        <f t="shared" si="714"/>
        <v>9</v>
      </c>
      <c r="BH8502" s="398">
        <f t="shared" si="715"/>
        <v>0.15789000689983371</v>
      </c>
      <c r="BO8502" s="33"/>
    </row>
    <row r="8503" spans="1:67">
      <c r="A8503" s="320" t="s">
        <v>338</v>
      </c>
      <c r="B8503" t="s">
        <v>380</v>
      </c>
      <c r="C8503" t="s">
        <v>910</v>
      </c>
      <c r="D8503" t="s">
        <v>314</v>
      </c>
      <c r="E8503" s="320" t="s">
        <v>169</v>
      </c>
      <c r="F8503" s="320" t="s">
        <v>170</v>
      </c>
      <c r="G8503" s="320" t="s">
        <v>448</v>
      </c>
      <c r="H8503" s="320" t="s">
        <v>322</v>
      </c>
      <c r="I8503" s="320" t="s">
        <v>354</v>
      </c>
      <c r="J8503" s="320" t="s">
        <v>283</v>
      </c>
      <c r="K8503" s="321">
        <v>18</v>
      </c>
      <c r="L8503" s="305">
        <v>0.31578999757766718</v>
      </c>
      <c r="M8503" s="305"/>
      <c r="N8503" s="321">
        <v>324</v>
      </c>
      <c r="O8503" s="305">
        <v>0.2327599972486496</v>
      </c>
      <c r="P8503" s="305"/>
      <c r="Q8503" s="321">
        <v>3083</v>
      </c>
      <c r="R8503" s="305">
        <v>0.2264900058507919</v>
      </c>
      <c r="S8503" s="305"/>
      <c r="BA8503" s="395">
        <v>1</v>
      </c>
      <c r="BB8503" s="396" t="s">
        <v>861</v>
      </c>
      <c r="BC8503" t="str">
        <f t="shared" si="711"/>
        <v>RXK</v>
      </c>
      <c r="BD8503" t="str">
        <f t="shared" si="712"/>
        <v>NAoMe_recurrent_age_mbc_hes_decades_80cap</v>
      </c>
      <c r="BE8503" s="397" t="s">
        <v>862</v>
      </c>
      <c r="BF8503" t="str">
        <f t="shared" si="713"/>
        <v>80+ yrs</v>
      </c>
      <c r="BG8503">
        <f t="shared" si="714"/>
        <v>18</v>
      </c>
      <c r="BH8503" s="398">
        <f t="shared" si="715"/>
        <v>0.31578999757766718</v>
      </c>
      <c r="BO8503" s="33"/>
    </row>
    <row r="8504" spans="1:67">
      <c r="A8504" s="320" t="s">
        <v>338</v>
      </c>
      <c r="B8504" t="s">
        <v>380</v>
      </c>
      <c r="C8504" t="s">
        <v>910</v>
      </c>
      <c r="D8504" t="s">
        <v>314</v>
      </c>
      <c r="E8504" s="320" t="s">
        <v>169</v>
      </c>
      <c r="F8504" s="320" t="s">
        <v>170</v>
      </c>
      <c r="G8504" s="320" t="s">
        <v>448</v>
      </c>
      <c r="H8504" s="320" t="s">
        <v>322</v>
      </c>
      <c r="I8504" s="320" t="s">
        <v>656</v>
      </c>
      <c r="J8504" s="320" t="s">
        <v>286</v>
      </c>
      <c r="K8504" s="321">
        <v>11</v>
      </c>
      <c r="L8504" s="305">
        <v>0.1929800063371658</v>
      </c>
      <c r="M8504" s="305">
        <v>0.20000000298023221</v>
      </c>
      <c r="N8504" s="321">
        <v>110</v>
      </c>
      <c r="O8504" s="305">
        <v>7.9020000994205475E-2</v>
      </c>
      <c r="P8504" s="305">
        <v>7.9939998686313629E-2</v>
      </c>
      <c r="Q8504" s="321">
        <v>565</v>
      </c>
      <c r="R8504" s="305">
        <v>4.1510000824928277E-2</v>
      </c>
      <c r="S8504" s="305">
        <v>4.221000149846077E-2</v>
      </c>
      <c r="BA8504" s="395">
        <v>1</v>
      </c>
      <c r="BB8504" s="396" t="s">
        <v>861</v>
      </c>
      <c r="BC8504" t="str">
        <f t="shared" si="711"/>
        <v>RXK</v>
      </c>
      <c r="BD8504" t="str">
        <f t="shared" si="712"/>
        <v>NAoMe_recurrent_ethnicity_grp</v>
      </c>
      <c r="BE8504" s="397" t="s">
        <v>862</v>
      </c>
      <c r="BF8504" t="str">
        <f t="shared" si="713"/>
        <v>Asian or Asian British</v>
      </c>
      <c r="BG8504">
        <f t="shared" si="714"/>
        <v>11</v>
      </c>
      <c r="BH8504" s="398">
        <f t="shared" si="715"/>
        <v>0.1929800063371658</v>
      </c>
      <c r="BO8504" s="33"/>
    </row>
    <row r="8505" spans="1:67">
      <c r="A8505" s="320" t="s">
        <v>338</v>
      </c>
      <c r="B8505" t="s">
        <v>380</v>
      </c>
      <c r="C8505" t="s">
        <v>910</v>
      </c>
      <c r="D8505" t="s">
        <v>314</v>
      </c>
      <c r="E8505" s="320" t="s">
        <v>169</v>
      </c>
      <c r="F8505" s="320" t="s">
        <v>170</v>
      </c>
      <c r="G8505" s="320" t="s">
        <v>448</v>
      </c>
      <c r="H8505" s="320" t="s">
        <v>322</v>
      </c>
      <c r="I8505" s="320" t="s">
        <v>656</v>
      </c>
      <c r="J8505" s="320" t="s">
        <v>287</v>
      </c>
      <c r="K8505" s="321">
        <v>9</v>
      </c>
      <c r="L8505" s="305">
        <v>0.15789000689983371</v>
      </c>
      <c r="M8505" s="305">
        <v>0.16364000737667081</v>
      </c>
      <c r="N8505" s="321">
        <v>44</v>
      </c>
      <c r="O8505" s="305">
        <v>3.1610000878572457E-2</v>
      </c>
      <c r="P8505" s="305">
        <v>3.1980000436306E-2</v>
      </c>
      <c r="Q8505" s="321">
        <v>439</v>
      </c>
      <c r="R8505" s="305">
        <v>3.2249998301267617E-2</v>
      </c>
      <c r="S8505" s="305">
        <v>3.2800000160932541E-2</v>
      </c>
      <c r="BA8505" s="395">
        <v>1</v>
      </c>
      <c r="BB8505" s="396" t="s">
        <v>861</v>
      </c>
      <c r="BC8505" t="str">
        <f t="shared" si="711"/>
        <v>RXK</v>
      </c>
      <c r="BD8505" t="str">
        <f t="shared" si="712"/>
        <v>NAoMe_recurrent_ethnicity_grp</v>
      </c>
      <c r="BE8505" s="397" t="s">
        <v>862</v>
      </c>
      <c r="BF8505" t="str">
        <f t="shared" si="713"/>
        <v>Black or Black British</v>
      </c>
      <c r="BG8505">
        <f t="shared" si="714"/>
        <v>9</v>
      </c>
      <c r="BH8505" s="398">
        <f t="shared" si="715"/>
        <v>0.15789000689983371</v>
      </c>
      <c r="BO8505" s="33"/>
    </row>
    <row r="8506" spans="1:67">
      <c r="A8506" s="320" t="s">
        <v>338</v>
      </c>
      <c r="B8506" t="s">
        <v>380</v>
      </c>
      <c r="C8506" t="s">
        <v>910</v>
      </c>
      <c r="D8506" t="s">
        <v>314</v>
      </c>
      <c r="E8506" s="320" t="s">
        <v>169</v>
      </c>
      <c r="F8506" s="320" t="s">
        <v>170</v>
      </c>
      <c r="G8506" s="320" t="s">
        <v>448</v>
      </c>
      <c r="H8506" s="320" t="s">
        <v>322</v>
      </c>
      <c r="I8506" s="320" t="s">
        <v>656</v>
      </c>
      <c r="J8506" s="320" t="s">
        <v>259</v>
      </c>
      <c r="K8506" s="321">
        <v>2</v>
      </c>
      <c r="L8506" s="305">
        <v>3.5089999437332153E-2</v>
      </c>
      <c r="M8506" s="305">
        <v>3.63599993288517E-2</v>
      </c>
      <c r="N8506" s="321">
        <v>14</v>
      </c>
      <c r="O8506" s="305">
        <v>1.0060000233352181E-2</v>
      </c>
      <c r="P8506" s="305">
        <v>1.016999967396259E-2</v>
      </c>
      <c r="Q8506" s="321">
        <v>117</v>
      </c>
      <c r="R8506" s="305">
        <v>8.6000002920627594E-3</v>
      </c>
      <c r="S8506" s="305">
        <v>8.7400004267692566E-3</v>
      </c>
      <c r="BA8506" s="395">
        <v>1</v>
      </c>
      <c r="BB8506" s="396" t="s">
        <v>861</v>
      </c>
      <c r="BC8506" t="str">
        <f t="shared" si="711"/>
        <v>RXK</v>
      </c>
      <c r="BD8506" t="str">
        <f t="shared" si="712"/>
        <v>NAoMe_recurrent_ethnicity_grp</v>
      </c>
      <c r="BE8506" s="397" t="s">
        <v>862</v>
      </c>
      <c r="BF8506" t="str">
        <f t="shared" si="713"/>
        <v>Mixed</v>
      </c>
      <c r="BG8506">
        <f t="shared" si="714"/>
        <v>2</v>
      </c>
      <c r="BH8506" s="398">
        <f t="shared" si="715"/>
        <v>3.5089999437332153E-2</v>
      </c>
      <c r="BO8506" s="33"/>
    </row>
    <row r="8507" spans="1:67">
      <c r="A8507" s="320" t="s">
        <v>338</v>
      </c>
      <c r="B8507" t="s">
        <v>380</v>
      </c>
      <c r="C8507" t="s">
        <v>910</v>
      </c>
      <c r="D8507" t="s">
        <v>314</v>
      </c>
      <c r="E8507" s="320" t="s">
        <v>169</v>
      </c>
      <c r="F8507" s="320" t="s">
        <v>170</v>
      </c>
      <c r="G8507" s="320" t="s">
        <v>448</v>
      </c>
      <c r="H8507" s="320" t="s">
        <v>322</v>
      </c>
      <c r="I8507" s="320" t="s">
        <v>656</v>
      </c>
      <c r="J8507" s="320" t="s">
        <v>288</v>
      </c>
      <c r="K8507" s="321">
        <v>0</v>
      </c>
      <c r="L8507" s="305">
        <v>0</v>
      </c>
      <c r="M8507" s="305">
        <v>0</v>
      </c>
      <c r="N8507" s="321">
        <v>19</v>
      </c>
      <c r="O8507" s="305">
        <v>1.365000009536743E-2</v>
      </c>
      <c r="P8507" s="305">
        <v>1.38100003823638E-2</v>
      </c>
      <c r="Q8507" s="321">
        <v>254</v>
      </c>
      <c r="R8507" s="305">
        <v>1.8659999594092369E-2</v>
      </c>
      <c r="S8507" s="305">
        <v>1.8980000168085098E-2</v>
      </c>
      <c r="BA8507" s="395">
        <v>1</v>
      </c>
      <c r="BB8507" s="396" t="s">
        <v>861</v>
      </c>
      <c r="BC8507" t="str">
        <f t="shared" si="711"/>
        <v>RXK</v>
      </c>
      <c r="BD8507" t="str">
        <f t="shared" si="712"/>
        <v>NAoMe_recurrent_ethnicity_grp</v>
      </c>
      <c r="BE8507" s="397" t="s">
        <v>862</v>
      </c>
      <c r="BF8507" t="str">
        <f t="shared" si="713"/>
        <v>Other Ethnic Group</v>
      </c>
      <c r="BG8507">
        <f t="shared" si="714"/>
        <v>0</v>
      </c>
      <c r="BH8507" s="398">
        <f t="shared" si="715"/>
        <v>0</v>
      </c>
      <c r="BO8507" s="33"/>
    </row>
    <row r="8508" spans="1:67">
      <c r="A8508" s="320" t="s">
        <v>338</v>
      </c>
      <c r="B8508" t="s">
        <v>380</v>
      </c>
      <c r="C8508" t="s">
        <v>910</v>
      </c>
      <c r="D8508" t="s">
        <v>314</v>
      </c>
      <c r="E8508" s="320" t="s">
        <v>169</v>
      </c>
      <c r="F8508" s="320" t="s">
        <v>170</v>
      </c>
      <c r="G8508" s="320" t="s">
        <v>448</v>
      </c>
      <c r="H8508" s="320" t="s">
        <v>322</v>
      </c>
      <c r="I8508" s="320" t="s">
        <v>656</v>
      </c>
      <c r="J8508" s="320" t="s">
        <v>260</v>
      </c>
      <c r="K8508" s="321">
        <v>2</v>
      </c>
      <c r="L8508" s="305">
        <v>3.5089999437332153E-2</v>
      </c>
      <c r="M8508" s="305"/>
      <c r="N8508" s="321">
        <v>16</v>
      </c>
      <c r="O8508" s="305">
        <v>1.1490000411868101E-2</v>
      </c>
      <c r="P8508" s="305"/>
      <c r="Q8508" s="321">
        <v>227</v>
      </c>
      <c r="R8508" s="305">
        <v>1.6680000349879261E-2</v>
      </c>
      <c r="S8508" s="305"/>
      <c r="BA8508" s="395">
        <v>1</v>
      </c>
      <c r="BB8508" s="396" t="s">
        <v>861</v>
      </c>
      <c r="BC8508" t="str">
        <f t="shared" si="711"/>
        <v>RXK</v>
      </c>
      <c r="BD8508" t="str">
        <f t="shared" si="712"/>
        <v>NAoMe_recurrent_ethnicity_grp</v>
      </c>
      <c r="BE8508" s="397" t="s">
        <v>862</v>
      </c>
      <c r="BF8508" t="str">
        <f t="shared" si="713"/>
        <v>Unknown</v>
      </c>
      <c r="BG8508">
        <f t="shared" si="714"/>
        <v>2</v>
      </c>
      <c r="BH8508" s="398">
        <f t="shared" si="715"/>
        <v>3.5089999437332153E-2</v>
      </c>
      <c r="BO8508" s="33"/>
    </row>
    <row r="8509" spans="1:67">
      <c r="A8509" s="320" t="s">
        <v>338</v>
      </c>
      <c r="B8509" t="s">
        <v>380</v>
      </c>
      <c r="C8509" t="s">
        <v>910</v>
      </c>
      <c r="D8509" t="s">
        <v>314</v>
      </c>
      <c r="E8509" s="320" t="s">
        <v>169</v>
      </c>
      <c r="F8509" s="320" t="s">
        <v>170</v>
      </c>
      <c r="G8509" s="320" t="s">
        <v>448</v>
      </c>
      <c r="H8509" s="320" t="s">
        <v>322</v>
      </c>
      <c r="I8509" s="320" t="s">
        <v>656</v>
      </c>
      <c r="J8509" s="320" t="s">
        <v>258</v>
      </c>
      <c r="K8509" s="321">
        <v>33</v>
      </c>
      <c r="L8509" s="305">
        <v>0.57894998788833618</v>
      </c>
      <c r="M8509" s="305">
        <v>0.60000002384185791</v>
      </c>
      <c r="N8509" s="321">
        <v>1189</v>
      </c>
      <c r="O8509" s="305">
        <v>0.85417002439498901</v>
      </c>
      <c r="P8509" s="305">
        <v>0.86409997940063477</v>
      </c>
      <c r="Q8509" s="321">
        <v>12010</v>
      </c>
      <c r="R8509" s="305">
        <v>0.88230997323989868</v>
      </c>
      <c r="S8509" s="305">
        <v>0.89727002382278442</v>
      </c>
      <c r="BA8509" s="395">
        <v>1</v>
      </c>
      <c r="BB8509" s="396" t="s">
        <v>861</v>
      </c>
      <c r="BC8509" t="str">
        <f t="shared" si="711"/>
        <v>RXK</v>
      </c>
      <c r="BD8509" t="str">
        <f t="shared" si="712"/>
        <v>NAoMe_recurrent_ethnicity_grp</v>
      </c>
      <c r="BE8509" s="397" t="s">
        <v>862</v>
      </c>
      <c r="BF8509" t="str">
        <f t="shared" si="713"/>
        <v>White</v>
      </c>
      <c r="BG8509">
        <f t="shared" si="714"/>
        <v>33</v>
      </c>
      <c r="BH8509" s="398">
        <f t="shared" si="715"/>
        <v>0.57894998788833618</v>
      </c>
      <c r="BO8509" s="33"/>
    </row>
    <row r="8510" spans="1:67">
      <c r="A8510" s="320" t="s">
        <v>338</v>
      </c>
      <c r="B8510" t="s">
        <v>380</v>
      </c>
      <c r="C8510" t="s">
        <v>910</v>
      </c>
      <c r="D8510" t="s">
        <v>314</v>
      </c>
      <c r="E8510" s="320" t="s">
        <v>169</v>
      </c>
      <c r="F8510" s="320" t="s">
        <v>170</v>
      </c>
      <c r="G8510" s="320" t="s">
        <v>448</v>
      </c>
      <c r="H8510" s="320" t="s">
        <v>322</v>
      </c>
      <c r="I8510" s="320" t="s">
        <v>291</v>
      </c>
      <c r="J8510" s="320" t="s">
        <v>313</v>
      </c>
      <c r="K8510" s="321">
        <v>57</v>
      </c>
      <c r="L8510" s="305">
        <v>1</v>
      </c>
      <c r="M8510" s="305"/>
      <c r="N8510" s="321">
        <v>1384</v>
      </c>
      <c r="O8510" s="305">
        <v>0.99424999952316284</v>
      </c>
      <c r="P8510" s="305"/>
      <c r="Q8510" s="321">
        <v>13492</v>
      </c>
      <c r="R8510" s="305">
        <v>0.99118000268936157</v>
      </c>
      <c r="S8510" s="305"/>
      <c r="BA8510" s="395">
        <v>1</v>
      </c>
      <c r="BB8510" s="396" t="s">
        <v>861</v>
      </c>
      <c r="BC8510" t="str">
        <f t="shared" si="711"/>
        <v>RXK</v>
      </c>
      <c r="BD8510" t="str">
        <f t="shared" si="712"/>
        <v>NAoMe_recurrent_gender</v>
      </c>
      <c r="BE8510" s="397" t="s">
        <v>862</v>
      </c>
      <c r="BF8510" t="str">
        <f t="shared" si="713"/>
        <v>Female</v>
      </c>
      <c r="BG8510">
        <f t="shared" si="714"/>
        <v>57</v>
      </c>
      <c r="BH8510" s="398">
        <f t="shared" si="715"/>
        <v>1</v>
      </c>
      <c r="BO8510" s="33"/>
    </row>
    <row r="8511" spans="1:67">
      <c r="A8511" s="320" t="s">
        <v>338</v>
      </c>
      <c r="B8511" t="s">
        <v>380</v>
      </c>
      <c r="C8511" t="s">
        <v>910</v>
      </c>
      <c r="D8511" t="s">
        <v>314</v>
      </c>
      <c r="E8511" s="320" t="s">
        <v>169</v>
      </c>
      <c r="F8511" s="320" t="s">
        <v>170</v>
      </c>
      <c r="G8511" s="320" t="s">
        <v>448</v>
      </c>
      <c r="H8511" s="320" t="s">
        <v>322</v>
      </c>
      <c r="I8511" s="320" t="s">
        <v>291</v>
      </c>
      <c r="J8511" s="320" t="s">
        <v>293</v>
      </c>
      <c r="K8511" s="321">
        <v>0</v>
      </c>
      <c r="L8511" s="305">
        <v>0</v>
      </c>
      <c r="M8511" s="305"/>
      <c r="N8511" s="321">
        <v>8</v>
      </c>
      <c r="O8511" s="305">
        <v>5.7500000111758709E-3</v>
      </c>
      <c r="P8511" s="305"/>
      <c r="Q8511" s="321">
        <v>120</v>
      </c>
      <c r="R8511" s="305">
        <v>8.8200001046061516E-3</v>
      </c>
      <c r="S8511" s="305"/>
      <c r="BA8511" s="395">
        <v>1</v>
      </c>
      <c r="BB8511" s="396" t="s">
        <v>861</v>
      </c>
      <c r="BC8511" t="str">
        <f t="shared" si="711"/>
        <v>RXK</v>
      </c>
      <c r="BD8511" t="str">
        <f t="shared" si="712"/>
        <v>NAoMe_recurrent_gender</v>
      </c>
      <c r="BE8511" s="397" t="s">
        <v>862</v>
      </c>
      <c r="BF8511" t="str">
        <f t="shared" si="713"/>
        <v>Male</v>
      </c>
      <c r="BG8511">
        <f t="shared" si="714"/>
        <v>0</v>
      </c>
      <c r="BH8511" s="398">
        <f t="shared" si="715"/>
        <v>0</v>
      </c>
      <c r="BO8511" s="33"/>
    </row>
    <row r="8512" spans="1:67">
      <c r="A8512" s="320" t="s">
        <v>338</v>
      </c>
      <c r="B8512" t="s">
        <v>380</v>
      </c>
      <c r="C8512" t="s">
        <v>910</v>
      </c>
      <c r="D8512" t="s">
        <v>314</v>
      </c>
      <c r="E8512" s="320" t="s">
        <v>169</v>
      </c>
      <c r="F8512" s="320" t="s">
        <v>170</v>
      </c>
      <c r="G8512" s="320" t="s">
        <v>448</v>
      </c>
      <c r="H8512" s="320" t="s">
        <v>322</v>
      </c>
      <c r="I8512" s="320" t="s">
        <v>355</v>
      </c>
      <c r="J8512" s="320" t="s">
        <v>289</v>
      </c>
      <c r="K8512" s="321">
        <v>14</v>
      </c>
      <c r="L8512" s="305">
        <v>0.2456099987030029</v>
      </c>
      <c r="M8512" s="305"/>
      <c r="N8512" s="321">
        <v>415</v>
      </c>
      <c r="O8512" s="305">
        <v>0.29813000559806818</v>
      </c>
      <c r="P8512" s="305"/>
      <c r="Q8512" s="321">
        <v>4109</v>
      </c>
      <c r="R8512" s="305">
        <v>0.30186998844146729</v>
      </c>
      <c r="S8512" s="305"/>
      <c r="BA8512" s="395">
        <v>1</v>
      </c>
      <c r="BB8512" s="396" t="s">
        <v>861</v>
      </c>
      <c r="BC8512" t="str">
        <f t="shared" si="711"/>
        <v>RXK</v>
      </c>
      <c r="BD8512" t="str">
        <f t="shared" si="712"/>
        <v>NAoMe_recurrent_mbc_hes_year</v>
      </c>
      <c r="BE8512" s="397" t="s">
        <v>862</v>
      </c>
      <c r="BF8512" t="str">
        <f t="shared" si="713"/>
        <v>2021</v>
      </c>
      <c r="BG8512">
        <f t="shared" si="714"/>
        <v>14</v>
      </c>
      <c r="BH8512" s="398">
        <f t="shared" si="715"/>
        <v>0.2456099987030029</v>
      </c>
      <c r="BO8512" s="33"/>
    </row>
    <row r="8513" spans="1:67">
      <c r="A8513" s="320" t="s">
        <v>338</v>
      </c>
      <c r="B8513" t="s">
        <v>380</v>
      </c>
      <c r="C8513" t="s">
        <v>910</v>
      </c>
      <c r="D8513" t="s">
        <v>314</v>
      </c>
      <c r="E8513" s="320" t="s">
        <v>169</v>
      </c>
      <c r="F8513" s="320" t="s">
        <v>170</v>
      </c>
      <c r="G8513" s="320" t="s">
        <v>448</v>
      </c>
      <c r="H8513" s="320" t="s">
        <v>322</v>
      </c>
      <c r="I8513" s="320" t="s">
        <v>355</v>
      </c>
      <c r="J8513" s="320" t="s">
        <v>816</v>
      </c>
      <c r="K8513" s="321">
        <v>21</v>
      </c>
      <c r="L8513" s="305">
        <v>0.36842000484466553</v>
      </c>
      <c r="M8513" s="305"/>
      <c r="N8513" s="321">
        <v>424</v>
      </c>
      <c r="O8513" s="305">
        <v>0.30460000038146973</v>
      </c>
      <c r="P8513" s="305"/>
      <c r="Q8513" s="321">
        <v>4376</v>
      </c>
      <c r="R8513" s="305">
        <v>0.32148000597953802</v>
      </c>
      <c r="S8513" s="305"/>
      <c r="BA8513" s="395">
        <v>1</v>
      </c>
      <c r="BB8513" s="396" t="s">
        <v>861</v>
      </c>
      <c r="BC8513" t="str">
        <f t="shared" si="711"/>
        <v>RXK</v>
      </c>
      <c r="BD8513" t="str">
        <f t="shared" si="712"/>
        <v>NAoMe_recurrent_mbc_hes_year</v>
      </c>
      <c r="BE8513" s="397" t="s">
        <v>862</v>
      </c>
      <c r="BF8513" t="str">
        <f t="shared" si="713"/>
        <v>2022</v>
      </c>
      <c r="BG8513">
        <f t="shared" si="714"/>
        <v>21</v>
      </c>
      <c r="BH8513" s="398">
        <f t="shared" si="715"/>
        <v>0.36842000484466553</v>
      </c>
      <c r="BO8513" s="33"/>
    </row>
    <row r="8514" spans="1:67">
      <c r="A8514" s="320" t="s">
        <v>338</v>
      </c>
      <c r="B8514" t="s">
        <v>380</v>
      </c>
      <c r="C8514" t="s">
        <v>910</v>
      </c>
      <c r="D8514" t="s">
        <v>314</v>
      </c>
      <c r="E8514" s="320" t="s">
        <v>169</v>
      </c>
      <c r="F8514" s="320" t="s">
        <v>170</v>
      </c>
      <c r="G8514" s="320" t="s">
        <v>448</v>
      </c>
      <c r="H8514" s="320" t="s">
        <v>322</v>
      </c>
      <c r="I8514" s="320" t="s">
        <v>355</v>
      </c>
      <c r="J8514" s="320" t="s">
        <v>946</v>
      </c>
      <c r="K8514" s="321">
        <v>22</v>
      </c>
      <c r="L8514" s="305">
        <v>0.38596001267433172</v>
      </c>
      <c r="M8514" s="305"/>
      <c r="N8514" s="321">
        <v>553</v>
      </c>
      <c r="O8514" s="305">
        <v>0.39726999402046198</v>
      </c>
      <c r="P8514" s="305"/>
      <c r="Q8514" s="321">
        <v>5127</v>
      </c>
      <c r="R8514" s="305">
        <v>0.37665000557899481</v>
      </c>
      <c r="S8514" s="305"/>
      <c r="BA8514" s="395">
        <v>1</v>
      </c>
      <c r="BB8514" s="396" t="s">
        <v>861</v>
      </c>
      <c r="BC8514" t="str">
        <f t="shared" si="711"/>
        <v>RXK</v>
      </c>
      <c r="BD8514" t="str">
        <f t="shared" si="712"/>
        <v>NAoMe_recurrent_mbc_hes_year</v>
      </c>
      <c r="BE8514" s="397" t="s">
        <v>862</v>
      </c>
      <c r="BF8514" t="str">
        <f t="shared" si="713"/>
        <v>2023</v>
      </c>
      <c r="BG8514">
        <f t="shared" si="714"/>
        <v>22</v>
      </c>
      <c r="BH8514" s="398">
        <f t="shared" si="715"/>
        <v>0.38596001267433172</v>
      </c>
      <c r="BO8514" s="33"/>
    </row>
    <row r="8515" spans="1:67">
      <c r="A8515" s="320" t="s">
        <v>338</v>
      </c>
      <c r="B8515" t="s">
        <v>380</v>
      </c>
      <c r="C8515" t="s">
        <v>910</v>
      </c>
      <c r="D8515" t="s">
        <v>314</v>
      </c>
      <c r="E8515" s="320" t="s">
        <v>169</v>
      </c>
      <c r="F8515" s="320" t="s">
        <v>170</v>
      </c>
      <c r="G8515" s="320" t="s">
        <v>448</v>
      </c>
      <c r="H8515" s="320" t="s">
        <v>322</v>
      </c>
      <c r="I8515" s="320" t="s">
        <v>824</v>
      </c>
      <c r="J8515" s="320" t="s">
        <v>12</v>
      </c>
      <c r="K8515" s="321">
        <v>57</v>
      </c>
      <c r="L8515" s="305">
        <v>1</v>
      </c>
      <c r="M8515" s="305"/>
      <c r="N8515" s="321">
        <v>1392</v>
      </c>
      <c r="O8515" s="305">
        <v>1</v>
      </c>
      <c r="P8515" s="305"/>
      <c r="Q8515" s="321">
        <v>13612</v>
      </c>
      <c r="R8515" s="305">
        <v>1</v>
      </c>
      <c r="S8515" s="305"/>
      <c r="BA8515" s="395">
        <v>1</v>
      </c>
      <c r="BB8515" s="396" t="s">
        <v>861</v>
      </c>
      <c r="BC8515" t="str">
        <f t="shared" ref="BC8515:BC8578" si="716">E8515</f>
        <v>RXK</v>
      </c>
      <c r="BD8515" t="str">
        <f t="shared" ref="BD8515:BD8578" si="717">(LEFT(A8515, LEN(A8515)-7))&amp;"_"&amp;I8515</f>
        <v>NAoMe_recurrent_tag_bonemets</v>
      </c>
      <c r="BE8515" s="397" t="s">
        <v>862</v>
      </c>
      <c r="BF8515" t="str">
        <f t="shared" ref="BF8515:BF8578" si="718">J8515</f>
        <v>No</v>
      </c>
      <c r="BG8515">
        <f t="shared" ref="BG8515:BG8578" si="719">K8515</f>
        <v>57</v>
      </c>
      <c r="BH8515" s="398">
        <f t="shared" ref="BH8515:BH8578" si="720">L8515</f>
        <v>1</v>
      </c>
      <c r="BO8515" s="33"/>
    </row>
    <row r="8516" spans="1:67">
      <c r="A8516" s="320" t="s">
        <v>338</v>
      </c>
      <c r="B8516" t="s">
        <v>380</v>
      </c>
      <c r="C8516" t="s">
        <v>910</v>
      </c>
      <c r="D8516" t="s">
        <v>314</v>
      </c>
      <c r="E8516" s="320" t="s">
        <v>169</v>
      </c>
      <c r="F8516" s="320" t="s">
        <v>170</v>
      </c>
      <c r="G8516" s="320" t="s">
        <v>448</v>
      </c>
      <c r="H8516" s="320" t="s">
        <v>322</v>
      </c>
      <c r="I8516" s="320" t="s">
        <v>825</v>
      </c>
      <c r="J8516" s="320" t="s">
        <v>12</v>
      </c>
      <c r="K8516" s="321">
        <v>57</v>
      </c>
      <c r="L8516" s="305">
        <v>1</v>
      </c>
      <c r="M8516" s="305"/>
      <c r="N8516" s="321">
        <v>1392</v>
      </c>
      <c r="O8516" s="305">
        <v>1</v>
      </c>
      <c r="P8516" s="305"/>
      <c r="Q8516" s="321">
        <v>13612</v>
      </c>
      <c r="R8516" s="305">
        <v>1</v>
      </c>
      <c r="S8516" s="305"/>
      <c r="BA8516" s="395">
        <v>1</v>
      </c>
      <c r="BB8516" s="396" t="s">
        <v>861</v>
      </c>
      <c r="BC8516" t="str">
        <f t="shared" si="716"/>
        <v>RXK</v>
      </c>
      <c r="BD8516" t="str">
        <f t="shared" si="717"/>
        <v>NAoMe_recurrent_tag_brainmets</v>
      </c>
      <c r="BE8516" s="397" t="s">
        <v>862</v>
      </c>
      <c r="BF8516" t="str">
        <f t="shared" si="718"/>
        <v>No</v>
      </c>
      <c r="BG8516">
        <f t="shared" si="719"/>
        <v>57</v>
      </c>
      <c r="BH8516" s="398">
        <f t="shared" si="720"/>
        <v>1</v>
      </c>
      <c r="BO8516" s="33"/>
    </row>
    <row r="8517" spans="1:67">
      <c r="A8517" s="320" t="s">
        <v>338</v>
      </c>
      <c r="B8517" t="s">
        <v>380</v>
      </c>
      <c r="C8517" t="s">
        <v>910</v>
      </c>
      <c r="D8517" t="s">
        <v>314</v>
      </c>
      <c r="E8517" s="320" t="s">
        <v>169</v>
      </c>
      <c r="F8517" s="320" t="s">
        <v>170</v>
      </c>
      <c r="G8517" s="320" t="s">
        <v>448</v>
      </c>
      <c r="H8517" s="320" t="s">
        <v>322</v>
      </c>
      <c r="I8517" s="320" t="s">
        <v>826</v>
      </c>
      <c r="J8517" s="320" t="s">
        <v>12</v>
      </c>
      <c r="K8517" s="321">
        <v>57</v>
      </c>
      <c r="L8517" s="305">
        <v>1</v>
      </c>
      <c r="M8517" s="305"/>
      <c r="N8517" s="321">
        <v>1392</v>
      </c>
      <c r="O8517" s="305">
        <v>1</v>
      </c>
      <c r="P8517" s="305"/>
      <c r="Q8517" s="321">
        <v>13612</v>
      </c>
      <c r="R8517" s="305">
        <v>1</v>
      </c>
      <c r="S8517" s="305"/>
      <c r="BA8517" s="395">
        <v>1</v>
      </c>
      <c r="BB8517" s="396" t="s">
        <v>861</v>
      </c>
      <c r="BC8517" t="str">
        <f t="shared" si="716"/>
        <v>RXK</v>
      </c>
      <c r="BD8517" t="str">
        <f t="shared" si="717"/>
        <v>NAoMe_recurrent_tag_livermets</v>
      </c>
      <c r="BE8517" s="397" t="s">
        <v>862</v>
      </c>
      <c r="BF8517" t="str">
        <f t="shared" si="718"/>
        <v>No</v>
      </c>
      <c r="BG8517">
        <f t="shared" si="719"/>
        <v>57</v>
      </c>
      <c r="BH8517" s="398">
        <f t="shared" si="720"/>
        <v>1</v>
      </c>
      <c r="BO8517" s="33"/>
    </row>
    <row r="8518" spans="1:67">
      <c r="A8518" s="320" t="s">
        <v>338</v>
      </c>
      <c r="B8518" t="s">
        <v>380</v>
      </c>
      <c r="C8518" t="s">
        <v>910</v>
      </c>
      <c r="D8518" t="s">
        <v>314</v>
      </c>
      <c r="E8518" s="320" t="s">
        <v>169</v>
      </c>
      <c r="F8518" s="320" t="s">
        <v>170</v>
      </c>
      <c r="G8518" s="320" t="s">
        <v>448</v>
      </c>
      <c r="H8518" s="320" t="s">
        <v>322</v>
      </c>
      <c r="I8518" s="320" t="s">
        <v>827</v>
      </c>
      <c r="J8518" s="320" t="s">
        <v>12</v>
      </c>
      <c r="K8518" s="321">
        <v>57</v>
      </c>
      <c r="L8518" s="305">
        <v>1</v>
      </c>
      <c r="M8518" s="305"/>
      <c r="N8518" s="321">
        <v>1392</v>
      </c>
      <c r="O8518" s="305">
        <v>1</v>
      </c>
      <c r="P8518" s="305"/>
      <c r="Q8518" s="321">
        <v>13612</v>
      </c>
      <c r="R8518" s="305">
        <v>1</v>
      </c>
      <c r="S8518" s="305"/>
      <c r="BA8518" s="395">
        <v>1</v>
      </c>
      <c r="BB8518" s="396" t="s">
        <v>861</v>
      </c>
      <c r="BC8518" t="str">
        <f t="shared" si="716"/>
        <v>RXK</v>
      </c>
      <c r="BD8518" t="str">
        <f t="shared" si="717"/>
        <v>NAoMe_recurrent_tag_lungmets</v>
      </c>
      <c r="BE8518" s="397" t="s">
        <v>862</v>
      </c>
      <c r="BF8518" t="str">
        <f t="shared" si="718"/>
        <v>No</v>
      </c>
      <c r="BG8518">
        <f t="shared" si="719"/>
        <v>57</v>
      </c>
      <c r="BH8518" s="398">
        <f t="shared" si="720"/>
        <v>1</v>
      </c>
      <c r="BO8518" s="33"/>
    </row>
    <row r="8519" spans="1:67">
      <c r="A8519" s="320" t="s">
        <v>338</v>
      </c>
      <c r="B8519" t="s">
        <v>380</v>
      </c>
      <c r="C8519" t="s">
        <v>910</v>
      </c>
      <c r="D8519" t="s">
        <v>314</v>
      </c>
      <c r="E8519" s="320" t="s">
        <v>169</v>
      </c>
      <c r="F8519" s="320" t="s">
        <v>170</v>
      </c>
      <c r="G8519" s="320" t="s">
        <v>448</v>
      </c>
      <c r="H8519" s="320" t="s">
        <v>322</v>
      </c>
      <c r="I8519" s="320" t="s">
        <v>828</v>
      </c>
      <c r="J8519" s="320" t="s">
        <v>12</v>
      </c>
      <c r="K8519" s="321">
        <v>57</v>
      </c>
      <c r="L8519" s="305">
        <v>1</v>
      </c>
      <c r="M8519" s="305"/>
      <c r="N8519" s="321">
        <v>1392</v>
      </c>
      <c r="O8519" s="305">
        <v>1</v>
      </c>
      <c r="P8519" s="305"/>
      <c r="Q8519" s="321">
        <v>13612</v>
      </c>
      <c r="R8519" s="305">
        <v>1</v>
      </c>
      <c r="S8519" s="305"/>
      <c r="BA8519" s="395">
        <v>1</v>
      </c>
      <c r="BB8519" s="396" t="s">
        <v>861</v>
      </c>
      <c r="BC8519" t="str">
        <f t="shared" si="716"/>
        <v>RXK</v>
      </c>
      <c r="BD8519" t="str">
        <f t="shared" si="717"/>
        <v>NAoMe_recurrent_tag_othermets</v>
      </c>
      <c r="BE8519" s="397" t="s">
        <v>862</v>
      </c>
      <c r="BF8519" t="str">
        <f t="shared" si="718"/>
        <v>No</v>
      </c>
      <c r="BG8519">
        <f t="shared" si="719"/>
        <v>57</v>
      </c>
      <c r="BH8519" s="398">
        <f t="shared" si="720"/>
        <v>1</v>
      </c>
      <c r="BO8519" s="33"/>
    </row>
    <row r="8520" spans="1:67">
      <c r="A8520" s="320" t="s">
        <v>338</v>
      </c>
      <c r="B8520" t="s">
        <v>380</v>
      </c>
      <c r="C8520" t="s">
        <v>910</v>
      </c>
      <c r="D8520" t="s">
        <v>314</v>
      </c>
      <c r="E8520" s="320" t="s">
        <v>171</v>
      </c>
      <c r="F8520" s="320" t="s">
        <v>172</v>
      </c>
      <c r="G8520" s="320" t="s">
        <v>443</v>
      </c>
      <c r="H8520" s="320" t="s">
        <v>324</v>
      </c>
      <c r="I8520" s="320" t="s">
        <v>354</v>
      </c>
      <c r="J8520" s="320" t="s">
        <v>277</v>
      </c>
      <c r="K8520" s="321">
        <v>2</v>
      </c>
      <c r="L8520" s="305">
        <v>1.0259999893605711E-2</v>
      </c>
      <c r="M8520" s="305"/>
      <c r="N8520" s="321">
        <v>6</v>
      </c>
      <c r="O8520" s="305">
        <v>1.422000024467707E-2</v>
      </c>
      <c r="P8520" s="305"/>
      <c r="Q8520" s="321">
        <v>56</v>
      </c>
      <c r="R8520" s="305">
        <v>4.1100000962615013E-3</v>
      </c>
      <c r="S8520" s="305"/>
      <c r="BA8520" s="395">
        <v>1</v>
      </c>
      <c r="BB8520" s="396" t="s">
        <v>861</v>
      </c>
      <c r="BC8520" t="str">
        <f t="shared" si="716"/>
        <v>RHQ</v>
      </c>
      <c r="BD8520" t="str">
        <f t="shared" si="717"/>
        <v>NAoMe_recurrent_age_mbc_hes_decades_80cap</v>
      </c>
      <c r="BE8520" s="397" t="s">
        <v>862</v>
      </c>
      <c r="BF8520" t="str">
        <f t="shared" si="718"/>
        <v>18-29 yrs</v>
      </c>
      <c r="BG8520">
        <f t="shared" si="719"/>
        <v>2</v>
      </c>
      <c r="BH8520" s="398">
        <f t="shared" si="720"/>
        <v>1.0259999893605711E-2</v>
      </c>
      <c r="BO8520" s="33"/>
    </row>
    <row r="8521" spans="1:67">
      <c r="A8521" s="320" t="s">
        <v>338</v>
      </c>
      <c r="B8521" t="s">
        <v>380</v>
      </c>
      <c r="C8521" t="s">
        <v>910</v>
      </c>
      <c r="D8521" t="s">
        <v>314</v>
      </c>
      <c r="E8521" s="320" t="s">
        <v>171</v>
      </c>
      <c r="F8521" s="320" t="s">
        <v>172</v>
      </c>
      <c r="G8521" s="320" t="s">
        <v>443</v>
      </c>
      <c r="H8521" s="320" t="s">
        <v>324</v>
      </c>
      <c r="I8521" s="320" t="s">
        <v>354</v>
      </c>
      <c r="J8521" s="320" t="s">
        <v>278</v>
      </c>
      <c r="K8521" s="321">
        <v>10</v>
      </c>
      <c r="L8521" s="305">
        <v>5.1279999315738678E-2</v>
      </c>
      <c r="M8521" s="305"/>
      <c r="N8521" s="321">
        <v>14</v>
      </c>
      <c r="O8521" s="305">
        <v>3.3179998397827148E-2</v>
      </c>
      <c r="P8521" s="305"/>
      <c r="Q8521" s="321">
        <v>552</v>
      </c>
      <c r="R8521" s="305">
        <v>4.0550000965595252E-2</v>
      </c>
      <c r="S8521" s="305"/>
      <c r="BA8521" s="395">
        <v>1</v>
      </c>
      <c r="BB8521" s="396" t="s">
        <v>861</v>
      </c>
      <c r="BC8521" t="str">
        <f t="shared" si="716"/>
        <v>RHQ</v>
      </c>
      <c r="BD8521" t="str">
        <f t="shared" si="717"/>
        <v>NAoMe_recurrent_age_mbc_hes_decades_80cap</v>
      </c>
      <c r="BE8521" s="397" t="s">
        <v>862</v>
      </c>
      <c r="BF8521" t="str">
        <f t="shared" si="718"/>
        <v>30-39 yrs</v>
      </c>
      <c r="BG8521">
        <f t="shared" si="719"/>
        <v>10</v>
      </c>
      <c r="BH8521" s="398">
        <f t="shared" si="720"/>
        <v>5.1279999315738678E-2</v>
      </c>
      <c r="BO8521" s="33"/>
    </row>
    <row r="8522" spans="1:67">
      <c r="A8522" s="320" t="s">
        <v>338</v>
      </c>
      <c r="B8522" t="s">
        <v>380</v>
      </c>
      <c r="C8522" t="s">
        <v>910</v>
      </c>
      <c r="D8522" t="s">
        <v>314</v>
      </c>
      <c r="E8522" s="320" t="s">
        <v>171</v>
      </c>
      <c r="F8522" s="320" t="s">
        <v>172</v>
      </c>
      <c r="G8522" s="320" t="s">
        <v>443</v>
      </c>
      <c r="H8522" s="320" t="s">
        <v>324</v>
      </c>
      <c r="I8522" s="320" t="s">
        <v>354</v>
      </c>
      <c r="J8522" s="320" t="s">
        <v>279</v>
      </c>
      <c r="K8522" s="321">
        <v>20</v>
      </c>
      <c r="L8522" s="305">
        <v>0.1025599986314774</v>
      </c>
      <c r="M8522" s="305"/>
      <c r="N8522" s="321">
        <v>43</v>
      </c>
      <c r="O8522" s="305">
        <v>0.1018999963998795</v>
      </c>
      <c r="P8522" s="305"/>
      <c r="Q8522" s="321">
        <v>1403</v>
      </c>
      <c r="R8522" s="305">
        <v>0.1030699983239174</v>
      </c>
      <c r="S8522" s="305"/>
      <c r="BA8522" s="395">
        <v>1</v>
      </c>
      <c r="BB8522" s="396" t="s">
        <v>861</v>
      </c>
      <c r="BC8522" t="str">
        <f t="shared" si="716"/>
        <v>RHQ</v>
      </c>
      <c r="BD8522" t="str">
        <f t="shared" si="717"/>
        <v>NAoMe_recurrent_age_mbc_hes_decades_80cap</v>
      </c>
      <c r="BE8522" s="397" t="s">
        <v>862</v>
      </c>
      <c r="BF8522" t="str">
        <f t="shared" si="718"/>
        <v>40-49 yrs</v>
      </c>
      <c r="BG8522">
        <f t="shared" si="719"/>
        <v>20</v>
      </c>
      <c r="BH8522" s="398">
        <f t="shared" si="720"/>
        <v>0.1025599986314774</v>
      </c>
      <c r="BO8522" s="33"/>
    </row>
    <row r="8523" spans="1:67">
      <c r="A8523" s="320" t="s">
        <v>338</v>
      </c>
      <c r="B8523" t="s">
        <v>380</v>
      </c>
      <c r="C8523" t="s">
        <v>910</v>
      </c>
      <c r="D8523" t="s">
        <v>314</v>
      </c>
      <c r="E8523" s="320" t="s">
        <v>171</v>
      </c>
      <c r="F8523" s="320" t="s">
        <v>172</v>
      </c>
      <c r="G8523" s="320" t="s">
        <v>443</v>
      </c>
      <c r="H8523" s="320" t="s">
        <v>324</v>
      </c>
      <c r="I8523" s="320" t="s">
        <v>354</v>
      </c>
      <c r="J8523" s="320" t="s">
        <v>280</v>
      </c>
      <c r="K8523" s="321">
        <v>42</v>
      </c>
      <c r="L8523" s="305">
        <v>0.215379998087883</v>
      </c>
      <c r="M8523" s="305"/>
      <c r="N8523" s="321">
        <v>71</v>
      </c>
      <c r="O8523" s="305">
        <v>0.16824999451637271</v>
      </c>
      <c r="P8523" s="305"/>
      <c r="Q8523" s="321">
        <v>2584</v>
      </c>
      <c r="R8523" s="305">
        <v>0.18983000516891479</v>
      </c>
      <c r="S8523" s="305"/>
      <c r="BA8523" s="395">
        <v>1</v>
      </c>
      <c r="BB8523" s="396" t="s">
        <v>861</v>
      </c>
      <c r="BC8523" t="str">
        <f t="shared" si="716"/>
        <v>RHQ</v>
      </c>
      <c r="BD8523" t="str">
        <f t="shared" si="717"/>
        <v>NAoMe_recurrent_age_mbc_hes_decades_80cap</v>
      </c>
      <c r="BE8523" s="397" t="s">
        <v>862</v>
      </c>
      <c r="BF8523" t="str">
        <f t="shared" si="718"/>
        <v>50-59 yrs</v>
      </c>
      <c r="BG8523">
        <f t="shared" si="719"/>
        <v>42</v>
      </c>
      <c r="BH8523" s="398">
        <f t="shared" si="720"/>
        <v>0.215379998087883</v>
      </c>
      <c r="BO8523" s="33"/>
    </row>
    <row r="8524" spans="1:67">
      <c r="A8524" s="320" t="s">
        <v>338</v>
      </c>
      <c r="B8524" t="s">
        <v>380</v>
      </c>
      <c r="C8524" t="s">
        <v>910</v>
      </c>
      <c r="D8524" t="s">
        <v>314</v>
      </c>
      <c r="E8524" s="320" t="s">
        <v>171</v>
      </c>
      <c r="F8524" s="320" t="s">
        <v>172</v>
      </c>
      <c r="G8524" s="320" t="s">
        <v>443</v>
      </c>
      <c r="H8524" s="320" t="s">
        <v>324</v>
      </c>
      <c r="I8524" s="320" t="s">
        <v>354</v>
      </c>
      <c r="J8524" s="320" t="s">
        <v>281</v>
      </c>
      <c r="K8524" s="321">
        <v>34</v>
      </c>
      <c r="L8524" s="305">
        <v>0.1743600070476532</v>
      </c>
      <c r="M8524" s="305"/>
      <c r="N8524" s="321">
        <v>82</v>
      </c>
      <c r="O8524" s="305">
        <v>0.19430999457836151</v>
      </c>
      <c r="P8524" s="305"/>
      <c r="Q8524" s="321">
        <v>2650</v>
      </c>
      <c r="R8524" s="305">
        <v>0.19468000531196589</v>
      </c>
      <c r="S8524" s="305"/>
      <c r="BA8524" s="395">
        <v>1</v>
      </c>
      <c r="BB8524" s="396" t="s">
        <v>861</v>
      </c>
      <c r="BC8524" t="str">
        <f t="shared" si="716"/>
        <v>RHQ</v>
      </c>
      <c r="BD8524" t="str">
        <f t="shared" si="717"/>
        <v>NAoMe_recurrent_age_mbc_hes_decades_80cap</v>
      </c>
      <c r="BE8524" s="397" t="s">
        <v>862</v>
      </c>
      <c r="BF8524" t="str">
        <f t="shared" si="718"/>
        <v>60-69 yrs</v>
      </c>
      <c r="BG8524">
        <f t="shared" si="719"/>
        <v>34</v>
      </c>
      <c r="BH8524" s="398">
        <f t="shared" si="720"/>
        <v>0.1743600070476532</v>
      </c>
      <c r="BO8524" s="33"/>
    </row>
    <row r="8525" spans="1:67">
      <c r="A8525" s="320" t="s">
        <v>338</v>
      </c>
      <c r="B8525" t="s">
        <v>380</v>
      </c>
      <c r="C8525" t="s">
        <v>910</v>
      </c>
      <c r="D8525" t="s">
        <v>314</v>
      </c>
      <c r="E8525" s="320" t="s">
        <v>171</v>
      </c>
      <c r="F8525" s="320" t="s">
        <v>172</v>
      </c>
      <c r="G8525" s="320" t="s">
        <v>443</v>
      </c>
      <c r="H8525" s="320" t="s">
        <v>324</v>
      </c>
      <c r="I8525" s="320" t="s">
        <v>354</v>
      </c>
      <c r="J8525" s="320" t="s">
        <v>282</v>
      </c>
      <c r="K8525" s="321">
        <v>48</v>
      </c>
      <c r="L8525" s="305">
        <v>0.2461500018835068</v>
      </c>
      <c r="M8525" s="305"/>
      <c r="N8525" s="321">
        <v>110</v>
      </c>
      <c r="O8525" s="305">
        <v>0.26065999269485468</v>
      </c>
      <c r="P8525" s="305"/>
      <c r="Q8525" s="321">
        <v>3284</v>
      </c>
      <c r="R8525" s="305">
        <v>0.24126000702381131</v>
      </c>
      <c r="S8525" s="305"/>
      <c r="BA8525" s="395">
        <v>1</v>
      </c>
      <c r="BB8525" s="396" t="s">
        <v>861</v>
      </c>
      <c r="BC8525" t="str">
        <f t="shared" si="716"/>
        <v>RHQ</v>
      </c>
      <c r="BD8525" t="str">
        <f t="shared" si="717"/>
        <v>NAoMe_recurrent_age_mbc_hes_decades_80cap</v>
      </c>
      <c r="BE8525" s="397" t="s">
        <v>862</v>
      </c>
      <c r="BF8525" t="str">
        <f t="shared" si="718"/>
        <v>70-79 yrs</v>
      </c>
      <c r="BG8525">
        <f t="shared" si="719"/>
        <v>48</v>
      </c>
      <c r="BH8525" s="398">
        <f t="shared" si="720"/>
        <v>0.2461500018835068</v>
      </c>
      <c r="BO8525" s="33"/>
    </row>
    <row r="8526" spans="1:67">
      <c r="A8526" s="320" t="s">
        <v>338</v>
      </c>
      <c r="B8526" t="s">
        <v>380</v>
      </c>
      <c r="C8526" t="s">
        <v>910</v>
      </c>
      <c r="D8526" t="s">
        <v>314</v>
      </c>
      <c r="E8526" s="320" t="s">
        <v>171</v>
      </c>
      <c r="F8526" s="320" t="s">
        <v>172</v>
      </c>
      <c r="G8526" s="320" t="s">
        <v>443</v>
      </c>
      <c r="H8526" s="320" t="s">
        <v>324</v>
      </c>
      <c r="I8526" s="320" t="s">
        <v>354</v>
      </c>
      <c r="J8526" s="320" t="s">
        <v>283</v>
      </c>
      <c r="K8526" s="321">
        <v>39</v>
      </c>
      <c r="L8526" s="305">
        <v>0.20000000298023221</v>
      </c>
      <c r="M8526" s="305"/>
      <c r="N8526" s="321">
        <v>96</v>
      </c>
      <c r="O8526" s="305">
        <v>0.22748999297618869</v>
      </c>
      <c r="P8526" s="305"/>
      <c r="Q8526" s="321">
        <v>3083</v>
      </c>
      <c r="R8526" s="305">
        <v>0.2264900058507919</v>
      </c>
      <c r="S8526" s="305"/>
      <c r="BA8526" s="395">
        <v>1</v>
      </c>
      <c r="BB8526" s="396" t="s">
        <v>861</v>
      </c>
      <c r="BC8526" t="str">
        <f t="shared" si="716"/>
        <v>RHQ</v>
      </c>
      <c r="BD8526" t="str">
        <f t="shared" si="717"/>
        <v>NAoMe_recurrent_age_mbc_hes_decades_80cap</v>
      </c>
      <c r="BE8526" s="397" t="s">
        <v>862</v>
      </c>
      <c r="BF8526" t="str">
        <f t="shared" si="718"/>
        <v>80+ yrs</v>
      </c>
      <c r="BG8526">
        <f t="shared" si="719"/>
        <v>39</v>
      </c>
      <c r="BH8526" s="398">
        <f t="shared" si="720"/>
        <v>0.20000000298023221</v>
      </c>
      <c r="BO8526" s="33"/>
    </row>
    <row r="8527" spans="1:67">
      <c r="A8527" s="320" t="s">
        <v>338</v>
      </c>
      <c r="B8527" t="s">
        <v>380</v>
      </c>
      <c r="C8527" t="s">
        <v>910</v>
      </c>
      <c r="D8527" t="s">
        <v>314</v>
      </c>
      <c r="E8527" s="320" t="s">
        <v>171</v>
      </c>
      <c r="F8527" s="320" t="s">
        <v>172</v>
      </c>
      <c r="G8527" s="320" t="s">
        <v>443</v>
      </c>
      <c r="H8527" s="320" t="s">
        <v>324</v>
      </c>
      <c r="I8527" s="320" t="s">
        <v>656</v>
      </c>
      <c r="J8527" s="320" t="s">
        <v>286</v>
      </c>
      <c r="K8527" s="321">
        <v>5</v>
      </c>
      <c r="L8527" s="305">
        <v>2.5639999657869339E-2</v>
      </c>
      <c r="M8527" s="305">
        <v>2.5639999657869339E-2</v>
      </c>
      <c r="N8527" s="321">
        <v>7</v>
      </c>
      <c r="O8527" s="305">
        <v>1.6589999198913571E-2</v>
      </c>
      <c r="P8527" s="305">
        <v>1.675000041723251E-2</v>
      </c>
      <c r="Q8527" s="321">
        <v>565</v>
      </c>
      <c r="R8527" s="305">
        <v>4.1510000824928277E-2</v>
      </c>
      <c r="S8527" s="305">
        <v>4.221000149846077E-2</v>
      </c>
      <c r="BA8527" s="395">
        <v>1</v>
      </c>
      <c r="BB8527" s="396" t="s">
        <v>861</v>
      </c>
      <c r="BC8527" t="str">
        <f t="shared" si="716"/>
        <v>RHQ</v>
      </c>
      <c r="BD8527" t="str">
        <f t="shared" si="717"/>
        <v>NAoMe_recurrent_ethnicity_grp</v>
      </c>
      <c r="BE8527" s="397" t="s">
        <v>862</v>
      </c>
      <c r="BF8527" t="str">
        <f t="shared" si="718"/>
        <v>Asian or Asian British</v>
      </c>
      <c r="BG8527">
        <f t="shared" si="719"/>
        <v>5</v>
      </c>
      <c r="BH8527" s="398">
        <f t="shared" si="720"/>
        <v>2.5639999657869339E-2</v>
      </c>
      <c r="BO8527" s="33"/>
    </row>
    <row r="8528" spans="1:67">
      <c r="A8528" s="320" t="s">
        <v>338</v>
      </c>
      <c r="B8528" t="s">
        <v>380</v>
      </c>
      <c r="C8528" t="s">
        <v>910</v>
      </c>
      <c r="D8528" t="s">
        <v>314</v>
      </c>
      <c r="E8528" s="320" t="s">
        <v>171</v>
      </c>
      <c r="F8528" s="320" t="s">
        <v>172</v>
      </c>
      <c r="G8528" s="320" t="s">
        <v>443</v>
      </c>
      <c r="H8528" s="320" t="s">
        <v>324</v>
      </c>
      <c r="I8528" s="320" t="s">
        <v>656</v>
      </c>
      <c r="J8528" s="320" t="s">
        <v>287</v>
      </c>
      <c r="K8528" s="321">
        <v>2</v>
      </c>
      <c r="L8528" s="305">
        <v>1.0259999893605711E-2</v>
      </c>
      <c r="M8528" s="305">
        <v>1.0259999893605711E-2</v>
      </c>
      <c r="N8528" s="321">
        <v>2</v>
      </c>
      <c r="O8528" s="305">
        <v>4.7399997711181641E-3</v>
      </c>
      <c r="P8528" s="305">
        <v>4.7800000756978989E-3</v>
      </c>
      <c r="Q8528" s="321">
        <v>439</v>
      </c>
      <c r="R8528" s="305">
        <v>3.2249998301267617E-2</v>
      </c>
      <c r="S8528" s="305">
        <v>3.2800000160932541E-2</v>
      </c>
      <c r="BA8528" s="395">
        <v>1</v>
      </c>
      <c r="BB8528" s="396" t="s">
        <v>861</v>
      </c>
      <c r="BC8528" t="str">
        <f t="shared" si="716"/>
        <v>RHQ</v>
      </c>
      <c r="BD8528" t="str">
        <f t="shared" si="717"/>
        <v>NAoMe_recurrent_ethnicity_grp</v>
      </c>
      <c r="BE8528" s="397" t="s">
        <v>862</v>
      </c>
      <c r="BF8528" t="str">
        <f t="shared" si="718"/>
        <v>Black or Black British</v>
      </c>
      <c r="BG8528">
        <f t="shared" si="719"/>
        <v>2</v>
      </c>
      <c r="BH8528" s="398">
        <f t="shared" si="720"/>
        <v>1.0259999893605711E-2</v>
      </c>
      <c r="BO8528" s="33"/>
    </row>
    <row r="8529" spans="1:67">
      <c r="A8529" s="320" t="s">
        <v>338</v>
      </c>
      <c r="B8529" t="s">
        <v>380</v>
      </c>
      <c r="C8529" t="s">
        <v>910</v>
      </c>
      <c r="D8529" t="s">
        <v>314</v>
      </c>
      <c r="E8529" s="320" t="s">
        <v>171</v>
      </c>
      <c r="F8529" s="320" t="s">
        <v>172</v>
      </c>
      <c r="G8529" s="320" t="s">
        <v>443</v>
      </c>
      <c r="H8529" s="320" t="s">
        <v>324</v>
      </c>
      <c r="I8529" s="320" t="s">
        <v>656</v>
      </c>
      <c r="J8529" s="320" t="s">
        <v>259</v>
      </c>
      <c r="K8529" s="321">
        <v>2</v>
      </c>
      <c r="L8529" s="305">
        <v>1.0259999893605711E-2</v>
      </c>
      <c r="M8529" s="305">
        <v>1.0259999893605711E-2</v>
      </c>
      <c r="N8529" s="321">
        <v>2</v>
      </c>
      <c r="O8529" s="305">
        <v>4.7399997711181641E-3</v>
      </c>
      <c r="P8529" s="305">
        <v>4.7800000756978989E-3</v>
      </c>
      <c r="Q8529" s="321">
        <v>117</v>
      </c>
      <c r="R8529" s="305">
        <v>8.6000002920627594E-3</v>
      </c>
      <c r="S8529" s="305">
        <v>8.7400004267692566E-3</v>
      </c>
      <c r="BA8529" s="395">
        <v>1</v>
      </c>
      <c r="BB8529" s="396" t="s">
        <v>861</v>
      </c>
      <c r="BC8529" t="str">
        <f t="shared" si="716"/>
        <v>RHQ</v>
      </c>
      <c r="BD8529" t="str">
        <f t="shared" si="717"/>
        <v>NAoMe_recurrent_ethnicity_grp</v>
      </c>
      <c r="BE8529" s="397" t="s">
        <v>862</v>
      </c>
      <c r="BF8529" t="str">
        <f t="shared" si="718"/>
        <v>Mixed</v>
      </c>
      <c r="BG8529">
        <f t="shared" si="719"/>
        <v>2</v>
      </c>
      <c r="BH8529" s="398">
        <f t="shared" si="720"/>
        <v>1.0259999893605711E-2</v>
      </c>
      <c r="BO8529" s="33"/>
    </row>
    <row r="8530" spans="1:67">
      <c r="A8530" s="320" t="s">
        <v>338</v>
      </c>
      <c r="B8530" t="s">
        <v>380</v>
      </c>
      <c r="C8530" t="s">
        <v>910</v>
      </c>
      <c r="D8530" t="s">
        <v>314</v>
      </c>
      <c r="E8530" s="320" t="s">
        <v>171</v>
      </c>
      <c r="F8530" s="320" t="s">
        <v>172</v>
      </c>
      <c r="G8530" s="320" t="s">
        <v>443</v>
      </c>
      <c r="H8530" s="320" t="s">
        <v>324</v>
      </c>
      <c r="I8530" s="320" t="s">
        <v>656</v>
      </c>
      <c r="J8530" s="320" t="s">
        <v>288</v>
      </c>
      <c r="K8530" s="321">
        <v>0</v>
      </c>
      <c r="L8530" s="305">
        <v>0</v>
      </c>
      <c r="M8530" s="305">
        <v>0</v>
      </c>
      <c r="N8530" s="321">
        <v>2</v>
      </c>
      <c r="O8530" s="305">
        <v>4.7399997711181641E-3</v>
      </c>
      <c r="P8530" s="305">
        <v>4.7800000756978989E-3</v>
      </c>
      <c r="Q8530" s="321">
        <v>254</v>
      </c>
      <c r="R8530" s="305">
        <v>1.8659999594092369E-2</v>
      </c>
      <c r="S8530" s="305">
        <v>1.8980000168085098E-2</v>
      </c>
      <c r="BA8530" s="395">
        <v>1</v>
      </c>
      <c r="BB8530" s="396" t="s">
        <v>861</v>
      </c>
      <c r="BC8530" t="str">
        <f t="shared" si="716"/>
        <v>RHQ</v>
      </c>
      <c r="BD8530" t="str">
        <f t="shared" si="717"/>
        <v>NAoMe_recurrent_ethnicity_grp</v>
      </c>
      <c r="BE8530" s="397" t="s">
        <v>862</v>
      </c>
      <c r="BF8530" t="str">
        <f t="shared" si="718"/>
        <v>Other Ethnic Group</v>
      </c>
      <c r="BG8530">
        <f t="shared" si="719"/>
        <v>0</v>
      </c>
      <c r="BH8530" s="398">
        <f t="shared" si="720"/>
        <v>0</v>
      </c>
      <c r="BO8530" s="33"/>
    </row>
    <row r="8531" spans="1:67">
      <c r="A8531" s="320" t="s">
        <v>338</v>
      </c>
      <c r="B8531" t="s">
        <v>380</v>
      </c>
      <c r="C8531" t="s">
        <v>910</v>
      </c>
      <c r="D8531" t="s">
        <v>314</v>
      </c>
      <c r="E8531" s="320" t="s">
        <v>171</v>
      </c>
      <c r="F8531" s="320" t="s">
        <v>172</v>
      </c>
      <c r="G8531" s="320" t="s">
        <v>443</v>
      </c>
      <c r="H8531" s="320" t="s">
        <v>324</v>
      </c>
      <c r="I8531" s="320" t="s">
        <v>656</v>
      </c>
      <c r="J8531" s="320" t="s">
        <v>260</v>
      </c>
      <c r="K8531" s="321">
        <v>0</v>
      </c>
      <c r="L8531" s="305">
        <v>0</v>
      </c>
      <c r="M8531" s="305"/>
      <c r="N8531" s="321">
        <v>4</v>
      </c>
      <c r="O8531" s="305">
        <v>9.4799995422363281E-3</v>
      </c>
      <c r="P8531" s="305"/>
      <c r="Q8531" s="321">
        <v>227</v>
      </c>
      <c r="R8531" s="305">
        <v>1.6680000349879261E-2</v>
      </c>
      <c r="S8531" s="305"/>
      <c r="BA8531" s="395">
        <v>1</v>
      </c>
      <c r="BB8531" s="396" t="s">
        <v>861</v>
      </c>
      <c r="BC8531" t="str">
        <f t="shared" si="716"/>
        <v>RHQ</v>
      </c>
      <c r="BD8531" t="str">
        <f t="shared" si="717"/>
        <v>NAoMe_recurrent_ethnicity_grp</v>
      </c>
      <c r="BE8531" s="397" t="s">
        <v>862</v>
      </c>
      <c r="BF8531" t="str">
        <f t="shared" si="718"/>
        <v>Unknown</v>
      </c>
      <c r="BG8531">
        <f t="shared" si="719"/>
        <v>0</v>
      </c>
      <c r="BH8531" s="398">
        <f t="shared" si="720"/>
        <v>0</v>
      </c>
      <c r="BO8531" s="33"/>
    </row>
    <row r="8532" spans="1:67">
      <c r="A8532" s="320" t="s">
        <v>338</v>
      </c>
      <c r="B8532" t="s">
        <v>380</v>
      </c>
      <c r="C8532" t="s">
        <v>910</v>
      </c>
      <c r="D8532" t="s">
        <v>314</v>
      </c>
      <c r="E8532" s="320" t="s">
        <v>171</v>
      </c>
      <c r="F8532" s="320" t="s">
        <v>172</v>
      </c>
      <c r="G8532" s="320" t="s">
        <v>443</v>
      </c>
      <c r="H8532" s="320" t="s">
        <v>324</v>
      </c>
      <c r="I8532" s="320" t="s">
        <v>656</v>
      </c>
      <c r="J8532" s="320" t="s">
        <v>258</v>
      </c>
      <c r="K8532" s="321">
        <v>186</v>
      </c>
      <c r="L8532" s="305">
        <v>0.95384997129440308</v>
      </c>
      <c r="M8532" s="305">
        <v>0.95384997129440308</v>
      </c>
      <c r="N8532" s="321">
        <v>405</v>
      </c>
      <c r="O8532" s="305">
        <v>0.95972001552581787</v>
      </c>
      <c r="P8532" s="305">
        <v>0.96890002489089966</v>
      </c>
      <c r="Q8532" s="321">
        <v>12010</v>
      </c>
      <c r="R8532" s="305">
        <v>0.88230997323989868</v>
      </c>
      <c r="S8532" s="305">
        <v>0.89727002382278442</v>
      </c>
      <c r="BA8532" s="395">
        <v>1</v>
      </c>
      <c r="BB8532" s="396" t="s">
        <v>861</v>
      </c>
      <c r="BC8532" t="str">
        <f t="shared" si="716"/>
        <v>RHQ</v>
      </c>
      <c r="BD8532" t="str">
        <f t="shared" si="717"/>
        <v>NAoMe_recurrent_ethnicity_grp</v>
      </c>
      <c r="BE8532" s="397" t="s">
        <v>862</v>
      </c>
      <c r="BF8532" t="str">
        <f t="shared" si="718"/>
        <v>White</v>
      </c>
      <c r="BG8532">
        <f t="shared" si="719"/>
        <v>186</v>
      </c>
      <c r="BH8532" s="398">
        <f t="shared" si="720"/>
        <v>0.95384997129440308</v>
      </c>
      <c r="BO8532" s="33"/>
    </row>
    <row r="8533" spans="1:67">
      <c r="A8533" s="320" t="s">
        <v>338</v>
      </c>
      <c r="B8533" t="s">
        <v>380</v>
      </c>
      <c r="C8533" t="s">
        <v>910</v>
      </c>
      <c r="D8533" t="s">
        <v>314</v>
      </c>
      <c r="E8533" s="320" t="s">
        <v>171</v>
      </c>
      <c r="F8533" s="320" t="s">
        <v>172</v>
      </c>
      <c r="G8533" s="320" t="s">
        <v>443</v>
      </c>
      <c r="H8533" s="320" t="s">
        <v>324</v>
      </c>
      <c r="I8533" s="320" t="s">
        <v>291</v>
      </c>
      <c r="J8533" s="320" t="s">
        <v>313</v>
      </c>
      <c r="K8533" s="321">
        <v>195</v>
      </c>
      <c r="L8533" s="305">
        <v>1</v>
      </c>
      <c r="M8533" s="305"/>
      <c r="N8533" s="321">
        <v>422</v>
      </c>
      <c r="O8533" s="305">
        <v>1</v>
      </c>
      <c r="P8533" s="305"/>
      <c r="Q8533" s="321">
        <v>13492</v>
      </c>
      <c r="R8533" s="305">
        <v>0.99118000268936157</v>
      </c>
      <c r="S8533" s="305"/>
      <c r="BA8533" s="395">
        <v>1</v>
      </c>
      <c r="BB8533" s="396" t="s">
        <v>861</v>
      </c>
      <c r="BC8533" t="str">
        <f t="shared" si="716"/>
        <v>RHQ</v>
      </c>
      <c r="BD8533" t="str">
        <f t="shared" si="717"/>
        <v>NAoMe_recurrent_gender</v>
      </c>
      <c r="BE8533" s="397" t="s">
        <v>862</v>
      </c>
      <c r="BF8533" t="str">
        <f t="shared" si="718"/>
        <v>Female</v>
      </c>
      <c r="BG8533">
        <f t="shared" si="719"/>
        <v>195</v>
      </c>
      <c r="BH8533" s="398">
        <f t="shared" si="720"/>
        <v>1</v>
      </c>
      <c r="BO8533" s="33"/>
    </row>
    <row r="8534" spans="1:67">
      <c r="A8534" s="320" t="s">
        <v>338</v>
      </c>
      <c r="B8534" t="s">
        <v>380</v>
      </c>
      <c r="C8534" t="s">
        <v>910</v>
      </c>
      <c r="D8534" t="s">
        <v>314</v>
      </c>
      <c r="E8534" s="320" t="s">
        <v>171</v>
      </c>
      <c r="F8534" s="320" t="s">
        <v>172</v>
      </c>
      <c r="G8534" s="320" t="s">
        <v>443</v>
      </c>
      <c r="H8534" s="320" t="s">
        <v>324</v>
      </c>
      <c r="I8534" s="320" t="s">
        <v>291</v>
      </c>
      <c r="J8534" s="320" t="s">
        <v>293</v>
      </c>
      <c r="K8534" s="321">
        <v>0</v>
      </c>
      <c r="L8534" s="305">
        <v>0</v>
      </c>
      <c r="M8534" s="305"/>
      <c r="N8534" s="321">
        <v>0</v>
      </c>
      <c r="O8534" s="305">
        <v>0</v>
      </c>
      <c r="P8534" s="305"/>
      <c r="Q8534" s="321">
        <v>120</v>
      </c>
      <c r="R8534" s="305">
        <v>8.8200001046061516E-3</v>
      </c>
      <c r="S8534" s="305"/>
      <c r="BA8534" s="395">
        <v>1</v>
      </c>
      <c r="BB8534" s="396" t="s">
        <v>861</v>
      </c>
      <c r="BC8534" t="str">
        <f t="shared" si="716"/>
        <v>RHQ</v>
      </c>
      <c r="BD8534" t="str">
        <f t="shared" si="717"/>
        <v>NAoMe_recurrent_gender</v>
      </c>
      <c r="BE8534" s="397" t="s">
        <v>862</v>
      </c>
      <c r="BF8534" t="str">
        <f t="shared" si="718"/>
        <v>Male</v>
      </c>
      <c r="BG8534">
        <f t="shared" si="719"/>
        <v>0</v>
      </c>
      <c r="BH8534" s="398">
        <f t="shared" si="720"/>
        <v>0</v>
      </c>
      <c r="BO8534" s="33"/>
    </row>
    <row r="8535" spans="1:67">
      <c r="A8535" s="320" t="s">
        <v>338</v>
      </c>
      <c r="B8535" t="s">
        <v>380</v>
      </c>
      <c r="C8535" t="s">
        <v>910</v>
      </c>
      <c r="D8535" t="s">
        <v>314</v>
      </c>
      <c r="E8535" s="320" t="s">
        <v>171</v>
      </c>
      <c r="F8535" s="320" t="s">
        <v>172</v>
      </c>
      <c r="G8535" s="320" t="s">
        <v>443</v>
      </c>
      <c r="H8535" s="320" t="s">
        <v>324</v>
      </c>
      <c r="I8535" s="320" t="s">
        <v>355</v>
      </c>
      <c r="J8535" s="320" t="s">
        <v>289</v>
      </c>
      <c r="K8535" s="321">
        <v>51</v>
      </c>
      <c r="L8535" s="305">
        <v>0.2615399956703186</v>
      </c>
      <c r="M8535" s="305"/>
      <c r="N8535" s="321">
        <v>117</v>
      </c>
      <c r="O8535" s="305">
        <v>0.27724999189376831</v>
      </c>
      <c r="P8535" s="305"/>
      <c r="Q8535" s="321">
        <v>4109</v>
      </c>
      <c r="R8535" s="305">
        <v>0.30186998844146729</v>
      </c>
      <c r="S8535" s="305"/>
      <c r="BA8535" s="395">
        <v>1</v>
      </c>
      <c r="BB8535" s="396" t="s">
        <v>861</v>
      </c>
      <c r="BC8535" t="str">
        <f t="shared" si="716"/>
        <v>RHQ</v>
      </c>
      <c r="BD8535" t="str">
        <f t="shared" si="717"/>
        <v>NAoMe_recurrent_mbc_hes_year</v>
      </c>
      <c r="BE8535" s="397" t="s">
        <v>862</v>
      </c>
      <c r="BF8535" t="str">
        <f t="shared" si="718"/>
        <v>2021</v>
      </c>
      <c r="BG8535">
        <f t="shared" si="719"/>
        <v>51</v>
      </c>
      <c r="BH8535" s="398">
        <f t="shared" si="720"/>
        <v>0.2615399956703186</v>
      </c>
      <c r="BO8535" s="33"/>
    </row>
    <row r="8536" spans="1:67">
      <c r="A8536" s="320" t="s">
        <v>338</v>
      </c>
      <c r="B8536" t="s">
        <v>380</v>
      </c>
      <c r="C8536" t="s">
        <v>910</v>
      </c>
      <c r="D8536" t="s">
        <v>314</v>
      </c>
      <c r="E8536" s="320" t="s">
        <v>171</v>
      </c>
      <c r="F8536" s="320" t="s">
        <v>172</v>
      </c>
      <c r="G8536" s="320" t="s">
        <v>443</v>
      </c>
      <c r="H8536" s="320" t="s">
        <v>324</v>
      </c>
      <c r="I8536" s="320" t="s">
        <v>355</v>
      </c>
      <c r="J8536" s="320" t="s">
        <v>816</v>
      </c>
      <c r="K8536" s="321">
        <v>65</v>
      </c>
      <c r="L8536" s="305">
        <v>0.33333000540733337</v>
      </c>
      <c r="M8536" s="305"/>
      <c r="N8536" s="321">
        <v>151</v>
      </c>
      <c r="O8536" s="305">
        <v>0.35782000422477722</v>
      </c>
      <c r="P8536" s="305"/>
      <c r="Q8536" s="321">
        <v>4376</v>
      </c>
      <c r="R8536" s="305">
        <v>0.32148000597953802</v>
      </c>
      <c r="S8536" s="305"/>
      <c r="BA8536" s="395">
        <v>1</v>
      </c>
      <c r="BB8536" s="396" t="s">
        <v>861</v>
      </c>
      <c r="BC8536" t="str">
        <f t="shared" si="716"/>
        <v>RHQ</v>
      </c>
      <c r="BD8536" t="str">
        <f t="shared" si="717"/>
        <v>NAoMe_recurrent_mbc_hes_year</v>
      </c>
      <c r="BE8536" s="397" t="s">
        <v>862</v>
      </c>
      <c r="BF8536" t="str">
        <f t="shared" si="718"/>
        <v>2022</v>
      </c>
      <c r="BG8536">
        <f t="shared" si="719"/>
        <v>65</v>
      </c>
      <c r="BH8536" s="398">
        <f t="shared" si="720"/>
        <v>0.33333000540733337</v>
      </c>
      <c r="BO8536" s="33"/>
    </row>
    <row r="8537" spans="1:67">
      <c r="A8537" s="320" t="s">
        <v>338</v>
      </c>
      <c r="B8537" t="s">
        <v>380</v>
      </c>
      <c r="C8537" t="s">
        <v>910</v>
      </c>
      <c r="D8537" t="s">
        <v>314</v>
      </c>
      <c r="E8537" s="320" t="s">
        <v>171</v>
      </c>
      <c r="F8537" s="320" t="s">
        <v>172</v>
      </c>
      <c r="G8537" s="320" t="s">
        <v>443</v>
      </c>
      <c r="H8537" s="320" t="s">
        <v>324</v>
      </c>
      <c r="I8537" s="320" t="s">
        <v>355</v>
      </c>
      <c r="J8537" s="320" t="s">
        <v>946</v>
      </c>
      <c r="K8537" s="321">
        <v>79</v>
      </c>
      <c r="L8537" s="305">
        <v>0.40512999892234802</v>
      </c>
      <c r="M8537" s="305"/>
      <c r="N8537" s="321">
        <v>154</v>
      </c>
      <c r="O8537" s="305">
        <v>0.36493000388145452</v>
      </c>
      <c r="P8537" s="305"/>
      <c r="Q8537" s="321">
        <v>5127</v>
      </c>
      <c r="R8537" s="305">
        <v>0.37665000557899481</v>
      </c>
      <c r="S8537" s="305"/>
      <c r="BA8537" s="395">
        <v>1</v>
      </c>
      <c r="BB8537" s="396" t="s">
        <v>861</v>
      </c>
      <c r="BC8537" t="str">
        <f t="shared" si="716"/>
        <v>RHQ</v>
      </c>
      <c r="BD8537" t="str">
        <f t="shared" si="717"/>
        <v>NAoMe_recurrent_mbc_hes_year</v>
      </c>
      <c r="BE8537" s="397" t="s">
        <v>862</v>
      </c>
      <c r="BF8537" t="str">
        <f t="shared" si="718"/>
        <v>2023</v>
      </c>
      <c r="BG8537">
        <f t="shared" si="719"/>
        <v>79</v>
      </c>
      <c r="BH8537" s="398">
        <f t="shared" si="720"/>
        <v>0.40512999892234802</v>
      </c>
      <c r="BO8537" s="33"/>
    </row>
    <row r="8538" spans="1:67">
      <c r="A8538" s="320" t="s">
        <v>338</v>
      </c>
      <c r="B8538" t="s">
        <v>380</v>
      </c>
      <c r="C8538" t="s">
        <v>910</v>
      </c>
      <c r="D8538" t="s">
        <v>314</v>
      </c>
      <c r="E8538" s="320" t="s">
        <v>171</v>
      </c>
      <c r="F8538" s="320" t="s">
        <v>172</v>
      </c>
      <c r="G8538" s="320" t="s">
        <v>443</v>
      </c>
      <c r="H8538" s="320" t="s">
        <v>324</v>
      </c>
      <c r="I8538" s="320" t="s">
        <v>824</v>
      </c>
      <c r="J8538" s="320" t="s">
        <v>12</v>
      </c>
      <c r="K8538" s="321">
        <v>195</v>
      </c>
      <c r="L8538" s="305">
        <v>1</v>
      </c>
      <c r="M8538" s="305"/>
      <c r="N8538" s="321">
        <v>422</v>
      </c>
      <c r="O8538" s="305">
        <v>1</v>
      </c>
      <c r="P8538" s="305"/>
      <c r="Q8538" s="321">
        <v>13612</v>
      </c>
      <c r="R8538" s="305">
        <v>1</v>
      </c>
      <c r="S8538" s="305"/>
      <c r="BA8538" s="395">
        <v>1</v>
      </c>
      <c r="BB8538" s="396" t="s">
        <v>861</v>
      </c>
      <c r="BC8538" t="str">
        <f t="shared" si="716"/>
        <v>RHQ</v>
      </c>
      <c r="BD8538" t="str">
        <f t="shared" si="717"/>
        <v>NAoMe_recurrent_tag_bonemets</v>
      </c>
      <c r="BE8538" s="397" t="s">
        <v>862</v>
      </c>
      <c r="BF8538" t="str">
        <f t="shared" si="718"/>
        <v>No</v>
      </c>
      <c r="BG8538">
        <f t="shared" si="719"/>
        <v>195</v>
      </c>
      <c r="BH8538" s="398">
        <f t="shared" si="720"/>
        <v>1</v>
      </c>
      <c r="BO8538" s="33"/>
    </row>
    <row r="8539" spans="1:67">
      <c r="A8539" s="320" t="s">
        <v>338</v>
      </c>
      <c r="B8539" t="s">
        <v>380</v>
      </c>
      <c r="C8539" t="s">
        <v>910</v>
      </c>
      <c r="D8539" t="s">
        <v>314</v>
      </c>
      <c r="E8539" s="320" t="s">
        <v>171</v>
      </c>
      <c r="F8539" s="320" t="s">
        <v>172</v>
      </c>
      <c r="G8539" s="320" t="s">
        <v>443</v>
      </c>
      <c r="H8539" s="320" t="s">
        <v>324</v>
      </c>
      <c r="I8539" s="320" t="s">
        <v>825</v>
      </c>
      <c r="J8539" s="320" t="s">
        <v>12</v>
      </c>
      <c r="K8539" s="321">
        <v>195</v>
      </c>
      <c r="L8539" s="305">
        <v>1</v>
      </c>
      <c r="M8539" s="305"/>
      <c r="N8539" s="321">
        <v>422</v>
      </c>
      <c r="O8539" s="305">
        <v>1</v>
      </c>
      <c r="P8539" s="305"/>
      <c r="Q8539" s="321">
        <v>13612</v>
      </c>
      <c r="R8539" s="305">
        <v>1</v>
      </c>
      <c r="S8539" s="305"/>
      <c r="BA8539" s="395">
        <v>1</v>
      </c>
      <c r="BB8539" s="396" t="s">
        <v>861</v>
      </c>
      <c r="BC8539" t="str">
        <f t="shared" si="716"/>
        <v>RHQ</v>
      </c>
      <c r="BD8539" t="str">
        <f t="shared" si="717"/>
        <v>NAoMe_recurrent_tag_brainmets</v>
      </c>
      <c r="BE8539" s="397" t="s">
        <v>862</v>
      </c>
      <c r="BF8539" t="str">
        <f t="shared" si="718"/>
        <v>No</v>
      </c>
      <c r="BG8539">
        <f t="shared" si="719"/>
        <v>195</v>
      </c>
      <c r="BH8539" s="398">
        <f t="shared" si="720"/>
        <v>1</v>
      </c>
      <c r="BO8539" s="33"/>
    </row>
    <row r="8540" spans="1:67">
      <c r="A8540" s="320" t="s">
        <v>338</v>
      </c>
      <c r="B8540" t="s">
        <v>380</v>
      </c>
      <c r="C8540" t="s">
        <v>910</v>
      </c>
      <c r="D8540" t="s">
        <v>314</v>
      </c>
      <c r="E8540" s="320" t="s">
        <v>171</v>
      </c>
      <c r="F8540" s="320" t="s">
        <v>172</v>
      </c>
      <c r="G8540" s="320" t="s">
        <v>443</v>
      </c>
      <c r="H8540" s="320" t="s">
        <v>324</v>
      </c>
      <c r="I8540" s="320" t="s">
        <v>826</v>
      </c>
      <c r="J8540" s="320" t="s">
        <v>12</v>
      </c>
      <c r="K8540" s="321">
        <v>195</v>
      </c>
      <c r="L8540" s="305">
        <v>1</v>
      </c>
      <c r="M8540" s="305"/>
      <c r="N8540" s="321">
        <v>422</v>
      </c>
      <c r="O8540" s="305">
        <v>1</v>
      </c>
      <c r="P8540" s="305"/>
      <c r="Q8540" s="321">
        <v>13612</v>
      </c>
      <c r="R8540" s="305">
        <v>1</v>
      </c>
      <c r="S8540" s="305"/>
      <c r="BA8540" s="395">
        <v>1</v>
      </c>
      <c r="BB8540" s="396" t="s">
        <v>861</v>
      </c>
      <c r="BC8540" t="str">
        <f t="shared" si="716"/>
        <v>RHQ</v>
      </c>
      <c r="BD8540" t="str">
        <f t="shared" si="717"/>
        <v>NAoMe_recurrent_tag_livermets</v>
      </c>
      <c r="BE8540" s="397" t="s">
        <v>862</v>
      </c>
      <c r="BF8540" t="str">
        <f t="shared" si="718"/>
        <v>No</v>
      </c>
      <c r="BG8540">
        <f t="shared" si="719"/>
        <v>195</v>
      </c>
      <c r="BH8540" s="398">
        <f t="shared" si="720"/>
        <v>1</v>
      </c>
      <c r="BO8540" s="33"/>
    </row>
    <row r="8541" spans="1:67">
      <c r="A8541" s="320" t="s">
        <v>338</v>
      </c>
      <c r="B8541" t="s">
        <v>380</v>
      </c>
      <c r="C8541" t="s">
        <v>910</v>
      </c>
      <c r="D8541" t="s">
        <v>314</v>
      </c>
      <c r="E8541" s="320" t="s">
        <v>171</v>
      </c>
      <c r="F8541" s="320" t="s">
        <v>172</v>
      </c>
      <c r="G8541" s="320" t="s">
        <v>443</v>
      </c>
      <c r="H8541" s="320" t="s">
        <v>324</v>
      </c>
      <c r="I8541" s="320" t="s">
        <v>827</v>
      </c>
      <c r="J8541" s="320" t="s">
        <v>12</v>
      </c>
      <c r="K8541" s="321">
        <v>195</v>
      </c>
      <c r="L8541" s="305">
        <v>1</v>
      </c>
      <c r="M8541" s="305"/>
      <c r="N8541" s="321">
        <v>422</v>
      </c>
      <c r="O8541" s="305">
        <v>1</v>
      </c>
      <c r="P8541" s="305"/>
      <c r="Q8541" s="321">
        <v>13612</v>
      </c>
      <c r="R8541" s="305">
        <v>1</v>
      </c>
      <c r="S8541" s="305"/>
      <c r="BA8541" s="395">
        <v>1</v>
      </c>
      <c r="BB8541" s="396" t="s">
        <v>861</v>
      </c>
      <c r="BC8541" t="str">
        <f t="shared" si="716"/>
        <v>RHQ</v>
      </c>
      <c r="BD8541" t="str">
        <f t="shared" si="717"/>
        <v>NAoMe_recurrent_tag_lungmets</v>
      </c>
      <c r="BE8541" s="397" t="s">
        <v>862</v>
      </c>
      <c r="BF8541" t="str">
        <f t="shared" si="718"/>
        <v>No</v>
      </c>
      <c r="BG8541">
        <f t="shared" si="719"/>
        <v>195</v>
      </c>
      <c r="BH8541" s="398">
        <f t="shared" si="720"/>
        <v>1</v>
      </c>
      <c r="BO8541" s="33"/>
    </row>
    <row r="8542" spans="1:67">
      <c r="A8542" s="320" t="s">
        <v>338</v>
      </c>
      <c r="B8542" t="s">
        <v>380</v>
      </c>
      <c r="C8542" t="s">
        <v>910</v>
      </c>
      <c r="D8542" t="s">
        <v>314</v>
      </c>
      <c r="E8542" s="320" t="s">
        <v>171</v>
      </c>
      <c r="F8542" s="320" t="s">
        <v>172</v>
      </c>
      <c r="G8542" s="320" t="s">
        <v>443</v>
      </c>
      <c r="H8542" s="320" t="s">
        <v>324</v>
      </c>
      <c r="I8542" s="320" t="s">
        <v>828</v>
      </c>
      <c r="J8542" s="320" t="s">
        <v>12</v>
      </c>
      <c r="K8542" s="321">
        <v>195</v>
      </c>
      <c r="L8542" s="305">
        <v>1</v>
      </c>
      <c r="M8542" s="305"/>
      <c r="N8542" s="321">
        <v>422</v>
      </c>
      <c r="O8542" s="305">
        <v>1</v>
      </c>
      <c r="P8542" s="305"/>
      <c r="Q8542" s="321">
        <v>13612</v>
      </c>
      <c r="R8542" s="305">
        <v>1</v>
      </c>
      <c r="S8542" s="305"/>
      <c r="BA8542" s="395">
        <v>1</v>
      </c>
      <c r="BB8542" s="396" t="s">
        <v>861</v>
      </c>
      <c r="BC8542" t="str">
        <f t="shared" si="716"/>
        <v>RHQ</v>
      </c>
      <c r="BD8542" t="str">
        <f t="shared" si="717"/>
        <v>NAoMe_recurrent_tag_othermets</v>
      </c>
      <c r="BE8542" s="397" t="s">
        <v>862</v>
      </c>
      <c r="BF8542" t="str">
        <f t="shared" si="718"/>
        <v>No</v>
      </c>
      <c r="BG8542">
        <f t="shared" si="719"/>
        <v>195</v>
      </c>
      <c r="BH8542" s="398">
        <f t="shared" si="720"/>
        <v>1</v>
      </c>
      <c r="BO8542" s="33"/>
    </row>
    <row r="8543" spans="1:67">
      <c r="A8543" s="320" t="s">
        <v>338</v>
      </c>
      <c r="B8543" t="s">
        <v>380</v>
      </c>
      <c r="C8543" t="s">
        <v>910</v>
      </c>
      <c r="D8543" t="s">
        <v>314</v>
      </c>
      <c r="E8543" s="320" t="s">
        <v>173</v>
      </c>
      <c r="F8543" s="320" t="s">
        <v>174</v>
      </c>
      <c r="G8543" s="320" t="s">
        <v>430</v>
      </c>
      <c r="H8543" s="320" t="s">
        <v>327</v>
      </c>
      <c r="I8543" s="320" t="s">
        <v>354</v>
      </c>
      <c r="J8543" s="320" t="s">
        <v>277</v>
      </c>
      <c r="K8543" s="321">
        <v>0</v>
      </c>
      <c r="L8543" s="305">
        <v>0</v>
      </c>
      <c r="M8543" s="305"/>
      <c r="N8543" s="321">
        <v>2</v>
      </c>
      <c r="O8543" s="305">
        <v>1.7500000540167089E-3</v>
      </c>
      <c r="P8543" s="305"/>
      <c r="Q8543" s="321">
        <v>56</v>
      </c>
      <c r="R8543" s="305">
        <v>4.1100000962615013E-3</v>
      </c>
      <c r="S8543" s="305"/>
      <c r="BA8543" s="395">
        <v>1</v>
      </c>
      <c r="BB8543" s="396" t="s">
        <v>861</v>
      </c>
      <c r="BC8543" t="str">
        <f t="shared" si="716"/>
        <v>RK5</v>
      </c>
      <c r="BD8543" t="str">
        <f t="shared" si="717"/>
        <v>NAoMe_recurrent_age_mbc_hes_decades_80cap</v>
      </c>
      <c r="BE8543" s="397" t="s">
        <v>862</v>
      </c>
      <c r="BF8543" t="str">
        <f t="shared" si="718"/>
        <v>18-29 yrs</v>
      </c>
      <c r="BG8543">
        <f t="shared" si="719"/>
        <v>0</v>
      </c>
      <c r="BH8543" s="398">
        <f t="shared" si="720"/>
        <v>0</v>
      </c>
      <c r="BO8543" s="33"/>
    </row>
    <row r="8544" spans="1:67">
      <c r="A8544" s="320" t="s">
        <v>338</v>
      </c>
      <c r="B8544" t="s">
        <v>380</v>
      </c>
      <c r="C8544" t="s">
        <v>910</v>
      </c>
      <c r="D8544" t="s">
        <v>314</v>
      </c>
      <c r="E8544" s="320" t="s">
        <v>173</v>
      </c>
      <c r="F8544" s="320" t="s">
        <v>174</v>
      </c>
      <c r="G8544" s="320" t="s">
        <v>430</v>
      </c>
      <c r="H8544" s="320" t="s">
        <v>327</v>
      </c>
      <c r="I8544" s="320" t="s">
        <v>354</v>
      </c>
      <c r="J8544" s="320" t="s">
        <v>278</v>
      </c>
      <c r="K8544" s="321">
        <v>2</v>
      </c>
      <c r="L8544" s="305">
        <v>2.7780000120401379E-2</v>
      </c>
      <c r="M8544" s="305"/>
      <c r="N8544" s="321">
        <v>48</v>
      </c>
      <c r="O8544" s="305">
        <v>4.1880000382661819E-2</v>
      </c>
      <c r="P8544" s="305"/>
      <c r="Q8544" s="321">
        <v>552</v>
      </c>
      <c r="R8544" s="305">
        <v>4.0550000965595252E-2</v>
      </c>
      <c r="S8544" s="305"/>
      <c r="BA8544" s="395">
        <v>1</v>
      </c>
      <c r="BB8544" s="396" t="s">
        <v>861</v>
      </c>
      <c r="BC8544" t="str">
        <f t="shared" si="716"/>
        <v>RK5</v>
      </c>
      <c r="BD8544" t="str">
        <f t="shared" si="717"/>
        <v>NAoMe_recurrent_age_mbc_hes_decades_80cap</v>
      </c>
      <c r="BE8544" s="397" t="s">
        <v>862</v>
      </c>
      <c r="BF8544" t="str">
        <f t="shared" si="718"/>
        <v>30-39 yrs</v>
      </c>
      <c r="BG8544">
        <f t="shared" si="719"/>
        <v>2</v>
      </c>
      <c r="BH8544" s="398">
        <f t="shared" si="720"/>
        <v>2.7780000120401379E-2</v>
      </c>
      <c r="BO8544" s="33"/>
    </row>
    <row r="8545" spans="1:67">
      <c r="A8545" s="320" t="s">
        <v>338</v>
      </c>
      <c r="B8545" t="s">
        <v>380</v>
      </c>
      <c r="C8545" t="s">
        <v>910</v>
      </c>
      <c r="D8545" t="s">
        <v>314</v>
      </c>
      <c r="E8545" s="320" t="s">
        <v>173</v>
      </c>
      <c r="F8545" s="320" t="s">
        <v>174</v>
      </c>
      <c r="G8545" s="320" t="s">
        <v>430</v>
      </c>
      <c r="H8545" s="320" t="s">
        <v>327</v>
      </c>
      <c r="I8545" s="320" t="s">
        <v>354</v>
      </c>
      <c r="J8545" s="320" t="s">
        <v>279</v>
      </c>
      <c r="K8545" s="321">
        <v>5</v>
      </c>
      <c r="L8545" s="305">
        <v>6.9439999759197235E-2</v>
      </c>
      <c r="M8545" s="305"/>
      <c r="N8545" s="321">
        <v>113</v>
      </c>
      <c r="O8545" s="305">
        <v>9.8600000143051147E-2</v>
      </c>
      <c r="P8545" s="305"/>
      <c r="Q8545" s="321">
        <v>1403</v>
      </c>
      <c r="R8545" s="305">
        <v>0.1030699983239174</v>
      </c>
      <c r="S8545" s="305"/>
      <c r="BA8545" s="395">
        <v>1</v>
      </c>
      <c r="BB8545" s="396" t="s">
        <v>861</v>
      </c>
      <c r="BC8545" t="str">
        <f t="shared" si="716"/>
        <v>RK5</v>
      </c>
      <c r="BD8545" t="str">
        <f t="shared" si="717"/>
        <v>NAoMe_recurrent_age_mbc_hes_decades_80cap</v>
      </c>
      <c r="BE8545" s="397" t="s">
        <v>862</v>
      </c>
      <c r="BF8545" t="str">
        <f t="shared" si="718"/>
        <v>40-49 yrs</v>
      </c>
      <c r="BG8545">
        <f t="shared" si="719"/>
        <v>5</v>
      </c>
      <c r="BH8545" s="398">
        <f t="shared" si="720"/>
        <v>6.9439999759197235E-2</v>
      </c>
      <c r="BO8545" s="33"/>
    </row>
    <row r="8546" spans="1:67">
      <c r="A8546" s="320" t="s">
        <v>338</v>
      </c>
      <c r="B8546" t="s">
        <v>380</v>
      </c>
      <c r="C8546" t="s">
        <v>910</v>
      </c>
      <c r="D8546" t="s">
        <v>314</v>
      </c>
      <c r="E8546" s="320" t="s">
        <v>173</v>
      </c>
      <c r="F8546" s="320" t="s">
        <v>174</v>
      </c>
      <c r="G8546" s="320" t="s">
        <v>430</v>
      </c>
      <c r="H8546" s="320" t="s">
        <v>327</v>
      </c>
      <c r="I8546" s="320" t="s">
        <v>354</v>
      </c>
      <c r="J8546" s="320" t="s">
        <v>280</v>
      </c>
      <c r="K8546" s="321">
        <v>9</v>
      </c>
      <c r="L8546" s="305">
        <v>0.125</v>
      </c>
      <c r="M8546" s="305"/>
      <c r="N8546" s="321">
        <v>240</v>
      </c>
      <c r="O8546" s="305">
        <v>0.20941999554634089</v>
      </c>
      <c r="P8546" s="305"/>
      <c r="Q8546" s="321">
        <v>2584</v>
      </c>
      <c r="R8546" s="305">
        <v>0.18983000516891479</v>
      </c>
      <c r="S8546" s="305"/>
      <c r="BA8546" s="395">
        <v>1</v>
      </c>
      <c r="BB8546" s="396" t="s">
        <v>861</v>
      </c>
      <c r="BC8546" t="str">
        <f t="shared" si="716"/>
        <v>RK5</v>
      </c>
      <c r="BD8546" t="str">
        <f t="shared" si="717"/>
        <v>NAoMe_recurrent_age_mbc_hes_decades_80cap</v>
      </c>
      <c r="BE8546" s="397" t="s">
        <v>862</v>
      </c>
      <c r="BF8546" t="str">
        <f t="shared" si="718"/>
        <v>50-59 yrs</v>
      </c>
      <c r="BG8546">
        <f t="shared" si="719"/>
        <v>9</v>
      </c>
      <c r="BH8546" s="398">
        <f t="shared" si="720"/>
        <v>0.125</v>
      </c>
      <c r="BO8546" s="33"/>
    </row>
    <row r="8547" spans="1:67">
      <c r="A8547" s="320" t="s">
        <v>338</v>
      </c>
      <c r="B8547" t="s">
        <v>380</v>
      </c>
      <c r="C8547" t="s">
        <v>910</v>
      </c>
      <c r="D8547" t="s">
        <v>314</v>
      </c>
      <c r="E8547" s="320" t="s">
        <v>173</v>
      </c>
      <c r="F8547" s="320" t="s">
        <v>174</v>
      </c>
      <c r="G8547" s="320" t="s">
        <v>430</v>
      </c>
      <c r="H8547" s="320" t="s">
        <v>327</v>
      </c>
      <c r="I8547" s="320" t="s">
        <v>354</v>
      </c>
      <c r="J8547" s="320" t="s">
        <v>281</v>
      </c>
      <c r="K8547" s="321">
        <v>14</v>
      </c>
      <c r="L8547" s="305">
        <v>0.1944400072097778</v>
      </c>
      <c r="M8547" s="305"/>
      <c r="N8547" s="321">
        <v>238</v>
      </c>
      <c r="O8547" s="305">
        <v>0.20768000185489649</v>
      </c>
      <c r="P8547" s="305"/>
      <c r="Q8547" s="321">
        <v>2650</v>
      </c>
      <c r="R8547" s="305">
        <v>0.19468000531196589</v>
      </c>
      <c r="S8547" s="305"/>
      <c r="BA8547" s="395">
        <v>1</v>
      </c>
      <c r="BB8547" s="396" t="s">
        <v>861</v>
      </c>
      <c r="BC8547" t="str">
        <f t="shared" si="716"/>
        <v>RK5</v>
      </c>
      <c r="BD8547" t="str">
        <f t="shared" si="717"/>
        <v>NAoMe_recurrent_age_mbc_hes_decades_80cap</v>
      </c>
      <c r="BE8547" s="397" t="s">
        <v>862</v>
      </c>
      <c r="BF8547" t="str">
        <f t="shared" si="718"/>
        <v>60-69 yrs</v>
      </c>
      <c r="BG8547">
        <f t="shared" si="719"/>
        <v>14</v>
      </c>
      <c r="BH8547" s="398">
        <f t="shared" si="720"/>
        <v>0.1944400072097778</v>
      </c>
      <c r="BO8547" s="33"/>
    </row>
    <row r="8548" spans="1:67">
      <c r="A8548" s="320" t="s">
        <v>338</v>
      </c>
      <c r="B8548" t="s">
        <v>380</v>
      </c>
      <c r="C8548" t="s">
        <v>910</v>
      </c>
      <c r="D8548" t="s">
        <v>314</v>
      </c>
      <c r="E8548" s="320" t="s">
        <v>173</v>
      </c>
      <c r="F8548" s="320" t="s">
        <v>174</v>
      </c>
      <c r="G8548" s="320" t="s">
        <v>430</v>
      </c>
      <c r="H8548" s="320" t="s">
        <v>327</v>
      </c>
      <c r="I8548" s="320" t="s">
        <v>354</v>
      </c>
      <c r="J8548" s="320" t="s">
        <v>282</v>
      </c>
      <c r="K8548" s="321">
        <v>16</v>
      </c>
      <c r="L8548" s="305">
        <v>0.22222000360488889</v>
      </c>
      <c r="M8548" s="305"/>
      <c r="N8548" s="321">
        <v>282</v>
      </c>
      <c r="O8548" s="305">
        <v>0.24606999754905701</v>
      </c>
      <c r="P8548" s="305"/>
      <c r="Q8548" s="321">
        <v>3284</v>
      </c>
      <c r="R8548" s="305">
        <v>0.24126000702381131</v>
      </c>
      <c r="S8548" s="305"/>
      <c r="BA8548" s="395">
        <v>1</v>
      </c>
      <c r="BB8548" s="396" t="s">
        <v>861</v>
      </c>
      <c r="BC8548" t="str">
        <f t="shared" si="716"/>
        <v>RK5</v>
      </c>
      <c r="BD8548" t="str">
        <f t="shared" si="717"/>
        <v>NAoMe_recurrent_age_mbc_hes_decades_80cap</v>
      </c>
      <c r="BE8548" s="397" t="s">
        <v>862</v>
      </c>
      <c r="BF8548" t="str">
        <f t="shared" si="718"/>
        <v>70-79 yrs</v>
      </c>
      <c r="BG8548">
        <f t="shared" si="719"/>
        <v>16</v>
      </c>
      <c r="BH8548" s="398">
        <f t="shared" si="720"/>
        <v>0.22222000360488889</v>
      </c>
      <c r="BO8548" s="33"/>
    </row>
    <row r="8549" spans="1:67">
      <c r="A8549" s="320" t="s">
        <v>338</v>
      </c>
      <c r="B8549" t="s">
        <v>380</v>
      </c>
      <c r="C8549" t="s">
        <v>910</v>
      </c>
      <c r="D8549" t="s">
        <v>314</v>
      </c>
      <c r="E8549" s="320" t="s">
        <v>173</v>
      </c>
      <c r="F8549" s="320" t="s">
        <v>174</v>
      </c>
      <c r="G8549" s="320" t="s">
        <v>430</v>
      </c>
      <c r="H8549" s="320" t="s">
        <v>327</v>
      </c>
      <c r="I8549" s="320" t="s">
        <v>354</v>
      </c>
      <c r="J8549" s="320" t="s">
        <v>283</v>
      </c>
      <c r="K8549" s="321">
        <v>26</v>
      </c>
      <c r="L8549" s="305">
        <v>0.36111000180244451</v>
      </c>
      <c r="M8549" s="305"/>
      <c r="N8549" s="321">
        <v>223</v>
      </c>
      <c r="O8549" s="305">
        <v>0.1945900022983551</v>
      </c>
      <c r="P8549" s="305"/>
      <c r="Q8549" s="321">
        <v>3083</v>
      </c>
      <c r="R8549" s="305">
        <v>0.2264900058507919</v>
      </c>
      <c r="S8549" s="305"/>
      <c r="BA8549" s="395">
        <v>1</v>
      </c>
      <c r="BB8549" s="396" t="s">
        <v>861</v>
      </c>
      <c r="BC8549" t="str">
        <f t="shared" si="716"/>
        <v>RK5</v>
      </c>
      <c r="BD8549" t="str">
        <f t="shared" si="717"/>
        <v>NAoMe_recurrent_age_mbc_hes_decades_80cap</v>
      </c>
      <c r="BE8549" s="397" t="s">
        <v>862</v>
      </c>
      <c r="BF8549" t="str">
        <f t="shared" si="718"/>
        <v>80+ yrs</v>
      </c>
      <c r="BG8549">
        <f t="shared" si="719"/>
        <v>26</v>
      </c>
      <c r="BH8549" s="398">
        <f t="shared" si="720"/>
        <v>0.36111000180244451</v>
      </c>
      <c r="BO8549" s="33"/>
    </row>
    <row r="8550" spans="1:67">
      <c r="A8550" s="320" t="s">
        <v>338</v>
      </c>
      <c r="B8550" t="s">
        <v>380</v>
      </c>
      <c r="C8550" t="s">
        <v>910</v>
      </c>
      <c r="D8550" t="s">
        <v>314</v>
      </c>
      <c r="E8550" s="320" t="s">
        <v>173</v>
      </c>
      <c r="F8550" s="320" t="s">
        <v>174</v>
      </c>
      <c r="G8550" s="320" t="s">
        <v>430</v>
      </c>
      <c r="H8550" s="320" t="s">
        <v>327</v>
      </c>
      <c r="I8550" s="320" t="s">
        <v>656</v>
      </c>
      <c r="J8550" s="320" t="s">
        <v>286</v>
      </c>
      <c r="K8550" s="321">
        <v>0</v>
      </c>
      <c r="L8550" s="305">
        <v>0</v>
      </c>
      <c r="M8550" s="305">
        <v>0</v>
      </c>
      <c r="N8550" s="321">
        <v>49</v>
      </c>
      <c r="O8550" s="305">
        <v>4.2759999632835388E-2</v>
      </c>
      <c r="P8550" s="305">
        <v>4.3669998645782471E-2</v>
      </c>
      <c r="Q8550" s="321">
        <v>565</v>
      </c>
      <c r="R8550" s="305">
        <v>4.1510000824928277E-2</v>
      </c>
      <c r="S8550" s="305">
        <v>4.221000149846077E-2</v>
      </c>
      <c r="BA8550" s="395">
        <v>1</v>
      </c>
      <c r="BB8550" s="396" t="s">
        <v>861</v>
      </c>
      <c r="BC8550" t="str">
        <f t="shared" si="716"/>
        <v>RK5</v>
      </c>
      <c r="BD8550" t="str">
        <f t="shared" si="717"/>
        <v>NAoMe_recurrent_ethnicity_grp</v>
      </c>
      <c r="BE8550" s="397" t="s">
        <v>862</v>
      </c>
      <c r="BF8550" t="str">
        <f t="shared" si="718"/>
        <v>Asian or Asian British</v>
      </c>
      <c r="BG8550">
        <f t="shared" si="719"/>
        <v>0</v>
      </c>
      <c r="BH8550" s="398">
        <f t="shared" si="720"/>
        <v>0</v>
      </c>
      <c r="BO8550" s="33"/>
    </row>
    <row r="8551" spans="1:67">
      <c r="A8551" s="320" t="s">
        <v>338</v>
      </c>
      <c r="B8551" t="s">
        <v>380</v>
      </c>
      <c r="C8551" t="s">
        <v>910</v>
      </c>
      <c r="D8551" t="s">
        <v>314</v>
      </c>
      <c r="E8551" s="320" t="s">
        <v>173</v>
      </c>
      <c r="F8551" s="320" t="s">
        <v>174</v>
      </c>
      <c r="G8551" s="320" t="s">
        <v>430</v>
      </c>
      <c r="H8551" s="320" t="s">
        <v>327</v>
      </c>
      <c r="I8551" s="320" t="s">
        <v>656</v>
      </c>
      <c r="J8551" s="320" t="s">
        <v>287</v>
      </c>
      <c r="K8551" s="321">
        <v>0</v>
      </c>
      <c r="L8551" s="305">
        <v>0</v>
      </c>
      <c r="M8551" s="305">
        <v>0</v>
      </c>
      <c r="N8551" s="321">
        <v>16</v>
      </c>
      <c r="O8551" s="305">
        <v>1.396000012755394E-2</v>
      </c>
      <c r="P8551" s="305">
        <v>1.425999961793423E-2</v>
      </c>
      <c r="Q8551" s="321">
        <v>439</v>
      </c>
      <c r="R8551" s="305">
        <v>3.2249998301267617E-2</v>
      </c>
      <c r="S8551" s="305">
        <v>3.2800000160932541E-2</v>
      </c>
      <c r="BA8551" s="395">
        <v>1</v>
      </c>
      <c r="BB8551" s="396" t="s">
        <v>861</v>
      </c>
      <c r="BC8551" t="str">
        <f t="shared" si="716"/>
        <v>RK5</v>
      </c>
      <c r="BD8551" t="str">
        <f t="shared" si="717"/>
        <v>NAoMe_recurrent_ethnicity_grp</v>
      </c>
      <c r="BE8551" s="397" t="s">
        <v>862</v>
      </c>
      <c r="BF8551" t="str">
        <f t="shared" si="718"/>
        <v>Black or Black British</v>
      </c>
      <c r="BG8551">
        <f t="shared" si="719"/>
        <v>0</v>
      </c>
      <c r="BH8551" s="398">
        <f t="shared" si="720"/>
        <v>0</v>
      </c>
      <c r="BO8551" s="33"/>
    </row>
    <row r="8552" spans="1:67">
      <c r="A8552" s="320" t="s">
        <v>338</v>
      </c>
      <c r="B8552" t="s">
        <v>380</v>
      </c>
      <c r="C8552" t="s">
        <v>910</v>
      </c>
      <c r="D8552" t="s">
        <v>314</v>
      </c>
      <c r="E8552" s="320" t="s">
        <v>173</v>
      </c>
      <c r="F8552" s="320" t="s">
        <v>174</v>
      </c>
      <c r="G8552" s="320" t="s">
        <v>430</v>
      </c>
      <c r="H8552" s="320" t="s">
        <v>327</v>
      </c>
      <c r="I8552" s="320" t="s">
        <v>656</v>
      </c>
      <c r="J8552" s="320" t="s">
        <v>259</v>
      </c>
      <c r="K8552" s="321">
        <v>0</v>
      </c>
      <c r="L8552" s="305">
        <v>0</v>
      </c>
      <c r="M8552" s="305">
        <v>0</v>
      </c>
      <c r="N8552" s="321">
        <v>10</v>
      </c>
      <c r="O8552" s="305">
        <v>8.7299998849630356E-3</v>
      </c>
      <c r="P8552" s="305">
        <v>8.9100003242492676E-3</v>
      </c>
      <c r="Q8552" s="321">
        <v>117</v>
      </c>
      <c r="R8552" s="305">
        <v>8.6000002920627594E-3</v>
      </c>
      <c r="S8552" s="305">
        <v>8.7400004267692566E-3</v>
      </c>
      <c r="BA8552" s="395">
        <v>1</v>
      </c>
      <c r="BB8552" s="396" t="s">
        <v>861</v>
      </c>
      <c r="BC8552" t="str">
        <f t="shared" si="716"/>
        <v>RK5</v>
      </c>
      <c r="BD8552" t="str">
        <f t="shared" si="717"/>
        <v>NAoMe_recurrent_ethnicity_grp</v>
      </c>
      <c r="BE8552" s="397" t="s">
        <v>862</v>
      </c>
      <c r="BF8552" t="str">
        <f t="shared" si="718"/>
        <v>Mixed</v>
      </c>
      <c r="BG8552">
        <f t="shared" si="719"/>
        <v>0</v>
      </c>
      <c r="BH8552" s="398">
        <f t="shared" si="720"/>
        <v>0</v>
      </c>
      <c r="BO8552" s="33"/>
    </row>
    <row r="8553" spans="1:67">
      <c r="A8553" s="320" t="s">
        <v>338</v>
      </c>
      <c r="B8553" t="s">
        <v>380</v>
      </c>
      <c r="C8553" t="s">
        <v>910</v>
      </c>
      <c r="D8553" t="s">
        <v>314</v>
      </c>
      <c r="E8553" s="320" t="s">
        <v>173</v>
      </c>
      <c r="F8553" s="320" t="s">
        <v>174</v>
      </c>
      <c r="G8553" s="320" t="s">
        <v>430</v>
      </c>
      <c r="H8553" s="320" t="s">
        <v>327</v>
      </c>
      <c r="I8553" s="320" t="s">
        <v>656</v>
      </c>
      <c r="J8553" s="320" t="s">
        <v>288</v>
      </c>
      <c r="K8553" s="321">
        <v>0</v>
      </c>
      <c r="L8553" s="305">
        <v>0</v>
      </c>
      <c r="M8553" s="305">
        <v>0</v>
      </c>
      <c r="N8553" s="321">
        <v>11</v>
      </c>
      <c r="O8553" s="305">
        <v>9.6000004559755325E-3</v>
      </c>
      <c r="P8553" s="305">
        <v>9.8000001162290573E-3</v>
      </c>
      <c r="Q8553" s="321">
        <v>254</v>
      </c>
      <c r="R8553" s="305">
        <v>1.8659999594092369E-2</v>
      </c>
      <c r="S8553" s="305">
        <v>1.8980000168085098E-2</v>
      </c>
      <c r="BA8553" s="395">
        <v>1</v>
      </c>
      <c r="BB8553" s="396" t="s">
        <v>861</v>
      </c>
      <c r="BC8553" t="str">
        <f t="shared" si="716"/>
        <v>RK5</v>
      </c>
      <c r="BD8553" t="str">
        <f t="shared" si="717"/>
        <v>NAoMe_recurrent_ethnicity_grp</v>
      </c>
      <c r="BE8553" s="397" t="s">
        <v>862</v>
      </c>
      <c r="BF8553" t="str">
        <f t="shared" si="718"/>
        <v>Other Ethnic Group</v>
      </c>
      <c r="BG8553">
        <f t="shared" si="719"/>
        <v>0</v>
      </c>
      <c r="BH8553" s="398">
        <f t="shared" si="720"/>
        <v>0</v>
      </c>
      <c r="BO8553" s="33"/>
    </row>
    <row r="8554" spans="1:67">
      <c r="A8554" s="320" t="s">
        <v>338</v>
      </c>
      <c r="B8554" t="s">
        <v>380</v>
      </c>
      <c r="C8554" t="s">
        <v>910</v>
      </c>
      <c r="D8554" t="s">
        <v>314</v>
      </c>
      <c r="E8554" s="320" t="s">
        <v>173</v>
      </c>
      <c r="F8554" s="320" t="s">
        <v>174</v>
      </c>
      <c r="G8554" s="320" t="s">
        <v>430</v>
      </c>
      <c r="H8554" s="320" t="s">
        <v>327</v>
      </c>
      <c r="I8554" s="320" t="s">
        <v>656</v>
      </c>
      <c r="J8554" s="320" t="s">
        <v>260</v>
      </c>
      <c r="K8554" s="321">
        <v>1</v>
      </c>
      <c r="L8554" s="305">
        <v>1.3890000060200689E-2</v>
      </c>
      <c r="M8554" s="305"/>
      <c r="N8554" s="321">
        <v>24</v>
      </c>
      <c r="O8554" s="305">
        <v>2.094000019133091E-2</v>
      </c>
      <c r="P8554" s="305"/>
      <c r="Q8554" s="321">
        <v>227</v>
      </c>
      <c r="R8554" s="305">
        <v>1.6680000349879261E-2</v>
      </c>
      <c r="S8554" s="305"/>
      <c r="BA8554" s="395">
        <v>1</v>
      </c>
      <c r="BB8554" s="396" t="s">
        <v>861</v>
      </c>
      <c r="BC8554" t="str">
        <f t="shared" si="716"/>
        <v>RK5</v>
      </c>
      <c r="BD8554" t="str">
        <f t="shared" si="717"/>
        <v>NAoMe_recurrent_ethnicity_grp</v>
      </c>
      <c r="BE8554" s="397" t="s">
        <v>862</v>
      </c>
      <c r="BF8554" t="str">
        <f t="shared" si="718"/>
        <v>Unknown</v>
      </c>
      <c r="BG8554">
        <f t="shared" si="719"/>
        <v>1</v>
      </c>
      <c r="BH8554" s="398">
        <f t="shared" si="720"/>
        <v>1.3890000060200689E-2</v>
      </c>
      <c r="BO8554" s="33"/>
    </row>
    <row r="8555" spans="1:67">
      <c r="A8555" s="320" t="s">
        <v>338</v>
      </c>
      <c r="B8555" t="s">
        <v>380</v>
      </c>
      <c r="C8555" t="s">
        <v>910</v>
      </c>
      <c r="D8555" t="s">
        <v>314</v>
      </c>
      <c r="E8555" s="320" t="s">
        <v>173</v>
      </c>
      <c r="F8555" s="320" t="s">
        <v>174</v>
      </c>
      <c r="G8555" s="320" t="s">
        <v>430</v>
      </c>
      <c r="H8555" s="320" t="s">
        <v>327</v>
      </c>
      <c r="I8555" s="320" t="s">
        <v>656</v>
      </c>
      <c r="J8555" s="320" t="s">
        <v>258</v>
      </c>
      <c r="K8555" s="321">
        <v>71</v>
      </c>
      <c r="L8555" s="305">
        <v>0.98610997200012207</v>
      </c>
      <c r="M8555" s="305">
        <v>1</v>
      </c>
      <c r="N8555" s="321">
        <v>1036</v>
      </c>
      <c r="O8555" s="305">
        <v>0.90400999784469604</v>
      </c>
      <c r="P8555" s="305">
        <v>0.92334997653961182</v>
      </c>
      <c r="Q8555" s="321">
        <v>12010</v>
      </c>
      <c r="R8555" s="305">
        <v>0.88230997323989868</v>
      </c>
      <c r="S8555" s="305">
        <v>0.89727002382278442</v>
      </c>
      <c r="BA8555" s="395">
        <v>1</v>
      </c>
      <c r="BB8555" s="396" t="s">
        <v>861</v>
      </c>
      <c r="BC8555" t="str">
        <f t="shared" si="716"/>
        <v>RK5</v>
      </c>
      <c r="BD8555" t="str">
        <f t="shared" si="717"/>
        <v>NAoMe_recurrent_ethnicity_grp</v>
      </c>
      <c r="BE8555" s="397" t="s">
        <v>862</v>
      </c>
      <c r="BF8555" t="str">
        <f t="shared" si="718"/>
        <v>White</v>
      </c>
      <c r="BG8555">
        <f t="shared" si="719"/>
        <v>71</v>
      </c>
      <c r="BH8555" s="398">
        <f t="shared" si="720"/>
        <v>0.98610997200012207</v>
      </c>
      <c r="BO8555" s="33"/>
    </row>
    <row r="8556" spans="1:67">
      <c r="A8556" s="320" t="s">
        <v>338</v>
      </c>
      <c r="B8556" t="s">
        <v>380</v>
      </c>
      <c r="C8556" t="s">
        <v>910</v>
      </c>
      <c r="D8556" t="s">
        <v>314</v>
      </c>
      <c r="E8556" s="320" t="s">
        <v>173</v>
      </c>
      <c r="F8556" s="320" t="s">
        <v>174</v>
      </c>
      <c r="G8556" s="320" t="s">
        <v>430</v>
      </c>
      <c r="H8556" s="320" t="s">
        <v>327</v>
      </c>
      <c r="I8556" s="320" t="s">
        <v>291</v>
      </c>
      <c r="J8556" s="320" t="s">
        <v>313</v>
      </c>
      <c r="K8556" s="321">
        <v>70</v>
      </c>
      <c r="L8556" s="305">
        <v>0.97222000360488892</v>
      </c>
      <c r="M8556" s="305"/>
      <c r="N8556" s="321">
        <v>1132</v>
      </c>
      <c r="O8556" s="305">
        <v>0.98777997493743896</v>
      </c>
      <c r="P8556" s="305"/>
      <c r="Q8556" s="321">
        <v>13492</v>
      </c>
      <c r="R8556" s="305">
        <v>0.99118000268936157</v>
      </c>
      <c r="S8556" s="305"/>
      <c r="BA8556" s="395">
        <v>1</v>
      </c>
      <c r="BB8556" s="396" t="s">
        <v>861</v>
      </c>
      <c r="BC8556" t="str">
        <f t="shared" si="716"/>
        <v>RK5</v>
      </c>
      <c r="BD8556" t="str">
        <f t="shared" si="717"/>
        <v>NAoMe_recurrent_gender</v>
      </c>
      <c r="BE8556" s="397" t="s">
        <v>862</v>
      </c>
      <c r="BF8556" t="str">
        <f t="shared" si="718"/>
        <v>Female</v>
      </c>
      <c r="BG8556">
        <f t="shared" si="719"/>
        <v>70</v>
      </c>
      <c r="BH8556" s="398">
        <f t="shared" si="720"/>
        <v>0.97222000360488892</v>
      </c>
      <c r="BO8556" s="33"/>
    </row>
    <row r="8557" spans="1:67">
      <c r="A8557" s="320" t="s">
        <v>338</v>
      </c>
      <c r="B8557" t="s">
        <v>380</v>
      </c>
      <c r="C8557" t="s">
        <v>910</v>
      </c>
      <c r="D8557" t="s">
        <v>314</v>
      </c>
      <c r="E8557" s="320" t="s">
        <v>173</v>
      </c>
      <c r="F8557" s="320" t="s">
        <v>174</v>
      </c>
      <c r="G8557" s="320" t="s">
        <v>430</v>
      </c>
      <c r="H8557" s="320" t="s">
        <v>327</v>
      </c>
      <c r="I8557" s="320" t="s">
        <v>291</v>
      </c>
      <c r="J8557" s="320" t="s">
        <v>293</v>
      </c>
      <c r="K8557" s="321">
        <v>2</v>
      </c>
      <c r="L8557" s="305">
        <v>2.7780000120401379E-2</v>
      </c>
      <c r="M8557" s="305"/>
      <c r="N8557" s="321">
        <v>14</v>
      </c>
      <c r="O8557" s="305">
        <v>1.2219999916851521E-2</v>
      </c>
      <c r="P8557" s="305"/>
      <c r="Q8557" s="321">
        <v>120</v>
      </c>
      <c r="R8557" s="305">
        <v>8.8200001046061516E-3</v>
      </c>
      <c r="S8557" s="305"/>
      <c r="BA8557" s="395">
        <v>1</v>
      </c>
      <c r="BB8557" s="396" t="s">
        <v>861</v>
      </c>
      <c r="BC8557" t="str">
        <f t="shared" si="716"/>
        <v>RK5</v>
      </c>
      <c r="BD8557" t="str">
        <f t="shared" si="717"/>
        <v>NAoMe_recurrent_gender</v>
      </c>
      <c r="BE8557" s="397" t="s">
        <v>862</v>
      </c>
      <c r="BF8557" t="str">
        <f t="shared" si="718"/>
        <v>Male</v>
      </c>
      <c r="BG8557">
        <f t="shared" si="719"/>
        <v>2</v>
      </c>
      <c r="BH8557" s="398">
        <f t="shared" si="720"/>
        <v>2.7780000120401379E-2</v>
      </c>
      <c r="BO8557" s="33"/>
    </row>
    <row r="8558" spans="1:67">
      <c r="A8558" s="320" t="s">
        <v>338</v>
      </c>
      <c r="B8558" t="s">
        <v>380</v>
      </c>
      <c r="C8558" t="s">
        <v>910</v>
      </c>
      <c r="D8558" t="s">
        <v>314</v>
      </c>
      <c r="E8558" s="320" t="s">
        <v>173</v>
      </c>
      <c r="F8558" s="320" t="s">
        <v>174</v>
      </c>
      <c r="G8558" s="320" t="s">
        <v>430</v>
      </c>
      <c r="H8558" s="320" t="s">
        <v>327</v>
      </c>
      <c r="I8558" s="320" t="s">
        <v>355</v>
      </c>
      <c r="J8558" s="320" t="s">
        <v>289</v>
      </c>
      <c r="K8558" s="321">
        <v>22</v>
      </c>
      <c r="L8558" s="305">
        <v>0.30555999279022222</v>
      </c>
      <c r="M8558" s="305"/>
      <c r="N8558" s="321">
        <v>360</v>
      </c>
      <c r="O8558" s="305">
        <v>0.31413999199867249</v>
      </c>
      <c r="P8558" s="305"/>
      <c r="Q8558" s="321">
        <v>4109</v>
      </c>
      <c r="R8558" s="305">
        <v>0.30186998844146729</v>
      </c>
      <c r="S8558" s="305"/>
      <c r="BA8558" s="395">
        <v>1</v>
      </c>
      <c r="BB8558" s="396" t="s">
        <v>861</v>
      </c>
      <c r="BC8558" t="str">
        <f t="shared" si="716"/>
        <v>RK5</v>
      </c>
      <c r="BD8558" t="str">
        <f t="shared" si="717"/>
        <v>NAoMe_recurrent_mbc_hes_year</v>
      </c>
      <c r="BE8558" s="397" t="s">
        <v>862</v>
      </c>
      <c r="BF8558" t="str">
        <f t="shared" si="718"/>
        <v>2021</v>
      </c>
      <c r="BG8558">
        <f t="shared" si="719"/>
        <v>22</v>
      </c>
      <c r="BH8558" s="398">
        <f t="shared" si="720"/>
        <v>0.30555999279022222</v>
      </c>
      <c r="BO8558" s="33"/>
    </row>
    <row r="8559" spans="1:67">
      <c r="A8559" s="320" t="s">
        <v>338</v>
      </c>
      <c r="B8559" t="s">
        <v>380</v>
      </c>
      <c r="C8559" t="s">
        <v>910</v>
      </c>
      <c r="D8559" t="s">
        <v>314</v>
      </c>
      <c r="E8559" s="320" t="s">
        <v>173</v>
      </c>
      <c r="F8559" s="320" t="s">
        <v>174</v>
      </c>
      <c r="G8559" s="320" t="s">
        <v>430</v>
      </c>
      <c r="H8559" s="320" t="s">
        <v>327</v>
      </c>
      <c r="I8559" s="320" t="s">
        <v>355</v>
      </c>
      <c r="J8559" s="320" t="s">
        <v>816</v>
      </c>
      <c r="K8559" s="321">
        <v>20</v>
      </c>
      <c r="L8559" s="305">
        <v>0.27777999639511108</v>
      </c>
      <c r="M8559" s="305"/>
      <c r="N8559" s="321">
        <v>358</v>
      </c>
      <c r="O8559" s="305">
        <v>0.31238999962806702</v>
      </c>
      <c r="P8559" s="305"/>
      <c r="Q8559" s="321">
        <v>4376</v>
      </c>
      <c r="R8559" s="305">
        <v>0.32148000597953802</v>
      </c>
      <c r="S8559" s="305"/>
      <c r="BA8559" s="395">
        <v>1</v>
      </c>
      <c r="BB8559" s="396" t="s">
        <v>861</v>
      </c>
      <c r="BC8559" t="str">
        <f t="shared" si="716"/>
        <v>RK5</v>
      </c>
      <c r="BD8559" t="str">
        <f t="shared" si="717"/>
        <v>NAoMe_recurrent_mbc_hes_year</v>
      </c>
      <c r="BE8559" s="397" t="s">
        <v>862</v>
      </c>
      <c r="BF8559" t="str">
        <f t="shared" si="718"/>
        <v>2022</v>
      </c>
      <c r="BG8559">
        <f t="shared" si="719"/>
        <v>20</v>
      </c>
      <c r="BH8559" s="398">
        <f t="shared" si="720"/>
        <v>0.27777999639511108</v>
      </c>
      <c r="BO8559" s="33"/>
    </row>
    <row r="8560" spans="1:67">
      <c r="A8560" s="320" t="s">
        <v>338</v>
      </c>
      <c r="B8560" t="s">
        <v>380</v>
      </c>
      <c r="C8560" t="s">
        <v>910</v>
      </c>
      <c r="D8560" t="s">
        <v>314</v>
      </c>
      <c r="E8560" s="320" t="s">
        <v>173</v>
      </c>
      <c r="F8560" s="320" t="s">
        <v>174</v>
      </c>
      <c r="G8560" s="320" t="s">
        <v>430</v>
      </c>
      <c r="H8560" s="320" t="s">
        <v>327</v>
      </c>
      <c r="I8560" s="320" t="s">
        <v>355</v>
      </c>
      <c r="J8560" s="320" t="s">
        <v>946</v>
      </c>
      <c r="K8560" s="321">
        <v>30</v>
      </c>
      <c r="L8560" s="305">
        <v>0.41666999459266663</v>
      </c>
      <c r="M8560" s="305"/>
      <c r="N8560" s="321">
        <v>428</v>
      </c>
      <c r="O8560" s="305">
        <v>0.3734700083732605</v>
      </c>
      <c r="P8560" s="305"/>
      <c r="Q8560" s="321">
        <v>5127</v>
      </c>
      <c r="R8560" s="305">
        <v>0.37665000557899481</v>
      </c>
      <c r="S8560" s="305"/>
      <c r="BA8560" s="395">
        <v>1</v>
      </c>
      <c r="BB8560" s="396" t="s">
        <v>861</v>
      </c>
      <c r="BC8560" t="str">
        <f t="shared" si="716"/>
        <v>RK5</v>
      </c>
      <c r="BD8560" t="str">
        <f t="shared" si="717"/>
        <v>NAoMe_recurrent_mbc_hes_year</v>
      </c>
      <c r="BE8560" s="397" t="s">
        <v>862</v>
      </c>
      <c r="BF8560" t="str">
        <f t="shared" si="718"/>
        <v>2023</v>
      </c>
      <c r="BG8560">
        <f t="shared" si="719"/>
        <v>30</v>
      </c>
      <c r="BH8560" s="398">
        <f t="shared" si="720"/>
        <v>0.41666999459266663</v>
      </c>
      <c r="BO8560" s="33"/>
    </row>
    <row r="8561" spans="1:67">
      <c r="A8561" s="320" t="s">
        <v>338</v>
      </c>
      <c r="B8561" t="s">
        <v>380</v>
      </c>
      <c r="C8561" t="s">
        <v>910</v>
      </c>
      <c r="D8561" t="s">
        <v>314</v>
      </c>
      <c r="E8561" s="320" t="s">
        <v>173</v>
      </c>
      <c r="F8561" s="320" t="s">
        <v>174</v>
      </c>
      <c r="G8561" s="320" t="s">
        <v>430</v>
      </c>
      <c r="H8561" s="320" t="s">
        <v>327</v>
      </c>
      <c r="I8561" s="320" t="s">
        <v>824</v>
      </c>
      <c r="J8561" s="320" t="s">
        <v>12</v>
      </c>
      <c r="K8561" s="321">
        <v>72</v>
      </c>
      <c r="L8561" s="305">
        <v>1</v>
      </c>
      <c r="M8561" s="305"/>
      <c r="N8561" s="321">
        <v>1146</v>
      </c>
      <c r="O8561" s="305">
        <v>1</v>
      </c>
      <c r="P8561" s="305"/>
      <c r="Q8561" s="321">
        <v>13612</v>
      </c>
      <c r="R8561" s="305">
        <v>1</v>
      </c>
      <c r="S8561" s="305"/>
      <c r="BA8561" s="395">
        <v>1</v>
      </c>
      <c r="BB8561" s="396" t="s">
        <v>861</v>
      </c>
      <c r="BC8561" t="str">
        <f t="shared" si="716"/>
        <v>RK5</v>
      </c>
      <c r="BD8561" t="str">
        <f t="shared" si="717"/>
        <v>NAoMe_recurrent_tag_bonemets</v>
      </c>
      <c r="BE8561" s="397" t="s">
        <v>862</v>
      </c>
      <c r="BF8561" t="str">
        <f t="shared" si="718"/>
        <v>No</v>
      </c>
      <c r="BG8561">
        <f t="shared" si="719"/>
        <v>72</v>
      </c>
      <c r="BH8561" s="398">
        <f t="shared" si="720"/>
        <v>1</v>
      </c>
      <c r="BO8561" s="33"/>
    </row>
    <row r="8562" spans="1:67">
      <c r="A8562" s="320" t="s">
        <v>338</v>
      </c>
      <c r="B8562" t="s">
        <v>380</v>
      </c>
      <c r="C8562" t="s">
        <v>910</v>
      </c>
      <c r="D8562" t="s">
        <v>314</v>
      </c>
      <c r="E8562" s="320" t="s">
        <v>173</v>
      </c>
      <c r="F8562" s="320" t="s">
        <v>174</v>
      </c>
      <c r="G8562" s="320" t="s">
        <v>430</v>
      </c>
      <c r="H8562" s="320" t="s">
        <v>327</v>
      </c>
      <c r="I8562" s="320" t="s">
        <v>825</v>
      </c>
      <c r="J8562" s="320" t="s">
        <v>12</v>
      </c>
      <c r="K8562" s="321">
        <v>72</v>
      </c>
      <c r="L8562" s="305">
        <v>1</v>
      </c>
      <c r="M8562" s="305"/>
      <c r="N8562" s="321">
        <v>1146</v>
      </c>
      <c r="O8562" s="305">
        <v>1</v>
      </c>
      <c r="P8562" s="305"/>
      <c r="Q8562" s="321">
        <v>13612</v>
      </c>
      <c r="R8562" s="305">
        <v>1</v>
      </c>
      <c r="S8562" s="305"/>
      <c r="BA8562" s="395">
        <v>1</v>
      </c>
      <c r="BB8562" s="396" t="s">
        <v>861</v>
      </c>
      <c r="BC8562" t="str">
        <f t="shared" si="716"/>
        <v>RK5</v>
      </c>
      <c r="BD8562" t="str">
        <f t="shared" si="717"/>
        <v>NAoMe_recurrent_tag_brainmets</v>
      </c>
      <c r="BE8562" s="397" t="s">
        <v>862</v>
      </c>
      <c r="BF8562" t="str">
        <f t="shared" si="718"/>
        <v>No</v>
      </c>
      <c r="BG8562">
        <f t="shared" si="719"/>
        <v>72</v>
      </c>
      <c r="BH8562" s="398">
        <f t="shared" si="720"/>
        <v>1</v>
      </c>
      <c r="BO8562" s="33"/>
    </row>
    <row r="8563" spans="1:67">
      <c r="A8563" s="320" t="s">
        <v>338</v>
      </c>
      <c r="B8563" t="s">
        <v>380</v>
      </c>
      <c r="C8563" t="s">
        <v>910</v>
      </c>
      <c r="D8563" t="s">
        <v>314</v>
      </c>
      <c r="E8563" s="320" t="s">
        <v>173</v>
      </c>
      <c r="F8563" s="320" t="s">
        <v>174</v>
      </c>
      <c r="G8563" s="320" t="s">
        <v>430</v>
      </c>
      <c r="H8563" s="320" t="s">
        <v>327</v>
      </c>
      <c r="I8563" s="320" t="s">
        <v>826</v>
      </c>
      <c r="J8563" s="320" t="s">
        <v>12</v>
      </c>
      <c r="K8563" s="321">
        <v>72</v>
      </c>
      <c r="L8563" s="305">
        <v>1</v>
      </c>
      <c r="M8563" s="305"/>
      <c r="N8563" s="321">
        <v>1146</v>
      </c>
      <c r="O8563" s="305">
        <v>1</v>
      </c>
      <c r="P8563" s="305"/>
      <c r="Q8563" s="321">
        <v>13612</v>
      </c>
      <c r="R8563" s="305">
        <v>1</v>
      </c>
      <c r="S8563" s="305"/>
      <c r="BA8563" s="395">
        <v>1</v>
      </c>
      <c r="BB8563" s="396" t="s">
        <v>861</v>
      </c>
      <c r="BC8563" t="str">
        <f t="shared" si="716"/>
        <v>RK5</v>
      </c>
      <c r="BD8563" t="str">
        <f t="shared" si="717"/>
        <v>NAoMe_recurrent_tag_livermets</v>
      </c>
      <c r="BE8563" s="397" t="s">
        <v>862</v>
      </c>
      <c r="BF8563" t="str">
        <f t="shared" si="718"/>
        <v>No</v>
      </c>
      <c r="BG8563">
        <f t="shared" si="719"/>
        <v>72</v>
      </c>
      <c r="BH8563" s="398">
        <f t="shared" si="720"/>
        <v>1</v>
      </c>
      <c r="BO8563" s="33"/>
    </row>
    <row r="8564" spans="1:67">
      <c r="A8564" s="320" t="s">
        <v>338</v>
      </c>
      <c r="B8564" t="s">
        <v>380</v>
      </c>
      <c r="C8564" t="s">
        <v>910</v>
      </c>
      <c r="D8564" t="s">
        <v>314</v>
      </c>
      <c r="E8564" s="320" t="s">
        <v>173</v>
      </c>
      <c r="F8564" s="320" t="s">
        <v>174</v>
      </c>
      <c r="G8564" s="320" t="s">
        <v>430</v>
      </c>
      <c r="H8564" s="320" t="s">
        <v>327</v>
      </c>
      <c r="I8564" s="320" t="s">
        <v>827</v>
      </c>
      <c r="J8564" s="320" t="s">
        <v>12</v>
      </c>
      <c r="K8564" s="321">
        <v>72</v>
      </c>
      <c r="L8564" s="305">
        <v>1</v>
      </c>
      <c r="M8564" s="305"/>
      <c r="N8564" s="321">
        <v>1146</v>
      </c>
      <c r="O8564" s="305">
        <v>1</v>
      </c>
      <c r="P8564" s="305"/>
      <c r="Q8564" s="321">
        <v>13612</v>
      </c>
      <c r="R8564" s="305">
        <v>1</v>
      </c>
      <c r="S8564" s="305"/>
      <c r="BA8564" s="395">
        <v>1</v>
      </c>
      <c r="BB8564" s="396" t="s">
        <v>861</v>
      </c>
      <c r="BC8564" t="str">
        <f t="shared" si="716"/>
        <v>RK5</v>
      </c>
      <c r="BD8564" t="str">
        <f t="shared" si="717"/>
        <v>NAoMe_recurrent_tag_lungmets</v>
      </c>
      <c r="BE8564" s="397" t="s">
        <v>862</v>
      </c>
      <c r="BF8564" t="str">
        <f t="shared" si="718"/>
        <v>No</v>
      </c>
      <c r="BG8564">
        <f t="shared" si="719"/>
        <v>72</v>
      </c>
      <c r="BH8564" s="398">
        <f t="shared" si="720"/>
        <v>1</v>
      </c>
      <c r="BO8564" s="33"/>
    </row>
    <row r="8565" spans="1:67">
      <c r="A8565" s="320" t="s">
        <v>338</v>
      </c>
      <c r="B8565" t="s">
        <v>380</v>
      </c>
      <c r="C8565" t="s">
        <v>910</v>
      </c>
      <c r="D8565" t="s">
        <v>314</v>
      </c>
      <c r="E8565" s="320" t="s">
        <v>173</v>
      </c>
      <c r="F8565" s="320" t="s">
        <v>174</v>
      </c>
      <c r="G8565" s="320" t="s">
        <v>430</v>
      </c>
      <c r="H8565" s="320" t="s">
        <v>327</v>
      </c>
      <c r="I8565" s="320" t="s">
        <v>828</v>
      </c>
      <c r="J8565" s="320" t="s">
        <v>12</v>
      </c>
      <c r="K8565" s="321">
        <v>72</v>
      </c>
      <c r="L8565" s="305">
        <v>1</v>
      </c>
      <c r="M8565" s="305"/>
      <c r="N8565" s="321">
        <v>1146</v>
      </c>
      <c r="O8565" s="305">
        <v>1</v>
      </c>
      <c r="P8565" s="305"/>
      <c r="Q8565" s="321">
        <v>13612</v>
      </c>
      <c r="R8565" s="305">
        <v>1</v>
      </c>
      <c r="S8565" s="305"/>
      <c r="BA8565" s="395">
        <v>1</v>
      </c>
      <c r="BB8565" s="396" t="s">
        <v>861</v>
      </c>
      <c r="BC8565" t="str">
        <f t="shared" si="716"/>
        <v>RK5</v>
      </c>
      <c r="BD8565" t="str">
        <f t="shared" si="717"/>
        <v>NAoMe_recurrent_tag_othermets</v>
      </c>
      <c r="BE8565" s="397" t="s">
        <v>862</v>
      </c>
      <c r="BF8565" t="str">
        <f t="shared" si="718"/>
        <v>No</v>
      </c>
      <c r="BG8565">
        <f t="shared" si="719"/>
        <v>72</v>
      </c>
      <c r="BH8565" s="398">
        <f t="shared" si="720"/>
        <v>1</v>
      </c>
      <c r="BO8565" s="33"/>
    </row>
    <row r="8566" spans="1:67">
      <c r="A8566" s="320" t="s">
        <v>338</v>
      </c>
      <c r="B8566" t="s">
        <v>380</v>
      </c>
      <c r="C8566" t="s">
        <v>910</v>
      </c>
      <c r="D8566" t="s">
        <v>314</v>
      </c>
      <c r="E8566" s="320" t="s">
        <v>175</v>
      </c>
      <c r="F8566" s="320" t="s">
        <v>176</v>
      </c>
      <c r="G8566" s="320" t="s">
        <v>441</v>
      </c>
      <c r="H8566" s="320" t="s">
        <v>370</v>
      </c>
      <c r="I8566" s="320" t="s">
        <v>354</v>
      </c>
      <c r="J8566" s="320" t="s">
        <v>277</v>
      </c>
      <c r="K8566" s="321">
        <v>0</v>
      </c>
      <c r="L8566" s="305">
        <v>0</v>
      </c>
      <c r="M8566" s="305"/>
      <c r="N8566" s="321">
        <v>2</v>
      </c>
      <c r="O8566" s="305">
        <v>2.79999990016222E-3</v>
      </c>
      <c r="P8566" s="305"/>
      <c r="Q8566" s="321">
        <v>56</v>
      </c>
      <c r="R8566" s="305">
        <v>4.1100000962615013E-3</v>
      </c>
      <c r="S8566" s="305"/>
      <c r="BA8566" s="395">
        <v>1</v>
      </c>
      <c r="BB8566" s="396" t="s">
        <v>861</v>
      </c>
      <c r="BC8566" t="str">
        <f t="shared" si="716"/>
        <v>RH5</v>
      </c>
      <c r="BD8566" t="str">
        <f t="shared" si="717"/>
        <v>NAoMe_recurrent_age_mbc_hes_decades_80cap</v>
      </c>
      <c r="BE8566" s="397" t="s">
        <v>862</v>
      </c>
      <c r="BF8566" t="str">
        <f t="shared" si="718"/>
        <v>18-29 yrs</v>
      </c>
      <c r="BG8566">
        <f t="shared" si="719"/>
        <v>0</v>
      </c>
      <c r="BH8566" s="398">
        <f t="shared" si="720"/>
        <v>0</v>
      </c>
      <c r="BO8566" s="33"/>
    </row>
    <row r="8567" spans="1:67">
      <c r="A8567" s="320" t="s">
        <v>338</v>
      </c>
      <c r="B8567" t="s">
        <v>380</v>
      </c>
      <c r="C8567" t="s">
        <v>910</v>
      </c>
      <c r="D8567" t="s">
        <v>314</v>
      </c>
      <c r="E8567" s="320" t="s">
        <v>175</v>
      </c>
      <c r="F8567" s="320" t="s">
        <v>176</v>
      </c>
      <c r="G8567" s="320" t="s">
        <v>441</v>
      </c>
      <c r="H8567" s="320" t="s">
        <v>370</v>
      </c>
      <c r="I8567" s="320" t="s">
        <v>354</v>
      </c>
      <c r="J8567" s="320" t="s">
        <v>278</v>
      </c>
      <c r="K8567" s="321">
        <v>2</v>
      </c>
      <c r="L8567" s="305">
        <v>1.417999994009733E-2</v>
      </c>
      <c r="M8567" s="305"/>
      <c r="N8567" s="321">
        <v>16</v>
      </c>
      <c r="O8567" s="305">
        <v>2.2409999743103981E-2</v>
      </c>
      <c r="P8567" s="305"/>
      <c r="Q8567" s="321">
        <v>552</v>
      </c>
      <c r="R8567" s="305">
        <v>4.0550000965595252E-2</v>
      </c>
      <c r="S8567" s="305"/>
      <c r="BA8567" s="395">
        <v>1</v>
      </c>
      <c r="BB8567" s="396" t="s">
        <v>861</v>
      </c>
      <c r="BC8567" t="str">
        <f t="shared" si="716"/>
        <v>RH5</v>
      </c>
      <c r="BD8567" t="str">
        <f t="shared" si="717"/>
        <v>NAoMe_recurrent_age_mbc_hes_decades_80cap</v>
      </c>
      <c r="BE8567" s="397" t="s">
        <v>862</v>
      </c>
      <c r="BF8567" t="str">
        <f t="shared" si="718"/>
        <v>30-39 yrs</v>
      </c>
      <c r="BG8567">
        <f t="shared" si="719"/>
        <v>2</v>
      </c>
      <c r="BH8567" s="398">
        <f t="shared" si="720"/>
        <v>1.417999994009733E-2</v>
      </c>
      <c r="BO8567" s="33"/>
    </row>
    <row r="8568" spans="1:67">
      <c r="A8568" s="320" t="s">
        <v>338</v>
      </c>
      <c r="B8568" t="s">
        <v>380</v>
      </c>
      <c r="C8568" t="s">
        <v>910</v>
      </c>
      <c r="D8568" t="s">
        <v>314</v>
      </c>
      <c r="E8568" s="320" t="s">
        <v>175</v>
      </c>
      <c r="F8568" s="320" t="s">
        <v>176</v>
      </c>
      <c r="G8568" s="320" t="s">
        <v>441</v>
      </c>
      <c r="H8568" s="320" t="s">
        <v>370</v>
      </c>
      <c r="I8568" s="320" t="s">
        <v>354</v>
      </c>
      <c r="J8568" s="320" t="s">
        <v>279</v>
      </c>
      <c r="K8568" s="321">
        <v>13</v>
      </c>
      <c r="L8568" s="305">
        <v>9.2200003564357758E-2</v>
      </c>
      <c r="M8568" s="305"/>
      <c r="N8568" s="321">
        <v>81</v>
      </c>
      <c r="O8568" s="305">
        <v>0.1134499981999397</v>
      </c>
      <c r="P8568" s="305"/>
      <c r="Q8568" s="321">
        <v>1403</v>
      </c>
      <c r="R8568" s="305">
        <v>0.1030699983239174</v>
      </c>
      <c r="S8568" s="305"/>
      <c r="BA8568" s="395">
        <v>1</v>
      </c>
      <c r="BB8568" s="396" t="s">
        <v>861</v>
      </c>
      <c r="BC8568" t="str">
        <f t="shared" si="716"/>
        <v>RH5</v>
      </c>
      <c r="BD8568" t="str">
        <f t="shared" si="717"/>
        <v>NAoMe_recurrent_age_mbc_hes_decades_80cap</v>
      </c>
      <c r="BE8568" s="397" t="s">
        <v>862</v>
      </c>
      <c r="BF8568" t="str">
        <f t="shared" si="718"/>
        <v>40-49 yrs</v>
      </c>
      <c r="BG8568">
        <f t="shared" si="719"/>
        <v>13</v>
      </c>
      <c r="BH8568" s="398">
        <f t="shared" si="720"/>
        <v>9.2200003564357758E-2</v>
      </c>
      <c r="BO8568" s="33"/>
    </row>
    <row r="8569" spans="1:67">
      <c r="A8569" s="320" t="s">
        <v>338</v>
      </c>
      <c r="B8569" t="s">
        <v>380</v>
      </c>
      <c r="C8569" t="s">
        <v>910</v>
      </c>
      <c r="D8569" t="s">
        <v>314</v>
      </c>
      <c r="E8569" s="320" t="s">
        <v>175</v>
      </c>
      <c r="F8569" s="320" t="s">
        <v>176</v>
      </c>
      <c r="G8569" s="320" t="s">
        <v>441</v>
      </c>
      <c r="H8569" s="320" t="s">
        <v>370</v>
      </c>
      <c r="I8569" s="320" t="s">
        <v>354</v>
      </c>
      <c r="J8569" s="320" t="s">
        <v>280</v>
      </c>
      <c r="K8569" s="321">
        <v>17</v>
      </c>
      <c r="L8569" s="305">
        <v>0.120569996535778</v>
      </c>
      <c r="M8569" s="305"/>
      <c r="N8569" s="321">
        <v>128</v>
      </c>
      <c r="O8569" s="305">
        <v>0.1792699992656708</v>
      </c>
      <c r="P8569" s="305"/>
      <c r="Q8569" s="321">
        <v>2584</v>
      </c>
      <c r="R8569" s="305">
        <v>0.18983000516891479</v>
      </c>
      <c r="S8569" s="305"/>
      <c r="BA8569" s="395">
        <v>1</v>
      </c>
      <c r="BB8569" s="396" t="s">
        <v>861</v>
      </c>
      <c r="BC8569" t="str">
        <f t="shared" si="716"/>
        <v>RH5</v>
      </c>
      <c r="BD8569" t="str">
        <f t="shared" si="717"/>
        <v>NAoMe_recurrent_age_mbc_hes_decades_80cap</v>
      </c>
      <c r="BE8569" s="397" t="s">
        <v>862</v>
      </c>
      <c r="BF8569" t="str">
        <f t="shared" si="718"/>
        <v>50-59 yrs</v>
      </c>
      <c r="BG8569">
        <f t="shared" si="719"/>
        <v>17</v>
      </c>
      <c r="BH8569" s="398">
        <f t="shared" si="720"/>
        <v>0.120569996535778</v>
      </c>
      <c r="BO8569" s="33"/>
    </row>
    <row r="8570" spans="1:67">
      <c r="A8570" s="320" t="s">
        <v>338</v>
      </c>
      <c r="B8570" t="s">
        <v>380</v>
      </c>
      <c r="C8570" t="s">
        <v>910</v>
      </c>
      <c r="D8570" t="s">
        <v>314</v>
      </c>
      <c r="E8570" s="320" t="s">
        <v>175</v>
      </c>
      <c r="F8570" s="320" t="s">
        <v>176</v>
      </c>
      <c r="G8570" s="320" t="s">
        <v>441</v>
      </c>
      <c r="H8570" s="320" t="s">
        <v>370</v>
      </c>
      <c r="I8570" s="320" t="s">
        <v>354</v>
      </c>
      <c r="J8570" s="320" t="s">
        <v>281</v>
      </c>
      <c r="K8570" s="321">
        <v>24</v>
      </c>
      <c r="L8570" s="305">
        <v>0.17021000385284421</v>
      </c>
      <c r="M8570" s="305"/>
      <c r="N8570" s="321">
        <v>131</v>
      </c>
      <c r="O8570" s="305">
        <v>0.1834699958562851</v>
      </c>
      <c r="P8570" s="305"/>
      <c r="Q8570" s="321">
        <v>2650</v>
      </c>
      <c r="R8570" s="305">
        <v>0.19468000531196589</v>
      </c>
      <c r="S8570" s="305"/>
      <c r="BA8570" s="395">
        <v>1</v>
      </c>
      <c r="BB8570" s="396" t="s">
        <v>861</v>
      </c>
      <c r="BC8570" t="str">
        <f t="shared" si="716"/>
        <v>RH5</v>
      </c>
      <c r="BD8570" t="str">
        <f t="shared" si="717"/>
        <v>NAoMe_recurrent_age_mbc_hes_decades_80cap</v>
      </c>
      <c r="BE8570" s="397" t="s">
        <v>862</v>
      </c>
      <c r="BF8570" t="str">
        <f t="shared" si="718"/>
        <v>60-69 yrs</v>
      </c>
      <c r="BG8570">
        <f t="shared" si="719"/>
        <v>24</v>
      </c>
      <c r="BH8570" s="398">
        <f t="shared" si="720"/>
        <v>0.17021000385284421</v>
      </c>
      <c r="BO8570" s="33"/>
    </row>
    <row r="8571" spans="1:67">
      <c r="A8571" s="320" t="s">
        <v>338</v>
      </c>
      <c r="B8571" t="s">
        <v>380</v>
      </c>
      <c r="C8571" t="s">
        <v>910</v>
      </c>
      <c r="D8571" t="s">
        <v>314</v>
      </c>
      <c r="E8571" s="320" t="s">
        <v>175</v>
      </c>
      <c r="F8571" s="320" t="s">
        <v>176</v>
      </c>
      <c r="G8571" s="320" t="s">
        <v>441</v>
      </c>
      <c r="H8571" s="320" t="s">
        <v>370</v>
      </c>
      <c r="I8571" s="320" t="s">
        <v>354</v>
      </c>
      <c r="J8571" s="320" t="s">
        <v>282</v>
      </c>
      <c r="K8571" s="321">
        <v>47</v>
      </c>
      <c r="L8571" s="305">
        <v>0.33333000540733337</v>
      </c>
      <c r="M8571" s="305"/>
      <c r="N8571" s="321">
        <v>184</v>
      </c>
      <c r="O8571" s="305">
        <v>0.25769999623298651</v>
      </c>
      <c r="P8571" s="305"/>
      <c r="Q8571" s="321">
        <v>3284</v>
      </c>
      <c r="R8571" s="305">
        <v>0.24126000702381131</v>
      </c>
      <c r="S8571" s="305"/>
      <c r="BA8571" s="395">
        <v>1</v>
      </c>
      <c r="BB8571" s="396" t="s">
        <v>861</v>
      </c>
      <c r="BC8571" t="str">
        <f t="shared" si="716"/>
        <v>RH5</v>
      </c>
      <c r="BD8571" t="str">
        <f t="shared" si="717"/>
        <v>NAoMe_recurrent_age_mbc_hes_decades_80cap</v>
      </c>
      <c r="BE8571" s="397" t="s">
        <v>862</v>
      </c>
      <c r="BF8571" t="str">
        <f t="shared" si="718"/>
        <v>70-79 yrs</v>
      </c>
      <c r="BG8571">
        <f t="shared" si="719"/>
        <v>47</v>
      </c>
      <c r="BH8571" s="398">
        <f t="shared" si="720"/>
        <v>0.33333000540733337</v>
      </c>
      <c r="BO8571" s="33"/>
    </row>
    <row r="8572" spans="1:67">
      <c r="A8572" s="320" t="s">
        <v>338</v>
      </c>
      <c r="B8572" t="s">
        <v>380</v>
      </c>
      <c r="C8572" t="s">
        <v>910</v>
      </c>
      <c r="D8572" t="s">
        <v>314</v>
      </c>
      <c r="E8572" s="320" t="s">
        <v>175</v>
      </c>
      <c r="F8572" s="320" t="s">
        <v>176</v>
      </c>
      <c r="G8572" s="320" t="s">
        <v>441</v>
      </c>
      <c r="H8572" s="320" t="s">
        <v>370</v>
      </c>
      <c r="I8572" s="320" t="s">
        <v>354</v>
      </c>
      <c r="J8572" s="320" t="s">
        <v>283</v>
      </c>
      <c r="K8572" s="321">
        <v>38</v>
      </c>
      <c r="L8572" s="305">
        <v>0.26949998736381531</v>
      </c>
      <c r="M8572" s="305"/>
      <c r="N8572" s="321">
        <v>172</v>
      </c>
      <c r="O8572" s="305">
        <v>0.24089999496936801</v>
      </c>
      <c r="P8572" s="305"/>
      <c r="Q8572" s="321">
        <v>3083</v>
      </c>
      <c r="R8572" s="305">
        <v>0.2264900058507919</v>
      </c>
      <c r="S8572" s="305"/>
      <c r="BA8572" s="395">
        <v>1</v>
      </c>
      <c r="BB8572" s="396" t="s">
        <v>861</v>
      </c>
      <c r="BC8572" t="str">
        <f t="shared" si="716"/>
        <v>RH5</v>
      </c>
      <c r="BD8572" t="str">
        <f t="shared" si="717"/>
        <v>NAoMe_recurrent_age_mbc_hes_decades_80cap</v>
      </c>
      <c r="BE8572" s="397" t="s">
        <v>862</v>
      </c>
      <c r="BF8572" t="str">
        <f t="shared" si="718"/>
        <v>80+ yrs</v>
      </c>
      <c r="BG8572">
        <f t="shared" si="719"/>
        <v>38</v>
      </c>
      <c r="BH8572" s="398">
        <f t="shared" si="720"/>
        <v>0.26949998736381531</v>
      </c>
      <c r="BO8572" s="33"/>
    </row>
    <row r="8573" spans="1:67">
      <c r="A8573" s="320" t="s">
        <v>338</v>
      </c>
      <c r="B8573" t="s">
        <v>380</v>
      </c>
      <c r="C8573" t="s">
        <v>910</v>
      </c>
      <c r="D8573" t="s">
        <v>314</v>
      </c>
      <c r="E8573" s="320" t="s">
        <v>175</v>
      </c>
      <c r="F8573" s="320" t="s">
        <v>176</v>
      </c>
      <c r="G8573" s="320" t="s">
        <v>441</v>
      </c>
      <c r="H8573" s="320" t="s">
        <v>370</v>
      </c>
      <c r="I8573" s="320" t="s">
        <v>656</v>
      </c>
      <c r="J8573" s="320" t="s">
        <v>286</v>
      </c>
      <c r="K8573" s="321">
        <v>0</v>
      </c>
      <c r="L8573" s="305">
        <v>0</v>
      </c>
      <c r="M8573" s="305">
        <v>0</v>
      </c>
      <c r="N8573" s="321">
        <v>2</v>
      </c>
      <c r="O8573" s="305">
        <v>2.79999990016222E-3</v>
      </c>
      <c r="P8573" s="305">
        <v>2.9100000392645602E-3</v>
      </c>
      <c r="Q8573" s="321">
        <v>565</v>
      </c>
      <c r="R8573" s="305">
        <v>4.1510000824928277E-2</v>
      </c>
      <c r="S8573" s="305">
        <v>4.221000149846077E-2</v>
      </c>
      <c r="BA8573" s="395">
        <v>1</v>
      </c>
      <c r="BB8573" s="396" t="s">
        <v>861</v>
      </c>
      <c r="BC8573" t="str">
        <f t="shared" si="716"/>
        <v>RH5</v>
      </c>
      <c r="BD8573" t="str">
        <f t="shared" si="717"/>
        <v>NAoMe_recurrent_ethnicity_grp</v>
      </c>
      <c r="BE8573" s="397" t="s">
        <v>862</v>
      </c>
      <c r="BF8573" t="str">
        <f t="shared" si="718"/>
        <v>Asian or Asian British</v>
      </c>
      <c r="BG8573">
        <f t="shared" si="719"/>
        <v>0</v>
      </c>
      <c r="BH8573" s="398">
        <f t="shared" si="720"/>
        <v>0</v>
      </c>
      <c r="BO8573" s="33"/>
    </row>
    <row r="8574" spans="1:67">
      <c r="A8574" s="320" t="s">
        <v>338</v>
      </c>
      <c r="B8574" t="s">
        <v>380</v>
      </c>
      <c r="C8574" t="s">
        <v>910</v>
      </c>
      <c r="D8574" t="s">
        <v>314</v>
      </c>
      <c r="E8574" s="320" t="s">
        <v>175</v>
      </c>
      <c r="F8574" s="320" t="s">
        <v>176</v>
      </c>
      <c r="G8574" s="320" t="s">
        <v>441</v>
      </c>
      <c r="H8574" s="320" t="s">
        <v>370</v>
      </c>
      <c r="I8574" s="320" t="s">
        <v>656</v>
      </c>
      <c r="J8574" s="320" t="s">
        <v>287</v>
      </c>
      <c r="K8574" s="321">
        <v>0</v>
      </c>
      <c r="L8574" s="305">
        <v>0</v>
      </c>
      <c r="M8574" s="305">
        <v>0</v>
      </c>
      <c r="N8574" s="321">
        <v>5</v>
      </c>
      <c r="O8574" s="305">
        <v>7.0000002160668373E-3</v>
      </c>
      <c r="P8574" s="305">
        <v>7.2800000198185444E-3</v>
      </c>
      <c r="Q8574" s="321">
        <v>439</v>
      </c>
      <c r="R8574" s="305">
        <v>3.2249998301267617E-2</v>
      </c>
      <c r="S8574" s="305">
        <v>3.2800000160932541E-2</v>
      </c>
      <c r="BA8574" s="395">
        <v>1</v>
      </c>
      <c r="BB8574" s="396" t="s">
        <v>861</v>
      </c>
      <c r="BC8574" t="str">
        <f t="shared" si="716"/>
        <v>RH5</v>
      </c>
      <c r="BD8574" t="str">
        <f t="shared" si="717"/>
        <v>NAoMe_recurrent_ethnicity_grp</v>
      </c>
      <c r="BE8574" s="397" t="s">
        <v>862</v>
      </c>
      <c r="BF8574" t="str">
        <f t="shared" si="718"/>
        <v>Black or Black British</v>
      </c>
      <c r="BG8574">
        <f t="shared" si="719"/>
        <v>0</v>
      </c>
      <c r="BH8574" s="398">
        <f t="shared" si="720"/>
        <v>0</v>
      </c>
      <c r="BO8574" s="33"/>
    </row>
    <row r="8575" spans="1:67">
      <c r="A8575" s="320" t="s">
        <v>338</v>
      </c>
      <c r="B8575" t="s">
        <v>380</v>
      </c>
      <c r="C8575" t="s">
        <v>910</v>
      </c>
      <c r="D8575" t="s">
        <v>314</v>
      </c>
      <c r="E8575" s="320" t="s">
        <v>175</v>
      </c>
      <c r="F8575" s="320" t="s">
        <v>176</v>
      </c>
      <c r="G8575" s="320" t="s">
        <v>441</v>
      </c>
      <c r="H8575" s="320" t="s">
        <v>370</v>
      </c>
      <c r="I8575" s="320" t="s">
        <v>656</v>
      </c>
      <c r="J8575" s="320" t="s">
        <v>259</v>
      </c>
      <c r="K8575" s="321">
        <v>0</v>
      </c>
      <c r="L8575" s="305">
        <v>0</v>
      </c>
      <c r="M8575" s="305">
        <v>0</v>
      </c>
      <c r="N8575" s="321">
        <v>2</v>
      </c>
      <c r="O8575" s="305">
        <v>2.79999990016222E-3</v>
      </c>
      <c r="P8575" s="305">
        <v>2.9100000392645602E-3</v>
      </c>
      <c r="Q8575" s="321">
        <v>117</v>
      </c>
      <c r="R8575" s="305">
        <v>8.6000002920627594E-3</v>
      </c>
      <c r="S8575" s="305">
        <v>8.7400004267692566E-3</v>
      </c>
      <c r="BA8575" s="395">
        <v>1</v>
      </c>
      <c r="BB8575" s="396" t="s">
        <v>861</v>
      </c>
      <c r="BC8575" t="str">
        <f t="shared" si="716"/>
        <v>RH5</v>
      </c>
      <c r="BD8575" t="str">
        <f t="shared" si="717"/>
        <v>NAoMe_recurrent_ethnicity_grp</v>
      </c>
      <c r="BE8575" s="397" t="s">
        <v>862</v>
      </c>
      <c r="BF8575" t="str">
        <f t="shared" si="718"/>
        <v>Mixed</v>
      </c>
      <c r="BG8575">
        <f t="shared" si="719"/>
        <v>0</v>
      </c>
      <c r="BH8575" s="398">
        <f t="shared" si="720"/>
        <v>0</v>
      </c>
      <c r="BO8575" s="33"/>
    </row>
    <row r="8576" spans="1:67">
      <c r="A8576" s="320" t="s">
        <v>338</v>
      </c>
      <c r="B8576" t="s">
        <v>380</v>
      </c>
      <c r="C8576" t="s">
        <v>910</v>
      </c>
      <c r="D8576" t="s">
        <v>314</v>
      </c>
      <c r="E8576" s="320" t="s">
        <v>175</v>
      </c>
      <c r="F8576" s="320" t="s">
        <v>176</v>
      </c>
      <c r="G8576" s="320" t="s">
        <v>441</v>
      </c>
      <c r="H8576" s="320" t="s">
        <v>370</v>
      </c>
      <c r="I8576" s="320" t="s">
        <v>656</v>
      </c>
      <c r="J8576" s="320" t="s">
        <v>288</v>
      </c>
      <c r="K8576" s="321">
        <v>2</v>
      </c>
      <c r="L8576" s="305">
        <v>1.417999994009733E-2</v>
      </c>
      <c r="M8576" s="305">
        <v>1.480999961495399E-2</v>
      </c>
      <c r="N8576" s="321">
        <v>2</v>
      </c>
      <c r="O8576" s="305">
        <v>2.79999990016222E-3</v>
      </c>
      <c r="P8576" s="305">
        <v>2.9100000392645602E-3</v>
      </c>
      <c r="Q8576" s="321">
        <v>254</v>
      </c>
      <c r="R8576" s="305">
        <v>1.8659999594092369E-2</v>
      </c>
      <c r="S8576" s="305">
        <v>1.8980000168085098E-2</v>
      </c>
      <c r="BA8576" s="395">
        <v>1</v>
      </c>
      <c r="BB8576" s="396" t="s">
        <v>861</v>
      </c>
      <c r="BC8576" t="str">
        <f t="shared" si="716"/>
        <v>RH5</v>
      </c>
      <c r="BD8576" t="str">
        <f t="shared" si="717"/>
        <v>NAoMe_recurrent_ethnicity_grp</v>
      </c>
      <c r="BE8576" s="397" t="s">
        <v>862</v>
      </c>
      <c r="BF8576" t="str">
        <f t="shared" si="718"/>
        <v>Other Ethnic Group</v>
      </c>
      <c r="BG8576">
        <f t="shared" si="719"/>
        <v>2</v>
      </c>
      <c r="BH8576" s="398">
        <f t="shared" si="720"/>
        <v>1.417999994009733E-2</v>
      </c>
      <c r="BO8576" s="33"/>
    </row>
    <row r="8577" spans="1:67">
      <c r="A8577" s="320" t="s">
        <v>338</v>
      </c>
      <c r="B8577" t="s">
        <v>380</v>
      </c>
      <c r="C8577" t="s">
        <v>910</v>
      </c>
      <c r="D8577" t="s">
        <v>314</v>
      </c>
      <c r="E8577" s="320" t="s">
        <v>175</v>
      </c>
      <c r="F8577" s="320" t="s">
        <v>176</v>
      </c>
      <c r="G8577" s="320" t="s">
        <v>441</v>
      </c>
      <c r="H8577" s="320" t="s">
        <v>370</v>
      </c>
      <c r="I8577" s="320" t="s">
        <v>656</v>
      </c>
      <c r="J8577" s="320" t="s">
        <v>260</v>
      </c>
      <c r="K8577" s="321">
        <v>6</v>
      </c>
      <c r="L8577" s="305">
        <v>4.2550001293420792E-2</v>
      </c>
      <c r="M8577" s="305"/>
      <c r="N8577" s="321">
        <v>27</v>
      </c>
      <c r="O8577" s="305">
        <v>3.7820000201463699E-2</v>
      </c>
      <c r="P8577" s="305"/>
      <c r="Q8577" s="321">
        <v>227</v>
      </c>
      <c r="R8577" s="305">
        <v>1.6680000349879261E-2</v>
      </c>
      <c r="S8577" s="305"/>
      <c r="BA8577" s="395">
        <v>1</v>
      </c>
      <c r="BB8577" s="396" t="s">
        <v>861</v>
      </c>
      <c r="BC8577" t="str">
        <f t="shared" si="716"/>
        <v>RH5</v>
      </c>
      <c r="BD8577" t="str">
        <f t="shared" si="717"/>
        <v>NAoMe_recurrent_ethnicity_grp</v>
      </c>
      <c r="BE8577" s="397" t="s">
        <v>862</v>
      </c>
      <c r="BF8577" t="str">
        <f t="shared" si="718"/>
        <v>Unknown</v>
      </c>
      <c r="BG8577">
        <f t="shared" si="719"/>
        <v>6</v>
      </c>
      <c r="BH8577" s="398">
        <f t="shared" si="720"/>
        <v>4.2550001293420792E-2</v>
      </c>
      <c r="BO8577" s="33"/>
    </row>
    <row r="8578" spans="1:67">
      <c r="A8578" s="320" t="s">
        <v>338</v>
      </c>
      <c r="B8578" t="s">
        <v>380</v>
      </c>
      <c r="C8578" t="s">
        <v>910</v>
      </c>
      <c r="D8578" t="s">
        <v>314</v>
      </c>
      <c r="E8578" s="320" t="s">
        <v>175</v>
      </c>
      <c r="F8578" s="320" t="s">
        <v>176</v>
      </c>
      <c r="G8578" s="320" t="s">
        <v>441</v>
      </c>
      <c r="H8578" s="320" t="s">
        <v>370</v>
      </c>
      <c r="I8578" s="320" t="s">
        <v>656</v>
      </c>
      <c r="J8578" s="320" t="s">
        <v>258</v>
      </c>
      <c r="K8578" s="321">
        <v>133</v>
      </c>
      <c r="L8578" s="305">
        <v>0.94326001405715942</v>
      </c>
      <c r="M8578" s="305">
        <v>0.98518997430801392</v>
      </c>
      <c r="N8578" s="321">
        <v>676</v>
      </c>
      <c r="O8578" s="305">
        <v>0.94678002595901489</v>
      </c>
      <c r="P8578" s="305">
        <v>0.98399001359939575</v>
      </c>
      <c r="Q8578" s="321">
        <v>12010</v>
      </c>
      <c r="R8578" s="305">
        <v>0.88230997323989868</v>
      </c>
      <c r="S8578" s="305">
        <v>0.89727002382278442</v>
      </c>
      <c r="BA8578" s="395">
        <v>1</v>
      </c>
      <c r="BB8578" s="396" t="s">
        <v>861</v>
      </c>
      <c r="BC8578" t="str">
        <f t="shared" si="716"/>
        <v>RH5</v>
      </c>
      <c r="BD8578" t="str">
        <f t="shared" si="717"/>
        <v>NAoMe_recurrent_ethnicity_grp</v>
      </c>
      <c r="BE8578" s="397" t="s">
        <v>862</v>
      </c>
      <c r="BF8578" t="str">
        <f t="shared" si="718"/>
        <v>White</v>
      </c>
      <c r="BG8578">
        <f t="shared" si="719"/>
        <v>133</v>
      </c>
      <c r="BH8578" s="398">
        <f t="shared" si="720"/>
        <v>0.94326001405715942</v>
      </c>
      <c r="BO8578" s="33"/>
    </row>
    <row r="8579" spans="1:67">
      <c r="A8579" s="320" t="s">
        <v>338</v>
      </c>
      <c r="B8579" t="s">
        <v>380</v>
      </c>
      <c r="C8579" t="s">
        <v>910</v>
      </c>
      <c r="D8579" t="s">
        <v>314</v>
      </c>
      <c r="E8579" s="320" t="s">
        <v>175</v>
      </c>
      <c r="F8579" s="320" t="s">
        <v>176</v>
      </c>
      <c r="G8579" s="320" t="s">
        <v>441</v>
      </c>
      <c r="H8579" s="320" t="s">
        <v>370</v>
      </c>
      <c r="I8579" s="320" t="s">
        <v>291</v>
      </c>
      <c r="J8579" s="320" t="s">
        <v>313</v>
      </c>
      <c r="K8579" s="321">
        <v>141</v>
      </c>
      <c r="L8579" s="305">
        <v>1</v>
      </c>
      <c r="M8579" s="305"/>
      <c r="N8579" s="321">
        <v>712</v>
      </c>
      <c r="O8579" s="305">
        <v>0.99720001220703125</v>
      </c>
      <c r="P8579" s="305"/>
      <c r="Q8579" s="321">
        <v>13492</v>
      </c>
      <c r="R8579" s="305">
        <v>0.99118000268936157</v>
      </c>
      <c r="S8579" s="305"/>
      <c r="BA8579" s="395">
        <v>1</v>
      </c>
      <c r="BB8579" s="396" t="s">
        <v>861</v>
      </c>
      <c r="BC8579" t="str">
        <f t="shared" ref="BC8579:BC8642" si="721">E8579</f>
        <v>RH5</v>
      </c>
      <c r="BD8579" t="str">
        <f t="shared" ref="BD8579:BD8642" si="722">(LEFT(A8579, LEN(A8579)-7))&amp;"_"&amp;I8579</f>
        <v>NAoMe_recurrent_gender</v>
      </c>
      <c r="BE8579" s="397" t="s">
        <v>862</v>
      </c>
      <c r="BF8579" t="str">
        <f t="shared" ref="BF8579:BF8642" si="723">J8579</f>
        <v>Female</v>
      </c>
      <c r="BG8579">
        <f t="shared" ref="BG8579:BG8642" si="724">K8579</f>
        <v>141</v>
      </c>
      <c r="BH8579" s="398">
        <f t="shared" ref="BH8579:BH8642" si="725">L8579</f>
        <v>1</v>
      </c>
      <c r="BO8579" s="33"/>
    </row>
    <row r="8580" spans="1:67">
      <c r="A8580" s="320" t="s">
        <v>338</v>
      </c>
      <c r="B8580" t="s">
        <v>380</v>
      </c>
      <c r="C8580" t="s">
        <v>910</v>
      </c>
      <c r="D8580" t="s">
        <v>314</v>
      </c>
      <c r="E8580" s="320" t="s">
        <v>175</v>
      </c>
      <c r="F8580" s="320" t="s">
        <v>176</v>
      </c>
      <c r="G8580" s="320" t="s">
        <v>441</v>
      </c>
      <c r="H8580" s="320" t="s">
        <v>370</v>
      </c>
      <c r="I8580" s="320" t="s">
        <v>291</v>
      </c>
      <c r="J8580" s="320" t="s">
        <v>293</v>
      </c>
      <c r="K8580" s="321">
        <v>0</v>
      </c>
      <c r="L8580" s="305">
        <v>0</v>
      </c>
      <c r="M8580" s="305"/>
      <c r="N8580" s="321">
        <v>2</v>
      </c>
      <c r="O8580" s="305">
        <v>2.79999990016222E-3</v>
      </c>
      <c r="P8580" s="305"/>
      <c r="Q8580" s="321">
        <v>120</v>
      </c>
      <c r="R8580" s="305">
        <v>8.8200001046061516E-3</v>
      </c>
      <c r="S8580" s="305"/>
      <c r="BA8580" s="395">
        <v>1</v>
      </c>
      <c r="BB8580" s="396" t="s">
        <v>861</v>
      </c>
      <c r="BC8580" t="str">
        <f t="shared" si="721"/>
        <v>RH5</v>
      </c>
      <c r="BD8580" t="str">
        <f t="shared" si="722"/>
        <v>NAoMe_recurrent_gender</v>
      </c>
      <c r="BE8580" s="397" t="s">
        <v>862</v>
      </c>
      <c r="BF8580" t="str">
        <f t="shared" si="723"/>
        <v>Male</v>
      </c>
      <c r="BG8580">
        <f t="shared" si="724"/>
        <v>0</v>
      </c>
      <c r="BH8580" s="398">
        <f t="shared" si="725"/>
        <v>0</v>
      </c>
      <c r="BO8580" s="33"/>
    </row>
    <row r="8581" spans="1:67">
      <c r="A8581" s="320" t="s">
        <v>338</v>
      </c>
      <c r="B8581" t="s">
        <v>380</v>
      </c>
      <c r="C8581" t="s">
        <v>910</v>
      </c>
      <c r="D8581" t="s">
        <v>314</v>
      </c>
      <c r="E8581" s="320" t="s">
        <v>175</v>
      </c>
      <c r="F8581" s="320" t="s">
        <v>176</v>
      </c>
      <c r="G8581" s="320" t="s">
        <v>441</v>
      </c>
      <c r="H8581" s="320" t="s">
        <v>370</v>
      </c>
      <c r="I8581" s="320" t="s">
        <v>355</v>
      </c>
      <c r="J8581" s="320" t="s">
        <v>289</v>
      </c>
      <c r="K8581" s="321">
        <v>40</v>
      </c>
      <c r="L8581" s="305">
        <v>0.28369000554084778</v>
      </c>
      <c r="M8581" s="305"/>
      <c r="N8581" s="321">
        <v>212</v>
      </c>
      <c r="O8581" s="305">
        <v>0.29692000150680542</v>
      </c>
      <c r="P8581" s="305"/>
      <c r="Q8581" s="321">
        <v>4109</v>
      </c>
      <c r="R8581" s="305">
        <v>0.30186998844146729</v>
      </c>
      <c r="S8581" s="305"/>
      <c r="BA8581" s="395">
        <v>1</v>
      </c>
      <c r="BB8581" s="396" t="s">
        <v>861</v>
      </c>
      <c r="BC8581" t="str">
        <f t="shared" si="721"/>
        <v>RH5</v>
      </c>
      <c r="BD8581" t="str">
        <f t="shared" si="722"/>
        <v>NAoMe_recurrent_mbc_hes_year</v>
      </c>
      <c r="BE8581" s="397" t="s">
        <v>862</v>
      </c>
      <c r="BF8581" t="str">
        <f t="shared" si="723"/>
        <v>2021</v>
      </c>
      <c r="BG8581">
        <f t="shared" si="724"/>
        <v>40</v>
      </c>
      <c r="BH8581" s="398">
        <f t="shared" si="725"/>
        <v>0.28369000554084778</v>
      </c>
      <c r="BO8581" s="33"/>
    </row>
    <row r="8582" spans="1:67">
      <c r="A8582" s="320" t="s">
        <v>338</v>
      </c>
      <c r="B8582" t="s">
        <v>380</v>
      </c>
      <c r="C8582" t="s">
        <v>910</v>
      </c>
      <c r="D8582" t="s">
        <v>314</v>
      </c>
      <c r="E8582" s="320" t="s">
        <v>175</v>
      </c>
      <c r="F8582" s="320" t="s">
        <v>176</v>
      </c>
      <c r="G8582" s="320" t="s">
        <v>441</v>
      </c>
      <c r="H8582" s="320" t="s">
        <v>370</v>
      </c>
      <c r="I8582" s="320" t="s">
        <v>355</v>
      </c>
      <c r="J8582" s="320" t="s">
        <v>816</v>
      </c>
      <c r="K8582" s="321">
        <v>55</v>
      </c>
      <c r="L8582" s="305">
        <v>0.39006999135017401</v>
      </c>
      <c r="M8582" s="305"/>
      <c r="N8582" s="321">
        <v>256</v>
      </c>
      <c r="O8582" s="305">
        <v>0.35853999853134161</v>
      </c>
      <c r="P8582" s="305"/>
      <c r="Q8582" s="321">
        <v>4376</v>
      </c>
      <c r="R8582" s="305">
        <v>0.32148000597953802</v>
      </c>
      <c r="S8582" s="305"/>
      <c r="BA8582" s="395">
        <v>1</v>
      </c>
      <c r="BB8582" s="396" t="s">
        <v>861</v>
      </c>
      <c r="BC8582" t="str">
        <f t="shared" si="721"/>
        <v>RH5</v>
      </c>
      <c r="BD8582" t="str">
        <f t="shared" si="722"/>
        <v>NAoMe_recurrent_mbc_hes_year</v>
      </c>
      <c r="BE8582" s="397" t="s">
        <v>862</v>
      </c>
      <c r="BF8582" t="str">
        <f t="shared" si="723"/>
        <v>2022</v>
      </c>
      <c r="BG8582">
        <f t="shared" si="724"/>
        <v>55</v>
      </c>
      <c r="BH8582" s="398">
        <f t="shared" si="725"/>
        <v>0.39006999135017401</v>
      </c>
      <c r="BO8582" s="33"/>
    </row>
    <row r="8583" spans="1:67">
      <c r="A8583" s="320" t="s">
        <v>338</v>
      </c>
      <c r="B8583" t="s">
        <v>380</v>
      </c>
      <c r="C8583" t="s">
        <v>910</v>
      </c>
      <c r="D8583" t="s">
        <v>314</v>
      </c>
      <c r="E8583" s="320" t="s">
        <v>175</v>
      </c>
      <c r="F8583" s="320" t="s">
        <v>176</v>
      </c>
      <c r="G8583" s="320" t="s">
        <v>441</v>
      </c>
      <c r="H8583" s="320" t="s">
        <v>370</v>
      </c>
      <c r="I8583" s="320" t="s">
        <v>355</v>
      </c>
      <c r="J8583" s="320" t="s">
        <v>946</v>
      </c>
      <c r="K8583" s="321">
        <v>46</v>
      </c>
      <c r="L8583" s="305">
        <v>0.32624000310897833</v>
      </c>
      <c r="M8583" s="305"/>
      <c r="N8583" s="321">
        <v>246</v>
      </c>
      <c r="O8583" s="305">
        <v>0.34453999996185303</v>
      </c>
      <c r="P8583" s="305"/>
      <c r="Q8583" s="321">
        <v>5127</v>
      </c>
      <c r="R8583" s="305">
        <v>0.37665000557899481</v>
      </c>
      <c r="S8583" s="305"/>
      <c r="BA8583" s="395">
        <v>1</v>
      </c>
      <c r="BB8583" s="396" t="s">
        <v>861</v>
      </c>
      <c r="BC8583" t="str">
        <f t="shared" si="721"/>
        <v>RH5</v>
      </c>
      <c r="BD8583" t="str">
        <f t="shared" si="722"/>
        <v>NAoMe_recurrent_mbc_hes_year</v>
      </c>
      <c r="BE8583" s="397" t="s">
        <v>862</v>
      </c>
      <c r="BF8583" t="str">
        <f t="shared" si="723"/>
        <v>2023</v>
      </c>
      <c r="BG8583">
        <f t="shared" si="724"/>
        <v>46</v>
      </c>
      <c r="BH8583" s="398">
        <f t="shared" si="725"/>
        <v>0.32624000310897833</v>
      </c>
      <c r="BO8583" s="33"/>
    </row>
    <row r="8584" spans="1:67">
      <c r="A8584" s="320" t="s">
        <v>338</v>
      </c>
      <c r="B8584" t="s">
        <v>380</v>
      </c>
      <c r="C8584" t="s">
        <v>910</v>
      </c>
      <c r="D8584" t="s">
        <v>314</v>
      </c>
      <c r="E8584" s="320" t="s">
        <v>175</v>
      </c>
      <c r="F8584" s="320" t="s">
        <v>176</v>
      </c>
      <c r="G8584" s="320" t="s">
        <v>441</v>
      </c>
      <c r="H8584" s="320" t="s">
        <v>370</v>
      </c>
      <c r="I8584" s="320" t="s">
        <v>824</v>
      </c>
      <c r="J8584" s="320" t="s">
        <v>12</v>
      </c>
      <c r="K8584" s="321">
        <v>141</v>
      </c>
      <c r="L8584" s="305">
        <v>1</v>
      </c>
      <c r="M8584" s="305"/>
      <c r="N8584" s="321">
        <v>714</v>
      </c>
      <c r="O8584" s="305">
        <v>1</v>
      </c>
      <c r="P8584" s="305"/>
      <c r="Q8584" s="321">
        <v>13612</v>
      </c>
      <c r="R8584" s="305">
        <v>1</v>
      </c>
      <c r="S8584" s="305"/>
      <c r="BA8584" s="395">
        <v>1</v>
      </c>
      <c r="BB8584" s="396" t="s">
        <v>861</v>
      </c>
      <c r="BC8584" t="str">
        <f t="shared" si="721"/>
        <v>RH5</v>
      </c>
      <c r="BD8584" t="str">
        <f t="shared" si="722"/>
        <v>NAoMe_recurrent_tag_bonemets</v>
      </c>
      <c r="BE8584" s="397" t="s">
        <v>862</v>
      </c>
      <c r="BF8584" t="str">
        <f t="shared" si="723"/>
        <v>No</v>
      </c>
      <c r="BG8584">
        <f t="shared" si="724"/>
        <v>141</v>
      </c>
      <c r="BH8584" s="398">
        <f t="shared" si="725"/>
        <v>1</v>
      </c>
      <c r="BO8584" s="33"/>
    </row>
    <row r="8585" spans="1:67">
      <c r="A8585" s="320" t="s">
        <v>338</v>
      </c>
      <c r="B8585" t="s">
        <v>380</v>
      </c>
      <c r="C8585" t="s">
        <v>910</v>
      </c>
      <c r="D8585" t="s">
        <v>314</v>
      </c>
      <c r="E8585" s="320" t="s">
        <v>175</v>
      </c>
      <c r="F8585" s="320" t="s">
        <v>176</v>
      </c>
      <c r="G8585" s="320" t="s">
        <v>441</v>
      </c>
      <c r="H8585" s="320" t="s">
        <v>370</v>
      </c>
      <c r="I8585" s="320" t="s">
        <v>825</v>
      </c>
      <c r="J8585" s="320" t="s">
        <v>12</v>
      </c>
      <c r="K8585" s="321">
        <v>141</v>
      </c>
      <c r="L8585" s="305">
        <v>1</v>
      </c>
      <c r="M8585" s="305"/>
      <c r="N8585" s="321">
        <v>714</v>
      </c>
      <c r="O8585" s="305">
        <v>1</v>
      </c>
      <c r="P8585" s="305"/>
      <c r="Q8585" s="321">
        <v>13612</v>
      </c>
      <c r="R8585" s="305">
        <v>1</v>
      </c>
      <c r="S8585" s="305"/>
      <c r="BA8585" s="395">
        <v>1</v>
      </c>
      <c r="BB8585" s="396" t="s">
        <v>861</v>
      </c>
      <c r="BC8585" t="str">
        <f t="shared" si="721"/>
        <v>RH5</v>
      </c>
      <c r="BD8585" t="str">
        <f t="shared" si="722"/>
        <v>NAoMe_recurrent_tag_brainmets</v>
      </c>
      <c r="BE8585" s="397" t="s">
        <v>862</v>
      </c>
      <c r="BF8585" t="str">
        <f t="shared" si="723"/>
        <v>No</v>
      </c>
      <c r="BG8585">
        <f t="shared" si="724"/>
        <v>141</v>
      </c>
      <c r="BH8585" s="398">
        <f t="shared" si="725"/>
        <v>1</v>
      </c>
      <c r="BO8585" s="33"/>
    </row>
    <row r="8586" spans="1:67">
      <c r="A8586" s="320" t="s">
        <v>338</v>
      </c>
      <c r="B8586" t="s">
        <v>380</v>
      </c>
      <c r="C8586" t="s">
        <v>910</v>
      </c>
      <c r="D8586" t="s">
        <v>314</v>
      </c>
      <c r="E8586" s="320" t="s">
        <v>175</v>
      </c>
      <c r="F8586" s="320" t="s">
        <v>176</v>
      </c>
      <c r="G8586" s="320" t="s">
        <v>441</v>
      </c>
      <c r="H8586" s="320" t="s">
        <v>370</v>
      </c>
      <c r="I8586" s="320" t="s">
        <v>826</v>
      </c>
      <c r="J8586" s="320" t="s">
        <v>12</v>
      </c>
      <c r="K8586" s="321">
        <v>141</v>
      </c>
      <c r="L8586" s="305">
        <v>1</v>
      </c>
      <c r="M8586" s="305"/>
      <c r="N8586" s="321">
        <v>714</v>
      </c>
      <c r="O8586" s="305">
        <v>1</v>
      </c>
      <c r="P8586" s="305"/>
      <c r="Q8586" s="321">
        <v>13612</v>
      </c>
      <c r="R8586" s="305">
        <v>1</v>
      </c>
      <c r="S8586" s="305"/>
      <c r="BA8586" s="395">
        <v>1</v>
      </c>
      <c r="BB8586" s="396" t="s">
        <v>861</v>
      </c>
      <c r="BC8586" t="str">
        <f t="shared" si="721"/>
        <v>RH5</v>
      </c>
      <c r="BD8586" t="str">
        <f t="shared" si="722"/>
        <v>NAoMe_recurrent_tag_livermets</v>
      </c>
      <c r="BE8586" s="397" t="s">
        <v>862</v>
      </c>
      <c r="BF8586" t="str">
        <f t="shared" si="723"/>
        <v>No</v>
      </c>
      <c r="BG8586">
        <f t="shared" si="724"/>
        <v>141</v>
      </c>
      <c r="BH8586" s="398">
        <f t="shared" si="725"/>
        <v>1</v>
      </c>
      <c r="BO8586" s="33"/>
    </row>
    <row r="8587" spans="1:67">
      <c r="A8587" s="320" t="s">
        <v>338</v>
      </c>
      <c r="B8587" t="s">
        <v>380</v>
      </c>
      <c r="C8587" t="s">
        <v>910</v>
      </c>
      <c r="D8587" t="s">
        <v>314</v>
      </c>
      <c r="E8587" s="320" t="s">
        <v>175</v>
      </c>
      <c r="F8587" s="320" t="s">
        <v>176</v>
      </c>
      <c r="G8587" s="320" t="s">
        <v>441</v>
      </c>
      <c r="H8587" s="320" t="s">
        <v>370</v>
      </c>
      <c r="I8587" s="320" t="s">
        <v>827</v>
      </c>
      <c r="J8587" s="320" t="s">
        <v>12</v>
      </c>
      <c r="K8587" s="321">
        <v>141</v>
      </c>
      <c r="L8587" s="305">
        <v>1</v>
      </c>
      <c r="M8587" s="305"/>
      <c r="N8587" s="321">
        <v>714</v>
      </c>
      <c r="O8587" s="305">
        <v>1</v>
      </c>
      <c r="P8587" s="305"/>
      <c r="Q8587" s="321">
        <v>13612</v>
      </c>
      <c r="R8587" s="305">
        <v>1</v>
      </c>
      <c r="S8587" s="305"/>
      <c r="BA8587" s="395">
        <v>1</v>
      </c>
      <c r="BB8587" s="396" t="s">
        <v>861</v>
      </c>
      <c r="BC8587" t="str">
        <f t="shared" si="721"/>
        <v>RH5</v>
      </c>
      <c r="BD8587" t="str">
        <f t="shared" si="722"/>
        <v>NAoMe_recurrent_tag_lungmets</v>
      </c>
      <c r="BE8587" s="397" t="s">
        <v>862</v>
      </c>
      <c r="BF8587" t="str">
        <f t="shared" si="723"/>
        <v>No</v>
      </c>
      <c r="BG8587">
        <f t="shared" si="724"/>
        <v>141</v>
      </c>
      <c r="BH8587" s="398">
        <f t="shared" si="725"/>
        <v>1</v>
      </c>
      <c r="BO8587" s="33"/>
    </row>
    <row r="8588" spans="1:67">
      <c r="A8588" s="320" t="s">
        <v>338</v>
      </c>
      <c r="B8588" t="s">
        <v>380</v>
      </c>
      <c r="C8588" t="s">
        <v>910</v>
      </c>
      <c r="D8588" t="s">
        <v>314</v>
      </c>
      <c r="E8588" s="320" t="s">
        <v>175</v>
      </c>
      <c r="F8588" s="320" t="s">
        <v>176</v>
      </c>
      <c r="G8588" s="320" t="s">
        <v>441</v>
      </c>
      <c r="H8588" s="320" t="s">
        <v>370</v>
      </c>
      <c r="I8588" s="320" t="s">
        <v>828</v>
      </c>
      <c r="J8588" s="320" t="s">
        <v>12</v>
      </c>
      <c r="K8588" s="321">
        <v>141</v>
      </c>
      <c r="L8588" s="305">
        <v>1</v>
      </c>
      <c r="M8588" s="305"/>
      <c r="N8588" s="321">
        <v>714</v>
      </c>
      <c r="O8588" s="305">
        <v>1</v>
      </c>
      <c r="P8588" s="305"/>
      <c r="Q8588" s="321">
        <v>13612</v>
      </c>
      <c r="R8588" s="305">
        <v>1</v>
      </c>
      <c r="S8588" s="305"/>
      <c r="BA8588" s="395">
        <v>1</v>
      </c>
      <c r="BB8588" s="396" t="s">
        <v>861</v>
      </c>
      <c r="BC8588" t="str">
        <f t="shared" si="721"/>
        <v>RH5</v>
      </c>
      <c r="BD8588" t="str">
        <f t="shared" si="722"/>
        <v>NAoMe_recurrent_tag_othermets</v>
      </c>
      <c r="BE8588" s="397" t="s">
        <v>862</v>
      </c>
      <c r="BF8588" t="str">
        <f t="shared" si="723"/>
        <v>No</v>
      </c>
      <c r="BG8588">
        <f t="shared" si="724"/>
        <v>141</v>
      </c>
      <c r="BH8588" s="398">
        <f t="shared" si="725"/>
        <v>1</v>
      </c>
      <c r="BO8588" s="33"/>
    </row>
    <row r="8589" spans="1:67">
      <c r="A8589" s="320" t="s">
        <v>338</v>
      </c>
      <c r="B8589" t="s">
        <v>380</v>
      </c>
      <c r="C8589" t="s">
        <v>910</v>
      </c>
      <c r="D8589" t="s">
        <v>314</v>
      </c>
      <c r="E8589" s="320" t="s">
        <v>177</v>
      </c>
      <c r="F8589" s="320" t="s">
        <v>178</v>
      </c>
      <c r="G8589" s="320" t="s">
        <v>439</v>
      </c>
      <c r="H8589" s="320" t="s">
        <v>329</v>
      </c>
      <c r="I8589" s="320" t="s">
        <v>354</v>
      </c>
      <c r="J8589" s="320" t="s">
        <v>277</v>
      </c>
      <c r="K8589" s="321">
        <v>2</v>
      </c>
      <c r="L8589" s="305">
        <v>1.439000014215708E-2</v>
      </c>
      <c r="M8589" s="305"/>
      <c r="N8589" s="321">
        <v>6</v>
      </c>
      <c r="O8589" s="305">
        <v>6.3599999994039544E-3</v>
      </c>
      <c r="P8589" s="305"/>
      <c r="Q8589" s="321">
        <v>56</v>
      </c>
      <c r="R8589" s="305">
        <v>4.1100000962615013E-3</v>
      </c>
      <c r="S8589" s="305"/>
      <c r="BA8589" s="395">
        <v>1</v>
      </c>
      <c r="BB8589" s="396" t="s">
        <v>861</v>
      </c>
      <c r="BC8589" t="str">
        <f t="shared" si="721"/>
        <v>RTR</v>
      </c>
      <c r="BD8589" t="str">
        <f t="shared" si="722"/>
        <v>NAoMe_recurrent_age_mbc_hes_decades_80cap</v>
      </c>
      <c r="BE8589" s="397" t="s">
        <v>862</v>
      </c>
      <c r="BF8589" t="str">
        <f t="shared" si="723"/>
        <v>18-29 yrs</v>
      </c>
      <c r="BG8589">
        <f t="shared" si="724"/>
        <v>2</v>
      </c>
      <c r="BH8589" s="398">
        <f t="shared" si="725"/>
        <v>1.439000014215708E-2</v>
      </c>
      <c r="BO8589" s="33"/>
    </row>
    <row r="8590" spans="1:67">
      <c r="A8590" s="320" t="s">
        <v>338</v>
      </c>
      <c r="B8590" t="s">
        <v>380</v>
      </c>
      <c r="C8590" t="s">
        <v>910</v>
      </c>
      <c r="D8590" t="s">
        <v>314</v>
      </c>
      <c r="E8590" s="320" t="s">
        <v>177</v>
      </c>
      <c r="F8590" s="320" t="s">
        <v>178</v>
      </c>
      <c r="G8590" s="320" t="s">
        <v>439</v>
      </c>
      <c r="H8590" s="320" t="s">
        <v>329</v>
      </c>
      <c r="I8590" s="320" t="s">
        <v>354</v>
      </c>
      <c r="J8590" s="320" t="s">
        <v>278</v>
      </c>
      <c r="K8590" s="321">
        <v>9</v>
      </c>
      <c r="L8590" s="305">
        <v>6.4750000834465027E-2</v>
      </c>
      <c r="M8590" s="305"/>
      <c r="N8590" s="321">
        <v>46</v>
      </c>
      <c r="O8590" s="305">
        <v>4.8730000853538513E-2</v>
      </c>
      <c r="P8590" s="305"/>
      <c r="Q8590" s="321">
        <v>552</v>
      </c>
      <c r="R8590" s="305">
        <v>4.0550000965595252E-2</v>
      </c>
      <c r="S8590" s="305"/>
      <c r="BA8590" s="395">
        <v>1</v>
      </c>
      <c r="BB8590" s="396" t="s">
        <v>861</v>
      </c>
      <c r="BC8590" t="str">
        <f t="shared" si="721"/>
        <v>RTR</v>
      </c>
      <c r="BD8590" t="str">
        <f t="shared" si="722"/>
        <v>NAoMe_recurrent_age_mbc_hes_decades_80cap</v>
      </c>
      <c r="BE8590" s="397" t="s">
        <v>862</v>
      </c>
      <c r="BF8590" t="str">
        <f t="shared" si="723"/>
        <v>30-39 yrs</v>
      </c>
      <c r="BG8590">
        <f t="shared" si="724"/>
        <v>9</v>
      </c>
      <c r="BH8590" s="398">
        <f t="shared" si="725"/>
        <v>6.4750000834465027E-2</v>
      </c>
      <c r="BO8590" s="33"/>
    </row>
    <row r="8591" spans="1:67">
      <c r="A8591" s="320" t="s">
        <v>338</v>
      </c>
      <c r="B8591" t="s">
        <v>380</v>
      </c>
      <c r="C8591" t="s">
        <v>910</v>
      </c>
      <c r="D8591" t="s">
        <v>314</v>
      </c>
      <c r="E8591" s="320" t="s">
        <v>177</v>
      </c>
      <c r="F8591" s="320" t="s">
        <v>178</v>
      </c>
      <c r="G8591" s="320" t="s">
        <v>439</v>
      </c>
      <c r="H8591" s="320" t="s">
        <v>329</v>
      </c>
      <c r="I8591" s="320" t="s">
        <v>354</v>
      </c>
      <c r="J8591" s="320" t="s">
        <v>279</v>
      </c>
      <c r="K8591" s="321">
        <v>10</v>
      </c>
      <c r="L8591" s="305">
        <v>7.1939997375011444E-2</v>
      </c>
      <c r="M8591" s="305"/>
      <c r="N8591" s="321">
        <v>93</v>
      </c>
      <c r="O8591" s="305">
        <v>9.8520003259181976E-2</v>
      </c>
      <c r="P8591" s="305"/>
      <c r="Q8591" s="321">
        <v>1403</v>
      </c>
      <c r="R8591" s="305">
        <v>0.1030699983239174</v>
      </c>
      <c r="S8591" s="305"/>
      <c r="BA8591" s="395">
        <v>1</v>
      </c>
      <c r="BB8591" s="396" t="s">
        <v>861</v>
      </c>
      <c r="BC8591" t="str">
        <f t="shared" si="721"/>
        <v>RTR</v>
      </c>
      <c r="BD8591" t="str">
        <f t="shared" si="722"/>
        <v>NAoMe_recurrent_age_mbc_hes_decades_80cap</v>
      </c>
      <c r="BE8591" s="397" t="s">
        <v>862</v>
      </c>
      <c r="BF8591" t="str">
        <f t="shared" si="723"/>
        <v>40-49 yrs</v>
      </c>
      <c r="BG8591">
        <f t="shared" si="724"/>
        <v>10</v>
      </c>
      <c r="BH8591" s="398">
        <f t="shared" si="725"/>
        <v>7.1939997375011444E-2</v>
      </c>
      <c r="BO8591" s="33"/>
    </row>
    <row r="8592" spans="1:67">
      <c r="A8592" s="320" t="s">
        <v>338</v>
      </c>
      <c r="B8592" t="s">
        <v>380</v>
      </c>
      <c r="C8592" t="s">
        <v>910</v>
      </c>
      <c r="D8592" t="s">
        <v>314</v>
      </c>
      <c r="E8592" s="320" t="s">
        <v>177</v>
      </c>
      <c r="F8592" s="320" t="s">
        <v>178</v>
      </c>
      <c r="G8592" s="320" t="s">
        <v>439</v>
      </c>
      <c r="H8592" s="320" t="s">
        <v>329</v>
      </c>
      <c r="I8592" s="320" t="s">
        <v>354</v>
      </c>
      <c r="J8592" s="320" t="s">
        <v>280</v>
      </c>
      <c r="K8592" s="321">
        <v>30</v>
      </c>
      <c r="L8592" s="305">
        <v>0.215829998254776</v>
      </c>
      <c r="M8592" s="305"/>
      <c r="N8592" s="321">
        <v>178</v>
      </c>
      <c r="O8592" s="305">
        <v>0.18855999410152441</v>
      </c>
      <c r="P8592" s="305"/>
      <c r="Q8592" s="321">
        <v>2584</v>
      </c>
      <c r="R8592" s="305">
        <v>0.18983000516891479</v>
      </c>
      <c r="S8592" s="305"/>
      <c r="BA8592" s="395">
        <v>1</v>
      </c>
      <c r="BB8592" s="396" t="s">
        <v>861</v>
      </c>
      <c r="BC8592" t="str">
        <f t="shared" si="721"/>
        <v>RTR</v>
      </c>
      <c r="BD8592" t="str">
        <f t="shared" si="722"/>
        <v>NAoMe_recurrent_age_mbc_hes_decades_80cap</v>
      </c>
      <c r="BE8592" s="397" t="s">
        <v>862</v>
      </c>
      <c r="BF8592" t="str">
        <f t="shared" si="723"/>
        <v>50-59 yrs</v>
      </c>
      <c r="BG8592">
        <f t="shared" si="724"/>
        <v>30</v>
      </c>
      <c r="BH8592" s="398">
        <f t="shared" si="725"/>
        <v>0.215829998254776</v>
      </c>
      <c r="BO8592" s="33"/>
    </row>
    <row r="8593" spans="1:67">
      <c r="A8593" s="320" t="s">
        <v>338</v>
      </c>
      <c r="B8593" t="s">
        <v>380</v>
      </c>
      <c r="C8593" t="s">
        <v>910</v>
      </c>
      <c r="D8593" t="s">
        <v>314</v>
      </c>
      <c r="E8593" s="320" t="s">
        <v>177</v>
      </c>
      <c r="F8593" s="320" t="s">
        <v>178</v>
      </c>
      <c r="G8593" s="320" t="s">
        <v>439</v>
      </c>
      <c r="H8593" s="320" t="s">
        <v>329</v>
      </c>
      <c r="I8593" s="320" t="s">
        <v>354</v>
      </c>
      <c r="J8593" s="320" t="s">
        <v>281</v>
      </c>
      <c r="K8593" s="321">
        <v>30</v>
      </c>
      <c r="L8593" s="305">
        <v>0.215829998254776</v>
      </c>
      <c r="M8593" s="305"/>
      <c r="N8593" s="321">
        <v>192</v>
      </c>
      <c r="O8593" s="305">
        <v>0.20339000225067139</v>
      </c>
      <c r="P8593" s="305"/>
      <c r="Q8593" s="321">
        <v>2650</v>
      </c>
      <c r="R8593" s="305">
        <v>0.19468000531196589</v>
      </c>
      <c r="S8593" s="305"/>
      <c r="BA8593" s="395">
        <v>1</v>
      </c>
      <c r="BB8593" s="396" t="s">
        <v>861</v>
      </c>
      <c r="BC8593" t="str">
        <f t="shared" si="721"/>
        <v>RTR</v>
      </c>
      <c r="BD8593" t="str">
        <f t="shared" si="722"/>
        <v>NAoMe_recurrent_age_mbc_hes_decades_80cap</v>
      </c>
      <c r="BE8593" s="397" t="s">
        <v>862</v>
      </c>
      <c r="BF8593" t="str">
        <f t="shared" si="723"/>
        <v>60-69 yrs</v>
      </c>
      <c r="BG8593">
        <f t="shared" si="724"/>
        <v>30</v>
      </c>
      <c r="BH8593" s="398">
        <f t="shared" si="725"/>
        <v>0.215829998254776</v>
      </c>
      <c r="BO8593" s="33"/>
    </row>
    <row r="8594" spans="1:67">
      <c r="A8594" s="320" t="s">
        <v>338</v>
      </c>
      <c r="B8594" t="s">
        <v>380</v>
      </c>
      <c r="C8594" t="s">
        <v>910</v>
      </c>
      <c r="D8594" t="s">
        <v>314</v>
      </c>
      <c r="E8594" s="320" t="s">
        <v>177</v>
      </c>
      <c r="F8594" s="320" t="s">
        <v>178</v>
      </c>
      <c r="G8594" s="320" t="s">
        <v>439</v>
      </c>
      <c r="H8594" s="320" t="s">
        <v>329</v>
      </c>
      <c r="I8594" s="320" t="s">
        <v>354</v>
      </c>
      <c r="J8594" s="320" t="s">
        <v>282</v>
      </c>
      <c r="K8594" s="321">
        <v>37</v>
      </c>
      <c r="L8594" s="305">
        <v>0.26618999242782593</v>
      </c>
      <c r="M8594" s="305"/>
      <c r="N8594" s="321">
        <v>218</v>
      </c>
      <c r="O8594" s="305">
        <v>0.23093000054359439</v>
      </c>
      <c r="P8594" s="305"/>
      <c r="Q8594" s="321">
        <v>3284</v>
      </c>
      <c r="R8594" s="305">
        <v>0.24126000702381131</v>
      </c>
      <c r="S8594" s="305"/>
      <c r="BA8594" s="395">
        <v>1</v>
      </c>
      <c r="BB8594" s="396" t="s">
        <v>861</v>
      </c>
      <c r="BC8594" t="str">
        <f t="shared" si="721"/>
        <v>RTR</v>
      </c>
      <c r="BD8594" t="str">
        <f t="shared" si="722"/>
        <v>NAoMe_recurrent_age_mbc_hes_decades_80cap</v>
      </c>
      <c r="BE8594" s="397" t="s">
        <v>862</v>
      </c>
      <c r="BF8594" t="str">
        <f t="shared" si="723"/>
        <v>70-79 yrs</v>
      </c>
      <c r="BG8594">
        <f t="shared" si="724"/>
        <v>37</v>
      </c>
      <c r="BH8594" s="398">
        <f t="shared" si="725"/>
        <v>0.26618999242782593</v>
      </c>
      <c r="BO8594" s="33"/>
    </row>
    <row r="8595" spans="1:67">
      <c r="A8595" s="320" t="s">
        <v>338</v>
      </c>
      <c r="B8595" t="s">
        <v>380</v>
      </c>
      <c r="C8595" t="s">
        <v>910</v>
      </c>
      <c r="D8595" t="s">
        <v>314</v>
      </c>
      <c r="E8595" s="320" t="s">
        <v>177</v>
      </c>
      <c r="F8595" s="320" t="s">
        <v>178</v>
      </c>
      <c r="G8595" s="320" t="s">
        <v>439</v>
      </c>
      <c r="H8595" s="320" t="s">
        <v>329</v>
      </c>
      <c r="I8595" s="320" t="s">
        <v>354</v>
      </c>
      <c r="J8595" s="320" t="s">
        <v>283</v>
      </c>
      <c r="K8595" s="321">
        <v>21</v>
      </c>
      <c r="L8595" s="305">
        <v>0.151079997420311</v>
      </c>
      <c r="M8595" s="305"/>
      <c r="N8595" s="321">
        <v>211</v>
      </c>
      <c r="O8595" s="305">
        <v>0.22351999580860141</v>
      </c>
      <c r="P8595" s="305"/>
      <c r="Q8595" s="321">
        <v>3083</v>
      </c>
      <c r="R8595" s="305">
        <v>0.2264900058507919</v>
      </c>
      <c r="S8595" s="305"/>
      <c r="BA8595" s="395">
        <v>1</v>
      </c>
      <c r="BB8595" s="396" t="s">
        <v>861</v>
      </c>
      <c r="BC8595" t="str">
        <f t="shared" si="721"/>
        <v>RTR</v>
      </c>
      <c r="BD8595" t="str">
        <f t="shared" si="722"/>
        <v>NAoMe_recurrent_age_mbc_hes_decades_80cap</v>
      </c>
      <c r="BE8595" s="397" t="s">
        <v>862</v>
      </c>
      <c r="BF8595" t="str">
        <f t="shared" si="723"/>
        <v>80+ yrs</v>
      </c>
      <c r="BG8595">
        <f t="shared" si="724"/>
        <v>21</v>
      </c>
      <c r="BH8595" s="398">
        <f t="shared" si="725"/>
        <v>0.151079997420311</v>
      </c>
      <c r="BO8595" s="33"/>
    </row>
    <row r="8596" spans="1:67">
      <c r="A8596" s="320" t="s">
        <v>338</v>
      </c>
      <c r="B8596" t="s">
        <v>380</v>
      </c>
      <c r="C8596" t="s">
        <v>910</v>
      </c>
      <c r="D8596" t="s">
        <v>314</v>
      </c>
      <c r="E8596" s="320" t="s">
        <v>177</v>
      </c>
      <c r="F8596" s="320" t="s">
        <v>178</v>
      </c>
      <c r="G8596" s="320" t="s">
        <v>439</v>
      </c>
      <c r="H8596" s="320" t="s">
        <v>329</v>
      </c>
      <c r="I8596" s="320" t="s">
        <v>656</v>
      </c>
      <c r="J8596" s="320" t="s">
        <v>286</v>
      </c>
      <c r="K8596" s="321">
        <v>2</v>
      </c>
      <c r="L8596" s="305">
        <v>1.439000014215708E-2</v>
      </c>
      <c r="M8596" s="305">
        <v>1.448999997228384E-2</v>
      </c>
      <c r="N8596" s="321">
        <v>9</v>
      </c>
      <c r="O8596" s="305">
        <v>9.5300003886222839E-3</v>
      </c>
      <c r="P8596" s="305">
        <v>9.6399998292326927E-3</v>
      </c>
      <c r="Q8596" s="321">
        <v>565</v>
      </c>
      <c r="R8596" s="305">
        <v>4.1510000824928277E-2</v>
      </c>
      <c r="S8596" s="305">
        <v>4.221000149846077E-2</v>
      </c>
      <c r="BA8596" s="395">
        <v>1</v>
      </c>
      <c r="BB8596" s="396" t="s">
        <v>861</v>
      </c>
      <c r="BC8596" t="str">
        <f t="shared" si="721"/>
        <v>RTR</v>
      </c>
      <c r="BD8596" t="str">
        <f t="shared" si="722"/>
        <v>NAoMe_recurrent_ethnicity_grp</v>
      </c>
      <c r="BE8596" s="397" t="s">
        <v>862</v>
      </c>
      <c r="BF8596" t="str">
        <f t="shared" si="723"/>
        <v>Asian or Asian British</v>
      </c>
      <c r="BG8596">
        <f t="shared" si="724"/>
        <v>2</v>
      </c>
      <c r="BH8596" s="398">
        <f t="shared" si="725"/>
        <v>1.439000014215708E-2</v>
      </c>
      <c r="BO8596" s="33"/>
    </row>
    <row r="8597" spans="1:67">
      <c r="A8597" s="320" t="s">
        <v>338</v>
      </c>
      <c r="B8597" t="s">
        <v>380</v>
      </c>
      <c r="C8597" t="s">
        <v>910</v>
      </c>
      <c r="D8597" t="s">
        <v>314</v>
      </c>
      <c r="E8597" s="320" t="s">
        <v>177</v>
      </c>
      <c r="F8597" s="320" t="s">
        <v>178</v>
      </c>
      <c r="G8597" s="320" t="s">
        <v>439</v>
      </c>
      <c r="H8597" s="320" t="s">
        <v>329</v>
      </c>
      <c r="I8597" s="320" t="s">
        <v>656</v>
      </c>
      <c r="J8597" s="320" t="s">
        <v>287</v>
      </c>
      <c r="K8597" s="321">
        <v>2</v>
      </c>
      <c r="L8597" s="305">
        <v>1.439000014215708E-2</v>
      </c>
      <c r="M8597" s="305">
        <v>1.448999997228384E-2</v>
      </c>
      <c r="N8597" s="321">
        <v>2</v>
      </c>
      <c r="O8597" s="305">
        <v>2.120000077411532E-3</v>
      </c>
      <c r="P8597" s="305">
        <v>2.1399999968707561E-3</v>
      </c>
      <c r="Q8597" s="321">
        <v>439</v>
      </c>
      <c r="R8597" s="305">
        <v>3.2249998301267617E-2</v>
      </c>
      <c r="S8597" s="305">
        <v>3.2800000160932541E-2</v>
      </c>
      <c r="BA8597" s="395">
        <v>1</v>
      </c>
      <c r="BB8597" s="396" t="s">
        <v>861</v>
      </c>
      <c r="BC8597" t="str">
        <f t="shared" si="721"/>
        <v>RTR</v>
      </c>
      <c r="BD8597" t="str">
        <f t="shared" si="722"/>
        <v>NAoMe_recurrent_ethnicity_grp</v>
      </c>
      <c r="BE8597" s="397" t="s">
        <v>862</v>
      </c>
      <c r="BF8597" t="str">
        <f t="shared" si="723"/>
        <v>Black or Black British</v>
      </c>
      <c r="BG8597">
        <f t="shared" si="724"/>
        <v>2</v>
      </c>
      <c r="BH8597" s="398">
        <f t="shared" si="725"/>
        <v>1.439000014215708E-2</v>
      </c>
      <c r="BO8597" s="33"/>
    </row>
    <row r="8598" spans="1:67">
      <c r="A8598" s="320" t="s">
        <v>338</v>
      </c>
      <c r="B8598" t="s">
        <v>380</v>
      </c>
      <c r="C8598" t="s">
        <v>910</v>
      </c>
      <c r="D8598" t="s">
        <v>314</v>
      </c>
      <c r="E8598" s="320" t="s">
        <v>177</v>
      </c>
      <c r="F8598" s="320" t="s">
        <v>178</v>
      </c>
      <c r="G8598" s="320" t="s">
        <v>439</v>
      </c>
      <c r="H8598" s="320" t="s">
        <v>329</v>
      </c>
      <c r="I8598" s="320" t="s">
        <v>656</v>
      </c>
      <c r="J8598" s="320" t="s">
        <v>259</v>
      </c>
      <c r="K8598" s="321">
        <v>0</v>
      </c>
      <c r="L8598" s="305">
        <v>0</v>
      </c>
      <c r="M8598" s="305">
        <v>0</v>
      </c>
      <c r="N8598" s="321">
        <v>0</v>
      </c>
      <c r="O8598" s="305">
        <v>0</v>
      </c>
      <c r="P8598" s="305">
        <v>0</v>
      </c>
      <c r="Q8598" s="321">
        <v>117</v>
      </c>
      <c r="R8598" s="305">
        <v>8.6000002920627594E-3</v>
      </c>
      <c r="S8598" s="305">
        <v>8.7400004267692566E-3</v>
      </c>
      <c r="BA8598" s="395">
        <v>1</v>
      </c>
      <c r="BB8598" s="396" t="s">
        <v>861</v>
      </c>
      <c r="BC8598" t="str">
        <f t="shared" si="721"/>
        <v>RTR</v>
      </c>
      <c r="BD8598" t="str">
        <f t="shared" si="722"/>
        <v>NAoMe_recurrent_ethnicity_grp</v>
      </c>
      <c r="BE8598" s="397" t="s">
        <v>862</v>
      </c>
      <c r="BF8598" t="str">
        <f t="shared" si="723"/>
        <v>Mixed</v>
      </c>
      <c r="BG8598">
        <f t="shared" si="724"/>
        <v>0</v>
      </c>
      <c r="BH8598" s="398">
        <f t="shared" si="725"/>
        <v>0</v>
      </c>
      <c r="BO8598" s="33"/>
    </row>
    <row r="8599" spans="1:67">
      <c r="A8599" s="320" t="s">
        <v>338</v>
      </c>
      <c r="B8599" t="s">
        <v>380</v>
      </c>
      <c r="C8599" t="s">
        <v>910</v>
      </c>
      <c r="D8599" t="s">
        <v>314</v>
      </c>
      <c r="E8599" s="320" t="s">
        <v>177</v>
      </c>
      <c r="F8599" s="320" t="s">
        <v>178</v>
      </c>
      <c r="G8599" s="320" t="s">
        <v>439</v>
      </c>
      <c r="H8599" s="320" t="s">
        <v>329</v>
      </c>
      <c r="I8599" s="320" t="s">
        <v>656</v>
      </c>
      <c r="J8599" s="320" t="s">
        <v>288</v>
      </c>
      <c r="K8599" s="321">
        <v>2</v>
      </c>
      <c r="L8599" s="305">
        <v>1.439000014215708E-2</v>
      </c>
      <c r="M8599" s="305">
        <v>1.448999997228384E-2</v>
      </c>
      <c r="N8599" s="321">
        <v>7</v>
      </c>
      <c r="O8599" s="305">
        <v>7.4200001545250416E-3</v>
      </c>
      <c r="P8599" s="305">
        <v>7.4900002218782902E-3</v>
      </c>
      <c r="Q8599" s="321">
        <v>254</v>
      </c>
      <c r="R8599" s="305">
        <v>1.8659999594092369E-2</v>
      </c>
      <c r="S8599" s="305">
        <v>1.8980000168085098E-2</v>
      </c>
      <c r="BA8599" s="395">
        <v>1</v>
      </c>
      <c r="BB8599" s="396" t="s">
        <v>861</v>
      </c>
      <c r="BC8599" t="str">
        <f t="shared" si="721"/>
        <v>RTR</v>
      </c>
      <c r="BD8599" t="str">
        <f t="shared" si="722"/>
        <v>NAoMe_recurrent_ethnicity_grp</v>
      </c>
      <c r="BE8599" s="397" t="s">
        <v>862</v>
      </c>
      <c r="BF8599" t="str">
        <f t="shared" si="723"/>
        <v>Other Ethnic Group</v>
      </c>
      <c r="BG8599">
        <f t="shared" si="724"/>
        <v>2</v>
      </c>
      <c r="BH8599" s="398">
        <f t="shared" si="725"/>
        <v>1.439000014215708E-2</v>
      </c>
      <c r="BO8599" s="33"/>
    </row>
    <row r="8600" spans="1:67">
      <c r="A8600" s="320" t="s">
        <v>338</v>
      </c>
      <c r="B8600" t="s">
        <v>380</v>
      </c>
      <c r="C8600" t="s">
        <v>910</v>
      </c>
      <c r="D8600" t="s">
        <v>314</v>
      </c>
      <c r="E8600" s="320" t="s">
        <v>177</v>
      </c>
      <c r="F8600" s="320" t="s">
        <v>178</v>
      </c>
      <c r="G8600" s="320" t="s">
        <v>439</v>
      </c>
      <c r="H8600" s="320" t="s">
        <v>329</v>
      </c>
      <c r="I8600" s="320" t="s">
        <v>656</v>
      </c>
      <c r="J8600" s="320" t="s">
        <v>260</v>
      </c>
      <c r="K8600" s="321">
        <v>1</v>
      </c>
      <c r="L8600" s="305">
        <v>7.1899998001754284E-3</v>
      </c>
      <c r="M8600" s="305"/>
      <c r="N8600" s="321">
        <v>10</v>
      </c>
      <c r="O8600" s="305">
        <v>1.0590000078082079E-2</v>
      </c>
      <c r="P8600" s="305"/>
      <c r="Q8600" s="321">
        <v>227</v>
      </c>
      <c r="R8600" s="305">
        <v>1.6680000349879261E-2</v>
      </c>
      <c r="S8600" s="305"/>
      <c r="BA8600" s="395">
        <v>1</v>
      </c>
      <c r="BB8600" s="396" t="s">
        <v>861</v>
      </c>
      <c r="BC8600" t="str">
        <f t="shared" si="721"/>
        <v>RTR</v>
      </c>
      <c r="BD8600" t="str">
        <f t="shared" si="722"/>
        <v>NAoMe_recurrent_ethnicity_grp</v>
      </c>
      <c r="BE8600" s="397" t="s">
        <v>862</v>
      </c>
      <c r="BF8600" t="str">
        <f t="shared" si="723"/>
        <v>Unknown</v>
      </c>
      <c r="BG8600">
        <f t="shared" si="724"/>
        <v>1</v>
      </c>
      <c r="BH8600" s="398">
        <f t="shared" si="725"/>
        <v>7.1899998001754284E-3</v>
      </c>
      <c r="BO8600" s="33"/>
    </row>
    <row r="8601" spans="1:67">
      <c r="A8601" s="320" t="s">
        <v>338</v>
      </c>
      <c r="B8601" t="s">
        <v>380</v>
      </c>
      <c r="C8601" t="s">
        <v>910</v>
      </c>
      <c r="D8601" t="s">
        <v>314</v>
      </c>
      <c r="E8601" s="320" t="s">
        <v>177</v>
      </c>
      <c r="F8601" s="320" t="s">
        <v>178</v>
      </c>
      <c r="G8601" s="320" t="s">
        <v>439</v>
      </c>
      <c r="H8601" s="320" t="s">
        <v>329</v>
      </c>
      <c r="I8601" s="320" t="s">
        <v>656</v>
      </c>
      <c r="J8601" s="320" t="s">
        <v>258</v>
      </c>
      <c r="K8601" s="321">
        <v>132</v>
      </c>
      <c r="L8601" s="305">
        <v>0.94963997602462769</v>
      </c>
      <c r="M8601" s="305">
        <v>0.95652002096176147</v>
      </c>
      <c r="N8601" s="321">
        <v>916</v>
      </c>
      <c r="O8601" s="305">
        <v>0.97034001350402832</v>
      </c>
      <c r="P8601" s="305">
        <v>0.98072999715805054</v>
      </c>
      <c r="Q8601" s="321">
        <v>12010</v>
      </c>
      <c r="R8601" s="305">
        <v>0.88230997323989868</v>
      </c>
      <c r="S8601" s="305">
        <v>0.89727002382278442</v>
      </c>
      <c r="BA8601" s="395">
        <v>1</v>
      </c>
      <c r="BB8601" s="396" t="s">
        <v>861</v>
      </c>
      <c r="BC8601" t="str">
        <f t="shared" si="721"/>
        <v>RTR</v>
      </c>
      <c r="BD8601" t="str">
        <f t="shared" si="722"/>
        <v>NAoMe_recurrent_ethnicity_grp</v>
      </c>
      <c r="BE8601" s="397" t="s">
        <v>862</v>
      </c>
      <c r="BF8601" t="str">
        <f t="shared" si="723"/>
        <v>White</v>
      </c>
      <c r="BG8601">
        <f t="shared" si="724"/>
        <v>132</v>
      </c>
      <c r="BH8601" s="398">
        <f t="shared" si="725"/>
        <v>0.94963997602462769</v>
      </c>
      <c r="BO8601" s="33"/>
    </row>
    <row r="8602" spans="1:67">
      <c r="A8602" s="320" t="s">
        <v>338</v>
      </c>
      <c r="B8602" t="s">
        <v>380</v>
      </c>
      <c r="C8602" t="s">
        <v>910</v>
      </c>
      <c r="D8602" t="s">
        <v>314</v>
      </c>
      <c r="E8602" s="320" t="s">
        <v>177</v>
      </c>
      <c r="F8602" s="320" t="s">
        <v>178</v>
      </c>
      <c r="G8602" s="320" t="s">
        <v>439</v>
      </c>
      <c r="H8602" s="320" t="s">
        <v>329</v>
      </c>
      <c r="I8602" s="320" t="s">
        <v>291</v>
      </c>
      <c r="J8602" s="320" t="s">
        <v>313</v>
      </c>
      <c r="K8602" s="321">
        <v>137</v>
      </c>
      <c r="L8602" s="305">
        <v>0.98561000823974609</v>
      </c>
      <c r="M8602" s="305"/>
      <c r="N8602" s="321">
        <v>935</v>
      </c>
      <c r="O8602" s="305">
        <v>0.99046999216079712</v>
      </c>
      <c r="P8602" s="305"/>
      <c r="Q8602" s="321">
        <v>13492</v>
      </c>
      <c r="R8602" s="305">
        <v>0.99118000268936157</v>
      </c>
      <c r="S8602" s="305"/>
      <c r="BA8602" s="395">
        <v>1</v>
      </c>
      <c r="BB8602" s="396" t="s">
        <v>861</v>
      </c>
      <c r="BC8602" t="str">
        <f t="shared" si="721"/>
        <v>RTR</v>
      </c>
      <c r="BD8602" t="str">
        <f t="shared" si="722"/>
        <v>NAoMe_recurrent_gender</v>
      </c>
      <c r="BE8602" s="397" t="s">
        <v>862</v>
      </c>
      <c r="BF8602" t="str">
        <f t="shared" si="723"/>
        <v>Female</v>
      </c>
      <c r="BG8602">
        <f t="shared" si="724"/>
        <v>137</v>
      </c>
      <c r="BH8602" s="398">
        <f t="shared" si="725"/>
        <v>0.98561000823974609</v>
      </c>
      <c r="BO8602" s="33"/>
    </row>
    <row r="8603" spans="1:67">
      <c r="A8603" s="320" t="s">
        <v>338</v>
      </c>
      <c r="B8603" t="s">
        <v>380</v>
      </c>
      <c r="C8603" t="s">
        <v>910</v>
      </c>
      <c r="D8603" t="s">
        <v>314</v>
      </c>
      <c r="E8603" s="320" t="s">
        <v>177</v>
      </c>
      <c r="F8603" s="320" t="s">
        <v>178</v>
      </c>
      <c r="G8603" s="320" t="s">
        <v>439</v>
      </c>
      <c r="H8603" s="320" t="s">
        <v>329</v>
      </c>
      <c r="I8603" s="320" t="s">
        <v>291</v>
      </c>
      <c r="J8603" s="320" t="s">
        <v>293</v>
      </c>
      <c r="K8603" s="321">
        <v>2</v>
      </c>
      <c r="L8603" s="305">
        <v>1.439000014215708E-2</v>
      </c>
      <c r="M8603" s="305"/>
      <c r="N8603" s="321">
        <v>9</v>
      </c>
      <c r="O8603" s="305">
        <v>9.5300003886222839E-3</v>
      </c>
      <c r="P8603" s="305"/>
      <c r="Q8603" s="321">
        <v>120</v>
      </c>
      <c r="R8603" s="305">
        <v>8.8200001046061516E-3</v>
      </c>
      <c r="S8603" s="305"/>
      <c r="BA8603" s="395">
        <v>1</v>
      </c>
      <c r="BB8603" s="396" t="s">
        <v>861</v>
      </c>
      <c r="BC8603" t="str">
        <f t="shared" si="721"/>
        <v>RTR</v>
      </c>
      <c r="BD8603" t="str">
        <f t="shared" si="722"/>
        <v>NAoMe_recurrent_gender</v>
      </c>
      <c r="BE8603" s="397" t="s">
        <v>862</v>
      </c>
      <c r="BF8603" t="str">
        <f t="shared" si="723"/>
        <v>Male</v>
      </c>
      <c r="BG8603">
        <f t="shared" si="724"/>
        <v>2</v>
      </c>
      <c r="BH8603" s="398">
        <f t="shared" si="725"/>
        <v>1.439000014215708E-2</v>
      </c>
      <c r="BO8603" s="33"/>
    </row>
    <row r="8604" spans="1:67">
      <c r="A8604" s="320" t="s">
        <v>338</v>
      </c>
      <c r="B8604" t="s">
        <v>380</v>
      </c>
      <c r="C8604" t="s">
        <v>910</v>
      </c>
      <c r="D8604" t="s">
        <v>314</v>
      </c>
      <c r="E8604" s="320" t="s">
        <v>177</v>
      </c>
      <c r="F8604" s="320" t="s">
        <v>178</v>
      </c>
      <c r="G8604" s="320" t="s">
        <v>439</v>
      </c>
      <c r="H8604" s="320" t="s">
        <v>329</v>
      </c>
      <c r="I8604" s="320" t="s">
        <v>355</v>
      </c>
      <c r="J8604" s="320" t="s">
        <v>289</v>
      </c>
      <c r="K8604" s="321">
        <v>49</v>
      </c>
      <c r="L8604" s="305">
        <v>0.35251998901367188</v>
      </c>
      <c r="M8604" s="305"/>
      <c r="N8604" s="321">
        <v>284</v>
      </c>
      <c r="O8604" s="305">
        <v>0.30085000395774841</v>
      </c>
      <c r="P8604" s="305"/>
      <c r="Q8604" s="321">
        <v>4109</v>
      </c>
      <c r="R8604" s="305">
        <v>0.30186998844146729</v>
      </c>
      <c r="S8604" s="305"/>
      <c r="BA8604" s="395">
        <v>1</v>
      </c>
      <c r="BB8604" s="396" t="s">
        <v>861</v>
      </c>
      <c r="BC8604" t="str">
        <f t="shared" si="721"/>
        <v>RTR</v>
      </c>
      <c r="BD8604" t="str">
        <f t="shared" si="722"/>
        <v>NAoMe_recurrent_mbc_hes_year</v>
      </c>
      <c r="BE8604" s="397" t="s">
        <v>862</v>
      </c>
      <c r="BF8604" t="str">
        <f t="shared" si="723"/>
        <v>2021</v>
      </c>
      <c r="BG8604">
        <f t="shared" si="724"/>
        <v>49</v>
      </c>
      <c r="BH8604" s="398">
        <f t="shared" si="725"/>
        <v>0.35251998901367188</v>
      </c>
      <c r="BO8604" s="33"/>
    </row>
    <row r="8605" spans="1:67">
      <c r="A8605" s="320" t="s">
        <v>338</v>
      </c>
      <c r="B8605" t="s">
        <v>380</v>
      </c>
      <c r="C8605" t="s">
        <v>910</v>
      </c>
      <c r="D8605" t="s">
        <v>314</v>
      </c>
      <c r="E8605" s="320" t="s">
        <v>177</v>
      </c>
      <c r="F8605" s="320" t="s">
        <v>178</v>
      </c>
      <c r="G8605" s="320" t="s">
        <v>439</v>
      </c>
      <c r="H8605" s="320" t="s">
        <v>329</v>
      </c>
      <c r="I8605" s="320" t="s">
        <v>355</v>
      </c>
      <c r="J8605" s="320" t="s">
        <v>816</v>
      </c>
      <c r="K8605" s="321">
        <v>35</v>
      </c>
      <c r="L8605" s="305">
        <v>0.25180000066757202</v>
      </c>
      <c r="M8605" s="305"/>
      <c r="N8605" s="321">
        <v>310</v>
      </c>
      <c r="O8605" s="305">
        <v>0.32839000225067139</v>
      </c>
      <c r="P8605" s="305"/>
      <c r="Q8605" s="321">
        <v>4376</v>
      </c>
      <c r="R8605" s="305">
        <v>0.32148000597953802</v>
      </c>
      <c r="S8605" s="305"/>
      <c r="BA8605" s="395">
        <v>1</v>
      </c>
      <c r="BB8605" s="396" t="s">
        <v>861</v>
      </c>
      <c r="BC8605" t="str">
        <f t="shared" si="721"/>
        <v>RTR</v>
      </c>
      <c r="BD8605" t="str">
        <f t="shared" si="722"/>
        <v>NAoMe_recurrent_mbc_hes_year</v>
      </c>
      <c r="BE8605" s="397" t="s">
        <v>862</v>
      </c>
      <c r="BF8605" t="str">
        <f t="shared" si="723"/>
        <v>2022</v>
      </c>
      <c r="BG8605">
        <f t="shared" si="724"/>
        <v>35</v>
      </c>
      <c r="BH8605" s="398">
        <f t="shared" si="725"/>
        <v>0.25180000066757202</v>
      </c>
      <c r="BO8605" s="33"/>
    </row>
    <row r="8606" spans="1:67">
      <c r="A8606" s="320" t="s">
        <v>338</v>
      </c>
      <c r="B8606" t="s">
        <v>380</v>
      </c>
      <c r="C8606" t="s">
        <v>910</v>
      </c>
      <c r="D8606" t="s">
        <v>314</v>
      </c>
      <c r="E8606" s="320" t="s">
        <v>177</v>
      </c>
      <c r="F8606" s="320" t="s">
        <v>178</v>
      </c>
      <c r="G8606" s="320" t="s">
        <v>439</v>
      </c>
      <c r="H8606" s="320" t="s">
        <v>329</v>
      </c>
      <c r="I8606" s="320" t="s">
        <v>355</v>
      </c>
      <c r="J8606" s="320" t="s">
        <v>946</v>
      </c>
      <c r="K8606" s="321">
        <v>55</v>
      </c>
      <c r="L8606" s="305">
        <v>0.3956800103187561</v>
      </c>
      <c r="M8606" s="305"/>
      <c r="N8606" s="321">
        <v>350</v>
      </c>
      <c r="O8606" s="305">
        <v>0.3707599937915802</v>
      </c>
      <c r="P8606" s="305"/>
      <c r="Q8606" s="321">
        <v>5127</v>
      </c>
      <c r="R8606" s="305">
        <v>0.37665000557899481</v>
      </c>
      <c r="S8606" s="305"/>
      <c r="BA8606" s="395">
        <v>1</v>
      </c>
      <c r="BB8606" s="396" t="s">
        <v>861</v>
      </c>
      <c r="BC8606" t="str">
        <f t="shared" si="721"/>
        <v>RTR</v>
      </c>
      <c r="BD8606" t="str">
        <f t="shared" si="722"/>
        <v>NAoMe_recurrent_mbc_hes_year</v>
      </c>
      <c r="BE8606" s="397" t="s">
        <v>862</v>
      </c>
      <c r="BF8606" t="str">
        <f t="shared" si="723"/>
        <v>2023</v>
      </c>
      <c r="BG8606">
        <f t="shared" si="724"/>
        <v>55</v>
      </c>
      <c r="BH8606" s="398">
        <f t="shared" si="725"/>
        <v>0.3956800103187561</v>
      </c>
      <c r="BO8606" s="33"/>
    </row>
    <row r="8607" spans="1:67">
      <c r="A8607" s="320" t="s">
        <v>338</v>
      </c>
      <c r="B8607" t="s">
        <v>380</v>
      </c>
      <c r="C8607" t="s">
        <v>910</v>
      </c>
      <c r="D8607" t="s">
        <v>314</v>
      </c>
      <c r="E8607" s="320" t="s">
        <v>177</v>
      </c>
      <c r="F8607" s="320" t="s">
        <v>178</v>
      </c>
      <c r="G8607" s="320" t="s">
        <v>439</v>
      </c>
      <c r="H8607" s="320" t="s">
        <v>329</v>
      </c>
      <c r="I8607" s="320" t="s">
        <v>824</v>
      </c>
      <c r="J8607" s="320" t="s">
        <v>12</v>
      </c>
      <c r="K8607" s="321">
        <v>139</v>
      </c>
      <c r="L8607" s="305">
        <v>1</v>
      </c>
      <c r="M8607" s="305"/>
      <c r="N8607" s="321">
        <v>944</v>
      </c>
      <c r="O8607" s="305">
        <v>1</v>
      </c>
      <c r="P8607" s="305"/>
      <c r="Q8607" s="321">
        <v>13612</v>
      </c>
      <c r="R8607" s="305">
        <v>1</v>
      </c>
      <c r="S8607" s="305"/>
      <c r="BA8607" s="395">
        <v>1</v>
      </c>
      <c r="BB8607" s="396" t="s">
        <v>861</v>
      </c>
      <c r="BC8607" t="str">
        <f t="shared" si="721"/>
        <v>RTR</v>
      </c>
      <c r="BD8607" t="str">
        <f t="shared" si="722"/>
        <v>NAoMe_recurrent_tag_bonemets</v>
      </c>
      <c r="BE8607" s="397" t="s">
        <v>862</v>
      </c>
      <c r="BF8607" t="str">
        <f t="shared" si="723"/>
        <v>No</v>
      </c>
      <c r="BG8607">
        <f t="shared" si="724"/>
        <v>139</v>
      </c>
      <c r="BH8607" s="398">
        <f t="shared" si="725"/>
        <v>1</v>
      </c>
      <c r="BO8607" s="33"/>
    </row>
    <row r="8608" spans="1:67">
      <c r="A8608" s="320" t="s">
        <v>338</v>
      </c>
      <c r="B8608" t="s">
        <v>380</v>
      </c>
      <c r="C8608" t="s">
        <v>910</v>
      </c>
      <c r="D8608" t="s">
        <v>314</v>
      </c>
      <c r="E8608" s="320" t="s">
        <v>177</v>
      </c>
      <c r="F8608" s="320" t="s">
        <v>178</v>
      </c>
      <c r="G8608" s="320" t="s">
        <v>439</v>
      </c>
      <c r="H8608" s="320" t="s">
        <v>329</v>
      </c>
      <c r="I8608" s="320" t="s">
        <v>825</v>
      </c>
      <c r="J8608" s="320" t="s">
        <v>12</v>
      </c>
      <c r="K8608" s="321">
        <v>139</v>
      </c>
      <c r="L8608" s="305">
        <v>1</v>
      </c>
      <c r="M8608" s="305"/>
      <c r="N8608" s="321">
        <v>944</v>
      </c>
      <c r="O8608" s="305">
        <v>1</v>
      </c>
      <c r="P8608" s="305"/>
      <c r="Q8608" s="321">
        <v>13612</v>
      </c>
      <c r="R8608" s="305">
        <v>1</v>
      </c>
      <c r="S8608" s="305"/>
      <c r="BA8608" s="395">
        <v>1</v>
      </c>
      <c r="BB8608" s="396" t="s">
        <v>861</v>
      </c>
      <c r="BC8608" t="str">
        <f t="shared" si="721"/>
        <v>RTR</v>
      </c>
      <c r="BD8608" t="str">
        <f t="shared" si="722"/>
        <v>NAoMe_recurrent_tag_brainmets</v>
      </c>
      <c r="BE8608" s="397" t="s">
        <v>862</v>
      </c>
      <c r="BF8608" t="str">
        <f t="shared" si="723"/>
        <v>No</v>
      </c>
      <c r="BG8608">
        <f t="shared" si="724"/>
        <v>139</v>
      </c>
      <c r="BH8608" s="398">
        <f t="shared" si="725"/>
        <v>1</v>
      </c>
      <c r="BO8608" s="33"/>
    </row>
    <row r="8609" spans="1:67">
      <c r="A8609" s="320" t="s">
        <v>338</v>
      </c>
      <c r="B8609" t="s">
        <v>380</v>
      </c>
      <c r="C8609" t="s">
        <v>910</v>
      </c>
      <c r="D8609" t="s">
        <v>314</v>
      </c>
      <c r="E8609" s="320" t="s">
        <v>177</v>
      </c>
      <c r="F8609" s="320" t="s">
        <v>178</v>
      </c>
      <c r="G8609" s="320" t="s">
        <v>439</v>
      </c>
      <c r="H8609" s="320" t="s">
        <v>329</v>
      </c>
      <c r="I8609" s="320" t="s">
        <v>826</v>
      </c>
      <c r="J8609" s="320" t="s">
        <v>12</v>
      </c>
      <c r="K8609" s="321">
        <v>139</v>
      </c>
      <c r="L8609" s="305">
        <v>1</v>
      </c>
      <c r="M8609" s="305"/>
      <c r="N8609" s="321">
        <v>944</v>
      </c>
      <c r="O8609" s="305">
        <v>1</v>
      </c>
      <c r="P8609" s="305"/>
      <c r="Q8609" s="321">
        <v>13612</v>
      </c>
      <c r="R8609" s="305">
        <v>1</v>
      </c>
      <c r="S8609" s="305"/>
      <c r="BA8609" s="395">
        <v>1</v>
      </c>
      <c r="BB8609" s="396" t="s">
        <v>861</v>
      </c>
      <c r="BC8609" t="str">
        <f t="shared" si="721"/>
        <v>RTR</v>
      </c>
      <c r="BD8609" t="str">
        <f t="shared" si="722"/>
        <v>NAoMe_recurrent_tag_livermets</v>
      </c>
      <c r="BE8609" s="397" t="s">
        <v>862</v>
      </c>
      <c r="BF8609" t="str">
        <f t="shared" si="723"/>
        <v>No</v>
      </c>
      <c r="BG8609">
        <f t="shared" si="724"/>
        <v>139</v>
      </c>
      <c r="BH8609" s="398">
        <f t="shared" si="725"/>
        <v>1</v>
      </c>
      <c r="BO8609" s="33"/>
    </row>
    <row r="8610" spans="1:67">
      <c r="A8610" s="320" t="s">
        <v>338</v>
      </c>
      <c r="B8610" t="s">
        <v>380</v>
      </c>
      <c r="C8610" t="s">
        <v>910</v>
      </c>
      <c r="D8610" t="s">
        <v>314</v>
      </c>
      <c r="E8610" s="320" t="s">
        <v>177</v>
      </c>
      <c r="F8610" s="320" t="s">
        <v>178</v>
      </c>
      <c r="G8610" s="320" t="s">
        <v>439</v>
      </c>
      <c r="H8610" s="320" t="s">
        <v>329</v>
      </c>
      <c r="I8610" s="320" t="s">
        <v>827</v>
      </c>
      <c r="J8610" s="320" t="s">
        <v>12</v>
      </c>
      <c r="K8610" s="321">
        <v>139</v>
      </c>
      <c r="L8610" s="305">
        <v>1</v>
      </c>
      <c r="M8610" s="305"/>
      <c r="N8610" s="321">
        <v>944</v>
      </c>
      <c r="O8610" s="305">
        <v>1</v>
      </c>
      <c r="P8610" s="305"/>
      <c r="Q8610" s="321">
        <v>13612</v>
      </c>
      <c r="R8610" s="305">
        <v>1</v>
      </c>
      <c r="S8610" s="305"/>
      <c r="BA8610" s="395">
        <v>1</v>
      </c>
      <c r="BB8610" s="396" t="s">
        <v>861</v>
      </c>
      <c r="BC8610" t="str">
        <f t="shared" si="721"/>
        <v>RTR</v>
      </c>
      <c r="BD8610" t="str">
        <f t="shared" si="722"/>
        <v>NAoMe_recurrent_tag_lungmets</v>
      </c>
      <c r="BE8610" s="397" t="s">
        <v>862</v>
      </c>
      <c r="BF8610" t="str">
        <f t="shared" si="723"/>
        <v>No</v>
      </c>
      <c r="BG8610">
        <f t="shared" si="724"/>
        <v>139</v>
      </c>
      <c r="BH8610" s="398">
        <f t="shared" si="725"/>
        <v>1</v>
      </c>
      <c r="BO8610" s="33"/>
    </row>
    <row r="8611" spans="1:67">
      <c r="A8611" s="320" t="s">
        <v>338</v>
      </c>
      <c r="B8611" t="s">
        <v>380</v>
      </c>
      <c r="C8611" t="s">
        <v>910</v>
      </c>
      <c r="D8611" t="s">
        <v>314</v>
      </c>
      <c r="E8611" s="320" t="s">
        <v>177</v>
      </c>
      <c r="F8611" s="320" t="s">
        <v>178</v>
      </c>
      <c r="G8611" s="320" t="s">
        <v>439</v>
      </c>
      <c r="H8611" s="320" t="s">
        <v>329</v>
      </c>
      <c r="I8611" s="320" t="s">
        <v>828</v>
      </c>
      <c r="J8611" s="320" t="s">
        <v>12</v>
      </c>
      <c r="K8611" s="321">
        <v>139</v>
      </c>
      <c r="L8611" s="305">
        <v>1</v>
      </c>
      <c r="M8611" s="305"/>
      <c r="N8611" s="321">
        <v>944</v>
      </c>
      <c r="O8611" s="305">
        <v>1</v>
      </c>
      <c r="P8611" s="305"/>
      <c r="Q8611" s="321">
        <v>13612</v>
      </c>
      <c r="R8611" s="305">
        <v>1</v>
      </c>
      <c r="S8611" s="305"/>
      <c r="BA8611" s="395">
        <v>1</v>
      </c>
      <c r="BB8611" s="396" t="s">
        <v>861</v>
      </c>
      <c r="BC8611" t="str">
        <f t="shared" si="721"/>
        <v>RTR</v>
      </c>
      <c r="BD8611" t="str">
        <f t="shared" si="722"/>
        <v>NAoMe_recurrent_tag_othermets</v>
      </c>
      <c r="BE8611" s="397" t="s">
        <v>862</v>
      </c>
      <c r="BF8611" t="str">
        <f t="shared" si="723"/>
        <v>No</v>
      </c>
      <c r="BG8611">
        <f t="shared" si="724"/>
        <v>139</v>
      </c>
      <c r="BH8611" s="398">
        <f t="shared" si="725"/>
        <v>1</v>
      </c>
      <c r="BO8611" s="33"/>
    </row>
    <row r="8612" spans="1:67">
      <c r="A8612" s="320" t="s">
        <v>338</v>
      </c>
      <c r="B8612" t="s">
        <v>380</v>
      </c>
      <c r="C8612" t="s">
        <v>910</v>
      </c>
      <c r="D8612" t="s">
        <v>314</v>
      </c>
      <c r="E8612" s="320" t="s">
        <v>179</v>
      </c>
      <c r="F8612" s="320" t="s">
        <v>180</v>
      </c>
      <c r="G8612" s="320" t="s">
        <v>448</v>
      </c>
      <c r="H8612" s="320" t="s">
        <v>322</v>
      </c>
      <c r="I8612" s="320" t="s">
        <v>354</v>
      </c>
      <c r="J8612" s="320" t="s">
        <v>277</v>
      </c>
      <c r="K8612" s="321">
        <v>0</v>
      </c>
      <c r="L8612" s="305">
        <v>0</v>
      </c>
      <c r="M8612" s="305"/>
      <c r="N8612" s="321">
        <v>2</v>
      </c>
      <c r="O8612" s="305">
        <v>1.4400000218302009E-3</v>
      </c>
      <c r="P8612" s="305"/>
      <c r="Q8612" s="321">
        <v>56</v>
      </c>
      <c r="R8612" s="305">
        <v>4.1100000962615013E-3</v>
      </c>
      <c r="S8612" s="305"/>
      <c r="BA8612" s="395">
        <v>1</v>
      </c>
      <c r="BB8612" s="396" t="s">
        <v>861</v>
      </c>
      <c r="BC8612" t="str">
        <f t="shared" si="721"/>
        <v>RJC</v>
      </c>
      <c r="BD8612" t="str">
        <f t="shared" si="722"/>
        <v>NAoMe_recurrent_age_mbc_hes_decades_80cap</v>
      </c>
      <c r="BE8612" s="397" t="s">
        <v>862</v>
      </c>
      <c r="BF8612" t="str">
        <f t="shared" si="723"/>
        <v>18-29 yrs</v>
      </c>
      <c r="BG8612">
        <f t="shared" si="724"/>
        <v>0</v>
      </c>
      <c r="BH8612" s="398">
        <f t="shared" si="725"/>
        <v>0</v>
      </c>
      <c r="BO8612" s="33"/>
    </row>
    <row r="8613" spans="1:67">
      <c r="A8613" s="320" t="s">
        <v>338</v>
      </c>
      <c r="B8613" t="s">
        <v>380</v>
      </c>
      <c r="C8613" t="s">
        <v>910</v>
      </c>
      <c r="D8613" t="s">
        <v>314</v>
      </c>
      <c r="E8613" s="320" t="s">
        <v>179</v>
      </c>
      <c r="F8613" s="320" t="s">
        <v>180</v>
      </c>
      <c r="G8613" s="320" t="s">
        <v>448</v>
      </c>
      <c r="H8613" s="320" t="s">
        <v>322</v>
      </c>
      <c r="I8613" s="320" t="s">
        <v>354</v>
      </c>
      <c r="J8613" s="320" t="s">
        <v>278</v>
      </c>
      <c r="K8613" s="321">
        <v>2</v>
      </c>
      <c r="L8613" s="305">
        <v>2.857000008225441E-2</v>
      </c>
      <c r="M8613" s="305"/>
      <c r="N8613" s="321">
        <v>61</v>
      </c>
      <c r="O8613" s="305">
        <v>4.3820001184940338E-2</v>
      </c>
      <c r="P8613" s="305"/>
      <c r="Q8613" s="321">
        <v>552</v>
      </c>
      <c r="R8613" s="305">
        <v>4.0550000965595252E-2</v>
      </c>
      <c r="S8613" s="305"/>
      <c r="BA8613" s="395">
        <v>1</v>
      </c>
      <c r="BB8613" s="396" t="s">
        <v>861</v>
      </c>
      <c r="BC8613" t="str">
        <f t="shared" si="721"/>
        <v>RJC</v>
      </c>
      <c r="BD8613" t="str">
        <f t="shared" si="722"/>
        <v>NAoMe_recurrent_age_mbc_hes_decades_80cap</v>
      </c>
      <c r="BE8613" s="397" t="s">
        <v>862</v>
      </c>
      <c r="BF8613" t="str">
        <f t="shared" si="723"/>
        <v>30-39 yrs</v>
      </c>
      <c r="BG8613">
        <f t="shared" si="724"/>
        <v>2</v>
      </c>
      <c r="BH8613" s="398">
        <f t="shared" si="725"/>
        <v>2.857000008225441E-2</v>
      </c>
      <c r="BO8613" s="33"/>
    </row>
    <row r="8614" spans="1:67">
      <c r="A8614" s="320" t="s">
        <v>338</v>
      </c>
      <c r="B8614" t="s">
        <v>380</v>
      </c>
      <c r="C8614" t="s">
        <v>910</v>
      </c>
      <c r="D8614" t="s">
        <v>314</v>
      </c>
      <c r="E8614" s="320" t="s">
        <v>179</v>
      </c>
      <c r="F8614" s="320" t="s">
        <v>180</v>
      </c>
      <c r="G8614" s="320" t="s">
        <v>448</v>
      </c>
      <c r="H8614" s="320" t="s">
        <v>322</v>
      </c>
      <c r="I8614" s="320" t="s">
        <v>354</v>
      </c>
      <c r="J8614" s="320" t="s">
        <v>279</v>
      </c>
      <c r="K8614" s="321">
        <v>2</v>
      </c>
      <c r="L8614" s="305">
        <v>2.857000008225441E-2</v>
      </c>
      <c r="M8614" s="305"/>
      <c r="N8614" s="321">
        <v>145</v>
      </c>
      <c r="O8614" s="305">
        <v>0.1041700020432472</v>
      </c>
      <c r="P8614" s="305"/>
      <c r="Q8614" s="321">
        <v>1403</v>
      </c>
      <c r="R8614" s="305">
        <v>0.1030699983239174</v>
      </c>
      <c r="S8614" s="305"/>
      <c r="BA8614" s="395">
        <v>1</v>
      </c>
      <c r="BB8614" s="396" t="s">
        <v>861</v>
      </c>
      <c r="BC8614" t="str">
        <f t="shared" si="721"/>
        <v>RJC</v>
      </c>
      <c r="BD8614" t="str">
        <f t="shared" si="722"/>
        <v>NAoMe_recurrent_age_mbc_hes_decades_80cap</v>
      </c>
      <c r="BE8614" s="397" t="s">
        <v>862</v>
      </c>
      <c r="BF8614" t="str">
        <f t="shared" si="723"/>
        <v>40-49 yrs</v>
      </c>
      <c r="BG8614">
        <f t="shared" si="724"/>
        <v>2</v>
      </c>
      <c r="BH8614" s="398">
        <f t="shared" si="725"/>
        <v>2.857000008225441E-2</v>
      </c>
      <c r="BO8614" s="33"/>
    </row>
    <row r="8615" spans="1:67">
      <c r="A8615" s="320" t="s">
        <v>338</v>
      </c>
      <c r="B8615" t="s">
        <v>380</v>
      </c>
      <c r="C8615" t="s">
        <v>910</v>
      </c>
      <c r="D8615" t="s">
        <v>314</v>
      </c>
      <c r="E8615" s="320" t="s">
        <v>179</v>
      </c>
      <c r="F8615" s="320" t="s">
        <v>180</v>
      </c>
      <c r="G8615" s="320" t="s">
        <v>448</v>
      </c>
      <c r="H8615" s="320" t="s">
        <v>322</v>
      </c>
      <c r="I8615" s="320" t="s">
        <v>354</v>
      </c>
      <c r="J8615" s="320" t="s">
        <v>280</v>
      </c>
      <c r="K8615" s="321">
        <v>14</v>
      </c>
      <c r="L8615" s="305">
        <v>0.20000000298023221</v>
      </c>
      <c r="M8615" s="305"/>
      <c r="N8615" s="321">
        <v>268</v>
      </c>
      <c r="O8615" s="305">
        <v>0.1925300061702728</v>
      </c>
      <c r="P8615" s="305"/>
      <c r="Q8615" s="321">
        <v>2584</v>
      </c>
      <c r="R8615" s="305">
        <v>0.18983000516891479</v>
      </c>
      <c r="S8615" s="305"/>
      <c r="BA8615" s="395">
        <v>1</v>
      </c>
      <c r="BB8615" s="396" t="s">
        <v>861</v>
      </c>
      <c r="BC8615" t="str">
        <f t="shared" si="721"/>
        <v>RJC</v>
      </c>
      <c r="BD8615" t="str">
        <f t="shared" si="722"/>
        <v>NAoMe_recurrent_age_mbc_hes_decades_80cap</v>
      </c>
      <c r="BE8615" s="397" t="s">
        <v>862</v>
      </c>
      <c r="BF8615" t="str">
        <f t="shared" si="723"/>
        <v>50-59 yrs</v>
      </c>
      <c r="BG8615">
        <f t="shared" si="724"/>
        <v>14</v>
      </c>
      <c r="BH8615" s="398">
        <f t="shared" si="725"/>
        <v>0.20000000298023221</v>
      </c>
      <c r="BO8615" s="33"/>
    </row>
    <row r="8616" spans="1:67">
      <c r="A8616" s="320" t="s">
        <v>338</v>
      </c>
      <c r="B8616" t="s">
        <v>380</v>
      </c>
      <c r="C8616" t="s">
        <v>910</v>
      </c>
      <c r="D8616" t="s">
        <v>314</v>
      </c>
      <c r="E8616" s="320" t="s">
        <v>179</v>
      </c>
      <c r="F8616" s="320" t="s">
        <v>180</v>
      </c>
      <c r="G8616" s="320" t="s">
        <v>448</v>
      </c>
      <c r="H8616" s="320" t="s">
        <v>322</v>
      </c>
      <c r="I8616" s="320" t="s">
        <v>354</v>
      </c>
      <c r="J8616" s="320" t="s">
        <v>281</v>
      </c>
      <c r="K8616" s="321">
        <v>17</v>
      </c>
      <c r="L8616" s="305">
        <v>0.24286000430583951</v>
      </c>
      <c r="M8616" s="305"/>
      <c r="N8616" s="321">
        <v>257</v>
      </c>
      <c r="O8616" s="305">
        <v>0.18463000655174261</v>
      </c>
      <c r="P8616" s="305"/>
      <c r="Q8616" s="321">
        <v>2650</v>
      </c>
      <c r="R8616" s="305">
        <v>0.19468000531196589</v>
      </c>
      <c r="S8616" s="305"/>
      <c r="BA8616" s="395">
        <v>1</v>
      </c>
      <c r="BB8616" s="396" t="s">
        <v>861</v>
      </c>
      <c r="BC8616" t="str">
        <f t="shared" si="721"/>
        <v>RJC</v>
      </c>
      <c r="BD8616" t="str">
        <f t="shared" si="722"/>
        <v>NAoMe_recurrent_age_mbc_hes_decades_80cap</v>
      </c>
      <c r="BE8616" s="397" t="s">
        <v>862</v>
      </c>
      <c r="BF8616" t="str">
        <f t="shared" si="723"/>
        <v>60-69 yrs</v>
      </c>
      <c r="BG8616">
        <f t="shared" si="724"/>
        <v>17</v>
      </c>
      <c r="BH8616" s="398">
        <f t="shared" si="725"/>
        <v>0.24286000430583951</v>
      </c>
      <c r="BO8616" s="33"/>
    </row>
    <row r="8617" spans="1:67">
      <c r="A8617" s="320" t="s">
        <v>338</v>
      </c>
      <c r="B8617" t="s">
        <v>380</v>
      </c>
      <c r="C8617" t="s">
        <v>910</v>
      </c>
      <c r="D8617" t="s">
        <v>314</v>
      </c>
      <c r="E8617" s="320" t="s">
        <v>179</v>
      </c>
      <c r="F8617" s="320" t="s">
        <v>180</v>
      </c>
      <c r="G8617" s="320" t="s">
        <v>448</v>
      </c>
      <c r="H8617" s="320" t="s">
        <v>322</v>
      </c>
      <c r="I8617" s="320" t="s">
        <v>354</v>
      </c>
      <c r="J8617" s="320" t="s">
        <v>282</v>
      </c>
      <c r="K8617" s="321">
        <v>25</v>
      </c>
      <c r="L8617" s="305">
        <v>0.35714000463485718</v>
      </c>
      <c r="M8617" s="305"/>
      <c r="N8617" s="321">
        <v>335</v>
      </c>
      <c r="O8617" s="305">
        <v>0.2406599968671799</v>
      </c>
      <c r="P8617" s="305"/>
      <c r="Q8617" s="321">
        <v>3284</v>
      </c>
      <c r="R8617" s="305">
        <v>0.24126000702381131</v>
      </c>
      <c r="S8617" s="305"/>
      <c r="BA8617" s="395">
        <v>1</v>
      </c>
      <c r="BB8617" s="396" t="s">
        <v>861</v>
      </c>
      <c r="BC8617" t="str">
        <f t="shared" si="721"/>
        <v>RJC</v>
      </c>
      <c r="BD8617" t="str">
        <f t="shared" si="722"/>
        <v>NAoMe_recurrent_age_mbc_hes_decades_80cap</v>
      </c>
      <c r="BE8617" s="397" t="s">
        <v>862</v>
      </c>
      <c r="BF8617" t="str">
        <f t="shared" si="723"/>
        <v>70-79 yrs</v>
      </c>
      <c r="BG8617">
        <f t="shared" si="724"/>
        <v>25</v>
      </c>
      <c r="BH8617" s="398">
        <f t="shared" si="725"/>
        <v>0.35714000463485718</v>
      </c>
      <c r="BO8617" s="33"/>
    </row>
    <row r="8618" spans="1:67">
      <c r="A8618" s="320" t="s">
        <v>338</v>
      </c>
      <c r="B8618" t="s">
        <v>380</v>
      </c>
      <c r="C8618" t="s">
        <v>910</v>
      </c>
      <c r="D8618" t="s">
        <v>314</v>
      </c>
      <c r="E8618" s="320" t="s">
        <v>179</v>
      </c>
      <c r="F8618" s="320" t="s">
        <v>180</v>
      </c>
      <c r="G8618" s="320" t="s">
        <v>448</v>
      </c>
      <c r="H8618" s="320" t="s">
        <v>322</v>
      </c>
      <c r="I8618" s="320" t="s">
        <v>354</v>
      </c>
      <c r="J8618" s="320" t="s">
        <v>283</v>
      </c>
      <c r="K8618" s="321">
        <v>10</v>
      </c>
      <c r="L8618" s="305">
        <v>0.14285999536514279</v>
      </c>
      <c r="M8618" s="305"/>
      <c r="N8618" s="321">
        <v>324</v>
      </c>
      <c r="O8618" s="305">
        <v>0.2327599972486496</v>
      </c>
      <c r="P8618" s="305"/>
      <c r="Q8618" s="321">
        <v>3083</v>
      </c>
      <c r="R8618" s="305">
        <v>0.2264900058507919</v>
      </c>
      <c r="S8618" s="305"/>
      <c r="BA8618" s="395">
        <v>1</v>
      </c>
      <c r="BB8618" s="396" t="s">
        <v>861</v>
      </c>
      <c r="BC8618" t="str">
        <f t="shared" si="721"/>
        <v>RJC</v>
      </c>
      <c r="BD8618" t="str">
        <f t="shared" si="722"/>
        <v>NAoMe_recurrent_age_mbc_hes_decades_80cap</v>
      </c>
      <c r="BE8618" s="397" t="s">
        <v>862</v>
      </c>
      <c r="BF8618" t="str">
        <f t="shared" si="723"/>
        <v>80+ yrs</v>
      </c>
      <c r="BG8618">
        <f t="shared" si="724"/>
        <v>10</v>
      </c>
      <c r="BH8618" s="398">
        <f t="shared" si="725"/>
        <v>0.14285999536514279</v>
      </c>
      <c r="BO8618" s="33"/>
    </row>
    <row r="8619" spans="1:67">
      <c r="A8619" s="320" t="s">
        <v>338</v>
      </c>
      <c r="B8619" t="s">
        <v>380</v>
      </c>
      <c r="C8619" t="s">
        <v>910</v>
      </c>
      <c r="D8619" t="s">
        <v>314</v>
      </c>
      <c r="E8619" s="320" t="s">
        <v>179</v>
      </c>
      <c r="F8619" s="320" t="s">
        <v>180</v>
      </c>
      <c r="G8619" s="320" t="s">
        <v>448</v>
      </c>
      <c r="H8619" s="320" t="s">
        <v>322</v>
      </c>
      <c r="I8619" s="320" t="s">
        <v>656</v>
      </c>
      <c r="J8619" s="320" t="s">
        <v>286</v>
      </c>
      <c r="K8619" s="321">
        <v>2</v>
      </c>
      <c r="L8619" s="305">
        <v>2.857000008225441E-2</v>
      </c>
      <c r="M8619" s="305">
        <v>2.9410000890493389E-2</v>
      </c>
      <c r="N8619" s="321">
        <v>110</v>
      </c>
      <c r="O8619" s="305">
        <v>7.9020000994205475E-2</v>
      </c>
      <c r="P8619" s="305">
        <v>7.9939998686313629E-2</v>
      </c>
      <c r="Q8619" s="321">
        <v>565</v>
      </c>
      <c r="R8619" s="305">
        <v>4.1510000824928277E-2</v>
      </c>
      <c r="S8619" s="305">
        <v>4.221000149846077E-2</v>
      </c>
      <c r="BA8619" s="395">
        <v>1</v>
      </c>
      <c r="BB8619" s="396" t="s">
        <v>861</v>
      </c>
      <c r="BC8619" t="str">
        <f t="shared" si="721"/>
        <v>RJC</v>
      </c>
      <c r="BD8619" t="str">
        <f t="shared" si="722"/>
        <v>NAoMe_recurrent_ethnicity_grp</v>
      </c>
      <c r="BE8619" s="397" t="s">
        <v>862</v>
      </c>
      <c r="BF8619" t="str">
        <f t="shared" si="723"/>
        <v>Asian or Asian British</v>
      </c>
      <c r="BG8619">
        <f t="shared" si="724"/>
        <v>2</v>
      </c>
      <c r="BH8619" s="398">
        <f t="shared" si="725"/>
        <v>2.857000008225441E-2</v>
      </c>
      <c r="BO8619" s="33"/>
    </row>
    <row r="8620" spans="1:67">
      <c r="A8620" s="320" t="s">
        <v>338</v>
      </c>
      <c r="B8620" t="s">
        <v>380</v>
      </c>
      <c r="C8620" t="s">
        <v>910</v>
      </c>
      <c r="D8620" t="s">
        <v>314</v>
      </c>
      <c r="E8620" s="320" t="s">
        <v>179</v>
      </c>
      <c r="F8620" s="320" t="s">
        <v>180</v>
      </c>
      <c r="G8620" s="320" t="s">
        <v>448</v>
      </c>
      <c r="H8620" s="320" t="s">
        <v>322</v>
      </c>
      <c r="I8620" s="320" t="s">
        <v>656</v>
      </c>
      <c r="J8620" s="320" t="s">
        <v>287</v>
      </c>
      <c r="K8620" s="321">
        <v>0</v>
      </c>
      <c r="L8620" s="305">
        <v>0</v>
      </c>
      <c r="M8620" s="305">
        <v>0</v>
      </c>
      <c r="N8620" s="321">
        <v>44</v>
      </c>
      <c r="O8620" s="305">
        <v>3.1610000878572457E-2</v>
      </c>
      <c r="P8620" s="305">
        <v>3.1980000436306E-2</v>
      </c>
      <c r="Q8620" s="321">
        <v>439</v>
      </c>
      <c r="R8620" s="305">
        <v>3.2249998301267617E-2</v>
      </c>
      <c r="S8620" s="305">
        <v>3.2800000160932541E-2</v>
      </c>
      <c r="BA8620" s="395">
        <v>1</v>
      </c>
      <c r="BB8620" s="396" t="s">
        <v>861</v>
      </c>
      <c r="BC8620" t="str">
        <f t="shared" si="721"/>
        <v>RJC</v>
      </c>
      <c r="BD8620" t="str">
        <f t="shared" si="722"/>
        <v>NAoMe_recurrent_ethnicity_grp</v>
      </c>
      <c r="BE8620" s="397" t="s">
        <v>862</v>
      </c>
      <c r="BF8620" t="str">
        <f t="shared" si="723"/>
        <v>Black or Black British</v>
      </c>
      <c r="BG8620">
        <f t="shared" si="724"/>
        <v>0</v>
      </c>
      <c r="BH8620" s="398">
        <f t="shared" si="725"/>
        <v>0</v>
      </c>
      <c r="BO8620" s="33"/>
    </row>
    <row r="8621" spans="1:67">
      <c r="A8621" s="320" t="s">
        <v>338</v>
      </c>
      <c r="B8621" t="s">
        <v>380</v>
      </c>
      <c r="C8621" t="s">
        <v>910</v>
      </c>
      <c r="D8621" t="s">
        <v>314</v>
      </c>
      <c r="E8621" s="320" t="s">
        <v>179</v>
      </c>
      <c r="F8621" s="320" t="s">
        <v>180</v>
      </c>
      <c r="G8621" s="320" t="s">
        <v>448</v>
      </c>
      <c r="H8621" s="320" t="s">
        <v>322</v>
      </c>
      <c r="I8621" s="320" t="s">
        <v>656</v>
      </c>
      <c r="J8621" s="320" t="s">
        <v>259</v>
      </c>
      <c r="K8621" s="321">
        <v>0</v>
      </c>
      <c r="L8621" s="305">
        <v>0</v>
      </c>
      <c r="M8621" s="305">
        <v>0</v>
      </c>
      <c r="N8621" s="321">
        <v>14</v>
      </c>
      <c r="O8621" s="305">
        <v>1.0060000233352181E-2</v>
      </c>
      <c r="P8621" s="305">
        <v>1.016999967396259E-2</v>
      </c>
      <c r="Q8621" s="321">
        <v>117</v>
      </c>
      <c r="R8621" s="305">
        <v>8.6000002920627594E-3</v>
      </c>
      <c r="S8621" s="305">
        <v>8.7400004267692566E-3</v>
      </c>
      <c r="BA8621" s="395">
        <v>1</v>
      </c>
      <c r="BB8621" s="396" t="s">
        <v>861</v>
      </c>
      <c r="BC8621" t="str">
        <f t="shared" si="721"/>
        <v>RJC</v>
      </c>
      <c r="BD8621" t="str">
        <f t="shared" si="722"/>
        <v>NAoMe_recurrent_ethnicity_grp</v>
      </c>
      <c r="BE8621" s="397" t="s">
        <v>862</v>
      </c>
      <c r="BF8621" t="str">
        <f t="shared" si="723"/>
        <v>Mixed</v>
      </c>
      <c r="BG8621">
        <f t="shared" si="724"/>
        <v>0</v>
      </c>
      <c r="BH8621" s="398">
        <f t="shared" si="725"/>
        <v>0</v>
      </c>
      <c r="BO8621" s="33"/>
    </row>
    <row r="8622" spans="1:67">
      <c r="A8622" s="320" t="s">
        <v>338</v>
      </c>
      <c r="B8622" t="s">
        <v>380</v>
      </c>
      <c r="C8622" t="s">
        <v>910</v>
      </c>
      <c r="D8622" t="s">
        <v>314</v>
      </c>
      <c r="E8622" s="320" t="s">
        <v>179</v>
      </c>
      <c r="F8622" s="320" t="s">
        <v>180</v>
      </c>
      <c r="G8622" s="320" t="s">
        <v>448</v>
      </c>
      <c r="H8622" s="320" t="s">
        <v>322</v>
      </c>
      <c r="I8622" s="320" t="s">
        <v>656</v>
      </c>
      <c r="J8622" s="320" t="s">
        <v>288</v>
      </c>
      <c r="K8622" s="321">
        <v>0</v>
      </c>
      <c r="L8622" s="305">
        <v>0</v>
      </c>
      <c r="M8622" s="305">
        <v>0</v>
      </c>
      <c r="N8622" s="321">
        <v>19</v>
      </c>
      <c r="O8622" s="305">
        <v>1.365000009536743E-2</v>
      </c>
      <c r="P8622" s="305">
        <v>1.38100003823638E-2</v>
      </c>
      <c r="Q8622" s="321">
        <v>254</v>
      </c>
      <c r="R8622" s="305">
        <v>1.8659999594092369E-2</v>
      </c>
      <c r="S8622" s="305">
        <v>1.8980000168085098E-2</v>
      </c>
      <c r="BA8622" s="395">
        <v>1</v>
      </c>
      <c r="BB8622" s="396" t="s">
        <v>861</v>
      </c>
      <c r="BC8622" t="str">
        <f t="shared" si="721"/>
        <v>RJC</v>
      </c>
      <c r="BD8622" t="str">
        <f t="shared" si="722"/>
        <v>NAoMe_recurrent_ethnicity_grp</v>
      </c>
      <c r="BE8622" s="397" t="s">
        <v>862</v>
      </c>
      <c r="BF8622" t="str">
        <f t="shared" si="723"/>
        <v>Other Ethnic Group</v>
      </c>
      <c r="BG8622">
        <f t="shared" si="724"/>
        <v>0</v>
      </c>
      <c r="BH8622" s="398">
        <f t="shared" si="725"/>
        <v>0</v>
      </c>
      <c r="BO8622" s="33"/>
    </row>
    <row r="8623" spans="1:67">
      <c r="A8623" s="320" t="s">
        <v>338</v>
      </c>
      <c r="B8623" t="s">
        <v>380</v>
      </c>
      <c r="C8623" t="s">
        <v>910</v>
      </c>
      <c r="D8623" t="s">
        <v>314</v>
      </c>
      <c r="E8623" s="320" t="s">
        <v>179</v>
      </c>
      <c r="F8623" s="320" t="s">
        <v>180</v>
      </c>
      <c r="G8623" s="320" t="s">
        <v>448</v>
      </c>
      <c r="H8623" s="320" t="s">
        <v>322</v>
      </c>
      <c r="I8623" s="320" t="s">
        <v>656</v>
      </c>
      <c r="J8623" s="320" t="s">
        <v>260</v>
      </c>
      <c r="K8623" s="321">
        <v>2</v>
      </c>
      <c r="L8623" s="305">
        <v>2.857000008225441E-2</v>
      </c>
      <c r="M8623" s="305"/>
      <c r="N8623" s="321">
        <v>16</v>
      </c>
      <c r="O8623" s="305">
        <v>1.1490000411868101E-2</v>
      </c>
      <c r="P8623" s="305"/>
      <c r="Q8623" s="321">
        <v>227</v>
      </c>
      <c r="R8623" s="305">
        <v>1.6680000349879261E-2</v>
      </c>
      <c r="S8623" s="305"/>
      <c r="BA8623" s="395">
        <v>1</v>
      </c>
      <c r="BB8623" s="396" t="s">
        <v>861</v>
      </c>
      <c r="BC8623" t="str">
        <f t="shared" si="721"/>
        <v>RJC</v>
      </c>
      <c r="BD8623" t="str">
        <f t="shared" si="722"/>
        <v>NAoMe_recurrent_ethnicity_grp</v>
      </c>
      <c r="BE8623" s="397" t="s">
        <v>862</v>
      </c>
      <c r="BF8623" t="str">
        <f t="shared" si="723"/>
        <v>Unknown</v>
      </c>
      <c r="BG8623">
        <f t="shared" si="724"/>
        <v>2</v>
      </c>
      <c r="BH8623" s="398">
        <f t="shared" si="725"/>
        <v>2.857000008225441E-2</v>
      </c>
      <c r="BO8623" s="33"/>
    </row>
    <row r="8624" spans="1:67">
      <c r="A8624" s="320" t="s">
        <v>338</v>
      </c>
      <c r="B8624" t="s">
        <v>380</v>
      </c>
      <c r="C8624" t="s">
        <v>910</v>
      </c>
      <c r="D8624" t="s">
        <v>314</v>
      </c>
      <c r="E8624" s="320" t="s">
        <v>179</v>
      </c>
      <c r="F8624" s="320" t="s">
        <v>180</v>
      </c>
      <c r="G8624" s="320" t="s">
        <v>448</v>
      </c>
      <c r="H8624" s="320" t="s">
        <v>322</v>
      </c>
      <c r="I8624" s="320" t="s">
        <v>656</v>
      </c>
      <c r="J8624" s="320" t="s">
        <v>258</v>
      </c>
      <c r="K8624" s="321">
        <v>66</v>
      </c>
      <c r="L8624" s="305">
        <v>0.94286000728607178</v>
      </c>
      <c r="M8624" s="305">
        <v>0.97058999538421631</v>
      </c>
      <c r="N8624" s="321">
        <v>1189</v>
      </c>
      <c r="O8624" s="305">
        <v>0.85417002439498901</v>
      </c>
      <c r="P8624" s="305">
        <v>0.86409997940063477</v>
      </c>
      <c r="Q8624" s="321">
        <v>12010</v>
      </c>
      <c r="R8624" s="305">
        <v>0.88230997323989868</v>
      </c>
      <c r="S8624" s="305">
        <v>0.89727002382278442</v>
      </c>
      <c r="BA8624" s="395">
        <v>1</v>
      </c>
      <c r="BB8624" s="396" t="s">
        <v>861</v>
      </c>
      <c r="BC8624" t="str">
        <f t="shared" si="721"/>
        <v>RJC</v>
      </c>
      <c r="BD8624" t="str">
        <f t="shared" si="722"/>
        <v>NAoMe_recurrent_ethnicity_grp</v>
      </c>
      <c r="BE8624" s="397" t="s">
        <v>862</v>
      </c>
      <c r="BF8624" t="str">
        <f t="shared" si="723"/>
        <v>White</v>
      </c>
      <c r="BG8624">
        <f t="shared" si="724"/>
        <v>66</v>
      </c>
      <c r="BH8624" s="398">
        <f t="shared" si="725"/>
        <v>0.94286000728607178</v>
      </c>
      <c r="BO8624" s="33"/>
    </row>
    <row r="8625" spans="1:67">
      <c r="A8625" s="320" t="s">
        <v>338</v>
      </c>
      <c r="B8625" t="s">
        <v>380</v>
      </c>
      <c r="C8625" t="s">
        <v>910</v>
      </c>
      <c r="D8625" t="s">
        <v>314</v>
      </c>
      <c r="E8625" s="320" t="s">
        <v>179</v>
      </c>
      <c r="F8625" s="320" t="s">
        <v>180</v>
      </c>
      <c r="G8625" s="320" t="s">
        <v>448</v>
      </c>
      <c r="H8625" s="320" t="s">
        <v>322</v>
      </c>
      <c r="I8625" s="320" t="s">
        <v>291</v>
      </c>
      <c r="J8625" s="320" t="s">
        <v>313</v>
      </c>
      <c r="K8625" s="321">
        <v>68</v>
      </c>
      <c r="L8625" s="305">
        <v>0.97143000364303589</v>
      </c>
      <c r="M8625" s="305"/>
      <c r="N8625" s="321">
        <v>1384</v>
      </c>
      <c r="O8625" s="305">
        <v>0.99424999952316284</v>
      </c>
      <c r="P8625" s="305"/>
      <c r="Q8625" s="321">
        <v>13492</v>
      </c>
      <c r="R8625" s="305">
        <v>0.99118000268936157</v>
      </c>
      <c r="S8625" s="305"/>
      <c r="BA8625" s="395">
        <v>1</v>
      </c>
      <c r="BB8625" s="396" t="s">
        <v>861</v>
      </c>
      <c r="BC8625" t="str">
        <f t="shared" si="721"/>
        <v>RJC</v>
      </c>
      <c r="BD8625" t="str">
        <f t="shared" si="722"/>
        <v>NAoMe_recurrent_gender</v>
      </c>
      <c r="BE8625" s="397" t="s">
        <v>862</v>
      </c>
      <c r="BF8625" t="str">
        <f t="shared" si="723"/>
        <v>Female</v>
      </c>
      <c r="BG8625">
        <f t="shared" si="724"/>
        <v>68</v>
      </c>
      <c r="BH8625" s="398">
        <f t="shared" si="725"/>
        <v>0.97143000364303589</v>
      </c>
      <c r="BO8625" s="33"/>
    </row>
    <row r="8626" spans="1:67">
      <c r="A8626" s="320" t="s">
        <v>338</v>
      </c>
      <c r="B8626" t="s">
        <v>380</v>
      </c>
      <c r="C8626" t="s">
        <v>910</v>
      </c>
      <c r="D8626" t="s">
        <v>314</v>
      </c>
      <c r="E8626" s="320" t="s">
        <v>179</v>
      </c>
      <c r="F8626" s="320" t="s">
        <v>180</v>
      </c>
      <c r="G8626" s="320" t="s">
        <v>448</v>
      </c>
      <c r="H8626" s="320" t="s">
        <v>322</v>
      </c>
      <c r="I8626" s="320" t="s">
        <v>291</v>
      </c>
      <c r="J8626" s="320" t="s">
        <v>293</v>
      </c>
      <c r="K8626" s="321">
        <v>2</v>
      </c>
      <c r="L8626" s="305">
        <v>2.857000008225441E-2</v>
      </c>
      <c r="M8626" s="305"/>
      <c r="N8626" s="321">
        <v>8</v>
      </c>
      <c r="O8626" s="305">
        <v>5.7500000111758709E-3</v>
      </c>
      <c r="P8626" s="305"/>
      <c r="Q8626" s="321">
        <v>120</v>
      </c>
      <c r="R8626" s="305">
        <v>8.8200001046061516E-3</v>
      </c>
      <c r="S8626" s="305"/>
      <c r="BA8626" s="395">
        <v>1</v>
      </c>
      <c r="BB8626" s="396" t="s">
        <v>861</v>
      </c>
      <c r="BC8626" t="str">
        <f t="shared" si="721"/>
        <v>RJC</v>
      </c>
      <c r="BD8626" t="str">
        <f t="shared" si="722"/>
        <v>NAoMe_recurrent_gender</v>
      </c>
      <c r="BE8626" s="397" t="s">
        <v>862</v>
      </c>
      <c r="BF8626" t="str">
        <f t="shared" si="723"/>
        <v>Male</v>
      </c>
      <c r="BG8626">
        <f t="shared" si="724"/>
        <v>2</v>
      </c>
      <c r="BH8626" s="398">
        <f t="shared" si="725"/>
        <v>2.857000008225441E-2</v>
      </c>
      <c r="BO8626" s="33"/>
    </row>
    <row r="8627" spans="1:67">
      <c r="A8627" s="320" t="s">
        <v>338</v>
      </c>
      <c r="B8627" t="s">
        <v>380</v>
      </c>
      <c r="C8627" t="s">
        <v>910</v>
      </c>
      <c r="D8627" t="s">
        <v>314</v>
      </c>
      <c r="E8627" s="320" t="s">
        <v>179</v>
      </c>
      <c r="F8627" s="320" t="s">
        <v>180</v>
      </c>
      <c r="G8627" s="320" t="s">
        <v>448</v>
      </c>
      <c r="H8627" s="320" t="s">
        <v>322</v>
      </c>
      <c r="I8627" s="320" t="s">
        <v>355</v>
      </c>
      <c r="J8627" s="320" t="s">
        <v>289</v>
      </c>
      <c r="K8627" s="321">
        <v>24</v>
      </c>
      <c r="L8627" s="305">
        <v>0.34286001324653631</v>
      </c>
      <c r="M8627" s="305"/>
      <c r="N8627" s="321">
        <v>415</v>
      </c>
      <c r="O8627" s="305">
        <v>0.29813000559806818</v>
      </c>
      <c r="P8627" s="305"/>
      <c r="Q8627" s="321">
        <v>4109</v>
      </c>
      <c r="R8627" s="305">
        <v>0.30186998844146729</v>
      </c>
      <c r="S8627" s="305"/>
      <c r="BA8627" s="395">
        <v>1</v>
      </c>
      <c r="BB8627" s="396" t="s">
        <v>861</v>
      </c>
      <c r="BC8627" t="str">
        <f t="shared" si="721"/>
        <v>RJC</v>
      </c>
      <c r="BD8627" t="str">
        <f t="shared" si="722"/>
        <v>NAoMe_recurrent_mbc_hes_year</v>
      </c>
      <c r="BE8627" s="397" t="s">
        <v>862</v>
      </c>
      <c r="BF8627" t="str">
        <f t="shared" si="723"/>
        <v>2021</v>
      </c>
      <c r="BG8627">
        <f t="shared" si="724"/>
        <v>24</v>
      </c>
      <c r="BH8627" s="398">
        <f t="shared" si="725"/>
        <v>0.34286001324653631</v>
      </c>
      <c r="BO8627" s="33"/>
    </row>
    <row r="8628" spans="1:67">
      <c r="A8628" s="320" t="s">
        <v>338</v>
      </c>
      <c r="B8628" t="s">
        <v>380</v>
      </c>
      <c r="C8628" t="s">
        <v>910</v>
      </c>
      <c r="D8628" t="s">
        <v>314</v>
      </c>
      <c r="E8628" s="320" t="s">
        <v>179</v>
      </c>
      <c r="F8628" s="320" t="s">
        <v>180</v>
      </c>
      <c r="G8628" s="320" t="s">
        <v>448</v>
      </c>
      <c r="H8628" s="320" t="s">
        <v>322</v>
      </c>
      <c r="I8628" s="320" t="s">
        <v>355</v>
      </c>
      <c r="J8628" s="320" t="s">
        <v>816</v>
      </c>
      <c r="K8628" s="321">
        <v>23</v>
      </c>
      <c r="L8628" s="305">
        <v>0.32857000827789312</v>
      </c>
      <c r="M8628" s="305"/>
      <c r="N8628" s="321">
        <v>424</v>
      </c>
      <c r="O8628" s="305">
        <v>0.30460000038146973</v>
      </c>
      <c r="P8628" s="305"/>
      <c r="Q8628" s="321">
        <v>4376</v>
      </c>
      <c r="R8628" s="305">
        <v>0.32148000597953802</v>
      </c>
      <c r="S8628" s="305"/>
      <c r="BA8628" s="395">
        <v>1</v>
      </c>
      <c r="BB8628" s="396" t="s">
        <v>861</v>
      </c>
      <c r="BC8628" t="str">
        <f t="shared" si="721"/>
        <v>RJC</v>
      </c>
      <c r="BD8628" t="str">
        <f t="shared" si="722"/>
        <v>NAoMe_recurrent_mbc_hes_year</v>
      </c>
      <c r="BE8628" s="397" t="s">
        <v>862</v>
      </c>
      <c r="BF8628" t="str">
        <f t="shared" si="723"/>
        <v>2022</v>
      </c>
      <c r="BG8628">
        <f t="shared" si="724"/>
        <v>23</v>
      </c>
      <c r="BH8628" s="398">
        <f t="shared" si="725"/>
        <v>0.32857000827789312</v>
      </c>
      <c r="BO8628" s="33"/>
    </row>
    <row r="8629" spans="1:67">
      <c r="A8629" s="320" t="s">
        <v>338</v>
      </c>
      <c r="B8629" t="s">
        <v>380</v>
      </c>
      <c r="C8629" t="s">
        <v>910</v>
      </c>
      <c r="D8629" t="s">
        <v>314</v>
      </c>
      <c r="E8629" s="320" t="s">
        <v>179</v>
      </c>
      <c r="F8629" s="320" t="s">
        <v>180</v>
      </c>
      <c r="G8629" s="320" t="s">
        <v>448</v>
      </c>
      <c r="H8629" s="320" t="s">
        <v>322</v>
      </c>
      <c r="I8629" s="320" t="s">
        <v>355</v>
      </c>
      <c r="J8629" s="320" t="s">
        <v>946</v>
      </c>
      <c r="K8629" s="321">
        <v>23</v>
      </c>
      <c r="L8629" s="305">
        <v>0.32857000827789312</v>
      </c>
      <c r="M8629" s="305"/>
      <c r="N8629" s="321">
        <v>553</v>
      </c>
      <c r="O8629" s="305">
        <v>0.39726999402046198</v>
      </c>
      <c r="P8629" s="305"/>
      <c r="Q8629" s="321">
        <v>5127</v>
      </c>
      <c r="R8629" s="305">
        <v>0.37665000557899481</v>
      </c>
      <c r="S8629" s="305"/>
      <c r="BA8629" s="395">
        <v>1</v>
      </c>
      <c r="BB8629" s="396" t="s">
        <v>861</v>
      </c>
      <c r="BC8629" t="str">
        <f t="shared" si="721"/>
        <v>RJC</v>
      </c>
      <c r="BD8629" t="str">
        <f t="shared" si="722"/>
        <v>NAoMe_recurrent_mbc_hes_year</v>
      </c>
      <c r="BE8629" s="397" t="s">
        <v>862</v>
      </c>
      <c r="BF8629" t="str">
        <f t="shared" si="723"/>
        <v>2023</v>
      </c>
      <c r="BG8629">
        <f t="shared" si="724"/>
        <v>23</v>
      </c>
      <c r="BH8629" s="398">
        <f t="shared" si="725"/>
        <v>0.32857000827789312</v>
      </c>
      <c r="BO8629" s="33"/>
    </row>
    <row r="8630" spans="1:67">
      <c r="A8630" s="320" t="s">
        <v>338</v>
      </c>
      <c r="B8630" t="s">
        <v>380</v>
      </c>
      <c r="C8630" t="s">
        <v>910</v>
      </c>
      <c r="D8630" t="s">
        <v>314</v>
      </c>
      <c r="E8630" s="320" t="s">
        <v>179</v>
      </c>
      <c r="F8630" s="320" t="s">
        <v>180</v>
      </c>
      <c r="G8630" s="320" t="s">
        <v>448</v>
      </c>
      <c r="H8630" s="320" t="s">
        <v>322</v>
      </c>
      <c r="I8630" s="320" t="s">
        <v>824</v>
      </c>
      <c r="J8630" s="320" t="s">
        <v>12</v>
      </c>
      <c r="K8630" s="321">
        <v>70</v>
      </c>
      <c r="L8630" s="305">
        <v>1</v>
      </c>
      <c r="M8630" s="305"/>
      <c r="N8630" s="321">
        <v>1392</v>
      </c>
      <c r="O8630" s="305">
        <v>1</v>
      </c>
      <c r="P8630" s="305"/>
      <c r="Q8630" s="321">
        <v>13612</v>
      </c>
      <c r="R8630" s="305">
        <v>1</v>
      </c>
      <c r="S8630" s="305"/>
      <c r="BA8630" s="395">
        <v>1</v>
      </c>
      <c r="BB8630" s="396" t="s">
        <v>861</v>
      </c>
      <c r="BC8630" t="str">
        <f t="shared" si="721"/>
        <v>RJC</v>
      </c>
      <c r="BD8630" t="str">
        <f t="shared" si="722"/>
        <v>NAoMe_recurrent_tag_bonemets</v>
      </c>
      <c r="BE8630" s="397" t="s">
        <v>862</v>
      </c>
      <c r="BF8630" t="str">
        <f t="shared" si="723"/>
        <v>No</v>
      </c>
      <c r="BG8630">
        <f t="shared" si="724"/>
        <v>70</v>
      </c>
      <c r="BH8630" s="398">
        <f t="shared" si="725"/>
        <v>1</v>
      </c>
      <c r="BO8630" s="33"/>
    </row>
    <row r="8631" spans="1:67">
      <c r="A8631" s="320" t="s">
        <v>338</v>
      </c>
      <c r="B8631" t="s">
        <v>380</v>
      </c>
      <c r="C8631" t="s">
        <v>910</v>
      </c>
      <c r="D8631" t="s">
        <v>314</v>
      </c>
      <c r="E8631" s="320" t="s">
        <v>179</v>
      </c>
      <c r="F8631" s="320" t="s">
        <v>180</v>
      </c>
      <c r="G8631" s="320" t="s">
        <v>448</v>
      </c>
      <c r="H8631" s="320" t="s">
        <v>322</v>
      </c>
      <c r="I8631" s="320" t="s">
        <v>825</v>
      </c>
      <c r="J8631" s="320" t="s">
        <v>12</v>
      </c>
      <c r="K8631" s="321">
        <v>70</v>
      </c>
      <c r="L8631" s="305">
        <v>1</v>
      </c>
      <c r="M8631" s="305"/>
      <c r="N8631" s="321">
        <v>1392</v>
      </c>
      <c r="O8631" s="305">
        <v>1</v>
      </c>
      <c r="P8631" s="305"/>
      <c r="Q8631" s="321">
        <v>13612</v>
      </c>
      <c r="R8631" s="305">
        <v>1</v>
      </c>
      <c r="S8631" s="305"/>
      <c r="BA8631" s="395">
        <v>1</v>
      </c>
      <c r="BB8631" s="396" t="s">
        <v>861</v>
      </c>
      <c r="BC8631" t="str">
        <f t="shared" si="721"/>
        <v>RJC</v>
      </c>
      <c r="BD8631" t="str">
        <f t="shared" si="722"/>
        <v>NAoMe_recurrent_tag_brainmets</v>
      </c>
      <c r="BE8631" s="397" t="s">
        <v>862</v>
      </c>
      <c r="BF8631" t="str">
        <f t="shared" si="723"/>
        <v>No</v>
      </c>
      <c r="BG8631">
        <f t="shared" si="724"/>
        <v>70</v>
      </c>
      <c r="BH8631" s="398">
        <f t="shared" si="725"/>
        <v>1</v>
      </c>
      <c r="BO8631" s="33"/>
    </row>
    <row r="8632" spans="1:67">
      <c r="A8632" s="320" t="s">
        <v>338</v>
      </c>
      <c r="B8632" t="s">
        <v>380</v>
      </c>
      <c r="C8632" t="s">
        <v>910</v>
      </c>
      <c r="D8632" t="s">
        <v>314</v>
      </c>
      <c r="E8632" s="320" t="s">
        <v>179</v>
      </c>
      <c r="F8632" s="320" t="s">
        <v>180</v>
      </c>
      <c r="G8632" s="320" t="s">
        <v>448</v>
      </c>
      <c r="H8632" s="320" t="s">
        <v>322</v>
      </c>
      <c r="I8632" s="320" t="s">
        <v>826</v>
      </c>
      <c r="J8632" s="320" t="s">
        <v>12</v>
      </c>
      <c r="K8632" s="321">
        <v>70</v>
      </c>
      <c r="L8632" s="305">
        <v>1</v>
      </c>
      <c r="M8632" s="305"/>
      <c r="N8632" s="321">
        <v>1392</v>
      </c>
      <c r="O8632" s="305">
        <v>1</v>
      </c>
      <c r="P8632" s="305"/>
      <c r="Q8632" s="321">
        <v>13612</v>
      </c>
      <c r="R8632" s="305">
        <v>1</v>
      </c>
      <c r="S8632" s="305"/>
      <c r="BA8632" s="395">
        <v>1</v>
      </c>
      <c r="BB8632" s="396" t="s">
        <v>861</v>
      </c>
      <c r="BC8632" t="str">
        <f t="shared" si="721"/>
        <v>RJC</v>
      </c>
      <c r="BD8632" t="str">
        <f t="shared" si="722"/>
        <v>NAoMe_recurrent_tag_livermets</v>
      </c>
      <c r="BE8632" s="397" t="s">
        <v>862</v>
      </c>
      <c r="BF8632" t="str">
        <f t="shared" si="723"/>
        <v>No</v>
      </c>
      <c r="BG8632">
        <f t="shared" si="724"/>
        <v>70</v>
      </c>
      <c r="BH8632" s="398">
        <f t="shared" si="725"/>
        <v>1</v>
      </c>
      <c r="BO8632" s="33"/>
    </row>
    <row r="8633" spans="1:67">
      <c r="A8633" s="320" t="s">
        <v>338</v>
      </c>
      <c r="B8633" t="s">
        <v>380</v>
      </c>
      <c r="C8633" t="s">
        <v>910</v>
      </c>
      <c r="D8633" t="s">
        <v>314</v>
      </c>
      <c r="E8633" s="320" t="s">
        <v>179</v>
      </c>
      <c r="F8633" s="320" t="s">
        <v>180</v>
      </c>
      <c r="G8633" s="320" t="s">
        <v>448</v>
      </c>
      <c r="H8633" s="320" t="s">
        <v>322</v>
      </c>
      <c r="I8633" s="320" t="s">
        <v>827</v>
      </c>
      <c r="J8633" s="320" t="s">
        <v>12</v>
      </c>
      <c r="K8633" s="321">
        <v>70</v>
      </c>
      <c r="L8633" s="305">
        <v>1</v>
      </c>
      <c r="M8633" s="305"/>
      <c r="N8633" s="321">
        <v>1392</v>
      </c>
      <c r="O8633" s="305">
        <v>1</v>
      </c>
      <c r="P8633" s="305"/>
      <c r="Q8633" s="321">
        <v>13612</v>
      </c>
      <c r="R8633" s="305">
        <v>1</v>
      </c>
      <c r="S8633" s="305"/>
      <c r="BA8633" s="395">
        <v>1</v>
      </c>
      <c r="BB8633" s="396" t="s">
        <v>861</v>
      </c>
      <c r="BC8633" t="str">
        <f t="shared" si="721"/>
        <v>RJC</v>
      </c>
      <c r="BD8633" t="str">
        <f t="shared" si="722"/>
        <v>NAoMe_recurrent_tag_lungmets</v>
      </c>
      <c r="BE8633" s="397" t="s">
        <v>862</v>
      </c>
      <c r="BF8633" t="str">
        <f t="shared" si="723"/>
        <v>No</v>
      </c>
      <c r="BG8633">
        <f t="shared" si="724"/>
        <v>70</v>
      </c>
      <c r="BH8633" s="398">
        <f t="shared" si="725"/>
        <v>1</v>
      </c>
      <c r="BO8633" s="33"/>
    </row>
    <row r="8634" spans="1:67">
      <c r="A8634" s="320" t="s">
        <v>338</v>
      </c>
      <c r="B8634" t="s">
        <v>380</v>
      </c>
      <c r="C8634" t="s">
        <v>910</v>
      </c>
      <c r="D8634" t="s">
        <v>314</v>
      </c>
      <c r="E8634" s="320" t="s">
        <v>179</v>
      </c>
      <c r="F8634" s="320" t="s">
        <v>180</v>
      </c>
      <c r="G8634" s="320" t="s">
        <v>448</v>
      </c>
      <c r="H8634" s="320" t="s">
        <v>322</v>
      </c>
      <c r="I8634" s="320" t="s">
        <v>828</v>
      </c>
      <c r="J8634" s="320" t="s">
        <v>12</v>
      </c>
      <c r="K8634" s="321">
        <v>70</v>
      </c>
      <c r="L8634" s="305">
        <v>1</v>
      </c>
      <c r="M8634" s="305"/>
      <c r="N8634" s="321">
        <v>1392</v>
      </c>
      <c r="O8634" s="305">
        <v>1</v>
      </c>
      <c r="P8634" s="305"/>
      <c r="Q8634" s="321">
        <v>13612</v>
      </c>
      <c r="R8634" s="305">
        <v>1</v>
      </c>
      <c r="S8634" s="305"/>
      <c r="BA8634" s="395">
        <v>1</v>
      </c>
      <c r="BB8634" s="396" t="s">
        <v>861</v>
      </c>
      <c r="BC8634" t="str">
        <f t="shared" si="721"/>
        <v>RJC</v>
      </c>
      <c r="BD8634" t="str">
        <f t="shared" si="722"/>
        <v>NAoMe_recurrent_tag_othermets</v>
      </c>
      <c r="BE8634" s="397" t="s">
        <v>862</v>
      </c>
      <c r="BF8634" t="str">
        <f t="shared" si="723"/>
        <v>No</v>
      </c>
      <c r="BG8634">
        <f t="shared" si="724"/>
        <v>70</v>
      </c>
      <c r="BH8634" s="398">
        <f t="shared" si="725"/>
        <v>1</v>
      </c>
      <c r="BO8634" s="33"/>
    </row>
    <row r="8635" spans="1:67">
      <c r="A8635" s="320" t="s">
        <v>338</v>
      </c>
      <c r="B8635" t="s">
        <v>380</v>
      </c>
      <c r="C8635" t="s">
        <v>910</v>
      </c>
      <c r="D8635" t="s">
        <v>314</v>
      </c>
      <c r="E8635" s="320" t="s">
        <v>181</v>
      </c>
      <c r="F8635" s="320" t="s">
        <v>540</v>
      </c>
      <c r="G8635" s="320" t="s">
        <v>447</v>
      </c>
      <c r="H8635" s="320" t="s">
        <v>811</v>
      </c>
      <c r="I8635" s="320" t="s">
        <v>354</v>
      </c>
      <c r="J8635" s="320" t="s">
        <v>277</v>
      </c>
      <c r="K8635" s="321">
        <v>2</v>
      </c>
      <c r="L8635" s="305">
        <v>2.0619999617338181E-2</v>
      </c>
      <c r="M8635" s="305"/>
      <c r="N8635" s="321">
        <v>2</v>
      </c>
      <c r="O8635" s="305">
        <v>2.7399999089539051E-3</v>
      </c>
      <c r="P8635" s="305"/>
      <c r="Q8635" s="321">
        <v>56</v>
      </c>
      <c r="R8635" s="305">
        <v>4.1100000962615013E-3</v>
      </c>
      <c r="S8635" s="305"/>
      <c r="BA8635" s="395">
        <v>1</v>
      </c>
      <c r="BB8635" s="396" t="s">
        <v>861</v>
      </c>
      <c r="BC8635" t="str">
        <f t="shared" si="721"/>
        <v>RJ7</v>
      </c>
      <c r="BD8635" t="str">
        <f t="shared" si="722"/>
        <v>NAoMe_recurrent_age_mbc_hes_decades_80cap</v>
      </c>
      <c r="BE8635" s="397" t="s">
        <v>862</v>
      </c>
      <c r="BF8635" t="str">
        <f t="shared" si="723"/>
        <v>18-29 yrs</v>
      </c>
      <c r="BG8635">
        <f t="shared" si="724"/>
        <v>2</v>
      </c>
      <c r="BH8635" s="398">
        <f t="shared" si="725"/>
        <v>2.0619999617338181E-2</v>
      </c>
      <c r="BO8635" s="33"/>
    </row>
    <row r="8636" spans="1:67">
      <c r="A8636" s="320" t="s">
        <v>338</v>
      </c>
      <c r="B8636" t="s">
        <v>380</v>
      </c>
      <c r="C8636" t="s">
        <v>910</v>
      </c>
      <c r="D8636" t="s">
        <v>314</v>
      </c>
      <c r="E8636" s="320" t="s">
        <v>181</v>
      </c>
      <c r="F8636" s="320" t="s">
        <v>540</v>
      </c>
      <c r="G8636" s="320" t="s">
        <v>447</v>
      </c>
      <c r="H8636" s="320" t="s">
        <v>811</v>
      </c>
      <c r="I8636" s="320" t="s">
        <v>354</v>
      </c>
      <c r="J8636" s="320" t="s">
        <v>278</v>
      </c>
      <c r="K8636" s="321">
        <v>8</v>
      </c>
      <c r="L8636" s="305">
        <v>8.246999979019165E-2</v>
      </c>
      <c r="M8636" s="305"/>
      <c r="N8636" s="321">
        <v>41</v>
      </c>
      <c r="O8636" s="305">
        <v>5.6239999830722809E-2</v>
      </c>
      <c r="P8636" s="305"/>
      <c r="Q8636" s="321">
        <v>552</v>
      </c>
      <c r="R8636" s="305">
        <v>4.0550000965595252E-2</v>
      </c>
      <c r="S8636" s="305"/>
      <c r="BA8636" s="395">
        <v>1</v>
      </c>
      <c r="BB8636" s="396" t="s">
        <v>861</v>
      </c>
      <c r="BC8636" t="str">
        <f t="shared" si="721"/>
        <v>RJ7</v>
      </c>
      <c r="BD8636" t="str">
        <f t="shared" si="722"/>
        <v>NAoMe_recurrent_age_mbc_hes_decades_80cap</v>
      </c>
      <c r="BE8636" s="397" t="s">
        <v>862</v>
      </c>
      <c r="BF8636" t="str">
        <f t="shared" si="723"/>
        <v>30-39 yrs</v>
      </c>
      <c r="BG8636">
        <f t="shared" si="724"/>
        <v>8</v>
      </c>
      <c r="BH8636" s="398">
        <f t="shared" si="725"/>
        <v>8.246999979019165E-2</v>
      </c>
      <c r="BO8636" s="33"/>
    </row>
    <row r="8637" spans="1:67">
      <c r="A8637" s="320" t="s">
        <v>338</v>
      </c>
      <c r="B8637" t="s">
        <v>380</v>
      </c>
      <c r="C8637" t="s">
        <v>910</v>
      </c>
      <c r="D8637" t="s">
        <v>314</v>
      </c>
      <c r="E8637" s="320" t="s">
        <v>181</v>
      </c>
      <c r="F8637" s="320" t="s">
        <v>540</v>
      </c>
      <c r="G8637" s="320" t="s">
        <v>447</v>
      </c>
      <c r="H8637" s="320" t="s">
        <v>811</v>
      </c>
      <c r="I8637" s="320" t="s">
        <v>354</v>
      </c>
      <c r="J8637" s="320" t="s">
        <v>279</v>
      </c>
      <c r="K8637" s="321">
        <v>16</v>
      </c>
      <c r="L8637" s="305">
        <v>0.1649499982595444</v>
      </c>
      <c r="M8637" s="305"/>
      <c r="N8637" s="321">
        <v>110</v>
      </c>
      <c r="O8637" s="305">
        <v>0.15088999271392819</v>
      </c>
      <c r="P8637" s="305"/>
      <c r="Q8637" s="321">
        <v>1403</v>
      </c>
      <c r="R8637" s="305">
        <v>0.1030699983239174</v>
      </c>
      <c r="S8637" s="305"/>
      <c r="BA8637" s="395">
        <v>1</v>
      </c>
      <c r="BB8637" s="396" t="s">
        <v>861</v>
      </c>
      <c r="BC8637" t="str">
        <f t="shared" si="721"/>
        <v>RJ7</v>
      </c>
      <c r="BD8637" t="str">
        <f t="shared" si="722"/>
        <v>NAoMe_recurrent_age_mbc_hes_decades_80cap</v>
      </c>
      <c r="BE8637" s="397" t="s">
        <v>862</v>
      </c>
      <c r="BF8637" t="str">
        <f t="shared" si="723"/>
        <v>40-49 yrs</v>
      </c>
      <c r="BG8637">
        <f t="shared" si="724"/>
        <v>16</v>
      </c>
      <c r="BH8637" s="398">
        <f t="shared" si="725"/>
        <v>0.1649499982595444</v>
      </c>
      <c r="BO8637" s="33"/>
    </row>
    <row r="8638" spans="1:67">
      <c r="A8638" s="320" t="s">
        <v>338</v>
      </c>
      <c r="B8638" t="s">
        <v>380</v>
      </c>
      <c r="C8638" t="s">
        <v>910</v>
      </c>
      <c r="D8638" t="s">
        <v>314</v>
      </c>
      <c r="E8638" s="320" t="s">
        <v>181</v>
      </c>
      <c r="F8638" s="320" t="s">
        <v>540</v>
      </c>
      <c r="G8638" s="320" t="s">
        <v>447</v>
      </c>
      <c r="H8638" s="320" t="s">
        <v>811</v>
      </c>
      <c r="I8638" s="320" t="s">
        <v>354</v>
      </c>
      <c r="J8638" s="320" t="s">
        <v>280</v>
      </c>
      <c r="K8638" s="321">
        <v>20</v>
      </c>
      <c r="L8638" s="305">
        <v>0.2061900049448013</v>
      </c>
      <c r="M8638" s="305"/>
      <c r="N8638" s="321">
        <v>147</v>
      </c>
      <c r="O8638" s="305">
        <v>0.2016499936580658</v>
      </c>
      <c r="P8638" s="305"/>
      <c r="Q8638" s="321">
        <v>2584</v>
      </c>
      <c r="R8638" s="305">
        <v>0.18983000516891479</v>
      </c>
      <c r="S8638" s="305"/>
      <c r="BA8638" s="395">
        <v>1</v>
      </c>
      <c r="BB8638" s="396" t="s">
        <v>861</v>
      </c>
      <c r="BC8638" t="str">
        <f t="shared" si="721"/>
        <v>RJ7</v>
      </c>
      <c r="BD8638" t="str">
        <f t="shared" si="722"/>
        <v>NAoMe_recurrent_age_mbc_hes_decades_80cap</v>
      </c>
      <c r="BE8638" s="397" t="s">
        <v>862</v>
      </c>
      <c r="BF8638" t="str">
        <f t="shared" si="723"/>
        <v>50-59 yrs</v>
      </c>
      <c r="BG8638">
        <f t="shared" si="724"/>
        <v>20</v>
      </c>
      <c r="BH8638" s="398">
        <f t="shared" si="725"/>
        <v>0.2061900049448013</v>
      </c>
      <c r="BO8638" s="33"/>
    </row>
    <row r="8639" spans="1:67">
      <c r="A8639" s="320" t="s">
        <v>338</v>
      </c>
      <c r="B8639" t="s">
        <v>380</v>
      </c>
      <c r="C8639" t="s">
        <v>910</v>
      </c>
      <c r="D8639" t="s">
        <v>314</v>
      </c>
      <c r="E8639" s="320" t="s">
        <v>181</v>
      </c>
      <c r="F8639" s="320" t="s">
        <v>540</v>
      </c>
      <c r="G8639" s="320" t="s">
        <v>447</v>
      </c>
      <c r="H8639" s="320" t="s">
        <v>811</v>
      </c>
      <c r="I8639" s="320" t="s">
        <v>354</v>
      </c>
      <c r="J8639" s="320" t="s">
        <v>281</v>
      </c>
      <c r="K8639" s="321">
        <v>19</v>
      </c>
      <c r="L8639" s="305">
        <v>0.19587999582290649</v>
      </c>
      <c r="M8639" s="305"/>
      <c r="N8639" s="321">
        <v>130</v>
      </c>
      <c r="O8639" s="305">
        <v>0.17833000421524051</v>
      </c>
      <c r="P8639" s="305"/>
      <c r="Q8639" s="321">
        <v>2650</v>
      </c>
      <c r="R8639" s="305">
        <v>0.19468000531196589</v>
      </c>
      <c r="S8639" s="305"/>
      <c r="BA8639" s="395">
        <v>1</v>
      </c>
      <c r="BB8639" s="396" t="s">
        <v>861</v>
      </c>
      <c r="BC8639" t="str">
        <f t="shared" si="721"/>
        <v>RJ7</v>
      </c>
      <c r="BD8639" t="str">
        <f t="shared" si="722"/>
        <v>NAoMe_recurrent_age_mbc_hes_decades_80cap</v>
      </c>
      <c r="BE8639" s="397" t="s">
        <v>862</v>
      </c>
      <c r="BF8639" t="str">
        <f t="shared" si="723"/>
        <v>60-69 yrs</v>
      </c>
      <c r="BG8639">
        <f t="shared" si="724"/>
        <v>19</v>
      </c>
      <c r="BH8639" s="398">
        <f t="shared" si="725"/>
        <v>0.19587999582290649</v>
      </c>
      <c r="BO8639" s="33"/>
    </row>
    <row r="8640" spans="1:67">
      <c r="A8640" s="320" t="s">
        <v>338</v>
      </c>
      <c r="B8640" t="s">
        <v>380</v>
      </c>
      <c r="C8640" t="s">
        <v>910</v>
      </c>
      <c r="D8640" t="s">
        <v>314</v>
      </c>
      <c r="E8640" s="320" t="s">
        <v>181</v>
      </c>
      <c r="F8640" s="320" t="s">
        <v>540</v>
      </c>
      <c r="G8640" s="320" t="s">
        <v>447</v>
      </c>
      <c r="H8640" s="320" t="s">
        <v>811</v>
      </c>
      <c r="I8640" s="320" t="s">
        <v>354</v>
      </c>
      <c r="J8640" s="320" t="s">
        <v>282</v>
      </c>
      <c r="K8640" s="321">
        <v>15</v>
      </c>
      <c r="L8640" s="305">
        <v>0.1546400040388107</v>
      </c>
      <c r="M8640" s="305"/>
      <c r="N8640" s="321">
        <v>145</v>
      </c>
      <c r="O8640" s="305">
        <v>0.1988999992609024</v>
      </c>
      <c r="P8640" s="305"/>
      <c r="Q8640" s="321">
        <v>3284</v>
      </c>
      <c r="R8640" s="305">
        <v>0.24126000702381131</v>
      </c>
      <c r="S8640" s="305"/>
      <c r="BA8640" s="395">
        <v>1</v>
      </c>
      <c r="BB8640" s="396" t="s">
        <v>861</v>
      </c>
      <c r="BC8640" t="str">
        <f t="shared" si="721"/>
        <v>RJ7</v>
      </c>
      <c r="BD8640" t="str">
        <f t="shared" si="722"/>
        <v>NAoMe_recurrent_age_mbc_hes_decades_80cap</v>
      </c>
      <c r="BE8640" s="397" t="s">
        <v>862</v>
      </c>
      <c r="BF8640" t="str">
        <f t="shared" si="723"/>
        <v>70-79 yrs</v>
      </c>
      <c r="BG8640">
        <f t="shared" si="724"/>
        <v>15</v>
      </c>
      <c r="BH8640" s="398">
        <f t="shared" si="725"/>
        <v>0.1546400040388107</v>
      </c>
      <c r="BO8640" s="33"/>
    </row>
    <row r="8641" spans="1:67">
      <c r="A8641" s="320" t="s">
        <v>338</v>
      </c>
      <c r="B8641" t="s">
        <v>380</v>
      </c>
      <c r="C8641" t="s">
        <v>910</v>
      </c>
      <c r="D8641" t="s">
        <v>314</v>
      </c>
      <c r="E8641" s="320" t="s">
        <v>181</v>
      </c>
      <c r="F8641" s="320" t="s">
        <v>540</v>
      </c>
      <c r="G8641" s="320" t="s">
        <v>447</v>
      </c>
      <c r="H8641" s="320" t="s">
        <v>811</v>
      </c>
      <c r="I8641" s="320" t="s">
        <v>354</v>
      </c>
      <c r="J8641" s="320" t="s">
        <v>283</v>
      </c>
      <c r="K8641" s="321">
        <v>17</v>
      </c>
      <c r="L8641" s="305">
        <v>0.17526000738143921</v>
      </c>
      <c r="M8641" s="305"/>
      <c r="N8641" s="321">
        <v>154</v>
      </c>
      <c r="O8641" s="305">
        <v>0.2112500071525574</v>
      </c>
      <c r="P8641" s="305"/>
      <c r="Q8641" s="321">
        <v>3083</v>
      </c>
      <c r="R8641" s="305">
        <v>0.2264900058507919</v>
      </c>
      <c r="S8641" s="305"/>
      <c r="BA8641" s="395">
        <v>1</v>
      </c>
      <c r="BB8641" s="396" t="s">
        <v>861</v>
      </c>
      <c r="BC8641" t="str">
        <f t="shared" si="721"/>
        <v>RJ7</v>
      </c>
      <c r="BD8641" t="str">
        <f t="shared" si="722"/>
        <v>NAoMe_recurrent_age_mbc_hes_decades_80cap</v>
      </c>
      <c r="BE8641" s="397" t="s">
        <v>862</v>
      </c>
      <c r="BF8641" t="str">
        <f t="shared" si="723"/>
        <v>80+ yrs</v>
      </c>
      <c r="BG8641">
        <f t="shared" si="724"/>
        <v>17</v>
      </c>
      <c r="BH8641" s="398">
        <f t="shared" si="725"/>
        <v>0.17526000738143921</v>
      </c>
      <c r="BO8641" s="33"/>
    </row>
    <row r="8642" spans="1:67">
      <c r="A8642" s="320" t="s">
        <v>338</v>
      </c>
      <c r="B8642" t="s">
        <v>380</v>
      </c>
      <c r="C8642" t="s">
        <v>910</v>
      </c>
      <c r="D8642" t="s">
        <v>314</v>
      </c>
      <c r="E8642" s="320" t="s">
        <v>181</v>
      </c>
      <c r="F8642" s="320" t="s">
        <v>540</v>
      </c>
      <c r="G8642" s="320" t="s">
        <v>447</v>
      </c>
      <c r="H8642" s="320" t="s">
        <v>811</v>
      </c>
      <c r="I8642" s="320" t="s">
        <v>656</v>
      </c>
      <c r="J8642" s="320" t="s">
        <v>286</v>
      </c>
      <c r="K8642" s="321">
        <v>9</v>
      </c>
      <c r="L8642" s="305">
        <v>9.278000146150589E-2</v>
      </c>
      <c r="M8642" s="305">
        <v>9.278000146150589E-2</v>
      </c>
      <c r="N8642" s="321">
        <v>89</v>
      </c>
      <c r="O8642" s="305">
        <v>0.1220899969339371</v>
      </c>
      <c r="P8642" s="305">
        <v>0.1234399974346161</v>
      </c>
      <c r="Q8642" s="321">
        <v>565</v>
      </c>
      <c r="R8642" s="305">
        <v>4.1510000824928277E-2</v>
      </c>
      <c r="S8642" s="305">
        <v>4.221000149846077E-2</v>
      </c>
      <c r="BA8642" s="395">
        <v>1</v>
      </c>
      <c r="BB8642" s="396" t="s">
        <v>861</v>
      </c>
      <c r="BC8642" t="str">
        <f t="shared" si="721"/>
        <v>RJ7</v>
      </c>
      <c r="BD8642" t="str">
        <f t="shared" si="722"/>
        <v>NAoMe_recurrent_ethnicity_grp</v>
      </c>
      <c r="BE8642" s="397" t="s">
        <v>862</v>
      </c>
      <c r="BF8642" t="str">
        <f t="shared" si="723"/>
        <v>Asian or Asian British</v>
      </c>
      <c r="BG8642">
        <f t="shared" si="724"/>
        <v>9</v>
      </c>
      <c r="BH8642" s="398">
        <f t="shared" si="725"/>
        <v>9.278000146150589E-2</v>
      </c>
      <c r="BO8642" s="33"/>
    </row>
    <row r="8643" spans="1:67">
      <c r="A8643" s="320" t="s">
        <v>338</v>
      </c>
      <c r="B8643" t="s">
        <v>380</v>
      </c>
      <c r="C8643" t="s">
        <v>910</v>
      </c>
      <c r="D8643" t="s">
        <v>314</v>
      </c>
      <c r="E8643" s="320" t="s">
        <v>181</v>
      </c>
      <c r="F8643" s="320" t="s">
        <v>540</v>
      </c>
      <c r="G8643" s="320" t="s">
        <v>447</v>
      </c>
      <c r="H8643" s="320" t="s">
        <v>811</v>
      </c>
      <c r="I8643" s="320" t="s">
        <v>656</v>
      </c>
      <c r="J8643" s="320" t="s">
        <v>287</v>
      </c>
      <c r="K8643" s="321">
        <v>18</v>
      </c>
      <c r="L8643" s="305">
        <v>0.18557000160217291</v>
      </c>
      <c r="M8643" s="305">
        <v>0.18557000160217291</v>
      </c>
      <c r="N8643" s="321">
        <v>72</v>
      </c>
      <c r="O8643" s="305">
        <v>9.8770000040531158E-2</v>
      </c>
      <c r="P8643" s="305">
        <v>9.9859997630119324E-2</v>
      </c>
      <c r="Q8643" s="321">
        <v>439</v>
      </c>
      <c r="R8643" s="305">
        <v>3.2249998301267617E-2</v>
      </c>
      <c r="S8643" s="305">
        <v>3.2800000160932541E-2</v>
      </c>
      <c r="BA8643" s="395">
        <v>1</v>
      </c>
      <c r="BB8643" s="396" t="s">
        <v>861</v>
      </c>
      <c r="BC8643" t="str">
        <f t="shared" ref="BC8643:BC8706" si="726">E8643</f>
        <v>RJ7</v>
      </c>
      <c r="BD8643" t="str">
        <f t="shared" ref="BD8643:BD8706" si="727">(LEFT(A8643, LEN(A8643)-7))&amp;"_"&amp;I8643</f>
        <v>NAoMe_recurrent_ethnicity_grp</v>
      </c>
      <c r="BE8643" s="397" t="s">
        <v>862</v>
      </c>
      <c r="BF8643" t="str">
        <f t="shared" ref="BF8643:BF8706" si="728">J8643</f>
        <v>Black or Black British</v>
      </c>
      <c r="BG8643">
        <f t="shared" ref="BG8643:BG8706" si="729">K8643</f>
        <v>18</v>
      </c>
      <c r="BH8643" s="398">
        <f t="shared" ref="BH8643:BH8706" si="730">L8643</f>
        <v>0.18557000160217291</v>
      </c>
      <c r="BO8643" s="33"/>
    </row>
    <row r="8644" spans="1:67">
      <c r="A8644" s="320" t="s">
        <v>338</v>
      </c>
      <c r="B8644" t="s">
        <v>380</v>
      </c>
      <c r="C8644" t="s">
        <v>910</v>
      </c>
      <c r="D8644" t="s">
        <v>314</v>
      </c>
      <c r="E8644" s="320" t="s">
        <v>181</v>
      </c>
      <c r="F8644" s="320" t="s">
        <v>540</v>
      </c>
      <c r="G8644" s="320" t="s">
        <v>447</v>
      </c>
      <c r="H8644" s="320" t="s">
        <v>811</v>
      </c>
      <c r="I8644" s="320" t="s">
        <v>656</v>
      </c>
      <c r="J8644" s="320" t="s">
        <v>259</v>
      </c>
      <c r="K8644" s="321">
        <v>2</v>
      </c>
      <c r="L8644" s="305">
        <v>2.0619999617338181E-2</v>
      </c>
      <c r="M8644" s="305">
        <v>2.0619999617338181E-2</v>
      </c>
      <c r="N8644" s="321">
        <v>19</v>
      </c>
      <c r="O8644" s="305">
        <v>2.6060000061988831E-2</v>
      </c>
      <c r="P8644" s="305">
        <v>2.6350000873208049E-2</v>
      </c>
      <c r="Q8644" s="321">
        <v>117</v>
      </c>
      <c r="R8644" s="305">
        <v>8.6000002920627594E-3</v>
      </c>
      <c r="S8644" s="305">
        <v>8.7400004267692566E-3</v>
      </c>
      <c r="BA8644" s="395">
        <v>1</v>
      </c>
      <c r="BB8644" s="396" t="s">
        <v>861</v>
      </c>
      <c r="BC8644" t="str">
        <f t="shared" si="726"/>
        <v>RJ7</v>
      </c>
      <c r="BD8644" t="str">
        <f t="shared" si="727"/>
        <v>NAoMe_recurrent_ethnicity_grp</v>
      </c>
      <c r="BE8644" s="397" t="s">
        <v>862</v>
      </c>
      <c r="BF8644" t="str">
        <f t="shared" si="728"/>
        <v>Mixed</v>
      </c>
      <c r="BG8644">
        <f t="shared" si="729"/>
        <v>2</v>
      </c>
      <c r="BH8644" s="398">
        <f t="shared" si="730"/>
        <v>2.0619999617338181E-2</v>
      </c>
      <c r="BO8644" s="33"/>
    </row>
    <row r="8645" spans="1:67">
      <c r="A8645" s="320" t="s">
        <v>338</v>
      </c>
      <c r="B8645" t="s">
        <v>380</v>
      </c>
      <c r="C8645" t="s">
        <v>910</v>
      </c>
      <c r="D8645" t="s">
        <v>314</v>
      </c>
      <c r="E8645" s="320" t="s">
        <v>181</v>
      </c>
      <c r="F8645" s="320" t="s">
        <v>540</v>
      </c>
      <c r="G8645" s="320" t="s">
        <v>447</v>
      </c>
      <c r="H8645" s="320" t="s">
        <v>811</v>
      </c>
      <c r="I8645" s="320" t="s">
        <v>656</v>
      </c>
      <c r="J8645" s="320" t="s">
        <v>288</v>
      </c>
      <c r="K8645" s="321">
        <v>10</v>
      </c>
      <c r="L8645" s="305">
        <v>0.1030900031328201</v>
      </c>
      <c r="M8645" s="305">
        <v>0.1030900031328201</v>
      </c>
      <c r="N8645" s="321">
        <v>61</v>
      </c>
      <c r="O8645" s="305">
        <v>8.3679996430873871E-2</v>
      </c>
      <c r="P8645" s="305">
        <v>8.4600001573562622E-2</v>
      </c>
      <c r="Q8645" s="321">
        <v>254</v>
      </c>
      <c r="R8645" s="305">
        <v>1.8659999594092369E-2</v>
      </c>
      <c r="S8645" s="305">
        <v>1.8980000168085098E-2</v>
      </c>
      <c r="BA8645" s="395">
        <v>1</v>
      </c>
      <c r="BB8645" s="396" t="s">
        <v>861</v>
      </c>
      <c r="BC8645" t="str">
        <f t="shared" si="726"/>
        <v>RJ7</v>
      </c>
      <c r="BD8645" t="str">
        <f t="shared" si="727"/>
        <v>NAoMe_recurrent_ethnicity_grp</v>
      </c>
      <c r="BE8645" s="397" t="s">
        <v>862</v>
      </c>
      <c r="BF8645" t="str">
        <f t="shared" si="728"/>
        <v>Other Ethnic Group</v>
      </c>
      <c r="BG8645">
        <f t="shared" si="729"/>
        <v>10</v>
      </c>
      <c r="BH8645" s="398">
        <f t="shared" si="730"/>
        <v>0.1030900031328201</v>
      </c>
      <c r="BO8645" s="33"/>
    </row>
    <row r="8646" spans="1:67">
      <c r="A8646" s="320" t="s">
        <v>338</v>
      </c>
      <c r="B8646" t="s">
        <v>380</v>
      </c>
      <c r="C8646" t="s">
        <v>910</v>
      </c>
      <c r="D8646" t="s">
        <v>314</v>
      </c>
      <c r="E8646" s="320" t="s">
        <v>181</v>
      </c>
      <c r="F8646" s="320" t="s">
        <v>540</v>
      </c>
      <c r="G8646" s="320" t="s">
        <v>447</v>
      </c>
      <c r="H8646" s="320" t="s">
        <v>811</v>
      </c>
      <c r="I8646" s="320" t="s">
        <v>656</v>
      </c>
      <c r="J8646" s="320" t="s">
        <v>260</v>
      </c>
      <c r="K8646" s="321">
        <v>0</v>
      </c>
      <c r="L8646" s="305">
        <v>0</v>
      </c>
      <c r="M8646" s="305"/>
      <c r="N8646" s="321">
        <v>8</v>
      </c>
      <c r="O8646" s="305">
        <v>1.097000017762184E-2</v>
      </c>
      <c r="P8646" s="305"/>
      <c r="Q8646" s="321">
        <v>227</v>
      </c>
      <c r="R8646" s="305">
        <v>1.6680000349879261E-2</v>
      </c>
      <c r="S8646" s="305"/>
      <c r="BA8646" s="395">
        <v>1</v>
      </c>
      <c r="BB8646" s="396" t="s">
        <v>861</v>
      </c>
      <c r="BC8646" t="str">
        <f t="shared" si="726"/>
        <v>RJ7</v>
      </c>
      <c r="BD8646" t="str">
        <f t="shared" si="727"/>
        <v>NAoMe_recurrent_ethnicity_grp</v>
      </c>
      <c r="BE8646" s="397" t="s">
        <v>862</v>
      </c>
      <c r="BF8646" t="str">
        <f t="shared" si="728"/>
        <v>Unknown</v>
      </c>
      <c r="BG8646">
        <f t="shared" si="729"/>
        <v>0</v>
      </c>
      <c r="BH8646" s="398">
        <f t="shared" si="730"/>
        <v>0</v>
      </c>
      <c r="BO8646" s="33"/>
    </row>
    <row r="8647" spans="1:67">
      <c r="A8647" s="320" t="s">
        <v>338</v>
      </c>
      <c r="B8647" t="s">
        <v>380</v>
      </c>
      <c r="C8647" t="s">
        <v>910</v>
      </c>
      <c r="D8647" t="s">
        <v>314</v>
      </c>
      <c r="E8647" s="320" t="s">
        <v>181</v>
      </c>
      <c r="F8647" s="320" t="s">
        <v>540</v>
      </c>
      <c r="G8647" s="320" t="s">
        <v>447</v>
      </c>
      <c r="H8647" s="320" t="s">
        <v>811</v>
      </c>
      <c r="I8647" s="320" t="s">
        <v>656</v>
      </c>
      <c r="J8647" s="320" t="s">
        <v>258</v>
      </c>
      <c r="K8647" s="321">
        <v>58</v>
      </c>
      <c r="L8647" s="305">
        <v>0.59794002771377563</v>
      </c>
      <c r="M8647" s="305">
        <v>0.59794002771377563</v>
      </c>
      <c r="N8647" s="321">
        <v>480</v>
      </c>
      <c r="O8647" s="305">
        <v>0.6584399938583374</v>
      </c>
      <c r="P8647" s="305">
        <v>0.66574001312255859</v>
      </c>
      <c r="Q8647" s="321">
        <v>12010</v>
      </c>
      <c r="R8647" s="305">
        <v>0.88230997323989868</v>
      </c>
      <c r="S8647" s="305">
        <v>0.89727002382278442</v>
      </c>
      <c r="BA8647" s="395">
        <v>1</v>
      </c>
      <c r="BB8647" s="396" t="s">
        <v>861</v>
      </c>
      <c r="BC8647" t="str">
        <f t="shared" si="726"/>
        <v>RJ7</v>
      </c>
      <c r="BD8647" t="str">
        <f t="shared" si="727"/>
        <v>NAoMe_recurrent_ethnicity_grp</v>
      </c>
      <c r="BE8647" s="397" t="s">
        <v>862</v>
      </c>
      <c r="BF8647" t="str">
        <f t="shared" si="728"/>
        <v>White</v>
      </c>
      <c r="BG8647">
        <f t="shared" si="729"/>
        <v>58</v>
      </c>
      <c r="BH8647" s="398">
        <f t="shared" si="730"/>
        <v>0.59794002771377563</v>
      </c>
      <c r="BO8647" s="33"/>
    </row>
    <row r="8648" spans="1:67">
      <c r="A8648" s="320" t="s">
        <v>338</v>
      </c>
      <c r="B8648" t="s">
        <v>380</v>
      </c>
      <c r="C8648" t="s">
        <v>910</v>
      </c>
      <c r="D8648" t="s">
        <v>314</v>
      </c>
      <c r="E8648" s="320" t="s">
        <v>181</v>
      </c>
      <c r="F8648" s="320" t="s">
        <v>540</v>
      </c>
      <c r="G8648" s="320" t="s">
        <v>447</v>
      </c>
      <c r="H8648" s="320" t="s">
        <v>811</v>
      </c>
      <c r="I8648" s="320" t="s">
        <v>291</v>
      </c>
      <c r="J8648" s="320" t="s">
        <v>313</v>
      </c>
      <c r="K8648" s="321">
        <v>95</v>
      </c>
      <c r="L8648" s="305">
        <v>0.97938001155853271</v>
      </c>
      <c r="M8648" s="305"/>
      <c r="N8648" s="321">
        <v>727</v>
      </c>
      <c r="O8648" s="305">
        <v>0.99725997447967529</v>
      </c>
      <c r="P8648" s="305"/>
      <c r="Q8648" s="321">
        <v>13492</v>
      </c>
      <c r="R8648" s="305">
        <v>0.99118000268936157</v>
      </c>
      <c r="S8648" s="305"/>
      <c r="BA8648" s="395">
        <v>1</v>
      </c>
      <c r="BB8648" s="396" t="s">
        <v>861</v>
      </c>
      <c r="BC8648" t="str">
        <f t="shared" si="726"/>
        <v>RJ7</v>
      </c>
      <c r="BD8648" t="str">
        <f t="shared" si="727"/>
        <v>NAoMe_recurrent_gender</v>
      </c>
      <c r="BE8648" s="397" t="s">
        <v>862</v>
      </c>
      <c r="BF8648" t="str">
        <f t="shared" si="728"/>
        <v>Female</v>
      </c>
      <c r="BG8648">
        <f t="shared" si="729"/>
        <v>95</v>
      </c>
      <c r="BH8648" s="398">
        <f t="shared" si="730"/>
        <v>0.97938001155853271</v>
      </c>
      <c r="BO8648" s="33"/>
    </row>
    <row r="8649" spans="1:67">
      <c r="A8649" s="320" t="s">
        <v>338</v>
      </c>
      <c r="B8649" t="s">
        <v>380</v>
      </c>
      <c r="C8649" t="s">
        <v>910</v>
      </c>
      <c r="D8649" t="s">
        <v>314</v>
      </c>
      <c r="E8649" s="320" t="s">
        <v>181</v>
      </c>
      <c r="F8649" s="320" t="s">
        <v>540</v>
      </c>
      <c r="G8649" s="320" t="s">
        <v>447</v>
      </c>
      <c r="H8649" s="320" t="s">
        <v>811</v>
      </c>
      <c r="I8649" s="320" t="s">
        <v>291</v>
      </c>
      <c r="J8649" s="320" t="s">
        <v>293</v>
      </c>
      <c r="K8649" s="321">
        <v>2</v>
      </c>
      <c r="L8649" s="305">
        <v>2.0619999617338181E-2</v>
      </c>
      <c r="M8649" s="305"/>
      <c r="N8649" s="321">
        <v>2</v>
      </c>
      <c r="O8649" s="305">
        <v>2.7399999089539051E-3</v>
      </c>
      <c r="P8649" s="305"/>
      <c r="Q8649" s="321">
        <v>120</v>
      </c>
      <c r="R8649" s="305">
        <v>8.8200001046061516E-3</v>
      </c>
      <c r="S8649" s="305"/>
      <c r="BA8649" s="395">
        <v>1</v>
      </c>
      <c r="BB8649" s="396" t="s">
        <v>861</v>
      </c>
      <c r="BC8649" t="str">
        <f t="shared" si="726"/>
        <v>RJ7</v>
      </c>
      <c r="BD8649" t="str">
        <f t="shared" si="727"/>
        <v>NAoMe_recurrent_gender</v>
      </c>
      <c r="BE8649" s="397" t="s">
        <v>862</v>
      </c>
      <c r="BF8649" t="str">
        <f t="shared" si="728"/>
        <v>Male</v>
      </c>
      <c r="BG8649">
        <f t="shared" si="729"/>
        <v>2</v>
      </c>
      <c r="BH8649" s="398">
        <f t="shared" si="730"/>
        <v>2.0619999617338181E-2</v>
      </c>
      <c r="BO8649" s="33"/>
    </row>
    <row r="8650" spans="1:67">
      <c r="A8650" s="320" t="s">
        <v>338</v>
      </c>
      <c r="B8650" t="s">
        <v>380</v>
      </c>
      <c r="C8650" t="s">
        <v>910</v>
      </c>
      <c r="D8650" t="s">
        <v>314</v>
      </c>
      <c r="E8650" s="320" t="s">
        <v>181</v>
      </c>
      <c r="F8650" s="320" t="s">
        <v>540</v>
      </c>
      <c r="G8650" s="320" t="s">
        <v>447</v>
      </c>
      <c r="H8650" s="320" t="s">
        <v>811</v>
      </c>
      <c r="I8650" s="320" t="s">
        <v>355</v>
      </c>
      <c r="J8650" s="320" t="s">
        <v>289</v>
      </c>
      <c r="K8650" s="321">
        <v>40</v>
      </c>
      <c r="L8650" s="305">
        <v>0.4123699963092804</v>
      </c>
      <c r="M8650" s="305"/>
      <c r="N8650" s="321">
        <v>239</v>
      </c>
      <c r="O8650" s="305">
        <v>0.32785001397132868</v>
      </c>
      <c r="P8650" s="305"/>
      <c r="Q8650" s="321">
        <v>4109</v>
      </c>
      <c r="R8650" s="305">
        <v>0.30186998844146729</v>
      </c>
      <c r="S8650" s="305"/>
      <c r="BA8650" s="395">
        <v>1</v>
      </c>
      <c r="BB8650" s="396" t="s">
        <v>861</v>
      </c>
      <c r="BC8650" t="str">
        <f t="shared" si="726"/>
        <v>RJ7</v>
      </c>
      <c r="BD8650" t="str">
        <f t="shared" si="727"/>
        <v>NAoMe_recurrent_mbc_hes_year</v>
      </c>
      <c r="BE8650" s="397" t="s">
        <v>862</v>
      </c>
      <c r="BF8650" t="str">
        <f t="shared" si="728"/>
        <v>2021</v>
      </c>
      <c r="BG8650">
        <f t="shared" si="729"/>
        <v>40</v>
      </c>
      <c r="BH8650" s="398">
        <f t="shared" si="730"/>
        <v>0.4123699963092804</v>
      </c>
      <c r="BO8650" s="33"/>
    </row>
    <row r="8651" spans="1:67">
      <c r="A8651" s="320" t="s">
        <v>338</v>
      </c>
      <c r="B8651" t="s">
        <v>380</v>
      </c>
      <c r="C8651" t="s">
        <v>910</v>
      </c>
      <c r="D8651" t="s">
        <v>314</v>
      </c>
      <c r="E8651" s="320" t="s">
        <v>181</v>
      </c>
      <c r="F8651" s="320" t="s">
        <v>540</v>
      </c>
      <c r="G8651" s="320" t="s">
        <v>447</v>
      </c>
      <c r="H8651" s="320" t="s">
        <v>811</v>
      </c>
      <c r="I8651" s="320" t="s">
        <v>355</v>
      </c>
      <c r="J8651" s="320" t="s">
        <v>816</v>
      </c>
      <c r="K8651" s="321">
        <v>29</v>
      </c>
      <c r="L8651" s="305">
        <v>0.29897001385688782</v>
      </c>
      <c r="M8651" s="305"/>
      <c r="N8651" s="321">
        <v>215</v>
      </c>
      <c r="O8651" s="305">
        <v>0.29491999745368958</v>
      </c>
      <c r="P8651" s="305"/>
      <c r="Q8651" s="321">
        <v>4376</v>
      </c>
      <c r="R8651" s="305">
        <v>0.32148000597953802</v>
      </c>
      <c r="S8651" s="305"/>
      <c r="BA8651" s="395">
        <v>1</v>
      </c>
      <c r="BB8651" s="396" t="s">
        <v>861</v>
      </c>
      <c r="BC8651" t="str">
        <f t="shared" si="726"/>
        <v>RJ7</v>
      </c>
      <c r="BD8651" t="str">
        <f t="shared" si="727"/>
        <v>NAoMe_recurrent_mbc_hes_year</v>
      </c>
      <c r="BE8651" s="397" t="s">
        <v>862</v>
      </c>
      <c r="BF8651" t="str">
        <f t="shared" si="728"/>
        <v>2022</v>
      </c>
      <c r="BG8651">
        <f t="shared" si="729"/>
        <v>29</v>
      </c>
      <c r="BH8651" s="398">
        <f t="shared" si="730"/>
        <v>0.29897001385688782</v>
      </c>
      <c r="BO8651" s="33"/>
    </row>
    <row r="8652" spans="1:67">
      <c r="A8652" s="320" t="s">
        <v>338</v>
      </c>
      <c r="B8652" t="s">
        <v>380</v>
      </c>
      <c r="C8652" t="s">
        <v>910</v>
      </c>
      <c r="D8652" t="s">
        <v>314</v>
      </c>
      <c r="E8652" s="320" t="s">
        <v>181</v>
      </c>
      <c r="F8652" s="320" t="s">
        <v>540</v>
      </c>
      <c r="G8652" s="320" t="s">
        <v>447</v>
      </c>
      <c r="H8652" s="320" t="s">
        <v>811</v>
      </c>
      <c r="I8652" s="320" t="s">
        <v>355</v>
      </c>
      <c r="J8652" s="320" t="s">
        <v>946</v>
      </c>
      <c r="K8652" s="321">
        <v>28</v>
      </c>
      <c r="L8652" s="305">
        <v>0.28865998983383179</v>
      </c>
      <c r="M8652" s="305"/>
      <c r="N8652" s="321">
        <v>275</v>
      </c>
      <c r="O8652" s="305">
        <v>0.37722998857498169</v>
      </c>
      <c r="P8652" s="305"/>
      <c r="Q8652" s="321">
        <v>5127</v>
      </c>
      <c r="R8652" s="305">
        <v>0.37665000557899481</v>
      </c>
      <c r="S8652" s="305"/>
      <c r="BA8652" s="395">
        <v>1</v>
      </c>
      <c r="BB8652" s="396" t="s">
        <v>861</v>
      </c>
      <c r="BC8652" t="str">
        <f t="shared" si="726"/>
        <v>RJ7</v>
      </c>
      <c r="BD8652" t="str">
        <f t="shared" si="727"/>
        <v>NAoMe_recurrent_mbc_hes_year</v>
      </c>
      <c r="BE8652" s="397" t="s">
        <v>862</v>
      </c>
      <c r="BF8652" t="str">
        <f t="shared" si="728"/>
        <v>2023</v>
      </c>
      <c r="BG8652">
        <f t="shared" si="729"/>
        <v>28</v>
      </c>
      <c r="BH8652" s="398">
        <f t="shared" si="730"/>
        <v>0.28865998983383179</v>
      </c>
      <c r="BO8652" s="33"/>
    </row>
    <row r="8653" spans="1:67">
      <c r="A8653" s="320" t="s">
        <v>338</v>
      </c>
      <c r="B8653" t="s">
        <v>380</v>
      </c>
      <c r="C8653" t="s">
        <v>910</v>
      </c>
      <c r="D8653" t="s">
        <v>314</v>
      </c>
      <c r="E8653" s="320" t="s">
        <v>181</v>
      </c>
      <c r="F8653" s="320" t="s">
        <v>540</v>
      </c>
      <c r="G8653" s="320" t="s">
        <v>447</v>
      </c>
      <c r="H8653" s="320" t="s">
        <v>811</v>
      </c>
      <c r="I8653" s="320" t="s">
        <v>824</v>
      </c>
      <c r="J8653" s="320" t="s">
        <v>12</v>
      </c>
      <c r="K8653" s="321">
        <v>97</v>
      </c>
      <c r="L8653" s="305">
        <v>1</v>
      </c>
      <c r="M8653" s="305"/>
      <c r="N8653" s="321">
        <v>729</v>
      </c>
      <c r="O8653" s="305">
        <v>1</v>
      </c>
      <c r="P8653" s="305"/>
      <c r="Q8653" s="321">
        <v>13612</v>
      </c>
      <c r="R8653" s="305">
        <v>1</v>
      </c>
      <c r="S8653" s="305"/>
      <c r="BA8653" s="395">
        <v>1</v>
      </c>
      <c r="BB8653" s="396" t="s">
        <v>861</v>
      </c>
      <c r="BC8653" t="str">
        <f t="shared" si="726"/>
        <v>RJ7</v>
      </c>
      <c r="BD8653" t="str">
        <f t="shared" si="727"/>
        <v>NAoMe_recurrent_tag_bonemets</v>
      </c>
      <c r="BE8653" s="397" t="s">
        <v>862</v>
      </c>
      <c r="BF8653" t="str">
        <f t="shared" si="728"/>
        <v>No</v>
      </c>
      <c r="BG8653">
        <f t="shared" si="729"/>
        <v>97</v>
      </c>
      <c r="BH8653" s="398">
        <f t="shared" si="730"/>
        <v>1</v>
      </c>
      <c r="BO8653" s="33"/>
    </row>
    <row r="8654" spans="1:67">
      <c r="A8654" s="320" t="s">
        <v>338</v>
      </c>
      <c r="B8654" t="s">
        <v>380</v>
      </c>
      <c r="C8654" t="s">
        <v>910</v>
      </c>
      <c r="D8654" t="s">
        <v>314</v>
      </c>
      <c r="E8654" s="320" t="s">
        <v>181</v>
      </c>
      <c r="F8654" s="320" t="s">
        <v>540</v>
      </c>
      <c r="G8654" s="320" t="s">
        <v>447</v>
      </c>
      <c r="H8654" s="320" t="s">
        <v>811</v>
      </c>
      <c r="I8654" s="320" t="s">
        <v>825</v>
      </c>
      <c r="J8654" s="320" t="s">
        <v>12</v>
      </c>
      <c r="K8654" s="321">
        <v>97</v>
      </c>
      <c r="L8654" s="305">
        <v>1</v>
      </c>
      <c r="M8654" s="305"/>
      <c r="N8654" s="321">
        <v>729</v>
      </c>
      <c r="O8654" s="305">
        <v>1</v>
      </c>
      <c r="P8654" s="305"/>
      <c r="Q8654" s="321">
        <v>13612</v>
      </c>
      <c r="R8654" s="305">
        <v>1</v>
      </c>
      <c r="S8654" s="305"/>
      <c r="BA8654" s="395">
        <v>1</v>
      </c>
      <c r="BB8654" s="396" t="s">
        <v>861</v>
      </c>
      <c r="BC8654" t="str">
        <f t="shared" si="726"/>
        <v>RJ7</v>
      </c>
      <c r="BD8654" t="str">
        <f t="shared" si="727"/>
        <v>NAoMe_recurrent_tag_brainmets</v>
      </c>
      <c r="BE8654" s="397" t="s">
        <v>862</v>
      </c>
      <c r="BF8654" t="str">
        <f t="shared" si="728"/>
        <v>No</v>
      </c>
      <c r="BG8654">
        <f t="shared" si="729"/>
        <v>97</v>
      </c>
      <c r="BH8654" s="398">
        <f t="shared" si="730"/>
        <v>1</v>
      </c>
      <c r="BO8654" s="33"/>
    </row>
    <row r="8655" spans="1:67">
      <c r="A8655" s="320" t="s">
        <v>338</v>
      </c>
      <c r="B8655" t="s">
        <v>380</v>
      </c>
      <c r="C8655" t="s">
        <v>910</v>
      </c>
      <c r="D8655" t="s">
        <v>314</v>
      </c>
      <c r="E8655" s="320" t="s">
        <v>181</v>
      </c>
      <c r="F8655" s="320" t="s">
        <v>540</v>
      </c>
      <c r="G8655" s="320" t="s">
        <v>447</v>
      </c>
      <c r="H8655" s="320" t="s">
        <v>811</v>
      </c>
      <c r="I8655" s="320" t="s">
        <v>826</v>
      </c>
      <c r="J8655" s="320" t="s">
        <v>12</v>
      </c>
      <c r="K8655" s="321">
        <v>97</v>
      </c>
      <c r="L8655" s="305">
        <v>1</v>
      </c>
      <c r="M8655" s="305"/>
      <c r="N8655" s="321">
        <v>729</v>
      </c>
      <c r="O8655" s="305">
        <v>1</v>
      </c>
      <c r="P8655" s="305"/>
      <c r="Q8655" s="321">
        <v>13612</v>
      </c>
      <c r="R8655" s="305">
        <v>1</v>
      </c>
      <c r="S8655" s="305"/>
      <c r="BA8655" s="395">
        <v>1</v>
      </c>
      <c r="BB8655" s="396" t="s">
        <v>861</v>
      </c>
      <c r="BC8655" t="str">
        <f t="shared" si="726"/>
        <v>RJ7</v>
      </c>
      <c r="BD8655" t="str">
        <f t="shared" si="727"/>
        <v>NAoMe_recurrent_tag_livermets</v>
      </c>
      <c r="BE8655" s="397" t="s">
        <v>862</v>
      </c>
      <c r="BF8655" t="str">
        <f t="shared" si="728"/>
        <v>No</v>
      </c>
      <c r="BG8655">
        <f t="shared" si="729"/>
        <v>97</v>
      </c>
      <c r="BH8655" s="398">
        <f t="shared" si="730"/>
        <v>1</v>
      </c>
      <c r="BO8655" s="33"/>
    </row>
    <row r="8656" spans="1:67">
      <c r="A8656" s="320" t="s">
        <v>338</v>
      </c>
      <c r="B8656" t="s">
        <v>380</v>
      </c>
      <c r="C8656" t="s">
        <v>910</v>
      </c>
      <c r="D8656" t="s">
        <v>314</v>
      </c>
      <c r="E8656" s="320" t="s">
        <v>181</v>
      </c>
      <c r="F8656" s="320" t="s">
        <v>540</v>
      </c>
      <c r="G8656" s="320" t="s">
        <v>447</v>
      </c>
      <c r="H8656" s="320" t="s">
        <v>811</v>
      </c>
      <c r="I8656" s="320" t="s">
        <v>827</v>
      </c>
      <c r="J8656" s="320" t="s">
        <v>12</v>
      </c>
      <c r="K8656" s="321">
        <v>97</v>
      </c>
      <c r="L8656" s="305">
        <v>1</v>
      </c>
      <c r="M8656" s="305"/>
      <c r="N8656" s="321">
        <v>729</v>
      </c>
      <c r="O8656" s="305">
        <v>1</v>
      </c>
      <c r="P8656" s="305"/>
      <c r="Q8656" s="321">
        <v>13612</v>
      </c>
      <c r="R8656" s="305">
        <v>1</v>
      </c>
      <c r="S8656" s="305"/>
      <c r="BA8656" s="395">
        <v>1</v>
      </c>
      <c r="BB8656" s="396" t="s">
        <v>861</v>
      </c>
      <c r="BC8656" t="str">
        <f t="shared" si="726"/>
        <v>RJ7</v>
      </c>
      <c r="BD8656" t="str">
        <f t="shared" si="727"/>
        <v>NAoMe_recurrent_tag_lungmets</v>
      </c>
      <c r="BE8656" s="397" t="s">
        <v>862</v>
      </c>
      <c r="BF8656" t="str">
        <f t="shared" si="728"/>
        <v>No</v>
      </c>
      <c r="BG8656">
        <f t="shared" si="729"/>
        <v>97</v>
      </c>
      <c r="BH8656" s="398">
        <f t="shared" si="730"/>
        <v>1</v>
      </c>
      <c r="BO8656" s="33"/>
    </row>
    <row r="8657" spans="1:67">
      <c r="A8657" s="320" t="s">
        <v>338</v>
      </c>
      <c r="B8657" t="s">
        <v>380</v>
      </c>
      <c r="C8657" t="s">
        <v>910</v>
      </c>
      <c r="D8657" t="s">
        <v>314</v>
      </c>
      <c r="E8657" s="320" t="s">
        <v>181</v>
      </c>
      <c r="F8657" s="320" t="s">
        <v>540</v>
      </c>
      <c r="G8657" s="320" t="s">
        <v>447</v>
      </c>
      <c r="H8657" s="320" t="s">
        <v>811</v>
      </c>
      <c r="I8657" s="320" t="s">
        <v>828</v>
      </c>
      <c r="J8657" s="320" t="s">
        <v>12</v>
      </c>
      <c r="K8657" s="321">
        <v>97</v>
      </c>
      <c r="L8657" s="305">
        <v>1</v>
      </c>
      <c r="M8657" s="305"/>
      <c r="N8657" s="321">
        <v>729</v>
      </c>
      <c r="O8657" s="305">
        <v>1</v>
      </c>
      <c r="P8657" s="305"/>
      <c r="Q8657" s="321">
        <v>13612</v>
      </c>
      <c r="R8657" s="305">
        <v>1</v>
      </c>
      <c r="S8657" s="305"/>
      <c r="BA8657" s="395">
        <v>1</v>
      </c>
      <c r="BB8657" s="396" t="s">
        <v>861</v>
      </c>
      <c r="BC8657" t="str">
        <f t="shared" si="726"/>
        <v>RJ7</v>
      </c>
      <c r="BD8657" t="str">
        <f t="shared" si="727"/>
        <v>NAoMe_recurrent_tag_othermets</v>
      </c>
      <c r="BE8657" s="397" t="s">
        <v>862</v>
      </c>
      <c r="BF8657" t="str">
        <f t="shared" si="728"/>
        <v>No</v>
      </c>
      <c r="BG8657">
        <f t="shared" si="729"/>
        <v>97</v>
      </c>
      <c r="BH8657" s="398">
        <f t="shared" si="730"/>
        <v>1</v>
      </c>
      <c r="BO8657" s="33"/>
    </row>
    <row r="8658" spans="1:67">
      <c r="A8658" s="320" t="s">
        <v>338</v>
      </c>
      <c r="B8658" t="s">
        <v>380</v>
      </c>
      <c r="C8658" t="s">
        <v>910</v>
      </c>
      <c r="D8658" t="s">
        <v>314</v>
      </c>
      <c r="E8658" s="320" t="s">
        <v>182</v>
      </c>
      <c r="F8658" s="320" t="s">
        <v>183</v>
      </c>
      <c r="G8658" s="320" t="s">
        <v>444</v>
      </c>
      <c r="H8658" s="320" t="s">
        <v>318</v>
      </c>
      <c r="I8658" s="320" t="s">
        <v>354</v>
      </c>
      <c r="J8658" s="320" t="s">
        <v>277</v>
      </c>
      <c r="K8658" s="321">
        <v>2</v>
      </c>
      <c r="L8658" s="305">
        <v>2.0619999617338181E-2</v>
      </c>
      <c r="M8658" s="305"/>
      <c r="N8658" s="321">
        <v>2</v>
      </c>
      <c r="O8658" s="305">
        <v>3.03000002168119E-3</v>
      </c>
      <c r="P8658" s="305"/>
      <c r="Q8658" s="321">
        <v>56</v>
      </c>
      <c r="R8658" s="305">
        <v>4.1100000962615013E-3</v>
      </c>
      <c r="S8658" s="305"/>
      <c r="BA8658" s="395">
        <v>1</v>
      </c>
      <c r="BB8658" s="396" t="s">
        <v>861</v>
      </c>
      <c r="BC8658" t="str">
        <f t="shared" si="726"/>
        <v>RTP</v>
      </c>
      <c r="BD8658" t="str">
        <f t="shared" si="727"/>
        <v>NAoMe_recurrent_age_mbc_hes_decades_80cap</v>
      </c>
      <c r="BE8658" s="397" t="s">
        <v>862</v>
      </c>
      <c r="BF8658" t="str">
        <f t="shared" si="728"/>
        <v>18-29 yrs</v>
      </c>
      <c r="BG8658">
        <f t="shared" si="729"/>
        <v>2</v>
      </c>
      <c r="BH8658" s="398">
        <f t="shared" si="730"/>
        <v>2.0619999617338181E-2</v>
      </c>
      <c r="BO8658" s="33"/>
    </row>
    <row r="8659" spans="1:67">
      <c r="A8659" s="320" t="s">
        <v>338</v>
      </c>
      <c r="B8659" t="s">
        <v>380</v>
      </c>
      <c r="C8659" t="s">
        <v>910</v>
      </c>
      <c r="D8659" t="s">
        <v>314</v>
      </c>
      <c r="E8659" s="320" t="s">
        <v>182</v>
      </c>
      <c r="F8659" s="320" t="s">
        <v>183</v>
      </c>
      <c r="G8659" s="320" t="s">
        <v>444</v>
      </c>
      <c r="H8659" s="320" t="s">
        <v>318</v>
      </c>
      <c r="I8659" s="320" t="s">
        <v>354</v>
      </c>
      <c r="J8659" s="320" t="s">
        <v>278</v>
      </c>
      <c r="K8659" s="321">
        <v>5</v>
      </c>
      <c r="L8659" s="305">
        <v>5.1550000905990601E-2</v>
      </c>
      <c r="M8659" s="305"/>
      <c r="N8659" s="321">
        <v>13</v>
      </c>
      <c r="O8659" s="305">
        <v>1.9729999825358391E-2</v>
      </c>
      <c r="P8659" s="305"/>
      <c r="Q8659" s="321">
        <v>552</v>
      </c>
      <c r="R8659" s="305">
        <v>4.0550000965595252E-2</v>
      </c>
      <c r="S8659" s="305"/>
      <c r="BA8659" s="395">
        <v>1</v>
      </c>
      <c r="BB8659" s="396" t="s">
        <v>861</v>
      </c>
      <c r="BC8659" t="str">
        <f t="shared" si="726"/>
        <v>RTP</v>
      </c>
      <c r="BD8659" t="str">
        <f t="shared" si="727"/>
        <v>NAoMe_recurrent_age_mbc_hes_decades_80cap</v>
      </c>
      <c r="BE8659" s="397" t="s">
        <v>862</v>
      </c>
      <c r="BF8659" t="str">
        <f t="shared" si="728"/>
        <v>30-39 yrs</v>
      </c>
      <c r="BG8659">
        <f t="shared" si="729"/>
        <v>5</v>
      </c>
      <c r="BH8659" s="398">
        <f t="shared" si="730"/>
        <v>5.1550000905990601E-2</v>
      </c>
      <c r="BO8659" s="33"/>
    </row>
    <row r="8660" spans="1:67">
      <c r="A8660" s="320" t="s">
        <v>338</v>
      </c>
      <c r="B8660" t="s">
        <v>380</v>
      </c>
      <c r="C8660" t="s">
        <v>910</v>
      </c>
      <c r="D8660" t="s">
        <v>314</v>
      </c>
      <c r="E8660" s="320" t="s">
        <v>182</v>
      </c>
      <c r="F8660" s="320" t="s">
        <v>183</v>
      </c>
      <c r="G8660" s="320" t="s">
        <v>444</v>
      </c>
      <c r="H8660" s="320" t="s">
        <v>318</v>
      </c>
      <c r="I8660" s="320" t="s">
        <v>354</v>
      </c>
      <c r="J8660" s="320" t="s">
        <v>279</v>
      </c>
      <c r="K8660" s="321">
        <v>13</v>
      </c>
      <c r="L8660" s="305">
        <v>0.13402000069618231</v>
      </c>
      <c r="M8660" s="305"/>
      <c r="N8660" s="321">
        <v>56</v>
      </c>
      <c r="O8660" s="305">
        <v>8.4980003535747528E-2</v>
      </c>
      <c r="P8660" s="305"/>
      <c r="Q8660" s="321">
        <v>1403</v>
      </c>
      <c r="R8660" s="305">
        <v>0.1030699983239174</v>
      </c>
      <c r="S8660" s="305"/>
      <c r="BA8660" s="395">
        <v>1</v>
      </c>
      <c r="BB8660" s="396" t="s">
        <v>861</v>
      </c>
      <c r="BC8660" t="str">
        <f t="shared" si="726"/>
        <v>RTP</v>
      </c>
      <c r="BD8660" t="str">
        <f t="shared" si="727"/>
        <v>NAoMe_recurrent_age_mbc_hes_decades_80cap</v>
      </c>
      <c r="BE8660" s="397" t="s">
        <v>862</v>
      </c>
      <c r="BF8660" t="str">
        <f t="shared" si="728"/>
        <v>40-49 yrs</v>
      </c>
      <c r="BG8660">
        <f t="shared" si="729"/>
        <v>13</v>
      </c>
      <c r="BH8660" s="398">
        <f t="shared" si="730"/>
        <v>0.13402000069618231</v>
      </c>
      <c r="BO8660" s="33"/>
    </row>
    <row r="8661" spans="1:67">
      <c r="A8661" s="320" t="s">
        <v>338</v>
      </c>
      <c r="B8661" t="s">
        <v>380</v>
      </c>
      <c r="C8661" t="s">
        <v>910</v>
      </c>
      <c r="D8661" t="s">
        <v>314</v>
      </c>
      <c r="E8661" s="320" t="s">
        <v>182</v>
      </c>
      <c r="F8661" s="320" t="s">
        <v>183</v>
      </c>
      <c r="G8661" s="320" t="s">
        <v>444</v>
      </c>
      <c r="H8661" s="320" t="s">
        <v>318</v>
      </c>
      <c r="I8661" s="320" t="s">
        <v>354</v>
      </c>
      <c r="J8661" s="320" t="s">
        <v>280</v>
      </c>
      <c r="K8661" s="321">
        <v>13</v>
      </c>
      <c r="L8661" s="305">
        <v>0.13402000069618231</v>
      </c>
      <c r="M8661" s="305"/>
      <c r="N8661" s="321">
        <v>127</v>
      </c>
      <c r="O8661" s="305">
        <v>0.19271999597549441</v>
      </c>
      <c r="P8661" s="305"/>
      <c r="Q8661" s="321">
        <v>2584</v>
      </c>
      <c r="R8661" s="305">
        <v>0.18983000516891479</v>
      </c>
      <c r="S8661" s="305"/>
      <c r="BA8661" s="395">
        <v>1</v>
      </c>
      <c r="BB8661" s="396" t="s">
        <v>861</v>
      </c>
      <c r="BC8661" t="str">
        <f t="shared" si="726"/>
        <v>RTP</v>
      </c>
      <c r="BD8661" t="str">
        <f t="shared" si="727"/>
        <v>NAoMe_recurrent_age_mbc_hes_decades_80cap</v>
      </c>
      <c r="BE8661" s="397" t="s">
        <v>862</v>
      </c>
      <c r="BF8661" t="str">
        <f t="shared" si="728"/>
        <v>50-59 yrs</v>
      </c>
      <c r="BG8661">
        <f t="shared" si="729"/>
        <v>13</v>
      </c>
      <c r="BH8661" s="398">
        <f t="shared" si="730"/>
        <v>0.13402000069618231</v>
      </c>
      <c r="BO8661" s="33"/>
    </row>
    <row r="8662" spans="1:67">
      <c r="A8662" s="320" t="s">
        <v>338</v>
      </c>
      <c r="B8662" t="s">
        <v>380</v>
      </c>
      <c r="C8662" t="s">
        <v>910</v>
      </c>
      <c r="D8662" t="s">
        <v>314</v>
      </c>
      <c r="E8662" s="320" t="s">
        <v>182</v>
      </c>
      <c r="F8662" s="320" t="s">
        <v>183</v>
      </c>
      <c r="G8662" s="320" t="s">
        <v>444</v>
      </c>
      <c r="H8662" s="320" t="s">
        <v>318</v>
      </c>
      <c r="I8662" s="320" t="s">
        <v>354</v>
      </c>
      <c r="J8662" s="320" t="s">
        <v>281</v>
      </c>
      <c r="K8662" s="321">
        <v>17</v>
      </c>
      <c r="L8662" s="305">
        <v>0.17526000738143921</v>
      </c>
      <c r="M8662" s="305"/>
      <c r="N8662" s="321">
        <v>134</v>
      </c>
      <c r="O8662" s="305">
        <v>0.20333999395370481</v>
      </c>
      <c r="P8662" s="305"/>
      <c r="Q8662" s="321">
        <v>2650</v>
      </c>
      <c r="R8662" s="305">
        <v>0.19468000531196589</v>
      </c>
      <c r="S8662" s="305"/>
      <c r="BA8662" s="395">
        <v>1</v>
      </c>
      <c r="BB8662" s="396" t="s">
        <v>861</v>
      </c>
      <c r="BC8662" t="str">
        <f t="shared" si="726"/>
        <v>RTP</v>
      </c>
      <c r="BD8662" t="str">
        <f t="shared" si="727"/>
        <v>NAoMe_recurrent_age_mbc_hes_decades_80cap</v>
      </c>
      <c r="BE8662" s="397" t="s">
        <v>862</v>
      </c>
      <c r="BF8662" t="str">
        <f t="shared" si="728"/>
        <v>60-69 yrs</v>
      </c>
      <c r="BG8662">
        <f t="shared" si="729"/>
        <v>17</v>
      </c>
      <c r="BH8662" s="398">
        <f t="shared" si="730"/>
        <v>0.17526000738143921</v>
      </c>
      <c r="BO8662" s="33"/>
    </row>
    <row r="8663" spans="1:67">
      <c r="A8663" s="320" t="s">
        <v>338</v>
      </c>
      <c r="B8663" t="s">
        <v>380</v>
      </c>
      <c r="C8663" t="s">
        <v>910</v>
      </c>
      <c r="D8663" t="s">
        <v>314</v>
      </c>
      <c r="E8663" s="320" t="s">
        <v>182</v>
      </c>
      <c r="F8663" s="320" t="s">
        <v>183</v>
      </c>
      <c r="G8663" s="320" t="s">
        <v>444</v>
      </c>
      <c r="H8663" s="320" t="s">
        <v>318</v>
      </c>
      <c r="I8663" s="320" t="s">
        <v>354</v>
      </c>
      <c r="J8663" s="320" t="s">
        <v>282</v>
      </c>
      <c r="K8663" s="321">
        <v>24</v>
      </c>
      <c r="L8663" s="305">
        <v>0.247419998049736</v>
      </c>
      <c r="M8663" s="305"/>
      <c r="N8663" s="321">
        <v>167</v>
      </c>
      <c r="O8663" s="305">
        <v>0.25341001152992249</v>
      </c>
      <c r="P8663" s="305"/>
      <c r="Q8663" s="321">
        <v>3284</v>
      </c>
      <c r="R8663" s="305">
        <v>0.24126000702381131</v>
      </c>
      <c r="S8663" s="305"/>
      <c r="BA8663" s="395">
        <v>1</v>
      </c>
      <c r="BB8663" s="396" t="s">
        <v>861</v>
      </c>
      <c r="BC8663" t="str">
        <f t="shared" si="726"/>
        <v>RTP</v>
      </c>
      <c r="BD8663" t="str">
        <f t="shared" si="727"/>
        <v>NAoMe_recurrent_age_mbc_hes_decades_80cap</v>
      </c>
      <c r="BE8663" s="397" t="s">
        <v>862</v>
      </c>
      <c r="BF8663" t="str">
        <f t="shared" si="728"/>
        <v>70-79 yrs</v>
      </c>
      <c r="BG8663">
        <f t="shared" si="729"/>
        <v>24</v>
      </c>
      <c r="BH8663" s="398">
        <f t="shared" si="730"/>
        <v>0.247419998049736</v>
      </c>
      <c r="BO8663" s="33"/>
    </row>
    <row r="8664" spans="1:67">
      <c r="A8664" s="320" t="s">
        <v>338</v>
      </c>
      <c r="B8664" t="s">
        <v>380</v>
      </c>
      <c r="C8664" t="s">
        <v>910</v>
      </c>
      <c r="D8664" t="s">
        <v>314</v>
      </c>
      <c r="E8664" s="320" t="s">
        <v>182</v>
      </c>
      <c r="F8664" s="320" t="s">
        <v>183</v>
      </c>
      <c r="G8664" s="320" t="s">
        <v>444</v>
      </c>
      <c r="H8664" s="320" t="s">
        <v>318</v>
      </c>
      <c r="I8664" s="320" t="s">
        <v>354</v>
      </c>
      <c r="J8664" s="320" t="s">
        <v>283</v>
      </c>
      <c r="K8664" s="321">
        <v>23</v>
      </c>
      <c r="L8664" s="305">
        <v>0.23711000382900241</v>
      </c>
      <c r="M8664" s="305"/>
      <c r="N8664" s="321">
        <v>160</v>
      </c>
      <c r="O8664" s="305">
        <v>0.24278999865055079</v>
      </c>
      <c r="P8664" s="305"/>
      <c r="Q8664" s="321">
        <v>3083</v>
      </c>
      <c r="R8664" s="305">
        <v>0.2264900058507919</v>
      </c>
      <c r="S8664" s="305"/>
      <c r="BA8664" s="395">
        <v>1</v>
      </c>
      <c r="BB8664" s="396" t="s">
        <v>861</v>
      </c>
      <c r="BC8664" t="str">
        <f t="shared" si="726"/>
        <v>RTP</v>
      </c>
      <c r="BD8664" t="str">
        <f t="shared" si="727"/>
        <v>NAoMe_recurrent_age_mbc_hes_decades_80cap</v>
      </c>
      <c r="BE8664" s="397" t="s">
        <v>862</v>
      </c>
      <c r="BF8664" t="str">
        <f t="shared" si="728"/>
        <v>80+ yrs</v>
      </c>
      <c r="BG8664">
        <f t="shared" si="729"/>
        <v>23</v>
      </c>
      <c r="BH8664" s="398">
        <f t="shared" si="730"/>
        <v>0.23711000382900241</v>
      </c>
      <c r="BO8664" s="33"/>
    </row>
    <row r="8665" spans="1:67">
      <c r="A8665" s="320" t="s">
        <v>338</v>
      </c>
      <c r="B8665" t="s">
        <v>380</v>
      </c>
      <c r="C8665" t="s">
        <v>910</v>
      </c>
      <c r="D8665" t="s">
        <v>314</v>
      </c>
      <c r="E8665" s="320" t="s">
        <v>182</v>
      </c>
      <c r="F8665" s="320" t="s">
        <v>183</v>
      </c>
      <c r="G8665" s="320" t="s">
        <v>444</v>
      </c>
      <c r="H8665" s="320" t="s">
        <v>318</v>
      </c>
      <c r="I8665" s="320" t="s">
        <v>656</v>
      </c>
      <c r="J8665" s="320" t="s">
        <v>286</v>
      </c>
      <c r="K8665" s="321">
        <v>2</v>
      </c>
      <c r="L8665" s="305">
        <v>2.0619999617338181E-2</v>
      </c>
      <c r="M8665" s="305">
        <v>2.2989999502897259E-2</v>
      </c>
      <c r="N8665" s="321">
        <v>9</v>
      </c>
      <c r="O8665" s="305">
        <v>1.365999970585108E-2</v>
      </c>
      <c r="P8665" s="305">
        <v>1.437999960035086E-2</v>
      </c>
      <c r="Q8665" s="321">
        <v>565</v>
      </c>
      <c r="R8665" s="305">
        <v>4.1510000824928277E-2</v>
      </c>
      <c r="S8665" s="305">
        <v>4.221000149846077E-2</v>
      </c>
      <c r="BA8665" s="395">
        <v>1</v>
      </c>
      <c r="BB8665" s="396" t="s">
        <v>861</v>
      </c>
      <c r="BC8665" t="str">
        <f t="shared" si="726"/>
        <v>RTP</v>
      </c>
      <c r="BD8665" t="str">
        <f t="shared" si="727"/>
        <v>NAoMe_recurrent_ethnicity_grp</v>
      </c>
      <c r="BE8665" s="397" t="s">
        <v>862</v>
      </c>
      <c r="BF8665" t="str">
        <f t="shared" si="728"/>
        <v>Asian or Asian British</v>
      </c>
      <c r="BG8665">
        <f t="shared" si="729"/>
        <v>2</v>
      </c>
      <c r="BH8665" s="398">
        <f t="shared" si="730"/>
        <v>2.0619999617338181E-2</v>
      </c>
      <c r="BO8665" s="33"/>
    </row>
    <row r="8666" spans="1:67">
      <c r="A8666" s="320" t="s">
        <v>338</v>
      </c>
      <c r="B8666" t="s">
        <v>380</v>
      </c>
      <c r="C8666" t="s">
        <v>910</v>
      </c>
      <c r="D8666" t="s">
        <v>314</v>
      </c>
      <c r="E8666" s="320" t="s">
        <v>182</v>
      </c>
      <c r="F8666" s="320" t="s">
        <v>183</v>
      </c>
      <c r="G8666" s="320" t="s">
        <v>444</v>
      </c>
      <c r="H8666" s="320" t="s">
        <v>318</v>
      </c>
      <c r="I8666" s="320" t="s">
        <v>656</v>
      </c>
      <c r="J8666" s="320" t="s">
        <v>287</v>
      </c>
      <c r="K8666" s="321">
        <v>2</v>
      </c>
      <c r="L8666" s="305">
        <v>2.0619999617338181E-2</v>
      </c>
      <c r="M8666" s="305">
        <v>2.2989999502897259E-2</v>
      </c>
      <c r="N8666" s="321">
        <v>2</v>
      </c>
      <c r="O8666" s="305">
        <v>3.03000002168119E-3</v>
      </c>
      <c r="P8666" s="305">
        <v>3.19000007584691E-3</v>
      </c>
      <c r="Q8666" s="321">
        <v>439</v>
      </c>
      <c r="R8666" s="305">
        <v>3.2249998301267617E-2</v>
      </c>
      <c r="S8666" s="305">
        <v>3.2800000160932541E-2</v>
      </c>
      <c r="BA8666" s="395">
        <v>1</v>
      </c>
      <c r="BB8666" s="396" t="s">
        <v>861</v>
      </c>
      <c r="BC8666" t="str">
        <f t="shared" si="726"/>
        <v>RTP</v>
      </c>
      <c r="BD8666" t="str">
        <f t="shared" si="727"/>
        <v>NAoMe_recurrent_ethnicity_grp</v>
      </c>
      <c r="BE8666" s="397" t="s">
        <v>862</v>
      </c>
      <c r="BF8666" t="str">
        <f t="shared" si="728"/>
        <v>Black or Black British</v>
      </c>
      <c r="BG8666">
        <f t="shared" si="729"/>
        <v>2</v>
      </c>
      <c r="BH8666" s="398">
        <f t="shared" si="730"/>
        <v>2.0619999617338181E-2</v>
      </c>
      <c r="BO8666" s="33"/>
    </row>
    <row r="8667" spans="1:67">
      <c r="A8667" s="320" t="s">
        <v>338</v>
      </c>
      <c r="B8667" t="s">
        <v>380</v>
      </c>
      <c r="C8667" t="s">
        <v>910</v>
      </c>
      <c r="D8667" t="s">
        <v>314</v>
      </c>
      <c r="E8667" s="320" t="s">
        <v>182</v>
      </c>
      <c r="F8667" s="320" t="s">
        <v>183</v>
      </c>
      <c r="G8667" s="320" t="s">
        <v>444</v>
      </c>
      <c r="H8667" s="320" t="s">
        <v>318</v>
      </c>
      <c r="I8667" s="320" t="s">
        <v>656</v>
      </c>
      <c r="J8667" s="320" t="s">
        <v>259</v>
      </c>
      <c r="K8667" s="321">
        <v>2</v>
      </c>
      <c r="L8667" s="305">
        <v>2.0619999617338181E-2</v>
      </c>
      <c r="M8667" s="305">
        <v>2.2989999502897259E-2</v>
      </c>
      <c r="N8667" s="321">
        <v>2</v>
      </c>
      <c r="O8667" s="305">
        <v>3.03000002168119E-3</v>
      </c>
      <c r="P8667" s="305">
        <v>3.19000007584691E-3</v>
      </c>
      <c r="Q8667" s="321">
        <v>117</v>
      </c>
      <c r="R8667" s="305">
        <v>8.6000002920627594E-3</v>
      </c>
      <c r="S8667" s="305">
        <v>8.7400004267692566E-3</v>
      </c>
      <c r="BA8667" s="395">
        <v>1</v>
      </c>
      <c r="BB8667" s="396" t="s">
        <v>861</v>
      </c>
      <c r="BC8667" t="str">
        <f t="shared" si="726"/>
        <v>RTP</v>
      </c>
      <c r="BD8667" t="str">
        <f t="shared" si="727"/>
        <v>NAoMe_recurrent_ethnicity_grp</v>
      </c>
      <c r="BE8667" s="397" t="s">
        <v>862</v>
      </c>
      <c r="BF8667" t="str">
        <f t="shared" si="728"/>
        <v>Mixed</v>
      </c>
      <c r="BG8667">
        <f t="shared" si="729"/>
        <v>2</v>
      </c>
      <c r="BH8667" s="398">
        <f t="shared" si="730"/>
        <v>2.0619999617338181E-2</v>
      </c>
      <c r="BO8667" s="33"/>
    </row>
    <row r="8668" spans="1:67">
      <c r="A8668" s="320" t="s">
        <v>338</v>
      </c>
      <c r="B8668" t="s">
        <v>380</v>
      </c>
      <c r="C8668" t="s">
        <v>910</v>
      </c>
      <c r="D8668" t="s">
        <v>314</v>
      </c>
      <c r="E8668" s="320" t="s">
        <v>182</v>
      </c>
      <c r="F8668" s="320" t="s">
        <v>183</v>
      </c>
      <c r="G8668" s="320" t="s">
        <v>444</v>
      </c>
      <c r="H8668" s="320" t="s">
        <v>318</v>
      </c>
      <c r="I8668" s="320" t="s">
        <v>656</v>
      </c>
      <c r="J8668" s="320" t="s">
        <v>288</v>
      </c>
      <c r="K8668" s="321">
        <v>2</v>
      </c>
      <c r="L8668" s="305">
        <v>2.0619999617338181E-2</v>
      </c>
      <c r="M8668" s="305">
        <v>2.2989999502897259E-2</v>
      </c>
      <c r="N8668" s="321">
        <v>9</v>
      </c>
      <c r="O8668" s="305">
        <v>1.365999970585108E-2</v>
      </c>
      <c r="P8668" s="305">
        <v>1.437999960035086E-2</v>
      </c>
      <c r="Q8668" s="321">
        <v>254</v>
      </c>
      <c r="R8668" s="305">
        <v>1.8659999594092369E-2</v>
      </c>
      <c r="S8668" s="305">
        <v>1.8980000168085098E-2</v>
      </c>
      <c r="BA8668" s="395">
        <v>1</v>
      </c>
      <c r="BB8668" s="396" t="s">
        <v>861</v>
      </c>
      <c r="BC8668" t="str">
        <f t="shared" si="726"/>
        <v>RTP</v>
      </c>
      <c r="BD8668" t="str">
        <f t="shared" si="727"/>
        <v>NAoMe_recurrent_ethnicity_grp</v>
      </c>
      <c r="BE8668" s="397" t="s">
        <v>862</v>
      </c>
      <c r="BF8668" t="str">
        <f t="shared" si="728"/>
        <v>Other Ethnic Group</v>
      </c>
      <c r="BG8668">
        <f t="shared" si="729"/>
        <v>2</v>
      </c>
      <c r="BH8668" s="398">
        <f t="shared" si="730"/>
        <v>2.0619999617338181E-2</v>
      </c>
      <c r="BO8668" s="33"/>
    </row>
    <row r="8669" spans="1:67">
      <c r="A8669" s="320" t="s">
        <v>338</v>
      </c>
      <c r="B8669" t="s">
        <v>380</v>
      </c>
      <c r="C8669" t="s">
        <v>910</v>
      </c>
      <c r="D8669" t="s">
        <v>314</v>
      </c>
      <c r="E8669" s="320" t="s">
        <v>182</v>
      </c>
      <c r="F8669" s="320" t="s">
        <v>183</v>
      </c>
      <c r="G8669" s="320" t="s">
        <v>444</v>
      </c>
      <c r="H8669" s="320" t="s">
        <v>318</v>
      </c>
      <c r="I8669" s="320" t="s">
        <v>656</v>
      </c>
      <c r="J8669" s="320" t="s">
        <v>260</v>
      </c>
      <c r="K8669" s="321">
        <v>10</v>
      </c>
      <c r="L8669" s="305">
        <v>0.1030900031328201</v>
      </c>
      <c r="M8669" s="305"/>
      <c r="N8669" s="321">
        <v>33</v>
      </c>
      <c r="O8669" s="305">
        <v>5.0080001354217529E-2</v>
      </c>
      <c r="P8669" s="305"/>
      <c r="Q8669" s="321">
        <v>227</v>
      </c>
      <c r="R8669" s="305">
        <v>1.6680000349879261E-2</v>
      </c>
      <c r="S8669" s="305"/>
      <c r="BA8669" s="395">
        <v>1</v>
      </c>
      <c r="BB8669" s="396" t="s">
        <v>861</v>
      </c>
      <c r="BC8669" t="str">
        <f t="shared" si="726"/>
        <v>RTP</v>
      </c>
      <c r="BD8669" t="str">
        <f t="shared" si="727"/>
        <v>NAoMe_recurrent_ethnicity_grp</v>
      </c>
      <c r="BE8669" s="397" t="s">
        <v>862</v>
      </c>
      <c r="BF8669" t="str">
        <f t="shared" si="728"/>
        <v>Unknown</v>
      </c>
      <c r="BG8669">
        <f t="shared" si="729"/>
        <v>10</v>
      </c>
      <c r="BH8669" s="398">
        <f t="shared" si="730"/>
        <v>0.1030900031328201</v>
      </c>
      <c r="BO8669" s="33"/>
    </row>
    <row r="8670" spans="1:67">
      <c r="A8670" s="320" t="s">
        <v>338</v>
      </c>
      <c r="B8670" t="s">
        <v>380</v>
      </c>
      <c r="C8670" t="s">
        <v>910</v>
      </c>
      <c r="D8670" t="s">
        <v>314</v>
      </c>
      <c r="E8670" s="320" t="s">
        <v>182</v>
      </c>
      <c r="F8670" s="320" t="s">
        <v>183</v>
      </c>
      <c r="G8670" s="320" t="s">
        <v>444</v>
      </c>
      <c r="H8670" s="320" t="s">
        <v>318</v>
      </c>
      <c r="I8670" s="320" t="s">
        <v>656</v>
      </c>
      <c r="J8670" s="320" t="s">
        <v>258</v>
      </c>
      <c r="K8670" s="321">
        <v>79</v>
      </c>
      <c r="L8670" s="305">
        <v>0.81442999839782715</v>
      </c>
      <c r="M8670" s="305">
        <v>0.90805000066757202</v>
      </c>
      <c r="N8670" s="321">
        <v>604</v>
      </c>
      <c r="O8670" s="305">
        <v>0.91654002666473389</v>
      </c>
      <c r="P8670" s="305">
        <v>0.96486002206802368</v>
      </c>
      <c r="Q8670" s="321">
        <v>12010</v>
      </c>
      <c r="R8670" s="305">
        <v>0.88230997323989868</v>
      </c>
      <c r="S8670" s="305">
        <v>0.89727002382278442</v>
      </c>
      <c r="BA8670" s="395">
        <v>1</v>
      </c>
      <c r="BB8670" s="396" t="s">
        <v>861</v>
      </c>
      <c r="BC8670" t="str">
        <f t="shared" si="726"/>
        <v>RTP</v>
      </c>
      <c r="BD8670" t="str">
        <f t="shared" si="727"/>
        <v>NAoMe_recurrent_ethnicity_grp</v>
      </c>
      <c r="BE8670" s="397" t="s">
        <v>862</v>
      </c>
      <c r="BF8670" t="str">
        <f t="shared" si="728"/>
        <v>White</v>
      </c>
      <c r="BG8670">
        <f t="shared" si="729"/>
        <v>79</v>
      </c>
      <c r="BH8670" s="398">
        <f t="shared" si="730"/>
        <v>0.81442999839782715</v>
      </c>
      <c r="BO8670" s="33"/>
    </row>
    <row r="8671" spans="1:67">
      <c r="A8671" s="320" t="s">
        <v>338</v>
      </c>
      <c r="B8671" t="s">
        <v>380</v>
      </c>
      <c r="C8671" t="s">
        <v>910</v>
      </c>
      <c r="D8671" t="s">
        <v>314</v>
      </c>
      <c r="E8671" s="320" t="s">
        <v>182</v>
      </c>
      <c r="F8671" s="320" t="s">
        <v>183</v>
      </c>
      <c r="G8671" s="320" t="s">
        <v>444</v>
      </c>
      <c r="H8671" s="320" t="s">
        <v>318</v>
      </c>
      <c r="I8671" s="320" t="s">
        <v>291</v>
      </c>
      <c r="J8671" s="320" t="s">
        <v>313</v>
      </c>
      <c r="K8671" s="321">
        <v>95</v>
      </c>
      <c r="L8671" s="305">
        <v>0.97938001155853271</v>
      </c>
      <c r="M8671" s="305"/>
      <c r="N8671" s="321">
        <v>650</v>
      </c>
      <c r="O8671" s="305">
        <v>0.9863399863243103</v>
      </c>
      <c r="P8671" s="305"/>
      <c r="Q8671" s="321">
        <v>13492</v>
      </c>
      <c r="R8671" s="305">
        <v>0.99118000268936157</v>
      </c>
      <c r="S8671" s="305"/>
      <c r="BA8671" s="395">
        <v>1</v>
      </c>
      <c r="BB8671" s="396" t="s">
        <v>861</v>
      </c>
      <c r="BC8671" t="str">
        <f t="shared" si="726"/>
        <v>RTP</v>
      </c>
      <c r="BD8671" t="str">
        <f t="shared" si="727"/>
        <v>NAoMe_recurrent_gender</v>
      </c>
      <c r="BE8671" s="397" t="s">
        <v>862</v>
      </c>
      <c r="BF8671" t="str">
        <f t="shared" si="728"/>
        <v>Female</v>
      </c>
      <c r="BG8671">
        <f t="shared" si="729"/>
        <v>95</v>
      </c>
      <c r="BH8671" s="398">
        <f t="shared" si="730"/>
        <v>0.97938001155853271</v>
      </c>
      <c r="BO8671" s="33"/>
    </row>
    <row r="8672" spans="1:67">
      <c r="A8672" s="320" t="s">
        <v>338</v>
      </c>
      <c r="B8672" t="s">
        <v>380</v>
      </c>
      <c r="C8672" t="s">
        <v>910</v>
      </c>
      <c r="D8672" t="s">
        <v>314</v>
      </c>
      <c r="E8672" s="320" t="s">
        <v>182</v>
      </c>
      <c r="F8672" s="320" t="s">
        <v>183</v>
      </c>
      <c r="G8672" s="320" t="s">
        <v>444</v>
      </c>
      <c r="H8672" s="320" t="s">
        <v>318</v>
      </c>
      <c r="I8672" s="320" t="s">
        <v>291</v>
      </c>
      <c r="J8672" s="320" t="s">
        <v>293</v>
      </c>
      <c r="K8672" s="321">
        <v>2</v>
      </c>
      <c r="L8672" s="305">
        <v>2.0619999617338181E-2</v>
      </c>
      <c r="M8672" s="305"/>
      <c r="N8672" s="321">
        <v>9</v>
      </c>
      <c r="O8672" s="305">
        <v>1.365999970585108E-2</v>
      </c>
      <c r="P8672" s="305"/>
      <c r="Q8672" s="321">
        <v>120</v>
      </c>
      <c r="R8672" s="305">
        <v>8.8200001046061516E-3</v>
      </c>
      <c r="S8672" s="305"/>
      <c r="BA8672" s="395">
        <v>1</v>
      </c>
      <c r="BB8672" s="396" t="s">
        <v>861</v>
      </c>
      <c r="BC8672" t="str">
        <f t="shared" si="726"/>
        <v>RTP</v>
      </c>
      <c r="BD8672" t="str">
        <f t="shared" si="727"/>
        <v>NAoMe_recurrent_gender</v>
      </c>
      <c r="BE8672" s="397" t="s">
        <v>862</v>
      </c>
      <c r="BF8672" t="str">
        <f t="shared" si="728"/>
        <v>Male</v>
      </c>
      <c r="BG8672">
        <f t="shared" si="729"/>
        <v>2</v>
      </c>
      <c r="BH8672" s="398">
        <f t="shared" si="730"/>
        <v>2.0619999617338181E-2</v>
      </c>
      <c r="BO8672" s="33"/>
    </row>
    <row r="8673" spans="1:67">
      <c r="A8673" s="320" t="s">
        <v>338</v>
      </c>
      <c r="B8673" t="s">
        <v>380</v>
      </c>
      <c r="C8673" t="s">
        <v>910</v>
      </c>
      <c r="D8673" t="s">
        <v>314</v>
      </c>
      <c r="E8673" s="320" t="s">
        <v>182</v>
      </c>
      <c r="F8673" s="320" t="s">
        <v>183</v>
      </c>
      <c r="G8673" s="320" t="s">
        <v>444</v>
      </c>
      <c r="H8673" s="320" t="s">
        <v>318</v>
      </c>
      <c r="I8673" s="320" t="s">
        <v>355</v>
      </c>
      <c r="J8673" s="320" t="s">
        <v>289</v>
      </c>
      <c r="K8673" s="321">
        <v>31</v>
      </c>
      <c r="L8673" s="305">
        <v>0.3195900022983551</v>
      </c>
      <c r="M8673" s="305"/>
      <c r="N8673" s="321">
        <v>203</v>
      </c>
      <c r="O8673" s="305">
        <v>0.30803999304771418</v>
      </c>
      <c r="P8673" s="305"/>
      <c r="Q8673" s="321">
        <v>4109</v>
      </c>
      <c r="R8673" s="305">
        <v>0.30186998844146729</v>
      </c>
      <c r="S8673" s="305"/>
      <c r="BA8673" s="395">
        <v>1</v>
      </c>
      <c r="BB8673" s="396" t="s">
        <v>861</v>
      </c>
      <c r="BC8673" t="str">
        <f t="shared" si="726"/>
        <v>RTP</v>
      </c>
      <c r="BD8673" t="str">
        <f t="shared" si="727"/>
        <v>NAoMe_recurrent_mbc_hes_year</v>
      </c>
      <c r="BE8673" s="397" t="s">
        <v>862</v>
      </c>
      <c r="BF8673" t="str">
        <f t="shared" si="728"/>
        <v>2021</v>
      </c>
      <c r="BG8673">
        <f t="shared" si="729"/>
        <v>31</v>
      </c>
      <c r="BH8673" s="398">
        <f t="shared" si="730"/>
        <v>0.3195900022983551</v>
      </c>
      <c r="BO8673" s="33"/>
    </row>
    <row r="8674" spans="1:67">
      <c r="A8674" s="320" t="s">
        <v>338</v>
      </c>
      <c r="B8674" t="s">
        <v>380</v>
      </c>
      <c r="C8674" t="s">
        <v>910</v>
      </c>
      <c r="D8674" t="s">
        <v>314</v>
      </c>
      <c r="E8674" s="320" t="s">
        <v>182</v>
      </c>
      <c r="F8674" s="320" t="s">
        <v>183</v>
      </c>
      <c r="G8674" s="320" t="s">
        <v>444</v>
      </c>
      <c r="H8674" s="320" t="s">
        <v>318</v>
      </c>
      <c r="I8674" s="320" t="s">
        <v>355</v>
      </c>
      <c r="J8674" s="320" t="s">
        <v>816</v>
      </c>
      <c r="K8674" s="321">
        <v>26</v>
      </c>
      <c r="L8674" s="305">
        <v>0.2680400013923645</v>
      </c>
      <c r="M8674" s="305"/>
      <c r="N8674" s="321">
        <v>213</v>
      </c>
      <c r="O8674" s="305">
        <v>0.32322001457214361</v>
      </c>
      <c r="P8674" s="305"/>
      <c r="Q8674" s="321">
        <v>4376</v>
      </c>
      <c r="R8674" s="305">
        <v>0.32148000597953802</v>
      </c>
      <c r="S8674" s="305"/>
      <c r="BA8674" s="395">
        <v>1</v>
      </c>
      <c r="BB8674" s="396" t="s">
        <v>861</v>
      </c>
      <c r="BC8674" t="str">
        <f t="shared" si="726"/>
        <v>RTP</v>
      </c>
      <c r="BD8674" t="str">
        <f t="shared" si="727"/>
        <v>NAoMe_recurrent_mbc_hes_year</v>
      </c>
      <c r="BE8674" s="397" t="s">
        <v>862</v>
      </c>
      <c r="BF8674" t="str">
        <f t="shared" si="728"/>
        <v>2022</v>
      </c>
      <c r="BG8674">
        <f t="shared" si="729"/>
        <v>26</v>
      </c>
      <c r="BH8674" s="398">
        <f t="shared" si="730"/>
        <v>0.2680400013923645</v>
      </c>
      <c r="BO8674" s="33"/>
    </row>
    <row r="8675" spans="1:67">
      <c r="A8675" s="320" t="s">
        <v>338</v>
      </c>
      <c r="B8675" t="s">
        <v>380</v>
      </c>
      <c r="C8675" t="s">
        <v>910</v>
      </c>
      <c r="D8675" t="s">
        <v>314</v>
      </c>
      <c r="E8675" s="320" t="s">
        <v>182</v>
      </c>
      <c r="F8675" s="320" t="s">
        <v>183</v>
      </c>
      <c r="G8675" s="320" t="s">
        <v>444</v>
      </c>
      <c r="H8675" s="320" t="s">
        <v>318</v>
      </c>
      <c r="I8675" s="320" t="s">
        <v>355</v>
      </c>
      <c r="J8675" s="320" t="s">
        <v>946</v>
      </c>
      <c r="K8675" s="321">
        <v>40</v>
      </c>
      <c r="L8675" s="305">
        <v>0.4123699963092804</v>
      </c>
      <c r="M8675" s="305"/>
      <c r="N8675" s="321">
        <v>243</v>
      </c>
      <c r="O8675" s="305">
        <v>0.36873999238014221</v>
      </c>
      <c r="P8675" s="305"/>
      <c r="Q8675" s="321">
        <v>5127</v>
      </c>
      <c r="R8675" s="305">
        <v>0.37665000557899481</v>
      </c>
      <c r="S8675" s="305"/>
      <c r="BA8675" s="395">
        <v>1</v>
      </c>
      <c r="BB8675" s="396" t="s">
        <v>861</v>
      </c>
      <c r="BC8675" t="str">
        <f t="shared" si="726"/>
        <v>RTP</v>
      </c>
      <c r="BD8675" t="str">
        <f t="shared" si="727"/>
        <v>NAoMe_recurrent_mbc_hes_year</v>
      </c>
      <c r="BE8675" s="397" t="s">
        <v>862</v>
      </c>
      <c r="BF8675" t="str">
        <f t="shared" si="728"/>
        <v>2023</v>
      </c>
      <c r="BG8675">
        <f t="shared" si="729"/>
        <v>40</v>
      </c>
      <c r="BH8675" s="398">
        <f t="shared" si="730"/>
        <v>0.4123699963092804</v>
      </c>
      <c r="BO8675" s="33"/>
    </row>
    <row r="8676" spans="1:67">
      <c r="A8676" s="320" t="s">
        <v>338</v>
      </c>
      <c r="B8676" t="s">
        <v>380</v>
      </c>
      <c r="C8676" t="s">
        <v>910</v>
      </c>
      <c r="D8676" t="s">
        <v>314</v>
      </c>
      <c r="E8676" s="320" t="s">
        <v>182</v>
      </c>
      <c r="F8676" s="320" t="s">
        <v>183</v>
      </c>
      <c r="G8676" s="320" t="s">
        <v>444</v>
      </c>
      <c r="H8676" s="320" t="s">
        <v>318</v>
      </c>
      <c r="I8676" s="320" t="s">
        <v>824</v>
      </c>
      <c r="J8676" s="320" t="s">
        <v>12</v>
      </c>
      <c r="K8676" s="321">
        <v>97</v>
      </c>
      <c r="L8676" s="305">
        <v>1</v>
      </c>
      <c r="M8676" s="305"/>
      <c r="N8676" s="321">
        <v>659</v>
      </c>
      <c r="O8676" s="305">
        <v>1</v>
      </c>
      <c r="P8676" s="305"/>
      <c r="Q8676" s="321">
        <v>13612</v>
      </c>
      <c r="R8676" s="305">
        <v>1</v>
      </c>
      <c r="S8676" s="305"/>
      <c r="BA8676" s="395">
        <v>1</v>
      </c>
      <c r="BB8676" s="396" t="s">
        <v>861</v>
      </c>
      <c r="BC8676" t="str">
        <f t="shared" si="726"/>
        <v>RTP</v>
      </c>
      <c r="BD8676" t="str">
        <f t="shared" si="727"/>
        <v>NAoMe_recurrent_tag_bonemets</v>
      </c>
      <c r="BE8676" s="397" t="s">
        <v>862</v>
      </c>
      <c r="BF8676" t="str">
        <f t="shared" si="728"/>
        <v>No</v>
      </c>
      <c r="BG8676">
        <f t="shared" si="729"/>
        <v>97</v>
      </c>
      <c r="BH8676" s="398">
        <f t="shared" si="730"/>
        <v>1</v>
      </c>
      <c r="BO8676" s="33"/>
    </row>
    <row r="8677" spans="1:67">
      <c r="A8677" s="320" t="s">
        <v>338</v>
      </c>
      <c r="B8677" t="s">
        <v>380</v>
      </c>
      <c r="C8677" t="s">
        <v>910</v>
      </c>
      <c r="D8677" t="s">
        <v>314</v>
      </c>
      <c r="E8677" s="320" t="s">
        <v>182</v>
      </c>
      <c r="F8677" s="320" t="s">
        <v>183</v>
      </c>
      <c r="G8677" s="320" t="s">
        <v>444</v>
      </c>
      <c r="H8677" s="320" t="s">
        <v>318</v>
      </c>
      <c r="I8677" s="320" t="s">
        <v>825</v>
      </c>
      <c r="J8677" s="320" t="s">
        <v>12</v>
      </c>
      <c r="K8677" s="321">
        <v>97</v>
      </c>
      <c r="L8677" s="305">
        <v>1</v>
      </c>
      <c r="M8677" s="305"/>
      <c r="N8677" s="321">
        <v>659</v>
      </c>
      <c r="O8677" s="305">
        <v>1</v>
      </c>
      <c r="P8677" s="305"/>
      <c r="Q8677" s="321">
        <v>13612</v>
      </c>
      <c r="R8677" s="305">
        <v>1</v>
      </c>
      <c r="S8677" s="305"/>
      <c r="BA8677" s="395">
        <v>1</v>
      </c>
      <c r="BB8677" s="396" t="s">
        <v>861</v>
      </c>
      <c r="BC8677" t="str">
        <f t="shared" si="726"/>
        <v>RTP</v>
      </c>
      <c r="BD8677" t="str">
        <f t="shared" si="727"/>
        <v>NAoMe_recurrent_tag_brainmets</v>
      </c>
      <c r="BE8677" s="397" t="s">
        <v>862</v>
      </c>
      <c r="BF8677" t="str">
        <f t="shared" si="728"/>
        <v>No</v>
      </c>
      <c r="BG8677">
        <f t="shared" si="729"/>
        <v>97</v>
      </c>
      <c r="BH8677" s="398">
        <f t="shared" si="730"/>
        <v>1</v>
      </c>
      <c r="BO8677" s="33"/>
    </row>
    <row r="8678" spans="1:67">
      <c r="A8678" s="320" t="s">
        <v>338</v>
      </c>
      <c r="B8678" t="s">
        <v>380</v>
      </c>
      <c r="C8678" t="s">
        <v>910</v>
      </c>
      <c r="D8678" t="s">
        <v>314</v>
      </c>
      <c r="E8678" s="320" t="s">
        <v>182</v>
      </c>
      <c r="F8678" s="320" t="s">
        <v>183</v>
      </c>
      <c r="G8678" s="320" t="s">
        <v>444</v>
      </c>
      <c r="H8678" s="320" t="s">
        <v>318</v>
      </c>
      <c r="I8678" s="320" t="s">
        <v>826</v>
      </c>
      <c r="J8678" s="320" t="s">
        <v>12</v>
      </c>
      <c r="K8678" s="321">
        <v>97</v>
      </c>
      <c r="L8678" s="305">
        <v>1</v>
      </c>
      <c r="M8678" s="305"/>
      <c r="N8678" s="321">
        <v>659</v>
      </c>
      <c r="O8678" s="305">
        <v>1</v>
      </c>
      <c r="P8678" s="305"/>
      <c r="Q8678" s="321">
        <v>13612</v>
      </c>
      <c r="R8678" s="305">
        <v>1</v>
      </c>
      <c r="S8678" s="305"/>
      <c r="BA8678" s="395">
        <v>1</v>
      </c>
      <c r="BB8678" s="396" t="s">
        <v>861</v>
      </c>
      <c r="BC8678" t="str">
        <f t="shared" si="726"/>
        <v>RTP</v>
      </c>
      <c r="BD8678" t="str">
        <f t="shared" si="727"/>
        <v>NAoMe_recurrent_tag_livermets</v>
      </c>
      <c r="BE8678" s="397" t="s">
        <v>862</v>
      </c>
      <c r="BF8678" t="str">
        <f t="shared" si="728"/>
        <v>No</v>
      </c>
      <c r="BG8678">
        <f t="shared" si="729"/>
        <v>97</v>
      </c>
      <c r="BH8678" s="398">
        <f t="shared" si="730"/>
        <v>1</v>
      </c>
      <c r="BO8678" s="33"/>
    </row>
    <row r="8679" spans="1:67">
      <c r="A8679" s="320" t="s">
        <v>338</v>
      </c>
      <c r="B8679" t="s">
        <v>380</v>
      </c>
      <c r="C8679" t="s">
        <v>910</v>
      </c>
      <c r="D8679" t="s">
        <v>314</v>
      </c>
      <c r="E8679" s="320" t="s">
        <v>182</v>
      </c>
      <c r="F8679" s="320" t="s">
        <v>183</v>
      </c>
      <c r="G8679" s="320" t="s">
        <v>444</v>
      </c>
      <c r="H8679" s="320" t="s">
        <v>318</v>
      </c>
      <c r="I8679" s="320" t="s">
        <v>827</v>
      </c>
      <c r="J8679" s="320" t="s">
        <v>12</v>
      </c>
      <c r="K8679" s="321">
        <v>97</v>
      </c>
      <c r="L8679" s="305">
        <v>1</v>
      </c>
      <c r="M8679" s="305"/>
      <c r="N8679" s="321">
        <v>659</v>
      </c>
      <c r="O8679" s="305">
        <v>1</v>
      </c>
      <c r="P8679" s="305"/>
      <c r="Q8679" s="321">
        <v>13612</v>
      </c>
      <c r="R8679" s="305">
        <v>1</v>
      </c>
      <c r="S8679" s="305"/>
      <c r="BA8679" s="395">
        <v>1</v>
      </c>
      <c r="BB8679" s="396" t="s">
        <v>861</v>
      </c>
      <c r="BC8679" t="str">
        <f t="shared" si="726"/>
        <v>RTP</v>
      </c>
      <c r="BD8679" t="str">
        <f t="shared" si="727"/>
        <v>NAoMe_recurrent_tag_lungmets</v>
      </c>
      <c r="BE8679" s="397" t="s">
        <v>862</v>
      </c>
      <c r="BF8679" t="str">
        <f t="shared" si="728"/>
        <v>No</v>
      </c>
      <c r="BG8679">
        <f t="shared" si="729"/>
        <v>97</v>
      </c>
      <c r="BH8679" s="398">
        <f t="shared" si="730"/>
        <v>1</v>
      </c>
      <c r="BO8679" s="33"/>
    </row>
    <row r="8680" spans="1:67">
      <c r="A8680" s="320" t="s">
        <v>338</v>
      </c>
      <c r="B8680" t="s">
        <v>380</v>
      </c>
      <c r="C8680" t="s">
        <v>910</v>
      </c>
      <c r="D8680" t="s">
        <v>314</v>
      </c>
      <c r="E8680" s="320" t="s">
        <v>182</v>
      </c>
      <c r="F8680" s="320" t="s">
        <v>183</v>
      </c>
      <c r="G8680" s="320" t="s">
        <v>444</v>
      </c>
      <c r="H8680" s="320" t="s">
        <v>318</v>
      </c>
      <c r="I8680" s="320" t="s">
        <v>828</v>
      </c>
      <c r="J8680" s="320" t="s">
        <v>12</v>
      </c>
      <c r="K8680" s="321">
        <v>97</v>
      </c>
      <c r="L8680" s="305">
        <v>1</v>
      </c>
      <c r="M8680" s="305"/>
      <c r="N8680" s="321">
        <v>659</v>
      </c>
      <c r="O8680" s="305">
        <v>1</v>
      </c>
      <c r="P8680" s="305"/>
      <c r="Q8680" s="321">
        <v>13612</v>
      </c>
      <c r="R8680" s="305">
        <v>1</v>
      </c>
      <c r="S8680" s="305"/>
      <c r="BA8680" s="395">
        <v>1</v>
      </c>
      <c r="BB8680" s="396" t="s">
        <v>861</v>
      </c>
      <c r="BC8680" t="str">
        <f t="shared" si="726"/>
        <v>RTP</v>
      </c>
      <c r="BD8680" t="str">
        <f t="shared" si="727"/>
        <v>NAoMe_recurrent_tag_othermets</v>
      </c>
      <c r="BE8680" s="397" t="s">
        <v>862</v>
      </c>
      <c r="BF8680" t="str">
        <f t="shared" si="728"/>
        <v>No</v>
      </c>
      <c r="BG8680">
        <f t="shared" si="729"/>
        <v>97</v>
      </c>
      <c r="BH8680" s="398">
        <f t="shared" si="730"/>
        <v>1</v>
      </c>
      <c r="BO8680" s="33"/>
    </row>
    <row r="8681" spans="1:67">
      <c r="A8681" s="320" t="s">
        <v>338</v>
      </c>
      <c r="B8681" t="s">
        <v>401</v>
      </c>
      <c r="C8681" t="s">
        <v>910</v>
      </c>
      <c r="D8681" t="s">
        <v>314</v>
      </c>
      <c r="E8681" s="320" t="s">
        <v>413</v>
      </c>
      <c r="F8681" s="320" t="s">
        <v>407</v>
      </c>
      <c r="G8681" s="320" t="s">
        <v>426</v>
      </c>
      <c r="H8681" s="320" t="s">
        <v>401</v>
      </c>
      <c r="I8681" s="320" t="s">
        <v>354</v>
      </c>
      <c r="J8681" s="320" t="s">
        <v>277</v>
      </c>
      <c r="K8681" s="321">
        <v>2</v>
      </c>
      <c r="L8681" s="305">
        <v>2.2989999502897259E-2</v>
      </c>
      <c r="M8681" s="305"/>
      <c r="N8681" s="321">
        <v>2</v>
      </c>
      <c r="O8681" s="305">
        <v>3.329999977722764E-3</v>
      </c>
      <c r="P8681" s="305"/>
      <c r="Q8681" s="321">
        <v>2</v>
      </c>
      <c r="R8681" s="305">
        <v>3.329999977722764E-3</v>
      </c>
      <c r="S8681" s="305"/>
      <c r="BA8681" s="395">
        <v>1</v>
      </c>
      <c r="BB8681" s="396" t="s">
        <v>861</v>
      </c>
      <c r="BC8681" t="str">
        <f t="shared" si="726"/>
        <v>7A3</v>
      </c>
      <c r="BD8681" t="str">
        <f t="shared" si="727"/>
        <v>NAoMe_recurrent_age_mbc_hes_decades_80cap</v>
      </c>
      <c r="BE8681" s="397" t="s">
        <v>862</v>
      </c>
      <c r="BF8681" t="str">
        <f t="shared" si="728"/>
        <v>18-29 yrs</v>
      </c>
      <c r="BG8681">
        <f t="shared" si="729"/>
        <v>2</v>
      </c>
      <c r="BH8681" s="398">
        <f t="shared" si="730"/>
        <v>2.2989999502897259E-2</v>
      </c>
      <c r="BO8681" s="33"/>
    </row>
    <row r="8682" spans="1:67">
      <c r="A8682" s="320" t="s">
        <v>338</v>
      </c>
      <c r="B8682" t="s">
        <v>401</v>
      </c>
      <c r="C8682" t="s">
        <v>910</v>
      </c>
      <c r="D8682" t="s">
        <v>314</v>
      </c>
      <c r="E8682" s="320" t="s">
        <v>413</v>
      </c>
      <c r="F8682" s="320" t="s">
        <v>407</v>
      </c>
      <c r="G8682" s="320" t="s">
        <v>426</v>
      </c>
      <c r="H8682" s="320" t="s">
        <v>401</v>
      </c>
      <c r="I8682" s="320" t="s">
        <v>354</v>
      </c>
      <c r="J8682" s="320" t="s">
        <v>278</v>
      </c>
      <c r="K8682" s="321">
        <v>2</v>
      </c>
      <c r="L8682" s="305">
        <v>2.2989999502897259E-2</v>
      </c>
      <c r="M8682" s="305"/>
      <c r="N8682" s="321">
        <v>23</v>
      </c>
      <c r="O8682" s="305">
        <v>3.8329999893903732E-2</v>
      </c>
      <c r="P8682" s="305"/>
      <c r="Q8682" s="321">
        <v>23</v>
      </c>
      <c r="R8682" s="305">
        <v>3.8329999893903732E-2</v>
      </c>
      <c r="S8682" s="305"/>
      <c r="BA8682" s="395">
        <v>1</v>
      </c>
      <c r="BB8682" s="396" t="s">
        <v>861</v>
      </c>
      <c r="BC8682" t="str">
        <f t="shared" si="726"/>
        <v>7A3</v>
      </c>
      <c r="BD8682" t="str">
        <f t="shared" si="727"/>
        <v>NAoMe_recurrent_age_mbc_hes_decades_80cap</v>
      </c>
      <c r="BE8682" s="397" t="s">
        <v>862</v>
      </c>
      <c r="BF8682" t="str">
        <f t="shared" si="728"/>
        <v>30-39 yrs</v>
      </c>
      <c r="BG8682">
        <f t="shared" si="729"/>
        <v>2</v>
      </c>
      <c r="BH8682" s="398">
        <f t="shared" si="730"/>
        <v>2.2989999502897259E-2</v>
      </c>
      <c r="BO8682" s="33"/>
    </row>
    <row r="8683" spans="1:67">
      <c r="A8683" s="320" t="s">
        <v>338</v>
      </c>
      <c r="B8683" t="s">
        <v>401</v>
      </c>
      <c r="C8683" t="s">
        <v>910</v>
      </c>
      <c r="D8683" t="s">
        <v>314</v>
      </c>
      <c r="E8683" s="320" t="s">
        <v>413</v>
      </c>
      <c r="F8683" s="320" t="s">
        <v>407</v>
      </c>
      <c r="G8683" s="320" t="s">
        <v>426</v>
      </c>
      <c r="H8683" s="320" t="s">
        <v>401</v>
      </c>
      <c r="I8683" s="320" t="s">
        <v>354</v>
      </c>
      <c r="J8683" s="320" t="s">
        <v>279</v>
      </c>
      <c r="K8683" s="321">
        <v>11</v>
      </c>
      <c r="L8683" s="305">
        <v>0.12644000351428991</v>
      </c>
      <c r="M8683" s="305"/>
      <c r="N8683" s="321">
        <v>59</v>
      </c>
      <c r="O8683" s="305">
        <v>9.8329998552799225E-2</v>
      </c>
      <c r="P8683" s="305"/>
      <c r="Q8683" s="321">
        <v>59</v>
      </c>
      <c r="R8683" s="305">
        <v>9.8329998552799225E-2</v>
      </c>
      <c r="S8683" s="305"/>
      <c r="BA8683" s="395">
        <v>1</v>
      </c>
      <c r="BB8683" s="396" t="s">
        <v>861</v>
      </c>
      <c r="BC8683" t="str">
        <f t="shared" si="726"/>
        <v>7A3</v>
      </c>
      <c r="BD8683" t="str">
        <f t="shared" si="727"/>
        <v>NAoMe_recurrent_age_mbc_hes_decades_80cap</v>
      </c>
      <c r="BE8683" s="397" t="s">
        <v>862</v>
      </c>
      <c r="BF8683" t="str">
        <f t="shared" si="728"/>
        <v>40-49 yrs</v>
      </c>
      <c r="BG8683">
        <f t="shared" si="729"/>
        <v>11</v>
      </c>
      <c r="BH8683" s="398">
        <f t="shared" si="730"/>
        <v>0.12644000351428991</v>
      </c>
      <c r="BO8683" s="33"/>
    </row>
    <row r="8684" spans="1:67">
      <c r="A8684" s="320" t="s">
        <v>338</v>
      </c>
      <c r="B8684" t="s">
        <v>401</v>
      </c>
      <c r="C8684" t="s">
        <v>910</v>
      </c>
      <c r="D8684" t="s">
        <v>314</v>
      </c>
      <c r="E8684" s="320" t="s">
        <v>413</v>
      </c>
      <c r="F8684" s="320" t="s">
        <v>407</v>
      </c>
      <c r="G8684" s="320" t="s">
        <v>426</v>
      </c>
      <c r="H8684" s="320" t="s">
        <v>401</v>
      </c>
      <c r="I8684" s="320" t="s">
        <v>354</v>
      </c>
      <c r="J8684" s="320" t="s">
        <v>280</v>
      </c>
      <c r="K8684" s="321">
        <v>20</v>
      </c>
      <c r="L8684" s="305">
        <v>0.22989000380039221</v>
      </c>
      <c r="M8684" s="305"/>
      <c r="N8684" s="321">
        <v>119</v>
      </c>
      <c r="O8684" s="305">
        <v>0.19833000004291529</v>
      </c>
      <c r="P8684" s="305"/>
      <c r="Q8684" s="321">
        <v>119</v>
      </c>
      <c r="R8684" s="305">
        <v>0.19833000004291529</v>
      </c>
      <c r="S8684" s="305"/>
      <c r="BA8684" s="395">
        <v>1</v>
      </c>
      <c r="BB8684" s="396" t="s">
        <v>861</v>
      </c>
      <c r="BC8684" t="str">
        <f t="shared" si="726"/>
        <v>7A3</v>
      </c>
      <c r="BD8684" t="str">
        <f t="shared" si="727"/>
        <v>NAoMe_recurrent_age_mbc_hes_decades_80cap</v>
      </c>
      <c r="BE8684" s="397" t="s">
        <v>862</v>
      </c>
      <c r="BF8684" t="str">
        <f t="shared" si="728"/>
        <v>50-59 yrs</v>
      </c>
      <c r="BG8684">
        <f t="shared" si="729"/>
        <v>20</v>
      </c>
      <c r="BH8684" s="398">
        <f t="shared" si="730"/>
        <v>0.22989000380039221</v>
      </c>
      <c r="BO8684" s="33"/>
    </row>
    <row r="8685" spans="1:67">
      <c r="A8685" s="320" t="s">
        <v>338</v>
      </c>
      <c r="B8685" t="s">
        <v>401</v>
      </c>
      <c r="C8685" t="s">
        <v>910</v>
      </c>
      <c r="D8685" t="s">
        <v>314</v>
      </c>
      <c r="E8685" s="320" t="s">
        <v>413</v>
      </c>
      <c r="F8685" s="320" t="s">
        <v>407</v>
      </c>
      <c r="G8685" s="320" t="s">
        <v>426</v>
      </c>
      <c r="H8685" s="320" t="s">
        <v>401</v>
      </c>
      <c r="I8685" s="320" t="s">
        <v>354</v>
      </c>
      <c r="J8685" s="320" t="s">
        <v>281</v>
      </c>
      <c r="K8685" s="321">
        <v>18</v>
      </c>
      <c r="L8685" s="305">
        <v>0.20690000057220459</v>
      </c>
      <c r="M8685" s="305"/>
      <c r="N8685" s="321">
        <v>111</v>
      </c>
      <c r="O8685" s="305">
        <v>0.18500000238418579</v>
      </c>
      <c r="P8685" s="305"/>
      <c r="Q8685" s="321">
        <v>111</v>
      </c>
      <c r="R8685" s="305">
        <v>0.18500000238418579</v>
      </c>
      <c r="S8685" s="305"/>
      <c r="BA8685" s="395">
        <v>1</v>
      </c>
      <c r="BB8685" s="396" t="s">
        <v>861</v>
      </c>
      <c r="BC8685" t="str">
        <f t="shared" si="726"/>
        <v>7A3</v>
      </c>
      <c r="BD8685" t="str">
        <f t="shared" si="727"/>
        <v>NAoMe_recurrent_age_mbc_hes_decades_80cap</v>
      </c>
      <c r="BE8685" s="397" t="s">
        <v>862</v>
      </c>
      <c r="BF8685" t="str">
        <f t="shared" si="728"/>
        <v>60-69 yrs</v>
      </c>
      <c r="BG8685">
        <f t="shared" si="729"/>
        <v>18</v>
      </c>
      <c r="BH8685" s="398">
        <f t="shared" si="730"/>
        <v>0.20690000057220459</v>
      </c>
      <c r="BO8685" s="33"/>
    </row>
    <row r="8686" spans="1:67">
      <c r="A8686" s="320" t="s">
        <v>338</v>
      </c>
      <c r="B8686" t="s">
        <v>401</v>
      </c>
      <c r="C8686" t="s">
        <v>910</v>
      </c>
      <c r="D8686" t="s">
        <v>314</v>
      </c>
      <c r="E8686" s="320" t="s">
        <v>413</v>
      </c>
      <c r="F8686" s="320" t="s">
        <v>407</v>
      </c>
      <c r="G8686" s="320" t="s">
        <v>426</v>
      </c>
      <c r="H8686" s="320" t="s">
        <v>401</v>
      </c>
      <c r="I8686" s="320" t="s">
        <v>354</v>
      </c>
      <c r="J8686" s="320" t="s">
        <v>282</v>
      </c>
      <c r="K8686" s="321">
        <v>25</v>
      </c>
      <c r="L8686" s="305">
        <v>0.28736001253128052</v>
      </c>
      <c r="M8686" s="305"/>
      <c r="N8686" s="321">
        <v>152</v>
      </c>
      <c r="O8686" s="305">
        <v>0.25332999229431152</v>
      </c>
      <c r="P8686" s="305"/>
      <c r="Q8686" s="321">
        <v>152</v>
      </c>
      <c r="R8686" s="305">
        <v>0.25332999229431152</v>
      </c>
      <c r="S8686" s="305"/>
      <c r="BA8686" s="395">
        <v>1</v>
      </c>
      <c r="BB8686" s="396" t="s">
        <v>861</v>
      </c>
      <c r="BC8686" t="str">
        <f t="shared" si="726"/>
        <v>7A3</v>
      </c>
      <c r="BD8686" t="str">
        <f t="shared" si="727"/>
        <v>NAoMe_recurrent_age_mbc_hes_decades_80cap</v>
      </c>
      <c r="BE8686" s="397" t="s">
        <v>862</v>
      </c>
      <c r="BF8686" t="str">
        <f t="shared" si="728"/>
        <v>70-79 yrs</v>
      </c>
      <c r="BG8686">
        <f t="shared" si="729"/>
        <v>25</v>
      </c>
      <c r="BH8686" s="398">
        <f t="shared" si="730"/>
        <v>0.28736001253128052</v>
      </c>
      <c r="BO8686" s="33"/>
    </row>
    <row r="8687" spans="1:67">
      <c r="A8687" s="320" t="s">
        <v>338</v>
      </c>
      <c r="B8687" t="s">
        <v>401</v>
      </c>
      <c r="C8687" t="s">
        <v>910</v>
      </c>
      <c r="D8687" t="s">
        <v>314</v>
      </c>
      <c r="E8687" s="320" t="s">
        <v>413</v>
      </c>
      <c r="F8687" s="320" t="s">
        <v>407</v>
      </c>
      <c r="G8687" s="320" t="s">
        <v>426</v>
      </c>
      <c r="H8687" s="320" t="s">
        <v>401</v>
      </c>
      <c r="I8687" s="320" t="s">
        <v>354</v>
      </c>
      <c r="J8687" s="320" t="s">
        <v>283</v>
      </c>
      <c r="K8687" s="321">
        <v>9</v>
      </c>
      <c r="L8687" s="305">
        <v>0.10345000028610229</v>
      </c>
      <c r="M8687" s="305"/>
      <c r="N8687" s="321">
        <v>134</v>
      </c>
      <c r="O8687" s="305">
        <v>0.22333000600337979</v>
      </c>
      <c r="P8687" s="305"/>
      <c r="Q8687" s="321">
        <v>134</v>
      </c>
      <c r="R8687" s="305">
        <v>0.22333000600337979</v>
      </c>
      <c r="S8687" s="305"/>
      <c r="BA8687" s="395">
        <v>1</v>
      </c>
      <c r="BB8687" s="396" t="s">
        <v>861</v>
      </c>
      <c r="BC8687" t="str">
        <f t="shared" si="726"/>
        <v>7A3</v>
      </c>
      <c r="BD8687" t="str">
        <f t="shared" si="727"/>
        <v>NAoMe_recurrent_age_mbc_hes_decades_80cap</v>
      </c>
      <c r="BE8687" s="397" t="s">
        <v>862</v>
      </c>
      <c r="BF8687" t="str">
        <f t="shared" si="728"/>
        <v>80+ yrs</v>
      </c>
      <c r="BG8687">
        <f t="shared" si="729"/>
        <v>9</v>
      </c>
      <c r="BH8687" s="398">
        <f t="shared" si="730"/>
        <v>0.10345000028610229</v>
      </c>
      <c r="BO8687" s="33"/>
    </row>
    <row r="8688" spans="1:67">
      <c r="A8688" s="320" t="s">
        <v>338</v>
      </c>
      <c r="B8688" t="s">
        <v>401</v>
      </c>
      <c r="C8688" t="s">
        <v>910</v>
      </c>
      <c r="D8688" t="s">
        <v>314</v>
      </c>
      <c r="E8688" s="320" t="s">
        <v>413</v>
      </c>
      <c r="F8688" s="320" t="s">
        <v>407</v>
      </c>
      <c r="G8688" s="320" t="s">
        <v>426</v>
      </c>
      <c r="H8688" s="320" t="s">
        <v>401</v>
      </c>
      <c r="I8688" s="320" t="s">
        <v>656</v>
      </c>
      <c r="J8688" s="320" t="s">
        <v>286</v>
      </c>
      <c r="K8688" s="321">
        <v>0</v>
      </c>
      <c r="L8688" s="305">
        <v>0</v>
      </c>
      <c r="M8688" s="305"/>
      <c r="N8688" s="321">
        <v>0</v>
      </c>
      <c r="O8688" s="305">
        <v>0</v>
      </c>
      <c r="P8688" s="305"/>
      <c r="Q8688" s="321">
        <v>0</v>
      </c>
      <c r="R8688" s="305">
        <v>0</v>
      </c>
      <c r="S8688" s="305"/>
      <c r="BA8688" s="395">
        <v>1</v>
      </c>
      <c r="BB8688" s="396" t="s">
        <v>861</v>
      </c>
      <c r="BC8688" t="str">
        <f t="shared" si="726"/>
        <v>7A3</v>
      </c>
      <c r="BD8688" t="str">
        <f t="shared" si="727"/>
        <v>NAoMe_recurrent_ethnicity_grp</v>
      </c>
      <c r="BE8688" s="397" t="s">
        <v>862</v>
      </c>
      <c r="BF8688" t="str">
        <f t="shared" si="728"/>
        <v>Asian or Asian British</v>
      </c>
      <c r="BG8688">
        <f t="shared" si="729"/>
        <v>0</v>
      </c>
      <c r="BH8688" s="398">
        <f t="shared" si="730"/>
        <v>0</v>
      </c>
      <c r="BO8688" s="33"/>
    </row>
    <row r="8689" spans="1:67">
      <c r="A8689" s="320" t="s">
        <v>338</v>
      </c>
      <c r="B8689" t="s">
        <v>401</v>
      </c>
      <c r="C8689" t="s">
        <v>910</v>
      </c>
      <c r="D8689" t="s">
        <v>314</v>
      </c>
      <c r="E8689" s="320" t="s">
        <v>413</v>
      </c>
      <c r="F8689" s="320" t="s">
        <v>407</v>
      </c>
      <c r="G8689" s="320" t="s">
        <v>426</v>
      </c>
      <c r="H8689" s="320" t="s">
        <v>401</v>
      </c>
      <c r="I8689" s="320" t="s">
        <v>656</v>
      </c>
      <c r="J8689" s="320" t="s">
        <v>287</v>
      </c>
      <c r="K8689" s="321">
        <v>0</v>
      </c>
      <c r="L8689" s="305">
        <v>0</v>
      </c>
      <c r="M8689" s="305"/>
      <c r="N8689" s="321">
        <v>0</v>
      </c>
      <c r="O8689" s="305">
        <v>0</v>
      </c>
      <c r="P8689" s="305"/>
      <c r="Q8689" s="321">
        <v>0</v>
      </c>
      <c r="R8689" s="305">
        <v>0</v>
      </c>
      <c r="S8689" s="305"/>
      <c r="BA8689" s="395">
        <v>1</v>
      </c>
      <c r="BB8689" s="396" t="s">
        <v>861</v>
      </c>
      <c r="BC8689" t="str">
        <f t="shared" si="726"/>
        <v>7A3</v>
      </c>
      <c r="BD8689" t="str">
        <f t="shared" si="727"/>
        <v>NAoMe_recurrent_ethnicity_grp</v>
      </c>
      <c r="BE8689" s="397" t="s">
        <v>862</v>
      </c>
      <c r="BF8689" t="str">
        <f t="shared" si="728"/>
        <v>Black or Black British</v>
      </c>
      <c r="BG8689">
        <f t="shared" si="729"/>
        <v>0</v>
      </c>
      <c r="BH8689" s="398">
        <f t="shared" si="730"/>
        <v>0</v>
      </c>
      <c r="BO8689" s="33"/>
    </row>
    <row r="8690" spans="1:67">
      <c r="A8690" s="320" t="s">
        <v>338</v>
      </c>
      <c r="B8690" t="s">
        <v>401</v>
      </c>
      <c r="C8690" t="s">
        <v>910</v>
      </c>
      <c r="D8690" t="s">
        <v>314</v>
      </c>
      <c r="E8690" s="320" t="s">
        <v>413</v>
      </c>
      <c r="F8690" s="320" t="s">
        <v>407</v>
      </c>
      <c r="G8690" s="320" t="s">
        <v>426</v>
      </c>
      <c r="H8690" s="320" t="s">
        <v>401</v>
      </c>
      <c r="I8690" s="320" t="s">
        <v>656</v>
      </c>
      <c r="J8690" s="320" t="s">
        <v>259</v>
      </c>
      <c r="K8690" s="321">
        <v>0</v>
      </c>
      <c r="L8690" s="305">
        <v>0</v>
      </c>
      <c r="M8690" s="305"/>
      <c r="N8690" s="321">
        <v>0</v>
      </c>
      <c r="O8690" s="305">
        <v>0</v>
      </c>
      <c r="P8690" s="305"/>
      <c r="Q8690" s="321">
        <v>0</v>
      </c>
      <c r="R8690" s="305">
        <v>0</v>
      </c>
      <c r="S8690" s="305"/>
      <c r="BA8690" s="395">
        <v>1</v>
      </c>
      <c r="BB8690" s="396" t="s">
        <v>861</v>
      </c>
      <c r="BC8690" t="str">
        <f t="shared" si="726"/>
        <v>7A3</v>
      </c>
      <c r="BD8690" t="str">
        <f t="shared" si="727"/>
        <v>NAoMe_recurrent_ethnicity_grp</v>
      </c>
      <c r="BE8690" s="397" t="s">
        <v>862</v>
      </c>
      <c r="BF8690" t="str">
        <f t="shared" si="728"/>
        <v>Mixed</v>
      </c>
      <c r="BG8690">
        <f t="shared" si="729"/>
        <v>0</v>
      </c>
      <c r="BH8690" s="398">
        <f t="shared" si="730"/>
        <v>0</v>
      </c>
      <c r="BO8690" s="33"/>
    </row>
    <row r="8691" spans="1:67">
      <c r="A8691" s="320" t="s">
        <v>338</v>
      </c>
      <c r="B8691" t="s">
        <v>401</v>
      </c>
      <c r="C8691" t="s">
        <v>910</v>
      </c>
      <c r="D8691" t="s">
        <v>314</v>
      </c>
      <c r="E8691" s="320" t="s">
        <v>413</v>
      </c>
      <c r="F8691" s="320" t="s">
        <v>407</v>
      </c>
      <c r="G8691" s="320" t="s">
        <v>426</v>
      </c>
      <c r="H8691" s="320" t="s">
        <v>401</v>
      </c>
      <c r="I8691" s="320" t="s">
        <v>656</v>
      </c>
      <c r="J8691" s="320" t="s">
        <v>288</v>
      </c>
      <c r="K8691" s="321">
        <v>0</v>
      </c>
      <c r="L8691" s="305">
        <v>0</v>
      </c>
      <c r="M8691" s="305"/>
      <c r="N8691" s="321">
        <v>0</v>
      </c>
      <c r="O8691" s="305">
        <v>0</v>
      </c>
      <c r="P8691" s="305"/>
      <c r="Q8691" s="321">
        <v>0</v>
      </c>
      <c r="R8691" s="305">
        <v>0</v>
      </c>
      <c r="S8691" s="305"/>
      <c r="BA8691" s="395">
        <v>1</v>
      </c>
      <c r="BB8691" s="396" t="s">
        <v>861</v>
      </c>
      <c r="BC8691" t="str">
        <f t="shared" si="726"/>
        <v>7A3</v>
      </c>
      <c r="BD8691" t="str">
        <f t="shared" si="727"/>
        <v>NAoMe_recurrent_ethnicity_grp</v>
      </c>
      <c r="BE8691" s="397" t="s">
        <v>862</v>
      </c>
      <c r="BF8691" t="str">
        <f t="shared" si="728"/>
        <v>Other Ethnic Group</v>
      </c>
      <c r="BG8691">
        <f t="shared" si="729"/>
        <v>0</v>
      </c>
      <c r="BH8691" s="398">
        <f t="shared" si="730"/>
        <v>0</v>
      </c>
      <c r="BO8691" s="33"/>
    </row>
    <row r="8692" spans="1:67">
      <c r="A8692" s="320" t="s">
        <v>338</v>
      </c>
      <c r="B8692" t="s">
        <v>401</v>
      </c>
      <c r="C8692" t="s">
        <v>910</v>
      </c>
      <c r="D8692" t="s">
        <v>314</v>
      </c>
      <c r="E8692" s="320" t="s">
        <v>413</v>
      </c>
      <c r="F8692" s="320" t="s">
        <v>407</v>
      </c>
      <c r="G8692" s="320" t="s">
        <v>426</v>
      </c>
      <c r="H8692" s="320" t="s">
        <v>401</v>
      </c>
      <c r="I8692" s="320" t="s">
        <v>656</v>
      </c>
      <c r="J8692" s="320" t="s">
        <v>260</v>
      </c>
      <c r="K8692" s="321">
        <v>87</v>
      </c>
      <c r="L8692" s="305">
        <v>1</v>
      </c>
      <c r="M8692" s="305"/>
      <c r="N8692" s="321">
        <v>600</v>
      </c>
      <c r="O8692" s="305">
        <v>1</v>
      </c>
      <c r="P8692" s="305"/>
      <c r="Q8692" s="321">
        <v>600</v>
      </c>
      <c r="R8692" s="305">
        <v>1</v>
      </c>
      <c r="S8692" s="305"/>
      <c r="BA8692" s="395">
        <v>1</v>
      </c>
      <c r="BB8692" s="396" t="s">
        <v>861</v>
      </c>
      <c r="BC8692" t="str">
        <f t="shared" si="726"/>
        <v>7A3</v>
      </c>
      <c r="BD8692" t="str">
        <f t="shared" si="727"/>
        <v>NAoMe_recurrent_ethnicity_grp</v>
      </c>
      <c r="BE8692" s="397" t="s">
        <v>862</v>
      </c>
      <c r="BF8692" t="str">
        <f t="shared" si="728"/>
        <v>Unknown</v>
      </c>
      <c r="BG8692">
        <f t="shared" si="729"/>
        <v>87</v>
      </c>
      <c r="BH8692" s="398">
        <f t="shared" si="730"/>
        <v>1</v>
      </c>
      <c r="BO8692" s="33"/>
    </row>
    <row r="8693" spans="1:67">
      <c r="A8693" s="320" t="s">
        <v>338</v>
      </c>
      <c r="B8693" t="s">
        <v>401</v>
      </c>
      <c r="C8693" t="s">
        <v>910</v>
      </c>
      <c r="D8693" t="s">
        <v>314</v>
      </c>
      <c r="E8693" s="320" t="s">
        <v>413</v>
      </c>
      <c r="F8693" s="320" t="s">
        <v>407</v>
      </c>
      <c r="G8693" s="320" t="s">
        <v>426</v>
      </c>
      <c r="H8693" s="320" t="s">
        <v>401</v>
      </c>
      <c r="I8693" s="320" t="s">
        <v>656</v>
      </c>
      <c r="J8693" s="320" t="s">
        <v>258</v>
      </c>
      <c r="K8693" s="321">
        <v>0</v>
      </c>
      <c r="L8693" s="305">
        <v>0</v>
      </c>
      <c r="M8693" s="305"/>
      <c r="N8693" s="321">
        <v>0</v>
      </c>
      <c r="O8693" s="305">
        <v>0</v>
      </c>
      <c r="P8693" s="305"/>
      <c r="Q8693" s="321">
        <v>0</v>
      </c>
      <c r="R8693" s="305">
        <v>0</v>
      </c>
      <c r="S8693" s="305"/>
      <c r="BA8693" s="395">
        <v>1</v>
      </c>
      <c r="BB8693" s="396" t="s">
        <v>861</v>
      </c>
      <c r="BC8693" t="str">
        <f t="shared" si="726"/>
        <v>7A3</v>
      </c>
      <c r="BD8693" t="str">
        <f t="shared" si="727"/>
        <v>NAoMe_recurrent_ethnicity_grp</v>
      </c>
      <c r="BE8693" s="397" t="s">
        <v>862</v>
      </c>
      <c r="BF8693" t="str">
        <f t="shared" si="728"/>
        <v>White</v>
      </c>
      <c r="BG8693">
        <f t="shared" si="729"/>
        <v>0</v>
      </c>
      <c r="BH8693" s="398">
        <f t="shared" si="730"/>
        <v>0</v>
      </c>
      <c r="BO8693" s="33"/>
    </row>
    <row r="8694" spans="1:67">
      <c r="A8694" s="320" t="s">
        <v>338</v>
      </c>
      <c r="B8694" t="s">
        <v>401</v>
      </c>
      <c r="C8694" t="s">
        <v>910</v>
      </c>
      <c r="D8694" t="s">
        <v>314</v>
      </c>
      <c r="E8694" s="320" t="s">
        <v>413</v>
      </c>
      <c r="F8694" s="320" t="s">
        <v>407</v>
      </c>
      <c r="G8694" s="320" t="s">
        <v>426</v>
      </c>
      <c r="H8694" s="320" t="s">
        <v>401</v>
      </c>
      <c r="I8694" s="320" t="s">
        <v>291</v>
      </c>
      <c r="J8694" s="320" t="s">
        <v>313</v>
      </c>
      <c r="K8694" s="321">
        <v>87</v>
      </c>
      <c r="L8694" s="305">
        <v>1</v>
      </c>
      <c r="M8694" s="305"/>
      <c r="N8694" s="321">
        <v>593</v>
      </c>
      <c r="O8694" s="305">
        <v>0.98833000659942627</v>
      </c>
      <c r="P8694" s="305"/>
      <c r="Q8694" s="321">
        <v>593</v>
      </c>
      <c r="R8694" s="305">
        <v>0.98833000659942627</v>
      </c>
      <c r="S8694" s="305"/>
      <c r="BA8694" s="395">
        <v>1</v>
      </c>
      <c r="BB8694" s="396" t="s">
        <v>861</v>
      </c>
      <c r="BC8694" t="str">
        <f t="shared" si="726"/>
        <v>7A3</v>
      </c>
      <c r="BD8694" t="str">
        <f t="shared" si="727"/>
        <v>NAoMe_recurrent_gender</v>
      </c>
      <c r="BE8694" s="397" t="s">
        <v>862</v>
      </c>
      <c r="BF8694" t="str">
        <f t="shared" si="728"/>
        <v>Female</v>
      </c>
      <c r="BG8694">
        <f t="shared" si="729"/>
        <v>87</v>
      </c>
      <c r="BH8694" s="398">
        <f t="shared" si="730"/>
        <v>1</v>
      </c>
      <c r="BO8694" s="33"/>
    </row>
    <row r="8695" spans="1:67">
      <c r="A8695" s="320" t="s">
        <v>338</v>
      </c>
      <c r="B8695" t="s">
        <v>401</v>
      </c>
      <c r="C8695" t="s">
        <v>910</v>
      </c>
      <c r="D8695" t="s">
        <v>314</v>
      </c>
      <c r="E8695" s="320" t="s">
        <v>413</v>
      </c>
      <c r="F8695" s="320" t="s">
        <v>407</v>
      </c>
      <c r="G8695" s="320" t="s">
        <v>426</v>
      </c>
      <c r="H8695" s="320" t="s">
        <v>401</v>
      </c>
      <c r="I8695" s="320" t="s">
        <v>291</v>
      </c>
      <c r="J8695" s="320" t="s">
        <v>293</v>
      </c>
      <c r="K8695" s="321">
        <v>0</v>
      </c>
      <c r="L8695" s="305">
        <v>0</v>
      </c>
      <c r="M8695" s="305"/>
      <c r="N8695" s="321">
        <v>7</v>
      </c>
      <c r="O8695" s="305">
        <v>1.1669999919831749E-2</v>
      </c>
      <c r="P8695" s="305"/>
      <c r="Q8695" s="321">
        <v>7</v>
      </c>
      <c r="R8695" s="305">
        <v>1.1669999919831749E-2</v>
      </c>
      <c r="S8695" s="305"/>
      <c r="BA8695" s="395">
        <v>1</v>
      </c>
      <c r="BB8695" s="396" t="s">
        <v>861</v>
      </c>
      <c r="BC8695" t="str">
        <f t="shared" si="726"/>
        <v>7A3</v>
      </c>
      <c r="BD8695" t="str">
        <f t="shared" si="727"/>
        <v>NAoMe_recurrent_gender</v>
      </c>
      <c r="BE8695" s="397" t="s">
        <v>862</v>
      </c>
      <c r="BF8695" t="str">
        <f t="shared" si="728"/>
        <v>Male</v>
      </c>
      <c r="BG8695">
        <f t="shared" si="729"/>
        <v>0</v>
      </c>
      <c r="BH8695" s="398">
        <f t="shared" si="730"/>
        <v>0</v>
      </c>
      <c r="BO8695" s="33"/>
    </row>
    <row r="8696" spans="1:67">
      <c r="A8696" s="320" t="s">
        <v>338</v>
      </c>
      <c r="B8696" t="s">
        <v>401</v>
      </c>
      <c r="C8696" t="s">
        <v>910</v>
      </c>
      <c r="D8696" t="s">
        <v>314</v>
      </c>
      <c r="E8696" s="320" t="s">
        <v>413</v>
      </c>
      <c r="F8696" s="320" t="s">
        <v>407</v>
      </c>
      <c r="G8696" s="320" t="s">
        <v>426</v>
      </c>
      <c r="H8696" s="320" t="s">
        <v>401</v>
      </c>
      <c r="I8696" s="320" t="s">
        <v>355</v>
      </c>
      <c r="J8696" s="320" t="s">
        <v>289</v>
      </c>
      <c r="K8696" s="321">
        <v>36</v>
      </c>
      <c r="L8696" s="305">
        <v>0.41378998756408691</v>
      </c>
      <c r="M8696" s="305"/>
      <c r="N8696" s="321">
        <v>234</v>
      </c>
      <c r="O8696" s="305">
        <v>0.38999998569488531</v>
      </c>
      <c r="P8696" s="305"/>
      <c r="Q8696" s="321">
        <v>234</v>
      </c>
      <c r="R8696" s="305">
        <v>0.38999998569488531</v>
      </c>
      <c r="S8696" s="305"/>
      <c r="BA8696" s="395">
        <v>1</v>
      </c>
      <c r="BB8696" s="396" t="s">
        <v>861</v>
      </c>
      <c r="BC8696" t="str">
        <f t="shared" si="726"/>
        <v>7A3</v>
      </c>
      <c r="BD8696" t="str">
        <f t="shared" si="727"/>
        <v>NAoMe_recurrent_mbc_hes_year</v>
      </c>
      <c r="BE8696" s="397" t="s">
        <v>862</v>
      </c>
      <c r="BF8696" t="str">
        <f t="shared" si="728"/>
        <v>2021</v>
      </c>
      <c r="BG8696">
        <f t="shared" si="729"/>
        <v>36</v>
      </c>
      <c r="BH8696" s="398">
        <f t="shared" si="730"/>
        <v>0.41378998756408691</v>
      </c>
      <c r="BO8696" s="33"/>
    </row>
    <row r="8697" spans="1:67">
      <c r="A8697" s="320" t="s">
        <v>338</v>
      </c>
      <c r="B8697" t="s">
        <v>401</v>
      </c>
      <c r="C8697" t="s">
        <v>910</v>
      </c>
      <c r="D8697" t="s">
        <v>314</v>
      </c>
      <c r="E8697" s="320" t="s">
        <v>413</v>
      </c>
      <c r="F8697" s="320" t="s">
        <v>407</v>
      </c>
      <c r="G8697" s="320" t="s">
        <v>426</v>
      </c>
      <c r="H8697" s="320" t="s">
        <v>401</v>
      </c>
      <c r="I8697" s="320" t="s">
        <v>355</v>
      </c>
      <c r="J8697" s="320" t="s">
        <v>816</v>
      </c>
      <c r="K8697" s="321">
        <v>32</v>
      </c>
      <c r="L8697" s="305">
        <v>0.36781999468803411</v>
      </c>
      <c r="M8697" s="305"/>
      <c r="N8697" s="321">
        <v>247</v>
      </c>
      <c r="O8697" s="305">
        <v>0.41166999936103821</v>
      </c>
      <c r="P8697" s="305"/>
      <c r="Q8697" s="321">
        <v>247</v>
      </c>
      <c r="R8697" s="305">
        <v>0.41166999936103821</v>
      </c>
      <c r="S8697" s="305"/>
      <c r="BA8697" s="395">
        <v>1</v>
      </c>
      <c r="BB8697" s="396" t="s">
        <v>861</v>
      </c>
      <c r="BC8697" t="str">
        <f t="shared" si="726"/>
        <v>7A3</v>
      </c>
      <c r="BD8697" t="str">
        <f t="shared" si="727"/>
        <v>NAoMe_recurrent_mbc_hes_year</v>
      </c>
      <c r="BE8697" s="397" t="s">
        <v>862</v>
      </c>
      <c r="BF8697" t="str">
        <f t="shared" si="728"/>
        <v>2022</v>
      </c>
      <c r="BG8697">
        <f t="shared" si="729"/>
        <v>32</v>
      </c>
      <c r="BH8697" s="398">
        <f t="shared" si="730"/>
        <v>0.36781999468803411</v>
      </c>
      <c r="BO8697" s="33"/>
    </row>
    <row r="8698" spans="1:67">
      <c r="A8698" s="320" t="s">
        <v>338</v>
      </c>
      <c r="B8698" t="s">
        <v>401</v>
      </c>
      <c r="C8698" t="s">
        <v>910</v>
      </c>
      <c r="D8698" t="s">
        <v>314</v>
      </c>
      <c r="E8698" s="320" t="s">
        <v>413</v>
      </c>
      <c r="F8698" s="320" t="s">
        <v>407</v>
      </c>
      <c r="G8698" s="320" t="s">
        <v>426</v>
      </c>
      <c r="H8698" s="320" t="s">
        <v>401</v>
      </c>
      <c r="I8698" s="320" t="s">
        <v>355</v>
      </c>
      <c r="J8698" s="320" t="s">
        <v>946</v>
      </c>
      <c r="K8698" s="321">
        <v>19</v>
      </c>
      <c r="L8698" s="305">
        <v>0.21839000284671781</v>
      </c>
      <c r="M8698" s="305"/>
      <c r="N8698" s="321">
        <v>119</v>
      </c>
      <c r="O8698" s="305">
        <v>0.19833000004291529</v>
      </c>
      <c r="P8698" s="305"/>
      <c r="Q8698" s="321">
        <v>119</v>
      </c>
      <c r="R8698" s="305">
        <v>0.19833000004291529</v>
      </c>
      <c r="S8698" s="305"/>
      <c r="BA8698" s="395">
        <v>1</v>
      </c>
      <c r="BB8698" s="396" t="s">
        <v>861</v>
      </c>
      <c r="BC8698" t="str">
        <f t="shared" si="726"/>
        <v>7A3</v>
      </c>
      <c r="BD8698" t="str">
        <f t="shared" si="727"/>
        <v>NAoMe_recurrent_mbc_hes_year</v>
      </c>
      <c r="BE8698" s="397" t="s">
        <v>862</v>
      </c>
      <c r="BF8698" t="str">
        <f t="shared" si="728"/>
        <v>2023</v>
      </c>
      <c r="BG8698">
        <f t="shared" si="729"/>
        <v>19</v>
      </c>
      <c r="BH8698" s="398">
        <f t="shared" si="730"/>
        <v>0.21839000284671781</v>
      </c>
      <c r="BO8698" s="33"/>
    </row>
    <row r="8699" spans="1:67">
      <c r="A8699" s="320" t="s">
        <v>338</v>
      </c>
      <c r="B8699" t="s">
        <v>401</v>
      </c>
      <c r="C8699" t="s">
        <v>910</v>
      </c>
      <c r="D8699" t="s">
        <v>314</v>
      </c>
      <c r="E8699" s="320" t="s">
        <v>413</v>
      </c>
      <c r="F8699" s="320" t="s">
        <v>407</v>
      </c>
      <c r="G8699" s="320" t="s">
        <v>426</v>
      </c>
      <c r="H8699" s="320" t="s">
        <v>401</v>
      </c>
      <c r="I8699" s="320" t="s">
        <v>824</v>
      </c>
      <c r="J8699" s="320" t="s">
        <v>12</v>
      </c>
      <c r="K8699" s="321">
        <v>87</v>
      </c>
      <c r="L8699" s="305">
        <v>1</v>
      </c>
      <c r="M8699" s="305"/>
      <c r="N8699" s="321">
        <v>600</v>
      </c>
      <c r="O8699" s="305">
        <v>1</v>
      </c>
      <c r="P8699" s="305"/>
      <c r="Q8699" s="321">
        <v>600</v>
      </c>
      <c r="R8699" s="305">
        <v>1</v>
      </c>
      <c r="S8699" s="305"/>
      <c r="BA8699" s="395">
        <v>1</v>
      </c>
      <c r="BB8699" s="396" t="s">
        <v>861</v>
      </c>
      <c r="BC8699" t="str">
        <f t="shared" si="726"/>
        <v>7A3</v>
      </c>
      <c r="BD8699" t="str">
        <f t="shared" si="727"/>
        <v>NAoMe_recurrent_tag_bonemets</v>
      </c>
      <c r="BE8699" s="397" t="s">
        <v>862</v>
      </c>
      <c r="BF8699" t="str">
        <f t="shared" si="728"/>
        <v>No</v>
      </c>
      <c r="BG8699">
        <f t="shared" si="729"/>
        <v>87</v>
      </c>
      <c r="BH8699" s="398">
        <f t="shared" si="730"/>
        <v>1</v>
      </c>
      <c r="BO8699" s="33"/>
    </row>
    <row r="8700" spans="1:67">
      <c r="A8700" s="320" t="s">
        <v>338</v>
      </c>
      <c r="B8700" t="s">
        <v>401</v>
      </c>
      <c r="C8700" t="s">
        <v>910</v>
      </c>
      <c r="D8700" t="s">
        <v>314</v>
      </c>
      <c r="E8700" s="320" t="s">
        <v>413</v>
      </c>
      <c r="F8700" s="320" t="s">
        <v>407</v>
      </c>
      <c r="G8700" s="320" t="s">
        <v>426</v>
      </c>
      <c r="H8700" s="320" t="s">
        <v>401</v>
      </c>
      <c r="I8700" s="320" t="s">
        <v>825</v>
      </c>
      <c r="J8700" s="320" t="s">
        <v>12</v>
      </c>
      <c r="K8700" s="321">
        <v>87</v>
      </c>
      <c r="L8700" s="305">
        <v>1</v>
      </c>
      <c r="M8700" s="305"/>
      <c r="N8700" s="321">
        <v>600</v>
      </c>
      <c r="O8700" s="305">
        <v>1</v>
      </c>
      <c r="P8700" s="305"/>
      <c r="Q8700" s="321">
        <v>600</v>
      </c>
      <c r="R8700" s="305">
        <v>1</v>
      </c>
      <c r="S8700" s="305"/>
      <c r="BA8700" s="395">
        <v>1</v>
      </c>
      <c r="BB8700" s="396" t="s">
        <v>861</v>
      </c>
      <c r="BC8700" t="str">
        <f t="shared" si="726"/>
        <v>7A3</v>
      </c>
      <c r="BD8700" t="str">
        <f t="shared" si="727"/>
        <v>NAoMe_recurrent_tag_brainmets</v>
      </c>
      <c r="BE8700" s="397" t="s">
        <v>862</v>
      </c>
      <c r="BF8700" t="str">
        <f t="shared" si="728"/>
        <v>No</v>
      </c>
      <c r="BG8700">
        <f t="shared" si="729"/>
        <v>87</v>
      </c>
      <c r="BH8700" s="398">
        <f t="shared" si="730"/>
        <v>1</v>
      </c>
      <c r="BO8700" s="33"/>
    </row>
    <row r="8701" spans="1:67">
      <c r="A8701" s="320" t="s">
        <v>338</v>
      </c>
      <c r="B8701" t="s">
        <v>401</v>
      </c>
      <c r="C8701" t="s">
        <v>910</v>
      </c>
      <c r="D8701" t="s">
        <v>314</v>
      </c>
      <c r="E8701" s="320" t="s">
        <v>413</v>
      </c>
      <c r="F8701" s="320" t="s">
        <v>407</v>
      </c>
      <c r="G8701" s="320" t="s">
        <v>426</v>
      </c>
      <c r="H8701" s="320" t="s">
        <v>401</v>
      </c>
      <c r="I8701" s="320" t="s">
        <v>826</v>
      </c>
      <c r="J8701" s="320" t="s">
        <v>12</v>
      </c>
      <c r="K8701" s="321">
        <v>87</v>
      </c>
      <c r="L8701" s="305">
        <v>1</v>
      </c>
      <c r="M8701" s="305"/>
      <c r="N8701" s="321">
        <v>600</v>
      </c>
      <c r="O8701" s="305">
        <v>1</v>
      </c>
      <c r="P8701" s="305"/>
      <c r="Q8701" s="321">
        <v>600</v>
      </c>
      <c r="R8701" s="305">
        <v>1</v>
      </c>
      <c r="S8701" s="305"/>
      <c r="BA8701" s="395">
        <v>1</v>
      </c>
      <c r="BB8701" s="396" t="s">
        <v>861</v>
      </c>
      <c r="BC8701" t="str">
        <f t="shared" si="726"/>
        <v>7A3</v>
      </c>
      <c r="BD8701" t="str">
        <f t="shared" si="727"/>
        <v>NAoMe_recurrent_tag_livermets</v>
      </c>
      <c r="BE8701" s="397" t="s">
        <v>862</v>
      </c>
      <c r="BF8701" t="str">
        <f t="shared" si="728"/>
        <v>No</v>
      </c>
      <c r="BG8701">
        <f t="shared" si="729"/>
        <v>87</v>
      </c>
      <c r="BH8701" s="398">
        <f t="shared" si="730"/>
        <v>1</v>
      </c>
      <c r="BO8701" s="33"/>
    </row>
    <row r="8702" spans="1:67">
      <c r="A8702" s="320" t="s">
        <v>338</v>
      </c>
      <c r="B8702" t="s">
        <v>401</v>
      </c>
      <c r="C8702" t="s">
        <v>910</v>
      </c>
      <c r="D8702" t="s">
        <v>314</v>
      </c>
      <c r="E8702" s="320" t="s">
        <v>413</v>
      </c>
      <c r="F8702" s="320" t="s">
        <v>407</v>
      </c>
      <c r="G8702" s="320" t="s">
        <v>426</v>
      </c>
      <c r="H8702" s="320" t="s">
        <v>401</v>
      </c>
      <c r="I8702" s="320" t="s">
        <v>827</v>
      </c>
      <c r="J8702" s="320" t="s">
        <v>12</v>
      </c>
      <c r="K8702" s="321">
        <v>87</v>
      </c>
      <c r="L8702" s="305">
        <v>1</v>
      </c>
      <c r="M8702" s="305"/>
      <c r="N8702" s="321">
        <v>600</v>
      </c>
      <c r="O8702" s="305">
        <v>1</v>
      </c>
      <c r="P8702" s="305"/>
      <c r="Q8702" s="321">
        <v>600</v>
      </c>
      <c r="R8702" s="305">
        <v>1</v>
      </c>
      <c r="S8702" s="305"/>
      <c r="BA8702" s="395">
        <v>1</v>
      </c>
      <c r="BB8702" s="396" t="s">
        <v>861</v>
      </c>
      <c r="BC8702" t="str">
        <f t="shared" si="726"/>
        <v>7A3</v>
      </c>
      <c r="BD8702" t="str">
        <f t="shared" si="727"/>
        <v>NAoMe_recurrent_tag_lungmets</v>
      </c>
      <c r="BE8702" s="397" t="s">
        <v>862</v>
      </c>
      <c r="BF8702" t="str">
        <f t="shared" si="728"/>
        <v>No</v>
      </c>
      <c r="BG8702">
        <f t="shared" si="729"/>
        <v>87</v>
      </c>
      <c r="BH8702" s="398">
        <f t="shared" si="730"/>
        <v>1</v>
      </c>
      <c r="BO8702" s="33"/>
    </row>
    <row r="8703" spans="1:67">
      <c r="A8703" s="320" t="s">
        <v>338</v>
      </c>
      <c r="B8703" t="s">
        <v>401</v>
      </c>
      <c r="C8703" t="s">
        <v>910</v>
      </c>
      <c r="D8703" t="s">
        <v>314</v>
      </c>
      <c r="E8703" s="320" t="s">
        <v>413</v>
      </c>
      <c r="F8703" s="320" t="s">
        <v>407</v>
      </c>
      <c r="G8703" s="320" t="s">
        <v>426</v>
      </c>
      <c r="H8703" s="320" t="s">
        <v>401</v>
      </c>
      <c r="I8703" s="320" t="s">
        <v>828</v>
      </c>
      <c r="J8703" s="320" t="s">
        <v>12</v>
      </c>
      <c r="K8703" s="321">
        <v>87</v>
      </c>
      <c r="L8703" s="305">
        <v>1</v>
      </c>
      <c r="M8703" s="305"/>
      <c r="N8703" s="321">
        <v>600</v>
      </c>
      <c r="O8703" s="305">
        <v>1</v>
      </c>
      <c r="P8703" s="305"/>
      <c r="Q8703" s="321">
        <v>600</v>
      </c>
      <c r="R8703" s="305">
        <v>1</v>
      </c>
      <c r="S8703" s="305"/>
      <c r="BA8703" s="395">
        <v>1</v>
      </c>
      <c r="BB8703" s="396" t="s">
        <v>861</v>
      </c>
      <c r="BC8703" t="str">
        <f t="shared" si="726"/>
        <v>7A3</v>
      </c>
      <c r="BD8703" t="str">
        <f t="shared" si="727"/>
        <v>NAoMe_recurrent_tag_othermets</v>
      </c>
      <c r="BE8703" s="397" t="s">
        <v>862</v>
      </c>
      <c r="BF8703" t="str">
        <f t="shared" si="728"/>
        <v>No</v>
      </c>
      <c r="BG8703">
        <f t="shared" si="729"/>
        <v>87</v>
      </c>
      <c r="BH8703" s="398">
        <f t="shared" si="730"/>
        <v>1</v>
      </c>
      <c r="BO8703" s="33"/>
    </row>
    <row r="8704" spans="1:67">
      <c r="A8704" s="320" t="s">
        <v>338</v>
      </c>
      <c r="B8704" t="s">
        <v>380</v>
      </c>
      <c r="C8704" t="s">
        <v>910</v>
      </c>
      <c r="D8704" t="s">
        <v>314</v>
      </c>
      <c r="E8704" s="320" t="s">
        <v>184</v>
      </c>
      <c r="F8704" s="320" t="s">
        <v>185</v>
      </c>
      <c r="G8704" s="320" t="s">
        <v>433</v>
      </c>
      <c r="H8704" s="320" t="s">
        <v>315</v>
      </c>
      <c r="I8704" s="320" t="s">
        <v>354</v>
      </c>
      <c r="J8704" s="320" t="s">
        <v>277</v>
      </c>
      <c r="K8704" s="321">
        <v>0</v>
      </c>
      <c r="L8704" s="305">
        <v>0</v>
      </c>
      <c r="M8704" s="305"/>
      <c r="N8704" s="321">
        <v>2</v>
      </c>
      <c r="O8704" s="305">
        <v>3.259999910369515E-3</v>
      </c>
      <c r="P8704" s="305"/>
      <c r="Q8704" s="321">
        <v>56</v>
      </c>
      <c r="R8704" s="305">
        <v>4.1100000962615013E-3</v>
      </c>
      <c r="S8704" s="305"/>
      <c r="BA8704" s="395">
        <v>1</v>
      </c>
      <c r="BB8704" s="396" t="s">
        <v>861</v>
      </c>
      <c r="BC8704" t="str">
        <f t="shared" si="726"/>
        <v>RMP</v>
      </c>
      <c r="BD8704" t="str">
        <f t="shared" si="727"/>
        <v>NAoMe_recurrent_age_mbc_hes_decades_80cap</v>
      </c>
      <c r="BE8704" s="397" t="s">
        <v>862</v>
      </c>
      <c r="BF8704" t="str">
        <f t="shared" si="728"/>
        <v>18-29 yrs</v>
      </c>
      <c r="BG8704">
        <f t="shared" si="729"/>
        <v>0</v>
      </c>
      <c r="BH8704" s="398">
        <f t="shared" si="730"/>
        <v>0</v>
      </c>
      <c r="BO8704" s="33"/>
    </row>
    <row r="8705" spans="1:67">
      <c r="A8705" s="320" t="s">
        <v>338</v>
      </c>
      <c r="B8705" t="s">
        <v>380</v>
      </c>
      <c r="C8705" t="s">
        <v>910</v>
      </c>
      <c r="D8705" t="s">
        <v>314</v>
      </c>
      <c r="E8705" s="320" t="s">
        <v>184</v>
      </c>
      <c r="F8705" s="320" t="s">
        <v>185</v>
      </c>
      <c r="G8705" s="320" t="s">
        <v>433</v>
      </c>
      <c r="H8705" s="320" t="s">
        <v>315</v>
      </c>
      <c r="I8705" s="320" t="s">
        <v>354</v>
      </c>
      <c r="J8705" s="320" t="s">
        <v>278</v>
      </c>
      <c r="K8705" s="321">
        <v>2</v>
      </c>
      <c r="L8705" s="305">
        <v>3.63599993288517E-2</v>
      </c>
      <c r="M8705" s="305"/>
      <c r="N8705" s="321">
        <v>32</v>
      </c>
      <c r="O8705" s="305">
        <v>5.2120000123977661E-2</v>
      </c>
      <c r="P8705" s="305"/>
      <c r="Q8705" s="321">
        <v>552</v>
      </c>
      <c r="R8705" s="305">
        <v>4.0550000965595252E-2</v>
      </c>
      <c r="S8705" s="305"/>
      <c r="BA8705" s="395">
        <v>1</v>
      </c>
      <c r="BB8705" s="396" t="s">
        <v>861</v>
      </c>
      <c r="BC8705" t="str">
        <f t="shared" si="726"/>
        <v>RMP</v>
      </c>
      <c r="BD8705" t="str">
        <f t="shared" si="727"/>
        <v>NAoMe_recurrent_age_mbc_hes_decades_80cap</v>
      </c>
      <c r="BE8705" s="397" t="s">
        <v>862</v>
      </c>
      <c r="BF8705" t="str">
        <f t="shared" si="728"/>
        <v>30-39 yrs</v>
      </c>
      <c r="BG8705">
        <f t="shared" si="729"/>
        <v>2</v>
      </c>
      <c r="BH8705" s="398">
        <f t="shared" si="730"/>
        <v>3.63599993288517E-2</v>
      </c>
      <c r="BO8705" s="33"/>
    </row>
    <row r="8706" spans="1:67">
      <c r="A8706" s="320" t="s">
        <v>338</v>
      </c>
      <c r="B8706" t="s">
        <v>380</v>
      </c>
      <c r="C8706" t="s">
        <v>910</v>
      </c>
      <c r="D8706" t="s">
        <v>314</v>
      </c>
      <c r="E8706" s="320" t="s">
        <v>184</v>
      </c>
      <c r="F8706" s="320" t="s">
        <v>185</v>
      </c>
      <c r="G8706" s="320" t="s">
        <v>433</v>
      </c>
      <c r="H8706" s="320" t="s">
        <v>315</v>
      </c>
      <c r="I8706" s="320" t="s">
        <v>354</v>
      </c>
      <c r="J8706" s="320" t="s">
        <v>279</v>
      </c>
      <c r="K8706" s="321">
        <v>6</v>
      </c>
      <c r="L8706" s="305">
        <v>0.1090900003910065</v>
      </c>
      <c r="M8706" s="305"/>
      <c r="N8706" s="321">
        <v>69</v>
      </c>
      <c r="O8706" s="305">
        <v>0.11237999796867371</v>
      </c>
      <c r="P8706" s="305"/>
      <c r="Q8706" s="321">
        <v>1403</v>
      </c>
      <c r="R8706" s="305">
        <v>0.1030699983239174</v>
      </c>
      <c r="S8706" s="305"/>
      <c r="BA8706" s="395">
        <v>1</v>
      </c>
      <c r="BB8706" s="396" t="s">
        <v>861</v>
      </c>
      <c r="BC8706" t="str">
        <f t="shared" si="726"/>
        <v>RMP</v>
      </c>
      <c r="BD8706" t="str">
        <f t="shared" si="727"/>
        <v>NAoMe_recurrent_age_mbc_hes_decades_80cap</v>
      </c>
      <c r="BE8706" s="397" t="s">
        <v>862</v>
      </c>
      <c r="BF8706" t="str">
        <f t="shared" si="728"/>
        <v>40-49 yrs</v>
      </c>
      <c r="BG8706">
        <f t="shared" si="729"/>
        <v>6</v>
      </c>
      <c r="BH8706" s="398">
        <f t="shared" si="730"/>
        <v>0.1090900003910065</v>
      </c>
      <c r="BO8706" s="33"/>
    </row>
    <row r="8707" spans="1:67">
      <c r="A8707" s="320" t="s">
        <v>338</v>
      </c>
      <c r="B8707" t="s">
        <v>380</v>
      </c>
      <c r="C8707" t="s">
        <v>910</v>
      </c>
      <c r="D8707" t="s">
        <v>314</v>
      </c>
      <c r="E8707" s="320" t="s">
        <v>184</v>
      </c>
      <c r="F8707" s="320" t="s">
        <v>185</v>
      </c>
      <c r="G8707" s="320" t="s">
        <v>433</v>
      </c>
      <c r="H8707" s="320" t="s">
        <v>315</v>
      </c>
      <c r="I8707" s="320" t="s">
        <v>354</v>
      </c>
      <c r="J8707" s="320" t="s">
        <v>280</v>
      </c>
      <c r="K8707" s="321">
        <v>7</v>
      </c>
      <c r="L8707" s="305">
        <v>0.1272699981927872</v>
      </c>
      <c r="M8707" s="305"/>
      <c r="N8707" s="321">
        <v>115</v>
      </c>
      <c r="O8707" s="305">
        <v>0.1872999966144562</v>
      </c>
      <c r="P8707" s="305"/>
      <c r="Q8707" s="321">
        <v>2584</v>
      </c>
      <c r="R8707" s="305">
        <v>0.18983000516891479</v>
      </c>
      <c r="S8707" s="305"/>
      <c r="BA8707" s="395">
        <v>1</v>
      </c>
      <c r="BB8707" s="396" t="s">
        <v>861</v>
      </c>
      <c r="BC8707" t="str">
        <f t="shared" ref="BC8707:BC8770" si="731">E8707</f>
        <v>RMP</v>
      </c>
      <c r="BD8707" t="str">
        <f t="shared" ref="BD8707:BD8770" si="732">(LEFT(A8707, LEN(A8707)-7))&amp;"_"&amp;I8707</f>
        <v>NAoMe_recurrent_age_mbc_hes_decades_80cap</v>
      </c>
      <c r="BE8707" s="397" t="s">
        <v>862</v>
      </c>
      <c r="BF8707" t="str">
        <f t="shared" ref="BF8707:BF8770" si="733">J8707</f>
        <v>50-59 yrs</v>
      </c>
      <c r="BG8707">
        <f t="shared" ref="BG8707:BG8770" si="734">K8707</f>
        <v>7</v>
      </c>
      <c r="BH8707" s="398">
        <f t="shared" ref="BH8707:BH8770" si="735">L8707</f>
        <v>0.1272699981927872</v>
      </c>
      <c r="BO8707" s="33"/>
    </row>
    <row r="8708" spans="1:67">
      <c r="A8708" s="320" t="s">
        <v>338</v>
      </c>
      <c r="B8708" t="s">
        <v>380</v>
      </c>
      <c r="C8708" t="s">
        <v>910</v>
      </c>
      <c r="D8708" t="s">
        <v>314</v>
      </c>
      <c r="E8708" s="320" t="s">
        <v>184</v>
      </c>
      <c r="F8708" s="320" t="s">
        <v>185</v>
      </c>
      <c r="G8708" s="320" t="s">
        <v>433</v>
      </c>
      <c r="H8708" s="320" t="s">
        <v>315</v>
      </c>
      <c r="I8708" s="320" t="s">
        <v>354</v>
      </c>
      <c r="J8708" s="320" t="s">
        <v>281</v>
      </c>
      <c r="K8708" s="321">
        <v>13</v>
      </c>
      <c r="L8708" s="305">
        <v>0.23635999858379361</v>
      </c>
      <c r="M8708" s="305"/>
      <c r="N8708" s="321">
        <v>121</v>
      </c>
      <c r="O8708" s="305">
        <v>0.1970700025558472</v>
      </c>
      <c r="P8708" s="305"/>
      <c r="Q8708" s="321">
        <v>2650</v>
      </c>
      <c r="R8708" s="305">
        <v>0.19468000531196589</v>
      </c>
      <c r="S8708" s="305"/>
      <c r="BA8708" s="395">
        <v>1</v>
      </c>
      <c r="BB8708" s="396" t="s">
        <v>861</v>
      </c>
      <c r="BC8708" t="str">
        <f t="shared" si="731"/>
        <v>RMP</v>
      </c>
      <c r="BD8708" t="str">
        <f t="shared" si="732"/>
        <v>NAoMe_recurrent_age_mbc_hes_decades_80cap</v>
      </c>
      <c r="BE8708" s="397" t="s">
        <v>862</v>
      </c>
      <c r="BF8708" t="str">
        <f t="shared" si="733"/>
        <v>60-69 yrs</v>
      </c>
      <c r="BG8708">
        <f t="shared" si="734"/>
        <v>13</v>
      </c>
      <c r="BH8708" s="398">
        <f t="shared" si="735"/>
        <v>0.23635999858379361</v>
      </c>
      <c r="BO8708" s="33"/>
    </row>
    <row r="8709" spans="1:67">
      <c r="A8709" s="320" t="s">
        <v>338</v>
      </c>
      <c r="B8709" t="s">
        <v>380</v>
      </c>
      <c r="C8709" t="s">
        <v>910</v>
      </c>
      <c r="D8709" t="s">
        <v>314</v>
      </c>
      <c r="E8709" s="320" t="s">
        <v>184</v>
      </c>
      <c r="F8709" s="320" t="s">
        <v>185</v>
      </c>
      <c r="G8709" s="320" t="s">
        <v>433</v>
      </c>
      <c r="H8709" s="320" t="s">
        <v>315</v>
      </c>
      <c r="I8709" s="320" t="s">
        <v>354</v>
      </c>
      <c r="J8709" s="320" t="s">
        <v>282</v>
      </c>
      <c r="K8709" s="321">
        <v>12</v>
      </c>
      <c r="L8709" s="305">
        <v>0.21818000078201291</v>
      </c>
      <c r="M8709" s="305"/>
      <c r="N8709" s="321">
        <v>147</v>
      </c>
      <c r="O8709" s="305">
        <v>0.23940999805927279</v>
      </c>
      <c r="P8709" s="305"/>
      <c r="Q8709" s="321">
        <v>3284</v>
      </c>
      <c r="R8709" s="305">
        <v>0.24126000702381131</v>
      </c>
      <c r="S8709" s="305"/>
      <c r="BA8709" s="395">
        <v>1</v>
      </c>
      <c r="BB8709" s="396" t="s">
        <v>861</v>
      </c>
      <c r="BC8709" t="str">
        <f t="shared" si="731"/>
        <v>RMP</v>
      </c>
      <c r="BD8709" t="str">
        <f t="shared" si="732"/>
        <v>NAoMe_recurrent_age_mbc_hes_decades_80cap</v>
      </c>
      <c r="BE8709" s="397" t="s">
        <v>862</v>
      </c>
      <c r="BF8709" t="str">
        <f t="shared" si="733"/>
        <v>70-79 yrs</v>
      </c>
      <c r="BG8709">
        <f t="shared" si="734"/>
        <v>12</v>
      </c>
      <c r="BH8709" s="398">
        <f t="shared" si="735"/>
        <v>0.21818000078201291</v>
      </c>
      <c r="BO8709" s="33"/>
    </row>
    <row r="8710" spans="1:67">
      <c r="A8710" s="320" t="s">
        <v>338</v>
      </c>
      <c r="B8710" t="s">
        <v>380</v>
      </c>
      <c r="C8710" t="s">
        <v>910</v>
      </c>
      <c r="D8710" t="s">
        <v>314</v>
      </c>
      <c r="E8710" s="320" t="s">
        <v>184</v>
      </c>
      <c r="F8710" s="320" t="s">
        <v>185</v>
      </c>
      <c r="G8710" s="320" t="s">
        <v>433</v>
      </c>
      <c r="H8710" s="320" t="s">
        <v>315</v>
      </c>
      <c r="I8710" s="320" t="s">
        <v>354</v>
      </c>
      <c r="J8710" s="320" t="s">
        <v>283</v>
      </c>
      <c r="K8710" s="321">
        <v>15</v>
      </c>
      <c r="L8710" s="305">
        <v>0.27272999286651611</v>
      </c>
      <c r="M8710" s="305"/>
      <c r="N8710" s="321">
        <v>128</v>
      </c>
      <c r="O8710" s="305">
        <v>0.2084700018167496</v>
      </c>
      <c r="P8710" s="305"/>
      <c r="Q8710" s="321">
        <v>3083</v>
      </c>
      <c r="R8710" s="305">
        <v>0.2264900058507919</v>
      </c>
      <c r="S8710" s="305"/>
      <c r="BA8710" s="395">
        <v>1</v>
      </c>
      <c r="BB8710" s="396" t="s">
        <v>861</v>
      </c>
      <c r="BC8710" t="str">
        <f t="shared" si="731"/>
        <v>RMP</v>
      </c>
      <c r="BD8710" t="str">
        <f t="shared" si="732"/>
        <v>NAoMe_recurrent_age_mbc_hes_decades_80cap</v>
      </c>
      <c r="BE8710" s="397" t="s">
        <v>862</v>
      </c>
      <c r="BF8710" t="str">
        <f t="shared" si="733"/>
        <v>80+ yrs</v>
      </c>
      <c r="BG8710">
        <f t="shared" si="734"/>
        <v>15</v>
      </c>
      <c r="BH8710" s="398">
        <f t="shared" si="735"/>
        <v>0.27272999286651611</v>
      </c>
      <c r="BO8710" s="33"/>
    </row>
    <row r="8711" spans="1:67">
      <c r="A8711" s="320" t="s">
        <v>338</v>
      </c>
      <c r="B8711" t="s">
        <v>380</v>
      </c>
      <c r="C8711" t="s">
        <v>910</v>
      </c>
      <c r="D8711" t="s">
        <v>314</v>
      </c>
      <c r="E8711" s="320" t="s">
        <v>184</v>
      </c>
      <c r="F8711" s="320" t="s">
        <v>185</v>
      </c>
      <c r="G8711" s="320" t="s">
        <v>433</v>
      </c>
      <c r="H8711" s="320" t="s">
        <v>315</v>
      </c>
      <c r="I8711" s="320" t="s">
        <v>656</v>
      </c>
      <c r="J8711" s="320" t="s">
        <v>286</v>
      </c>
      <c r="K8711" s="321">
        <v>2</v>
      </c>
      <c r="L8711" s="305">
        <v>3.63599993288517E-2</v>
      </c>
      <c r="M8711" s="305">
        <v>3.63599993288517E-2</v>
      </c>
      <c r="N8711" s="321">
        <v>30</v>
      </c>
      <c r="O8711" s="305">
        <v>4.885999858379364E-2</v>
      </c>
      <c r="P8711" s="305">
        <v>4.885999858379364E-2</v>
      </c>
      <c r="Q8711" s="321">
        <v>565</v>
      </c>
      <c r="R8711" s="305">
        <v>4.1510000824928277E-2</v>
      </c>
      <c r="S8711" s="305">
        <v>4.221000149846077E-2</v>
      </c>
      <c r="BA8711" s="395">
        <v>1</v>
      </c>
      <c r="BB8711" s="396" t="s">
        <v>861</v>
      </c>
      <c r="BC8711" t="str">
        <f t="shared" si="731"/>
        <v>RMP</v>
      </c>
      <c r="BD8711" t="str">
        <f t="shared" si="732"/>
        <v>NAoMe_recurrent_ethnicity_grp</v>
      </c>
      <c r="BE8711" s="397" t="s">
        <v>862</v>
      </c>
      <c r="BF8711" t="str">
        <f t="shared" si="733"/>
        <v>Asian or Asian British</v>
      </c>
      <c r="BG8711">
        <f t="shared" si="734"/>
        <v>2</v>
      </c>
      <c r="BH8711" s="398">
        <f t="shared" si="735"/>
        <v>3.63599993288517E-2</v>
      </c>
      <c r="BO8711" s="33"/>
    </row>
    <row r="8712" spans="1:67">
      <c r="A8712" s="320" t="s">
        <v>338</v>
      </c>
      <c r="B8712" t="s">
        <v>380</v>
      </c>
      <c r="C8712" t="s">
        <v>910</v>
      </c>
      <c r="D8712" t="s">
        <v>314</v>
      </c>
      <c r="E8712" s="320" t="s">
        <v>184</v>
      </c>
      <c r="F8712" s="320" t="s">
        <v>185</v>
      </c>
      <c r="G8712" s="320" t="s">
        <v>433</v>
      </c>
      <c r="H8712" s="320" t="s">
        <v>315</v>
      </c>
      <c r="I8712" s="320" t="s">
        <v>656</v>
      </c>
      <c r="J8712" s="320" t="s">
        <v>287</v>
      </c>
      <c r="K8712" s="321">
        <v>2</v>
      </c>
      <c r="L8712" s="305">
        <v>3.63599993288517E-2</v>
      </c>
      <c r="M8712" s="305">
        <v>3.63599993288517E-2</v>
      </c>
      <c r="N8712" s="321">
        <v>33</v>
      </c>
      <c r="O8712" s="305">
        <v>5.3750000894069672E-2</v>
      </c>
      <c r="P8712" s="305">
        <v>5.3750000894069672E-2</v>
      </c>
      <c r="Q8712" s="321">
        <v>439</v>
      </c>
      <c r="R8712" s="305">
        <v>3.2249998301267617E-2</v>
      </c>
      <c r="S8712" s="305">
        <v>3.2800000160932541E-2</v>
      </c>
      <c r="BA8712" s="395">
        <v>1</v>
      </c>
      <c r="BB8712" s="396" t="s">
        <v>861</v>
      </c>
      <c r="BC8712" t="str">
        <f t="shared" si="731"/>
        <v>RMP</v>
      </c>
      <c r="BD8712" t="str">
        <f t="shared" si="732"/>
        <v>NAoMe_recurrent_ethnicity_grp</v>
      </c>
      <c r="BE8712" s="397" t="s">
        <v>862</v>
      </c>
      <c r="BF8712" t="str">
        <f t="shared" si="733"/>
        <v>Black or Black British</v>
      </c>
      <c r="BG8712">
        <f t="shared" si="734"/>
        <v>2</v>
      </c>
      <c r="BH8712" s="398">
        <f t="shared" si="735"/>
        <v>3.63599993288517E-2</v>
      </c>
      <c r="BO8712" s="33"/>
    </row>
    <row r="8713" spans="1:67">
      <c r="A8713" s="320" t="s">
        <v>338</v>
      </c>
      <c r="B8713" t="s">
        <v>380</v>
      </c>
      <c r="C8713" t="s">
        <v>910</v>
      </c>
      <c r="D8713" t="s">
        <v>314</v>
      </c>
      <c r="E8713" s="320" t="s">
        <v>184</v>
      </c>
      <c r="F8713" s="320" t="s">
        <v>185</v>
      </c>
      <c r="G8713" s="320" t="s">
        <v>433</v>
      </c>
      <c r="H8713" s="320" t="s">
        <v>315</v>
      </c>
      <c r="I8713" s="320" t="s">
        <v>656</v>
      </c>
      <c r="J8713" s="320" t="s">
        <v>259</v>
      </c>
      <c r="K8713" s="321">
        <v>0</v>
      </c>
      <c r="L8713" s="305">
        <v>0</v>
      </c>
      <c r="M8713" s="305">
        <v>0</v>
      </c>
      <c r="N8713" s="321">
        <v>8</v>
      </c>
      <c r="O8713" s="305">
        <v>1.303000003099442E-2</v>
      </c>
      <c r="P8713" s="305">
        <v>1.303000003099442E-2</v>
      </c>
      <c r="Q8713" s="321">
        <v>117</v>
      </c>
      <c r="R8713" s="305">
        <v>8.6000002920627594E-3</v>
      </c>
      <c r="S8713" s="305">
        <v>8.7400004267692566E-3</v>
      </c>
      <c r="BA8713" s="395">
        <v>1</v>
      </c>
      <c r="BB8713" s="396" t="s">
        <v>861</v>
      </c>
      <c r="BC8713" t="str">
        <f t="shared" si="731"/>
        <v>RMP</v>
      </c>
      <c r="BD8713" t="str">
        <f t="shared" si="732"/>
        <v>NAoMe_recurrent_ethnicity_grp</v>
      </c>
      <c r="BE8713" s="397" t="s">
        <v>862</v>
      </c>
      <c r="BF8713" t="str">
        <f t="shared" si="733"/>
        <v>Mixed</v>
      </c>
      <c r="BG8713">
        <f t="shared" si="734"/>
        <v>0</v>
      </c>
      <c r="BH8713" s="398">
        <f t="shared" si="735"/>
        <v>0</v>
      </c>
      <c r="BO8713" s="33"/>
    </row>
    <row r="8714" spans="1:67">
      <c r="A8714" s="320" t="s">
        <v>338</v>
      </c>
      <c r="B8714" t="s">
        <v>380</v>
      </c>
      <c r="C8714" t="s">
        <v>910</v>
      </c>
      <c r="D8714" t="s">
        <v>314</v>
      </c>
      <c r="E8714" s="320" t="s">
        <v>184</v>
      </c>
      <c r="F8714" s="320" t="s">
        <v>185</v>
      </c>
      <c r="G8714" s="320" t="s">
        <v>433</v>
      </c>
      <c r="H8714" s="320" t="s">
        <v>315</v>
      </c>
      <c r="I8714" s="320" t="s">
        <v>656</v>
      </c>
      <c r="J8714" s="320" t="s">
        <v>288</v>
      </c>
      <c r="K8714" s="321">
        <v>0</v>
      </c>
      <c r="L8714" s="305">
        <v>0</v>
      </c>
      <c r="M8714" s="305">
        <v>0</v>
      </c>
      <c r="N8714" s="321">
        <v>11</v>
      </c>
      <c r="O8714" s="305">
        <v>1.7920000478625301E-2</v>
      </c>
      <c r="P8714" s="305">
        <v>1.7920000478625301E-2</v>
      </c>
      <c r="Q8714" s="321">
        <v>254</v>
      </c>
      <c r="R8714" s="305">
        <v>1.8659999594092369E-2</v>
      </c>
      <c r="S8714" s="305">
        <v>1.8980000168085098E-2</v>
      </c>
      <c r="BA8714" s="395">
        <v>1</v>
      </c>
      <c r="BB8714" s="396" t="s">
        <v>861</v>
      </c>
      <c r="BC8714" t="str">
        <f t="shared" si="731"/>
        <v>RMP</v>
      </c>
      <c r="BD8714" t="str">
        <f t="shared" si="732"/>
        <v>NAoMe_recurrent_ethnicity_grp</v>
      </c>
      <c r="BE8714" s="397" t="s">
        <v>862</v>
      </c>
      <c r="BF8714" t="str">
        <f t="shared" si="733"/>
        <v>Other Ethnic Group</v>
      </c>
      <c r="BG8714">
        <f t="shared" si="734"/>
        <v>0</v>
      </c>
      <c r="BH8714" s="398">
        <f t="shared" si="735"/>
        <v>0</v>
      </c>
      <c r="BO8714" s="33"/>
    </row>
    <row r="8715" spans="1:67">
      <c r="A8715" s="320" t="s">
        <v>338</v>
      </c>
      <c r="B8715" t="s">
        <v>380</v>
      </c>
      <c r="C8715" t="s">
        <v>910</v>
      </c>
      <c r="D8715" t="s">
        <v>314</v>
      </c>
      <c r="E8715" s="320" t="s">
        <v>184</v>
      </c>
      <c r="F8715" s="320" t="s">
        <v>185</v>
      </c>
      <c r="G8715" s="320" t="s">
        <v>433</v>
      </c>
      <c r="H8715" s="320" t="s">
        <v>315</v>
      </c>
      <c r="I8715" s="320" t="s">
        <v>656</v>
      </c>
      <c r="J8715" s="320" t="s">
        <v>260</v>
      </c>
      <c r="K8715" s="321">
        <v>0</v>
      </c>
      <c r="L8715" s="305">
        <v>0</v>
      </c>
      <c r="M8715" s="305"/>
      <c r="N8715" s="321">
        <v>0</v>
      </c>
      <c r="O8715" s="305">
        <v>0</v>
      </c>
      <c r="P8715" s="305"/>
      <c r="Q8715" s="321">
        <v>227</v>
      </c>
      <c r="R8715" s="305">
        <v>1.6680000349879261E-2</v>
      </c>
      <c r="S8715" s="305"/>
      <c r="BA8715" s="395">
        <v>1</v>
      </c>
      <c r="BB8715" s="396" t="s">
        <v>861</v>
      </c>
      <c r="BC8715" t="str">
        <f t="shared" si="731"/>
        <v>RMP</v>
      </c>
      <c r="BD8715" t="str">
        <f t="shared" si="732"/>
        <v>NAoMe_recurrent_ethnicity_grp</v>
      </c>
      <c r="BE8715" s="397" t="s">
        <v>862</v>
      </c>
      <c r="BF8715" t="str">
        <f t="shared" si="733"/>
        <v>Unknown</v>
      </c>
      <c r="BG8715">
        <f t="shared" si="734"/>
        <v>0</v>
      </c>
      <c r="BH8715" s="398">
        <f t="shared" si="735"/>
        <v>0</v>
      </c>
      <c r="BO8715" s="33"/>
    </row>
    <row r="8716" spans="1:67">
      <c r="A8716" s="320" t="s">
        <v>338</v>
      </c>
      <c r="B8716" t="s">
        <v>380</v>
      </c>
      <c r="C8716" t="s">
        <v>910</v>
      </c>
      <c r="D8716" t="s">
        <v>314</v>
      </c>
      <c r="E8716" s="320" t="s">
        <v>184</v>
      </c>
      <c r="F8716" s="320" t="s">
        <v>185</v>
      </c>
      <c r="G8716" s="320" t="s">
        <v>433</v>
      </c>
      <c r="H8716" s="320" t="s">
        <v>315</v>
      </c>
      <c r="I8716" s="320" t="s">
        <v>656</v>
      </c>
      <c r="J8716" s="320" t="s">
        <v>258</v>
      </c>
      <c r="K8716" s="321">
        <v>51</v>
      </c>
      <c r="L8716" s="305">
        <v>0.92726999521255493</v>
      </c>
      <c r="M8716" s="305">
        <v>0.92726999521255493</v>
      </c>
      <c r="N8716" s="321">
        <v>532</v>
      </c>
      <c r="O8716" s="305">
        <v>0.86645001173019409</v>
      </c>
      <c r="P8716" s="305">
        <v>0.86645001173019409</v>
      </c>
      <c r="Q8716" s="321">
        <v>12010</v>
      </c>
      <c r="R8716" s="305">
        <v>0.88230997323989868</v>
      </c>
      <c r="S8716" s="305">
        <v>0.89727002382278442</v>
      </c>
      <c r="BA8716" s="395">
        <v>1</v>
      </c>
      <c r="BB8716" s="396" t="s">
        <v>861</v>
      </c>
      <c r="BC8716" t="str">
        <f t="shared" si="731"/>
        <v>RMP</v>
      </c>
      <c r="BD8716" t="str">
        <f t="shared" si="732"/>
        <v>NAoMe_recurrent_ethnicity_grp</v>
      </c>
      <c r="BE8716" s="397" t="s">
        <v>862</v>
      </c>
      <c r="BF8716" t="str">
        <f t="shared" si="733"/>
        <v>White</v>
      </c>
      <c r="BG8716">
        <f t="shared" si="734"/>
        <v>51</v>
      </c>
      <c r="BH8716" s="398">
        <f t="shared" si="735"/>
        <v>0.92726999521255493</v>
      </c>
      <c r="BO8716" s="33"/>
    </row>
    <row r="8717" spans="1:67">
      <c r="A8717" s="320" t="s">
        <v>338</v>
      </c>
      <c r="B8717" t="s">
        <v>380</v>
      </c>
      <c r="C8717" t="s">
        <v>910</v>
      </c>
      <c r="D8717" t="s">
        <v>314</v>
      </c>
      <c r="E8717" s="320" t="s">
        <v>184</v>
      </c>
      <c r="F8717" s="320" t="s">
        <v>185</v>
      </c>
      <c r="G8717" s="320" t="s">
        <v>433</v>
      </c>
      <c r="H8717" s="320" t="s">
        <v>315</v>
      </c>
      <c r="I8717" s="320" t="s">
        <v>291</v>
      </c>
      <c r="J8717" s="320" t="s">
        <v>313</v>
      </c>
      <c r="K8717" s="321">
        <v>53</v>
      </c>
      <c r="L8717" s="305">
        <v>0.96363997459411621</v>
      </c>
      <c r="M8717" s="305"/>
      <c r="N8717" s="321">
        <v>607</v>
      </c>
      <c r="O8717" s="305">
        <v>0.98860001564025879</v>
      </c>
      <c r="P8717" s="305"/>
      <c r="Q8717" s="321">
        <v>13492</v>
      </c>
      <c r="R8717" s="305">
        <v>0.99118000268936157</v>
      </c>
      <c r="S8717" s="305"/>
      <c r="BA8717" s="395">
        <v>1</v>
      </c>
      <c r="BB8717" s="396" t="s">
        <v>861</v>
      </c>
      <c r="BC8717" t="str">
        <f t="shared" si="731"/>
        <v>RMP</v>
      </c>
      <c r="BD8717" t="str">
        <f t="shared" si="732"/>
        <v>NAoMe_recurrent_gender</v>
      </c>
      <c r="BE8717" s="397" t="s">
        <v>862</v>
      </c>
      <c r="BF8717" t="str">
        <f t="shared" si="733"/>
        <v>Female</v>
      </c>
      <c r="BG8717">
        <f t="shared" si="734"/>
        <v>53</v>
      </c>
      <c r="BH8717" s="398">
        <f t="shared" si="735"/>
        <v>0.96363997459411621</v>
      </c>
      <c r="BO8717" s="33"/>
    </row>
    <row r="8718" spans="1:67">
      <c r="A8718" s="320" t="s">
        <v>338</v>
      </c>
      <c r="B8718" t="s">
        <v>380</v>
      </c>
      <c r="C8718" t="s">
        <v>910</v>
      </c>
      <c r="D8718" t="s">
        <v>314</v>
      </c>
      <c r="E8718" s="320" t="s">
        <v>184</v>
      </c>
      <c r="F8718" s="320" t="s">
        <v>185</v>
      </c>
      <c r="G8718" s="320" t="s">
        <v>433</v>
      </c>
      <c r="H8718" s="320" t="s">
        <v>315</v>
      </c>
      <c r="I8718" s="320" t="s">
        <v>291</v>
      </c>
      <c r="J8718" s="320" t="s">
        <v>293</v>
      </c>
      <c r="K8718" s="321">
        <v>2</v>
      </c>
      <c r="L8718" s="305">
        <v>3.63599993288517E-2</v>
      </c>
      <c r="M8718" s="305"/>
      <c r="N8718" s="321">
        <v>7</v>
      </c>
      <c r="O8718" s="305">
        <v>1.1400000192224979E-2</v>
      </c>
      <c r="P8718" s="305"/>
      <c r="Q8718" s="321">
        <v>120</v>
      </c>
      <c r="R8718" s="305">
        <v>8.8200001046061516E-3</v>
      </c>
      <c r="S8718" s="305"/>
      <c r="BA8718" s="395">
        <v>1</v>
      </c>
      <c r="BB8718" s="396" t="s">
        <v>861</v>
      </c>
      <c r="BC8718" t="str">
        <f t="shared" si="731"/>
        <v>RMP</v>
      </c>
      <c r="BD8718" t="str">
        <f t="shared" si="732"/>
        <v>NAoMe_recurrent_gender</v>
      </c>
      <c r="BE8718" s="397" t="s">
        <v>862</v>
      </c>
      <c r="BF8718" t="str">
        <f t="shared" si="733"/>
        <v>Male</v>
      </c>
      <c r="BG8718">
        <f t="shared" si="734"/>
        <v>2</v>
      </c>
      <c r="BH8718" s="398">
        <f t="shared" si="735"/>
        <v>3.63599993288517E-2</v>
      </c>
      <c r="BO8718" s="33"/>
    </row>
    <row r="8719" spans="1:67">
      <c r="A8719" s="320" t="s">
        <v>338</v>
      </c>
      <c r="B8719" t="s">
        <v>380</v>
      </c>
      <c r="C8719" t="s">
        <v>910</v>
      </c>
      <c r="D8719" t="s">
        <v>314</v>
      </c>
      <c r="E8719" s="320" t="s">
        <v>184</v>
      </c>
      <c r="F8719" s="320" t="s">
        <v>185</v>
      </c>
      <c r="G8719" s="320" t="s">
        <v>433</v>
      </c>
      <c r="H8719" s="320" t="s">
        <v>315</v>
      </c>
      <c r="I8719" s="320" t="s">
        <v>355</v>
      </c>
      <c r="J8719" s="320" t="s">
        <v>289</v>
      </c>
      <c r="K8719" s="321">
        <v>12</v>
      </c>
      <c r="L8719" s="305">
        <v>0.21818000078201291</v>
      </c>
      <c r="M8719" s="305"/>
      <c r="N8719" s="321">
        <v>183</v>
      </c>
      <c r="O8719" s="305">
        <v>0.29804998636245728</v>
      </c>
      <c r="P8719" s="305"/>
      <c r="Q8719" s="321">
        <v>4109</v>
      </c>
      <c r="R8719" s="305">
        <v>0.30186998844146729</v>
      </c>
      <c r="S8719" s="305"/>
      <c r="BA8719" s="395">
        <v>1</v>
      </c>
      <c r="BB8719" s="396" t="s">
        <v>861</v>
      </c>
      <c r="BC8719" t="str">
        <f t="shared" si="731"/>
        <v>RMP</v>
      </c>
      <c r="BD8719" t="str">
        <f t="shared" si="732"/>
        <v>NAoMe_recurrent_mbc_hes_year</v>
      </c>
      <c r="BE8719" s="397" t="s">
        <v>862</v>
      </c>
      <c r="BF8719" t="str">
        <f t="shared" si="733"/>
        <v>2021</v>
      </c>
      <c r="BG8719">
        <f t="shared" si="734"/>
        <v>12</v>
      </c>
      <c r="BH8719" s="398">
        <f t="shared" si="735"/>
        <v>0.21818000078201291</v>
      </c>
      <c r="BO8719" s="33"/>
    </row>
    <row r="8720" spans="1:67">
      <c r="A8720" s="320" t="s">
        <v>338</v>
      </c>
      <c r="B8720" t="s">
        <v>380</v>
      </c>
      <c r="C8720" t="s">
        <v>910</v>
      </c>
      <c r="D8720" t="s">
        <v>314</v>
      </c>
      <c r="E8720" s="320" t="s">
        <v>184</v>
      </c>
      <c r="F8720" s="320" t="s">
        <v>185</v>
      </c>
      <c r="G8720" s="320" t="s">
        <v>433</v>
      </c>
      <c r="H8720" s="320" t="s">
        <v>315</v>
      </c>
      <c r="I8720" s="320" t="s">
        <v>355</v>
      </c>
      <c r="J8720" s="320" t="s">
        <v>816</v>
      </c>
      <c r="K8720" s="321">
        <v>18</v>
      </c>
      <c r="L8720" s="305">
        <v>0.32727000117301941</v>
      </c>
      <c r="M8720" s="305"/>
      <c r="N8720" s="321">
        <v>179</v>
      </c>
      <c r="O8720" s="305">
        <v>0.29153001308441162</v>
      </c>
      <c r="P8720" s="305"/>
      <c r="Q8720" s="321">
        <v>4376</v>
      </c>
      <c r="R8720" s="305">
        <v>0.32148000597953802</v>
      </c>
      <c r="S8720" s="305"/>
      <c r="BA8720" s="395">
        <v>1</v>
      </c>
      <c r="BB8720" s="396" t="s">
        <v>861</v>
      </c>
      <c r="BC8720" t="str">
        <f t="shared" si="731"/>
        <v>RMP</v>
      </c>
      <c r="BD8720" t="str">
        <f t="shared" si="732"/>
        <v>NAoMe_recurrent_mbc_hes_year</v>
      </c>
      <c r="BE8720" s="397" t="s">
        <v>862</v>
      </c>
      <c r="BF8720" t="str">
        <f t="shared" si="733"/>
        <v>2022</v>
      </c>
      <c r="BG8720">
        <f t="shared" si="734"/>
        <v>18</v>
      </c>
      <c r="BH8720" s="398">
        <f t="shared" si="735"/>
        <v>0.32727000117301941</v>
      </c>
      <c r="BO8720" s="33"/>
    </row>
    <row r="8721" spans="1:67">
      <c r="A8721" s="320" t="s">
        <v>338</v>
      </c>
      <c r="B8721" t="s">
        <v>380</v>
      </c>
      <c r="C8721" t="s">
        <v>910</v>
      </c>
      <c r="D8721" t="s">
        <v>314</v>
      </c>
      <c r="E8721" s="320" t="s">
        <v>184</v>
      </c>
      <c r="F8721" s="320" t="s">
        <v>185</v>
      </c>
      <c r="G8721" s="320" t="s">
        <v>433</v>
      </c>
      <c r="H8721" s="320" t="s">
        <v>315</v>
      </c>
      <c r="I8721" s="320" t="s">
        <v>355</v>
      </c>
      <c r="J8721" s="320" t="s">
        <v>946</v>
      </c>
      <c r="K8721" s="321">
        <v>25</v>
      </c>
      <c r="L8721" s="305">
        <v>0.45454999804496771</v>
      </c>
      <c r="M8721" s="305"/>
      <c r="N8721" s="321">
        <v>252</v>
      </c>
      <c r="O8721" s="305">
        <v>0.4104200005531311</v>
      </c>
      <c r="P8721" s="305"/>
      <c r="Q8721" s="321">
        <v>5127</v>
      </c>
      <c r="R8721" s="305">
        <v>0.37665000557899481</v>
      </c>
      <c r="S8721" s="305"/>
      <c r="BA8721" s="395">
        <v>1</v>
      </c>
      <c r="BB8721" s="396" t="s">
        <v>861</v>
      </c>
      <c r="BC8721" t="str">
        <f t="shared" si="731"/>
        <v>RMP</v>
      </c>
      <c r="BD8721" t="str">
        <f t="shared" si="732"/>
        <v>NAoMe_recurrent_mbc_hes_year</v>
      </c>
      <c r="BE8721" s="397" t="s">
        <v>862</v>
      </c>
      <c r="BF8721" t="str">
        <f t="shared" si="733"/>
        <v>2023</v>
      </c>
      <c r="BG8721">
        <f t="shared" si="734"/>
        <v>25</v>
      </c>
      <c r="BH8721" s="398">
        <f t="shared" si="735"/>
        <v>0.45454999804496771</v>
      </c>
      <c r="BO8721" s="33"/>
    </row>
    <row r="8722" spans="1:67">
      <c r="A8722" s="320" t="s">
        <v>338</v>
      </c>
      <c r="B8722" t="s">
        <v>380</v>
      </c>
      <c r="C8722" t="s">
        <v>910</v>
      </c>
      <c r="D8722" t="s">
        <v>314</v>
      </c>
      <c r="E8722" s="320" t="s">
        <v>184</v>
      </c>
      <c r="F8722" s="320" t="s">
        <v>185</v>
      </c>
      <c r="G8722" s="320" t="s">
        <v>433</v>
      </c>
      <c r="H8722" s="320" t="s">
        <v>315</v>
      </c>
      <c r="I8722" s="320" t="s">
        <v>824</v>
      </c>
      <c r="J8722" s="320" t="s">
        <v>12</v>
      </c>
      <c r="K8722" s="321">
        <v>55</v>
      </c>
      <c r="L8722" s="305">
        <v>1</v>
      </c>
      <c r="M8722" s="305"/>
      <c r="N8722" s="321">
        <v>614</v>
      </c>
      <c r="O8722" s="305">
        <v>1</v>
      </c>
      <c r="P8722" s="305"/>
      <c r="Q8722" s="321">
        <v>13612</v>
      </c>
      <c r="R8722" s="305">
        <v>1</v>
      </c>
      <c r="S8722" s="305"/>
      <c r="BA8722" s="395">
        <v>1</v>
      </c>
      <c r="BB8722" s="396" t="s">
        <v>861</v>
      </c>
      <c r="BC8722" t="str">
        <f t="shared" si="731"/>
        <v>RMP</v>
      </c>
      <c r="BD8722" t="str">
        <f t="shared" si="732"/>
        <v>NAoMe_recurrent_tag_bonemets</v>
      </c>
      <c r="BE8722" s="397" t="s">
        <v>862</v>
      </c>
      <c r="BF8722" t="str">
        <f t="shared" si="733"/>
        <v>No</v>
      </c>
      <c r="BG8722">
        <f t="shared" si="734"/>
        <v>55</v>
      </c>
      <c r="BH8722" s="398">
        <f t="shared" si="735"/>
        <v>1</v>
      </c>
      <c r="BO8722" s="33"/>
    </row>
    <row r="8723" spans="1:67">
      <c r="A8723" s="320" t="s">
        <v>338</v>
      </c>
      <c r="B8723" t="s">
        <v>380</v>
      </c>
      <c r="C8723" t="s">
        <v>910</v>
      </c>
      <c r="D8723" t="s">
        <v>314</v>
      </c>
      <c r="E8723" s="320" t="s">
        <v>184</v>
      </c>
      <c r="F8723" s="320" t="s">
        <v>185</v>
      </c>
      <c r="G8723" s="320" t="s">
        <v>433</v>
      </c>
      <c r="H8723" s="320" t="s">
        <v>315</v>
      </c>
      <c r="I8723" s="320" t="s">
        <v>825</v>
      </c>
      <c r="J8723" s="320" t="s">
        <v>12</v>
      </c>
      <c r="K8723" s="321">
        <v>55</v>
      </c>
      <c r="L8723" s="305">
        <v>1</v>
      </c>
      <c r="M8723" s="305"/>
      <c r="N8723" s="321">
        <v>614</v>
      </c>
      <c r="O8723" s="305">
        <v>1</v>
      </c>
      <c r="P8723" s="305"/>
      <c r="Q8723" s="321">
        <v>13612</v>
      </c>
      <c r="R8723" s="305">
        <v>1</v>
      </c>
      <c r="S8723" s="305"/>
      <c r="BA8723" s="395">
        <v>1</v>
      </c>
      <c r="BB8723" s="396" t="s">
        <v>861</v>
      </c>
      <c r="BC8723" t="str">
        <f t="shared" si="731"/>
        <v>RMP</v>
      </c>
      <c r="BD8723" t="str">
        <f t="shared" si="732"/>
        <v>NAoMe_recurrent_tag_brainmets</v>
      </c>
      <c r="BE8723" s="397" t="s">
        <v>862</v>
      </c>
      <c r="BF8723" t="str">
        <f t="shared" si="733"/>
        <v>No</v>
      </c>
      <c r="BG8723">
        <f t="shared" si="734"/>
        <v>55</v>
      </c>
      <c r="BH8723" s="398">
        <f t="shared" si="735"/>
        <v>1</v>
      </c>
      <c r="BO8723" s="33"/>
    </row>
    <row r="8724" spans="1:67">
      <c r="A8724" s="320" t="s">
        <v>338</v>
      </c>
      <c r="B8724" t="s">
        <v>380</v>
      </c>
      <c r="C8724" t="s">
        <v>910</v>
      </c>
      <c r="D8724" t="s">
        <v>314</v>
      </c>
      <c r="E8724" s="320" t="s">
        <v>184</v>
      </c>
      <c r="F8724" s="320" t="s">
        <v>185</v>
      </c>
      <c r="G8724" s="320" t="s">
        <v>433</v>
      </c>
      <c r="H8724" s="320" t="s">
        <v>315</v>
      </c>
      <c r="I8724" s="320" t="s">
        <v>826</v>
      </c>
      <c r="J8724" s="320" t="s">
        <v>12</v>
      </c>
      <c r="K8724" s="321">
        <v>55</v>
      </c>
      <c r="L8724" s="305">
        <v>1</v>
      </c>
      <c r="M8724" s="305"/>
      <c r="N8724" s="321">
        <v>614</v>
      </c>
      <c r="O8724" s="305">
        <v>1</v>
      </c>
      <c r="P8724" s="305"/>
      <c r="Q8724" s="321">
        <v>13612</v>
      </c>
      <c r="R8724" s="305">
        <v>1</v>
      </c>
      <c r="S8724" s="305"/>
      <c r="BA8724" s="395">
        <v>1</v>
      </c>
      <c r="BB8724" s="396" t="s">
        <v>861</v>
      </c>
      <c r="BC8724" t="str">
        <f t="shared" si="731"/>
        <v>RMP</v>
      </c>
      <c r="BD8724" t="str">
        <f t="shared" si="732"/>
        <v>NAoMe_recurrent_tag_livermets</v>
      </c>
      <c r="BE8724" s="397" t="s">
        <v>862</v>
      </c>
      <c r="BF8724" t="str">
        <f t="shared" si="733"/>
        <v>No</v>
      </c>
      <c r="BG8724">
        <f t="shared" si="734"/>
        <v>55</v>
      </c>
      <c r="BH8724" s="398">
        <f t="shared" si="735"/>
        <v>1</v>
      </c>
      <c r="BO8724" s="33"/>
    </row>
    <row r="8725" spans="1:67">
      <c r="A8725" s="320" t="s">
        <v>338</v>
      </c>
      <c r="B8725" t="s">
        <v>380</v>
      </c>
      <c r="C8725" t="s">
        <v>910</v>
      </c>
      <c r="D8725" t="s">
        <v>314</v>
      </c>
      <c r="E8725" s="320" t="s">
        <v>184</v>
      </c>
      <c r="F8725" s="320" t="s">
        <v>185</v>
      </c>
      <c r="G8725" s="320" t="s">
        <v>433</v>
      </c>
      <c r="H8725" s="320" t="s">
        <v>315</v>
      </c>
      <c r="I8725" s="320" t="s">
        <v>827</v>
      </c>
      <c r="J8725" s="320" t="s">
        <v>12</v>
      </c>
      <c r="K8725" s="321">
        <v>55</v>
      </c>
      <c r="L8725" s="305">
        <v>1</v>
      </c>
      <c r="M8725" s="305"/>
      <c r="N8725" s="321">
        <v>614</v>
      </c>
      <c r="O8725" s="305">
        <v>1</v>
      </c>
      <c r="P8725" s="305"/>
      <c r="Q8725" s="321">
        <v>13612</v>
      </c>
      <c r="R8725" s="305">
        <v>1</v>
      </c>
      <c r="S8725" s="305"/>
      <c r="BA8725" s="395">
        <v>1</v>
      </c>
      <c r="BB8725" s="396" t="s">
        <v>861</v>
      </c>
      <c r="BC8725" t="str">
        <f t="shared" si="731"/>
        <v>RMP</v>
      </c>
      <c r="BD8725" t="str">
        <f t="shared" si="732"/>
        <v>NAoMe_recurrent_tag_lungmets</v>
      </c>
      <c r="BE8725" s="397" t="s">
        <v>862</v>
      </c>
      <c r="BF8725" t="str">
        <f t="shared" si="733"/>
        <v>No</v>
      </c>
      <c r="BG8725">
        <f t="shared" si="734"/>
        <v>55</v>
      </c>
      <c r="BH8725" s="398">
        <f t="shared" si="735"/>
        <v>1</v>
      </c>
      <c r="BO8725" s="33"/>
    </row>
    <row r="8726" spans="1:67">
      <c r="A8726" s="320" t="s">
        <v>338</v>
      </c>
      <c r="B8726" t="s">
        <v>380</v>
      </c>
      <c r="C8726" t="s">
        <v>910</v>
      </c>
      <c r="D8726" t="s">
        <v>314</v>
      </c>
      <c r="E8726" s="320" t="s">
        <v>184</v>
      </c>
      <c r="F8726" s="320" t="s">
        <v>185</v>
      </c>
      <c r="G8726" s="320" t="s">
        <v>433</v>
      </c>
      <c r="H8726" s="320" t="s">
        <v>315</v>
      </c>
      <c r="I8726" s="320" t="s">
        <v>828</v>
      </c>
      <c r="J8726" s="320" t="s">
        <v>12</v>
      </c>
      <c r="K8726" s="321">
        <v>55</v>
      </c>
      <c r="L8726" s="305">
        <v>1</v>
      </c>
      <c r="M8726" s="305"/>
      <c r="N8726" s="321">
        <v>614</v>
      </c>
      <c r="O8726" s="305">
        <v>1</v>
      </c>
      <c r="P8726" s="305"/>
      <c r="Q8726" s="321">
        <v>13612</v>
      </c>
      <c r="R8726" s="305">
        <v>1</v>
      </c>
      <c r="S8726" s="305"/>
      <c r="BA8726" s="395">
        <v>1</v>
      </c>
      <c r="BB8726" s="396" t="s">
        <v>861</v>
      </c>
      <c r="BC8726" t="str">
        <f t="shared" si="731"/>
        <v>RMP</v>
      </c>
      <c r="BD8726" t="str">
        <f t="shared" si="732"/>
        <v>NAoMe_recurrent_tag_othermets</v>
      </c>
      <c r="BE8726" s="397" t="s">
        <v>862</v>
      </c>
      <c r="BF8726" t="str">
        <f t="shared" si="733"/>
        <v>No</v>
      </c>
      <c r="BG8726">
        <f t="shared" si="734"/>
        <v>55</v>
      </c>
      <c r="BH8726" s="398">
        <f t="shared" si="735"/>
        <v>1</v>
      </c>
      <c r="BO8726" s="33"/>
    </row>
    <row r="8727" spans="1:67">
      <c r="A8727" s="320" t="s">
        <v>338</v>
      </c>
      <c r="B8727" t="s">
        <v>380</v>
      </c>
      <c r="C8727" t="s">
        <v>910</v>
      </c>
      <c r="D8727" t="s">
        <v>314</v>
      </c>
      <c r="E8727" s="320" t="s">
        <v>186</v>
      </c>
      <c r="F8727" s="320" t="s">
        <v>921</v>
      </c>
      <c r="G8727" s="320" t="s">
        <v>448</v>
      </c>
      <c r="H8727" s="320" t="s">
        <v>322</v>
      </c>
      <c r="I8727" s="320" t="s">
        <v>354</v>
      </c>
      <c r="J8727" s="320" t="s">
        <v>277</v>
      </c>
      <c r="K8727" s="321">
        <v>0</v>
      </c>
      <c r="L8727" s="305">
        <v>0</v>
      </c>
      <c r="M8727" s="305"/>
      <c r="N8727" s="321">
        <v>2</v>
      </c>
      <c r="O8727" s="305">
        <v>1.4400000218302009E-3</v>
      </c>
      <c r="P8727" s="305"/>
      <c r="Q8727" s="321">
        <v>56</v>
      </c>
      <c r="R8727" s="305">
        <v>4.1100000962615013E-3</v>
      </c>
      <c r="S8727" s="305"/>
      <c r="BA8727" s="395">
        <v>1</v>
      </c>
      <c r="BB8727" s="396" t="s">
        <v>861</v>
      </c>
      <c r="BC8727" t="str">
        <f t="shared" si="731"/>
        <v>RNA</v>
      </c>
      <c r="BD8727" t="str">
        <f t="shared" si="732"/>
        <v>NAoMe_recurrent_age_mbc_hes_decades_80cap</v>
      </c>
      <c r="BE8727" s="397" t="s">
        <v>862</v>
      </c>
      <c r="BF8727" t="str">
        <f t="shared" si="733"/>
        <v>18-29 yrs</v>
      </c>
      <c r="BG8727">
        <f t="shared" si="734"/>
        <v>0</v>
      </c>
      <c r="BH8727" s="398">
        <f t="shared" si="735"/>
        <v>0</v>
      </c>
      <c r="BO8727" s="33"/>
    </row>
    <row r="8728" spans="1:67">
      <c r="A8728" s="320" t="s">
        <v>338</v>
      </c>
      <c r="B8728" t="s">
        <v>380</v>
      </c>
      <c r="C8728" t="s">
        <v>910</v>
      </c>
      <c r="D8728" t="s">
        <v>314</v>
      </c>
      <c r="E8728" s="320" t="s">
        <v>186</v>
      </c>
      <c r="F8728" s="320" t="s">
        <v>921</v>
      </c>
      <c r="G8728" s="320" t="s">
        <v>448</v>
      </c>
      <c r="H8728" s="320" t="s">
        <v>322</v>
      </c>
      <c r="I8728" s="320" t="s">
        <v>354</v>
      </c>
      <c r="J8728" s="320" t="s">
        <v>278</v>
      </c>
      <c r="K8728" s="321">
        <v>5</v>
      </c>
      <c r="L8728" s="305">
        <v>5.3190000355243683E-2</v>
      </c>
      <c r="M8728" s="305"/>
      <c r="N8728" s="321">
        <v>61</v>
      </c>
      <c r="O8728" s="305">
        <v>4.3820001184940338E-2</v>
      </c>
      <c r="P8728" s="305"/>
      <c r="Q8728" s="321">
        <v>552</v>
      </c>
      <c r="R8728" s="305">
        <v>4.0550000965595252E-2</v>
      </c>
      <c r="S8728" s="305"/>
      <c r="BA8728" s="395">
        <v>1</v>
      </c>
      <c r="BB8728" s="396" t="s">
        <v>861</v>
      </c>
      <c r="BC8728" t="str">
        <f t="shared" si="731"/>
        <v>RNA</v>
      </c>
      <c r="BD8728" t="str">
        <f t="shared" si="732"/>
        <v>NAoMe_recurrent_age_mbc_hes_decades_80cap</v>
      </c>
      <c r="BE8728" s="397" t="s">
        <v>862</v>
      </c>
      <c r="BF8728" t="str">
        <f t="shared" si="733"/>
        <v>30-39 yrs</v>
      </c>
      <c r="BG8728">
        <f t="shared" si="734"/>
        <v>5</v>
      </c>
      <c r="BH8728" s="398">
        <f t="shared" si="735"/>
        <v>5.3190000355243683E-2</v>
      </c>
      <c r="BO8728" s="33"/>
    </row>
    <row r="8729" spans="1:67">
      <c r="A8729" s="320" t="s">
        <v>338</v>
      </c>
      <c r="B8729" t="s">
        <v>380</v>
      </c>
      <c r="C8729" t="s">
        <v>910</v>
      </c>
      <c r="D8729" t="s">
        <v>314</v>
      </c>
      <c r="E8729" s="320" t="s">
        <v>186</v>
      </c>
      <c r="F8729" s="320" t="s">
        <v>921</v>
      </c>
      <c r="G8729" s="320" t="s">
        <v>448</v>
      </c>
      <c r="H8729" s="320" t="s">
        <v>322</v>
      </c>
      <c r="I8729" s="320" t="s">
        <v>354</v>
      </c>
      <c r="J8729" s="320" t="s">
        <v>279</v>
      </c>
      <c r="K8729" s="321">
        <v>8</v>
      </c>
      <c r="L8729" s="305">
        <v>8.5110001266002655E-2</v>
      </c>
      <c r="M8729" s="305"/>
      <c r="N8729" s="321">
        <v>145</v>
      </c>
      <c r="O8729" s="305">
        <v>0.1041700020432472</v>
      </c>
      <c r="P8729" s="305"/>
      <c r="Q8729" s="321">
        <v>1403</v>
      </c>
      <c r="R8729" s="305">
        <v>0.1030699983239174</v>
      </c>
      <c r="S8729" s="305"/>
      <c r="BA8729" s="395">
        <v>1</v>
      </c>
      <c r="BB8729" s="396" t="s">
        <v>861</v>
      </c>
      <c r="BC8729" t="str">
        <f t="shared" si="731"/>
        <v>RNA</v>
      </c>
      <c r="BD8729" t="str">
        <f t="shared" si="732"/>
        <v>NAoMe_recurrent_age_mbc_hes_decades_80cap</v>
      </c>
      <c r="BE8729" s="397" t="s">
        <v>862</v>
      </c>
      <c r="BF8729" t="str">
        <f t="shared" si="733"/>
        <v>40-49 yrs</v>
      </c>
      <c r="BG8729">
        <f t="shared" si="734"/>
        <v>8</v>
      </c>
      <c r="BH8729" s="398">
        <f t="shared" si="735"/>
        <v>8.5110001266002655E-2</v>
      </c>
      <c r="BO8729" s="33"/>
    </row>
    <row r="8730" spans="1:67">
      <c r="A8730" s="320" t="s">
        <v>338</v>
      </c>
      <c r="B8730" t="s">
        <v>380</v>
      </c>
      <c r="C8730" t="s">
        <v>910</v>
      </c>
      <c r="D8730" t="s">
        <v>314</v>
      </c>
      <c r="E8730" s="320" t="s">
        <v>186</v>
      </c>
      <c r="F8730" s="320" t="s">
        <v>921</v>
      </c>
      <c r="G8730" s="320" t="s">
        <v>448</v>
      </c>
      <c r="H8730" s="320" t="s">
        <v>322</v>
      </c>
      <c r="I8730" s="320" t="s">
        <v>354</v>
      </c>
      <c r="J8730" s="320" t="s">
        <v>280</v>
      </c>
      <c r="K8730" s="321">
        <v>22</v>
      </c>
      <c r="L8730" s="305">
        <v>0.23404000699520111</v>
      </c>
      <c r="M8730" s="305"/>
      <c r="N8730" s="321">
        <v>268</v>
      </c>
      <c r="O8730" s="305">
        <v>0.1925300061702728</v>
      </c>
      <c r="P8730" s="305"/>
      <c r="Q8730" s="321">
        <v>2584</v>
      </c>
      <c r="R8730" s="305">
        <v>0.18983000516891479</v>
      </c>
      <c r="S8730" s="305"/>
      <c r="BA8730" s="395">
        <v>1</v>
      </c>
      <c r="BB8730" s="396" t="s">
        <v>861</v>
      </c>
      <c r="BC8730" t="str">
        <f t="shared" si="731"/>
        <v>RNA</v>
      </c>
      <c r="BD8730" t="str">
        <f t="shared" si="732"/>
        <v>NAoMe_recurrent_age_mbc_hes_decades_80cap</v>
      </c>
      <c r="BE8730" s="397" t="s">
        <v>862</v>
      </c>
      <c r="BF8730" t="str">
        <f t="shared" si="733"/>
        <v>50-59 yrs</v>
      </c>
      <c r="BG8730">
        <f t="shared" si="734"/>
        <v>22</v>
      </c>
      <c r="BH8730" s="398">
        <f t="shared" si="735"/>
        <v>0.23404000699520111</v>
      </c>
      <c r="BO8730" s="33"/>
    </row>
    <row r="8731" spans="1:67">
      <c r="A8731" s="320" t="s">
        <v>338</v>
      </c>
      <c r="B8731" t="s">
        <v>380</v>
      </c>
      <c r="C8731" t="s">
        <v>910</v>
      </c>
      <c r="D8731" t="s">
        <v>314</v>
      </c>
      <c r="E8731" s="320" t="s">
        <v>186</v>
      </c>
      <c r="F8731" s="320" t="s">
        <v>921</v>
      </c>
      <c r="G8731" s="320" t="s">
        <v>448</v>
      </c>
      <c r="H8731" s="320" t="s">
        <v>322</v>
      </c>
      <c r="I8731" s="320" t="s">
        <v>354</v>
      </c>
      <c r="J8731" s="320" t="s">
        <v>281</v>
      </c>
      <c r="K8731" s="321">
        <v>14</v>
      </c>
      <c r="L8731" s="305">
        <v>0.1489399969577789</v>
      </c>
      <c r="M8731" s="305"/>
      <c r="N8731" s="321">
        <v>257</v>
      </c>
      <c r="O8731" s="305">
        <v>0.18463000655174261</v>
      </c>
      <c r="P8731" s="305"/>
      <c r="Q8731" s="321">
        <v>2650</v>
      </c>
      <c r="R8731" s="305">
        <v>0.19468000531196589</v>
      </c>
      <c r="S8731" s="305"/>
      <c r="BA8731" s="395">
        <v>1</v>
      </c>
      <c r="BB8731" s="396" t="s">
        <v>861</v>
      </c>
      <c r="BC8731" t="str">
        <f t="shared" si="731"/>
        <v>RNA</v>
      </c>
      <c r="BD8731" t="str">
        <f t="shared" si="732"/>
        <v>NAoMe_recurrent_age_mbc_hes_decades_80cap</v>
      </c>
      <c r="BE8731" s="397" t="s">
        <v>862</v>
      </c>
      <c r="BF8731" t="str">
        <f t="shared" si="733"/>
        <v>60-69 yrs</v>
      </c>
      <c r="BG8731">
        <f t="shared" si="734"/>
        <v>14</v>
      </c>
      <c r="BH8731" s="398">
        <f t="shared" si="735"/>
        <v>0.1489399969577789</v>
      </c>
      <c r="BO8731" s="33"/>
    </row>
    <row r="8732" spans="1:67">
      <c r="A8732" s="320" t="s">
        <v>338</v>
      </c>
      <c r="B8732" t="s">
        <v>380</v>
      </c>
      <c r="C8732" t="s">
        <v>910</v>
      </c>
      <c r="D8732" t="s">
        <v>314</v>
      </c>
      <c r="E8732" s="320" t="s">
        <v>186</v>
      </c>
      <c r="F8732" s="320" t="s">
        <v>921</v>
      </c>
      <c r="G8732" s="320" t="s">
        <v>448</v>
      </c>
      <c r="H8732" s="320" t="s">
        <v>322</v>
      </c>
      <c r="I8732" s="320" t="s">
        <v>354</v>
      </c>
      <c r="J8732" s="320" t="s">
        <v>282</v>
      </c>
      <c r="K8732" s="321">
        <v>15</v>
      </c>
      <c r="L8732" s="305">
        <v>0.15956999361515051</v>
      </c>
      <c r="M8732" s="305"/>
      <c r="N8732" s="321">
        <v>335</v>
      </c>
      <c r="O8732" s="305">
        <v>0.2406599968671799</v>
      </c>
      <c r="P8732" s="305"/>
      <c r="Q8732" s="321">
        <v>3284</v>
      </c>
      <c r="R8732" s="305">
        <v>0.24126000702381131</v>
      </c>
      <c r="S8732" s="305"/>
      <c r="BA8732" s="395">
        <v>1</v>
      </c>
      <c r="BB8732" s="396" t="s">
        <v>861</v>
      </c>
      <c r="BC8732" t="str">
        <f t="shared" si="731"/>
        <v>RNA</v>
      </c>
      <c r="BD8732" t="str">
        <f t="shared" si="732"/>
        <v>NAoMe_recurrent_age_mbc_hes_decades_80cap</v>
      </c>
      <c r="BE8732" s="397" t="s">
        <v>862</v>
      </c>
      <c r="BF8732" t="str">
        <f t="shared" si="733"/>
        <v>70-79 yrs</v>
      </c>
      <c r="BG8732">
        <f t="shared" si="734"/>
        <v>15</v>
      </c>
      <c r="BH8732" s="398">
        <f t="shared" si="735"/>
        <v>0.15956999361515051</v>
      </c>
      <c r="BO8732" s="33"/>
    </row>
    <row r="8733" spans="1:67">
      <c r="A8733" s="320" t="s">
        <v>338</v>
      </c>
      <c r="B8733" t="s">
        <v>380</v>
      </c>
      <c r="C8733" t="s">
        <v>910</v>
      </c>
      <c r="D8733" t="s">
        <v>314</v>
      </c>
      <c r="E8733" s="320" t="s">
        <v>186</v>
      </c>
      <c r="F8733" s="320" t="s">
        <v>921</v>
      </c>
      <c r="G8733" s="320" t="s">
        <v>448</v>
      </c>
      <c r="H8733" s="320" t="s">
        <v>322</v>
      </c>
      <c r="I8733" s="320" t="s">
        <v>354</v>
      </c>
      <c r="J8733" s="320" t="s">
        <v>283</v>
      </c>
      <c r="K8733" s="321">
        <v>30</v>
      </c>
      <c r="L8733" s="305">
        <v>0.31915000081062322</v>
      </c>
      <c r="M8733" s="305"/>
      <c r="N8733" s="321">
        <v>324</v>
      </c>
      <c r="O8733" s="305">
        <v>0.2327599972486496</v>
      </c>
      <c r="P8733" s="305"/>
      <c r="Q8733" s="321">
        <v>3083</v>
      </c>
      <c r="R8733" s="305">
        <v>0.2264900058507919</v>
      </c>
      <c r="S8733" s="305"/>
      <c r="BA8733" s="395">
        <v>1</v>
      </c>
      <c r="BB8733" s="396" t="s">
        <v>861</v>
      </c>
      <c r="BC8733" t="str">
        <f t="shared" si="731"/>
        <v>RNA</v>
      </c>
      <c r="BD8733" t="str">
        <f t="shared" si="732"/>
        <v>NAoMe_recurrent_age_mbc_hes_decades_80cap</v>
      </c>
      <c r="BE8733" s="397" t="s">
        <v>862</v>
      </c>
      <c r="BF8733" t="str">
        <f t="shared" si="733"/>
        <v>80+ yrs</v>
      </c>
      <c r="BG8733">
        <f t="shared" si="734"/>
        <v>30</v>
      </c>
      <c r="BH8733" s="398">
        <f t="shared" si="735"/>
        <v>0.31915000081062322</v>
      </c>
      <c r="BO8733" s="33"/>
    </row>
    <row r="8734" spans="1:67">
      <c r="A8734" s="320" t="s">
        <v>338</v>
      </c>
      <c r="B8734" t="s">
        <v>380</v>
      </c>
      <c r="C8734" t="s">
        <v>910</v>
      </c>
      <c r="D8734" t="s">
        <v>314</v>
      </c>
      <c r="E8734" s="320" t="s">
        <v>186</v>
      </c>
      <c r="F8734" s="320" t="s">
        <v>921</v>
      </c>
      <c r="G8734" s="320" t="s">
        <v>448</v>
      </c>
      <c r="H8734" s="320" t="s">
        <v>322</v>
      </c>
      <c r="I8734" s="320" t="s">
        <v>656</v>
      </c>
      <c r="J8734" s="320" t="s">
        <v>286</v>
      </c>
      <c r="K8734" s="321">
        <v>7</v>
      </c>
      <c r="L8734" s="305">
        <v>7.4469998478889465E-2</v>
      </c>
      <c r="M8734" s="305">
        <v>7.4469998478889465E-2</v>
      </c>
      <c r="N8734" s="321">
        <v>110</v>
      </c>
      <c r="O8734" s="305">
        <v>7.9020000994205475E-2</v>
      </c>
      <c r="P8734" s="305">
        <v>7.9939998686313629E-2</v>
      </c>
      <c r="Q8734" s="321">
        <v>565</v>
      </c>
      <c r="R8734" s="305">
        <v>4.1510000824928277E-2</v>
      </c>
      <c r="S8734" s="305">
        <v>4.221000149846077E-2</v>
      </c>
      <c r="BA8734" s="395">
        <v>1</v>
      </c>
      <c r="BB8734" s="396" t="s">
        <v>861</v>
      </c>
      <c r="BC8734" t="str">
        <f t="shared" si="731"/>
        <v>RNA</v>
      </c>
      <c r="BD8734" t="str">
        <f t="shared" si="732"/>
        <v>NAoMe_recurrent_ethnicity_grp</v>
      </c>
      <c r="BE8734" s="397" t="s">
        <v>862</v>
      </c>
      <c r="BF8734" t="str">
        <f t="shared" si="733"/>
        <v>Asian or Asian British</v>
      </c>
      <c r="BG8734">
        <f t="shared" si="734"/>
        <v>7</v>
      </c>
      <c r="BH8734" s="398">
        <f t="shared" si="735"/>
        <v>7.4469998478889465E-2</v>
      </c>
      <c r="BO8734" s="33"/>
    </row>
    <row r="8735" spans="1:67">
      <c r="A8735" s="320" t="s">
        <v>338</v>
      </c>
      <c r="B8735" t="s">
        <v>380</v>
      </c>
      <c r="C8735" t="s">
        <v>910</v>
      </c>
      <c r="D8735" t="s">
        <v>314</v>
      </c>
      <c r="E8735" s="320" t="s">
        <v>186</v>
      </c>
      <c r="F8735" s="320" t="s">
        <v>921</v>
      </c>
      <c r="G8735" s="320" t="s">
        <v>448</v>
      </c>
      <c r="H8735" s="320" t="s">
        <v>322</v>
      </c>
      <c r="I8735" s="320" t="s">
        <v>656</v>
      </c>
      <c r="J8735" s="320" t="s">
        <v>287</v>
      </c>
      <c r="K8735" s="321">
        <v>2</v>
      </c>
      <c r="L8735" s="305">
        <v>2.1279999986290932E-2</v>
      </c>
      <c r="M8735" s="305">
        <v>2.1279999986290932E-2</v>
      </c>
      <c r="N8735" s="321">
        <v>44</v>
      </c>
      <c r="O8735" s="305">
        <v>3.1610000878572457E-2</v>
      </c>
      <c r="P8735" s="305">
        <v>3.1980000436306E-2</v>
      </c>
      <c r="Q8735" s="321">
        <v>439</v>
      </c>
      <c r="R8735" s="305">
        <v>3.2249998301267617E-2</v>
      </c>
      <c r="S8735" s="305">
        <v>3.2800000160932541E-2</v>
      </c>
      <c r="BA8735" s="395">
        <v>1</v>
      </c>
      <c r="BB8735" s="396" t="s">
        <v>861</v>
      </c>
      <c r="BC8735" t="str">
        <f t="shared" si="731"/>
        <v>RNA</v>
      </c>
      <c r="BD8735" t="str">
        <f t="shared" si="732"/>
        <v>NAoMe_recurrent_ethnicity_grp</v>
      </c>
      <c r="BE8735" s="397" t="s">
        <v>862</v>
      </c>
      <c r="BF8735" t="str">
        <f t="shared" si="733"/>
        <v>Black or Black British</v>
      </c>
      <c r="BG8735">
        <f t="shared" si="734"/>
        <v>2</v>
      </c>
      <c r="BH8735" s="398">
        <f t="shared" si="735"/>
        <v>2.1279999986290932E-2</v>
      </c>
      <c r="BO8735" s="33"/>
    </row>
    <row r="8736" spans="1:67">
      <c r="A8736" s="320" t="s">
        <v>338</v>
      </c>
      <c r="B8736" t="s">
        <v>380</v>
      </c>
      <c r="C8736" t="s">
        <v>910</v>
      </c>
      <c r="D8736" t="s">
        <v>314</v>
      </c>
      <c r="E8736" s="320" t="s">
        <v>186</v>
      </c>
      <c r="F8736" s="320" t="s">
        <v>921</v>
      </c>
      <c r="G8736" s="320" t="s">
        <v>448</v>
      </c>
      <c r="H8736" s="320" t="s">
        <v>322</v>
      </c>
      <c r="I8736" s="320" t="s">
        <v>656</v>
      </c>
      <c r="J8736" s="320" t="s">
        <v>259</v>
      </c>
      <c r="K8736" s="321">
        <v>2</v>
      </c>
      <c r="L8736" s="305">
        <v>2.1279999986290932E-2</v>
      </c>
      <c r="M8736" s="305">
        <v>2.1279999986290932E-2</v>
      </c>
      <c r="N8736" s="321">
        <v>14</v>
      </c>
      <c r="O8736" s="305">
        <v>1.0060000233352181E-2</v>
      </c>
      <c r="P8736" s="305">
        <v>1.016999967396259E-2</v>
      </c>
      <c r="Q8736" s="321">
        <v>117</v>
      </c>
      <c r="R8736" s="305">
        <v>8.6000002920627594E-3</v>
      </c>
      <c r="S8736" s="305">
        <v>8.7400004267692566E-3</v>
      </c>
      <c r="BA8736" s="395">
        <v>1</v>
      </c>
      <c r="BB8736" s="396" t="s">
        <v>861</v>
      </c>
      <c r="BC8736" t="str">
        <f t="shared" si="731"/>
        <v>RNA</v>
      </c>
      <c r="BD8736" t="str">
        <f t="shared" si="732"/>
        <v>NAoMe_recurrent_ethnicity_grp</v>
      </c>
      <c r="BE8736" s="397" t="s">
        <v>862</v>
      </c>
      <c r="BF8736" t="str">
        <f t="shared" si="733"/>
        <v>Mixed</v>
      </c>
      <c r="BG8736">
        <f t="shared" si="734"/>
        <v>2</v>
      </c>
      <c r="BH8736" s="398">
        <f t="shared" si="735"/>
        <v>2.1279999986290932E-2</v>
      </c>
      <c r="BO8736" s="33"/>
    </row>
    <row r="8737" spans="1:67">
      <c r="A8737" s="320" t="s">
        <v>338</v>
      </c>
      <c r="B8737" t="s">
        <v>380</v>
      </c>
      <c r="C8737" t="s">
        <v>910</v>
      </c>
      <c r="D8737" t="s">
        <v>314</v>
      </c>
      <c r="E8737" s="320" t="s">
        <v>186</v>
      </c>
      <c r="F8737" s="320" t="s">
        <v>921</v>
      </c>
      <c r="G8737" s="320" t="s">
        <v>448</v>
      </c>
      <c r="H8737" s="320" t="s">
        <v>322</v>
      </c>
      <c r="I8737" s="320" t="s">
        <v>656</v>
      </c>
      <c r="J8737" s="320" t="s">
        <v>288</v>
      </c>
      <c r="K8737" s="321">
        <v>0</v>
      </c>
      <c r="L8737" s="305">
        <v>0</v>
      </c>
      <c r="M8737" s="305">
        <v>0</v>
      </c>
      <c r="N8737" s="321">
        <v>19</v>
      </c>
      <c r="O8737" s="305">
        <v>1.365000009536743E-2</v>
      </c>
      <c r="P8737" s="305">
        <v>1.38100003823638E-2</v>
      </c>
      <c r="Q8737" s="321">
        <v>254</v>
      </c>
      <c r="R8737" s="305">
        <v>1.8659999594092369E-2</v>
      </c>
      <c r="S8737" s="305">
        <v>1.8980000168085098E-2</v>
      </c>
      <c r="BA8737" s="395">
        <v>1</v>
      </c>
      <c r="BB8737" s="396" t="s">
        <v>861</v>
      </c>
      <c r="BC8737" t="str">
        <f t="shared" si="731"/>
        <v>RNA</v>
      </c>
      <c r="BD8737" t="str">
        <f t="shared" si="732"/>
        <v>NAoMe_recurrent_ethnicity_grp</v>
      </c>
      <c r="BE8737" s="397" t="s">
        <v>862</v>
      </c>
      <c r="BF8737" t="str">
        <f t="shared" si="733"/>
        <v>Other Ethnic Group</v>
      </c>
      <c r="BG8737">
        <f t="shared" si="734"/>
        <v>0</v>
      </c>
      <c r="BH8737" s="398">
        <f t="shared" si="735"/>
        <v>0</v>
      </c>
      <c r="BO8737" s="33"/>
    </row>
    <row r="8738" spans="1:67">
      <c r="A8738" s="320" t="s">
        <v>338</v>
      </c>
      <c r="B8738" t="s">
        <v>380</v>
      </c>
      <c r="C8738" t="s">
        <v>910</v>
      </c>
      <c r="D8738" t="s">
        <v>314</v>
      </c>
      <c r="E8738" s="320" t="s">
        <v>186</v>
      </c>
      <c r="F8738" s="320" t="s">
        <v>921</v>
      </c>
      <c r="G8738" s="320" t="s">
        <v>448</v>
      </c>
      <c r="H8738" s="320" t="s">
        <v>322</v>
      </c>
      <c r="I8738" s="320" t="s">
        <v>656</v>
      </c>
      <c r="J8738" s="320" t="s">
        <v>260</v>
      </c>
      <c r="K8738" s="321">
        <v>0</v>
      </c>
      <c r="L8738" s="305">
        <v>0</v>
      </c>
      <c r="M8738" s="305"/>
      <c r="N8738" s="321">
        <v>16</v>
      </c>
      <c r="O8738" s="305">
        <v>1.1490000411868101E-2</v>
      </c>
      <c r="P8738" s="305"/>
      <c r="Q8738" s="321">
        <v>227</v>
      </c>
      <c r="R8738" s="305">
        <v>1.6680000349879261E-2</v>
      </c>
      <c r="S8738" s="305"/>
      <c r="BA8738" s="395">
        <v>1</v>
      </c>
      <c r="BB8738" s="396" t="s">
        <v>861</v>
      </c>
      <c r="BC8738" t="str">
        <f t="shared" si="731"/>
        <v>RNA</v>
      </c>
      <c r="BD8738" t="str">
        <f t="shared" si="732"/>
        <v>NAoMe_recurrent_ethnicity_grp</v>
      </c>
      <c r="BE8738" s="397" t="s">
        <v>862</v>
      </c>
      <c r="BF8738" t="str">
        <f t="shared" si="733"/>
        <v>Unknown</v>
      </c>
      <c r="BG8738">
        <f t="shared" si="734"/>
        <v>0</v>
      </c>
      <c r="BH8738" s="398">
        <f t="shared" si="735"/>
        <v>0</v>
      </c>
      <c r="BO8738" s="33"/>
    </row>
    <row r="8739" spans="1:67">
      <c r="A8739" s="320" t="s">
        <v>338</v>
      </c>
      <c r="B8739" t="s">
        <v>380</v>
      </c>
      <c r="C8739" t="s">
        <v>910</v>
      </c>
      <c r="D8739" t="s">
        <v>314</v>
      </c>
      <c r="E8739" s="320" t="s">
        <v>186</v>
      </c>
      <c r="F8739" s="320" t="s">
        <v>921</v>
      </c>
      <c r="G8739" s="320" t="s">
        <v>448</v>
      </c>
      <c r="H8739" s="320" t="s">
        <v>322</v>
      </c>
      <c r="I8739" s="320" t="s">
        <v>656</v>
      </c>
      <c r="J8739" s="320" t="s">
        <v>258</v>
      </c>
      <c r="K8739" s="321">
        <v>83</v>
      </c>
      <c r="L8739" s="305">
        <v>0.88297998905181885</v>
      </c>
      <c r="M8739" s="305">
        <v>0.88297998905181885</v>
      </c>
      <c r="N8739" s="321">
        <v>1189</v>
      </c>
      <c r="O8739" s="305">
        <v>0.85417002439498901</v>
      </c>
      <c r="P8739" s="305">
        <v>0.86409997940063477</v>
      </c>
      <c r="Q8739" s="321">
        <v>12010</v>
      </c>
      <c r="R8739" s="305">
        <v>0.88230997323989868</v>
      </c>
      <c r="S8739" s="305">
        <v>0.89727002382278442</v>
      </c>
      <c r="BA8739" s="395">
        <v>1</v>
      </c>
      <c r="BB8739" s="396" t="s">
        <v>861</v>
      </c>
      <c r="BC8739" t="str">
        <f t="shared" si="731"/>
        <v>RNA</v>
      </c>
      <c r="BD8739" t="str">
        <f t="shared" si="732"/>
        <v>NAoMe_recurrent_ethnicity_grp</v>
      </c>
      <c r="BE8739" s="397" t="s">
        <v>862</v>
      </c>
      <c r="BF8739" t="str">
        <f t="shared" si="733"/>
        <v>White</v>
      </c>
      <c r="BG8739">
        <f t="shared" si="734"/>
        <v>83</v>
      </c>
      <c r="BH8739" s="398">
        <f t="shared" si="735"/>
        <v>0.88297998905181885</v>
      </c>
      <c r="BO8739" s="33"/>
    </row>
    <row r="8740" spans="1:67">
      <c r="A8740" s="320" t="s">
        <v>338</v>
      </c>
      <c r="B8740" t="s">
        <v>380</v>
      </c>
      <c r="C8740" t="s">
        <v>910</v>
      </c>
      <c r="D8740" t="s">
        <v>314</v>
      </c>
      <c r="E8740" s="320" t="s">
        <v>186</v>
      </c>
      <c r="F8740" s="320" t="s">
        <v>921</v>
      </c>
      <c r="G8740" s="320" t="s">
        <v>448</v>
      </c>
      <c r="H8740" s="320" t="s">
        <v>322</v>
      </c>
      <c r="I8740" s="320" t="s">
        <v>291</v>
      </c>
      <c r="J8740" s="320" t="s">
        <v>313</v>
      </c>
      <c r="K8740" s="321">
        <v>92</v>
      </c>
      <c r="L8740" s="305">
        <v>0.97872000932693481</v>
      </c>
      <c r="M8740" s="305"/>
      <c r="N8740" s="321">
        <v>1384</v>
      </c>
      <c r="O8740" s="305">
        <v>0.99424999952316284</v>
      </c>
      <c r="P8740" s="305"/>
      <c r="Q8740" s="321">
        <v>13492</v>
      </c>
      <c r="R8740" s="305">
        <v>0.99118000268936157</v>
      </c>
      <c r="S8740" s="305"/>
      <c r="BA8740" s="395">
        <v>1</v>
      </c>
      <c r="BB8740" s="396" t="s">
        <v>861</v>
      </c>
      <c r="BC8740" t="str">
        <f t="shared" si="731"/>
        <v>RNA</v>
      </c>
      <c r="BD8740" t="str">
        <f t="shared" si="732"/>
        <v>NAoMe_recurrent_gender</v>
      </c>
      <c r="BE8740" s="397" t="s">
        <v>862</v>
      </c>
      <c r="BF8740" t="str">
        <f t="shared" si="733"/>
        <v>Female</v>
      </c>
      <c r="BG8740">
        <f t="shared" si="734"/>
        <v>92</v>
      </c>
      <c r="BH8740" s="398">
        <f t="shared" si="735"/>
        <v>0.97872000932693481</v>
      </c>
      <c r="BO8740" s="33"/>
    </row>
    <row r="8741" spans="1:67">
      <c r="A8741" s="320" t="s">
        <v>338</v>
      </c>
      <c r="B8741" t="s">
        <v>380</v>
      </c>
      <c r="C8741" t="s">
        <v>910</v>
      </c>
      <c r="D8741" t="s">
        <v>314</v>
      </c>
      <c r="E8741" s="320" t="s">
        <v>186</v>
      </c>
      <c r="F8741" s="320" t="s">
        <v>921</v>
      </c>
      <c r="G8741" s="320" t="s">
        <v>448</v>
      </c>
      <c r="H8741" s="320" t="s">
        <v>322</v>
      </c>
      <c r="I8741" s="320" t="s">
        <v>291</v>
      </c>
      <c r="J8741" s="320" t="s">
        <v>293</v>
      </c>
      <c r="K8741" s="321">
        <v>2</v>
      </c>
      <c r="L8741" s="305">
        <v>2.1279999986290932E-2</v>
      </c>
      <c r="M8741" s="305"/>
      <c r="N8741" s="321">
        <v>8</v>
      </c>
      <c r="O8741" s="305">
        <v>5.7500000111758709E-3</v>
      </c>
      <c r="P8741" s="305"/>
      <c r="Q8741" s="321">
        <v>120</v>
      </c>
      <c r="R8741" s="305">
        <v>8.8200001046061516E-3</v>
      </c>
      <c r="S8741" s="305"/>
      <c r="BA8741" s="395">
        <v>1</v>
      </c>
      <c r="BB8741" s="396" t="s">
        <v>861</v>
      </c>
      <c r="BC8741" t="str">
        <f t="shared" si="731"/>
        <v>RNA</v>
      </c>
      <c r="BD8741" t="str">
        <f t="shared" si="732"/>
        <v>NAoMe_recurrent_gender</v>
      </c>
      <c r="BE8741" s="397" t="s">
        <v>862</v>
      </c>
      <c r="BF8741" t="str">
        <f t="shared" si="733"/>
        <v>Male</v>
      </c>
      <c r="BG8741">
        <f t="shared" si="734"/>
        <v>2</v>
      </c>
      <c r="BH8741" s="398">
        <f t="shared" si="735"/>
        <v>2.1279999986290932E-2</v>
      </c>
      <c r="BO8741" s="33"/>
    </row>
    <row r="8742" spans="1:67">
      <c r="A8742" s="320" t="s">
        <v>338</v>
      </c>
      <c r="B8742" t="s">
        <v>380</v>
      </c>
      <c r="C8742" t="s">
        <v>910</v>
      </c>
      <c r="D8742" t="s">
        <v>314</v>
      </c>
      <c r="E8742" s="320" t="s">
        <v>186</v>
      </c>
      <c r="F8742" s="320" t="s">
        <v>921</v>
      </c>
      <c r="G8742" s="320" t="s">
        <v>448</v>
      </c>
      <c r="H8742" s="320" t="s">
        <v>322</v>
      </c>
      <c r="I8742" s="320" t="s">
        <v>355</v>
      </c>
      <c r="J8742" s="320" t="s">
        <v>289</v>
      </c>
      <c r="K8742" s="321">
        <v>24</v>
      </c>
      <c r="L8742" s="305">
        <v>0.25532001256942749</v>
      </c>
      <c r="M8742" s="305"/>
      <c r="N8742" s="321">
        <v>415</v>
      </c>
      <c r="O8742" s="305">
        <v>0.29813000559806818</v>
      </c>
      <c r="P8742" s="305"/>
      <c r="Q8742" s="321">
        <v>4109</v>
      </c>
      <c r="R8742" s="305">
        <v>0.30186998844146729</v>
      </c>
      <c r="S8742" s="305"/>
      <c r="BA8742" s="395">
        <v>1</v>
      </c>
      <c r="BB8742" s="396" t="s">
        <v>861</v>
      </c>
      <c r="BC8742" t="str">
        <f t="shared" si="731"/>
        <v>RNA</v>
      </c>
      <c r="BD8742" t="str">
        <f t="shared" si="732"/>
        <v>NAoMe_recurrent_mbc_hes_year</v>
      </c>
      <c r="BE8742" s="397" t="s">
        <v>862</v>
      </c>
      <c r="BF8742" t="str">
        <f t="shared" si="733"/>
        <v>2021</v>
      </c>
      <c r="BG8742">
        <f t="shared" si="734"/>
        <v>24</v>
      </c>
      <c r="BH8742" s="398">
        <f t="shared" si="735"/>
        <v>0.25532001256942749</v>
      </c>
      <c r="BO8742" s="33"/>
    </row>
    <row r="8743" spans="1:67">
      <c r="A8743" s="320" t="s">
        <v>338</v>
      </c>
      <c r="B8743" t="s">
        <v>380</v>
      </c>
      <c r="C8743" t="s">
        <v>910</v>
      </c>
      <c r="D8743" t="s">
        <v>314</v>
      </c>
      <c r="E8743" s="320" t="s">
        <v>186</v>
      </c>
      <c r="F8743" s="320" t="s">
        <v>921</v>
      </c>
      <c r="G8743" s="320" t="s">
        <v>448</v>
      </c>
      <c r="H8743" s="320" t="s">
        <v>322</v>
      </c>
      <c r="I8743" s="320" t="s">
        <v>355</v>
      </c>
      <c r="J8743" s="320" t="s">
        <v>816</v>
      </c>
      <c r="K8743" s="321">
        <v>27</v>
      </c>
      <c r="L8743" s="305">
        <v>0.28723001480102539</v>
      </c>
      <c r="M8743" s="305"/>
      <c r="N8743" s="321">
        <v>424</v>
      </c>
      <c r="O8743" s="305">
        <v>0.30460000038146973</v>
      </c>
      <c r="P8743" s="305"/>
      <c r="Q8743" s="321">
        <v>4376</v>
      </c>
      <c r="R8743" s="305">
        <v>0.32148000597953802</v>
      </c>
      <c r="S8743" s="305"/>
      <c r="BA8743" s="395">
        <v>1</v>
      </c>
      <c r="BB8743" s="396" t="s">
        <v>861</v>
      </c>
      <c r="BC8743" t="str">
        <f t="shared" si="731"/>
        <v>RNA</v>
      </c>
      <c r="BD8743" t="str">
        <f t="shared" si="732"/>
        <v>NAoMe_recurrent_mbc_hes_year</v>
      </c>
      <c r="BE8743" s="397" t="s">
        <v>862</v>
      </c>
      <c r="BF8743" t="str">
        <f t="shared" si="733"/>
        <v>2022</v>
      </c>
      <c r="BG8743">
        <f t="shared" si="734"/>
        <v>27</v>
      </c>
      <c r="BH8743" s="398">
        <f t="shared" si="735"/>
        <v>0.28723001480102539</v>
      </c>
      <c r="BO8743" s="33"/>
    </row>
    <row r="8744" spans="1:67">
      <c r="A8744" s="320" t="s">
        <v>338</v>
      </c>
      <c r="B8744" t="s">
        <v>380</v>
      </c>
      <c r="C8744" t="s">
        <v>910</v>
      </c>
      <c r="D8744" t="s">
        <v>314</v>
      </c>
      <c r="E8744" s="320" t="s">
        <v>186</v>
      </c>
      <c r="F8744" s="320" t="s">
        <v>921</v>
      </c>
      <c r="G8744" s="320" t="s">
        <v>448</v>
      </c>
      <c r="H8744" s="320" t="s">
        <v>322</v>
      </c>
      <c r="I8744" s="320" t="s">
        <v>355</v>
      </c>
      <c r="J8744" s="320" t="s">
        <v>946</v>
      </c>
      <c r="K8744" s="321">
        <v>43</v>
      </c>
      <c r="L8744" s="305">
        <v>0.45745000243186951</v>
      </c>
      <c r="M8744" s="305"/>
      <c r="N8744" s="321">
        <v>553</v>
      </c>
      <c r="O8744" s="305">
        <v>0.39726999402046198</v>
      </c>
      <c r="P8744" s="305"/>
      <c r="Q8744" s="321">
        <v>5127</v>
      </c>
      <c r="R8744" s="305">
        <v>0.37665000557899481</v>
      </c>
      <c r="S8744" s="305"/>
      <c r="BA8744" s="395">
        <v>1</v>
      </c>
      <c r="BB8744" s="396" t="s">
        <v>861</v>
      </c>
      <c r="BC8744" t="str">
        <f t="shared" si="731"/>
        <v>RNA</v>
      </c>
      <c r="BD8744" t="str">
        <f t="shared" si="732"/>
        <v>NAoMe_recurrent_mbc_hes_year</v>
      </c>
      <c r="BE8744" s="397" t="s">
        <v>862</v>
      </c>
      <c r="BF8744" t="str">
        <f t="shared" si="733"/>
        <v>2023</v>
      </c>
      <c r="BG8744">
        <f t="shared" si="734"/>
        <v>43</v>
      </c>
      <c r="BH8744" s="398">
        <f t="shared" si="735"/>
        <v>0.45745000243186951</v>
      </c>
      <c r="BO8744" s="33"/>
    </row>
    <row r="8745" spans="1:67">
      <c r="A8745" s="320" t="s">
        <v>338</v>
      </c>
      <c r="B8745" t="s">
        <v>380</v>
      </c>
      <c r="C8745" t="s">
        <v>910</v>
      </c>
      <c r="D8745" t="s">
        <v>314</v>
      </c>
      <c r="E8745" s="320" t="s">
        <v>186</v>
      </c>
      <c r="F8745" s="320" t="s">
        <v>921</v>
      </c>
      <c r="G8745" s="320" t="s">
        <v>448</v>
      </c>
      <c r="H8745" s="320" t="s">
        <v>322</v>
      </c>
      <c r="I8745" s="320" t="s">
        <v>824</v>
      </c>
      <c r="J8745" s="320" t="s">
        <v>12</v>
      </c>
      <c r="K8745" s="321">
        <v>94</v>
      </c>
      <c r="L8745" s="305">
        <v>1</v>
      </c>
      <c r="M8745" s="305"/>
      <c r="N8745" s="321">
        <v>1392</v>
      </c>
      <c r="O8745" s="305">
        <v>1</v>
      </c>
      <c r="P8745" s="305"/>
      <c r="Q8745" s="321">
        <v>13612</v>
      </c>
      <c r="R8745" s="305">
        <v>1</v>
      </c>
      <c r="S8745" s="305"/>
      <c r="BA8745" s="395">
        <v>1</v>
      </c>
      <c r="BB8745" s="396" t="s">
        <v>861</v>
      </c>
      <c r="BC8745" t="str">
        <f t="shared" si="731"/>
        <v>RNA</v>
      </c>
      <c r="BD8745" t="str">
        <f t="shared" si="732"/>
        <v>NAoMe_recurrent_tag_bonemets</v>
      </c>
      <c r="BE8745" s="397" t="s">
        <v>862</v>
      </c>
      <c r="BF8745" t="str">
        <f t="shared" si="733"/>
        <v>No</v>
      </c>
      <c r="BG8745">
        <f t="shared" si="734"/>
        <v>94</v>
      </c>
      <c r="BH8745" s="398">
        <f t="shared" si="735"/>
        <v>1</v>
      </c>
      <c r="BO8745" s="33"/>
    </row>
    <row r="8746" spans="1:67">
      <c r="A8746" s="320" t="s">
        <v>338</v>
      </c>
      <c r="B8746" t="s">
        <v>380</v>
      </c>
      <c r="C8746" t="s">
        <v>910</v>
      </c>
      <c r="D8746" t="s">
        <v>314</v>
      </c>
      <c r="E8746" s="320" t="s">
        <v>186</v>
      </c>
      <c r="F8746" s="320" t="s">
        <v>921</v>
      </c>
      <c r="G8746" s="320" t="s">
        <v>448</v>
      </c>
      <c r="H8746" s="320" t="s">
        <v>322</v>
      </c>
      <c r="I8746" s="320" t="s">
        <v>825</v>
      </c>
      <c r="J8746" s="320" t="s">
        <v>12</v>
      </c>
      <c r="K8746" s="321">
        <v>94</v>
      </c>
      <c r="L8746" s="305">
        <v>1</v>
      </c>
      <c r="M8746" s="305"/>
      <c r="N8746" s="321">
        <v>1392</v>
      </c>
      <c r="O8746" s="305">
        <v>1</v>
      </c>
      <c r="P8746" s="305"/>
      <c r="Q8746" s="321">
        <v>13612</v>
      </c>
      <c r="R8746" s="305">
        <v>1</v>
      </c>
      <c r="S8746" s="305"/>
      <c r="BA8746" s="395">
        <v>1</v>
      </c>
      <c r="BB8746" s="396" t="s">
        <v>861</v>
      </c>
      <c r="BC8746" t="str">
        <f t="shared" si="731"/>
        <v>RNA</v>
      </c>
      <c r="BD8746" t="str">
        <f t="shared" si="732"/>
        <v>NAoMe_recurrent_tag_brainmets</v>
      </c>
      <c r="BE8746" s="397" t="s">
        <v>862</v>
      </c>
      <c r="BF8746" t="str">
        <f t="shared" si="733"/>
        <v>No</v>
      </c>
      <c r="BG8746">
        <f t="shared" si="734"/>
        <v>94</v>
      </c>
      <c r="BH8746" s="398">
        <f t="shared" si="735"/>
        <v>1</v>
      </c>
      <c r="BO8746" s="33"/>
    </row>
    <row r="8747" spans="1:67">
      <c r="A8747" s="320" t="s">
        <v>338</v>
      </c>
      <c r="B8747" t="s">
        <v>380</v>
      </c>
      <c r="C8747" t="s">
        <v>910</v>
      </c>
      <c r="D8747" t="s">
        <v>314</v>
      </c>
      <c r="E8747" s="320" t="s">
        <v>186</v>
      </c>
      <c r="F8747" s="320" t="s">
        <v>921</v>
      </c>
      <c r="G8747" s="320" t="s">
        <v>448</v>
      </c>
      <c r="H8747" s="320" t="s">
        <v>322</v>
      </c>
      <c r="I8747" s="320" t="s">
        <v>826</v>
      </c>
      <c r="J8747" s="320" t="s">
        <v>12</v>
      </c>
      <c r="K8747" s="321">
        <v>94</v>
      </c>
      <c r="L8747" s="305">
        <v>1</v>
      </c>
      <c r="M8747" s="305"/>
      <c r="N8747" s="321">
        <v>1392</v>
      </c>
      <c r="O8747" s="305">
        <v>1</v>
      </c>
      <c r="P8747" s="305"/>
      <c r="Q8747" s="321">
        <v>13612</v>
      </c>
      <c r="R8747" s="305">
        <v>1</v>
      </c>
      <c r="S8747" s="305"/>
      <c r="BA8747" s="395">
        <v>1</v>
      </c>
      <c r="BB8747" s="396" t="s">
        <v>861</v>
      </c>
      <c r="BC8747" t="str">
        <f t="shared" si="731"/>
        <v>RNA</v>
      </c>
      <c r="BD8747" t="str">
        <f t="shared" si="732"/>
        <v>NAoMe_recurrent_tag_livermets</v>
      </c>
      <c r="BE8747" s="397" t="s">
        <v>862</v>
      </c>
      <c r="BF8747" t="str">
        <f t="shared" si="733"/>
        <v>No</v>
      </c>
      <c r="BG8747">
        <f t="shared" si="734"/>
        <v>94</v>
      </c>
      <c r="BH8747" s="398">
        <f t="shared" si="735"/>
        <v>1</v>
      </c>
      <c r="BO8747" s="33"/>
    </row>
    <row r="8748" spans="1:67">
      <c r="A8748" s="320" t="s">
        <v>338</v>
      </c>
      <c r="B8748" t="s">
        <v>380</v>
      </c>
      <c r="C8748" t="s">
        <v>910</v>
      </c>
      <c r="D8748" t="s">
        <v>314</v>
      </c>
      <c r="E8748" s="320" t="s">
        <v>186</v>
      </c>
      <c r="F8748" s="320" t="s">
        <v>921</v>
      </c>
      <c r="G8748" s="320" t="s">
        <v>448</v>
      </c>
      <c r="H8748" s="320" t="s">
        <v>322</v>
      </c>
      <c r="I8748" s="320" t="s">
        <v>827</v>
      </c>
      <c r="J8748" s="320" t="s">
        <v>12</v>
      </c>
      <c r="K8748" s="321">
        <v>94</v>
      </c>
      <c r="L8748" s="305">
        <v>1</v>
      </c>
      <c r="M8748" s="305"/>
      <c r="N8748" s="321">
        <v>1392</v>
      </c>
      <c r="O8748" s="305">
        <v>1</v>
      </c>
      <c r="P8748" s="305"/>
      <c r="Q8748" s="321">
        <v>13612</v>
      </c>
      <c r="R8748" s="305">
        <v>1</v>
      </c>
      <c r="S8748" s="305"/>
      <c r="BA8748" s="395">
        <v>1</v>
      </c>
      <c r="BB8748" s="396" t="s">
        <v>861</v>
      </c>
      <c r="BC8748" t="str">
        <f t="shared" si="731"/>
        <v>RNA</v>
      </c>
      <c r="BD8748" t="str">
        <f t="shared" si="732"/>
        <v>NAoMe_recurrent_tag_lungmets</v>
      </c>
      <c r="BE8748" s="397" t="s">
        <v>862</v>
      </c>
      <c r="BF8748" t="str">
        <f t="shared" si="733"/>
        <v>No</v>
      </c>
      <c r="BG8748">
        <f t="shared" si="734"/>
        <v>94</v>
      </c>
      <c r="BH8748" s="398">
        <f t="shared" si="735"/>
        <v>1</v>
      </c>
      <c r="BO8748" s="33"/>
    </row>
    <row r="8749" spans="1:67">
      <c r="A8749" s="320" t="s">
        <v>338</v>
      </c>
      <c r="B8749" t="s">
        <v>380</v>
      </c>
      <c r="C8749" t="s">
        <v>910</v>
      </c>
      <c r="D8749" t="s">
        <v>314</v>
      </c>
      <c r="E8749" s="320" t="s">
        <v>186</v>
      </c>
      <c r="F8749" s="320" t="s">
        <v>921</v>
      </c>
      <c r="G8749" s="320" t="s">
        <v>448</v>
      </c>
      <c r="H8749" s="320" t="s">
        <v>322</v>
      </c>
      <c r="I8749" s="320" t="s">
        <v>828</v>
      </c>
      <c r="J8749" s="320" t="s">
        <v>12</v>
      </c>
      <c r="K8749" s="321">
        <v>94</v>
      </c>
      <c r="L8749" s="305">
        <v>1</v>
      </c>
      <c r="M8749" s="305"/>
      <c r="N8749" s="321">
        <v>1392</v>
      </c>
      <c r="O8749" s="305">
        <v>1</v>
      </c>
      <c r="P8749" s="305"/>
      <c r="Q8749" s="321">
        <v>13612</v>
      </c>
      <c r="R8749" s="305">
        <v>1</v>
      </c>
      <c r="S8749" s="305"/>
      <c r="BA8749" s="395">
        <v>1</v>
      </c>
      <c r="BB8749" s="396" t="s">
        <v>861</v>
      </c>
      <c r="BC8749" t="str">
        <f t="shared" si="731"/>
        <v>RNA</v>
      </c>
      <c r="BD8749" t="str">
        <f t="shared" si="732"/>
        <v>NAoMe_recurrent_tag_othermets</v>
      </c>
      <c r="BE8749" s="397" t="s">
        <v>862</v>
      </c>
      <c r="BF8749" t="str">
        <f t="shared" si="733"/>
        <v>No</v>
      </c>
      <c r="BG8749">
        <f t="shared" si="734"/>
        <v>94</v>
      </c>
      <c r="BH8749" s="398">
        <f t="shared" si="735"/>
        <v>1</v>
      </c>
      <c r="BO8749" s="33"/>
    </row>
    <row r="8750" spans="1:67">
      <c r="A8750" s="320" t="s">
        <v>338</v>
      </c>
      <c r="B8750" t="s">
        <v>380</v>
      </c>
      <c r="C8750" t="s">
        <v>910</v>
      </c>
      <c r="D8750" t="s">
        <v>314</v>
      </c>
      <c r="E8750" s="320" t="s">
        <v>187</v>
      </c>
      <c r="F8750" s="320" t="s">
        <v>917</v>
      </c>
      <c r="G8750" s="320" t="s">
        <v>447</v>
      </c>
      <c r="H8750" s="320" t="s">
        <v>811</v>
      </c>
      <c r="I8750" s="320" t="s">
        <v>354</v>
      </c>
      <c r="J8750" s="320" t="s">
        <v>277</v>
      </c>
      <c r="K8750" s="321">
        <v>0</v>
      </c>
      <c r="L8750" s="305">
        <v>0</v>
      </c>
      <c r="M8750" s="305"/>
      <c r="N8750" s="321">
        <v>2</v>
      </c>
      <c r="O8750" s="305">
        <v>2.7399999089539051E-3</v>
      </c>
      <c r="P8750" s="305"/>
      <c r="Q8750" s="321">
        <v>56</v>
      </c>
      <c r="R8750" s="305">
        <v>4.1100000962615013E-3</v>
      </c>
      <c r="S8750" s="305"/>
      <c r="BA8750" s="395">
        <v>1</v>
      </c>
      <c r="BB8750" s="396" t="s">
        <v>861</v>
      </c>
      <c r="BC8750" t="str">
        <f t="shared" si="731"/>
        <v>RAS</v>
      </c>
      <c r="BD8750" t="str">
        <f t="shared" si="732"/>
        <v>NAoMe_recurrent_age_mbc_hes_decades_80cap</v>
      </c>
      <c r="BE8750" s="397" t="s">
        <v>862</v>
      </c>
      <c r="BF8750" t="str">
        <f t="shared" si="733"/>
        <v>18-29 yrs</v>
      </c>
      <c r="BG8750">
        <f t="shared" si="734"/>
        <v>0</v>
      </c>
      <c r="BH8750" s="398">
        <f t="shared" si="735"/>
        <v>0</v>
      </c>
      <c r="BO8750" s="33"/>
    </row>
    <row r="8751" spans="1:67">
      <c r="A8751" s="320" t="s">
        <v>338</v>
      </c>
      <c r="B8751" t="s">
        <v>380</v>
      </c>
      <c r="C8751" t="s">
        <v>910</v>
      </c>
      <c r="D8751" t="s">
        <v>314</v>
      </c>
      <c r="E8751" s="320" t="s">
        <v>187</v>
      </c>
      <c r="F8751" s="320" t="s">
        <v>917</v>
      </c>
      <c r="G8751" s="320" t="s">
        <v>447</v>
      </c>
      <c r="H8751" s="320" t="s">
        <v>811</v>
      </c>
      <c r="I8751" s="320" t="s">
        <v>354</v>
      </c>
      <c r="J8751" s="320" t="s">
        <v>278</v>
      </c>
      <c r="K8751" s="321">
        <v>2</v>
      </c>
      <c r="L8751" s="305">
        <v>5.404999852180481E-2</v>
      </c>
      <c r="M8751" s="305"/>
      <c r="N8751" s="321">
        <v>41</v>
      </c>
      <c r="O8751" s="305">
        <v>5.6239999830722809E-2</v>
      </c>
      <c r="P8751" s="305"/>
      <c r="Q8751" s="321">
        <v>552</v>
      </c>
      <c r="R8751" s="305">
        <v>4.0550000965595252E-2</v>
      </c>
      <c r="S8751" s="305"/>
      <c r="BA8751" s="395">
        <v>1</v>
      </c>
      <c r="BB8751" s="396" t="s">
        <v>861</v>
      </c>
      <c r="BC8751" t="str">
        <f t="shared" si="731"/>
        <v>RAS</v>
      </c>
      <c r="BD8751" t="str">
        <f t="shared" si="732"/>
        <v>NAoMe_recurrent_age_mbc_hes_decades_80cap</v>
      </c>
      <c r="BE8751" s="397" t="s">
        <v>862</v>
      </c>
      <c r="BF8751" t="str">
        <f t="shared" si="733"/>
        <v>30-39 yrs</v>
      </c>
      <c r="BG8751">
        <f t="shared" si="734"/>
        <v>2</v>
      </c>
      <c r="BH8751" s="398">
        <f t="shared" si="735"/>
        <v>5.404999852180481E-2</v>
      </c>
      <c r="BO8751" s="33"/>
    </row>
    <row r="8752" spans="1:67">
      <c r="A8752" s="320" t="s">
        <v>338</v>
      </c>
      <c r="B8752" t="s">
        <v>380</v>
      </c>
      <c r="C8752" t="s">
        <v>910</v>
      </c>
      <c r="D8752" t="s">
        <v>314</v>
      </c>
      <c r="E8752" s="320" t="s">
        <v>187</v>
      </c>
      <c r="F8752" s="320" t="s">
        <v>917</v>
      </c>
      <c r="G8752" s="320" t="s">
        <v>447</v>
      </c>
      <c r="H8752" s="320" t="s">
        <v>811</v>
      </c>
      <c r="I8752" s="320" t="s">
        <v>354</v>
      </c>
      <c r="J8752" s="320" t="s">
        <v>279</v>
      </c>
      <c r="K8752" s="321">
        <v>2</v>
      </c>
      <c r="L8752" s="305">
        <v>5.404999852180481E-2</v>
      </c>
      <c r="M8752" s="305"/>
      <c r="N8752" s="321">
        <v>110</v>
      </c>
      <c r="O8752" s="305">
        <v>0.15088999271392819</v>
      </c>
      <c r="P8752" s="305"/>
      <c r="Q8752" s="321">
        <v>1403</v>
      </c>
      <c r="R8752" s="305">
        <v>0.1030699983239174</v>
      </c>
      <c r="S8752" s="305"/>
      <c r="BA8752" s="395">
        <v>1</v>
      </c>
      <c r="BB8752" s="396" t="s">
        <v>861</v>
      </c>
      <c r="BC8752" t="str">
        <f t="shared" si="731"/>
        <v>RAS</v>
      </c>
      <c r="BD8752" t="str">
        <f t="shared" si="732"/>
        <v>NAoMe_recurrent_age_mbc_hes_decades_80cap</v>
      </c>
      <c r="BE8752" s="397" t="s">
        <v>862</v>
      </c>
      <c r="BF8752" t="str">
        <f t="shared" si="733"/>
        <v>40-49 yrs</v>
      </c>
      <c r="BG8752">
        <f t="shared" si="734"/>
        <v>2</v>
      </c>
      <c r="BH8752" s="398">
        <f t="shared" si="735"/>
        <v>5.404999852180481E-2</v>
      </c>
      <c r="BO8752" s="33"/>
    </row>
    <row r="8753" spans="1:67">
      <c r="A8753" s="320" t="s">
        <v>338</v>
      </c>
      <c r="B8753" t="s">
        <v>380</v>
      </c>
      <c r="C8753" t="s">
        <v>910</v>
      </c>
      <c r="D8753" t="s">
        <v>314</v>
      </c>
      <c r="E8753" s="320" t="s">
        <v>187</v>
      </c>
      <c r="F8753" s="320" t="s">
        <v>917</v>
      </c>
      <c r="G8753" s="320" t="s">
        <v>447</v>
      </c>
      <c r="H8753" s="320" t="s">
        <v>811</v>
      </c>
      <c r="I8753" s="320" t="s">
        <v>354</v>
      </c>
      <c r="J8753" s="320" t="s">
        <v>280</v>
      </c>
      <c r="K8753" s="321">
        <v>5</v>
      </c>
      <c r="L8753" s="305">
        <v>0.1351400017738342</v>
      </c>
      <c r="M8753" s="305"/>
      <c r="N8753" s="321">
        <v>147</v>
      </c>
      <c r="O8753" s="305">
        <v>0.2016499936580658</v>
      </c>
      <c r="P8753" s="305"/>
      <c r="Q8753" s="321">
        <v>2584</v>
      </c>
      <c r="R8753" s="305">
        <v>0.18983000516891479</v>
      </c>
      <c r="S8753" s="305"/>
      <c r="BA8753" s="395">
        <v>1</v>
      </c>
      <c r="BB8753" s="396" t="s">
        <v>861</v>
      </c>
      <c r="BC8753" t="str">
        <f t="shared" si="731"/>
        <v>RAS</v>
      </c>
      <c r="BD8753" t="str">
        <f t="shared" si="732"/>
        <v>NAoMe_recurrent_age_mbc_hes_decades_80cap</v>
      </c>
      <c r="BE8753" s="397" t="s">
        <v>862</v>
      </c>
      <c r="BF8753" t="str">
        <f t="shared" si="733"/>
        <v>50-59 yrs</v>
      </c>
      <c r="BG8753">
        <f t="shared" si="734"/>
        <v>5</v>
      </c>
      <c r="BH8753" s="398">
        <f t="shared" si="735"/>
        <v>0.1351400017738342</v>
      </c>
      <c r="BO8753" s="33"/>
    </row>
    <row r="8754" spans="1:67">
      <c r="A8754" s="320" t="s">
        <v>338</v>
      </c>
      <c r="B8754" t="s">
        <v>380</v>
      </c>
      <c r="C8754" t="s">
        <v>910</v>
      </c>
      <c r="D8754" t="s">
        <v>314</v>
      </c>
      <c r="E8754" s="320" t="s">
        <v>187</v>
      </c>
      <c r="F8754" s="320" t="s">
        <v>917</v>
      </c>
      <c r="G8754" s="320" t="s">
        <v>447</v>
      </c>
      <c r="H8754" s="320" t="s">
        <v>811</v>
      </c>
      <c r="I8754" s="320" t="s">
        <v>354</v>
      </c>
      <c r="J8754" s="320" t="s">
        <v>281</v>
      </c>
      <c r="K8754" s="321">
        <v>5</v>
      </c>
      <c r="L8754" s="305">
        <v>0.1351400017738342</v>
      </c>
      <c r="M8754" s="305"/>
      <c r="N8754" s="321">
        <v>130</v>
      </c>
      <c r="O8754" s="305">
        <v>0.17833000421524051</v>
      </c>
      <c r="P8754" s="305"/>
      <c r="Q8754" s="321">
        <v>2650</v>
      </c>
      <c r="R8754" s="305">
        <v>0.19468000531196589</v>
      </c>
      <c r="S8754" s="305"/>
      <c r="BA8754" s="395">
        <v>1</v>
      </c>
      <c r="BB8754" s="396" t="s">
        <v>861</v>
      </c>
      <c r="BC8754" t="str">
        <f t="shared" si="731"/>
        <v>RAS</v>
      </c>
      <c r="BD8754" t="str">
        <f t="shared" si="732"/>
        <v>NAoMe_recurrent_age_mbc_hes_decades_80cap</v>
      </c>
      <c r="BE8754" s="397" t="s">
        <v>862</v>
      </c>
      <c r="BF8754" t="str">
        <f t="shared" si="733"/>
        <v>60-69 yrs</v>
      </c>
      <c r="BG8754">
        <f t="shared" si="734"/>
        <v>5</v>
      </c>
      <c r="BH8754" s="398">
        <f t="shared" si="735"/>
        <v>0.1351400017738342</v>
      </c>
      <c r="BO8754" s="33"/>
    </row>
    <row r="8755" spans="1:67">
      <c r="A8755" s="320" t="s">
        <v>338</v>
      </c>
      <c r="B8755" t="s">
        <v>380</v>
      </c>
      <c r="C8755" t="s">
        <v>910</v>
      </c>
      <c r="D8755" t="s">
        <v>314</v>
      </c>
      <c r="E8755" s="320" t="s">
        <v>187</v>
      </c>
      <c r="F8755" s="320" t="s">
        <v>917</v>
      </c>
      <c r="G8755" s="320" t="s">
        <v>447</v>
      </c>
      <c r="H8755" s="320" t="s">
        <v>811</v>
      </c>
      <c r="I8755" s="320" t="s">
        <v>354</v>
      </c>
      <c r="J8755" s="320" t="s">
        <v>282</v>
      </c>
      <c r="K8755" s="321">
        <v>10</v>
      </c>
      <c r="L8755" s="305">
        <v>0.27026998996734619</v>
      </c>
      <c r="M8755" s="305"/>
      <c r="N8755" s="321">
        <v>145</v>
      </c>
      <c r="O8755" s="305">
        <v>0.1988999992609024</v>
      </c>
      <c r="P8755" s="305"/>
      <c r="Q8755" s="321">
        <v>3284</v>
      </c>
      <c r="R8755" s="305">
        <v>0.24126000702381131</v>
      </c>
      <c r="S8755" s="305"/>
      <c r="BA8755" s="395">
        <v>1</v>
      </c>
      <c r="BB8755" s="396" t="s">
        <v>861</v>
      </c>
      <c r="BC8755" t="str">
        <f t="shared" si="731"/>
        <v>RAS</v>
      </c>
      <c r="BD8755" t="str">
        <f t="shared" si="732"/>
        <v>NAoMe_recurrent_age_mbc_hes_decades_80cap</v>
      </c>
      <c r="BE8755" s="397" t="s">
        <v>862</v>
      </c>
      <c r="BF8755" t="str">
        <f t="shared" si="733"/>
        <v>70-79 yrs</v>
      </c>
      <c r="BG8755">
        <f t="shared" si="734"/>
        <v>10</v>
      </c>
      <c r="BH8755" s="398">
        <f t="shared" si="735"/>
        <v>0.27026998996734619</v>
      </c>
      <c r="BO8755" s="33"/>
    </row>
    <row r="8756" spans="1:67">
      <c r="A8756" s="320" t="s">
        <v>338</v>
      </c>
      <c r="B8756" t="s">
        <v>380</v>
      </c>
      <c r="C8756" t="s">
        <v>910</v>
      </c>
      <c r="D8756" t="s">
        <v>314</v>
      </c>
      <c r="E8756" s="320" t="s">
        <v>187</v>
      </c>
      <c r="F8756" s="320" t="s">
        <v>917</v>
      </c>
      <c r="G8756" s="320" t="s">
        <v>447</v>
      </c>
      <c r="H8756" s="320" t="s">
        <v>811</v>
      </c>
      <c r="I8756" s="320" t="s">
        <v>354</v>
      </c>
      <c r="J8756" s="320" t="s">
        <v>283</v>
      </c>
      <c r="K8756" s="321">
        <v>13</v>
      </c>
      <c r="L8756" s="305">
        <v>0.35135000944137568</v>
      </c>
      <c r="M8756" s="305"/>
      <c r="N8756" s="321">
        <v>154</v>
      </c>
      <c r="O8756" s="305">
        <v>0.2112500071525574</v>
      </c>
      <c r="P8756" s="305"/>
      <c r="Q8756" s="321">
        <v>3083</v>
      </c>
      <c r="R8756" s="305">
        <v>0.2264900058507919</v>
      </c>
      <c r="S8756" s="305"/>
      <c r="BA8756" s="395">
        <v>1</v>
      </c>
      <c r="BB8756" s="396" t="s">
        <v>861</v>
      </c>
      <c r="BC8756" t="str">
        <f t="shared" si="731"/>
        <v>RAS</v>
      </c>
      <c r="BD8756" t="str">
        <f t="shared" si="732"/>
        <v>NAoMe_recurrent_age_mbc_hes_decades_80cap</v>
      </c>
      <c r="BE8756" s="397" t="s">
        <v>862</v>
      </c>
      <c r="BF8756" t="str">
        <f t="shared" si="733"/>
        <v>80+ yrs</v>
      </c>
      <c r="BG8756">
        <f t="shared" si="734"/>
        <v>13</v>
      </c>
      <c r="BH8756" s="398">
        <f t="shared" si="735"/>
        <v>0.35135000944137568</v>
      </c>
      <c r="BO8756" s="33"/>
    </row>
    <row r="8757" spans="1:67">
      <c r="A8757" s="320" t="s">
        <v>338</v>
      </c>
      <c r="B8757" t="s">
        <v>380</v>
      </c>
      <c r="C8757" t="s">
        <v>910</v>
      </c>
      <c r="D8757" t="s">
        <v>314</v>
      </c>
      <c r="E8757" s="320" t="s">
        <v>187</v>
      </c>
      <c r="F8757" s="320" t="s">
        <v>917</v>
      </c>
      <c r="G8757" s="320" t="s">
        <v>447</v>
      </c>
      <c r="H8757" s="320" t="s">
        <v>811</v>
      </c>
      <c r="I8757" s="320" t="s">
        <v>656</v>
      </c>
      <c r="J8757" s="320" t="s">
        <v>286</v>
      </c>
      <c r="K8757" s="321">
        <v>7</v>
      </c>
      <c r="L8757" s="305">
        <v>0.18919000029563901</v>
      </c>
      <c r="M8757" s="305">
        <v>0.18919000029563901</v>
      </c>
      <c r="N8757" s="321">
        <v>89</v>
      </c>
      <c r="O8757" s="305">
        <v>0.1220899969339371</v>
      </c>
      <c r="P8757" s="305">
        <v>0.1234399974346161</v>
      </c>
      <c r="Q8757" s="321">
        <v>565</v>
      </c>
      <c r="R8757" s="305">
        <v>4.1510000824928277E-2</v>
      </c>
      <c r="S8757" s="305">
        <v>4.221000149846077E-2</v>
      </c>
      <c r="BA8757" s="395">
        <v>1</v>
      </c>
      <c r="BB8757" s="396" t="s">
        <v>861</v>
      </c>
      <c r="BC8757" t="str">
        <f t="shared" si="731"/>
        <v>RAS</v>
      </c>
      <c r="BD8757" t="str">
        <f t="shared" si="732"/>
        <v>NAoMe_recurrent_ethnicity_grp</v>
      </c>
      <c r="BE8757" s="397" t="s">
        <v>862</v>
      </c>
      <c r="BF8757" t="str">
        <f t="shared" si="733"/>
        <v>Asian or Asian British</v>
      </c>
      <c r="BG8757">
        <f t="shared" si="734"/>
        <v>7</v>
      </c>
      <c r="BH8757" s="398">
        <f t="shared" si="735"/>
        <v>0.18919000029563901</v>
      </c>
      <c r="BO8757" s="33"/>
    </row>
    <row r="8758" spans="1:67">
      <c r="A8758" s="320" t="s">
        <v>338</v>
      </c>
      <c r="B8758" t="s">
        <v>380</v>
      </c>
      <c r="C8758" t="s">
        <v>910</v>
      </c>
      <c r="D8758" t="s">
        <v>314</v>
      </c>
      <c r="E8758" s="320" t="s">
        <v>187</v>
      </c>
      <c r="F8758" s="320" t="s">
        <v>917</v>
      </c>
      <c r="G8758" s="320" t="s">
        <v>447</v>
      </c>
      <c r="H8758" s="320" t="s">
        <v>811</v>
      </c>
      <c r="I8758" s="320" t="s">
        <v>656</v>
      </c>
      <c r="J8758" s="320" t="s">
        <v>287</v>
      </c>
      <c r="K8758" s="321">
        <v>2</v>
      </c>
      <c r="L8758" s="305">
        <v>5.404999852180481E-2</v>
      </c>
      <c r="M8758" s="305">
        <v>5.404999852180481E-2</v>
      </c>
      <c r="N8758" s="321">
        <v>72</v>
      </c>
      <c r="O8758" s="305">
        <v>9.8770000040531158E-2</v>
      </c>
      <c r="P8758" s="305">
        <v>9.9859997630119324E-2</v>
      </c>
      <c r="Q8758" s="321">
        <v>439</v>
      </c>
      <c r="R8758" s="305">
        <v>3.2249998301267617E-2</v>
      </c>
      <c r="S8758" s="305">
        <v>3.2800000160932541E-2</v>
      </c>
      <c r="BA8758" s="395">
        <v>1</v>
      </c>
      <c r="BB8758" s="396" t="s">
        <v>861</v>
      </c>
      <c r="BC8758" t="str">
        <f t="shared" si="731"/>
        <v>RAS</v>
      </c>
      <c r="BD8758" t="str">
        <f t="shared" si="732"/>
        <v>NAoMe_recurrent_ethnicity_grp</v>
      </c>
      <c r="BE8758" s="397" t="s">
        <v>862</v>
      </c>
      <c r="BF8758" t="str">
        <f t="shared" si="733"/>
        <v>Black or Black British</v>
      </c>
      <c r="BG8758">
        <f t="shared" si="734"/>
        <v>2</v>
      </c>
      <c r="BH8758" s="398">
        <f t="shared" si="735"/>
        <v>5.404999852180481E-2</v>
      </c>
      <c r="BO8758" s="33"/>
    </row>
    <row r="8759" spans="1:67">
      <c r="A8759" s="320" t="s">
        <v>338</v>
      </c>
      <c r="B8759" t="s">
        <v>380</v>
      </c>
      <c r="C8759" t="s">
        <v>910</v>
      </c>
      <c r="D8759" t="s">
        <v>314</v>
      </c>
      <c r="E8759" s="320" t="s">
        <v>187</v>
      </c>
      <c r="F8759" s="320" t="s">
        <v>917</v>
      </c>
      <c r="G8759" s="320" t="s">
        <v>447</v>
      </c>
      <c r="H8759" s="320" t="s">
        <v>811</v>
      </c>
      <c r="I8759" s="320" t="s">
        <v>656</v>
      </c>
      <c r="J8759" s="320" t="s">
        <v>259</v>
      </c>
      <c r="K8759" s="321">
        <v>0</v>
      </c>
      <c r="L8759" s="305">
        <v>0</v>
      </c>
      <c r="M8759" s="305">
        <v>0</v>
      </c>
      <c r="N8759" s="321">
        <v>19</v>
      </c>
      <c r="O8759" s="305">
        <v>2.6060000061988831E-2</v>
      </c>
      <c r="P8759" s="305">
        <v>2.6350000873208049E-2</v>
      </c>
      <c r="Q8759" s="321">
        <v>117</v>
      </c>
      <c r="R8759" s="305">
        <v>8.6000002920627594E-3</v>
      </c>
      <c r="S8759" s="305">
        <v>8.7400004267692566E-3</v>
      </c>
      <c r="BA8759" s="395">
        <v>1</v>
      </c>
      <c r="BB8759" s="396" t="s">
        <v>861</v>
      </c>
      <c r="BC8759" t="str">
        <f t="shared" si="731"/>
        <v>RAS</v>
      </c>
      <c r="BD8759" t="str">
        <f t="shared" si="732"/>
        <v>NAoMe_recurrent_ethnicity_grp</v>
      </c>
      <c r="BE8759" s="397" t="s">
        <v>862</v>
      </c>
      <c r="BF8759" t="str">
        <f t="shared" si="733"/>
        <v>Mixed</v>
      </c>
      <c r="BG8759">
        <f t="shared" si="734"/>
        <v>0</v>
      </c>
      <c r="BH8759" s="398">
        <f t="shared" si="735"/>
        <v>0</v>
      </c>
      <c r="BO8759" s="33"/>
    </row>
    <row r="8760" spans="1:67">
      <c r="A8760" s="320" t="s">
        <v>338</v>
      </c>
      <c r="B8760" t="s">
        <v>380</v>
      </c>
      <c r="C8760" t="s">
        <v>910</v>
      </c>
      <c r="D8760" t="s">
        <v>314</v>
      </c>
      <c r="E8760" s="320" t="s">
        <v>187</v>
      </c>
      <c r="F8760" s="320" t="s">
        <v>917</v>
      </c>
      <c r="G8760" s="320" t="s">
        <v>447</v>
      </c>
      <c r="H8760" s="320" t="s">
        <v>811</v>
      </c>
      <c r="I8760" s="320" t="s">
        <v>656</v>
      </c>
      <c r="J8760" s="320" t="s">
        <v>288</v>
      </c>
      <c r="K8760" s="321">
        <v>0</v>
      </c>
      <c r="L8760" s="305">
        <v>0</v>
      </c>
      <c r="M8760" s="305">
        <v>0</v>
      </c>
      <c r="N8760" s="321">
        <v>61</v>
      </c>
      <c r="O8760" s="305">
        <v>8.3679996430873871E-2</v>
      </c>
      <c r="P8760" s="305">
        <v>8.4600001573562622E-2</v>
      </c>
      <c r="Q8760" s="321">
        <v>254</v>
      </c>
      <c r="R8760" s="305">
        <v>1.8659999594092369E-2</v>
      </c>
      <c r="S8760" s="305">
        <v>1.8980000168085098E-2</v>
      </c>
      <c r="BA8760" s="395">
        <v>1</v>
      </c>
      <c r="BB8760" s="396" t="s">
        <v>861</v>
      </c>
      <c r="BC8760" t="str">
        <f t="shared" si="731"/>
        <v>RAS</v>
      </c>
      <c r="BD8760" t="str">
        <f t="shared" si="732"/>
        <v>NAoMe_recurrent_ethnicity_grp</v>
      </c>
      <c r="BE8760" s="397" t="s">
        <v>862</v>
      </c>
      <c r="BF8760" t="str">
        <f t="shared" si="733"/>
        <v>Other Ethnic Group</v>
      </c>
      <c r="BG8760">
        <f t="shared" si="734"/>
        <v>0</v>
      </c>
      <c r="BH8760" s="398">
        <f t="shared" si="735"/>
        <v>0</v>
      </c>
      <c r="BO8760" s="33"/>
    </row>
    <row r="8761" spans="1:67">
      <c r="A8761" s="320" t="s">
        <v>338</v>
      </c>
      <c r="B8761" t="s">
        <v>380</v>
      </c>
      <c r="C8761" t="s">
        <v>910</v>
      </c>
      <c r="D8761" t="s">
        <v>314</v>
      </c>
      <c r="E8761" s="320" t="s">
        <v>187</v>
      </c>
      <c r="F8761" s="320" t="s">
        <v>917</v>
      </c>
      <c r="G8761" s="320" t="s">
        <v>447</v>
      </c>
      <c r="H8761" s="320" t="s">
        <v>811</v>
      </c>
      <c r="I8761" s="320" t="s">
        <v>656</v>
      </c>
      <c r="J8761" s="320" t="s">
        <v>260</v>
      </c>
      <c r="K8761" s="321">
        <v>0</v>
      </c>
      <c r="L8761" s="305">
        <v>0</v>
      </c>
      <c r="M8761" s="305"/>
      <c r="N8761" s="321">
        <v>8</v>
      </c>
      <c r="O8761" s="305">
        <v>1.097000017762184E-2</v>
      </c>
      <c r="P8761" s="305"/>
      <c r="Q8761" s="321">
        <v>227</v>
      </c>
      <c r="R8761" s="305">
        <v>1.6680000349879261E-2</v>
      </c>
      <c r="S8761" s="305"/>
      <c r="BA8761" s="395">
        <v>1</v>
      </c>
      <c r="BB8761" s="396" t="s">
        <v>861</v>
      </c>
      <c r="BC8761" t="str">
        <f t="shared" si="731"/>
        <v>RAS</v>
      </c>
      <c r="BD8761" t="str">
        <f t="shared" si="732"/>
        <v>NAoMe_recurrent_ethnicity_grp</v>
      </c>
      <c r="BE8761" s="397" t="s">
        <v>862</v>
      </c>
      <c r="BF8761" t="str">
        <f t="shared" si="733"/>
        <v>Unknown</v>
      </c>
      <c r="BG8761">
        <f t="shared" si="734"/>
        <v>0</v>
      </c>
      <c r="BH8761" s="398">
        <f t="shared" si="735"/>
        <v>0</v>
      </c>
      <c r="BO8761" s="33"/>
    </row>
    <row r="8762" spans="1:67">
      <c r="A8762" s="320" t="s">
        <v>338</v>
      </c>
      <c r="B8762" t="s">
        <v>380</v>
      </c>
      <c r="C8762" t="s">
        <v>910</v>
      </c>
      <c r="D8762" t="s">
        <v>314</v>
      </c>
      <c r="E8762" s="320" t="s">
        <v>187</v>
      </c>
      <c r="F8762" s="320" t="s">
        <v>917</v>
      </c>
      <c r="G8762" s="320" t="s">
        <v>447</v>
      </c>
      <c r="H8762" s="320" t="s">
        <v>811</v>
      </c>
      <c r="I8762" s="320" t="s">
        <v>656</v>
      </c>
      <c r="J8762" s="320" t="s">
        <v>258</v>
      </c>
      <c r="K8762" s="321">
        <v>28</v>
      </c>
      <c r="L8762" s="305">
        <v>0.75676000118255615</v>
      </c>
      <c r="M8762" s="305">
        <v>0.75676000118255615</v>
      </c>
      <c r="N8762" s="321">
        <v>480</v>
      </c>
      <c r="O8762" s="305">
        <v>0.6584399938583374</v>
      </c>
      <c r="P8762" s="305">
        <v>0.66574001312255859</v>
      </c>
      <c r="Q8762" s="321">
        <v>12010</v>
      </c>
      <c r="R8762" s="305">
        <v>0.88230997323989868</v>
      </c>
      <c r="S8762" s="305">
        <v>0.89727002382278442</v>
      </c>
      <c r="BA8762" s="395">
        <v>1</v>
      </c>
      <c r="BB8762" s="396" t="s">
        <v>861</v>
      </c>
      <c r="BC8762" t="str">
        <f t="shared" si="731"/>
        <v>RAS</v>
      </c>
      <c r="BD8762" t="str">
        <f t="shared" si="732"/>
        <v>NAoMe_recurrent_ethnicity_grp</v>
      </c>
      <c r="BE8762" s="397" t="s">
        <v>862</v>
      </c>
      <c r="BF8762" t="str">
        <f t="shared" si="733"/>
        <v>White</v>
      </c>
      <c r="BG8762">
        <f t="shared" si="734"/>
        <v>28</v>
      </c>
      <c r="BH8762" s="398">
        <f t="shared" si="735"/>
        <v>0.75676000118255615</v>
      </c>
      <c r="BO8762" s="33"/>
    </row>
    <row r="8763" spans="1:67">
      <c r="A8763" s="320" t="s">
        <v>338</v>
      </c>
      <c r="B8763" t="s">
        <v>380</v>
      </c>
      <c r="C8763" t="s">
        <v>910</v>
      </c>
      <c r="D8763" t="s">
        <v>314</v>
      </c>
      <c r="E8763" s="320" t="s">
        <v>187</v>
      </c>
      <c r="F8763" s="320" t="s">
        <v>917</v>
      </c>
      <c r="G8763" s="320" t="s">
        <v>447</v>
      </c>
      <c r="H8763" s="320" t="s">
        <v>811</v>
      </c>
      <c r="I8763" s="320" t="s">
        <v>291</v>
      </c>
      <c r="J8763" s="320" t="s">
        <v>313</v>
      </c>
      <c r="K8763" s="321">
        <v>37</v>
      </c>
      <c r="L8763" s="305">
        <v>1</v>
      </c>
      <c r="M8763" s="305"/>
      <c r="N8763" s="321">
        <v>727</v>
      </c>
      <c r="O8763" s="305">
        <v>0.99725997447967529</v>
      </c>
      <c r="P8763" s="305"/>
      <c r="Q8763" s="321">
        <v>13492</v>
      </c>
      <c r="R8763" s="305">
        <v>0.99118000268936157</v>
      </c>
      <c r="S8763" s="305"/>
      <c r="BA8763" s="395">
        <v>1</v>
      </c>
      <c r="BB8763" s="396" t="s">
        <v>861</v>
      </c>
      <c r="BC8763" t="str">
        <f t="shared" si="731"/>
        <v>RAS</v>
      </c>
      <c r="BD8763" t="str">
        <f t="shared" si="732"/>
        <v>NAoMe_recurrent_gender</v>
      </c>
      <c r="BE8763" s="397" t="s">
        <v>862</v>
      </c>
      <c r="BF8763" t="str">
        <f t="shared" si="733"/>
        <v>Female</v>
      </c>
      <c r="BG8763">
        <f t="shared" si="734"/>
        <v>37</v>
      </c>
      <c r="BH8763" s="398">
        <f t="shared" si="735"/>
        <v>1</v>
      </c>
      <c r="BO8763" s="33"/>
    </row>
    <row r="8764" spans="1:67">
      <c r="A8764" s="320" t="s">
        <v>338</v>
      </c>
      <c r="B8764" t="s">
        <v>380</v>
      </c>
      <c r="C8764" t="s">
        <v>910</v>
      </c>
      <c r="D8764" t="s">
        <v>314</v>
      </c>
      <c r="E8764" s="320" t="s">
        <v>187</v>
      </c>
      <c r="F8764" s="320" t="s">
        <v>917</v>
      </c>
      <c r="G8764" s="320" t="s">
        <v>447</v>
      </c>
      <c r="H8764" s="320" t="s">
        <v>811</v>
      </c>
      <c r="I8764" s="320" t="s">
        <v>291</v>
      </c>
      <c r="J8764" s="320" t="s">
        <v>293</v>
      </c>
      <c r="K8764" s="321">
        <v>0</v>
      </c>
      <c r="L8764" s="305">
        <v>0</v>
      </c>
      <c r="M8764" s="305"/>
      <c r="N8764" s="321">
        <v>2</v>
      </c>
      <c r="O8764" s="305">
        <v>2.7399999089539051E-3</v>
      </c>
      <c r="P8764" s="305"/>
      <c r="Q8764" s="321">
        <v>120</v>
      </c>
      <c r="R8764" s="305">
        <v>8.8200001046061516E-3</v>
      </c>
      <c r="S8764" s="305"/>
      <c r="BA8764" s="395">
        <v>1</v>
      </c>
      <c r="BB8764" s="396" t="s">
        <v>861</v>
      </c>
      <c r="BC8764" t="str">
        <f t="shared" si="731"/>
        <v>RAS</v>
      </c>
      <c r="BD8764" t="str">
        <f t="shared" si="732"/>
        <v>NAoMe_recurrent_gender</v>
      </c>
      <c r="BE8764" s="397" t="s">
        <v>862</v>
      </c>
      <c r="BF8764" t="str">
        <f t="shared" si="733"/>
        <v>Male</v>
      </c>
      <c r="BG8764">
        <f t="shared" si="734"/>
        <v>0</v>
      </c>
      <c r="BH8764" s="398">
        <f t="shared" si="735"/>
        <v>0</v>
      </c>
      <c r="BO8764" s="33"/>
    </row>
    <row r="8765" spans="1:67">
      <c r="A8765" s="320" t="s">
        <v>338</v>
      </c>
      <c r="B8765" t="s">
        <v>380</v>
      </c>
      <c r="C8765" t="s">
        <v>910</v>
      </c>
      <c r="D8765" t="s">
        <v>314</v>
      </c>
      <c r="E8765" s="320" t="s">
        <v>187</v>
      </c>
      <c r="F8765" s="320" t="s">
        <v>917</v>
      </c>
      <c r="G8765" s="320" t="s">
        <v>447</v>
      </c>
      <c r="H8765" s="320" t="s">
        <v>811</v>
      </c>
      <c r="I8765" s="320" t="s">
        <v>355</v>
      </c>
      <c r="J8765" s="320" t="s">
        <v>289</v>
      </c>
      <c r="K8765" s="321">
        <v>12</v>
      </c>
      <c r="L8765" s="305">
        <v>0.324319988489151</v>
      </c>
      <c r="M8765" s="305"/>
      <c r="N8765" s="321">
        <v>239</v>
      </c>
      <c r="O8765" s="305">
        <v>0.32785001397132868</v>
      </c>
      <c r="P8765" s="305"/>
      <c r="Q8765" s="321">
        <v>4109</v>
      </c>
      <c r="R8765" s="305">
        <v>0.30186998844146729</v>
      </c>
      <c r="S8765" s="305"/>
      <c r="BA8765" s="395">
        <v>1</v>
      </c>
      <c r="BB8765" s="396" t="s">
        <v>861</v>
      </c>
      <c r="BC8765" t="str">
        <f t="shared" si="731"/>
        <v>RAS</v>
      </c>
      <c r="BD8765" t="str">
        <f t="shared" si="732"/>
        <v>NAoMe_recurrent_mbc_hes_year</v>
      </c>
      <c r="BE8765" s="397" t="s">
        <v>862</v>
      </c>
      <c r="BF8765" t="str">
        <f t="shared" si="733"/>
        <v>2021</v>
      </c>
      <c r="BG8765">
        <f t="shared" si="734"/>
        <v>12</v>
      </c>
      <c r="BH8765" s="398">
        <f t="shared" si="735"/>
        <v>0.324319988489151</v>
      </c>
      <c r="BO8765" s="33"/>
    </row>
    <row r="8766" spans="1:67">
      <c r="A8766" s="320" t="s">
        <v>338</v>
      </c>
      <c r="B8766" t="s">
        <v>380</v>
      </c>
      <c r="C8766" t="s">
        <v>910</v>
      </c>
      <c r="D8766" t="s">
        <v>314</v>
      </c>
      <c r="E8766" s="320" t="s">
        <v>187</v>
      </c>
      <c r="F8766" s="320" t="s">
        <v>917</v>
      </c>
      <c r="G8766" s="320" t="s">
        <v>447</v>
      </c>
      <c r="H8766" s="320" t="s">
        <v>811</v>
      </c>
      <c r="I8766" s="320" t="s">
        <v>355</v>
      </c>
      <c r="J8766" s="320" t="s">
        <v>816</v>
      </c>
      <c r="K8766" s="321">
        <v>8</v>
      </c>
      <c r="L8766" s="305">
        <v>0.2162200063467026</v>
      </c>
      <c r="M8766" s="305"/>
      <c r="N8766" s="321">
        <v>215</v>
      </c>
      <c r="O8766" s="305">
        <v>0.29491999745368958</v>
      </c>
      <c r="P8766" s="305"/>
      <c r="Q8766" s="321">
        <v>4376</v>
      </c>
      <c r="R8766" s="305">
        <v>0.32148000597953802</v>
      </c>
      <c r="S8766" s="305"/>
      <c r="BA8766" s="395">
        <v>1</v>
      </c>
      <c r="BB8766" s="396" t="s">
        <v>861</v>
      </c>
      <c r="BC8766" t="str">
        <f t="shared" si="731"/>
        <v>RAS</v>
      </c>
      <c r="BD8766" t="str">
        <f t="shared" si="732"/>
        <v>NAoMe_recurrent_mbc_hes_year</v>
      </c>
      <c r="BE8766" s="397" t="s">
        <v>862</v>
      </c>
      <c r="BF8766" t="str">
        <f t="shared" si="733"/>
        <v>2022</v>
      </c>
      <c r="BG8766">
        <f t="shared" si="734"/>
        <v>8</v>
      </c>
      <c r="BH8766" s="398">
        <f t="shared" si="735"/>
        <v>0.2162200063467026</v>
      </c>
      <c r="BO8766" s="33"/>
    </row>
    <row r="8767" spans="1:67">
      <c r="A8767" s="320" t="s">
        <v>338</v>
      </c>
      <c r="B8767" t="s">
        <v>380</v>
      </c>
      <c r="C8767" t="s">
        <v>910</v>
      </c>
      <c r="D8767" t="s">
        <v>314</v>
      </c>
      <c r="E8767" s="320" t="s">
        <v>187</v>
      </c>
      <c r="F8767" s="320" t="s">
        <v>917</v>
      </c>
      <c r="G8767" s="320" t="s">
        <v>447</v>
      </c>
      <c r="H8767" s="320" t="s">
        <v>811</v>
      </c>
      <c r="I8767" s="320" t="s">
        <v>355</v>
      </c>
      <c r="J8767" s="320" t="s">
        <v>946</v>
      </c>
      <c r="K8767" s="321">
        <v>17</v>
      </c>
      <c r="L8767" s="305">
        <v>0.45945999026298517</v>
      </c>
      <c r="M8767" s="305"/>
      <c r="N8767" s="321">
        <v>275</v>
      </c>
      <c r="O8767" s="305">
        <v>0.37722998857498169</v>
      </c>
      <c r="P8767" s="305"/>
      <c r="Q8767" s="321">
        <v>5127</v>
      </c>
      <c r="R8767" s="305">
        <v>0.37665000557899481</v>
      </c>
      <c r="S8767" s="305"/>
      <c r="BA8767" s="395">
        <v>1</v>
      </c>
      <c r="BB8767" s="396" t="s">
        <v>861</v>
      </c>
      <c r="BC8767" t="str">
        <f t="shared" si="731"/>
        <v>RAS</v>
      </c>
      <c r="BD8767" t="str">
        <f t="shared" si="732"/>
        <v>NAoMe_recurrent_mbc_hes_year</v>
      </c>
      <c r="BE8767" s="397" t="s">
        <v>862</v>
      </c>
      <c r="BF8767" t="str">
        <f t="shared" si="733"/>
        <v>2023</v>
      </c>
      <c r="BG8767">
        <f t="shared" si="734"/>
        <v>17</v>
      </c>
      <c r="BH8767" s="398">
        <f t="shared" si="735"/>
        <v>0.45945999026298517</v>
      </c>
      <c r="BO8767" s="33"/>
    </row>
    <row r="8768" spans="1:67">
      <c r="A8768" s="320" t="s">
        <v>338</v>
      </c>
      <c r="B8768" t="s">
        <v>380</v>
      </c>
      <c r="C8768" t="s">
        <v>910</v>
      </c>
      <c r="D8768" t="s">
        <v>314</v>
      </c>
      <c r="E8768" s="320" t="s">
        <v>187</v>
      </c>
      <c r="F8768" s="320" t="s">
        <v>917</v>
      </c>
      <c r="G8768" s="320" t="s">
        <v>447</v>
      </c>
      <c r="H8768" s="320" t="s">
        <v>811</v>
      </c>
      <c r="I8768" s="320" t="s">
        <v>824</v>
      </c>
      <c r="J8768" s="320" t="s">
        <v>12</v>
      </c>
      <c r="K8768" s="321">
        <v>37</v>
      </c>
      <c r="L8768" s="305">
        <v>1</v>
      </c>
      <c r="M8768" s="305"/>
      <c r="N8768" s="321">
        <v>729</v>
      </c>
      <c r="O8768" s="305">
        <v>1</v>
      </c>
      <c r="P8768" s="305"/>
      <c r="Q8768" s="321">
        <v>13612</v>
      </c>
      <c r="R8768" s="305">
        <v>1</v>
      </c>
      <c r="S8768" s="305"/>
      <c r="BA8768" s="395">
        <v>1</v>
      </c>
      <c r="BB8768" s="396" t="s">
        <v>861</v>
      </c>
      <c r="BC8768" t="str">
        <f t="shared" si="731"/>
        <v>RAS</v>
      </c>
      <c r="BD8768" t="str">
        <f t="shared" si="732"/>
        <v>NAoMe_recurrent_tag_bonemets</v>
      </c>
      <c r="BE8768" s="397" t="s">
        <v>862</v>
      </c>
      <c r="BF8768" t="str">
        <f t="shared" si="733"/>
        <v>No</v>
      </c>
      <c r="BG8768">
        <f t="shared" si="734"/>
        <v>37</v>
      </c>
      <c r="BH8768" s="398">
        <f t="shared" si="735"/>
        <v>1</v>
      </c>
      <c r="BO8768" s="33"/>
    </row>
    <row r="8769" spans="1:67">
      <c r="A8769" s="320" t="s">
        <v>338</v>
      </c>
      <c r="B8769" t="s">
        <v>380</v>
      </c>
      <c r="C8769" t="s">
        <v>910</v>
      </c>
      <c r="D8769" t="s">
        <v>314</v>
      </c>
      <c r="E8769" s="320" t="s">
        <v>187</v>
      </c>
      <c r="F8769" s="320" t="s">
        <v>917</v>
      </c>
      <c r="G8769" s="320" t="s">
        <v>447</v>
      </c>
      <c r="H8769" s="320" t="s">
        <v>811</v>
      </c>
      <c r="I8769" s="320" t="s">
        <v>825</v>
      </c>
      <c r="J8769" s="320" t="s">
        <v>12</v>
      </c>
      <c r="K8769" s="321">
        <v>37</v>
      </c>
      <c r="L8769" s="305">
        <v>1</v>
      </c>
      <c r="M8769" s="305"/>
      <c r="N8769" s="321">
        <v>729</v>
      </c>
      <c r="O8769" s="305">
        <v>1</v>
      </c>
      <c r="P8769" s="305"/>
      <c r="Q8769" s="321">
        <v>13612</v>
      </c>
      <c r="R8769" s="305">
        <v>1</v>
      </c>
      <c r="S8769" s="305"/>
      <c r="BA8769" s="395">
        <v>1</v>
      </c>
      <c r="BB8769" s="396" t="s">
        <v>861</v>
      </c>
      <c r="BC8769" t="str">
        <f t="shared" si="731"/>
        <v>RAS</v>
      </c>
      <c r="BD8769" t="str">
        <f t="shared" si="732"/>
        <v>NAoMe_recurrent_tag_brainmets</v>
      </c>
      <c r="BE8769" s="397" t="s">
        <v>862</v>
      </c>
      <c r="BF8769" t="str">
        <f t="shared" si="733"/>
        <v>No</v>
      </c>
      <c r="BG8769">
        <f t="shared" si="734"/>
        <v>37</v>
      </c>
      <c r="BH8769" s="398">
        <f t="shared" si="735"/>
        <v>1</v>
      </c>
      <c r="BO8769" s="33"/>
    </row>
    <row r="8770" spans="1:67">
      <c r="A8770" s="320" t="s">
        <v>338</v>
      </c>
      <c r="B8770" t="s">
        <v>380</v>
      </c>
      <c r="C8770" t="s">
        <v>910</v>
      </c>
      <c r="D8770" t="s">
        <v>314</v>
      </c>
      <c r="E8770" s="320" t="s">
        <v>187</v>
      </c>
      <c r="F8770" s="320" t="s">
        <v>917</v>
      </c>
      <c r="G8770" s="320" t="s">
        <v>447</v>
      </c>
      <c r="H8770" s="320" t="s">
        <v>811</v>
      </c>
      <c r="I8770" s="320" t="s">
        <v>826</v>
      </c>
      <c r="J8770" s="320" t="s">
        <v>12</v>
      </c>
      <c r="K8770" s="321">
        <v>37</v>
      </c>
      <c r="L8770" s="305">
        <v>1</v>
      </c>
      <c r="M8770" s="305"/>
      <c r="N8770" s="321">
        <v>729</v>
      </c>
      <c r="O8770" s="305">
        <v>1</v>
      </c>
      <c r="P8770" s="305"/>
      <c r="Q8770" s="321">
        <v>13612</v>
      </c>
      <c r="R8770" s="305">
        <v>1</v>
      </c>
      <c r="S8770" s="305"/>
      <c r="BA8770" s="395">
        <v>1</v>
      </c>
      <c r="BB8770" s="396" t="s">
        <v>861</v>
      </c>
      <c r="BC8770" t="str">
        <f t="shared" si="731"/>
        <v>RAS</v>
      </c>
      <c r="BD8770" t="str">
        <f t="shared" si="732"/>
        <v>NAoMe_recurrent_tag_livermets</v>
      </c>
      <c r="BE8770" s="397" t="s">
        <v>862</v>
      </c>
      <c r="BF8770" t="str">
        <f t="shared" si="733"/>
        <v>No</v>
      </c>
      <c r="BG8770">
        <f t="shared" si="734"/>
        <v>37</v>
      </c>
      <c r="BH8770" s="398">
        <f t="shared" si="735"/>
        <v>1</v>
      </c>
      <c r="BO8770" s="33"/>
    </row>
    <row r="8771" spans="1:67">
      <c r="A8771" s="320" t="s">
        <v>338</v>
      </c>
      <c r="B8771" t="s">
        <v>380</v>
      </c>
      <c r="C8771" t="s">
        <v>910</v>
      </c>
      <c r="D8771" t="s">
        <v>314</v>
      </c>
      <c r="E8771" s="320" t="s">
        <v>187</v>
      </c>
      <c r="F8771" s="320" t="s">
        <v>917</v>
      </c>
      <c r="G8771" s="320" t="s">
        <v>447</v>
      </c>
      <c r="H8771" s="320" t="s">
        <v>811</v>
      </c>
      <c r="I8771" s="320" t="s">
        <v>827</v>
      </c>
      <c r="J8771" s="320" t="s">
        <v>12</v>
      </c>
      <c r="K8771" s="321">
        <v>37</v>
      </c>
      <c r="L8771" s="305">
        <v>1</v>
      </c>
      <c r="M8771" s="305"/>
      <c r="N8771" s="321">
        <v>729</v>
      </c>
      <c r="O8771" s="305">
        <v>1</v>
      </c>
      <c r="P8771" s="305"/>
      <c r="Q8771" s="321">
        <v>13612</v>
      </c>
      <c r="R8771" s="305">
        <v>1</v>
      </c>
      <c r="S8771" s="305"/>
      <c r="BA8771" s="395">
        <v>1</v>
      </c>
      <c r="BB8771" s="396" t="s">
        <v>861</v>
      </c>
      <c r="BC8771" t="str">
        <f t="shared" ref="BC8771:BC8834" si="736">E8771</f>
        <v>RAS</v>
      </c>
      <c r="BD8771" t="str">
        <f t="shared" ref="BD8771:BD8834" si="737">(LEFT(A8771, LEN(A8771)-7))&amp;"_"&amp;I8771</f>
        <v>NAoMe_recurrent_tag_lungmets</v>
      </c>
      <c r="BE8771" s="397" t="s">
        <v>862</v>
      </c>
      <c r="BF8771" t="str">
        <f t="shared" ref="BF8771:BF8834" si="738">J8771</f>
        <v>No</v>
      </c>
      <c r="BG8771">
        <f t="shared" ref="BG8771:BG8834" si="739">K8771</f>
        <v>37</v>
      </c>
      <c r="BH8771" s="398">
        <f t="shared" ref="BH8771:BH8834" si="740">L8771</f>
        <v>1</v>
      </c>
      <c r="BO8771" s="33"/>
    </row>
    <row r="8772" spans="1:67">
      <c r="A8772" s="320" t="s">
        <v>338</v>
      </c>
      <c r="B8772" t="s">
        <v>380</v>
      </c>
      <c r="C8772" t="s">
        <v>910</v>
      </c>
      <c r="D8772" t="s">
        <v>314</v>
      </c>
      <c r="E8772" s="320" t="s">
        <v>187</v>
      </c>
      <c r="F8772" s="320" t="s">
        <v>917</v>
      </c>
      <c r="G8772" s="320" t="s">
        <v>447</v>
      </c>
      <c r="H8772" s="320" t="s">
        <v>811</v>
      </c>
      <c r="I8772" s="320" t="s">
        <v>828</v>
      </c>
      <c r="J8772" s="320" t="s">
        <v>12</v>
      </c>
      <c r="K8772" s="321">
        <v>37</v>
      </c>
      <c r="L8772" s="305">
        <v>1</v>
      </c>
      <c r="M8772" s="305"/>
      <c r="N8772" s="321">
        <v>729</v>
      </c>
      <c r="O8772" s="305">
        <v>1</v>
      </c>
      <c r="P8772" s="305"/>
      <c r="Q8772" s="321">
        <v>13612</v>
      </c>
      <c r="R8772" s="305">
        <v>1</v>
      </c>
      <c r="S8772" s="305"/>
      <c r="BA8772" s="395">
        <v>1</v>
      </c>
      <c r="BB8772" s="396" t="s">
        <v>861</v>
      </c>
      <c r="BC8772" t="str">
        <f t="shared" si="736"/>
        <v>RAS</v>
      </c>
      <c r="BD8772" t="str">
        <f t="shared" si="737"/>
        <v>NAoMe_recurrent_tag_othermets</v>
      </c>
      <c r="BE8772" s="397" t="s">
        <v>862</v>
      </c>
      <c r="BF8772" t="str">
        <f t="shared" si="738"/>
        <v>No</v>
      </c>
      <c r="BG8772">
        <f t="shared" si="739"/>
        <v>37</v>
      </c>
      <c r="BH8772" s="398">
        <f t="shared" si="740"/>
        <v>1</v>
      </c>
      <c r="BO8772" s="33"/>
    </row>
    <row r="8773" spans="1:67">
      <c r="A8773" s="320" t="s">
        <v>338</v>
      </c>
      <c r="B8773" t="s">
        <v>380</v>
      </c>
      <c r="C8773" t="s">
        <v>910</v>
      </c>
      <c r="D8773" t="s">
        <v>314</v>
      </c>
      <c r="E8773" s="320" t="s">
        <v>188</v>
      </c>
      <c r="F8773" s="320" t="s">
        <v>915</v>
      </c>
      <c r="G8773" s="320" t="s">
        <v>439</v>
      </c>
      <c r="H8773" s="320" t="s">
        <v>329</v>
      </c>
      <c r="I8773" s="320" t="s">
        <v>354</v>
      </c>
      <c r="J8773" s="320" t="s">
        <v>277</v>
      </c>
      <c r="K8773" s="321">
        <v>2</v>
      </c>
      <c r="L8773" s="305">
        <v>8.7000001221895218E-3</v>
      </c>
      <c r="M8773" s="305"/>
      <c r="N8773" s="321">
        <v>6</v>
      </c>
      <c r="O8773" s="305">
        <v>6.3599999994039544E-3</v>
      </c>
      <c r="P8773" s="305"/>
      <c r="Q8773" s="321">
        <v>56</v>
      </c>
      <c r="R8773" s="305">
        <v>4.1100000962615013E-3</v>
      </c>
      <c r="S8773" s="305"/>
      <c r="BA8773" s="395">
        <v>1</v>
      </c>
      <c r="BB8773" s="396" t="s">
        <v>861</v>
      </c>
      <c r="BC8773" t="str">
        <f t="shared" si="736"/>
        <v>RTD</v>
      </c>
      <c r="BD8773" t="str">
        <f t="shared" si="737"/>
        <v>NAoMe_recurrent_age_mbc_hes_decades_80cap</v>
      </c>
      <c r="BE8773" s="397" t="s">
        <v>862</v>
      </c>
      <c r="BF8773" t="str">
        <f t="shared" si="738"/>
        <v>18-29 yrs</v>
      </c>
      <c r="BG8773">
        <f t="shared" si="739"/>
        <v>2</v>
      </c>
      <c r="BH8773" s="398">
        <f t="shared" si="740"/>
        <v>8.7000001221895218E-3</v>
      </c>
      <c r="BO8773" s="33"/>
    </row>
    <row r="8774" spans="1:67">
      <c r="A8774" s="320" t="s">
        <v>338</v>
      </c>
      <c r="B8774" t="s">
        <v>380</v>
      </c>
      <c r="C8774" t="s">
        <v>910</v>
      </c>
      <c r="D8774" t="s">
        <v>314</v>
      </c>
      <c r="E8774" s="320" t="s">
        <v>188</v>
      </c>
      <c r="F8774" s="320" t="s">
        <v>915</v>
      </c>
      <c r="G8774" s="320" t="s">
        <v>439</v>
      </c>
      <c r="H8774" s="320" t="s">
        <v>329</v>
      </c>
      <c r="I8774" s="320" t="s">
        <v>354</v>
      </c>
      <c r="J8774" s="320" t="s">
        <v>278</v>
      </c>
      <c r="K8774" s="321">
        <v>8</v>
      </c>
      <c r="L8774" s="305">
        <v>3.4779999405145652E-2</v>
      </c>
      <c r="M8774" s="305"/>
      <c r="N8774" s="321">
        <v>46</v>
      </c>
      <c r="O8774" s="305">
        <v>4.8730000853538513E-2</v>
      </c>
      <c r="P8774" s="305"/>
      <c r="Q8774" s="321">
        <v>552</v>
      </c>
      <c r="R8774" s="305">
        <v>4.0550000965595252E-2</v>
      </c>
      <c r="S8774" s="305"/>
      <c r="BA8774" s="395">
        <v>1</v>
      </c>
      <c r="BB8774" s="396" t="s">
        <v>861</v>
      </c>
      <c r="BC8774" t="str">
        <f t="shared" si="736"/>
        <v>RTD</v>
      </c>
      <c r="BD8774" t="str">
        <f t="shared" si="737"/>
        <v>NAoMe_recurrent_age_mbc_hes_decades_80cap</v>
      </c>
      <c r="BE8774" s="397" t="s">
        <v>862</v>
      </c>
      <c r="BF8774" t="str">
        <f t="shared" si="738"/>
        <v>30-39 yrs</v>
      </c>
      <c r="BG8774">
        <f t="shared" si="739"/>
        <v>8</v>
      </c>
      <c r="BH8774" s="398">
        <f t="shared" si="740"/>
        <v>3.4779999405145652E-2</v>
      </c>
      <c r="BO8774" s="33"/>
    </row>
    <row r="8775" spans="1:67">
      <c r="A8775" s="320" t="s">
        <v>338</v>
      </c>
      <c r="B8775" t="s">
        <v>380</v>
      </c>
      <c r="C8775" t="s">
        <v>910</v>
      </c>
      <c r="D8775" t="s">
        <v>314</v>
      </c>
      <c r="E8775" s="320" t="s">
        <v>188</v>
      </c>
      <c r="F8775" s="320" t="s">
        <v>915</v>
      </c>
      <c r="G8775" s="320" t="s">
        <v>439</v>
      </c>
      <c r="H8775" s="320" t="s">
        <v>329</v>
      </c>
      <c r="I8775" s="320" t="s">
        <v>354</v>
      </c>
      <c r="J8775" s="320" t="s">
        <v>279</v>
      </c>
      <c r="K8775" s="321">
        <v>28</v>
      </c>
      <c r="L8775" s="305">
        <v>0.12173999845981601</v>
      </c>
      <c r="M8775" s="305"/>
      <c r="N8775" s="321">
        <v>93</v>
      </c>
      <c r="O8775" s="305">
        <v>9.8520003259181976E-2</v>
      </c>
      <c r="P8775" s="305"/>
      <c r="Q8775" s="321">
        <v>1403</v>
      </c>
      <c r="R8775" s="305">
        <v>0.1030699983239174</v>
      </c>
      <c r="S8775" s="305"/>
      <c r="BA8775" s="395">
        <v>1</v>
      </c>
      <c r="BB8775" s="396" t="s">
        <v>861</v>
      </c>
      <c r="BC8775" t="str">
        <f t="shared" si="736"/>
        <v>RTD</v>
      </c>
      <c r="BD8775" t="str">
        <f t="shared" si="737"/>
        <v>NAoMe_recurrent_age_mbc_hes_decades_80cap</v>
      </c>
      <c r="BE8775" s="397" t="s">
        <v>862</v>
      </c>
      <c r="BF8775" t="str">
        <f t="shared" si="738"/>
        <v>40-49 yrs</v>
      </c>
      <c r="BG8775">
        <f t="shared" si="739"/>
        <v>28</v>
      </c>
      <c r="BH8775" s="398">
        <f t="shared" si="740"/>
        <v>0.12173999845981601</v>
      </c>
      <c r="BO8775" s="33"/>
    </row>
    <row r="8776" spans="1:67">
      <c r="A8776" s="320" t="s">
        <v>338</v>
      </c>
      <c r="B8776" t="s">
        <v>380</v>
      </c>
      <c r="C8776" t="s">
        <v>910</v>
      </c>
      <c r="D8776" t="s">
        <v>314</v>
      </c>
      <c r="E8776" s="320" t="s">
        <v>188</v>
      </c>
      <c r="F8776" s="320" t="s">
        <v>915</v>
      </c>
      <c r="G8776" s="320" t="s">
        <v>439</v>
      </c>
      <c r="H8776" s="320" t="s">
        <v>329</v>
      </c>
      <c r="I8776" s="320" t="s">
        <v>354</v>
      </c>
      <c r="J8776" s="320" t="s">
        <v>280</v>
      </c>
      <c r="K8776" s="321">
        <v>53</v>
      </c>
      <c r="L8776" s="305">
        <v>0.230430006980896</v>
      </c>
      <c r="M8776" s="305"/>
      <c r="N8776" s="321">
        <v>178</v>
      </c>
      <c r="O8776" s="305">
        <v>0.18855999410152441</v>
      </c>
      <c r="P8776" s="305"/>
      <c r="Q8776" s="321">
        <v>2584</v>
      </c>
      <c r="R8776" s="305">
        <v>0.18983000516891479</v>
      </c>
      <c r="S8776" s="305"/>
      <c r="BA8776" s="395">
        <v>1</v>
      </c>
      <c r="BB8776" s="396" t="s">
        <v>861</v>
      </c>
      <c r="BC8776" t="str">
        <f t="shared" si="736"/>
        <v>RTD</v>
      </c>
      <c r="BD8776" t="str">
        <f t="shared" si="737"/>
        <v>NAoMe_recurrent_age_mbc_hes_decades_80cap</v>
      </c>
      <c r="BE8776" s="397" t="s">
        <v>862</v>
      </c>
      <c r="BF8776" t="str">
        <f t="shared" si="738"/>
        <v>50-59 yrs</v>
      </c>
      <c r="BG8776">
        <f t="shared" si="739"/>
        <v>53</v>
      </c>
      <c r="BH8776" s="398">
        <f t="shared" si="740"/>
        <v>0.230430006980896</v>
      </c>
      <c r="BO8776" s="33"/>
    </row>
    <row r="8777" spans="1:67">
      <c r="A8777" s="320" t="s">
        <v>338</v>
      </c>
      <c r="B8777" t="s">
        <v>380</v>
      </c>
      <c r="C8777" t="s">
        <v>910</v>
      </c>
      <c r="D8777" t="s">
        <v>314</v>
      </c>
      <c r="E8777" s="320" t="s">
        <v>188</v>
      </c>
      <c r="F8777" s="320" t="s">
        <v>915</v>
      </c>
      <c r="G8777" s="320" t="s">
        <v>439</v>
      </c>
      <c r="H8777" s="320" t="s">
        <v>329</v>
      </c>
      <c r="I8777" s="320" t="s">
        <v>354</v>
      </c>
      <c r="J8777" s="320" t="s">
        <v>281</v>
      </c>
      <c r="K8777" s="321">
        <v>55</v>
      </c>
      <c r="L8777" s="305">
        <v>0.2391300052404404</v>
      </c>
      <c r="M8777" s="305"/>
      <c r="N8777" s="321">
        <v>192</v>
      </c>
      <c r="O8777" s="305">
        <v>0.20339000225067139</v>
      </c>
      <c r="P8777" s="305"/>
      <c r="Q8777" s="321">
        <v>2650</v>
      </c>
      <c r="R8777" s="305">
        <v>0.19468000531196589</v>
      </c>
      <c r="S8777" s="305"/>
      <c r="BA8777" s="395">
        <v>1</v>
      </c>
      <c r="BB8777" s="396" t="s">
        <v>861</v>
      </c>
      <c r="BC8777" t="str">
        <f t="shared" si="736"/>
        <v>RTD</v>
      </c>
      <c r="BD8777" t="str">
        <f t="shared" si="737"/>
        <v>NAoMe_recurrent_age_mbc_hes_decades_80cap</v>
      </c>
      <c r="BE8777" s="397" t="s">
        <v>862</v>
      </c>
      <c r="BF8777" t="str">
        <f t="shared" si="738"/>
        <v>60-69 yrs</v>
      </c>
      <c r="BG8777">
        <f t="shared" si="739"/>
        <v>55</v>
      </c>
      <c r="BH8777" s="398">
        <f t="shared" si="740"/>
        <v>0.2391300052404404</v>
      </c>
      <c r="BO8777" s="33"/>
    </row>
    <row r="8778" spans="1:67">
      <c r="A8778" s="320" t="s">
        <v>338</v>
      </c>
      <c r="B8778" t="s">
        <v>380</v>
      </c>
      <c r="C8778" t="s">
        <v>910</v>
      </c>
      <c r="D8778" t="s">
        <v>314</v>
      </c>
      <c r="E8778" s="320" t="s">
        <v>188</v>
      </c>
      <c r="F8778" s="320" t="s">
        <v>915</v>
      </c>
      <c r="G8778" s="320" t="s">
        <v>439</v>
      </c>
      <c r="H8778" s="320" t="s">
        <v>329</v>
      </c>
      <c r="I8778" s="320" t="s">
        <v>354</v>
      </c>
      <c r="J8778" s="320" t="s">
        <v>282</v>
      </c>
      <c r="K8778" s="321">
        <v>43</v>
      </c>
      <c r="L8778" s="305">
        <v>0.18695999681949621</v>
      </c>
      <c r="M8778" s="305"/>
      <c r="N8778" s="321">
        <v>218</v>
      </c>
      <c r="O8778" s="305">
        <v>0.23093000054359439</v>
      </c>
      <c r="P8778" s="305"/>
      <c r="Q8778" s="321">
        <v>3284</v>
      </c>
      <c r="R8778" s="305">
        <v>0.24126000702381131</v>
      </c>
      <c r="S8778" s="305"/>
      <c r="BA8778" s="395">
        <v>1</v>
      </c>
      <c r="BB8778" s="396" t="s">
        <v>861</v>
      </c>
      <c r="BC8778" t="str">
        <f t="shared" si="736"/>
        <v>RTD</v>
      </c>
      <c r="BD8778" t="str">
        <f t="shared" si="737"/>
        <v>NAoMe_recurrent_age_mbc_hes_decades_80cap</v>
      </c>
      <c r="BE8778" s="397" t="s">
        <v>862</v>
      </c>
      <c r="BF8778" t="str">
        <f t="shared" si="738"/>
        <v>70-79 yrs</v>
      </c>
      <c r="BG8778">
        <f t="shared" si="739"/>
        <v>43</v>
      </c>
      <c r="BH8778" s="398">
        <f t="shared" si="740"/>
        <v>0.18695999681949621</v>
      </c>
      <c r="BO8778" s="33"/>
    </row>
    <row r="8779" spans="1:67">
      <c r="A8779" s="320" t="s">
        <v>338</v>
      </c>
      <c r="B8779" t="s">
        <v>380</v>
      </c>
      <c r="C8779" t="s">
        <v>910</v>
      </c>
      <c r="D8779" t="s">
        <v>314</v>
      </c>
      <c r="E8779" s="320" t="s">
        <v>188</v>
      </c>
      <c r="F8779" s="320" t="s">
        <v>915</v>
      </c>
      <c r="G8779" s="320" t="s">
        <v>439</v>
      </c>
      <c r="H8779" s="320" t="s">
        <v>329</v>
      </c>
      <c r="I8779" s="320" t="s">
        <v>354</v>
      </c>
      <c r="J8779" s="320" t="s">
        <v>283</v>
      </c>
      <c r="K8779" s="321">
        <v>41</v>
      </c>
      <c r="L8779" s="305">
        <v>0.17825999855995181</v>
      </c>
      <c r="M8779" s="305"/>
      <c r="N8779" s="321">
        <v>211</v>
      </c>
      <c r="O8779" s="305">
        <v>0.22351999580860141</v>
      </c>
      <c r="P8779" s="305"/>
      <c r="Q8779" s="321">
        <v>3083</v>
      </c>
      <c r="R8779" s="305">
        <v>0.2264900058507919</v>
      </c>
      <c r="S8779" s="305"/>
      <c r="BA8779" s="395">
        <v>1</v>
      </c>
      <c r="BB8779" s="396" t="s">
        <v>861</v>
      </c>
      <c r="BC8779" t="str">
        <f t="shared" si="736"/>
        <v>RTD</v>
      </c>
      <c r="BD8779" t="str">
        <f t="shared" si="737"/>
        <v>NAoMe_recurrent_age_mbc_hes_decades_80cap</v>
      </c>
      <c r="BE8779" s="397" t="s">
        <v>862</v>
      </c>
      <c r="BF8779" t="str">
        <f t="shared" si="738"/>
        <v>80+ yrs</v>
      </c>
      <c r="BG8779">
        <f t="shared" si="739"/>
        <v>41</v>
      </c>
      <c r="BH8779" s="398">
        <f t="shared" si="740"/>
        <v>0.17825999855995181</v>
      </c>
      <c r="BO8779" s="33"/>
    </row>
    <row r="8780" spans="1:67">
      <c r="A8780" s="320" t="s">
        <v>338</v>
      </c>
      <c r="B8780" t="s">
        <v>380</v>
      </c>
      <c r="C8780" t="s">
        <v>910</v>
      </c>
      <c r="D8780" t="s">
        <v>314</v>
      </c>
      <c r="E8780" s="320" t="s">
        <v>188</v>
      </c>
      <c r="F8780" s="320" t="s">
        <v>915</v>
      </c>
      <c r="G8780" s="320" t="s">
        <v>439</v>
      </c>
      <c r="H8780" s="320" t="s">
        <v>329</v>
      </c>
      <c r="I8780" s="320" t="s">
        <v>656</v>
      </c>
      <c r="J8780" s="320" t="s">
        <v>286</v>
      </c>
      <c r="K8780" s="321">
        <v>5</v>
      </c>
      <c r="L8780" s="305">
        <v>2.1740000694990162E-2</v>
      </c>
      <c r="M8780" s="305">
        <v>2.1929999813437458E-2</v>
      </c>
      <c r="N8780" s="321">
        <v>9</v>
      </c>
      <c r="O8780" s="305">
        <v>9.5300003886222839E-3</v>
      </c>
      <c r="P8780" s="305">
        <v>9.6399998292326927E-3</v>
      </c>
      <c r="Q8780" s="321">
        <v>565</v>
      </c>
      <c r="R8780" s="305">
        <v>4.1510000824928277E-2</v>
      </c>
      <c r="S8780" s="305">
        <v>4.221000149846077E-2</v>
      </c>
      <c r="BA8780" s="395">
        <v>1</v>
      </c>
      <c r="BB8780" s="396" t="s">
        <v>861</v>
      </c>
      <c r="BC8780" t="str">
        <f t="shared" si="736"/>
        <v>RTD</v>
      </c>
      <c r="BD8780" t="str">
        <f t="shared" si="737"/>
        <v>NAoMe_recurrent_ethnicity_grp</v>
      </c>
      <c r="BE8780" s="397" t="s">
        <v>862</v>
      </c>
      <c r="BF8780" t="str">
        <f t="shared" si="738"/>
        <v>Asian or Asian British</v>
      </c>
      <c r="BG8780">
        <f t="shared" si="739"/>
        <v>5</v>
      </c>
      <c r="BH8780" s="398">
        <f t="shared" si="740"/>
        <v>2.1740000694990162E-2</v>
      </c>
      <c r="BO8780" s="33"/>
    </row>
    <row r="8781" spans="1:67">
      <c r="A8781" s="320" t="s">
        <v>338</v>
      </c>
      <c r="B8781" t="s">
        <v>380</v>
      </c>
      <c r="C8781" t="s">
        <v>910</v>
      </c>
      <c r="D8781" t="s">
        <v>314</v>
      </c>
      <c r="E8781" s="320" t="s">
        <v>188</v>
      </c>
      <c r="F8781" s="320" t="s">
        <v>915</v>
      </c>
      <c r="G8781" s="320" t="s">
        <v>439</v>
      </c>
      <c r="H8781" s="320" t="s">
        <v>329</v>
      </c>
      <c r="I8781" s="320" t="s">
        <v>656</v>
      </c>
      <c r="J8781" s="320" t="s">
        <v>287</v>
      </c>
      <c r="K8781" s="321">
        <v>0</v>
      </c>
      <c r="L8781" s="305">
        <v>0</v>
      </c>
      <c r="M8781" s="305">
        <v>0</v>
      </c>
      <c r="N8781" s="321">
        <v>2</v>
      </c>
      <c r="O8781" s="305">
        <v>2.120000077411532E-3</v>
      </c>
      <c r="P8781" s="305">
        <v>2.1399999968707561E-3</v>
      </c>
      <c r="Q8781" s="321">
        <v>439</v>
      </c>
      <c r="R8781" s="305">
        <v>3.2249998301267617E-2</v>
      </c>
      <c r="S8781" s="305">
        <v>3.2800000160932541E-2</v>
      </c>
      <c r="BA8781" s="395">
        <v>1</v>
      </c>
      <c r="BB8781" s="396" t="s">
        <v>861</v>
      </c>
      <c r="BC8781" t="str">
        <f t="shared" si="736"/>
        <v>RTD</v>
      </c>
      <c r="BD8781" t="str">
        <f t="shared" si="737"/>
        <v>NAoMe_recurrent_ethnicity_grp</v>
      </c>
      <c r="BE8781" s="397" t="s">
        <v>862</v>
      </c>
      <c r="BF8781" t="str">
        <f t="shared" si="738"/>
        <v>Black or Black British</v>
      </c>
      <c r="BG8781">
        <f t="shared" si="739"/>
        <v>0</v>
      </c>
      <c r="BH8781" s="398">
        <f t="shared" si="740"/>
        <v>0</v>
      </c>
      <c r="BO8781" s="33"/>
    </row>
    <row r="8782" spans="1:67">
      <c r="A8782" s="320" t="s">
        <v>338</v>
      </c>
      <c r="B8782" t="s">
        <v>380</v>
      </c>
      <c r="C8782" t="s">
        <v>910</v>
      </c>
      <c r="D8782" t="s">
        <v>314</v>
      </c>
      <c r="E8782" s="320" t="s">
        <v>188</v>
      </c>
      <c r="F8782" s="320" t="s">
        <v>915</v>
      </c>
      <c r="G8782" s="320" t="s">
        <v>439</v>
      </c>
      <c r="H8782" s="320" t="s">
        <v>329</v>
      </c>
      <c r="I8782" s="320" t="s">
        <v>656</v>
      </c>
      <c r="J8782" s="320" t="s">
        <v>259</v>
      </c>
      <c r="K8782" s="321">
        <v>0</v>
      </c>
      <c r="L8782" s="305">
        <v>0</v>
      </c>
      <c r="M8782" s="305">
        <v>0</v>
      </c>
      <c r="N8782" s="321">
        <v>0</v>
      </c>
      <c r="O8782" s="305">
        <v>0</v>
      </c>
      <c r="P8782" s="305">
        <v>0</v>
      </c>
      <c r="Q8782" s="321">
        <v>117</v>
      </c>
      <c r="R8782" s="305">
        <v>8.6000002920627594E-3</v>
      </c>
      <c r="S8782" s="305">
        <v>8.7400004267692566E-3</v>
      </c>
      <c r="BA8782" s="395">
        <v>1</v>
      </c>
      <c r="BB8782" s="396" t="s">
        <v>861</v>
      </c>
      <c r="BC8782" t="str">
        <f t="shared" si="736"/>
        <v>RTD</v>
      </c>
      <c r="BD8782" t="str">
        <f t="shared" si="737"/>
        <v>NAoMe_recurrent_ethnicity_grp</v>
      </c>
      <c r="BE8782" s="397" t="s">
        <v>862</v>
      </c>
      <c r="BF8782" t="str">
        <f t="shared" si="738"/>
        <v>Mixed</v>
      </c>
      <c r="BG8782">
        <f t="shared" si="739"/>
        <v>0</v>
      </c>
      <c r="BH8782" s="398">
        <f t="shared" si="740"/>
        <v>0</v>
      </c>
      <c r="BO8782" s="33"/>
    </row>
    <row r="8783" spans="1:67">
      <c r="A8783" s="320" t="s">
        <v>338</v>
      </c>
      <c r="B8783" t="s">
        <v>380</v>
      </c>
      <c r="C8783" t="s">
        <v>910</v>
      </c>
      <c r="D8783" t="s">
        <v>314</v>
      </c>
      <c r="E8783" s="320" t="s">
        <v>188</v>
      </c>
      <c r="F8783" s="320" t="s">
        <v>915</v>
      </c>
      <c r="G8783" s="320" t="s">
        <v>439</v>
      </c>
      <c r="H8783" s="320" t="s">
        <v>329</v>
      </c>
      <c r="I8783" s="320" t="s">
        <v>656</v>
      </c>
      <c r="J8783" s="320" t="s">
        <v>288</v>
      </c>
      <c r="K8783" s="321">
        <v>2</v>
      </c>
      <c r="L8783" s="305">
        <v>8.7000001221895218E-3</v>
      </c>
      <c r="M8783" s="305">
        <v>8.7700001895427704E-3</v>
      </c>
      <c r="N8783" s="321">
        <v>7</v>
      </c>
      <c r="O8783" s="305">
        <v>7.4200001545250416E-3</v>
      </c>
      <c r="P8783" s="305">
        <v>7.4900002218782902E-3</v>
      </c>
      <c r="Q8783" s="321">
        <v>254</v>
      </c>
      <c r="R8783" s="305">
        <v>1.8659999594092369E-2</v>
      </c>
      <c r="S8783" s="305">
        <v>1.8980000168085098E-2</v>
      </c>
      <c r="BA8783" s="395">
        <v>1</v>
      </c>
      <c r="BB8783" s="396" t="s">
        <v>861</v>
      </c>
      <c r="BC8783" t="str">
        <f t="shared" si="736"/>
        <v>RTD</v>
      </c>
      <c r="BD8783" t="str">
        <f t="shared" si="737"/>
        <v>NAoMe_recurrent_ethnicity_grp</v>
      </c>
      <c r="BE8783" s="397" t="s">
        <v>862</v>
      </c>
      <c r="BF8783" t="str">
        <f t="shared" si="738"/>
        <v>Other Ethnic Group</v>
      </c>
      <c r="BG8783">
        <f t="shared" si="739"/>
        <v>2</v>
      </c>
      <c r="BH8783" s="398">
        <f t="shared" si="740"/>
        <v>8.7000001221895218E-3</v>
      </c>
      <c r="BO8783" s="33"/>
    </row>
    <row r="8784" spans="1:67">
      <c r="A8784" s="320" t="s">
        <v>338</v>
      </c>
      <c r="B8784" t="s">
        <v>380</v>
      </c>
      <c r="C8784" t="s">
        <v>910</v>
      </c>
      <c r="D8784" t="s">
        <v>314</v>
      </c>
      <c r="E8784" s="320" t="s">
        <v>188</v>
      </c>
      <c r="F8784" s="320" t="s">
        <v>915</v>
      </c>
      <c r="G8784" s="320" t="s">
        <v>439</v>
      </c>
      <c r="H8784" s="320" t="s">
        <v>329</v>
      </c>
      <c r="I8784" s="320" t="s">
        <v>656</v>
      </c>
      <c r="J8784" s="320" t="s">
        <v>260</v>
      </c>
      <c r="K8784" s="321">
        <v>2</v>
      </c>
      <c r="L8784" s="305">
        <v>8.7000001221895218E-3</v>
      </c>
      <c r="M8784" s="305"/>
      <c r="N8784" s="321">
        <v>10</v>
      </c>
      <c r="O8784" s="305">
        <v>1.0590000078082079E-2</v>
      </c>
      <c r="P8784" s="305"/>
      <c r="Q8784" s="321">
        <v>227</v>
      </c>
      <c r="R8784" s="305">
        <v>1.6680000349879261E-2</v>
      </c>
      <c r="S8784" s="305"/>
      <c r="BA8784" s="395">
        <v>1</v>
      </c>
      <c r="BB8784" s="396" t="s">
        <v>861</v>
      </c>
      <c r="BC8784" t="str">
        <f t="shared" si="736"/>
        <v>RTD</v>
      </c>
      <c r="BD8784" t="str">
        <f t="shared" si="737"/>
        <v>NAoMe_recurrent_ethnicity_grp</v>
      </c>
      <c r="BE8784" s="397" t="s">
        <v>862</v>
      </c>
      <c r="BF8784" t="str">
        <f t="shared" si="738"/>
        <v>Unknown</v>
      </c>
      <c r="BG8784">
        <f t="shared" si="739"/>
        <v>2</v>
      </c>
      <c r="BH8784" s="398">
        <f t="shared" si="740"/>
        <v>8.7000001221895218E-3</v>
      </c>
      <c r="BO8784" s="33"/>
    </row>
    <row r="8785" spans="1:67">
      <c r="A8785" s="320" t="s">
        <v>338</v>
      </c>
      <c r="B8785" t="s">
        <v>380</v>
      </c>
      <c r="C8785" t="s">
        <v>910</v>
      </c>
      <c r="D8785" t="s">
        <v>314</v>
      </c>
      <c r="E8785" s="320" t="s">
        <v>188</v>
      </c>
      <c r="F8785" s="320" t="s">
        <v>915</v>
      </c>
      <c r="G8785" s="320" t="s">
        <v>439</v>
      </c>
      <c r="H8785" s="320" t="s">
        <v>329</v>
      </c>
      <c r="I8785" s="320" t="s">
        <v>656</v>
      </c>
      <c r="J8785" s="320" t="s">
        <v>258</v>
      </c>
      <c r="K8785" s="321">
        <v>221</v>
      </c>
      <c r="L8785" s="305">
        <v>0.96087002754211426</v>
      </c>
      <c r="M8785" s="305">
        <v>0.96929997205734253</v>
      </c>
      <c r="N8785" s="321">
        <v>916</v>
      </c>
      <c r="O8785" s="305">
        <v>0.97034001350402832</v>
      </c>
      <c r="P8785" s="305">
        <v>0.98072999715805054</v>
      </c>
      <c r="Q8785" s="321">
        <v>12010</v>
      </c>
      <c r="R8785" s="305">
        <v>0.88230997323989868</v>
      </c>
      <c r="S8785" s="305">
        <v>0.89727002382278442</v>
      </c>
      <c r="BA8785" s="395">
        <v>1</v>
      </c>
      <c r="BB8785" s="396" t="s">
        <v>861</v>
      </c>
      <c r="BC8785" t="str">
        <f t="shared" si="736"/>
        <v>RTD</v>
      </c>
      <c r="BD8785" t="str">
        <f t="shared" si="737"/>
        <v>NAoMe_recurrent_ethnicity_grp</v>
      </c>
      <c r="BE8785" s="397" t="s">
        <v>862</v>
      </c>
      <c r="BF8785" t="str">
        <f t="shared" si="738"/>
        <v>White</v>
      </c>
      <c r="BG8785">
        <f t="shared" si="739"/>
        <v>221</v>
      </c>
      <c r="BH8785" s="398">
        <f t="shared" si="740"/>
        <v>0.96087002754211426</v>
      </c>
      <c r="BO8785" s="33"/>
    </row>
    <row r="8786" spans="1:67">
      <c r="A8786" s="320" t="s">
        <v>338</v>
      </c>
      <c r="B8786" t="s">
        <v>380</v>
      </c>
      <c r="C8786" t="s">
        <v>910</v>
      </c>
      <c r="D8786" t="s">
        <v>314</v>
      </c>
      <c r="E8786" s="320" t="s">
        <v>188</v>
      </c>
      <c r="F8786" s="320" t="s">
        <v>915</v>
      </c>
      <c r="G8786" s="320" t="s">
        <v>439</v>
      </c>
      <c r="H8786" s="320" t="s">
        <v>329</v>
      </c>
      <c r="I8786" s="320" t="s">
        <v>291</v>
      </c>
      <c r="J8786" s="320" t="s">
        <v>313</v>
      </c>
      <c r="K8786" s="321">
        <v>228</v>
      </c>
      <c r="L8786" s="305">
        <v>0.99129998683929443</v>
      </c>
      <c r="M8786" s="305"/>
      <c r="N8786" s="321">
        <v>935</v>
      </c>
      <c r="O8786" s="305">
        <v>0.99046999216079712</v>
      </c>
      <c r="P8786" s="305"/>
      <c r="Q8786" s="321">
        <v>13492</v>
      </c>
      <c r="R8786" s="305">
        <v>0.99118000268936157</v>
      </c>
      <c r="S8786" s="305"/>
      <c r="BA8786" s="395">
        <v>1</v>
      </c>
      <c r="BB8786" s="396" t="s">
        <v>861</v>
      </c>
      <c r="BC8786" t="str">
        <f t="shared" si="736"/>
        <v>RTD</v>
      </c>
      <c r="BD8786" t="str">
        <f t="shared" si="737"/>
        <v>NAoMe_recurrent_gender</v>
      </c>
      <c r="BE8786" s="397" t="s">
        <v>862</v>
      </c>
      <c r="BF8786" t="str">
        <f t="shared" si="738"/>
        <v>Female</v>
      </c>
      <c r="BG8786">
        <f t="shared" si="739"/>
        <v>228</v>
      </c>
      <c r="BH8786" s="398">
        <f t="shared" si="740"/>
        <v>0.99129998683929443</v>
      </c>
      <c r="BO8786" s="33"/>
    </row>
    <row r="8787" spans="1:67">
      <c r="A8787" s="320" t="s">
        <v>338</v>
      </c>
      <c r="B8787" t="s">
        <v>380</v>
      </c>
      <c r="C8787" t="s">
        <v>910</v>
      </c>
      <c r="D8787" t="s">
        <v>314</v>
      </c>
      <c r="E8787" s="320" t="s">
        <v>188</v>
      </c>
      <c r="F8787" s="320" t="s">
        <v>915</v>
      </c>
      <c r="G8787" s="320" t="s">
        <v>439</v>
      </c>
      <c r="H8787" s="320" t="s">
        <v>329</v>
      </c>
      <c r="I8787" s="320" t="s">
        <v>291</v>
      </c>
      <c r="J8787" s="320" t="s">
        <v>293</v>
      </c>
      <c r="K8787" s="321">
        <v>2</v>
      </c>
      <c r="L8787" s="305">
        <v>8.7000001221895218E-3</v>
      </c>
      <c r="M8787" s="305"/>
      <c r="N8787" s="321">
        <v>9</v>
      </c>
      <c r="O8787" s="305">
        <v>9.5300003886222839E-3</v>
      </c>
      <c r="P8787" s="305"/>
      <c r="Q8787" s="321">
        <v>120</v>
      </c>
      <c r="R8787" s="305">
        <v>8.8200001046061516E-3</v>
      </c>
      <c r="S8787" s="305"/>
      <c r="BA8787" s="395">
        <v>1</v>
      </c>
      <c r="BB8787" s="396" t="s">
        <v>861</v>
      </c>
      <c r="BC8787" t="str">
        <f t="shared" si="736"/>
        <v>RTD</v>
      </c>
      <c r="BD8787" t="str">
        <f t="shared" si="737"/>
        <v>NAoMe_recurrent_gender</v>
      </c>
      <c r="BE8787" s="397" t="s">
        <v>862</v>
      </c>
      <c r="BF8787" t="str">
        <f t="shared" si="738"/>
        <v>Male</v>
      </c>
      <c r="BG8787">
        <f t="shared" si="739"/>
        <v>2</v>
      </c>
      <c r="BH8787" s="398">
        <f t="shared" si="740"/>
        <v>8.7000001221895218E-3</v>
      </c>
      <c r="BO8787" s="33"/>
    </row>
    <row r="8788" spans="1:67">
      <c r="A8788" s="320" t="s">
        <v>338</v>
      </c>
      <c r="B8788" t="s">
        <v>380</v>
      </c>
      <c r="C8788" t="s">
        <v>910</v>
      </c>
      <c r="D8788" t="s">
        <v>314</v>
      </c>
      <c r="E8788" s="320" t="s">
        <v>188</v>
      </c>
      <c r="F8788" s="320" t="s">
        <v>915</v>
      </c>
      <c r="G8788" s="320" t="s">
        <v>439</v>
      </c>
      <c r="H8788" s="320" t="s">
        <v>329</v>
      </c>
      <c r="I8788" s="320" t="s">
        <v>355</v>
      </c>
      <c r="J8788" s="320" t="s">
        <v>289</v>
      </c>
      <c r="K8788" s="321">
        <v>63</v>
      </c>
      <c r="L8788" s="305">
        <v>0.27390998601913452</v>
      </c>
      <c r="M8788" s="305"/>
      <c r="N8788" s="321">
        <v>284</v>
      </c>
      <c r="O8788" s="305">
        <v>0.30085000395774841</v>
      </c>
      <c r="P8788" s="305"/>
      <c r="Q8788" s="321">
        <v>4109</v>
      </c>
      <c r="R8788" s="305">
        <v>0.30186998844146729</v>
      </c>
      <c r="S8788" s="305"/>
      <c r="BA8788" s="395">
        <v>1</v>
      </c>
      <c r="BB8788" s="396" t="s">
        <v>861</v>
      </c>
      <c r="BC8788" t="str">
        <f t="shared" si="736"/>
        <v>RTD</v>
      </c>
      <c r="BD8788" t="str">
        <f t="shared" si="737"/>
        <v>NAoMe_recurrent_mbc_hes_year</v>
      </c>
      <c r="BE8788" s="397" t="s">
        <v>862</v>
      </c>
      <c r="BF8788" t="str">
        <f t="shared" si="738"/>
        <v>2021</v>
      </c>
      <c r="BG8788">
        <f t="shared" si="739"/>
        <v>63</v>
      </c>
      <c r="BH8788" s="398">
        <f t="shared" si="740"/>
        <v>0.27390998601913452</v>
      </c>
      <c r="BO8788" s="33"/>
    </row>
    <row r="8789" spans="1:67">
      <c r="A8789" s="320" t="s">
        <v>338</v>
      </c>
      <c r="B8789" t="s">
        <v>380</v>
      </c>
      <c r="C8789" t="s">
        <v>910</v>
      </c>
      <c r="D8789" t="s">
        <v>314</v>
      </c>
      <c r="E8789" s="320" t="s">
        <v>188</v>
      </c>
      <c r="F8789" s="320" t="s">
        <v>915</v>
      </c>
      <c r="G8789" s="320" t="s">
        <v>439</v>
      </c>
      <c r="H8789" s="320" t="s">
        <v>329</v>
      </c>
      <c r="I8789" s="320" t="s">
        <v>355</v>
      </c>
      <c r="J8789" s="320" t="s">
        <v>816</v>
      </c>
      <c r="K8789" s="321">
        <v>78</v>
      </c>
      <c r="L8789" s="305">
        <v>0.33913001418113708</v>
      </c>
      <c r="M8789" s="305"/>
      <c r="N8789" s="321">
        <v>310</v>
      </c>
      <c r="O8789" s="305">
        <v>0.32839000225067139</v>
      </c>
      <c r="P8789" s="305"/>
      <c r="Q8789" s="321">
        <v>4376</v>
      </c>
      <c r="R8789" s="305">
        <v>0.32148000597953802</v>
      </c>
      <c r="S8789" s="305"/>
      <c r="BA8789" s="395">
        <v>1</v>
      </c>
      <c r="BB8789" s="396" t="s">
        <v>861</v>
      </c>
      <c r="BC8789" t="str">
        <f t="shared" si="736"/>
        <v>RTD</v>
      </c>
      <c r="BD8789" t="str">
        <f t="shared" si="737"/>
        <v>NAoMe_recurrent_mbc_hes_year</v>
      </c>
      <c r="BE8789" s="397" t="s">
        <v>862</v>
      </c>
      <c r="BF8789" t="str">
        <f t="shared" si="738"/>
        <v>2022</v>
      </c>
      <c r="BG8789">
        <f t="shared" si="739"/>
        <v>78</v>
      </c>
      <c r="BH8789" s="398">
        <f t="shared" si="740"/>
        <v>0.33913001418113708</v>
      </c>
      <c r="BO8789" s="33"/>
    </row>
    <row r="8790" spans="1:67">
      <c r="A8790" s="320" t="s">
        <v>338</v>
      </c>
      <c r="B8790" t="s">
        <v>380</v>
      </c>
      <c r="C8790" t="s">
        <v>910</v>
      </c>
      <c r="D8790" t="s">
        <v>314</v>
      </c>
      <c r="E8790" s="320" t="s">
        <v>188</v>
      </c>
      <c r="F8790" s="320" t="s">
        <v>915</v>
      </c>
      <c r="G8790" s="320" t="s">
        <v>439</v>
      </c>
      <c r="H8790" s="320" t="s">
        <v>329</v>
      </c>
      <c r="I8790" s="320" t="s">
        <v>355</v>
      </c>
      <c r="J8790" s="320" t="s">
        <v>946</v>
      </c>
      <c r="K8790" s="321">
        <v>89</v>
      </c>
      <c r="L8790" s="305">
        <v>0.38695999979972839</v>
      </c>
      <c r="M8790" s="305"/>
      <c r="N8790" s="321">
        <v>350</v>
      </c>
      <c r="O8790" s="305">
        <v>0.3707599937915802</v>
      </c>
      <c r="P8790" s="305"/>
      <c r="Q8790" s="321">
        <v>5127</v>
      </c>
      <c r="R8790" s="305">
        <v>0.37665000557899481</v>
      </c>
      <c r="S8790" s="305"/>
      <c r="BA8790" s="395">
        <v>1</v>
      </c>
      <c r="BB8790" s="396" t="s">
        <v>861</v>
      </c>
      <c r="BC8790" t="str">
        <f t="shared" si="736"/>
        <v>RTD</v>
      </c>
      <c r="BD8790" t="str">
        <f t="shared" si="737"/>
        <v>NAoMe_recurrent_mbc_hes_year</v>
      </c>
      <c r="BE8790" s="397" t="s">
        <v>862</v>
      </c>
      <c r="BF8790" t="str">
        <f t="shared" si="738"/>
        <v>2023</v>
      </c>
      <c r="BG8790">
        <f t="shared" si="739"/>
        <v>89</v>
      </c>
      <c r="BH8790" s="398">
        <f t="shared" si="740"/>
        <v>0.38695999979972839</v>
      </c>
      <c r="BO8790" s="33"/>
    </row>
    <row r="8791" spans="1:67">
      <c r="A8791" s="320" t="s">
        <v>338</v>
      </c>
      <c r="B8791" t="s">
        <v>380</v>
      </c>
      <c r="C8791" t="s">
        <v>910</v>
      </c>
      <c r="D8791" t="s">
        <v>314</v>
      </c>
      <c r="E8791" s="320" t="s">
        <v>188</v>
      </c>
      <c r="F8791" s="320" t="s">
        <v>915</v>
      </c>
      <c r="G8791" s="320" t="s">
        <v>439</v>
      </c>
      <c r="H8791" s="320" t="s">
        <v>329</v>
      </c>
      <c r="I8791" s="320" t="s">
        <v>824</v>
      </c>
      <c r="J8791" s="320" t="s">
        <v>12</v>
      </c>
      <c r="K8791" s="321">
        <v>230</v>
      </c>
      <c r="L8791" s="305">
        <v>1</v>
      </c>
      <c r="M8791" s="305"/>
      <c r="N8791" s="321">
        <v>944</v>
      </c>
      <c r="O8791" s="305">
        <v>1</v>
      </c>
      <c r="P8791" s="305"/>
      <c r="Q8791" s="321">
        <v>13612</v>
      </c>
      <c r="R8791" s="305">
        <v>1</v>
      </c>
      <c r="S8791" s="305"/>
      <c r="BA8791" s="395">
        <v>1</v>
      </c>
      <c r="BB8791" s="396" t="s">
        <v>861</v>
      </c>
      <c r="BC8791" t="str">
        <f t="shared" si="736"/>
        <v>RTD</v>
      </c>
      <c r="BD8791" t="str">
        <f t="shared" si="737"/>
        <v>NAoMe_recurrent_tag_bonemets</v>
      </c>
      <c r="BE8791" s="397" t="s">
        <v>862</v>
      </c>
      <c r="BF8791" t="str">
        <f t="shared" si="738"/>
        <v>No</v>
      </c>
      <c r="BG8791">
        <f t="shared" si="739"/>
        <v>230</v>
      </c>
      <c r="BH8791" s="398">
        <f t="shared" si="740"/>
        <v>1</v>
      </c>
      <c r="BO8791" s="33"/>
    </row>
    <row r="8792" spans="1:67">
      <c r="A8792" s="320" t="s">
        <v>338</v>
      </c>
      <c r="B8792" t="s">
        <v>380</v>
      </c>
      <c r="C8792" t="s">
        <v>910</v>
      </c>
      <c r="D8792" t="s">
        <v>314</v>
      </c>
      <c r="E8792" s="320" t="s">
        <v>188</v>
      </c>
      <c r="F8792" s="320" t="s">
        <v>915</v>
      </c>
      <c r="G8792" s="320" t="s">
        <v>439</v>
      </c>
      <c r="H8792" s="320" t="s">
        <v>329</v>
      </c>
      <c r="I8792" s="320" t="s">
        <v>825</v>
      </c>
      <c r="J8792" s="320" t="s">
        <v>12</v>
      </c>
      <c r="K8792" s="321">
        <v>230</v>
      </c>
      <c r="L8792" s="305">
        <v>1</v>
      </c>
      <c r="M8792" s="305"/>
      <c r="N8792" s="321">
        <v>944</v>
      </c>
      <c r="O8792" s="305">
        <v>1</v>
      </c>
      <c r="P8792" s="305"/>
      <c r="Q8792" s="321">
        <v>13612</v>
      </c>
      <c r="R8792" s="305">
        <v>1</v>
      </c>
      <c r="S8792" s="305"/>
      <c r="BA8792" s="395">
        <v>1</v>
      </c>
      <c r="BB8792" s="396" t="s">
        <v>861</v>
      </c>
      <c r="BC8792" t="str">
        <f t="shared" si="736"/>
        <v>RTD</v>
      </c>
      <c r="BD8792" t="str">
        <f t="shared" si="737"/>
        <v>NAoMe_recurrent_tag_brainmets</v>
      </c>
      <c r="BE8792" s="397" t="s">
        <v>862</v>
      </c>
      <c r="BF8792" t="str">
        <f t="shared" si="738"/>
        <v>No</v>
      </c>
      <c r="BG8792">
        <f t="shared" si="739"/>
        <v>230</v>
      </c>
      <c r="BH8792" s="398">
        <f t="shared" si="740"/>
        <v>1</v>
      </c>
      <c r="BO8792" s="33"/>
    </row>
    <row r="8793" spans="1:67">
      <c r="A8793" s="320" t="s">
        <v>338</v>
      </c>
      <c r="B8793" t="s">
        <v>380</v>
      </c>
      <c r="C8793" t="s">
        <v>910</v>
      </c>
      <c r="D8793" t="s">
        <v>314</v>
      </c>
      <c r="E8793" s="320" t="s">
        <v>188</v>
      </c>
      <c r="F8793" s="320" t="s">
        <v>915</v>
      </c>
      <c r="G8793" s="320" t="s">
        <v>439</v>
      </c>
      <c r="H8793" s="320" t="s">
        <v>329</v>
      </c>
      <c r="I8793" s="320" t="s">
        <v>826</v>
      </c>
      <c r="J8793" s="320" t="s">
        <v>12</v>
      </c>
      <c r="K8793" s="321">
        <v>230</v>
      </c>
      <c r="L8793" s="305">
        <v>1</v>
      </c>
      <c r="M8793" s="305"/>
      <c r="N8793" s="321">
        <v>944</v>
      </c>
      <c r="O8793" s="305">
        <v>1</v>
      </c>
      <c r="P8793" s="305"/>
      <c r="Q8793" s="321">
        <v>13612</v>
      </c>
      <c r="R8793" s="305">
        <v>1</v>
      </c>
      <c r="S8793" s="305"/>
      <c r="BA8793" s="395">
        <v>1</v>
      </c>
      <c r="BB8793" s="396" t="s">
        <v>861</v>
      </c>
      <c r="BC8793" t="str">
        <f t="shared" si="736"/>
        <v>RTD</v>
      </c>
      <c r="BD8793" t="str">
        <f t="shared" si="737"/>
        <v>NAoMe_recurrent_tag_livermets</v>
      </c>
      <c r="BE8793" s="397" t="s">
        <v>862</v>
      </c>
      <c r="BF8793" t="str">
        <f t="shared" si="738"/>
        <v>No</v>
      </c>
      <c r="BG8793">
        <f t="shared" si="739"/>
        <v>230</v>
      </c>
      <c r="BH8793" s="398">
        <f t="shared" si="740"/>
        <v>1</v>
      </c>
      <c r="BO8793" s="33"/>
    </row>
    <row r="8794" spans="1:67">
      <c r="A8794" s="320" t="s">
        <v>338</v>
      </c>
      <c r="B8794" t="s">
        <v>380</v>
      </c>
      <c r="C8794" t="s">
        <v>910</v>
      </c>
      <c r="D8794" t="s">
        <v>314</v>
      </c>
      <c r="E8794" s="320" t="s">
        <v>188</v>
      </c>
      <c r="F8794" s="320" t="s">
        <v>915</v>
      </c>
      <c r="G8794" s="320" t="s">
        <v>439</v>
      </c>
      <c r="H8794" s="320" t="s">
        <v>329</v>
      </c>
      <c r="I8794" s="320" t="s">
        <v>827</v>
      </c>
      <c r="J8794" s="320" t="s">
        <v>12</v>
      </c>
      <c r="K8794" s="321">
        <v>230</v>
      </c>
      <c r="L8794" s="305">
        <v>1</v>
      </c>
      <c r="M8794" s="305"/>
      <c r="N8794" s="321">
        <v>944</v>
      </c>
      <c r="O8794" s="305">
        <v>1</v>
      </c>
      <c r="P8794" s="305"/>
      <c r="Q8794" s="321">
        <v>13612</v>
      </c>
      <c r="R8794" s="305">
        <v>1</v>
      </c>
      <c r="S8794" s="305"/>
      <c r="BA8794" s="395">
        <v>1</v>
      </c>
      <c r="BB8794" s="396" t="s">
        <v>861</v>
      </c>
      <c r="BC8794" t="str">
        <f t="shared" si="736"/>
        <v>RTD</v>
      </c>
      <c r="BD8794" t="str">
        <f t="shared" si="737"/>
        <v>NAoMe_recurrent_tag_lungmets</v>
      </c>
      <c r="BE8794" s="397" t="s">
        <v>862</v>
      </c>
      <c r="BF8794" t="str">
        <f t="shared" si="738"/>
        <v>No</v>
      </c>
      <c r="BG8794">
        <f t="shared" si="739"/>
        <v>230</v>
      </c>
      <c r="BH8794" s="398">
        <f t="shared" si="740"/>
        <v>1</v>
      </c>
      <c r="BO8794" s="33"/>
    </row>
    <row r="8795" spans="1:67">
      <c r="A8795" s="320" t="s">
        <v>338</v>
      </c>
      <c r="B8795" t="s">
        <v>380</v>
      </c>
      <c r="C8795" t="s">
        <v>910</v>
      </c>
      <c r="D8795" t="s">
        <v>314</v>
      </c>
      <c r="E8795" s="320" t="s">
        <v>188</v>
      </c>
      <c r="F8795" s="320" t="s">
        <v>915</v>
      </c>
      <c r="G8795" s="320" t="s">
        <v>439</v>
      </c>
      <c r="H8795" s="320" t="s">
        <v>329</v>
      </c>
      <c r="I8795" s="320" t="s">
        <v>828</v>
      </c>
      <c r="J8795" s="320" t="s">
        <v>12</v>
      </c>
      <c r="K8795" s="321">
        <v>230</v>
      </c>
      <c r="L8795" s="305">
        <v>1</v>
      </c>
      <c r="M8795" s="305"/>
      <c r="N8795" s="321">
        <v>944</v>
      </c>
      <c r="O8795" s="305">
        <v>1</v>
      </c>
      <c r="P8795" s="305"/>
      <c r="Q8795" s="321">
        <v>13612</v>
      </c>
      <c r="R8795" s="305">
        <v>1</v>
      </c>
      <c r="S8795" s="305"/>
      <c r="BA8795" s="395">
        <v>1</v>
      </c>
      <c r="BB8795" s="396" t="s">
        <v>861</v>
      </c>
      <c r="BC8795" t="str">
        <f t="shared" si="736"/>
        <v>RTD</v>
      </c>
      <c r="BD8795" t="str">
        <f t="shared" si="737"/>
        <v>NAoMe_recurrent_tag_othermets</v>
      </c>
      <c r="BE8795" s="397" t="s">
        <v>862</v>
      </c>
      <c r="BF8795" t="str">
        <f t="shared" si="738"/>
        <v>No</v>
      </c>
      <c r="BG8795">
        <f t="shared" si="739"/>
        <v>230</v>
      </c>
      <c r="BH8795" s="398">
        <f t="shared" si="740"/>
        <v>1</v>
      </c>
      <c r="BO8795" s="33"/>
    </row>
    <row r="8796" spans="1:67">
      <c r="A8796" s="320" t="s">
        <v>338</v>
      </c>
      <c r="B8796" t="s">
        <v>380</v>
      </c>
      <c r="C8796" t="s">
        <v>910</v>
      </c>
      <c r="D8796" t="s">
        <v>314</v>
      </c>
      <c r="E8796" s="320" t="s">
        <v>189</v>
      </c>
      <c r="F8796" s="320" t="s">
        <v>913</v>
      </c>
      <c r="G8796" s="320" t="s">
        <v>431</v>
      </c>
      <c r="H8796" s="320" t="s">
        <v>432</v>
      </c>
      <c r="I8796" s="320" t="s">
        <v>354</v>
      </c>
      <c r="J8796" s="320" t="s">
        <v>277</v>
      </c>
      <c r="K8796" s="321">
        <v>0</v>
      </c>
      <c r="L8796" s="305">
        <v>0</v>
      </c>
      <c r="M8796" s="305"/>
      <c r="N8796" s="321">
        <v>6</v>
      </c>
      <c r="O8796" s="305">
        <v>3.8099999073892832E-3</v>
      </c>
      <c r="P8796" s="305"/>
      <c r="Q8796" s="321">
        <v>56</v>
      </c>
      <c r="R8796" s="305">
        <v>4.1100000962615013E-3</v>
      </c>
      <c r="S8796" s="305"/>
      <c r="BA8796" s="395">
        <v>1</v>
      </c>
      <c r="BB8796" s="396" t="s">
        <v>861</v>
      </c>
      <c r="BC8796" t="str">
        <f t="shared" si="736"/>
        <v>RQW</v>
      </c>
      <c r="BD8796" t="str">
        <f t="shared" si="737"/>
        <v>NAoMe_recurrent_age_mbc_hes_decades_80cap</v>
      </c>
      <c r="BE8796" s="397" t="s">
        <v>862</v>
      </c>
      <c r="BF8796" t="str">
        <f t="shared" si="738"/>
        <v>18-29 yrs</v>
      </c>
      <c r="BG8796">
        <f t="shared" si="739"/>
        <v>0</v>
      </c>
      <c r="BH8796" s="398">
        <f t="shared" si="740"/>
        <v>0</v>
      </c>
      <c r="BO8796" s="33"/>
    </row>
    <row r="8797" spans="1:67">
      <c r="A8797" s="320" t="s">
        <v>338</v>
      </c>
      <c r="B8797" t="s">
        <v>380</v>
      </c>
      <c r="C8797" t="s">
        <v>910</v>
      </c>
      <c r="D8797" t="s">
        <v>314</v>
      </c>
      <c r="E8797" s="320" t="s">
        <v>189</v>
      </c>
      <c r="F8797" s="320" t="s">
        <v>913</v>
      </c>
      <c r="G8797" s="320" t="s">
        <v>431</v>
      </c>
      <c r="H8797" s="320" t="s">
        <v>432</v>
      </c>
      <c r="I8797" s="320" t="s">
        <v>354</v>
      </c>
      <c r="J8797" s="320" t="s">
        <v>278</v>
      </c>
      <c r="K8797" s="321">
        <v>5</v>
      </c>
      <c r="L8797" s="305">
        <v>8.0650001764297485E-2</v>
      </c>
      <c r="M8797" s="305"/>
      <c r="N8797" s="321">
        <v>64</v>
      </c>
      <c r="O8797" s="305">
        <v>4.0690001100301743E-2</v>
      </c>
      <c r="P8797" s="305"/>
      <c r="Q8797" s="321">
        <v>552</v>
      </c>
      <c r="R8797" s="305">
        <v>4.0550000965595252E-2</v>
      </c>
      <c r="S8797" s="305"/>
      <c r="BA8797" s="395">
        <v>1</v>
      </c>
      <c r="BB8797" s="396" t="s">
        <v>861</v>
      </c>
      <c r="BC8797" t="str">
        <f t="shared" si="736"/>
        <v>RQW</v>
      </c>
      <c r="BD8797" t="str">
        <f t="shared" si="737"/>
        <v>NAoMe_recurrent_age_mbc_hes_decades_80cap</v>
      </c>
      <c r="BE8797" s="397" t="s">
        <v>862</v>
      </c>
      <c r="BF8797" t="str">
        <f t="shared" si="738"/>
        <v>30-39 yrs</v>
      </c>
      <c r="BG8797">
        <f t="shared" si="739"/>
        <v>5</v>
      </c>
      <c r="BH8797" s="398">
        <f t="shared" si="740"/>
        <v>8.0650001764297485E-2</v>
      </c>
      <c r="BO8797" s="33"/>
    </row>
    <row r="8798" spans="1:67">
      <c r="A8798" s="320" t="s">
        <v>338</v>
      </c>
      <c r="B8798" t="s">
        <v>380</v>
      </c>
      <c r="C8798" t="s">
        <v>910</v>
      </c>
      <c r="D8798" t="s">
        <v>314</v>
      </c>
      <c r="E8798" s="320" t="s">
        <v>189</v>
      </c>
      <c r="F8798" s="320" t="s">
        <v>913</v>
      </c>
      <c r="G8798" s="320" t="s">
        <v>431</v>
      </c>
      <c r="H8798" s="320" t="s">
        <v>432</v>
      </c>
      <c r="I8798" s="320" t="s">
        <v>354</v>
      </c>
      <c r="J8798" s="320" t="s">
        <v>279</v>
      </c>
      <c r="K8798" s="321">
        <v>5</v>
      </c>
      <c r="L8798" s="305">
        <v>8.0650001764297485E-2</v>
      </c>
      <c r="M8798" s="305"/>
      <c r="N8798" s="321">
        <v>150</v>
      </c>
      <c r="O8798" s="305">
        <v>9.5360003411769867E-2</v>
      </c>
      <c r="P8798" s="305"/>
      <c r="Q8798" s="321">
        <v>1403</v>
      </c>
      <c r="R8798" s="305">
        <v>0.1030699983239174</v>
      </c>
      <c r="S8798" s="305"/>
      <c r="BA8798" s="395">
        <v>1</v>
      </c>
      <c r="BB8798" s="396" t="s">
        <v>861</v>
      </c>
      <c r="BC8798" t="str">
        <f t="shared" si="736"/>
        <v>RQW</v>
      </c>
      <c r="BD8798" t="str">
        <f t="shared" si="737"/>
        <v>NAoMe_recurrent_age_mbc_hes_decades_80cap</v>
      </c>
      <c r="BE8798" s="397" t="s">
        <v>862</v>
      </c>
      <c r="BF8798" t="str">
        <f t="shared" si="738"/>
        <v>40-49 yrs</v>
      </c>
      <c r="BG8798">
        <f t="shared" si="739"/>
        <v>5</v>
      </c>
      <c r="BH8798" s="398">
        <f t="shared" si="740"/>
        <v>8.0650001764297485E-2</v>
      </c>
      <c r="BO8798" s="33"/>
    </row>
    <row r="8799" spans="1:67">
      <c r="A8799" s="320" t="s">
        <v>338</v>
      </c>
      <c r="B8799" t="s">
        <v>380</v>
      </c>
      <c r="C8799" t="s">
        <v>910</v>
      </c>
      <c r="D8799" t="s">
        <v>314</v>
      </c>
      <c r="E8799" s="320" t="s">
        <v>189</v>
      </c>
      <c r="F8799" s="320" t="s">
        <v>913</v>
      </c>
      <c r="G8799" s="320" t="s">
        <v>431</v>
      </c>
      <c r="H8799" s="320" t="s">
        <v>432</v>
      </c>
      <c r="I8799" s="320" t="s">
        <v>354</v>
      </c>
      <c r="J8799" s="320" t="s">
        <v>280</v>
      </c>
      <c r="K8799" s="321">
        <v>15</v>
      </c>
      <c r="L8799" s="305">
        <v>0.24194000661373141</v>
      </c>
      <c r="M8799" s="305"/>
      <c r="N8799" s="321">
        <v>294</v>
      </c>
      <c r="O8799" s="305">
        <v>0.1869000047445297</v>
      </c>
      <c r="P8799" s="305"/>
      <c r="Q8799" s="321">
        <v>2584</v>
      </c>
      <c r="R8799" s="305">
        <v>0.18983000516891479</v>
      </c>
      <c r="S8799" s="305"/>
      <c r="BA8799" s="395">
        <v>1</v>
      </c>
      <c r="BB8799" s="396" t="s">
        <v>861</v>
      </c>
      <c r="BC8799" t="str">
        <f t="shared" si="736"/>
        <v>RQW</v>
      </c>
      <c r="BD8799" t="str">
        <f t="shared" si="737"/>
        <v>NAoMe_recurrent_age_mbc_hes_decades_80cap</v>
      </c>
      <c r="BE8799" s="397" t="s">
        <v>862</v>
      </c>
      <c r="BF8799" t="str">
        <f t="shared" si="738"/>
        <v>50-59 yrs</v>
      </c>
      <c r="BG8799">
        <f t="shared" si="739"/>
        <v>15</v>
      </c>
      <c r="BH8799" s="398">
        <f t="shared" si="740"/>
        <v>0.24194000661373141</v>
      </c>
      <c r="BO8799" s="33"/>
    </row>
    <row r="8800" spans="1:67">
      <c r="A8800" s="320" t="s">
        <v>338</v>
      </c>
      <c r="B8800" t="s">
        <v>380</v>
      </c>
      <c r="C8800" t="s">
        <v>910</v>
      </c>
      <c r="D8800" t="s">
        <v>314</v>
      </c>
      <c r="E8800" s="320" t="s">
        <v>189</v>
      </c>
      <c r="F8800" s="320" t="s">
        <v>913</v>
      </c>
      <c r="G8800" s="320" t="s">
        <v>431</v>
      </c>
      <c r="H8800" s="320" t="s">
        <v>432</v>
      </c>
      <c r="I8800" s="320" t="s">
        <v>354</v>
      </c>
      <c r="J8800" s="320" t="s">
        <v>281</v>
      </c>
      <c r="K8800" s="321">
        <v>11</v>
      </c>
      <c r="L8800" s="305">
        <v>0.1774200052022934</v>
      </c>
      <c r="M8800" s="305"/>
      <c r="N8800" s="321">
        <v>297</v>
      </c>
      <c r="O8800" s="305">
        <v>0.1888100057840347</v>
      </c>
      <c r="P8800" s="305"/>
      <c r="Q8800" s="321">
        <v>2650</v>
      </c>
      <c r="R8800" s="305">
        <v>0.19468000531196589</v>
      </c>
      <c r="S8800" s="305"/>
      <c r="BA8800" s="395">
        <v>1</v>
      </c>
      <c r="BB8800" s="396" t="s">
        <v>861</v>
      </c>
      <c r="BC8800" t="str">
        <f t="shared" si="736"/>
        <v>RQW</v>
      </c>
      <c r="BD8800" t="str">
        <f t="shared" si="737"/>
        <v>NAoMe_recurrent_age_mbc_hes_decades_80cap</v>
      </c>
      <c r="BE8800" s="397" t="s">
        <v>862</v>
      </c>
      <c r="BF8800" t="str">
        <f t="shared" si="738"/>
        <v>60-69 yrs</v>
      </c>
      <c r="BG8800">
        <f t="shared" si="739"/>
        <v>11</v>
      </c>
      <c r="BH8800" s="398">
        <f t="shared" si="740"/>
        <v>0.1774200052022934</v>
      </c>
      <c r="BO8800" s="33"/>
    </row>
    <row r="8801" spans="1:67">
      <c r="A8801" s="320" t="s">
        <v>338</v>
      </c>
      <c r="B8801" t="s">
        <v>380</v>
      </c>
      <c r="C8801" t="s">
        <v>910</v>
      </c>
      <c r="D8801" t="s">
        <v>314</v>
      </c>
      <c r="E8801" s="320" t="s">
        <v>189</v>
      </c>
      <c r="F8801" s="320" t="s">
        <v>913</v>
      </c>
      <c r="G8801" s="320" t="s">
        <v>431</v>
      </c>
      <c r="H8801" s="320" t="s">
        <v>432</v>
      </c>
      <c r="I8801" s="320" t="s">
        <v>354</v>
      </c>
      <c r="J8801" s="320" t="s">
        <v>282</v>
      </c>
      <c r="K8801" s="321">
        <v>12</v>
      </c>
      <c r="L8801" s="305">
        <v>0.19355000555515289</v>
      </c>
      <c r="M8801" s="305"/>
      <c r="N8801" s="321">
        <v>388</v>
      </c>
      <c r="O8801" s="305">
        <v>0.24665999412536621</v>
      </c>
      <c r="P8801" s="305"/>
      <c r="Q8801" s="321">
        <v>3284</v>
      </c>
      <c r="R8801" s="305">
        <v>0.24126000702381131</v>
      </c>
      <c r="S8801" s="305"/>
      <c r="BA8801" s="395">
        <v>1</v>
      </c>
      <c r="BB8801" s="396" t="s">
        <v>861</v>
      </c>
      <c r="BC8801" t="str">
        <f t="shared" si="736"/>
        <v>RQW</v>
      </c>
      <c r="BD8801" t="str">
        <f t="shared" si="737"/>
        <v>NAoMe_recurrent_age_mbc_hes_decades_80cap</v>
      </c>
      <c r="BE8801" s="397" t="s">
        <v>862</v>
      </c>
      <c r="BF8801" t="str">
        <f t="shared" si="738"/>
        <v>70-79 yrs</v>
      </c>
      <c r="BG8801">
        <f t="shared" si="739"/>
        <v>12</v>
      </c>
      <c r="BH8801" s="398">
        <f t="shared" si="740"/>
        <v>0.19355000555515289</v>
      </c>
      <c r="BO8801" s="33"/>
    </row>
    <row r="8802" spans="1:67">
      <c r="A8802" s="320" t="s">
        <v>338</v>
      </c>
      <c r="B8802" t="s">
        <v>380</v>
      </c>
      <c r="C8802" t="s">
        <v>910</v>
      </c>
      <c r="D8802" t="s">
        <v>314</v>
      </c>
      <c r="E8802" s="320" t="s">
        <v>189</v>
      </c>
      <c r="F8802" s="320" t="s">
        <v>913</v>
      </c>
      <c r="G8802" s="320" t="s">
        <v>431</v>
      </c>
      <c r="H8802" s="320" t="s">
        <v>432</v>
      </c>
      <c r="I8802" s="320" t="s">
        <v>354</v>
      </c>
      <c r="J8802" s="320" t="s">
        <v>283</v>
      </c>
      <c r="K8802" s="321">
        <v>14</v>
      </c>
      <c r="L8802" s="305">
        <v>0.22581000626087189</v>
      </c>
      <c r="M8802" s="305"/>
      <c r="N8802" s="321">
        <v>374</v>
      </c>
      <c r="O8802" s="305">
        <v>0.23776000738143921</v>
      </c>
      <c r="P8802" s="305"/>
      <c r="Q8802" s="321">
        <v>3083</v>
      </c>
      <c r="R8802" s="305">
        <v>0.2264900058507919</v>
      </c>
      <c r="S8802" s="305"/>
      <c r="BA8802" s="395">
        <v>1</v>
      </c>
      <c r="BB8802" s="396" t="s">
        <v>861</v>
      </c>
      <c r="BC8802" t="str">
        <f t="shared" si="736"/>
        <v>RQW</v>
      </c>
      <c r="BD8802" t="str">
        <f t="shared" si="737"/>
        <v>NAoMe_recurrent_age_mbc_hes_decades_80cap</v>
      </c>
      <c r="BE8802" s="397" t="s">
        <v>862</v>
      </c>
      <c r="BF8802" t="str">
        <f t="shared" si="738"/>
        <v>80+ yrs</v>
      </c>
      <c r="BG8802">
        <f t="shared" si="739"/>
        <v>14</v>
      </c>
      <c r="BH8802" s="398">
        <f t="shared" si="740"/>
        <v>0.22581000626087189</v>
      </c>
      <c r="BO8802" s="33"/>
    </row>
    <row r="8803" spans="1:67">
      <c r="A8803" s="320" t="s">
        <v>338</v>
      </c>
      <c r="B8803" t="s">
        <v>380</v>
      </c>
      <c r="C8803" t="s">
        <v>910</v>
      </c>
      <c r="D8803" t="s">
        <v>314</v>
      </c>
      <c r="E8803" s="320" t="s">
        <v>189</v>
      </c>
      <c r="F8803" s="320" t="s">
        <v>913</v>
      </c>
      <c r="G8803" s="320" t="s">
        <v>431</v>
      </c>
      <c r="H8803" s="320" t="s">
        <v>432</v>
      </c>
      <c r="I8803" s="320" t="s">
        <v>656</v>
      </c>
      <c r="J8803" s="320" t="s">
        <v>286</v>
      </c>
      <c r="K8803" s="321">
        <v>2</v>
      </c>
      <c r="L8803" s="305">
        <v>3.2260000705718987E-2</v>
      </c>
      <c r="M8803" s="305">
        <v>3.2260000705718987E-2</v>
      </c>
      <c r="N8803" s="321">
        <v>53</v>
      </c>
      <c r="O8803" s="305">
        <v>3.369000181555748E-2</v>
      </c>
      <c r="P8803" s="305">
        <v>3.4019999206066132E-2</v>
      </c>
      <c r="Q8803" s="321">
        <v>565</v>
      </c>
      <c r="R8803" s="305">
        <v>4.1510000824928277E-2</v>
      </c>
      <c r="S8803" s="305">
        <v>4.221000149846077E-2</v>
      </c>
      <c r="BA8803" s="395">
        <v>1</v>
      </c>
      <c r="BB8803" s="396" t="s">
        <v>861</v>
      </c>
      <c r="BC8803" t="str">
        <f t="shared" si="736"/>
        <v>RQW</v>
      </c>
      <c r="BD8803" t="str">
        <f t="shared" si="737"/>
        <v>NAoMe_recurrent_ethnicity_grp</v>
      </c>
      <c r="BE8803" s="397" t="s">
        <v>862</v>
      </c>
      <c r="BF8803" t="str">
        <f t="shared" si="738"/>
        <v>Asian or Asian British</v>
      </c>
      <c r="BG8803">
        <f t="shared" si="739"/>
        <v>2</v>
      </c>
      <c r="BH8803" s="398">
        <f t="shared" si="740"/>
        <v>3.2260000705718987E-2</v>
      </c>
      <c r="BO8803" s="33"/>
    </row>
    <row r="8804" spans="1:67">
      <c r="A8804" s="320" t="s">
        <v>338</v>
      </c>
      <c r="B8804" t="s">
        <v>380</v>
      </c>
      <c r="C8804" t="s">
        <v>910</v>
      </c>
      <c r="D8804" t="s">
        <v>314</v>
      </c>
      <c r="E8804" s="320" t="s">
        <v>189</v>
      </c>
      <c r="F8804" s="320" t="s">
        <v>913</v>
      </c>
      <c r="G8804" s="320" t="s">
        <v>431</v>
      </c>
      <c r="H8804" s="320" t="s">
        <v>432</v>
      </c>
      <c r="I8804" s="320" t="s">
        <v>656</v>
      </c>
      <c r="J8804" s="320" t="s">
        <v>287</v>
      </c>
      <c r="K8804" s="321">
        <v>2</v>
      </c>
      <c r="L8804" s="305">
        <v>3.2260000705718987E-2</v>
      </c>
      <c r="M8804" s="305">
        <v>3.2260000705718987E-2</v>
      </c>
      <c r="N8804" s="321">
        <v>35</v>
      </c>
      <c r="O8804" s="305">
        <v>2.2250000387430191E-2</v>
      </c>
      <c r="P8804" s="305">
        <v>2.246000058948994E-2</v>
      </c>
      <c r="Q8804" s="321">
        <v>439</v>
      </c>
      <c r="R8804" s="305">
        <v>3.2249998301267617E-2</v>
      </c>
      <c r="S8804" s="305">
        <v>3.2800000160932541E-2</v>
      </c>
      <c r="BA8804" s="395">
        <v>1</v>
      </c>
      <c r="BB8804" s="396" t="s">
        <v>861</v>
      </c>
      <c r="BC8804" t="str">
        <f t="shared" si="736"/>
        <v>RQW</v>
      </c>
      <c r="BD8804" t="str">
        <f t="shared" si="737"/>
        <v>NAoMe_recurrent_ethnicity_grp</v>
      </c>
      <c r="BE8804" s="397" t="s">
        <v>862</v>
      </c>
      <c r="BF8804" t="str">
        <f t="shared" si="738"/>
        <v>Black or Black British</v>
      </c>
      <c r="BG8804">
        <f t="shared" si="739"/>
        <v>2</v>
      </c>
      <c r="BH8804" s="398">
        <f t="shared" si="740"/>
        <v>3.2260000705718987E-2</v>
      </c>
      <c r="BO8804" s="33"/>
    </row>
    <row r="8805" spans="1:67">
      <c r="A8805" s="320" t="s">
        <v>338</v>
      </c>
      <c r="B8805" t="s">
        <v>380</v>
      </c>
      <c r="C8805" t="s">
        <v>910</v>
      </c>
      <c r="D8805" t="s">
        <v>314</v>
      </c>
      <c r="E8805" s="320" t="s">
        <v>189</v>
      </c>
      <c r="F8805" s="320" t="s">
        <v>913</v>
      </c>
      <c r="G8805" s="320" t="s">
        <v>431</v>
      </c>
      <c r="H8805" s="320" t="s">
        <v>432</v>
      </c>
      <c r="I8805" s="320" t="s">
        <v>656</v>
      </c>
      <c r="J8805" s="320" t="s">
        <v>259</v>
      </c>
      <c r="K8805" s="321">
        <v>0</v>
      </c>
      <c r="L8805" s="305">
        <v>0</v>
      </c>
      <c r="M8805" s="305">
        <v>0</v>
      </c>
      <c r="N8805" s="321">
        <v>12</v>
      </c>
      <c r="O8805" s="305">
        <v>7.6299998909235001E-3</v>
      </c>
      <c r="P8805" s="305">
        <v>7.6999999582767487E-3</v>
      </c>
      <c r="Q8805" s="321">
        <v>117</v>
      </c>
      <c r="R8805" s="305">
        <v>8.6000002920627594E-3</v>
      </c>
      <c r="S8805" s="305">
        <v>8.7400004267692566E-3</v>
      </c>
      <c r="BA8805" s="395">
        <v>1</v>
      </c>
      <c r="BB8805" s="396" t="s">
        <v>861</v>
      </c>
      <c r="BC8805" t="str">
        <f t="shared" si="736"/>
        <v>RQW</v>
      </c>
      <c r="BD8805" t="str">
        <f t="shared" si="737"/>
        <v>NAoMe_recurrent_ethnicity_grp</v>
      </c>
      <c r="BE8805" s="397" t="s">
        <v>862</v>
      </c>
      <c r="BF8805" t="str">
        <f t="shared" si="738"/>
        <v>Mixed</v>
      </c>
      <c r="BG8805">
        <f t="shared" si="739"/>
        <v>0</v>
      </c>
      <c r="BH8805" s="398">
        <f t="shared" si="740"/>
        <v>0</v>
      </c>
      <c r="BO8805" s="33"/>
    </row>
    <row r="8806" spans="1:67">
      <c r="A8806" s="320" t="s">
        <v>338</v>
      </c>
      <c r="B8806" t="s">
        <v>380</v>
      </c>
      <c r="C8806" t="s">
        <v>910</v>
      </c>
      <c r="D8806" t="s">
        <v>314</v>
      </c>
      <c r="E8806" s="320" t="s">
        <v>189</v>
      </c>
      <c r="F8806" s="320" t="s">
        <v>913</v>
      </c>
      <c r="G8806" s="320" t="s">
        <v>431</v>
      </c>
      <c r="H8806" s="320" t="s">
        <v>432</v>
      </c>
      <c r="I8806" s="320" t="s">
        <v>656</v>
      </c>
      <c r="J8806" s="320" t="s">
        <v>288</v>
      </c>
      <c r="K8806" s="321">
        <v>2</v>
      </c>
      <c r="L8806" s="305">
        <v>3.2260000705718987E-2</v>
      </c>
      <c r="M8806" s="305">
        <v>3.2260000705718987E-2</v>
      </c>
      <c r="N8806" s="321">
        <v>25</v>
      </c>
      <c r="O8806" s="305">
        <v>1.5890000388026241E-2</v>
      </c>
      <c r="P8806" s="305">
        <v>1.6049999743700031E-2</v>
      </c>
      <c r="Q8806" s="321">
        <v>254</v>
      </c>
      <c r="R8806" s="305">
        <v>1.8659999594092369E-2</v>
      </c>
      <c r="S8806" s="305">
        <v>1.8980000168085098E-2</v>
      </c>
      <c r="BA8806" s="395">
        <v>1</v>
      </c>
      <c r="BB8806" s="396" t="s">
        <v>861</v>
      </c>
      <c r="BC8806" t="str">
        <f t="shared" si="736"/>
        <v>RQW</v>
      </c>
      <c r="BD8806" t="str">
        <f t="shared" si="737"/>
        <v>NAoMe_recurrent_ethnicity_grp</v>
      </c>
      <c r="BE8806" s="397" t="s">
        <v>862</v>
      </c>
      <c r="BF8806" t="str">
        <f t="shared" si="738"/>
        <v>Other Ethnic Group</v>
      </c>
      <c r="BG8806">
        <f t="shared" si="739"/>
        <v>2</v>
      </c>
      <c r="BH8806" s="398">
        <f t="shared" si="740"/>
        <v>3.2260000705718987E-2</v>
      </c>
      <c r="BO8806" s="33"/>
    </row>
    <row r="8807" spans="1:67">
      <c r="A8807" s="320" t="s">
        <v>338</v>
      </c>
      <c r="B8807" t="s">
        <v>380</v>
      </c>
      <c r="C8807" t="s">
        <v>910</v>
      </c>
      <c r="D8807" t="s">
        <v>314</v>
      </c>
      <c r="E8807" s="320" t="s">
        <v>189</v>
      </c>
      <c r="F8807" s="320" t="s">
        <v>913</v>
      </c>
      <c r="G8807" s="320" t="s">
        <v>431</v>
      </c>
      <c r="H8807" s="320" t="s">
        <v>432</v>
      </c>
      <c r="I8807" s="320" t="s">
        <v>656</v>
      </c>
      <c r="J8807" s="320" t="s">
        <v>260</v>
      </c>
      <c r="K8807" s="321">
        <v>0</v>
      </c>
      <c r="L8807" s="305">
        <v>0</v>
      </c>
      <c r="M8807" s="305"/>
      <c r="N8807" s="321">
        <v>15</v>
      </c>
      <c r="O8807" s="305">
        <v>9.5399999991059303E-3</v>
      </c>
      <c r="P8807" s="305"/>
      <c r="Q8807" s="321">
        <v>227</v>
      </c>
      <c r="R8807" s="305">
        <v>1.6680000349879261E-2</v>
      </c>
      <c r="S8807" s="305"/>
      <c r="BA8807" s="395">
        <v>1</v>
      </c>
      <c r="BB8807" s="396" t="s">
        <v>861</v>
      </c>
      <c r="BC8807" t="str">
        <f t="shared" si="736"/>
        <v>RQW</v>
      </c>
      <c r="BD8807" t="str">
        <f t="shared" si="737"/>
        <v>NAoMe_recurrent_ethnicity_grp</v>
      </c>
      <c r="BE8807" s="397" t="s">
        <v>862</v>
      </c>
      <c r="BF8807" t="str">
        <f t="shared" si="738"/>
        <v>Unknown</v>
      </c>
      <c r="BG8807">
        <f t="shared" si="739"/>
        <v>0</v>
      </c>
      <c r="BH8807" s="398">
        <f t="shared" si="740"/>
        <v>0</v>
      </c>
      <c r="BO8807" s="33"/>
    </row>
    <row r="8808" spans="1:67">
      <c r="A8808" s="320" t="s">
        <v>338</v>
      </c>
      <c r="B8808" t="s">
        <v>380</v>
      </c>
      <c r="C8808" t="s">
        <v>910</v>
      </c>
      <c r="D8808" t="s">
        <v>314</v>
      </c>
      <c r="E8808" s="320" t="s">
        <v>189</v>
      </c>
      <c r="F8808" s="320" t="s">
        <v>913</v>
      </c>
      <c r="G8808" s="320" t="s">
        <v>431</v>
      </c>
      <c r="H8808" s="320" t="s">
        <v>432</v>
      </c>
      <c r="I8808" s="320" t="s">
        <v>656</v>
      </c>
      <c r="J8808" s="320" t="s">
        <v>258</v>
      </c>
      <c r="K8808" s="321">
        <v>56</v>
      </c>
      <c r="L8808" s="305">
        <v>0.90323001146316528</v>
      </c>
      <c r="M8808" s="305">
        <v>0.90323001146316528</v>
      </c>
      <c r="N8808" s="321">
        <v>1433</v>
      </c>
      <c r="O8808" s="305">
        <v>0.91100001335144043</v>
      </c>
      <c r="P8808" s="305">
        <v>0.9197700023651123</v>
      </c>
      <c r="Q8808" s="321">
        <v>12010</v>
      </c>
      <c r="R8808" s="305">
        <v>0.88230997323989868</v>
      </c>
      <c r="S8808" s="305">
        <v>0.89727002382278442</v>
      </c>
      <c r="BA8808" s="395">
        <v>1</v>
      </c>
      <c r="BB8808" s="396" t="s">
        <v>861</v>
      </c>
      <c r="BC8808" t="str">
        <f t="shared" si="736"/>
        <v>RQW</v>
      </c>
      <c r="BD8808" t="str">
        <f t="shared" si="737"/>
        <v>NAoMe_recurrent_ethnicity_grp</v>
      </c>
      <c r="BE8808" s="397" t="s">
        <v>862</v>
      </c>
      <c r="BF8808" t="str">
        <f t="shared" si="738"/>
        <v>White</v>
      </c>
      <c r="BG8808">
        <f t="shared" si="739"/>
        <v>56</v>
      </c>
      <c r="BH8808" s="398">
        <f t="shared" si="740"/>
        <v>0.90323001146316528</v>
      </c>
      <c r="BO8808" s="33"/>
    </row>
    <row r="8809" spans="1:67">
      <c r="A8809" s="320" t="s">
        <v>338</v>
      </c>
      <c r="B8809" t="s">
        <v>380</v>
      </c>
      <c r="C8809" t="s">
        <v>910</v>
      </c>
      <c r="D8809" t="s">
        <v>314</v>
      </c>
      <c r="E8809" s="320" t="s">
        <v>189</v>
      </c>
      <c r="F8809" s="320" t="s">
        <v>913</v>
      </c>
      <c r="G8809" s="320" t="s">
        <v>431</v>
      </c>
      <c r="H8809" s="320" t="s">
        <v>432</v>
      </c>
      <c r="I8809" s="320" t="s">
        <v>291</v>
      </c>
      <c r="J8809" s="320" t="s">
        <v>313</v>
      </c>
      <c r="K8809" s="321">
        <v>62</v>
      </c>
      <c r="L8809" s="305">
        <v>1</v>
      </c>
      <c r="M8809" s="305"/>
      <c r="N8809" s="321">
        <v>1564</v>
      </c>
      <c r="O8809" s="305">
        <v>0.99427998065948486</v>
      </c>
      <c r="P8809" s="305"/>
      <c r="Q8809" s="321">
        <v>13492</v>
      </c>
      <c r="R8809" s="305">
        <v>0.99118000268936157</v>
      </c>
      <c r="S8809" s="305"/>
      <c r="BA8809" s="395">
        <v>1</v>
      </c>
      <c r="BB8809" s="396" t="s">
        <v>861</v>
      </c>
      <c r="BC8809" t="str">
        <f t="shared" si="736"/>
        <v>RQW</v>
      </c>
      <c r="BD8809" t="str">
        <f t="shared" si="737"/>
        <v>NAoMe_recurrent_gender</v>
      </c>
      <c r="BE8809" s="397" t="s">
        <v>862</v>
      </c>
      <c r="BF8809" t="str">
        <f t="shared" si="738"/>
        <v>Female</v>
      </c>
      <c r="BG8809">
        <f t="shared" si="739"/>
        <v>62</v>
      </c>
      <c r="BH8809" s="398">
        <f t="shared" si="740"/>
        <v>1</v>
      </c>
      <c r="BO8809" s="33"/>
    </row>
    <row r="8810" spans="1:67">
      <c r="A8810" s="320" t="s">
        <v>338</v>
      </c>
      <c r="B8810" t="s">
        <v>380</v>
      </c>
      <c r="C8810" t="s">
        <v>910</v>
      </c>
      <c r="D8810" t="s">
        <v>314</v>
      </c>
      <c r="E8810" s="320" t="s">
        <v>189</v>
      </c>
      <c r="F8810" s="320" t="s">
        <v>913</v>
      </c>
      <c r="G8810" s="320" t="s">
        <v>431</v>
      </c>
      <c r="H8810" s="320" t="s">
        <v>432</v>
      </c>
      <c r="I8810" s="320" t="s">
        <v>291</v>
      </c>
      <c r="J8810" s="320" t="s">
        <v>293</v>
      </c>
      <c r="K8810" s="321">
        <v>0</v>
      </c>
      <c r="L8810" s="305">
        <v>0</v>
      </c>
      <c r="M8810" s="305"/>
      <c r="N8810" s="321">
        <v>9</v>
      </c>
      <c r="O8810" s="305">
        <v>5.7199997827410698E-3</v>
      </c>
      <c r="P8810" s="305"/>
      <c r="Q8810" s="321">
        <v>120</v>
      </c>
      <c r="R8810" s="305">
        <v>8.8200001046061516E-3</v>
      </c>
      <c r="S8810" s="305"/>
      <c r="BA8810" s="395">
        <v>1</v>
      </c>
      <c r="BB8810" s="396" t="s">
        <v>861</v>
      </c>
      <c r="BC8810" t="str">
        <f t="shared" si="736"/>
        <v>RQW</v>
      </c>
      <c r="BD8810" t="str">
        <f t="shared" si="737"/>
        <v>NAoMe_recurrent_gender</v>
      </c>
      <c r="BE8810" s="397" t="s">
        <v>862</v>
      </c>
      <c r="BF8810" t="str">
        <f t="shared" si="738"/>
        <v>Male</v>
      </c>
      <c r="BG8810">
        <f t="shared" si="739"/>
        <v>0</v>
      </c>
      <c r="BH8810" s="398">
        <f t="shared" si="740"/>
        <v>0</v>
      </c>
      <c r="BO8810" s="33"/>
    </row>
    <row r="8811" spans="1:67">
      <c r="A8811" s="320" t="s">
        <v>338</v>
      </c>
      <c r="B8811" t="s">
        <v>380</v>
      </c>
      <c r="C8811" t="s">
        <v>910</v>
      </c>
      <c r="D8811" t="s">
        <v>314</v>
      </c>
      <c r="E8811" s="320" t="s">
        <v>189</v>
      </c>
      <c r="F8811" s="320" t="s">
        <v>913</v>
      </c>
      <c r="G8811" s="320" t="s">
        <v>431</v>
      </c>
      <c r="H8811" s="320" t="s">
        <v>432</v>
      </c>
      <c r="I8811" s="320" t="s">
        <v>355</v>
      </c>
      <c r="J8811" s="320" t="s">
        <v>289</v>
      </c>
      <c r="K8811" s="321">
        <v>28</v>
      </c>
      <c r="L8811" s="305">
        <v>0.45160999894142151</v>
      </c>
      <c r="M8811" s="305"/>
      <c r="N8811" s="321">
        <v>482</v>
      </c>
      <c r="O8811" s="305">
        <v>0.30641999840736389</v>
      </c>
      <c r="P8811" s="305"/>
      <c r="Q8811" s="321">
        <v>4109</v>
      </c>
      <c r="R8811" s="305">
        <v>0.30186998844146729</v>
      </c>
      <c r="S8811" s="305"/>
      <c r="BA8811" s="395">
        <v>1</v>
      </c>
      <c r="BB8811" s="396" t="s">
        <v>861</v>
      </c>
      <c r="BC8811" t="str">
        <f t="shared" si="736"/>
        <v>RQW</v>
      </c>
      <c r="BD8811" t="str">
        <f t="shared" si="737"/>
        <v>NAoMe_recurrent_mbc_hes_year</v>
      </c>
      <c r="BE8811" s="397" t="s">
        <v>862</v>
      </c>
      <c r="BF8811" t="str">
        <f t="shared" si="738"/>
        <v>2021</v>
      </c>
      <c r="BG8811">
        <f t="shared" si="739"/>
        <v>28</v>
      </c>
      <c r="BH8811" s="398">
        <f t="shared" si="740"/>
        <v>0.45160999894142151</v>
      </c>
      <c r="BO8811" s="33"/>
    </row>
    <row r="8812" spans="1:67">
      <c r="A8812" s="320" t="s">
        <v>338</v>
      </c>
      <c r="B8812" t="s">
        <v>380</v>
      </c>
      <c r="C8812" t="s">
        <v>910</v>
      </c>
      <c r="D8812" t="s">
        <v>314</v>
      </c>
      <c r="E8812" s="320" t="s">
        <v>189</v>
      </c>
      <c r="F8812" s="320" t="s">
        <v>913</v>
      </c>
      <c r="G8812" s="320" t="s">
        <v>431</v>
      </c>
      <c r="H8812" s="320" t="s">
        <v>432</v>
      </c>
      <c r="I8812" s="320" t="s">
        <v>355</v>
      </c>
      <c r="J8812" s="320" t="s">
        <v>816</v>
      </c>
      <c r="K8812" s="321">
        <v>14</v>
      </c>
      <c r="L8812" s="305">
        <v>0.22581000626087189</v>
      </c>
      <c r="M8812" s="305"/>
      <c r="N8812" s="321">
        <v>505</v>
      </c>
      <c r="O8812" s="305">
        <v>0.32104000449180597</v>
      </c>
      <c r="P8812" s="305"/>
      <c r="Q8812" s="321">
        <v>4376</v>
      </c>
      <c r="R8812" s="305">
        <v>0.32148000597953802</v>
      </c>
      <c r="S8812" s="305"/>
      <c r="BA8812" s="395">
        <v>1</v>
      </c>
      <c r="BB8812" s="396" t="s">
        <v>861</v>
      </c>
      <c r="BC8812" t="str">
        <f t="shared" si="736"/>
        <v>RQW</v>
      </c>
      <c r="BD8812" t="str">
        <f t="shared" si="737"/>
        <v>NAoMe_recurrent_mbc_hes_year</v>
      </c>
      <c r="BE8812" s="397" t="s">
        <v>862</v>
      </c>
      <c r="BF8812" t="str">
        <f t="shared" si="738"/>
        <v>2022</v>
      </c>
      <c r="BG8812">
        <f t="shared" si="739"/>
        <v>14</v>
      </c>
      <c r="BH8812" s="398">
        <f t="shared" si="740"/>
        <v>0.22581000626087189</v>
      </c>
      <c r="BO8812" s="33"/>
    </row>
    <row r="8813" spans="1:67">
      <c r="A8813" s="320" t="s">
        <v>338</v>
      </c>
      <c r="B8813" t="s">
        <v>380</v>
      </c>
      <c r="C8813" t="s">
        <v>910</v>
      </c>
      <c r="D8813" t="s">
        <v>314</v>
      </c>
      <c r="E8813" s="320" t="s">
        <v>189</v>
      </c>
      <c r="F8813" s="320" t="s">
        <v>913</v>
      </c>
      <c r="G8813" s="320" t="s">
        <v>431</v>
      </c>
      <c r="H8813" s="320" t="s">
        <v>432</v>
      </c>
      <c r="I8813" s="320" t="s">
        <v>355</v>
      </c>
      <c r="J8813" s="320" t="s">
        <v>946</v>
      </c>
      <c r="K8813" s="321">
        <v>20</v>
      </c>
      <c r="L8813" s="305">
        <v>0.3225800096988678</v>
      </c>
      <c r="M8813" s="305"/>
      <c r="N8813" s="321">
        <v>586</v>
      </c>
      <c r="O8813" s="305">
        <v>0.37253999710083008</v>
      </c>
      <c r="P8813" s="305"/>
      <c r="Q8813" s="321">
        <v>5127</v>
      </c>
      <c r="R8813" s="305">
        <v>0.37665000557899481</v>
      </c>
      <c r="S8813" s="305"/>
      <c r="BA8813" s="395">
        <v>1</v>
      </c>
      <c r="BB8813" s="396" t="s">
        <v>861</v>
      </c>
      <c r="BC8813" t="str">
        <f t="shared" si="736"/>
        <v>RQW</v>
      </c>
      <c r="BD8813" t="str">
        <f t="shared" si="737"/>
        <v>NAoMe_recurrent_mbc_hes_year</v>
      </c>
      <c r="BE8813" s="397" t="s">
        <v>862</v>
      </c>
      <c r="BF8813" t="str">
        <f t="shared" si="738"/>
        <v>2023</v>
      </c>
      <c r="BG8813">
        <f t="shared" si="739"/>
        <v>20</v>
      </c>
      <c r="BH8813" s="398">
        <f t="shared" si="740"/>
        <v>0.3225800096988678</v>
      </c>
      <c r="BO8813" s="33"/>
    </row>
    <row r="8814" spans="1:67">
      <c r="A8814" s="320" t="s">
        <v>338</v>
      </c>
      <c r="B8814" t="s">
        <v>380</v>
      </c>
      <c r="C8814" t="s">
        <v>910</v>
      </c>
      <c r="D8814" t="s">
        <v>314</v>
      </c>
      <c r="E8814" s="320" t="s">
        <v>189</v>
      </c>
      <c r="F8814" s="320" t="s">
        <v>913</v>
      </c>
      <c r="G8814" s="320" t="s">
        <v>431</v>
      </c>
      <c r="H8814" s="320" t="s">
        <v>432</v>
      </c>
      <c r="I8814" s="320" t="s">
        <v>824</v>
      </c>
      <c r="J8814" s="320" t="s">
        <v>12</v>
      </c>
      <c r="K8814" s="321">
        <v>62</v>
      </c>
      <c r="L8814" s="305">
        <v>1</v>
      </c>
      <c r="M8814" s="305"/>
      <c r="N8814" s="321">
        <v>1573</v>
      </c>
      <c r="O8814" s="305">
        <v>1</v>
      </c>
      <c r="P8814" s="305"/>
      <c r="Q8814" s="321">
        <v>13612</v>
      </c>
      <c r="R8814" s="305">
        <v>1</v>
      </c>
      <c r="S8814" s="305"/>
      <c r="BA8814" s="395">
        <v>1</v>
      </c>
      <c r="BB8814" s="396" t="s">
        <v>861</v>
      </c>
      <c r="BC8814" t="str">
        <f t="shared" si="736"/>
        <v>RQW</v>
      </c>
      <c r="BD8814" t="str">
        <f t="shared" si="737"/>
        <v>NAoMe_recurrent_tag_bonemets</v>
      </c>
      <c r="BE8814" s="397" t="s">
        <v>862</v>
      </c>
      <c r="BF8814" t="str">
        <f t="shared" si="738"/>
        <v>No</v>
      </c>
      <c r="BG8814">
        <f t="shared" si="739"/>
        <v>62</v>
      </c>
      <c r="BH8814" s="398">
        <f t="shared" si="740"/>
        <v>1</v>
      </c>
      <c r="BO8814" s="33"/>
    </row>
    <row r="8815" spans="1:67">
      <c r="A8815" s="320" t="s">
        <v>338</v>
      </c>
      <c r="B8815" t="s">
        <v>380</v>
      </c>
      <c r="C8815" t="s">
        <v>910</v>
      </c>
      <c r="D8815" t="s">
        <v>314</v>
      </c>
      <c r="E8815" s="320" t="s">
        <v>189</v>
      </c>
      <c r="F8815" s="320" t="s">
        <v>913</v>
      </c>
      <c r="G8815" s="320" t="s">
        <v>431</v>
      </c>
      <c r="H8815" s="320" t="s">
        <v>432</v>
      </c>
      <c r="I8815" s="320" t="s">
        <v>825</v>
      </c>
      <c r="J8815" s="320" t="s">
        <v>12</v>
      </c>
      <c r="K8815" s="321">
        <v>62</v>
      </c>
      <c r="L8815" s="305">
        <v>1</v>
      </c>
      <c r="M8815" s="305"/>
      <c r="N8815" s="321">
        <v>1573</v>
      </c>
      <c r="O8815" s="305">
        <v>1</v>
      </c>
      <c r="P8815" s="305"/>
      <c r="Q8815" s="321">
        <v>13612</v>
      </c>
      <c r="R8815" s="305">
        <v>1</v>
      </c>
      <c r="S8815" s="305"/>
      <c r="BA8815" s="395">
        <v>1</v>
      </c>
      <c r="BB8815" s="396" t="s">
        <v>861</v>
      </c>
      <c r="BC8815" t="str">
        <f t="shared" si="736"/>
        <v>RQW</v>
      </c>
      <c r="BD8815" t="str">
        <f t="shared" si="737"/>
        <v>NAoMe_recurrent_tag_brainmets</v>
      </c>
      <c r="BE8815" s="397" t="s">
        <v>862</v>
      </c>
      <c r="BF8815" t="str">
        <f t="shared" si="738"/>
        <v>No</v>
      </c>
      <c r="BG8815">
        <f t="shared" si="739"/>
        <v>62</v>
      </c>
      <c r="BH8815" s="398">
        <f t="shared" si="740"/>
        <v>1</v>
      </c>
      <c r="BO8815" s="33"/>
    </row>
    <row r="8816" spans="1:67">
      <c r="A8816" s="320" t="s">
        <v>338</v>
      </c>
      <c r="B8816" t="s">
        <v>380</v>
      </c>
      <c r="C8816" t="s">
        <v>910</v>
      </c>
      <c r="D8816" t="s">
        <v>314</v>
      </c>
      <c r="E8816" s="320" t="s">
        <v>189</v>
      </c>
      <c r="F8816" s="320" t="s">
        <v>913</v>
      </c>
      <c r="G8816" s="320" t="s">
        <v>431</v>
      </c>
      <c r="H8816" s="320" t="s">
        <v>432</v>
      </c>
      <c r="I8816" s="320" t="s">
        <v>826</v>
      </c>
      <c r="J8816" s="320" t="s">
        <v>12</v>
      </c>
      <c r="K8816" s="321">
        <v>62</v>
      </c>
      <c r="L8816" s="305">
        <v>1</v>
      </c>
      <c r="M8816" s="305"/>
      <c r="N8816" s="321">
        <v>1573</v>
      </c>
      <c r="O8816" s="305">
        <v>1</v>
      </c>
      <c r="P8816" s="305"/>
      <c r="Q8816" s="321">
        <v>13612</v>
      </c>
      <c r="R8816" s="305">
        <v>1</v>
      </c>
      <c r="S8816" s="305"/>
      <c r="BA8816" s="395">
        <v>1</v>
      </c>
      <c r="BB8816" s="396" t="s">
        <v>861</v>
      </c>
      <c r="BC8816" t="str">
        <f t="shared" si="736"/>
        <v>RQW</v>
      </c>
      <c r="BD8816" t="str">
        <f t="shared" si="737"/>
        <v>NAoMe_recurrent_tag_livermets</v>
      </c>
      <c r="BE8816" s="397" t="s">
        <v>862</v>
      </c>
      <c r="BF8816" t="str">
        <f t="shared" si="738"/>
        <v>No</v>
      </c>
      <c r="BG8816">
        <f t="shared" si="739"/>
        <v>62</v>
      </c>
      <c r="BH8816" s="398">
        <f t="shared" si="740"/>
        <v>1</v>
      </c>
      <c r="BO8816" s="33"/>
    </row>
    <row r="8817" spans="1:67">
      <c r="A8817" s="320" t="s">
        <v>338</v>
      </c>
      <c r="B8817" t="s">
        <v>380</v>
      </c>
      <c r="C8817" t="s">
        <v>910</v>
      </c>
      <c r="D8817" t="s">
        <v>314</v>
      </c>
      <c r="E8817" s="320" t="s">
        <v>189</v>
      </c>
      <c r="F8817" s="320" t="s">
        <v>913</v>
      </c>
      <c r="G8817" s="320" t="s">
        <v>431</v>
      </c>
      <c r="H8817" s="320" t="s">
        <v>432</v>
      </c>
      <c r="I8817" s="320" t="s">
        <v>827</v>
      </c>
      <c r="J8817" s="320" t="s">
        <v>12</v>
      </c>
      <c r="K8817" s="321">
        <v>62</v>
      </c>
      <c r="L8817" s="305">
        <v>1</v>
      </c>
      <c r="M8817" s="305"/>
      <c r="N8817" s="321">
        <v>1573</v>
      </c>
      <c r="O8817" s="305">
        <v>1</v>
      </c>
      <c r="P8817" s="305"/>
      <c r="Q8817" s="321">
        <v>13612</v>
      </c>
      <c r="R8817" s="305">
        <v>1</v>
      </c>
      <c r="S8817" s="305"/>
      <c r="BA8817" s="395">
        <v>1</v>
      </c>
      <c r="BB8817" s="396" t="s">
        <v>861</v>
      </c>
      <c r="BC8817" t="str">
        <f t="shared" si="736"/>
        <v>RQW</v>
      </c>
      <c r="BD8817" t="str">
        <f t="shared" si="737"/>
        <v>NAoMe_recurrent_tag_lungmets</v>
      </c>
      <c r="BE8817" s="397" t="s">
        <v>862</v>
      </c>
      <c r="BF8817" t="str">
        <f t="shared" si="738"/>
        <v>No</v>
      </c>
      <c r="BG8817">
        <f t="shared" si="739"/>
        <v>62</v>
      </c>
      <c r="BH8817" s="398">
        <f t="shared" si="740"/>
        <v>1</v>
      </c>
      <c r="BO8817" s="33"/>
    </row>
    <row r="8818" spans="1:67">
      <c r="A8818" s="320" t="s">
        <v>338</v>
      </c>
      <c r="B8818" t="s">
        <v>380</v>
      </c>
      <c r="C8818" t="s">
        <v>910</v>
      </c>
      <c r="D8818" t="s">
        <v>314</v>
      </c>
      <c r="E8818" s="320" t="s">
        <v>189</v>
      </c>
      <c r="F8818" s="320" t="s">
        <v>913</v>
      </c>
      <c r="G8818" s="320" t="s">
        <v>431</v>
      </c>
      <c r="H8818" s="320" t="s">
        <v>432</v>
      </c>
      <c r="I8818" s="320" t="s">
        <v>828</v>
      </c>
      <c r="J8818" s="320" t="s">
        <v>12</v>
      </c>
      <c r="K8818" s="321">
        <v>62</v>
      </c>
      <c r="L8818" s="305">
        <v>1</v>
      </c>
      <c r="M8818" s="305"/>
      <c r="N8818" s="321">
        <v>1573</v>
      </c>
      <c r="O8818" s="305">
        <v>1</v>
      </c>
      <c r="P8818" s="305"/>
      <c r="Q8818" s="321">
        <v>13612</v>
      </c>
      <c r="R8818" s="305">
        <v>1</v>
      </c>
      <c r="S8818" s="305"/>
      <c r="BA8818" s="395">
        <v>1</v>
      </c>
      <c r="BB8818" s="396" t="s">
        <v>861</v>
      </c>
      <c r="BC8818" t="str">
        <f t="shared" si="736"/>
        <v>RQW</v>
      </c>
      <c r="BD8818" t="str">
        <f t="shared" si="737"/>
        <v>NAoMe_recurrent_tag_othermets</v>
      </c>
      <c r="BE8818" s="397" t="s">
        <v>862</v>
      </c>
      <c r="BF8818" t="str">
        <f t="shared" si="738"/>
        <v>No</v>
      </c>
      <c r="BG8818">
        <f t="shared" si="739"/>
        <v>62</v>
      </c>
      <c r="BH8818" s="398">
        <f t="shared" si="740"/>
        <v>1</v>
      </c>
      <c r="BO8818" s="33"/>
    </row>
    <row r="8819" spans="1:67">
      <c r="A8819" s="320" t="s">
        <v>338</v>
      </c>
      <c r="B8819" t="s">
        <v>380</v>
      </c>
      <c r="C8819" t="s">
        <v>910</v>
      </c>
      <c r="D8819" t="s">
        <v>314</v>
      </c>
      <c r="E8819" s="320" t="s">
        <v>190</v>
      </c>
      <c r="F8819" s="320" t="s">
        <v>914</v>
      </c>
      <c r="G8819" s="320" t="s">
        <v>431</v>
      </c>
      <c r="H8819" s="320" t="s">
        <v>432</v>
      </c>
      <c r="I8819" s="320" t="s">
        <v>354</v>
      </c>
      <c r="J8819" s="320" t="s">
        <v>277</v>
      </c>
      <c r="K8819" s="321">
        <v>0</v>
      </c>
      <c r="L8819" s="305">
        <v>0</v>
      </c>
      <c r="M8819" s="305"/>
      <c r="N8819" s="321">
        <v>6</v>
      </c>
      <c r="O8819" s="305">
        <v>3.8099999073892832E-3</v>
      </c>
      <c r="P8819" s="305"/>
      <c r="Q8819" s="321">
        <v>56</v>
      </c>
      <c r="R8819" s="305">
        <v>4.1100000962615013E-3</v>
      </c>
      <c r="S8819" s="305"/>
      <c r="BA8819" s="395">
        <v>1</v>
      </c>
      <c r="BB8819" s="396" t="s">
        <v>861</v>
      </c>
      <c r="BC8819" t="str">
        <f t="shared" si="736"/>
        <v>RCX</v>
      </c>
      <c r="BD8819" t="str">
        <f t="shared" si="737"/>
        <v>NAoMe_recurrent_age_mbc_hes_decades_80cap</v>
      </c>
      <c r="BE8819" s="397" t="s">
        <v>862</v>
      </c>
      <c r="BF8819" t="str">
        <f t="shared" si="738"/>
        <v>18-29 yrs</v>
      </c>
      <c r="BG8819">
        <f t="shared" si="739"/>
        <v>0</v>
      </c>
      <c r="BH8819" s="398">
        <f t="shared" si="740"/>
        <v>0</v>
      </c>
      <c r="BO8819" s="33"/>
    </row>
    <row r="8820" spans="1:67">
      <c r="A8820" s="320" t="s">
        <v>338</v>
      </c>
      <c r="B8820" t="s">
        <v>380</v>
      </c>
      <c r="C8820" t="s">
        <v>910</v>
      </c>
      <c r="D8820" t="s">
        <v>314</v>
      </c>
      <c r="E8820" s="320" t="s">
        <v>190</v>
      </c>
      <c r="F8820" s="320" t="s">
        <v>914</v>
      </c>
      <c r="G8820" s="320" t="s">
        <v>431</v>
      </c>
      <c r="H8820" s="320" t="s">
        <v>432</v>
      </c>
      <c r="I8820" s="320" t="s">
        <v>354</v>
      </c>
      <c r="J8820" s="320" t="s">
        <v>278</v>
      </c>
      <c r="K8820" s="321">
        <v>2</v>
      </c>
      <c r="L8820" s="305">
        <v>3.4480001777410507E-2</v>
      </c>
      <c r="M8820" s="305"/>
      <c r="N8820" s="321">
        <v>64</v>
      </c>
      <c r="O8820" s="305">
        <v>4.0690001100301743E-2</v>
      </c>
      <c r="P8820" s="305"/>
      <c r="Q8820" s="321">
        <v>552</v>
      </c>
      <c r="R8820" s="305">
        <v>4.0550000965595252E-2</v>
      </c>
      <c r="S8820" s="305"/>
      <c r="BA8820" s="395">
        <v>1</v>
      </c>
      <c r="BB8820" s="396" t="s">
        <v>861</v>
      </c>
      <c r="BC8820" t="str">
        <f t="shared" si="736"/>
        <v>RCX</v>
      </c>
      <c r="BD8820" t="str">
        <f t="shared" si="737"/>
        <v>NAoMe_recurrent_age_mbc_hes_decades_80cap</v>
      </c>
      <c r="BE8820" s="397" t="s">
        <v>862</v>
      </c>
      <c r="BF8820" t="str">
        <f t="shared" si="738"/>
        <v>30-39 yrs</v>
      </c>
      <c r="BG8820">
        <f t="shared" si="739"/>
        <v>2</v>
      </c>
      <c r="BH8820" s="398">
        <f t="shared" si="740"/>
        <v>3.4480001777410507E-2</v>
      </c>
      <c r="BO8820" s="33"/>
    </row>
    <row r="8821" spans="1:67">
      <c r="A8821" s="320" t="s">
        <v>338</v>
      </c>
      <c r="B8821" t="s">
        <v>380</v>
      </c>
      <c r="C8821" t="s">
        <v>910</v>
      </c>
      <c r="D8821" t="s">
        <v>314</v>
      </c>
      <c r="E8821" s="320" t="s">
        <v>190</v>
      </c>
      <c r="F8821" s="320" t="s">
        <v>914</v>
      </c>
      <c r="G8821" s="320" t="s">
        <v>431</v>
      </c>
      <c r="H8821" s="320" t="s">
        <v>432</v>
      </c>
      <c r="I8821" s="320" t="s">
        <v>354</v>
      </c>
      <c r="J8821" s="320" t="s">
        <v>279</v>
      </c>
      <c r="K8821" s="321">
        <v>2</v>
      </c>
      <c r="L8821" s="305">
        <v>3.4480001777410507E-2</v>
      </c>
      <c r="M8821" s="305"/>
      <c r="N8821" s="321">
        <v>150</v>
      </c>
      <c r="O8821" s="305">
        <v>9.5360003411769867E-2</v>
      </c>
      <c r="P8821" s="305"/>
      <c r="Q8821" s="321">
        <v>1403</v>
      </c>
      <c r="R8821" s="305">
        <v>0.1030699983239174</v>
      </c>
      <c r="S8821" s="305"/>
      <c r="BA8821" s="395">
        <v>1</v>
      </c>
      <c r="BB8821" s="396" t="s">
        <v>861</v>
      </c>
      <c r="BC8821" t="str">
        <f t="shared" si="736"/>
        <v>RCX</v>
      </c>
      <c r="BD8821" t="str">
        <f t="shared" si="737"/>
        <v>NAoMe_recurrent_age_mbc_hes_decades_80cap</v>
      </c>
      <c r="BE8821" s="397" t="s">
        <v>862</v>
      </c>
      <c r="BF8821" t="str">
        <f t="shared" si="738"/>
        <v>40-49 yrs</v>
      </c>
      <c r="BG8821">
        <f t="shared" si="739"/>
        <v>2</v>
      </c>
      <c r="BH8821" s="398">
        <f t="shared" si="740"/>
        <v>3.4480001777410507E-2</v>
      </c>
      <c r="BO8821" s="33"/>
    </row>
    <row r="8822" spans="1:67">
      <c r="A8822" s="320" t="s">
        <v>338</v>
      </c>
      <c r="B8822" t="s">
        <v>380</v>
      </c>
      <c r="C8822" t="s">
        <v>910</v>
      </c>
      <c r="D8822" t="s">
        <v>314</v>
      </c>
      <c r="E8822" s="320" t="s">
        <v>190</v>
      </c>
      <c r="F8822" s="320" t="s">
        <v>914</v>
      </c>
      <c r="G8822" s="320" t="s">
        <v>431</v>
      </c>
      <c r="H8822" s="320" t="s">
        <v>432</v>
      </c>
      <c r="I8822" s="320" t="s">
        <v>354</v>
      </c>
      <c r="J8822" s="320" t="s">
        <v>280</v>
      </c>
      <c r="K8822" s="321">
        <v>10</v>
      </c>
      <c r="L8822" s="305">
        <v>0.17240999639034271</v>
      </c>
      <c r="M8822" s="305"/>
      <c r="N8822" s="321">
        <v>294</v>
      </c>
      <c r="O8822" s="305">
        <v>0.1869000047445297</v>
      </c>
      <c r="P8822" s="305"/>
      <c r="Q8822" s="321">
        <v>2584</v>
      </c>
      <c r="R8822" s="305">
        <v>0.18983000516891479</v>
      </c>
      <c r="S8822" s="305"/>
      <c r="BA8822" s="395">
        <v>1</v>
      </c>
      <c r="BB8822" s="396" t="s">
        <v>861</v>
      </c>
      <c r="BC8822" t="str">
        <f t="shared" si="736"/>
        <v>RCX</v>
      </c>
      <c r="BD8822" t="str">
        <f t="shared" si="737"/>
        <v>NAoMe_recurrent_age_mbc_hes_decades_80cap</v>
      </c>
      <c r="BE8822" s="397" t="s">
        <v>862</v>
      </c>
      <c r="BF8822" t="str">
        <f t="shared" si="738"/>
        <v>50-59 yrs</v>
      </c>
      <c r="BG8822">
        <f t="shared" si="739"/>
        <v>10</v>
      </c>
      <c r="BH8822" s="398">
        <f t="shared" si="740"/>
        <v>0.17240999639034271</v>
      </c>
      <c r="BO8822" s="33"/>
    </row>
    <row r="8823" spans="1:67">
      <c r="A8823" s="320" t="s">
        <v>338</v>
      </c>
      <c r="B8823" t="s">
        <v>380</v>
      </c>
      <c r="C8823" t="s">
        <v>910</v>
      </c>
      <c r="D8823" t="s">
        <v>314</v>
      </c>
      <c r="E8823" s="320" t="s">
        <v>190</v>
      </c>
      <c r="F8823" s="320" t="s">
        <v>914</v>
      </c>
      <c r="G8823" s="320" t="s">
        <v>431</v>
      </c>
      <c r="H8823" s="320" t="s">
        <v>432</v>
      </c>
      <c r="I8823" s="320" t="s">
        <v>354</v>
      </c>
      <c r="J8823" s="320" t="s">
        <v>281</v>
      </c>
      <c r="K8823" s="321">
        <v>6</v>
      </c>
      <c r="L8823" s="305">
        <v>0.10345000028610229</v>
      </c>
      <c r="M8823" s="305"/>
      <c r="N8823" s="321">
        <v>297</v>
      </c>
      <c r="O8823" s="305">
        <v>0.1888100057840347</v>
      </c>
      <c r="P8823" s="305"/>
      <c r="Q8823" s="321">
        <v>2650</v>
      </c>
      <c r="R8823" s="305">
        <v>0.19468000531196589</v>
      </c>
      <c r="S8823" s="305"/>
      <c r="BA8823" s="395">
        <v>1</v>
      </c>
      <c r="BB8823" s="396" t="s">
        <v>861</v>
      </c>
      <c r="BC8823" t="str">
        <f t="shared" si="736"/>
        <v>RCX</v>
      </c>
      <c r="BD8823" t="str">
        <f t="shared" si="737"/>
        <v>NAoMe_recurrent_age_mbc_hes_decades_80cap</v>
      </c>
      <c r="BE8823" s="397" t="s">
        <v>862</v>
      </c>
      <c r="BF8823" t="str">
        <f t="shared" si="738"/>
        <v>60-69 yrs</v>
      </c>
      <c r="BG8823">
        <f t="shared" si="739"/>
        <v>6</v>
      </c>
      <c r="BH8823" s="398">
        <f t="shared" si="740"/>
        <v>0.10345000028610229</v>
      </c>
      <c r="BO8823" s="33"/>
    </row>
    <row r="8824" spans="1:67">
      <c r="A8824" s="320" t="s">
        <v>338</v>
      </c>
      <c r="B8824" t="s">
        <v>380</v>
      </c>
      <c r="C8824" t="s">
        <v>910</v>
      </c>
      <c r="D8824" t="s">
        <v>314</v>
      </c>
      <c r="E8824" s="320" t="s">
        <v>190</v>
      </c>
      <c r="F8824" s="320" t="s">
        <v>914</v>
      </c>
      <c r="G8824" s="320" t="s">
        <v>431</v>
      </c>
      <c r="H8824" s="320" t="s">
        <v>432</v>
      </c>
      <c r="I8824" s="320" t="s">
        <v>354</v>
      </c>
      <c r="J8824" s="320" t="s">
        <v>282</v>
      </c>
      <c r="K8824" s="321">
        <v>18</v>
      </c>
      <c r="L8824" s="305">
        <v>0.31033998727798462</v>
      </c>
      <c r="M8824" s="305"/>
      <c r="N8824" s="321">
        <v>388</v>
      </c>
      <c r="O8824" s="305">
        <v>0.24665999412536621</v>
      </c>
      <c r="P8824" s="305"/>
      <c r="Q8824" s="321">
        <v>3284</v>
      </c>
      <c r="R8824" s="305">
        <v>0.24126000702381131</v>
      </c>
      <c r="S8824" s="305"/>
      <c r="BA8824" s="395">
        <v>1</v>
      </c>
      <c r="BB8824" s="396" t="s">
        <v>861</v>
      </c>
      <c r="BC8824" t="str">
        <f t="shared" si="736"/>
        <v>RCX</v>
      </c>
      <c r="BD8824" t="str">
        <f t="shared" si="737"/>
        <v>NAoMe_recurrent_age_mbc_hes_decades_80cap</v>
      </c>
      <c r="BE8824" s="397" t="s">
        <v>862</v>
      </c>
      <c r="BF8824" t="str">
        <f t="shared" si="738"/>
        <v>70-79 yrs</v>
      </c>
      <c r="BG8824">
        <f t="shared" si="739"/>
        <v>18</v>
      </c>
      <c r="BH8824" s="398">
        <f t="shared" si="740"/>
        <v>0.31033998727798462</v>
      </c>
      <c r="BO8824" s="33"/>
    </row>
    <row r="8825" spans="1:67">
      <c r="A8825" s="320" t="s">
        <v>338</v>
      </c>
      <c r="B8825" t="s">
        <v>380</v>
      </c>
      <c r="C8825" t="s">
        <v>910</v>
      </c>
      <c r="D8825" t="s">
        <v>314</v>
      </c>
      <c r="E8825" s="320" t="s">
        <v>190</v>
      </c>
      <c r="F8825" s="320" t="s">
        <v>914</v>
      </c>
      <c r="G8825" s="320" t="s">
        <v>431</v>
      </c>
      <c r="H8825" s="320" t="s">
        <v>432</v>
      </c>
      <c r="I8825" s="320" t="s">
        <v>354</v>
      </c>
      <c r="J8825" s="320" t="s">
        <v>283</v>
      </c>
      <c r="K8825" s="321">
        <v>20</v>
      </c>
      <c r="L8825" s="305">
        <v>0.34483000636100769</v>
      </c>
      <c r="M8825" s="305"/>
      <c r="N8825" s="321">
        <v>374</v>
      </c>
      <c r="O8825" s="305">
        <v>0.23776000738143921</v>
      </c>
      <c r="P8825" s="305"/>
      <c r="Q8825" s="321">
        <v>3083</v>
      </c>
      <c r="R8825" s="305">
        <v>0.2264900058507919</v>
      </c>
      <c r="S8825" s="305"/>
      <c r="BA8825" s="395">
        <v>1</v>
      </c>
      <c r="BB8825" s="396" t="s">
        <v>861</v>
      </c>
      <c r="BC8825" t="str">
        <f t="shared" si="736"/>
        <v>RCX</v>
      </c>
      <c r="BD8825" t="str">
        <f t="shared" si="737"/>
        <v>NAoMe_recurrent_age_mbc_hes_decades_80cap</v>
      </c>
      <c r="BE8825" s="397" t="s">
        <v>862</v>
      </c>
      <c r="BF8825" t="str">
        <f t="shared" si="738"/>
        <v>80+ yrs</v>
      </c>
      <c r="BG8825">
        <f t="shared" si="739"/>
        <v>20</v>
      </c>
      <c r="BH8825" s="398">
        <f t="shared" si="740"/>
        <v>0.34483000636100769</v>
      </c>
      <c r="BO8825" s="33"/>
    </row>
    <row r="8826" spans="1:67">
      <c r="A8826" s="320" t="s">
        <v>338</v>
      </c>
      <c r="B8826" t="s">
        <v>380</v>
      </c>
      <c r="C8826" t="s">
        <v>910</v>
      </c>
      <c r="D8826" t="s">
        <v>314</v>
      </c>
      <c r="E8826" s="320" t="s">
        <v>190</v>
      </c>
      <c r="F8826" s="320" t="s">
        <v>914</v>
      </c>
      <c r="G8826" s="320" t="s">
        <v>431</v>
      </c>
      <c r="H8826" s="320" t="s">
        <v>432</v>
      </c>
      <c r="I8826" s="320" t="s">
        <v>656</v>
      </c>
      <c r="J8826" s="320" t="s">
        <v>286</v>
      </c>
      <c r="K8826" s="321">
        <v>2</v>
      </c>
      <c r="L8826" s="305">
        <v>3.4480001777410507E-2</v>
      </c>
      <c r="M8826" s="305">
        <v>3.4480001777410507E-2</v>
      </c>
      <c r="N8826" s="321">
        <v>53</v>
      </c>
      <c r="O8826" s="305">
        <v>3.369000181555748E-2</v>
      </c>
      <c r="P8826" s="305">
        <v>3.4019999206066132E-2</v>
      </c>
      <c r="Q8826" s="321">
        <v>565</v>
      </c>
      <c r="R8826" s="305">
        <v>4.1510000824928277E-2</v>
      </c>
      <c r="S8826" s="305">
        <v>4.221000149846077E-2</v>
      </c>
      <c r="BA8826" s="395">
        <v>1</v>
      </c>
      <c r="BB8826" s="396" t="s">
        <v>861</v>
      </c>
      <c r="BC8826" t="str">
        <f t="shared" si="736"/>
        <v>RCX</v>
      </c>
      <c r="BD8826" t="str">
        <f t="shared" si="737"/>
        <v>NAoMe_recurrent_ethnicity_grp</v>
      </c>
      <c r="BE8826" s="397" t="s">
        <v>862</v>
      </c>
      <c r="BF8826" t="str">
        <f t="shared" si="738"/>
        <v>Asian or Asian British</v>
      </c>
      <c r="BG8826">
        <f t="shared" si="739"/>
        <v>2</v>
      </c>
      <c r="BH8826" s="398">
        <f t="shared" si="740"/>
        <v>3.4480001777410507E-2</v>
      </c>
      <c r="BO8826" s="33"/>
    </row>
    <row r="8827" spans="1:67">
      <c r="A8827" s="320" t="s">
        <v>338</v>
      </c>
      <c r="B8827" t="s">
        <v>380</v>
      </c>
      <c r="C8827" t="s">
        <v>910</v>
      </c>
      <c r="D8827" t="s">
        <v>314</v>
      </c>
      <c r="E8827" s="320" t="s">
        <v>190</v>
      </c>
      <c r="F8827" s="320" t="s">
        <v>914</v>
      </c>
      <c r="G8827" s="320" t="s">
        <v>431</v>
      </c>
      <c r="H8827" s="320" t="s">
        <v>432</v>
      </c>
      <c r="I8827" s="320" t="s">
        <v>656</v>
      </c>
      <c r="J8827" s="320" t="s">
        <v>287</v>
      </c>
      <c r="K8827" s="321">
        <v>0</v>
      </c>
      <c r="L8827" s="305">
        <v>0</v>
      </c>
      <c r="M8827" s="305">
        <v>0</v>
      </c>
      <c r="N8827" s="321">
        <v>35</v>
      </c>
      <c r="O8827" s="305">
        <v>2.2250000387430191E-2</v>
      </c>
      <c r="P8827" s="305">
        <v>2.246000058948994E-2</v>
      </c>
      <c r="Q8827" s="321">
        <v>439</v>
      </c>
      <c r="R8827" s="305">
        <v>3.2249998301267617E-2</v>
      </c>
      <c r="S8827" s="305">
        <v>3.2800000160932541E-2</v>
      </c>
      <c r="BA8827" s="395">
        <v>1</v>
      </c>
      <c r="BB8827" s="396" t="s">
        <v>861</v>
      </c>
      <c r="BC8827" t="str">
        <f t="shared" si="736"/>
        <v>RCX</v>
      </c>
      <c r="BD8827" t="str">
        <f t="shared" si="737"/>
        <v>NAoMe_recurrent_ethnicity_grp</v>
      </c>
      <c r="BE8827" s="397" t="s">
        <v>862</v>
      </c>
      <c r="BF8827" t="str">
        <f t="shared" si="738"/>
        <v>Black or Black British</v>
      </c>
      <c r="BG8827">
        <f t="shared" si="739"/>
        <v>0</v>
      </c>
      <c r="BH8827" s="398">
        <f t="shared" si="740"/>
        <v>0</v>
      </c>
      <c r="BO8827" s="33"/>
    </row>
    <row r="8828" spans="1:67">
      <c r="A8828" s="320" t="s">
        <v>338</v>
      </c>
      <c r="B8828" t="s">
        <v>380</v>
      </c>
      <c r="C8828" t="s">
        <v>910</v>
      </c>
      <c r="D8828" t="s">
        <v>314</v>
      </c>
      <c r="E8828" s="320" t="s">
        <v>190</v>
      </c>
      <c r="F8828" s="320" t="s">
        <v>914</v>
      </c>
      <c r="G8828" s="320" t="s">
        <v>431</v>
      </c>
      <c r="H8828" s="320" t="s">
        <v>432</v>
      </c>
      <c r="I8828" s="320" t="s">
        <v>656</v>
      </c>
      <c r="J8828" s="320" t="s">
        <v>259</v>
      </c>
      <c r="K8828" s="321">
        <v>2</v>
      </c>
      <c r="L8828" s="305">
        <v>3.4480001777410507E-2</v>
      </c>
      <c r="M8828" s="305">
        <v>3.4480001777410507E-2</v>
      </c>
      <c r="N8828" s="321">
        <v>12</v>
      </c>
      <c r="O8828" s="305">
        <v>7.6299998909235001E-3</v>
      </c>
      <c r="P8828" s="305">
        <v>7.6999999582767487E-3</v>
      </c>
      <c r="Q8828" s="321">
        <v>117</v>
      </c>
      <c r="R8828" s="305">
        <v>8.6000002920627594E-3</v>
      </c>
      <c r="S8828" s="305">
        <v>8.7400004267692566E-3</v>
      </c>
      <c r="BA8828" s="395">
        <v>1</v>
      </c>
      <c r="BB8828" s="396" t="s">
        <v>861</v>
      </c>
      <c r="BC8828" t="str">
        <f t="shared" si="736"/>
        <v>RCX</v>
      </c>
      <c r="BD8828" t="str">
        <f t="shared" si="737"/>
        <v>NAoMe_recurrent_ethnicity_grp</v>
      </c>
      <c r="BE8828" s="397" t="s">
        <v>862</v>
      </c>
      <c r="BF8828" t="str">
        <f t="shared" si="738"/>
        <v>Mixed</v>
      </c>
      <c r="BG8828">
        <f t="shared" si="739"/>
        <v>2</v>
      </c>
      <c r="BH8828" s="398">
        <f t="shared" si="740"/>
        <v>3.4480001777410507E-2</v>
      </c>
      <c r="BO8828" s="33"/>
    </row>
    <row r="8829" spans="1:67">
      <c r="A8829" s="320" t="s">
        <v>338</v>
      </c>
      <c r="B8829" t="s">
        <v>380</v>
      </c>
      <c r="C8829" t="s">
        <v>910</v>
      </c>
      <c r="D8829" t="s">
        <v>314</v>
      </c>
      <c r="E8829" s="320" t="s">
        <v>190</v>
      </c>
      <c r="F8829" s="320" t="s">
        <v>914</v>
      </c>
      <c r="G8829" s="320" t="s">
        <v>431</v>
      </c>
      <c r="H8829" s="320" t="s">
        <v>432</v>
      </c>
      <c r="I8829" s="320" t="s">
        <v>656</v>
      </c>
      <c r="J8829" s="320" t="s">
        <v>288</v>
      </c>
      <c r="K8829" s="321">
        <v>2</v>
      </c>
      <c r="L8829" s="305">
        <v>3.4480001777410507E-2</v>
      </c>
      <c r="M8829" s="305">
        <v>3.4480001777410507E-2</v>
      </c>
      <c r="N8829" s="321">
        <v>25</v>
      </c>
      <c r="O8829" s="305">
        <v>1.5890000388026241E-2</v>
      </c>
      <c r="P8829" s="305">
        <v>1.6049999743700031E-2</v>
      </c>
      <c r="Q8829" s="321">
        <v>254</v>
      </c>
      <c r="R8829" s="305">
        <v>1.8659999594092369E-2</v>
      </c>
      <c r="S8829" s="305">
        <v>1.8980000168085098E-2</v>
      </c>
      <c r="BA8829" s="395">
        <v>1</v>
      </c>
      <c r="BB8829" s="396" t="s">
        <v>861</v>
      </c>
      <c r="BC8829" t="str">
        <f t="shared" si="736"/>
        <v>RCX</v>
      </c>
      <c r="BD8829" t="str">
        <f t="shared" si="737"/>
        <v>NAoMe_recurrent_ethnicity_grp</v>
      </c>
      <c r="BE8829" s="397" t="s">
        <v>862</v>
      </c>
      <c r="BF8829" t="str">
        <f t="shared" si="738"/>
        <v>Other Ethnic Group</v>
      </c>
      <c r="BG8829">
        <f t="shared" si="739"/>
        <v>2</v>
      </c>
      <c r="BH8829" s="398">
        <f t="shared" si="740"/>
        <v>3.4480001777410507E-2</v>
      </c>
      <c r="BO8829" s="33"/>
    </row>
    <row r="8830" spans="1:67">
      <c r="A8830" s="320" t="s">
        <v>338</v>
      </c>
      <c r="B8830" t="s">
        <v>380</v>
      </c>
      <c r="C8830" t="s">
        <v>910</v>
      </c>
      <c r="D8830" t="s">
        <v>314</v>
      </c>
      <c r="E8830" s="320" t="s">
        <v>190</v>
      </c>
      <c r="F8830" s="320" t="s">
        <v>914</v>
      </c>
      <c r="G8830" s="320" t="s">
        <v>431</v>
      </c>
      <c r="H8830" s="320" t="s">
        <v>432</v>
      </c>
      <c r="I8830" s="320" t="s">
        <v>656</v>
      </c>
      <c r="J8830" s="320" t="s">
        <v>260</v>
      </c>
      <c r="K8830" s="321">
        <v>0</v>
      </c>
      <c r="L8830" s="305">
        <v>0</v>
      </c>
      <c r="M8830" s="305"/>
      <c r="N8830" s="321">
        <v>15</v>
      </c>
      <c r="O8830" s="305">
        <v>9.5399999991059303E-3</v>
      </c>
      <c r="P8830" s="305"/>
      <c r="Q8830" s="321">
        <v>227</v>
      </c>
      <c r="R8830" s="305">
        <v>1.6680000349879261E-2</v>
      </c>
      <c r="S8830" s="305"/>
      <c r="BA8830" s="395">
        <v>1</v>
      </c>
      <c r="BB8830" s="396" t="s">
        <v>861</v>
      </c>
      <c r="BC8830" t="str">
        <f t="shared" si="736"/>
        <v>RCX</v>
      </c>
      <c r="BD8830" t="str">
        <f t="shared" si="737"/>
        <v>NAoMe_recurrent_ethnicity_grp</v>
      </c>
      <c r="BE8830" s="397" t="s">
        <v>862</v>
      </c>
      <c r="BF8830" t="str">
        <f t="shared" si="738"/>
        <v>Unknown</v>
      </c>
      <c r="BG8830">
        <f t="shared" si="739"/>
        <v>0</v>
      </c>
      <c r="BH8830" s="398">
        <f t="shared" si="740"/>
        <v>0</v>
      </c>
      <c r="BO8830" s="33"/>
    </row>
    <row r="8831" spans="1:67">
      <c r="A8831" s="320" t="s">
        <v>338</v>
      </c>
      <c r="B8831" t="s">
        <v>380</v>
      </c>
      <c r="C8831" t="s">
        <v>910</v>
      </c>
      <c r="D8831" t="s">
        <v>314</v>
      </c>
      <c r="E8831" s="320" t="s">
        <v>190</v>
      </c>
      <c r="F8831" s="320" t="s">
        <v>914</v>
      </c>
      <c r="G8831" s="320" t="s">
        <v>431</v>
      </c>
      <c r="H8831" s="320" t="s">
        <v>432</v>
      </c>
      <c r="I8831" s="320" t="s">
        <v>656</v>
      </c>
      <c r="J8831" s="320" t="s">
        <v>258</v>
      </c>
      <c r="K8831" s="321">
        <v>52</v>
      </c>
      <c r="L8831" s="305">
        <v>0.89654999971389771</v>
      </c>
      <c r="M8831" s="305">
        <v>0.89654999971389771</v>
      </c>
      <c r="N8831" s="321">
        <v>1433</v>
      </c>
      <c r="O8831" s="305">
        <v>0.91100001335144043</v>
      </c>
      <c r="P8831" s="305">
        <v>0.9197700023651123</v>
      </c>
      <c r="Q8831" s="321">
        <v>12010</v>
      </c>
      <c r="R8831" s="305">
        <v>0.88230997323989868</v>
      </c>
      <c r="S8831" s="305">
        <v>0.89727002382278442</v>
      </c>
      <c r="BA8831" s="395">
        <v>1</v>
      </c>
      <c r="BB8831" s="396" t="s">
        <v>861</v>
      </c>
      <c r="BC8831" t="str">
        <f t="shared" si="736"/>
        <v>RCX</v>
      </c>
      <c r="BD8831" t="str">
        <f t="shared" si="737"/>
        <v>NAoMe_recurrent_ethnicity_grp</v>
      </c>
      <c r="BE8831" s="397" t="s">
        <v>862</v>
      </c>
      <c r="BF8831" t="str">
        <f t="shared" si="738"/>
        <v>White</v>
      </c>
      <c r="BG8831">
        <f t="shared" si="739"/>
        <v>52</v>
      </c>
      <c r="BH8831" s="398">
        <f t="shared" si="740"/>
        <v>0.89654999971389771</v>
      </c>
      <c r="BO8831" s="33"/>
    </row>
    <row r="8832" spans="1:67">
      <c r="A8832" s="320" t="s">
        <v>338</v>
      </c>
      <c r="B8832" t="s">
        <v>380</v>
      </c>
      <c r="C8832" t="s">
        <v>910</v>
      </c>
      <c r="D8832" t="s">
        <v>314</v>
      </c>
      <c r="E8832" s="320" t="s">
        <v>190</v>
      </c>
      <c r="F8832" s="320" t="s">
        <v>914</v>
      </c>
      <c r="G8832" s="320" t="s">
        <v>431</v>
      </c>
      <c r="H8832" s="320" t="s">
        <v>432</v>
      </c>
      <c r="I8832" s="320" t="s">
        <v>291</v>
      </c>
      <c r="J8832" s="320" t="s">
        <v>313</v>
      </c>
      <c r="K8832" s="321">
        <v>56</v>
      </c>
      <c r="L8832" s="305">
        <v>0.96552002429962158</v>
      </c>
      <c r="M8832" s="305"/>
      <c r="N8832" s="321">
        <v>1564</v>
      </c>
      <c r="O8832" s="305">
        <v>0.99427998065948486</v>
      </c>
      <c r="P8832" s="305"/>
      <c r="Q8832" s="321">
        <v>13492</v>
      </c>
      <c r="R8832" s="305">
        <v>0.99118000268936157</v>
      </c>
      <c r="S8832" s="305"/>
      <c r="BA8832" s="395">
        <v>1</v>
      </c>
      <c r="BB8832" s="396" t="s">
        <v>861</v>
      </c>
      <c r="BC8832" t="str">
        <f t="shared" si="736"/>
        <v>RCX</v>
      </c>
      <c r="BD8832" t="str">
        <f t="shared" si="737"/>
        <v>NAoMe_recurrent_gender</v>
      </c>
      <c r="BE8832" s="397" t="s">
        <v>862</v>
      </c>
      <c r="BF8832" t="str">
        <f t="shared" si="738"/>
        <v>Female</v>
      </c>
      <c r="BG8832">
        <f t="shared" si="739"/>
        <v>56</v>
      </c>
      <c r="BH8832" s="398">
        <f t="shared" si="740"/>
        <v>0.96552002429962158</v>
      </c>
      <c r="BO8832" s="33"/>
    </row>
    <row r="8833" spans="1:67">
      <c r="A8833" s="320" t="s">
        <v>338</v>
      </c>
      <c r="B8833" t="s">
        <v>380</v>
      </c>
      <c r="C8833" t="s">
        <v>910</v>
      </c>
      <c r="D8833" t="s">
        <v>314</v>
      </c>
      <c r="E8833" s="320" t="s">
        <v>190</v>
      </c>
      <c r="F8833" s="320" t="s">
        <v>914</v>
      </c>
      <c r="G8833" s="320" t="s">
        <v>431</v>
      </c>
      <c r="H8833" s="320" t="s">
        <v>432</v>
      </c>
      <c r="I8833" s="320" t="s">
        <v>291</v>
      </c>
      <c r="J8833" s="320" t="s">
        <v>293</v>
      </c>
      <c r="K8833" s="321">
        <v>2</v>
      </c>
      <c r="L8833" s="305">
        <v>3.4480001777410507E-2</v>
      </c>
      <c r="M8833" s="305"/>
      <c r="N8833" s="321">
        <v>9</v>
      </c>
      <c r="O8833" s="305">
        <v>5.7199997827410698E-3</v>
      </c>
      <c r="P8833" s="305"/>
      <c r="Q8833" s="321">
        <v>120</v>
      </c>
      <c r="R8833" s="305">
        <v>8.8200001046061516E-3</v>
      </c>
      <c r="S8833" s="305"/>
      <c r="BA8833" s="395">
        <v>1</v>
      </c>
      <c r="BB8833" s="396" t="s">
        <v>861</v>
      </c>
      <c r="BC8833" t="str">
        <f t="shared" si="736"/>
        <v>RCX</v>
      </c>
      <c r="BD8833" t="str">
        <f t="shared" si="737"/>
        <v>NAoMe_recurrent_gender</v>
      </c>
      <c r="BE8833" s="397" t="s">
        <v>862</v>
      </c>
      <c r="BF8833" t="str">
        <f t="shared" si="738"/>
        <v>Male</v>
      </c>
      <c r="BG8833">
        <f t="shared" si="739"/>
        <v>2</v>
      </c>
      <c r="BH8833" s="398">
        <f t="shared" si="740"/>
        <v>3.4480001777410507E-2</v>
      </c>
      <c r="BO8833" s="33"/>
    </row>
    <row r="8834" spans="1:67">
      <c r="A8834" s="320" t="s">
        <v>338</v>
      </c>
      <c r="B8834" t="s">
        <v>380</v>
      </c>
      <c r="C8834" t="s">
        <v>910</v>
      </c>
      <c r="D8834" t="s">
        <v>314</v>
      </c>
      <c r="E8834" s="320" t="s">
        <v>190</v>
      </c>
      <c r="F8834" s="320" t="s">
        <v>914</v>
      </c>
      <c r="G8834" s="320" t="s">
        <v>431</v>
      </c>
      <c r="H8834" s="320" t="s">
        <v>432</v>
      </c>
      <c r="I8834" s="320" t="s">
        <v>355</v>
      </c>
      <c r="J8834" s="320" t="s">
        <v>289</v>
      </c>
      <c r="K8834" s="321">
        <v>16</v>
      </c>
      <c r="L8834" s="305">
        <v>0.2758600115776062</v>
      </c>
      <c r="M8834" s="305"/>
      <c r="N8834" s="321">
        <v>482</v>
      </c>
      <c r="O8834" s="305">
        <v>0.30641999840736389</v>
      </c>
      <c r="P8834" s="305"/>
      <c r="Q8834" s="321">
        <v>4109</v>
      </c>
      <c r="R8834" s="305">
        <v>0.30186998844146729</v>
      </c>
      <c r="S8834" s="305"/>
      <c r="BA8834" s="395">
        <v>1</v>
      </c>
      <c r="BB8834" s="396" t="s">
        <v>861</v>
      </c>
      <c r="BC8834" t="str">
        <f t="shared" si="736"/>
        <v>RCX</v>
      </c>
      <c r="BD8834" t="str">
        <f t="shared" si="737"/>
        <v>NAoMe_recurrent_mbc_hes_year</v>
      </c>
      <c r="BE8834" s="397" t="s">
        <v>862</v>
      </c>
      <c r="BF8834" t="str">
        <f t="shared" si="738"/>
        <v>2021</v>
      </c>
      <c r="BG8834">
        <f t="shared" si="739"/>
        <v>16</v>
      </c>
      <c r="BH8834" s="398">
        <f t="shared" si="740"/>
        <v>0.2758600115776062</v>
      </c>
      <c r="BO8834" s="33"/>
    </row>
    <row r="8835" spans="1:67">
      <c r="A8835" s="320" t="s">
        <v>338</v>
      </c>
      <c r="B8835" t="s">
        <v>380</v>
      </c>
      <c r="C8835" t="s">
        <v>910</v>
      </c>
      <c r="D8835" t="s">
        <v>314</v>
      </c>
      <c r="E8835" s="320" t="s">
        <v>190</v>
      </c>
      <c r="F8835" s="320" t="s">
        <v>914</v>
      </c>
      <c r="G8835" s="320" t="s">
        <v>431</v>
      </c>
      <c r="H8835" s="320" t="s">
        <v>432</v>
      </c>
      <c r="I8835" s="320" t="s">
        <v>355</v>
      </c>
      <c r="J8835" s="320" t="s">
        <v>816</v>
      </c>
      <c r="K8835" s="321">
        <v>17</v>
      </c>
      <c r="L8835" s="305">
        <v>0.29309999942779541</v>
      </c>
      <c r="M8835" s="305"/>
      <c r="N8835" s="321">
        <v>505</v>
      </c>
      <c r="O8835" s="305">
        <v>0.32104000449180597</v>
      </c>
      <c r="P8835" s="305"/>
      <c r="Q8835" s="321">
        <v>4376</v>
      </c>
      <c r="R8835" s="305">
        <v>0.32148000597953802</v>
      </c>
      <c r="S8835" s="305"/>
      <c r="BA8835" s="395">
        <v>1</v>
      </c>
      <c r="BB8835" s="396" t="s">
        <v>861</v>
      </c>
      <c r="BC8835" t="str">
        <f t="shared" ref="BC8835:BC8898" si="741">E8835</f>
        <v>RCX</v>
      </c>
      <c r="BD8835" t="str">
        <f t="shared" ref="BD8835:BD8898" si="742">(LEFT(A8835, LEN(A8835)-7))&amp;"_"&amp;I8835</f>
        <v>NAoMe_recurrent_mbc_hes_year</v>
      </c>
      <c r="BE8835" s="397" t="s">
        <v>862</v>
      </c>
      <c r="BF8835" t="str">
        <f t="shared" ref="BF8835:BF8898" si="743">J8835</f>
        <v>2022</v>
      </c>
      <c r="BG8835">
        <f t="shared" ref="BG8835:BG8898" si="744">K8835</f>
        <v>17</v>
      </c>
      <c r="BH8835" s="398">
        <f t="shared" ref="BH8835:BH8898" si="745">L8835</f>
        <v>0.29309999942779541</v>
      </c>
      <c r="BO8835" s="33"/>
    </row>
    <row r="8836" spans="1:67">
      <c r="A8836" s="320" t="s">
        <v>338</v>
      </c>
      <c r="B8836" t="s">
        <v>380</v>
      </c>
      <c r="C8836" t="s">
        <v>910</v>
      </c>
      <c r="D8836" t="s">
        <v>314</v>
      </c>
      <c r="E8836" s="320" t="s">
        <v>190</v>
      </c>
      <c r="F8836" s="320" t="s">
        <v>914</v>
      </c>
      <c r="G8836" s="320" t="s">
        <v>431</v>
      </c>
      <c r="H8836" s="320" t="s">
        <v>432</v>
      </c>
      <c r="I8836" s="320" t="s">
        <v>355</v>
      </c>
      <c r="J8836" s="320" t="s">
        <v>946</v>
      </c>
      <c r="K8836" s="321">
        <v>25</v>
      </c>
      <c r="L8836" s="305">
        <v>0.43103000521659851</v>
      </c>
      <c r="M8836" s="305"/>
      <c r="N8836" s="321">
        <v>586</v>
      </c>
      <c r="O8836" s="305">
        <v>0.37253999710083008</v>
      </c>
      <c r="P8836" s="305"/>
      <c r="Q8836" s="321">
        <v>5127</v>
      </c>
      <c r="R8836" s="305">
        <v>0.37665000557899481</v>
      </c>
      <c r="S8836" s="305"/>
      <c r="BA8836" s="395">
        <v>1</v>
      </c>
      <c r="BB8836" s="396" t="s">
        <v>861</v>
      </c>
      <c r="BC8836" t="str">
        <f t="shared" si="741"/>
        <v>RCX</v>
      </c>
      <c r="BD8836" t="str">
        <f t="shared" si="742"/>
        <v>NAoMe_recurrent_mbc_hes_year</v>
      </c>
      <c r="BE8836" s="397" t="s">
        <v>862</v>
      </c>
      <c r="BF8836" t="str">
        <f t="shared" si="743"/>
        <v>2023</v>
      </c>
      <c r="BG8836">
        <f t="shared" si="744"/>
        <v>25</v>
      </c>
      <c r="BH8836" s="398">
        <f t="shared" si="745"/>
        <v>0.43103000521659851</v>
      </c>
      <c r="BO8836" s="33"/>
    </row>
    <row r="8837" spans="1:67">
      <c r="A8837" s="320" t="s">
        <v>338</v>
      </c>
      <c r="B8837" t="s">
        <v>380</v>
      </c>
      <c r="C8837" t="s">
        <v>910</v>
      </c>
      <c r="D8837" t="s">
        <v>314</v>
      </c>
      <c r="E8837" s="320" t="s">
        <v>190</v>
      </c>
      <c r="F8837" s="320" t="s">
        <v>914</v>
      </c>
      <c r="G8837" s="320" t="s">
        <v>431</v>
      </c>
      <c r="H8837" s="320" t="s">
        <v>432</v>
      </c>
      <c r="I8837" s="320" t="s">
        <v>824</v>
      </c>
      <c r="J8837" s="320" t="s">
        <v>12</v>
      </c>
      <c r="K8837" s="321">
        <v>58</v>
      </c>
      <c r="L8837" s="305">
        <v>1</v>
      </c>
      <c r="M8837" s="305"/>
      <c r="N8837" s="321">
        <v>1573</v>
      </c>
      <c r="O8837" s="305">
        <v>1</v>
      </c>
      <c r="P8837" s="305"/>
      <c r="Q8837" s="321">
        <v>13612</v>
      </c>
      <c r="R8837" s="305">
        <v>1</v>
      </c>
      <c r="S8837" s="305"/>
      <c r="BA8837" s="395">
        <v>1</v>
      </c>
      <c r="BB8837" s="396" t="s">
        <v>861</v>
      </c>
      <c r="BC8837" t="str">
        <f t="shared" si="741"/>
        <v>RCX</v>
      </c>
      <c r="BD8837" t="str">
        <f t="shared" si="742"/>
        <v>NAoMe_recurrent_tag_bonemets</v>
      </c>
      <c r="BE8837" s="397" t="s">
        <v>862</v>
      </c>
      <c r="BF8837" t="str">
        <f t="shared" si="743"/>
        <v>No</v>
      </c>
      <c r="BG8837">
        <f t="shared" si="744"/>
        <v>58</v>
      </c>
      <c r="BH8837" s="398">
        <f t="shared" si="745"/>
        <v>1</v>
      </c>
      <c r="BO8837" s="33"/>
    </row>
    <row r="8838" spans="1:67">
      <c r="A8838" s="320" t="s">
        <v>338</v>
      </c>
      <c r="B8838" t="s">
        <v>380</v>
      </c>
      <c r="C8838" t="s">
        <v>910</v>
      </c>
      <c r="D8838" t="s">
        <v>314</v>
      </c>
      <c r="E8838" s="320" t="s">
        <v>190</v>
      </c>
      <c r="F8838" s="320" t="s">
        <v>914</v>
      </c>
      <c r="G8838" s="320" t="s">
        <v>431</v>
      </c>
      <c r="H8838" s="320" t="s">
        <v>432</v>
      </c>
      <c r="I8838" s="320" t="s">
        <v>825</v>
      </c>
      <c r="J8838" s="320" t="s">
        <v>12</v>
      </c>
      <c r="K8838" s="321">
        <v>58</v>
      </c>
      <c r="L8838" s="305">
        <v>1</v>
      </c>
      <c r="M8838" s="305"/>
      <c r="N8838" s="321">
        <v>1573</v>
      </c>
      <c r="O8838" s="305">
        <v>1</v>
      </c>
      <c r="P8838" s="305"/>
      <c r="Q8838" s="321">
        <v>13612</v>
      </c>
      <c r="R8838" s="305">
        <v>1</v>
      </c>
      <c r="S8838" s="305"/>
      <c r="BA8838" s="395">
        <v>1</v>
      </c>
      <c r="BB8838" s="396" t="s">
        <v>861</v>
      </c>
      <c r="BC8838" t="str">
        <f t="shared" si="741"/>
        <v>RCX</v>
      </c>
      <c r="BD8838" t="str">
        <f t="shared" si="742"/>
        <v>NAoMe_recurrent_tag_brainmets</v>
      </c>
      <c r="BE8838" s="397" t="s">
        <v>862</v>
      </c>
      <c r="BF8838" t="str">
        <f t="shared" si="743"/>
        <v>No</v>
      </c>
      <c r="BG8838">
        <f t="shared" si="744"/>
        <v>58</v>
      </c>
      <c r="BH8838" s="398">
        <f t="shared" si="745"/>
        <v>1</v>
      </c>
      <c r="BO8838" s="33"/>
    </row>
    <row r="8839" spans="1:67">
      <c r="A8839" s="320" t="s">
        <v>338</v>
      </c>
      <c r="B8839" t="s">
        <v>380</v>
      </c>
      <c r="C8839" t="s">
        <v>910</v>
      </c>
      <c r="D8839" t="s">
        <v>314</v>
      </c>
      <c r="E8839" s="320" t="s">
        <v>190</v>
      </c>
      <c r="F8839" s="320" t="s">
        <v>914</v>
      </c>
      <c r="G8839" s="320" t="s">
        <v>431</v>
      </c>
      <c r="H8839" s="320" t="s">
        <v>432</v>
      </c>
      <c r="I8839" s="320" t="s">
        <v>826</v>
      </c>
      <c r="J8839" s="320" t="s">
        <v>12</v>
      </c>
      <c r="K8839" s="321">
        <v>58</v>
      </c>
      <c r="L8839" s="305">
        <v>1</v>
      </c>
      <c r="M8839" s="305"/>
      <c r="N8839" s="321">
        <v>1573</v>
      </c>
      <c r="O8839" s="305">
        <v>1</v>
      </c>
      <c r="P8839" s="305"/>
      <c r="Q8839" s="321">
        <v>13612</v>
      </c>
      <c r="R8839" s="305">
        <v>1</v>
      </c>
      <c r="S8839" s="305"/>
      <c r="BA8839" s="395">
        <v>1</v>
      </c>
      <c r="BB8839" s="396" t="s">
        <v>861</v>
      </c>
      <c r="BC8839" t="str">
        <f t="shared" si="741"/>
        <v>RCX</v>
      </c>
      <c r="BD8839" t="str">
        <f t="shared" si="742"/>
        <v>NAoMe_recurrent_tag_livermets</v>
      </c>
      <c r="BE8839" s="397" t="s">
        <v>862</v>
      </c>
      <c r="BF8839" t="str">
        <f t="shared" si="743"/>
        <v>No</v>
      </c>
      <c r="BG8839">
        <f t="shared" si="744"/>
        <v>58</v>
      </c>
      <c r="BH8839" s="398">
        <f t="shared" si="745"/>
        <v>1</v>
      </c>
      <c r="BO8839" s="33"/>
    </row>
    <row r="8840" spans="1:67">
      <c r="A8840" s="320" t="s">
        <v>338</v>
      </c>
      <c r="B8840" t="s">
        <v>380</v>
      </c>
      <c r="C8840" t="s">
        <v>910</v>
      </c>
      <c r="D8840" t="s">
        <v>314</v>
      </c>
      <c r="E8840" s="320" t="s">
        <v>190</v>
      </c>
      <c r="F8840" s="320" t="s">
        <v>914</v>
      </c>
      <c r="G8840" s="320" t="s">
        <v>431</v>
      </c>
      <c r="H8840" s="320" t="s">
        <v>432</v>
      </c>
      <c r="I8840" s="320" t="s">
        <v>827</v>
      </c>
      <c r="J8840" s="320" t="s">
        <v>12</v>
      </c>
      <c r="K8840" s="321">
        <v>58</v>
      </c>
      <c r="L8840" s="305">
        <v>1</v>
      </c>
      <c r="M8840" s="305"/>
      <c r="N8840" s="321">
        <v>1573</v>
      </c>
      <c r="O8840" s="305">
        <v>1</v>
      </c>
      <c r="P8840" s="305"/>
      <c r="Q8840" s="321">
        <v>13612</v>
      </c>
      <c r="R8840" s="305">
        <v>1</v>
      </c>
      <c r="S8840" s="305"/>
      <c r="BA8840" s="395">
        <v>1</v>
      </c>
      <c r="BB8840" s="396" t="s">
        <v>861</v>
      </c>
      <c r="BC8840" t="str">
        <f t="shared" si="741"/>
        <v>RCX</v>
      </c>
      <c r="BD8840" t="str">
        <f t="shared" si="742"/>
        <v>NAoMe_recurrent_tag_lungmets</v>
      </c>
      <c r="BE8840" s="397" t="s">
        <v>862</v>
      </c>
      <c r="BF8840" t="str">
        <f t="shared" si="743"/>
        <v>No</v>
      </c>
      <c r="BG8840">
        <f t="shared" si="744"/>
        <v>58</v>
      </c>
      <c r="BH8840" s="398">
        <f t="shared" si="745"/>
        <v>1</v>
      </c>
      <c r="BO8840" s="33"/>
    </row>
    <row r="8841" spans="1:67">
      <c r="A8841" s="320" t="s">
        <v>338</v>
      </c>
      <c r="B8841" t="s">
        <v>380</v>
      </c>
      <c r="C8841" t="s">
        <v>910</v>
      </c>
      <c r="D8841" t="s">
        <v>314</v>
      </c>
      <c r="E8841" s="320" t="s">
        <v>190</v>
      </c>
      <c r="F8841" s="320" t="s">
        <v>914</v>
      </c>
      <c r="G8841" s="320" t="s">
        <v>431</v>
      </c>
      <c r="H8841" s="320" t="s">
        <v>432</v>
      </c>
      <c r="I8841" s="320" t="s">
        <v>828</v>
      </c>
      <c r="J8841" s="320" t="s">
        <v>12</v>
      </c>
      <c r="K8841" s="321">
        <v>58</v>
      </c>
      <c r="L8841" s="305">
        <v>1</v>
      </c>
      <c r="M8841" s="305"/>
      <c r="N8841" s="321">
        <v>1573</v>
      </c>
      <c r="O8841" s="305">
        <v>1</v>
      </c>
      <c r="P8841" s="305"/>
      <c r="Q8841" s="321">
        <v>13612</v>
      </c>
      <c r="R8841" s="305">
        <v>1</v>
      </c>
      <c r="S8841" s="305"/>
      <c r="BA8841" s="395">
        <v>1</v>
      </c>
      <c r="BB8841" s="396" t="s">
        <v>861</v>
      </c>
      <c r="BC8841" t="str">
        <f t="shared" si="741"/>
        <v>RCX</v>
      </c>
      <c r="BD8841" t="str">
        <f t="shared" si="742"/>
        <v>NAoMe_recurrent_tag_othermets</v>
      </c>
      <c r="BE8841" s="397" t="s">
        <v>862</v>
      </c>
      <c r="BF8841" t="str">
        <f t="shared" si="743"/>
        <v>No</v>
      </c>
      <c r="BG8841">
        <f t="shared" si="744"/>
        <v>58</v>
      </c>
      <c r="BH8841" s="398">
        <f t="shared" si="745"/>
        <v>1</v>
      </c>
      <c r="BO8841" s="33"/>
    </row>
    <row r="8842" spans="1:67">
      <c r="A8842" s="320" t="s">
        <v>338</v>
      </c>
      <c r="B8842" t="s">
        <v>380</v>
      </c>
      <c r="C8842" t="s">
        <v>910</v>
      </c>
      <c r="D8842" t="s">
        <v>314</v>
      </c>
      <c r="E8842" s="320" t="s">
        <v>191</v>
      </c>
      <c r="F8842" s="320" t="s">
        <v>919</v>
      </c>
      <c r="G8842" s="320" t="s">
        <v>443</v>
      </c>
      <c r="H8842" s="320" t="s">
        <v>324</v>
      </c>
      <c r="I8842" s="320" t="s">
        <v>354</v>
      </c>
      <c r="J8842" s="320" t="s">
        <v>277</v>
      </c>
      <c r="K8842" s="321">
        <v>2</v>
      </c>
      <c r="L8842" s="305">
        <v>3.0300000682473179E-2</v>
      </c>
      <c r="M8842" s="305"/>
      <c r="N8842" s="321">
        <v>6</v>
      </c>
      <c r="O8842" s="305">
        <v>1.422000024467707E-2</v>
      </c>
      <c r="P8842" s="305"/>
      <c r="Q8842" s="321">
        <v>56</v>
      </c>
      <c r="R8842" s="305">
        <v>4.1100000962615013E-3</v>
      </c>
      <c r="S8842" s="305"/>
      <c r="BA8842" s="395">
        <v>1</v>
      </c>
      <c r="BB8842" s="396" t="s">
        <v>861</v>
      </c>
      <c r="BC8842" t="str">
        <f t="shared" si="741"/>
        <v>RFR</v>
      </c>
      <c r="BD8842" t="str">
        <f t="shared" si="742"/>
        <v>NAoMe_recurrent_age_mbc_hes_decades_80cap</v>
      </c>
      <c r="BE8842" s="397" t="s">
        <v>862</v>
      </c>
      <c r="BF8842" t="str">
        <f t="shared" si="743"/>
        <v>18-29 yrs</v>
      </c>
      <c r="BG8842">
        <f t="shared" si="744"/>
        <v>2</v>
      </c>
      <c r="BH8842" s="398">
        <f t="shared" si="745"/>
        <v>3.0300000682473179E-2</v>
      </c>
      <c r="BO8842" s="33"/>
    </row>
    <row r="8843" spans="1:67">
      <c r="A8843" s="320" t="s">
        <v>338</v>
      </c>
      <c r="B8843" t="s">
        <v>380</v>
      </c>
      <c r="C8843" t="s">
        <v>910</v>
      </c>
      <c r="D8843" t="s">
        <v>314</v>
      </c>
      <c r="E8843" s="320" t="s">
        <v>191</v>
      </c>
      <c r="F8843" s="320" t="s">
        <v>919</v>
      </c>
      <c r="G8843" s="320" t="s">
        <v>443</v>
      </c>
      <c r="H8843" s="320" t="s">
        <v>324</v>
      </c>
      <c r="I8843" s="320" t="s">
        <v>354</v>
      </c>
      <c r="J8843" s="320" t="s">
        <v>278</v>
      </c>
      <c r="K8843" s="321">
        <v>0</v>
      </c>
      <c r="L8843" s="305">
        <v>0</v>
      </c>
      <c r="M8843" s="305"/>
      <c r="N8843" s="321">
        <v>14</v>
      </c>
      <c r="O8843" s="305">
        <v>3.3179998397827148E-2</v>
      </c>
      <c r="P8843" s="305"/>
      <c r="Q8843" s="321">
        <v>552</v>
      </c>
      <c r="R8843" s="305">
        <v>4.0550000965595252E-2</v>
      </c>
      <c r="S8843" s="305"/>
      <c r="BA8843" s="395">
        <v>1</v>
      </c>
      <c r="BB8843" s="396" t="s">
        <v>861</v>
      </c>
      <c r="BC8843" t="str">
        <f t="shared" si="741"/>
        <v>RFR</v>
      </c>
      <c r="BD8843" t="str">
        <f t="shared" si="742"/>
        <v>NAoMe_recurrent_age_mbc_hes_decades_80cap</v>
      </c>
      <c r="BE8843" s="397" t="s">
        <v>862</v>
      </c>
      <c r="BF8843" t="str">
        <f t="shared" si="743"/>
        <v>30-39 yrs</v>
      </c>
      <c r="BG8843">
        <f t="shared" si="744"/>
        <v>0</v>
      </c>
      <c r="BH8843" s="398">
        <f t="shared" si="745"/>
        <v>0</v>
      </c>
      <c r="BO8843" s="33"/>
    </row>
    <row r="8844" spans="1:67">
      <c r="A8844" s="320" t="s">
        <v>338</v>
      </c>
      <c r="B8844" t="s">
        <v>380</v>
      </c>
      <c r="C8844" t="s">
        <v>910</v>
      </c>
      <c r="D8844" t="s">
        <v>314</v>
      </c>
      <c r="E8844" s="320" t="s">
        <v>191</v>
      </c>
      <c r="F8844" s="320" t="s">
        <v>919</v>
      </c>
      <c r="G8844" s="320" t="s">
        <v>443</v>
      </c>
      <c r="H8844" s="320" t="s">
        <v>324</v>
      </c>
      <c r="I8844" s="320" t="s">
        <v>354</v>
      </c>
      <c r="J8844" s="320" t="s">
        <v>279</v>
      </c>
      <c r="K8844" s="321">
        <v>6</v>
      </c>
      <c r="L8844" s="305">
        <v>9.0910002589225769E-2</v>
      </c>
      <c r="M8844" s="305"/>
      <c r="N8844" s="321">
        <v>43</v>
      </c>
      <c r="O8844" s="305">
        <v>0.1018999963998795</v>
      </c>
      <c r="P8844" s="305"/>
      <c r="Q8844" s="321">
        <v>1403</v>
      </c>
      <c r="R8844" s="305">
        <v>0.1030699983239174</v>
      </c>
      <c r="S8844" s="305"/>
      <c r="BA8844" s="395">
        <v>1</v>
      </c>
      <c r="BB8844" s="396" t="s">
        <v>861</v>
      </c>
      <c r="BC8844" t="str">
        <f t="shared" si="741"/>
        <v>RFR</v>
      </c>
      <c r="BD8844" t="str">
        <f t="shared" si="742"/>
        <v>NAoMe_recurrent_age_mbc_hes_decades_80cap</v>
      </c>
      <c r="BE8844" s="397" t="s">
        <v>862</v>
      </c>
      <c r="BF8844" t="str">
        <f t="shared" si="743"/>
        <v>40-49 yrs</v>
      </c>
      <c r="BG8844">
        <f t="shared" si="744"/>
        <v>6</v>
      </c>
      <c r="BH8844" s="398">
        <f t="shared" si="745"/>
        <v>9.0910002589225769E-2</v>
      </c>
      <c r="BO8844" s="33"/>
    </row>
    <row r="8845" spans="1:67">
      <c r="A8845" s="320" t="s">
        <v>338</v>
      </c>
      <c r="B8845" t="s">
        <v>380</v>
      </c>
      <c r="C8845" t="s">
        <v>910</v>
      </c>
      <c r="D8845" t="s">
        <v>314</v>
      </c>
      <c r="E8845" s="320" t="s">
        <v>191</v>
      </c>
      <c r="F8845" s="320" t="s">
        <v>919</v>
      </c>
      <c r="G8845" s="320" t="s">
        <v>443</v>
      </c>
      <c r="H8845" s="320" t="s">
        <v>324</v>
      </c>
      <c r="I8845" s="320" t="s">
        <v>354</v>
      </c>
      <c r="J8845" s="320" t="s">
        <v>280</v>
      </c>
      <c r="K8845" s="321">
        <v>7</v>
      </c>
      <c r="L8845" s="305">
        <v>0.1060599982738495</v>
      </c>
      <c r="M8845" s="305"/>
      <c r="N8845" s="321">
        <v>71</v>
      </c>
      <c r="O8845" s="305">
        <v>0.16824999451637271</v>
      </c>
      <c r="P8845" s="305"/>
      <c r="Q8845" s="321">
        <v>2584</v>
      </c>
      <c r="R8845" s="305">
        <v>0.18983000516891479</v>
      </c>
      <c r="S8845" s="305"/>
      <c r="BA8845" s="395">
        <v>1</v>
      </c>
      <c r="BB8845" s="396" t="s">
        <v>861</v>
      </c>
      <c r="BC8845" t="str">
        <f t="shared" si="741"/>
        <v>RFR</v>
      </c>
      <c r="BD8845" t="str">
        <f t="shared" si="742"/>
        <v>NAoMe_recurrent_age_mbc_hes_decades_80cap</v>
      </c>
      <c r="BE8845" s="397" t="s">
        <v>862</v>
      </c>
      <c r="BF8845" t="str">
        <f t="shared" si="743"/>
        <v>50-59 yrs</v>
      </c>
      <c r="BG8845">
        <f t="shared" si="744"/>
        <v>7</v>
      </c>
      <c r="BH8845" s="398">
        <f t="shared" si="745"/>
        <v>0.1060599982738495</v>
      </c>
      <c r="BO8845" s="33"/>
    </row>
    <row r="8846" spans="1:67">
      <c r="A8846" s="320" t="s">
        <v>338</v>
      </c>
      <c r="B8846" t="s">
        <v>380</v>
      </c>
      <c r="C8846" t="s">
        <v>910</v>
      </c>
      <c r="D8846" t="s">
        <v>314</v>
      </c>
      <c r="E8846" s="320" t="s">
        <v>191</v>
      </c>
      <c r="F8846" s="320" t="s">
        <v>919</v>
      </c>
      <c r="G8846" s="320" t="s">
        <v>443</v>
      </c>
      <c r="H8846" s="320" t="s">
        <v>324</v>
      </c>
      <c r="I8846" s="320" t="s">
        <v>354</v>
      </c>
      <c r="J8846" s="320" t="s">
        <v>281</v>
      </c>
      <c r="K8846" s="321">
        <v>16</v>
      </c>
      <c r="L8846" s="305">
        <v>0.2424200028181076</v>
      </c>
      <c r="M8846" s="305"/>
      <c r="N8846" s="321">
        <v>82</v>
      </c>
      <c r="O8846" s="305">
        <v>0.19430999457836151</v>
      </c>
      <c r="P8846" s="305"/>
      <c r="Q8846" s="321">
        <v>2650</v>
      </c>
      <c r="R8846" s="305">
        <v>0.19468000531196589</v>
      </c>
      <c r="S8846" s="305"/>
      <c r="BA8846" s="395">
        <v>1</v>
      </c>
      <c r="BB8846" s="396" t="s">
        <v>861</v>
      </c>
      <c r="BC8846" t="str">
        <f t="shared" si="741"/>
        <v>RFR</v>
      </c>
      <c r="BD8846" t="str">
        <f t="shared" si="742"/>
        <v>NAoMe_recurrent_age_mbc_hes_decades_80cap</v>
      </c>
      <c r="BE8846" s="397" t="s">
        <v>862</v>
      </c>
      <c r="BF8846" t="str">
        <f t="shared" si="743"/>
        <v>60-69 yrs</v>
      </c>
      <c r="BG8846">
        <f t="shared" si="744"/>
        <v>16</v>
      </c>
      <c r="BH8846" s="398">
        <f t="shared" si="745"/>
        <v>0.2424200028181076</v>
      </c>
      <c r="BO8846" s="33"/>
    </row>
    <row r="8847" spans="1:67">
      <c r="A8847" s="320" t="s">
        <v>338</v>
      </c>
      <c r="B8847" t="s">
        <v>380</v>
      </c>
      <c r="C8847" t="s">
        <v>910</v>
      </c>
      <c r="D8847" t="s">
        <v>314</v>
      </c>
      <c r="E8847" s="320" t="s">
        <v>191</v>
      </c>
      <c r="F8847" s="320" t="s">
        <v>919</v>
      </c>
      <c r="G8847" s="320" t="s">
        <v>443</v>
      </c>
      <c r="H8847" s="320" t="s">
        <v>324</v>
      </c>
      <c r="I8847" s="320" t="s">
        <v>354</v>
      </c>
      <c r="J8847" s="320" t="s">
        <v>282</v>
      </c>
      <c r="K8847" s="321">
        <v>16</v>
      </c>
      <c r="L8847" s="305">
        <v>0.2424200028181076</v>
      </c>
      <c r="M8847" s="305"/>
      <c r="N8847" s="321">
        <v>110</v>
      </c>
      <c r="O8847" s="305">
        <v>0.26065999269485468</v>
      </c>
      <c r="P8847" s="305"/>
      <c r="Q8847" s="321">
        <v>3284</v>
      </c>
      <c r="R8847" s="305">
        <v>0.24126000702381131</v>
      </c>
      <c r="S8847" s="305"/>
      <c r="BA8847" s="395">
        <v>1</v>
      </c>
      <c r="BB8847" s="396" t="s">
        <v>861</v>
      </c>
      <c r="BC8847" t="str">
        <f t="shared" si="741"/>
        <v>RFR</v>
      </c>
      <c r="BD8847" t="str">
        <f t="shared" si="742"/>
        <v>NAoMe_recurrent_age_mbc_hes_decades_80cap</v>
      </c>
      <c r="BE8847" s="397" t="s">
        <v>862</v>
      </c>
      <c r="BF8847" t="str">
        <f t="shared" si="743"/>
        <v>70-79 yrs</v>
      </c>
      <c r="BG8847">
        <f t="shared" si="744"/>
        <v>16</v>
      </c>
      <c r="BH8847" s="398">
        <f t="shared" si="745"/>
        <v>0.2424200028181076</v>
      </c>
      <c r="BO8847" s="33"/>
    </row>
    <row r="8848" spans="1:67">
      <c r="A8848" s="320" t="s">
        <v>338</v>
      </c>
      <c r="B8848" t="s">
        <v>380</v>
      </c>
      <c r="C8848" t="s">
        <v>910</v>
      </c>
      <c r="D8848" t="s">
        <v>314</v>
      </c>
      <c r="E8848" s="320" t="s">
        <v>191</v>
      </c>
      <c r="F8848" s="320" t="s">
        <v>919</v>
      </c>
      <c r="G8848" s="320" t="s">
        <v>443</v>
      </c>
      <c r="H8848" s="320" t="s">
        <v>324</v>
      </c>
      <c r="I8848" s="320" t="s">
        <v>354</v>
      </c>
      <c r="J8848" s="320" t="s">
        <v>283</v>
      </c>
      <c r="K8848" s="321">
        <v>19</v>
      </c>
      <c r="L8848" s="305">
        <v>0.28788000345230103</v>
      </c>
      <c r="M8848" s="305"/>
      <c r="N8848" s="321">
        <v>96</v>
      </c>
      <c r="O8848" s="305">
        <v>0.22748999297618869</v>
      </c>
      <c r="P8848" s="305"/>
      <c r="Q8848" s="321">
        <v>3083</v>
      </c>
      <c r="R8848" s="305">
        <v>0.2264900058507919</v>
      </c>
      <c r="S8848" s="305"/>
      <c r="BA8848" s="395">
        <v>1</v>
      </c>
      <c r="BB8848" s="396" t="s">
        <v>861</v>
      </c>
      <c r="BC8848" t="str">
        <f t="shared" si="741"/>
        <v>RFR</v>
      </c>
      <c r="BD8848" t="str">
        <f t="shared" si="742"/>
        <v>NAoMe_recurrent_age_mbc_hes_decades_80cap</v>
      </c>
      <c r="BE8848" s="397" t="s">
        <v>862</v>
      </c>
      <c r="BF8848" t="str">
        <f t="shared" si="743"/>
        <v>80+ yrs</v>
      </c>
      <c r="BG8848">
        <f t="shared" si="744"/>
        <v>19</v>
      </c>
      <c r="BH8848" s="398">
        <f t="shared" si="745"/>
        <v>0.28788000345230103</v>
      </c>
      <c r="BO8848" s="33"/>
    </row>
    <row r="8849" spans="1:67">
      <c r="A8849" s="320" t="s">
        <v>338</v>
      </c>
      <c r="B8849" t="s">
        <v>380</v>
      </c>
      <c r="C8849" t="s">
        <v>910</v>
      </c>
      <c r="D8849" t="s">
        <v>314</v>
      </c>
      <c r="E8849" s="320" t="s">
        <v>191</v>
      </c>
      <c r="F8849" s="320" t="s">
        <v>919</v>
      </c>
      <c r="G8849" s="320" t="s">
        <v>443</v>
      </c>
      <c r="H8849" s="320" t="s">
        <v>324</v>
      </c>
      <c r="I8849" s="320" t="s">
        <v>656</v>
      </c>
      <c r="J8849" s="320" t="s">
        <v>286</v>
      </c>
      <c r="K8849" s="321">
        <v>2</v>
      </c>
      <c r="L8849" s="305">
        <v>3.0300000682473179E-2</v>
      </c>
      <c r="M8849" s="305">
        <v>3.1750001013278961E-2</v>
      </c>
      <c r="N8849" s="321">
        <v>7</v>
      </c>
      <c r="O8849" s="305">
        <v>1.6589999198913571E-2</v>
      </c>
      <c r="P8849" s="305">
        <v>1.675000041723251E-2</v>
      </c>
      <c r="Q8849" s="321">
        <v>565</v>
      </c>
      <c r="R8849" s="305">
        <v>4.1510000824928277E-2</v>
      </c>
      <c r="S8849" s="305">
        <v>4.221000149846077E-2</v>
      </c>
      <c r="BA8849" s="395">
        <v>1</v>
      </c>
      <c r="BB8849" s="396" t="s">
        <v>861</v>
      </c>
      <c r="BC8849" t="str">
        <f t="shared" si="741"/>
        <v>RFR</v>
      </c>
      <c r="BD8849" t="str">
        <f t="shared" si="742"/>
        <v>NAoMe_recurrent_ethnicity_grp</v>
      </c>
      <c r="BE8849" s="397" t="s">
        <v>862</v>
      </c>
      <c r="BF8849" t="str">
        <f t="shared" si="743"/>
        <v>Asian or Asian British</v>
      </c>
      <c r="BG8849">
        <f t="shared" si="744"/>
        <v>2</v>
      </c>
      <c r="BH8849" s="398">
        <f t="shared" si="745"/>
        <v>3.0300000682473179E-2</v>
      </c>
      <c r="BO8849" s="33"/>
    </row>
    <row r="8850" spans="1:67">
      <c r="A8850" s="320" t="s">
        <v>338</v>
      </c>
      <c r="B8850" t="s">
        <v>380</v>
      </c>
      <c r="C8850" t="s">
        <v>910</v>
      </c>
      <c r="D8850" t="s">
        <v>314</v>
      </c>
      <c r="E8850" s="320" t="s">
        <v>191</v>
      </c>
      <c r="F8850" s="320" t="s">
        <v>919</v>
      </c>
      <c r="G8850" s="320" t="s">
        <v>443</v>
      </c>
      <c r="H8850" s="320" t="s">
        <v>324</v>
      </c>
      <c r="I8850" s="320" t="s">
        <v>656</v>
      </c>
      <c r="J8850" s="320" t="s">
        <v>287</v>
      </c>
      <c r="K8850" s="321">
        <v>0</v>
      </c>
      <c r="L8850" s="305">
        <v>0</v>
      </c>
      <c r="M8850" s="305">
        <v>0</v>
      </c>
      <c r="N8850" s="321">
        <v>2</v>
      </c>
      <c r="O8850" s="305">
        <v>4.7399997711181641E-3</v>
      </c>
      <c r="P8850" s="305">
        <v>4.7800000756978989E-3</v>
      </c>
      <c r="Q8850" s="321">
        <v>439</v>
      </c>
      <c r="R8850" s="305">
        <v>3.2249998301267617E-2</v>
      </c>
      <c r="S8850" s="305">
        <v>3.2800000160932541E-2</v>
      </c>
      <c r="BA8850" s="395">
        <v>1</v>
      </c>
      <c r="BB8850" s="396" t="s">
        <v>861</v>
      </c>
      <c r="BC8850" t="str">
        <f t="shared" si="741"/>
        <v>RFR</v>
      </c>
      <c r="BD8850" t="str">
        <f t="shared" si="742"/>
        <v>NAoMe_recurrent_ethnicity_grp</v>
      </c>
      <c r="BE8850" s="397" t="s">
        <v>862</v>
      </c>
      <c r="BF8850" t="str">
        <f t="shared" si="743"/>
        <v>Black or Black British</v>
      </c>
      <c r="BG8850">
        <f t="shared" si="744"/>
        <v>0</v>
      </c>
      <c r="BH8850" s="398">
        <f t="shared" si="745"/>
        <v>0</v>
      </c>
      <c r="BO8850" s="33"/>
    </row>
    <row r="8851" spans="1:67">
      <c r="A8851" s="320" t="s">
        <v>338</v>
      </c>
      <c r="B8851" t="s">
        <v>380</v>
      </c>
      <c r="C8851" t="s">
        <v>910</v>
      </c>
      <c r="D8851" t="s">
        <v>314</v>
      </c>
      <c r="E8851" s="320" t="s">
        <v>191</v>
      </c>
      <c r="F8851" s="320" t="s">
        <v>919</v>
      </c>
      <c r="G8851" s="320" t="s">
        <v>443</v>
      </c>
      <c r="H8851" s="320" t="s">
        <v>324</v>
      </c>
      <c r="I8851" s="320" t="s">
        <v>656</v>
      </c>
      <c r="J8851" s="320" t="s">
        <v>259</v>
      </c>
      <c r="K8851" s="321">
        <v>0</v>
      </c>
      <c r="L8851" s="305">
        <v>0</v>
      </c>
      <c r="M8851" s="305">
        <v>0</v>
      </c>
      <c r="N8851" s="321">
        <v>2</v>
      </c>
      <c r="O8851" s="305">
        <v>4.7399997711181641E-3</v>
      </c>
      <c r="P8851" s="305">
        <v>4.7800000756978989E-3</v>
      </c>
      <c r="Q8851" s="321">
        <v>117</v>
      </c>
      <c r="R8851" s="305">
        <v>8.6000002920627594E-3</v>
      </c>
      <c r="S8851" s="305">
        <v>8.7400004267692566E-3</v>
      </c>
      <c r="BA8851" s="395">
        <v>1</v>
      </c>
      <c r="BB8851" s="396" t="s">
        <v>861</v>
      </c>
      <c r="BC8851" t="str">
        <f t="shared" si="741"/>
        <v>RFR</v>
      </c>
      <c r="BD8851" t="str">
        <f t="shared" si="742"/>
        <v>NAoMe_recurrent_ethnicity_grp</v>
      </c>
      <c r="BE8851" s="397" t="s">
        <v>862</v>
      </c>
      <c r="BF8851" t="str">
        <f t="shared" si="743"/>
        <v>Mixed</v>
      </c>
      <c r="BG8851">
        <f t="shared" si="744"/>
        <v>0</v>
      </c>
      <c r="BH8851" s="398">
        <f t="shared" si="745"/>
        <v>0</v>
      </c>
      <c r="BO8851" s="33"/>
    </row>
    <row r="8852" spans="1:67">
      <c r="A8852" s="320" t="s">
        <v>338</v>
      </c>
      <c r="B8852" t="s">
        <v>380</v>
      </c>
      <c r="C8852" t="s">
        <v>910</v>
      </c>
      <c r="D8852" t="s">
        <v>314</v>
      </c>
      <c r="E8852" s="320" t="s">
        <v>191</v>
      </c>
      <c r="F8852" s="320" t="s">
        <v>919</v>
      </c>
      <c r="G8852" s="320" t="s">
        <v>443</v>
      </c>
      <c r="H8852" s="320" t="s">
        <v>324</v>
      </c>
      <c r="I8852" s="320" t="s">
        <v>656</v>
      </c>
      <c r="J8852" s="320" t="s">
        <v>288</v>
      </c>
      <c r="K8852" s="321">
        <v>2</v>
      </c>
      <c r="L8852" s="305">
        <v>3.0300000682473179E-2</v>
      </c>
      <c r="M8852" s="305">
        <v>3.1750001013278961E-2</v>
      </c>
      <c r="N8852" s="321">
        <v>2</v>
      </c>
      <c r="O8852" s="305">
        <v>4.7399997711181641E-3</v>
      </c>
      <c r="P8852" s="305">
        <v>4.7800000756978989E-3</v>
      </c>
      <c r="Q8852" s="321">
        <v>254</v>
      </c>
      <c r="R8852" s="305">
        <v>1.8659999594092369E-2</v>
      </c>
      <c r="S8852" s="305">
        <v>1.8980000168085098E-2</v>
      </c>
      <c r="BA8852" s="395">
        <v>1</v>
      </c>
      <c r="BB8852" s="396" t="s">
        <v>861</v>
      </c>
      <c r="BC8852" t="str">
        <f t="shared" si="741"/>
        <v>RFR</v>
      </c>
      <c r="BD8852" t="str">
        <f t="shared" si="742"/>
        <v>NAoMe_recurrent_ethnicity_grp</v>
      </c>
      <c r="BE8852" s="397" t="s">
        <v>862</v>
      </c>
      <c r="BF8852" t="str">
        <f t="shared" si="743"/>
        <v>Other Ethnic Group</v>
      </c>
      <c r="BG8852">
        <f t="shared" si="744"/>
        <v>2</v>
      </c>
      <c r="BH8852" s="398">
        <f t="shared" si="745"/>
        <v>3.0300000682473179E-2</v>
      </c>
      <c r="BO8852" s="33"/>
    </row>
    <row r="8853" spans="1:67">
      <c r="A8853" s="320" t="s">
        <v>338</v>
      </c>
      <c r="B8853" t="s">
        <v>380</v>
      </c>
      <c r="C8853" t="s">
        <v>910</v>
      </c>
      <c r="D8853" t="s">
        <v>314</v>
      </c>
      <c r="E8853" s="320" t="s">
        <v>191</v>
      </c>
      <c r="F8853" s="320" t="s">
        <v>919</v>
      </c>
      <c r="G8853" s="320" t="s">
        <v>443</v>
      </c>
      <c r="H8853" s="320" t="s">
        <v>324</v>
      </c>
      <c r="I8853" s="320" t="s">
        <v>656</v>
      </c>
      <c r="J8853" s="320" t="s">
        <v>260</v>
      </c>
      <c r="K8853" s="321">
        <v>3</v>
      </c>
      <c r="L8853" s="305">
        <v>4.544999822974205E-2</v>
      </c>
      <c r="M8853" s="305"/>
      <c r="N8853" s="321">
        <v>4</v>
      </c>
      <c r="O8853" s="305">
        <v>9.4799995422363281E-3</v>
      </c>
      <c r="P8853" s="305"/>
      <c r="Q8853" s="321">
        <v>227</v>
      </c>
      <c r="R8853" s="305">
        <v>1.6680000349879261E-2</v>
      </c>
      <c r="S8853" s="305"/>
      <c r="BA8853" s="395">
        <v>1</v>
      </c>
      <c r="BB8853" s="396" t="s">
        <v>861</v>
      </c>
      <c r="BC8853" t="str">
        <f t="shared" si="741"/>
        <v>RFR</v>
      </c>
      <c r="BD8853" t="str">
        <f t="shared" si="742"/>
        <v>NAoMe_recurrent_ethnicity_grp</v>
      </c>
      <c r="BE8853" s="397" t="s">
        <v>862</v>
      </c>
      <c r="BF8853" t="str">
        <f t="shared" si="743"/>
        <v>Unknown</v>
      </c>
      <c r="BG8853">
        <f t="shared" si="744"/>
        <v>3</v>
      </c>
      <c r="BH8853" s="398">
        <f t="shared" si="745"/>
        <v>4.544999822974205E-2</v>
      </c>
      <c r="BO8853" s="33"/>
    </row>
    <row r="8854" spans="1:67">
      <c r="A8854" s="320" t="s">
        <v>338</v>
      </c>
      <c r="B8854" t="s">
        <v>380</v>
      </c>
      <c r="C8854" t="s">
        <v>910</v>
      </c>
      <c r="D8854" t="s">
        <v>314</v>
      </c>
      <c r="E8854" s="320" t="s">
        <v>191</v>
      </c>
      <c r="F8854" s="320" t="s">
        <v>919</v>
      </c>
      <c r="G8854" s="320" t="s">
        <v>443</v>
      </c>
      <c r="H8854" s="320" t="s">
        <v>324</v>
      </c>
      <c r="I8854" s="320" t="s">
        <v>656</v>
      </c>
      <c r="J8854" s="320" t="s">
        <v>258</v>
      </c>
      <c r="K8854" s="321">
        <v>59</v>
      </c>
      <c r="L8854" s="305">
        <v>0.89393997192382813</v>
      </c>
      <c r="M8854" s="305">
        <v>0.93651002645492554</v>
      </c>
      <c r="N8854" s="321">
        <v>405</v>
      </c>
      <c r="O8854" s="305">
        <v>0.95972001552581787</v>
      </c>
      <c r="P8854" s="305">
        <v>0.96890002489089966</v>
      </c>
      <c r="Q8854" s="321">
        <v>12010</v>
      </c>
      <c r="R8854" s="305">
        <v>0.88230997323989868</v>
      </c>
      <c r="S8854" s="305">
        <v>0.89727002382278442</v>
      </c>
      <c r="BA8854" s="395">
        <v>1</v>
      </c>
      <c r="BB8854" s="396" t="s">
        <v>861</v>
      </c>
      <c r="BC8854" t="str">
        <f t="shared" si="741"/>
        <v>RFR</v>
      </c>
      <c r="BD8854" t="str">
        <f t="shared" si="742"/>
        <v>NAoMe_recurrent_ethnicity_grp</v>
      </c>
      <c r="BE8854" s="397" t="s">
        <v>862</v>
      </c>
      <c r="BF8854" t="str">
        <f t="shared" si="743"/>
        <v>White</v>
      </c>
      <c r="BG8854">
        <f t="shared" si="744"/>
        <v>59</v>
      </c>
      <c r="BH8854" s="398">
        <f t="shared" si="745"/>
        <v>0.89393997192382813</v>
      </c>
      <c r="BO8854" s="33"/>
    </row>
    <row r="8855" spans="1:67">
      <c r="A8855" s="320" t="s">
        <v>338</v>
      </c>
      <c r="B8855" t="s">
        <v>380</v>
      </c>
      <c r="C8855" t="s">
        <v>910</v>
      </c>
      <c r="D8855" t="s">
        <v>314</v>
      </c>
      <c r="E8855" s="320" t="s">
        <v>191</v>
      </c>
      <c r="F8855" s="320" t="s">
        <v>919</v>
      </c>
      <c r="G8855" s="320" t="s">
        <v>443</v>
      </c>
      <c r="H8855" s="320" t="s">
        <v>324</v>
      </c>
      <c r="I8855" s="320" t="s">
        <v>291</v>
      </c>
      <c r="J8855" s="320" t="s">
        <v>313</v>
      </c>
      <c r="K8855" s="321">
        <v>66</v>
      </c>
      <c r="L8855" s="305">
        <v>1</v>
      </c>
      <c r="M8855" s="305"/>
      <c r="N8855" s="321">
        <v>422</v>
      </c>
      <c r="O8855" s="305">
        <v>1</v>
      </c>
      <c r="P8855" s="305"/>
      <c r="Q8855" s="321">
        <v>13492</v>
      </c>
      <c r="R8855" s="305">
        <v>0.99118000268936157</v>
      </c>
      <c r="S8855" s="305"/>
      <c r="BA8855" s="395">
        <v>1</v>
      </c>
      <c r="BB8855" s="396" t="s">
        <v>861</v>
      </c>
      <c r="BC8855" t="str">
        <f t="shared" si="741"/>
        <v>RFR</v>
      </c>
      <c r="BD8855" t="str">
        <f t="shared" si="742"/>
        <v>NAoMe_recurrent_gender</v>
      </c>
      <c r="BE8855" s="397" t="s">
        <v>862</v>
      </c>
      <c r="BF8855" t="str">
        <f t="shared" si="743"/>
        <v>Female</v>
      </c>
      <c r="BG8855">
        <f t="shared" si="744"/>
        <v>66</v>
      </c>
      <c r="BH8855" s="398">
        <f t="shared" si="745"/>
        <v>1</v>
      </c>
      <c r="BO8855" s="33"/>
    </row>
    <row r="8856" spans="1:67">
      <c r="A8856" s="320" t="s">
        <v>338</v>
      </c>
      <c r="B8856" t="s">
        <v>380</v>
      </c>
      <c r="C8856" t="s">
        <v>910</v>
      </c>
      <c r="D8856" t="s">
        <v>314</v>
      </c>
      <c r="E8856" s="320" t="s">
        <v>191</v>
      </c>
      <c r="F8856" s="320" t="s">
        <v>919</v>
      </c>
      <c r="G8856" s="320" t="s">
        <v>443</v>
      </c>
      <c r="H8856" s="320" t="s">
        <v>324</v>
      </c>
      <c r="I8856" s="320" t="s">
        <v>291</v>
      </c>
      <c r="J8856" s="320" t="s">
        <v>293</v>
      </c>
      <c r="K8856" s="321">
        <v>0</v>
      </c>
      <c r="L8856" s="305">
        <v>0</v>
      </c>
      <c r="M8856" s="305"/>
      <c r="N8856" s="321">
        <v>0</v>
      </c>
      <c r="O8856" s="305">
        <v>0</v>
      </c>
      <c r="P8856" s="305"/>
      <c r="Q8856" s="321">
        <v>120</v>
      </c>
      <c r="R8856" s="305">
        <v>8.8200001046061516E-3</v>
      </c>
      <c r="S8856" s="305"/>
      <c r="BA8856" s="395">
        <v>1</v>
      </c>
      <c r="BB8856" s="396" t="s">
        <v>861</v>
      </c>
      <c r="BC8856" t="str">
        <f t="shared" si="741"/>
        <v>RFR</v>
      </c>
      <c r="BD8856" t="str">
        <f t="shared" si="742"/>
        <v>NAoMe_recurrent_gender</v>
      </c>
      <c r="BE8856" s="397" t="s">
        <v>862</v>
      </c>
      <c r="BF8856" t="str">
        <f t="shared" si="743"/>
        <v>Male</v>
      </c>
      <c r="BG8856">
        <f t="shared" si="744"/>
        <v>0</v>
      </c>
      <c r="BH8856" s="398">
        <f t="shared" si="745"/>
        <v>0</v>
      </c>
      <c r="BO8856" s="33"/>
    </row>
    <row r="8857" spans="1:67">
      <c r="A8857" s="320" t="s">
        <v>338</v>
      </c>
      <c r="B8857" t="s">
        <v>380</v>
      </c>
      <c r="C8857" t="s">
        <v>910</v>
      </c>
      <c r="D8857" t="s">
        <v>314</v>
      </c>
      <c r="E8857" s="320" t="s">
        <v>191</v>
      </c>
      <c r="F8857" s="320" t="s">
        <v>919</v>
      </c>
      <c r="G8857" s="320" t="s">
        <v>443</v>
      </c>
      <c r="H8857" s="320" t="s">
        <v>324</v>
      </c>
      <c r="I8857" s="320" t="s">
        <v>355</v>
      </c>
      <c r="J8857" s="320" t="s">
        <v>289</v>
      </c>
      <c r="K8857" s="321">
        <v>23</v>
      </c>
      <c r="L8857" s="305">
        <v>0.3484799861907959</v>
      </c>
      <c r="M8857" s="305"/>
      <c r="N8857" s="321">
        <v>117</v>
      </c>
      <c r="O8857" s="305">
        <v>0.27724999189376831</v>
      </c>
      <c r="P8857" s="305"/>
      <c r="Q8857" s="321">
        <v>4109</v>
      </c>
      <c r="R8857" s="305">
        <v>0.30186998844146729</v>
      </c>
      <c r="S8857" s="305"/>
      <c r="BA8857" s="395">
        <v>1</v>
      </c>
      <c r="BB8857" s="396" t="s">
        <v>861</v>
      </c>
      <c r="BC8857" t="str">
        <f t="shared" si="741"/>
        <v>RFR</v>
      </c>
      <c r="BD8857" t="str">
        <f t="shared" si="742"/>
        <v>NAoMe_recurrent_mbc_hes_year</v>
      </c>
      <c r="BE8857" s="397" t="s">
        <v>862</v>
      </c>
      <c r="BF8857" t="str">
        <f t="shared" si="743"/>
        <v>2021</v>
      </c>
      <c r="BG8857">
        <f t="shared" si="744"/>
        <v>23</v>
      </c>
      <c r="BH8857" s="398">
        <f t="shared" si="745"/>
        <v>0.3484799861907959</v>
      </c>
      <c r="BO8857" s="33"/>
    </row>
    <row r="8858" spans="1:67">
      <c r="A8858" s="320" t="s">
        <v>338</v>
      </c>
      <c r="B8858" t="s">
        <v>380</v>
      </c>
      <c r="C8858" t="s">
        <v>910</v>
      </c>
      <c r="D8858" t="s">
        <v>314</v>
      </c>
      <c r="E8858" s="320" t="s">
        <v>191</v>
      </c>
      <c r="F8858" s="320" t="s">
        <v>919</v>
      </c>
      <c r="G8858" s="320" t="s">
        <v>443</v>
      </c>
      <c r="H8858" s="320" t="s">
        <v>324</v>
      </c>
      <c r="I8858" s="320" t="s">
        <v>355</v>
      </c>
      <c r="J8858" s="320" t="s">
        <v>816</v>
      </c>
      <c r="K8858" s="321">
        <v>22</v>
      </c>
      <c r="L8858" s="305">
        <v>0.33333000540733337</v>
      </c>
      <c r="M8858" s="305"/>
      <c r="N8858" s="321">
        <v>151</v>
      </c>
      <c r="O8858" s="305">
        <v>0.35782000422477722</v>
      </c>
      <c r="P8858" s="305"/>
      <c r="Q8858" s="321">
        <v>4376</v>
      </c>
      <c r="R8858" s="305">
        <v>0.32148000597953802</v>
      </c>
      <c r="S8858" s="305"/>
      <c r="BA8858" s="395">
        <v>1</v>
      </c>
      <c r="BB8858" s="396" t="s">
        <v>861</v>
      </c>
      <c r="BC8858" t="str">
        <f t="shared" si="741"/>
        <v>RFR</v>
      </c>
      <c r="BD8858" t="str">
        <f t="shared" si="742"/>
        <v>NAoMe_recurrent_mbc_hes_year</v>
      </c>
      <c r="BE8858" s="397" t="s">
        <v>862</v>
      </c>
      <c r="BF8858" t="str">
        <f t="shared" si="743"/>
        <v>2022</v>
      </c>
      <c r="BG8858">
        <f t="shared" si="744"/>
        <v>22</v>
      </c>
      <c r="BH8858" s="398">
        <f t="shared" si="745"/>
        <v>0.33333000540733337</v>
      </c>
      <c r="BO8858" s="33"/>
    </row>
    <row r="8859" spans="1:67">
      <c r="A8859" s="320" t="s">
        <v>338</v>
      </c>
      <c r="B8859" t="s">
        <v>380</v>
      </c>
      <c r="C8859" t="s">
        <v>910</v>
      </c>
      <c r="D8859" t="s">
        <v>314</v>
      </c>
      <c r="E8859" s="320" t="s">
        <v>191</v>
      </c>
      <c r="F8859" s="320" t="s">
        <v>919</v>
      </c>
      <c r="G8859" s="320" t="s">
        <v>443</v>
      </c>
      <c r="H8859" s="320" t="s">
        <v>324</v>
      </c>
      <c r="I8859" s="320" t="s">
        <v>355</v>
      </c>
      <c r="J8859" s="320" t="s">
        <v>946</v>
      </c>
      <c r="K8859" s="321">
        <v>21</v>
      </c>
      <c r="L8859" s="305">
        <v>0.31817999482154852</v>
      </c>
      <c r="M8859" s="305"/>
      <c r="N8859" s="321">
        <v>154</v>
      </c>
      <c r="O8859" s="305">
        <v>0.36493000388145452</v>
      </c>
      <c r="P8859" s="305"/>
      <c r="Q8859" s="321">
        <v>5127</v>
      </c>
      <c r="R8859" s="305">
        <v>0.37665000557899481</v>
      </c>
      <c r="S8859" s="305"/>
      <c r="BA8859" s="395">
        <v>1</v>
      </c>
      <c r="BB8859" s="396" t="s">
        <v>861</v>
      </c>
      <c r="BC8859" t="str">
        <f t="shared" si="741"/>
        <v>RFR</v>
      </c>
      <c r="BD8859" t="str">
        <f t="shared" si="742"/>
        <v>NAoMe_recurrent_mbc_hes_year</v>
      </c>
      <c r="BE8859" s="397" t="s">
        <v>862</v>
      </c>
      <c r="BF8859" t="str">
        <f t="shared" si="743"/>
        <v>2023</v>
      </c>
      <c r="BG8859">
        <f t="shared" si="744"/>
        <v>21</v>
      </c>
      <c r="BH8859" s="398">
        <f t="shared" si="745"/>
        <v>0.31817999482154852</v>
      </c>
      <c r="BO8859" s="33"/>
    </row>
    <row r="8860" spans="1:67">
      <c r="A8860" s="320" t="s">
        <v>338</v>
      </c>
      <c r="B8860" t="s">
        <v>380</v>
      </c>
      <c r="C8860" t="s">
        <v>910</v>
      </c>
      <c r="D8860" t="s">
        <v>314</v>
      </c>
      <c r="E8860" s="320" t="s">
        <v>191</v>
      </c>
      <c r="F8860" s="320" t="s">
        <v>919</v>
      </c>
      <c r="G8860" s="320" t="s">
        <v>443</v>
      </c>
      <c r="H8860" s="320" t="s">
        <v>324</v>
      </c>
      <c r="I8860" s="320" t="s">
        <v>824</v>
      </c>
      <c r="J8860" s="320" t="s">
        <v>12</v>
      </c>
      <c r="K8860" s="321">
        <v>66</v>
      </c>
      <c r="L8860" s="305">
        <v>1</v>
      </c>
      <c r="M8860" s="305"/>
      <c r="N8860" s="321">
        <v>422</v>
      </c>
      <c r="O8860" s="305">
        <v>1</v>
      </c>
      <c r="P8860" s="305"/>
      <c r="Q8860" s="321">
        <v>13612</v>
      </c>
      <c r="R8860" s="305">
        <v>1</v>
      </c>
      <c r="S8860" s="305"/>
      <c r="BA8860" s="395">
        <v>1</v>
      </c>
      <c r="BB8860" s="396" t="s">
        <v>861</v>
      </c>
      <c r="BC8860" t="str">
        <f t="shared" si="741"/>
        <v>RFR</v>
      </c>
      <c r="BD8860" t="str">
        <f t="shared" si="742"/>
        <v>NAoMe_recurrent_tag_bonemets</v>
      </c>
      <c r="BE8860" s="397" t="s">
        <v>862</v>
      </c>
      <c r="BF8860" t="str">
        <f t="shared" si="743"/>
        <v>No</v>
      </c>
      <c r="BG8860">
        <f t="shared" si="744"/>
        <v>66</v>
      </c>
      <c r="BH8860" s="398">
        <f t="shared" si="745"/>
        <v>1</v>
      </c>
      <c r="BO8860" s="33"/>
    </row>
    <row r="8861" spans="1:67">
      <c r="A8861" s="320" t="s">
        <v>338</v>
      </c>
      <c r="B8861" t="s">
        <v>380</v>
      </c>
      <c r="C8861" t="s">
        <v>910</v>
      </c>
      <c r="D8861" t="s">
        <v>314</v>
      </c>
      <c r="E8861" s="320" t="s">
        <v>191</v>
      </c>
      <c r="F8861" s="320" t="s">
        <v>919</v>
      </c>
      <c r="G8861" s="320" t="s">
        <v>443</v>
      </c>
      <c r="H8861" s="320" t="s">
        <v>324</v>
      </c>
      <c r="I8861" s="320" t="s">
        <v>825</v>
      </c>
      <c r="J8861" s="320" t="s">
        <v>12</v>
      </c>
      <c r="K8861" s="321">
        <v>66</v>
      </c>
      <c r="L8861" s="305">
        <v>1</v>
      </c>
      <c r="M8861" s="305"/>
      <c r="N8861" s="321">
        <v>422</v>
      </c>
      <c r="O8861" s="305">
        <v>1</v>
      </c>
      <c r="P8861" s="305"/>
      <c r="Q8861" s="321">
        <v>13612</v>
      </c>
      <c r="R8861" s="305">
        <v>1</v>
      </c>
      <c r="S8861" s="305"/>
      <c r="BA8861" s="395">
        <v>1</v>
      </c>
      <c r="BB8861" s="396" t="s">
        <v>861</v>
      </c>
      <c r="BC8861" t="str">
        <f t="shared" si="741"/>
        <v>RFR</v>
      </c>
      <c r="BD8861" t="str">
        <f t="shared" si="742"/>
        <v>NAoMe_recurrent_tag_brainmets</v>
      </c>
      <c r="BE8861" s="397" t="s">
        <v>862</v>
      </c>
      <c r="BF8861" t="str">
        <f t="shared" si="743"/>
        <v>No</v>
      </c>
      <c r="BG8861">
        <f t="shared" si="744"/>
        <v>66</v>
      </c>
      <c r="BH8861" s="398">
        <f t="shared" si="745"/>
        <v>1</v>
      </c>
      <c r="BO8861" s="33"/>
    </row>
    <row r="8862" spans="1:67">
      <c r="A8862" s="320" t="s">
        <v>338</v>
      </c>
      <c r="B8862" t="s">
        <v>380</v>
      </c>
      <c r="C8862" t="s">
        <v>910</v>
      </c>
      <c r="D8862" t="s">
        <v>314</v>
      </c>
      <c r="E8862" s="320" t="s">
        <v>191</v>
      </c>
      <c r="F8862" s="320" t="s">
        <v>919</v>
      </c>
      <c r="G8862" s="320" t="s">
        <v>443</v>
      </c>
      <c r="H8862" s="320" t="s">
        <v>324</v>
      </c>
      <c r="I8862" s="320" t="s">
        <v>826</v>
      </c>
      <c r="J8862" s="320" t="s">
        <v>12</v>
      </c>
      <c r="K8862" s="321">
        <v>66</v>
      </c>
      <c r="L8862" s="305">
        <v>1</v>
      </c>
      <c r="M8862" s="305"/>
      <c r="N8862" s="321">
        <v>422</v>
      </c>
      <c r="O8862" s="305">
        <v>1</v>
      </c>
      <c r="P8862" s="305"/>
      <c r="Q8862" s="321">
        <v>13612</v>
      </c>
      <c r="R8862" s="305">
        <v>1</v>
      </c>
      <c r="S8862" s="305"/>
      <c r="BA8862" s="395">
        <v>1</v>
      </c>
      <c r="BB8862" s="396" t="s">
        <v>861</v>
      </c>
      <c r="BC8862" t="str">
        <f t="shared" si="741"/>
        <v>RFR</v>
      </c>
      <c r="BD8862" t="str">
        <f t="shared" si="742"/>
        <v>NAoMe_recurrent_tag_livermets</v>
      </c>
      <c r="BE8862" s="397" t="s">
        <v>862</v>
      </c>
      <c r="BF8862" t="str">
        <f t="shared" si="743"/>
        <v>No</v>
      </c>
      <c r="BG8862">
        <f t="shared" si="744"/>
        <v>66</v>
      </c>
      <c r="BH8862" s="398">
        <f t="shared" si="745"/>
        <v>1</v>
      </c>
      <c r="BO8862" s="33"/>
    </row>
    <row r="8863" spans="1:67">
      <c r="A8863" s="320" t="s">
        <v>338</v>
      </c>
      <c r="B8863" t="s">
        <v>380</v>
      </c>
      <c r="C8863" t="s">
        <v>910</v>
      </c>
      <c r="D8863" t="s">
        <v>314</v>
      </c>
      <c r="E8863" s="320" t="s">
        <v>191</v>
      </c>
      <c r="F8863" s="320" t="s">
        <v>919</v>
      </c>
      <c r="G8863" s="320" t="s">
        <v>443</v>
      </c>
      <c r="H8863" s="320" t="s">
        <v>324</v>
      </c>
      <c r="I8863" s="320" t="s">
        <v>827</v>
      </c>
      <c r="J8863" s="320" t="s">
        <v>12</v>
      </c>
      <c r="K8863" s="321">
        <v>66</v>
      </c>
      <c r="L8863" s="305">
        <v>1</v>
      </c>
      <c r="M8863" s="305"/>
      <c r="N8863" s="321">
        <v>422</v>
      </c>
      <c r="O8863" s="305">
        <v>1</v>
      </c>
      <c r="P8863" s="305"/>
      <c r="Q8863" s="321">
        <v>13612</v>
      </c>
      <c r="R8863" s="305">
        <v>1</v>
      </c>
      <c r="S8863" s="305"/>
      <c r="BA8863" s="395">
        <v>1</v>
      </c>
      <c r="BB8863" s="396" t="s">
        <v>861</v>
      </c>
      <c r="BC8863" t="str">
        <f t="shared" si="741"/>
        <v>RFR</v>
      </c>
      <c r="BD8863" t="str">
        <f t="shared" si="742"/>
        <v>NAoMe_recurrent_tag_lungmets</v>
      </c>
      <c r="BE8863" s="397" t="s">
        <v>862</v>
      </c>
      <c r="BF8863" t="str">
        <f t="shared" si="743"/>
        <v>No</v>
      </c>
      <c r="BG8863">
        <f t="shared" si="744"/>
        <v>66</v>
      </c>
      <c r="BH8863" s="398">
        <f t="shared" si="745"/>
        <v>1</v>
      </c>
      <c r="BO8863" s="33"/>
    </row>
    <row r="8864" spans="1:67">
      <c r="A8864" s="320" t="s">
        <v>338</v>
      </c>
      <c r="B8864" t="s">
        <v>380</v>
      </c>
      <c r="C8864" t="s">
        <v>910</v>
      </c>
      <c r="D8864" t="s">
        <v>314</v>
      </c>
      <c r="E8864" s="320" t="s">
        <v>191</v>
      </c>
      <c r="F8864" s="320" t="s">
        <v>919</v>
      </c>
      <c r="G8864" s="320" t="s">
        <v>443</v>
      </c>
      <c r="H8864" s="320" t="s">
        <v>324</v>
      </c>
      <c r="I8864" s="320" t="s">
        <v>828</v>
      </c>
      <c r="J8864" s="320" t="s">
        <v>12</v>
      </c>
      <c r="K8864" s="321">
        <v>66</v>
      </c>
      <c r="L8864" s="305">
        <v>1</v>
      </c>
      <c r="M8864" s="305"/>
      <c r="N8864" s="321">
        <v>422</v>
      </c>
      <c r="O8864" s="305">
        <v>1</v>
      </c>
      <c r="P8864" s="305"/>
      <c r="Q8864" s="321">
        <v>13612</v>
      </c>
      <c r="R8864" s="305">
        <v>1</v>
      </c>
      <c r="S8864" s="305"/>
      <c r="BA8864" s="395">
        <v>1</v>
      </c>
      <c r="BB8864" s="396" t="s">
        <v>861</v>
      </c>
      <c r="BC8864" t="str">
        <f t="shared" si="741"/>
        <v>RFR</v>
      </c>
      <c r="BD8864" t="str">
        <f t="shared" si="742"/>
        <v>NAoMe_recurrent_tag_othermets</v>
      </c>
      <c r="BE8864" s="397" t="s">
        <v>862</v>
      </c>
      <c r="BF8864" t="str">
        <f t="shared" si="743"/>
        <v>No</v>
      </c>
      <c r="BG8864">
        <f t="shared" si="744"/>
        <v>66</v>
      </c>
      <c r="BH8864" s="398">
        <f t="shared" si="745"/>
        <v>1</v>
      </c>
      <c r="BO8864" s="33"/>
    </row>
    <row r="8865" spans="1:67">
      <c r="A8865" s="320" t="s">
        <v>338</v>
      </c>
      <c r="B8865" t="s">
        <v>380</v>
      </c>
      <c r="C8865" t="s">
        <v>910</v>
      </c>
      <c r="D8865" t="s">
        <v>314</v>
      </c>
      <c r="E8865" s="320" t="s">
        <v>192</v>
      </c>
      <c r="F8865" s="320" t="s">
        <v>918</v>
      </c>
      <c r="G8865" s="320" t="s">
        <v>447</v>
      </c>
      <c r="H8865" s="320" t="s">
        <v>811</v>
      </c>
      <c r="I8865" s="320" t="s">
        <v>354</v>
      </c>
      <c r="J8865" s="320" t="s">
        <v>277</v>
      </c>
      <c r="K8865" s="321">
        <v>0</v>
      </c>
      <c r="L8865" s="305">
        <v>0</v>
      </c>
      <c r="M8865" s="305"/>
      <c r="N8865" s="321">
        <v>2</v>
      </c>
      <c r="O8865" s="305">
        <v>2.7399999089539051E-3</v>
      </c>
      <c r="P8865" s="305"/>
      <c r="Q8865" s="321">
        <v>56</v>
      </c>
      <c r="R8865" s="305">
        <v>4.1100000962615013E-3</v>
      </c>
      <c r="S8865" s="305"/>
      <c r="BA8865" s="395">
        <v>1</v>
      </c>
      <c r="BB8865" s="396" t="s">
        <v>861</v>
      </c>
      <c r="BC8865" t="str">
        <f t="shared" si="741"/>
        <v>RPY</v>
      </c>
      <c r="BD8865" t="str">
        <f t="shared" si="742"/>
        <v>NAoMe_recurrent_age_mbc_hes_decades_80cap</v>
      </c>
      <c r="BE8865" s="397" t="s">
        <v>862</v>
      </c>
      <c r="BF8865" t="str">
        <f t="shared" si="743"/>
        <v>18-29 yrs</v>
      </c>
      <c r="BG8865">
        <f t="shared" si="744"/>
        <v>0</v>
      </c>
      <c r="BH8865" s="398">
        <f t="shared" si="745"/>
        <v>0</v>
      </c>
      <c r="BO8865" s="33"/>
    </row>
    <row r="8866" spans="1:67">
      <c r="A8866" s="320" t="s">
        <v>338</v>
      </c>
      <c r="B8866" t="s">
        <v>380</v>
      </c>
      <c r="C8866" t="s">
        <v>910</v>
      </c>
      <c r="D8866" t="s">
        <v>314</v>
      </c>
      <c r="E8866" s="320" t="s">
        <v>192</v>
      </c>
      <c r="F8866" s="320" t="s">
        <v>918</v>
      </c>
      <c r="G8866" s="320" t="s">
        <v>447</v>
      </c>
      <c r="H8866" s="320" t="s">
        <v>811</v>
      </c>
      <c r="I8866" s="320" t="s">
        <v>354</v>
      </c>
      <c r="J8866" s="320" t="s">
        <v>278</v>
      </c>
      <c r="K8866" s="321">
        <v>9</v>
      </c>
      <c r="L8866" s="305">
        <v>4.3060000985860818E-2</v>
      </c>
      <c r="M8866" s="305"/>
      <c r="N8866" s="321">
        <v>41</v>
      </c>
      <c r="O8866" s="305">
        <v>5.6239999830722809E-2</v>
      </c>
      <c r="P8866" s="305"/>
      <c r="Q8866" s="321">
        <v>552</v>
      </c>
      <c r="R8866" s="305">
        <v>4.0550000965595252E-2</v>
      </c>
      <c r="S8866" s="305"/>
      <c r="BA8866" s="395">
        <v>1</v>
      </c>
      <c r="BB8866" s="396" t="s">
        <v>861</v>
      </c>
      <c r="BC8866" t="str">
        <f t="shared" si="741"/>
        <v>RPY</v>
      </c>
      <c r="BD8866" t="str">
        <f t="shared" si="742"/>
        <v>NAoMe_recurrent_age_mbc_hes_decades_80cap</v>
      </c>
      <c r="BE8866" s="397" t="s">
        <v>862</v>
      </c>
      <c r="BF8866" t="str">
        <f t="shared" si="743"/>
        <v>30-39 yrs</v>
      </c>
      <c r="BG8866">
        <f t="shared" si="744"/>
        <v>9</v>
      </c>
      <c r="BH8866" s="398">
        <f t="shared" si="745"/>
        <v>4.3060000985860818E-2</v>
      </c>
      <c r="BO8866" s="33"/>
    </row>
    <row r="8867" spans="1:67">
      <c r="A8867" s="320" t="s">
        <v>338</v>
      </c>
      <c r="B8867" t="s">
        <v>380</v>
      </c>
      <c r="C8867" t="s">
        <v>910</v>
      </c>
      <c r="D8867" t="s">
        <v>314</v>
      </c>
      <c r="E8867" s="320" t="s">
        <v>192</v>
      </c>
      <c r="F8867" s="320" t="s">
        <v>918</v>
      </c>
      <c r="G8867" s="320" t="s">
        <v>447</v>
      </c>
      <c r="H8867" s="320" t="s">
        <v>811</v>
      </c>
      <c r="I8867" s="320" t="s">
        <v>354</v>
      </c>
      <c r="J8867" s="320" t="s">
        <v>279</v>
      </c>
      <c r="K8867" s="321">
        <v>43</v>
      </c>
      <c r="L8867" s="305">
        <v>0.2057400047779083</v>
      </c>
      <c r="M8867" s="305"/>
      <c r="N8867" s="321">
        <v>110</v>
      </c>
      <c r="O8867" s="305">
        <v>0.15088999271392819</v>
      </c>
      <c r="P8867" s="305"/>
      <c r="Q8867" s="321">
        <v>1403</v>
      </c>
      <c r="R8867" s="305">
        <v>0.1030699983239174</v>
      </c>
      <c r="S8867" s="305"/>
      <c r="BA8867" s="395">
        <v>1</v>
      </c>
      <c r="BB8867" s="396" t="s">
        <v>861</v>
      </c>
      <c r="BC8867" t="str">
        <f t="shared" si="741"/>
        <v>RPY</v>
      </c>
      <c r="BD8867" t="str">
        <f t="shared" si="742"/>
        <v>NAoMe_recurrent_age_mbc_hes_decades_80cap</v>
      </c>
      <c r="BE8867" s="397" t="s">
        <v>862</v>
      </c>
      <c r="BF8867" t="str">
        <f t="shared" si="743"/>
        <v>40-49 yrs</v>
      </c>
      <c r="BG8867">
        <f t="shared" si="744"/>
        <v>43</v>
      </c>
      <c r="BH8867" s="398">
        <f t="shared" si="745"/>
        <v>0.2057400047779083</v>
      </c>
      <c r="BO8867" s="33"/>
    </row>
    <row r="8868" spans="1:67">
      <c r="A8868" s="320" t="s">
        <v>338</v>
      </c>
      <c r="B8868" t="s">
        <v>380</v>
      </c>
      <c r="C8868" t="s">
        <v>910</v>
      </c>
      <c r="D8868" t="s">
        <v>314</v>
      </c>
      <c r="E8868" s="320" t="s">
        <v>192</v>
      </c>
      <c r="F8868" s="320" t="s">
        <v>918</v>
      </c>
      <c r="G8868" s="320" t="s">
        <v>447</v>
      </c>
      <c r="H8868" s="320" t="s">
        <v>811</v>
      </c>
      <c r="I8868" s="320" t="s">
        <v>354</v>
      </c>
      <c r="J8868" s="320" t="s">
        <v>280</v>
      </c>
      <c r="K8868" s="321">
        <v>47</v>
      </c>
      <c r="L8868" s="305">
        <v>0.2248799949884415</v>
      </c>
      <c r="M8868" s="305"/>
      <c r="N8868" s="321">
        <v>147</v>
      </c>
      <c r="O8868" s="305">
        <v>0.2016499936580658</v>
      </c>
      <c r="P8868" s="305"/>
      <c r="Q8868" s="321">
        <v>2584</v>
      </c>
      <c r="R8868" s="305">
        <v>0.18983000516891479</v>
      </c>
      <c r="S8868" s="305"/>
      <c r="BA8868" s="395">
        <v>1</v>
      </c>
      <c r="BB8868" s="396" t="s">
        <v>861</v>
      </c>
      <c r="BC8868" t="str">
        <f t="shared" si="741"/>
        <v>RPY</v>
      </c>
      <c r="BD8868" t="str">
        <f t="shared" si="742"/>
        <v>NAoMe_recurrent_age_mbc_hes_decades_80cap</v>
      </c>
      <c r="BE8868" s="397" t="s">
        <v>862</v>
      </c>
      <c r="BF8868" t="str">
        <f t="shared" si="743"/>
        <v>50-59 yrs</v>
      </c>
      <c r="BG8868">
        <f t="shared" si="744"/>
        <v>47</v>
      </c>
      <c r="BH8868" s="398">
        <f t="shared" si="745"/>
        <v>0.2248799949884415</v>
      </c>
      <c r="BO8868" s="33"/>
    </row>
    <row r="8869" spans="1:67">
      <c r="A8869" s="320" t="s">
        <v>338</v>
      </c>
      <c r="B8869" t="s">
        <v>380</v>
      </c>
      <c r="C8869" t="s">
        <v>910</v>
      </c>
      <c r="D8869" t="s">
        <v>314</v>
      </c>
      <c r="E8869" s="320" t="s">
        <v>192</v>
      </c>
      <c r="F8869" s="320" t="s">
        <v>918</v>
      </c>
      <c r="G8869" s="320" t="s">
        <v>447</v>
      </c>
      <c r="H8869" s="320" t="s">
        <v>811</v>
      </c>
      <c r="I8869" s="320" t="s">
        <v>354</v>
      </c>
      <c r="J8869" s="320" t="s">
        <v>281</v>
      </c>
      <c r="K8869" s="321">
        <v>45</v>
      </c>
      <c r="L8869" s="305">
        <v>0.21531000733375549</v>
      </c>
      <c r="M8869" s="305"/>
      <c r="N8869" s="321">
        <v>130</v>
      </c>
      <c r="O8869" s="305">
        <v>0.17833000421524051</v>
      </c>
      <c r="P8869" s="305"/>
      <c r="Q8869" s="321">
        <v>2650</v>
      </c>
      <c r="R8869" s="305">
        <v>0.19468000531196589</v>
      </c>
      <c r="S8869" s="305"/>
      <c r="BA8869" s="395">
        <v>1</v>
      </c>
      <c r="BB8869" s="396" t="s">
        <v>861</v>
      </c>
      <c r="BC8869" t="str">
        <f t="shared" si="741"/>
        <v>RPY</v>
      </c>
      <c r="BD8869" t="str">
        <f t="shared" si="742"/>
        <v>NAoMe_recurrent_age_mbc_hes_decades_80cap</v>
      </c>
      <c r="BE8869" s="397" t="s">
        <v>862</v>
      </c>
      <c r="BF8869" t="str">
        <f t="shared" si="743"/>
        <v>60-69 yrs</v>
      </c>
      <c r="BG8869">
        <f t="shared" si="744"/>
        <v>45</v>
      </c>
      <c r="BH8869" s="398">
        <f t="shared" si="745"/>
        <v>0.21531000733375549</v>
      </c>
      <c r="BO8869" s="33"/>
    </row>
    <row r="8870" spans="1:67">
      <c r="A8870" s="320" t="s">
        <v>338</v>
      </c>
      <c r="B8870" t="s">
        <v>380</v>
      </c>
      <c r="C8870" t="s">
        <v>910</v>
      </c>
      <c r="D8870" t="s">
        <v>314</v>
      </c>
      <c r="E8870" s="320" t="s">
        <v>192</v>
      </c>
      <c r="F8870" s="320" t="s">
        <v>918</v>
      </c>
      <c r="G8870" s="320" t="s">
        <v>447</v>
      </c>
      <c r="H8870" s="320" t="s">
        <v>811</v>
      </c>
      <c r="I8870" s="320" t="s">
        <v>354</v>
      </c>
      <c r="J8870" s="320" t="s">
        <v>282</v>
      </c>
      <c r="K8870" s="321">
        <v>38</v>
      </c>
      <c r="L8870" s="305">
        <v>0.18182000517845151</v>
      </c>
      <c r="M8870" s="305"/>
      <c r="N8870" s="321">
        <v>145</v>
      </c>
      <c r="O8870" s="305">
        <v>0.1988999992609024</v>
      </c>
      <c r="P8870" s="305"/>
      <c r="Q8870" s="321">
        <v>3284</v>
      </c>
      <c r="R8870" s="305">
        <v>0.24126000702381131</v>
      </c>
      <c r="S8870" s="305"/>
      <c r="BA8870" s="395">
        <v>1</v>
      </c>
      <c r="BB8870" s="396" t="s">
        <v>861</v>
      </c>
      <c r="BC8870" t="str">
        <f t="shared" si="741"/>
        <v>RPY</v>
      </c>
      <c r="BD8870" t="str">
        <f t="shared" si="742"/>
        <v>NAoMe_recurrent_age_mbc_hes_decades_80cap</v>
      </c>
      <c r="BE8870" s="397" t="s">
        <v>862</v>
      </c>
      <c r="BF8870" t="str">
        <f t="shared" si="743"/>
        <v>70-79 yrs</v>
      </c>
      <c r="BG8870">
        <f t="shared" si="744"/>
        <v>38</v>
      </c>
      <c r="BH8870" s="398">
        <f t="shared" si="745"/>
        <v>0.18182000517845151</v>
      </c>
      <c r="BO8870" s="33"/>
    </row>
    <row r="8871" spans="1:67">
      <c r="A8871" s="320" t="s">
        <v>338</v>
      </c>
      <c r="B8871" t="s">
        <v>380</v>
      </c>
      <c r="C8871" t="s">
        <v>910</v>
      </c>
      <c r="D8871" t="s">
        <v>314</v>
      </c>
      <c r="E8871" s="320" t="s">
        <v>192</v>
      </c>
      <c r="F8871" s="320" t="s">
        <v>918</v>
      </c>
      <c r="G8871" s="320" t="s">
        <v>447</v>
      </c>
      <c r="H8871" s="320" t="s">
        <v>811</v>
      </c>
      <c r="I8871" s="320" t="s">
        <v>354</v>
      </c>
      <c r="J8871" s="320" t="s">
        <v>283</v>
      </c>
      <c r="K8871" s="321">
        <v>27</v>
      </c>
      <c r="L8871" s="305">
        <v>0.12918999791145319</v>
      </c>
      <c r="M8871" s="305"/>
      <c r="N8871" s="321">
        <v>154</v>
      </c>
      <c r="O8871" s="305">
        <v>0.2112500071525574</v>
      </c>
      <c r="P8871" s="305"/>
      <c r="Q8871" s="321">
        <v>3083</v>
      </c>
      <c r="R8871" s="305">
        <v>0.2264900058507919</v>
      </c>
      <c r="S8871" s="305"/>
      <c r="BA8871" s="395">
        <v>1</v>
      </c>
      <c r="BB8871" s="396" t="s">
        <v>861</v>
      </c>
      <c r="BC8871" t="str">
        <f t="shared" si="741"/>
        <v>RPY</v>
      </c>
      <c r="BD8871" t="str">
        <f t="shared" si="742"/>
        <v>NAoMe_recurrent_age_mbc_hes_decades_80cap</v>
      </c>
      <c r="BE8871" s="397" t="s">
        <v>862</v>
      </c>
      <c r="BF8871" t="str">
        <f t="shared" si="743"/>
        <v>80+ yrs</v>
      </c>
      <c r="BG8871">
        <f t="shared" si="744"/>
        <v>27</v>
      </c>
      <c r="BH8871" s="398">
        <f t="shared" si="745"/>
        <v>0.12918999791145319</v>
      </c>
      <c r="BO8871" s="33"/>
    </row>
    <row r="8872" spans="1:67">
      <c r="A8872" s="320" t="s">
        <v>338</v>
      </c>
      <c r="B8872" t="s">
        <v>380</v>
      </c>
      <c r="C8872" t="s">
        <v>910</v>
      </c>
      <c r="D8872" t="s">
        <v>314</v>
      </c>
      <c r="E8872" s="320" t="s">
        <v>192</v>
      </c>
      <c r="F8872" s="320" t="s">
        <v>918</v>
      </c>
      <c r="G8872" s="320" t="s">
        <v>447</v>
      </c>
      <c r="H8872" s="320" t="s">
        <v>811</v>
      </c>
      <c r="I8872" s="320" t="s">
        <v>656</v>
      </c>
      <c r="J8872" s="320" t="s">
        <v>286</v>
      </c>
      <c r="K8872" s="321">
        <v>15</v>
      </c>
      <c r="L8872" s="305">
        <v>7.1769997477531433E-2</v>
      </c>
      <c r="M8872" s="305">
        <v>7.1769997477531433E-2</v>
      </c>
      <c r="N8872" s="321">
        <v>89</v>
      </c>
      <c r="O8872" s="305">
        <v>0.1220899969339371</v>
      </c>
      <c r="P8872" s="305">
        <v>0.1234399974346161</v>
      </c>
      <c r="Q8872" s="321">
        <v>565</v>
      </c>
      <c r="R8872" s="305">
        <v>4.1510000824928277E-2</v>
      </c>
      <c r="S8872" s="305">
        <v>4.221000149846077E-2</v>
      </c>
      <c r="BA8872" s="395">
        <v>1</v>
      </c>
      <c r="BB8872" s="396" t="s">
        <v>861</v>
      </c>
      <c r="BC8872" t="str">
        <f t="shared" si="741"/>
        <v>RPY</v>
      </c>
      <c r="BD8872" t="str">
        <f t="shared" si="742"/>
        <v>NAoMe_recurrent_ethnicity_grp</v>
      </c>
      <c r="BE8872" s="397" t="s">
        <v>862</v>
      </c>
      <c r="BF8872" t="str">
        <f t="shared" si="743"/>
        <v>Asian or Asian British</v>
      </c>
      <c r="BG8872">
        <f t="shared" si="744"/>
        <v>15</v>
      </c>
      <c r="BH8872" s="398">
        <f t="shared" si="745"/>
        <v>7.1769997477531433E-2</v>
      </c>
      <c r="BO8872" s="33"/>
    </row>
    <row r="8873" spans="1:67">
      <c r="A8873" s="320" t="s">
        <v>338</v>
      </c>
      <c r="B8873" t="s">
        <v>380</v>
      </c>
      <c r="C8873" t="s">
        <v>910</v>
      </c>
      <c r="D8873" t="s">
        <v>314</v>
      </c>
      <c r="E8873" s="320" t="s">
        <v>192</v>
      </c>
      <c r="F8873" s="320" t="s">
        <v>918</v>
      </c>
      <c r="G8873" s="320" t="s">
        <v>447</v>
      </c>
      <c r="H8873" s="320" t="s">
        <v>811</v>
      </c>
      <c r="I8873" s="320" t="s">
        <v>656</v>
      </c>
      <c r="J8873" s="320" t="s">
        <v>287</v>
      </c>
      <c r="K8873" s="321">
        <v>12</v>
      </c>
      <c r="L8873" s="305">
        <v>5.7420000433921807E-2</v>
      </c>
      <c r="M8873" s="305">
        <v>5.7420000433921807E-2</v>
      </c>
      <c r="N8873" s="321">
        <v>72</v>
      </c>
      <c r="O8873" s="305">
        <v>9.8770000040531158E-2</v>
      </c>
      <c r="P8873" s="305">
        <v>9.9859997630119324E-2</v>
      </c>
      <c r="Q8873" s="321">
        <v>439</v>
      </c>
      <c r="R8873" s="305">
        <v>3.2249998301267617E-2</v>
      </c>
      <c r="S8873" s="305">
        <v>3.2800000160932541E-2</v>
      </c>
      <c r="BA8873" s="395">
        <v>1</v>
      </c>
      <c r="BB8873" s="396" t="s">
        <v>861</v>
      </c>
      <c r="BC8873" t="str">
        <f t="shared" si="741"/>
        <v>RPY</v>
      </c>
      <c r="BD8873" t="str">
        <f t="shared" si="742"/>
        <v>NAoMe_recurrent_ethnicity_grp</v>
      </c>
      <c r="BE8873" s="397" t="s">
        <v>862</v>
      </c>
      <c r="BF8873" t="str">
        <f t="shared" si="743"/>
        <v>Black or Black British</v>
      </c>
      <c r="BG8873">
        <f t="shared" si="744"/>
        <v>12</v>
      </c>
      <c r="BH8873" s="398">
        <f t="shared" si="745"/>
        <v>5.7420000433921807E-2</v>
      </c>
      <c r="BO8873" s="33"/>
    </row>
    <row r="8874" spans="1:67">
      <c r="A8874" s="320" t="s">
        <v>338</v>
      </c>
      <c r="B8874" t="s">
        <v>380</v>
      </c>
      <c r="C8874" t="s">
        <v>910</v>
      </c>
      <c r="D8874" t="s">
        <v>314</v>
      </c>
      <c r="E8874" s="320" t="s">
        <v>192</v>
      </c>
      <c r="F8874" s="320" t="s">
        <v>918</v>
      </c>
      <c r="G8874" s="320" t="s">
        <v>447</v>
      </c>
      <c r="H8874" s="320" t="s">
        <v>811</v>
      </c>
      <c r="I8874" s="320" t="s">
        <v>656</v>
      </c>
      <c r="J8874" s="320" t="s">
        <v>259</v>
      </c>
      <c r="K8874" s="321">
        <v>8</v>
      </c>
      <c r="L8874" s="305">
        <v>3.8279999047517783E-2</v>
      </c>
      <c r="M8874" s="305">
        <v>3.8279999047517783E-2</v>
      </c>
      <c r="N8874" s="321">
        <v>19</v>
      </c>
      <c r="O8874" s="305">
        <v>2.6060000061988831E-2</v>
      </c>
      <c r="P8874" s="305">
        <v>2.6350000873208049E-2</v>
      </c>
      <c r="Q8874" s="321">
        <v>117</v>
      </c>
      <c r="R8874" s="305">
        <v>8.6000002920627594E-3</v>
      </c>
      <c r="S8874" s="305">
        <v>8.7400004267692566E-3</v>
      </c>
      <c r="BA8874" s="395">
        <v>1</v>
      </c>
      <c r="BB8874" s="396" t="s">
        <v>861</v>
      </c>
      <c r="BC8874" t="str">
        <f t="shared" si="741"/>
        <v>RPY</v>
      </c>
      <c r="BD8874" t="str">
        <f t="shared" si="742"/>
        <v>NAoMe_recurrent_ethnicity_grp</v>
      </c>
      <c r="BE8874" s="397" t="s">
        <v>862</v>
      </c>
      <c r="BF8874" t="str">
        <f t="shared" si="743"/>
        <v>Mixed</v>
      </c>
      <c r="BG8874">
        <f t="shared" si="744"/>
        <v>8</v>
      </c>
      <c r="BH8874" s="398">
        <f t="shared" si="745"/>
        <v>3.8279999047517783E-2</v>
      </c>
      <c r="BO8874" s="33"/>
    </row>
    <row r="8875" spans="1:67">
      <c r="A8875" s="320" t="s">
        <v>338</v>
      </c>
      <c r="B8875" t="s">
        <v>380</v>
      </c>
      <c r="C8875" t="s">
        <v>910</v>
      </c>
      <c r="D8875" t="s">
        <v>314</v>
      </c>
      <c r="E8875" s="320" t="s">
        <v>192</v>
      </c>
      <c r="F8875" s="320" t="s">
        <v>918</v>
      </c>
      <c r="G8875" s="320" t="s">
        <v>447</v>
      </c>
      <c r="H8875" s="320" t="s">
        <v>811</v>
      </c>
      <c r="I8875" s="320" t="s">
        <v>656</v>
      </c>
      <c r="J8875" s="320" t="s">
        <v>288</v>
      </c>
      <c r="K8875" s="321">
        <v>11</v>
      </c>
      <c r="L8875" s="305">
        <v>5.2629999816417687E-2</v>
      </c>
      <c r="M8875" s="305">
        <v>5.2629999816417687E-2</v>
      </c>
      <c r="N8875" s="321">
        <v>61</v>
      </c>
      <c r="O8875" s="305">
        <v>8.3679996430873871E-2</v>
      </c>
      <c r="P8875" s="305">
        <v>8.4600001573562622E-2</v>
      </c>
      <c r="Q8875" s="321">
        <v>254</v>
      </c>
      <c r="R8875" s="305">
        <v>1.8659999594092369E-2</v>
      </c>
      <c r="S8875" s="305">
        <v>1.8980000168085098E-2</v>
      </c>
      <c r="BA8875" s="395">
        <v>1</v>
      </c>
      <c r="BB8875" s="396" t="s">
        <v>861</v>
      </c>
      <c r="BC8875" t="str">
        <f t="shared" si="741"/>
        <v>RPY</v>
      </c>
      <c r="BD8875" t="str">
        <f t="shared" si="742"/>
        <v>NAoMe_recurrent_ethnicity_grp</v>
      </c>
      <c r="BE8875" s="397" t="s">
        <v>862</v>
      </c>
      <c r="BF8875" t="str">
        <f t="shared" si="743"/>
        <v>Other Ethnic Group</v>
      </c>
      <c r="BG8875">
        <f t="shared" si="744"/>
        <v>11</v>
      </c>
      <c r="BH8875" s="398">
        <f t="shared" si="745"/>
        <v>5.2629999816417687E-2</v>
      </c>
      <c r="BO8875" s="33"/>
    </row>
    <row r="8876" spans="1:67">
      <c r="A8876" s="320" t="s">
        <v>338</v>
      </c>
      <c r="B8876" t="s">
        <v>380</v>
      </c>
      <c r="C8876" t="s">
        <v>910</v>
      </c>
      <c r="D8876" t="s">
        <v>314</v>
      </c>
      <c r="E8876" s="320" t="s">
        <v>192</v>
      </c>
      <c r="F8876" s="320" t="s">
        <v>918</v>
      </c>
      <c r="G8876" s="320" t="s">
        <v>447</v>
      </c>
      <c r="H8876" s="320" t="s">
        <v>811</v>
      </c>
      <c r="I8876" s="320" t="s">
        <v>656</v>
      </c>
      <c r="J8876" s="320" t="s">
        <v>260</v>
      </c>
      <c r="K8876" s="321">
        <v>0</v>
      </c>
      <c r="L8876" s="305">
        <v>0</v>
      </c>
      <c r="M8876" s="305"/>
      <c r="N8876" s="321">
        <v>8</v>
      </c>
      <c r="O8876" s="305">
        <v>1.097000017762184E-2</v>
      </c>
      <c r="P8876" s="305"/>
      <c r="Q8876" s="321">
        <v>227</v>
      </c>
      <c r="R8876" s="305">
        <v>1.6680000349879261E-2</v>
      </c>
      <c r="S8876" s="305"/>
      <c r="BA8876" s="395">
        <v>1</v>
      </c>
      <c r="BB8876" s="396" t="s">
        <v>861</v>
      </c>
      <c r="BC8876" t="str">
        <f t="shared" si="741"/>
        <v>RPY</v>
      </c>
      <c r="BD8876" t="str">
        <f t="shared" si="742"/>
        <v>NAoMe_recurrent_ethnicity_grp</v>
      </c>
      <c r="BE8876" s="397" t="s">
        <v>862</v>
      </c>
      <c r="BF8876" t="str">
        <f t="shared" si="743"/>
        <v>Unknown</v>
      </c>
      <c r="BG8876">
        <f t="shared" si="744"/>
        <v>0</v>
      </c>
      <c r="BH8876" s="398">
        <f t="shared" si="745"/>
        <v>0</v>
      </c>
      <c r="BO8876" s="33"/>
    </row>
    <row r="8877" spans="1:67">
      <c r="A8877" s="320" t="s">
        <v>338</v>
      </c>
      <c r="B8877" t="s">
        <v>380</v>
      </c>
      <c r="C8877" t="s">
        <v>910</v>
      </c>
      <c r="D8877" t="s">
        <v>314</v>
      </c>
      <c r="E8877" s="320" t="s">
        <v>192</v>
      </c>
      <c r="F8877" s="320" t="s">
        <v>918</v>
      </c>
      <c r="G8877" s="320" t="s">
        <v>447</v>
      </c>
      <c r="H8877" s="320" t="s">
        <v>811</v>
      </c>
      <c r="I8877" s="320" t="s">
        <v>656</v>
      </c>
      <c r="J8877" s="320" t="s">
        <v>258</v>
      </c>
      <c r="K8877" s="321">
        <v>163</v>
      </c>
      <c r="L8877" s="305">
        <v>0.77990001440048218</v>
      </c>
      <c r="M8877" s="305">
        <v>0.77990001440048218</v>
      </c>
      <c r="N8877" s="321">
        <v>480</v>
      </c>
      <c r="O8877" s="305">
        <v>0.6584399938583374</v>
      </c>
      <c r="P8877" s="305">
        <v>0.66574001312255859</v>
      </c>
      <c r="Q8877" s="321">
        <v>12010</v>
      </c>
      <c r="R8877" s="305">
        <v>0.88230997323989868</v>
      </c>
      <c r="S8877" s="305">
        <v>0.89727002382278442</v>
      </c>
      <c r="BA8877" s="395">
        <v>1</v>
      </c>
      <c r="BB8877" s="396" t="s">
        <v>861</v>
      </c>
      <c r="BC8877" t="str">
        <f t="shared" si="741"/>
        <v>RPY</v>
      </c>
      <c r="BD8877" t="str">
        <f t="shared" si="742"/>
        <v>NAoMe_recurrent_ethnicity_grp</v>
      </c>
      <c r="BE8877" s="397" t="s">
        <v>862</v>
      </c>
      <c r="BF8877" t="str">
        <f t="shared" si="743"/>
        <v>White</v>
      </c>
      <c r="BG8877">
        <f t="shared" si="744"/>
        <v>163</v>
      </c>
      <c r="BH8877" s="398">
        <f t="shared" si="745"/>
        <v>0.77990001440048218</v>
      </c>
      <c r="BO8877" s="33"/>
    </row>
    <row r="8878" spans="1:67">
      <c r="A8878" s="320" t="s">
        <v>338</v>
      </c>
      <c r="B8878" t="s">
        <v>380</v>
      </c>
      <c r="C8878" t="s">
        <v>910</v>
      </c>
      <c r="D8878" t="s">
        <v>314</v>
      </c>
      <c r="E8878" s="320" t="s">
        <v>192</v>
      </c>
      <c r="F8878" s="320" t="s">
        <v>918</v>
      </c>
      <c r="G8878" s="320" t="s">
        <v>447</v>
      </c>
      <c r="H8878" s="320" t="s">
        <v>811</v>
      </c>
      <c r="I8878" s="320" t="s">
        <v>291</v>
      </c>
      <c r="J8878" s="320" t="s">
        <v>313</v>
      </c>
      <c r="K8878" s="321">
        <v>209</v>
      </c>
      <c r="L8878" s="305">
        <v>1</v>
      </c>
      <c r="M8878" s="305"/>
      <c r="N8878" s="321">
        <v>727</v>
      </c>
      <c r="O8878" s="305">
        <v>0.99725997447967529</v>
      </c>
      <c r="P8878" s="305"/>
      <c r="Q8878" s="321">
        <v>13492</v>
      </c>
      <c r="R8878" s="305">
        <v>0.99118000268936157</v>
      </c>
      <c r="S8878" s="305"/>
      <c r="BA8878" s="395">
        <v>1</v>
      </c>
      <c r="BB8878" s="396" t="s">
        <v>861</v>
      </c>
      <c r="BC8878" t="str">
        <f t="shared" si="741"/>
        <v>RPY</v>
      </c>
      <c r="BD8878" t="str">
        <f t="shared" si="742"/>
        <v>NAoMe_recurrent_gender</v>
      </c>
      <c r="BE8878" s="397" t="s">
        <v>862</v>
      </c>
      <c r="BF8878" t="str">
        <f t="shared" si="743"/>
        <v>Female</v>
      </c>
      <c r="BG8878">
        <f t="shared" si="744"/>
        <v>209</v>
      </c>
      <c r="BH8878" s="398">
        <f t="shared" si="745"/>
        <v>1</v>
      </c>
      <c r="BO8878" s="33"/>
    </row>
    <row r="8879" spans="1:67">
      <c r="A8879" s="320" t="s">
        <v>338</v>
      </c>
      <c r="B8879" t="s">
        <v>380</v>
      </c>
      <c r="C8879" t="s">
        <v>910</v>
      </c>
      <c r="D8879" t="s">
        <v>314</v>
      </c>
      <c r="E8879" s="320" t="s">
        <v>192</v>
      </c>
      <c r="F8879" s="320" t="s">
        <v>918</v>
      </c>
      <c r="G8879" s="320" t="s">
        <v>447</v>
      </c>
      <c r="H8879" s="320" t="s">
        <v>811</v>
      </c>
      <c r="I8879" s="320" t="s">
        <v>291</v>
      </c>
      <c r="J8879" s="320" t="s">
        <v>293</v>
      </c>
      <c r="K8879" s="321">
        <v>0</v>
      </c>
      <c r="L8879" s="305">
        <v>0</v>
      </c>
      <c r="M8879" s="305"/>
      <c r="N8879" s="321">
        <v>2</v>
      </c>
      <c r="O8879" s="305">
        <v>2.7399999089539051E-3</v>
      </c>
      <c r="P8879" s="305"/>
      <c r="Q8879" s="321">
        <v>120</v>
      </c>
      <c r="R8879" s="305">
        <v>8.8200001046061516E-3</v>
      </c>
      <c r="S8879" s="305"/>
      <c r="BA8879" s="395">
        <v>1</v>
      </c>
      <c r="BB8879" s="396" t="s">
        <v>861</v>
      </c>
      <c r="BC8879" t="str">
        <f t="shared" si="741"/>
        <v>RPY</v>
      </c>
      <c r="BD8879" t="str">
        <f t="shared" si="742"/>
        <v>NAoMe_recurrent_gender</v>
      </c>
      <c r="BE8879" s="397" t="s">
        <v>862</v>
      </c>
      <c r="BF8879" t="str">
        <f t="shared" si="743"/>
        <v>Male</v>
      </c>
      <c r="BG8879">
        <f t="shared" si="744"/>
        <v>0</v>
      </c>
      <c r="BH8879" s="398">
        <f t="shared" si="745"/>
        <v>0</v>
      </c>
      <c r="BO8879" s="33"/>
    </row>
    <row r="8880" spans="1:67">
      <c r="A8880" s="320" t="s">
        <v>338</v>
      </c>
      <c r="B8880" t="s">
        <v>380</v>
      </c>
      <c r="C8880" t="s">
        <v>910</v>
      </c>
      <c r="D8880" t="s">
        <v>314</v>
      </c>
      <c r="E8880" s="320" t="s">
        <v>192</v>
      </c>
      <c r="F8880" s="320" t="s">
        <v>918</v>
      </c>
      <c r="G8880" s="320" t="s">
        <v>447</v>
      </c>
      <c r="H8880" s="320" t="s">
        <v>811</v>
      </c>
      <c r="I8880" s="320" t="s">
        <v>355</v>
      </c>
      <c r="J8880" s="320" t="s">
        <v>289</v>
      </c>
      <c r="K8880" s="321">
        <v>63</v>
      </c>
      <c r="L8880" s="305">
        <v>0.30144000053405762</v>
      </c>
      <c r="M8880" s="305"/>
      <c r="N8880" s="321">
        <v>239</v>
      </c>
      <c r="O8880" s="305">
        <v>0.32785001397132868</v>
      </c>
      <c r="P8880" s="305"/>
      <c r="Q8880" s="321">
        <v>4109</v>
      </c>
      <c r="R8880" s="305">
        <v>0.30186998844146729</v>
      </c>
      <c r="S8880" s="305"/>
      <c r="BA8880" s="395">
        <v>1</v>
      </c>
      <c r="BB8880" s="396" t="s">
        <v>861</v>
      </c>
      <c r="BC8880" t="str">
        <f t="shared" si="741"/>
        <v>RPY</v>
      </c>
      <c r="BD8880" t="str">
        <f t="shared" si="742"/>
        <v>NAoMe_recurrent_mbc_hes_year</v>
      </c>
      <c r="BE8880" s="397" t="s">
        <v>862</v>
      </c>
      <c r="BF8880" t="str">
        <f t="shared" si="743"/>
        <v>2021</v>
      </c>
      <c r="BG8880">
        <f t="shared" si="744"/>
        <v>63</v>
      </c>
      <c r="BH8880" s="398">
        <f t="shared" si="745"/>
        <v>0.30144000053405762</v>
      </c>
      <c r="BO8880" s="33"/>
    </row>
    <row r="8881" spans="1:67">
      <c r="A8881" s="320" t="s">
        <v>338</v>
      </c>
      <c r="B8881" t="s">
        <v>380</v>
      </c>
      <c r="C8881" t="s">
        <v>910</v>
      </c>
      <c r="D8881" t="s">
        <v>314</v>
      </c>
      <c r="E8881" s="320" t="s">
        <v>192</v>
      </c>
      <c r="F8881" s="320" t="s">
        <v>918</v>
      </c>
      <c r="G8881" s="320" t="s">
        <v>447</v>
      </c>
      <c r="H8881" s="320" t="s">
        <v>811</v>
      </c>
      <c r="I8881" s="320" t="s">
        <v>355</v>
      </c>
      <c r="J8881" s="320" t="s">
        <v>816</v>
      </c>
      <c r="K8881" s="321">
        <v>64</v>
      </c>
      <c r="L8881" s="305">
        <v>0.30621999502182012</v>
      </c>
      <c r="M8881" s="305"/>
      <c r="N8881" s="321">
        <v>215</v>
      </c>
      <c r="O8881" s="305">
        <v>0.29491999745368958</v>
      </c>
      <c r="P8881" s="305"/>
      <c r="Q8881" s="321">
        <v>4376</v>
      </c>
      <c r="R8881" s="305">
        <v>0.32148000597953802</v>
      </c>
      <c r="S8881" s="305"/>
      <c r="BA8881" s="395">
        <v>1</v>
      </c>
      <c r="BB8881" s="396" t="s">
        <v>861</v>
      </c>
      <c r="BC8881" t="str">
        <f t="shared" si="741"/>
        <v>RPY</v>
      </c>
      <c r="BD8881" t="str">
        <f t="shared" si="742"/>
        <v>NAoMe_recurrent_mbc_hes_year</v>
      </c>
      <c r="BE8881" s="397" t="s">
        <v>862</v>
      </c>
      <c r="BF8881" t="str">
        <f t="shared" si="743"/>
        <v>2022</v>
      </c>
      <c r="BG8881">
        <f t="shared" si="744"/>
        <v>64</v>
      </c>
      <c r="BH8881" s="398">
        <f t="shared" si="745"/>
        <v>0.30621999502182012</v>
      </c>
      <c r="BO8881" s="33"/>
    </row>
    <row r="8882" spans="1:67">
      <c r="A8882" s="320" t="s">
        <v>338</v>
      </c>
      <c r="B8882" t="s">
        <v>380</v>
      </c>
      <c r="C8882" t="s">
        <v>910</v>
      </c>
      <c r="D8882" t="s">
        <v>314</v>
      </c>
      <c r="E8882" s="320" t="s">
        <v>192</v>
      </c>
      <c r="F8882" s="320" t="s">
        <v>918</v>
      </c>
      <c r="G8882" s="320" t="s">
        <v>447</v>
      </c>
      <c r="H8882" s="320" t="s">
        <v>811</v>
      </c>
      <c r="I8882" s="320" t="s">
        <v>355</v>
      </c>
      <c r="J8882" s="320" t="s">
        <v>946</v>
      </c>
      <c r="K8882" s="321">
        <v>82</v>
      </c>
      <c r="L8882" s="305">
        <v>0.39234000444412231</v>
      </c>
      <c r="M8882" s="305"/>
      <c r="N8882" s="321">
        <v>275</v>
      </c>
      <c r="O8882" s="305">
        <v>0.37722998857498169</v>
      </c>
      <c r="P8882" s="305"/>
      <c r="Q8882" s="321">
        <v>5127</v>
      </c>
      <c r="R8882" s="305">
        <v>0.37665000557899481</v>
      </c>
      <c r="S8882" s="305"/>
      <c r="BA8882" s="395">
        <v>1</v>
      </c>
      <c r="BB8882" s="396" t="s">
        <v>861</v>
      </c>
      <c r="BC8882" t="str">
        <f t="shared" si="741"/>
        <v>RPY</v>
      </c>
      <c r="BD8882" t="str">
        <f t="shared" si="742"/>
        <v>NAoMe_recurrent_mbc_hes_year</v>
      </c>
      <c r="BE8882" s="397" t="s">
        <v>862</v>
      </c>
      <c r="BF8882" t="str">
        <f t="shared" si="743"/>
        <v>2023</v>
      </c>
      <c r="BG8882">
        <f t="shared" si="744"/>
        <v>82</v>
      </c>
      <c r="BH8882" s="398">
        <f t="shared" si="745"/>
        <v>0.39234000444412231</v>
      </c>
      <c r="BO8882" s="33"/>
    </row>
    <row r="8883" spans="1:67">
      <c r="A8883" s="320" t="s">
        <v>338</v>
      </c>
      <c r="B8883" t="s">
        <v>380</v>
      </c>
      <c r="C8883" t="s">
        <v>910</v>
      </c>
      <c r="D8883" t="s">
        <v>314</v>
      </c>
      <c r="E8883" s="320" t="s">
        <v>192</v>
      </c>
      <c r="F8883" s="320" t="s">
        <v>918</v>
      </c>
      <c r="G8883" s="320" t="s">
        <v>447</v>
      </c>
      <c r="H8883" s="320" t="s">
        <v>811</v>
      </c>
      <c r="I8883" s="320" t="s">
        <v>824</v>
      </c>
      <c r="J8883" s="320" t="s">
        <v>12</v>
      </c>
      <c r="K8883" s="321">
        <v>209</v>
      </c>
      <c r="L8883" s="305">
        <v>1</v>
      </c>
      <c r="M8883" s="305"/>
      <c r="N8883" s="321">
        <v>729</v>
      </c>
      <c r="O8883" s="305">
        <v>1</v>
      </c>
      <c r="P8883" s="305"/>
      <c r="Q8883" s="321">
        <v>13612</v>
      </c>
      <c r="R8883" s="305">
        <v>1</v>
      </c>
      <c r="S8883" s="305"/>
      <c r="BA8883" s="395">
        <v>1</v>
      </c>
      <c r="BB8883" s="396" t="s">
        <v>861</v>
      </c>
      <c r="BC8883" t="str">
        <f t="shared" si="741"/>
        <v>RPY</v>
      </c>
      <c r="BD8883" t="str">
        <f t="shared" si="742"/>
        <v>NAoMe_recurrent_tag_bonemets</v>
      </c>
      <c r="BE8883" s="397" t="s">
        <v>862</v>
      </c>
      <c r="BF8883" t="str">
        <f t="shared" si="743"/>
        <v>No</v>
      </c>
      <c r="BG8883">
        <f t="shared" si="744"/>
        <v>209</v>
      </c>
      <c r="BH8883" s="398">
        <f t="shared" si="745"/>
        <v>1</v>
      </c>
      <c r="BO8883" s="33"/>
    </row>
    <row r="8884" spans="1:67">
      <c r="A8884" s="320" t="s">
        <v>338</v>
      </c>
      <c r="B8884" t="s">
        <v>380</v>
      </c>
      <c r="C8884" t="s">
        <v>910</v>
      </c>
      <c r="D8884" t="s">
        <v>314</v>
      </c>
      <c r="E8884" s="320" t="s">
        <v>192</v>
      </c>
      <c r="F8884" s="320" t="s">
        <v>918</v>
      </c>
      <c r="G8884" s="320" t="s">
        <v>447</v>
      </c>
      <c r="H8884" s="320" t="s">
        <v>811</v>
      </c>
      <c r="I8884" s="320" t="s">
        <v>825</v>
      </c>
      <c r="J8884" s="320" t="s">
        <v>12</v>
      </c>
      <c r="K8884" s="321">
        <v>209</v>
      </c>
      <c r="L8884" s="305">
        <v>1</v>
      </c>
      <c r="M8884" s="305"/>
      <c r="N8884" s="321">
        <v>729</v>
      </c>
      <c r="O8884" s="305">
        <v>1</v>
      </c>
      <c r="P8884" s="305"/>
      <c r="Q8884" s="321">
        <v>13612</v>
      </c>
      <c r="R8884" s="305">
        <v>1</v>
      </c>
      <c r="S8884" s="305"/>
      <c r="BA8884" s="395">
        <v>1</v>
      </c>
      <c r="BB8884" s="396" t="s">
        <v>861</v>
      </c>
      <c r="BC8884" t="str">
        <f t="shared" si="741"/>
        <v>RPY</v>
      </c>
      <c r="BD8884" t="str">
        <f t="shared" si="742"/>
        <v>NAoMe_recurrent_tag_brainmets</v>
      </c>
      <c r="BE8884" s="397" t="s">
        <v>862</v>
      </c>
      <c r="BF8884" t="str">
        <f t="shared" si="743"/>
        <v>No</v>
      </c>
      <c r="BG8884">
        <f t="shared" si="744"/>
        <v>209</v>
      </c>
      <c r="BH8884" s="398">
        <f t="shared" si="745"/>
        <v>1</v>
      </c>
      <c r="BO8884" s="33"/>
    </row>
    <row r="8885" spans="1:67">
      <c r="A8885" s="320" t="s">
        <v>338</v>
      </c>
      <c r="B8885" t="s">
        <v>380</v>
      </c>
      <c r="C8885" t="s">
        <v>910</v>
      </c>
      <c r="D8885" t="s">
        <v>314</v>
      </c>
      <c r="E8885" s="320" t="s">
        <v>192</v>
      </c>
      <c r="F8885" s="320" t="s">
        <v>918</v>
      </c>
      <c r="G8885" s="320" t="s">
        <v>447</v>
      </c>
      <c r="H8885" s="320" t="s">
        <v>811</v>
      </c>
      <c r="I8885" s="320" t="s">
        <v>826</v>
      </c>
      <c r="J8885" s="320" t="s">
        <v>12</v>
      </c>
      <c r="K8885" s="321">
        <v>209</v>
      </c>
      <c r="L8885" s="305">
        <v>1</v>
      </c>
      <c r="M8885" s="305"/>
      <c r="N8885" s="321">
        <v>729</v>
      </c>
      <c r="O8885" s="305">
        <v>1</v>
      </c>
      <c r="P8885" s="305"/>
      <c r="Q8885" s="321">
        <v>13612</v>
      </c>
      <c r="R8885" s="305">
        <v>1</v>
      </c>
      <c r="S8885" s="305"/>
      <c r="BA8885" s="395">
        <v>1</v>
      </c>
      <c r="BB8885" s="396" t="s">
        <v>861</v>
      </c>
      <c r="BC8885" t="str">
        <f t="shared" si="741"/>
        <v>RPY</v>
      </c>
      <c r="BD8885" t="str">
        <f t="shared" si="742"/>
        <v>NAoMe_recurrent_tag_livermets</v>
      </c>
      <c r="BE8885" s="397" t="s">
        <v>862</v>
      </c>
      <c r="BF8885" t="str">
        <f t="shared" si="743"/>
        <v>No</v>
      </c>
      <c r="BG8885">
        <f t="shared" si="744"/>
        <v>209</v>
      </c>
      <c r="BH8885" s="398">
        <f t="shared" si="745"/>
        <v>1</v>
      </c>
      <c r="BO8885" s="33"/>
    </row>
    <row r="8886" spans="1:67">
      <c r="A8886" s="320" t="s">
        <v>338</v>
      </c>
      <c r="B8886" t="s">
        <v>380</v>
      </c>
      <c r="C8886" t="s">
        <v>910</v>
      </c>
      <c r="D8886" t="s">
        <v>314</v>
      </c>
      <c r="E8886" s="320" t="s">
        <v>192</v>
      </c>
      <c r="F8886" s="320" t="s">
        <v>918</v>
      </c>
      <c r="G8886" s="320" t="s">
        <v>447</v>
      </c>
      <c r="H8886" s="320" t="s">
        <v>811</v>
      </c>
      <c r="I8886" s="320" t="s">
        <v>827</v>
      </c>
      <c r="J8886" s="320" t="s">
        <v>12</v>
      </c>
      <c r="K8886" s="321">
        <v>209</v>
      </c>
      <c r="L8886" s="305">
        <v>1</v>
      </c>
      <c r="M8886" s="305"/>
      <c r="N8886" s="321">
        <v>729</v>
      </c>
      <c r="O8886" s="305">
        <v>1</v>
      </c>
      <c r="P8886" s="305"/>
      <c r="Q8886" s="321">
        <v>13612</v>
      </c>
      <c r="R8886" s="305">
        <v>1</v>
      </c>
      <c r="S8886" s="305"/>
      <c r="BA8886" s="395">
        <v>1</v>
      </c>
      <c r="BB8886" s="396" t="s">
        <v>861</v>
      </c>
      <c r="BC8886" t="str">
        <f t="shared" si="741"/>
        <v>RPY</v>
      </c>
      <c r="BD8886" t="str">
        <f t="shared" si="742"/>
        <v>NAoMe_recurrent_tag_lungmets</v>
      </c>
      <c r="BE8886" s="397" t="s">
        <v>862</v>
      </c>
      <c r="BF8886" t="str">
        <f t="shared" si="743"/>
        <v>No</v>
      </c>
      <c r="BG8886">
        <f t="shared" si="744"/>
        <v>209</v>
      </c>
      <c r="BH8886" s="398">
        <f t="shared" si="745"/>
        <v>1</v>
      </c>
      <c r="BO8886" s="33"/>
    </row>
    <row r="8887" spans="1:67">
      <c r="A8887" s="320" t="s">
        <v>338</v>
      </c>
      <c r="B8887" t="s">
        <v>380</v>
      </c>
      <c r="C8887" t="s">
        <v>910</v>
      </c>
      <c r="D8887" t="s">
        <v>314</v>
      </c>
      <c r="E8887" s="320" t="s">
        <v>192</v>
      </c>
      <c r="F8887" s="320" t="s">
        <v>918</v>
      </c>
      <c r="G8887" s="320" t="s">
        <v>447</v>
      </c>
      <c r="H8887" s="320" t="s">
        <v>811</v>
      </c>
      <c r="I8887" s="320" t="s">
        <v>828</v>
      </c>
      <c r="J8887" s="320" t="s">
        <v>12</v>
      </c>
      <c r="K8887" s="321">
        <v>209</v>
      </c>
      <c r="L8887" s="305">
        <v>1</v>
      </c>
      <c r="M8887" s="305"/>
      <c r="N8887" s="321">
        <v>729</v>
      </c>
      <c r="O8887" s="305">
        <v>1</v>
      </c>
      <c r="P8887" s="305"/>
      <c r="Q8887" s="321">
        <v>13612</v>
      </c>
      <c r="R8887" s="305">
        <v>1</v>
      </c>
      <c r="S8887" s="305"/>
      <c r="BA8887" s="395">
        <v>1</v>
      </c>
      <c r="BB8887" s="396" t="s">
        <v>861</v>
      </c>
      <c r="BC8887" t="str">
        <f t="shared" si="741"/>
        <v>RPY</v>
      </c>
      <c r="BD8887" t="str">
        <f t="shared" si="742"/>
        <v>NAoMe_recurrent_tag_othermets</v>
      </c>
      <c r="BE8887" s="397" t="s">
        <v>862</v>
      </c>
      <c r="BF8887" t="str">
        <f t="shared" si="743"/>
        <v>No</v>
      </c>
      <c r="BG8887">
        <f t="shared" si="744"/>
        <v>209</v>
      </c>
      <c r="BH8887" s="398">
        <f t="shared" si="745"/>
        <v>1</v>
      </c>
      <c r="BO8887" s="33"/>
    </row>
    <row r="8888" spans="1:67">
      <c r="A8888" s="320" t="s">
        <v>338</v>
      </c>
      <c r="B8888" t="s">
        <v>380</v>
      </c>
      <c r="C8888" t="s">
        <v>910</v>
      </c>
      <c r="D8888" t="s">
        <v>314</v>
      </c>
      <c r="E8888" s="320" t="s">
        <v>193</v>
      </c>
      <c r="F8888" s="320" t="s">
        <v>922</v>
      </c>
      <c r="G8888" s="320" t="s">
        <v>448</v>
      </c>
      <c r="H8888" s="320" t="s">
        <v>322</v>
      </c>
      <c r="I8888" s="320" t="s">
        <v>354</v>
      </c>
      <c r="J8888" s="320" t="s">
        <v>277</v>
      </c>
      <c r="K8888" s="321">
        <v>0</v>
      </c>
      <c r="L8888" s="305">
        <v>0</v>
      </c>
      <c r="M8888" s="305"/>
      <c r="N8888" s="321">
        <v>2</v>
      </c>
      <c r="O8888" s="305">
        <v>1.4400000218302009E-3</v>
      </c>
      <c r="P8888" s="305"/>
      <c r="Q8888" s="321">
        <v>56</v>
      </c>
      <c r="R8888" s="305">
        <v>4.1100000962615013E-3</v>
      </c>
      <c r="S8888" s="305"/>
      <c r="BA8888" s="395">
        <v>1</v>
      </c>
      <c r="BB8888" s="396" t="s">
        <v>861</v>
      </c>
      <c r="BC8888" t="str">
        <f t="shared" si="741"/>
        <v>RL4</v>
      </c>
      <c r="BD8888" t="str">
        <f t="shared" si="742"/>
        <v>NAoMe_recurrent_age_mbc_hes_decades_80cap</v>
      </c>
      <c r="BE8888" s="397" t="s">
        <v>862</v>
      </c>
      <c r="BF8888" t="str">
        <f t="shared" si="743"/>
        <v>18-29 yrs</v>
      </c>
      <c r="BG8888">
        <f t="shared" si="744"/>
        <v>0</v>
      </c>
      <c r="BH8888" s="398">
        <f t="shared" si="745"/>
        <v>0</v>
      </c>
      <c r="BO8888" s="33"/>
    </row>
    <row r="8889" spans="1:67">
      <c r="A8889" s="320" t="s">
        <v>338</v>
      </c>
      <c r="B8889" t="s">
        <v>380</v>
      </c>
      <c r="C8889" t="s">
        <v>910</v>
      </c>
      <c r="D8889" t="s">
        <v>314</v>
      </c>
      <c r="E8889" s="320" t="s">
        <v>193</v>
      </c>
      <c r="F8889" s="320" t="s">
        <v>922</v>
      </c>
      <c r="G8889" s="320" t="s">
        <v>448</v>
      </c>
      <c r="H8889" s="320" t="s">
        <v>322</v>
      </c>
      <c r="I8889" s="320" t="s">
        <v>354</v>
      </c>
      <c r="J8889" s="320" t="s">
        <v>278</v>
      </c>
      <c r="K8889" s="321">
        <v>12</v>
      </c>
      <c r="L8889" s="305">
        <v>0.1025599986314774</v>
      </c>
      <c r="M8889" s="305"/>
      <c r="N8889" s="321">
        <v>61</v>
      </c>
      <c r="O8889" s="305">
        <v>4.3820001184940338E-2</v>
      </c>
      <c r="P8889" s="305"/>
      <c r="Q8889" s="321">
        <v>552</v>
      </c>
      <c r="R8889" s="305">
        <v>4.0550000965595252E-2</v>
      </c>
      <c r="S8889" s="305"/>
      <c r="BA8889" s="395">
        <v>1</v>
      </c>
      <c r="BB8889" s="396" t="s">
        <v>861</v>
      </c>
      <c r="BC8889" t="str">
        <f t="shared" si="741"/>
        <v>RL4</v>
      </c>
      <c r="BD8889" t="str">
        <f t="shared" si="742"/>
        <v>NAoMe_recurrent_age_mbc_hes_decades_80cap</v>
      </c>
      <c r="BE8889" s="397" t="s">
        <v>862</v>
      </c>
      <c r="BF8889" t="str">
        <f t="shared" si="743"/>
        <v>30-39 yrs</v>
      </c>
      <c r="BG8889">
        <f t="shared" si="744"/>
        <v>12</v>
      </c>
      <c r="BH8889" s="398">
        <f t="shared" si="745"/>
        <v>0.1025599986314774</v>
      </c>
      <c r="BO8889" s="33"/>
    </row>
    <row r="8890" spans="1:67">
      <c r="A8890" s="320" t="s">
        <v>338</v>
      </c>
      <c r="B8890" t="s">
        <v>380</v>
      </c>
      <c r="C8890" t="s">
        <v>910</v>
      </c>
      <c r="D8890" t="s">
        <v>314</v>
      </c>
      <c r="E8890" s="320" t="s">
        <v>193</v>
      </c>
      <c r="F8890" s="320" t="s">
        <v>922</v>
      </c>
      <c r="G8890" s="320" t="s">
        <v>448</v>
      </c>
      <c r="H8890" s="320" t="s">
        <v>322</v>
      </c>
      <c r="I8890" s="320" t="s">
        <v>354</v>
      </c>
      <c r="J8890" s="320" t="s">
        <v>279</v>
      </c>
      <c r="K8890" s="321">
        <v>11</v>
      </c>
      <c r="L8890" s="305">
        <v>9.4020001590251923E-2</v>
      </c>
      <c r="M8890" s="305"/>
      <c r="N8890" s="321">
        <v>145</v>
      </c>
      <c r="O8890" s="305">
        <v>0.1041700020432472</v>
      </c>
      <c r="P8890" s="305"/>
      <c r="Q8890" s="321">
        <v>1403</v>
      </c>
      <c r="R8890" s="305">
        <v>0.1030699983239174</v>
      </c>
      <c r="S8890" s="305"/>
      <c r="BA8890" s="395">
        <v>1</v>
      </c>
      <c r="BB8890" s="396" t="s">
        <v>861</v>
      </c>
      <c r="BC8890" t="str">
        <f t="shared" si="741"/>
        <v>RL4</v>
      </c>
      <c r="BD8890" t="str">
        <f t="shared" si="742"/>
        <v>NAoMe_recurrent_age_mbc_hes_decades_80cap</v>
      </c>
      <c r="BE8890" s="397" t="s">
        <v>862</v>
      </c>
      <c r="BF8890" t="str">
        <f t="shared" si="743"/>
        <v>40-49 yrs</v>
      </c>
      <c r="BG8890">
        <f t="shared" si="744"/>
        <v>11</v>
      </c>
      <c r="BH8890" s="398">
        <f t="shared" si="745"/>
        <v>9.4020001590251923E-2</v>
      </c>
      <c r="BO8890" s="33"/>
    </row>
    <row r="8891" spans="1:67">
      <c r="A8891" s="320" t="s">
        <v>338</v>
      </c>
      <c r="B8891" t="s">
        <v>380</v>
      </c>
      <c r="C8891" t="s">
        <v>910</v>
      </c>
      <c r="D8891" t="s">
        <v>314</v>
      </c>
      <c r="E8891" s="320" t="s">
        <v>193</v>
      </c>
      <c r="F8891" s="320" t="s">
        <v>922</v>
      </c>
      <c r="G8891" s="320" t="s">
        <v>448</v>
      </c>
      <c r="H8891" s="320" t="s">
        <v>322</v>
      </c>
      <c r="I8891" s="320" t="s">
        <v>354</v>
      </c>
      <c r="J8891" s="320" t="s">
        <v>280</v>
      </c>
      <c r="K8891" s="321">
        <v>12</v>
      </c>
      <c r="L8891" s="305">
        <v>0.1025599986314774</v>
      </c>
      <c r="M8891" s="305"/>
      <c r="N8891" s="321">
        <v>268</v>
      </c>
      <c r="O8891" s="305">
        <v>0.1925300061702728</v>
      </c>
      <c r="P8891" s="305"/>
      <c r="Q8891" s="321">
        <v>2584</v>
      </c>
      <c r="R8891" s="305">
        <v>0.18983000516891479</v>
      </c>
      <c r="S8891" s="305"/>
      <c r="BA8891" s="395">
        <v>1</v>
      </c>
      <c r="BB8891" s="396" t="s">
        <v>861</v>
      </c>
      <c r="BC8891" t="str">
        <f t="shared" si="741"/>
        <v>RL4</v>
      </c>
      <c r="BD8891" t="str">
        <f t="shared" si="742"/>
        <v>NAoMe_recurrent_age_mbc_hes_decades_80cap</v>
      </c>
      <c r="BE8891" s="397" t="s">
        <v>862</v>
      </c>
      <c r="BF8891" t="str">
        <f t="shared" si="743"/>
        <v>50-59 yrs</v>
      </c>
      <c r="BG8891">
        <f t="shared" si="744"/>
        <v>12</v>
      </c>
      <c r="BH8891" s="398">
        <f t="shared" si="745"/>
        <v>0.1025599986314774</v>
      </c>
      <c r="BO8891" s="33"/>
    </row>
    <row r="8892" spans="1:67">
      <c r="A8892" s="320" t="s">
        <v>338</v>
      </c>
      <c r="B8892" t="s">
        <v>380</v>
      </c>
      <c r="C8892" t="s">
        <v>910</v>
      </c>
      <c r="D8892" t="s">
        <v>314</v>
      </c>
      <c r="E8892" s="320" t="s">
        <v>193</v>
      </c>
      <c r="F8892" s="320" t="s">
        <v>922</v>
      </c>
      <c r="G8892" s="320" t="s">
        <v>448</v>
      </c>
      <c r="H8892" s="320" t="s">
        <v>322</v>
      </c>
      <c r="I8892" s="320" t="s">
        <v>354</v>
      </c>
      <c r="J8892" s="320" t="s">
        <v>281</v>
      </c>
      <c r="K8892" s="321">
        <v>24</v>
      </c>
      <c r="L8892" s="305">
        <v>0.20512999594211581</v>
      </c>
      <c r="M8892" s="305"/>
      <c r="N8892" s="321">
        <v>257</v>
      </c>
      <c r="O8892" s="305">
        <v>0.18463000655174261</v>
      </c>
      <c r="P8892" s="305"/>
      <c r="Q8892" s="321">
        <v>2650</v>
      </c>
      <c r="R8892" s="305">
        <v>0.19468000531196589</v>
      </c>
      <c r="S8892" s="305"/>
      <c r="BA8892" s="395">
        <v>1</v>
      </c>
      <c r="BB8892" s="396" t="s">
        <v>861</v>
      </c>
      <c r="BC8892" t="str">
        <f t="shared" si="741"/>
        <v>RL4</v>
      </c>
      <c r="BD8892" t="str">
        <f t="shared" si="742"/>
        <v>NAoMe_recurrent_age_mbc_hes_decades_80cap</v>
      </c>
      <c r="BE8892" s="397" t="s">
        <v>862</v>
      </c>
      <c r="BF8892" t="str">
        <f t="shared" si="743"/>
        <v>60-69 yrs</v>
      </c>
      <c r="BG8892">
        <f t="shared" si="744"/>
        <v>24</v>
      </c>
      <c r="BH8892" s="398">
        <f t="shared" si="745"/>
        <v>0.20512999594211581</v>
      </c>
      <c r="BO8892" s="33"/>
    </row>
    <row r="8893" spans="1:67">
      <c r="A8893" s="320" t="s">
        <v>338</v>
      </c>
      <c r="B8893" t="s">
        <v>380</v>
      </c>
      <c r="C8893" t="s">
        <v>910</v>
      </c>
      <c r="D8893" t="s">
        <v>314</v>
      </c>
      <c r="E8893" s="320" t="s">
        <v>193</v>
      </c>
      <c r="F8893" s="320" t="s">
        <v>922</v>
      </c>
      <c r="G8893" s="320" t="s">
        <v>448</v>
      </c>
      <c r="H8893" s="320" t="s">
        <v>322</v>
      </c>
      <c r="I8893" s="320" t="s">
        <v>354</v>
      </c>
      <c r="J8893" s="320" t="s">
        <v>282</v>
      </c>
      <c r="K8893" s="321">
        <v>32</v>
      </c>
      <c r="L8893" s="305">
        <v>0.273499995470047</v>
      </c>
      <c r="M8893" s="305"/>
      <c r="N8893" s="321">
        <v>335</v>
      </c>
      <c r="O8893" s="305">
        <v>0.2406599968671799</v>
      </c>
      <c r="P8893" s="305"/>
      <c r="Q8893" s="321">
        <v>3284</v>
      </c>
      <c r="R8893" s="305">
        <v>0.24126000702381131</v>
      </c>
      <c r="S8893" s="305"/>
      <c r="BA8893" s="395">
        <v>1</v>
      </c>
      <c r="BB8893" s="396" t="s">
        <v>861</v>
      </c>
      <c r="BC8893" t="str">
        <f t="shared" si="741"/>
        <v>RL4</v>
      </c>
      <c r="BD8893" t="str">
        <f t="shared" si="742"/>
        <v>NAoMe_recurrent_age_mbc_hes_decades_80cap</v>
      </c>
      <c r="BE8893" s="397" t="s">
        <v>862</v>
      </c>
      <c r="BF8893" t="str">
        <f t="shared" si="743"/>
        <v>70-79 yrs</v>
      </c>
      <c r="BG8893">
        <f t="shared" si="744"/>
        <v>32</v>
      </c>
      <c r="BH8893" s="398">
        <f t="shared" si="745"/>
        <v>0.273499995470047</v>
      </c>
      <c r="BO8893" s="33"/>
    </row>
    <row r="8894" spans="1:67">
      <c r="A8894" s="320" t="s">
        <v>338</v>
      </c>
      <c r="B8894" t="s">
        <v>380</v>
      </c>
      <c r="C8894" t="s">
        <v>910</v>
      </c>
      <c r="D8894" t="s">
        <v>314</v>
      </c>
      <c r="E8894" s="320" t="s">
        <v>193</v>
      </c>
      <c r="F8894" s="320" t="s">
        <v>922</v>
      </c>
      <c r="G8894" s="320" t="s">
        <v>448</v>
      </c>
      <c r="H8894" s="320" t="s">
        <v>322</v>
      </c>
      <c r="I8894" s="320" t="s">
        <v>354</v>
      </c>
      <c r="J8894" s="320" t="s">
        <v>283</v>
      </c>
      <c r="K8894" s="321">
        <v>26</v>
      </c>
      <c r="L8894" s="305">
        <v>0.22222000360488889</v>
      </c>
      <c r="M8894" s="305"/>
      <c r="N8894" s="321">
        <v>324</v>
      </c>
      <c r="O8894" s="305">
        <v>0.2327599972486496</v>
      </c>
      <c r="P8894" s="305"/>
      <c r="Q8894" s="321">
        <v>3083</v>
      </c>
      <c r="R8894" s="305">
        <v>0.2264900058507919</v>
      </c>
      <c r="S8894" s="305"/>
      <c r="BA8894" s="395">
        <v>1</v>
      </c>
      <c r="BB8894" s="396" t="s">
        <v>861</v>
      </c>
      <c r="BC8894" t="str">
        <f t="shared" si="741"/>
        <v>RL4</v>
      </c>
      <c r="BD8894" t="str">
        <f t="shared" si="742"/>
        <v>NAoMe_recurrent_age_mbc_hes_decades_80cap</v>
      </c>
      <c r="BE8894" s="397" t="s">
        <v>862</v>
      </c>
      <c r="BF8894" t="str">
        <f t="shared" si="743"/>
        <v>80+ yrs</v>
      </c>
      <c r="BG8894">
        <f t="shared" si="744"/>
        <v>26</v>
      </c>
      <c r="BH8894" s="398">
        <f t="shared" si="745"/>
        <v>0.22222000360488889</v>
      </c>
      <c r="BO8894" s="33"/>
    </row>
    <row r="8895" spans="1:67">
      <c r="A8895" s="320" t="s">
        <v>338</v>
      </c>
      <c r="B8895" t="s">
        <v>380</v>
      </c>
      <c r="C8895" t="s">
        <v>910</v>
      </c>
      <c r="D8895" t="s">
        <v>314</v>
      </c>
      <c r="E8895" s="320" t="s">
        <v>193</v>
      </c>
      <c r="F8895" s="320" t="s">
        <v>922</v>
      </c>
      <c r="G8895" s="320" t="s">
        <v>448</v>
      </c>
      <c r="H8895" s="320" t="s">
        <v>322</v>
      </c>
      <c r="I8895" s="320" t="s">
        <v>656</v>
      </c>
      <c r="J8895" s="320" t="s">
        <v>286</v>
      </c>
      <c r="K8895" s="321">
        <v>10</v>
      </c>
      <c r="L8895" s="305">
        <v>8.5469998419284821E-2</v>
      </c>
      <c r="M8895" s="305">
        <v>8.5469998419284821E-2</v>
      </c>
      <c r="N8895" s="321">
        <v>110</v>
      </c>
      <c r="O8895" s="305">
        <v>7.9020000994205475E-2</v>
      </c>
      <c r="P8895" s="305">
        <v>7.9939998686313629E-2</v>
      </c>
      <c r="Q8895" s="321">
        <v>565</v>
      </c>
      <c r="R8895" s="305">
        <v>4.1510000824928277E-2</v>
      </c>
      <c r="S8895" s="305">
        <v>4.221000149846077E-2</v>
      </c>
      <c r="BA8895" s="395">
        <v>1</v>
      </c>
      <c r="BB8895" s="396" t="s">
        <v>861</v>
      </c>
      <c r="BC8895" t="str">
        <f t="shared" si="741"/>
        <v>RL4</v>
      </c>
      <c r="BD8895" t="str">
        <f t="shared" si="742"/>
        <v>NAoMe_recurrent_ethnicity_grp</v>
      </c>
      <c r="BE8895" s="397" t="s">
        <v>862</v>
      </c>
      <c r="BF8895" t="str">
        <f t="shared" si="743"/>
        <v>Asian or Asian British</v>
      </c>
      <c r="BG8895">
        <f t="shared" si="744"/>
        <v>10</v>
      </c>
      <c r="BH8895" s="398">
        <f t="shared" si="745"/>
        <v>8.5469998419284821E-2</v>
      </c>
      <c r="BO8895" s="33"/>
    </row>
    <row r="8896" spans="1:67">
      <c r="A8896" s="320" t="s">
        <v>338</v>
      </c>
      <c r="B8896" t="s">
        <v>380</v>
      </c>
      <c r="C8896" t="s">
        <v>910</v>
      </c>
      <c r="D8896" t="s">
        <v>314</v>
      </c>
      <c r="E8896" s="320" t="s">
        <v>193</v>
      </c>
      <c r="F8896" s="320" t="s">
        <v>922</v>
      </c>
      <c r="G8896" s="320" t="s">
        <v>448</v>
      </c>
      <c r="H8896" s="320" t="s">
        <v>322</v>
      </c>
      <c r="I8896" s="320" t="s">
        <v>656</v>
      </c>
      <c r="J8896" s="320" t="s">
        <v>287</v>
      </c>
      <c r="K8896" s="321">
        <v>6</v>
      </c>
      <c r="L8896" s="305">
        <v>5.1279999315738678E-2</v>
      </c>
      <c r="M8896" s="305">
        <v>5.1279999315738678E-2</v>
      </c>
      <c r="N8896" s="321">
        <v>44</v>
      </c>
      <c r="O8896" s="305">
        <v>3.1610000878572457E-2</v>
      </c>
      <c r="P8896" s="305">
        <v>3.1980000436306E-2</v>
      </c>
      <c r="Q8896" s="321">
        <v>439</v>
      </c>
      <c r="R8896" s="305">
        <v>3.2249998301267617E-2</v>
      </c>
      <c r="S8896" s="305">
        <v>3.2800000160932541E-2</v>
      </c>
      <c r="BA8896" s="395">
        <v>1</v>
      </c>
      <c r="BB8896" s="396" t="s">
        <v>861</v>
      </c>
      <c r="BC8896" t="str">
        <f t="shared" si="741"/>
        <v>RL4</v>
      </c>
      <c r="BD8896" t="str">
        <f t="shared" si="742"/>
        <v>NAoMe_recurrent_ethnicity_grp</v>
      </c>
      <c r="BE8896" s="397" t="s">
        <v>862</v>
      </c>
      <c r="BF8896" t="str">
        <f t="shared" si="743"/>
        <v>Black or Black British</v>
      </c>
      <c r="BG8896">
        <f t="shared" si="744"/>
        <v>6</v>
      </c>
      <c r="BH8896" s="398">
        <f t="shared" si="745"/>
        <v>5.1279999315738678E-2</v>
      </c>
      <c r="BO8896" s="33"/>
    </row>
    <row r="8897" spans="1:67">
      <c r="A8897" s="320" t="s">
        <v>338</v>
      </c>
      <c r="B8897" t="s">
        <v>380</v>
      </c>
      <c r="C8897" t="s">
        <v>910</v>
      </c>
      <c r="D8897" t="s">
        <v>314</v>
      </c>
      <c r="E8897" s="320" t="s">
        <v>193</v>
      </c>
      <c r="F8897" s="320" t="s">
        <v>922</v>
      </c>
      <c r="G8897" s="320" t="s">
        <v>448</v>
      </c>
      <c r="H8897" s="320" t="s">
        <v>322</v>
      </c>
      <c r="I8897" s="320" t="s">
        <v>656</v>
      </c>
      <c r="J8897" s="320" t="s">
        <v>259</v>
      </c>
      <c r="K8897" s="321">
        <v>0</v>
      </c>
      <c r="L8897" s="305">
        <v>0</v>
      </c>
      <c r="M8897" s="305">
        <v>0</v>
      </c>
      <c r="N8897" s="321">
        <v>14</v>
      </c>
      <c r="O8897" s="305">
        <v>1.0060000233352181E-2</v>
      </c>
      <c r="P8897" s="305">
        <v>1.016999967396259E-2</v>
      </c>
      <c r="Q8897" s="321">
        <v>117</v>
      </c>
      <c r="R8897" s="305">
        <v>8.6000002920627594E-3</v>
      </c>
      <c r="S8897" s="305">
        <v>8.7400004267692566E-3</v>
      </c>
      <c r="BA8897" s="395">
        <v>1</v>
      </c>
      <c r="BB8897" s="396" t="s">
        <v>861</v>
      </c>
      <c r="BC8897" t="str">
        <f t="shared" si="741"/>
        <v>RL4</v>
      </c>
      <c r="BD8897" t="str">
        <f t="shared" si="742"/>
        <v>NAoMe_recurrent_ethnicity_grp</v>
      </c>
      <c r="BE8897" s="397" t="s">
        <v>862</v>
      </c>
      <c r="BF8897" t="str">
        <f t="shared" si="743"/>
        <v>Mixed</v>
      </c>
      <c r="BG8897">
        <f t="shared" si="744"/>
        <v>0</v>
      </c>
      <c r="BH8897" s="398">
        <f t="shared" si="745"/>
        <v>0</v>
      </c>
      <c r="BO8897" s="33"/>
    </row>
    <row r="8898" spans="1:67">
      <c r="A8898" s="320" t="s">
        <v>338</v>
      </c>
      <c r="B8898" t="s">
        <v>380</v>
      </c>
      <c r="C8898" t="s">
        <v>910</v>
      </c>
      <c r="D8898" t="s">
        <v>314</v>
      </c>
      <c r="E8898" s="320" t="s">
        <v>193</v>
      </c>
      <c r="F8898" s="320" t="s">
        <v>922</v>
      </c>
      <c r="G8898" s="320" t="s">
        <v>448</v>
      </c>
      <c r="H8898" s="320" t="s">
        <v>322</v>
      </c>
      <c r="I8898" s="320" t="s">
        <v>656</v>
      </c>
      <c r="J8898" s="320" t="s">
        <v>288</v>
      </c>
      <c r="K8898" s="321">
        <v>2</v>
      </c>
      <c r="L8898" s="305">
        <v>1.7090000212192539E-2</v>
      </c>
      <c r="M8898" s="305">
        <v>1.7090000212192539E-2</v>
      </c>
      <c r="N8898" s="321">
        <v>19</v>
      </c>
      <c r="O8898" s="305">
        <v>1.365000009536743E-2</v>
      </c>
      <c r="P8898" s="305">
        <v>1.38100003823638E-2</v>
      </c>
      <c r="Q8898" s="321">
        <v>254</v>
      </c>
      <c r="R8898" s="305">
        <v>1.8659999594092369E-2</v>
      </c>
      <c r="S8898" s="305">
        <v>1.8980000168085098E-2</v>
      </c>
      <c r="BA8898" s="395">
        <v>1</v>
      </c>
      <c r="BB8898" s="396" t="s">
        <v>861</v>
      </c>
      <c r="BC8898" t="str">
        <f t="shared" si="741"/>
        <v>RL4</v>
      </c>
      <c r="BD8898" t="str">
        <f t="shared" si="742"/>
        <v>NAoMe_recurrent_ethnicity_grp</v>
      </c>
      <c r="BE8898" s="397" t="s">
        <v>862</v>
      </c>
      <c r="BF8898" t="str">
        <f t="shared" si="743"/>
        <v>Other Ethnic Group</v>
      </c>
      <c r="BG8898">
        <f t="shared" si="744"/>
        <v>2</v>
      </c>
      <c r="BH8898" s="398">
        <f t="shared" si="745"/>
        <v>1.7090000212192539E-2</v>
      </c>
      <c r="BO8898" s="33"/>
    </row>
    <row r="8899" spans="1:67">
      <c r="A8899" s="320" t="s">
        <v>338</v>
      </c>
      <c r="B8899" t="s">
        <v>380</v>
      </c>
      <c r="C8899" t="s">
        <v>910</v>
      </c>
      <c r="D8899" t="s">
        <v>314</v>
      </c>
      <c r="E8899" s="320" t="s">
        <v>193</v>
      </c>
      <c r="F8899" s="320" t="s">
        <v>922</v>
      </c>
      <c r="G8899" s="320" t="s">
        <v>448</v>
      </c>
      <c r="H8899" s="320" t="s">
        <v>322</v>
      </c>
      <c r="I8899" s="320" t="s">
        <v>656</v>
      </c>
      <c r="J8899" s="320" t="s">
        <v>260</v>
      </c>
      <c r="K8899" s="321">
        <v>0</v>
      </c>
      <c r="L8899" s="305">
        <v>0</v>
      </c>
      <c r="M8899" s="305"/>
      <c r="N8899" s="321">
        <v>16</v>
      </c>
      <c r="O8899" s="305">
        <v>1.1490000411868101E-2</v>
      </c>
      <c r="P8899" s="305"/>
      <c r="Q8899" s="321">
        <v>227</v>
      </c>
      <c r="R8899" s="305">
        <v>1.6680000349879261E-2</v>
      </c>
      <c r="S8899" s="305"/>
      <c r="BA8899" s="395">
        <v>1</v>
      </c>
      <c r="BB8899" s="396" t="s">
        <v>861</v>
      </c>
      <c r="BC8899" t="str">
        <f t="shared" ref="BC8899:BC8962" si="746">E8899</f>
        <v>RL4</v>
      </c>
      <c r="BD8899" t="str">
        <f t="shared" ref="BD8899:BD8962" si="747">(LEFT(A8899, LEN(A8899)-7))&amp;"_"&amp;I8899</f>
        <v>NAoMe_recurrent_ethnicity_grp</v>
      </c>
      <c r="BE8899" s="397" t="s">
        <v>862</v>
      </c>
      <c r="BF8899" t="str">
        <f t="shared" ref="BF8899:BF8962" si="748">J8899</f>
        <v>Unknown</v>
      </c>
      <c r="BG8899">
        <f t="shared" ref="BG8899:BG8962" si="749">K8899</f>
        <v>0</v>
      </c>
      <c r="BH8899" s="398">
        <f t="shared" ref="BH8899:BH8962" si="750">L8899</f>
        <v>0</v>
      </c>
      <c r="BO8899" s="33"/>
    </row>
    <row r="8900" spans="1:67">
      <c r="A8900" s="320" t="s">
        <v>338</v>
      </c>
      <c r="B8900" t="s">
        <v>380</v>
      </c>
      <c r="C8900" t="s">
        <v>910</v>
      </c>
      <c r="D8900" t="s">
        <v>314</v>
      </c>
      <c r="E8900" s="320" t="s">
        <v>193</v>
      </c>
      <c r="F8900" s="320" t="s">
        <v>922</v>
      </c>
      <c r="G8900" s="320" t="s">
        <v>448</v>
      </c>
      <c r="H8900" s="320" t="s">
        <v>322</v>
      </c>
      <c r="I8900" s="320" t="s">
        <v>656</v>
      </c>
      <c r="J8900" s="320" t="s">
        <v>258</v>
      </c>
      <c r="K8900" s="321">
        <v>99</v>
      </c>
      <c r="L8900" s="305">
        <v>0.8461499810218811</v>
      </c>
      <c r="M8900" s="305">
        <v>0.8461499810218811</v>
      </c>
      <c r="N8900" s="321">
        <v>1189</v>
      </c>
      <c r="O8900" s="305">
        <v>0.85417002439498901</v>
      </c>
      <c r="P8900" s="305">
        <v>0.86409997940063477</v>
      </c>
      <c r="Q8900" s="321">
        <v>12010</v>
      </c>
      <c r="R8900" s="305">
        <v>0.88230997323989868</v>
      </c>
      <c r="S8900" s="305">
        <v>0.89727002382278442</v>
      </c>
      <c r="BA8900" s="395">
        <v>1</v>
      </c>
      <c r="BB8900" s="396" t="s">
        <v>861</v>
      </c>
      <c r="BC8900" t="str">
        <f t="shared" si="746"/>
        <v>RL4</v>
      </c>
      <c r="BD8900" t="str">
        <f t="shared" si="747"/>
        <v>NAoMe_recurrent_ethnicity_grp</v>
      </c>
      <c r="BE8900" s="397" t="s">
        <v>862</v>
      </c>
      <c r="BF8900" t="str">
        <f t="shared" si="748"/>
        <v>White</v>
      </c>
      <c r="BG8900">
        <f t="shared" si="749"/>
        <v>99</v>
      </c>
      <c r="BH8900" s="398">
        <f t="shared" si="750"/>
        <v>0.8461499810218811</v>
      </c>
      <c r="BO8900" s="33"/>
    </row>
    <row r="8901" spans="1:67">
      <c r="A8901" s="320" t="s">
        <v>338</v>
      </c>
      <c r="B8901" t="s">
        <v>380</v>
      </c>
      <c r="C8901" t="s">
        <v>910</v>
      </c>
      <c r="D8901" t="s">
        <v>314</v>
      </c>
      <c r="E8901" s="320" t="s">
        <v>193</v>
      </c>
      <c r="F8901" s="320" t="s">
        <v>922</v>
      </c>
      <c r="G8901" s="320" t="s">
        <v>448</v>
      </c>
      <c r="H8901" s="320" t="s">
        <v>322</v>
      </c>
      <c r="I8901" s="320" t="s">
        <v>291</v>
      </c>
      <c r="J8901" s="320" t="s">
        <v>313</v>
      </c>
      <c r="K8901" s="321">
        <v>117</v>
      </c>
      <c r="L8901" s="305">
        <v>1</v>
      </c>
      <c r="M8901" s="305"/>
      <c r="N8901" s="321">
        <v>1384</v>
      </c>
      <c r="O8901" s="305">
        <v>0.99424999952316284</v>
      </c>
      <c r="P8901" s="305"/>
      <c r="Q8901" s="321">
        <v>13492</v>
      </c>
      <c r="R8901" s="305">
        <v>0.99118000268936157</v>
      </c>
      <c r="S8901" s="305"/>
      <c r="BA8901" s="395">
        <v>1</v>
      </c>
      <c r="BB8901" s="396" t="s">
        <v>861</v>
      </c>
      <c r="BC8901" t="str">
        <f t="shared" si="746"/>
        <v>RL4</v>
      </c>
      <c r="BD8901" t="str">
        <f t="shared" si="747"/>
        <v>NAoMe_recurrent_gender</v>
      </c>
      <c r="BE8901" s="397" t="s">
        <v>862</v>
      </c>
      <c r="BF8901" t="str">
        <f t="shared" si="748"/>
        <v>Female</v>
      </c>
      <c r="BG8901">
        <f t="shared" si="749"/>
        <v>117</v>
      </c>
      <c r="BH8901" s="398">
        <f t="shared" si="750"/>
        <v>1</v>
      </c>
      <c r="BO8901" s="33"/>
    </row>
    <row r="8902" spans="1:67">
      <c r="A8902" s="320" t="s">
        <v>338</v>
      </c>
      <c r="B8902" t="s">
        <v>380</v>
      </c>
      <c r="C8902" t="s">
        <v>910</v>
      </c>
      <c r="D8902" t="s">
        <v>314</v>
      </c>
      <c r="E8902" s="320" t="s">
        <v>193</v>
      </c>
      <c r="F8902" s="320" t="s">
        <v>922</v>
      </c>
      <c r="G8902" s="320" t="s">
        <v>448</v>
      </c>
      <c r="H8902" s="320" t="s">
        <v>322</v>
      </c>
      <c r="I8902" s="320" t="s">
        <v>291</v>
      </c>
      <c r="J8902" s="320" t="s">
        <v>293</v>
      </c>
      <c r="K8902" s="321">
        <v>0</v>
      </c>
      <c r="L8902" s="305">
        <v>0</v>
      </c>
      <c r="M8902" s="305"/>
      <c r="N8902" s="321">
        <v>8</v>
      </c>
      <c r="O8902" s="305">
        <v>5.7500000111758709E-3</v>
      </c>
      <c r="P8902" s="305"/>
      <c r="Q8902" s="321">
        <v>120</v>
      </c>
      <c r="R8902" s="305">
        <v>8.8200001046061516E-3</v>
      </c>
      <c r="S8902" s="305"/>
      <c r="BA8902" s="395">
        <v>1</v>
      </c>
      <c r="BB8902" s="396" t="s">
        <v>861</v>
      </c>
      <c r="BC8902" t="str">
        <f t="shared" si="746"/>
        <v>RL4</v>
      </c>
      <c r="BD8902" t="str">
        <f t="shared" si="747"/>
        <v>NAoMe_recurrent_gender</v>
      </c>
      <c r="BE8902" s="397" t="s">
        <v>862</v>
      </c>
      <c r="BF8902" t="str">
        <f t="shared" si="748"/>
        <v>Male</v>
      </c>
      <c r="BG8902">
        <f t="shared" si="749"/>
        <v>0</v>
      </c>
      <c r="BH8902" s="398">
        <f t="shared" si="750"/>
        <v>0</v>
      </c>
      <c r="BO8902" s="33"/>
    </row>
    <row r="8903" spans="1:67">
      <c r="A8903" s="320" t="s">
        <v>338</v>
      </c>
      <c r="B8903" t="s">
        <v>380</v>
      </c>
      <c r="C8903" t="s">
        <v>910</v>
      </c>
      <c r="D8903" t="s">
        <v>314</v>
      </c>
      <c r="E8903" s="320" t="s">
        <v>193</v>
      </c>
      <c r="F8903" s="320" t="s">
        <v>922</v>
      </c>
      <c r="G8903" s="320" t="s">
        <v>448</v>
      </c>
      <c r="H8903" s="320" t="s">
        <v>322</v>
      </c>
      <c r="I8903" s="320" t="s">
        <v>355</v>
      </c>
      <c r="J8903" s="320" t="s">
        <v>289</v>
      </c>
      <c r="K8903" s="321">
        <v>34</v>
      </c>
      <c r="L8903" s="305">
        <v>0.2906000018119812</v>
      </c>
      <c r="M8903" s="305"/>
      <c r="N8903" s="321">
        <v>415</v>
      </c>
      <c r="O8903" s="305">
        <v>0.29813000559806818</v>
      </c>
      <c r="P8903" s="305"/>
      <c r="Q8903" s="321">
        <v>4109</v>
      </c>
      <c r="R8903" s="305">
        <v>0.30186998844146729</v>
      </c>
      <c r="S8903" s="305"/>
      <c r="BA8903" s="395">
        <v>1</v>
      </c>
      <c r="BB8903" s="396" t="s">
        <v>861</v>
      </c>
      <c r="BC8903" t="str">
        <f t="shared" si="746"/>
        <v>RL4</v>
      </c>
      <c r="BD8903" t="str">
        <f t="shared" si="747"/>
        <v>NAoMe_recurrent_mbc_hes_year</v>
      </c>
      <c r="BE8903" s="397" t="s">
        <v>862</v>
      </c>
      <c r="BF8903" t="str">
        <f t="shared" si="748"/>
        <v>2021</v>
      </c>
      <c r="BG8903">
        <f t="shared" si="749"/>
        <v>34</v>
      </c>
      <c r="BH8903" s="398">
        <f t="shared" si="750"/>
        <v>0.2906000018119812</v>
      </c>
      <c r="BO8903" s="33"/>
    </row>
    <row r="8904" spans="1:67">
      <c r="A8904" s="320" t="s">
        <v>338</v>
      </c>
      <c r="B8904" t="s">
        <v>380</v>
      </c>
      <c r="C8904" t="s">
        <v>910</v>
      </c>
      <c r="D8904" t="s">
        <v>314</v>
      </c>
      <c r="E8904" s="320" t="s">
        <v>193</v>
      </c>
      <c r="F8904" s="320" t="s">
        <v>922</v>
      </c>
      <c r="G8904" s="320" t="s">
        <v>448</v>
      </c>
      <c r="H8904" s="320" t="s">
        <v>322</v>
      </c>
      <c r="I8904" s="320" t="s">
        <v>355</v>
      </c>
      <c r="J8904" s="320" t="s">
        <v>816</v>
      </c>
      <c r="K8904" s="321">
        <v>40</v>
      </c>
      <c r="L8904" s="305">
        <v>0.34187999367713928</v>
      </c>
      <c r="M8904" s="305"/>
      <c r="N8904" s="321">
        <v>424</v>
      </c>
      <c r="O8904" s="305">
        <v>0.30460000038146973</v>
      </c>
      <c r="P8904" s="305"/>
      <c r="Q8904" s="321">
        <v>4376</v>
      </c>
      <c r="R8904" s="305">
        <v>0.32148000597953802</v>
      </c>
      <c r="S8904" s="305"/>
      <c r="BA8904" s="395">
        <v>1</v>
      </c>
      <c r="BB8904" s="396" t="s">
        <v>861</v>
      </c>
      <c r="BC8904" t="str">
        <f t="shared" si="746"/>
        <v>RL4</v>
      </c>
      <c r="BD8904" t="str">
        <f t="shared" si="747"/>
        <v>NAoMe_recurrent_mbc_hes_year</v>
      </c>
      <c r="BE8904" s="397" t="s">
        <v>862</v>
      </c>
      <c r="BF8904" t="str">
        <f t="shared" si="748"/>
        <v>2022</v>
      </c>
      <c r="BG8904">
        <f t="shared" si="749"/>
        <v>40</v>
      </c>
      <c r="BH8904" s="398">
        <f t="shared" si="750"/>
        <v>0.34187999367713928</v>
      </c>
      <c r="BO8904" s="33"/>
    </row>
    <row r="8905" spans="1:67">
      <c r="A8905" s="320" t="s">
        <v>338</v>
      </c>
      <c r="B8905" t="s">
        <v>380</v>
      </c>
      <c r="C8905" t="s">
        <v>910</v>
      </c>
      <c r="D8905" t="s">
        <v>314</v>
      </c>
      <c r="E8905" s="320" t="s">
        <v>193</v>
      </c>
      <c r="F8905" s="320" t="s">
        <v>922</v>
      </c>
      <c r="G8905" s="320" t="s">
        <v>448</v>
      </c>
      <c r="H8905" s="320" t="s">
        <v>322</v>
      </c>
      <c r="I8905" s="320" t="s">
        <v>355</v>
      </c>
      <c r="J8905" s="320" t="s">
        <v>946</v>
      </c>
      <c r="K8905" s="321">
        <v>43</v>
      </c>
      <c r="L8905" s="305">
        <v>0.36752000451087952</v>
      </c>
      <c r="M8905" s="305"/>
      <c r="N8905" s="321">
        <v>553</v>
      </c>
      <c r="O8905" s="305">
        <v>0.39726999402046198</v>
      </c>
      <c r="P8905" s="305"/>
      <c r="Q8905" s="321">
        <v>5127</v>
      </c>
      <c r="R8905" s="305">
        <v>0.37665000557899481</v>
      </c>
      <c r="S8905" s="305"/>
      <c r="BA8905" s="395">
        <v>1</v>
      </c>
      <c r="BB8905" s="396" t="s">
        <v>861</v>
      </c>
      <c r="BC8905" t="str">
        <f t="shared" si="746"/>
        <v>RL4</v>
      </c>
      <c r="BD8905" t="str">
        <f t="shared" si="747"/>
        <v>NAoMe_recurrent_mbc_hes_year</v>
      </c>
      <c r="BE8905" s="397" t="s">
        <v>862</v>
      </c>
      <c r="BF8905" t="str">
        <f t="shared" si="748"/>
        <v>2023</v>
      </c>
      <c r="BG8905">
        <f t="shared" si="749"/>
        <v>43</v>
      </c>
      <c r="BH8905" s="398">
        <f t="shared" si="750"/>
        <v>0.36752000451087952</v>
      </c>
      <c r="BO8905" s="33"/>
    </row>
    <row r="8906" spans="1:67">
      <c r="A8906" s="320" t="s">
        <v>338</v>
      </c>
      <c r="B8906" t="s">
        <v>380</v>
      </c>
      <c r="C8906" t="s">
        <v>910</v>
      </c>
      <c r="D8906" t="s">
        <v>314</v>
      </c>
      <c r="E8906" s="320" t="s">
        <v>193</v>
      </c>
      <c r="F8906" s="320" t="s">
        <v>922</v>
      </c>
      <c r="G8906" s="320" t="s">
        <v>448</v>
      </c>
      <c r="H8906" s="320" t="s">
        <v>322</v>
      </c>
      <c r="I8906" s="320" t="s">
        <v>824</v>
      </c>
      <c r="J8906" s="320" t="s">
        <v>12</v>
      </c>
      <c r="K8906" s="321">
        <v>117</v>
      </c>
      <c r="L8906" s="305">
        <v>1</v>
      </c>
      <c r="M8906" s="305"/>
      <c r="N8906" s="321">
        <v>1392</v>
      </c>
      <c r="O8906" s="305">
        <v>1</v>
      </c>
      <c r="P8906" s="305"/>
      <c r="Q8906" s="321">
        <v>13612</v>
      </c>
      <c r="R8906" s="305">
        <v>1</v>
      </c>
      <c r="S8906" s="305"/>
      <c r="BA8906" s="395">
        <v>1</v>
      </c>
      <c r="BB8906" s="396" t="s">
        <v>861</v>
      </c>
      <c r="BC8906" t="str">
        <f t="shared" si="746"/>
        <v>RL4</v>
      </c>
      <c r="BD8906" t="str">
        <f t="shared" si="747"/>
        <v>NAoMe_recurrent_tag_bonemets</v>
      </c>
      <c r="BE8906" s="397" t="s">
        <v>862</v>
      </c>
      <c r="BF8906" t="str">
        <f t="shared" si="748"/>
        <v>No</v>
      </c>
      <c r="BG8906">
        <f t="shared" si="749"/>
        <v>117</v>
      </c>
      <c r="BH8906" s="398">
        <f t="shared" si="750"/>
        <v>1</v>
      </c>
      <c r="BO8906" s="33"/>
    </row>
    <row r="8907" spans="1:67">
      <c r="A8907" s="320" t="s">
        <v>338</v>
      </c>
      <c r="B8907" t="s">
        <v>380</v>
      </c>
      <c r="C8907" t="s">
        <v>910</v>
      </c>
      <c r="D8907" t="s">
        <v>314</v>
      </c>
      <c r="E8907" s="320" t="s">
        <v>193</v>
      </c>
      <c r="F8907" s="320" t="s">
        <v>922</v>
      </c>
      <c r="G8907" s="320" t="s">
        <v>448</v>
      </c>
      <c r="H8907" s="320" t="s">
        <v>322</v>
      </c>
      <c r="I8907" s="320" t="s">
        <v>825</v>
      </c>
      <c r="J8907" s="320" t="s">
        <v>12</v>
      </c>
      <c r="K8907" s="321">
        <v>117</v>
      </c>
      <c r="L8907" s="305">
        <v>1</v>
      </c>
      <c r="M8907" s="305"/>
      <c r="N8907" s="321">
        <v>1392</v>
      </c>
      <c r="O8907" s="305">
        <v>1</v>
      </c>
      <c r="P8907" s="305"/>
      <c r="Q8907" s="321">
        <v>13612</v>
      </c>
      <c r="R8907" s="305">
        <v>1</v>
      </c>
      <c r="S8907" s="305"/>
      <c r="BA8907" s="395">
        <v>1</v>
      </c>
      <c r="BB8907" s="396" t="s">
        <v>861</v>
      </c>
      <c r="BC8907" t="str">
        <f t="shared" si="746"/>
        <v>RL4</v>
      </c>
      <c r="BD8907" t="str">
        <f t="shared" si="747"/>
        <v>NAoMe_recurrent_tag_brainmets</v>
      </c>
      <c r="BE8907" s="397" t="s">
        <v>862</v>
      </c>
      <c r="BF8907" t="str">
        <f t="shared" si="748"/>
        <v>No</v>
      </c>
      <c r="BG8907">
        <f t="shared" si="749"/>
        <v>117</v>
      </c>
      <c r="BH8907" s="398">
        <f t="shared" si="750"/>
        <v>1</v>
      </c>
      <c r="BO8907" s="33"/>
    </row>
    <row r="8908" spans="1:67">
      <c r="A8908" s="320" t="s">
        <v>338</v>
      </c>
      <c r="B8908" t="s">
        <v>380</v>
      </c>
      <c r="C8908" t="s">
        <v>910</v>
      </c>
      <c r="D8908" t="s">
        <v>314</v>
      </c>
      <c r="E8908" s="320" t="s">
        <v>193</v>
      </c>
      <c r="F8908" s="320" t="s">
        <v>922</v>
      </c>
      <c r="G8908" s="320" t="s">
        <v>448</v>
      </c>
      <c r="H8908" s="320" t="s">
        <v>322</v>
      </c>
      <c r="I8908" s="320" t="s">
        <v>826</v>
      </c>
      <c r="J8908" s="320" t="s">
        <v>12</v>
      </c>
      <c r="K8908" s="321">
        <v>117</v>
      </c>
      <c r="L8908" s="305">
        <v>1</v>
      </c>
      <c r="M8908" s="305"/>
      <c r="N8908" s="321">
        <v>1392</v>
      </c>
      <c r="O8908" s="305">
        <v>1</v>
      </c>
      <c r="P8908" s="305"/>
      <c r="Q8908" s="321">
        <v>13612</v>
      </c>
      <c r="R8908" s="305">
        <v>1</v>
      </c>
      <c r="S8908" s="305"/>
      <c r="BA8908" s="395">
        <v>1</v>
      </c>
      <c r="BB8908" s="396" t="s">
        <v>861</v>
      </c>
      <c r="BC8908" t="str">
        <f t="shared" si="746"/>
        <v>RL4</v>
      </c>
      <c r="BD8908" t="str">
        <f t="shared" si="747"/>
        <v>NAoMe_recurrent_tag_livermets</v>
      </c>
      <c r="BE8908" s="397" t="s">
        <v>862</v>
      </c>
      <c r="BF8908" t="str">
        <f t="shared" si="748"/>
        <v>No</v>
      </c>
      <c r="BG8908">
        <f t="shared" si="749"/>
        <v>117</v>
      </c>
      <c r="BH8908" s="398">
        <f t="shared" si="750"/>
        <v>1</v>
      </c>
      <c r="BO8908" s="33"/>
    </row>
    <row r="8909" spans="1:67">
      <c r="A8909" s="320" t="s">
        <v>338</v>
      </c>
      <c r="B8909" t="s">
        <v>380</v>
      </c>
      <c r="C8909" t="s">
        <v>910</v>
      </c>
      <c r="D8909" t="s">
        <v>314</v>
      </c>
      <c r="E8909" s="320" t="s">
        <v>193</v>
      </c>
      <c r="F8909" s="320" t="s">
        <v>922</v>
      </c>
      <c r="G8909" s="320" t="s">
        <v>448</v>
      </c>
      <c r="H8909" s="320" t="s">
        <v>322</v>
      </c>
      <c r="I8909" s="320" t="s">
        <v>827</v>
      </c>
      <c r="J8909" s="320" t="s">
        <v>12</v>
      </c>
      <c r="K8909" s="321">
        <v>117</v>
      </c>
      <c r="L8909" s="305">
        <v>1</v>
      </c>
      <c r="M8909" s="305"/>
      <c r="N8909" s="321">
        <v>1392</v>
      </c>
      <c r="O8909" s="305">
        <v>1</v>
      </c>
      <c r="P8909" s="305"/>
      <c r="Q8909" s="321">
        <v>13612</v>
      </c>
      <c r="R8909" s="305">
        <v>1</v>
      </c>
      <c r="S8909" s="305"/>
      <c r="BA8909" s="395">
        <v>1</v>
      </c>
      <c r="BB8909" s="396" t="s">
        <v>861</v>
      </c>
      <c r="BC8909" t="str">
        <f t="shared" si="746"/>
        <v>RL4</v>
      </c>
      <c r="BD8909" t="str">
        <f t="shared" si="747"/>
        <v>NAoMe_recurrent_tag_lungmets</v>
      </c>
      <c r="BE8909" s="397" t="s">
        <v>862</v>
      </c>
      <c r="BF8909" t="str">
        <f t="shared" si="748"/>
        <v>No</v>
      </c>
      <c r="BG8909">
        <f t="shared" si="749"/>
        <v>117</v>
      </c>
      <c r="BH8909" s="398">
        <f t="shared" si="750"/>
        <v>1</v>
      </c>
      <c r="BO8909" s="33"/>
    </row>
    <row r="8910" spans="1:67">
      <c r="A8910" s="320" t="s">
        <v>338</v>
      </c>
      <c r="B8910" t="s">
        <v>380</v>
      </c>
      <c r="C8910" t="s">
        <v>910</v>
      </c>
      <c r="D8910" t="s">
        <v>314</v>
      </c>
      <c r="E8910" s="320" t="s">
        <v>193</v>
      </c>
      <c r="F8910" s="320" t="s">
        <v>922</v>
      </c>
      <c r="G8910" s="320" t="s">
        <v>448</v>
      </c>
      <c r="H8910" s="320" t="s">
        <v>322</v>
      </c>
      <c r="I8910" s="320" t="s">
        <v>828</v>
      </c>
      <c r="J8910" s="320" t="s">
        <v>12</v>
      </c>
      <c r="K8910" s="321">
        <v>117</v>
      </c>
      <c r="L8910" s="305">
        <v>1</v>
      </c>
      <c r="M8910" s="305"/>
      <c r="N8910" s="321">
        <v>1392</v>
      </c>
      <c r="O8910" s="305">
        <v>1</v>
      </c>
      <c r="P8910" s="305"/>
      <c r="Q8910" s="321">
        <v>13612</v>
      </c>
      <c r="R8910" s="305">
        <v>1</v>
      </c>
      <c r="S8910" s="305"/>
      <c r="BA8910" s="395">
        <v>1</v>
      </c>
      <c r="BB8910" s="396" t="s">
        <v>861</v>
      </c>
      <c r="BC8910" t="str">
        <f t="shared" si="746"/>
        <v>RL4</v>
      </c>
      <c r="BD8910" t="str">
        <f t="shared" si="747"/>
        <v>NAoMe_recurrent_tag_othermets</v>
      </c>
      <c r="BE8910" s="397" t="s">
        <v>862</v>
      </c>
      <c r="BF8910" t="str">
        <f t="shared" si="748"/>
        <v>No</v>
      </c>
      <c r="BG8910">
        <f t="shared" si="749"/>
        <v>117</v>
      </c>
      <c r="BH8910" s="398">
        <f t="shared" si="750"/>
        <v>1</v>
      </c>
      <c r="BO8910" s="33"/>
    </row>
    <row r="8911" spans="1:67">
      <c r="A8911" s="320" t="s">
        <v>338</v>
      </c>
      <c r="B8911" t="s">
        <v>380</v>
      </c>
      <c r="C8911" t="s">
        <v>910</v>
      </c>
      <c r="D8911" t="s">
        <v>314</v>
      </c>
      <c r="E8911" s="320" t="s">
        <v>194</v>
      </c>
      <c r="F8911" s="320" t="s">
        <v>923</v>
      </c>
      <c r="G8911" s="320" t="s">
        <v>448</v>
      </c>
      <c r="H8911" s="320" t="s">
        <v>322</v>
      </c>
      <c r="I8911" s="320" t="s">
        <v>354</v>
      </c>
      <c r="J8911" s="320" t="s">
        <v>277</v>
      </c>
      <c r="K8911" s="321">
        <v>0</v>
      </c>
      <c r="L8911" s="305">
        <v>0</v>
      </c>
      <c r="M8911" s="305"/>
      <c r="N8911" s="321">
        <v>2</v>
      </c>
      <c r="O8911" s="305">
        <v>1.4400000218302009E-3</v>
      </c>
      <c r="P8911" s="305"/>
      <c r="Q8911" s="321">
        <v>56</v>
      </c>
      <c r="R8911" s="305">
        <v>4.1100000962615013E-3</v>
      </c>
      <c r="S8911" s="305"/>
      <c r="BA8911" s="395">
        <v>1</v>
      </c>
      <c r="BB8911" s="396" t="s">
        <v>861</v>
      </c>
      <c r="BC8911" t="str">
        <f t="shared" si="746"/>
        <v>RXW</v>
      </c>
      <c r="BD8911" t="str">
        <f t="shared" si="747"/>
        <v>NAoMe_recurrent_age_mbc_hes_decades_80cap</v>
      </c>
      <c r="BE8911" s="397" t="s">
        <v>862</v>
      </c>
      <c r="BF8911" t="str">
        <f t="shared" si="748"/>
        <v>18-29 yrs</v>
      </c>
      <c r="BG8911">
        <f t="shared" si="749"/>
        <v>0</v>
      </c>
      <c r="BH8911" s="398">
        <f t="shared" si="750"/>
        <v>0</v>
      </c>
      <c r="BO8911" s="33"/>
    </row>
    <row r="8912" spans="1:67">
      <c r="A8912" s="320" t="s">
        <v>338</v>
      </c>
      <c r="B8912" t="s">
        <v>380</v>
      </c>
      <c r="C8912" t="s">
        <v>910</v>
      </c>
      <c r="D8912" t="s">
        <v>314</v>
      </c>
      <c r="E8912" s="320" t="s">
        <v>194</v>
      </c>
      <c r="F8912" s="320" t="s">
        <v>923</v>
      </c>
      <c r="G8912" s="320" t="s">
        <v>448</v>
      </c>
      <c r="H8912" s="320" t="s">
        <v>322</v>
      </c>
      <c r="I8912" s="320" t="s">
        <v>354</v>
      </c>
      <c r="J8912" s="320" t="s">
        <v>278</v>
      </c>
      <c r="K8912" s="321">
        <v>0</v>
      </c>
      <c r="L8912" s="305">
        <v>0</v>
      </c>
      <c r="M8912" s="305"/>
      <c r="N8912" s="321">
        <v>61</v>
      </c>
      <c r="O8912" s="305">
        <v>4.3820001184940338E-2</v>
      </c>
      <c r="P8912" s="305"/>
      <c r="Q8912" s="321">
        <v>552</v>
      </c>
      <c r="R8912" s="305">
        <v>4.0550000965595252E-2</v>
      </c>
      <c r="S8912" s="305"/>
      <c r="BA8912" s="395">
        <v>1</v>
      </c>
      <c r="BB8912" s="396" t="s">
        <v>861</v>
      </c>
      <c r="BC8912" t="str">
        <f t="shared" si="746"/>
        <v>RXW</v>
      </c>
      <c r="BD8912" t="str">
        <f t="shared" si="747"/>
        <v>NAoMe_recurrent_age_mbc_hes_decades_80cap</v>
      </c>
      <c r="BE8912" s="397" t="s">
        <v>862</v>
      </c>
      <c r="BF8912" t="str">
        <f t="shared" si="748"/>
        <v>30-39 yrs</v>
      </c>
      <c r="BG8912">
        <f t="shared" si="749"/>
        <v>0</v>
      </c>
      <c r="BH8912" s="398">
        <f t="shared" si="750"/>
        <v>0</v>
      </c>
      <c r="BO8912" s="33"/>
    </row>
    <row r="8913" spans="1:67">
      <c r="A8913" s="320" t="s">
        <v>338</v>
      </c>
      <c r="B8913" t="s">
        <v>380</v>
      </c>
      <c r="C8913" t="s">
        <v>910</v>
      </c>
      <c r="D8913" t="s">
        <v>314</v>
      </c>
      <c r="E8913" s="320" t="s">
        <v>194</v>
      </c>
      <c r="F8913" s="320" t="s">
        <v>923</v>
      </c>
      <c r="G8913" s="320" t="s">
        <v>448</v>
      </c>
      <c r="H8913" s="320" t="s">
        <v>322</v>
      </c>
      <c r="I8913" s="320" t="s">
        <v>354</v>
      </c>
      <c r="J8913" s="320" t="s">
        <v>279</v>
      </c>
      <c r="K8913" s="321">
        <v>8</v>
      </c>
      <c r="L8913" s="305">
        <v>7.0179998874664307E-2</v>
      </c>
      <c r="M8913" s="305"/>
      <c r="N8913" s="321">
        <v>145</v>
      </c>
      <c r="O8913" s="305">
        <v>0.1041700020432472</v>
      </c>
      <c r="P8913" s="305"/>
      <c r="Q8913" s="321">
        <v>1403</v>
      </c>
      <c r="R8913" s="305">
        <v>0.1030699983239174</v>
      </c>
      <c r="S8913" s="305"/>
      <c r="BA8913" s="395">
        <v>1</v>
      </c>
      <c r="BB8913" s="396" t="s">
        <v>861</v>
      </c>
      <c r="BC8913" t="str">
        <f t="shared" si="746"/>
        <v>RXW</v>
      </c>
      <c r="BD8913" t="str">
        <f t="shared" si="747"/>
        <v>NAoMe_recurrent_age_mbc_hes_decades_80cap</v>
      </c>
      <c r="BE8913" s="397" t="s">
        <v>862</v>
      </c>
      <c r="BF8913" t="str">
        <f t="shared" si="748"/>
        <v>40-49 yrs</v>
      </c>
      <c r="BG8913">
        <f t="shared" si="749"/>
        <v>8</v>
      </c>
      <c r="BH8913" s="398">
        <f t="shared" si="750"/>
        <v>7.0179998874664307E-2</v>
      </c>
      <c r="BO8913" s="33"/>
    </row>
    <row r="8914" spans="1:67">
      <c r="A8914" s="320" t="s">
        <v>338</v>
      </c>
      <c r="B8914" t="s">
        <v>380</v>
      </c>
      <c r="C8914" t="s">
        <v>910</v>
      </c>
      <c r="D8914" t="s">
        <v>314</v>
      </c>
      <c r="E8914" s="320" t="s">
        <v>194</v>
      </c>
      <c r="F8914" s="320" t="s">
        <v>923</v>
      </c>
      <c r="G8914" s="320" t="s">
        <v>448</v>
      </c>
      <c r="H8914" s="320" t="s">
        <v>322</v>
      </c>
      <c r="I8914" s="320" t="s">
        <v>354</v>
      </c>
      <c r="J8914" s="320" t="s">
        <v>280</v>
      </c>
      <c r="K8914" s="321">
        <v>23</v>
      </c>
      <c r="L8914" s="305">
        <v>0.20174999535083771</v>
      </c>
      <c r="M8914" s="305"/>
      <c r="N8914" s="321">
        <v>268</v>
      </c>
      <c r="O8914" s="305">
        <v>0.1925300061702728</v>
      </c>
      <c r="P8914" s="305"/>
      <c r="Q8914" s="321">
        <v>2584</v>
      </c>
      <c r="R8914" s="305">
        <v>0.18983000516891479</v>
      </c>
      <c r="S8914" s="305"/>
      <c r="BA8914" s="395">
        <v>1</v>
      </c>
      <c r="BB8914" s="396" t="s">
        <v>861</v>
      </c>
      <c r="BC8914" t="str">
        <f t="shared" si="746"/>
        <v>RXW</v>
      </c>
      <c r="BD8914" t="str">
        <f t="shared" si="747"/>
        <v>NAoMe_recurrent_age_mbc_hes_decades_80cap</v>
      </c>
      <c r="BE8914" s="397" t="s">
        <v>862</v>
      </c>
      <c r="BF8914" t="str">
        <f t="shared" si="748"/>
        <v>50-59 yrs</v>
      </c>
      <c r="BG8914">
        <f t="shared" si="749"/>
        <v>23</v>
      </c>
      <c r="BH8914" s="398">
        <f t="shared" si="750"/>
        <v>0.20174999535083771</v>
      </c>
      <c r="BO8914" s="33"/>
    </row>
    <row r="8915" spans="1:67">
      <c r="A8915" s="320" t="s">
        <v>338</v>
      </c>
      <c r="B8915" t="s">
        <v>380</v>
      </c>
      <c r="C8915" t="s">
        <v>910</v>
      </c>
      <c r="D8915" t="s">
        <v>314</v>
      </c>
      <c r="E8915" s="320" t="s">
        <v>194</v>
      </c>
      <c r="F8915" s="320" t="s">
        <v>923</v>
      </c>
      <c r="G8915" s="320" t="s">
        <v>448</v>
      </c>
      <c r="H8915" s="320" t="s">
        <v>322</v>
      </c>
      <c r="I8915" s="320" t="s">
        <v>354</v>
      </c>
      <c r="J8915" s="320" t="s">
        <v>281</v>
      </c>
      <c r="K8915" s="321">
        <v>17</v>
      </c>
      <c r="L8915" s="305">
        <v>0.14912000298500061</v>
      </c>
      <c r="M8915" s="305"/>
      <c r="N8915" s="321">
        <v>257</v>
      </c>
      <c r="O8915" s="305">
        <v>0.18463000655174261</v>
      </c>
      <c r="P8915" s="305"/>
      <c r="Q8915" s="321">
        <v>2650</v>
      </c>
      <c r="R8915" s="305">
        <v>0.19468000531196589</v>
      </c>
      <c r="S8915" s="305"/>
      <c r="BA8915" s="395">
        <v>1</v>
      </c>
      <c r="BB8915" s="396" t="s">
        <v>861</v>
      </c>
      <c r="BC8915" t="str">
        <f t="shared" si="746"/>
        <v>RXW</v>
      </c>
      <c r="BD8915" t="str">
        <f t="shared" si="747"/>
        <v>NAoMe_recurrent_age_mbc_hes_decades_80cap</v>
      </c>
      <c r="BE8915" s="397" t="s">
        <v>862</v>
      </c>
      <c r="BF8915" t="str">
        <f t="shared" si="748"/>
        <v>60-69 yrs</v>
      </c>
      <c r="BG8915">
        <f t="shared" si="749"/>
        <v>17</v>
      </c>
      <c r="BH8915" s="398">
        <f t="shared" si="750"/>
        <v>0.14912000298500061</v>
      </c>
      <c r="BO8915" s="33"/>
    </row>
    <row r="8916" spans="1:67">
      <c r="A8916" s="320" t="s">
        <v>338</v>
      </c>
      <c r="B8916" t="s">
        <v>380</v>
      </c>
      <c r="C8916" t="s">
        <v>910</v>
      </c>
      <c r="D8916" t="s">
        <v>314</v>
      </c>
      <c r="E8916" s="320" t="s">
        <v>194</v>
      </c>
      <c r="F8916" s="320" t="s">
        <v>923</v>
      </c>
      <c r="G8916" s="320" t="s">
        <v>448</v>
      </c>
      <c r="H8916" s="320" t="s">
        <v>322</v>
      </c>
      <c r="I8916" s="320" t="s">
        <v>354</v>
      </c>
      <c r="J8916" s="320" t="s">
        <v>282</v>
      </c>
      <c r="K8916" s="321">
        <v>34</v>
      </c>
      <c r="L8916" s="305">
        <v>0.2982499897480011</v>
      </c>
      <c r="M8916" s="305"/>
      <c r="N8916" s="321">
        <v>335</v>
      </c>
      <c r="O8916" s="305">
        <v>0.2406599968671799</v>
      </c>
      <c r="P8916" s="305"/>
      <c r="Q8916" s="321">
        <v>3284</v>
      </c>
      <c r="R8916" s="305">
        <v>0.24126000702381131</v>
      </c>
      <c r="S8916" s="305"/>
      <c r="BA8916" s="395">
        <v>1</v>
      </c>
      <c r="BB8916" s="396" t="s">
        <v>861</v>
      </c>
      <c r="BC8916" t="str">
        <f t="shared" si="746"/>
        <v>RXW</v>
      </c>
      <c r="BD8916" t="str">
        <f t="shared" si="747"/>
        <v>NAoMe_recurrent_age_mbc_hes_decades_80cap</v>
      </c>
      <c r="BE8916" s="397" t="s">
        <v>862</v>
      </c>
      <c r="BF8916" t="str">
        <f t="shared" si="748"/>
        <v>70-79 yrs</v>
      </c>
      <c r="BG8916">
        <f t="shared" si="749"/>
        <v>34</v>
      </c>
      <c r="BH8916" s="398">
        <f t="shared" si="750"/>
        <v>0.2982499897480011</v>
      </c>
      <c r="BO8916" s="33"/>
    </row>
    <row r="8917" spans="1:67">
      <c r="A8917" s="320" t="s">
        <v>338</v>
      </c>
      <c r="B8917" t="s">
        <v>380</v>
      </c>
      <c r="C8917" t="s">
        <v>910</v>
      </c>
      <c r="D8917" t="s">
        <v>314</v>
      </c>
      <c r="E8917" s="320" t="s">
        <v>194</v>
      </c>
      <c r="F8917" s="320" t="s">
        <v>923</v>
      </c>
      <c r="G8917" s="320" t="s">
        <v>448</v>
      </c>
      <c r="H8917" s="320" t="s">
        <v>322</v>
      </c>
      <c r="I8917" s="320" t="s">
        <v>354</v>
      </c>
      <c r="J8917" s="320" t="s">
        <v>283</v>
      </c>
      <c r="K8917" s="321">
        <v>32</v>
      </c>
      <c r="L8917" s="305">
        <v>0.28069999814033508</v>
      </c>
      <c r="M8917" s="305"/>
      <c r="N8917" s="321">
        <v>324</v>
      </c>
      <c r="O8917" s="305">
        <v>0.2327599972486496</v>
      </c>
      <c r="P8917" s="305"/>
      <c r="Q8917" s="321">
        <v>3083</v>
      </c>
      <c r="R8917" s="305">
        <v>0.2264900058507919</v>
      </c>
      <c r="S8917" s="305"/>
      <c r="BA8917" s="395">
        <v>1</v>
      </c>
      <c r="BB8917" s="396" t="s">
        <v>861</v>
      </c>
      <c r="BC8917" t="str">
        <f t="shared" si="746"/>
        <v>RXW</v>
      </c>
      <c r="BD8917" t="str">
        <f t="shared" si="747"/>
        <v>NAoMe_recurrent_age_mbc_hes_decades_80cap</v>
      </c>
      <c r="BE8917" s="397" t="s">
        <v>862</v>
      </c>
      <c r="BF8917" t="str">
        <f t="shared" si="748"/>
        <v>80+ yrs</v>
      </c>
      <c r="BG8917">
        <f t="shared" si="749"/>
        <v>32</v>
      </c>
      <c r="BH8917" s="398">
        <f t="shared" si="750"/>
        <v>0.28069999814033508</v>
      </c>
      <c r="BO8917" s="33"/>
    </row>
    <row r="8918" spans="1:67">
      <c r="A8918" s="320" t="s">
        <v>338</v>
      </c>
      <c r="B8918" t="s">
        <v>380</v>
      </c>
      <c r="C8918" t="s">
        <v>910</v>
      </c>
      <c r="D8918" t="s">
        <v>314</v>
      </c>
      <c r="E8918" s="320" t="s">
        <v>194</v>
      </c>
      <c r="F8918" s="320" t="s">
        <v>923</v>
      </c>
      <c r="G8918" s="320" t="s">
        <v>448</v>
      </c>
      <c r="H8918" s="320" t="s">
        <v>322</v>
      </c>
      <c r="I8918" s="320" t="s">
        <v>656</v>
      </c>
      <c r="J8918" s="320" t="s">
        <v>286</v>
      </c>
      <c r="K8918" s="321">
        <v>2</v>
      </c>
      <c r="L8918" s="305">
        <v>1.7540000379085541E-2</v>
      </c>
      <c r="M8918" s="305">
        <v>1.7859999090433121E-2</v>
      </c>
      <c r="N8918" s="321">
        <v>110</v>
      </c>
      <c r="O8918" s="305">
        <v>7.9020000994205475E-2</v>
      </c>
      <c r="P8918" s="305">
        <v>7.9939998686313629E-2</v>
      </c>
      <c r="Q8918" s="321">
        <v>565</v>
      </c>
      <c r="R8918" s="305">
        <v>4.1510000824928277E-2</v>
      </c>
      <c r="S8918" s="305">
        <v>4.221000149846077E-2</v>
      </c>
      <c r="BA8918" s="395">
        <v>1</v>
      </c>
      <c r="BB8918" s="396" t="s">
        <v>861</v>
      </c>
      <c r="BC8918" t="str">
        <f t="shared" si="746"/>
        <v>RXW</v>
      </c>
      <c r="BD8918" t="str">
        <f t="shared" si="747"/>
        <v>NAoMe_recurrent_ethnicity_grp</v>
      </c>
      <c r="BE8918" s="397" t="s">
        <v>862</v>
      </c>
      <c r="BF8918" t="str">
        <f t="shared" si="748"/>
        <v>Asian or Asian British</v>
      </c>
      <c r="BG8918">
        <f t="shared" si="749"/>
        <v>2</v>
      </c>
      <c r="BH8918" s="398">
        <f t="shared" si="750"/>
        <v>1.7540000379085541E-2</v>
      </c>
      <c r="BO8918" s="33"/>
    </row>
    <row r="8919" spans="1:67">
      <c r="A8919" s="320" t="s">
        <v>338</v>
      </c>
      <c r="B8919" t="s">
        <v>380</v>
      </c>
      <c r="C8919" t="s">
        <v>910</v>
      </c>
      <c r="D8919" t="s">
        <v>314</v>
      </c>
      <c r="E8919" s="320" t="s">
        <v>194</v>
      </c>
      <c r="F8919" s="320" t="s">
        <v>923</v>
      </c>
      <c r="G8919" s="320" t="s">
        <v>448</v>
      </c>
      <c r="H8919" s="320" t="s">
        <v>322</v>
      </c>
      <c r="I8919" s="320" t="s">
        <v>656</v>
      </c>
      <c r="J8919" s="320" t="s">
        <v>287</v>
      </c>
      <c r="K8919" s="321">
        <v>2</v>
      </c>
      <c r="L8919" s="305">
        <v>1.7540000379085541E-2</v>
      </c>
      <c r="M8919" s="305">
        <v>1.7859999090433121E-2</v>
      </c>
      <c r="N8919" s="321">
        <v>44</v>
      </c>
      <c r="O8919" s="305">
        <v>3.1610000878572457E-2</v>
      </c>
      <c r="P8919" s="305">
        <v>3.1980000436306E-2</v>
      </c>
      <c r="Q8919" s="321">
        <v>439</v>
      </c>
      <c r="R8919" s="305">
        <v>3.2249998301267617E-2</v>
      </c>
      <c r="S8919" s="305">
        <v>3.2800000160932541E-2</v>
      </c>
      <c r="BA8919" s="395">
        <v>1</v>
      </c>
      <c r="BB8919" s="396" t="s">
        <v>861</v>
      </c>
      <c r="BC8919" t="str">
        <f t="shared" si="746"/>
        <v>RXW</v>
      </c>
      <c r="BD8919" t="str">
        <f t="shared" si="747"/>
        <v>NAoMe_recurrent_ethnicity_grp</v>
      </c>
      <c r="BE8919" s="397" t="s">
        <v>862</v>
      </c>
      <c r="BF8919" t="str">
        <f t="shared" si="748"/>
        <v>Black or Black British</v>
      </c>
      <c r="BG8919">
        <f t="shared" si="749"/>
        <v>2</v>
      </c>
      <c r="BH8919" s="398">
        <f t="shared" si="750"/>
        <v>1.7540000379085541E-2</v>
      </c>
      <c r="BO8919" s="33"/>
    </row>
    <row r="8920" spans="1:67">
      <c r="A8920" s="320" t="s">
        <v>338</v>
      </c>
      <c r="B8920" t="s">
        <v>380</v>
      </c>
      <c r="C8920" t="s">
        <v>910</v>
      </c>
      <c r="D8920" t="s">
        <v>314</v>
      </c>
      <c r="E8920" s="320" t="s">
        <v>194</v>
      </c>
      <c r="F8920" s="320" t="s">
        <v>923</v>
      </c>
      <c r="G8920" s="320" t="s">
        <v>448</v>
      </c>
      <c r="H8920" s="320" t="s">
        <v>322</v>
      </c>
      <c r="I8920" s="320" t="s">
        <v>656</v>
      </c>
      <c r="J8920" s="320" t="s">
        <v>259</v>
      </c>
      <c r="K8920" s="321">
        <v>2</v>
      </c>
      <c r="L8920" s="305">
        <v>1.7540000379085541E-2</v>
      </c>
      <c r="M8920" s="305">
        <v>1.7859999090433121E-2</v>
      </c>
      <c r="N8920" s="321">
        <v>14</v>
      </c>
      <c r="O8920" s="305">
        <v>1.0060000233352181E-2</v>
      </c>
      <c r="P8920" s="305">
        <v>1.016999967396259E-2</v>
      </c>
      <c r="Q8920" s="321">
        <v>117</v>
      </c>
      <c r="R8920" s="305">
        <v>8.6000002920627594E-3</v>
      </c>
      <c r="S8920" s="305">
        <v>8.7400004267692566E-3</v>
      </c>
      <c r="BA8920" s="395">
        <v>1</v>
      </c>
      <c r="BB8920" s="396" t="s">
        <v>861</v>
      </c>
      <c r="BC8920" t="str">
        <f t="shared" si="746"/>
        <v>RXW</v>
      </c>
      <c r="BD8920" t="str">
        <f t="shared" si="747"/>
        <v>NAoMe_recurrent_ethnicity_grp</v>
      </c>
      <c r="BE8920" s="397" t="s">
        <v>862</v>
      </c>
      <c r="BF8920" t="str">
        <f t="shared" si="748"/>
        <v>Mixed</v>
      </c>
      <c r="BG8920">
        <f t="shared" si="749"/>
        <v>2</v>
      </c>
      <c r="BH8920" s="398">
        <f t="shared" si="750"/>
        <v>1.7540000379085541E-2</v>
      </c>
      <c r="BO8920" s="33"/>
    </row>
    <row r="8921" spans="1:67">
      <c r="A8921" s="320" t="s">
        <v>338</v>
      </c>
      <c r="B8921" t="s">
        <v>380</v>
      </c>
      <c r="C8921" t="s">
        <v>910</v>
      </c>
      <c r="D8921" t="s">
        <v>314</v>
      </c>
      <c r="E8921" s="320" t="s">
        <v>194</v>
      </c>
      <c r="F8921" s="320" t="s">
        <v>923</v>
      </c>
      <c r="G8921" s="320" t="s">
        <v>448</v>
      </c>
      <c r="H8921" s="320" t="s">
        <v>322</v>
      </c>
      <c r="I8921" s="320" t="s">
        <v>656</v>
      </c>
      <c r="J8921" s="320" t="s">
        <v>288</v>
      </c>
      <c r="K8921" s="321">
        <v>0</v>
      </c>
      <c r="L8921" s="305">
        <v>0</v>
      </c>
      <c r="M8921" s="305">
        <v>0</v>
      </c>
      <c r="N8921" s="321">
        <v>19</v>
      </c>
      <c r="O8921" s="305">
        <v>1.365000009536743E-2</v>
      </c>
      <c r="P8921" s="305">
        <v>1.38100003823638E-2</v>
      </c>
      <c r="Q8921" s="321">
        <v>254</v>
      </c>
      <c r="R8921" s="305">
        <v>1.8659999594092369E-2</v>
      </c>
      <c r="S8921" s="305">
        <v>1.8980000168085098E-2</v>
      </c>
      <c r="BA8921" s="395">
        <v>1</v>
      </c>
      <c r="BB8921" s="396" t="s">
        <v>861</v>
      </c>
      <c r="BC8921" t="str">
        <f t="shared" si="746"/>
        <v>RXW</v>
      </c>
      <c r="BD8921" t="str">
        <f t="shared" si="747"/>
        <v>NAoMe_recurrent_ethnicity_grp</v>
      </c>
      <c r="BE8921" s="397" t="s">
        <v>862</v>
      </c>
      <c r="BF8921" t="str">
        <f t="shared" si="748"/>
        <v>Other Ethnic Group</v>
      </c>
      <c r="BG8921">
        <f t="shared" si="749"/>
        <v>0</v>
      </c>
      <c r="BH8921" s="398">
        <f t="shared" si="750"/>
        <v>0</v>
      </c>
      <c r="BO8921" s="33"/>
    </row>
    <row r="8922" spans="1:67">
      <c r="A8922" s="320" t="s">
        <v>338</v>
      </c>
      <c r="B8922" t="s">
        <v>380</v>
      </c>
      <c r="C8922" t="s">
        <v>910</v>
      </c>
      <c r="D8922" t="s">
        <v>314</v>
      </c>
      <c r="E8922" s="320" t="s">
        <v>194</v>
      </c>
      <c r="F8922" s="320" t="s">
        <v>923</v>
      </c>
      <c r="G8922" s="320" t="s">
        <v>448</v>
      </c>
      <c r="H8922" s="320" t="s">
        <v>322</v>
      </c>
      <c r="I8922" s="320" t="s">
        <v>656</v>
      </c>
      <c r="J8922" s="320" t="s">
        <v>260</v>
      </c>
      <c r="K8922" s="321">
        <v>2</v>
      </c>
      <c r="L8922" s="305">
        <v>1.7540000379085541E-2</v>
      </c>
      <c r="M8922" s="305"/>
      <c r="N8922" s="321">
        <v>16</v>
      </c>
      <c r="O8922" s="305">
        <v>1.1490000411868101E-2</v>
      </c>
      <c r="P8922" s="305"/>
      <c r="Q8922" s="321">
        <v>227</v>
      </c>
      <c r="R8922" s="305">
        <v>1.6680000349879261E-2</v>
      </c>
      <c r="S8922" s="305"/>
      <c r="BA8922" s="395">
        <v>1</v>
      </c>
      <c r="BB8922" s="396" t="s">
        <v>861</v>
      </c>
      <c r="BC8922" t="str">
        <f t="shared" si="746"/>
        <v>RXW</v>
      </c>
      <c r="BD8922" t="str">
        <f t="shared" si="747"/>
        <v>NAoMe_recurrent_ethnicity_grp</v>
      </c>
      <c r="BE8922" s="397" t="s">
        <v>862</v>
      </c>
      <c r="BF8922" t="str">
        <f t="shared" si="748"/>
        <v>Unknown</v>
      </c>
      <c r="BG8922">
        <f t="shared" si="749"/>
        <v>2</v>
      </c>
      <c r="BH8922" s="398">
        <f t="shared" si="750"/>
        <v>1.7540000379085541E-2</v>
      </c>
      <c r="BO8922" s="33"/>
    </row>
    <row r="8923" spans="1:67">
      <c r="A8923" s="320" t="s">
        <v>338</v>
      </c>
      <c r="B8923" t="s">
        <v>380</v>
      </c>
      <c r="C8923" t="s">
        <v>910</v>
      </c>
      <c r="D8923" t="s">
        <v>314</v>
      </c>
      <c r="E8923" s="320" t="s">
        <v>194</v>
      </c>
      <c r="F8923" s="320" t="s">
        <v>923</v>
      </c>
      <c r="G8923" s="320" t="s">
        <v>448</v>
      </c>
      <c r="H8923" s="320" t="s">
        <v>322</v>
      </c>
      <c r="I8923" s="320" t="s">
        <v>656</v>
      </c>
      <c r="J8923" s="320" t="s">
        <v>258</v>
      </c>
      <c r="K8923" s="321">
        <v>106</v>
      </c>
      <c r="L8923" s="305">
        <v>0.92982000112533569</v>
      </c>
      <c r="M8923" s="305">
        <v>0.9464300274848938</v>
      </c>
      <c r="N8923" s="321">
        <v>1189</v>
      </c>
      <c r="O8923" s="305">
        <v>0.85417002439498901</v>
      </c>
      <c r="P8923" s="305">
        <v>0.86409997940063477</v>
      </c>
      <c r="Q8923" s="321">
        <v>12010</v>
      </c>
      <c r="R8923" s="305">
        <v>0.88230997323989868</v>
      </c>
      <c r="S8923" s="305">
        <v>0.89727002382278442</v>
      </c>
      <c r="BA8923" s="395">
        <v>1</v>
      </c>
      <c r="BB8923" s="396" t="s">
        <v>861</v>
      </c>
      <c r="BC8923" t="str">
        <f t="shared" si="746"/>
        <v>RXW</v>
      </c>
      <c r="BD8923" t="str">
        <f t="shared" si="747"/>
        <v>NAoMe_recurrent_ethnicity_grp</v>
      </c>
      <c r="BE8923" s="397" t="s">
        <v>862</v>
      </c>
      <c r="BF8923" t="str">
        <f t="shared" si="748"/>
        <v>White</v>
      </c>
      <c r="BG8923">
        <f t="shared" si="749"/>
        <v>106</v>
      </c>
      <c r="BH8923" s="398">
        <f t="shared" si="750"/>
        <v>0.92982000112533569</v>
      </c>
      <c r="BO8923" s="33"/>
    </row>
    <row r="8924" spans="1:67">
      <c r="A8924" s="320" t="s">
        <v>338</v>
      </c>
      <c r="B8924" t="s">
        <v>380</v>
      </c>
      <c r="C8924" t="s">
        <v>910</v>
      </c>
      <c r="D8924" t="s">
        <v>314</v>
      </c>
      <c r="E8924" s="320" t="s">
        <v>194</v>
      </c>
      <c r="F8924" s="320" t="s">
        <v>923</v>
      </c>
      <c r="G8924" s="320" t="s">
        <v>448</v>
      </c>
      <c r="H8924" s="320" t="s">
        <v>322</v>
      </c>
      <c r="I8924" s="320" t="s">
        <v>291</v>
      </c>
      <c r="J8924" s="320" t="s">
        <v>313</v>
      </c>
      <c r="K8924" s="321">
        <v>114</v>
      </c>
      <c r="L8924" s="305">
        <v>1</v>
      </c>
      <c r="M8924" s="305"/>
      <c r="N8924" s="321">
        <v>1384</v>
      </c>
      <c r="O8924" s="305">
        <v>0.99424999952316284</v>
      </c>
      <c r="P8924" s="305"/>
      <c r="Q8924" s="321">
        <v>13492</v>
      </c>
      <c r="R8924" s="305">
        <v>0.99118000268936157</v>
      </c>
      <c r="S8924" s="305"/>
      <c r="BA8924" s="395">
        <v>1</v>
      </c>
      <c r="BB8924" s="396" t="s">
        <v>861</v>
      </c>
      <c r="BC8924" t="str">
        <f t="shared" si="746"/>
        <v>RXW</v>
      </c>
      <c r="BD8924" t="str">
        <f t="shared" si="747"/>
        <v>NAoMe_recurrent_gender</v>
      </c>
      <c r="BE8924" s="397" t="s">
        <v>862</v>
      </c>
      <c r="BF8924" t="str">
        <f t="shared" si="748"/>
        <v>Female</v>
      </c>
      <c r="BG8924">
        <f t="shared" si="749"/>
        <v>114</v>
      </c>
      <c r="BH8924" s="398">
        <f t="shared" si="750"/>
        <v>1</v>
      </c>
      <c r="BO8924" s="33"/>
    </row>
    <row r="8925" spans="1:67">
      <c r="A8925" s="320" t="s">
        <v>338</v>
      </c>
      <c r="B8925" t="s">
        <v>380</v>
      </c>
      <c r="C8925" t="s">
        <v>910</v>
      </c>
      <c r="D8925" t="s">
        <v>314</v>
      </c>
      <c r="E8925" s="320" t="s">
        <v>194</v>
      </c>
      <c r="F8925" s="320" t="s">
        <v>923</v>
      </c>
      <c r="G8925" s="320" t="s">
        <v>448</v>
      </c>
      <c r="H8925" s="320" t="s">
        <v>322</v>
      </c>
      <c r="I8925" s="320" t="s">
        <v>291</v>
      </c>
      <c r="J8925" s="320" t="s">
        <v>293</v>
      </c>
      <c r="K8925" s="321">
        <v>0</v>
      </c>
      <c r="L8925" s="305">
        <v>0</v>
      </c>
      <c r="M8925" s="305"/>
      <c r="N8925" s="321">
        <v>8</v>
      </c>
      <c r="O8925" s="305">
        <v>5.7500000111758709E-3</v>
      </c>
      <c r="P8925" s="305"/>
      <c r="Q8925" s="321">
        <v>120</v>
      </c>
      <c r="R8925" s="305">
        <v>8.8200001046061516E-3</v>
      </c>
      <c r="S8925" s="305"/>
      <c r="BA8925" s="395">
        <v>1</v>
      </c>
      <c r="BB8925" s="396" t="s">
        <v>861</v>
      </c>
      <c r="BC8925" t="str">
        <f t="shared" si="746"/>
        <v>RXW</v>
      </c>
      <c r="BD8925" t="str">
        <f t="shared" si="747"/>
        <v>NAoMe_recurrent_gender</v>
      </c>
      <c r="BE8925" s="397" t="s">
        <v>862</v>
      </c>
      <c r="BF8925" t="str">
        <f t="shared" si="748"/>
        <v>Male</v>
      </c>
      <c r="BG8925">
        <f t="shared" si="749"/>
        <v>0</v>
      </c>
      <c r="BH8925" s="398">
        <f t="shared" si="750"/>
        <v>0</v>
      </c>
      <c r="BO8925" s="33"/>
    </row>
    <row r="8926" spans="1:67">
      <c r="A8926" s="320" t="s">
        <v>338</v>
      </c>
      <c r="B8926" t="s">
        <v>380</v>
      </c>
      <c r="C8926" t="s">
        <v>910</v>
      </c>
      <c r="D8926" t="s">
        <v>314</v>
      </c>
      <c r="E8926" s="320" t="s">
        <v>194</v>
      </c>
      <c r="F8926" s="320" t="s">
        <v>923</v>
      </c>
      <c r="G8926" s="320" t="s">
        <v>448</v>
      </c>
      <c r="H8926" s="320" t="s">
        <v>322</v>
      </c>
      <c r="I8926" s="320" t="s">
        <v>355</v>
      </c>
      <c r="J8926" s="320" t="s">
        <v>289</v>
      </c>
      <c r="K8926" s="321">
        <v>28</v>
      </c>
      <c r="L8926" s="305">
        <v>0.2456099987030029</v>
      </c>
      <c r="M8926" s="305"/>
      <c r="N8926" s="321">
        <v>415</v>
      </c>
      <c r="O8926" s="305">
        <v>0.29813000559806818</v>
      </c>
      <c r="P8926" s="305"/>
      <c r="Q8926" s="321">
        <v>4109</v>
      </c>
      <c r="R8926" s="305">
        <v>0.30186998844146729</v>
      </c>
      <c r="S8926" s="305"/>
      <c r="BA8926" s="395">
        <v>1</v>
      </c>
      <c r="BB8926" s="396" t="s">
        <v>861</v>
      </c>
      <c r="BC8926" t="str">
        <f t="shared" si="746"/>
        <v>RXW</v>
      </c>
      <c r="BD8926" t="str">
        <f t="shared" si="747"/>
        <v>NAoMe_recurrent_mbc_hes_year</v>
      </c>
      <c r="BE8926" s="397" t="s">
        <v>862</v>
      </c>
      <c r="BF8926" t="str">
        <f t="shared" si="748"/>
        <v>2021</v>
      </c>
      <c r="BG8926">
        <f t="shared" si="749"/>
        <v>28</v>
      </c>
      <c r="BH8926" s="398">
        <f t="shared" si="750"/>
        <v>0.2456099987030029</v>
      </c>
      <c r="BO8926" s="33"/>
    </row>
    <row r="8927" spans="1:67">
      <c r="A8927" s="320" t="s">
        <v>338</v>
      </c>
      <c r="B8927" t="s">
        <v>380</v>
      </c>
      <c r="C8927" t="s">
        <v>910</v>
      </c>
      <c r="D8927" t="s">
        <v>314</v>
      </c>
      <c r="E8927" s="320" t="s">
        <v>194</v>
      </c>
      <c r="F8927" s="320" t="s">
        <v>923</v>
      </c>
      <c r="G8927" s="320" t="s">
        <v>448</v>
      </c>
      <c r="H8927" s="320" t="s">
        <v>322</v>
      </c>
      <c r="I8927" s="320" t="s">
        <v>355</v>
      </c>
      <c r="J8927" s="320" t="s">
        <v>816</v>
      </c>
      <c r="K8927" s="321">
        <v>33</v>
      </c>
      <c r="L8927" s="305">
        <v>0.28946998715400701</v>
      </c>
      <c r="M8927" s="305"/>
      <c r="N8927" s="321">
        <v>424</v>
      </c>
      <c r="O8927" s="305">
        <v>0.30460000038146973</v>
      </c>
      <c r="P8927" s="305"/>
      <c r="Q8927" s="321">
        <v>4376</v>
      </c>
      <c r="R8927" s="305">
        <v>0.32148000597953802</v>
      </c>
      <c r="S8927" s="305"/>
      <c r="BA8927" s="395">
        <v>1</v>
      </c>
      <c r="BB8927" s="396" t="s">
        <v>861</v>
      </c>
      <c r="BC8927" t="str">
        <f t="shared" si="746"/>
        <v>RXW</v>
      </c>
      <c r="BD8927" t="str">
        <f t="shared" si="747"/>
        <v>NAoMe_recurrent_mbc_hes_year</v>
      </c>
      <c r="BE8927" s="397" t="s">
        <v>862</v>
      </c>
      <c r="BF8927" t="str">
        <f t="shared" si="748"/>
        <v>2022</v>
      </c>
      <c r="BG8927">
        <f t="shared" si="749"/>
        <v>33</v>
      </c>
      <c r="BH8927" s="398">
        <f t="shared" si="750"/>
        <v>0.28946998715400701</v>
      </c>
      <c r="BO8927" s="33"/>
    </row>
    <row r="8928" spans="1:67">
      <c r="A8928" s="320" t="s">
        <v>338</v>
      </c>
      <c r="B8928" t="s">
        <v>380</v>
      </c>
      <c r="C8928" t="s">
        <v>910</v>
      </c>
      <c r="D8928" t="s">
        <v>314</v>
      </c>
      <c r="E8928" s="320" t="s">
        <v>194</v>
      </c>
      <c r="F8928" s="320" t="s">
        <v>923</v>
      </c>
      <c r="G8928" s="320" t="s">
        <v>448</v>
      </c>
      <c r="H8928" s="320" t="s">
        <v>322</v>
      </c>
      <c r="I8928" s="320" t="s">
        <v>355</v>
      </c>
      <c r="J8928" s="320" t="s">
        <v>946</v>
      </c>
      <c r="K8928" s="321">
        <v>53</v>
      </c>
      <c r="L8928" s="305">
        <v>0.46491000056266779</v>
      </c>
      <c r="M8928" s="305"/>
      <c r="N8928" s="321">
        <v>553</v>
      </c>
      <c r="O8928" s="305">
        <v>0.39726999402046198</v>
      </c>
      <c r="P8928" s="305"/>
      <c r="Q8928" s="321">
        <v>5127</v>
      </c>
      <c r="R8928" s="305">
        <v>0.37665000557899481</v>
      </c>
      <c r="S8928" s="305"/>
      <c r="BA8928" s="395">
        <v>1</v>
      </c>
      <c r="BB8928" s="396" t="s">
        <v>861</v>
      </c>
      <c r="BC8928" t="str">
        <f t="shared" si="746"/>
        <v>RXW</v>
      </c>
      <c r="BD8928" t="str">
        <f t="shared" si="747"/>
        <v>NAoMe_recurrent_mbc_hes_year</v>
      </c>
      <c r="BE8928" s="397" t="s">
        <v>862</v>
      </c>
      <c r="BF8928" t="str">
        <f t="shared" si="748"/>
        <v>2023</v>
      </c>
      <c r="BG8928">
        <f t="shared" si="749"/>
        <v>53</v>
      </c>
      <c r="BH8928" s="398">
        <f t="shared" si="750"/>
        <v>0.46491000056266779</v>
      </c>
      <c r="BO8928" s="33"/>
    </row>
    <row r="8929" spans="1:67">
      <c r="A8929" s="320" t="s">
        <v>338</v>
      </c>
      <c r="B8929" t="s">
        <v>380</v>
      </c>
      <c r="C8929" t="s">
        <v>910</v>
      </c>
      <c r="D8929" t="s">
        <v>314</v>
      </c>
      <c r="E8929" s="320" t="s">
        <v>194</v>
      </c>
      <c r="F8929" s="320" t="s">
        <v>923</v>
      </c>
      <c r="G8929" s="320" t="s">
        <v>448</v>
      </c>
      <c r="H8929" s="320" t="s">
        <v>322</v>
      </c>
      <c r="I8929" s="320" t="s">
        <v>824</v>
      </c>
      <c r="J8929" s="320" t="s">
        <v>12</v>
      </c>
      <c r="K8929" s="321">
        <v>114</v>
      </c>
      <c r="L8929" s="305">
        <v>1</v>
      </c>
      <c r="M8929" s="305"/>
      <c r="N8929" s="321">
        <v>1392</v>
      </c>
      <c r="O8929" s="305">
        <v>1</v>
      </c>
      <c r="P8929" s="305"/>
      <c r="Q8929" s="321">
        <v>13612</v>
      </c>
      <c r="R8929" s="305">
        <v>1</v>
      </c>
      <c r="S8929" s="305"/>
      <c r="BA8929" s="395">
        <v>1</v>
      </c>
      <c r="BB8929" s="396" t="s">
        <v>861</v>
      </c>
      <c r="BC8929" t="str">
        <f t="shared" si="746"/>
        <v>RXW</v>
      </c>
      <c r="BD8929" t="str">
        <f t="shared" si="747"/>
        <v>NAoMe_recurrent_tag_bonemets</v>
      </c>
      <c r="BE8929" s="397" t="s">
        <v>862</v>
      </c>
      <c r="BF8929" t="str">
        <f t="shared" si="748"/>
        <v>No</v>
      </c>
      <c r="BG8929">
        <f t="shared" si="749"/>
        <v>114</v>
      </c>
      <c r="BH8929" s="398">
        <f t="shared" si="750"/>
        <v>1</v>
      </c>
      <c r="BO8929" s="33"/>
    </row>
    <row r="8930" spans="1:67">
      <c r="A8930" s="320" t="s">
        <v>338</v>
      </c>
      <c r="B8930" t="s">
        <v>380</v>
      </c>
      <c r="C8930" t="s">
        <v>910</v>
      </c>
      <c r="D8930" t="s">
        <v>314</v>
      </c>
      <c r="E8930" s="320" t="s">
        <v>194</v>
      </c>
      <c r="F8930" s="320" t="s">
        <v>923</v>
      </c>
      <c r="G8930" s="320" t="s">
        <v>448</v>
      </c>
      <c r="H8930" s="320" t="s">
        <v>322</v>
      </c>
      <c r="I8930" s="320" t="s">
        <v>825</v>
      </c>
      <c r="J8930" s="320" t="s">
        <v>12</v>
      </c>
      <c r="K8930" s="321">
        <v>114</v>
      </c>
      <c r="L8930" s="305">
        <v>1</v>
      </c>
      <c r="M8930" s="305"/>
      <c r="N8930" s="321">
        <v>1392</v>
      </c>
      <c r="O8930" s="305">
        <v>1</v>
      </c>
      <c r="P8930" s="305"/>
      <c r="Q8930" s="321">
        <v>13612</v>
      </c>
      <c r="R8930" s="305">
        <v>1</v>
      </c>
      <c r="S8930" s="305"/>
      <c r="BA8930" s="395">
        <v>1</v>
      </c>
      <c r="BB8930" s="396" t="s">
        <v>861</v>
      </c>
      <c r="BC8930" t="str">
        <f t="shared" si="746"/>
        <v>RXW</v>
      </c>
      <c r="BD8930" t="str">
        <f t="shared" si="747"/>
        <v>NAoMe_recurrent_tag_brainmets</v>
      </c>
      <c r="BE8930" s="397" t="s">
        <v>862</v>
      </c>
      <c r="BF8930" t="str">
        <f t="shared" si="748"/>
        <v>No</v>
      </c>
      <c r="BG8930">
        <f t="shared" si="749"/>
        <v>114</v>
      </c>
      <c r="BH8930" s="398">
        <f t="shared" si="750"/>
        <v>1</v>
      </c>
      <c r="BO8930" s="33"/>
    </row>
    <row r="8931" spans="1:67">
      <c r="A8931" s="320" t="s">
        <v>338</v>
      </c>
      <c r="B8931" t="s">
        <v>380</v>
      </c>
      <c r="C8931" t="s">
        <v>910</v>
      </c>
      <c r="D8931" t="s">
        <v>314</v>
      </c>
      <c r="E8931" s="320" t="s">
        <v>194</v>
      </c>
      <c r="F8931" s="320" t="s">
        <v>923</v>
      </c>
      <c r="G8931" s="320" t="s">
        <v>448</v>
      </c>
      <c r="H8931" s="320" t="s">
        <v>322</v>
      </c>
      <c r="I8931" s="320" t="s">
        <v>826</v>
      </c>
      <c r="J8931" s="320" t="s">
        <v>12</v>
      </c>
      <c r="K8931" s="321">
        <v>114</v>
      </c>
      <c r="L8931" s="305">
        <v>1</v>
      </c>
      <c r="M8931" s="305"/>
      <c r="N8931" s="321">
        <v>1392</v>
      </c>
      <c r="O8931" s="305">
        <v>1</v>
      </c>
      <c r="P8931" s="305"/>
      <c r="Q8931" s="321">
        <v>13612</v>
      </c>
      <c r="R8931" s="305">
        <v>1</v>
      </c>
      <c r="S8931" s="305"/>
      <c r="BA8931" s="395">
        <v>1</v>
      </c>
      <c r="BB8931" s="396" t="s">
        <v>861</v>
      </c>
      <c r="BC8931" t="str">
        <f t="shared" si="746"/>
        <v>RXW</v>
      </c>
      <c r="BD8931" t="str">
        <f t="shared" si="747"/>
        <v>NAoMe_recurrent_tag_livermets</v>
      </c>
      <c r="BE8931" s="397" t="s">
        <v>862</v>
      </c>
      <c r="BF8931" t="str">
        <f t="shared" si="748"/>
        <v>No</v>
      </c>
      <c r="BG8931">
        <f t="shared" si="749"/>
        <v>114</v>
      </c>
      <c r="BH8931" s="398">
        <f t="shared" si="750"/>
        <v>1</v>
      </c>
      <c r="BO8931" s="33"/>
    </row>
    <row r="8932" spans="1:67">
      <c r="A8932" s="320" t="s">
        <v>338</v>
      </c>
      <c r="B8932" t="s">
        <v>380</v>
      </c>
      <c r="C8932" t="s">
        <v>910</v>
      </c>
      <c r="D8932" t="s">
        <v>314</v>
      </c>
      <c r="E8932" s="320" t="s">
        <v>194</v>
      </c>
      <c r="F8932" s="320" t="s">
        <v>923</v>
      </c>
      <c r="G8932" s="320" t="s">
        <v>448</v>
      </c>
      <c r="H8932" s="320" t="s">
        <v>322</v>
      </c>
      <c r="I8932" s="320" t="s">
        <v>827</v>
      </c>
      <c r="J8932" s="320" t="s">
        <v>12</v>
      </c>
      <c r="K8932" s="321">
        <v>114</v>
      </c>
      <c r="L8932" s="305">
        <v>1</v>
      </c>
      <c r="M8932" s="305"/>
      <c r="N8932" s="321">
        <v>1392</v>
      </c>
      <c r="O8932" s="305">
        <v>1</v>
      </c>
      <c r="P8932" s="305"/>
      <c r="Q8932" s="321">
        <v>13612</v>
      </c>
      <c r="R8932" s="305">
        <v>1</v>
      </c>
      <c r="S8932" s="305"/>
      <c r="BA8932" s="395">
        <v>1</v>
      </c>
      <c r="BB8932" s="396" t="s">
        <v>861</v>
      </c>
      <c r="BC8932" t="str">
        <f t="shared" si="746"/>
        <v>RXW</v>
      </c>
      <c r="BD8932" t="str">
        <f t="shared" si="747"/>
        <v>NAoMe_recurrent_tag_lungmets</v>
      </c>
      <c r="BE8932" s="397" t="s">
        <v>862</v>
      </c>
      <c r="BF8932" t="str">
        <f t="shared" si="748"/>
        <v>No</v>
      </c>
      <c r="BG8932">
        <f t="shared" si="749"/>
        <v>114</v>
      </c>
      <c r="BH8932" s="398">
        <f t="shared" si="750"/>
        <v>1</v>
      </c>
      <c r="BO8932" s="33"/>
    </row>
    <row r="8933" spans="1:67">
      <c r="A8933" s="320" t="s">
        <v>338</v>
      </c>
      <c r="B8933" t="s">
        <v>380</v>
      </c>
      <c r="C8933" t="s">
        <v>910</v>
      </c>
      <c r="D8933" t="s">
        <v>314</v>
      </c>
      <c r="E8933" s="320" t="s">
        <v>194</v>
      </c>
      <c r="F8933" s="320" t="s">
        <v>923</v>
      </c>
      <c r="G8933" s="320" t="s">
        <v>448</v>
      </c>
      <c r="H8933" s="320" t="s">
        <v>322</v>
      </c>
      <c r="I8933" s="320" t="s">
        <v>828</v>
      </c>
      <c r="J8933" s="320" t="s">
        <v>12</v>
      </c>
      <c r="K8933" s="321">
        <v>114</v>
      </c>
      <c r="L8933" s="305">
        <v>1</v>
      </c>
      <c r="M8933" s="305"/>
      <c r="N8933" s="321">
        <v>1392</v>
      </c>
      <c r="O8933" s="305">
        <v>1</v>
      </c>
      <c r="P8933" s="305"/>
      <c r="Q8933" s="321">
        <v>13612</v>
      </c>
      <c r="R8933" s="305">
        <v>1</v>
      </c>
      <c r="S8933" s="305"/>
      <c r="BA8933" s="395">
        <v>1</v>
      </c>
      <c r="BB8933" s="396" t="s">
        <v>861</v>
      </c>
      <c r="BC8933" t="str">
        <f t="shared" si="746"/>
        <v>RXW</v>
      </c>
      <c r="BD8933" t="str">
        <f t="shared" si="747"/>
        <v>NAoMe_recurrent_tag_othermets</v>
      </c>
      <c r="BE8933" s="397" t="s">
        <v>862</v>
      </c>
      <c r="BF8933" t="str">
        <f t="shared" si="748"/>
        <v>No</v>
      </c>
      <c r="BG8933">
        <f t="shared" si="749"/>
        <v>114</v>
      </c>
      <c r="BH8933" s="398">
        <f t="shared" si="750"/>
        <v>1</v>
      </c>
      <c r="BO8933" s="33"/>
    </row>
    <row r="8934" spans="1:67">
      <c r="A8934" s="320" t="s">
        <v>338</v>
      </c>
      <c r="B8934" t="s">
        <v>380</v>
      </c>
      <c r="C8934" t="s">
        <v>910</v>
      </c>
      <c r="D8934" t="s">
        <v>314</v>
      </c>
      <c r="E8934" s="320" t="s">
        <v>195</v>
      </c>
      <c r="F8934" s="320" t="s">
        <v>196</v>
      </c>
      <c r="G8934" s="320" t="s">
        <v>440</v>
      </c>
      <c r="H8934" s="320" t="s">
        <v>319</v>
      </c>
      <c r="I8934" s="320" t="s">
        <v>354</v>
      </c>
      <c r="J8934" s="320" t="s">
        <v>277</v>
      </c>
      <c r="K8934" s="321">
        <v>2</v>
      </c>
      <c r="L8934" s="305">
        <v>3.0770000070333481E-2</v>
      </c>
      <c r="M8934" s="305"/>
      <c r="N8934" s="321">
        <v>2</v>
      </c>
      <c r="O8934" s="305">
        <v>3.9200000464916229E-3</v>
      </c>
      <c r="P8934" s="305"/>
      <c r="Q8934" s="321">
        <v>56</v>
      </c>
      <c r="R8934" s="305">
        <v>4.1100000962615013E-3</v>
      </c>
      <c r="S8934" s="305"/>
      <c r="BA8934" s="395">
        <v>1</v>
      </c>
      <c r="BB8934" s="396" t="s">
        <v>861</v>
      </c>
      <c r="BC8934" t="str">
        <f t="shared" si="746"/>
        <v>RA9</v>
      </c>
      <c r="BD8934" t="str">
        <f t="shared" si="747"/>
        <v>NAoMe_recurrent_age_mbc_hes_decades_80cap</v>
      </c>
      <c r="BE8934" s="397" t="s">
        <v>862</v>
      </c>
      <c r="BF8934" t="str">
        <f t="shared" si="748"/>
        <v>18-29 yrs</v>
      </c>
      <c r="BG8934">
        <f t="shared" si="749"/>
        <v>2</v>
      </c>
      <c r="BH8934" s="398">
        <f t="shared" si="750"/>
        <v>3.0770000070333481E-2</v>
      </c>
      <c r="BO8934" s="33"/>
    </row>
    <row r="8935" spans="1:67">
      <c r="A8935" s="320" t="s">
        <v>338</v>
      </c>
      <c r="B8935" t="s">
        <v>380</v>
      </c>
      <c r="C8935" t="s">
        <v>910</v>
      </c>
      <c r="D8935" t="s">
        <v>314</v>
      </c>
      <c r="E8935" s="320" t="s">
        <v>195</v>
      </c>
      <c r="F8935" s="320" t="s">
        <v>196</v>
      </c>
      <c r="G8935" s="320" t="s">
        <v>440</v>
      </c>
      <c r="H8935" s="320" t="s">
        <v>319</v>
      </c>
      <c r="I8935" s="320" t="s">
        <v>354</v>
      </c>
      <c r="J8935" s="320" t="s">
        <v>278</v>
      </c>
      <c r="K8935" s="321">
        <v>0</v>
      </c>
      <c r="L8935" s="305">
        <v>0</v>
      </c>
      <c r="M8935" s="305"/>
      <c r="N8935" s="321">
        <v>14</v>
      </c>
      <c r="O8935" s="305">
        <v>2.7450000867247581E-2</v>
      </c>
      <c r="P8935" s="305"/>
      <c r="Q8935" s="321">
        <v>552</v>
      </c>
      <c r="R8935" s="305">
        <v>4.0550000965595252E-2</v>
      </c>
      <c r="S8935" s="305"/>
      <c r="BA8935" s="395">
        <v>1</v>
      </c>
      <c r="BB8935" s="396" t="s">
        <v>861</v>
      </c>
      <c r="BC8935" t="str">
        <f t="shared" si="746"/>
        <v>RA9</v>
      </c>
      <c r="BD8935" t="str">
        <f t="shared" si="747"/>
        <v>NAoMe_recurrent_age_mbc_hes_decades_80cap</v>
      </c>
      <c r="BE8935" s="397" t="s">
        <v>862</v>
      </c>
      <c r="BF8935" t="str">
        <f t="shared" si="748"/>
        <v>30-39 yrs</v>
      </c>
      <c r="BG8935">
        <f t="shared" si="749"/>
        <v>0</v>
      </c>
      <c r="BH8935" s="398">
        <f t="shared" si="750"/>
        <v>0</v>
      </c>
      <c r="BO8935" s="33"/>
    </row>
    <row r="8936" spans="1:67">
      <c r="A8936" s="320" t="s">
        <v>338</v>
      </c>
      <c r="B8936" t="s">
        <v>380</v>
      </c>
      <c r="C8936" t="s">
        <v>910</v>
      </c>
      <c r="D8936" t="s">
        <v>314</v>
      </c>
      <c r="E8936" s="320" t="s">
        <v>195</v>
      </c>
      <c r="F8936" s="320" t="s">
        <v>196</v>
      </c>
      <c r="G8936" s="320" t="s">
        <v>440</v>
      </c>
      <c r="H8936" s="320" t="s">
        <v>319</v>
      </c>
      <c r="I8936" s="320" t="s">
        <v>354</v>
      </c>
      <c r="J8936" s="320" t="s">
        <v>279</v>
      </c>
      <c r="K8936" s="321">
        <v>5</v>
      </c>
      <c r="L8936" s="305">
        <v>7.6920002698898315E-2</v>
      </c>
      <c r="M8936" s="305"/>
      <c r="N8936" s="321">
        <v>42</v>
      </c>
      <c r="O8936" s="305">
        <v>8.2350000739097595E-2</v>
      </c>
      <c r="P8936" s="305"/>
      <c r="Q8936" s="321">
        <v>1403</v>
      </c>
      <c r="R8936" s="305">
        <v>0.1030699983239174</v>
      </c>
      <c r="S8936" s="305"/>
      <c r="BA8936" s="395">
        <v>1</v>
      </c>
      <c r="BB8936" s="396" t="s">
        <v>861</v>
      </c>
      <c r="BC8936" t="str">
        <f t="shared" si="746"/>
        <v>RA9</v>
      </c>
      <c r="BD8936" t="str">
        <f t="shared" si="747"/>
        <v>NAoMe_recurrent_age_mbc_hes_decades_80cap</v>
      </c>
      <c r="BE8936" s="397" t="s">
        <v>862</v>
      </c>
      <c r="BF8936" t="str">
        <f t="shared" si="748"/>
        <v>40-49 yrs</v>
      </c>
      <c r="BG8936">
        <f t="shared" si="749"/>
        <v>5</v>
      </c>
      <c r="BH8936" s="398">
        <f t="shared" si="750"/>
        <v>7.6920002698898315E-2</v>
      </c>
      <c r="BO8936" s="33"/>
    </row>
    <row r="8937" spans="1:67">
      <c r="A8937" s="320" t="s">
        <v>338</v>
      </c>
      <c r="B8937" t="s">
        <v>380</v>
      </c>
      <c r="C8937" t="s">
        <v>910</v>
      </c>
      <c r="D8937" t="s">
        <v>314</v>
      </c>
      <c r="E8937" s="320" t="s">
        <v>195</v>
      </c>
      <c r="F8937" s="320" t="s">
        <v>196</v>
      </c>
      <c r="G8937" s="320" t="s">
        <v>440</v>
      </c>
      <c r="H8937" s="320" t="s">
        <v>319</v>
      </c>
      <c r="I8937" s="320" t="s">
        <v>354</v>
      </c>
      <c r="J8937" s="320" t="s">
        <v>280</v>
      </c>
      <c r="K8937" s="321">
        <v>12</v>
      </c>
      <c r="L8937" s="305">
        <v>0.18461999297142029</v>
      </c>
      <c r="M8937" s="305"/>
      <c r="N8937" s="321">
        <v>81</v>
      </c>
      <c r="O8937" s="305">
        <v>0.15882000327110291</v>
      </c>
      <c r="P8937" s="305"/>
      <c r="Q8937" s="321">
        <v>2584</v>
      </c>
      <c r="R8937" s="305">
        <v>0.18983000516891479</v>
      </c>
      <c r="S8937" s="305"/>
      <c r="BA8937" s="395">
        <v>1</v>
      </c>
      <c r="BB8937" s="396" t="s">
        <v>861</v>
      </c>
      <c r="BC8937" t="str">
        <f t="shared" si="746"/>
        <v>RA9</v>
      </c>
      <c r="BD8937" t="str">
        <f t="shared" si="747"/>
        <v>NAoMe_recurrent_age_mbc_hes_decades_80cap</v>
      </c>
      <c r="BE8937" s="397" t="s">
        <v>862</v>
      </c>
      <c r="BF8937" t="str">
        <f t="shared" si="748"/>
        <v>50-59 yrs</v>
      </c>
      <c r="BG8937">
        <f t="shared" si="749"/>
        <v>12</v>
      </c>
      <c r="BH8937" s="398">
        <f t="shared" si="750"/>
        <v>0.18461999297142029</v>
      </c>
      <c r="BO8937" s="33"/>
    </row>
    <row r="8938" spans="1:67">
      <c r="A8938" s="320" t="s">
        <v>338</v>
      </c>
      <c r="B8938" t="s">
        <v>380</v>
      </c>
      <c r="C8938" t="s">
        <v>910</v>
      </c>
      <c r="D8938" t="s">
        <v>314</v>
      </c>
      <c r="E8938" s="320" t="s">
        <v>195</v>
      </c>
      <c r="F8938" s="320" t="s">
        <v>196</v>
      </c>
      <c r="G8938" s="320" t="s">
        <v>440</v>
      </c>
      <c r="H8938" s="320" t="s">
        <v>319</v>
      </c>
      <c r="I8938" s="320" t="s">
        <v>354</v>
      </c>
      <c r="J8938" s="320" t="s">
        <v>281</v>
      </c>
      <c r="K8938" s="321">
        <v>14</v>
      </c>
      <c r="L8938" s="305">
        <v>0.215379998087883</v>
      </c>
      <c r="M8938" s="305"/>
      <c r="N8938" s="321">
        <v>86</v>
      </c>
      <c r="O8938" s="305">
        <v>0.16863000392913821</v>
      </c>
      <c r="P8938" s="305"/>
      <c r="Q8938" s="321">
        <v>2650</v>
      </c>
      <c r="R8938" s="305">
        <v>0.19468000531196589</v>
      </c>
      <c r="S8938" s="305"/>
      <c r="BA8938" s="395">
        <v>1</v>
      </c>
      <c r="BB8938" s="396" t="s">
        <v>861</v>
      </c>
      <c r="BC8938" t="str">
        <f t="shared" si="746"/>
        <v>RA9</v>
      </c>
      <c r="BD8938" t="str">
        <f t="shared" si="747"/>
        <v>NAoMe_recurrent_age_mbc_hes_decades_80cap</v>
      </c>
      <c r="BE8938" s="397" t="s">
        <v>862</v>
      </c>
      <c r="BF8938" t="str">
        <f t="shared" si="748"/>
        <v>60-69 yrs</v>
      </c>
      <c r="BG8938">
        <f t="shared" si="749"/>
        <v>14</v>
      </c>
      <c r="BH8938" s="398">
        <f t="shared" si="750"/>
        <v>0.215379998087883</v>
      </c>
      <c r="BO8938" s="33"/>
    </row>
    <row r="8939" spans="1:67">
      <c r="A8939" s="320" t="s">
        <v>338</v>
      </c>
      <c r="B8939" t="s">
        <v>380</v>
      </c>
      <c r="C8939" t="s">
        <v>910</v>
      </c>
      <c r="D8939" t="s">
        <v>314</v>
      </c>
      <c r="E8939" s="320" t="s">
        <v>195</v>
      </c>
      <c r="F8939" s="320" t="s">
        <v>196</v>
      </c>
      <c r="G8939" s="320" t="s">
        <v>440</v>
      </c>
      <c r="H8939" s="320" t="s">
        <v>319</v>
      </c>
      <c r="I8939" s="320" t="s">
        <v>354</v>
      </c>
      <c r="J8939" s="320" t="s">
        <v>282</v>
      </c>
      <c r="K8939" s="321">
        <v>17</v>
      </c>
      <c r="L8939" s="305">
        <v>0.2615399956703186</v>
      </c>
      <c r="M8939" s="305"/>
      <c r="N8939" s="321">
        <v>153</v>
      </c>
      <c r="O8939" s="305">
        <v>0.30000001192092901</v>
      </c>
      <c r="P8939" s="305"/>
      <c r="Q8939" s="321">
        <v>3284</v>
      </c>
      <c r="R8939" s="305">
        <v>0.24126000702381131</v>
      </c>
      <c r="S8939" s="305"/>
      <c r="BA8939" s="395">
        <v>1</v>
      </c>
      <c r="BB8939" s="396" t="s">
        <v>861</v>
      </c>
      <c r="BC8939" t="str">
        <f t="shared" si="746"/>
        <v>RA9</v>
      </c>
      <c r="BD8939" t="str">
        <f t="shared" si="747"/>
        <v>NAoMe_recurrent_age_mbc_hes_decades_80cap</v>
      </c>
      <c r="BE8939" s="397" t="s">
        <v>862</v>
      </c>
      <c r="BF8939" t="str">
        <f t="shared" si="748"/>
        <v>70-79 yrs</v>
      </c>
      <c r="BG8939">
        <f t="shared" si="749"/>
        <v>17</v>
      </c>
      <c r="BH8939" s="398">
        <f t="shared" si="750"/>
        <v>0.2615399956703186</v>
      </c>
      <c r="BO8939" s="33"/>
    </row>
    <row r="8940" spans="1:67">
      <c r="A8940" s="320" t="s">
        <v>338</v>
      </c>
      <c r="B8940" t="s">
        <v>380</v>
      </c>
      <c r="C8940" t="s">
        <v>910</v>
      </c>
      <c r="D8940" t="s">
        <v>314</v>
      </c>
      <c r="E8940" s="320" t="s">
        <v>195</v>
      </c>
      <c r="F8940" s="320" t="s">
        <v>196</v>
      </c>
      <c r="G8940" s="320" t="s">
        <v>440</v>
      </c>
      <c r="H8940" s="320" t="s">
        <v>319</v>
      </c>
      <c r="I8940" s="320" t="s">
        <v>354</v>
      </c>
      <c r="J8940" s="320" t="s">
        <v>283</v>
      </c>
      <c r="K8940" s="321">
        <v>15</v>
      </c>
      <c r="L8940" s="305">
        <v>0.23077000677585599</v>
      </c>
      <c r="M8940" s="305"/>
      <c r="N8940" s="321">
        <v>132</v>
      </c>
      <c r="O8940" s="305">
        <v>0.25881999731063843</v>
      </c>
      <c r="P8940" s="305"/>
      <c r="Q8940" s="321">
        <v>3083</v>
      </c>
      <c r="R8940" s="305">
        <v>0.2264900058507919</v>
      </c>
      <c r="S8940" s="305"/>
      <c r="BA8940" s="395">
        <v>1</v>
      </c>
      <c r="BB8940" s="396" t="s">
        <v>861</v>
      </c>
      <c r="BC8940" t="str">
        <f t="shared" si="746"/>
        <v>RA9</v>
      </c>
      <c r="BD8940" t="str">
        <f t="shared" si="747"/>
        <v>NAoMe_recurrent_age_mbc_hes_decades_80cap</v>
      </c>
      <c r="BE8940" s="397" t="s">
        <v>862</v>
      </c>
      <c r="BF8940" t="str">
        <f t="shared" si="748"/>
        <v>80+ yrs</v>
      </c>
      <c r="BG8940">
        <f t="shared" si="749"/>
        <v>15</v>
      </c>
      <c r="BH8940" s="398">
        <f t="shared" si="750"/>
        <v>0.23077000677585599</v>
      </c>
      <c r="BO8940" s="33"/>
    </row>
    <row r="8941" spans="1:67">
      <c r="A8941" s="320" t="s">
        <v>338</v>
      </c>
      <c r="B8941" t="s">
        <v>380</v>
      </c>
      <c r="C8941" t="s">
        <v>910</v>
      </c>
      <c r="D8941" t="s">
        <v>314</v>
      </c>
      <c r="E8941" s="320" t="s">
        <v>195</v>
      </c>
      <c r="F8941" s="320" t="s">
        <v>196</v>
      </c>
      <c r="G8941" s="320" t="s">
        <v>440</v>
      </c>
      <c r="H8941" s="320" t="s">
        <v>319</v>
      </c>
      <c r="I8941" s="320" t="s">
        <v>656</v>
      </c>
      <c r="J8941" s="320" t="s">
        <v>286</v>
      </c>
      <c r="K8941" s="321">
        <v>0</v>
      </c>
      <c r="L8941" s="305">
        <v>0</v>
      </c>
      <c r="M8941" s="305">
        <v>0</v>
      </c>
      <c r="N8941" s="321">
        <v>2</v>
      </c>
      <c r="O8941" s="305">
        <v>3.9200000464916229E-3</v>
      </c>
      <c r="P8941" s="305">
        <v>3.9400001987814903E-3</v>
      </c>
      <c r="Q8941" s="321">
        <v>565</v>
      </c>
      <c r="R8941" s="305">
        <v>4.1510000824928277E-2</v>
      </c>
      <c r="S8941" s="305">
        <v>4.221000149846077E-2</v>
      </c>
      <c r="BA8941" s="395">
        <v>1</v>
      </c>
      <c r="BB8941" s="396" t="s">
        <v>861</v>
      </c>
      <c r="BC8941" t="str">
        <f t="shared" si="746"/>
        <v>RA9</v>
      </c>
      <c r="BD8941" t="str">
        <f t="shared" si="747"/>
        <v>NAoMe_recurrent_ethnicity_grp</v>
      </c>
      <c r="BE8941" s="397" t="s">
        <v>862</v>
      </c>
      <c r="BF8941" t="str">
        <f t="shared" si="748"/>
        <v>Asian or Asian British</v>
      </c>
      <c r="BG8941">
        <f t="shared" si="749"/>
        <v>0</v>
      </c>
      <c r="BH8941" s="398">
        <f t="shared" si="750"/>
        <v>0</v>
      </c>
      <c r="BO8941" s="33"/>
    </row>
    <row r="8942" spans="1:67">
      <c r="A8942" s="320" t="s">
        <v>338</v>
      </c>
      <c r="B8942" t="s">
        <v>380</v>
      </c>
      <c r="C8942" t="s">
        <v>910</v>
      </c>
      <c r="D8942" t="s">
        <v>314</v>
      </c>
      <c r="E8942" s="320" t="s">
        <v>195</v>
      </c>
      <c r="F8942" s="320" t="s">
        <v>196</v>
      </c>
      <c r="G8942" s="320" t="s">
        <v>440</v>
      </c>
      <c r="H8942" s="320" t="s">
        <v>319</v>
      </c>
      <c r="I8942" s="320" t="s">
        <v>656</v>
      </c>
      <c r="J8942" s="320" t="s">
        <v>287</v>
      </c>
      <c r="K8942" s="321">
        <v>0</v>
      </c>
      <c r="L8942" s="305">
        <v>0</v>
      </c>
      <c r="M8942" s="305">
        <v>0</v>
      </c>
      <c r="N8942" s="321">
        <v>2</v>
      </c>
      <c r="O8942" s="305">
        <v>3.9200000464916229E-3</v>
      </c>
      <c r="P8942" s="305">
        <v>3.9400001987814903E-3</v>
      </c>
      <c r="Q8942" s="321">
        <v>439</v>
      </c>
      <c r="R8942" s="305">
        <v>3.2249998301267617E-2</v>
      </c>
      <c r="S8942" s="305">
        <v>3.2800000160932541E-2</v>
      </c>
      <c r="BA8942" s="395">
        <v>1</v>
      </c>
      <c r="BB8942" s="396" t="s">
        <v>861</v>
      </c>
      <c r="BC8942" t="str">
        <f t="shared" si="746"/>
        <v>RA9</v>
      </c>
      <c r="BD8942" t="str">
        <f t="shared" si="747"/>
        <v>NAoMe_recurrent_ethnicity_grp</v>
      </c>
      <c r="BE8942" s="397" t="s">
        <v>862</v>
      </c>
      <c r="BF8942" t="str">
        <f t="shared" si="748"/>
        <v>Black or Black British</v>
      </c>
      <c r="BG8942">
        <f t="shared" si="749"/>
        <v>0</v>
      </c>
      <c r="BH8942" s="398">
        <f t="shared" si="750"/>
        <v>0</v>
      </c>
      <c r="BO8942" s="33"/>
    </row>
    <row r="8943" spans="1:67">
      <c r="A8943" s="320" t="s">
        <v>338</v>
      </c>
      <c r="B8943" t="s">
        <v>380</v>
      </c>
      <c r="C8943" t="s">
        <v>910</v>
      </c>
      <c r="D8943" t="s">
        <v>314</v>
      </c>
      <c r="E8943" s="320" t="s">
        <v>195</v>
      </c>
      <c r="F8943" s="320" t="s">
        <v>196</v>
      </c>
      <c r="G8943" s="320" t="s">
        <v>440</v>
      </c>
      <c r="H8943" s="320" t="s">
        <v>319</v>
      </c>
      <c r="I8943" s="320" t="s">
        <v>656</v>
      </c>
      <c r="J8943" s="320" t="s">
        <v>259</v>
      </c>
      <c r="K8943" s="321">
        <v>2</v>
      </c>
      <c r="L8943" s="305">
        <v>3.0770000070333481E-2</v>
      </c>
      <c r="M8943" s="305">
        <v>3.0770000070333481E-2</v>
      </c>
      <c r="N8943" s="321">
        <v>2</v>
      </c>
      <c r="O8943" s="305">
        <v>3.9200000464916229E-3</v>
      </c>
      <c r="P8943" s="305">
        <v>3.9400001987814903E-3</v>
      </c>
      <c r="Q8943" s="321">
        <v>117</v>
      </c>
      <c r="R8943" s="305">
        <v>8.6000002920627594E-3</v>
      </c>
      <c r="S8943" s="305">
        <v>8.7400004267692566E-3</v>
      </c>
      <c r="BA8943" s="395">
        <v>1</v>
      </c>
      <c r="BB8943" s="396" t="s">
        <v>861</v>
      </c>
      <c r="BC8943" t="str">
        <f t="shared" si="746"/>
        <v>RA9</v>
      </c>
      <c r="BD8943" t="str">
        <f t="shared" si="747"/>
        <v>NAoMe_recurrent_ethnicity_grp</v>
      </c>
      <c r="BE8943" s="397" t="s">
        <v>862</v>
      </c>
      <c r="BF8943" t="str">
        <f t="shared" si="748"/>
        <v>Mixed</v>
      </c>
      <c r="BG8943">
        <f t="shared" si="749"/>
        <v>2</v>
      </c>
      <c r="BH8943" s="398">
        <f t="shared" si="750"/>
        <v>3.0770000070333481E-2</v>
      </c>
      <c r="BO8943" s="33"/>
    </row>
    <row r="8944" spans="1:67">
      <c r="A8944" s="320" t="s">
        <v>338</v>
      </c>
      <c r="B8944" t="s">
        <v>380</v>
      </c>
      <c r="C8944" t="s">
        <v>910</v>
      </c>
      <c r="D8944" t="s">
        <v>314</v>
      </c>
      <c r="E8944" s="320" t="s">
        <v>195</v>
      </c>
      <c r="F8944" s="320" t="s">
        <v>196</v>
      </c>
      <c r="G8944" s="320" t="s">
        <v>440</v>
      </c>
      <c r="H8944" s="320" t="s">
        <v>319</v>
      </c>
      <c r="I8944" s="320" t="s">
        <v>656</v>
      </c>
      <c r="J8944" s="320" t="s">
        <v>288</v>
      </c>
      <c r="K8944" s="321">
        <v>0</v>
      </c>
      <c r="L8944" s="305">
        <v>0</v>
      </c>
      <c r="M8944" s="305">
        <v>0</v>
      </c>
      <c r="N8944" s="321">
        <v>2</v>
      </c>
      <c r="O8944" s="305">
        <v>3.9200000464916229E-3</v>
      </c>
      <c r="P8944" s="305">
        <v>3.9400001987814903E-3</v>
      </c>
      <c r="Q8944" s="321">
        <v>254</v>
      </c>
      <c r="R8944" s="305">
        <v>1.8659999594092369E-2</v>
      </c>
      <c r="S8944" s="305">
        <v>1.8980000168085098E-2</v>
      </c>
      <c r="BA8944" s="395">
        <v>1</v>
      </c>
      <c r="BB8944" s="396" t="s">
        <v>861</v>
      </c>
      <c r="BC8944" t="str">
        <f t="shared" si="746"/>
        <v>RA9</v>
      </c>
      <c r="BD8944" t="str">
        <f t="shared" si="747"/>
        <v>NAoMe_recurrent_ethnicity_grp</v>
      </c>
      <c r="BE8944" s="397" t="s">
        <v>862</v>
      </c>
      <c r="BF8944" t="str">
        <f t="shared" si="748"/>
        <v>Other Ethnic Group</v>
      </c>
      <c r="BG8944">
        <f t="shared" si="749"/>
        <v>0</v>
      </c>
      <c r="BH8944" s="398">
        <f t="shared" si="750"/>
        <v>0</v>
      </c>
      <c r="BO8944" s="33"/>
    </row>
    <row r="8945" spans="1:67">
      <c r="A8945" s="320" t="s">
        <v>338</v>
      </c>
      <c r="B8945" t="s">
        <v>380</v>
      </c>
      <c r="C8945" t="s">
        <v>910</v>
      </c>
      <c r="D8945" t="s">
        <v>314</v>
      </c>
      <c r="E8945" s="320" t="s">
        <v>195</v>
      </c>
      <c r="F8945" s="320" t="s">
        <v>196</v>
      </c>
      <c r="G8945" s="320" t="s">
        <v>440</v>
      </c>
      <c r="H8945" s="320" t="s">
        <v>319</v>
      </c>
      <c r="I8945" s="320" t="s">
        <v>656</v>
      </c>
      <c r="J8945" s="320" t="s">
        <v>260</v>
      </c>
      <c r="K8945" s="321">
        <v>0</v>
      </c>
      <c r="L8945" s="305">
        <v>0</v>
      </c>
      <c r="M8945" s="305"/>
      <c r="N8945" s="321">
        <v>2</v>
      </c>
      <c r="O8945" s="305">
        <v>3.9200000464916229E-3</v>
      </c>
      <c r="P8945" s="305"/>
      <c r="Q8945" s="321">
        <v>227</v>
      </c>
      <c r="R8945" s="305">
        <v>1.6680000349879261E-2</v>
      </c>
      <c r="S8945" s="305"/>
      <c r="BA8945" s="395">
        <v>1</v>
      </c>
      <c r="BB8945" s="396" t="s">
        <v>861</v>
      </c>
      <c r="BC8945" t="str">
        <f t="shared" si="746"/>
        <v>RA9</v>
      </c>
      <c r="BD8945" t="str">
        <f t="shared" si="747"/>
        <v>NAoMe_recurrent_ethnicity_grp</v>
      </c>
      <c r="BE8945" s="397" t="s">
        <v>862</v>
      </c>
      <c r="BF8945" t="str">
        <f t="shared" si="748"/>
        <v>Unknown</v>
      </c>
      <c r="BG8945">
        <f t="shared" si="749"/>
        <v>0</v>
      </c>
      <c r="BH8945" s="398">
        <f t="shared" si="750"/>
        <v>0</v>
      </c>
      <c r="BO8945" s="33"/>
    </row>
    <row r="8946" spans="1:67">
      <c r="A8946" s="320" t="s">
        <v>338</v>
      </c>
      <c r="B8946" t="s">
        <v>380</v>
      </c>
      <c r="C8946" t="s">
        <v>910</v>
      </c>
      <c r="D8946" t="s">
        <v>314</v>
      </c>
      <c r="E8946" s="320" t="s">
        <v>195</v>
      </c>
      <c r="F8946" s="320" t="s">
        <v>196</v>
      </c>
      <c r="G8946" s="320" t="s">
        <v>440</v>
      </c>
      <c r="H8946" s="320" t="s">
        <v>319</v>
      </c>
      <c r="I8946" s="320" t="s">
        <v>656</v>
      </c>
      <c r="J8946" s="320" t="s">
        <v>258</v>
      </c>
      <c r="K8946" s="321">
        <v>63</v>
      </c>
      <c r="L8946" s="305">
        <v>0.96922999620437622</v>
      </c>
      <c r="M8946" s="305">
        <v>0.96922999620437622</v>
      </c>
      <c r="N8946" s="321">
        <v>500</v>
      </c>
      <c r="O8946" s="305">
        <v>0.98039001226425171</v>
      </c>
      <c r="P8946" s="305">
        <v>0.98425000905990601</v>
      </c>
      <c r="Q8946" s="321">
        <v>12010</v>
      </c>
      <c r="R8946" s="305">
        <v>0.88230997323989868</v>
      </c>
      <c r="S8946" s="305">
        <v>0.89727002382278442</v>
      </c>
      <c r="BA8946" s="395">
        <v>1</v>
      </c>
      <c r="BB8946" s="396" t="s">
        <v>861</v>
      </c>
      <c r="BC8946" t="str">
        <f t="shared" si="746"/>
        <v>RA9</v>
      </c>
      <c r="BD8946" t="str">
        <f t="shared" si="747"/>
        <v>NAoMe_recurrent_ethnicity_grp</v>
      </c>
      <c r="BE8946" s="397" t="s">
        <v>862</v>
      </c>
      <c r="BF8946" t="str">
        <f t="shared" si="748"/>
        <v>White</v>
      </c>
      <c r="BG8946">
        <f t="shared" si="749"/>
        <v>63</v>
      </c>
      <c r="BH8946" s="398">
        <f t="shared" si="750"/>
        <v>0.96922999620437622</v>
      </c>
      <c r="BO8946" s="33"/>
    </row>
    <row r="8947" spans="1:67">
      <c r="A8947" s="320" t="s">
        <v>338</v>
      </c>
      <c r="B8947" t="s">
        <v>380</v>
      </c>
      <c r="C8947" t="s">
        <v>910</v>
      </c>
      <c r="D8947" t="s">
        <v>314</v>
      </c>
      <c r="E8947" s="320" t="s">
        <v>195</v>
      </c>
      <c r="F8947" s="320" t="s">
        <v>196</v>
      </c>
      <c r="G8947" s="320" t="s">
        <v>440</v>
      </c>
      <c r="H8947" s="320" t="s">
        <v>319</v>
      </c>
      <c r="I8947" s="320" t="s">
        <v>291</v>
      </c>
      <c r="J8947" s="320" t="s">
        <v>313</v>
      </c>
      <c r="K8947" s="321">
        <v>65</v>
      </c>
      <c r="L8947" s="305">
        <v>1</v>
      </c>
      <c r="M8947" s="305"/>
      <c r="N8947" s="321">
        <v>508</v>
      </c>
      <c r="O8947" s="305">
        <v>0.99607998132705688</v>
      </c>
      <c r="P8947" s="305"/>
      <c r="Q8947" s="321">
        <v>13492</v>
      </c>
      <c r="R8947" s="305">
        <v>0.99118000268936157</v>
      </c>
      <c r="S8947" s="305"/>
      <c r="BA8947" s="395">
        <v>1</v>
      </c>
      <c r="BB8947" s="396" t="s">
        <v>861</v>
      </c>
      <c r="BC8947" t="str">
        <f t="shared" si="746"/>
        <v>RA9</v>
      </c>
      <c r="BD8947" t="str">
        <f t="shared" si="747"/>
        <v>NAoMe_recurrent_gender</v>
      </c>
      <c r="BE8947" s="397" t="s">
        <v>862</v>
      </c>
      <c r="BF8947" t="str">
        <f t="shared" si="748"/>
        <v>Female</v>
      </c>
      <c r="BG8947">
        <f t="shared" si="749"/>
        <v>65</v>
      </c>
      <c r="BH8947" s="398">
        <f t="shared" si="750"/>
        <v>1</v>
      </c>
      <c r="BO8947" s="33"/>
    </row>
    <row r="8948" spans="1:67">
      <c r="A8948" s="320" t="s">
        <v>338</v>
      </c>
      <c r="B8948" t="s">
        <v>380</v>
      </c>
      <c r="C8948" t="s">
        <v>910</v>
      </c>
      <c r="D8948" t="s">
        <v>314</v>
      </c>
      <c r="E8948" s="320" t="s">
        <v>195</v>
      </c>
      <c r="F8948" s="320" t="s">
        <v>196</v>
      </c>
      <c r="G8948" s="320" t="s">
        <v>440</v>
      </c>
      <c r="H8948" s="320" t="s">
        <v>319</v>
      </c>
      <c r="I8948" s="320" t="s">
        <v>291</v>
      </c>
      <c r="J8948" s="320" t="s">
        <v>293</v>
      </c>
      <c r="K8948" s="321">
        <v>0</v>
      </c>
      <c r="L8948" s="305">
        <v>0</v>
      </c>
      <c r="M8948" s="305"/>
      <c r="N8948" s="321">
        <v>2</v>
      </c>
      <c r="O8948" s="305">
        <v>3.9200000464916229E-3</v>
      </c>
      <c r="P8948" s="305"/>
      <c r="Q8948" s="321">
        <v>120</v>
      </c>
      <c r="R8948" s="305">
        <v>8.8200001046061516E-3</v>
      </c>
      <c r="S8948" s="305"/>
      <c r="BA8948" s="395">
        <v>1</v>
      </c>
      <c r="BB8948" s="396" t="s">
        <v>861</v>
      </c>
      <c r="BC8948" t="str">
        <f t="shared" si="746"/>
        <v>RA9</v>
      </c>
      <c r="BD8948" t="str">
        <f t="shared" si="747"/>
        <v>NAoMe_recurrent_gender</v>
      </c>
      <c r="BE8948" s="397" t="s">
        <v>862</v>
      </c>
      <c r="BF8948" t="str">
        <f t="shared" si="748"/>
        <v>Male</v>
      </c>
      <c r="BG8948">
        <f t="shared" si="749"/>
        <v>0</v>
      </c>
      <c r="BH8948" s="398">
        <f t="shared" si="750"/>
        <v>0</v>
      </c>
      <c r="BO8948" s="33"/>
    </row>
    <row r="8949" spans="1:67">
      <c r="A8949" s="320" t="s">
        <v>338</v>
      </c>
      <c r="B8949" t="s">
        <v>380</v>
      </c>
      <c r="C8949" t="s">
        <v>910</v>
      </c>
      <c r="D8949" t="s">
        <v>314</v>
      </c>
      <c r="E8949" s="320" t="s">
        <v>195</v>
      </c>
      <c r="F8949" s="320" t="s">
        <v>196</v>
      </c>
      <c r="G8949" s="320" t="s">
        <v>440</v>
      </c>
      <c r="H8949" s="320" t="s">
        <v>319</v>
      </c>
      <c r="I8949" s="320" t="s">
        <v>355</v>
      </c>
      <c r="J8949" s="320" t="s">
        <v>289</v>
      </c>
      <c r="K8949" s="321">
        <v>14</v>
      </c>
      <c r="L8949" s="305">
        <v>0.215379998087883</v>
      </c>
      <c r="M8949" s="305"/>
      <c r="N8949" s="321">
        <v>133</v>
      </c>
      <c r="O8949" s="305">
        <v>0.26078000664710999</v>
      </c>
      <c r="P8949" s="305"/>
      <c r="Q8949" s="321">
        <v>4109</v>
      </c>
      <c r="R8949" s="305">
        <v>0.30186998844146729</v>
      </c>
      <c r="S8949" s="305"/>
      <c r="BA8949" s="395">
        <v>1</v>
      </c>
      <c r="BB8949" s="396" t="s">
        <v>861</v>
      </c>
      <c r="BC8949" t="str">
        <f t="shared" si="746"/>
        <v>RA9</v>
      </c>
      <c r="BD8949" t="str">
        <f t="shared" si="747"/>
        <v>NAoMe_recurrent_mbc_hes_year</v>
      </c>
      <c r="BE8949" s="397" t="s">
        <v>862</v>
      </c>
      <c r="BF8949" t="str">
        <f t="shared" si="748"/>
        <v>2021</v>
      </c>
      <c r="BG8949">
        <f t="shared" si="749"/>
        <v>14</v>
      </c>
      <c r="BH8949" s="398">
        <f t="shared" si="750"/>
        <v>0.215379998087883</v>
      </c>
      <c r="BO8949" s="33"/>
    </row>
    <row r="8950" spans="1:67">
      <c r="A8950" s="320" t="s">
        <v>338</v>
      </c>
      <c r="B8950" t="s">
        <v>380</v>
      </c>
      <c r="C8950" t="s">
        <v>910</v>
      </c>
      <c r="D8950" t="s">
        <v>314</v>
      </c>
      <c r="E8950" s="320" t="s">
        <v>195</v>
      </c>
      <c r="F8950" s="320" t="s">
        <v>196</v>
      </c>
      <c r="G8950" s="320" t="s">
        <v>440</v>
      </c>
      <c r="H8950" s="320" t="s">
        <v>319</v>
      </c>
      <c r="I8950" s="320" t="s">
        <v>355</v>
      </c>
      <c r="J8950" s="320" t="s">
        <v>816</v>
      </c>
      <c r="K8950" s="321">
        <v>22</v>
      </c>
      <c r="L8950" s="305">
        <v>0.33845999836921692</v>
      </c>
      <c r="M8950" s="305"/>
      <c r="N8950" s="321">
        <v>182</v>
      </c>
      <c r="O8950" s="305">
        <v>0.35686001181602478</v>
      </c>
      <c r="P8950" s="305"/>
      <c r="Q8950" s="321">
        <v>4376</v>
      </c>
      <c r="R8950" s="305">
        <v>0.32148000597953802</v>
      </c>
      <c r="S8950" s="305"/>
      <c r="BA8950" s="395">
        <v>1</v>
      </c>
      <c r="BB8950" s="396" t="s">
        <v>861</v>
      </c>
      <c r="BC8950" t="str">
        <f t="shared" si="746"/>
        <v>RA9</v>
      </c>
      <c r="BD8950" t="str">
        <f t="shared" si="747"/>
        <v>NAoMe_recurrent_mbc_hes_year</v>
      </c>
      <c r="BE8950" s="397" t="s">
        <v>862</v>
      </c>
      <c r="BF8950" t="str">
        <f t="shared" si="748"/>
        <v>2022</v>
      </c>
      <c r="BG8950">
        <f t="shared" si="749"/>
        <v>22</v>
      </c>
      <c r="BH8950" s="398">
        <f t="shared" si="750"/>
        <v>0.33845999836921692</v>
      </c>
      <c r="BO8950" s="33"/>
    </row>
    <row r="8951" spans="1:67">
      <c r="A8951" s="320" t="s">
        <v>338</v>
      </c>
      <c r="B8951" t="s">
        <v>380</v>
      </c>
      <c r="C8951" t="s">
        <v>910</v>
      </c>
      <c r="D8951" t="s">
        <v>314</v>
      </c>
      <c r="E8951" s="320" t="s">
        <v>195</v>
      </c>
      <c r="F8951" s="320" t="s">
        <v>196</v>
      </c>
      <c r="G8951" s="320" t="s">
        <v>440</v>
      </c>
      <c r="H8951" s="320" t="s">
        <v>319</v>
      </c>
      <c r="I8951" s="320" t="s">
        <v>355</v>
      </c>
      <c r="J8951" s="320" t="s">
        <v>946</v>
      </c>
      <c r="K8951" s="321">
        <v>29</v>
      </c>
      <c r="L8951" s="305">
        <v>0.44615000486373901</v>
      </c>
      <c r="M8951" s="305"/>
      <c r="N8951" s="321">
        <v>195</v>
      </c>
      <c r="O8951" s="305">
        <v>0.38234999775886541</v>
      </c>
      <c r="P8951" s="305"/>
      <c r="Q8951" s="321">
        <v>5127</v>
      </c>
      <c r="R8951" s="305">
        <v>0.37665000557899481</v>
      </c>
      <c r="S8951" s="305"/>
      <c r="BA8951" s="395">
        <v>1</v>
      </c>
      <c r="BB8951" s="396" t="s">
        <v>861</v>
      </c>
      <c r="BC8951" t="str">
        <f t="shared" si="746"/>
        <v>RA9</v>
      </c>
      <c r="BD8951" t="str">
        <f t="shared" si="747"/>
        <v>NAoMe_recurrent_mbc_hes_year</v>
      </c>
      <c r="BE8951" s="397" t="s">
        <v>862</v>
      </c>
      <c r="BF8951" t="str">
        <f t="shared" si="748"/>
        <v>2023</v>
      </c>
      <c r="BG8951">
        <f t="shared" si="749"/>
        <v>29</v>
      </c>
      <c r="BH8951" s="398">
        <f t="shared" si="750"/>
        <v>0.44615000486373901</v>
      </c>
      <c r="BO8951" s="33"/>
    </row>
    <row r="8952" spans="1:67">
      <c r="A8952" s="320" t="s">
        <v>338</v>
      </c>
      <c r="B8952" t="s">
        <v>380</v>
      </c>
      <c r="C8952" t="s">
        <v>910</v>
      </c>
      <c r="D8952" t="s">
        <v>314</v>
      </c>
      <c r="E8952" s="320" t="s">
        <v>195</v>
      </c>
      <c r="F8952" s="320" t="s">
        <v>196</v>
      </c>
      <c r="G8952" s="320" t="s">
        <v>440</v>
      </c>
      <c r="H8952" s="320" t="s">
        <v>319</v>
      </c>
      <c r="I8952" s="320" t="s">
        <v>824</v>
      </c>
      <c r="J8952" s="320" t="s">
        <v>12</v>
      </c>
      <c r="K8952" s="321">
        <v>65</v>
      </c>
      <c r="L8952" s="305">
        <v>1</v>
      </c>
      <c r="M8952" s="305"/>
      <c r="N8952" s="321">
        <v>510</v>
      </c>
      <c r="O8952" s="305">
        <v>1</v>
      </c>
      <c r="P8952" s="305"/>
      <c r="Q8952" s="321">
        <v>13612</v>
      </c>
      <c r="R8952" s="305">
        <v>1</v>
      </c>
      <c r="S8952" s="305"/>
      <c r="BA8952" s="395">
        <v>1</v>
      </c>
      <c r="BB8952" s="396" t="s">
        <v>861</v>
      </c>
      <c r="BC8952" t="str">
        <f t="shared" si="746"/>
        <v>RA9</v>
      </c>
      <c r="BD8952" t="str">
        <f t="shared" si="747"/>
        <v>NAoMe_recurrent_tag_bonemets</v>
      </c>
      <c r="BE8952" s="397" t="s">
        <v>862</v>
      </c>
      <c r="BF8952" t="str">
        <f t="shared" si="748"/>
        <v>No</v>
      </c>
      <c r="BG8952">
        <f t="shared" si="749"/>
        <v>65</v>
      </c>
      <c r="BH8952" s="398">
        <f t="shared" si="750"/>
        <v>1</v>
      </c>
      <c r="BO8952" s="33"/>
    </row>
    <row r="8953" spans="1:67">
      <c r="A8953" s="320" t="s">
        <v>338</v>
      </c>
      <c r="B8953" t="s">
        <v>380</v>
      </c>
      <c r="C8953" t="s">
        <v>910</v>
      </c>
      <c r="D8953" t="s">
        <v>314</v>
      </c>
      <c r="E8953" s="320" t="s">
        <v>195</v>
      </c>
      <c r="F8953" s="320" t="s">
        <v>196</v>
      </c>
      <c r="G8953" s="320" t="s">
        <v>440</v>
      </c>
      <c r="H8953" s="320" t="s">
        <v>319</v>
      </c>
      <c r="I8953" s="320" t="s">
        <v>825</v>
      </c>
      <c r="J8953" s="320" t="s">
        <v>12</v>
      </c>
      <c r="K8953" s="321">
        <v>65</v>
      </c>
      <c r="L8953" s="305">
        <v>1</v>
      </c>
      <c r="M8953" s="305"/>
      <c r="N8953" s="321">
        <v>510</v>
      </c>
      <c r="O8953" s="305">
        <v>1</v>
      </c>
      <c r="P8953" s="305"/>
      <c r="Q8953" s="321">
        <v>13612</v>
      </c>
      <c r="R8953" s="305">
        <v>1</v>
      </c>
      <c r="S8953" s="305"/>
      <c r="BA8953" s="395">
        <v>1</v>
      </c>
      <c r="BB8953" s="396" t="s">
        <v>861</v>
      </c>
      <c r="BC8953" t="str">
        <f t="shared" si="746"/>
        <v>RA9</v>
      </c>
      <c r="BD8953" t="str">
        <f t="shared" si="747"/>
        <v>NAoMe_recurrent_tag_brainmets</v>
      </c>
      <c r="BE8953" s="397" t="s">
        <v>862</v>
      </c>
      <c r="BF8953" t="str">
        <f t="shared" si="748"/>
        <v>No</v>
      </c>
      <c r="BG8953">
        <f t="shared" si="749"/>
        <v>65</v>
      </c>
      <c r="BH8953" s="398">
        <f t="shared" si="750"/>
        <v>1</v>
      </c>
      <c r="BO8953" s="33"/>
    </row>
    <row r="8954" spans="1:67">
      <c r="A8954" s="320" t="s">
        <v>338</v>
      </c>
      <c r="B8954" t="s">
        <v>380</v>
      </c>
      <c r="C8954" t="s">
        <v>910</v>
      </c>
      <c r="D8954" t="s">
        <v>314</v>
      </c>
      <c r="E8954" s="320" t="s">
        <v>195</v>
      </c>
      <c r="F8954" s="320" t="s">
        <v>196</v>
      </c>
      <c r="G8954" s="320" t="s">
        <v>440</v>
      </c>
      <c r="H8954" s="320" t="s">
        <v>319</v>
      </c>
      <c r="I8954" s="320" t="s">
        <v>826</v>
      </c>
      <c r="J8954" s="320" t="s">
        <v>12</v>
      </c>
      <c r="K8954" s="321">
        <v>65</v>
      </c>
      <c r="L8954" s="305">
        <v>1</v>
      </c>
      <c r="M8954" s="305"/>
      <c r="N8954" s="321">
        <v>510</v>
      </c>
      <c r="O8954" s="305">
        <v>1</v>
      </c>
      <c r="P8954" s="305"/>
      <c r="Q8954" s="321">
        <v>13612</v>
      </c>
      <c r="R8954" s="305">
        <v>1</v>
      </c>
      <c r="S8954" s="305"/>
      <c r="BA8954" s="395">
        <v>1</v>
      </c>
      <c r="BB8954" s="396" t="s">
        <v>861</v>
      </c>
      <c r="BC8954" t="str">
        <f t="shared" si="746"/>
        <v>RA9</v>
      </c>
      <c r="BD8954" t="str">
        <f t="shared" si="747"/>
        <v>NAoMe_recurrent_tag_livermets</v>
      </c>
      <c r="BE8954" s="397" t="s">
        <v>862</v>
      </c>
      <c r="BF8954" t="str">
        <f t="shared" si="748"/>
        <v>No</v>
      </c>
      <c r="BG8954">
        <f t="shared" si="749"/>
        <v>65</v>
      </c>
      <c r="BH8954" s="398">
        <f t="shared" si="750"/>
        <v>1</v>
      </c>
      <c r="BO8954" s="33"/>
    </row>
    <row r="8955" spans="1:67">
      <c r="A8955" s="320" t="s">
        <v>338</v>
      </c>
      <c r="B8955" t="s">
        <v>380</v>
      </c>
      <c r="C8955" t="s">
        <v>910</v>
      </c>
      <c r="D8955" t="s">
        <v>314</v>
      </c>
      <c r="E8955" s="320" t="s">
        <v>195</v>
      </c>
      <c r="F8955" s="320" t="s">
        <v>196</v>
      </c>
      <c r="G8955" s="320" t="s">
        <v>440</v>
      </c>
      <c r="H8955" s="320" t="s">
        <v>319</v>
      </c>
      <c r="I8955" s="320" t="s">
        <v>827</v>
      </c>
      <c r="J8955" s="320" t="s">
        <v>12</v>
      </c>
      <c r="K8955" s="321">
        <v>65</v>
      </c>
      <c r="L8955" s="305">
        <v>1</v>
      </c>
      <c r="M8955" s="305"/>
      <c r="N8955" s="321">
        <v>510</v>
      </c>
      <c r="O8955" s="305">
        <v>1</v>
      </c>
      <c r="P8955" s="305"/>
      <c r="Q8955" s="321">
        <v>13612</v>
      </c>
      <c r="R8955" s="305">
        <v>1</v>
      </c>
      <c r="S8955" s="305"/>
      <c r="BA8955" s="395">
        <v>1</v>
      </c>
      <c r="BB8955" s="396" t="s">
        <v>861</v>
      </c>
      <c r="BC8955" t="str">
        <f t="shared" si="746"/>
        <v>RA9</v>
      </c>
      <c r="BD8955" t="str">
        <f t="shared" si="747"/>
        <v>NAoMe_recurrent_tag_lungmets</v>
      </c>
      <c r="BE8955" s="397" t="s">
        <v>862</v>
      </c>
      <c r="BF8955" t="str">
        <f t="shared" si="748"/>
        <v>No</v>
      </c>
      <c r="BG8955">
        <f t="shared" si="749"/>
        <v>65</v>
      </c>
      <c r="BH8955" s="398">
        <f t="shared" si="750"/>
        <v>1</v>
      </c>
      <c r="BO8955" s="33"/>
    </row>
    <row r="8956" spans="1:67">
      <c r="A8956" s="320" t="s">
        <v>338</v>
      </c>
      <c r="B8956" t="s">
        <v>380</v>
      </c>
      <c r="C8956" t="s">
        <v>910</v>
      </c>
      <c r="D8956" t="s">
        <v>314</v>
      </c>
      <c r="E8956" s="320" t="s">
        <v>195</v>
      </c>
      <c r="F8956" s="320" t="s">
        <v>196</v>
      </c>
      <c r="G8956" s="320" t="s">
        <v>440</v>
      </c>
      <c r="H8956" s="320" t="s">
        <v>319</v>
      </c>
      <c r="I8956" s="320" t="s">
        <v>828</v>
      </c>
      <c r="J8956" s="320" t="s">
        <v>12</v>
      </c>
      <c r="K8956" s="321">
        <v>65</v>
      </c>
      <c r="L8956" s="305">
        <v>1</v>
      </c>
      <c r="M8956" s="305"/>
      <c r="N8956" s="321">
        <v>510</v>
      </c>
      <c r="O8956" s="305">
        <v>1</v>
      </c>
      <c r="P8956" s="305"/>
      <c r="Q8956" s="321">
        <v>13612</v>
      </c>
      <c r="R8956" s="305">
        <v>1</v>
      </c>
      <c r="S8956" s="305"/>
      <c r="BA8956" s="395">
        <v>1</v>
      </c>
      <c r="BB8956" s="396" t="s">
        <v>861</v>
      </c>
      <c r="BC8956" t="str">
        <f t="shared" si="746"/>
        <v>RA9</v>
      </c>
      <c r="BD8956" t="str">
        <f t="shared" si="747"/>
        <v>NAoMe_recurrent_tag_othermets</v>
      </c>
      <c r="BE8956" s="397" t="s">
        <v>862</v>
      </c>
      <c r="BF8956" t="str">
        <f t="shared" si="748"/>
        <v>No</v>
      </c>
      <c r="BG8956">
        <f t="shared" si="749"/>
        <v>65</v>
      </c>
      <c r="BH8956" s="398">
        <f t="shared" si="750"/>
        <v>1</v>
      </c>
      <c r="BO8956" s="33"/>
    </row>
    <row r="8957" spans="1:67">
      <c r="A8957" s="320" t="s">
        <v>338</v>
      </c>
      <c r="B8957" t="s">
        <v>380</v>
      </c>
      <c r="C8957" t="s">
        <v>910</v>
      </c>
      <c r="D8957" t="s">
        <v>314</v>
      </c>
      <c r="E8957" s="320" t="s">
        <v>197</v>
      </c>
      <c r="F8957" s="320" t="s">
        <v>911</v>
      </c>
      <c r="G8957" s="320" t="s">
        <v>430</v>
      </c>
      <c r="H8957" s="320" t="s">
        <v>327</v>
      </c>
      <c r="I8957" s="320" t="s">
        <v>354</v>
      </c>
      <c r="J8957" s="320" t="s">
        <v>277</v>
      </c>
      <c r="K8957" s="321">
        <v>2</v>
      </c>
      <c r="L8957" s="305">
        <v>1.6809999942779541E-2</v>
      </c>
      <c r="M8957" s="305"/>
      <c r="N8957" s="321">
        <v>2</v>
      </c>
      <c r="O8957" s="305">
        <v>1.7500000540167089E-3</v>
      </c>
      <c r="P8957" s="305"/>
      <c r="Q8957" s="321">
        <v>56</v>
      </c>
      <c r="R8957" s="305">
        <v>4.1100000962615013E-3</v>
      </c>
      <c r="S8957" s="305"/>
      <c r="BA8957" s="395">
        <v>1</v>
      </c>
      <c r="BB8957" s="396" t="s">
        <v>861</v>
      </c>
      <c r="BC8957" t="str">
        <f t="shared" si="746"/>
        <v>RWD</v>
      </c>
      <c r="BD8957" t="str">
        <f t="shared" si="747"/>
        <v>NAoMe_recurrent_age_mbc_hes_decades_80cap</v>
      </c>
      <c r="BE8957" s="397" t="s">
        <v>862</v>
      </c>
      <c r="BF8957" t="str">
        <f t="shared" si="748"/>
        <v>18-29 yrs</v>
      </c>
      <c r="BG8957">
        <f t="shared" si="749"/>
        <v>2</v>
      </c>
      <c r="BH8957" s="398">
        <f t="shared" si="750"/>
        <v>1.6809999942779541E-2</v>
      </c>
      <c r="BO8957" s="33"/>
    </row>
    <row r="8958" spans="1:67">
      <c r="A8958" s="320" t="s">
        <v>338</v>
      </c>
      <c r="B8958" t="s">
        <v>380</v>
      </c>
      <c r="C8958" t="s">
        <v>910</v>
      </c>
      <c r="D8958" t="s">
        <v>314</v>
      </c>
      <c r="E8958" s="320" t="s">
        <v>197</v>
      </c>
      <c r="F8958" s="320" t="s">
        <v>911</v>
      </c>
      <c r="G8958" s="320" t="s">
        <v>430</v>
      </c>
      <c r="H8958" s="320" t="s">
        <v>327</v>
      </c>
      <c r="I8958" s="320" t="s">
        <v>354</v>
      </c>
      <c r="J8958" s="320" t="s">
        <v>278</v>
      </c>
      <c r="K8958" s="321">
        <v>2</v>
      </c>
      <c r="L8958" s="305">
        <v>1.6809999942779541E-2</v>
      </c>
      <c r="M8958" s="305"/>
      <c r="N8958" s="321">
        <v>48</v>
      </c>
      <c r="O8958" s="305">
        <v>4.1880000382661819E-2</v>
      </c>
      <c r="P8958" s="305"/>
      <c r="Q8958" s="321">
        <v>552</v>
      </c>
      <c r="R8958" s="305">
        <v>4.0550000965595252E-2</v>
      </c>
      <c r="S8958" s="305"/>
      <c r="BA8958" s="395">
        <v>1</v>
      </c>
      <c r="BB8958" s="396" t="s">
        <v>861</v>
      </c>
      <c r="BC8958" t="str">
        <f t="shared" si="746"/>
        <v>RWD</v>
      </c>
      <c r="BD8958" t="str">
        <f t="shared" si="747"/>
        <v>NAoMe_recurrent_age_mbc_hes_decades_80cap</v>
      </c>
      <c r="BE8958" s="397" t="s">
        <v>862</v>
      </c>
      <c r="BF8958" t="str">
        <f t="shared" si="748"/>
        <v>30-39 yrs</v>
      </c>
      <c r="BG8958">
        <f t="shared" si="749"/>
        <v>2</v>
      </c>
      <c r="BH8958" s="398">
        <f t="shared" si="750"/>
        <v>1.6809999942779541E-2</v>
      </c>
      <c r="BO8958" s="33"/>
    </row>
    <row r="8959" spans="1:67">
      <c r="A8959" s="320" t="s">
        <v>338</v>
      </c>
      <c r="B8959" t="s">
        <v>380</v>
      </c>
      <c r="C8959" t="s">
        <v>910</v>
      </c>
      <c r="D8959" t="s">
        <v>314</v>
      </c>
      <c r="E8959" s="320" t="s">
        <v>197</v>
      </c>
      <c r="F8959" s="320" t="s">
        <v>911</v>
      </c>
      <c r="G8959" s="320" t="s">
        <v>430</v>
      </c>
      <c r="H8959" s="320" t="s">
        <v>327</v>
      </c>
      <c r="I8959" s="320" t="s">
        <v>354</v>
      </c>
      <c r="J8959" s="320" t="s">
        <v>279</v>
      </c>
      <c r="K8959" s="321">
        <v>12</v>
      </c>
      <c r="L8959" s="305">
        <v>0.1008400022983551</v>
      </c>
      <c r="M8959" s="305"/>
      <c r="N8959" s="321">
        <v>113</v>
      </c>
      <c r="O8959" s="305">
        <v>9.8600000143051147E-2</v>
      </c>
      <c r="P8959" s="305"/>
      <c r="Q8959" s="321">
        <v>1403</v>
      </c>
      <c r="R8959" s="305">
        <v>0.1030699983239174</v>
      </c>
      <c r="S8959" s="305"/>
      <c r="BA8959" s="395">
        <v>1</v>
      </c>
      <c r="BB8959" s="396" t="s">
        <v>861</v>
      </c>
      <c r="BC8959" t="str">
        <f t="shared" si="746"/>
        <v>RWD</v>
      </c>
      <c r="BD8959" t="str">
        <f t="shared" si="747"/>
        <v>NAoMe_recurrent_age_mbc_hes_decades_80cap</v>
      </c>
      <c r="BE8959" s="397" t="s">
        <v>862</v>
      </c>
      <c r="BF8959" t="str">
        <f t="shared" si="748"/>
        <v>40-49 yrs</v>
      </c>
      <c r="BG8959">
        <f t="shared" si="749"/>
        <v>12</v>
      </c>
      <c r="BH8959" s="398">
        <f t="shared" si="750"/>
        <v>0.1008400022983551</v>
      </c>
      <c r="BO8959" s="33"/>
    </row>
    <row r="8960" spans="1:67">
      <c r="A8960" s="320" t="s">
        <v>338</v>
      </c>
      <c r="B8960" t="s">
        <v>380</v>
      </c>
      <c r="C8960" t="s">
        <v>910</v>
      </c>
      <c r="D8960" t="s">
        <v>314</v>
      </c>
      <c r="E8960" s="320" t="s">
        <v>197</v>
      </c>
      <c r="F8960" s="320" t="s">
        <v>911</v>
      </c>
      <c r="G8960" s="320" t="s">
        <v>430</v>
      </c>
      <c r="H8960" s="320" t="s">
        <v>327</v>
      </c>
      <c r="I8960" s="320" t="s">
        <v>354</v>
      </c>
      <c r="J8960" s="320" t="s">
        <v>280</v>
      </c>
      <c r="K8960" s="321">
        <v>18</v>
      </c>
      <c r="L8960" s="305">
        <v>0.15126000344753271</v>
      </c>
      <c r="M8960" s="305"/>
      <c r="N8960" s="321">
        <v>240</v>
      </c>
      <c r="O8960" s="305">
        <v>0.20941999554634089</v>
      </c>
      <c r="P8960" s="305"/>
      <c r="Q8960" s="321">
        <v>2584</v>
      </c>
      <c r="R8960" s="305">
        <v>0.18983000516891479</v>
      </c>
      <c r="S8960" s="305"/>
      <c r="BA8960" s="395">
        <v>1</v>
      </c>
      <c r="BB8960" s="396" t="s">
        <v>861</v>
      </c>
      <c r="BC8960" t="str">
        <f t="shared" si="746"/>
        <v>RWD</v>
      </c>
      <c r="BD8960" t="str">
        <f t="shared" si="747"/>
        <v>NAoMe_recurrent_age_mbc_hes_decades_80cap</v>
      </c>
      <c r="BE8960" s="397" t="s">
        <v>862</v>
      </c>
      <c r="BF8960" t="str">
        <f t="shared" si="748"/>
        <v>50-59 yrs</v>
      </c>
      <c r="BG8960">
        <f t="shared" si="749"/>
        <v>18</v>
      </c>
      <c r="BH8960" s="398">
        <f t="shared" si="750"/>
        <v>0.15126000344753271</v>
      </c>
      <c r="BO8960" s="33"/>
    </row>
    <row r="8961" spans="1:67">
      <c r="A8961" s="320" t="s">
        <v>338</v>
      </c>
      <c r="B8961" t="s">
        <v>380</v>
      </c>
      <c r="C8961" t="s">
        <v>910</v>
      </c>
      <c r="D8961" t="s">
        <v>314</v>
      </c>
      <c r="E8961" s="320" t="s">
        <v>197</v>
      </c>
      <c r="F8961" s="320" t="s">
        <v>911</v>
      </c>
      <c r="G8961" s="320" t="s">
        <v>430</v>
      </c>
      <c r="H8961" s="320" t="s">
        <v>327</v>
      </c>
      <c r="I8961" s="320" t="s">
        <v>354</v>
      </c>
      <c r="J8961" s="320" t="s">
        <v>281</v>
      </c>
      <c r="K8961" s="321">
        <v>32</v>
      </c>
      <c r="L8961" s="305">
        <v>0.2689099907875061</v>
      </c>
      <c r="M8961" s="305"/>
      <c r="N8961" s="321">
        <v>238</v>
      </c>
      <c r="O8961" s="305">
        <v>0.20768000185489649</v>
      </c>
      <c r="P8961" s="305"/>
      <c r="Q8961" s="321">
        <v>2650</v>
      </c>
      <c r="R8961" s="305">
        <v>0.19468000531196589</v>
      </c>
      <c r="S8961" s="305"/>
      <c r="BA8961" s="395">
        <v>1</v>
      </c>
      <c r="BB8961" s="396" t="s">
        <v>861</v>
      </c>
      <c r="BC8961" t="str">
        <f t="shared" si="746"/>
        <v>RWD</v>
      </c>
      <c r="BD8961" t="str">
        <f t="shared" si="747"/>
        <v>NAoMe_recurrent_age_mbc_hes_decades_80cap</v>
      </c>
      <c r="BE8961" s="397" t="s">
        <v>862</v>
      </c>
      <c r="BF8961" t="str">
        <f t="shared" si="748"/>
        <v>60-69 yrs</v>
      </c>
      <c r="BG8961">
        <f t="shared" si="749"/>
        <v>32</v>
      </c>
      <c r="BH8961" s="398">
        <f t="shared" si="750"/>
        <v>0.2689099907875061</v>
      </c>
      <c r="BO8961" s="33"/>
    </row>
    <row r="8962" spans="1:67">
      <c r="A8962" s="320" t="s">
        <v>338</v>
      </c>
      <c r="B8962" t="s">
        <v>380</v>
      </c>
      <c r="C8962" t="s">
        <v>910</v>
      </c>
      <c r="D8962" t="s">
        <v>314</v>
      </c>
      <c r="E8962" s="320" t="s">
        <v>197</v>
      </c>
      <c r="F8962" s="320" t="s">
        <v>911</v>
      </c>
      <c r="G8962" s="320" t="s">
        <v>430</v>
      </c>
      <c r="H8962" s="320" t="s">
        <v>327</v>
      </c>
      <c r="I8962" s="320" t="s">
        <v>354</v>
      </c>
      <c r="J8962" s="320" t="s">
        <v>282</v>
      </c>
      <c r="K8962" s="321">
        <v>32</v>
      </c>
      <c r="L8962" s="305">
        <v>0.2689099907875061</v>
      </c>
      <c r="M8962" s="305"/>
      <c r="N8962" s="321">
        <v>282</v>
      </c>
      <c r="O8962" s="305">
        <v>0.24606999754905701</v>
      </c>
      <c r="P8962" s="305"/>
      <c r="Q8962" s="321">
        <v>3284</v>
      </c>
      <c r="R8962" s="305">
        <v>0.24126000702381131</v>
      </c>
      <c r="S8962" s="305"/>
      <c r="BA8962" s="395">
        <v>1</v>
      </c>
      <c r="BB8962" s="396" t="s">
        <v>861</v>
      </c>
      <c r="BC8962" t="str">
        <f t="shared" si="746"/>
        <v>RWD</v>
      </c>
      <c r="BD8962" t="str">
        <f t="shared" si="747"/>
        <v>NAoMe_recurrent_age_mbc_hes_decades_80cap</v>
      </c>
      <c r="BE8962" s="397" t="s">
        <v>862</v>
      </c>
      <c r="BF8962" t="str">
        <f t="shared" si="748"/>
        <v>70-79 yrs</v>
      </c>
      <c r="BG8962">
        <f t="shared" si="749"/>
        <v>32</v>
      </c>
      <c r="BH8962" s="398">
        <f t="shared" si="750"/>
        <v>0.2689099907875061</v>
      </c>
      <c r="BO8962" s="33"/>
    </row>
    <row r="8963" spans="1:67">
      <c r="A8963" s="320" t="s">
        <v>338</v>
      </c>
      <c r="B8963" t="s">
        <v>380</v>
      </c>
      <c r="C8963" t="s">
        <v>910</v>
      </c>
      <c r="D8963" t="s">
        <v>314</v>
      </c>
      <c r="E8963" s="320" t="s">
        <v>197</v>
      </c>
      <c r="F8963" s="320" t="s">
        <v>911</v>
      </c>
      <c r="G8963" s="320" t="s">
        <v>430</v>
      </c>
      <c r="H8963" s="320" t="s">
        <v>327</v>
      </c>
      <c r="I8963" s="320" t="s">
        <v>354</v>
      </c>
      <c r="J8963" s="320" t="s">
        <v>283</v>
      </c>
      <c r="K8963" s="321">
        <v>21</v>
      </c>
      <c r="L8963" s="305">
        <v>0.1764699965715408</v>
      </c>
      <c r="M8963" s="305"/>
      <c r="N8963" s="321">
        <v>223</v>
      </c>
      <c r="O8963" s="305">
        <v>0.1945900022983551</v>
      </c>
      <c r="P8963" s="305"/>
      <c r="Q8963" s="321">
        <v>3083</v>
      </c>
      <c r="R8963" s="305">
        <v>0.2264900058507919</v>
      </c>
      <c r="S8963" s="305"/>
      <c r="BA8963" s="395">
        <v>1</v>
      </c>
      <c r="BB8963" s="396" t="s">
        <v>861</v>
      </c>
      <c r="BC8963" t="str">
        <f t="shared" ref="BC8963:BC9026" si="751">E8963</f>
        <v>RWD</v>
      </c>
      <c r="BD8963" t="str">
        <f t="shared" ref="BD8963:BD9026" si="752">(LEFT(A8963, LEN(A8963)-7))&amp;"_"&amp;I8963</f>
        <v>NAoMe_recurrent_age_mbc_hes_decades_80cap</v>
      </c>
      <c r="BE8963" s="397" t="s">
        <v>862</v>
      </c>
      <c r="BF8963" t="str">
        <f t="shared" ref="BF8963:BF9026" si="753">J8963</f>
        <v>80+ yrs</v>
      </c>
      <c r="BG8963">
        <f t="shared" ref="BG8963:BG9026" si="754">K8963</f>
        <v>21</v>
      </c>
      <c r="BH8963" s="398">
        <f t="shared" ref="BH8963:BH9026" si="755">L8963</f>
        <v>0.1764699965715408</v>
      </c>
      <c r="BO8963" s="33"/>
    </row>
    <row r="8964" spans="1:67">
      <c r="A8964" s="320" t="s">
        <v>338</v>
      </c>
      <c r="B8964" t="s">
        <v>380</v>
      </c>
      <c r="C8964" t="s">
        <v>910</v>
      </c>
      <c r="D8964" t="s">
        <v>314</v>
      </c>
      <c r="E8964" s="320" t="s">
        <v>197</v>
      </c>
      <c r="F8964" s="320" t="s">
        <v>911</v>
      </c>
      <c r="G8964" s="320" t="s">
        <v>430</v>
      </c>
      <c r="H8964" s="320" t="s">
        <v>327</v>
      </c>
      <c r="I8964" s="320" t="s">
        <v>656</v>
      </c>
      <c r="J8964" s="320" t="s">
        <v>286</v>
      </c>
      <c r="K8964" s="321">
        <v>0</v>
      </c>
      <c r="L8964" s="305">
        <v>0</v>
      </c>
      <c r="M8964" s="305">
        <v>0</v>
      </c>
      <c r="N8964" s="321">
        <v>49</v>
      </c>
      <c r="O8964" s="305">
        <v>4.2759999632835388E-2</v>
      </c>
      <c r="P8964" s="305">
        <v>4.3669998645782471E-2</v>
      </c>
      <c r="Q8964" s="321">
        <v>565</v>
      </c>
      <c r="R8964" s="305">
        <v>4.1510000824928277E-2</v>
      </c>
      <c r="S8964" s="305">
        <v>4.221000149846077E-2</v>
      </c>
      <c r="BA8964" s="395">
        <v>1</v>
      </c>
      <c r="BB8964" s="396" t="s">
        <v>861</v>
      </c>
      <c r="BC8964" t="str">
        <f t="shared" si="751"/>
        <v>RWD</v>
      </c>
      <c r="BD8964" t="str">
        <f t="shared" si="752"/>
        <v>NAoMe_recurrent_ethnicity_grp</v>
      </c>
      <c r="BE8964" s="397" t="s">
        <v>862</v>
      </c>
      <c r="BF8964" t="str">
        <f t="shared" si="753"/>
        <v>Asian or Asian British</v>
      </c>
      <c r="BG8964">
        <f t="shared" si="754"/>
        <v>0</v>
      </c>
      <c r="BH8964" s="398">
        <f t="shared" si="755"/>
        <v>0</v>
      </c>
      <c r="BO8964" s="33"/>
    </row>
    <row r="8965" spans="1:67">
      <c r="A8965" s="320" t="s">
        <v>338</v>
      </c>
      <c r="B8965" t="s">
        <v>380</v>
      </c>
      <c r="C8965" t="s">
        <v>910</v>
      </c>
      <c r="D8965" t="s">
        <v>314</v>
      </c>
      <c r="E8965" s="320" t="s">
        <v>197</v>
      </c>
      <c r="F8965" s="320" t="s">
        <v>911</v>
      </c>
      <c r="G8965" s="320" t="s">
        <v>430</v>
      </c>
      <c r="H8965" s="320" t="s">
        <v>327</v>
      </c>
      <c r="I8965" s="320" t="s">
        <v>656</v>
      </c>
      <c r="J8965" s="320" t="s">
        <v>287</v>
      </c>
      <c r="K8965" s="321">
        <v>0</v>
      </c>
      <c r="L8965" s="305">
        <v>0</v>
      </c>
      <c r="M8965" s="305">
        <v>0</v>
      </c>
      <c r="N8965" s="321">
        <v>16</v>
      </c>
      <c r="O8965" s="305">
        <v>1.396000012755394E-2</v>
      </c>
      <c r="P8965" s="305">
        <v>1.425999961793423E-2</v>
      </c>
      <c r="Q8965" s="321">
        <v>439</v>
      </c>
      <c r="R8965" s="305">
        <v>3.2249998301267617E-2</v>
      </c>
      <c r="S8965" s="305">
        <v>3.2800000160932541E-2</v>
      </c>
      <c r="BA8965" s="395">
        <v>1</v>
      </c>
      <c r="BB8965" s="396" t="s">
        <v>861</v>
      </c>
      <c r="BC8965" t="str">
        <f t="shared" si="751"/>
        <v>RWD</v>
      </c>
      <c r="BD8965" t="str">
        <f t="shared" si="752"/>
        <v>NAoMe_recurrent_ethnicity_grp</v>
      </c>
      <c r="BE8965" s="397" t="s">
        <v>862</v>
      </c>
      <c r="BF8965" t="str">
        <f t="shared" si="753"/>
        <v>Black or Black British</v>
      </c>
      <c r="BG8965">
        <f t="shared" si="754"/>
        <v>0</v>
      </c>
      <c r="BH8965" s="398">
        <f t="shared" si="755"/>
        <v>0</v>
      </c>
      <c r="BO8965" s="33"/>
    </row>
    <row r="8966" spans="1:67">
      <c r="A8966" s="320" t="s">
        <v>338</v>
      </c>
      <c r="B8966" t="s">
        <v>380</v>
      </c>
      <c r="C8966" t="s">
        <v>910</v>
      </c>
      <c r="D8966" t="s">
        <v>314</v>
      </c>
      <c r="E8966" s="320" t="s">
        <v>197</v>
      </c>
      <c r="F8966" s="320" t="s">
        <v>911</v>
      </c>
      <c r="G8966" s="320" t="s">
        <v>430</v>
      </c>
      <c r="H8966" s="320" t="s">
        <v>327</v>
      </c>
      <c r="I8966" s="320" t="s">
        <v>656</v>
      </c>
      <c r="J8966" s="320" t="s">
        <v>259</v>
      </c>
      <c r="K8966" s="321">
        <v>0</v>
      </c>
      <c r="L8966" s="305">
        <v>0</v>
      </c>
      <c r="M8966" s="305">
        <v>0</v>
      </c>
      <c r="N8966" s="321">
        <v>10</v>
      </c>
      <c r="O8966" s="305">
        <v>8.7299998849630356E-3</v>
      </c>
      <c r="P8966" s="305">
        <v>8.9100003242492676E-3</v>
      </c>
      <c r="Q8966" s="321">
        <v>117</v>
      </c>
      <c r="R8966" s="305">
        <v>8.6000002920627594E-3</v>
      </c>
      <c r="S8966" s="305">
        <v>8.7400004267692566E-3</v>
      </c>
      <c r="BA8966" s="395">
        <v>1</v>
      </c>
      <c r="BB8966" s="396" t="s">
        <v>861</v>
      </c>
      <c r="BC8966" t="str">
        <f t="shared" si="751"/>
        <v>RWD</v>
      </c>
      <c r="BD8966" t="str">
        <f t="shared" si="752"/>
        <v>NAoMe_recurrent_ethnicity_grp</v>
      </c>
      <c r="BE8966" s="397" t="s">
        <v>862</v>
      </c>
      <c r="BF8966" t="str">
        <f t="shared" si="753"/>
        <v>Mixed</v>
      </c>
      <c r="BG8966">
        <f t="shared" si="754"/>
        <v>0</v>
      </c>
      <c r="BH8966" s="398">
        <f t="shared" si="755"/>
        <v>0</v>
      </c>
      <c r="BO8966" s="33"/>
    </row>
    <row r="8967" spans="1:67">
      <c r="A8967" s="320" t="s">
        <v>338</v>
      </c>
      <c r="B8967" t="s">
        <v>380</v>
      </c>
      <c r="C8967" t="s">
        <v>910</v>
      </c>
      <c r="D8967" t="s">
        <v>314</v>
      </c>
      <c r="E8967" s="320" t="s">
        <v>197</v>
      </c>
      <c r="F8967" s="320" t="s">
        <v>911</v>
      </c>
      <c r="G8967" s="320" t="s">
        <v>430</v>
      </c>
      <c r="H8967" s="320" t="s">
        <v>327</v>
      </c>
      <c r="I8967" s="320" t="s">
        <v>656</v>
      </c>
      <c r="J8967" s="320" t="s">
        <v>288</v>
      </c>
      <c r="K8967" s="321">
        <v>0</v>
      </c>
      <c r="L8967" s="305">
        <v>0</v>
      </c>
      <c r="M8967" s="305">
        <v>0</v>
      </c>
      <c r="N8967" s="321">
        <v>11</v>
      </c>
      <c r="O8967" s="305">
        <v>9.6000004559755325E-3</v>
      </c>
      <c r="P8967" s="305">
        <v>9.8000001162290573E-3</v>
      </c>
      <c r="Q8967" s="321">
        <v>254</v>
      </c>
      <c r="R8967" s="305">
        <v>1.8659999594092369E-2</v>
      </c>
      <c r="S8967" s="305">
        <v>1.8980000168085098E-2</v>
      </c>
      <c r="BA8967" s="395">
        <v>1</v>
      </c>
      <c r="BB8967" s="396" t="s">
        <v>861</v>
      </c>
      <c r="BC8967" t="str">
        <f t="shared" si="751"/>
        <v>RWD</v>
      </c>
      <c r="BD8967" t="str">
        <f t="shared" si="752"/>
        <v>NAoMe_recurrent_ethnicity_grp</v>
      </c>
      <c r="BE8967" s="397" t="s">
        <v>862</v>
      </c>
      <c r="BF8967" t="str">
        <f t="shared" si="753"/>
        <v>Other Ethnic Group</v>
      </c>
      <c r="BG8967">
        <f t="shared" si="754"/>
        <v>0</v>
      </c>
      <c r="BH8967" s="398">
        <f t="shared" si="755"/>
        <v>0</v>
      </c>
      <c r="BO8967" s="33"/>
    </row>
    <row r="8968" spans="1:67">
      <c r="A8968" s="320" t="s">
        <v>338</v>
      </c>
      <c r="B8968" t="s">
        <v>380</v>
      </c>
      <c r="C8968" t="s">
        <v>910</v>
      </c>
      <c r="D8968" t="s">
        <v>314</v>
      </c>
      <c r="E8968" s="320" t="s">
        <v>197</v>
      </c>
      <c r="F8968" s="320" t="s">
        <v>911</v>
      </c>
      <c r="G8968" s="320" t="s">
        <v>430</v>
      </c>
      <c r="H8968" s="320" t="s">
        <v>327</v>
      </c>
      <c r="I8968" s="320" t="s">
        <v>656</v>
      </c>
      <c r="J8968" s="320" t="s">
        <v>260</v>
      </c>
      <c r="K8968" s="321">
        <v>2</v>
      </c>
      <c r="L8968" s="305">
        <v>1.6809999942779541E-2</v>
      </c>
      <c r="M8968" s="305"/>
      <c r="N8968" s="321">
        <v>24</v>
      </c>
      <c r="O8968" s="305">
        <v>2.094000019133091E-2</v>
      </c>
      <c r="P8968" s="305"/>
      <c r="Q8968" s="321">
        <v>227</v>
      </c>
      <c r="R8968" s="305">
        <v>1.6680000349879261E-2</v>
      </c>
      <c r="S8968" s="305"/>
      <c r="BA8968" s="395">
        <v>1</v>
      </c>
      <c r="BB8968" s="396" t="s">
        <v>861</v>
      </c>
      <c r="BC8968" t="str">
        <f t="shared" si="751"/>
        <v>RWD</v>
      </c>
      <c r="BD8968" t="str">
        <f t="shared" si="752"/>
        <v>NAoMe_recurrent_ethnicity_grp</v>
      </c>
      <c r="BE8968" s="397" t="s">
        <v>862</v>
      </c>
      <c r="BF8968" t="str">
        <f t="shared" si="753"/>
        <v>Unknown</v>
      </c>
      <c r="BG8968">
        <f t="shared" si="754"/>
        <v>2</v>
      </c>
      <c r="BH8968" s="398">
        <f t="shared" si="755"/>
        <v>1.6809999942779541E-2</v>
      </c>
      <c r="BO8968" s="33"/>
    </row>
    <row r="8969" spans="1:67">
      <c r="A8969" s="320" t="s">
        <v>338</v>
      </c>
      <c r="B8969" t="s">
        <v>380</v>
      </c>
      <c r="C8969" t="s">
        <v>910</v>
      </c>
      <c r="D8969" t="s">
        <v>314</v>
      </c>
      <c r="E8969" s="320" t="s">
        <v>197</v>
      </c>
      <c r="F8969" s="320" t="s">
        <v>911</v>
      </c>
      <c r="G8969" s="320" t="s">
        <v>430</v>
      </c>
      <c r="H8969" s="320" t="s">
        <v>327</v>
      </c>
      <c r="I8969" s="320" t="s">
        <v>656</v>
      </c>
      <c r="J8969" s="320" t="s">
        <v>258</v>
      </c>
      <c r="K8969" s="321">
        <v>117</v>
      </c>
      <c r="L8969" s="305">
        <v>0.98319000005722046</v>
      </c>
      <c r="M8969" s="305">
        <v>1</v>
      </c>
      <c r="N8969" s="321">
        <v>1036</v>
      </c>
      <c r="O8969" s="305">
        <v>0.90400999784469604</v>
      </c>
      <c r="P8969" s="305">
        <v>0.92334997653961182</v>
      </c>
      <c r="Q8969" s="321">
        <v>12010</v>
      </c>
      <c r="R8969" s="305">
        <v>0.88230997323989868</v>
      </c>
      <c r="S8969" s="305">
        <v>0.89727002382278442</v>
      </c>
      <c r="BA8969" s="395">
        <v>1</v>
      </c>
      <c r="BB8969" s="396" t="s">
        <v>861</v>
      </c>
      <c r="BC8969" t="str">
        <f t="shared" si="751"/>
        <v>RWD</v>
      </c>
      <c r="BD8969" t="str">
        <f t="shared" si="752"/>
        <v>NAoMe_recurrent_ethnicity_grp</v>
      </c>
      <c r="BE8969" s="397" t="s">
        <v>862</v>
      </c>
      <c r="BF8969" t="str">
        <f t="shared" si="753"/>
        <v>White</v>
      </c>
      <c r="BG8969">
        <f t="shared" si="754"/>
        <v>117</v>
      </c>
      <c r="BH8969" s="398">
        <f t="shared" si="755"/>
        <v>0.98319000005722046</v>
      </c>
      <c r="BO8969" s="33"/>
    </row>
    <row r="8970" spans="1:67">
      <c r="A8970" s="320" t="s">
        <v>338</v>
      </c>
      <c r="B8970" t="s">
        <v>380</v>
      </c>
      <c r="C8970" t="s">
        <v>910</v>
      </c>
      <c r="D8970" t="s">
        <v>314</v>
      </c>
      <c r="E8970" s="320" t="s">
        <v>197</v>
      </c>
      <c r="F8970" s="320" t="s">
        <v>911</v>
      </c>
      <c r="G8970" s="320" t="s">
        <v>430</v>
      </c>
      <c r="H8970" s="320" t="s">
        <v>327</v>
      </c>
      <c r="I8970" s="320" t="s">
        <v>291</v>
      </c>
      <c r="J8970" s="320" t="s">
        <v>313</v>
      </c>
      <c r="K8970" s="321">
        <v>119</v>
      </c>
      <c r="L8970" s="305">
        <v>1</v>
      </c>
      <c r="M8970" s="305"/>
      <c r="N8970" s="321">
        <v>1132</v>
      </c>
      <c r="O8970" s="305">
        <v>0.98777997493743896</v>
      </c>
      <c r="P8970" s="305"/>
      <c r="Q8970" s="321">
        <v>13492</v>
      </c>
      <c r="R8970" s="305">
        <v>0.99118000268936157</v>
      </c>
      <c r="S8970" s="305"/>
      <c r="BA8970" s="395">
        <v>1</v>
      </c>
      <c r="BB8970" s="396" t="s">
        <v>861</v>
      </c>
      <c r="BC8970" t="str">
        <f t="shared" si="751"/>
        <v>RWD</v>
      </c>
      <c r="BD8970" t="str">
        <f t="shared" si="752"/>
        <v>NAoMe_recurrent_gender</v>
      </c>
      <c r="BE8970" s="397" t="s">
        <v>862</v>
      </c>
      <c r="BF8970" t="str">
        <f t="shared" si="753"/>
        <v>Female</v>
      </c>
      <c r="BG8970">
        <f t="shared" si="754"/>
        <v>119</v>
      </c>
      <c r="BH8970" s="398">
        <f t="shared" si="755"/>
        <v>1</v>
      </c>
      <c r="BO8970" s="33"/>
    </row>
    <row r="8971" spans="1:67">
      <c r="A8971" s="320" t="s">
        <v>338</v>
      </c>
      <c r="B8971" t="s">
        <v>380</v>
      </c>
      <c r="C8971" t="s">
        <v>910</v>
      </c>
      <c r="D8971" t="s">
        <v>314</v>
      </c>
      <c r="E8971" s="320" t="s">
        <v>197</v>
      </c>
      <c r="F8971" s="320" t="s">
        <v>911</v>
      </c>
      <c r="G8971" s="320" t="s">
        <v>430</v>
      </c>
      <c r="H8971" s="320" t="s">
        <v>327</v>
      </c>
      <c r="I8971" s="320" t="s">
        <v>291</v>
      </c>
      <c r="J8971" s="320" t="s">
        <v>293</v>
      </c>
      <c r="K8971" s="321">
        <v>0</v>
      </c>
      <c r="L8971" s="305">
        <v>0</v>
      </c>
      <c r="M8971" s="305"/>
      <c r="N8971" s="321">
        <v>14</v>
      </c>
      <c r="O8971" s="305">
        <v>1.2219999916851521E-2</v>
      </c>
      <c r="P8971" s="305"/>
      <c r="Q8971" s="321">
        <v>120</v>
      </c>
      <c r="R8971" s="305">
        <v>8.8200001046061516E-3</v>
      </c>
      <c r="S8971" s="305"/>
      <c r="BA8971" s="395">
        <v>1</v>
      </c>
      <c r="BB8971" s="396" t="s">
        <v>861</v>
      </c>
      <c r="BC8971" t="str">
        <f t="shared" si="751"/>
        <v>RWD</v>
      </c>
      <c r="BD8971" t="str">
        <f t="shared" si="752"/>
        <v>NAoMe_recurrent_gender</v>
      </c>
      <c r="BE8971" s="397" t="s">
        <v>862</v>
      </c>
      <c r="BF8971" t="str">
        <f t="shared" si="753"/>
        <v>Male</v>
      </c>
      <c r="BG8971">
        <f t="shared" si="754"/>
        <v>0</v>
      </c>
      <c r="BH8971" s="398">
        <f t="shared" si="755"/>
        <v>0</v>
      </c>
      <c r="BO8971" s="33"/>
    </row>
    <row r="8972" spans="1:67">
      <c r="A8972" s="320" t="s">
        <v>338</v>
      </c>
      <c r="B8972" t="s">
        <v>380</v>
      </c>
      <c r="C8972" t="s">
        <v>910</v>
      </c>
      <c r="D8972" t="s">
        <v>314</v>
      </c>
      <c r="E8972" s="320" t="s">
        <v>197</v>
      </c>
      <c r="F8972" s="320" t="s">
        <v>911</v>
      </c>
      <c r="G8972" s="320" t="s">
        <v>430</v>
      </c>
      <c r="H8972" s="320" t="s">
        <v>327</v>
      </c>
      <c r="I8972" s="320" t="s">
        <v>355</v>
      </c>
      <c r="J8972" s="320" t="s">
        <v>289</v>
      </c>
      <c r="K8972" s="321">
        <v>35</v>
      </c>
      <c r="L8972" s="305">
        <v>0.29412001371383673</v>
      </c>
      <c r="M8972" s="305"/>
      <c r="N8972" s="321">
        <v>360</v>
      </c>
      <c r="O8972" s="305">
        <v>0.31413999199867249</v>
      </c>
      <c r="P8972" s="305"/>
      <c r="Q8972" s="321">
        <v>4109</v>
      </c>
      <c r="R8972" s="305">
        <v>0.30186998844146729</v>
      </c>
      <c r="S8972" s="305"/>
      <c r="BA8972" s="395">
        <v>1</v>
      </c>
      <c r="BB8972" s="396" t="s">
        <v>861</v>
      </c>
      <c r="BC8972" t="str">
        <f t="shared" si="751"/>
        <v>RWD</v>
      </c>
      <c r="BD8972" t="str">
        <f t="shared" si="752"/>
        <v>NAoMe_recurrent_mbc_hes_year</v>
      </c>
      <c r="BE8972" s="397" t="s">
        <v>862</v>
      </c>
      <c r="BF8972" t="str">
        <f t="shared" si="753"/>
        <v>2021</v>
      </c>
      <c r="BG8972">
        <f t="shared" si="754"/>
        <v>35</v>
      </c>
      <c r="BH8972" s="398">
        <f t="shared" si="755"/>
        <v>0.29412001371383673</v>
      </c>
      <c r="BO8972" s="33"/>
    </row>
    <row r="8973" spans="1:67">
      <c r="A8973" s="320" t="s">
        <v>338</v>
      </c>
      <c r="B8973" t="s">
        <v>380</v>
      </c>
      <c r="C8973" t="s">
        <v>910</v>
      </c>
      <c r="D8973" t="s">
        <v>314</v>
      </c>
      <c r="E8973" s="320" t="s">
        <v>197</v>
      </c>
      <c r="F8973" s="320" t="s">
        <v>911</v>
      </c>
      <c r="G8973" s="320" t="s">
        <v>430</v>
      </c>
      <c r="H8973" s="320" t="s">
        <v>327</v>
      </c>
      <c r="I8973" s="320" t="s">
        <v>355</v>
      </c>
      <c r="J8973" s="320" t="s">
        <v>816</v>
      </c>
      <c r="K8973" s="321">
        <v>38</v>
      </c>
      <c r="L8973" s="305">
        <v>0.31933000683784479</v>
      </c>
      <c r="M8973" s="305"/>
      <c r="N8973" s="321">
        <v>358</v>
      </c>
      <c r="O8973" s="305">
        <v>0.31238999962806702</v>
      </c>
      <c r="P8973" s="305"/>
      <c r="Q8973" s="321">
        <v>4376</v>
      </c>
      <c r="R8973" s="305">
        <v>0.32148000597953802</v>
      </c>
      <c r="S8973" s="305"/>
      <c r="BA8973" s="395">
        <v>1</v>
      </c>
      <c r="BB8973" s="396" t="s">
        <v>861</v>
      </c>
      <c r="BC8973" t="str">
        <f t="shared" si="751"/>
        <v>RWD</v>
      </c>
      <c r="BD8973" t="str">
        <f t="shared" si="752"/>
        <v>NAoMe_recurrent_mbc_hes_year</v>
      </c>
      <c r="BE8973" s="397" t="s">
        <v>862</v>
      </c>
      <c r="BF8973" t="str">
        <f t="shared" si="753"/>
        <v>2022</v>
      </c>
      <c r="BG8973">
        <f t="shared" si="754"/>
        <v>38</v>
      </c>
      <c r="BH8973" s="398">
        <f t="shared" si="755"/>
        <v>0.31933000683784479</v>
      </c>
      <c r="BO8973" s="33"/>
    </row>
    <row r="8974" spans="1:67">
      <c r="A8974" s="320" t="s">
        <v>338</v>
      </c>
      <c r="B8974" t="s">
        <v>380</v>
      </c>
      <c r="C8974" t="s">
        <v>910</v>
      </c>
      <c r="D8974" t="s">
        <v>314</v>
      </c>
      <c r="E8974" s="320" t="s">
        <v>197</v>
      </c>
      <c r="F8974" s="320" t="s">
        <v>911</v>
      </c>
      <c r="G8974" s="320" t="s">
        <v>430</v>
      </c>
      <c r="H8974" s="320" t="s">
        <v>327</v>
      </c>
      <c r="I8974" s="320" t="s">
        <v>355</v>
      </c>
      <c r="J8974" s="320" t="s">
        <v>946</v>
      </c>
      <c r="K8974" s="321">
        <v>46</v>
      </c>
      <c r="L8974" s="305">
        <v>0.38655000925064092</v>
      </c>
      <c r="M8974" s="305"/>
      <c r="N8974" s="321">
        <v>428</v>
      </c>
      <c r="O8974" s="305">
        <v>0.3734700083732605</v>
      </c>
      <c r="P8974" s="305"/>
      <c r="Q8974" s="321">
        <v>5127</v>
      </c>
      <c r="R8974" s="305">
        <v>0.37665000557899481</v>
      </c>
      <c r="S8974" s="305"/>
      <c r="BA8974" s="395">
        <v>1</v>
      </c>
      <c r="BB8974" s="396" t="s">
        <v>861</v>
      </c>
      <c r="BC8974" t="str">
        <f t="shared" si="751"/>
        <v>RWD</v>
      </c>
      <c r="BD8974" t="str">
        <f t="shared" si="752"/>
        <v>NAoMe_recurrent_mbc_hes_year</v>
      </c>
      <c r="BE8974" s="397" t="s">
        <v>862</v>
      </c>
      <c r="BF8974" t="str">
        <f t="shared" si="753"/>
        <v>2023</v>
      </c>
      <c r="BG8974">
        <f t="shared" si="754"/>
        <v>46</v>
      </c>
      <c r="BH8974" s="398">
        <f t="shared" si="755"/>
        <v>0.38655000925064092</v>
      </c>
      <c r="BO8974" s="33"/>
    </row>
    <row r="8975" spans="1:67">
      <c r="A8975" s="320" t="s">
        <v>338</v>
      </c>
      <c r="B8975" t="s">
        <v>380</v>
      </c>
      <c r="C8975" t="s">
        <v>910</v>
      </c>
      <c r="D8975" t="s">
        <v>314</v>
      </c>
      <c r="E8975" s="320" t="s">
        <v>197</v>
      </c>
      <c r="F8975" s="320" t="s">
        <v>911</v>
      </c>
      <c r="G8975" s="320" t="s">
        <v>430</v>
      </c>
      <c r="H8975" s="320" t="s">
        <v>327</v>
      </c>
      <c r="I8975" s="320" t="s">
        <v>824</v>
      </c>
      <c r="J8975" s="320" t="s">
        <v>12</v>
      </c>
      <c r="K8975" s="321">
        <v>119</v>
      </c>
      <c r="L8975" s="305">
        <v>1</v>
      </c>
      <c r="M8975" s="305"/>
      <c r="N8975" s="321">
        <v>1146</v>
      </c>
      <c r="O8975" s="305">
        <v>1</v>
      </c>
      <c r="P8975" s="305"/>
      <c r="Q8975" s="321">
        <v>13612</v>
      </c>
      <c r="R8975" s="305">
        <v>1</v>
      </c>
      <c r="S8975" s="305"/>
      <c r="BA8975" s="395">
        <v>1</v>
      </c>
      <c r="BB8975" s="396" t="s">
        <v>861</v>
      </c>
      <c r="BC8975" t="str">
        <f t="shared" si="751"/>
        <v>RWD</v>
      </c>
      <c r="BD8975" t="str">
        <f t="shared" si="752"/>
        <v>NAoMe_recurrent_tag_bonemets</v>
      </c>
      <c r="BE8975" s="397" t="s">
        <v>862</v>
      </c>
      <c r="BF8975" t="str">
        <f t="shared" si="753"/>
        <v>No</v>
      </c>
      <c r="BG8975">
        <f t="shared" si="754"/>
        <v>119</v>
      </c>
      <c r="BH8975" s="398">
        <f t="shared" si="755"/>
        <v>1</v>
      </c>
      <c r="BO8975" s="33"/>
    </row>
    <row r="8976" spans="1:67">
      <c r="A8976" s="320" t="s">
        <v>338</v>
      </c>
      <c r="B8976" t="s">
        <v>380</v>
      </c>
      <c r="C8976" t="s">
        <v>910</v>
      </c>
      <c r="D8976" t="s">
        <v>314</v>
      </c>
      <c r="E8976" s="320" t="s">
        <v>197</v>
      </c>
      <c r="F8976" s="320" t="s">
        <v>911</v>
      </c>
      <c r="G8976" s="320" t="s">
        <v>430</v>
      </c>
      <c r="H8976" s="320" t="s">
        <v>327</v>
      </c>
      <c r="I8976" s="320" t="s">
        <v>825</v>
      </c>
      <c r="J8976" s="320" t="s">
        <v>12</v>
      </c>
      <c r="K8976" s="321">
        <v>119</v>
      </c>
      <c r="L8976" s="305">
        <v>1</v>
      </c>
      <c r="M8976" s="305"/>
      <c r="N8976" s="321">
        <v>1146</v>
      </c>
      <c r="O8976" s="305">
        <v>1</v>
      </c>
      <c r="P8976" s="305"/>
      <c r="Q8976" s="321">
        <v>13612</v>
      </c>
      <c r="R8976" s="305">
        <v>1</v>
      </c>
      <c r="S8976" s="305"/>
      <c r="BA8976" s="395">
        <v>1</v>
      </c>
      <c r="BB8976" s="396" t="s">
        <v>861</v>
      </c>
      <c r="BC8976" t="str">
        <f t="shared" si="751"/>
        <v>RWD</v>
      </c>
      <c r="BD8976" t="str">
        <f t="shared" si="752"/>
        <v>NAoMe_recurrent_tag_brainmets</v>
      </c>
      <c r="BE8976" s="397" t="s">
        <v>862</v>
      </c>
      <c r="BF8976" t="str">
        <f t="shared" si="753"/>
        <v>No</v>
      </c>
      <c r="BG8976">
        <f t="shared" si="754"/>
        <v>119</v>
      </c>
      <c r="BH8976" s="398">
        <f t="shared" si="755"/>
        <v>1</v>
      </c>
      <c r="BO8976" s="33"/>
    </row>
    <row r="8977" spans="1:67">
      <c r="A8977" s="320" t="s">
        <v>338</v>
      </c>
      <c r="B8977" t="s">
        <v>380</v>
      </c>
      <c r="C8977" t="s">
        <v>910</v>
      </c>
      <c r="D8977" t="s">
        <v>314</v>
      </c>
      <c r="E8977" s="320" t="s">
        <v>197</v>
      </c>
      <c r="F8977" s="320" t="s">
        <v>911</v>
      </c>
      <c r="G8977" s="320" t="s">
        <v>430</v>
      </c>
      <c r="H8977" s="320" t="s">
        <v>327</v>
      </c>
      <c r="I8977" s="320" t="s">
        <v>826</v>
      </c>
      <c r="J8977" s="320" t="s">
        <v>12</v>
      </c>
      <c r="K8977" s="321">
        <v>119</v>
      </c>
      <c r="L8977" s="305">
        <v>1</v>
      </c>
      <c r="M8977" s="305"/>
      <c r="N8977" s="321">
        <v>1146</v>
      </c>
      <c r="O8977" s="305">
        <v>1</v>
      </c>
      <c r="P8977" s="305"/>
      <c r="Q8977" s="321">
        <v>13612</v>
      </c>
      <c r="R8977" s="305">
        <v>1</v>
      </c>
      <c r="S8977" s="305"/>
      <c r="BA8977" s="395">
        <v>1</v>
      </c>
      <c r="BB8977" s="396" t="s">
        <v>861</v>
      </c>
      <c r="BC8977" t="str">
        <f t="shared" si="751"/>
        <v>RWD</v>
      </c>
      <c r="BD8977" t="str">
        <f t="shared" si="752"/>
        <v>NAoMe_recurrent_tag_livermets</v>
      </c>
      <c r="BE8977" s="397" t="s">
        <v>862</v>
      </c>
      <c r="BF8977" t="str">
        <f t="shared" si="753"/>
        <v>No</v>
      </c>
      <c r="BG8977">
        <f t="shared" si="754"/>
        <v>119</v>
      </c>
      <c r="BH8977" s="398">
        <f t="shared" si="755"/>
        <v>1</v>
      </c>
      <c r="BO8977" s="33"/>
    </row>
    <row r="8978" spans="1:67">
      <c r="A8978" s="320" t="s">
        <v>338</v>
      </c>
      <c r="B8978" t="s">
        <v>380</v>
      </c>
      <c r="C8978" t="s">
        <v>910</v>
      </c>
      <c r="D8978" t="s">
        <v>314</v>
      </c>
      <c r="E8978" s="320" t="s">
        <v>197</v>
      </c>
      <c r="F8978" s="320" t="s">
        <v>911</v>
      </c>
      <c r="G8978" s="320" t="s">
        <v>430</v>
      </c>
      <c r="H8978" s="320" t="s">
        <v>327</v>
      </c>
      <c r="I8978" s="320" t="s">
        <v>827</v>
      </c>
      <c r="J8978" s="320" t="s">
        <v>12</v>
      </c>
      <c r="K8978" s="321">
        <v>119</v>
      </c>
      <c r="L8978" s="305">
        <v>1</v>
      </c>
      <c r="M8978" s="305"/>
      <c r="N8978" s="321">
        <v>1146</v>
      </c>
      <c r="O8978" s="305">
        <v>1</v>
      </c>
      <c r="P8978" s="305"/>
      <c r="Q8978" s="321">
        <v>13612</v>
      </c>
      <c r="R8978" s="305">
        <v>1</v>
      </c>
      <c r="S8978" s="305"/>
      <c r="BA8978" s="395">
        <v>1</v>
      </c>
      <c r="BB8978" s="396" t="s">
        <v>861</v>
      </c>
      <c r="BC8978" t="str">
        <f t="shared" si="751"/>
        <v>RWD</v>
      </c>
      <c r="BD8978" t="str">
        <f t="shared" si="752"/>
        <v>NAoMe_recurrent_tag_lungmets</v>
      </c>
      <c r="BE8978" s="397" t="s">
        <v>862</v>
      </c>
      <c r="BF8978" t="str">
        <f t="shared" si="753"/>
        <v>No</v>
      </c>
      <c r="BG8978">
        <f t="shared" si="754"/>
        <v>119</v>
      </c>
      <c r="BH8978" s="398">
        <f t="shared" si="755"/>
        <v>1</v>
      </c>
      <c r="BO8978" s="33"/>
    </row>
    <row r="8979" spans="1:67">
      <c r="A8979" s="320" t="s">
        <v>338</v>
      </c>
      <c r="B8979" t="s">
        <v>380</v>
      </c>
      <c r="C8979" t="s">
        <v>910</v>
      </c>
      <c r="D8979" t="s">
        <v>314</v>
      </c>
      <c r="E8979" s="320" t="s">
        <v>197</v>
      </c>
      <c r="F8979" s="320" t="s">
        <v>911</v>
      </c>
      <c r="G8979" s="320" t="s">
        <v>430</v>
      </c>
      <c r="H8979" s="320" t="s">
        <v>327</v>
      </c>
      <c r="I8979" s="320" t="s">
        <v>828</v>
      </c>
      <c r="J8979" s="320" t="s">
        <v>12</v>
      </c>
      <c r="K8979" s="321">
        <v>119</v>
      </c>
      <c r="L8979" s="305">
        <v>1</v>
      </c>
      <c r="M8979" s="305"/>
      <c r="N8979" s="321">
        <v>1146</v>
      </c>
      <c r="O8979" s="305">
        <v>1</v>
      </c>
      <c r="P8979" s="305"/>
      <c r="Q8979" s="321">
        <v>13612</v>
      </c>
      <c r="R8979" s="305">
        <v>1</v>
      </c>
      <c r="S8979" s="305"/>
      <c r="BA8979" s="395">
        <v>1</v>
      </c>
      <c r="BB8979" s="396" t="s">
        <v>861</v>
      </c>
      <c r="BC8979" t="str">
        <f t="shared" si="751"/>
        <v>RWD</v>
      </c>
      <c r="BD8979" t="str">
        <f t="shared" si="752"/>
        <v>NAoMe_recurrent_tag_othermets</v>
      </c>
      <c r="BE8979" s="397" t="s">
        <v>862</v>
      </c>
      <c r="BF8979" t="str">
        <f t="shared" si="753"/>
        <v>No</v>
      </c>
      <c r="BG8979">
        <f t="shared" si="754"/>
        <v>119</v>
      </c>
      <c r="BH8979" s="398">
        <f t="shared" si="755"/>
        <v>1</v>
      </c>
      <c r="BO8979" s="33"/>
    </row>
    <row r="8980" spans="1:67">
      <c r="A8980" s="320" t="s">
        <v>338</v>
      </c>
      <c r="B8980" t="s">
        <v>380</v>
      </c>
      <c r="C8980" t="s">
        <v>910</v>
      </c>
      <c r="D8980" t="s">
        <v>314</v>
      </c>
      <c r="E8980" s="320" t="s">
        <v>199</v>
      </c>
      <c r="F8980" s="320" t="s">
        <v>200</v>
      </c>
      <c r="G8980" s="320" t="s">
        <v>437</v>
      </c>
      <c r="H8980" s="320" t="s">
        <v>321</v>
      </c>
      <c r="I8980" s="320" t="s">
        <v>354</v>
      </c>
      <c r="J8980" s="320" t="s">
        <v>277</v>
      </c>
      <c r="K8980" s="321">
        <v>2</v>
      </c>
      <c r="L8980" s="305">
        <v>1.8519999459385868E-2</v>
      </c>
      <c r="M8980" s="305"/>
      <c r="N8980" s="321">
        <v>2</v>
      </c>
      <c r="O8980" s="305">
        <v>5.6500001810491094E-3</v>
      </c>
      <c r="P8980" s="305"/>
      <c r="Q8980" s="321">
        <v>56</v>
      </c>
      <c r="R8980" s="305">
        <v>4.1100000962615013E-3</v>
      </c>
      <c r="S8980" s="305"/>
      <c r="BA8980" s="395">
        <v>1</v>
      </c>
      <c r="BB8980" s="396" t="s">
        <v>861</v>
      </c>
      <c r="BC8980" t="str">
        <f t="shared" si="751"/>
        <v>RRV</v>
      </c>
      <c r="BD8980" t="str">
        <f t="shared" si="752"/>
        <v>NAoMe_recurrent_age_mbc_hes_decades_80cap</v>
      </c>
      <c r="BE8980" s="397" t="s">
        <v>862</v>
      </c>
      <c r="BF8980" t="str">
        <f t="shared" si="753"/>
        <v>18-29 yrs</v>
      </c>
      <c r="BG8980">
        <f t="shared" si="754"/>
        <v>2</v>
      </c>
      <c r="BH8980" s="398">
        <f t="shared" si="755"/>
        <v>1.8519999459385868E-2</v>
      </c>
      <c r="BO8980" s="33"/>
    </row>
    <row r="8981" spans="1:67">
      <c r="A8981" s="320" t="s">
        <v>338</v>
      </c>
      <c r="B8981" t="s">
        <v>380</v>
      </c>
      <c r="C8981" t="s">
        <v>910</v>
      </c>
      <c r="D8981" t="s">
        <v>314</v>
      </c>
      <c r="E8981" s="320" t="s">
        <v>199</v>
      </c>
      <c r="F8981" s="320" t="s">
        <v>200</v>
      </c>
      <c r="G8981" s="320" t="s">
        <v>437</v>
      </c>
      <c r="H8981" s="320" t="s">
        <v>321</v>
      </c>
      <c r="I8981" s="320" t="s">
        <v>354</v>
      </c>
      <c r="J8981" s="320" t="s">
        <v>278</v>
      </c>
      <c r="K8981" s="321">
        <v>8</v>
      </c>
      <c r="L8981" s="305">
        <v>7.4069999158382416E-2</v>
      </c>
      <c r="M8981" s="305"/>
      <c r="N8981" s="321">
        <v>23</v>
      </c>
      <c r="O8981" s="305">
        <v>6.4970001578330994E-2</v>
      </c>
      <c r="P8981" s="305"/>
      <c r="Q8981" s="321">
        <v>552</v>
      </c>
      <c r="R8981" s="305">
        <v>4.0550000965595252E-2</v>
      </c>
      <c r="S8981" s="305"/>
      <c r="BA8981" s="395">
        <v>1</v>
      </c>
      <c r="BB8981" s="396" t="s">
        <v>861</v>
      </c>
      <c r="BC8981" t="str">
        <f t="shared" si="751"/>
        <v>RRV</v>
      </c>
      <c r="BD8981" t="str">
        <f t="shared" si="752"/>
        <v>NAoMe_recurrent_age_mbc_hes_decades_80cap</v>
      </c>
      <c r="BE8981" s="397" t="s">
        <v>862</v>
      </c>
      <c r="BF8981" t="str">
        <f t="shared" si="753"/>
        <v>30-39 yrs</v>
      </c>
      <c r="BG8981">
        <f t="shared" si="754"/>
        <v>8</v>
      </c>
      <c r="BH8981" s="398">
        <f t="shared" si="755"/>
        <v>7.4069999158382416E-2</v>
      </c>
      <c r="BO8981" s="33"/>
    </row>
    <row r="8982" spans="1:67">
      <c r="A8982" s="320" t="s">
        <v>338</v>
      </c>
      <c r="B8982" t="s">
        <v>380</v>
      </c>
      <c r="C8982" t="s">
        <v>910</v>
      </c>
      <c r="D8982" t="s">
        <v>314</v>
      </c>
      <c r="E8982" s="320" t="s">
        <v>199</v>
      </c>
      <c r="F8982" s="320" t="s">
        <v>200</v>
      </c>
      <c r="G8982" s="320" t="s">
        <v>437</v>
      </c>
      <c r="H8982" s="320" t="s">
        <v>321</v>
      </c>
      <c r="I8982" s="320" t="s">
        <v>354</v>
      </c>
      <c r="J8982" s="320" t="s">
        <v>279</v>
      </c>
      <c r="K8982" s="321">
        <v>18</v>
      </c>
      <c r="L8982" s="305">
        <v>0.1666699945926666</v>
      </c>
      <c r="M8982" s="305"/>
      <c r="N8982" s="321">
        <v>49</v>
      </c>
      <c r="O8982" s="305">
        <v>0.13842000067234039</v>
      </c>
      <c r="P8982" s="305"/>
      <c r="Q8982" s="321">
        <v>1403</v>
      </c>
      <c r="R8982" s="305">
        <v>0.1030699983239174</v>
      </c>
      <c r="S8982" s="305"/>
      <c r="BA8982" s="395">
        <v>1</v>
      </c>
      <c r="BB8982" s="396" t="s">
        <v>861</v>
      </c>
      <c r="BC8982" t="str">
        <f t="shared" si="751"/>
        <v>RRV</v>
      </c>
      <c r="BD8982" t="str">
        <f t="shared" si="752"/>
        <v>NAoMe_recurrent_age_mbc_hes_decades_80cap</v>
      </c>
      <c r="BE8982" s="397" t="s">
        <v>862</v>
      </c>
      <c r="BF8982" t="str">
        <f t="shared" si="753"/>
        <v>40-49 yrs</v>
      </c>
      <c r="BG8982">
        <f t="shared" si="754"/>
        <v>18</v>
      </c>
      <c r="BH8982" s="398">
        <f t="shared" si="755"/>
        <v>0.1666699945926666</v>
      </c>
      <c r="BO8982" s="33"/>
    </row>
    <row r="8983" spans="1:67">
      <c r="A8983" s="320" t="s">
        <v>338</v>
      </c>
      <c r="B8983" t="s">
        <v>380</v>
      </c>
      <c r="C8983" t="s">
        <v>910</v>
      </c>
      <c r="D8983" t="s">
        <v>314</v>
      </c>
      <c r="E8983" s="320" t="s">
        <v>199</v>
      </c>
      <c r="F8983" s="320" t="s">
        <v>200</v>
      </c>
      <c r="G8983" s="320" t="s">
        <v>437</v>
      </c>
      <c r="H8983" s="320" t="s">
        <v>321</v>
      </c>
      <c r="I8983" s="320" t="s">
        <v>354</v>
      </c>
      <c r="J8983" s="320" t="s">
        <v>280</v>
      </c>
      <c r="K8983" s="321">
        <v>28</v>
      </c>
      <c r="L8983" s="305">
        <v>0.25925999879837042</v>
      </c>
      <c r="M8983" s="305"/>
      <c r="N8983" s="321">
        <v>81</v>
      </c>
      <c r="O8983" s="305">
        <v>0.22880999743938449</v>
      </c>
      <c r="P8983" s="305"/>
      <c r="Q8983" s="321">
        <v>2584</v>
      </c>
      <c r="R8983" s="305">
        <v>0.18983000516891479</v>
      </c>
      <c r="S8983" s="305"/>
      <c r="BA8983" s="395">
        <v>1</v>
      </c>
      <c r="BB8983" s="396" t="s">
        <v>861</v>
      </c>
      <c r="BC8983" t="str">
        <f t="shared" si="751"/>
        <v>RRV</v>
      </c>
      <c r="BD8983" t="str">
        <f t="shared" si="752"/>
        <v>NAoMe_recurrent_age_mbc_hes_decades_80cap</v>
      </c>
      <c r="BE8983" s="397" t="s">
        <v>862</v>
      </c>
      <c r="BF8983" t="str">
        <f t="shared" si="753"/>
        <v>50-59 yrs</v>
      </c>
      <c r="BG8983">
        <f t="shared" si="754"/>
        <v>28</v>
      </c>
      <c r="BH8983" s="398">
        <f t="shared" si="755"/>
        <v>0.25925999879837042</v>
      </c>
      <c r="BO8983" s="33"/>
    </row>
    <row r="8984" spans="1:67">
      <c r="A8984" s="320" t="s">
        <v>338</v>
      </c>
      <c r="B8984" t="s">
        <v>380</v>
      </c>
      <c r="C8984" t="s">
        <v>910</v>
      </c>
      <c r="D8984" t="s">
        <v>314</v>
      </c>
      <c r="E8984" s="320" t="s">
        <v>199</v>
      </c>
      <c r="F8984" s="320" t="s">
        <v>200</v>
      </c>
      <c r="G8984" s="320" t="s">
        <v>437</v>
      </c>
      <c r="H8984" s="320" t="s">
        <v>321</v>
      </c>
      <c r="I8984" s="320" t="s">
        <v>354</v>
      </c>
      <c r="J8984" s="320" t="s">
        <v>281</v>
      </c>
      <c r="K8984" s="321">
        <v>21</v>
      </c>
      <c r="L8984" s="305">
        <v>0.1944400072097778</v>
      </c>
      <c r="M8984" s="305"/>
      <c r="N8984" s="321">
        <v>69</v>
      </c>
      <c r="O8984" s="305">
        <v>0.19492000341415411</v>
      </c>
      <c r="P8984" s="305"/>
      <c r="Q8984" s="321">
        <v>2650</v>
      </c>
      <c r="R8984" s="305">
        <v>0.19468000531196589</v>
      </c>
      <c r="S8984" s="305"/>
      <c r="BA8984" s="395">
        <v>1</v>
      </c>
      <c r="BB8984" s="396" t="s">
        <v>861</v>
      </c>
      <c r="BC8984" t="str">
        <f t="shared" si="751"/>
        <v>RRV</v>
      </c>
      <c r="BD8984" t="str">
        <f t="shared" si="752"/>
        <v>NAoMe_recurrent_age_mbc_hes_decades_80cap</v>
      </c>
      <c r="BE8984" s="397" t="s">
        <v>862</v>
      </c>
      <c r="BF8984" t="str">
        <f t="shared" si="753"/>
        <v>60-69 yrs</v>
      </c>
      <c r="BG8984">
        <f t="shared" si="754"/>
        <v>21</v>
      </c>
      <c r="BH8984" s="398">
        <f t="shared" si="755"/>
        <v>0.1944400072097778</v>
      </c>
      <c r="BO8984" s="33"/>
    </row>
    <row r="8985" spans="1:67">
      <c r="A8985" s="320" t="s">
        <v>338</v>
      </c>
      <c r="B8985" t="s">
        <v>380</v>
      </c>
      <c r="C8985" t="s">
        <v>910</v>
      </c>
      <c r="D8985" t="s">
        <v>314</v>
      </c>
      <c r="E8985" s="320" t="s">
        <v>199</v>
      </c>
      <c r="F8985" s="320" t="s">
        <v>200</v>
      </c>
      <c r="G8985" s="320" t="s">
        <v>437</v>
      </c>
      <c r="H8985" s="320" t="s">
        <v>321</v>
      </c>
      <c r="I8985" s="320" t="s">
        <v>354</v>
      </c>
      <c r="J8985" s="320" t="s">
        <v>282</v>
      </c>
      <c r="K8985" s="321">
        <v>18</v>
      </c>
      <c r="L8985" s="305">
        <v>0.1666699945926666</v>
      </c>
      <c r="M8985" s="305"/>
      <c r="N8985" s="321">
        <v>70</v>
      </c>
      <c r="O8985" s="305">
        <v>0.19774000346660611</v>
      </c>
      <c r="P8985" s="305"/>
      <c r="Q8985" s="321">
        <v>3284</v>
      </c>
      <c r="R8985" s="305">
        <v>0.24126000702381131</v>
      </c>
      <c r="S8985" s="305"/>
      <c r="BA8985" s="395">
        <v>1</v>
      </c>
      <c r="BB8985" s="396" t="s">
        <v>861</v>
      </c>
      <c r="BC8985" t="str">
        <f t="shared" si="751"/>
        <v>RRV</v>
      </c>
      <c r="BD8985" t="str">
        <f t="shared" si="752"/>
        <v>NAoMe_recurrent_age_mbc_hes_decades_80cap</v>
      </c>
      <c r="BE8985" s="397" t="s">
        <v>862</v>
      </c>
      <c r="BF8985" t="str">
        <f t="shared" si="753"/>
        <v>70-79 yrs</v>
      </c>
      <c r="BG8985">
        <f t="shared" si="754"/>
        <v>18</v>
      </c>
      <c r="BH8985" s="398">
        <f t="shared" si="755"/>
        <v>0.1666699945926666</v>
      </c>
      <c r="BO8985" s="33"/>
    </row>
    <row r="8986" spans="1:67">
      <c r="A8986" s="320" t="s">
        <v>338</v>
      </c>
      <c r="B8986" t="s">
        <v>380</v>
      </c>
      <c r="C8986" t="s">
        <v>910</v>
      </c>
      <c r="D8986" t="s">
        <v>314</v>
      </c>
      <c r="E8986" s="320" t="s">
        <v>199</v>
      </c>
      <c r="F8986" s="320" t="s">
        <v>200</v>
      </c>
      <c r="G8986" s="320" t="s">
        <v>437</v>
      </c>
      <c r="H8986" s="320" t="s">
        <v>321</v>
      </c>
      <c r="I8986" s="320" t="s">
        <v>354</v>
      </c>
      <c r="J8986" s="320" t="s">
        <v>283</v>
      </c>
      <c r="K8986" s="321">
        <v>13</v>
      </c>
      <c r="L8986" s="305">
        <v>0.12037000060081481</v>
      </c>
      <c r="M8986" s="305"/>
      <c r="N8986" s="321">
        <v>60</v>
      </c>
      <c r="O8986" s="305">
        <v>0.16948999464511871</v>
      </c>
      <c r="P8986" s="305"/>
      <c r="Q8986" s="321">
        <v>3083</v>
      </c>
      <c r="R8986" s="305">
        <v>0.2264900058507919</v>
      </c>
      <c r="S8986" s="305"/>
      <c r="BA8986" s="395">
        <v>1</v>
      </c>
      <c r="BB8986" s="396" t="s">
        <v>861</v>
      </c>
      <c r="BC8986" t="str">
        <f t="shared" si="751"/>
        <v>RRV</v>
      </c>
      <c r="BD8986" t="str">
        <f t="shared" si="752"/>
        <v>NAoMe_recurrent_age_mbc_hes_decades_80cap</v>
      </c>
      <c r="BE8986" s="397" t="s">
        <v>862</v>
      </c>
      <c r="BF8986" t="str">
        <f t="shared" si="753"/>
        <v>80+ yrs</v>
      </c>
      <c r="BG8986">
        <f t="shared" si="754"/>
        <v>13</v>
      </c>
      <c r="BH8986" s="398">
        <f t="shared" si="755"/>
        <v>0.12037000060081481</v>
      </c>
      <c r="BO8986" s="33"/>
    </row>
    <row r="8987" spans="1:67">
      <c r="A8987" s="320" t="s">
        <v>338</v>
      </c>
      <c r="B8987" t="s">
        <v>380</v>
      </c>
      <c r="C8987" t="s">
        <v>910</v>
      </c>
      <c r="D8987" t="s">
        <v>314</v>
      </c>
      <c r="E8987" s="320" t="s">
        <v>199</v>
      </c>
      <c r="F8987" s="320" t="s">
        <v>200</v>
      </c>
      <c r="G8987" s="320" t="s">
        <v>437</v>
      </c>
      <c r="H8987" s="320" t="s">
        <v>321</v>
      </c>
      <c r="I8987" s="320" t="s">
        <v>656</v>
      </c>
      <c r="J8987" s="320" t="s">
        <v>286</v>
      </c>
      <c r="K8987" s="321">
        <v>9</v>
      </c>
      <c r="L8987" s="305">
        <v>8.3329997956752777E-2</v>
      </c>
      <c r="M8987" s="305">
        <v>8.6539998650550842E-2</v>
      </c>
      <c r="N8987" s="321">
        <v>27</v>
      </c>
      <c r="O8987" s="305">
        <v>7.6269999146461487E-2</v>
      </c>
      <c r="P8987" s="305">
        <v>7.7590003609657288E-2</v>
      </c>
      <c r="Q8987" s="321">
        <v>565</v>
      </c>
      <c r="R8987" s="305">
        <v>4.1510000824928277E-2</v>
      </c>
      <c r="S8987" s="305">
        <v>4.221000149846077E-2</v>
      </c>
      <c r="BA8987" s="395">
        <v>1</v>
      </c>
      <c r="BB8987" s="396" t="s">
        <v>861</v>
      </c>
      <c r="BC8987" t="str">
        <f t="shared" si="751"/>
        <v>RRV</v>
      </c>
      <c r="BD8987" t="str">
        <f t="shared" si="752"/>
        <v>NAoMe_recurrent_ethnicity_grp</v>
      </c>
      <c r="BE8987" s="397" t="s">
        <v>862</v>
      </c>
      <c r="BF8987" t="str">
        <f t="shared" si="753"/>
        <v>Asian or Asian British</v>
      </c>
      <c r="BG8987">
        <f t="shared" si="754"/>
        <v>9</v>
      </c>
      <c r="BH8987" s="398">
        <f t="shared" si="755"/>
        <v>8.3329997956752777E-2</v>
      </c>
      <c r="BO8987" s="33"/>
    </row>
    <row r="8988" spans="1:67">
      <c r="A8988" s="320" t="s">
        <v>338</v>
      </c>
      <c r="B8988" t="s">
        <v>380</v>
      </c>
      <c r="C8988" t="s">
        <v>910</v>
      </c>
      <c r="D8988" t="s">
        <v>314</v>
      </c>
      <c r="E8988" s="320" t="s">
        <v>199</v>
      </c>
      <c r="F8988" s="320" t="s">
        <v>200</v>
      </c>
      <c r="G8988" s="320" t="s">
        <v>437</v>
      </c>
      <c r="H8988" s="320" t="s">
        <v>321</v>
      </c>
      <c r="I8988" s="320" t="s">
        <v>656</v>
      </c>
      <c r="J8988" s="320" t="s">
        <v>287</v>
      </c>
      <c r="K8988" s="321">
        <v>14</v>
      </c>
      <c r="L8988" s="305">
        <v>0.12962999939918521</v>
      </c>
      <c r="M8988" s="305">
        <v>0.1346199959516525</v>
      </c>
      <c r="N8988" s="321">
        <v>58</v>
      </c>
      <c r="O8988" s="305">
        <v>0.16383999586105349</v>
      </c>
      <c r="P8988" s="305">
        <v>0.1666699945926666</v>
      </c>
      <c r="Q8988" s="321">
        <v>439</v>
      </c>
      <c r="R8988" s="305">
        <v>3.2249998301267617E-2</v>
      </c>
      <c r="S8988" s="305">
        <v>3.2800000160932541E-2</v>
      </c>
      <c r="BA8988" s="395">
        <v>1</v>
      </c>
      <c r="BB8988" s="396" t="s">
        <v>861</v>
      </c>
      <c r="BC8988" t="str">
        <f t="shared" si="751"/>
        <v>RRV</v>
      </c>
      <c r="BD8988" t="str">
        <f t="shared" si="752"/>
        <v>NAoMe_recurrent_ethnicity_grp</v>
      </c>
      <c r="BE8988" s="397" t="s">
        <v>862</v>
      </c>
      <c r="BF8988" t="str">
        <f t="shared" si="753"/>
        <v>Black or Black British</v>
      </c>
      <c r="BG8988">
        <f t="shared" si="754"/>
        <v>14</v>
      </c>
      <c r="BH8988" s="398">
        <f t="shared" si="755"/>
        <v>0.12962999939918521</v>
      </c>
      <c r="BO8988" s="33"/>
    </row>
    <row r="8989" spans="1:67">
      <c r="A8989" s="320" t="s">
        <v>338</v>
      </c>
      <c r="B8989" t="s">
        <v>380</v>
      </c>
      <c r="C8989" t="s">
        <v>910</v>
      </c>
      <c r="D8989" t="s">
        <v>314</v>
      </c>
      <c r="E8989" s="320" t="s">
        <v>199</v>
      </c>
      <c r="F8989" s="320" t="s">
        <v>200</v>
      </c>
      <c r="G8989" s="320" t="s">
        <v>437</v>
      </c>
      <c r="H8989" s="320" t="s">
        <v>321</v>
      </c>
      <c r="I8989" s="320" t="s">
        <v>656</v>
      </c>
      <c r="J8989" s="320" t="s">
        <v>259</v>
      </c>
      <c r="K8989" s="321">
        <v>2</v>
      </c>
      <c r="L8989" s="305">
        <v>1.8519999459385868E-2</v>
      </c>
      <c r="M8989" s="305">
        <v>1.9230000674724579E-2</v>
      </c>
      <c r="N8989" s="321">
        <v>6</v>
      </c>
      <c r="O8989" s="305">
        <v>1.6950000077486042E-2</v>
      </c>
      <c r="P8989" s="305">
        <v>1.724000088870525E-2</v>
      </c>
      <c r="Q8989" s="321">
        <v>117</v>
      </c>
      <c r="R8989" s="305">
        <v>8.6000002920627594E-3</v>
      </c>
      <c r="S8989" s="305">
        <v>8.7400004267692566E-3</v>
      </c>
      <c r="BA8989" s="395">
        <v>1</v>
      </c>
      <c r="BB8989" s="396" t="s">
        <v>861</v>
      </c>
      <c r="BC8989" t="str">
        <f t="shared" si="751"/>
        <v>RRV</v>
      </c>
      <c r="BD8989" t="str">
        <f t="shared" si="752"/>
        <v>NAoMe_recurrent_ethnicity_grp</v>
      </c>
      <c r="BE8989" s="397" t="s">
        <v>862</v>
      </c>
      <c r="BF8989" t="str">
        <f t="shared" si="753"/>
        <v>Mixed</v>
      </c>
      <c r="BG8989">
        <f t="shared" si="754"/>
        <v>2</v>
      </c>
      <c r="BH8989" s="398">
        <f t="shared" si="755"/>
        <v>1.8519999459385868E-2</v>
      </c>
      <c r="BO8989" s="33"/>
    </row>
    <row r="8990" spans="1:67">
      <c r="A8990" s="320" t="s">
        <v>338</v>
      </c>
      <c r="B8990" t="s">
        <v>380</v>
      </c>
      <c r="C8990" t="s">
        <v>910</v>
      </c>
      <c r="D8990" t="s">
        <v>314</v>
      </c>
      <c r="E8990" s="320" t="s">
        <v>199</v>
      </c>
      <c r="F8990" s="320" t="s">
        <v>200</v>
      </c>
      <c r="G8990" s="320" t="s">
        <v>437</v>
      </c>
      <c r="H8990" s="320" t="s">
        <v>321</v>
      </c>
      <c r="I8990" s="320" t="s">
        <v>656</v>
      </c>
      <c r="J8990" s="320" t="s">
        <v>288</v>
      </c>
      <c r="K8990" s="321">
        <v>8</v>
      </c>
      <c r="L8990" s="305">
        <v>7.4069999158382416E-2</v>
      </c>
      <c r="M8990" s="305">
        <v>7.6920002698898315E-2</v>
      </c>
      <c r="N8990" s="321">
        <v>26</v>
      </c>
      <c r="O8990" s="305">
        <v>7.3449999094009399E-2</v>
      </c>
      <c r="P8990" s="305">
        <v>7.4709996581077576E-2</v>
      </c>
      <c r="Q8990" s="321">
        <v>254</v>
      </c>
      <c r="R8990" s="305">
        <v>1.8659999594092369E-2</v>
      </c>
      <c r="S8990" s="305">
        <v>1.8980000168085098E-2</v>
      </c>
      <c r="BA8990" s="395">
        <v>1</v>
      </c>
      <c r="BB8990" s="396" t="s">
        <v>861</v>
      </c>
      <c r="BC8990" t="str">
        <f t="shared" si="751"/>
        <v>RRV</v>
      </c>
      <c r="BD8990" t="str">
        <f t="shared" si="752"/>
        <v>NAoMe_recurrent_ethnicity_grp</v>
      </c>
      <c r="BE8990" s="397" t="s">
        <v>862</v>
      </c>
      <c r="BF8990" t="str">
        <f t="shared" si="753"/>
        <v>Other Ethnic Group</v>
      </c>
      <c r="BG8990">
        <f t="shared" si="754"/>
        <v>8</v>
      </c>
      <c r="BH8990" s="398">
        <f t="shared" si="755"/>
        <v>7.4069999158382416E-2</v>
      </c>
      <c r="BO8990" s="33"/>
    </row>
    <row r="8991" spans="1:67">
      <c r="A8991" s="320" t="s">
        <v>338</v>
      </c>
      <c r="B8991" t="s">
        <v>380</v>
      </c>
      <c r="C8991" t="s">
        <v>910</v>
      </c>
      <c r="D8991" t="s">
        <v>314</v>
      </c>
      <c r="E8991" s="320" t="s">
        <v>199</v>
      </c>
      <c r="F8991" s="320" t="s">
        <v>200</v>
      </c>
      <c r="G8991" s="320" t="s">
        <v>437</v>
      </c>
      <c r="H8991" s="320" t="s">
        <v>321</v>
      </c>
      <c r="I8991" s="320" t="s">
        <v>656</v>
      </c>
      <c r="J8991" s="320" t="s">
        <v>260</v>
      </c>
      <c r="K8991" s="321">
        <v>4</v>
      </c>
      <c r="L8991" s="305">
        <v>3.7039998918771737E-2</v>
      </c>
      <c r="M8991" s="305"/>
      <c r="N8991" s="321">
        <v>6</v>
      </c>
      <c r="O8991" s="305">
        <v>1.6950000077486042E-2</v>
      </c>
      <c r="P8991" s="305"/>
      <c r="Q8991" s="321">
        <v>227</v>
      </c>
      <c r="R8991" s="305">
        <v>1.6680000349879261E-2</v>
      </c>
      <c r="S8991" s="305"/>
      <c r="BA8991" s="395">
        <v>1</v>
      </c>
      <c r="BB8991" s="396" t="s">
        <v>861</v>
      </c>
      <c r="BC8991" t="str">
        <f t="shared" si="751"/>
        <v>RRV</v>
      </c>
      <c r="BD8991" t="str">
        <f t="shared" si="752"/>
        <v>NAoMe_recurrent_ethnicity_grp</v>
      </c>
      <c r="BE8991" s="397" t="s">
        <v>862</v>
      </c>
      <c r="BF8991" t="str">
        <f t="shared" si="753"/>
        <v>Unknown</v>
      </c>
      <c r="BG8991">
        <f t="shared" si="754"/>
        <v>4</v>
      </c>
      <c r="BH8991" s="398">
        <f t="shared" si="755"/>
        <v>3.7039998918771737E-2</v>
      </c>
      <c r="BO8991" s="33"/>
    </row>
    <row r="8992" spans="1:67">
      <c r="A8992" s="320" t="s">
        <v>338</v>
      </c>
      <c r="B8992" t="s">
        <v>380</v>
      </c>
      <c r="C8992" t="s">
        <v>910</v>
      </c>
      <c r="D8992" t="s">
        <v>314</v>
      </c>
      <c r="E8992" s="320" t="s">
        <v>199</v>
      </c>
      <c r="F8992" s="320" t="s">
        <v>200</v>
      </c>
      <c r="G8992" s="320" t="s">
        <v>437</v>
      </c>
      <c r="H8992" s="320" t="s">
        <v>321</v>
      </c>
      <c r="I8992" s="320" t="s">
        <v>656</v>
      </c>
      <c r="J8992" s="320" t="s">
        <v>258</v>
      </c>
      <c r="K8992" s="321">
        <v>71</v>
      </c>
      <c r="L8992" s="305">
        <v>0.65741002559661865</v>
      </c>
      <c r="M8992" s="305">
        <v>0.68269002437591553</v>
      </c>
      <c r="N8992" s="321">
        <v>231</v>
      </c>
      <c r="O8992" s="305">
        <v>0.65254002809524536</v>
      </c>
      <c r="P8992" s="305">
        <v>0.66378998756408691</v>
      </c>
      <c r="Q8992" s="321">
        <v>12010</v>
      </c>
      <c r="R8992" s="305">
        <v>0.88230997323989868</v>
      </c>
      <c r="S8992" s="305">
        <v>0.89727002382278442</v>
      </c>
      <c r="BA8992" s="395">
        <v>1</v>
      </c>
      <c r="BB8992" s="396" t="s">
        <v>861</v>
      </c>
      <c r="BC8992" t="str">
        <f t="shared" si="751"/>
        <v>RRV</v>
      </c>
      <c r="BD8992" t="str">
        <f t="shared" si="752"/>
        <v>NAoMe_recurrent_ethnicity_grp</v>
      </c>
      <c r="BE8992" s="397" t="s">
        <v>862</v>
      </c>
      <c r="BF8992" t="str">
        <f t="shared" si="753"/>
        <v>White</v>
      </c>
      <c r="BG8992">
        <f t="shared" si="754"/>
        <v>71</v>
      </c>
      <c r="BH8992" s="398">
        <f t="shared" si="755"/>
        <v>0.65741002559661865</v>
      </c>
      <c r="BO8992" s="33"/>
    </row>
    <row r="8993" spans="1:67">
      <c r="A8993" s="320" t="s">
        <v>338</v>
      </c>
      <c r="B8993" t="s">
        <v>380</v>
      </c>
      <c r="C8993" t="s">
        <v>910</v>
      </c>
      <c r="D8993" t="s">
        <v>314</v>
      </c>
      <c r="E8993" s="320" t="s">
        <v>199</v>
      </c>
      <c r="F8993" s="320" t="s">
        <v>200</v>
      </c>
      <c r="G8993" s="320" t="s">
        <v>437</v>
      </c>
      <c r="H8993" s="320" t="s">
        <v>321</v>
      </c>
      <c r="I8993" s="320" t="s">
        <v>291</v>
      </c>
      <c r="J8993" s="320" t="s">
        <v>313</v>
      </c>
      <c r="K8993" s="321">
        <v>106</v>
      </c>
      <c r="L8993" s="305">
        <v>0.98148000240325928</v>
      </c>
      <c r="M8993" s="305"/>
      <c r="N8993" s="321">
        <v>349</v>
      </c>
      <c r="O8993" s="305">
        <v>0.98588001728057861</v>
      </c>
      <c r="P8993" s="305"/>
      <c r="Q8993" s="321">
        <v>13492</v>
      </c>
      <c r="R8993" s="305">
        <v>0.99118000268936157</v>
      </c>
      <c r="S8993" s="305"/>
      <c r="BA8993" s="395">
        <v>1</v>
      </c>
      <c r="BB8993" s="396" t="s">
        <v>861</v>
      </c>
      <c r="BC8993" t="str">
        <f t="shared" si="751"/>
        <v>RRV</v>
      </c>
      <c r="BD8993" t="str">
        <f t="shared" si="752"/>
        <v>NAoMe_recurrent_gender</v>
      </c>
      <c r="BE8993" s="397" t="s">
        <v>862</v>
      </c>
      <c r="BF8993" t="str">
        <f t="shared" si="753"/>
        <v>Female</v>
      </c>
      <c r="BG8993">
        <f t="shared" si="754"/>
        <v>106</v>
      </c>
      <c r="BH8993" s="398">
        <f t="shared" si="755"/>
        <v>0.98148000240325928</v>
      </c>
      <c r="BO8993" s="33"/>
    </row>
    <row r="8994" spans="1:67">
      <c r="A8994" s="320" t="s">
        <v>338</v>
      </c>
      <c r="B8994" t="s">
        <v>380</v>
      </c>
      <c r="C8994" t="s">
        <v>910</v>
      </c>
      <c r="D8994" t="s">
        <v>314</v>
      </c>
      <c r="E8994" s="320" t="s">
        <v>199</v>
      </c>
      <c r="F8994" s="320" t="s">
        <v>200</v>
      </c>
      <c r="G8994" s="320" t="s">
        <v>437</v>
      </c>
      <c r="H8994" s="320" t="s">
        <v>321</v>
      </c>
      <c r="I8994" s="320" t="s">
        <v>291</v>
      </c>
      <c r="J8994" s="320" t="s">
        <v>293</v>
      </c>
      <c r="K8994" s="321">
        <v>2</v>
      </c>
      <c r="L8994" s="305">
        <v>1.8519999459385868E-2</v>
      </c>
      <c r="M8994" s="305"/>
      <c r="N8994" s="321">
        <v>5</v>
      </c>
      <c r="O8994" s="305">
        <v>1.4120000414550299E-2</v>
      </c>
      <c r="P8994" s="305"/>
      <c r="Q8994" s="321">
        <v>120</v>
      </c>
      <c r="R8994" s="305">
        <v>8.8200001046061516E-3</v>
      </c>
      <c r="S8994" s="305"/>
      <c r="BA8994" s="395">
        <v>1</v>
      </c>
      <c r="BB8994" s="396" t="s">
        <v>861</v>
      </c>
      <c r="BC8994" t="str">
        <f t="shared" si="751"/>
        <v>RRV</v>
      </c>
      <c r="BD8994" t="str">
        <f t="shared" si="752"/>
        <v>NAoMe_recurrent_gender</v>
      </c>
      <c r="BE8994" s="397" t="s">
        <v>862</v>
      </c>
      <c r="BF8994" t="str">
        <f t="shared" si="753"/>
        <v>Male</v>
      </c>
      <c r="BG8994">
        <f t="shared" si="754"/>
        <v>2</v>
      </c>
      <c r="BH8994" s="398">
        <f t="shared" si="755"/>
        <v>1.8519999459385868E-2</v>
      </c>
      <c r="BO8994" s="33"/>
    </row>
    <row r="8995" spans="1:67">
      <c r="A8995" s="320" t="s">
        <v>338</v>
      </c>
      <c r="B8995" t="s">
        <v>380</v>
      </c>
      <c r="C8995" t="s">
        <v>910</v>
      </c>
      <c r="D8995" t="s">
        <v>314</v>
      </c>
      <c r="E8995" s="320" t="s">
        <v>199</v>
      </c>
      <c r="F8995" s="320" t="s">
        <v>200</v>
      </c>
      <c r="G8995" s="320" t="s">
        <v>437</v>
      </c>
      <c r="H8995" s="320" t="s">
        <v>321</v>
      </c>
      <c r="I8995" s="320" t="s">
        <v>355</v>
      </c>
      <c r="J8995" s="320" t="s">
        <v>289</v>
      </c>
      <c r="K8995" s="321">
        <v>29</v>
      </c>
      <c r="L8995" s="305">
        <v>0.26851999759674072</v>
      </c>
      <c r="M8995" s="305"/>
      <c r="N8995" s="321">
        <v>110</v>
      </c>
      <c r="O8995" s="305">
        <v>0.31073001027107239</v>
      </c>
      <c r="P8995" s="305"/>
      <c r="Q8995" s="321">
        <v>4109</v>
      </c>
      <c r="R8995" s="305">
        <v>0.30186998844146729</v>
      </c>
      <c r="S8995" s="305"/>
      <c r="BA8995" s="395">
        <v>1</v>
      </c>
      <c r="BB8995" s="396" t="s">
        <v>861</v>
      </c>
      <c r="BC8995" t="str">
        <f t="shared" si="751"/>
        <v>RRV</v>
      </c>
      <c r="BD8995" t="str">
        <f t="shared" si="752"/>
        <v>NAoMe_recurrent_mbc_hes_year</v>
      </c>
      <c r="BE8995" s="397" t="s">
        <v>862</v>
      </c>
      <c r="BF8995" t="str">
        <f t="shared" si="753"/>
        <v>2021</v>
      </c>
      <c r="BG8995">
        <f t="shared" si="754"/>
        <v>29</v>
      </c>
      <c r="BH8995" s="398">
        <f t="shared" si="755"/>
        <v>0.26851999759674072</v>
      </c>
      <c r="BO8995" s="33"/>
    </row>
    <row r="8996" spans="1:67">
      <c r="A8996" s="320" t="s">
        <v>338</v>
      </c>
      <c r="B8996" t="s">
        <v>380</v>
      </c>
      <c r="C8996" t="s">
        <v>910</v>
      </c>
      <c r="D8996" t="s">
        <v>314</v>
      </c>
      <c r="E8996" s="320" t="s">
        <v>199</v>
      </c>
      <c r="F8996" s="320" t="s">
        <v>200</v>
      </c>
      <c r="G8996" s="320" t="s">
        <v>437</v>
      </c>
      <c r="H8996" s="320" t="s">
        <v>321</v>
      </c>
      <c r="I8996" s="320" t="s">
        <v>355</v>
      </c>
      <c r="J8996" s="320" t="s">
        <v>816</v>
      </c>
      <c r="K8996" s="321">
        <v>35</v>
      </c>
      <c r="L8996" s="305">
        <v>0.32407000660896301</v>
      </c>
      <c r="M8996" s="305"/>
      <c r="N8996" s="321">
        <v>118</v>
      </c>
      <c r="O8996" s="305">
        <v>0.33333000540733337</v>
      </c>
      <c r="P8996" s="305"/>
      <c r="Q8996" s="321">
        <v>4376</v>
      </c>
      <c r="R8996" s="305">
        <v>0.32148000597953802</v>
      </c>
      <c r="S8996" s="305"/>
      <c r="BA8996" s="395">
        <v>1</v>
      </c>
      <c r="BB8996" s="396" t="s">
        <v>861</v>
      </c>
      <c r="BC8996" t="str">
        <f t="shared" si="751"/>
        <v>RRV</v>
      </c>
      <c r="BD8996" t="str">
        <f t="shared" si="752"/>
        <v>NAoMe_recurrent_mbc_hes_year</v>
      </c>
      <c r="BE8996" s="397" t="s">
        <v>862</v>
      </c>
      <c r="BF8996" t="str">
        <f t="shared" si="753"/>
        <v>2022</v>
      </c>
      <c r="BG8996">
        <f t="shared" si="754"/>
        <v>35</v>
      </c>
      <c r="BH8996" s="398">
        <f t="shared" si="755"/>
        <v>0.32407000660896301</v>
      </c>
      <c r="BO8996" s="33"/>
    </row>
    <row r="8997" spans="1:67">
      <c r="A8997" s="320" t="s">
        <v>338</v>
      </c>
      <c r="B8997" t="s">
        <v>380</v>
      </c>
      <c r="C8997" t="s">
        <v>910</v>
      </c>
      <c r="D8997" t="s">
        <v>314</v>
      </c>
      <c r="E8997" s="320" t="s">
        <v>199</v>
      </c>
      <c r="F8997" s="320" t="s">
        <v>200</v>
      </c>
      <c r="G8997" s="320" t="s">
        <v>437</v>
      </c>
      <c r="H8997" s="320" t="s">
        <v>321</v>
      </c>
      <c r="I8997" s="320" t="s">
        <v>355</v>
      </c>
      <c r="J8997" s="320" t="s">
        <v>946</v>
      </c>
      <c r="K8997" s="321">
        <v>44</v>
      </c>
      <c r="L8997" s="305">
        <v>0.40740999579429632</v>
      </c>
      <c r="M8997" s="305"/>
      <c r="N8997" s="321">
        <v>126</v>
      </c>
      <c r="O8997" s="305">
        <v>0.35593000054359442</v>
      </c>
      <c r="P8997" s="305"/>
      <c r="Q8997" s="321">
        <v>5127</v>
      </c>
      <c r="R8997" s="305">
        <v>0.37665000557899481</v>
      </c>
      <c r="S8997" s="305"/>
      <c r="BA8997" s="395">
        <v>1</v>
      </c>
      <c r="BB8997" s="396" t="s">
        <v>861</v>
      </c>
      <c r="BC8997" t="str">
        <f t="shared" si="751"/>
        <v>RRV</v>
      </c>
      <c r="BD8997" t="str">
        <f t="shared" si="752"/>
        <v>NAoMe_recurrent_mbc_hes_year</v>
      </c>
      <c r="BE8997" s="397" t="s">
        <v>862</v>
      </c>
      <c r="BF8997" t="str">
        <f t="shared" si="753"/>
        <v>2023</v>
      </c>
      <c r="BG8997">
        <f t="shared" si="754"/>
        <v>44</v>
      </c>
      <c r="BH8997" s="398">
        <f t="shared" si="755"/>
        <v>0.40740999579429632</v>
      </c>
      <c r="BO8997" s="33"/>
    </row>
    <row r="8998" spans="1:67">
      <c r="A8998" s="320" t="s">
        <v>338</v>
      </c>
      <c r="B8998" t="s">
        <v>380</v>
      </c>
      <c r="C8998" t="s">
        <v>910</v>
      </c>
      <c r="D8998" t="s">
        <v>314</v>
      </c>
      <c r="E8998" s="320" t="s">
        <v>199</v>
      </c>
      <c r="F8998" s="320" t="s">
        <v>200</v>
      </c>
      <c r="G8998" s="320" t="s">
        <v>437</v>
      </c>
      <c r="H8998" s="320" t="s">
        <v>321</v>
      </c>
      <c r="I8998" s="320" t="s">
        <v>824</v>
      </c>
      <c r="J8998" s="320" t="s">
        <v>12</v>
      </c>
      <c r="K8998" s="321">
        <v>108</v>
      </c>
      <c r="L8998" s="305">
        <v>1</v>
      </c>
      <c r="M8998" s="305"/>
      <c r="N8998" s="321">
        <v>354</v>
      </c>
      <c r="O8998" s="305">
        <v>1</v>
      </c>
      <c r="P8998" s="305"/>
      <c r="Q8998" s="321">
        <v>13612</v>
      </c>
      <c r="R8998" s="305">
        <v>1</v>
      </c>
      <c r="S8998" s="305"/>
      <c r="BA8998" s="395">
        <v>1</v>
      </c>
      <c r="BB8998" s="396" t="s">
        <v>861</v>
      </c>
      <c r="BC8998" t="str">
        <f t="shared" si="751"/>
        <v>RRV</v>
      </c>
      <c r="BD8998" t="str">
        <f t="shared" si="752"/>
        <v>NAoMe_recurrent_tag_bonemets</v>
      </c>
      <c r="BE8998" s="397" t="s">
        <v>862</v>
      </c>
      <c r="BF8998" t="str">
        <f t="shared" si="753"/>
        <v>No</v>
      </c>
      <c r="BG8998">
        <f t="shared" si="754"/>
        <v>108</v>
      </c>
      <c r="BH8998" s="398">
        <f t="shared" si="755"/>
        <v>1</v>
      </c>
      <c r="BO8998" s="33"/>
    </row>
    <row r="8999" spans="1:67">
      <c r="A8999" s="320" t="s">
        <v>338</v>
      </c>
      <c r="B8999" t="s">
        <v>380</v>
      </c>
      <c r="C8999" t="s">
        <v>910</v>
      </c>
      <c r="D8999" t="s">
        <v>314</v>
      </c>
      <c r="E8999" s="320" t="s">
        <v>199</v>
      </c>
      <c r="F8999" s="320" t="s">
        <v>200</v>
      </c>
      <c r="G8999" s="320" t="s">
        <v>437</v>
      </c>
      <c r="H8999" s="320" t="s">
        <v>321</v>
      </c>
      <c r="I8999" s="320" t="s">
        <v>825</v>
      </c>
      <c r="J8999" s="320" t="s">
        <v>12</v>
      </c>
      <c r="K8999" s="321">
        <v>108</v>
      </c>
      <c r="L8999" s="305">
        <v>1</v>
      </c>
      <c r="M8999" s="305"/>
      <c r="N8999" s="321">
        <v>354</v>
      </c>
      <c r="O8999" s="305">
        <v>1</v>
      </c>
      <c r="P8999" s="305"/>
      <c r="Q8999" s="321">
        <v>13612</v>
      </c>
      <c r="R8999" s="305">
        <v>1</v>
      </c>
      <c r="S8999" s="305"/>
      <c r="BA8999" s="395">
        <v>1</v>
      </c>
      <c r="BB8999" s="396" t="s">
        <v>861</v>
      </c>
      <c r="BC8999" t="str">
        <f t="shared" si="751"/>
        <v>RRV</v>
      </c>
      <c r="BD8999" t="str">
        <f t="shared" si="752"/>
        <v>NAoMe_recurrent_tag_brainmets</v>
      </c>
      <c r="BE8999" s="397" t="s">
        <v>862</v>
      </c>
      <c r="BF8999" t="str">
        <f t="shared" si="753"/>
        <v>No</v>
      </c>
      <c r="BG8999">
        <f t="shared" si="754"/>
        <v>108</v>
      </c>
      <c r="BH8999" s="398">
        <f t="shared" si="755"/>
        <v>1</v>
      </c>
      <c r="BO8999" s="33"/>
    </row>
    <row r="9000" spans="1:67">
      <c r="A9000" s="320" t="s">
        <v>338</v>
      </c>
      <c r="B9000" t="s">
        <v>380</v>
      </c>
      <c r="C9000" t="s">
        <v>910</v>
      </c>
      <c r="D9000" t="s">
        <v>314</v>
      </c>
      <c r="E9000" s="320" t="s">
        <v>199</v>
      </c>
      <c r="F9000" s="320" t="s">
        <v>200</v>
      </c>
      <c r="G9000" s="320" t="s">
        <v>437</v>
      </c>
      <c r="H9000" s="320" t="s">
        <v>321</v>
      </c>
      <c r="I9000" s="320" t="s">
        <v>826</v>
      </c>
      <c r="J9000" s="320" t="s">
        <v>12</v>
      </c>
      <c r="K9000" s="321">
        <v>108</v>
      </c>
      <c r="L9000" s="305">
        <v>1</v>
      </c>
      <c r="M9000" s="305"/>
      <c r="N9000" s="321">
        <v>354</v>
      </c>
      <c r="O9000" s="305">
        <v>1</v>
      </c>
      <c r="P9000" s="305"/>
      <c r="Q9000" s="321">
        <v>13612</v>
      </c>
      <c r="R9000" s="305">
        <v>1</v>
      </c>
      <c r="S9000" s="305"/>
      <c r="BA9000" s="395">
        <v>1</v>
      </c>
      <c r="BB9000" s="396" t="s">
        <v>861</v>
      </c>
      <c r="BC9000" t="str">
        <f t="shared" si="751"/>
        <v>RRV</v>
      </c>
      <c r="BD9000" t="str">
        <f t="shared" si="752"/>
        <v>NAoMe_recurrent_tag_livermets</v>
      </c>
      <c r="BE9000" s="397" t="s">
        <v>862</v>
      </c>
      <c r="BF9000" t="str">
        <f t="shared" si="753"/>
        <v>No</v>
      </c>
      <c r="BG9000">
        <f t="shared" si="754"/>
        <v>108</v>
      </c>
      <c r="BH9000" s="398">
        <f t="shared" si="755"/>
        <v>1</v>
      </c>
      <c r="BO9000" s="33"/>
    </row>
    <row r="9001" spans="1:67">
      <c r="A9001" s="320" t="s">
        <v>338</v>
      </c>
      <c r="B9001" t="s">
        <v>380</v>
      </c>
      <c r="C9001" t="s">
        <v>910</v>
      </c>
      <c r="D9001" t="s">
        <v>314</v>
      </c>
      <c r="E9001" s="320" t="s">
        <v>199</v>
      </c>
      <c r="F9001" s="320" t="s">
        <v>200</v>
      </c>
      <c r="G9001" s="320" t="s">
        <v>437</v>
      </c>
      <c r="H9001" s="320" t="s">
        <v>321</v>
      </c>
      <c r="I9001" s="320" t="s">
        <v>827</v>
      </c>
      <c r="J9001" s="320" t="s">
        <v>12</v>
      </c>
      <c r="K9001" s="321">
        <v>108</v>
      </c>
      <c r="L9001" s="305">
        <v>1</v>
      </c>
      <c r="M9001" s="305"/>
      <c r="N9001" s="321">
        <v>354</v>
      </c>
      <c r="O9001" s="305">
        <v>1</v>
      </c>
      <c r="P9001" s="305"/>
      <c r="Q9001" s="321">
        <v>13612</v>
      </c>
      <c r="R9001" s="305">
        <v>1</v>
      </c>
      <c r="S9001" s="305"/>
      <c r="BA9001" s="395">
        <v>1</v>
      </c>
      <c r="BB9001" s="396" t="s">
        <v>861</v>
      </c>
      <c r="BC9001" t="str">
        <f t="shared" si="751"/>
        <v>RRV</v>
      </c>
      <c r="BD9001" t="str">
        <f t="shared" si="752"/>
        <v>NAoMe_recurrent_tag_lungmets</v>
      </c>
      <c r="BE9001" s="397" t="s">
        <v>862</v>
      </c>
      <c r="BF9001" t="str">
        <f t="shared" si="753"/>
        <v>No</v>
      </c>
      <c r="BG9001">
        <f t="shared" si="754"/>
        <v>108</v>
      </c>
      <c r="BH9001" s="398">
        <f t="shared" si="755"/>
        <v>1</v>
      </c>
      <c r="BO9001" s="33"/>
    </row>
    <row r="9002" spans="1:67">
      <c r="A9002" s="320" t="s">
        <v>338</v>
      </c>
      <c r="B9002" t="s">
        <v>380</v>
      </c>
      <c r="C9002" t="s">
        <v>910</v>
      </c>
      <c r="D9002" t="s">
        <v>314</v>
      </c>
      <c r="E9002" s="320" t="s">
        <v>199</v>
      </c>
      <c r="F9002" s="320" t="s">
        <v>200</v>
      </c>
      <c r="G9002" s="320" t="s">
        <v>437</v>
      </c>
      <c r="H9002" s="320" t="s">
        <v>321</v>
      </c>
      <c r="I9002" s="320" t="s">
        <v>828</v>
      </c>
      <c r="J9002" s="320" t="s">
        <v>12</v>
      </c>
      <c r="K9002" s="321">
        <v>108</v>
      </c>
      <c r="L9002" s="305">
        <v>1</v>
      </c>
      <c r="M9002" s="305"/>
      <c r="N9002" s="321">
        <v>354</v>
      </c>
      <c r="O9002" s="305">
        <v>1</v>
      </c>
      <c r="P9002" s="305"/>
      <c r="Q9002" s="321">
        <v>13612</v>
      </c>
      <c r="R9002" s="305">
        <v>1</v>
      </c>
      <c r="S9002" s="305"/>
      <c r="BA9002" s="395">
        <v>1</v>
      </c>
      <c r="BB9002" s="396" t="s">
        <v>861</v>
      </c>
      <c r="BC9002" t="str">
        <f t="shared" si="751"/>
        <v>RRV</v>
      </c>
      <c r="BD9002" t="str">
        <f t="shared" si="752"/>
        <v>NAoMe_recurrent_tag_othermets</v>
      </c>
      <c r="BE9002" s="397" t="s">
        <v>862</v>
      </c>
      <c r="BF9002" t="str">
        <f t="shared" si="753"/>
        <v>No</v>
      </c>
      <c r="BG9002">
        <f t="shared" si="754"/>
        <v>108</v>
      </c>
      <c r="BH9002" s="398">
        <f t="shared" si="755"/>
        <v>1</v>
      </c>
      <c r="BO9002" s="33"/>
    </row>
    <row r="9003" spans="1:67">
      <c r="A9003" s="320" t="s">
        <v>338</v>
      </c>
      <c r="B9003" t="s">
        <v>380</v>
      </c>
      <c r="C9003" t="s">
        <v>910</v>
      </c>
      <c r="D9003" t="s">
        <v>314</v>
      </c>
      <c r="E9003" s="320" t="s">
        <v>201</v>
      </c>
      <c r="F9003" s="320" t="s">
        <v>202</v>
      </c>
      <c r="G9003" s="320" t="s">
        <v>446</v>
      </c>
      <c r="H9003" s="320" t="s">
        <v>316</v>
      </c>
      <c r="I9003" s="320" t="s">
        <v>354</v>
      </c>
      <c r="J9003" s="320" t="s">
        <v>277</v>
      </c>
      <c r="K9003" s="321">
        <v>2</v>
      </c>
      <c r="L9003" s="305">
        <v>1.219999976456165E-2</v>
      </c>
      <c r="M9003" s="305"/>
      <c r="N9003" s="321">
        <v>2</v>
      </c>
      <c r="O9003" s="305">
        <v>2.7399999089539051E-3</v>
      </c>
      <c r="P9003" s="305"/>
      <c r="Q9003" s="321">
        <v>56</v>
      </c>
      <c r="R9003" s="305">
        <v>4.1100000962615013E-3</v>
      </c>
      <c r="S9003" s="305"/>
      <c r="BA9003" s="395">
        <v>1</v>
      </c>
      <c r="BB9003" s="396" t="s">
        <v>861</v>
      </c>
      <c r="BC9003" t="str">
        <f t="shared" si="751"/>
        <v>RHM</v>
      </c>
      <c r="BD9003" t="str">
        <f t="shared" si="752"/>
        <v>NAoMe_recurrent_age_mbc_hes_decades_80cap</v>
      </c>
      <c r="BE9003" s="397" t="s">
        <v>862</v>
      </c>
      <c r="BF9003" t="str">
        <f t="shared" si="753"/>
        <v>18-29 yrs</v>
      </c>
      <c r="BG9003">
        <f t="shared" si="754"/>
        <v>2</v>
      </c>
      <c r="BH9003" s="398">
        <f t="shared" si="755"/>
        <v>1.219999976456165E-2</v>
      </c>
      <c r="BO9003" s="33"/>
    </row>
    <row r="9004" spans="1:67">
      <c r="A9004" s="320" t="s">
        <v>338</v>
      </c>
      <c r="B9004" t="s">
        <v>380</v>
      </c>
      <c r="C9004" t="s">
        <v>910</v>
      </c>
      <c r="D9004" t="s">
        <v>314</v>
      </c>
      <c r="E9004" s="320" t="s">
        <v>201</v>
      </c>
      <c r="F9004" s="320" t="s">
        <v>202</v>
      </c>
      <c r="G9004" s="320" t="s">
        <v>446</v>
      </c>
      <c r="H9004" s="320" t="s">
        <v>316</v>
      </c>
      <c r="I9004" s="320" t="s">
        <v>354</v>
      </c>
      <c r="J9004" s="320" t="s">
        <v>278</v>
      </c>
      <c r="K9004" s="321">
        <v>10</v>
      </c>
      <c r="L9004" s="305">
        <v>6.0979999601840973E-2</v>
      </c>
      <c r="M9004" s="305"/>
      <c r="N9004" s="321">
        <v>22</v>
      </c>
      <c r="O9004" s="305">
        <v>3.013999946415424E-2</v>
      </c>
      <c r="P9004" s="305"/>
      <c r="Q9004" s="321">
        <v>552</v>
      </c>
      <c r="R9004" s="305">
        <v>4.0550000965595252E-2</v>
      </c>
      <c r="S9004" s="305"/>
      <c r="BA9004" s="395">
        <v>1</v>
      </c>
      <c r="BB9004" s="396" t="s">
        <v>861</v>
      </c>
      <c r="BC9004" t="str">
        <f t="shared" si="751"/>
        <v>RHM</v>
      </c>
      <c r="BD9004" t="str">
        <f t="shared" si="752"/>
        <v>NAoMe_recurrent_age_mbc_hes_decades_80cap</v>
      </c>
      <c r="BE9004" s="397" t="s">
        <v>862</v>
      </c>
      <c r="BF9004" t="str">
        <f t="shared" si="753"/>
        <v>30-39 yrs</v>
      </c>
      <c r="BG9004">
        <f t="shared" si="754"/>
        <v>10</v>
      </c>
      <c r="BH9004" s="398">
        <f t="shared" si="755"/>
        <v>6.0979999601840973E-2</v>
      </c>
      <c r="BO9004" s="33"/>
    </row>
    <row r="9005" spans="1:67">
      <c r="A9005" s="320" t="s">
        <v>338</v>
      </c>
      <c r="B9005" t="s">
        <v>380</v>
      </c>
      <c r="C9005" t="s">
        <v>910</v>
      </c>
      <c r="D9005" t="s">
        <v>314</v>
      </c>
      <c r="E9005" s="320" t="s">
        <v>201</v>
      </c>
      <c r="F9005" s="320" t="s">
        <v>202</v>
      </c>
      <c r="G9005" s="320" t="s">
        <v>446</v>
      </c>
      <c r="H9005" s="320" t="s">
        <v>316</v>
      </c>
      <c r="I9005" s="320" t="s">
        <v>354</v>
      </c>
      <c r="J9005" s="320" t="s">
        <v>279</v>
      </c>
      <c r="K9005" s="321">
        <v>15</v>
      </c>
      <c r="L9005" s="305">
        <v>9.1459996998310089E-2</v>
      </c>
      <c r="M9005" s="305"/>
      <c r="N9005" s="321">
        <v>73</v>
      </c>
      <c r="O9005" s="305">
        <v>0.10000000149011611</v>
      </c>
      <c r="P9005" s="305"/>
      <c r="Q9005" s="321">
        <v>1403</v>
      </c>
      <c r="R9005" s="305">
        <v>0.1030699983239174</v>
      </c>
      <c r="S9005" s="305"/>
      <c r="BA9005" s="395">
        <v>1</v>
      </c>
      <c r="BB9005" s="396" t="s">
        <v>861</v>
      </c>
      <c r="BC9005" t="str">
        <f t="shared" si="751"/>
        <v>RHM</v>
      </c>
      <c r="BD9005" t="str">
        <f t="shared" si="752"/>
        <v>NAoMe_recurrent_age_mbc_hes_decades_80cap</v>
      </c>
      <c r="BE9005" s="397" t="s">
        <v>862</v>
      </c>
      <c r="BF9005" t="str">
        <f t="shared" si="753"/>
        <v>40-49 yrs</v>
      </c>
      <c r="BG9005">
        <f t="shared" si="754"/>
        <v>15</v>
      </c>
      <c r="BH9005" s="398">
        <f t="shared" si="755"/>
        <v>9.1459996998310089E-2</v>
      </c>
      <c r="BO9005" s="33"/>
    </row>
    <row r="9006" spans="1:67">
      <c r="A9006" s="320" t="s">
        <v>338</v>
      </c>
      <c r="B9006" t="s">
        <v>380</v>
      </c>
      <c r="C9006" t="s">
        <v>910</v>
      </c>
      <c r="D9006" t="s">
        <v>314</v>
      </c>
      <c r="E9006" s="320" t="s">
        <v>201</v>
      </c>
      <c r="F9006" s="320" t="s">
        <v>202</v>
      </c>
      <c r="G9006" s="320" t="s">
        <v>446</v>
      </c>
      <c r="H9006" s="320" t="s">
        <v>316</v>
      </c>
      <c r="I9006" s="320" t="s">
        <v>354</v>
      </c>
      <c r="J9006" s="320" t="s">
        <v>280</v>
      </c>
      <c r="K9006" s="321">
        <v>37</v>
      </c>
      <c r="L9006" s="305">
        <v>0.22561000287532809</v>
      </c>
      <c r="M9006" s="305"/>
      <c r="N9006" s="321">
        <v>131</v>
      </c>
      <c r="O9006" s="305">
        <v>0.17945000529289251</v>
      </c>
      <c r="P9006" s="305"/>
      <c r="Q9006" s="321">
        <v>2584</v>
      </c>
      <c r="R9006" s="305">
        <v>0.18983000516891479</v>
      </c>
      <c r="S9006" s="305"/>
      <c r="BA9006" s="395">
        <v>1</v>
      </c>
      <c r="BB9006" s="396" t="s">
        <v>861</v>
      </c>
      <c r="BC9006" t="str">
        <f t="shared" si="751"/>
        <v>RHM</v>
      </c>
      <c r="BD9006" t="str">
        <f t="shared" si="752"/>
        <v>NAoMe_recurrent_age_mbc_hes_decades_80cap</v>
      </c>
      <c r="BE9006" s="397" t="s">
        <v>862</v>
      </c>
      <c r="BF9006" t="str">
        <f t="shared" si="753"/>
        <v>50-59 yrs</v>
      </c>
      <c r="BG9006">
        <f t="shared" si="754"/>
        <v>37</v>
      </c>
      <c r="BH9006" s="398">
        <f t="shared" si="755"/>
        <v>0.22561000287532809</v>
      </c>
      <c r="BO9006" s="33"/>
    </row>
    <row r="9007" spans="1:67">
      <c r="A9007" s="320" t="s">
        <v>338</v>
      </c>
      <c r="B9007" t="s">
        <v>380</v>
      </c>
      <c r="C9007" t="s">
        <v>910</v>
      </c>
      <c r="D9007" t="s">
        <v>314</v>
      </c>
      <c r="E9007" s="320" t="s">
        <v>201</v>
      </c>
      <c r="F9007" s="320" t="s">
        <v>202</v>
      </c>
      <c r="G9007" s="320" t="s">
        <v>446</v>
      </c>
      <c r="H9007" s="320" t="s">
        <v>316</v>
      </c>
      <c r="I9007" s="320" t="s">
        <v>354</v>
      </c>
      <c r="J9007" s="320" t="s">
        <v>281</v>
      </c>
      <c r="K9007" s="321">
        <v>19</v>
      </c>
      <c r="L9007" s="305">
        <v>0.11585000157356259</v>
      </c>
      <c r="M9007" s="305"/>
      <c r="N9007" s="321">
        <v>128</v>
      </c>
      <c r="O9007" s="305">
        <v>0.17533999681472781</v>
      </c>
      <c r="P9007" s="305"/>
      <c r="Q9007" s="321">
        <v>2650</v>
      </c>
      <c r="R9007" s="305">
        <v>0.19468000531196589</v>
      </c>
      <c r="S9007" s="305"/>
      <c r="BA9007" s="395">
        <v>1</v>
      </c>
      <c r="BB9007" s="396" t="s">
        <v>861</v>
      </c>
      <c r="BC9007" t="str">
        <f t="shared" si="751"/>
        <v>RHM</v>
      </c>
      <c r="BD9007" t="str">
        <f t="shared" si="752"/>
        <v>NAoMe_recurrent_age_mbc_hes_decades_80cap</v>
      </c>
      <c r="BE9007" s="397" t="s">
        <v>862</v>
      </c>
      <c r="BF9007" t="str">
        <f t="shared" si="753"/>
        <v>60-69 yrs</v>
      </c>
      <c r="BG9007">
        <f t="shared" si="754"/>
        <v>19</v>
      </c>
      <c r="BH9007" s="398">
        <f t="shared" si="755"/>
        <v>0.11585000157356259</v>
      </c>
      <c r="BO9007" s="33"/>
    </row>
    <row r="9008" spans="1:67">
      <c r="A9008" s="320" t="s">
        <v>338</v>
      </c>
      <c r="B9008" t="s">
        <v>380</v>
      </c>
      <c r="C9008" t="s">
        <v>910</v>
      </c>
      <c r="D9008" t="s">
        <v>314</v>
      </c>
      <c r="E9008" s="320" t="s">
        <v>201</v>
      </c>
      <c r="F9008" s="320" t="s">
        <v>202</v>
      </c>
      <c r="G9008" s="320" t="s">
        <v>446</v>
      </c>
      <c r="H9008" s="320" t="s">
        <v>316</v>
      </c>
      <c r="I9008" s="320" t="s">
        <v>354</v>
      </c>
      <c r="J9008" s="320" t="s">
        <v>282</v>
      </c>
      <c r="K9008" s="321">
        <v>51</v>
      </c>
      <c r="L9008" s="305">
        <v>0.31097999215126038</v>
      </c>
      <c r="M9008" s="305"/>
      <c r="N9008" s="321">
        <v>177</v>
      </c>
      <c r="O9008" s="305">
        <v>0.24246999621391299</v>
      </c>
      <c r="P9008" s="305"/>
      <c r="Q9008" s="321">
        <v>3284</v>
      </c>
      <c r="R9008" s="305">
        <v>0.24126000702381131</v>
      </c>
      <c r="S9008" s="305"/>
      <c r="BA9008" s="395">
        <v>1</v>
      </c>
      <c r="BB9008" s="396" t="s">
        <v>861</v>
      </c>
      <c r="BC9008" t="str">
        <f t="shared" si="751"/>
        <v>RHM</v>
      </c>
      <c r="BD9008" t="str">
        <f t="shared" si="752"/>
        <v>NAoMe_recurrent_age_mbc_hes_decades_80cap</v>
      </c>
      <c r="BE9008" s="397" t="s">
        <v>862</v>
      </c>
      <c r="BF9008" t="str">
        <f t="shared" si="753"/>
        <v>70-79 yrs</v>
      </c>
      <c r="BG9008">
        <f t="shared" si="754"/>
        <v>51</v>
      </c>
      <c r="BH9008" s="398">
        <f t="shared" si="755"/>
        <v>0.31097999215126038</v>
      </c>
      <c r="BO9008" s="33"/>
    </row>
    <row r="9009" spans="1:67">
      <c r="A9009" s="320" t="s">
        <v>338</v>
      </c>
      <c r="B9009" t="s">
        <v>380</v>
      </c>
      <c r="C9009" t="s">
        <v>910</v>
      </c>
      <c r="D9009" t="s">
        <v>314</v>
      </c>
      <c r="E9009" s="320" t="s">
        <v>201</v>
      </c>
      <c r="F9009" s="320" t="s">
        <v>202</v>
      </c>
      <c r="G9009" s="320" t="s">
        <v>446</v>
      </c>
      <c r="H9009" s="320" t="s">
        <v>316</v>
      </c>
      <c r="I9009" s="320" t="s">
        <v>354</v>
      </c>
      <c r="J9009" s="320" t="s">
        <v>283</v>
      </c>
      <c r="K9009" s="321">
        <v>30</v>
      </c>
      <c r="L9009" s="305">
        <v>0.18292999267578131</v>
      </c>
      <c r="M9009" s="305"/>
      <c r="N9009" s="321">
        <v>197</v>
      </c>
      <c r="O9009" s="305">
        <v>0.26985999941825872</v>
      </c>
      <c r="P9009" s="305"/>
      <c r="Q9009" s="321">
        <v>3083</v>
      </c>
      <c r="R9009" s="305">
        <v>0.2264900058507919</v>
      </c>
      <c r="S9009" s="305"/>
      <c r="BA9009" s="395">
        <v>1</v>
      </c>
      <c r="BB9009" s="396" t="s">
        <v>861</v>
      </c>
      <c r="BC9009" t="str">
        <f t="shared" si="751"/>
        <v>RHM</v>
      </c>
      <c r="BD9009" t="str">
        <f t="shared" si="752"/>
        <v>NAoMe_recurrent_age_mbc_hes_decades_80cap</v>
      </c>
      <c r="BE9009" s="397" t="s">
        <v>862</v>
      </c>
      <c r="BF9009" t="str">
        <f t="shared" si="753"/>
        <v>80+ yrs</v>
      </c>
      <c r="BG9009">
        <f t="shared" si="754"/>
        <v>30</v>
      </c>
      <c r="BH9009" s="398">
        <f t="shared" si="755"/>
        <v>0.18292999267578131</v>
      </c>
      <c r="BO9009" s="33"/>
    </row>
    <row r="9010" spans="1:67">
      <c r="A9010" s="320" t="s">
        <v>338</v>
      </c>
      <c r="B9010" t="s">
        <v>380</v>
      </c>
      <c r="C9010" t="s">
        <v>910</v>
      </c>
      <c r="D9010" t="s">
        <v>314</v>
      </c>
      <c r="E9010" s="320" t="s">
        <v>201</v>
      </c>
      <c r="F9010" s="320" t="s">
        <v>202</v>
      </c>
      <c r="G9010" s="320" t="s">
        <v>446</v>
      </c>
      <c r="H9010" s="320" t="s">
        <v>316</v>
      </c>
      <c r="I9010" s="320" t="s">
        <v>656</v>
      </c>
      <c r="J9010" s="320" t="s">
        <v>286</v>
      </c>
      <c r="K9010" s="321">
        <v>2</v>
      </c>
      <c r="L9010" s="305">
        <v>1.219999976456165E-2</v>
      </c>
      <c r="M9010" s="305">
        <v>1.22699998319149E-2</v>
      </c>
      <c r="N9010" s="321">
        <v>10</v>
      </c>
      <c r="O9010" s="305">
        <v>1.3700000010430809E-2</v>
      </c>
      <c r="P9010" s="305">
        <v>1.4200000092387199E-2</v>
      </c>
      <c r="Q9010" s="321">
        <v>565</v>
      </c>
      <c r="R9010" s="305">
        <v>4.1510000824928277E-2</v>
      </c>
      <c r="S9010" s="305">
        <v>4.221000149846077E-2</v>
      </c>
      <c r="BA9010" s="395">
        <v>1</v>
      </c>
      <c r="BB9010" s="396" t="s">
        <v>861</v>
      </c>
      <c r="BC9010" t="str">
        <f t="shared" si="751"/>
        <v>RHM</v>
      </c>
      <c r="BD9010" t="str">
        <f t="shared" si="752"/>
        <v>NAoMe_recurrent_ethnicity_grp</v>
      </c>
      <c r="BE9010" s="397" t="s">
        <v>862</v>
      </c>
      <c r="BF9010" t="str">
        <f t="shared" si="753"/>
        <v>Asian or Asian British</v>
      </c>
      <c r="BG9010">
        <f t="shared" si="754"/>
        <v>2</v>
      </c>
      <c r="BH9010" s="398">
        <f t="shared" si="755"/>
        <v>1.219999976456165E-2</v>
      </c>
      <c r="BO9010" s="33"/>
    </row>
    <row r="9011" spans="1:67">
      <c r="A9011" s="320" t="s">
        <v>338</v>
      </c>
      <c r="B9011" t="s">
        <v>380</v>
      </c>
      <c r="C9011" t="s">
        <v>910</v>
      </c>
      <c r="D9011" t="s">
        <v>314</v>
      </c>
      <c r="E9011" s="320" t="s">
        <v>201</v>
      </c>
      <c r="F9011" s="320" t="s">
        <v>202</v>
      </c>
      <c r="G9011" s="320" t="s">
        <v>446</v>
      </c>
      <c r="H9011" s="320" t="s">
        <v>316</v>
      </c>
      <c r="I9011" s="320" t="s">
        <v>656</v>
      </c>
      <c r="J9011" s="320" t="s">
        <v>287</v>
      </c>
      <c r="K9011" s="321">
        <v>2</v>
      </c>
      <c r="L9011" s="305">
        <v>1.219999976456165E-2</v>
      </c>
      <c r="M9011" s="305">
        <v>1.22699998319149E-2</v>
      </c>
      <c r="N9011" s="321">
        <v>5</v>
      </c>
      <c r="O9011" s="305">
        <v>6.8500000052154064E-3</v>
      </c>
      <c r="P9011" s="305">
        <v>7.1000000461935997E-3</v>
      </c>
      <c r="Q9011" s="321">
        <v>439</v>
      </c>
      <c r="R9011" s="305">
        <v>3.2249998301267617E-2</v>
      </c>
      <c r="S9011" s="305">
        <v>3.2800000160932541E-2</v>
      </c>
      <c r="BA9011" s="395">
        <v>1</v>
      </c>
      <c r="BB9011" s="396" t="s">
        <v>861</v>
      </c>
      <c r="BC9011" t="str">
        <f t="shared" si="751"/>
        <v>RHM</v>
      </c>
      <c r="BD9011" t="str">
        <f t="shared" si="752"/>
        <v>NAoMe_recurrent_ethnicity_grp</v>
      </c>
      <c r="BE9011" s="397" t="s">
        <v>862</v>
      </c>
      <c r="BF9011" t="str">
        <f t="shared" si="753"/>
        <v>Black or Black British</v>
      </c>
      <c r="BG9011">
        <f t="shared" si="754"/>
        <v>2</v>
      </c>
      <c r="BH9011" s="398">
        <f t="shared" si="755"/>
        <v>1.219999976456165E-2</v>
      </c>
      <c r="BO9011" s="33"/>
    </row>
    <row r="9012" spans="1:67">
      <c r="A9012" s="320" t="s">
        <v>338</v>
      </c>
      <c r="B9012" t="s">
        <v>380</v>
      </c>
      <c r="C9012" t="s">
        <v>910</v>
      </c>
      <c r="D9012" t="s">
        <v>314</v>
      </c>
      <c r="E9012" s="320" t="s">
        <v>201</v>
      </c>
      <c r="F9012" s="320" t="s">
        <v>202</v>
      </c>
      <c r="G9012" s="320" t="s">
        <v>446</v>
      </c>
      <c r="H9012" s="320" t="s">
        <v>316</v>
      </c>
      <c r="I9012" s="320" t="s">
        <v>656</v>
      </c>
      <c r="J9012" s="320" t="s">
        <v>259</v>
      </c>
      <c r="K9012" s="321">
        <v>0</v>
      </c>
      <c r="L9012" s="305">
        <v>0</v>
      </c>
      <c r="M9012" s="305">
        <v>0</v>
      </c>
      <c r="N9012" s="321">
        <v>2</v>
      </c>
      <c r="O9012" s="305">
        <v>2.7399999089539051E-3</v>
      </c>
      <c r="P9012" s="305">
        <v>2.8399999719113111E-3</v>
      </c>
      <c r="Q9012" s="321">
        <v>117</v>
      </c>
      <c r="R9012" s="305">
        <v>8.6000002920627594E-3</v>
      </c>
      <c r="S9012" s="305">
        <v>8.7400004267692566E-3</v>
      </c>
      <c r="BA9012" s="395">
        <v>1</v>
      </c>
      <c r="BB9012" s="396" t="s">
        <v>861</v>
      </c>
      <c r="BC9012" t="str">
        <f t="shared" si="751"/>
        <v>RHM</v>
      </c>
      <c r="BD9012" t="str">
        <f t="shared" si="752"/>
        <v>NAoMe_recurrent_ethnicity_grp</v>
      </c>
      <c r="BE9012" s="397" t="s">
        <v>862</v>
      </c>
      <c r="BF9012" t="str">
        <f t="shared" si="753"/>
        <v>Mixed</v>
      </c>
      <c r="BG9012">
        <f t="shared" si="754"/>
        <v>0</v>
      </c>
      <c r="BH9012" s="398">
        <f t="shared" si="755"/>
        <v>0</v>
      </c>
      <c r="BO9012" s="33"/>
    </row>
    <row r="9013" spans="1:67">
      <c r="A9013" s="320" t="s">
        <v>338</v>
      </c>
      <c r="B9013" t="s">
        <v>380</v>
      </c>
      <c r="C9013" t="s">
        <v>910</v>
      </c>
      <c r="D9013" t="s">
        <v>314</v>
      </c>
      <c r="E9013" s="320" t="s">
        <v>201</v>
      </c>
      <c r="F9013" s="320" t="s">
        <v>202</v>
      </c>
      <c r="G9013" s="320" t="s">
        <v>446</v>
      </c>
      <c r="H9013" s="320" t="s">
        <v>316</v>
      </c>
      <c r="I9013" s="320" t="s">
        <v>656</v>
      </c>
      <c r="J9013" s="320" t="s">
        <v>288</v>
      </c>
      <c r="K9013" s="321">
        <v>2</v>
      </c>
      <c r="L9013" s="305">
        <v>1.219999976456165E-2</v>
      </c>
      <c r="M9013" s="305">
        <v>1.22699998319149E-2</v>
      </c>
      <c r="N9013" s="321">
        <v>11</v>
      </c>
      <c r="O9013" s="305">
        <v>1.506999973207712E-2</v>
      </c>
      <c r="P9013" s="305">
        <v>1.5619999729096889E-2</v>
      </c>
      <c r="Q9013" s="321">
        <v>254</v>
      </c>
      <c r="R9013" s="305">
        <v>1.8659999594092369E-2</v>
      </c>
      <c r="S9013" s="305">
        <v>1.8980000168085098E-2</v>
      </c>
      <c r="BA9013" s="395">
        <v>1</v>
      </c>
      <c r="BB9013" s="396" t="s">
        <v>861</v>
      </c>
      <c r="BC9013" t="str">
        <f t="shared" si="751"/>
        <v>RHM</v>
      </c>
      <c r="BD9013" t="str">
        <f t="shared" si="752"/>
        <v>NAoMe_recurrent_ethnicity_grp</v>
      </c>
      <c r="BE9013" s="397" t="s">
        <v>862</v>
      </c>
      <c r="BF9013" t="str">
        <f t="shared" si="753"/>
        <v>Other Ethnic Group</v>
      </c>
      <c r="BG9013">
        <f t="shared" si="754"/>
        <v>2</v>
      </c>
      <c r="BH9013" s="398">
        <f t="shared" si="755"/>
        <v>1.219999976456165E-2</v>
      </c>
      <c r="BO9013" s="33"/>
    </row>
    <row r="9014" spans="1:67">
      <c r="A9014" s="320" t="s">
        <v>338</v>
      </c>
      <c r="B9014" t="s">
        <v>380</v>
      </c>
      <c r="C9014" t="s">
        <v>910</v>
      </c>
      <c r="D9014" t="s">
        <v>314</v>
      </c>
      <c r="E9014" s="320" t="s">
        <v>201</v>
      </c>
      <c r="F9014" s="320" t="s">
        <v>202</v>
      </c>
      <c r="G9014" s="320" t="s">
        <v>446</v>
      </c>
      <c r="H9014" s="320" t="s">
        <v>316</v>
      </c>
      <c r="I9014" s="320" t="s">
        <v>656</v>
      </c>
      <c r="J9014" s="320" t="s">
        <v>260</v>
      </c>
      <c r="K9014" s="321">
        <v>1</v>
      </c>
      <c r="L9014" s="305">
        <v>6.0999998822808266E-3</v>
      </c>
      <c r="M9014" s="305"/>
      <c r="N9014" s="321">
        <v>26</v>
      </c>
      <c r="O9014" s="305">
        <v>3.5620000213384628E-2</v>
      </c>
      <c r="P9014" s="305"/>
      <c r="Q9014" s="321">
        <v>227</v>
      </c>
      <c r="R9014" s="305">
        <v>1.6680000349879261E-2</v>
      </c>
      <c r="S9014" s="305"/>
      <c r="BA9014" s="395">
        <v>1</v>
      </c>
      <c r="BB9014" s="396" t="s">
        <v>861</v>
      </c>
      <c r="BC9014" t="str">
        <f t="shared" si="751"/>
        <v>RHM</v>
      </c>
      <c r="BD9014" t="str">
        <f t="shared" si="752"/>
        <v>NAoMe_recurrent_ethnicity_grp</v>
      </c>
      <c r="BE9014" s="397" t="s">
        <v>862</v>
      </c>
      <c r="BF9014" t="str">
        <f t="shared" si="753"/>
        <v>Unknown</v>
      </c>
      <c r="BG9014">
        <f t="shared" si="754"/>
        <v>1</v>
      </c>
      <c r="BH9014" s="398">
        <f t="shared" si="755"/>
        <v>6.0999998822808266E-3</v>
      </c>
      <c r="BO9014" s="33"/>
    </row>
    <row r="9015" spans="1:67">
      <c r="A9015" s="320" t="s">
        <v>338</v>
      </c>
      <c r="B9015" t="s">
        <v>380</v>
      </c>
      <c r="C9015" t="s">
        <v>910</v>
      </c>
      <c r="D9015" t="s">
        <v>314</v>
      </c>
      <c r="E9015" s="320" t="s">
        <v>201</v>
      </c>
      <c r="F9015" s="320" t="s">
        <v>202</v>
      </c>
      <c r="G9015" s="320" t="s">
        <v>446</v>
      </c>
      <c r="H9015" s="320" t="s">
        <v>316</v>
      </c>
      <c r="I9015" s="320" t="s">
        <v>656</v>
      </c>
      <c r="J9015" s="320" t="s">
        <v>258</v>
      </c>
      <c r="K9015" s="321">
        <v>157</v>
      </c>
      <c r="L9015" s="305">
        <v>0.95731997489929199</v>
      </c>
      <c r="M9015" s="305">
        <v>0.96319001913070679</v>
      </c>
      <c r="N9015" s="321">
        <v>676</v>
      </c>
      <c r="O9015" s="305">
        <v>0.92602998018264771</v>
      </c>
      <c r="P9015" s="305">
        <v>0.96022999286651611</v>
      </c>
      <c r="Q9015" s="321">
        <v>12010</v>
      </c>
      <c r="R9015" s="305">
        <v>0.88230997323989868</v>
      </c>
      <c r="S9015" s="305">
        <v>0.89727002382278442</v>
      </c>
      <c r="BA9015" s="395">
        <v>1</v>
      </c>
      <c r="BB9015" s="396" t="s">
        <v>861</v>
      </c>
      <c r="BC9015" t="str">
        <f t="shared" si="751"/>
        <v>RHM</v>
      </c>
      <c r="BD9015" t="str">
        <f t="shared" si="752"/>
        <v>NAoMe_recurrent_ethnicity_grp</v>
      </c>
      <c r="BE9015" s="397" t="s">
        <v>862</v>
      </c>
      <c r="BF9015" t="str">
        <f t="shared" si="753"/>
        <v>White</v>
      </c>
      <c r="BG9015">
        <f t="shared" si="754"/>
        <v>157</v>
      </c>
      <c r="BH9015" s="398">
        <f t="shared" si="755"/>
        <v>0.95731997489929199</v>
      </c>
      <c r="BO9015" s="33"/>
    </row>
    <row r="9016" spans="1:67">
      <c r="A9016" s="320" t="s">
        <v>338</v>
      </c>
      <c r="B9016" t="s">
        <v>380</v>
      </c>
      <c r="C9016" t="s">
        <v>910</v>
      </c>
      <c r="D9016" t="s">
        <v>314</v>
      </c>
      <c r="E9016" s="320" t="s">
        <v>201</v>
      </c>
      <c r="F9016" s="320" t="s">
        <v>202</v>
      </c>
      <c r="G9016" s="320" t="s">
        <v>446</v>
      </c>
      <c r="H9016" s="320" t="s">
        <v>316</v>
      </c>
      <c r="I9016" s="320" t="s">
        <v>291</v>
      </c>
      <c r="J9016" s="320" t="s">
        <v>313</v>
      </c>
      <c r="K9016" s="321">
        <v>162</v>
      </c>
      <c r="L9016" s="305">
        <v>0.9878000020980835</v>
      </c>
      <c r="M9016" s="305"/>
      <c r="N9016" s="321">
        <v>722</v>
      </c>
      <c r="O9016" s="305">
        <v>0.98904001712799072</v>
      </c>
      <c r="P9016" s="305"/>
      <c r="Q9016" s="321">
        <v>13492</v>
      </c>
      <c r="R9016" s="305">
        <v>0.99118000268936157</v>
      </c>
      <c r="S9016" s="305"/>
      <c r="BA9016" s="395">
        <v>1</v>
      </c>
      <c r="BB9016" s="396" t="s">
        <v>861</v>
      </c>
      <c r="BC9016" t="str">
        <f t="shared" si="751"/>
        <v>RHM</v>
      </c>
      <c r="BD9016" t="str">
        <f t="shared" si="752"/>
        <v>NAoMe_recurrent_gender</v>
      </c>
      <c r="BE9016" s="397" t="s">
        <v>862</v>
      </c>
      <c r="BF9016" t="str">
        <f t="shared" si="753"/>
        <v>Female</v>
      </c>
      <c r="BG9016">
        <f t="shared" si="754"/>
        <v>162</v>
      </c>
      <c r="BH9016" s="398">
        <f t="shared" si="755"/>
        <v>0.9878000020980835</v>
      </c>
      <c r="BO9016" s="33"/>
    </row>
    <row r="9017" spans="1:67">
      <c r="A9017" s="320" t="s">
        <v>338</v>
      </c>
      <c r="B9017" t="s">
        <v>380</v>
      </c>
      <c r="C9017" t="s">
        <v>910</v>
      </c>
      <c r="D9017" t="s">
        <v>314</v>
      </c>
      <c r="E9017" s="320" t="s">
        <v>201</v>
      </c>
      <c r="F9017" s="320" t="s">
        <v>202</v>
      </c>
      <c r="G9017" s="320" t="s">
        <v>446</v>
      </c>
      <c r="H9017" s="320" t="s">
        <v>316</v>
      </c>
      <c r="I9017" s="320" t="s">
        <v>291</v>
      </c>
      <c r="J9017" s="320" t="s">
        <v>293</v>
      </c>
      <c r="K9017" s="321">
        <v>2</v>
      </c>
      <c r="L9017" s="305">
        <v>1.219999976456165E-2</v>
      </c>
      <c r="M9017" s="305"/>
      <c r="N9017" s="321">
        <v>8</v>
      </c>
      <c r="O9017" s="305">
        <v>1.095999963581562E-2</v>
      </c>
      <c r="P9017" s="305"/>
      <c r="Q9017" s="321">
        <v>120</v>
      </c>
      <c r="R9017" s="305">
        <v>8.8200001046061516E-3</v>
      </c>
      <c r="S9017" s="305"/>
      <c r="BA9017" s="395">
        <v>1</v>
      </c>
      <c r="BB9017" s="396" t="s">
        <v>861</v>
      </c>
      <c r="BC9017" t="str">
        <f t="shared" si="751"/>
        <v>RHM</v>
      </c>
      <c r="BD9017" t="str">
        <f t="shared" si="752"/>
        <v>NAoMe_recurrent_gender</v>
      </c>
      <c r="BE9017" s="397" t="s">
        <v>862</v>
      </c>
      <c r="BF9017" t="str">
        <f t="shared" si="753"/>
        <v>Male</v>
      </c>
      <c r="BG9017">
        <f t="shared" si="754"/>
        <v>2</v>
      </c>
      <c r="BH9017" s="398">
        <f t="shared" si="755"/>
        <v>1.219999976456165E-2</v>
      </c>
      <c r="BO9017" s="33"/>
    </row>
    <row r="9018" spans="1:67">
      <c r="A9018" s="320" t="s">
        <v>338</v>
      </c>
      <c r="B9018" t="s">
        <v>380</v>
      </c>
      <c r="C9018" t="s">
        <v>910</v>
      </c>
      <c r="D9018" t="s">
        <v>314</v>
      </c>
      <c r="E9018" s="320" t="s">
        <v>201</v>
      </c>
      <c r="F9018" s="320" t="s">
        <v>202</v>
      </c>
      <c r="G9018" s="320" t="s">
        <v>446</v>
      </c>
      <c r="H9018" s="320" t="s">
        <v>316</v>
      </c>
      <c r="I9018" s="320" t="s">
        <v>355</v>
      </c>
      <c r="J9018" s="320" t="s">
        <v>289</v>
      </c>
      <c r="K9018" s="321">
        <v>53</v>
      </c>
      <c r="L9018" s="305">
        <v>0.323170006275177</v>
      </c>
      <c r="M9018" s="305"/>
      <c r="N9018" s="321">
        <v>218</v>
      </c>
      <c r="O9018" s="305">
        <v>0.2986299991607666</v>
      </c>
      <c r="P9018" s="305"/>
      <c r="Q9018" s="321">
        <v>4109</v>
      </c>
      <c r="R9018" s="305">
        <v>0.30186998844146729</v>
      </c>
      <c r="S9018" s="305"/>
      <c r="BA9018" s="395">
        <v>1</v>
      </c>
      <c r="BB9018" s="396" t="s">
        <v>861</v>
      </c>
      <c r="BC9018" t="str">
        <f t="shared" si="751"/>
        <v>RHM</v>
      </c>
      <c r="BD9018" t="str">
        <f t="shared" si="752"/>
        <v>NAoMe_recurrent_mbc_hes_year</v>
      </c>
      <c r="BE9018" s="397" t="s">
        <v>862</v>
      </c>
      <c r="BF9018" t="str">
        <f t="shared" si="753"/>
        <v>2021</v>
      </c>
      <c r="BG9018">
        <f t="shared" si="754"/>
        <v>53</v>
      </c>
      <c r="BH9018" s="398">
        <f t="shared" si="755"/>
        <v>0.323170006275177</v>
      </c>
      <c r="BO9018" s="33"/>
    </row>
    <row r="9019" spans="1:67">
      <c r="A9019" s="320" t="s">
        <v>338</v>
      </c>
      <c r="B9019" t="s">
        <v>380</v>
      </c>
      <c r="C9019" t="s">
        <v>910</v>
      </c>
      <c r="D9019" t="s">
        <v>314</v>
      </c>
      <c r="E9019" s="320" t="s">
        <v>201</v>
      </c>
      <c r="F9019" s="320" t="s">
        <v>202</v>
      </c>
      <c r="G9019" s="320" t="s">
        <v>446</v>
      </c>
      <c r="H9019" s="320" t="s">
        <v>316</v>
      </c>
      <c r="I9019" s="320" t="s">
        <v>355</v>
      </c>
      <c r="J9019" s="320" t="s">
        <v>816</v>
      </c>
      <c r="K9019" s="321">
        <v>50</v>
      </c>
      <c r="L9019" s="305">
        <v>0.30487999320030212</v>
      </c>
      <c r="M9019" s="305"/>
      <c r="N9019" s="321">
        <v>235</v>
      </c>
      <c r="O9019" s="305">
        <v>0.3219200074672699</v>
      </c>
      <c r="P9019" s="305"/>
      <c r="Q9019" s="321">
        <v>4376</v>
      </c>
      <c r="R9019" s="305">
        <v>0.32148000597953802</v>
      </c>
      <c r="S9019" s="305"/>
      <c r="BA9019" s="395">
        <v>1</v>
      </c>
      <c r="BB9019" s="396" t="s">
        <v>861</v>
      </c>
      <c r="BC9019" t="str">
        <f t="shared" si="751"/>
        <v>RHM</v>
      </c>
      <c r="BD9019" t="str">
        <f t="shared" si="752"/>
        <v>NAoMe_recurrent_mbc_hes_year</v>
      </c>
      <c r="BE9019" s="397" t="s">
        <v>862</v>
      </c>
      <c r="BF9019" t="str">
        <f t="shared" si="753"/>
        <v>2022</v>
      </c>
      <c r="BG9019">
        <f t="shared" si="754"/>
        <v>50</v>
      </c>
      <c r="BH9019" s="398">
        <f t="shared" si="755"/>
        <v>0.30487999320030212</v>
      </c>
      <c r="BO9019" s="33"/>
    </row>
    <row r="9020" spans="1:67">
      <c r="A9020" s="320" t="s">
        <v>338</v>
      </c>
      <c r="B9020" t="s">
        <v>380</v>
      </c>
      <c r="C9020" t="s">
        <v>910</v>
      </c>
      <c r="D9020" t="s">
        <v>314</v>
      </c>
      <c r="E9020" s="320" t="s">
        <v>201</v>
      </c>
      <c r="F9020" s="320" t="s">
        <v>202</v>
      </c>
      <c r="G9020" s="320" t="s">
        <v>446</v>
      </c>
      <c r="H9020" s="320" t="s">
        <v>316</v>
      </c>
      <c r="I9020" s="320" t="s">
        <v>355</v>
      </c>
      <c r="J9020" s="320" t="s">
        <v>946</v>
      </c>
      <c r="K9020" s="321">
        <v>61</v>
      </c>
      <c r="L9020" s="305">
        <v>0.37195000052452087</v>
      </c>
      <c r="M9020" s="305"/>
      <c r="N9020" s="321">
        <v>277</v>
      </c>
      <c r="O9020" s="305">
        <v>0.3794499933719635</v>
      </c>
      <c r="P9020" s="305"/>
      <c r="Q9020" s="321">
        <v>5127</v>
      </c>
      <c r="R9020" s="305">
        <v>0.37665000557899481</v>
      </c>
      <c r="S9020" s="305"/>
      <c r="BA9020" s="395">
        <v>1</v>
      </c>
      <c r="BB9020" s="396" t="s">
        <v>861</v>
      </c>
      <c r="BC9020" t="str">
        <f t="shared" si="751"/>
        <v>RHM</v>
      </c>
      <c r="BD9020" t="str">
        <f t="shared" si="752"/>
        <v>NAoMe_recurrent_mbc_hes_year</v>
      </c>
      <c r="BE9020" s="397" t="s">
        <v>862</v>
      </c>
      <c r="BF9020" t="str">
        <f t="shared" si="753"/>
        <v>2023</v>
      </c>
      <c r="BG9020">
        <f t="shared" si="754"/>
        <v>61</v>
      </c>
      <c r="BH9020" s="398">
        <f t="shared" si="755"/>
        <v>0.37195000052452087</v>
      </c>
      <c r="BO9020" s="33"/>
    </row>
    <row r="9021" spans="1:67">
      <c r="A9021" s="320" t="s">
        <v>338</v>
      </c>
      <c r="B9021" t="s">
        <v>380</v>
      </c>
      <c r="C9021" t="s">
        <v>910</v>
      </c>
      <c r="D9021" t="s">
        <v>314</v>
      </c>
      <c r="E9021" s="320" t="s">
        <v>201</v>
      </c>
      <c r="F9021" s="320" t="s">
        <v>202</v>
      </c>
      <c r="G9021" s="320" t="s">
        <v>446</v>
      </c>
      <c r="H9021" s="320" t="s">
        <v>316</v>
      </c>
      <c r="I9021" s="320" t="s">
        <v>824</v>
      </c>
      <c r="J9021" s="320" t="s">
        <v>12</v>
      </c>
      <c r="K9021" s="321">
        <v>164</v>
      </c>
      <c r="L9021" s="305">
        <v>1</v>
      </c>
      <c r="M9021" s="305"/>
      <c r="N9021" s="321">
        <v>730</v>
      </c>
      <c r="O9021" s="305">
        <v>1</v>
      </c>
      <c r="P9021" s="305"/>
      <c r="Q9021" s="321">
        <v>13612</v>
      </c>
      <c r="R9021" s="305">
        <v>1</v>
      </c>
      <c r="S9021" s="305"/>
      <c r="BA9021" s="395">
        <v>1</v>
      </c>
      <c r="BB9021" s="396" t="s">
        <v>861</v>
      </c>
      <c r="BC9021" t="str">
        <f t="shared" si="751"/>
        <v>RHM</v>
      </c>
      <c r="BD9021" t="str">
        <f t="shared" si="752"/>
        <v>NAoMe_recurrent_tag_bonemets</v>
      </c>
      <c r="BE9021" s="397" t="s">
        <v>862</v>
      </c>
      <c r="BF9021" t="str">
        <f t="shared" si="753"/>
        <v>No</v>
      </c>
      <c r="BG9021">
        <f t="shared" si="754"/>
        <v>164</v>
      </c>
      <c r="BH9021" s="398">
        <f t="shared" si="755"/>
        <v>1</v>
      </c>
      <c r="BO9021" s="33"/>
    </row>
    <row r="9022" spans="1:67">
      <c r="A9022" s="320" t="s">
        <v>338</v>
      </c>
      <c r="B9022" t="s">
        <v>380</v>
      </c>
      <c r="C9022" t="s">
        <v>910</v>
      </c>
      <c r="D9022" t="s">
        <v>314</v>
      </c>
      <c r="E9022" s="320" t="s">
        <v>201</v>
      </c>
      <c r="F9022" s="320" t="s">
        <v>202</v>
      </c>
      <c r="G9022" s="320" t="s">
        <v>446</v>
      </c>
      <c r="H9022" s="320" t="s">
        <v>316</v>
      </c>
      <c r="I9022" s="320" t="s">
        <v>825</v>
      </c>
      <c r="J9022" s="320" t="s">
        <v>12</v>
      </c>
      <c r="K9022" s="321">
        <v>164</v>
      </c>
      <c r="L9022" s="305">
        <v>1</v>
      </c>
      <c r="M9022" s="305"/>
      <c r="N9022" s="321">
        <v>730</v>
      </c>
      <c r="O9022" s="305">
        <v>1</v>
      </c>
      <c r="P9022" s="305"/>
      <c r="Q9022" s="321">
        <v>13612</v>
      </c>
      <c r="R9022" s="305">
        <v>1</v>
      </c>
      <c r="S9022" s="305"/>
      <c r="BA9022" s="395">
        <v>1</v>
      </c>
      <c r="BB9022" s="396" t="s">
        <v>861</v>
      </c>
      <c r="BC9022" t="str">
        <f t="shared" si="751"/>
        <v>RHM</v>
      </c>
      <c r="BD9022" t="str">
        <f t="shared" si="752"/>
        <v>NAoMe_recurrent_tag_brainmets</v>
      </c>
      <c r="BE9022" s="397" t="s">
        <v>862</v>
      </c>
      <c r="BF9022" t="str">
        <f t="shared" si="753"/>
        <v>No</v>
      </c>
      <c r="BG9022">
        <f t="shared" si="754"/>
        <v>164</v>
      </c>
      <c r="BH9022" s="398">
        <f t="shared" si="755"/>
        <v>1</v>
      </c>
      <c r="BO9022" s="33"/>
    </row>
    <row r="9023" spans="1:67">
      <c r="A9023" s="320" t="s">
        <v>338</v>
      </c>
      <c r="B9023" t="s">
        <v>380</v>
      </c>
      <c r="C9023" t="s">
        <v>910</v>
      </c>
      <c r="D9023" t="s">
        <v>314</v>
      </c>
      <c r="E9023" s="320" t="s">
        <v>201</v>
      </c>
      <c r="F9023" s="320" t="s">
        <v>202</v>
      </c>
      <c r="G9023" s="320" t="s">
        <v>446</v>
      </c>
      <c r="H9023" s="320" t="s">
        <v>316</v>
      </c>
      <c r="I9023" s="320" t="s">
        <v>826</v>
      </c>
      <c r="J9023" s="320" t="s">
        <v>12</v>
      </c>
      <c r="K9023" s="321">
        <v>164</v>
      </c>
      <c r="L9023" s="305">
        <v>1</v>
      </c>
      <c r="M9023" s="305"/>
      <c r="N9023" s="321">
        <v>730</v>
      </c>
      <c r="O9023" s="305">
        <v>1</v>
      </c>
      <c r="P9023" s="305"/>
      <c r="Q9023" s="321">
        <v>13612</v>
      </c>
      <c r="R9023" s="305">
        <v>1</v>
      </c>
      <c r="S9023" s="305"/>
      <c r="BA9023" s="395">
        <v>1</v>
      </c>
      <c r="BB9023" s="396" t="s">
        <v>861</v>
      </c>
      <c r="BC9023" t="str">
        <f t="shared" si="751"/>
        <v>RHM</v>
      </c>
      <c r="BD9023" t="str">
        <f t="shared" si="752"/>
        <v>NAoMe_recurrent_tag_livermets</v>
      </c>
      <c r="BE9023" s="397" t="s">
        <v>862</v>
      </c>
      <c r="BF9023" t="str">
        <f t="shared" si="753"/>
        <v>No</v>
      </c>
      <c r="BG9023">
        <f t="shared" si="754"/>
        <v>164</v>
      </c>
      <c r="BH9023" s="398">
        <f t="shared" si="755"/>
        <v>1</v>
      </c>
      <c r="BO9023" s="33"/>
    </row>
    <row r="9024" spans="1:67">
      <c r="A9024" s="320" t="s">
        <v>338</v>
      </c>
      <c r="B9024" t="s">
        <v>380</v>
      </c>
      <c r="C9024" t="s">
        <v>910</v>
      </c>
      <c r="D9024" t="s">
        <v>314</v>
      </c>
      <c r="E9024" s="320" t="s">
        <v>201</v>
      </c>
      <c r="F9024" s="320" t="s">
        <v>202</v>
      </c>
      <c r="G9024" s="320" t="s">
        <v>446</v>
      </c>
      <c r="H9024" s="320" t="s">
        <v>316</v>
      </c>
      <c r="I9024" s="320" t="s">
        <v>827</v>
      </c>
      <c r="J9024" s="320" t="s">
        <v>12</v>
      </c>
      <c r="K9024" s="321">
        <v>164</v>
      </c>
      <c r="L9024" s="305">
        <v>1</v>
      </c>
      <c r="M9024" s="305"/>
      <c r="N9024" s="321">
        <v>730</v>
      </c>
      <c r="O9024" s="305">
        <v>1</v>
      </c>
      <c r="P9024" s="305"/>
      <c r="Q9024" s="321">
        <v>13612</v>
      </c>
      <c r="R9024" s="305">
        <v>1</v>
      </c>
      <c r="S9024" s="305"/>
      <c r="BA9024" s="395">
        <v>1</v>
      </c>
      <c r="BB9024" s="396" t="s">
        <v>861</v>
      </c>
      <c r="BC9024" t="str">
        <f t="shared" si="751"/>
        <v>RHM</v>
      </c>
      <c r="BD9024" t="str">
        <f t="shared" si="752"/>
        <v>NAoMe_recurrent_tag_lungmets</v>
      </c>
      <c r="BE9024" s="397" t="s">
        <v>862</v>
      </c>
      <c r="BF9024" t="str">
        <f t="shared" si="753"/>
        <v>No</v>
      </c>
      <c r="BG9024">
        <f t="shared" si="754"/>
        <v>164</v>
      </c>
      <c r="BH9024" s="398">
        <f t="shared" si="755"/>
        <v>1</v>
      </c>
      <c r="BO9024" s="33"/>
    </row>
    <row r="9025" spans="1:67">
      <c r="A9025" s="320" t="s">
        <v>338</v>
      </c>
      <c r="B9025" t="s">
        <v>380</v>
      </c>
      <c r="C9025" t="s">
        <v>910</v>
      </c>
      <c r="D9025" t="s">
        <v>314</v>
      </c>
      <c r="E9025" s="320" t="s">
        <v>201</v>
      </c>
      <c r="F9025" s="320" t="s">
        <v>202</v>
      </c>
      <c r="G9025" s="320" t="s">
        <v>446</v>
      </c>
      <c r="H9025" s="320" t="s">
        <v>316</v>
      </c>
      <c r="I9025" s="320" t="s">
        <v>828</v>
      </c>
      <c r="J9025" s="320" t="s">
        <v>12</v>
      </c>
      <c r="K9025" s="321">
        <v>164</v>
      </c>
      <c r="L9025" s="305">
        <v>1</v>
      </c>
      <c r="M9025" s="305"/>
      <c r="N9025" s="321">
        <v>730</v>
      </c>
      <c r="O9025" s="305">
        <v>1</v>
      </c>
      <c r="P9025" s="305"/>
      <c r="Q9025" s="321">
        <v>13612</v>
      </c>
      <c r="R9025" s="305">
        <v>1</v>
      </c>
      <c r="S9025" s="305"/>
      <c r="BA9025" s="395">
        <v>1</v>
      </c>
      <c r="BB9025" s="396" t="s">
        <v>861</v>
      </c>
      <c r="BC9025" t="str">
        <f t="shared" si="751"/>
        <v>RHM</v>
      </c>
      <c r="BD9025" t="str">
        <f t="shared" si="752"/>
        <v>NAoMe_recurrent_tag_othermets</v>
      </c>
      <c r="BE9025" s="397" t="s">
        <v>862</v>
      </c>
      <c r="BF9025" t="str">
        <f t="shared" si="753"/>
        <v>No</v>
      </c>
      <c r="BG9025">
        <f t="shared" si="754"/>
        <v>164</v>
      </c>
      <c r="BH9025" s="398">
        <f t="shared" si="755"/>
        <v>1</v>
      </c>
      <c r="BO9025" s="33"/>
    </row>
    <row r="9026" spans="1:67">
      <c r="A9026" s="320" t="s">
        <v>338</v>
      </c>
      <c r="B9026" t="s">
        <v>380</v>
      </c>
      <c r="C9026" t="s">
        <v>910</v>
      </c>
      <c r="D9026" t="s">
        <v>314</v>
      </c>
      <c r="E9026" s="320" t="s">
        <v>203</v>
      </c>
      <c r="F9026" s="320" t="s">
        <v>204</v>
      </c>
      <c r="G9026" s="320" t="s">
        <v>448</v>
      </c>
      <c r="H9026" s="320" t="s">
        <v>322</v>
      </c>
      <c r="I9026" s="320" t="s">
        <v>354</v>
      </c>
      <c r="J9026" s="320" t="s">
        <v>277</v>
      </c>
      <c r="K9026" s="321">
        <v>2</v>
      </c>
      <c r="L9026" s="305">
        <v>5.8800000697374344E-3</v>
      </c>
      <c r="M9026" s="305"/>
      <c r="N9026" s="321">
        <v>2</v>
      </c>
      <c r="O9026" s="305">
        <v>1.4400000218302009E-3</v>
      </c>
      <c r="P9026" s="305"/>
      <c r="Q9026" s="321">
        <v>56</v>
      </c>
      <c r="R9026" s="305">
        <v>4.1100000962615013E-3</v>
      </c>
      <c r="S9026" s="305"/>
      <c r="BA9026" s="395">
        <v>1</v>
      </c>
      <c r="BB9026" s="396" t="s">
        <v>861</v>
      </c>
      <c r="BC9026" t="str">
        <f t="shared" si="751"/>
        <v>RRK</v>
      </c>
      <c r="BD9026" t="str">
        <f t="shared" si="752"/>
        <v>NAoMe_recurrent_age_mbc_hes_decades_80cap</v>
      </c>
      <c r="BE9026" s="397" t="s">
        <v>862</v>
      </c>
      <c r="BF9026" t="str">
        <f t="shared" si="753"/>
        <v>18-29 yrs</v>
      </c>
      <c r="BG9026">
        <f t="shared" si="754"/>
        <v>2</v>
      </c>
      <c r="BH9026" s="398">
        <f t="shared" si="755"/>
        <v>5.8800000697374344E-3</v>
      </c>
      <c r="BO9026" s="33"/>
    </row>
    <row r="9027" spans="1:67">
      <c r="A9027" s="320" t="s">
        <v>338</v>
      </c>
      <c r="B9027" t="s">
        <v>380</v>
      </c>
      <c r="C9027" t="s">
        <v>910</v>
      </c>
      <c r="D9027" t="s">
        <v>314</v>
      </c>
      <c r="E9027" s="320" t="s">
        <v>203</v>
      </c>
      <c r="F9027" s="320" t="s">
        <v>204</v>
      </c>
      <c r="G9027" s="320" t="s">
        <v>448</v>
      </c>
      <c r="H9027" s="320" t="s">
        <v>322</v>
      </c>
      <c r="I9027" s="320" t="s">
        <v>354</v>
      </c>
      <c r="J9027" s="320" t="s">
        <v>278</v>
      </c>
      <c r="K9027" s="321">
        <v>16</v>
      </c>
      <c r="L9027" s="305">
        <v>4.7060001641511917E-2</v>
      </c>
      <c r="M9027" s="305"/>
      <c r="N9027" s="321">
        <v>61</v>
      </c>
      <c r="O9027" s="305">
        <v>4.3820001184940338E-2</v>
      </c>
      <c r="P9027" s="305"/>
      <c r="Q9027" s="321">
        <v>552</v>
      </c>
      <c r="R9027" s="305">
        <v>4.0550000965595252E-2</v>
      </c>
      <c r="S9027" s="305"/>
      <c r="BA9027" s="395">
        <v>1</v>
      </c>
      <c r="BB9027" s="396" t="s">
        <v>861</v>
      </c>
      <c r="BC9027" t="str">
        <f t="shared" ref="BC9027:BC9090" si="756">E9027</f>
        <v>RRK</v>
      </c>
      <c r="BD9027" t="str">
        <f t="shared" ref="BD9027:BD9090" si="757">(LEFT(A9027, LEN(A9027)-7))&amp;"_"&amp;I9027</f>
        <v>NAoMe_recurrent_age_mbc_hes_decades_80cap</v>
      </c>
      <c r="BE9027" s="397" t="s">
        <v>862</v>
      </c>
      <c r="BF9027" t="str">
        <f t="shared" ref="BF9027:BF9090" si="758">J9027</f>
        <v>30-39 yrs</v>
      </c>
      <c r="BG9027">
        <f t="shared" ref="BG9027:BG9090" si="759">K9027</f>
        <v>16</v>
      </c>
      <c r="BH9027" s="398">
        <f t="shared" ref="BH9027:BH9090" si="760">L9027</f>
        <v>4.7060001641511917E-2</v>
      </c>
      <c r="BO9027" s="33"/>
    </row>
    <row r="9028" spans="1:67">
      <c r="A9028" s="320" t="s">
        <v>338</v>
      </c>
      <c r="B9028" t="s">
        <v>380</v>
      </c>
      <c r="C9028" t="s">
        <v>910</v>
      </c>
      <c r="D9028" t="s">
        <v>314</v>
      </c>
      <c r="E9028" s="320" t="s">
        <v>203</v>
      </c>
      <c r="F9028" s="320" t="s">
        <v>204</v>
      </c>
      <c r="G9028" s="320" t="s">
        <v>448</v>
      </c>
      <c r="H9028" s="320" t="s">
        <v>322</v>
      </c>
      <c r="I9028" s="320" t="s">
        <v>354</v>
      </c>
      <c r="J9028" s="320" t="s">
        <v>279</v>
      </c>
      <c r="K9028" s="321">
        <v>44</v>
      </c>
      <c r="L9028" s="305">
        <v>0.12940999865531921</v>
      </c>
      <c r="M9028" s="305"/>
      <c r="N9028" s="321">
        <v>145</v>
      </c>
      <c r="O9028" s="305">
        <v>0.1041700020432472</v>
      </c>
      <c r="P9028" s="305"/>
      <c r="Q9028" s="321">
        <v>1403</v>
      </c>
      <c r="R9028" s="305">
        <v>0.1030699983239174</v>
      </c>
      <c r="S9028" s="305"/>
      <c r="BA9028" s="395">
        <v>1</v>
      </c>
      <c r="BB9028" s="396" t="s">
        <v>861</v>
      </c>
      <c r="BC9028" t="str">
        <f t="shared" si="756"/>
        <v>RRK</v>
      </c>
      <c r="BD9028" t="str">
        <f t="shared" si="757"/>
        <v>NAoMe_recurrent_age_mbc_hes_decades_80cap</v>
      </c>
      <c r="BE9028" s="397" t="s">
        <v>862</v>
      </c>
      <c r="BF9028" t="str">
        <f t="shared" si="758"/>
        <v>40-49 yrs</v>
      </c>
      <c r="BG9028">
        <f t="shared" si="759"/>
        <v>44</v>
      </c>
      <c r="BH9028" s="398">
        <f t="shared" si="760"/>
        <v>0.12940999865531921</v>
      </c>
      <c r="BO9028" s="33"/>
    </row>
    <row r="9029" spans="1:67">
      <c r="A9029" s="320" t="s">
        <v>338</v>
      </c>
      <c r="B9029" t="s">
        <v>380</v>
      </c>
      <c r="C9029" t="s">
        <v>910</v>
      </c>
      <c r="D9029" t="s">
        <v>314</v>
      </c>
      <c r="E9029" s="320" t="s">
        <v>203</v>
      </c>
      <c r="F9029" s="320" t="s">
        <v>204</v>
      </c>
      <c r="G9029" s="320" t="s">
        <v>448</v>
      </c>
      <c r="H9029" s="320" t="s">
        <v>322</v>
      </c>
      <c r="I9029" s="320" t="s">
        <v>354</v>
      </c>
      <c r="J9029" s="320" t="s">
        <v>280</v>
      </c>
      <c r="K9029" s="321">
        <v>69</v>
      </c>
      <c r="L9029" s="305">
        <v>0.20294000208377841</v>
      </c>
      <c r="M9029" s="305"/>
      <c r="N9029" s="321">
        <v>268</v>
      </c>
      <c r="O9029" s="305">
        <v>0.1925300061702728</v>
      </c>
      <c r="P9029" s="305"/>
      <c r="Q9029" s="321">
        <v>2584</v>
      </c>
      <c r="R9029" s="305">
        <v>0.18983000516891479</v>
      </c>
      <c r="S9029" s="305"/>
      <c r="BA9029" s="395">
        <v>1</v>
      </c>
      <c r="BB9029" s="396" t="s">
        <v>861</v>
      </c>
      <c r="BC9029" t="str">
        <f t="shared" si="756"/>
        <v>RRK</v>
      </c>
      <c r="BD9029" t="str">
        <f t="shared" si="757"/>
        <v>NAoMe_recurrent_age_mbc_hes_decades_80cap</v>
      </c>
      <c r="BE9029" s="397" t="s">
        <v>862</v>
      </c>
      <c r="BF9029" t="str">
        <f t="shared" si="758"/>
        <v>50-59 yrs</v>
      </c>
      <c r="BG9029">
        <f t="shared" si="759"/>
        <v>69</v>
      </c>
      <c r="BH9029" s="398">
        <f t="shared" si="760"/>
        <v>0.20294000208377841</v>
      </c>
      <c r="BO9029" s="33"/>
    </row>
    <row r="9030" spans="1:67">
      <c r="A9030" s="320" t="s">
        <v>338</v>
      </c>
      <c r="B9030" t="s">
        <v>380</v>
      </c>
      <c r="C9030" t="s">
        <v>910</v>
      </c>
      <c r="D9030" t="s">
        <v>314</v>
      </c>
      <c r="E9030" s="320" t="s">
        <v>203</v>
      </c>
      <c r="F9030" s="320" t="s">
        <v>204</v>
      </c>
      <c r="G9030" s="320" t="s">
        <v>448</v>
      </c>
      <c r="H9030" s="320" t="s">
        <v>322</v>
      </c>
      <c r="I9030" s="320" t="s">
        <v>354</v>
      </c>
      <c r="J9030" s="320" t="s">
        <v>281</v>
      </c>
      <c r="K9030" s="321">
        <v>70</v>
      </c>
      <c r="L9030" s="305">
        <v>0.2058800011873245</v>
      </c>
      <c r="M9030" s="305"/>
      <c r="N9030" s="321">
        <v>257</v>
      </c>
      <c r="O9030" s="305">
        <v>0.18463000655174261</v>
      </c>
      <c r="P9030" s="305"/>
      <c r="Q9030" s="321">
        <v>2650</v>
      </c>
      <c r="R9030" s="305">
        <v>0.19468000531196589</v>
      </c>
      <c r="S9030" s="305"/>
      <c r="BA9030" s="395">
        <v>1</v>
      </c>
      <c r="BB9030" s="396" t="s">
        <v>861</v>
      </c>
      <c r="BC9030" t="str">
        <f t="shared" si="756"/>
        <v>RRK</v>
      </c>
      <c r="BD9030" t="str">
        <f t="shared" si="757"/>
        <v>NAoMe_recurrent_age_mbc_hes_decades_80cap</v>
      </c>
      <c r="BE9030" s="397" t="s">
        <v>862</v>
      </c>
      <c r="BF9030" t="str">
        <f t="shared" si="758"/>
        <v>60-69 yrs</v>
      </c>
      <c r="BG9030">
        <f t="shared" si="759"/>
        <v>70</v>
      </c>
      <c r="BH9030" s="398">
        <f t="shared" si="760"/>
        <v>0.2058800011873245</v>
      </c>
      <c r="BO9030" s="33"/>
    </row>
    <row r="9031" spans="1:67">
      <c r="A9031" s="320" t="s">
        <v>338</v>
      </c>
      <c r="B9031" t="s">
        <v>380</v>
      </c>
      <c r="C9031" t="s">
        <v>910</v>
      </c>
      <c r="D9031" t="s">
        <v>314</v>
      </c>
      <c r="E9031" s="320" t="s">
        <v>203</v>
      </c>
      <c r="F9031" s="320" t="s">
        <v>204</v>
      </c>
      <c r="G9031" s="320" t="s">
        <v>448</v>
      </c>
      <c r="H9031" s="320" t="s">
        <v>322</v>
      </c>
      <c r="I9031" s="320" t="s">
        <v>354</v>
      </c>
      <c r="J9031" s="320" t="s">
        <v>282</v>
      </c>
      <c r="K9031" s="321">
        <v>69</v>
      </c>
      <c r="L9031" s="305">
        <v>0.20294000208377841</v>
      </c>
      <c r="M9031" s="305"/>
      <c r="N9031" s="321">
        <v>335</v>
      </c>
      <c r="O9031" s="305">
        <v>0.2406599968671799</v>
      </c>
      <c r="P9031" s="305"/>
      <c r="Q9031" s="321">
        <v>3284</v>
      </c>
      <c r="R9031" s="305">
        <v>0.24126000702381131</v>
      </c>
      <c r="S9031" s="305"/>
      <c r="BA9031" s="395">
        <v>1</v>
      </c>
      <c r="BB9031" s="396" t="s">
        <v>861</v>
      </c>
      <c r="BC9031" t="str">
        <f t="shared" si="756"/>
        <v>RRK</v>
      </c>
      <c r="BD9031" t="str">
        <f t="shared" si="757"/>
        <v>NAoMe_recurrent_age_mbc_hes_decades_80cap</v>
      </c>
      <c r="BE9031" s="397" t="s">
        <v>862</v>
      </c>
      <c r="BF9031" t="str">
        <f t="shared" si="758"/>
        <v>70-79 yrs</v>
      </c>
      <c r="BG9031">
        <f t="shared" si="759"/>
        <v>69</v>
      </c>
      <c r="BH9031" s="398">
        <f t="shared" si="760"/>
        <v>0.20294000208377841</v>
      </c>
      <c r="BO9031" s="33"/>
    </row>
    <row r="9032" spans="1:67">
      <c r="A9032" s="320" t="s">
        <v>338</v>
      </c>
      <c r="B9032" t="s">
        <v>380</v>
      </c>
      <c r="C9032" t="s">
        <v>910</v>
      </c>
      <c r="D9032" t="s">
        <v>314</v>
      </c>
      <c r="E9032" s="320" t="s">
        <v>203</v>
      </c>
      <c r="F9032" s="320" t="s">
        <v>204</v>
      </c>
      <c r="G9032" s="320" t="s">
        <v>448</v>
      </c>
      <c r="H9032" s="320" t="s">
        <v>322</v>
      </c>
      <c r="I9032" s="320" t="s">
        <v>354</v>
      </c>
      <c r="J9032" s="320" t="s">
        <v>283</v>
      </c>
      <c r="K9032" s="321">
        <v>70</v>
      </c>
      <c r="L9032" s="305">
        <v>0.2058800011873245</v>
      </c>
      <c r="M9032" s="305"/>
      <c r="N9032" s="321">
        <v>324</v>
      </c>
      <c r="O9032" s="305">
        <v>0.2327599972486496</v>
      </c>
      <c r="P9032" s="305"/>
      <c r="Q9032" s="321">
        <v>3083</v>
      </c>
      <c r="R9032" s="305">
        <v>0.2264900058507919</v>
      </c>
      <c r="S9032" s="305"/>
      <c r="BA9032" s="395">
        <v>1</v>
      </c>
      <c r="BB9032" s="396" t="s">
        <v>861</v>
      </c>
      <c r="BC9032" t="str">
        <f t="shared" si="756"/>
        <v>RRK</v>
      </c>
      <c r="BD9032" t="str">
        <f t="shared" si="757"/>
        <v>NAoMe_recurrent_age_mbc_hes_decades_80cap</v>
      </c>
      <c r="BE9032" s="397" t="s">
        <v>862</v>
      </c>
      <c r="BF9032" t="str">
        <f t="shared" si="758"/>
        <v>80+ yrs</v>
      </c>
      <c r="BG9032">
        <f t="shared" si="759"/>
        <v>70</v>
      </c>
      <c r="BH9032" s="398">
        <f t="shared" si="760"/>
        <v>0.2058800011873245</v>
      </c>
      <c r="BO9032" s="33"/>
    </row>
    <row r="9033" spans="1:67">
      <c r="A9033" s="320" t="s">
        <v>338</v>
      </c>
      <c r="B9033" t="s">
        <v>380</v>
      </c>
      <c r="C9033" t="s">
        <v>910</v>
      </c>
      <c r="D9033" t="s">
        <v>314</v>
      </c>
      <c r="E9033" s="320" t="s">
        <v>203</v>
      </c>
      <c r="F9033" s="320" t="s">
        <v>204</v>
      </c>
      <c r="G9033" s="320" t="s">
        <v>448</v>
      </c>
      <c r="H9033" s="320" t="s">
        <v>322</v>
      </c>
      <c r="I9033" s="320" t="s">
        <v>656</v>
      </c>
      <c r="J9033" s="320" t="s">
        <v>286</v>
      </c>
      <c r="K9033" s="321">
        <v>50</v>
      </c>
      <c r="L9033" s="305">
        <v>0.14706000685691831</v>
      </c>
      <c r="M9033" s="305">
        <v>0.1483699977397919</v>
      </c>
      <c r="N9033" s="321">
        <v>110</v>
      </c>
      <c r="O9033" s="305">
        <v>7.9020000994205475E-2</v>
      </c>
      <c r="P9033" s="305">
        <v>7.9939998686313629E-2</v>
      </c>
      <c r="Q9033" s="321">
        <v>565</v>
      </c>
      <c r="R9033" s="305">
        <v>4.1510000824928277E-2</v>
      </c>
      <c r="S9033" s="305">
        <v>4.221000149846077E-2</v>
      </c>
      <c r="BA9033" s="395">
        <v>1</v>
      </c>
      <c r="BB9033" s="396" t="s">
        <v>861</v>
      </c>
      <c r="BC9033" t="str">
        <f t="shared" si="756"/>
        <v>RRK</v>
      </c>
      <c r="BD9033" t="str">
        <f t="shared" si="757"/>
        <v>NAoMe_recurrent_ethnicity_grp</v>
      </c>
      <c r="BE9033" s="397" t="s">
        <v>862</v>
      </c>
      <c r="BF9033" t="str">
        <f t="shared" si="758"/>
        <v>Asian or Asian British</v>
      </c>
      <c r="BG9033">
        <f t="shared" si="759"/>
        <v>50</v>
      </c>
      <c r="BH9033" s="398">
        <f t="shared" si="760"/>
        <v>0.14706000685691831</v>
      </c>
      <c r="BO9033" s="33"/>
    </row>
    <row r="9034" spans="1:67">
      <c r="A9034" s="320" t="s">
        <v>338</v>
      </c>
      <c r="B9034" t="s">
        <v>380</v>
      </c>
      <c r="C9034" t="s">
        <v>910</v>
      </c>
      <c r="D9034" t="s">
        <v>314</v>
      </c>
      <c r="E9034" s="320" t="s">
        <v>203</v>
      </c>
      <c r="F9034" s="320" t="s">
        <v>204</v>
      </c>
      <c r="G9034" s="320" t="s">
        <v>448</v>
      </c>
      <c r="H9034" s="320" t="s">
        <v>322</v>
      </c>
      <c r="I9034" s="320" t="s">
        <v>656</v>
      </c>
      <c r="J9034" s="320" t="s">
        <v>287</v>
      </c>
      <c r="K9034" s="321">
        <v>15</v>
      </c>
      <c r="L9034" s="305">
        <v>4.4119998812675483E-2</v>
      </c>
      <c r="M9034" s="305">
        <v>4.4509999454021447E-2</v>
      </c>
      <c r="N9034" s="321">
        <v>44</v>
      </c>
      <c r="O9034" s="305">
        <v>3.1610000878572457E-2</v>
      </c>
      <c r="P9034" s="305">
        <v>3.1980000436306E-2</v>
      </c>
      <c r="Q9034" s="321">
        <v>439</v>
      </c>
      <c r="R9034" s="305">
        <v>3.2249998301267617E-2</v>
      </c>
      <c r="S9034" s="305">
        <v>3.2800000160932541E-2</v>
      </c>
      <c r="BA9034" s="395">
        <v>1</v>
      </c>
      <c r="BB9034" s="396" t="s">
        <v>861</v>
      </c>
      <c r="BC9034" t="str">
        <f t="shared" si="756"/>
        <v>RRK</v>
      </c>
      <c r="BD9034" t="str">
        <f t="shared" si="757"/>
        <v>NAoMe_recurrent_ethnicity_grp</v>
      </c>
      <c r="BE9034" s="397" t="s">
        <v>862</v>
      </c>
      <c r="BF9034" t="str">
        <f t="shared" si="758"/>
        <v>Black or Black British</v>
      </c>
      <c r="BG9034">
        <f t="shared" si="759"/>
        <v>15</v>
      </c>
      <c r="BH9034" s="398">
        <f t="shared" si="760"/>
        <v>4.4119998812675483E-2</v>
      </c>
      <c r="BO9034" s="33"/>
    </row>
    <row r="9035" spans="1:67">
      <c r="A9035" s="320" t="s">
        <v>338</v>
      </c>
      <c r="B9035" t="s">
        <v>380</v>
      </c>
      <c r="C9035" t="s">
        <v>910</v>
      </c>
      <c r="D9035" t="s">
        <v>314</v>
      </c>
      <c r="E9035" s="320" t="s">
        <v>203</v>
      </c>
      <c r="F9035" s="320" t="s">
        <v>204</v>
      </c>
      <c r="G9035" s="320" t="s">
        <v>448</v>
      </c>
      <c r="H9035" s="320" t="s">
        <v>322</v>
      </c>
      <c r="I9035" s="320" t="s">
        <v>656</v>
      </c>
      <c r="J9035" s="320" t="s">
        <v>259</v>
      </c>
      <c r="K9035" s="321">
        <v>6</v>
      </c>
      <c r="L9035" s="305">
        <v>1.7650000751018521E-2</v>
      </c>
      <c r="M9035" s="305">
        <v>1.779999956488609E-2</v>
      </c>
      <c r="N9035" s="321">
        <v>14</v>
      </c>
      <c r="O9035" s="305">
        <v>1.0060000233352181E-2</v>
      </c>
      <c r="P9035" s="305">
        <v>1.016999967396259E-2</v>
      </c>
      <c r="Q9035" s="321">
        <v>117</v>
      </c>
      <c r="R9035" s="305">
        <v>8.6000002920627594E-3</v>
      </c>
      <c r="S9035" s="305">
        <v>8.7400004267692566E-3</v>
      </c>
      <c r="BA9035" s="395">
        <v>1</v>
      </c>
      <c r="BB9035" s="396" t="s">
        <v>861</v>
      </c>
      <c r="BC9035" t="str">
        <f t="shared" si="756"/>
        <v>RRK</v>
      </c>
      <c r="BD9035" t="str">
        <f t="shared" si="757"/>
        <v>NAoMe_recurrent_ethnicity_grp</v>
      </c>
      <c r="BE9035" s="397" t="s">
        <v>862</v>
      </c>
      <c r="BF9035" t="str">
        <f t="shared" si="758"/>
        <v>Mixed</v>
      </c>
      <c r="BG9035">
        <f t="shared" si="759"/>
        <v>6</v>
      </c>
      <c r="BH9035" s="398">
        <f t="shared" si="760"/>
        <v>1.7650000751018521E-2</v>
      </c>
      <c r="BO9035" s="33"/>
    </row>
    <row r="9036" spans="1:67">
      <c r="A9036" s="320" t="s">
        <v>338</v>
      </c>
      <c r="B9036" t="s">
        <v>380</v>
      </c>
      <c r="C9036" t="s">
        <v>910</v>
      </c>
      <c r="D9036" t="s">
        <v>314</v>
      </c>
      <c r="E9036" s="320" t="s">
        <v>203</v>
      </c>
      <c r="F9036" s="320" t="s">
        <v>204</v>
      </c>
      <c r="G9036" s="320" t="s">
        <v>448</v>
      </c>
      <c r="H9036" s="320" t="s">
        <v>322</v>
      </c>
      <c r="I9036" s="320" t="s">
        <v>656</v>
      </c>
      <c r="J9036" s="320" t="s">
        <v>288</v>
      </c>
      <c r="K9036" s="321">
        <v>5</v>
      </c>
      <c r="L9036" s="305">
        <v>1.4709999784827231E-2</v>
      </c>
      <c r="M9036" s="305">
        <v>1.484000030905008E-2</v>
      </c>
      <c r="N9036" s="321">
        <v>19</v>
      </c>
      <c r="O9036" s="305">
        <v>1.365000009536743E-2</v>
      </c>
      <c r="P9036" s="305">
        <v>1.38100003823638E-2</v>
      </c>
      <c r="Q9036" s="321">
        <v>254</v>
      </c>
      <c r="R9036" s="305">
        <v>1.8659999594092369E-2</v>
      </c>
      <c r="S9036" s="305">
        <v>1.8980000168085098E-2</v>
      </c>
      <c r="BA9036" s="395">
        <v>1</v>
      </c>
      <c r="BB9036" s="396" t="s">
        <v>861</v>
      </c>
      <c r="BC9036" t="str">
        <f t="shared" si="756"/>
        <v>RRK</v>
      </c>
      <c r="BD9036" t="str">
        <f t="shared" si="757"/>
        <v>NAoMe_recurrent_ethnicity_grp</v>
      </c>
      <c r="BE9036" s="397" t="s">
        <v>862</v>
      </c>
      <c r="BF9036" t="str">
        <f t="shared" si="758"/>
        <v>Other Ethnic Group</v>
      </c>
      <c r="BG9036">
        <f t="shared" si="759"/>
        <v>5</v>
      </c>
      <c r="BH9036" s="398">
        <f t="shared" si="760"/>
        <v>1.4709999784827231E-2</v>
      </c>
      <c r="BO9036" s="33"/>
    </row>
    <row r="9037" spans="1:67">
      <c r="A9037" s="320" t="s">
        <v>338</v>
      </c>
      <c r="B9037" t="s">
        <v>380</v>
      </c>
      <c r="C9037" t="s">
        <v>910</v>
      </c>
      <c r="D9037" t="s">
        <v>314</v>
      </c>
      <c r="E9037" s="320" t="s">
        <v>203</v>
      </c>
      <c r="F9037" s="320" t="s">
        <v>204</v>
      </c>
      <c r="G9037" s="320" t="s">
        <v>448</v>
      </c>
      <c r="H9037" s="320" t="s">
        <v>322</v>
      </c>
      <c r="I9037" s="320" t="s">
        <v>656</v>
      </c>
      <c r="J9037" s="320" t="s">
        <v>260</v>
      </c>
      <c r="K9037" s="321">
        <v>3</v>
      </c>
      <c r="L9037" s="305">
        <v>8.8200001046061516E-3</v>
      </c>
      <c r="M9037" s="305"/>
      <c r="N9037" s="321">
        <v>16</v>
      </c>
      <c r="O9037" s="305">
        <v>1.1490000411868101E-2</v>
      </c>
      <c r="P9037" s="305"/>
      <c r="Q9037" s="321">
        <v>227</v>
      </c>
      <c r="R9037" s="305">
        <v>1.6680000349879261E-2</v>
      </c>
      <c r="S9037" s="305"/>
      <c r="BA9037" s="395">
        <v>1</v>
      </c>
      <c r="BB9037" s="396" t="s">
        <v>861</v>
      </c>
      <c r="BC9037" t="str">
        <f t="shared" si="756"/>
        <v>RRK</v>
      </c>
      <c r="BD9037" t="str">
        <f t="shared" si="757"/>
        <v>NAoMe_recurrent_ethnicity_grp</v>
      </c>
      <c r="BE9037" s="397" t="s">
        <v>862</v>
      </c>
      <c r="BF9037" t="str">
        <f t="shared" si="758"/>
        <v>Unknown</v>
      </c>
      <c r="BG9037">
        <f t="shared" si="759"/>
        <v>3</v>
      </c>
      <c r="BH9037" s="398">
        <f t="shared" si="760"/>
        <v>8.8200001046061516E-3</v>
      </c>
      <c r="BO9037" s="33"/>
    </row>
    <row r="9038" spans="1:67">
      <c r="A9038" s="320" t="s">
        <v>338</v>
      </c>
      <c r="B9038" t="s">
        <v>380</v>
      </c>
      <c r="C9038" t="s">
        <v>910</v>
      </c>
      <c r="D9038" t="s">
        <v>314</v>
      </c>
      <c r="E9038" s="320" t="s">
        <v>203</v>
      </c>
      <c r="F9038" s="320" t="s">
        <v>204</v>
      </c>
      <c r="G9038" s="320" t="s">
        <v>448</v>
      </c>
      <c r="H9038" s="320" t="s">
        <v>322</v>
      </c>
      <c r="I9038" s="320" t="s">
        <v>656</v>
      </c>
      <c r="J9038" s="320" t="s">
        <v>258</v>
      </c>
      <c r="K9038" s="321">
        <v>261</v>
      </c>
      <c r="L9038" s="305">
        <v>0.76765000820159912</v>
      </c>
      <c r="M9038" s="305">
        <v>0.77447998523712158</v>
      </c>
      <c r="N9038" s="321">
        <v>1189</v>
      </c>
      <c r="O9038" s="305">
        <v>0.85417002439498901</v>
      </c>
      <c r="P9038" s="305">
        <v>0.86409997940063477</v>
      </c>
      <c r="Q9038" s="321">
        <v>12010</v>
      </c>
      <c r="R9038" s="305">
        <v>0.88230997323989868</v>
      </c>
      <c r="S9038" s="305">
        <v>0.89727002382278442</v>
      </c>
      <c r="BA9038" s="395">
        <v>1</v>
      </c>
      <c r="BB9038" s="396" t="s">
        <v>861</v>
      </c>
      <c r="BC9038" t="str">
        <f t="shared" si="756"/>
        <v>RRK</v>
      </c>
      <c r="BD9038" t="str">
        <f t="shared" si="757"/>
        <v>NAoMe_recurrent_ethnicity_grp</v>
      </c>
      <c r="BE9038" s="397" t="s">
        <v>862</v>
      </c>
      <c r="BF9038" t="str">
        <f t="shared" si="758"/>
        <v>White</v>
      </c>
      <c r="BG9038">
        <f t="shared" si="759"/>
        <v>261</v>
      </c>
      <c r="BH9038" s="398">
        <f t="shared" si="760"/>
        <v>0.76765000820159912</v>
      </c>
      <c r="BO9038" s="33"/>
    </row>
    <row r="9039" spans="1:67">
      <c r="A9039" s="320" t="s">
        <v>338</v>
      </c>
      <c r="B9039" t="s">
        <v>380</v>
      </c>
      <c r="C9039" t="s">
        <v>910</v>
      </c>
      <c r="D9039" t="s">
        <v>314</v>
      </c>
      <c r="E9039" s="320" t="s">
        <v>203</v>
      </c>
      <c r="F9039" s="320" t="s">
        <v>204</v>
      </c>
      <c r="G9039" s="320" t="s">
        <v>448</v>
      </c>
      <c r="H9039" s="320" t="s">
        <v>322</v>
      </c>
      <c r="I9039" s="320" t="s">
        <v>291</v>
      </c>
      <c r="J9039" s="320" t="s">
        <v>313</v>
      </c>
      <c r="K9039" s="321">
        <v>338</v>
      </c>
      <c r="L9039" s="305">
        <v>0.99412000179290771</v>
      </c>
      <c r="M9039" s="305"/>
      <c r="N9039" s="321">
        <v>1384</v>
      </c>
      <c r="O9039" s="305">
        <v>0.99424999952316284</v>
      </c>
      <c r="P9039" s="305"/>
      <c r="Q9039" s="321">
        <v>13492</v>
      </c>
      <c r="R9039" s="305">
        <v>0.99118000268936157</v>
      </c>
      <c r="S9039" s="305"/>
      <c r="BA9039" s="395">
        <v>1</v>
      </c>
      <c r="BB9039" s="396" t="s">
        <v>861</v>
      </c>
      <c r="BC9039" t="str">
        <f t="shared" si="756"/>
        <v>RRK</v>
      </c>
      <c r="BD9039" t="str">
        <f t="shared" si="757"/>
        <v>NAoMe_recurrent_gender</v>
      </c>
      <c r="BE9039" s="397" t="s">
        <v>862</v>
      </c>
      <c r="BF9039" t="str">
        <f t="shared" si="758"/>
        <v>Female</v>
      </c>
      <c r="BG9039">
        <f t="shared" si="759"/>
        <v>338</v>
      </c>
      <c r="BH9039" s="398">
        <f t="shared" si="760"/>
        <v>0.99412000179290771</v>
      </c>
      <c r="BO9039" s="33"/>
    </row>
    <row r="9040" spans="1:67">
      <c r="A9040" s="320" t="s">
        <v>338</v>
      </c>
      <c r="B9040" t="s">
        <v>380</v>
      </c>
      <c r="C9040" t="s">
        <v>910</v>
      </c>
      <c r="D9040" t="s">
        <v>314</v>
      </c>
      <c r="E9040" s="320" t="s">
        <v>203</v>
      </c>
      <c r="F9040" s="320" t="s">
        <v>204</v>
      </c>
      <c r="G9040" s="320" t="s">
        <v>448</v>
      </c>
      <c r="H9040" s="320" t="s">
        <v>322</v>
      </c>
      <c r="I9040" s="320" t="s">
        <v>291</v>
      </c>
      <c r="J9040" s="320" t="s">
        <v>293</v>
      </c>
      <c r="K9040" s="321">
        <v>2</v>
      </c>
      <c r="L9040" s="305">
        <v>5.8800000697374344E-3</v>
      </c>
      <c r="M9040" s="305"/>
      <c r="N9040" s="321">
        <v>8</v>
      </c>
      <c r="O9040" s="305">
        <v>5.7500000111758709E-3</v>
      </c>
      <c r="P9040" s="305"/>
      <c r="Q9040" s="321">
        <v>120</v>
      </c>
      <c r="R9040" s="305">
        <v>8.8200001046061516E-3</v>
      </c>
      <c r="S9040" s="305"/>
      <c r="BA9040" s="395">
        <v>1</v>
      </c>
      <c r="BB9040" s="396" t="s">
        <v>861</v>
      </c>
      <c r="BC9040" t="str">
        <f t="shared" si="756"/>
        <v>RRK</v>
      </c>
      <c r="BD9040" t="str">
        <f t="shared" si="757"/>
        <v>NAoMe_recurrent_gender</v>
      </c>
      <c r="BE9040" s="397" t="s">
        <v>862</v>
      </c>
      <c r="BF9040" t="str">
        <f t="shared" si="758"/>
        <v>Male</v>
      </c>
      <c r="BG9040">
        <f t="shared" si="759"/>
        <v>2</v>
      </c>
      <c r="BH9040" s="398">
        <f t="shared" si="760"/>
        <v>5.8800000697374344E-3</v>
      </c>
      <c r="BO9040" s="33"/>
    </row>
    <row r="9041" spans="1:67">
      <c r="A9041" s="320" t="s">
        <v>338</v>
      </c>
      <c r="B9041" t="s">
        <v>380</v>
      </c>
      <c r="C9041" t="s">
        <v>910</v>
      </c>
      <c r="D9041" t="s">
        <v>314</v>
      </c>
      <c r="E9041" s="320" t="s">
        <v>203</v>
      </c>
      <c r="F9041" s="320" t="s">
        <v>204</v>
      </c>
      <c r="G9041" s="320" t="s">
        <v>448</v>
      </c>
      <c r="H9041" s="320" t="s">
        <v>322</v>
      </c>
      <c r="I9041" s="320" t="s">
        <v>355</v>
      </c>
      <c r="J9041" s="320" t="s">
        <v>289</v>
      </c>
      <c r="K9041" s="321">
        <v>120</v>
      </c>
      <c r="L9041" s="305">
        <v>0.35293999314308172</v>
      </c>
      <c r="M9041" s="305"/>
      <c r="N9041" s="321">
        <v>415</v>
      </c>
      <c r="O9041" s="305">
        <v>0.29813000559806818</v>
      </c>
      <c r="P9041" s="305"/>
      <c r="Q9041" s="321">
        <v>4109</v>
      </c>
      <c r="R9041" s="305">
        <v>0.30186998844146729</v>
      </c>
      <c r="S9041" s="305"/>
      <c r="BA9041" s="395">
        <v>1</v>
      </c>
      <c r="BB9041" s="396" t="s">
        <v>861</v>
      </c>
      <c r="BC9041" t="str">
        <f t="shared" si="756"/>
        <v>RRK</v>
      </c>
      <c r="BD9041" t="str">
        <f t="shared" si="757"/>
        <v>NAoMe_recurrent_mbc_hes_year</v>
      </c>
      <c r="BE9041" s="397" t="s">
        <v>862</v>
      </c>
      <c r="BF9041" t="str">
        <f t="shared" si="758"/>
        <v>2021</v>
      </c>
      <c r="BG9041">
        <f t="shared" si="759"/>
        <v>120</v>
      </c>
      <c r="BH9041" s="398">
        <f t="shared" si="760"/>
        <v>0.35293999314308172</v>
      </c>
      <c r="BO9041" s="33"/>
    </row>
    <row r="9042" spans="1:67">
      <c r="A9042" s="320" t="s">
        <v>338</v>
      </c>
      <c r="B9042" t="s">
        <v>380</v>
      </c>
      <c r="C9042" t="s">
        <v>910</v>
      </c>
      <c r="D9042" t="s">
        <v>314</v>
      </c>
      <c r="E9042" s="320" t="s">
        <v>203</v>
      </c>
      <c r="F9042" s="320" t="s">
        <v>204</v>
      </c>
      <c r="G9042" s="320" t="s">
        <v>448</v>
      </c>
      <c r="H9042" s="320" t="s">
        <v>322</v>
      </c>
      <c r="I9042" s="320" t="s">
        <v>355</v>
      </c>
      <c r="J9042" s="320" t="s">
        <v>816</v>
      </c>
      <c r="K9042" s="321">
        <v>101</v>
      </c>
      <c r="L9042" s="305">
        <v>0.29706001281738281</v>
      </c>
      <c r="M9042" s="305"/>
      <c r="N9042" s="321">
        <v>424</v>
      </c>
      <c r="O9042" s="305">
        <v>0.30460000038146973</v>
      </c>
      <c r="P9042" s="305"/>
      <c r="Q9042" s="321">
        <v>4376</v>
      </c>
      <c r="R9042" s="305">
        <v>0.32148000597953802</v>
      </c>
      <c r="S9042" s="305"/>
      <c r="BA9042" s="395">
        <v>1</v>
      </c>
      <c r="BB9042" s="396" t="s">
        <v>861</v>
      </c>
      <c r="BC9042" t="str">
        <f t="shared" si="756"/>
        <v>RRK</v>
      </c>
      <c r="BD9042" t="str">
        <f t="shared" si="757"/>
        <v>NAoMe_recurrent_mbc_hes_year</v>
      </c>
      <c r="BE9042" s="397" t="s">
        <v>862</v>
      </c>
      <c r="BF9042" t="str">
        <f t="shared" si="758"/>
        <v>2022</v>
      </c>
      <c r="BG9042">
        <f t="shared" si="759"/>
        <v>101</v>
      </c>
      <c r="BH9042" s="398">
        <f t="shared" si="760"/>
        <v>0.29706001281738281</v>
      </c>
      <c r="BO9042" s="33"/>
    </row>
    <row r="9043" spans="1:67">
      <c r="A9043" s="320" t="s">
        <v>338</v>
      </c>
      <c r="B9043" t="s">
        <v>380</v>
      </c>
      <c r="C9043" t="s">
        <v>910</v>
      </c>
      <c r="D9043" t="s">
        <v>314</v>
      </c>
      <c r="E9043" s="320" t="s">
        <v>203</v>
      </c>
      <c r="F9043" s="320" t="s">
        <v>204</v>
      </c>
      <c r="G9043" s="320" t="s">
        <v>448</v>
      </c>
      <c r="H9043" s="320" t="s">
        <v>322</v>
      </c>
      <c r="I9043" s="320" t="s">
        <v>355</v>
      </c>
      <c r="J9043" s="320" t="s">
        <v>946</v>
      </c>
      <c r="K9043" s="321">
        <v>119</v>
      </c>
      <c r="L9043" s="305">
        <v>0.34999999403953552</v>
      </c>
      <c r="M9043" s="305"/>
      <c r="N9043" s="321">
        <v>553</v>
      </c>
      <c r="O9043" s="305">
        <v>0.39726999402046198</v>
      </c>
      <c r="P9043" s="305"/>
      <c r="Q9043" s="321">
        <v>5127</v>
      </c>
      <c r="R9043" s="305">
        <v>0.37665000557899481</v>
      </c>
      <c r="S9043" s="305"/>
      <c r="BA9043" s="395">
        <v>1</v>
      </c>
      <c r="BB9043" s="396" t="s">
        <v>861</v>
      </c>
      <c r="BC9043" t="str">
        <f t="shared" si="756"/>
        <v>RRK</v>
      </c>
      <c r="BD9043" t="str">
        <f t="shared" si="757"/>
        <v>NAoMe_recurrent_mbc_hes_year</v>
      </c>
      <c r="BE9043" s="397" t="s">
        <v>862</v>
      </c>
      <c r="BF9043" t="str">
        <f t="shared" si="758"/>
        <v>2023</v>
      </c>
      <c r="BG9043">
        <f t="shared" si="759"/>
        <v>119</v>
      </c>
      <c r="BH9043" s="398">
        <f t="shared" si="760"/>
        <v>0.34999999403953552</v>
      </c>
      <c r="BO9043" s="33"/>
    </row>
    <row r="9044" spans="1:67">
      <c r="A9044" s="320" t="s">
        <v>338</v>
      </c>
      <c r="B9044" t="s">
        <v>380</v>
      </c>
      <c r="C9044" t="s">
        <v>910</v>
      </c>
      <c r="D9044" t="s">
        <v>314</v>
      </c>
      <c r="E9044" s="320" t="s">
        <v>203</v>
      </c>
      <c r="F9044" s="320" t="s">
        <v>204</v>
      </c>
      <c r="G9044" s="320" t="s">
        <v>448</v>
      </c>
      <c r="H9044" s="320" t="s">
        <v>322</v>
      </c>
      <c r="I9044" s="320" t="s">
        <v>824</v>
      </c>
      <c r="J9044" s="320" t="s">
        <v>12</v>
      </c>
      <c r="K9044" s="321">
        <v>340</v>
      </c>
      <c r="L9044" s="305">
        <v>1</v>
      </c>
      <c r="M9044" s="305"/>
      <c r="N9044" s="321">
        <v>1392</v>
      </c>
      <c r="O9044" s="305">
        <v>1</v>
      </c>
      <c r="P9044" s="305"/>
      <c r="Q9044" s="321">
        <v>13612</v>
      </c>
      <c r="R9044" s="305">
        <v>1</v>
      </c>
      <c r="S9044" s="305"/>
      <c r="BA9044" s="395">
        <v>1</v>
      </c>
      <c r="BB9044" s="396" t="s">
        <v>861</v>
      </c>
      <c r="BC9044" t="str">
        <f t="shared" si="756"/>
        <v>RRK</v>
      </c>
      <c r="BD9044" t="str">
        <f t="shared" si="757"/>
        <v>NAoMe_recurrent_tag_bonemets</v>
      </c>
      <c r="BE9044" s="397" t="s">
        <v>862</v>
      </c>
      <c r="BF9044" t="str">
        <f t="shared" si="758"/>
        <v>No</v>
      </c>
      <c r="BG9044">
        <f t="shared" si="759"/>
        <v>340</v>
      </c>
      <c r="BH9044" s="398">
        <f t="shared" si="760"/>
        <v>1</v>
      </c>
      <c r="BO9044" s="33"/>
    </row>
    <row r="9045" spans="1:67">
      <c r="A9045" s="320" t="s">
        <v>338</v>
      </c>
      <c r="B9045" t="s">
        <v>380</v>
      </c>
      <c r="C9045" t="s">
        <v>910</v>
      </c>
      <c r="D9045" t="s">
        <v>314</v>
      </c>
      <c r="E9045" s="320" t="s">
        <v>203</v>
      </c>
      <c r="F9045" s="320" t="s">
        <v>204</v>
      </c>
      <c r="G9045" s="320" t="s">
        <v>448</v>
      </c>
      <c r="H9045" s="320" t="s">
        <v>322</v>
      </c>
      <c r="I9045" s="320" t="s">
        <v>825</v>
      </c>
      <c r="J9045" s="320" t="s">
        <v>12</v>
      </c>
      <c r="K9045" s="321">
        <v>340</v>
      </c>
      <c r="L9045" s="305">
        <v>1</v>
      </c>
      <c r="M9045" s="305"/>
      <c r="N9045" s="321">
        <v>1392</v>
      </c>
      <c r="O9045" s="305">
        <v>1</v>
      </c>
      <c r="P9045" s="305"/>
      <c r="Q9045" s="321">
        <v>13612</v>
      </c>
      <c r="R9045" s="305">
        <v>1</v>
      </c>
      <c r="S9045" s="305"/>
      <c r="BA9045" s="395">
        <v>1</v>
      </c>
      <c r="BB9045" s="396" t="s">
        <v>861</v>
      </c>
      <c r="BC9045" t="str">
        <f t="shared" si="756"/>
        <v>RRK</v>
      </c>
      <c r="BD9045" t="str">
        <f t="shared" si="757"/>
        <v>NAoMe_recurrent_tag_brainmets</v>
      </c>
      <c r="BE9045" s="397" t="s">
        <v>862</v>
      </c>
      <c r="BF9045" t="str">
        <f t="shared" si="758"/>
        <v>No</v>
      </c>
      <c r="BG9045">
        <f t="shared" si="759"/>
        <v>340</v>
      </c>
      <c r="BH9045" s="398">
        <f t="shared" si="760"/>
        <v>1</v>
      </c>
      <c r="BO9045" s="33"/>
    </row>
    <row r="9046" spans="1:67">
      <c r="A9046" s="320" t="s">
        <v>338</v>
      </c>
      <c r="B9046" t="s">
        <v>380</v>
      </c>
      <c r="C9046" t="s">
        <v>910</v>
      </c>
      <c r="D9046" t="s">
        <v>314</v>
      </c>
      <c r="E9046" s="320" t="s">
        <v>203</v>
      </c>
      <c r="F9046" s="320" t="s">
        <v>204</v>
      </c>
      <c r="G9046" s="320" t="s">
        <v>448</v>
      </c>
      <c r="H9046" s="320" t="s">
        <v>322</v>
      </c>
      <c r="I9046" s="320" t="s">
        <v>826</v>
      </c>
      <c r="J9046" s="320" t="s">
        <v>12</v>
      </c>
      <c r="K9046" s="321">
        <v>340</v>
      </c>
      <c r="L9046" s="305">
        <v>1</v>
      </c>
      <c r="M9046" s="305"/>
      <c r="N9046" s="321">
        <v>1392</v>
      </c>
      <c r="O9046" s="305">
        <v>1</v>
      </c>
      <c r="P9046" s="305"/>
      <c r="Q9046" s="321">
        <v>13612</v>
      </c>
      <c r="R9046" s="305">
        <v>1</v>
      </c>
      <c r="S9046" s="305"/>
      <c r="BA9046" s="395">
        <v>1</v>
      </c>
      <c r="BB9046" s="396" t="s">
        <v>861</v>
      </c>
      <c r="BC9046" t="str">
        <f t="shared" si="756"/>
        <v>RRK</v>
      </c>
      <c r="BD9046" t="str">
        <f t="shared" si="757"/>
        <v>NAoMe_recurrent_tag_livermets</v>
      </c>
      <c r="BE9046" s="397" t="s">
        <v>862</v>
      </c>
      <c r="BF9046" t="str">
        <f t="shared" si="758"/>
        <v>No</v>
      </c>
      <c r="BG9046">
        <f t="shared" si="759"/>
        <v>340</v>
      </c>
      <c r="BH9046" s="398">
        <f t="shared" si="760"/>
        <v>1</v>
      </c>
      <c r="BO9046" s="33"/>
    </row>
    <row r="9047" spans="1:67">
      <c r="A9047" s="320" t="s">
        <v>338</v>
      </c>
      <c r="B9047" t="s">
        <v>380</v>
      </c>
      <c r="C9047" t="s">
        <v>910</v>
      </c>
      <c r="D9047" t="s">
        <v>314</v>
      </c>
      <c r="E9047" s="320" t="s">
        <v>203</v>
      </c>
      <c r="F9047" s="320" t="s">
        <v>204</v>
      </c>
      <c r="G9047" s="320" t="s">
        <v>448</v>
      </c>
      <c r="H9047" s="320" t="s">
        <v>322</v>
      </c>
      <c r="I9047" s="320" t="s">
        <v>827</v>
      </c>
      <c r="J9047" s="320" t="s">
        <v>12</v>
      </c>
      <c r="K9047" s="321">
        <v>340</v>
      </c>
      <c r="L9047" s="305">
        <v>1</v>
      </c>
      <c r="M9047" s="305"/>
      <c r="N9047" s="321">
        <v>1392</v>
      </c>
      <c r="O9047" s="305">
        <v>1</v>
      </c>
      <c r="P9047" s="305"/>
      <c r="Q9047" s="321">
        <v>13612</v>
      </c>
      <c r="R9047" s="305">
        <v>1</v>
      </c>
      <c r="S9047" s="305"/>
      <c r="BA9047" s="395">
        <v>1</v>
      </c>
      <c r="BB9047" s="396" t="s">
        <v>861</v>
      </c>
      <c r="BC9047" t="str">
        <f t="shared" si="756"/>
        <v>RRK</v>
      </c>
      <c r="BD9047" t="str">
        <f t="shared" si="757"/>
        <v>NAoMe_recurrent_tag_lungmets</v>
      </c>
      <c r="BE9047" s="397" t="s">
        <v>862</v>
      </c>
      <c r="BF9047" t="str">
        <f t="shared" si="758"/>
        <v>No</v>
      </c>
      <c r="BG9047">
        <f t="shared" si="759"/>
        <v>340</v>
      </c>
      <c r="BH9047" s="398">
        <f t="shared" si="760"/>
        <v>1</v>
      </c>
      <c r="BO9047" s="33"/>
    </row>
    <row r="9048" spans="1:67">
      <c r="A9048" s="320" t="s">
        <v>338</v>
      </c>
      <c r="B9048" t="s">
        <v>380</v>
      </c>
      <c r="C9048" t="s">
        <v>910</v>
      </c>
      <c r="D9048" t="s">
        <v>314</v>
      </c>
      <c r="E9048" s="320" t="s">
        <v>203</v>
      </c>
      <c r="F9048" s="320" t="s">
        <v>204</v>
      </c>
      <c r="G9048" s="320" t="s">
        <v>448</v>
      </c>
      <c r="H9048" s="320" t="s">
        <v>322</v>
      </c>
      <c r="I9048" s="320" t="s">
        <v>828</v>
      </c>
      <c r="J9048" s="320" t="s">
        <v>12</v>
      </c>
      <c r="K9048" s="321">
        <v>340</v>
      </c>
      <c r="L9048" s="305">
        <v>1</v>
      </c>
      <c r="M9048" s="305"/>
      <c r="N9048" s="321">
        <v>1392</v>
      </c>
      <c r="O9048" s="305">
        <v>1</v>
      </c>
      <c r="P9048" s="305"/>
      <c r="Q9048" s="321">
        <v>13612</v>
      </c>
      <c r="R9048" s="305">
        <v>1</v>
      </c>
      <c r="S9048" s="305"/>
      <c r="BA9048" s="395">
        <v>1</v>
      </c>
      <c r="BB9048" s="396" t="s">
        <v>861</v>
      </c>
      <c r="BC9048" t="str">
        <f t="shared" si="756"/>
        <v>RRK</v>
      </c>
      <c r="BD9048" t="str">
        <f t="shared" si="757"/>
        <v>NAoMe_recurrent_tag_othermets</v>
      </c>
      <c r="BE9048" s="397" t="s">
        <v>862</v>
      </c>
      <c r="BF9048" t="str">
        <f t="shared" si="758"/>
        <v>No</v>
      </c>
      <c r="BG9048">
        <f t="shared" si="759"/>
        <v>340</v>
      </c>
      <c r="BH9048" s="398">
        <f t="shared" si="760"/>
        <v>1</v>
      </c>
      <c r="BO9048" s="33"/>
    </row>
    <row r="9049" spans="1:67">
      <c r="A9049" s="320" t="s">
        <v>338</v>
      </c>
      <c r="B9049" t="s">
        <v>380</v>
      </c>
      <c r="C9049" t="s">
        <v>910</v>
      </c>
      <c r="D9049" t="s">
        <v>314</v>
      </c>
      <c r="E9049" s="320" t="s">
        <v>205</v>
      </c>
      <c r="F9049" s="320" t="s">
        <v>206</v>
      </c>
      <c r="G9049" s="320" t="s">
        <v>448</v>
      </c>
      <c r="H9049" s="320" t="s">
        <v>322</v>
      </c>
      <c r="I9049" s="320" t="s">
        <v>354</v>
      </c>
      <c r="J9049" s="320" t="s">
        <v>277</v>
      </c>
      <c r="K9049" s="321">
        <v>0</v>
      </c>
      <c r="L9049" s="305">
        <v>0</v>
      </c>
      <c r="M9049" s="305"/>
      <c r="N9049" s="321">
        <v>2</v>
      </c>
      <c r="O9049" s="305">
        <v>1.4400000218302009E-3</v>
      </c>
      <c r="P9049" s="305"/>
      <c r="Q9049" s="321">
        <v>56</v>
      </c>
      <c r="R9049" s="305">
        <v>4.1100000962615013E-3</v>
      </c>
      <c r="S9049" s="305"/>
      <c r="BA9049" s="395">
        <v>1</v>
      </c>
      <c r="BB9049" s="396" t="s">
        <v>861</v>
      </c>
      <c r="BC9049" t="str">
        <f t="shared" si="756"/>
        <v>RKB</v>
      </c>
      <c r="BD9049" t="str">
        <f t="shared" si="757"/>
        <v>NAoMe_recurrent_age_mbc_hes_decades_80cap</v>
      </c>
      <c r="BE9049" s="397" t="s">
        <v>862</v>
      </c>
      <c r="BF9049" t="str">
        <f t="shared" si="758"/>
        <v>18-29 yrs</v>
      </c>
      <c r="BG9049">
        <f t="shared" si="759"/>
        <v>0</v>
      </c>
      <c r="BH9049" s="398">
        <f t="shared" si="760"/>
        <v>0</v>
      </c>
      <c r="BO9049" s="33"/>
    </row>
    <row r="9050" spans="1:67">
      <c r="A9050" s="320" t="s">
        <v>338</v>
      </c>
      <c r="B9050" t="s">
        <v>380</v>
      </c>
      <c r="C9050" t="s">
        <v>910</v>
      </c>
      <c r="D9050" t="s">
        <v>314</v>
      </c>
      <c r="E9050" s="320" t="s">
        <v>205</v>
      </c>
      <c r="F9050" s="320" t="s">
        <v>206</v>
      </c>
      <c r="G9050" s="320" t="s">
        <v>448</v>
      </c>
      <c r="H9050" s="320" t="s">
        <v>322</v>
      </c>
      <c r="I9050" s="320" t="s">
        <v>354</v>
      </c>
      <c r="J9050" s="320" t="s">
        <v>278</v>
      </c>
      <c r="K9050" s="321">
        <v>6</v>
      </c>
      <c r="L9050" s="305">
        <v>3.9999999105930328E-2</v>
      </c>
      <c r="M9050" s="305"/>
      <c r="N9050" s="321">
        <v>61</v>
      </c>
      <c r="O9050" s="305">
        <v>4.3820001184940338E-2</v>
      </c>
      <c r="P9050" s="305"/>
      <c r="Q9050" s="321">
        <v>552</v>
      </c>
      <c r="R9050" s="305">
        <v>4.0550000965595252E-2</v>
      </c>
      <c r="S9050" s="305"/>
      <c r="BA9050" s="395">
        <v>1</v>
      </c>
      <c r="BB9050" s="396" t="s">
        <v>861</v>
      </c>
      <c r="BC9050" t="str">
        <f t="shared" si="756"/>
        <v>RKB</v>
      </c>
      <c r="BD9050" t="str">
        <f t="shared" si="757"/>
        <v>NAoMe_recurrent_age_mbc_hes_decades_80cap</v>
      </c>
      <c r="BE9050" s="397" t="s">
        <v>862</v>
      </c>
      <c r="BF9050" t="str">
        <f t="shared" si="758"/>
        <v>30-39 yrs</v>
      </c>
      <c r="BG9050">
        <f t="shared" si="759"/>
        <v>6</v>
      </c>
      <c r="BH9050" s="398">
        <f t="shared" si="760"/>
        <v>3.9999999105930328E-2</v>
      </c>
      <c r="BO9050" s="33"/>
    </row>
    <row r="9051" spans="1:67">
      <c r="A9051" s="320" t="s">
        <v>338</v>
      </c>
      <c r="B9051" t="s">
        <v>380</v>
      </c>
      <c r="C9051" t="s">
        <v>910</v>
      </c>
      <c r="D9051" t="s">
        <v>314</v>
      </c>
      <c r="E9051" s="320" t="s">
        <v>205</v>
      </c>
      <c r="F9051" s="320" t="s">
        <v>206</v>
      </c>
      <c r="G9051" s="320" t="s">
        <v>448</v>
      </c>
      <c r="H9051" s="320" t="s">
        <v>322</v>
      </c>
      <c r="I9051" s="320" t="s">
        <v>354</v>
      </c>
      <c r="J9051" s="320" t="s">
        <v>279</v>
      </c>
      <c r="K9051" s="321">
        <v>26</v>
      </c>
      <c r="L9051" s="305">
        <v>0.17332999408245089</v>
      </c>
      <c r="M9051" s="305"/>
      <c r="N9051" s="321">
        <v>145</v>
      </c>
      <c r="O9051" s="305">
        <v>0.1041700020432472</v>
      </c>
      <c r="P9051" s="305"/>
      <c r="Q9051" s="321">
        <v>1403</v>
      </c>
      <c r="R9051" s="305">
        <v>0.1030699983239174</v>
      </c>
      <c r="S9051" s="305"/>
      <c r="BA9051" s="395">
        <v>1</v>
      </c>
      <c r="BB9051" s="396" t="s">
        <v>861</v>
      </c>
      <c r="BC9051" t="str">
        <f t="shared" si="756"/>
        <v>RKB</v>
      </c>
      <c r="BD9051" t="str">
        <f t="shared" si="757"/>
        <v>NAoMe_recurrent_age_mbc_hes_decades_80cap</v>
      </c>
      <c r="BE9051" s="397" t="s">
        <v>862</v>
      </c>
      <c r="BF9051" t="str">
        <f t="shared" si="758"/>
        <v>40-49 yrs</v>
      </c>
      <c r="BG9051">
        <f t="shared" si="759"/>
        <v>26</v>
      </c>
      <c r="BH9051" s="398">
        <f t="shared" si="760"/>
        <v>0.17332999408245089</v>
      </c>
      <c r="BO9051" s="33"/>
    </row>
    <row r="9052" spans="1:67">
      <c r="A9052" s="320" t="s">
        <v>338</v>
      </c>
      <c r="B9052" t="s">
        <v>380</v>
      </c>
      <c r="C9052" t="s">
        <v>910</v>
      </c>
      <c r="D9052" t="s">
        <v>314</v>
      </c>
      <c r="E9052" s="320" t="s">
        <v>205</v>
      </c>
      <c r="F9052" s="320" t="s">
        <v>206</v>
      </c>
      <c r="G9052" s="320" t="s">
        <v>448</v>
      </c>
      <c r="H9052" s="320" t="s">
        <v>322</v>
      </c>
      <c r="I9052" s="320" t="s">
        <v>354</v>
      </c>
      <c r="J9052" s="320" t="s">
        <v>280</v>
      </c>
      <c r="K9052" s="321">
        <v>37</v>
      </c>
      <c r="L9052" s="305">
        <v>0.24666999280452731</v>
      </c>
      <c r="M9052" s="305"/>
      <c r="N9052" s="321">
        <v>268</v>
      </c>
      <c r="O9052" s="305">
        <v>0.1925300061702728</v>
      </c>
      <c r="P9052" s="305"/>
      <c r="Q9052" s="321">
        <v>2584</v>
      </c>
      <c r="R9052" s="305">
        <v>0.18983000516891479</v>
      </c>
      <c r="S9052" s="305"/>
      <c r="BA9052" s="395">
        <v>1</v>
      </c>
      <c r="BB9052" s="396" t="s">
        <v>861</v>
      </c>
      <c r="BC9052" t="str">
        <f t="shared" si="756"/>
        <v>RKB</v>
      </c>
      <c r="BD9052" t="str">
        <f t="shared" si="757"/>
        <v>NAoMe_recurrent_age_mbc_hes_decades_80cap</v>
      </c>
      <c r="BE9052" s="397" t="s">
        <v>862</v>
      </c>
      <c r="BF9052" t="str">
        <f t="shared" si="758"/>
        <v>50-59 yrs</v>
      </c>
      <c r="BG9052">
        <f t="shared" si="759"/>
        <v>37</v>
      </c>
      <c r="BH9052" s="398">
        <f t="shared" si="760"/>
        <v>0.24666999280452731</v>
      </c>
      <c r="BO9052" s="33"/>
    </row>
    <row r="9053" spans="1:67">
      <c r="A9053" s="320" t="s">
        <v>338</v>
      </c>
      <c r="B9053" t="s">
        <v>380</v>
      </c>
      <c r="C9053" t="s">
        <v>910</v>
      </c>
      <c r="D9053" t="s">
        <v>314</v>
      </c>
      <c r="E9053" s="320" t="s">
        <v>205</v>
      </c>
      <c r="F9053" s="320" t="s">
        <v>206</v>
      </c>
      <c r="G9053" s="320" t="s">
        <v>448</v>
      </c>
      <c r="H9053" s="320" t="s">
        <v>322</v>
      </c>
      <c r="I9053" s="320" t="s">
        <v>354</v>
      </c>
      <c r="J9053" s="320" t="s">
        <v>281</v>
      </c>
      <c r="K9053" s="321">
        <v>23</v>
      </c>
      <c r="L9053" s="305">
        <v>0.153329998254776</v>
      </c>
      <c r="M9053" s="305"/>
      <c r="N9053" s="321">
        <v>257</v>
      </c>
      <c r="O9053" s="305">
        <v>0.18463000655174261</v>
      </c>
      <c r="P9053" s="305"/>
      <c r="Q9053" s="321">
        <v>2650</v>
      </c>
      <c r="R9053" s="305">
        <v>0.19468000531196589</v>
      </c>
      <c r="S9053" s="305"/>
      <c r="BA9053" s="395">
        <v>1</v>
      </c>
      <c r="BB9053" s="396" t="s">
        <v>861</v>
      </c>
      <c r="BC9053" t="str">
        <f t="shared" si="756"/>
        <v>RKB</v>
      </c>
      <c r="BD9053" t="str">
        <f t="shared" si="757"/>
        <v>NAoMe_recurrent_age_mbc_hes_decades_80cap</v>
      </c>
      <c r="BE9053" s="397" t="s">
        <v>862</v>
      </c>
      <c r="BF9053" t="str">
        <f t="shared" si="758"/>
        <v>60-69 yrs</v>
      </c>
      <c r="BG9053">
        <f t="shared" si="759"/>
        <v>23</v>
      </c>
      <c r="BH9053" s="398">
        <f t="shared" si="760"/>
        <v>0.153329998254776</v>
      </c>
      <c r="BO9053" s="33"/>
    </row>
    <row r="9054" spans="1:67">
      <c r="A9054" s="320" t="s">
        <v>338</v>
      </c>
      <c r="B9054" t="s">
        <v>380</v>
      </c>
      <c r="C9054" t="s">
        <v>910</v>
      </c>
      <c r="D9054" t="s">
        <v>314</v>
      </c>
      <c r="E9054" s="320" t="s">
        <v>205</v>
      </c>
      <c r="F9054" s="320" t="s">
        <v>206</v>
      </c>
      <c r="G9054" s="320" t="s">
        <v>448</v>
      </c>
      <c r="H9054" s="320" t="s">
        <v>322</v>
      </c>
      <c r="I9054" s="320" t="s">
        <v>354</v>
      </c>
      <c r="J9054" s="320" t="s">
        <v>282</v>
      </c>
      <c r="K9054" s="321">
        <v>32</v>
      </c>
      <c r="L9054" s="305">
        <v>0.21333000063896179</v>
      </c>
      <c r="M9054" s="305"/>
      <c r="N9054" s="321">
        <v>335</v>
      </c>
      <c r="O9054" s="305">
        <v>0.2406599968671799</v>
      </c>
      <c r="P9054" s="305"/>
      <c r="Q9054" s="321">
        <v>3284</v>
      </c>
      <c r="R9054" s="305">
        <v>0.24126000702381131</v>
      </c>
      <c r="S9054" s="305"/>
      <c r="BA9054" s="395">
        <v>1</v>
      </c>
      <c r="BB9054" s="396" t="s">
        <v>861</v>
      </c>
      <c r="BC9054" t="str">
        <f t="shared" si="756"/>
        <v>RKB</v>
      </c>
      <c r="BD9054" t="str">
        <f t="shared" si="757"/>
        <v>NAoMe_recurrent_age_mbc_hes_decades_80cap</v>
      </c>
      <c r="BE9054" s="397" t="s">
        <v>862</v>
      </c>
      <c r="BF9054" t="str">
        <f t="shared" si="758"/>
        <v>70-79 yrs</v>
      </c>
      <c r="BG9054">
        <f t="shared" si="759"/>
        <v>32</v>
      </c>
      <c r="BH9054" s="398">
        <f t="shared" si="760"/>
        <v>0.21333000063896179</v>
      </c>
      <c r="BO9054" s="33"/>
    </row>
    <row r="9055" spans="1:67">
      <c r="A9055" s="320" t="s">
        <v>338</v>
      </c>
      <c r="B9055" t="s">
        <v>380</v>
      </c>
      <c r="C9055" t="s">
        <v>910</v>
      </c>
      <c r="D9055" t="s">
        <v>314</v>
      </c>
      <c r="E9055" s="320" t="s">
        <v>205</v>
      </c>
      <c r="F9055" s="320" t="s">
        <v>206</v>
      </c>
      <c r="G9055" s="320" t="s">
        <v>448</v>
      </c>
      <c r="H9055" s="320" t="s">
        <v>322</v>
      </c>
      <c r="I9055" s="320" t="s">
        <v>354</v>
      </c>
      <c r="J9055" s="320" t="s">
        <v>283</v>
      </c>
      <c r="K9055" s="321">
        <v>26</v>
      </c>
      <c r="L9055" s="305">
        <v>0.17332999408245089</v>
      </c>
      <c r="M9055" s="305"/>
      <c r="N9055" s="321">
        <v>324</v>
      </c>
      <c r="O9055" s="305">
        <v>0.2327599972486496</v>
      </c>
      <c r="P9055" s="305"/>
      <c r="Q9055" s="321">
        <v>3083</v>
      </c>
      <c r="R9055" s="305">
        <v>0.2264900058507919</v>
      </c>
      <c r="S9055" s="305"/>
      <c r="BA9055" s="395">
        <v>1</v>
      </c>
      <c r="BB9055" s="396" t="s">
        <v>861</v>
      </c>
      <c r="BC9055" t="str">
        <f t="shared" si="756"/>
        <v>RKB</v>
      </c>
      <c r="BD9055" t="str">
        <f t="shared" si="757"/>
        <v>NAoMe_recurrent_age_mbc_hes_decades_80cap</v>
      </c>
      <c r="BE9055" s="397" t="s">
        <v>862</v>
      </c>
      <c r="BF9055" t="str">
        <f t="shared" si="758"/>
        <v>80+ yrs</v>
      </c>
      <c r="BG9055">
        <f t="shared" si="759"/>
        <v>26</v>
      </c>
      <c r="BH9055" s="398">
        <f t="shared" si="760"/>
        <v>0.17332999408245089</v>
      </c>
      <c r="BO9055" s="33"/>
    </row>
    <row r="9056" spans="1:67">
      <c r="A9056" s="320" t="s">
        <v>338</v>
      </c>
      <c r="B9056" t="s">
        <v>380</v>
      </c>
      <c r="C9056" t="s">
        <v>910</v>
      </c>
      <c r="D9056" t="s">
        <v>314</v>
      </c>
      <c r="E9056" s="320" t="s">
        <v>205</v>
      </c>
      <c r="F9056" s="320" t="s">
        <v>206</v>
      </c>
      <c r="G9056" s="320" t="s">
        <v>448</v>
      </c>
      <c r="H9056" s="320" t="s">
        <v>322</v>
      </c>
      <c r="I9056" s="320" t="s">
        <v>656</v>
      </c>
      <c r="J9056" s="320" t="s">
        <v>286</v>
      </c>
      <c r="K9056" s="321">
        <v>16</v>
      </c>
      <c r="L9056" s="305">
        <v>0.1066699996590614</v>
      </c>
      <c r="M9056" s="305">
        <v>0.1066699996590614</v>
      </c>
      <c r="N9056" s="321">
        <v>110</v>
      </c>
      <c r="O9056" s="305">
        <v>7.9020000994205475E-2</v>
      </c>
      <c r="P9056" s="305">
        <v>7.9939998686313629E-2</v>
      </c>
      <c r="Q9056" s="321">
        <v>565</v>
      </c>
      <c r="R9056" s="305">
        <v>4.1510000824928277E-2</v>
      </c>
      <c r="S9056" s="305">
        <v>4.221000149846077E-2</v>
      </c>
      <c r="BA9056" s="395">
        <v>1</v>
      </c>
      <c r="BB9056" s="396" t="s">
        <v>861</v>
      </c>
      <c r="BC9056" t="str">
        <f t="shared" si="756"/>
        <v>RKB</v>
      </c>
      <c r="BD9056" t="str">
        <f t="shared" si="757"/>
        <v>NAoMe_recurrent_ethnicity_grp</v>
      </c>
      <c r="BE9056" s="397" t="s">
        <v>862</v>
      </c>
      <c r="BF9056" t="str">
        <f t="shared" si="758"/>
        <v>Asian or Asian British</v>
      </c>
      <c r="BG9056">
        <f t="shared" si="759"/>
        <v>16</v>
      </c>
      <c r="BH9056" s="398">
        <f t="shared" si="760"/>
        <v>0.1066699996590614</v>
      </c>
      <c r="BO9056" s="33"/>
    </row>
    <row r="9057" spans="1:67">
      <c r="A9057" s="320" t="s">
        <v>338</v>
      </c>
      <c r="B9057" t="s">
        <v>380</v>
      </c>
      <c r="C9057" t="s">
        <v>910</v>
      </c>
      <c r="D9057" t="s">
        <v>314</v>
      </c>
      <c r="E9057" s="320" t="s">
        <v>205</v>
      </c>
      <c r="F9057" s="320" t="s">
        <v>206</v>
      </c>
      <c r="G9057" s="320" t="s">
        <v>448</v>
      </c>
      <c r="H9057" s="320" t="s">
        <v>322</v>
      </c>
      <c r="I9057" s="320" t="s">
        <v>656</v>
      </c>
      <c r="J9057" s="320" t="s">
        <v>287</v>
      </c>
      <c r="K9057" s="321">
        <v>2</v>
      </c>
      <c r="L9057" s="305">
        <v>1.3330000452697281E-2</v>
      </c>
      <c r="M9057" s="305">
        <v>1.3330000452697281E-2</v>
      </c>
      <c r="N9057" s="321">
        <v>44</v>
      </c>
      <c r="O9057" s="305">
        <v>3.1610000878572457E-2</v>
      </c>
      <c r="P9057" s="305">
        <v>3.1980000436306E-2</v>
      </c>
      <c r="Q9057" s="321">
        <v>439</v>
      </c>
      <c r="R9057" s="305">
        <v>3.2249998301267617E-2</v>
      </c>
      <c r="S9057" s="305">
        <v>3.2800000160932541E-2</v>
      </c>
      <c r="BA9057" s="395">
        <v>1</v>
      </c>
      <c r="BB9057" s="396" t="s">
        <v>861</v>
      </c>
      <c r="BC9057" t="str">
        <f t="shared" si="756"/>
        <v>RKB</v>
      </c>
      <c r="BD9057" t="str">
        <f t="shared" si="757"/>
        <v>NAoMe_recurrent_ethnicity_grp</v>
      </c>
      <c r="BE9057" s="397" t="s">
        <v>862</v>
      </c>
      <c r="BF9057" t="str">
        <f t="shared" si="758"/>
        <v>Black or Black British</v>
      </c>
      <c r="BG9057">
        <f t="shared" si="759"/>
        <v>2</v>
      </c>
      <c r="BH9057" s="398">
        <f t="shared" si="760"/>
        <v>1.3330000452697281E-2</v>
      </c>
      <c r="BO9057" s="33"/>
    </row>
    <row r="9058" spans="1:67">
      <c r="A9058" s="320" t="s">
        <v>338</v>
      </c>
      <c r="B9058" t="s">
        <v>380</v>
      </c>
      <c r="C9058" t="s">
        <v>910</v>
      </c>
      <c r="D9058" t="s">
        <v>314</v>
      </c>
      <c r="E9058" s="320" t="s">
        <v>205</v>
      </c>
      <c r="F9058" s="320" t="s">
        <v>206</v>
      </c>
      <c r="G9058" s="320" t="s">
        <v>448</v>
      </c>
      <c r="H9058" s="320" t="s">
        <v>322</v>
      </c>
      <c r="I9058" s="320" t="s">
        <v>656</v>
      </c>
      <c r="J9058" s="320" t="s">
        <v>259</v>
      </c>
      <c r="K9058" s="321">
        <v>2</v>
      </c>
      <c r="L9058" s="305">
        <v>1.3330000452697281E-2</v>
      </c>
      <c r="M9058" s="305">
        <v>1.3330000452697281E-2</v>
      </c>
      <c r="N9058" s="321">
        <v>14</v>
      </c>
      <c r="O9058" s="305">
        <v>1.0060000233352181E-2</v>
      </c>
      <c r="P9058" s="305">
        <v>1.016999967396259E-2</v>
      </c>
      <c r="Q9058" s="321">
        <v>117</v>
      </c>
      <c r="R9058" s="305">
        <v>8.6000002920627594E-3</v>
      </c>
      <c r="S9058" s="305">
        <v>8.7400004267692566E-3</v>
      </c>
      <c r="BA9058" s="395">
        <v>1</v>
      </c>
      <c r="BB9058" s="396" t="s">
        <v>861</v>
      </c>
      <c r="BC9058" t="str">
        <f t="shared" si="756"/>
        <v>RKB</v>
      </c>
      <c r="BD9058" t="str">
        <f t="shared" si="757"/>
        <v>NAoMe_recurrent_ethnicity_grp</v>
      </c>
      <c r="BE9058" s="397" t="s">
        <v>862</v>
      </c>
      <c r="BF9058" t="str">
        <f t="shared" si="758"/>
        <v>Mixed</v>
      </c>
      <c r="BG9058">
        <f t="shared" si="759"/>
        <v>2</v>
      </c>
      <c r="BH9058" s="398">
        <f t="shared" si="760"/>
        <v>1.3330000452697281E-2</v>
      </c>
      <c r="BO9058" s="33"/>
    </row>
    <row r="9059" spans="1:67">
      <c r="A9059" s="320" t="s">
        <v>338</v>
      </c>
      <c r="B9059" t="s">
        <v>380</v>
      </c>
      <c r="C9059" t="s">
        <v>910</v>
      </c>
      <c r="D9059" t="s">
        <v>314</v>
      </c>
      <c r="E9059" s="320" t="s">
        <v>205</v>
      </c>
      <c r="F9059" s="320" t="s">
        <v>206</v>
      </c>
      <c r="G9059" s="320" t="s">
        <v>448</v>
      </c>
      <c r="H9059" s="320" t="s">
        <v>322</v>
      </c>
      <c r="I9059" s="320" t="s">
        <v>656</v>
      </c>
      <c r="J9059" s="320" t="s">
        <v>288</v>
      </c>
      <c r="K9059" s="321">
        <v>2</v>
      </c>
      <c r="L9059" s="305">
        <v>1.3330000452697281E-2</v>
      </c>
      <c r="M9059" s="305">
        <v>1.3330000452697281E-2</v>
      </c>
      <c r="N9059" s="321">
        <v>19</v>
      </c>
      <c r="O9059" s="305">
        <v>1.365000009536743E-2</v>
      </c>
      <c r="P9059" s="305">
        <v>1.38100003823638E-2</v>
      </c>
      <c r="Q9059" s="321">
        <v>254</v>
      </c>
      <c r="R9059" s="305">
        <v>1.8659999594092369E-2</v>
      </c>
      <c r="S9059" s="305">
        <v>1.8980000168085098E-2</v>
      </c>
      <c r="BA9059" s="395">
        <v>1</v>
      </c>
      <c r="BB9059" s="396" t="s">
        <v>861</v>
      </c>
      <c r="BC9059" t="str">
        <f t="shared" si="756"/>
        <v>RKB</v>
      </c>
      <c r="BD9059" t="str">
        <f t="shared" si="757"/>
        <v>NAoMe_recurrent_ethnicity_grp</v>
      </c>
      <c r="BE9059" s="397" t="s">
        <v>862</v>
      </c>
      <c r="BF9059" t="str">
        <f t="shared" si="758"/>
        <v>Other Ethnic Group</v>
      </c>
      <c r="BG9059">
        <f t="shared" si="759"/>
        <v>2</v>
      </c>
      <c r="BH9059" s="398">
        <f t="shared" si="760"/>
        <v>1.3330000452697281E-2</v>
      </c>
      <c r="BO9059" s="33"/>
    </row>
    <row r="9060" spans="1:67">
      <c r="A9060" s="320" t="s">
        <v>338</v>
      </c>
      <c r="B9060" t="s">
        <v>380</v>
      </c>
      <c r="C9060" t="s">
        <v>910</v>
      </c>
      <c r="D9060" t="s">
        <v>314</v>
      </c>
      <c r="E9060" s="320" t="s">
        <v>205</v>
      </c>
      <c r="F9060" s="320" t="s">
        <v>206</v>
      </c>
      <c r="G9060" s="320" t="s">
        <v>448</v>
      </c>
      <c r="H9060" s="320" t="s">
        <v>322</v>
      </c>
      <c r="I9060" s="320" t="s">
        <v>656</v>
      </c>
      <c r="J9060" s="320" t="s">
        <v>260</v>
      </c>
      <c r="K9060" s="321">
        <v>0</v>
      </c>
      <c r="L9060" s="305">
        <v>0</v>
      </c>
      <c r="M9060" s="305"/>
      <c r="N9060" s="321">
        <v>16</v>
      </c>
      <c r="O9060" s="305">
        <v>1.1490000411868101E-2</v>
      </c>
      <c r="P9060" s="305"/>
      <c r="Q9060" s="321">
        <v>227</v>
      </c>
      <c r="R9060" s="305">
        <v>1.6680000349879261E-2</v>
      </c>
      <c r="S9060" s="305"/>
      <c r="BA9060" s="395">
        <v>1</v>
      </c>
      <c r="BB9060" s="396" t="s">
        <v>861</v>
      </c>
      <c r="BC9060" t="str">
        <f t="shared" si="756"/>
        <v>RKB</v>
      </c>
      <c r="BD9060" t="str">
        <f t="shared" si="757"/>
        <v>NAoMe_recurrent_ethnicity_grp</v>
      </c>
      <c r="BE9060" s="397" t="s">
        <v>862</v>
      </c>
      <c r="BF9060" t="str">
        <f t="shared" si="758"/>
        <v>Unknown</v>
      </c>
      <c r="BG9060">
        <f t="shared" si="759"/>
        <v>0</v>
      </c>
      <c r="BH9060" s="398">
        <f t="shared" si="760"/>
        <v>0</v>
      </c>
      <c r="BO9060" s="33"/>
    </row>
    <row r="9061" spans="1:67">
      <c r="A9061" s="320" t="s">
        <v>338</v>
      </c>
      <c r="B9061" t="s">
        <v>380</v>
      </c>
      <c r="C9061" t="s">
        <v>910</v>
      </c>
      <c r="D9061" t="s">
        <v>314</v>
      </c>
      <c r="E9061" s="320" t="s">
        <v>205</v>
      </c>
      <c r="F9061" s="320" t="s">
        <v>206</v>
      </c>
      <c r="G9061" s="320" t="s">
        <v>448</v>
      </c>
      <c r="H9061" s="320" t="s">
        <v>322</v>
      </c>
      <c r="I9061" s="320" t="s">
        <v>656</v>
      </c>
      <c r="J9061" s="320" t="s">
        <v>258</v>
      </c>
      <c r="K9061" s="321">
        <v>128</v>
      </c>
      <c r="L9061" s="305">
        <v>0.85333001613616943</v>
      </c>
      <c r="M9061" s="305">
        <v>0.85333001613616943</v>
      </c>
      <c r="N9061" s="321">
        <v>1189</v>
      </c>
      <c r="O9061" s="305">
        <v>0.85417002439498901</v>
      </c>
      <c r="P9061" s="305">
        <v>0.86409997940063477</v>
      </c>
      <c r="Q9061" s="321">
        <v>12010</v>
      </c>
      <c r="R9061" s="305">
        <v>0.88230997323989868</v>
      </c>
      <c r="S9061" s="305">
        <v>0.89727002382278442</v>
      </c>
      <c r="BA9061" s="395">
        <v>1</v>
      </c>
      <c r="BB9061" s="396" t="s">
        <v>861</v>
      </c>
      <c r="BC9061" t="str">
        <f t="shared" si="756"/>
        <v>RKB</v>
      </c>
      <c r="BD9061" t="str">
        <f t="shared" si="757"/>
        <v>NAoMe_recurrent_ethnicity_grp</v>
      </c>
      <c r="BE9061" s="397" t="s">
        <v>862</v>
      </c>
      <c r="BF9061" t="str">
        <f t="shared" si="758"/>
        <v>White</v>
      </c>
      <c r="BG9061">
        <f t="shared" si="759"/>
        <v>128</v>
      </c>
      <c r="BH9061" s="398">
        <f t="shared" si="760"/>
        <v>0.85333001613616943</v>
      </c>
      <c r="BO9061" s="33"/>
    </row>
    <row r="9062" spans="1:67">
      <c r="A9062" s="320" t="s">
        <v>338</v>
      </c>
      <c r="B9062" t="s">
        <v>380</v>
      </c>
      <c r="C9062" t="s">
        <v>910</v>
      </c>
      <c r="D9062" t="s">
        <v>314</v>
      </c>
      <c r="E9062" s="320" t="s">
        <v>205</v>
      </c>
      <c r="F9062" s="320" t="s">
        <v>206</v>
      </c>
      <c r="G9062" s="320" t="s">
        <v>448</v>
      </c>
      <c r="H9062" s="320" t="s">
        <v>322</v>
      </c>
      <c r="I9062" s="320" t="s">
        <v>291</v>
      </c>
      <c r="J9062" s="320" t="s">
        <v>313</v>
      </c>
      <c r="K9062" s="321">
        <v>150</v>
      </c>
      <c r="L9062" s="305">
        <v>1</v>
      </c>
      <c r="M9062" s="305"/>
      <c r="N9062" s="321">
        <v>1384</v>
      </c>
      <c r="O9062" s="305">
        <v>0.99424999952316284</v>
      </c>
      <c r="P9062" s="305"/>
      <c r="Q9062" s="321">
        <v>13492</v>
      </c>
      <c r="R9062" s="305">
        <v>0.99118000268936157</v>
      </c>
      <c r="S9062" s="305"/>
      <c r="BA9062" s="395">
        <v>1</v>
      </c>
      <c r="BB9062" s="396" t="s">
        <v>861</v>
      </c>
      <c r="BC9062" t="str">
        <f t="shared" si="756"/>
        <v>RKB</v>
      </c>
      <c r="BD9062" t="str">
        <f t="shared" si="757"/>
        <v>NAoMe_recurrent_gender</v>
      </c>
      <c r="BE9062" s="397" t="s">
        <v>862</v>
      </c>
      <c r="BF9062" t="str">
        <f t="shared" si="758"/>
        <v>Female</v>
      </c>
      <c r="BG9062">
        <f t="shared" si="759"/>
        <v>150</v>
      </c>
      <c r="BH9062" s="398">
        <f t="shared" si="760"/>
        <v>1</v>
      </c>
      <c r="BO9062" s="33"/>
    </row>
    <row r="9063" spans="1:67">
      <c r="A9063" s="320" t="s">
        <v>338</v>
      </c>
      <c r="B9063" t="s">
        <v>380</v>
      </c>
      <c r="C9063" t="s">
        <v>910</v>
      </c>
      <c r="D9063" t="s">
        <v>314</v>
      </c>
      <c r="E9063" s="320" t="s">
        <v>205</v>
      </c>
      <c r="F9063" s="320" t="s">
        <v>206</v>
      </c>
      <c r="G9063" s="320" t="s">
        <v>448</v>
      </c>
      <c r="H9063" s="320" t="s">
        <v>322</v>
      </c>
      <c r="I9063" s="320" t="s">
        <v>291</v>
      </c>
      <c r="J9063" s="320" t="s">
        <v>293</v>
      </c>
      <c r="K9063" s="321">
        <v>0</v>
      </c>
      <c r="L9063" s="305">
        <v>0</v>
      </c>
      <c r="M9063" s="305"/>
      <c r="N9063" s="321">
        <v>8</v>
      </c>
      <c r="O9063" s="305">
        <v>5.7500000111758709E-3</v>
      </c>
      <c r="P9063" s="305"/>
      <c r="Q9063" s="321">
        <v>120</v>
      </c>
      <c r="R9063" s="305">
        <v>8.8200001046061516E-3</v>
      </c>
      <c r="S9063" s="305"/>
      <c r="BA9063" s="395">
        <v>1</v>
      </c>
      <c r="BB9063" s="396" t="s">
        <v>861</v>
      </c>
      <c r="BC9063" t="str">
        <f t="shared" si="756"/>
        <v>RKB</v>
      </c>
      <c r="BD9063" t="str">
        <f t="shared" si="757"/>
        <v>NAoMe_recurrent_gender</v>
      </c>
      <c r="BE9063" s="397" t="s">
        <v>862</v>
      </c>
      <c r="BF9063" t="str">
        <f t="shared" si="758"/>
        <v>Male</v>
      </c>
      <c r="BG9063">
        <f t="shared" si="759"/>
        <v>0</v>
      </c>
      <c r="BH9063" s="398">
        <f t="shared" si="760"/>
        <v>0</v>
      </c>
      <c r="BO9063" s="33"/>
    </row>
    <row r="9064" spans="1:67">
      <c r="A9064" s="320" t="s">
        <v>338</v>
      </c>
      <c r="B9064" t="s">
        <v>380</v>
      </c>
      <c r="C9064" t="s">
        <v>910</v>
      </c>
      <c r="D9064" t="s">
        <v>314</v>
      </c>
      <c r="E9064" s="320" t="s">
        <v>205</v>
      </c>
      <c r="F9064" s="320" t="s">
        <v>206</v>
      </c>
      <c r="G9064" s="320" t="s">
        <v>448</v>
      </c>
      <c r="H9064" s="320" t="s">
        <v>322</v>
      </c>
      <c r="I9064" s="320" t="s">
        <v>355</v>
      </c>
      <c r="J9064" s="320" t="s">
        <v>289</v>
      </c>
      <c r="K9064" s="321">
        <v>40</v>
      </c>
      <c r="L9064" s="305">
        <v>0.26666998863220209</v>
      </c>
      <c r="M9064" s="305"/>
      <c r="N9064" s="321">
        <v>415</v>
      </c>
      <c r="O9064" s="305">
        <v>0.29813000559806818</v>
      </c>
      <c r="P9064" s="305"/>
      <c r="Q9064" s="321">
        <v>4109</v>
      </c>
      <c r="R9064" s="305">
        <v>0.30186998844146729</v>
      </c>
      <c r="S9064" s="305"/>
      <c r="BA9064" s="395">
        <v>1</v>
      </c>
      <c r="BB9064" s="396" t="s">
        <v>861</v>
      </c>
      <c r="BC9064" t="str">
        <f t="shared" si="756"/>
        <v>RKB</v>
      </c>
      <c r="BD9064" t="str">
        <f t="shared" si="757"/>
        <v>NAoMe_recurrent_mbc_hes_year</v>
      </c>
      <c r="BE9064" s="397" t="s">
        <v>862</v>
      </c>
      <c r="BF9064" t="str">
        <f t="shared" si="758"/>
        <v>2021</v>
      </c>
      <c r="BG9064">
        <f t="shared" si="759"/>
        <v>40</v>
      </c>
      <c r="BH9064" s="398">
        <f t="shared" si="760"/>
        <v>0.26666998863220209</v>
      </c>
      <c r="BO9064" s="33"/>
    </row>
    <row r="9065" spans="1:67">
      <c r="A9065" s="320" t="s">
        <v>338</v>
      </c>
      <c r="B9065" t="s">
        <v>380</v>
      </c>
      <c r="C9065" t="s">
        <v>910</v>
      </c>
      <c r="D9065" t="s">
        <v>314</v>
      </c>
      <c r="E9065" s="320" t="s">
        <v>205</v>
      </c>
      <c r="F9065" s="320" t="s">
        <v>206</v>
      </c>
      <c r="G9065" s="320" t="s">
        <v>448</v>
      </c>
      <c r="H9065" s="320" t="s">
        <v>322</v>
      </c>
      <c r="I9065" s="320" t="s">
        <v>355</v>
      </c>
      <c r="J9065" s="320" t="s">
        <v>816</v>
      </c>
      <c r="K9065" s="321">
        <v>55</v>
      </c>
      <c r="L9065" s="305">
        <v>0.36667001247406011</v>
      </c>
      <c r="M9065" s="305"/>
      <c r="N9065" s="321">
        <v>424</v>
      </c>
      <c r="O9065" s="305">
        <v>0.30460000038146973</v>
      </c>
      <c r="P9065" s="305"/>
      <c r="Q9065" s="321">
        <v>4376</v>
      </c>
      <c r="R9065" s="305">
        <v>0.32148000597953802</v>
      </c>
      <c r="S9065" s="305"/>
      <c r="BA9065" s="395">
        <v>1</v>
      </c>
      <c r="BB9065" s="396" t="s">
        <v>861</v>
      </c>
      <c r="BC9065" t="str">
        <f t="shared" si="756"/>
        <v>RKB</v>
      </c>
      <c r="BD9065" t="str">
        <f t="shared" si="757"/>
        <v>NAoMe_recurrent_mbc_hes_year</v>
      </c>
      <c r="BE9065" s="397" t="s">
        <v>862</v>
      </c>
      <c r="BF9065" t="str">
        <f t="shared" si="758"/>
        <v>2022</v>
      </c>
      <c r="BG9065">
        <f t="shared" si="759"/>
        <v>55</v>
      </c>
      <c r="BH9065" s="398">
        <f t="shared" si="760"/>
        <v>0.36667001247406011</v>
      </c>
      <c r="BO9065" s="33"/>
    </row>
    <row r="9066" spans="1:67">
      <c r="A9066" s="320" t="s">
        <v>338</v>
      </c>
      <c r="B9066" t="s">
        <v>380</v>
      </c>
      <c r="C9066" t="s">
        <v>910</v>
      </c>
      <c r="D9066" t="s">
        <v>314</v>
      </c>
      <c r="E9066" s="320" t="s">
        <v>205</v>
      </c>
      <c r="F9066" s="320" t="s">
        <v>206</v>
      </c>
      <c r="G9066" s="320" t="s">
        <v>448</v>
      </c>
      <c r="H9066" s="320" t="s">
        <v>322</v>
      </c>
      <c r="I9066" s="320" t="s">
        <v>355</v>
      </c>
      <c r="J9066" s="320" t="s">
        <v>946</v>
      </c>
      <c r="K9066" s="321">
        <v>55</v>
      </c>
      <c r="L9066" s="305">
        <v>0.36667001247406011</v>
      </c>
      <c r="M9066" s="305"/>
      <c r="N9066" s="321">
        <v>553</v>
      </c>
      <c r="O9066" s="305">
        <v>0.39726999402046198</v>
      </c>
      <c r="P9066" s="305"/>
      <c r="Q9066" s="321">
        <v>5127</v>
      </c>
      <c r="R9066" s="305">
        <v>0.37665000557899481</v>
      </c>
      <c r="S9066" s="305"/>
      <c r="BA9066" s="395">
        <v>1</v>
      </c>
      <c r="BB9066" s="396" t="s">
        <v>861</v>
      </c>
      <c r="BC9066" t="str">
        <f t="shared" si="756"/>
        <v>RKB</v>
      </c>
      <c r="BD9066" t="str">
        <f t="shared" si="757"/>
        <v>NAoMe_recurrent_mbc_hes_year</v>
      </c>
      <c r="BE9066" s="397" t="s">
        <v>862</v>
      </c>
      <c r="BF9066" t="str">
        <f t="shared" si="758"/>
        <v>2023</v>
      </c>
      <c r="BG9066">
        <f t="shared" si="759"/>
        <v>55</v>
      </c>
      <c r="BH9066" s="398">
        <f t="shared" si="760"/>
        <v>0.36667001247406011</v>
      </c>
      <c r="BO9066" s="33"/>
    </row>
    <row r="9067" spans="1:67">
      <c r="A9067" s="320" t="s">
        <v>338</v>
      </c>
      <c r="B9067" t="s">
        <v>380</v>
      </c>
      <c r="C9067" t="s">
        <v>910</v>
      </c>
      <c r="D9067" t="s">
        <v>314</v>
      </c>
      <c r="E9067" s="320" t="s">
        <v>205</v>
      </c>
      <c r="F9067" s="320" t="s">
        <v>206</v>
      </c>
      <c r="G9067" s="320" t="s">
        <v>448</v>
      </c>
      <c r="H9067" s="320" t="s">
        <v>322</v>
      </c>
      <c r="I9067" s="320" t="s">
        <v>824</v>
      </c>
      <c r="J9067" s="320" t="s">
        <v>12</v>
      </c>
      <c r="K9067" s="321">
        <v>150</v>
      </c>
      <c r="L9067" s="305">
        <v>1</v>
      </c>
      <c r="M9067" s="305"/>
      <c r="N9067" s="321">
        <v>1392</v>
      </c>
      <c r="O9067" s="305">
        <v>1</v>
      </c>
      <c r="P9067" s="305"/>
      <c r="Q9067" s="321">
        <v>13612</v>
      </c>
      <c r="R9067" s="305">
        <v>1</v>
      </c>
      <c r="S9067" s="305"/>
      <c r="BA9067" s="395">
        <v>1</v>
      </c>
      <c r="BB9067" s="396" t="s">
        <v>861</v>
      </c>
      <c r="BC9067" t="str">
        <f t="shared" si="756"/>
        <v>RKB</v>
      </c>
      <c r="BD9067" t="str">
        <f t="shared" si="757"/>
        <v>NAoMe_recurrent_tag_bonemets</v>
      </c>
      <c r="BE9067" s="397" t="s">
        <v>862</v>
      </c>
      <c r="BF9067" t="str">
        <f t="shared" si="758"/>
        <v>No</v>
      </c>
      <c r="BG9067">
        <f t="shared" si="759"/>
        <v>150</v>
      </c>
      <c r="BH9067" s="398">
        <f t="shared" si="760"/>
        <v>1</v>
      </c>
      <c r="BO9067" s="33"/>
    </row>
    <row r="9068" spans="1:67">
      <c r="A9068" s="320" t="s">
        <v>338</v>
      </c>
      <c r="B9068" t="s">
        <v>380</v>
      </c>
      <c r="C9068" t="s">
        <v>910</v>
      </c>
      <c r="D9068" t="s">
        <v>314</v>
      </c>
      <c r="E9068" s="320" t="s">
        <v>205</v>
      </c>
      <c r="F9068" s="320" t="s">
        <v>206</v>
      </c>
      <c r="G9068" s="320" t="s">
        <v>448</v>
      </c>
      <c r="H9068" s="320" t="s">
        <v>322</v>
      </c>
      <c r="I9068" s="320" t="s">
        <v>825</v>
      </c>
      <c r="J9068" s="320" t="s">
        <v>12</v>
      </c>
      <c r="K9068" s="321">
        <v>150</v>
      </c>
      <c r="L9068" s="305">
        <v>1</v>
      </c>
      <c r="M9068" s="305"/>
      <c r="N9068" s="321">
        <v>1392</v>
      </c>
      <c r="O9068" s="305">
        <v>1</v>
      </c>
      <c r="P9068" s="305"/>
      <c r="Q9068" s="321">
        <v>13612</v>
      </c>
      <c r="R9068" s="305">
        <v>1</v>
      </c>
      <c r="S9068" s="305"/>
      <c r="BA9068" s="395">
        <v>1</v>
      </c>
      <c r="BB9068" s="396" t="s">
        <v>861</v>
      </c>
      <c r="BC9068" t="str">
        <f t="shared" si="756"/>
        <v>RKB</v>
      </c>
      <c r="BD9068" t="str">
        <f t="shared" si="757"/>
        <v>NAoMe_recurrent_tag_brainmets</v>
      </c>
      <c r="BE9068" s="397" t="s">
        <v>862</v>
      </c>
      <c r="BF9068" t="str">
        <f t="shared" si="758"/>
        <v>No</v>
      </c>
      <c r="BG9068">
        <f t="shared" si="759"/>
        <v>150</v>
      </c>
      <c r="BH9068" s="398">
        <f t="shared" si="760"/>
        <v>1</v>
      </c>
      <c r="BO9068" s="33"/>
    </row>
    <row r="9069" spans="1:67">
      <c r="A9069" s="320" t="s">
        <v>338</v>
      </c>
      <c r="B9069" t="s">
        <v>380</v>
      </c>
      <c r="C9069" t="s">
        <v>910</v>
      </c>
      <c r="D9069" t="s">
        <v>314</v>
      </c>
      <c r="E9069" s="320" t="s">
        <v>205</v>
      </c>
      <c r="F9069" s="320" t="s">
        <v>206</v>
      </c>
      <c r="G9069" s="320" t="s">
        <v>448</v>
      </c>
      <c r="H9069" s="320" t="s">
        <v>322</v>
      </c>
      <c r="I9069" s="320" t="s">
        <v>826</v>
      </c>
      <c r="J9069" s="320" t="s">
        <v>12</v>
      </c>
      <c r="K9069" s="321">
        <v>150</v>
      </c>
      <c r="L9069" s="305">
        <v>1</v>
      </c>
      <c r="M9069" s="305"/>
      <c r="N9069" s="321">
        <v>1392</v>
      </c>
      <c r="O9069" s="305">
        <v>1</v>
      </c>
      <c r="P9069" s="305"/>
      <c r="Q9069" s="321">
        <v>13612</v>
      </c>
      <c r="R9069" s="305">
        <v>1</v>
      </c>
      <c r="S9069" s="305"/>
      <c r="BA9069" s="395">
        <v>1</v>
      </c>
      <c r="BB9069" s="396" t="s">
        <v>861</v>
      </c>
      <c r="BC9069" t="str">
        <f t="shared" si="756"/>
        <v>RKB</v>
      </c>
      <c r="BD9069" t="str">
        <f t="shared" si="757"/>
        <v>NAoMe_recurrent_tag_livermets</v>
      </c>
      <c r="BE9069" s="397" t="s">
        <v>862</v>
      </c>
      <c r="BF9069" t="str">
        <f t="shared" si="758"/>
        <v>No</v>
      </c>
      <c r="BG9069">
        <f t="shared" si="759"/>
        <v>150</v>
      </c>
      <c r="BH9069" s="398">
        <f t="shared" si="760"/>
        <v>1</v>
      </c>
      <c r="BO9069" s="33"/>
    </row>
    <row r="9070" spans="1:67">
      <c r="A9070" s="320" t="s">
        <v>338</v>
      </c>
      <c r="B9070" t="s">
        <v>380</v>
      </c>
      <c r="C9070" t="s">
        <v>910</v>
      </c>
      <c r="D9070" t="s">
        <v>314</v>
      </c>
      <c r="E9070" s="320" t="s">
        <v>205</v>
      </c>
      <c r="F9070" s="320" t="s">
        <v>206</v>
      </c>
      <c r="G9070" s="320" t="s">
        <v>448</v>
      </c>
      <c r="H9070" s="320" t="s">
        <v>322</v>
      </c>
      <c r="I9070" s="320" t="s">
        <v>827</v>
      </c>
      <c r="J9070" s="320" t="s">
        <v>12</v>
      </c>
      <c r="K9070" s="321">
        <v>150</v>
      </c>
      <c r="L9070" s="305">
        <v>1</v>
      </c>
      <c r="M9070" s="305"/>
      <c r="N9070" s="321">
        <v>1392</v>
      </c>
      <c r="O9070" s="305">
        <v>1</v>
      </c>
      <c r="P9070" s="305"/>
      <c r="Q9070" s="321">
        <v>13612</v>
      </c>
      <c r="R9070" s="305">
        <v>1</v>
      </c>
      <c r="S9070" s="305"/>
      <c r="BA9070" s="395">
        <v>1</v>
      </c>
      <c r="BB9070" s="396" t="s">
        <v>861</v>
      </c>
      <c r="BC9070" t="str">
        <f t="shared" si="756"/>
        <v>RKB</v>
      </c>
      <c r="BD9070" t="str">
        <f t="shared" si="757"/>
        <v>NAoMe_recurrent_tag_lungmets</v>
      </c>
      <c r="BE9070" s="397" t="s">
        <v>862</v>
      </c>
      <c r="BF9070" t="str">
        <f t="shared" si="758"/>
        <v>No</v>
      </c>
      <c r="BG9070">
        <f t="shared" si="759"/>
        <v>150</v>
      </c>
      <c r="BH9070" s="398">
        <f t="shared" si="760"/>
        <v>1</v>
      </c>
      <c r="BO9070" s="33"/>
    </row>
    <row r="9071" spans="1:67">
      <c r="A9071" s="320" t="s">
        <v>338</v>
      </c>
      <c r="B9071" t="s">
        <v>380</v>
      </c>
      <c r="C9071" t="s">
        <v>910</v>
      </c>
      <c r="D9071" t="s">
        <v>314</v>
      </c>
      <c r="E9071" s="320" t="s">
        <v>205</v>
      </c>
      <c r="F9071" s="320" t="s">
        <v>206</v>
      </c>
      <c r="G9071" s="320" t="s">
        <v>448</v>
      </c>
      <c r="H9071" s="320" t="s">
        <v>322</v>
      </c>
      <c r="I9071" s="320" t="s">
        <v>828</v>
      </c>
      <c r="J9071" s="320" t="s">
        <v>12</v>
      </c>
      <c r="K9071" s="321">
        <v>150</v>
      </c>
      <c r="L9071" s="305">
        <v>1</v>
      </c>
      <c r="M9071" s="305"/>
      <c r="N9071" s="321">
        <v>1392</v>
      </c>
      <c r="O9071" s="305">
        <v>1</v>
      </c>
      <c r="P9071" s="305"/>
      <c r="Q9071" s="321">
        <v>13612</v>
      </c>
      <c r="R9071" s="305">
        <v>1</v>
      </c>
      <c r="S9071" s="305"/>
      <c r="BA9071" s="395">
        <v>1</v>
      </c>
      <c r="BB9071" s="396" t="s">
        <v>861</v>
      </c>
      <c r="BC9071" t="str">
        <f t="shared" si="756"/>
        <v>RKB</v>
      </c>
      <c r="BD9071" t="str">
        <f t="shared" si="757"/>
        <v>NAoMe_recurrent_tag_othermets</v>
      </c>
      <c r="BE9071" s="397" t="s">
        <v>862</v>
      </c>
      <c r="BF9071" t="str">
        <f t="shared" si="758"/>
        <v>No</v>
      </c>
      <c r="BG9071">
        <f t="shared" si="759"/>
        <v>150</v>
      </c>
      <c r="BH9071" s="398">
        <f t="shared" si="760"/>
        <v>1</v>
      </c>
      <c r="BO9071" s="33"/>
    </row>
    <row r="9072" spans="1:67">
      <c r="A9072" s="320" t="s">
        <v>338</v>
      </c>
      <c r="B9072" t="s">
        <v>380</v>
      </c>
      <c r="C9072" t="s">
        <v>910</v>
      </c>
      <c r="D9072" t="s">
        <v>314</v>
      </c>
      <c r="E9072" s="320" t="s">
        <v>207</v>
      </c>
      <c r="F9072" s="320" t="s">
        <v>208</v>
      </c>
      <c r="G9072" s="320" t="s">
        <v>446</v>
      </c>
      <c r="H9072" s="320" t="s">
        <v>316</v>
      </c>
      <c r="I9072" s="320" t="s">
        <v>354</v>
      </c>
      <c r="J9072" s="320" t="s">
        <v>277</v>
      </c>
      <c r="K9072" s="321">
        <v>2</v>
      </c>
      <c r="L9072" s="305">
        <v>1.219999976456165E-2</v>
      </c>
      <c r="M9072" s="305"/>
      <c r="N9072" s="321">
        <v>2</v>
      </c>
      <c r="O9072" s="305">
        <v>2.7399999089539051E-3</v>
      </c>
      <c r="P9072" s="305"/>
      <c r="Q9072" s="321">
        <v>56</v>
      </c>
      <c r="R9072" s="305">
        <v>4.1100000962615013E-3</v>
      </c>
      <c r="S9072" s="305"/>
      <c r="BA9072" s="395">
        <v>1</v>
      </c>
      <c r="BB9072" s="396" t="s">
        <v>861</v>
      </c>
      <c r="BC9072" t="str">
        <f t="shared" si="756"/>
        <v>R0D</v>
      </c>
      <c r="BD9072" t="str">
        <f t="shared" si="757"/>
        <v>NAoMe_recurrent_age_mbc_hes_decades_80cap</v>
      </c>
      <c r="BE9072" s="397" t="s">
        <v>862</v>
      </c>
      <c r="BF9072" t="str">
        <f t="shared" si="758"/>
        <v>18-29 yrs</v>
      </c>
      <c r="BG9072">
        <f t="shared" si="759"/>
        <v>2</v>
      </c>
      <c r="BH9072" s="398">
        <f t="shared" si="760"/>
        <v>1.219999976456165E-2</v>
      </c>
      <c r="BO9072" s="33"/>
    </row>
    <row r="9073" spans="1:67">
      <c r="A9073" s="320" t="s">
        <v>338</v>
      </c>
      <c r="B9073" t="s">
        <v>380</v>
      </c>
      <c r="C9073" t="s">
        <v>910</v>
      </c>
      <c r="D9073" t="s">
        <v>314</v>
      </c>
      <c r="E9073" s="320" t="s">
        <v>207</v>
      </c>
      <c r="F9073" s="320" t="s">
        <v>208</v>
      </c>
      <c r="G9073" s="320" t="s">
        <v>446</v>
      </c>
      <c r="H9073" s="320" t="s">
        <v>316</v>
      </c>
      <c r="I9073" s="320" t="s">
        <v>354</v>
      </c>
      <c r="J9073" s="320" t="s">
        <v>278</v>
      </c>
      <c r="K9073" s="321">
        <v>2</v>
      </c>
      <c r="L9073" s="305">
        <v>1.219999976456165E-2</v>
      </c>
      <c r="M9073" s="305"/>
      <c r="N9073" s="321">
        <v>22</v>
      </c>
      <c r="O9073" s="305">
        <v>3.013999946415424E-2</v>
      </c>
      <c r="P9073" s="305"/>
      <c r="Q9073" s="321">
        <v>552</v>
      </c>
      <c r="R9073" s="305">
        <v>4.0550000965595252E-2</v>
      </c>
      <c r="S9073" s="305"/>
      <c r="BA9073" s="395">
        <v>1</v>
      </c>
      <c r="BB9073" s="396" t="s">
        <v>861</v>
      </c>
      <c r="BC9073" t="str">
        <f t="shared" si="756"/>
        <v>R0D</v>
      </c>
      <c r="BD9073" t="str">
        <f t="shared" si="757"/>
        <v>NAoMe_recurrent_age_mbc_hes_decades_80cap</v>
      </c>
      <c r="BE9073" s="397" t="s">
        <v>862</v>
      </c>
      <c r="BF9073" t="str">
        <f t="shared" si="758"/>
        <v>30-39 yrs</v>
      </c>
      <c r="BG9073">
        <f t="shared" si="759"/>
        <v>2</v>
      </c>
      <c r="BH9073" s="398">
        <f t="shared" si="760"/>
        <v>1.219999976456165E-2</v>
      </c>
      <c r="BO9073" s="33"/>
    </row>
    <row r="9074" spans="1:67">
      <c r="A9074" s="320" t="s">
        <v>338</v>
      </c>
      <c r="B9074" t="s">
        <v>380</v>
      </c>
      <c r="C9074" t="s">
        <v>910</v>
      </c>
      <c r="D9074" t="s">
        <v>314</v>
      </c>
      <c r="E9074" s="320" t="s">
        <v>207</v>
      </c>
      <c r="F9074" s="320" t="s">
        <v>208</v>
      </c>
      <c r="G9074" s="320" t="s">
        <v>446</v>
      </c>
      <c r="H9074" s="320" t="s">
        <v>316</v>
      </c>
      <c r="I9074" s="320" t="s">
        <v>354</v>
      </c>
      <c r="J9074" s="320" t="s">
        <v>279</v>
      </c>
      <c r="K9074" s="321">
        <v>16</v>
      </c>
      <c r="L9074" s="305">
        <v>9.7560003399848938E-2</v>
      </c>
      <c r="M9074" s="305"/>
      <c r="N9074" s="321">
        <v>73</v>
      </c>
      <c r="O9074" s="305">
        <v>0.10000000149011611</v>
      </c>
      <c r="P9074" s="305"/>
      <c r="Q9074" s="321">
        <v>1403</v>
      </c>
      <c r="R9074" s="305">
        <v>0.1030699983239174</v>
      </c>
      <c r="S9074" s="305"/>
      <c r="BA9074" s="395">
        <v>1</v>
      </c>
      <c r="BB9074" s="396" t="s">
        <v>861</v>
      </c>
      <c r="BC9074" t="str">
        <f t="shared" si="756"/>
        <v>R0D</v>
      </c>
      <c r="BD9074" t="str">
        <f t="shared" si="757"/>
        <v>NAoMe_recurrent_age_mbc_hes_decades_80cap</v>
      </c>
      <c r="BE9074" s="397" t="s">
        <v>862</v>
      </c>
      <c r="BF9074" t="str">
        <f t="shared" si="758"/>
        <v>40-49 yrs</v>
      </c>
      <c r="BG9074">
        <f t="shared" si="759"/>
        <v>16</v>
      </c>
      <c r="BH9074" s="398">
        <f t="shared" si="760"/>
        <v>9.7560003399848938E-2</v>
      </c>
      <c r="BO9074" s="33"/>
    </row>
    <row r="9075" spans="1:67">
      <c r="A9075" s="320" t="s">
        <v>338</v>
      </c>
      <c r="B9075" t="s">
        <v>380</v>
      </c>
      <c r="C9075" t="s">
        <v>910</v>
      </c>
      <c r="D9075" t="s">
        <v>314</v>
      </c>
      <c r="E9075" s="320" t="s">
        <v>207</v>
      </c>
      <c r="F9075" s="320" t="s">
        <v>208</v>
      </c>
      <c r="G9075" s="320" t="s">
        <v>446</v>
      </c>
      <c r="H9075" s="320" t="s">
        <v>316</v>
      </c>
      <c r="I9075" s="320" t="s">
        <v>354</v>
      </c>
      <c r="J9075" s="320" t="s">
        <v>280</v>
      </c>
      <c r="K9075" s="321">
        <v>23</v>
      </c>
      <c r="L9075" s="305">
        <v>0.14023999869823461</v>
      </c>
      <c r="M9075" s="305"/>
      <c r="N9075" s="321">
        <v>131</v>
      </c>
      <c r="O9075" s="305">
        <v>0.17945000529289251</v>
      </c>
      <c r="P9075" s="305"/>
      <c r="Q9075" s="321">
        <v>2584</v>
      </c>
      <c r="R9075" s="305">
        <v>0.18983000516891479</v>
      </c>
      <c r="S9075" s="305"/>
      <c r="BA9075" s="395">
        <v>1</v>
      </c>
      <c r="BB9075" s="396" t="s">
        <v>861</v>
      </c>
      <c r="BC9075" t="str">
        <f t="shared" si="756"/>
        <v>R0D</v>
      </c>
      <c r="BD9075" t="str">
        <f t="shared" si="757"/>
        <v>NAoMe_recurrent_age_mbc_hes_decades_80cap</v>
      </c>
      <c r="BE9075" s="397" t="s">
        <v>862</v>
      </c>
      <c r="BF9075" t="str">
        <f t="shared" si="758"/>
        <v>50-59 yrs</v>
      </c>
      <c r="BG9075">
        <f t="shared" si="759"/>
        <v>23</v>
      </c>
      <c r="BH9075" s="398">
        <f t="shared" si="760"/>
        <v>0.14023999869823461</v>
      </c>
      <c r="BO9075" s="33"/>
    </row>
    <row r="9076" spans="1:67">
      <c r="A9076" s="320" t="s">
        <v>338</v>
      </c>
      <c r="B9076" t="s">
        <v>380</v>
      </c>
      <c r="C9076" t="s">
        <v>910</v>
      </c>
      <c r="D9076" t="s">
        <v>314</v>
      </c>
      <c r="E9076" s="320" t="s">
        <v>207</v>
      </c>
      <c r="F9076" s="320" t="s">
        <v>208</v>
      </c>
      <c r="G9076" s="320" t="s">
        <v>446</v>
      </c>
      <c r="H9076" s="320" t="s">
        <v>316</v>
      </c>
      <c r="I9076" s="320" t="s">
        <v>354</v>
      </c>
      <c r="J9076" s="320" t="s">
        <v>281</v>
      </c>
      <c r="K9076" s="321">
        <v>30</v>
      </c>
      <c r="L9076" s="305">
        <v>0.18292999267578131</v>
      </c>
      <c r="M9076" s="305"/>
      <c r="N9076" s="321">
        <v>128</v>
      </c>
      <c r="O9076" s="305">
        <v>0.17533999681472781</v>
      </c>
      <c r="P9076" s="305"/>
      <c r="Q9076" s="321">
        <v>2650</v>
      </c>
      <c r="R9076" s="305">
        <v>0.19468000531196589</v>
      </c>
      <c r="S9076" s="305"/>
      <c r="BA9076" s="395">
        <v>1</v>
      </c>
      <c r="BB9076" s="396" t="s">
        <v>861</v>
      </c>
      <c r="BC9076" t="str">
        <f t="shared" si="756"/>
        <v>R0D</v>
      </c>
      <c r="BD9076" t="str">
        <f t="shared" si="757"/>
        <v>NAoMe_recurrent_age_mbc_hes_decades_80cap</v>
      </c>
      <c r="BE9076" s="397" t="s">
        <v>862</v>
      </c>
      <c r="BF9076" t="str">
        <f t="shared" si="758"/>
        <v>60-69 yrs</v>
      </c>
      <c r="BG9076">
        <f t="shared" si="759"/>
        <v>30</v>
      </c>
      <c r="BH9076" s="398">
        <f t="shared" si="760"/>
        <v>0.18292999267578131</v>
      </c>
      <c r="BO9076" s="33"/>
    </row>
    <row r="9077" spans="1:67">
      <c r="A9077" s="320" t="s">
        <v>338</v>
      </c>
      <c r="B9077" t="s">
        <v>380</v>
      </c>
      <c r="C9077" t="s">
        <v>910</v>
      </c>
      <c r="D9077" t="s">
        <v>314</v>
      </c>
      <c r="E9077" s="320" t="s">
        <v>207</v>
      </c>
      <c r="F9077" s="320" t="s">
        <v>208</v>
      </c>
      <c r="G9077" s="320" t="s">
        <v>446</v>
      </c>
      <c r="H9077" s="320" t="s">
        <v>316</v>
      </c>
      <c r="I9077" s="320" t="s">
        <v>354</v>
      </c>
      <c r="J9077" s="320" t="s">
        <v>282</v>
      </c>
      <c r="K9077" s="321">
        <v>32</v>
      </c>
      <c r="L9077" s="305">
        <v>0.1951200067996979</v>
      </c>
      <c r="M9077" s="305"/>
      <c r="N9077" s="321">
        <v>177</v>
      </c>
      <c r="O9077" s="305">
        <v>0.24246999621391299</v>
      </c>
      <c r="P9077" s="305"/>
      <c r="Q9077" s="321">
        <v>3284</v>
      </c>
      <c r="R9077" s="305">
        <v>0.24126000702381131</v>
      </c>
      <c r="S9077" s="305"/>
      <c r="BA9077" s="395">
        <v>1</v>
      </c>
      <c r="BB9077" s="396" t="s">
        <v>861</v>
      </c>
      <c r="BC9077" t="str">
        <f t="shared" si="756"/>
        <v>R0D</v>
      </c>
      <c r="BD9077" t="str">
        <f t="shared" si="757"/>
        <v>NAoMe_recurrent_age_mbc_hes_decades_80cap</v>
      </c>
      <c r="BE9077" s="397" t="s">
        <v>862</v>
      </c>
      <c r="BF9077" t="str">
        <f t="shared" si="758"/>
        <v>70-79 yrs</v>
      </c>
      <c r="BG9077">
        <f t="shared" si="759"/>
        <v>32</v>
      </c>
      <c r="BH9077" s="398">
        <f t="shared" si="760"/>
        <v>0.1951200067996979</v>
      </c>
      <c r="BO9077" s="33"/>
    </row>
    <row r="9078" spans="1:67">
      <c r="A9078" s="320" t="s">
        <v>338</v>
      </c>
      <c r="B9078" t="s">
        <v>380</v>
      </c>
      <c r="C9078" t="s">
        <v>910</v>
      </c>
      <c r="D9078" t="s">
        <v>314</v>
      </c>
      <c r="E9078" s="320" t="s">
        <v>207</v>
      </c>
      <c r="F9078" s="320" t="s">
        <v>208</v>
      </c>
      <c r="G9078" s="320" t="s">
        <v>446</v>
      </c>
      <c r="H9078" s="320" t="s">
        <v>316</v>
      </c>
      <c r="I9078" s="320" t="s">
        <v>354</v>
      </c>
      <c r="J9078" s="320" t="s">
        <v>283</v>
      </c>
      <c r="K9078" s="321">
        <v>59</v>
      </c>
      <c r="L9078" s="305">
        <v>0.35975998640060419</v>
      </c>
      <c r="M9078" s="305"/>
      <c r="N9078" s="321">
        <v>197</v>
      </c>
      <c r="O9078" s="305">
        <v>0.26985999941825872</v>
      </c>
      <c r="P9078" s="305"/>
      <c r="Q9078" s="321">
        <v>3083</v>
      </c>
      <c r="R9078" s="305">
        <v>0.2264900058507919</v>
      </c>
      <c r="S9078" s="305"/>
      <c r="BA9078" s="395">
        <v>1</v>
      </c>
      <c r="BB9078" s="396" t="s">
        <v>861</v>
      </c>
      <c r="BC9078" t="str">
        <f t="shared" si="756"/>
        <v>R0D</v>
      </c>
      <c r="BD9078" t="str">
        <f t="shared" si="757"/>
        <v>NAoMe_recurrent_age_mbc_hes_decades_80cap</v>
      </c>
      <c r="BE9078" s="397" t="s">
        <v>862</v>
      </c>
      <c r="BF9078" t="str">
        <f t="shared" si="758"/>
        <v>80+ yrs</v>
      </c>
      <c r="BG9078">
        <f t="shared" si="759"/>
        <v>59</v>
      </c>
      <c r="BH9078" s="398">
        <f t="shared" si="760"/>
        <v>0.35975998640060419</v>
      </c>
      <c r="BO9078" s="33"/>
    </row>
    <row r="9079" spans="1:67">
      <c r="A9079" s="320" t="s">
        <v>338</v>
      </c>
      <c r="B9079" t="s">
        <v>380</v>
      </c>
      <c r="C9079" t="s">
        <v>910</v>
      </c>
      <c r="D9079" t="s">
        <v>314</v>
      </c>
      <c r="E9079" s="320" t="s">
        <v>207</v>
      </c>
      <c r="F9079" s="320" t="s">
        <v>208</v>
      </c>
      <c r="G9079" s="320" t="s">
        <v>446</v>
      </c>
      <c r="H9079" s="320" t="s">
        <v>316</v>
      </c>
      <c r="I9079" s="320" t="s">
        <v>656</v>
      </c>
      <c r="J9079" s="320" t="s">
        <v>286</v>
      </c>
      <c r="K9079" s="321">
        <v>0</v>
      </c>
      <c r="L9079" s="305">
        <v>0</v>
      </c>
      <c r="M9079" s="305">
        <v>0</v>
      </c>
      <c r="N9079" s="321">
        <v>10</v>
      </c>
      <c r="O9079" s="305">
        <v>1.3700000010430809E-2</v>
      </c>
      <c r="P9079" s="305">
        <v>1.4200000092387199E-2</v>
      </c>
      <c r="Q9079" s="321">
        <v>565</v>
      </c>
      <c r="R9079" s="305">
        <v>4.1510000824928277E-2</v>
      </c>
      <c r="S9079" s="305">
        <v>4.221000149846077E-2</v>
      </c>
      <c r="BA9079" s="395">
        <v>1</v>
      </c>
      <c r="BB9079" s="396" t="s">
        <v>861</v>
      </c>
      <c r="BC9079" t="str">
        <f t="shared" si="756"/>
        <v>R0D</v>
      </c>
      <c r="BD9079" t="str">
        <f t="shared" si="757"/>
        <v>NAoMe_recurrent_ethnicity_grp</v>
      </c>
      <c r="BE9079" s="397" t="s">
        <v>862</v>
      </c>
      <c r="BF9079" t="str">
        <f t="shared" si="758"/>
        <v>Asian or Asian British</v>
      </c>
      <c r="BG9079">
        <f t="shared" si="759"/>
        <v>0</v>
      </c>
      <c r="BH9079" s="398">
        <f t="shared" si="760"/>
        <v>0</v>
      </c>
      <c r="BO9079" s="33"/>
    </row>
    <row r="9080" spans="1:67">
      <c r="A9080" s="320" t="s">
        <v>338</v>
      </c>
      <c r="B9080" t="s">
        <v>380</v>
      </c>
      <c r="C9080" t="s">
        <v>910</v>
      </c>
      <c r="D9080" t="s">
        <v>314</v>
      </c>
      <c r="E9080" s="320" t="s">
        <v>207</v>
      </c>
      <c r="F9080" s="320" t="s">
        <v>208</v>
      </c>
      <c r="G9080" s="320" t="s">
        <v>446</v>
      </c>
      <c r="H9080" s="320" t="s">
        <v>316</v>
      </c>
      <c r="I9080" s="320" t="s">
        <v>656</v>
      </c>
      <c r="J9080" s="320" t="s">
        <v>287</v>
      </c>
      <c r="K9080" s="321">
        <v>2</v>
      </c>
      <c r="L9080" s="305">
        <v>1.219999976456165E-2</v>
      </c>
      <c r="M9080" s="305">
        <v>1.298999972641468E-2</v>
      </c>
      <c r="N9080" s="321">
        <v>5</v>
      </c>
      <c r="O9080" s="305">
        <v>6.8500000052154064E-3</v>
      </c>
      <c r="P9080" s="305">
        <v>7.1000000461935997E-3</v>
      </c>
      <c r="Q9080" s="321">
        <v>439</v>
      </c>
      <c r="R9080" s="305">
        <v>3.2249998301267617E-2</v>
      </c>
      <c r="S9080" s="305">
        <v>3.2800000160932541E-2</v>
      </c>
      <c r="BA9080" s="395">
        <v>1</v>
      </c>
      <c r="BB9080" s="396" t="s">
        <v>861</v>
      </c>
      <c r="BC9080" t="str">
        <f t="shared" si="756"/>
        <v>R0D</v>
      </c>
      <c r="BD9080" t="str">
        <f t="shared" si="757"/>
        <v>NAoMe_recurrent_ethnicity_grp</v>
      </c>
      <c r="BE9080" s="397" t="s">
        <v>862</v>
      </c>
      <c r="BF9080" t="str">
        <f t="shared" si="758"/>
        <v>Black or Black British</v>
      </c>
      <c r="BG9080">
        <f t="shared" si="759"/>
        <v>2</v>
      </c>
      <c r="BH9080" s="398">
        <f t="shared" si="760"/>
        <v>1.219999976456165E-2</v>
      </c>
      <c r="BO9080" s="33"/>
    </row>
    <row r="9081" spans="1:67">
      <c r="A9081" s="320" t="s">
        <v>338</v>
      </c>
      <c r="B9081" t="s">
        <v>380</v>
      </c>
      <c r="C9081" t="s">
        <v>910</v>
      </c>
      <c r="D9081" t="s">
        <v>314</v>
      </c>
      <c r="E9081" s="320" t="s">
        <v>207</v>
      </c>
      <c r="F9081" s="320" t="s">
        <v>208</v>
      </c>
      <c r="G9081" s="320" t="s">
        <v>446</v>
      </c>
      <c r="H9081" s="320" t="s">
        <v>316</v>
      </c>
      <c r="I9081" s="320" t="s">
        <v>656</v>
      </c>
      <c r="J9081" s="320" t="s">
        <v>259</v>
      </c>
      <c r="K9081" s="321">
        <v>0</v>
      </c>
      <c r="L9081" s="305">
        <v>0</v>
      </c>
      <c r="M9081" s="305">
        <v>0</v>
      </c>
      <c r="N9081" s="321">
        <v>2</v>
      </c>
      <c r="O9081" s="305">
        <v>2.7399999089539051E-3</v>
      </c>
      <c r="P9081" s="305">
        <v>2.8399999719113111E-3</v>
      </c>
      <c r="Q9081" s="321">
        <v>117</v>
      </c>
      <c r="R9081" s="305">
        <v>8.6000002920627594E-3</v>
      </c>
      <c r="S9081" s="305">
        <v>8.7400004267692566E-3</v>
      </c>
      <c r="BA9081" s="395">
        <v>1</v>
      </c>
      <c r="BB9081" s="396" t="s">
        <v>861</v>
      </c>
      <c r="BC9081" t="str">
        <f t="shared" si="756"/>
        <v>R0D</v>
      </c>
      <c r="BD9081" t="str">
        <f t="shared" si="757"/>
        <v>NAoMe_recurrent_ethnicity_grp</v>
      </c>
      <c r="BE9081" s="397" t="s">
        <v>862</v>
      </c>
      <c r="BF9081" t="str">
        <f t="shared" si="758"/>
        <v>Mixed</v>
      </c>
      <c r="BG9081">
        <f t="shared" si="759"/>
        <v>0</v>
      </c>
      <c r="BH9081" s="398">
        <f t="shared" si="760"/>
        <v>0</v>
      </c>
      <c r="BO9081" s="33"/>
    </row>
    <row r="9082" spans="1:67">
      <c r="A9082" s="320" t="s">
        <v>338</v>
      </c>
      <c r="B9082" t="s">
        <v>380</v>
      </c>
      <c r="C9082" t="s">
        <v>910</v>
      </c>
      <c r="D9082" t="s">
        <v>314</v>
      </c>
      <c r="E9082" s="320" t="s">
        <v>207</v>
      </c>
      <c r="F9082" s="320" t="s">
        <v>208</v>
      </c>
      <c r="G9082" s="320" t="s">
        <v>446</v>
      </c>
      <c r="H9082" s="320" t="s">
        <v>316</v>
      </c>
      <c r="I9082" s="320" t="s">
        <v>656</v>
      </c>
      <c r="J9082" s="320" t="s">
        <v>288</v>
      </c>
      <c r="K9082" s="321">
        <v>2</v>
      </c>
      <c r="L9082" s="305">
        <v>1.219999976456165E-2</v>
      </c>
      <c r="M9082" s="305">
        <v>1.298999972641468E-2</v>
      </c>
      <c r="N9082" s="321">
        <v>11</v>
      </c>
      <c r="O9082" s="305">
        <v>1.506999973207712E-2</v>
      </c>
      <c r="P9082" s="305">
        <v>1.5619999729096889E-2</v>
      </c>
      <c r="Q9082" s="321">
        <v>254</v>
      </c>
      <c r="R9082" s="305">
        <v>1.8659999594092369E-2</v>
      </c>
      <c r="S9082" s="305">
        <v>1.8980000168085098E-2</v>
      </c>
      <c r="BA9082" s="395">
        <v>1</v>
      </c>
      <c r="BB9082" s="396" t="s">
        <v>861</v>
      </c>
      <c r="BC9082" t="str">
        <f t="shared" si="756"/>
        <v>R0D</v>
      </c>
      <c r="BD9082" t="str">
        <f t="shared" si="757"/>
        <v>NAoMe_recurrent_ethnicity_grp</v>
      </c>
      <c r="BE9082" s="397" t="s">
        <v>862</v>
      </c>
      <c r="BF9082" t="str">
        <f t="shared" si="758"/>
        <v>Other Ethnic Group</v>
      </c>
      <c r="BG9082">
        <f t="shared" si="759"/>
        <v>2</v>
      </c>
      <c r="BH9082" s="398">
        <f t="shared" si="760"/>
        <v>1.219999976456165E-2</v>
      </c>
      <c r="BO9082" s="33"/>
    </row>
    <row r="9083" spans="1:67">
      <c r="A9083" s="320" t="s">
        <v>338</v>
      </c>
      <c r="B9083" t="s">
        <v>380</v>
      </c>
      <c r="C9083" t="s">
        <v>910</v>
      </c>
      <c r="D9083" t="s">
        <v>314</v>
      </c>
      <c r="E9083" s="320" t="s">
        <v>207</v>
      </c>
      <c r="F9083" s="320" t="s">
        <v>208</v>
      </c>
      <c r="G9083" s="320" t="s">
        <v>446</v>
      </c>
      <c r="H9083" s="320" t="s">
        <v>316</v>
      </c>
      <c r="I9083" s="320" t="s">
        <v>656</v>
      </c>
      <c r="J9083" s="320" t="s">
        <v>260</v>
      </c>
      <c r="K9083" s="321">
        <v>10</v>
      </c>
      <c r="L9083" s="305">
        <v>6.0979999601840973E-2</v>
      </c>
      <c r="M9083" s="305"/>
      <c r="N9083" s="321">
        <v>26</v>
      </c>
      <c r="O9083" s="305">
        <v>3.5620000213384628E-2</v>
      </c>
      <c r="P9083" s="305"/>
      <c r="Q9083" s="321">
        <v>227</v>
      </c>
      <c r="R9083" s="305">
        <v>1.6680000349879261E-2</v>
      </c>
      <c r="S9083" s="305"/>
      <c r="BA9083" s="395">
        <v>1</v>
      </c>
      <c r="BB9083" s="396" t="s">
        <v>861</v>
      </c>
      <c r="BC9083" t="str">
        <f t="shared" si="756"/>
        <v>R0D</v>
      </c>
      <c r="BD9083" t="str">
        <f t="shared" si="757"/>
        <v>NAoMe_recurrent_ethnicity_grp</v>
      </c>
      <c r="BE9083" s="397" t="s">
        <v>862</v>
      </c>
      <c r="BF9083" t="str">
        <f t="shared" si="758"/>
        <v>Unknown</v>
      </c>
      <c r="BG9083">
        <f t="shared" si="759"/>
        <v>10</v>
      </c>
      <c r="BH9083" s="398">
        <f t="shared" si="760"/>
        <v>6.0979999601840973E-2</v>
      </c>
      <c r="BO9083" s="33"/>
    </row>
    <row r="9084" spans="1:67">
      <c r="A9084" s="320" t="s">
        <v>338</v>
      </c>
      <c r="B9084" t="s">
        <v>380</v>
      </c>
      <c r="C9084" t="s">
        <v>910</v>
      </c>
      <c r="D9084" t="s">
        <v>314</v>
      </c>
      <c r="E9084" s="320" t="s">
        <v>207</v>
      </c>
      <c r="F9084" s="320" t="s">
        <v>208</v>
      </c>
      <c r="G9084" s="320" t="s">
        <v>446</v>
      </c>
      <c r="H9084" s="320" t="s">
        <v>316</v>
      </c>
      <c r="I9084" s="320" t="s">
        <v>656</v>
      </c>
      <c r="J9084" s="320" t="s">
        <v>258</v>
      </c>
      <c r="K9084" s="321">
        <v>150</v>
      </c>
      <c r="L9084" s="305">
        <v>0.91462999582290649</v>
      </c>
      <c r="M9084" s="305">
        <v>0.9740300178527832</v>
      </c>
      <c r="N9084" s="321">
        <v>676</v>
      </c>
      <c r="O9084" s="305">
        <v>0.92602998018264771</v>
      </c>
      <c r="P9084" s="305">
        <v>0.96022999286651611</v>
      </c>
      <c r="Q9084" s="321">
        <v>12010</v>
      </c>
      <c r="R9084" s="305">
        <v>0.88230997323989868</v>
      </c>
      <c r="S9084" s="305">
        <v>0.89727002382278442</v>
      </c>
      <c r="BA9084" s="395">
        <v>1</v>
      </c>
      <c r="BB9084" s="396" t="s">
        <v>861</v>
      </c>
      <c r="BC9084" t="str">
        <f t="shared" si="756"/>
        <v>R0D</v>
      </c>
      <c r="BD9084" t="str">
        <f t="shared" si="757"/>
        <v>NAoMe_recurrent_ethnicity_grp</v>
      </c>
      <c r="BE9084" s="397" t="s">
        <v>862</v>
      </c>
      <c r="BF9084" t="str">
        <f t="shared" si="758"/>
        <v>White</v>
      </c>
      <c r="BG9084">
        <f t="shared" si="759"/>
        <v>150</v>
      </c>
      <c r="BH9084" s="398">
        <f t="shared" si="760"/>
        <v>0.91462999582290649</v>
      </c>
      <c r="BO9084" s="33"/>
    </row>
    <row r="9085" spans="1:67">
      <c r="A9085" s="320" t="s">
        <v>338</v>
      </c>
      <c r="B9085" t="s">
        <v>380</v>
      </c>
      <c r="C9085" t="s">
        <v>910</v>
      </c>
      <c r="D9085" t="s">
        <v>314</v>
      </c>
      <c r="E9085" s="320" t="s">
        <v>207</v>
      </c>
      <c r="F9085" s="320" t="s">
        <v>208</v>
      </c>
      <c r="G9085" s="320" t="s">
        <v>446</v>
      </c>
      <c r="H9085" s="320" t="s">
        <v>316</v>
      </c>
      <c r="I9085" s="320" t="s">
        <v>291</v>
      </c>
      <c r="J9085" s="320" t="s">
        <v>313</v>
      </c>
      <c r="K9085" s="321">
        <v>162</v>
      </c>
      <c r="L9085" s="305">
        <v>0.9878000020980835</v>
      </c>
      <c r="M9085" s="305"/>
      <c r="N9085" s="321">
        <v>722</v>
      </c>
      <c r="O9085" s="305">
        <v>0.98904001712799072</v>
      </c>
      <c r="P9085" s="305"/>
      <c r="Q9085" s="321">
        <v>13492</v>
      </c>
      <c r="R9085" s="305">
        <v>0.99118000268936157</v>
      </c>
      <c r="S9085" s="305"/>
      <c r="BA9085" s="395">
        <v>1</v>
      </c>
      <c r="BB9085" s="396" t="s">
        <v>861</v>
      </c>
      <c r="BC9085" t="str">
        <f t="shared" si="756"/>
        <v>R0D</v>
      </c>
      <c r="BD9085" t="str">
        <f t="shared" si="757"/>
        <v>NAoMe_recurrent_gender</v>
      </c>
      <c r="BE9085" s="397" t="s">
        <v>862</v>
      </c>
      <c r="BF9085" t="str">
        <f t="shared" si="758"/>
        <v>Female</v>
      </c>
      <c r="BG9085">
        <f t="shared" si="759"/>
        <v>162</v>
      </c>
      <c r="BH9085" s="398">
        <f t="shared" si="760"/>
        <v>0.9878000020980835</v>
      </c>
      <c r="BO9085" s="33"/>
    </row>
    <row r="9086" spans="1:67">
      <c r="A9086" s="320" t="s">
        <v>338</v>
      </c>
      <c r="B9086" t="s">
        <v>380</v>
      </c>
      <c r="C9086" t="s">
        <v>910</v>
      </c>
      <c r="D9086" t="s">
        <v>314</v>
      </c>
      <c r="E9086" s="320" t="s">
        <v>207</v>
      </c>
      <c r="F9086" s="320" t="s">
        <v>208</v>
      </c>
      <c r="G9086" s="320" t="s">
        <v>446</v>
      </c>
      <c r="H9086" s="320" t="s">
        <v>316</v>
      </c>
      <c r="I9086" s="320" t="s">
        <v>291</v>
      </c>
      <c r="J9086" s="320" t="s">
        <v>293</v>
      </c>
      <c r="K9086" s="321">
        <v>2</v>
      </c>
      <c r="L9086" s="305">
        <v>1.219999976456165E-2</v>
      </c>
      <c r="M9086" s="305"/>
      <c r="N9086" s="321">
        <v>8</v>
      </c>
      <c r="O9086" s="305">
        <v>1.095999963581562E-2</v>
      </c>
      <c r="P9086" s="305"/>
      <c r="Q9086" s="321">
        <v>120</v>
      </c>
      <c r="R9086" s="305">
        <v>8.8200001046061516E-3</v>
      </c>
      <c r="S9086" s="305"/>
      <c r="BA9086" s="395">
        <v>1</v>
      </c>
      <c r="BB9086" s="396" t="s">
        <v>861</v>
      </c>
      <c r="BC9086" t="str">
        <f t="shared" si="756"/>
        <v>R0D</v>
      </c>
      <c r="BD9086" t="str">
        <f t="shared" si="757"/>
        <v>NAoMe_recurrent_gender</v>
      </c>
      <c r="BE9086" s="397" t="s">
        <v>862</v>
      </c>
      <c r="BF9086" t="str">
        <f t="shared" si="758"/>
        <v>Male</v>
      </c>
      <c r="BG9086">
        <f t="shared" si="759"/>
        <v>2</v>
      </c>
      <c r="BH9086" s="398">
        <f t="shared" si="760"/>
        <v>1.219999976456165E-2</v>
      </c>
      <c r="BO9086" s="33"/>
    </row>
    <row r="9087" spans="1:67">
      <c r="A9087" s="320" t="s">
        <v>338</v>
      </c>
      <c r="B9087" t="s">
        <v>380</v>
      </c>
      <c r="C9087" t="s">
        <v>910</v>
      </c>
      <c r="D9087" t="s">
        <v>314</v>
      </c>
      <c r="E9087" s="320" t="s">
        <v>207</v>
      </c>
      <c r="F9087" s="320" t="s">
        <v>208</v>
      </c>
      <c r="G9087" s="320" t="s">
        <v>446</v>
      </c>
      <c r="H9087" s="320" t="s">
        <v>316</v>
      </c>
      <c r="I9087" s="320" t="s">
        <v>355</v>
      </c>
      <c r="J9087" s="320" t="s">
        <v>289</v>
      </c>
      <c r="K9087" s="321">
        <v>42</v>
      </c>
      <c r="L9087" s="305">
        <v>0.25609999895095831</v>
      </c>
      <c r="M9087" s="305"/>
      <c r="N9087" s="321">
        <v>218</v>
      </c>
      <c r="O9087" s="305">
        <v>0.2986299991607666</v>
      </c>
      <c r="P9087" s="305"/>
      <c r="Q9087" s="321">
        <v>4109</v>
      </c>
      <c r="R9087" s="305">
        <v>0.30186998844146729</v>
      </c>
      <c r="S9087" s="305"/>
      <c r="BA9087" s="395">
        <v>1</v>
      </c>
      <c r="BB9087" s="396" t="s">
        <v>861</v>
      </c>
      <c r="BC9087" t="str">
        <f t="shared" si="756"/>
        <v>R0D</v>
      </c>
      <c r="BD9087" t="str">
        <f t="shared" si="757"/>
        <v>NAoMe_recurrent_mbc_hes_year</v>
      </c>
      <c r="BE9087" s="397" t="s">
        <v>862</v>
      </c>
      <c r="BF9087" t="str">
        <f t="shared" si="758"/>
        <v>2021</v>
      </c>
      <c r="BG9087">
        <f t="shared" si="759"/>
        <v>42</v>
      </c>
      <c r="BH9087" s="398">
        <f t="shared" si="760"/>
        <v>0.25609999895095831</v>
      </c>
      <c r="BO9087" s="33"/>
    </row>
    <row r="9088" spans="1:67">
      <c r="A9088" s="320" t="s">
        <v>338</v>
      </c>
      <c r="B9088" t="s">
        <v>380</v>
      </c>
      <c r="C9088" t="s">
        <v>910</v>
      </c>
      <c r="D9088" t="s">
        <v>314</v>
      </c>
      <c r="E9088" s="320" t="s">
        <v>207</v>
      </c>
      <c r="F9088" s="320" t="s">
        <v>208</v>
      </c>
      <c r="G9088" s="320" t="s">
        <v>446</v>
      </c>
      <c r="H9088" s="320" t="s">
        <v>316</v>
      </c>
      <c r="I9088" s="320" t="s">
        <v>355</v>
      </c>
      <c r="J9088" s="320" t="s">
        <v>816</v>
      </c>
      <c r="K9088" s="321">
        <v>57</v>
      </c>
      <c r="L9088" s="305">
        <v>0.34755998849868769</v>
      </c>
      <c r="M9088" s="305"/>
      <c r="N9088" s="321">
        <v>235</v>
      </c>
      <c r="O9088" s="305">
        <v>0.3219200074672699</v>
      </c>
      <c r="P9088" s="305"/>
      <c r="Q9088" s="321">
        <v>4376</v>
      </c>
      <c r="R9088" s="305">
        <v>0.32148000597953802</v>
      </c>
      <c r="S9088" s="305"/>
      <c r="BA9088" s="395">
        <v>1</v>
      </c>
      <c r="BB9088" s="396" t="s">
        <v>861</v>
      </c>
      <c r="BC9088" t="str">
        <f t="shared" si="756"/>
        <v>R0D</v>
      </c>
      <c r="BD9088" t="str">
        <f t="shared" si="757"/>
        <v>NAoMe_recurrent_mbc_hes_year</v>
      </c>
      <c r="BE9088" s="397" t="s">
        <v>862</v>
      </c>
      <c r="BF9088" t="str">
        <f t="shared" si="758"/>
        <v>2022</v>
      </c>
      <c r="BG9088">
        <f t="shared" si="759"/>
        <v>57</v>
      </c>
      <c r="BH9088" s="398">
        <f t="shared" si="760"/>
        <v>0.34755998849868769</v>
      </c>
      <c r="BO9088" s="33"/>
    </row>
    <row r="9089" spans="1:67">
      <c r="A9089" s="320" t="s">
        <v>338</v>
      </c>
      <c r="B9089" t="s">
        <v>380</v>
      </c>
      <c r="C9089" t="s">
        <v>910</v>
      </c>
      <c r="D9089" t="s">
        <v>314</v>
      </c>
      <c r="E9089" s="320" t="s">
        <v>207</v>
      </c>
      <c r="F9089" s="320" t="s">
        <v>208</v>
      </c>
      <c r="G9089" s="320" t="s">
        <v>446</v>
      </c>
      <c r="H9089" s="320" t="s">
        <v>316</v>
      </c>
      <c r="I9089" s="320" t="s">
        <v>355</v>
      </c>
      <c r="J9089" s="320" t="s">
        <v>946</v>
      </c>
      <c r="K9089" s="321">
        <v>65</v>
      </c>
      <c r="L9089" s="305">
        <v>0.396340012550354</v>
      </c>
      <c r="M9089" s="305"/>
      <c r="N9089" s="321">
        <v>277</v>
      </c>
      <c r="O9089" s="305">
        <v>0.3794499933719635</v>
      </c>
      <c r="P9089" s="305"/>
      <c r="Q9089" s="321">
        <v>5127</v>
      </c>
      <c r="R9089" s="305">
        <v>0.37665000557899481</v>
      </c>
      <c r="S9089" s="305"/>
      <c r="BA9089" s="395">
        <v>1</v>
      </c>
      <c r="BB9089" s="396" t="s">
        <v>861</v>
      </c>
      <c r="BC9089" t="str">
        <f t="shared" si="756"/>
        <v>R0D</v>
      </c>
      <c r="BD9089" t="str">
        <f t="shared" si="757"/>
        <v>NAoMe_recurrent_mbc_hes_year</v>
      </c>
      <c r="BE9089" s="397" t="s">
        <v>862</v>
      </c>
      <c r="BF9089" t="str">
        <f t="shared" si="758"/>
        <v>2023</v>
      </c>
      <c r="BG9089">
        <f t="shared" si="759"/>
        <v>65</v>
      </c>
      <c r="BH9089" s="398">
        <f t="shared" si="760"/>
        <v>0.396340012550354</v>
      </c>
      <c r="BO9089" s="33"/>
    </row>
    <row r="9090" spans="1:67">
      <c r="A9090" s="320" t="s">
        <v>338</v>
      </c>
      <c r="B9090" t="s">
        <v>380</v>
      </c>
      <c r="C9090" t="s">
        <v>910</v>
      </c>
      <c r="D9090" t="s">
        <v>314</v>
      </c>
      <c r="E9090" s="320" t="s">
        <v>207</v>
      </c>
      <c r="F9090" s="320" t="s">
        <v>208</v>
      </c>
      <c r="G9090" s="320" t="s">
        <v>446</v>
      </c>
      <c r="H9090" s="320" t="s">
        <v>316</v>
      </c>
      <c r="I9090" s="320" t="s">
        <v>824</v>
      </c>
      <c r="J9090" s="320" t="s">
        <v>12</v>
      </c>
      <c r="K9090" s="321">
        <v>164</v>
      </c>
      <c r="L9090" s="305">
        <v>1</v>
      </c>
      <c r="M9090" s="305"/>
      <c r="N9090" s="321">
        <v>730</v>
      </c>
      <c r="O9090" s="305">
        <v>1</v>
      </c>
      <c r="P9090" s="305"/>
      <c r="Q9090" s="321">
        <v>13612</v>
      </c>
      <c r="R9090" s="305">
        <v>1</v>
      </c>
      <c r="S9090" s="305"/>
      <c r="BA9090" s="395">
        <v>1</v>
      </c>
      <c r="BB9090" s="396" t="s">
        <v>861</v>
      </c>
      <c r="BC9090" t="str">
        <f t="shared" si="756"/>
        <v>R0D</v>
      </c>
      <c r="BD9090" t="str">
        <f t="shared" si="757"/>
        <v>NAoMe_recurrent_tag_bonemets</v>
      </c>
      <c r="BE9090" s="397" t="s">
        <v>862</v>
      </c>
      <c r="BF9090" t="str">
        <f t="shared" si="758"/>
        <v>No</v>
      </c>
      <c r="BG9090">
        <f t="shared" si="759"/>
        <v>164</v>
      </c>
      <c r="BH9090" s="398">
        <f t="shared" si="760"/>
        <v>1</v>
      </c>
      <c r="BO9090" s="33"/>
    </row>
    <row r="9091" spans="1:67">
      <c r="A9091" s="320" t="s">
        <v>338</v>
      </c>
      <c r="B9091" t="s">
        <v>380</v>
      </c>
      <c r="C9091" t="s">
        <v>910</v>
      </c>
      <c r="D9091" t="s">
        <v>314</v>
      </c>
      <c r="E9091" s="320" t="s">
        <v>207</v>
      </c>
      <c r="F9091" s="320" t="s">
        <v>208</v>
      </c>
      <c r="G9091" s="320" t="s">
        <v>446</v>
      </c>
      <c r="H9091" s="320" t="s">
        <v>316</v>
      </c>
      <c r="I9091" s="320" t="s">
        <v>825</v>
      </c>
      <c r="J9091" s="320" t="s">
        <v>12</v>
      </c>
      <c r="K9091" s="321">
        <v>164</v>
      </c>
      <c r="L9091" s="305">
        <v>1</v>
      </c>
      <c r="M9091" s="305"/>
      <c r="N9091" s="321">
        <v>730</v>
      </c>
      <c r="O9091" s="305">
        <v>1</v>
      </c>
      <c r="P9091" s="305"/>
      <c r="Q9091" s="321">
        <v>13612</v>
      </c>
      <c r="R9091" s="305">
        <v>1</v>
      </c>
      <c r="S9091" s="305"/>
      <c r="BA9091" s="395">
        <v>1</v>
      </c>
      <c r="BB9091" s="396" t="s">
        <v>861</v>
      </c>
      <c r="BC9091" t="str">
        <f t="shared" ref="BC9091:BC9154" si="761">E9091</f>
        <v>R0D</v>
      </c>
      <c r="BD9091" t="str">
        <f t="shared" ref="BD9091:BD9154" si="762">(LEFT(A9091, LEN(A9091)-7))&amp;"_"&amp;I9091</f>
        <v>NAoMe_recurrent_tag_brainmets</v>
      </c>
      <c r="BE9091" s="397" t="s">
        <v>862</v>
      </c>
      <c r="BF9091" t="str">
        <f t="shared" ref="BF9091:BF9154" si="763">J9091</f>
        <v>No</v>
      </c>
      <c r="BG9091">
        <f t="shared" ref="BG9091:BG9154" si="764">K9091</f>
        <v>164</v>
      </c>
      <c r="BH9091" s="398">
        <f t="shared" ref="BH9091:BH9154" si="765">L9091</f>
        <v>1</v>
      </c>
      <c r="BO9091" s="33"/>
    </row>
    <row r="9092" spans="1:67">
      <c r="A9092" s="320" t="s">
        <v>338</v>
      </c>
      <c r="B9092" t="s">
        <v>380</v>
      </c>
      <c r="C9092" t="s">
        <v>910</v>
      </c>
      <c r="D9092" t="s">
        <v>314</v>
      </c>
      <c r="E9092" s="320" t="s">
        <v>207</v>
      </c>
      <c r="F9092" s="320" t="s">
        <v>208</v>
      </c>
      <c r="G9092" s="320" t="s">
        <v>446</v>
      </c>
      <c r="H9092" s="320" t="s">
        <v>316</v>
      </c>
      <c r="I9092" s="320" t="s">
        <v>826</v>
      </c>
      <c r="J9092" s="320" t="s">
        <v>12</v>
      </c>
      <c r="K9092" s="321">
        <v>164</v>
      </c>
      <c r="L9092" s="305">
        <v>1</v>
      </c>
      <c r="M9092" s="305"/>
      <c r="N9092" s="321">
        <v>730</v>
      </c>
      <c r="O9092" s="305">
        <v>1</v>
      </c>
      <c r="P9092" s="305"/>
      <c r="Q9092" s="321">
        <v>13612</v>
      </c>
      <c r="R9092" s="305">
        <v>1</v>
      </c>
      <c r="S9092" s="305"/>
      <c r="BA9092" s="395">
        <v>1</v>
      </c>
      <c r="BB9092" s="396" t="s">
        <v>861</v>
      </c>
      <c r="BC9092" t="str">
        <f t="shared" si="761"/>
        <v>R0D</v>
      </c>
      <c r="BD9092" t="str">
        <f t="shared" si="762"/>
        <v>NAoMe_recurrent_tag_livermets</v>
      </c>
      <c r="BE9092" s="397" t="s">
        <v>862</v>
      </c>
      <c r="BF9092" t="str">
        <f t="shared" si="763"/>
        <v>No</v>
      </c>
      <c r="BG9092">
        <f t="shared" si="764"/>
        <v>164</v>
      </c>
      <c r="BH9092" s="398">
        <f t="shared" si="765"/>
        <v>1</v>
      </c>
      <c r="BO9092" s="33"/>
    </row>
    <row r="9093" spans="1:67">
      <c r="A9093" s="320" t="s">
        <v>338</v>
      </c>
      <c r="B9093" t="s">
        <v>380</v>
      </c>
      <c r="C9093" t="s">
        <v>910</v>
      </c>
      <c r="D9093" t="s">
        <v>314</v>
      </c>
      <c r="E9093" s="320" t="s">
        <v>207</v>
      </c>
      <c r="F9093" s="320" t="s">
        <v>208</v>
      </c>
      <c r="G9093" s="320" t="s">
        <v>446</v>
      </c>
      <c r="H9093" s="320" t="s">
        <v>316</v>
      </c>
      <c r="I9093" s="320" t="s">
        <v>827</v>
      </c>
      <c r="J9093" s="320" t="s">
        <v>12</v>
      </c>
      <c r="K9093" s="321">
        <v>164</v>
      </c>
      <c r="L9093" s="305">
        <v>1</v>
      </c>
      <c r="M9093" s="305"/>
      <c r="N9093" s="321">
        <v>730</v>
      </c>
      <c r="O9093" s="305">
        <v>1</v>
      </c>
      <c r="P9093" s="305"/>
      <c r="Q9093" s="321">
        <v>13612</v>
      </c>
      <c r="R9093" s="305">
        <v>1</v>
      </c>
      <c r="S9093" s="305"/>
      <c r="BA9093" s="395">
        <v>1</v>
      </c>
      <c r="BB9093" s="396" t="s">
        <v>861</v>
      </c>
      <c r="BC9093" t="str">
        <f t="shared" si="761"/>
        <v>R0D</v>
      </c>
      <c r="BD9093" t="str">
        <f t="shared" si="762"/>
        <v>NAoMe_recurrent_tag_lungmets</v>
      </c>
      <c r="BE9093" s="397" t="s">
        <v>862</v>
      </c>
      <c r="BF9093" t="str">
        <f t="shared" si="763"/>
        <v>No</v>
      </c>
      <c r="BG9093">
        <f t="shared" si="764"/>
        <v>164</v>
      </c>
      <c r="BH9093" s="398">
        <f t="shared" si="765"/>
        <v>1</v>
      </c>
      <c r="BO9093" s="33"/>
    </row>
    <row r="9094" spans="1:67">
      <c r="A9094" s="320" t="s">
        <v>338</v>
      </c>
      <c r="B9094" t="s">
        <v>380</v>
      </c>
      <c r="C9094" t="s">
        <v>910</v>
      </c>
      <c r="D9094" t="s">
        <v>314</v>
      </c>
      <c r="E9094" s="320" t="s">
        <v>207</v>
      </c>
      <c r="F9094" s="320" t="s">
        <v>208</v>
      </c>
      <c r="G9094" s="320" t="s">
        <v>446</v>
      </c>
      <c r="H9094" s="320" t="s">
        <v>316</v>
      </c>
      <c r="I9094" s="320" t="s">
        <v>828</v>
      </c>
      <c r="J9094" s="320" t="s">
        <v>12</v>
      </c>
      <c r="K9094" s="321">
        <v>164</v>
      </c>
      <c r="L9094" s="305">
        <v>1</v>
      </c>
      <c r="M9094" s="305"/>
      <c r="N9094" s="321">
        <v>730</v>
      </c>
      <c r="O9094" s="305">
        <v>1</v>
      </c>
      <c r="P9094" s="305"/>
      <c r="Q9094" s="321">
        <v>13612</v>
      </c>
      <c r="R9094" s="305">
        <v>1</v>
      </c>
      <c r="S9094" s="305"/>
      <c r="BA9094" s="395">
        <v>1</v>
      </c>
      <c r="BB9094" s="396" t="s">
        <v>861</v>
      </c>
      <c r="BC9094" t="str">
        <f t="shared" si="761"/>
        <v>R0D</v>
      </c>
      <c r="BD9094" t="str">
        <f t="shared" si="762"/>
        <v>NAoMe_recurrent_tag_othermets</v>
      </c>
      <c r="BE9094" s="397" t="s">
        <v>862</v>
      </c>
      <c r="BF9094" t="str">
        <f t="shared" si="763"/>
        <v>No</v>
      </c>
      <c r="BG9094">
        <f t="shared" si="764"/>
        <v>164</v>
      </c>
      <c r="BH9094" s="398">
        <f t="shared" si="765"/>
        <v>1</v>
      </c>
      <c r="BO9094" s="33"/>
    </row>
    <row r="9095" spans="1:67">
      <c r="A9095" s="320" t="s">
        <v>338</v>
      </c>
      <c r="B9095" t="s">
        <v>380</v>
      </c>
      <c r="C9095" t="s">
        <v>910</v>
      </c>
      <c r="D9095" t="s">
        <v>314</v>
      </c>
      <c r="E9095" s="320" t="s">
        <v>217</v>
      </c>
      <c r="F9095" s="320" t="s">
        <v>218</v>
      </c>
      <c r="G9095" s="320" t="s">
        <v>440</v>
      </c>
      <c r="H9095" s="320" t="s">
        <v>319</v>
      </c>
      <c r="I9095" s="320" t="s">
        <v>354</v>
      </c>
      <c r="J9095" s="320" t="s">
        <v>277</v>
      </c>
      <c r="K9095" s="321">
        <v>0</v>
      </c>
      <c r="L9095" s="305">
        <v>0</v>
      </c>
      <c r="M9095" s="305"/>
      <c r="N9095" s="321">
        <v>2</v>
      </c>
      <c r="O9095" s="305">
        <v>3.9200000464916229E-3</v>
      </c>
      <c r="P9095" s="305"/>
      <c r="Q9095" s="321">
        <v>56</v>
      </c>
      <c r="R9095" s="305">
        <v>4.1100000962615013E-3</v>
      </c>
      <c r="S9095" s="305"/>
      <c r="BA9095" s="395">
        <v>1</v>
      </c>
      <c r="BB9095" s="396" t="s">
        <v>861</v>
      </c>
      <c r="BC9095" t="str">
        <f t="shared" si="761"/>
        <v>RK9</v>
      </c>
      <c r="BD9095" t="str">
        <f t="shared" si="762"/>
        <v>NAoMe_recurrent_age_mbc_hes_decades_80cap</v>
      </c>
      <c r="BE9095" s="397" t="s">
        <v>862</v>
      </c>
      <c r="BF9095" t="str">
        <f t="shared" si="763"/>
        <v>18-29 yrs</v>
      </c>
      <c r="BG9095">
        <f t="shared" si="764"/>
        <v>0</v>
      </c>
      <c r="BH9095" s="398">
        <f t="shared" si="765"/>
        <v>0</v>
      </c>
      <c r="BO9095" s="33"/>
    </row>
    <row r="9096" spans="1:67">
      <c r="A9096" s="320" t="s">
        <v>338</v>
      </c>
      <c r="B9096" t="s">
        <v>380</v>
      </c>
      <c r="C9096" t="s">
        <v>910</v>
      </c>
      <c r="D9096" t="s">
        <v>314</v>
      </c>
      <c r="E9096" s="320" t="s">
        <v>217</v>
      </c>
      <c r="F9096" s="320" t="s">
        <v>218</v>
      </c>
      <c r="G9096" s="320" t="s">
        <v>440</v>
      </c>
      <c r="H9096" s="320" t="s">
        <v>319</v>
      </c>
      <c r="I9096" s="320" t="s">
        <v>354</v>
      </c>
      <c r="J9096" s="320" t="s">
        <v>278</v>
      </c>
      <c r="K9096" s="321">
        <v>6</v>
      </c>
      <c r="L9096" s="305">
        <v>4.4780001044273383E-2</v>
      </c>
      <c r="M9096" s="305"/>
      <c r="N9096" s="321">
        <v>14</v>
      </c>
      <c r="O9096" s="305">
        <v>2.7450000867247581E-2</v>
      </c>
      <c r="P9096" s="305"/>
      <c r="Q9096" s="321">
        <v>552</v>
      </c>
      <c r="R9096" s="305">
        <v>4.0550000965595252E-2</v>
      </c>
      <c r="S9096" s="305"/>
      <c r="BA9096" s="395">
        <v>1</v>
      </c>
      <c r="BB9096" s="396" t="s">
        <v>861</v>
      </c>
      <c r="BC9096" t="str">
        <f t="shared" si="761"/>
        <v>RK9</v>
      </c>
      <c r="BD9096" t="str">
        <f t="shared" si="762"/>
        <v>NAoMe_recurrent_age_mbc_hes_decades_80cap</v>
      </c>
      <c r="BE9096" s="397" t="s">
        <v>862</v>
      </c>
      <c r="BF9096" t="str">
        <f t="shared" si="763"/>
        <v>30-39 yrs</v>
      </c>
      <c r="BG9096">
        <f t="shared" si="764"/>
        <v>6</v>
      </c>
      <c r="BH9096" s="398">
        <f t="shared" si="765"/>
        <v>4.4780001044273383E-2</v>
      </c>
      <c r="BO9096" s="33"/>
    </row>
    <row r="9097" spans="1:67">
      <c r="A9097" s="320" t="s">
        <v>338</v>
      </c>
      <c r="B9097" t="s">
        <v>380</v>
      </c>
      <c r="C9097" t="s">
        <v>910</v>
      </c>
      <c r="D9097" t="s">
        <v>314</v>
      </c>
      <c r="E9097" s="320" t="s">
        <v>217</v>
      </c>
      <c r="F9097" s="320" t="s">
        <v>218</v>
      </c>
      <c r="G9097" s="320" t="s">
        <v>440</v>
      </c>
      <c r="H9097" s="320" t="s">
        <v>319</v>
      </c>
      <c r="I9097" s="320" t="s">
        <v>354</v>
      </c>
      <c r="J9097" s="320" t="s">
        <v>279</v>
      </c>
      <c r="K9097" s="321">
        <v>10</v>
      </c>
      <c r="L9097" s="305">
        <v>7.4629999697208405E-2</v>
      </c>
      <c r="M9097" s="305"/>
      <c r="N9097" s="321">
        <v>42</v>
      </c>
      <c r="O9097" s="305">
        <v>8.2350000739097595E-2</v>
      </c>
      <c r="P9097" s="305"/>
      <c r="Q9097" s="321">
        <v>1403</v>
      </c>
      <c r="R9097" s="305">
        <v>0.1030699983239174</v>
      </c>
      <c r="S9097" s="305"/>
      <c r="BA9097" s="395">
        <v>1</v>
      </c>
      <c r="BB9097" s="396" t="s">
        <v>861</v>
      </c>
      <c r="BC9097" t="str">
        <f t="shared" si="761"/>
        <v>RK9</v>
      </c>
      <c r="BD9097" t="str">
        <f t="shared" si="762"/>
        <v>NAoMe_recurrent_age_mbc_hes_decades_80cap</v>
      </c>
      <c r="BE9097" s="397" t="s">
        <v>862</v>
      </c>
      <c r="BF9097" t="str">
        <f t="shared" si="763"/>
        <v>40-49 yrs</v>
      </c>
      <c r="BG9097">
        <f t="shared" si="764"/>
        <v>10</v>
      </c>
      <c r="BH9097" s="398">
        <f t="shared" si="765"/>
        <v>7.4629999697208405E-2</v>
      </c>
      <c r="BO9097" s="33"/>
    </row>
    <row r="9098" spans="1:67">
      <c r="A9098" s="320" t="s">
        <v>338</v>
      </c>
      <c r="B9098" t="s">
        <v>380</v>
      </c>
      <c r="C9098" t="s">
        <v>910</v>
      </c>
      <c r="D9098" t="s">
        <v>314</v>
      </c>
      <c r="E9098" s="320" t="s">
        <v>217</v>
      </c>
      <c r="F9098" s="320" t="s">
        <v>218</v>
      </c>
      <c r="G9098" s="320" t="s">
        <v>440</v>
      </c>
      <c r="H9098" s="320" t="s">
        <v>319</v>
      </c>
      <c r="I9098" s="320" t="s">
        <v>354</v>
      </c>
      <c r="J9098" s="320" t="s">
        <v>280</v>
      </c>
      <c r="K9098" s="321">
        <v>25</v>
      </c>
      <c r="L9098" s="305">
        <v>0.1865700036287308</v>
      </c>
      <c r="M9098" s="305"/>
      <c r="N9098" s="321">
        <v>81</v>
      </c>
      <c r="O9098" s="305">
        <v>0.15882000327110291</v>
      </c>
      <c r="P9098" s="305"/>
      <c r="Q9098" s="321">
        <v>2584</v>
      </c>
      <c r="R9098" s="305">
        <v>0.18983000516891479</v>
      </c>
      <c r="S9098" s="305"/>
      <c r="BA9098" s="395">
        <v>1</v>
      </c>
      <c r="BB9098" s="396" t="s">
        <v>861</v>
      </c>
      <c r="BC9098" t="str">
        <f t="shared" si="761"/>
        <v>RK9</v>
      </c>
      <c r="BD9098" t="str">
        <f t="shared" si="762"/>
        <v>NAoMe_recurrent_age_mbc_hes_decades_80cap</v>
      </c>
      <c r="BE9098" s="397" t="s">
        <v>862</v>
      </c>
      <c r="BF9098" t="str">
        <f t="shared" si="763"/>
        <v>50-59 yrs</v>
      </c>
      <c r="BG9098">
        <f t="shared" si="764"/>
        <v>25</v>
      </c>
      <c r="BH9098" s="398">
        <f t="shared" si="765"/>
        <v>0.1865700036287308</v>
      </c>
      <c r="BO9098" s="33"/>
    </row>
    <row r="9099" spans="1:67">
      <c r="A9099" s="320" t="s">
        <v>338</v>
      </c>
      <c r="B9099" t="s">
        <v>380</v>
      </c>
      <c r="C9099" t="s">
        <v>910</v>
      </c>
      <c r="D9099" t="s">
        <v>314</v>
      </c>
      <c r="E9099" s="320" t="s">
        <v>217</v>
      </c>
      <c r="F9099" s="320" t="s">
        <v>218</v>
      </c>
      <c r="G9099" s="320" t="s">
        <v>440</v>
      </c>
      <c r="H9099" s="320" t="s">
        <v>319</v>
      </c>
      <c r="I9099" s="320" t="s">
        <v>354</v>
      </c>
      <c r="J9099" s="320" t="s">
        <v>281</v>
      </c>
      <c r="K9099" s="321">
        <v>19</v>
      </c>
      <c r="L9099" s="305">
        <v>0.1417900025844574</v>
      </c>
      <c r="M9099" s="305"/>
      <c r="N9099" s="321">
        <v>86</v>
      </c>
      <c r="O9099" s="305">
        <v>0.16863000392913821</v>
      </c>
      <c r="P9099" s="305"/>
      <c r="Q9099" s="321">
        <v>2650</v>
      </c>
      <c r="R9099" s="305">
        <v>0.19468000531196589</v>
      </c>
      <c r="S9099" s="305"/>
      <c r="BA9099" s="395">
        <v>1</v>
      </c>
      <c r="BB9099" s="396" t="s">
        <v>861</v>
      </c>
      <c r="BC9099" t="str">
        <f t="shared" si="761"/>
        <v>RK9</v>
      </c>
      <c r="BD9099" t="str">
        <f t="shared" si="762"/>
        <v>NAoMe_recurrent_age_mbc_hes_decades_80cap</v>
      </c>
      <c r="BE9099" s="397" t="s">
        <v>862</v>
      </c>
      <c r="BF9099" t="str">
        <f t="shared" si="763"/>
        <v>60-69 yrs</v>
      </c>
      <c r="BG9099">
        <f t="shared" si="764"/>
        <v>19</v>
      </c>
      <c r="BH9099" s="398">
        <f t="shared" si="765"/>
        <v>0.1417900025844574</v>
      </c>
      <c r="BO9099" s="33"/>
    </row>
    <row r="9100" spans="1:67">
      <c r="A9100" s="320" t="s">
        <v>338</v>
      </c>
      <c r="B9100" t="s">
        <v>380</v>
      </c>
      <c r="C9100" t="s">
        <v>910</v>
      </c>
      <c r="D9100" t="s">
        <v>314</v>
      </c>
      <c r="E9100" s="320" t="s">
        <v>217</v>
      </c>
      <c r="F9100" s="320" t="s">
        <v>218</v>
      </c>
      <c r="G9100" s="320" t="s">
        <v>440</v>
      </c>
      <c r="H9100" s="320" t="s">
        <v>319</v>
      </c>
      <c r="I9100" s="320" t="s">
        <v>354</v>
      </c>
      <c r="J9100" s="320" t="s">
        <v>282</v>
      </c>
      <c r="K9100" s="321">
        <v>38</v>
      </c>
      <c r="L9100" s="305">
        <v>0.28358000516891479</v>
      </c>
      <c r="M9100" s="305"/>
      <c r="N9100" s="321">
        <v>153</v>
      </c>
      <c r="O9100" s="305">
        <v>0.30000001192092901</v>
      </c>
      <c r="P9100" s="305"/>
      <c r="Q9100" s="321">
        <v>3284</v>
      </c>
      <c r="R9100" s="305">
        <v>0.24126000702381131</v>
      </c>
      <c r="S9100" s="305"/>
      <c r="BA9100" s="395">
        <v>1</v>
      </c>
      <c r="BB9100" s="396" t="s">
        <v>861</v>
      </c>
      <c r="BC9100" t="str">
        <f t="shared" si="761"/>
        <v>RK9</v>
      </c>
      <c r="BD9100" t="str">
        <f t="shared" si="762"/>
        <v>NAoMe_recurrent_age_mbc_hes_decades_80cap</v>
      </c>
      <c r="BE9100" s="397" t="s">
        <v>862</v>
      </c>
      <c r="BF9100" t="str">
        <f t="shared" si="763"/>
        <v>70-79 yrs</v>
      </c>
      <c r="BG9100">
        <f t="shared" si="764"/>
        <v>38</v>
      </c>
      <c r="BH9100" s="398">
        <f t="shared" si="765"/>
        <v>0.28358000516891479</v>
      </c>
      <c r="BO9100" s="33"/>
    </row>
    <row r="9101" spans="1:67">
      <c r="A9101" s="320" t="s">
        <v>338</v>
      </c>
      <c r="B9101" t="s">
        <v>380</v>
      </c>
      <c r="C9101" t="s">
        <v>910</v>
      </c>
      <c r="D9101" t="s">
        <v>314</v>
      </c>
      <c r="E9101" s="320" t="s">
        <v>217</v>
      </c>
      <c r="F9101" s="320" t="s">
        <v>218</v>
      </c>
      <c r="G9101" s="320" t="s">
        <v>440</v>
      </c>
      <c r="H9101" s="320" t="s">
        <v>319</v>
      </c>
      <c r="I9101" s="320" t="s">
        <v>354</v>
      </c>
      <c r="J9101" s="320" t="s">
        <v>283</v>
      </c>
      <c r="K9101" s="321">
        <v>36</v>
      </c>
      <c r="L9101" s="305">
        <v>0.26866000890731812</v>
      </c>
      <c r="M9101" s="305"/>
      <c r="N9101" s="321">
        <v>132</v>
      </c>
      <c r="O9101" s="305">
        <v>0.25881999731063843</v>
      </c>
      <c r="P9101" s="305"/>
      <c r="Q9101" s="321">
        <v>3083</v>
      </c>
      <c r="R9101" s="305">
        <v>0.2264900058507919</v>
      </c>
      <c r="S9101" s="305"/>
      <c r="BA9101" s="395">
        <v>1</v>
      </c>
      <c r="BB9101" s="396" t="s">
        <v>861</v>
      </c>
      <c r="BC9101" t="str">
        <f t="shared" si="761"/>
        <v>RK9</v>
      </c>
      <c r="BD9101" t="str">
        <f t="shared" si="762"/>
        <v>NAoMe_recurrent_age_mbc_hes_decades_80cap</v>
      </c>
      <c r="BE9101" s="397" t="s">
        <v>862</v>
      </c>
      <c r="BF9101" t="str">
        <f t="shared" si="763"/>
        <v>80+ yrs</v>
      </c>
      <c r="BG9101">
        <f t="shared" si="764"/>
        <v>36</v>
      </c>
      <c r="BH9101" s="398">
        <f t="shared" si="765"/>
        <v>0.26866000890731812</v>
      </c>
      <c r="BO9101" s="33"/>
    </row>
    <row r="9102" spans="1:67">
      <c r="A9102" s="320" t="s">
        <v>338</v>
      </c>
      <c r="B9102" t="s">
        <v>380</v>
      </c>
      <c r="C9102" t="s">
        <v>910</v>
      </c>
      <c r="D9102" t="s">
        <v>314</v>
      </c>
      <c r="E9102" s="320" t="s">
        <v>217</v>
      </c>
      <c r="F9102" s="320" t="s">
        <v>218</v>
      </c>
      <c r="G9102" s="320" t="s">
        <v>440</v>
      </c>
      <c r="H9102" s="320" t="s">
        <v>319</v>
      </c>
      <c r="I9102" s="320" t="s">
        <v>656</v>
      </c>
      <c r="J9102" s="320" t="s">
        <v>286</v>
      </c>
      <c r="K9102" s="321">
        <v>0</v>
      </c>
      <c r="L9102" s="305">
        <v>0</v>
      </c>
      <c r="M9102" s="305">
        <v>0</v>
      </c>
      <c r="N9102" s="321">
        <v>2</v>
      </c>
      <c r="O9102" s="305">
        <v>3.9200000464916229E-3</v>
      </c>
      <c r="P9102" s="305">
        <v>3.9400001987814903E-3</v>
      </c>
      <c r="Q9102" s="321">
        <v>565</v>
      </c>
      <c r="R9102" s="305">
        <v>4.1510000824928277E-2</v>
      </c>
      <c r="S9102" s="305">
        <v>4.221000149846077E-2</v>
      </c>
      <c r="BA9102" s="395">
        <v>1</v>
      </c>
      <c r="BB9102" s="396" t="s">
        <v>861</v>
      </c>
      <c r="BC9102" t="str">
        <f t="shared" si="761"/>
        <v>RK9</v>
      </c>
      <c r="BD9102" t="str">
        <f t="shared" si="762"/>
        <v>NAoMe_recurrent_ethnicity_grp</v>
      </c>
      <c r="BE9102" s="397" t="s">
        <v>862</v>
      </c>
      <c r="BF9102" t="str">
        <f t="shared" si="763"/>
        <v>Asian or Asian British</v>
      </c>
      <c r="BG9102">
        <f t="shared" si="764"/>
        <v>0</v>
      </c>
      <c r="BH9102" s="398">
        <f t="shared" si="765"/>
        <v>0</v>
      </c>
      <c r="BO9102" s="33"/>
    </row>
    <row r="9103" spans="1:67">
      <c r="A9103" s="320" t="s">
        <v>338</v>
      </c>
      <c r="B9103" t="s">
        <v>380</v>
      </c>
      <c r="C9103" t="s">
        <v>910</v>
      </c>
      <c r="D9103" t="s">
        <v>314</v>
      </c>
      <c r="E9103" s="320" t="s">
        <v>217</v>
      </c>
      <c r="F9103" s="320" t="s">
        <v>218</v>
      </c>
      <c r="G9103" s="320" t="s">
        <v>440</v>
      </c>
      <c r="H9103" s="320" t="s">
        <v>319</v>
      </c>
      <c r="I9103" s="320" t="s">
        <v>656</v>
      </c>
      <c r="J9103" s="320" t="s">
        <v>287</v>
      </c>
      <c r="K9103" s="321">
        <v>2</v>
      </c>
      <c r="L9103" s="305">
        <v>1.4929999597370619E-2</v>
      </c>
      <c r="M9103" s="305">
        <v>1.4929999597370619E-2</v>
      </c>
      <c r="N9103" s="321">
        <v>2</v>
      </c>
      <c r="O9103" s="305">
        <v>3.9200000464916229E-3</v>
      </c>
      <c r="P9103" s="305">
        <v>3.9400001987814903E-3</v>
      </c>
      <c r="Q9103" s="321">
        <v>439</v>
      </c>
      <c r="R9103" s="305">
        <v>3.2249998301267617E-2</v>
      </c>
      <c r="S9103" s="305">
        <v>3.2800000160932541E-2</v>
      </c>
      <c r="BA9103" s="395">
        <v>1</v>
      </c>
      <c r="BB9103" s="396" t="s">
        <v>861</v>
      </c>
      <c r="BC9103" t="str">
        <f t="shared" si="761"/>
        <v>RK9</v>
      </c>
      <c r="BD9103" t="str">
        <f t="shared" si="762"/>
        <v>NAoMe_recurrent_ethnicity_grp</v>
      </c>
      <c r="BE9103" s="397" t="s">
        <v>862</v>
      </c>
      <c r="BF9103" t="str">
        <f t="shared" si="763"/>
        <v>Black or Black British</v>
      </c>
      <c r="BG9103">
        <f t="shared" si="764"/>
        <v>2</v>
      </c>
      <c r="BH9103" s="398">
        <f t="shared" si="765"/>
        <v>1.4929999597370619E-2</v>
      </c>
      <c r="BO9103" s="33"/>
    </row>
    <row r="9104" spans="1:67">
      <c r="A9104" s="320" t="s">
        <v>338</v>
      </c>
      <c r="B9104" t="s">
        <v>380</v>
      </c>
      <c r="C9104" t="s">
        <v>910</v>
      </c>
      <c r="D9104" t="s">
        <v>314</v>
      </c>
      <c r="E9104" s="320" t="s">
        <v>217</v>
      </c>
      <c r="F9104" s="320" t="s">
        <v>218</v>
      </c>
      <c r="G9104" s="320" t="s">
        <v>440</v>
      </c>
      <c r="H9104" s="320" t="s">
        <v>319</v>
      </c>
      <c r="I9104" s="320" t="s">
        <v>656</v>
      </c>
      <c r="J9104" s="320" t="s">
        <v>259</v>
      </c>
      <c r="K9104" s="321">
        <v>0</v>
      </c>
      <c r="L9104" s="305">
        <v>0</v>
      </c>
      <c r="M9104" s="305">
        <v>0</v>
      </c>
      <c r="N9104" s="321">
        <v>2</v>
      </c>
      <c r="O9104" s="305">
        <v>3.9200000464916229E-3</v>
      </c>
      <c r="P9104" s="305">
        <v>3.9400001987814903E-3</v>
      </c>
      <c r="Q9104" s="321">
        <v>117</v>
      </c>
      <c r="R9104" s="305">
        <v>8.6000002920627594E-3</v>
      </c>
      <c r="S9104" s="305">
        <v>8.7400004267692566E-3</v>
      </c>
      <c r="BA9104" s="395">
        <v>1</v>
      </c>
      <c r="BB9104" s="396" t="s">
        <v>861</v>
      </c>
      <c r="BC9104" t="str">
        <f t="shared" si="761"/>
        <v>RK9</v>
      </c>
      <c r="BD9104" t="str">
        <f t="shared" si="762"/>
        <v>NAoMe_recurrent_ethnicity_grp</v>
      </c>
      <c r="BE9104" s="397" t="s">
        <v>862</v>
      </c>
      <c r="BF9104" t="str">
        <f t="shared" si="763"/>
        <v>Mixed</v>
      </c>
      <c r="BG9104">
        <f t="shared" si="764"/>
        <v>0</v>
      </c>
      <c r="BH9104" s="398">
        <f t="shared" si="765"/>
        <v>0</v>
      </c>
      <c r="BO9104" s="33"/>
    </row>
    <row r="9105" spans="1:67">
      <c r="A9105" s="320" t="s">
        <v>338</v>
      </c>
      <c r="B9105" t="s">
        <v>380</v>
      </c>
      <c r="C9105" t="s">
        <v>910</v>
      </c>
      <c r="D9105" t="s">
        <v>314</v>
      </c>
      <c r="E9105" s="320" t="s">
        <v>217</v>
      </c>
      <c r="F9105" s="320" t="s">
        <v>218</v>
      </c>
      <c r="G9105" s="320" t="s">
        <v>440</v>
      </c>
      <c r="H9105" s="320" t="s">
        <v>319</v>
      </c>
      <c r="I9105" s="320" t="s">
        <v>656</v>
      </c>
      <c r="J9105" s="320" t="s">
        <v>288</v>
      </c>
      <c r="K9105" s="321">
        <v>2</v>
      </c>
      <c r="L9105" s="305">
        <v>1.4929999597370619E-2</v>
      </c>
      <c r="M9105" s="305">
        <v>1.4929999597370619E-2</v>
      </c>
      <c r="N9105" s="321">
        <v>2</v>
      </c>
      <c r="O9105" s="305">
        <v>3.9200000464916229E-3</v>
      </c>
      <c r="P9105" s="305">
        <v>3.9400001987814903E-3</v>
      </c>
      <c r="Q9105" s="321">
        <v>254</v>
      </c>
      <c r="R9105" s="305">
        <v>1.8659999594092369E-2</v>
      </c>
      <c r="S9105" s="305">
        <v>1.8980000168085098E-2</v>
      </c>
      <c r="BA9105" s="395">
        <v>1</v>
      </c>
      <c r="BB9105" s="396" t="s">
        <v>861</v>
      </c>
      <c r="BC9105" t="str">
        <f t="shared" si="761"/>
        <v>RK9</v>
      </c>
      <c r="BD9105" t="str">
        <f t="shared" si="762"/>
        <v>NAoMe_recurrent_ethnicity_grp</v>
      </c>
      <c r="BE9105" s="397" t="s">
        <v>862</v>
      </c>
      <c r="BF9105" t="str">
        <f t="shared" si="763"/>
        <v>Other Ethnic Group</v>
      </c>
      <c r="BG9105">
        <f t="shared" si="764"/>
        <v>2</v>
      </c>
      <c r="BH9105" s="398">
        <f t="shared" si="765"/>
        <v>1.4929999597370619E-2</v>
      </c>
      <c r="BO9105" s="33"/>
    </row>
    <row r="9106" spans="1:67">
      <c r="A9106" s="320" t="s">
        <v>338</v>
      </c>
      <c r="B9106" t="s">
        <v>380</v>
      </c>
      <c r="C9106" t="s">
        <v>910</v>
      </c>
      <c r="D9106" t="s">
        <v>314</v>
      </c>
      <c r="E9106" s="320" t="s">
        <v>217</v>
      </c>
      <c r="F9106" s="320" t="s">
        <v>218</v>
      </c>
      <c r="G9106" s="320" t="s">
        <v>440</v>
      </c>
      <c r="H9106" s="320" t="s">
        <v>319</v>
      </c>
      <c r="I9106" s="320" t="s">
        <v>656</v>
      </c>
      <c r="J9106" s="320" t="s">
        <v>260</v>
      </c>
      <c r="K9106" s="321">
        <v>0</v>
      </c>
      <c r="L9106" s="305">
        <v>0</v>
      </c>
      <c r="M9106" s="305"/>
      <c r="N9106" s="321">
        <v>2</v>
      </c>
      <c r="O9106" s="305">
        <v>3.9200000464916229E-3</v>
      </c>
      <c r="P9106" s="305"/>
      <c r="Q9106" s="321">
        <v>227</v>
      </c>
      <c r="R9106" s="305">
        <v>1.6680000349879261E-2</v>
      </c>
      <c r="S9106" s="305"/>
      <c r="BA9106" s="395">
        <v>1</v>
      </c>
      <c r="BB9106" s="396" t="s">
        <v>861</v>
      </c>
      <c r="BC9106" t="str">
        <f t="shared" si="761"/>
        <v>RK9</v>
      </c>
      <c r="BD9106" t="str">
        <f t="shared" si="762"/>
        <v>NAoMe_recurrent_ethnicity_grp</v>
      </c>
      <c r="BE9106" s="397" t="s">
        <v>862</v>
      </c>
      <c r="BF9106" t="str">
        <f t="shared" si="763"/>
        <v>Unknown</v>
      </c>
      <c r="BG9106">
        <f t="shared" si="764"/>
        <v>0</v>
      </c>
      <c r="BH9106" s="398">
        <f t="shared" si="765"/>
        <v>0</v>
      </c>
      <c r="BO9106" s="33"/>
    </row>
    <row r="9107" spans="1:67">
      <c r="A9107" s="320" t="s">
        <v>338</v>
      </c>
      <c r="B9107" t="s">
        <v>380</v>
      </c>
      <c r="C9107" t="s">
        <v>910</v>
      </c>
      <c r="D9107" t="s">
        <v>314</v>
      </c>
      <c r="E9107" s="320" t="s">
        <v>217</v>
      </c>
      <c r="F9107" s="320" t="s">
        <v>218</v>
      </c>
      <c r="G9107" s="320" t="s">
        <v>440</v>
      </c>
      <c r="H9107" s="320" t="s">
        <v>319</v>
      </c>
      <c r="I9107" s="320" t="s">
        <v>656</v>
      </c>
      <c r="J9107" s="320" t="s">
        <v>258</v>
      </c>
      <c r="K9107" s="321">
        <v>130</v>
      </c>
      <c r="L9107" s="305">
        <v>0.97014999389648438</v>
      </c>
      <c r="M9107" s="305">
        <v>0.97014999389648438</v>
      </c>
      <c r="N9107" s="321">
        <v>500</v>
      </c>
      <c r="O9107" s="305">
        <v>0.98039001226425171</v>
      </c>
      <c r="P9107" s="305">
        <v>0.98425000905990601</v>
      </c>
      <c r="Q9107" s="321">
        <v>12010</v>
      </c>
      <c r="R9107" s="305">
        <v>0.88230997323989868</v>
      </c>
      <c r="S9107" s="305">
        <v>0.89727002382278442</v>
      </c>
      <c r="BA9107" s="395">
        <v>1</v>
      </c>
      <c r="BB9107" s="396" t="s">
        <v>861</v>
      </c>
      <c r="BC9107" t="str">
        <f t="shared" si="761"/>
        <v>RK9</v>
      </c>
      <c r="BD9107" t="str">
        <f t="shared" si="762"/>
        <v>NAoMe_recurrent_ethnicity_grp</v>
      </c>
      <c r="BE9107" s="397" t="s">
        <v>862</v>
      </c>
      <c r="BF9107" t="str">
        <f t="shared" si="763"/>
        <v>White</v>
      </c>
      <c r="BG9107">
        <f t="shared" si="764"/>
        <v>130</v>
      </c>
      <c r="BH9107" s="398">
        <f t="shared" si="765"/>
        <v>0.97014999389648438</v>
      </c>
      <c r="BO9107" s="33"/>
    </row>
    <row r="9108" spans="1:67">
      <c r="A9108" s="320" t="s">
        <v>338</v>
      </c>
      <c r="B9108" t="s">
        <v>380</v>
      </c>
      <c r="C9108" t="s">
        <v>910</v>
      </c>
      <c r="D9108" t="s">
        <v>314</v>
      </c>
      <c r="E9108" s="320" t="s">
        <v>217</v>
      </c>
      <c r="F9108" s="320" t="s">
        <v>218</v>
      </c>
      <c r="G9108" s="320" t="s">
        <v>440</v>
      </c>
      <c r="H9108" s="320" t="s">
        <v>319</v>
      </c>
      <c r="I9108" s="320" t="s">
        <v>291</v>
      </c>
      <c r="J9108" s="320" t="s">
        <v>313</v>
      </c>
      <c r="K9108" s="321">
        <v>134</v>
      </c>
      <c r="L9108" s="305">
        <v>1</v>
      </c>
      <c r="M9108" s="305"/>
      <c r="N9108" s="321">
        <v>508</v>
      </c>
      <c r="O9108" s="305">
        <v>0.99607998132705688</v>
      </c>
      <c r="P9108" s="305"/>
      <c r="Q9108" s="321">
        <v>13492</v>
      </c>
      <c r="R9108" s="305">
        <v>0.99118000268936157</v>
      </c>
      <c r="S9108" s="305"/>
      <c r="BA9108" s="395">
        <v>1</v>
      </c>
      <c r="BB9108" s="396" t="s">
        <v>861</v>
      </c>
      <c r="BC9108" t="str">
        <f t="shared" si="761"/>
        <v>RK9</v>
      </c>
      <c r="BD9108" t="str">
        <f t="shared" si="762"/>
        <v>NAoMe_recurrent_gender</v>
      </c>
      <c r="BE9108" s="397" t="s">
        <v>862</v>
      </c>
      <c r="BF9108" t="str">
        <f t="shared" si="763"/>
        <v>Female</v>
      </c>
      <c r="BG9108">
        <f t="shared" si="764"/>
        <v>134</v>
      </c>
      <c r="BH9108" s="398">
        <f t="shared" si="765"/>
        <v>1</v>
      </c>
      <c r="BO9108" s="33"/>
    </row>
    <row r="9109" spans="1:67">
      <c r="A9109" s="320" t="s">
        <v>338</v>
      </c>
      <c r="B9109" t="s">
        <v>380</v>
      </c>
      <c r="C9109" t="s">
        <v>910</v>
      </c>
      <c r="D9109" t="s">
        <v>314</v>
      </c>
      <c r="E9109" s="320" t="s">
        <v>217</v>
      </c>
      <c r="F9109" s="320" t="s">
        <v>218</v>
      </c>
      <c r="G9109" s="320" t="s">
        <v>440</v>
      </c>
      <c r="H9109" s="320" t="s">
        <v>319</v>
      </c>
      <c r="I9109" s="320" t="s">
        <v>291</v>
      </c>
      <c r="J9109" s="320" t="s">
        <v>293</v>
      </c>
      <c r="K9109" s="321">
        <v>0</v>
      </c>
      <c r="L9109" s="305">
        <v>0</v>
      </c>
      <c r="M9109" s="305"/>
      <c r="N9109" s="321">
        <v>2</v>
      </c>
      <c r="O9109" s="305">
        <v>3.9200000464916229E-3</v>
      </c>
      <c r="P9109" s="305"/>
      <c r="Q9109" s="321">
        <v>120</v>
      </c>
      <c r="R9109" s="305">
        <v>8.8200001046061516E-3</v>
      </c>
      <c r="S9109" s="305"/>
      <c r="BA9109" s="395">
        <v>1</v>
      </c>
      <c r="BB9109" s="396" t="s">
        <v>861</v>
      </c>
      <c r="BC9109" t="str">
        <f t="shared" si="761"/>
        <v>RK9</v>
      </c>
      <c r="BD9109" t="str">
        <f t="shared" si="762"/>
        <v>NAoMe_recurrent_gender</v>
      </c>
      <c r="BE9109" s="397" t="s">
        <v>862</v>
      </c>
      <c r="BF9109" t="str">
        <f t="shared" si="763"/>
        <v>Male</v>
      </c>
      <c r="BG9109">
        <f t="shared" si="764"/>
        <v>0</v>
      </c>
      <c r="BH9109" s="398">
        <f t="shared" si="765"/>
        <v>0</v>
      </c>
      <c r="BO9109" s="33"/>
    </row>
    <row r="9110" spans="1:67">
      <c r="A9110" s="320" t="s">
        <v>338</v>
      </c>
      <c r="B9110" t="s">
        <v>380</v>
      </c>
      <c r="C9110" t="s">
        <v>910</v>
      </c>
      <c r="D9110" t="s">
        <v>314</v>
      </c>
      <c r="E9110" s="320" t="s">
        <v>217</v>
      </c>
      <c r="F9110" s="320" t="s">
        <v>218</v>
      </c>
      <c r="G9110" s="320" t="s">
        <v>440</v>
      </c>
      <c r="H9110" s="320" t="s">
        <v>319</v>
      </c>
      <c r="I9110" s="320" t="s">
        <v>355</v>
      </c>
      <c r="J9110" s="320" t="s">
        <v>289</v>
      </c>
      <c r="K9110" s="321">
        <v>43</v>
      </c>
      <c r="L9110" s="305">
        <v>0.32089999318122858</v>
      </c>
      <c r="M9110" s="305"/>
      <c r="N9110" s="321">
        <v>133</v>
      </c>
      <c r="O9110" s="305">
        <v>0.26078000664710999</v>
      </c>
      <c r="P9110" s="305"/>
      <c r="Q9110" s="321">
        <v>4109</v>
      </c>
      <c r="R9110" s="305">
        <v>0.30186998844146729</v>
      </c>
      <c r="S9110" s="305"/>
      <c r="BA9110" s="395">
        <v>1</v>
      </c>
      <c r="BB9110" s="396" t="s">
        <v>861</v>
      </c>
      <c r="BC9110" t="str">
        <f t="shared" si="761"/>
        <v>RK9</v>
      </c>
      <c r="BD9110" t="str">
        <f t="shared" si="762"/>
        <v>NAoMe_recurrent_mbc_hes_year</v>
      </c>
      <c r="BE9110" s="397" t="s">
        <v>862</v>
      </c>
      <c r="BF9110" t="str">
        <f t="shared" si="763"/>
        <v>2021</v>
      </c>
      <c r="BG9110">
        <f t="shared" si="764"/>
        <v>43</v>
      </c>
      <c r="BH9110" s="398">
        <f t="shared" si="765"/>
        <v>0.32089999318122858</v>
      </c>
      <c r="BO9110" s="33"/>
    </row>
    <row r="9111" spans="1:67">
      <c r="A9111" s="320" t="s">
        <v>338</v>
      </c>
      <c r="B9111" t="s">
        <v>380</v>
      </c>
      <c r="C9111" t="s">
        <v>910</v>
      </c>
      <c r="D9111" t="s">
        <v>314</v>
      </c>
      <c r="E9111" s="320" t="s">
        <v>217</v>
      </c>
      <c r="F9111" s="320" t="s">
        <v>218</v>
      </c>
      <c r="G9111" s="320" t="s">
        <v>440</v>
      </c>
      <c r="H9111" s="320" t="s">
        <v>319</v>
      </c>
      <c r="I9111" s="320" t="s">
        <v>355</v>
      </c>
      <c r="J9111" s="320" t="s">
        <v>816</v>
      </c>
      <c r="K9111" s="321">
        <v>44</v>
      </c>
      <c r="L9111" s="305">
        <v>0.32835999131202698</v>
      </c>
      <c r="M9111" s="305"/>
      <c r="N9111" s="321">
        <v>182</v>
      </c>
      <c r="O9111" s="305">
        <v>0.35686001181602478</v>
      </c>
      <c r="P9111" s="305"/>
      <c r="Q9111" s="321">
        <v>4376</v>
      </c>
      <c r="R9111" s="305">
        <v>0.32148000597953802</v>
      </c>
      <c r="S9111" s="305"/>
      <c r="BA9111" s="395">
        <v>1</v>
      </c>
      <c r="BB9111" s="396" t="s">
        <v>861</v>
      </c>
      <c r="BC9111" t="str">
        <f t="shared" si="761"/>
        <v>RK9</v>
      </c>
      <c r="BD9111" t="str">
        <f t="shared" si="762"/>
        <v>NAoMe_recurrent_mbc_hes_year</v>
      </c>
      <c r="BE9111" s="397" t="s">
        <v>862</v>
      </c>
      <c r="BF9111" t="str">
        <f t="shared" si="763"/>
        <v>2022</v>
      </c>
      <c r="BG9111">
        <f t="shared" si="764"/>
        <v>44</v>
      </c>
      <c r="BH9111" s="398">
        <f t="shared" si="765"/>
        <v>0.32835999131202698</v>
      </c>
      <c r="BO9111" s="33"/>
    </row>
    <row r="9112" spans="1:67">
      <c r="A9112" s="320" t="s">
        <v>338</v>
      </c>
      <c r="B9112" t="s">
        <v>380</v>
      </c>
      <c r="C9112" t="s">
        <v>910</v>
      </c>
      <c r="D9112" t="s">
        <v>314</v>
      </c>
      <c r="E9112" s="320" t="s">
        <v>217</v>
      </c>
      <c r="F9112" s="320" t="s">
        <v>218</v>
      </c>
      <c r="G9112" s="320" t="s">
        <v>440</v>
      </c>
      <c r="H9112" s="320" t="s">
        <v>319</v>
      </c>
      <c r="I9112" s="320" t="s">
        <v>355</v>
      </c>
      <c r="J9112" s="320" t="s">
        <v>946</v>
      </c>
      <c r="K9112" s="321">
        <v>47</v>
      </c>
      <c r="L9112" s="305">
        <v>0.35074999928474432</v>
      </c>
      <c r="M9112" s="305"/>
      <c r="N9112" s="321">
        <v>195</v>
      </c>
      <c r="O9112" s="305">
        <v>0.38234999775886541</v>
      </c>
      <c r="P9112" s="305"/>
      <c r="Q9112" s="321">
        <v>5127</v>
      </c>
      <c r="R9112" s="305">
        <v>0.37665000557899481</v>
      </c>
      <c r="S9112" s="305"/>
      <c r="BA9112" s="395">
        <v>1</v>
      </c>
      <c r="BB9112" s="396" t="s">
        <v>861</v>
      </c>
      <c r="BC9112" t="str">
        <f t="shared" si="761"/>
        <v>RK9</v>
      </c>
      <c r="BD9112" t="str">
        <f t="shared" si="762"/>
        <v>NAoMe_recurrent_mbc_hes_year</v>
      </c>
      <c r="BE9112" s="397" t="s">
        <v>862</v>
      </c>
      <c r="BF9112" t="str">
        <f t="shared" si="763"/>
        <v>2023</v>
      </c>
      <c r="BG9112">
        <f t="shared" si="764"/>
        <v>47</v>
      </c>
      <c r="BH9112" s="398">
        <f t="shared" si="765"/>
        <v>0.35074999928474432</v>
      </c>
      <c r="BO9112" s="33"/>
    </row>
    <row r="9113" spans="1:67">
      <c r="A9113" s="320" t="s">
        <v>338</v>
      </c>
      <c r="B9113" t="s">
        <v>380</v>
      </c>
      <c r="C9113" t="s">
        <v>910</v>
      </c>
      <c r="D9113" t="s">
        <v>314</v>
      </c>
      <c r="E9113" s="320" t="s">
        <v>217</v>
      </c>
      <c r="F9113" s="320" t="s">
        <v>218</v>
      </c>
      <c r="G9113" s="320" t="s">
        <v>440</v>
      </c>
      <c r="H9113" s="320" t="s">
        <v>319</v>
      </c>
      <c r="I9113" s="320" t="s">
        <v>824</v>
      </c>
      <c r="J9113" s="320" t="s">
        <v>12</v>
      </c>
      <c r="K9113" s="321">
        <v>134</v>
      </c>
      <c r="L9113" s="305">
        <v>1</v>
      </c>
      <c r="M9113" s="305"/>
      <c r="N9113" s="321">
        <v>510</v>
      </c>
      <c r="O9113" s="305">
        <v>1</v>
      </c>
      <c r="P9113" s="305"/>
      <c r="Q9113" s="321">
        <v>13612</v>
      </c>
      <c r="R9113" s="305">
        <v>1</v>
      </c>
      <c r="S9113" s="305"/>
      <c r="BA9113" s="395">
        <v>1</v>
      </c>
      <c r="BB9113" s="396" t="s">
        <v>861</v>
      </c>
      <c r="BC9113" t="str">
        <f t="shared" si="761"/>
        <v>RK9</v>
      </c>
      <c r="BD9113" t="str">
        <f t="shared" si="762"/>
        <v>NAoMe_recurrent_tag_bonemets</v>
      </c>
      <c r="BE9113" s="397" t="s">
        <v>862</v>
      </c>
      <c r="BF9113" t="str">
        <f t="shared" si="763"/>
        <v>No</v>
      </c>
      <c r="BG9113">
        <f t="shared" si="764"/>
        <v>134</v>
      </c>
      <c r="BH9113" s="398">
        <f t="shared" si="765"/>
        <v>1</v>
      </c>
      <c r="BO9113" s="33"/>
    </row>
    <row r="9114" spans="1:67">
      <c r="A9114" s="320" t="s">
        <v>338</v>
      </c>
      <c r="B9114" t="s">
        <v>380</v>
      </c>
      <c r="C9114" t="s">
        <v>910</v>
      </c>
      <c r="D9114" t="s">
        <v>314</v>
      </c>
      <c r="E9114" s="320" t="s">
        <v>217</v>
      </c>
      <c r="F9114" s="320" t="s">
        <v>218</v>
      </c>
      <c r="G9114" s="320" t="s">
        <v>440</v>
      </c>
      <c r="H9114" s="320" t="s">
        <v>319</v>
      </c>
      <c r="I9114" s="320" t="s">
        <v>825</v>
      </c>
      <c r="J9114" s="320" t="s">
        <v>12</v>
      </c>
      <c r="K9114" s="321">
        <v>134</v>
      </c>
      <c r="L9114" s="305">
        <v>1</v>
      </c>
      <c r="M9114" s="305"/>
      <c r="N9114" s="321">
        <v>510</v>
      </c>
      <c r="O9114" s="305">
        <v>1</v>
      </c>
      <c r="P9114" s="305"/>
      <c r="Q9114" s="321">
        <v>13612</v>
      </c>
      <c r="R9114" s="305">
        <v>1</v>
      </c>
      <c r="S9114" s="305"/>
      <c r="BA9114" s="395">
        <v>1</v>
      </c>
      <c r="BB9114" s="396" t="s">
        <v>861</v>
      </c>
      <c r="BC9114" t="str">
        <f t="shared" si="761"/>
        <v>RK9</v>
      </c>
      <c r="BD9114" t="str">
        <f t="shared" si="762"/>
        <v>NAoMe_recurrent_tag_brainmets</v>
      </c>
      <c r="BE9114" s="397" t="s">
        <v>862</v>
      </c>
      <c r="BF9114" t="str">
        <f t="shared" si="763"/>
        <v>No</v>
      </c>
      <c r="BG9114">
        <f t="shared" si="764"/>
        <v>134</v>
      </c>
      <c r="BH9114" s="398">
        <f t="shared" si="765"/>
        <v>1</v>
      </c>
      <c r="BO9114" s="33"/>
    </row>
    <row r="9115" spans="1:67">
      <c r="A9115" s="320" t="s">
        <v>338</v>
      </c>
      <c r="B9115" t="s">
        <v>380</v>
      </c>
      <c r="C9115" t="s">
        <v>910</v>
      </c>
      <c r="D9115" t="s">
        <v>314</v>
      </c>
      <c r="E9115" s="320" t="s">
        <v>217</v>
      </c>
      <c r="F9115" s="320" t="s">
        <v>218</v>
      </c>
      <c r="G9115" s="320" t="s">
        <v>440</v>
      </c>
      <c r="H9115" s="320" t="s">
        <v>319</v>
      </c>
      <c r="I9115" s="320" t="s">
        <v>826</v>
      </c>
      <c r="J9115" s="320" t="s">
        <v>12</v>
      </c>
      <c r="K9115" s="321">
        <v>134</v>
      </c>
      <c r="L9115" s="305">
        <v>1</v>
      </c>
      <c r="M9115" s="305"/>
      <c r="N9115" s="321">
        <v>510</v>
      </c>
      <c r="O9115" s="305">
        <v>1</v>
      </c>
      <c r="P9115" s="305"/>
      <c r="Q9115" s="321">
        <v>13612</v>
      </c>
      <c r="R9115" s="305">
        <v>1</v>
      </c>
      <c r="S9115" s="305"/>
      <c r="BA9115" s="395">
        <v>1</v>
      </c>
      <c r="BB9115" s="396" t="s">
        <v>861</v>
      </c>
      <c r="BC9115" t="str">
        <f t="shared" si="761"/>
        <v>RK9</v>
      </c>
      <c r="BD9115" t="str">
        <f t="shared" si="762"/>
        <v>NAoMe_recurrent_tag_livermets</v>
      </c>
      <c r="BE9115" s="397" t="s">
        <v>862</v>
      </c>
      <c r="BF9115" t="str">
        <f t="shared" si="763"/>
        <v>No</v>
      </c>
      <c r="BG9115">
        <f t="shared" si="764"/>
        <v>134</v>
      </c>
      <c r="BH9115" s="398">
        <f t="shared" si="765"/>
        <v>1</v>
      </c>
      <c r="BO9115" s="33"/>
    </row>
    <row r="9116" spans="1:67">
      <c r="A9116" s="320" t="s">
        <v>338</v>
      </c>
      <c r="B9116" t="s">
        <v>380</v>
      </c>
      <c r="C9116" t="s">
        <v>910</v>
      </c>
      <c r="D9116" t="s">
        <v>314</v>
      </c>
      <c r="E9116" s="320" t="s">
        <v>217</v>
      </c>
      <c r="F9116" s="320" t="s">
        <v>218</v>
      </c>
      <c r="G9116" s="320" t="s">
        <v>440</v>
      </c>
      <c r="H9116" s="320" t="s">
        <v>319</v>
      </c>
      <c r="I9116" s="320" t="s">
        <v>827</v>
      </c>
      <c r="J9116" s="320" t="s">
        <v>12</v>
      </c>
      <c r="K9116" s="321">
        <v>134</v>
      </c>
      <c r="L9116" s="305">
        <v>1</v>
      </c>
      <c r="M9116" s="305"/>
      <c r="N9116" s="321">
        <v>510</v>
      </c>
      <c r="O9116" s="305">
        <v>1</v>
      </c>
      <c r="P9116" s="305"/>
      <c r="Q9116" s="321">
        <v>13612</v>
      </c>
      <c r="R9116" s="305">
        <v>1</v>
      </c>
      <c r="S9116" s="305"/>
      <c r="BA9116" s="395">
        <v>1</v>
      </c>
      <c r="BB9116" s="396" t="s">
        <v>861</v>
      </c>
      <c r="BC9116" t="str">
        <f t="shared" si="761"/>
        <v>RK9</v>
      </c>
      <c r="BD9116" t="str">
        <f t="shared" si="762"/>
        <v>NAoMe_recurrent_tag_lungmets</v>
      </c>
      <c r="BE9116" s="397" t="s">
        <v>862</v>
      </c>
      <c r="BF9116" t="str">
        <f t="shared" si="763"/>
        <v>No</v>
      </c>
      <c r="BG9116">
        <f t="shared" si="764"/>
        <v>134</v>
      </c>
      <c r="BH9116" s="398">
        <f t="shared" si="765"/>
        <v>1</v>
      </c>
      <c r="BO9116" s="33"/>
    </row>
    <row r="9117" spans="1:67">
      <c r="A9117" s="320" t="s">
        <v>338</v>
      </c>
      <c r="B9117" t="s">
        <v>380</v>
      </c>
      <c r="C9117" t="s">
        <v>910</v>
      </c>
      <c r="D9117" t="s">
        <v>314</v>
      </c>
      <c r="E9117" s="320" t="s">
        <v>217</v>
      </c>
      <c r="F9117" s="320" t="s">
        <v>218</v>
      </c>
      <c r="G9117" s="320" t="s">
        <v>440</v>
      </c>
      <c r="H9117" s="320" t="s">
        <v>319</v>
      </c>
      <c r="I9117" s="320" t="s">
        <v>828</v>
      </c>
      <c r="J9117" s="320" t="s">
        <v>12</v>
      </c>
      <c r="K9117" s="321">
        <v>134</v>
      </c>
      <c r="L9117" s="305">
        <v>1</v>
      </c>
      <c r="M9117" s="305"/>
      <c r="N9117" s="321">
        <v>510</v>
      </c>
      <c r="O9117" s="305">
        <v>1</v>
      </c>
      <c r="P9117" s="305"/>
      <c r="Q9117" s="321">
        <v>13612</v>
      </c>
      <c r="R9117" s="305">
        <v>1</v>
      </c>
      <c r="S9117" s="305"/>
      <c r="BA9117" s="395">
        <v>1</v>
      </c>
      <c r="BB9117" s="396" t="s">
        <v>861</v>
      </c>
      <c r="BC9117" t="str">
        <f t="shared" si="761"/>
        <v>RK9</v>
      </c>
      <c r="BD9117" t="str">
        <f t="shared" si="762"/>
        <v>NAoMe_recurrent_tag_othermets</v>
      </c>
      <c r="BE9117" s="397" t="s">
        <v>862</v>
      </c>
      <c r="BF9117" t="str">
        <f t="shared" si="763"/>
        <v>No</v>
      </c>
      <c r="BG9117">
        <f t="shared" si="764"/>
        <v>134</v>
      </c>
      <c r="BH9117" s="398">
        <f t="shared" si="765"/>
        <v>1</v>
      </c>
      <c r="BO9117" s="33"/>
    </row>
    <row r="9118" spans="1:67">
      <c r="A9118" s="320" t="s">
        <v>338</v>
      </c>
      <c r="B9118" t="s">
        <v>380</v>
      </c>
      <c r="C9118" t="s">
        <v>910</v>
      </c>
      <c r="D9118" t="s">
        <v>314</v>
      </c>
      <c r="E9118" s="320" t="s">
        <v>219</v>
      </c>
      <c r="F9118" s="320" t="s">
        <v>220</v>
      </c>
      <c r="G9118" s="320" t="s">
        <v>444</v>
      </c>
      <c r="H9118" s="320" t="s">
        <v>318</v>
      </c>
      <c r="I9118" s="320" t="s">
        <v>354</v>
      </c>
      <c r="J9118" s="320" t="s">
        <v>277</v>
      </c>
      <c r="K9118" s="321">
        <v>0</v>
      </c>
      <c r="L9118" s="305">
        <v>0</v>
      </c>
      <c r="M9118" s="305"/>
      <c r="N9118" s="321">
        <v>2</v>
      </c>
      <c r="O9118" s="305">
        <v>3.03000002168119E-3</v>
      </c>
      <c r="P9118" s="305"/>
      <c r="Q9118" s="321">
        <v>56</v>
      </c>
      <c r="R9118" s="305">
        <v>4.1100000962615013E-3</v>
      </c>
      <c r="S9118" s="305"/>
      <c r="BA9118" s="395">
        <v>1</v>
      </c>
      <c r="BB9118" s="396" t="s">
        <v>861</v>
      </c>
      <c r="BC9118" t="str">
        <f t="shared" si="761"/>
        <v>RYR</v>
      </c>
      <c r="BD9118" t="str">
        <f t="shared" si="762"/>
        <v>NAoMe_recurrent_age_mbc_hes_decades_80cap</v>
      </c>
      <c r="BE9118" s="397" t="s">
        <v>862</v>
      </c>
      <c r="BF9118" t="str">
        <f t="shared" si="763"/>
        <v>18-29 yrs</v>
      </c>
      <c r="BG9118">
        <f t="shared" si="764"/>
        <v>0</v>
      </c>
      <c r="BH9118" s="398">
        <f t="shared" si="765"/>
        <v>0</v>
      </c>
      <c r="BO9118" s="33"/>
    </row>
    <row r="9119" spans="1:67">
      <c r="A9119" s="320" t="s">
        <v>338</v>
      </c>
      <c r="B9119" t="s">
        <v>380</v>
      </c>
      <c r="C9119" t="s">
        <v>910</v>
      </c>
      <c r="D9119" t="s">
        <v>314</v>
      </c>
      <c r="E9119" s="320" t="s">
        <v>219</v>
      </c>
      <c r="F9119" s="320" t="s">
        <v>220</v>
      </c>
      <c r="G9119" s="320" t="s">
        <v>444</v>
      </c>
      <c r="H9119" s="320" t="s">
        <v>318</v>
      </c>
      <c r="I9119" s="320" t="s">
        <v>354</v>
      </c>
      <c r="J9119" s="320" t="s">
        <v>278</v>
      </c>
      <c r="K9119" s="321">
        <v>2</v>
      </c>
      <c r="L9119" s="305">
        <v>7.519999984651804E-3</v>
      </c>
      <c r="M9119" s="305"/>
      <c r="N9119" s="321">
        <v>13</v>
      </c>
      <c r="O9119" s="305">
        <v>1.9729999825358391E-2</v>
      </c>
      <c r="P9119" s="305"/>
      <c r="Q9119" s="321">
        <v>552</v>
      </c>
      <c r="R9119" s="305">
        <v>4.0550000965595252E-2</v>
      </c>
      <c r="S9119" s="305"/>
      <c r="BA9119" s="395">
        <v>1</v>
      </c>
      <c r="BB9119" s="396" t="s">
        <v>861</v>
      </c>
      <c r="BC9119" t="str">
        <f t="shared" si="761"/>
        <v>RYR</v>
      </c>
      <c r="BD9119" t="str">
        <f t="shared" si="762"/>
        <v>NAoMe_recurrent_age_mbc_hes_decades_80cap</v>
      </c>
      <c r="BE9119" s="397" t="s">
        <v>862</v>
      </c>
      <c r="BF9119" t="str">
        <f t="shared" si="763"/>
        <v>30-39 yrs</v>
      </c>
      <c r="BG9119">
        <f t="shared" si="764"/>
        <v>2</v>
      </c>
      <c r="BH9119" s="398">
        <f t="shared" si="765"/>
        <v>7.519999984651804E-3</v>
      </c>
      <c r="BO9119" s="33"/>
    </row>
    <row r="9120" spans="1:67">
      <c r="A9120" s="320" t="s">
        <v>338</v>
      </c>
      <c r="B9120" t="s">
        <v>380</v>
      </c>
      <c r="C9120" t="s">
        <v>910</v>
      </c>
      <c r="D9120" t="s">
        <v>314</v>
      </c>
      <c r="E9120" s="320" t="s">
        <v>219</v>
      </c>
      <c r="F9120" s="320" t="s">
        <v>220</v>
      </c>
      <c r="G9120" s="320" t="s">
        <v>444</v>
      </c>
      <c r="H9120" s="320" t="s">
        <v>318</v>
      </c>
      <c r="I9120" s="320" t="s">
        <v>354</v>
      </c>
      <c r="J9120" s="320" t="s">
        <v>279</v>
      </c>
      <c r="K9120" s="321">
        <v>18</v>
      </c>
      <c r="L9120" s="305">
        <v>6.7670002579689026E-2</v>
      </c>
      <c r="M9120" s="305"/>
      <c r="N9120" s="321">
        <v>56</v>
      </c>
      <c r="O9120" s="305">
        <v>8.4980003535747528E-2</v>
      </c>
      <c r="P9120" s="305"/>
      <c r="Q9120" s="321">
        <v>1403</v>
      </c>
      <c r="R9120" s="305">
        <v>0.1030699983239174</v>
      </c>
      <c r="S9120" s="305"/>
      <c r="BA9120" s="395">
        <v>1</v>
      </c>
      <c r="BB9120" s="396" t="s">
        <v>861</v>
      </c>
      <c r="BC9120" t="str">
        <f t="shared" si="761"/>
        <v>RYR</v>
      </c>
      <c r="BD9120" t="str">
        <f t="shared" si="762"/>
        <v>NAoMe_recurrent_age_mbc_hes_decades_80cap</v>
      </c>
      <c r="BE9120" s="397" t="s">
        <v>862</v>
      </c>
      <c r="BF9120" t="str">
        <f t="shared" si="763"/>
        <v>40-49 yrs</v>
      </c>
      <c r="BG9120">
        <f t="shared" si="764"/>
        <v>18</v>
      </c>
      <c r="BH9120" s="398">
        <f t="shared" si="765"/>
        <v>6.7670002579689026E-2</v>
      </c>
      <c r="BO9120" s="33"/>
    </row>
    <row r="9121" spans="1:67">
      <c r="A9121" s="320" t="s">
        <v>338</v>
      </c>
      <c r="B9121" t="s">
        <v>380</v>
      </c>
      <c r="C9121" t="s">
        <v>910</v>
      </c>
      <c r="D9121" t="s">
        <v>314</v>
      </c>
      <c r="E9121" s="320" t="s">
        <v>219</v>
      </c>
      <c r="F9121" s="320" t="s">
        <v>220</v>
      </c>
      <c r="G9121" s="320" t="s">
        <v>444</v>
      </c>
      <c r="H9121" s="320" t="s">
        <v>318</v>
      </c>
      <c r="I9121" s="320" t="s">
        <v>354</v>
      </c>
      <c r="J9121" s="320" t="s">
        <v>280</v>
      </c>
      <c r="K9121" s="321">
        <v>50</v>
      </c>
      <c r="L9121" s="305">
        <v>0.18796999752521509</v>
      </c>
      <c r="M9121" s="305"/>
      <c r="N9121" s="321">
        <v>127</v>
      </c>
      <c r="O9121" s="305">
        <v>0.19271999597549441</v>
      </c>
      <c r="P9121" s="305"/>
      <c r="Q9121" s="321">
        <v>2584</v>
      </c>
      <c r="R9121" s="305">
        <v>0.18983000516891479</v>
      </c>
      <c r="S9121" s="305"/>
      <c r="BA9121" s="395">
        <v>1</v>
      </c>
      <c r="BB9121" s="396" t="s">
        <v>861</v>
      </c>
      <c r="BC9121" t="str">
        <f t="shared" si="761"/>
        <v>RYR</v>
      </c>
      <c r="BD9121" t="str">
        <f t="shared" si="762"/>
        <v>NAoMe_recurrent_age_mbc_hes_decades_80cap</v>
      </c>
      <c r="BE9121" s="397" t="s">
        <v>862</v>
      </c>
      <c r="BF9121" t="str">
        <f t="shared" si="763"/>
        <v>50-59 yrs</v>
      </c>
      <c r="BG9121">
        <f t="shared" si="764"/>
        <v>50</v>
      </c>
      <c r="BH9121" s="398">
        <f t="shared" si="765"/>
        <v>0.18796999752521509</v>
      </c>
      <c r="BO9121" s="33"/>
    </row>
    <row r="9122" spans="1:67">
      <c r="A9122" s="320" t="s">
        <v>338</v>
      </c>
      <c r="B9122" t="s">
        <v>380</v>
      </c>
      <c r="C9122" t="s">
        <v>910</v>
      </c>
      <c r="D9122" t="s">
        <v>314</v>
      </c>
      <c r="E9122" s="320" t="s">
        <v>219</v>
      </c>
      <c r="F9122" s="320" t="s">
        <v>220</v>
      </c>
      <c r="G9122" s="320" t="s">
        <v>444</v>
      </c>
      <c r="H9122" s="320" t="s">
        <v>318</v>
      </c>
      <c r="I9122" s="320" t="s">
        <v>354</v>
      </c>
      <c r="J9122" s="320" t="s">
        <v>281</v>
      </c>
      <c r="K9122" s="321">
        <v>68</v>
      </c>
      <c r="L9122" s="305">
        <v>0.25564000010490417</v>
      </c>
      <c r="M9122" s="305"/>
      <c r="N9122" s="321">
        <v>134</v>
      </c>
      <c r="O9122" s="305">
        <v>0.20333999395370481</v>
      </c>
      <c r="P9122" s="305"/>
      <c r="Q9122" s="321">
        <v>2650</v>
      </c>
      <c r="R9122" s="305">
        <v>0.19468000531196589</v>
      </c>
      <c r="S9122" s="305"/>
      <c r="BA9122" s="395">
        <v>1</v>
      </c>
      <c r="BB9122" s="396" t="s">
        <v>861</v>
      </c>
      <c r="BC9122" t="str">
        <f t="shared" si="761"/>
        <v>RYR</v>
      </c>
      <c r="BD9122" t="str">
        <f t="shared" si="762"/>
        <v>NAoMe_recurrent_age_mbc_hes_decades_80cap</v>
      </c>
      <c r="BE9122" s="397" t="s">
        <v>862</v>
      </c>
      <c r="BF9122" t="str">
        <f t="shared" si="763"/>
        <v>60-69 yrs</v>
      </c>
      <c r="BG9122">
        <f t="shared" si="764"/>
        <v>68</v>
      </c>
      <c r="BH9122" s="398">
        <f t="shared" si="765"/>
        <v>0.25564000010490417</v>
      </c>
      <c r="BO9122" s="33"/>
    </row>
    <row r="9123" spans="1:67">
      <c r="A9123" s="320" t="s">
        <v>338</v>
      </c>
      <c r="B9123" t="s">
        <v>380</v>
      </c>
      <c r="C9123" t="s">
        <v>910</v>
      </c>
      <c r="D9123" t="s">
        <v>314</v>
      </c>
      <c r="E9123" s="320" t="s">
        <v>219</v>
      </c>
      <c r="F9123" s="320" t="s">
        <v>220</v>
      </c>
      <c r="G9123" s="320" t="s">
        <v>444</v>
      </c>
      <c r="H9123" s="320" t="s">
        <v>318</v>
      </c>
      <c r="I9123" s="320" t="s">
        <v>354</v>
      </c>
      <c r="J9123" s="320" t="s">
        <v>282</v>
      </c>
      <c r="K9123" s="321">
        <v>65</v>
      </c>
      <c r="L9123" s="305">
        <v>0.2443599998950958</v>
      </c>
      <c r="M9123" s="305"/>
      <c r="N9123" s="321">
        <v>167</v>
      </c>
      <c r="O9123" s="305">
        <v>0.25341001152992249</v>
      </c>
      <c r="P9123" s="305"/>
      <c r="Q9123" s="321">
        <v>3284</v>
      </c>
      <c r="R9123" s="305">
        <v>0.24126000702381131</v>
      </c>
      <c r="S9123" s="305"/>
      <c r="BA9123" s="395">
        <v>1</v>
      </c>
      <c r="BB9123" s="396" t="s">
        <v>861</v>
      </c>
      <c r="BC9123" t="str">
        <f t="shared" si="761"/>
        <v>RYR</v>
      </c>
      <c r="BD9123" t="str">
        <f t="shared" si="762"/>
        <v>NAoMe_recurrent_age_mbc_hes_decades_80cap</v>
      </c>
      <c r="BE9123" s="397" t="s">
        <v>862</v>
      </c>
      <c r="BF9123" t="str">
        <f t="shared" si="763"/>
        <v>70-79 yrs</v>
      </c>
      <c r="BG9123">
        <f t="shared" si="764"/>
        <v>65</v>
      </c>
      <c r="BH9123" s="398">
        <f t="shared" si="765"/>
        <v>0.2443599998950958</v>
      </c>
      <c r="BO9123" s="33"/>
    </row>
    <row r="9124" spans="1:67">
      <c r="A9124" s="320" t="s">
        <v>338</v>
      </c>
      <c r="B9124" t="s">
        <v>380</v>
      </c>
      <c r="C9124" t="s">
        <v>910</v>
      </c>
      <c r="D9124" t="s">
        <v>314</v>
      </c>
      <c r="E9124" s="320" t="s">
        <v>219</v>
      </c>
      <c r="F9124" s="320" t="s">
        <v>220</v>
      </c>
      <c r="G9124" s="320" t="s">
        <v>444</v>
      </c>
      <c r="H9124" s="320" t="s">
        <v>318</v>
      </c>
      <c r="I9124" s="320" t="s">
        <v>354</v>
      </c>
      <c r="J9124" s="320" t="s">
        <v>283</v>
      </c>
      <c r="K9124" s="321">
        <v>63</v>
      </c>
      <c r="L9124" s="305">
        <v>0.23683999478816989</v>
      </c>
      <c r="M9124" s="305"/>
      <c r="N9124" s="321">
        <v>160</v>
      </c>
      <c r="O9124" s="305">
        <v>0.24278999865055079</v>
      </c>
      <c r="P9124" s="305"/>
      <c r="Q9124" s="321">
        <v>3083</v>
      </c>
      <c r="R9124" s="305">
        <v>0.2264900058507919</v>
      </c>
      <c r="S9124" s="305"/>
      <c r="BA9124" s="395">
        <v>1</v>
      </c>
      <c r="BB9124" s="396" t="s">
        <v>861</v>
      </c>
      <c r="BC9124" t="str">
        <f t="shared" si="761"/>
        <v>RYR</v>
      </c>
      <c r="BD9124" t="str">
        <f t="shared" si="762"/>
        <v>NAoMe_recurrent_age_mbc_hes_decades_80cap</v>
      </c>
      <c r="BE9124" s="397" t="s">
        <v>862</v>
      </c>
      <c r="BF9124" t="str">
        <f t="shared" si="763"/>
        <v>80+ yrs</v>
      </c>
      <c r="BG9124">
        <f t="shared" si="764"/>
        <v>63</v>
      </c>
      <c r="BH9124" s="398">
        <f t="shared" si="765"/>
        <v>0.23683999478816989</v>
      </c>
      <c r="BO9124" s="33"/>
    </row>
    <row r="9125" spans="1:67">
      <c r="A9125" s="320" t="s">
        <v>338</v>
      </c>
      <c r="B9125" t="s">
        <v>380</v>
      </c>
      <c r="C9125" t="s">
        <v>910</v>
      </c>
      <c r="D9125" t="s">
        <v>314</v>
      </c>
      <c r="E9125" s="320" t="s">
        <v>219</v>
      </c>
      <c r="F9125" s="320" t="s">
        <v>220</v>
      </c>
      <c r="G9125" s="320" t="s">
        <v>444</v>
      </c>
      <c r="H9125" s="320" t="s">
        <v>318</v>
      </c>
      <c r="I9125" s="320" t="s">
        <v>656</v>
      </c>
      <c r="J9125" s="320" t="s">
        <v>286</v>
      </c>
      <c r="K9125" s="321">
        <v>2</v>
      </c>
      <c r="L9125" s="305">
        <v>7.519999984651804E-3</v>
      </c>
      <c r="M9125" s="305">
        <v>7.9100001603364944E-3</v>
      </c>
      <c r="N9125" s="321">
        <v>9</v>
      </c>
      <c r="O9125" s="305">
        <v>1.365999970585108E-2</v>
      </c>
      <c r="P9125" s="305">
        <v>1.437999960035086E-2</v>
      </c>
      <c r="Q9125" s="321">
        <v>565</v>
      </c>
      <c r="R9125" s="305">
        <v>4.1510000824928277E-2</v>
      </c>
      <c r="S9125" s="305">
        <v>4.221000149846077E-2</v>
      </c>
      <c r="BA9125" s="395">
        <v>1</v>
      </c>
      <c r="BB9125" s="396" t="s">
        <v>861</v>
      </c>
      <c r="BC9125" t="str">
        <f t="shared" si="761"/>
        <v>RYR</v>
      </c>
      <c r="BD9125" t="str">
        <f t="shared" si="762"/>
        <v>NAoMe_recurrent_ethnicity_grp</v>
      </c>
      <c r="BE9125" s="397" t="s">
        <v>862</v>
      </c>
      <c r="BF9125" t="str">
        <f t="shared" si="763"/>
        <v>Asian or Asian British</v>
      </c>
      <c r="BG9125">
        <f t="shared" si="764"/>
        <v>2</v>
      </c>
      <c r="BH9125" s="398">
        <f t="shared" si="765"/>
        <v>7.519999984651804E-3</v>
      </c>
      <c r="BO9125" s="33"/>
    </row>
    <row r="9126" spans="1:67">
      <c r="A9126" s="320" t="s">
        <v>338</v>
      </c>
      <c r="B9126" t="s">
        <v>380</v>
      </c>
      <c r="C9126" t="s">
        <v>910</v>
      </c>
      <c r="D9126" t="s">
        <v>314</v>
      </c>
      <c r="E9126" s="320" t="s">
        <v>219</v>
      </c>
      <c r="F9126" s="320" t="s">
        <v>220</v>
      </c>
      <c r="G9126" s="320" t="s">
        <v>444</v>
      </c>
      <c r="H9126" s="320" t="s">
        <v>318</v>
      </c>
      <c r="I9126" s="320" t="s">
        <v>656</v>
      </c>
      <c r="J9126" s="320" t="s">
        <v>287</v>
      </c>
      <c r="K9126" s="321">
        <v>0</v>
      </c>
      <c r="L9126" s="305">
        <v>0</v>
      </c>
      <c r="M9126" s="305">
        <v>0</v>
      </c>
      <c r="N9126" s="321">
        <v>2</v>
      </c>
      <c r="O9126" s="305">
        <v>3.03000002168119E-3</v>
      </c>
      <c r="P9126" s="305">
        <v>3.19000007584691E-3</v>
      </c>
      <c r="Q9126" s="321">
        <v>439</v>
      </c>
      <c r="R9126" s="305">
        <v>3.2249998301267617E-2</v>
      </c>
      <c r="S9126" s="305">
        <v>3.2800000160932541E-2</v>
      </c>
      <c r="BA9126" s="395">
        <v>1</v>
      </c>
      <c r="BB9126" s="396" t="s">
        <v>861</v>
      </c>
      <c r="BC9126" t="str">
        <f t="shared" si="761"/>
        <v>RYR</v>
      </c>
      <c r="BD9126" t="str">
        <f t="shared" si="762"/>
        <v>NAoMe_recurrent_ethnicity_grp</v>
      </c>
      <c r="BE9126" s="397" t="s">
        <v>862</v>
      </c>
      <c r="BF9126" t="str">
        <f t="shared" si="763"/>
        <v>Black or Black British</v>
      </c>
      <c r="BG9126">
        <f t="shared" si="764"/>
        <v>0</v>
      </c>
      <c r="BH9126" s="398">
        <f t="shared" si="765"/>
        <v>0</v>
      </c>
      <c r="BO9126" s="33"/>
    </row>
    <row r="9127" spans="1:67">
      <c r="A9127" s="320" t="s">
        <v>338</v>
      </c>
      <c r="B9127" t="s">
        <v>380</v>
      </c>
      <c r="C9127" t="s">
        <v>910</v>
      </c>
      <c r="D9127" t="s">
        <v>314</v>
      </c>
      <c r="E9127" s="320" t="s">
        <v>219</v>
      </c>
      <c r="F9127" s="320" t="s">
        <v>220</v>
      </c>
      <c r="G9127" s="320" t="s">
        <v>444</v>
      </c>
      <c r="H9127" s="320" t="s">
        <v>318</v>
      </c>
      <c r="I9127" s="320" t="s">
        <v>656</v>
      </c>
      <c r="J9127" s="320" t="s">
        <v>259</v>
      </c>
      <c r="K9127" s="321">
        <v>0</v>
      </c>
      <c r="L9127" s="305">
        <v>0</v>
      </c>
      <c r="M9127" s="305">
        <v>0</v>
      </c>
      <c r="N9127" s="321">
        <v>2</v>
      </c>
      <c r="O9127" s="305">
        <v>3.03000002168119E-3</v>
      </c>
      <c r="P9127" s="305">
        <v>3.19000007584691E-3</v>
      </c>
      <c r="Q9127" s="321">
        <v>117</v>
      </c>
      <c r="R9127" s="305">
        <v>8.6000002920627594E-3</v>
      </c>
      <c r="S9127" s="305">
        <v>8.7400004267692566E-3</v>
      </c>
      <c r="BA9127" s="395">
        <v>1</v>
      </c>
      <c r="BB9127" s="396" t="s">
        <v>861</v>
      </c>
      <c r="BC9127" t="str">
        <f t="shared" si="761"/>
        <v>RYR</v>
      </c>
      <c r="BD9127" t="str">
        <f t="shared" si="762"/>
        <v>NAoMe_recurrent_ethnicity_grp</v>
      </c>
      <c r="BE9127" s="397" t="s">
        <v>862</v>
      </c>
      <c r="BF9127" t="str">
        <f t="shared" si="763"/>
        <v>Mixed</v>
      </c>
      <c r="BG9127">
        <f t="shared" si="764"/>
        <v>0</v>
      </c>
      <c r="BH9127" s="398">
        <f t="shared" si="765"/>
        <v>0</v>
      </c>
      <c r="BO9127" s="33"/>
    </row>
    <row r="9128" spans="1:67">
      <c r="A9128" s="320" t="s">
        <v>338</v>
      </c>
      <c r="B9128" t="s">
        <v>380</v>
      </c>
      <c r="C9128" t="s">
        <v>910</v>
      </c>
      <c r="D9128" t="s">
        <v>314</v>
      </c>
      <c r="E9128" s="320" t="s">
        <v>219</v>
      </c>
      <c r="F9128" s="320" t="s">
        <v>220</v>
      </c>
      <c r="G9128" s="320" t="s">
        <v>444</v>
      </c>
      <c r="H9128" s="320" t="s">
        <v>318</v>
      </c>
      <c r="I9128" s="320" t="s">
        <v>656</v>
      </c>
      <c r="J9128" s="320" t="s">
        <v>288</v>
      </c>
      <c r="K9128" s="321">
        <v>2</v>
      </c>
      <c r="L9128" s="305">
        <v>7.519999984651804E-3</v>
      </c>
      <c r="M9128" s="305">
        <v>7.9100001603364944E-3</v>
      </c>
      <c r="N9128" s="321">
        <v>9</v>
      </c>
      <c r="O9128" s="305">
        <v>1.365999970585108E-2</v>
      </c>
      <c r="P9128" s="305">
        <v>1.437999960035086E-2</v>
      </c>
      <c r="Q9128" s="321">
        <v>254</v>
      </c>
      <c r="R9128" s="305">
        <v>1.8659999594092369E-2</v>
      </c>
      <c r="S9128" s="305">
        <v>1.8980000168085098E-2</v>
      </c>
      <c r="BA9128" s="395">
        <v>1</v>
      </c>
      <c r="BB9128" s="396" t="s">
        <v>861</v>
      </c>
      <c r="BC9128" t="str">
        <f t="shared" si="761"/>
        <v>RYR</v>
      </c>
      <c r="BD9128" t="str">
        <f t="shared" si="762"/>
        <v>NAoMe_recurrent_ethnicity_grp</v>
      </c>
      <c r="BE9128" s="397" t="s">
        <v>862</v>
      </c>
      <c r="BF9128" t="str">
        <f t="shared" si="763"/>
        <v>Other Ethnic Group</v>
      </c>
      <c r="BG9128">
        <f t="shared" si="764"/>
        <v>2</v>
      </c>
      <c r="BH9128" s="398">
        <f t="shared" si="765"/>
        <v>7.519999984651804E-3</v>
      </c>
      <c r="BO9128" s="33"/>
    </row>
    <row r="9129" spans="1:67">
      <c r="A9129" s="320" t="s">
        <v>338</v>
      </c>
      <c r="B9129" t="s">
        <v>380</v>
      </c>
      <c r="C9129" t="s">
        <v>910</v>
      </c>
      <c r="D9129" t="s">
        <v>314</v>
      </c>
      <c r="E9129" s="320" t="s">
        <v>219</v>
      </c>
      <c r="F9129" s="320" t="s">
        <v>220</v>
      </c>
      <c r="G9129" s="320" t="s">
        <v>444</v>
      </c>
      <c r="H9129" s="320" t="s">
        <v>318</v>
      </c>
      <c r="I9129" s="320" t="s">
        <v>656</v>
      </c>
      <c r="J9129" s="320" t="s">
        <v>260</v>
      </c>
      <c r="K9129" s="321">
        <v>13</v>
      </c>
      <c r="L9129" s="305">
        <v>4.887000098824501E-2</v>
      </c>
      <c r="M9129" s="305"/>
      <c r="N9129" s="321">
        <v>33</v>
      </c>
      <c r="O9129" s="305">
        <v>5.0080001354217529E-2</v>
      </c>
      <c r="P9129" s="305"/>
      <c r="Q9129" s="321">
        <v>227</v>
      </c>
      <c r="R9129" s="305">
        <v>1.6680000349879261E-2</v>
      </c>
      <c r="S9129" s="305"/>
      <c r="BA9129" s="395">
        <v>1</v>
      </c>
      <c r="BB9129" s="396" t="s">
        <v>861</v>
      </c>
      <c r="BC9129" t="str">
        <f t="shared" si="761"/>
        <v>RYR</v>
      </c>
      <c r="BD9129" t="str">
        <f t="shared" si="762"/>
        <v>NAoMe_recurrent_ethnicity_grp</v>
      </c>
      <c r="BE9129" s="397" t="s">
        <v>862</v>
      </c>
      <c r="BF9129" t="str">
        <f t="shared" si="763"/>
        <v>Unknown</v>
      </c>
      <c r="BG9129">
        <f t="shared" si="764"/>
        <v>13</v>
      </c>
      <c r="BH9129" s="398">
        <f t="shared" si="765"/>
        <v>4.887000098824501E-2</v>
      </c>
      <c r="BO9129" s="33"/>
    </row>
    <row r="9130" spans="1:67">
      <c r="A9130" s="320" t="s">
        <v>338</v>
      </c>
      <c r="B9130" t="s">
        <v>380</v>
      </c>
      <c r="C9130" t="s">
        <v>910</v>
      </c>
      <c r="D9130" t="s">
        <v>314</v>
      </c>
      <c r="E9130" s="320" t="s">
        <v>219</v>
      </c>
      <c r="F9130" s="320" t="s">
        <v>220</v>
      </c>
      <c r="G9130" s="320" t="s">
        <v>444</v>
      </c>
      <c r="H9130" s="320" t="s">
        <v>318</v>
      </c>
      <c r="I9130" s="320" t="s">
        <v>656</v>
      </c>
      <c r="J9130" s="320" t="s">
        <v>258</v>
      </c>
      <c r="K9130" s="321">
        <v>249</v>
      </c>
      <c r="L9130" s="305">
        <v>0.93608999252319336</v>
      </c>
      <c r="M9130" s="305">
        <v>0.98418998718261719</v>
      </c>
      <c r="N9130" s="321">
        <v>604</v>
      </c>
      <c r="O9130" s="305">
        <v>0.91654002666473389</v>
      </c>
      <c r="P9130" s="305">
        <v>0.96486002206802368</v>
      </c>
      <c r="Q9130" s="321">
        <v>12010</v>
      </c>
      <c r="R9130" s="305">
        <v>0.88230997323989868</v>
      </c>
      <c r="S9130" s="305">
        <v>0.89727002382278442</v>
      </c>
      <c r="BA9130" s="395">
        <v>1</v>
      </c>
      <c r="BB9130" s="396" t="s">
        <v>861</v>
      </c>
      <c r="BC9130" t="str">
        <f t="shared" si="761"/>
        <v>RYR</v>
      </c>
      <c r="BD9130" t="str">
        <f t="shared" si="762"/>
        <v>NAoMe_recurrent_ethnicity_grp</v>
      </c>
      <c r="BE9130" s="397" t="s">
        <v>862</v>
      </c>
      <c r="BF9130" t="str">
        <f t="shared" si="763"/>
        <v>White</v>
      </c>
      <c r="BG9130">
        <f t="shared" si="764"/>
        <v>249</v>
      </c>
      <c r="BH9130" s="398">
        <f t="shared" si="765"/>
        <v>0.93608999252319336</v>
      </c>
      <c r="BO9130" s="33"/>
    </row>
    <row r="9131" spans="1:67">
      <c r="A9131" s="320" t="s">
        <v>338</v>
      </c>
      <c r="B9131" t="s">
        <v>380</v>
      </c>
      <c r="C9131" t="s">
        <v>910</v>
      </c>
      <c r="D9131" t="s">
        <v>314</v>
      </c>
      <c r="E9131" s="320" t="s">
        <v>219</v>
      </c>
      <c r="F9131" s="320" t="s">
        <v>220</v>
      </c>
      <c r="G9131" s="320" t="s">
        <v>444</v>
      </c>
      <c r="H9131" s="320" t="s">
        <v>318</v>
      </c>
      <c r="I9131" s="320" t="s">
        <v>291</v>
      </c>
      <c r="J9131" s="320" t="s">
        <v>313</v>
      </c>
      <c r="K9131" s="321">
        <v>264</v>
      </c>
      <c r="L9131" s="305">
        <v>0.99247997999191284</v>
      </c>
      <c r="M9131" s="305"/>
      <c r="N9131" s="321">
        <v>650</v>
      </c>
      <c r="O9131" s="305">
        <v>0.9863399863243103</v>
      </c>
      <c r="P9131" s="305"/>
      <c r="Q9131" s="321">
        <v>13492</v>
      </c>
      <c r="R9131" s="305">
        <v>0.99118000268936157</v>
      </c>
      <c r="S9131" s="305"/>
      <c r="BA9131" s="395">
        <v>1</v>
      </c>
      <c r="BB9131" s="396" t="s">
        <v>861</v>
      </c>
      <c r="BC9131" t="str">
        <f t="shared" si="761"/>
        <v>RYR</v>
      </c>
      <c r="BD9131" t="str">
        <f t="shared" si="762"/>
        <v>NAoMe_recurrent_gender</v>
      </c>
      <c r="BE9131" s="397" t="s">
        <v>862</v>
      </c>
      <c r="BF9131" t="str">
        <f t="shared" si="763"/>
        <v>Female</v>
      </c>
      <c r="BG9131">
        <f t="shared" si="764"/>
        <v>264</v>
      </c>
      <c r="BH9131" s="398">
        <f t="shared" si="765"/>
        <v>0.99247997999191284</v>
      </c>
      <c r="BO9131" s="33"/>
    </row>
    <row r="9132" spans="1:67">
      <c r="A9132" s="320" t="s">
        <v>338</v>
      </c>
      <c r="B9132" t="s">
        <v>380</v>
      </c>
      <c r="C9132" t="s">
        <v>910</v>
      </c>
      <c r="D9132" t="s">
        <v>314</v>
      </c>
      <c r="E9132" s="320" t="s">
        <v>219</v>
      </c>
      <c r="F9132" s="320" t="s">
        <v>220</v>
      </c>
      <c r="G9132" s="320" t="s">
        <v>444</v>
      </c>
      <c r="H9132" s="320" t="s">
        <v>318</v>
      </c>
      <c r="I9132" s="320" t="s">
        <v>291</v>
      </c>
      <c r="J9132" s="320" t="s">
        <v>293</v>
      </c>
      <c r="K9132" s="321">
        <v>2</v>
      </c>
      <c r="L9132" s="305">
        <v>7.519999984651804E-3</v>
      </c>
      <c r="M9132" s="305"/>
      <c r="N9132" s="321">
        <v>9</v>
      </c>
      <c r="O9132" s="305">
        <v>1.365999970585108E-2</v>
      </c>
      <c r="P9132" s="305"/>
      <c r="Q9132" s="321">
        <v>120</v>
      </c>
      <c r="R9132" s="305">
        <v>8.8200001046061516E-3</v>
      </c>
      <c r="S9132" s="305"/>
      <c r="BA9132" s="395">
        <v>1</v>
      </c>
      <c r="BB9132" s="396" t="s">
        <v>861</v>
      </c>
      <c r="BC9132" t="str">
        <f t="shared" si="761"/>
        <v>RYR</v>
      </c>
      <c r="BD9132" t="str">
        <f t="shared" si="762"/>
        <v>NAoMe_recurrent_gender</v>
      </c>
      <c r="BE9132" s="397" t="s">
        <v>862</v>
      </c>
      <c r="BF9132" t="str">
        <f t="shared" si="763"/>
        <v>Male</v>
      </c>
      <c r="BG9132">
        <f t="shared" si="764"/>
        <v>2</v>
      </c>
      <c r="BH9132" s="398">
        <f t="shared" si="765"/>
        <v>7.519999984651804E-3</v>
      </c>
      <c r="BO9132" s="33"/>
    </row>
    <row r="9133" spans="1:67">
      <c r="A9133" s="320" t="s">
        <v>338</v>
      </c>
      <c r="B9133" t="s">
        <v>380</v>
      </c>
      <c r="C9133" t="s">
        <v>910</v>
      </c>
      <c r="D9133" t="s">
        <v>314</v>
      </c>
      <c r="E9133" s="320" t="s">
        <v>219</v>
      </c>
      <c r="F9133" s="320" t="s">
        <v>220</v>
      </c>
      <c r="G9133" s="320" t="s">
        <v>444</v>
      </c>
      <c r="H9133" s="320" t="s">
        <v>318</v>
      </c>
      <c r="I9133" s="320" t="s">
        <v>355</v>
      </c>
      <c r="J9133" s="320" t="s">
        <v>289</v>
      </c>
      <c r="K9133" s="321">
        <v>91</v>
      </c>
      <c r="L9133" s="305">
        <v>0.34211000800132751</v>
      </c>
      <c r="M9133" s="305"/>
      <c r="N9133" s="321">
        <v>203</v>
      </c>
      <c r="O9133" s="305">
        <v>0.30803999304771418</v>
      </c>
      <c r="P9133" s="305"/>
      <c r="Q9133" s="321">
        <v>4109</v>
      </c>
      <c r="R9133" s="305">
        <v>0.30186998844146729</v>
      </c>
      <c r="S9133" s="305"/>
      <c r="BA9133" s="395">
        <v>1</v>
      </c>
      <c r="BB9133" s="396" t="s">
        <v>861</v>
      </c>
      <c r="BC9133" t="str">
        <f t="shared" si="761"/>
        <v>RYR</v>
      </c>
      <c r="BD9133" t="str">
        <f t="shared" si="762"/>
        <v>NAoMe_recurrent_mbc_hes_year</v>
      </c>
      <c r="BE9133" s="397" t="s">
        <v>862</v>
      </c>
      <c r="BF9133" t="str">
        <f t="shared" si="763"/>
        <v>2021</v>
      </c>
      <c r="BG9133">
        <f t="shared" si="764"/>
        <v>91</v>
      </c>
      <c r="BH9133" s="398">
        <f t="shared" si="765"/>
        <v>0.34211000800132751</v>
      </c>
      <c r="BO9133" s="33"/>
    </row>
    <row r="9134" spans="1:67">
      <c r="A9134" s="320" t="s">
        <v>338</v>
      </c>
      <c r="B9134" t="s">
        <v>380</v>
      </c>
      <c r="C9134" t="s">
        <v>910</v>
      </c>
      <c r="D9134" t="s">
        <v>314</v>
      </c>
      <c r="E9134" s="320" t="s">
        <v>219</v>
      </c>
      <c r="F9134" s="320" t="s">
        <v>220</v>
      </c>
      <c r="G9134" s="320" t="s">
        <v>444</v>
      </c>
      <c r="H9134" s="320" t="s">
        <v>318</v>
      </c>
      <c r="I9134" s="320" t="s">
        <v>355</v>
      </c>
      <c r="J9134" s="320" t="s">
        <v>816</v>
      </c>
      <c r="K9134" s="321">
        <v>81</v>
      </c>
      <c r="L9134" s="305">
        <v>0.30450999736785889</v>
      </c>
      <c r="M9134" s="305"/>
      <c r="N9134" s="321">
        <v>213</v>
      </c>
      <c r="O9134" s="305">
        <v>0.32322001457214361</v>
      </c>
      <c r="P9134" s="305"/>
      <c r="Q9134" s="321">
        <v>4376</v>
      </c>
      <c r="R9134" s="305">
        <v>0.32148000597953802</v>
      </c>
      <c r="S9134" s="305"/>
      <c r="BA9134" s="395">
        <v>1</v>
      </c>
      <c r="BB9134" s="396" t="s">
        <v>861</v>
      </c>
      <c r="BC9134" t="str">
        <f t="shared" si="761"/>
        <v>RYR</v>
      </c>
      <c r="BD9134" t="str">
        <f t="shared" si="762"/>
        <v>NAoMe_recurrent_mbc_hes_year</v>
      </c>
      <c r="BE9134" s="397" t="s">
        <v>862</v>
      </c>
      <c r="BF9134" t="str">
        <f t="shared" si="763"/>
        <v>2022</v>
      </c>
      <c r="BG9134">
        <f t="shared" si="764"/>
        <v>81</v>
      </c>
      <c r="BH9134" s="398">
        <f t="shared" si="765"/>
        <v>0.30450999736785889</v>
      </c>
      <c r="BO9134" s="33"/>
    </row>
    <row r="9135" spans="1:67">
      <c r="A9135" s="320" t="s">
        <v>338</v>
      </c>
      <c r="B9135" t="s">
        <v>380</v>
      </c>
      <c r="C9135" t="s">
        <v>910</v>
      </c>
      <c r="D9135" t="s">
        <v>314</v>
      </c>
      <c r="E9135" s="320" t="s">
        <v>219</v>
      </c>
      <c r="F9135" s="320" t="s">
        <v>220</v>
      </c>
      <c r="G9135" s="320" t="s">
        <v>444</v>
      </c>
      <c r="H9135" s="320" t="s">
        <v>318</v>
      </c>
      <c r="I9135" s="320" t="s">
        <v>355</v>
      </c>
      <c r="J9135" s="320" t="s">
        <v>946</v>
      </c>
      <c r="K9135" s="321">
        <v>94</v>
      </c>
      <c r="L9135" s="305">
        <v>0.3533799946308136</v>
      </c>
      <c r="M9135" s="305"/>
      <c r="N9135" s="321">
        <v>243</v>
      </c>
      <c r="O9135" s="305">
        <v>0.36873999238014221</v>
      </c>
      <c r="P9135" s="305"/>
      <c r="Q9135" s="321">
        <v>5127</v>
      </c>
      <c r="R9135" s="305">
        <v>0.37665000557899481</v>
      </c>
      <c r="S9135" s="305"/>
      <c r="BA9135" s="395">
        <v>1</v>
      </c>
      <c r="BB9135" s="396" t="s">
        <v>861</v>
      </c>
      <c r="BC9135" t="str">
        <f t="shared" si="761"/>
        <v>RYR</v>
      </c>
      <c r="BD9135" t="str">
        <f t="shared" si="762"/>
        <v>NAoMe_recurrent_mbc_hes_year</v>
      </c>
      <c r="BE9135" s="397" t="s">
        <v>862</v>
      </c>
      <c r="BF9135" t="str">
        <f t="shared" si="763"/>
        <v>2023</v>
      </c>
      <c r="BG9135">
        <f t="shared" si="764"/>
        <v>94</v>
      </c>
      <c r="BH9135" s="398">
        <f t="shared" si="765"/>
        <v>0.3533799946308136</v>
      </c>
      <c r="BO9135" s="33"/>
    </row>
    <row r="9136" spans="1:67">
      <c r="A9136" s="320" t="s">
        <v>338</v>
      </c>
      <c r="B9136" t="s">
        <v>380</v>
      </c>
      <c r="C9136" t="s">
        <v>910</v>
      </c>
      <c r="D9136" t="s">
        <v>314</v>
      </c>
      <c r="E9136" s="320" t="s">
        <v>219</v>
      </c>
      <c r="F9136" s="320" t="s">
        <v>220</v>
      </c>
      <c r="G9136" s="320" t="s">
        <v>444</v>
      </c>
      <c r="H9136" s="320" t="s">
        <v>318</v>
      </c>
      <c r="I9136" s="320" t="s">
        <v>824</v>
      </c>
      <c r="J9136" s="320" t="s">
        <v>12</v>
      </c>
      <c r="K9136" s="321">
        <v>266</v>
      </c>
      <c r="L9136" s="305">
        <v>1</v>
      </c>
      <c r="M9136" s="305"/>
      <c r="N9136" s="321">
        <v>659</v>
      </c>
      <c r="O9136" s="305">
        <v>1</v>
      </c>
      <c r="P9136" s="305"/>
      <c r="Q9136" s="321">
        <v>13612</v>
      </c>
      <c r="R9136" s="305">
        <v>1</v>
      </c>
      <c r="S9136" s="305"/>
      <c r="BA9136" s="395">
        <v>1</v>
      </c>
      <c r="BB9136" s="396" t="s">
        <v>861</v>
      </c>
      <c r="BC9136" t="str">
        <f t="shared" si="761"/>
        <v>RYR</v>
      </c>
      <c r="BD9136" t="str">
        <f t="shared" si="762"/>
        <v>NAoMe_recurrent_tag_bonemets</v>
      </c>
      <c r="BE9136" s="397" t="s">
        <v>862</v>
      </c>
      <c r="BF9136" t="str">
        <f t="shared" si="763"/>
        <v>No</v>
      </c>
      <c r="BG9136">
        <f t="shared" si="764"/>
        <v>266</v>
      </c>
      <c r="BH9136" s="398">
        <f t="shared" si="765"/>
        <v>1</v>
      </c>
      <c r="BO9136" s="33"/>
    </row>
    <row r="9137" spans="1:67">
      <c r="A9137" s="320" t="s">
        <v>338</v>
      </c>
      <c r="B9137" t="s">
        <v>380</v>
      </c>
      <c r="C9137" t="s">
        <v>910</v>
      </c>
      <c r="D9137" t="s">
        <v>314</v>
      </c>
      <c r="E9137" s="320" t="s">
        <v>219</v>
      </c>
      <c r="F9137" s="320" t="s">
        <v>220</v>
      </c>
      <c r="G9137" s="320" t="s">
        <v>444</v>
      </c>
      <c r="H9137" s="320" t="s">
        <v>318</v>
      </c>
      <c r="I9137" s="320" t="s">
        <v>825</v>
      </c>
      <c r="J9137" s="320" t="s">
        <v>12</v>
      </c>
      <c r="K9137" s="321">
        <v>266</v>
      </c>
      <c r="L9137" s="305">
        <v>1</v>
      </c>
      <c r="M9137" s="305"/>
      <c r="N9137" s="321">
        <v>659</v>
      </c>
      <c r="O9137" s="305">
        <v>1</v>
      </c>
      <c r="P9137" s="305"/>
      <c r="Q9137" s="321">
        <v>13612</v>
      </c>
      <c r="R9137" s="305">
        <v>1</v>
      </c>
      <c r="S9137" s="305"/>
      <c r="BA9137" s="395">
        <v>1</v>
      </c>
      <c r="BB9137" s="396" t="s">
        <v>861</v>
      </c>
      <c r="BC9137" t="str">
        <f t="shared" si="761"/>
        <v>RYR</v>
      </c>
      <c r="BD9137" t="str">
        <f t="shared" si="762"/>
        <v>NAoMe_recurrent_tag_brainmets</v>
      </c>
      <c r="BE9137" s="397" t="s">
        <v>862</v>
      </c>
      <c r="BF9137" t="str">
        <f t="shared" si="763"/>
        <v>No</v>
      </c>
      <c r="BG9137">
        <f t="shared" si="764"/>
        <v>266</v>
      </c>
      <c r="BH9137" s="398">
        <f t="shared" si="765"/>
        <v>1</v>
      </c>
      <c r="BO9137" s="33"/>
    </row>
    <row r="9138" spans="1:67">
      <c r="A9138" s="320" t="s">
        <v>338</v>
      </c>
      <c r="B9138" t="s">
        <v>380</v>
      </c>
      <c r="C9138" t="s">
        <v>910</v>
      </c>
      <c r="D9138" t="s">
        <v>314</v>
      </c>
      <c r="E9138" s="320" t="s">
        <v>219</v>
      </c>
      <c r="F9138" s="320" t="s">
        <v>220</v>
      </c>
      <c r="G9138" s="320" t="s">
        <v>444</v>
      </c>
      <c r="H9138" s="320" t="s">
        <v>318</v>
      </c>
      <c r="I9138" s="320" t="s">
        <v>826</v>
      </c>
      <c r="J9138" s="320" t="s">
        <v>12</v>
      </c>
      <c r="K9138" s="321">
        <v>266</v>
      </c>
      <c r="L9138" s="305">
        <v>1</v>
      </c>
      <c r="M9138" s="305"/>
      <c r="N9138" s="321">
        <v>659</v>
      </c>
      <c r="O9138" s="305">
        <v>1</v>
      </c>
      <c r="P9138" s="305"/>
      <c r="Q9138" s="321">
        <v>13612</v>
      </c>
      <c r="R9138" s="305">
        <v>1</v>
      </c>
      <c r="S9138" s="305"/>
      <c r="BA9138" s="395">
        <v>1</v>
      </c>
      <c r="BB9138" s="396" t="s">
        <v>861</v>
      </c>
      <c r="BC9138" t="str">
        <f t="shared" si="761"/>
        <v>RYR</v>
      </c>
      <c r="BD9138" t="str">
        <f t="shared" si="762"/>
        <v>NAoMe_recurrent_tag_livermets</v>
      </c>
      <c r="BE9138" s="397" t="s">
        <v>862</v>
      </c>
      <c r="BF9138" t="str">
        <f t="shared" si="763"/>
        <v>No</v>
      </c>
      <c r="BG9138">
        <f t="shared" si="764"/>
        <v>266</v>
      </c>
      <c r="BH9138" s="398">
        <f t="shared" si="765"/>
        <v>1</v>
      </c>
      <c r="BO9138" s="33"/>
    </row>
    <row r="9139" spans="1:67">
      <c r="A9139" s="320" t="s">
        <v>338</v>
      </c>
      <c r="B9139" t="s">
        <v>380</v>
      </c>
      <c r="C9139" t="s">
        <v>910</v>
      </c>
      <c r="D9139" t="s">
        <v>314</v>
      </c>
      <c r="E9139" s="320" t="s">
        <v>219</v>
      </c>
      <c r="F9139" s="320" t="s">
        <v>220</v>
      </c>
      <c r="G9139" s="320" t="s">
        <v>444</v>
      </c>
      <c r="H9139" s="320" t="s">
        <v>318</v>
      </c>
      <c r="I9139" s="320" t="s">
        <v>827</v>
      </c>
      <c r="J9139" s="320" t="s">
        <v>12</v>
      </c>
      <c r="K9139" s="321">
        <v>266</v>
      </c>
      <c r="L9139" s="305">
        <v>1</v>
      </c>
      <c r="M9139" s="305"/>
      <c r="N9139" s="321">
        <v>659</v>
      </c>
      <c r="O9139" s="305">
        <v>1</v>
      </c>
      <c r="P9139" s="305"/>
      <c r="Q9139" s="321">
        <v>13612</v>
      </c>
      <c r="R9139" s="305">
        <v>1</v>
      </c>
      <c r="S9139" s="305"/>
      <c r="BA9139" s="395">
        <v>1</v>
      </c>
      <c r="BB9139" s="396" t="s">
        <v>861</v>
      </c>
      <c r="BC9139" t="str">
        <f t="shared" si="761"/>
        <v>RYR</v>
      </c>
      <c r="BD9139" t="str">
        <f t="shared" si="762"/>
        <v>NAoMe_recurrent_tag_lungmets</v>
      </c>
      <c r="BE9139" s="397" t="s">
        <v>862</v>
      </c>
      <c r="BF9139" t="str">
        <f t="shared" si="763"/>
        <v>No</v>
      </c>
      <c r="BG9139">
        <f t="shared" si="764"/>
        <v>266</v>
      </c>
      <c r="BH9139" s="398">
        <f t="shared" si="765"/>
        <v>1</v>
      </c>
      <c r="BO9139" s="33"/>
    </row>
    <row r="9140" spans="1:67">
      <c r="A9140" s="320" t="s">
        <v>338</v>
      </c>
      <c r="B9140" t="s">
        <v>380</v>
      </c>
      <c r="C9140" t="s">
        <v>910</v>
      </c>
      <c r="D9140" t="s">
        <v>314</v>
      </c>
      <c r="E9140" s="320" t="s">
        <v>219</v>
      </c>
      <c r="F9140" s="320" t="s">
        <v>220</v>
      </c>
      <c r="G9140" s="320" t="s">
        <v>444</v>
      </c>
      <c r="H9140" s="320" t="s">
        <v>318</v>
      </c>
      <c r="I9140" s="320" t="s">
        <v>828</v>
      </c>
      <c r="J9140" s="320" t="s">
        <v>12</v>
      </c>
      <c r="K9140" s="321">
        <v>266</v>
      </c>
      <c r="L9140" s="305">
        <v>1</v>
      </c>
      <c r="M9140" s="305"/>
      <c r="N9140" s="321">
        <v>659</v>
      </c>
      <c r="O9140" s="305">
        <v>1</v>
      </c>
      <c r="P9140" s="305"/>
      <c r="Q9140" s="321">
        <v>13612</v>
      </c>
      <c r="R9140" s="305">
        <v>1</v>
      </c>
      <c r="S9140" s="305"/>
      <c r="BA9140" s="395">
        <v>1</v>
      </c>
      <c r="BB9140" s="396" t="s">
        <v>861</v>
      </c>
      <c r="BC9140" t="str">
        <f t="shared" si="761"/>
        <v>RYR</v>
      </c>
      <c r="BD9140" t="str">
        <f t="shared" si="762"/>
        <v>NAoMe_recurrent_tag_othermets</v>
      </c>
      <c r="BE9140" s="397" t="s">
        <v>862</v>
      </c>
      <c r="BF9140" t="str">
        <f t="shared" si="763"/>
        <v>No</v>
      </c>
      <c r="BG9140">
        <f t="shared" si="764"/>
        <v>266</v>
      </c>
      <c r="BH9140" s="398">
        <f t="shared" si="765"/>
        <v>1</v>
      </c>
      <c r="BO9140" s="33"/>
    </row>
    <row r="9141" spans="1:67">
      <c r="A9141" s="320" t="s">
        <v>338</v>
      </c>
      <c r="B9141" t="s">
        <v>380</v>
      </c>
      <c r="C9141" t="s">
        <v>910</v>
      </c>
      <c r="D9141" t="s">
        <v>314</v>
      </c>
      <c r="E9141" s="320" t="s">
        <v>209</v>
      </c>
      <c r="F9141" s="320" t="s">
        <v>273</v>
      </c>
      <c r="G9141" s="320" t="s">
        <v>430</v>
      </c>
      <c r="H9141" s="320" t="s">
        <v>327</v>
      </c>
      <c r="I9141" s="320" t="s">
        <v>354</v>
      </c>
      <c r="J9141" s="320" t="s">
        <v>277</v>
      </c>
      <c r="K9141" s="321">
        <v>0</v>
      </c>
      <c r="L9141" s="305">
        <v>0</v>
      </c>
      <c r="M9141" s="305"/>
      <c r="N9141" s="321">
        <v>2</v>
      </c>
      <c r="O9141" s="305">
        <v>1.7500000540167089E-3</v>
      </c>
      <c r="P9141" s="305"/>
      <c r="Q9141" s="321">
        <v>56</v>
      </c>
      <c r="R9141" s="305">
        <v>4.1100000962615013E-3</v>
      </c>
      <c r="S9141" s="305"/>
      <c r="BA9141" s="395">
        <v>1</v>
      </c>
      <c r="BB9141" s="396" t="s">
        <v>861</v>
      </c>
      <c r="BC9141" t="str">
        <f t="shared" si="761"/>
        <v>RTG</v>
      </c>
      <c r="BD9141" t="str">
        <f t="shared" si="762"/>
        <v>NAoMe_recurrent_age_mbc_hes_decades_80cap</v>
      </c>
      <c r="BE9141" s="397" t="s">
        <v>862</v>
      </c>
      <c r="BF9141" t="str">
        <f t="shared" si="763"/>
        <v>18-29 yrs</v>
      </c>
      <c r="BG9141">
        <f t="shared" si="764"/>
        <v>0</v>
      </c>
      <c r="BH9141" s="398">
        <f t="shared" si="765"/>
        <v>0</v>
      </c>
      <c r="BO9141" s="33"/>
    </row>
    <row r="9142" spans="1:67">
      <c r="A9142" s="320" t="s">
        <v>338</v>
      </c>
      <c r="B9142" t="s">
        <v>380</v>
      </c>
      <c r="C9142" t="s">
        <v>910</v>
      </c>
      <c r="D9142" t="s">
        <v>314</v>
      </c>
      <c r="E9142" s="320" t="s">
        <v>209</v>
      </c>
      <c r="F9142" s="320" t="s">
        <v>273</v>
      </c>
      <c r="G9142" s="320" t="s">
        <v>430</v>
      </c>
      <c r="H9142" s="320" t="s">
        <v>327</v>
      </c>
      <c r="I9142" s="320" t="s">
        <v>354</v>
      </c>
      <c r="J9142" s="320" t="s">
        <v>278</v>
      </c>
      <c r="K9142" s="321">
        <v>10</v>
      </c>
      <c r="L9142" s="305">
        <v>4.1489999741315842E-2</v>
      </c>
      <c r="M9142" s="305"/>
      <c r="N9142" s="321">
        <v>48</v>
      </c>
      <c r="O9142" s="305">
        <v>4.1880000382661819E-2</v>
      </c>
      <c r="P9142" s="305"/>
      <c r="Q9142" s="321">
        <v>552</v>
      </c>
      <c r="R9142" s="305">
        <v>4.0550000965595252E-2</v>
      </c>
      <c r="S9142" s="305"/>
      <c r="BA9142" s="395">
        <v>1</v>
      </c>
      <c r="BB9142" s="396" t="s">
        <v>861</v>
      </c>
      <c r="BC9142" t="str">
        <f t="shared" si="761"/>
        <v>RTG</v>
      </c>
      <c r="BD9142" t="str">
        <f t="shared" si="762"/>
        <v>NAoMe_recurrent_age_mbc_hes_decades_80cap</v>
      </c>
      <c r="BE9142" s="397" t="s">
        <v>862</v>
      </c>
      <c r="BF9142" t="str">
        <f t="shared" si="763"/>
        <v>30-39 yrs</v>
      </c>
      <c r="BG9142">
        <f t="shared" si="764"/>
        <v>10</v>
      </c>
      <c r="BH9142" s="398">
        <f t="shared" si="765"/>
        <v>4.1489999741315842E-2</v>
      </c>
      <c r="BO9142" s="33"/>
    </row>
    <row r="9143" spans="1:67">
      <c r="A9143" s="320" t="s">
        <v>338</v>
      </c>
      <c r="B9143" t="s">
        <v>380</v>
      </c>
      <c r="C9143" t="s">
        <v>910</v>
      </c>
      <c r="D9143" t="s">
        <v>314</v>
      </c>
      <c r="E9143" s="320" t="s">
        <v>209</v>
      </c>
      <c r="F9143" s="320" t="s">
        <v>273</v>
      </c>
      <c r="G9143" s="320" t="s">
        <v>430</v>
      </c>
      <c r="H9143" s="320" t="s">
        <v>327</v>
      </c>
      <c r="I9143" s="320" t="s">
        <v>354</v>
      </c>
      <c r="J9143" s="320" t="s">
        <v>279</v>
      </c>
      <c r="K9143" s="321">
        <v>21</v>
      </c>
      <c r="L9143" s="305">
        <v>8.7140001356601715E-2</v>
      </c>
      <c r="M9143" s="305"/>
      <c r="N9143" s="321">
        <v>113</v>
      </c>
      <c r="O9143" s="305">
        <v>9.8600000143051147E-2</v>
      </c>
      <c r="P9143" s="305"/>
      <c r="Q9143" s="321">
        <v>1403</v>
      </c>
      <c r="R9143" s="305">
        <v>0.1030699983239174</v>
      </c>
      <c r="S9143" s="305"/>
      <c r="BA9143" s="395">
        <v>1</v>
      </c>
      <c r="BB9143" s="396" t="s">
        <v>861</v>
      </c>
      <c r="BC9143" t="str">
        <f t="shared" si="761"/>
        <v>RTG</v>
      </c>
      <c r="BD9143" t="str">
        <f t="shared" si="762"/>
        <v>NAoMe_recurrent_age_mbc_hes_decades_80cap</v>
      </c>
      <c r="BE9143" s="397" t="s">
        <v>862</v>
      </c>
      <c r="BF9143" t="str">
        <f t="shared" si="763"/>
        <v>40-49 yrs</v>
      </c>
      <c r="BG9143">
        <f t="shared" si="764"/>
        <v>21</v>
      </c>
      <c r="BH9143" s="398">
        <f t="shared" si="765"/>
        <v>8.7140001356601715E-2</v>
      </c>
      <c r="BO9143" s="33"/>
    </row>
    <row r="9144" spans="1:67">
      <c r="A9144" s="320" t="s">
        <v>338</v>
      </c>
      <c r="B9144" t="s">
        <v>380</v>
      </c>
      <c r="C9144" t="s">
        <v>910</v>
      </c>
      <c r="D9144" t="s">
        <v>314</v>
      </c>
      <c r="E9144" s="320" t="s">
        <v>209</v>
      </c>
      <c r="F9144" s="320" t="s">
        <v>273</v>
      </c>
      <c r="G9144" s="320" t="s">
        <v>430</v>
      </c>
      <c r="H9144" s="320" t="s">
        <v>327</v>
      </c>
      <c r="I9144" s="320" t="s">
        <v>354</v>
      </c>
      <c r="J9144" s="320" t="s">
        <v>280</v>
      </c>
      <c r="K9144" s="321">
        <v>64</v>
      </c>
      <c r="L9144" s="305">
        <v>0.26556000113487238</v>
      </c>
      <c r="M9144" s="305"/>
      <c r="N9144" s="321">
        <v>240</v>
      </c>
      <c r="O9144" s="305">
        <v>0.20941999554634089</v>
      </c>
      <c r="P9144" s="305"/>
      <c r="Q9144" s="321">
        <v>2584</v>
      </c>
      <c r="R9144" s="305">
        <v>0.18983000516891479</v>
      </c>
      <c r="S9144" s="305"/>
      <c r="BA9144" s="395">
        <v>1</v>
      </c>
      <c r="BB9144" s="396" t="s">
        <v>861</v>
      </c>
      <c r="BC9144" t="str">
        <f t="shared" si="761"/>
        <v>RTG</v>
      </c>
      <c r="BD9144" t="str">
        <f t="shared" si="762"/>
        <v>NAoMe_recurrent_age_mbc_hes_decades_80cap</v>
      </c>
      <c r="BE9144" s="397" t="s">
        <v>862</v>
      </c>
      <c r="BF9144" t="str">
        <f t="shared" si="763"/>
        <v>50-59 yrs</v>
      </c>
      <c r="BG9144">
        <f t="shared" si="764"/>
        <v>64</v>
      </c>
      <c r="BH9144" s="398">
        <f t="shared" si="765"/>
        <v>0.26556000113487238</v>
      </c>
      <c r="BO9144" s="33"/>
    </row>
    <row r="9145" spans="1:67">
      <c r="A9145" s="320" t="s">
        <v>338</v>
      </c>
      <c r="B9145" t="s">
        <v>380</v>
      </c>
      <c r="C9145" t="s">
        <v>910</v>
      </c>
      <c r="D9145" t="s">
        <v>314</v>
      </c>
      <c r="E9145" s="320" t="s">
        <v>209</v>
      </c>
      <c r="F9145" s="320" t="s">
        <v>273</v>
      </c>
      <c r="G9145" s="320" t="s">
        <v>430</v>
      </c>
      <c r="H9145" s="320" t="s">
        <v>327</v>
      </c>
      <c r="I9145" s="320" t="s">
        <v>354</v>
      </c>
      <c r="J9145" s="320" t="s">
        <v>281</v>
      </c>
      <c r="K9145" s="321">
        <v>46</v>
      </c>
      <c r="L9145" s="305">
        <v>0.190870001912117</v>
      </c>
      <c r="M9145" s="305"/>
      <c r="N9145" s="321">
        <v>238</v>
      </c>
      <c r="O9145" s="305">
        <v>0.20768000185489649</v>
      </c>
      <c r="P9145" s="305"/>
      <c r="Q9145" s="321">
        <v>2650</v>
      </c>
      <c r="R9145" s="305">
        <v>0.19468000531196589</v>
      </c>
      <c r="S9145" s="305"/>
      <c r="BA9145" s="395">
        <v>1</v>
      </c>
      <c r="BB9145" s="396" t="s">
        <v>861</v>
      </c>
      <c r="BC9145" t="str">
        <f t="shared" si="761"/>
        <v>RTG</v>
      </c>
      <c r="BD9145" t="str">
        <f t="shared" si="762"/>
        <v>NAoMe_recurrent_age_mbc_hes_decades_80cap</v>
      </c>
      <c r="BE9145" s="397" t="s">
        <v>862</v>
      </c>
      <c r="BF9145" t="str">
        <f t="shared" si="763"/>
        <v>60-69 yrs</v>
      </c>
      <c r="BG9145">
        <f t="shared" si="764"/>
        <v>46</v>
      </c>
      <c r="BH9145" s="398">
        <f t="shared" si="765"/>
        <v>0.190870001912117</v>
      </c>
      <c r="BO9145" s="33"/>
    </row>
    <row r="9146" spans="1:67">
      <c r="A9146" s="320" t="s">
        <v>338</v>
      </c>
      <c r="B9146" t="s">
        <v>380</v>
      </c>
      <c r="C9146" t="s">
        <v>910</v>
      </c>
      <c r="D9146" t="s">
        <v>314</v>
      </c>
      <c r="E9146" s="320" t="s">
        <v>209</v>
      </c>
      <c r="F9146" s="320" t="s">
        <v>273</v>
      </c>
      <c r="G9146" s="320" t="s">
        <v>430</v>
      </c>
      <c r="H9146" s="320" t="s">
        <v>327</v>
      </c>
      <c r="I9146" s="320" t="s">
        <v>354</v>
      </c>
      <c r="J9146" s="320" t="s">
        <v>282</v>
      </c>
      <c r="K9146" s="321">
        <v>49</v>
      </c>
      <c r="L9146" s="305">
        <v>0.20331999659538269</v>
      </c>
      <c r="M9146" s="305"/>
      <c r="N9146" s="321">
        <v>282</v>
      </c>
      <c r="O9146" s="305">
        <v>0.24606999754905701</v>
      </c>
      <c r="P9146" s="305"/>
      <c r="Q9146" s="321">
        <v>3284</v>
      </c>
      <c r="R9146" s="305">
        <v>0.24126000702381131</v>
      </c>
      <c r="S9146" s="305"/>
      <c r="BA9146" s="395">
        <v>1</v>
      </c>
      <c r="BB9146" s="396" t="s">
        <v>861</v>
      </c>
      <c r="BC9146" t="str">
        <f t="shared" si="761"/>
        <v>RTG</v>
      </c>
      <c r="BD9146" t="str">
        <f t="shared" si="762"/>
        <v>NAoMe_recurrent_age_mbc_hes_decades_80cap</v>
      </c>
      <c r="BE9146" s="397" t="s">
        <v>862</v>
      </c>
      <c r="BF9146" t="str">
        <f t="shared" si="763"/>
        <v>70-79 yrs</v>
      </c>
      <c r="BG9146">
        <f t="shared" si="764"/>
        <v>49</v>
      </c>
      <c r="BH9146" s="398">
        <f t="shared" si="765"/>
        <v>0.20331999659538269</v>
      </c>
      <c r="BO9146" s="33"/>
    </row>
    <row r="9147" spans="1:67">
      <c r="A9147" s="320" t="s">
        <v>338</v>
      </c>
      <c r="B9147" t="s">
        <v>380</v>
      </c>
      <c r="C9147" t="s">
        <v>910</v>
      </c>
      <c r="D9147" t="s">
        <v>314</v>
      </c>
      <c r="E9147" s="320" t="s">
        <v>209</v>
      </c>
      <c r="F9147" s="320" t="s">
        <v>273</v>
      </c>
      <c r="G9147" s="320" t="s">
        <v>430</v>
      </c>
      <c r="H9147" s="320" t="s">
        <v>327</v>
      </c>
      <c r="I9147" s="320" t="s">
        <v>354</v>
      </c>
      <c r="J9147" s="320" t="s">
        <v>283</v>
      </c>
      <c r="K9147" s="321">
        <v>51</v>
      </c>
      <c r="L9147" s="305">
        <v>0.21162000298500061</v>
      </c>
      <c r="M9147" s="305"/>
      <c r="N9147" s="321">
        <v>223</v>
      </c>
      <c r="O9147" s="305">
        <v>0.1945900022983551</v>
      </c>
      <c r="P9147" s="305"/>
      <c r="Q9147" s="321">
        <v>3083</v>
      </c>
      <c r="R9147" s="305">
        <v>0.2264900058507919</v>
      </c>
      <c r="S9147" s="305"/>
      <c r="BA9147" s="395">
        <v>1</v>
      </c>
      <c r="BB9147" s="396" t="s">
        <v>861</v>
      </c>
      <c r="BC9147" t="str">
        <f t="shared" si="761"/>
        <v>RTG</v>
      </c>
      <c r="BD9147" t="str">
        <f t="shared" si="762"/>
        <v>NAoMe_recurrent_age_mbc_hes_decades_80cap</v>
      </c>
      <c r="BE9147" s="397" t="s">
        <v>862</v>
      </c>
      <c r="BF9147" t="str">
        <f t="shared" si="763"/>
        <v>80+ yrs</v>
      </c>
      <c r="BG9147">
        <f t="shared" si="764"/>
        <v>51</v>
      </c>
      <c r="BH9147" s="398">
        <f t="shared" si="765"/>
        <v>0.21162000298500061</v>
      </c>
      <c r="BO9147" s="33"/>
    </row>
    <row r="9148" spans="1:67">
      <c r="A9148" s="320" t="s">
        <v>338</v>
      </c>
      <c r="B9148" t="s">
        <v>380</v>
      </c>
      <c r="C9148" t="s">
        <v>910</v>
      </c>
      <c r="D9148" t="s">
        <v>314</v>
      </c>
      <c r="E9148" s="320" t="s">
        <v>209</v>
      </c>
      <c r="F9148" s="320" t="s">
        <v>273</v>
      </c>
      <c r="G9148" s="320" t="s">
        <v>430</v>
      </c>
      <c r="H9148" s="320" t="s">
        <v>327</v>
      </c>
      <c r="I9148" s="320" t="s">
        <v>656</v>
      </c>
      <c r="J9148" s="320" t="s">
        <v>286</v>
      </c>
      <c r="K9148" s="321">
        <v>8</v>
      </c>
      <c r="L9148" s="305">
        <v>3.319999948143959E-2</v>
      </c>
      <c r="M9148" s="305">
        <v>3.4779999405145652E-2</v>
      </c>
      <c r="N9148" s="321">
        <v>49</v>
      </c>
      <c r="O9148" s="305">
        <v>4.2759999632835388E-2</v>
      </c>
      <c r="P9148" s="305">
        <v>4.3669998645782471E-2</v>
      </c>
      <c r="Q9148" s="321">
        <v>565</v>
      </c>
      <c r="R9148" s="305">
        <v>4.1510000824928277E-2</v>
      </c>
      <c r="S9148" s="305">
        <v>4.221000149846077E-2</v>
      </c>
      <c r="BA9148" s="395">
        <v>1</v>
      </c>
      <c r="BB9148" s="396" t="s">
        <v>861</v>
      </c>
      <c r="BC9148" t="str">
        <f t="shared" si="761"/>
        <v>RTG</v>
      </c>
      <c r="BD9148" t="str">
        <f t="shared" si="762"/>
        <v>NAoMe_recurrent_ethnicity_grp</v>
      </c>
      <c r="BE9148" s="397" t="s">
        <v>862</v>
      </c>
      <c r="BF9148" t="str">
        <f t="shared" si="763"/>
        <v>Asian or Asian British</v>
      </c>
      <c r="BG9148">
        <f t="shared" si="764"/>
        <v>8</v>
      </c>
      <c r="BH9148" s="398">
        <f t="shared" si="765"/>
        <v>3.319999948143959E-2</v>
      </c>
      <c r="BO9148" s="33"/>
    </row>
    <row r="9149" spans="1:67">
      <c r="A9149" s="320" t="s">
        <v>338</v>
      </c>
      <c r="B9149" t="s">
        <v>380</v>
      </c>
      <c r="C9149" t="s">
        <v>910</v>
      </c>
      <c r="D9149" t="s">
        <v>314</v>
      </c>
      <c r="E9149" s="320" t="s">
        <v>209</v>
      </c>
      <c r="F9149" s="320" t="s">
        <v>273</v>
      </c>
      <c r="G9149" s="320" t="s">
        <v>430</v>
      </c>
      <c r="H9149" s="320" t="s">
        <v>327</v>
      </c>
      <c r="I9149" s="320" t="s">
        <v>656</v>
      </c>
      <c r="J9149" s="320" t="s">
        <v>287</v>
      </c>
      <c r="K9149" s="321">
        <v>5</v>
      </c>
      <c r="L9149" s="305">
        <v>2.074999921023846E-2</v>
      </c>
      <c r="M9149" s="305">
        <v>2.1740000694990162E-2</v>
      </c>
      <c r="N9149" s="321">
        <v>16</v>
      </c>
      <c r="O9149" s="305">
        <v>1.396000012755394E-2</v>
      </c>
      <c r="P9149" s="305">
        <v>1.425999961793423E-2</v>
      </c>
      <c r="Q9149" s="321">
        <v>439</v>
      </c>
      <c r="R9149" s="305">
        <v>3.2249998301267617E-2</v>
      </c>
      <c r="S9149" s="305">
        <v>3.2800000160932541E-2</v>
      </c>
      <c r="BA9149" s="395">
        <v>1</v>
      </c>
      <c r="BB9149" s="396" t="s">
        <v>861</v>
      </c>
      <c r="BC9149" t="str">
        <f t="shared" si="761"/>
        <v>RTG</v>
      </c>
      <c r="BD9149" t="str">
        <f t="shared" si="762"/>
        <v>NAoMe_recurrent_ethnicity_grp</v>
      </c>
      <c r="BE9149" s="397" t="s">
        <v>862</v>
      </c>
      <c r="BF9149" t="str">
        <f t="shared" si="763"/>
        <v>Black or Black British</v>
      </c>
      <c r="BG9149">
        <f t="shared" si="764"/>
        <v>5</v>
      </c>
      <c r="BH9149" s="398">
        <f t="shared" si="765"/>
        <v>2.074999921023846E-2</v>
      </c>
      <c r="BO9149" s="33"/>
    </row>
    <row r="9150" spans="1:67">
      <c r="A9150" s="320" t="s">
        <v>338</v>
      </c>
      <c r="B9150" t="s">
        <v>380</v>
      </c>
      <c r="C9150" t="s">
        <v>910</v>
      </c>
      <c r="D9150" t="s">
        <v>314</v>
      </c>
      <c r="E9150" s="320" t="s">
        <v>209</v>
      </c>
      <c r="F9150" s="320" t="s">
        <v>273</v>
      </c>
      <c r="G9150" s="320" t="s">
        <v>430</v>
      </c>
      <c r="H9150" s="320" t="s">
        <v>327</v>
      </c>
      <c r="I9150" s="320" t="s">
        <v>656</v>
      </c>
      <c r="J9150" s="320" t="s">
        <v>259</v>
      </c>
      <c r="K9150" s="321">
        <v>2</v>
      </c>
      <c r="L9150" s="305">
        <v>8.2999998703598976E-3</v>
      </c>
      <c r="M9150" s="305">
        <v>8.7000001221895218E-3</v>
      </c>
      <c r="N9150" s="321">
        <v>10</v>
      </c>
      <c r="O9150" s="305">
        <v>8.7299998849630356E-3</v>
      </c>
      <c r="P9150" s="305">
        <v>8.9100003242492676E-3</v>
      </c>
      <c r="Q9150" s="321">
        <v>117</v>
      </c>
      <c r="R9150" s="305">
        <v>8.6000002920627594E-3</v>
      </c>
      <c r="S9150" s="305">
        <v>8.7400004267692566E-3</v>
      </c>
      <c r="BA9150" s="395">
        <v>1</v>
      </c>
      <c r="BB9150" s="396" t="s">
        <v>861</v>
      </c>
      <c r="BC9150" t="str">
        <f t="shared" si="761"/>
        <v>RTG</v>
      </c>
      <c r="BD9150" t="str">
        <f t="shared" si="762"/>
        <v>NAoMe_recurrent_ethnicity_grp</v>
      </c>
      <c r="BE9150" s="397" t="s">
        <v>862</v>
      </c>
      <c r="BF9150" t="str">
        <f t="shared" si="763"/>
        <v>Mixed</v>
      </c>
      <c r="BG9150">
        <f t="shared" si="764"/>
        <v>2</v>
      </c>
      <c r="BH9150" s="398">
        <f t="shared" si="765"/>
        <v>8.2999998703598976E-3</v>
      </c>
      <c r="BO9150" s="33"/>
    </row>
    <row r="9151" spans="1:67">
      <c r="A9151" s="320" t="s">
        <v>338</v>
      </c>
      <c r="B9151" t="s">
        <v>380</v>
      </c>
      <c r="C9151" t="s">
        <v>910</v>
      </c>
      <c r="D9151" t="s">
        <v>314</v>
      </c>
      <c r="E9151" s="320" t="s">
        <v>209</v>
      </c>
      <c r="F9151" s="320" t="s">
        <v>273</v>
      </c>
      <c r="G9151" s="320" t="s">
        <v>430</v>
      </c>
      <c r="H9151" s="320" t="s">
        <v>327</v>
      </c>
      <c r="I9151" s="320" t="s">
        <v>656</v>
      </c>
      <c r="J9151" s="320" t="s">
        <v>288</v>
      </c>
      <c r="K9151" s="321">
        <v>5</v>
      </c>
      <c r="L9151" s="305">
        <v>2.074999921023846E-2</v>
      </c>
      <c r="M9151" s="305">
        <v>2.1740000694990162E-2</v>
      </c>
      <c r="N9151" s="321">
        <v>11</v>
      </c>
      <c r="O9151" s="305">
        <v>9.6000004559755325E-3</v>
      </c>
      <c r="P9151" s="305">
        <v>9.8000001162290573E-3</v>
      </c>
      <c r="Q9151" s="321">
        <v>254</v>
      </c>
      <c r="R9151" s="305">
        <v>1.8659999594092369E-2</v>
      </c>
      <c r="S9151" s="305">
        <v>1.8980000168085098E-2</v>
      </c>
      <c r="BA9151" s="395">
        <v>1</v>
      </c>
      <c r="BB9151" s="396" t="s">
        <v>861</v>
      </c>
      <c r="BC9151" t="str">
        <f t="shared" si="761"/>
        <v>RTG</v>
      </c>
      <c r="BD9151" t="str">
        <f t="shared" si="762"/>
        <v>NAoMe_recurrent_ethnicity_grp</v>
      </c>
      <c r="BE9151" s="397" t="s">
        <v>862</v>
      </c>
      <c r="BF9151" t="str">
        <f t="shared" si="763"/>
        <v>Other Ethnic Group</v>
      </c>
      <c r="BG9151">
        <f t="shared" si="764"/>
        <v>5</v>
      </c>
      <c r="BH9151" s="398">
        <f t="shared" si="765"/>
        <v>2.074999921023846E-2</v>
      </c>
      <c r="BO9151" s="33"/>
    </row>
    <row r="9152" spans="1:67">
      <c r="A9152" s="320" t="s">
        <v>338</v>
      </c>
      <c r="B9152" t="s">
        <v>380</v>
      </c>
      <c r="C9152" t="s">
        <v>910</v>
      </c>
      <c r="D9152" t="s">
        <v>314</v>
      </c>
      <c r="E9152" s="320" t="s">
        <v>209</v>
      </c>
      <c r="F9152" s="320" t="s">
        <v>273</v>
      </c>
      <c r="G9152" s="320" t="s">
        <v>430</v>
      </c>
      <c r="H9152" s="320" t="s">
        <v>327</v>
      </c>
      <c r="I9152" s="320" t="s">
        <v>656</v>
      </c>
      <c r="J9152" s="320" t="s">
        <v>260</v>
      </c>
      <c r="K9152" s="321">
        <v>11</v>
      </c>
      <c r="L9152" s="305">
        <v>4.5639999210834503E-2</v>
      </c>
      <c r="M9152" s="305"/>
      <c r="N9152" s="321">
        <v>24</v>
      </c>
      <c r="O9152" s="305">
        <v>2.094000019133091E-2</v>
      </c>
      <c r="P9152" s="305"/>
      <c r="Q9152" s="321">
        <v>227</v>
      </c>
      <c r="R9152" s="305">
        <v>1.6680000349879261E-2</v>
      </c>
      <c r="S9152" s="305"/>
      <c r="BA9152" s="395">
        <v>1</v>
      </c>
      <c r="BB9152" s="396" t="s">
        <v>861</v>
      </c>
      <c r="BC9152" t="str">
        <f t="shared" si="761"/>
        <v>RTG</v>
      </c>
      <c r="BD9152" t="str">
        <f t="shared" si="762"/>
        <v>NAoMe_recurrent_ethnicity_grp</v>
      </c>
      <c r="BE9152" s="397" t="s">
        <v>862</v>
      </c>
      <c r="BF9152" t="str">
        <f t="shared" si="763"/>
        <v>Unknown</v>
      </c>
      <c r="BG9152">
        <f t="shared" si="764"/>
        <v>11</v>
      </c>
      <c r="BH9152" s="398">
        <f t="shared" si="765"/>
        <v>4.5639999210834503E-2</v>
      </c>
      <c r="BO9152" s="33"/>
    </row>
    <row r="9153" spans="1:67">
      <c r="A9153" s="320" t="s">
        <v>338</v>
      </c>
      <c r="B9153" t="s">
        <v>380</v>
      </c>
      <c r="C9153" t="s">
        <v>910</v>
      </c>
      <c r="D9153" t="s">
        <v>314</v>
      </c>
      <c r="E9153" s="320" t="s">
        <v>209</v>
      </c>
      <c r="F9153" s="320" t="s">
        <v>273</v>
      </c>
      <c r="G9153" s="320" t="s">
        <v>430</v>
      </c>
      <c r="H9153" s="320" t="s">
        <v>327</v>
      </c>
      <c r="I9153" s="320" t="s">
        <v>656</v>
      </c>
      <c r="J9153" s="320" t="s">
        <v>258</v>
      </c>
      <c r="K9153" s="321">
        <v>210</v>
      </c>
      <c r="L9153" s="305">
        <v>0.87137001752853394</v>
      </c>
      <c r="M9153" s="305">
        <v>0.91303998231887817</v>
      </c>
      <c r="N9153" s="321">
        <v>1036</v>
      </c>
      <c r="O9153" s="305">
        <v>0.90400999784469604</v>
      </c>
      <c r="P9153" s="305">
        <v>0.92334997653961182</v>
      </c>
      <c r="Q9153" s="321">
        <v>12010</v>
      </c>
      <c r="R9153" s="305">
        <v>0.88230997323989868</v>
      </c>
      <c r="S9153" s="305">
        <v>0.89727002382278442</v>
      </c>
      <c r="BA9153" s="395">
        <v>1</v>
      </c>
      <c r="BB9153" s="396" t="s">
        <v>861</v>
      </c>
      <c r="BC9153" t="str">
        <f t="shared" si="761"/>
        <v>RTG</v>
      </c>
      <c r="BD9153" t="str">
        <f t="shared" si="762"/>
        <v>NAoMe_recurrent_ethnicity_grp</v>
      </c>
      <c r="BE9153" s="397" t="s">
        <v>862</v>
      </c>
      <c r="BF9153" t="str">
        <f t="shared" si="763"/>
        <v>White</v>
      </c>
      <c r="BG9153">
        <f t="shared" si="764"/>
        <v>210</v>
      </c>
      <c r="BH9153" s="398">
        <f t="shared" si="765"/>
        <v>0.87137001752853394</v>
      </c>
      <c r="BO9153" s="33"/>
    </row>
    <row r="9154" spans="1:67">
      <c r="A9154" s="320" t="s">
        <v>338</v>
      </c>
      <c r="B9154" t="s">
        <v>380</v>
      </c>
      <c r="C9154" t="s">
        <v>910</v>
      </c>
      <c r="D9154" t="s">
        <v>314</v>
      </c>
      <c r="E9154" s="320" t="s">
        <v>209</v>
      </c>
      <c r="F9154" s="320" t="s">
        <v>273</v>
      </c>
      <c r="G9154" s="320" t="s">
        <v>430</v>
      </c>
      <c r="H9154" s="320" t="s">
        <v>327</v>
      </c>
      <c r="I9154" s="320" t="s">
        <v>291</v>
      </c>
      <c r="J9154" s="320" t="s">
        <v>313</v>
      </c>
      <c r="K9154" s="321">
        <v>236</v>
      </c>
      <c r="L9154" s="305">
        <v>0.97925001382827759</v>
      </c>
      <c r="M9154" s="305"/>
      <c r="N9154" s="321">
        <v>1132</v>
      </c>
      <c r="O9154" s="305">
        <v>0.98777997493743896</v>
      </c>
      <c r="P9154" s="305"/>
      <c r="Q9154" s="321">
        <v>13492</v>
      </c>
      <c r="R9154" s="305">
        <v>0.99118000268936157</v>
      </c>
      <c r="S9154" s="305"/>
      <c r="BA9154" s="395">
        <v>1</v>
      </c>
      <c r="BB9154" s="396" t="s">
        <v>861</v>
      </c>
      <c r="BC9154" t="str">
        <f t="shared" si="761"/>
        <v>RTG</v>
      </c>
      <c r="BD9154" t="str">
        <f t="shared" si="762"/>
        <v>NAoMe_recurrent_gender</v>
      </c>
      <c r="BE9154" s="397" t="s">
        <v>862</v>
      </c>
      <c r="BF9154" t="str">
        <f t="shared" si="763"/>
        <v>Female</v>
      </c>
      <c r="BG9154">
        <f t="shared" si="764"/>
        <v>236</v>
      </c>
      <c r="BH9154" s="398">
        <f t="shared" si="765"/>
        <v>0.97925001382827759</v>
      </c>
      <c r="BO9154" s="33"/>
    </row>
    <row r="9155" spans="1:67">
      <c r="A9155" s="320" t="s">
        <v>338</v>
      </c>
      <c r="B9155" t="s">
        <v>380</v>
      </c>
      <c r="C9155" t="s">
        <v>910</v>
      </c>
      <c r="D9155" t="s">
        <v>314</v>
      </c>
      <c r="E9155" s="320" t="s">
        <v>209</v>
      </c>
      <c r="F9155" s="320" t="s">
        <v>273</v>
      </c>
      <c r="G9155" s="320" t="s">
        <v>430</v>
      </c>
      <c r="H9155" s="320" t="s">
        <v>327</v>
      </c>
      <c r="I9155" s="320" t="s">
        <v>291</v>
      </c>
      <c r="J9155" s="320" t="s">
        <v>293</v>
      </c>
      <c r="K9155" s="321">
        <v>5</v>
      </c>
      <c r="L9155" s="305">
        <v>2.074999921023846E-2</v>
      </c>
      <c r="M9155" s="305"/>
      <c r="N9155" s="321">
        <v>14</v>
      </c>
      <c r="O9155" s="305">
        <v>1.2219999916851521E-2</v>
      </c>
      <c r="P9155" s="305"/>
      <c r="Q9155" s="321">
        <v>120</v>
      </c>
      <c r="R9155" s="305">
        <v>8.8200001046061516E-3</v>
      </c>
      <c r="S9155" s="305"/>
      <c r="BA9155" s="395">
        <v>1</v>
      </c>
      <c r="BB9155" s="396" t="s">
        <v>861</v>
      </c>
      <c r="BC9155" t="str">
        <f t="shared" ref="BC9155:BC9218" si="766">E9155</f>
        <v>RTG</v>
      </c>
      <c r="BD9155" t="str">
        <f t="shared" ref="BD9155:BD9218" si="767">(LEFT(A9155, LEN(A9155)-7))&amp;"_"&amp;I9155</f>
        <v>NAoMe_recurrent_gender</v>
      </c>
      <c r="BE9155" s="397" t="s">
        <v>862</v>
      </c>
      <c r="BF9155" t="str">
        <f t="shared" ref="BF9155:BF9218" si="768">J9155</f>
        <v>Male</v>
      </c>
      <c r="BG9155">
        <f t="shared" ref="BG9155:BG9218" si="769">K9155</f>
        <v>5</v>
      </c>
      <c r="BH9155" s="398">
        <f t="shared" ref="BH9155:BH9218" si="770">L9155</f>
        <v>2.074999921023846E-2</v>
      </c>
      <c r="BO9155" s="33"/>
    </row>
    <row r="9156" spans="1:67">
      <c r="A9156" s="320" t="s">
        <v>338</v>
      </c>
      <c r="B9156" t="s">
        <v>380</v>
      </c>
      <c r="C9156" t="s">
        <v>910</v>
      </c>
      <c r="D9156" t="s">
        <v>314</v>
      </c>
      <c r="E9156" s="320" t="s">
        <v>209</v>
      </c>
      <c r="F9156" s="320" t="s">
        <v>273</v>
      </c>
      <c r="G9156" s="320" t="s">
        <v>430</v>
      </c>
      <c r="H9156" s="320" t="s">
        <v>327</v>
      </c>
      <c r="I9156" s="320" t="s">
        <v>355</v>
      </c>
      <c r="J9156" s="320" t="s">
        <v>289</v>
      </c>
      <c r="K9156" s="321">
        <v>68</v>
      </c>
      <c r="L9156" s="305">
        <v>0.28216001391410828</v>
      </c>
      <c r="M9156" s="305"/>
      <c r="N9156" s="321">
        <v>360</v>
      </c>
      <c r="O9156" s="305">
        <v>0.31413999199867249</v>
      </c>
      <c r="P9156" s="305"/>
      <c r="Q9156" s="321">
        <v>4109</v>
      </c>
      <c r="R9156" s="305">
        <v>0.30186998844146729</v>
      </c>
      <c r="S9156" s="305"/>
      <c r="BA9156" s="395">
        <v>1</v>
      </c>
      <c r="BB9156" s="396" t="s">
        <v>861</v>
      </c>
      <c r="BC9156" t="str">
        <f t="shared" si="766"/>
        <v>RTG</v>
      </c>
      <c r="BD9156" t="str">
        <f t="shared" si="767"/>
        <v>NAoMe_recurrent_mbc_hes_year</v>
      </c>
      <c r="BE9156" s="397" t="s">
        <v>862</v>
      </c>
      <c r="BF9156" t="str">
        <f t="shared" si="768"/>
        <v>2021</v>
      </c>
      <c r="BG9156">
        <f t="shared" si="769"/>
        <v>68</v>
      </c>
      <c r="BH9156" s="398">
        <f t="shared" si="770"/>
        <v>0.28216001391410828</v>
      </c>
      <c r="BO9156" s="33"/>
    </row>
    <row r="9157" spans="1:67">
      <c r="A9157" s="320" t="s">
        <v>338</v>
      </c>
      <c r="B9157" t="s">
        <v>380</v>
      </c>
      <c r="C9157" t="s">
        <v>910</v>
      </c>
      <c r="D9157" t="s">
        <v>314</v>
      </c>
      <c r="E9157" s="320" t="s">
        <v>209</v>
      </c>
      <c r="F9157" s="320" t="s">
        <v>273</v>
      </c>
      <c r="G9157" s="320" t="s">
        <v>430</v>
      </c>
      <c r="H9157" s="320" t="s">
        <v>327</v>
      </c>
      <c r="I9157" s="320" t="s">
        <v>355</v>
      </c>
      <c r="J9157" s="320" t="s">
        <v>816</v>
      </c>
      <c r="K9157" s="321">
        <v>72</v>
      </c>
      <c r="L9157" s="305">
        <v>0.29875999689102167</v>
      </c>
      <c r="M9157" s="305"/>
      <c r="N9157" s="321">
        <v>358</v>
      </c>
      <c r="O9157" s="305">
        <v>0.31238999962806702</v>
      </c>
      <c r="P9157" s="305"/>
      <c r="Q9157" s="321">
        <v>4376</v>
      </c>
      <c r="R9157" s="305">
        <v>0.32148000597953802</v>
      </c>
      <c r="S9157" s="305"/>
      <c r="BA9157" s="395">
        <v>1</v>
      </c>
      <c r="BB9157" s="396" t="s">
        <v>861</v>
      </c>
      <c r="BC9157" t="str">
        <f t="shared" si="766"/>
        <v>RTG</v>
      </c>
      <c r="BD9157" t="str">
        <f t="shared" si="767"/>
        <v>NAoMe_recurrent_mbc_hes_year</v>
      </c>
      <c r="BE9157" s="397" t="s">
        <v>862</v>
      </c>
      <c r="BF9157" t="str">
        <f t="shared" si="768"/>
        <v>2022</v>
      </c>
      <c r="BG9157">
        <f t="shared" si="769"/>
        <v>72</v>
      </c>
      <c r="BH9157" s="398">
        <f t="shared" si="770"/>
        <v>0.29875999689102167</v>
      </c>
      <c r="BO9157" s="33"/>
    </row>
    <row r="9158" spans="1:67">
      <c r="A9158" s="320" t="s">
        <v>338</v>
      </c>
      <c r="B9158" t="s">
        <v>380</v>
      </c>
      <c r="C9158" t="s">
        <v>910</v>
      </c>
      <c r="D9158" t="s">
        <v>314</v>
      </c>
      <c r="E9158" s="320" t="s">
        <v>209</v>
      </c>
      <c r="F9158" s="320" t="s">
        <v>273</v>
      </c>
      <c r="G9158" s="320" t="s">
        <v>430</v>
      </c>
      <c r="H9158" s="320" t="s">
        <v>327</v>
      </c>
      <c r="I9158" s="320" t="s">
        <v>355</v>
      </c>
      <c r="J9158" s="320" t="s">
        <v>946</v>
      </c>
      <c r="K9158" s="321">
        <v>101</v>
      </c>
      <c r="L9158" s="305">
        <v>0.41909000277519232</v>
      </c>
      <c r="M9158" s="305"/>
      <c r="N9158" s="321">
        <v>428</v>
      </c>
      <c r="O9158" s="305">
        <v>0.3734700083732605</v>
      </c>
      <c r="P9158" s="305"/>
      <c r="Q9158" s="321">
        <v>5127</v>
      </c>
      <c r="R9158" s="305">
        <v>0.37665000557899481</v>
      </c>
      <c r="S9158" s="305"/>
      <c r="BA9158" s="395">
        <v>1</v>
      </c>
      <c r="BB9158" s="396" t="s">
        <v>861</v>
      </c>
      <c r="BC9158" t="str">
        <f t="shared" si="766"/>
        <v>RTG</v>
      </c>
      <c r="BD9158" t="str">
        <f t="shared" si="767"/>
        <v>NAoMe_recurrent_mbc_hes_year</v>
      </c>
      <c r="BE9158" s="397" t="s">
        <v>862</v>
      </c>
      <c r="BF9158" t="str">
        <f t="shared" si="768"/>
        <v>2023</v>
      </c>
      <c r="BG9158">
        <f t="shared" si="769"/>
        <v>101</v>
      </c>
      <c r="BH9158" s="398">
        <f t="shared" si="770"/>
        <v>0.41909000277519232</v>
      </c>
      <c r="BO9158" s="33"/>
    </row>
    <row r="9159" spans="1:67">
      <c r="A9159" s="320" t="s">
        <v>338</v>
      </c>
      <c r="B9159" t="s">
        <v>380</v>
      </c>
      <c r="C9159" t="s">
        <v>910</v>
      </c>
      <c r="D9159" t="s">
        <v>314</v>
      </c>
      <c r="E9159" s="320" t="s">
        <v>209</v>
      </c>
      <c r="F9159" s="320" t="s">
        <v>273</v>
      </c>
      <c r="G9159" s="320" t="s">
        <v>430</v>
      </c>
      <c r="H9159" s="320" t="s">
        <v>327</v>
      </c>
      <c r="I9159" s="320" t="s">
        <v>824</v>
      </c>
      <c r="J9159" s="320" t="s">
        <v>12</v>
      </c>
      <c r="K9159" s="321">
        <v>241</v>
      </c>
      <c r="L9159" s="305">
        <v>1</v>
      </c>
      <c r="M9159" s="305"/>
      <c r="N9159" s="321">
        <v>1146</v>
      </c>
      <c r="O9159" s="305">
        <v>1</v>
      </c>
      <c r="P9159" s="305"/>
      <c r="Q9159" s="321">
        <v>13612</v>
      </c>
      <c r="R9159" s="305">
        <v>1</v>
      </c>
      <c r="S9159" s="305"/>
      <c r="BA9159" s="395">
        <v>1</v>
      </c>
      <c r="BB9159" s="396" t="s">
        <v>861</v>
      </c>
      <c r="BC9159" t="str">
        <f t="shared" si="766"/>
        <v>RTG</v>
      </c>
      <c r="BD9159" t="str">
        <f t="shared" si="767"/>
        <v>NAoMe_recurrent_tag_bonemets</v>
      </c>
      <c r="BE9159" s="397" t="s">
        <v>862</v>
      </c>
      <c r="BF9159" t="str">
        <f t="shared" si="768"/>
        <v>No</v>
      </c>
      <c r="BG9159">
        <f t="shared" si="769"/>
        <v>241</v>
      </c>
      <c r="BH9159" s="398">
        <f t="shared" si="770"/>
        <v>1</v>
      </c>
      <c r="BO9159" s="33"/>
    </row>
    <row r="9160" spans="1:67">
      <c r="A9160" s="320" t="s">
        <v>338</v>
      </c>
      <c r="B9160" t="s">
        <v>380</v>
      </c>
      <c r="C9160" t="s">
        <v>910</v>
      </c>
      <c r="D9160" t="s">
        <v>314</v>
      </c>
      <c r="E9160" s="320" t="s">
        <v>209</v>
      </c>
      <c r="F9160" s="320" t="s">
        <v>273</v>
      </c>
      <c r="G9160" s="320" t="s">
        <v>430</v>
      </c>
      <c r="H9160" s="320" t="s">
        <v>327</v>
      </c>
      <c r="I9160" s="320" t="s">
        <v>825</v>
      </c>
      <c r="J9160" s="320" t="s">
        <v>12</v>
      </c>
      <c r="K9160" s="321">
        <v>241</v>
      </c>
      <c r="L9160" s="305">
        <v>1</v>
      </c>
      <c r="M9160" s="305"/>
      <c r="N9160" s="321">
        <v>1146</v>
      </c>
      <c r="O9160" s="305">
        <v>1</v>
      </c>
      <c r="P9160" s="305"/>
      <c r="Q9160" s="321">
        <v>13612</v>
      </c>
      <c r="R9160" s="305">
        <v>1</v>
      </c>
      <c r="S9160" s="305"/>
      <c r="BA9160" s="395">
        <v>1</v>
      </c>
      <c r="BB9160" s="396" t="s">
        <v>861</v>
      </c>
      <c r="BC9160" t="str">
        <f t="shared" si="766"/>
        <v>RTG</v>
      </c>
      <c r="BD9160" t="str">
        <f t="shared" si="767"/>
        <v>NAoMe_recurrent_tag_brainmets</v>
      </c>
      <c r="BE9160" s="397" t="s">
        <v>862</v>
      </c>
      <c r="BF9160" t="str">
        <f t="shared" si="768"/>
        <v>No</v>
      </c>
      <c r="BG9160">
        <f t="shared" si="769"/>
        <v>241</v>
      </c>
      <c r="BH9160" s="398">
        <f t="shared" si="770"/>
        <v>1</v>
      </c>
      <c r="BO9160" s="33"/>
    </row>
    <row r="9161" spans="1:67">
      <c r="A9161" s="320" t="s">
        <v>338</v>
      </c>
      <c r="B9161" t="s">
        <v>380</v>
      </c>
      <c r="C9161" t="s">
        <v>910</v>
      </c>
      <c r="D9161" t="s">
        <v>314</v>
      </c>
      <c r="E9161" s="320" t="s">
        <v>209</v>
      </c>
      <c r="F9161" s="320" t="s">
        <v>273</v>
      </c>
      <c r="G9161" s="320" t="s">
        <v>430</v>
      </c>
      <c r="H9161" s="320" t="s">
        <v>327</v>
      </c>
      <c r="I9161" s="320" t="s">
        <v>826</v>
      </c>
      <c r="J9161" s="320" t="s">
        <v>12</v>
      </c>
      <c r="K9161" s="321">
        <v>241</v>
      </c>
      <c r="L9161" s="305">
        <v>1</v>
      </c>
      <c r="M9161" s="305"/>
      <c r="N9161" s="321">
        <v>1146</v>
      </c>
      <c r="O9161" s="305">
        <v>1</v>
      </c>
      <c r="P9161" s="305"/>
      <c r="Q9161" s="321">
        <v>13612</v>
      </c>
      <c r="R9161" s="305">
        <v>1</v>
      </c>
      <c r="S9161" s="305"/>
      <c r="BA9161" s="395">
        <v>1</v>
      </c>
      <c r="BB9161" s="396" t="s">
        <v>861</v>
      </c>
      <c r="BC9161" t="str">
        <f t="shared" si="766"/>
        <v>RTG</v>
      </c>
      <c r="BD9161" t="str">
        <f t="shared" si="767"/>
        <v>NAoMe_recurrent_tag_livermets</v>
      </c>
      <c r="BE9161" s="397" t="s">
        <v>862</v>
      </c>
      <c r="BF9161" t="str">
        <f t="shared" si="768"/>
        <v>No</v>
      </c>
      <c r="BG9161">
        <f t="shared" si="769"/>
        <v>241</v>
      </c>
      <c r="BH9161" s="398">
        <f t="shared" si="770"/>
        <v>1</v>
      </c>
      <c r="BO9161" s="33"/>
    </row>
    <row r="9162" spans="1:67">
      <c r="A9162" s="320" t="s">
        <v>338</v>
      </c>
      <c r="B9162" t="s">
        <v>380</v>
      </c>
      <c r="C9162" t="s">
        <v>910</v>
      </c>
      <c r="D9162" t="s">
        <v>314</v>
      </c>
      <c r="E9162" s="320" t="s">
        <v>209</v>
      </c>
      <c r="F9162" s="320" t="s">
        <v>273</v>
      </c>
      <c r="G9162" s="320" t="s">
        <v>430</v>
      </c>
      <c r="H9162" s="320" t="s">
        <v>327</v>
      </c>
      <c r="I9162" s="320" t="s">
        <v>827</v>
      </c>
      <c r="J9162" s="320" t="s">
        <v>12</v>
      </c>
      <c r="K9162" s="321">
        <v>241</v>
      </c>
      <c r="L9162" s="305">
        <v>1</v>
      </c>
      <c r="M9162" s="305"/>
      <c r="N9162" s="321">
        <v>1146</v>
      </c>
      <c r="O9162" s="305">
        <v>1</v>
      </c>
      <c r="P9162" s="305"/>
      <c r="Q9162" s="321">
        <v>13612</v>
      </c>
      <c r="R9162" s="305">
        <v>1</v>
      </c>
      <c r="S9162" s="305"/>
      <c r="BA9162" s="395">
        <v>1</v>
      </c>
      <c r="BB9162" s="396" t="s">
        <v>861</v>
      </c>
      <c r="BC9162" t="str">
        <f t="shared" si="766"/>
        <v>RTG</v>
      </c>
      <c r="BD9162" t="str">
        <f t="shared" si="767"/>
        <v>NAoMe_recurrent_tag_lungmets</v>
      </c>
      <c r="BE9162" s="397" t="s">
        <v>862</v>
      </c>
      <c r="BF9162" t="str">
        <f t="shared" si="768"/>
        <v>No</v>
      </c>
      <c r="BG9162">
        <f t="shared" si="769"/>
        <v>241</v>
      </c>
      <c r="BH9162" s="398">
        <f t="shared" si="770"/>
        <v>1</v>
      </c>
      <c r="BO9162" s="33"/>
    </row>
    <row r="9163" spans="1:67">
      <c r="A9163" s="320" t="s">
        <v>338</v>
      </c>
      <c r="B9163" t="s">
        <v>380</v>
      </c>
      <c r="C9163" t="s">
        <v>910</v>
      </c>
      <c r="D9163" t="s">
        <v>314</v>
      </c>
      <c r="E9163" s="320" t="s">
        <v>209</v>
      </c>
      <c r="F9163" s="320" t="s">
        <v>273</v>
      </c>
      <c r="G9163" s="320" t="s">
        <v>430</v>
      </c>
      <c r="H9163" s="320" t="s">
        <v>327</v>
      </c>
      <c r="I9163" s="320" t="s">
        <v>828</v>
      </c>
      <c r="J9163" s="320" t="s">
        <v>12</v>
      </c>
      <c r="K9163" s="321">
        <v>241</v>
      </c>
      <c r="L9163" s="305">
        <v>1</v>
      </c>
      <c r="M9163" s="305"/>
      <c r="N9163" s="321">
        <v>1146</v>
      </c>
      <c r="O9163" s="305">
        <v>1</v>
      </c>
      <c r="P9163" s="305"/>
      <c r="Q9163" s="321">
        <v>13612</v>
      </c>
      <c r="R9163" s="305">
        <v>1</v>
      </c>
      <c r="S9163" s="305"/>
      <c r="BA9163" s="395">
        <v>1</v>
      </c>
      <c r="BB9163" s="396" t="s">
        <v>861</v>
      </c>
      <c r="BC9163" t="str">
        <f t="shared" si="766"/>
        <v>RTG</v>
      </c>
      <c r="BD9163" t="str">
        <f t="shared" si="767"/>
        <v>NAoMe_recurrent_tag_othermets</v>
      </c>
      <c r="BE9163" s="397" t="s">
        <v>862</v>
      </c>
      <c r="BF9163" t="str">
        <f t="shared" si="768"/>
        <v>No</v>
      </c>
      <c r="BG9163">
        <f t="shared" si="769"/>
        <v>241</v>
      </c>
      <c r="BH9163" s="398">
        <f t="shared" si="770"/>
        <v>1</v>
      </c>
      <c r="BO9163" s="33"/>
    </row>
    <row r="9164" spans="1:67">
      <c r="A9164" s="320" t="s">
        <v>338</v>
      </c>
      <c r="B9164" t="s">
        <v>380</v>
      </c>
      <c r="C9164" t="s">
        <v>910</v>
      </c>
      <c r="D9164" t="s">
        <v>314</v>
      </c>
      <c r="E9164" s="320" t="s">
        <v>211</v>
      </c>
      <c r="F9164" s="320" t="s">
        <v>274</v>
      </c>
      <c r="G9164" s="320" t="s">
        <v>430</v>
      </c>
      <c r="H9164" s="320" t="s">
        <v>327</v>
      </c>
      <c r="I9164" s="320" t="s">
        <v>354</v>
      </c>
      <c r="J9164" s="320" t="s">
        <v>277</v>
      </c>
      <c r="K9164" s="321">
        <v>0</v>
      </c>
      <c r="L9164" s="305">
        <v>0</v>
      </c>
      <c r="M9164" s="305"/>
      <c r="N9164" s="321">
        <v>2</v>
      </c>
      <c r="O9164" s="305">
        <v>1.7500000540167089E-3</v>
      </c>
      <c r="P9164" s="305"/>
      <c r="Q9164" s="321">
        <v>56</v>
      </c>
      <c r="R9164" s="305">
        <v>4.1100000962615013E-3</v>
      </c>
      <c r="S9164" s="305"/>
      <c r="BA9164" s="395">
        <v>1</v>
      </c>
      <c r="BB9164" s="396" t="s">
        <v>861</v>
      </c>
      <c r="BC9164" t="str">
        <f t="shared" si="766"/>
        <v>RWE</v>
      </c>
      <c r="BD9164" t="str">
        <f t="shared" si="767"/>
        <v>NAoMe_recurrent_age_mbc_hes_decades_80cap</v>
      </c>
      <c r="BE9164" s="397" t="s">
        <v>862</v>
      </c>
      <c r="BF9164" t="str">
        <f t="shared" si="768"/>
        <v>18-29 yrs</v>
      </c>
      <c r="BG9164">
        <f t="shared" si="769"/>
        <v>0</v>
      </c>
      <c r="BH9164" s="398">
        <f t="shared" si="770"/>
        <v>0</v>
      </c>
      <c r="BO9164" s="33"/>
    </row>
    <row r="9165" spans="1:67">
      <c r="A9165" s="320" t="s">
        <v>338</v>
      </c>
      <c r="B9165" t="s">
        <v>380</v>
      </c>
      <c r="C9165" t="s">
        <v>910</v>
      </c>
      <c r="D9165" t="s">
        <v>314</v>
      </c>
      <c r="E9165" s="320" t="s">
        <v>211</v>
      </c>
      <c r="F9165" s="320" t="s">
        <v>274</v>
      </c>
      <c r="G9165" s="320" t="s">
        <v>430</v>
      </c>
      <c r="H9165" s="320" t="s">
        <v>327</v>
      </c>
      <c r="I9165" s="320" t="s">
        <v>354</v>
      </c>
      <c r="J9165" s="320" t="s">
        <v>278</v>
      </c>
      <c r="K9165" s="321">
        <v>5</v>
      </c>
      <c r="L9165" s="305">
        <v>2.4630000814795491E-2</v>
      </c>
      <c r="M9165" s="305"/>
      <c r="N9165" s="321">
        <v>48</v>
      </c>
      <c r="O9165" s="305">
        <v>4.1880000382661819E-2</v>
      </c>
      <c r="P9165" s="305"/>
      <c r="Q9165" s="321">
        <v>552</v>
      </c>
      <c r="R9165" s="305">
        <v>4.0550000965595252E-2</v>
      </c>
      <c r="S9165" s="305"/>
      <c r="BA9165" s="395">
        <v>1</v>
      </c>
      <c r="BB9165" s="396" t="s">
        <v>861</v>
      </c>
      <c r="BC9165" t="str">
        <f t="shared" si="766"/>
        <v>RWE</v>
      </c>
      <c r="BD9165" t="str">
        <f t="shared" si="767"/>
        <v>NAoMe_recurrent_age_mbc_hes_decades_80cap</v>
      </c>
      <c r="BE9165" s="397" t="s">
        <v>862</v>
      </c>
      <c r="BF9165" t="str">
        <f t="shared" si="768"/>
        <v>30-39 yrs</v>
      </c>
      <c r="BG9165">
        <f t="shared" si="769"/>
        <v>5</v>
      </c>
      <c r="BH9165" s="398">
        <f t="shared" si="770"/>
        <v>2.4630000814795491E-2</v>
      </c>
      <c r="BO9165" s="33"/>
    </row>
    <row r="9166" spans="1:67">
      <c r="A9166" s="320" t="s">
        <v>338</v>
      </c>
      <c r="B9166" t="s">
        <v>380</v>
      </c>
      <c r="C9166" t="s">
        <v>910</v>
      </c>
      <c r="D9166" t="s">
        <v>314</v>
      </c>
      <c r="E9166" s="320" t="s">
        <v>211</v>
      </c>
      <c r="F9166" s="320" t="s">
        <v>274</v>
      </c>
      <c r="G9166" s="320" t="s">
        <v>430</v>
      </c>
      <c r="H9166" s="320" t="s">
        <v>327</v>
      </c>
      <c r="I9166" s="320" t="s">
        <v>354</v>
      </c>
      <c r="J9166" s="320" t="s">
        <v>279</v>
      </c>
      <c r="K9166" s="321">
        <v>25</v>
      </c>
      <c r="L9166" s="305">
        <v>0.12314999848604199</v>
      </c>
      <c r="M9166" s="305"/>
      <c r="N9166" s="321">
        <v>113</v>
      </c>
      <c r="O9166" s="305">
        <v>9.8600000143051147E-2</v>
      </c>
      <c r="P9166" s="305"/>
      <c r="Q9166" s="321">
        <v>1403</v>
      </c>
      <c r="R9166" s="305">
        <v>0.1030699983239174</v>
      </c>
      <c r="S9166" s="305"/>
      <c r="BA9166" s="395">
        <v>1</v>
      </c>
      <c r="BB9166" s="396" t="s">
        <v>861</v>
      </c>
      <c r="BC9166" t="str">
        <f t="shared" si="766"/>
        <v>RWE</v>
      </c>
      <c r="BD9166" t="str">
        <f t="shared" si="767"/>
        <v>NAoMe_recurrent_age_mbc_hes_decades_80cap</v>
      </c>
      <c r="BE9166" s="397" t="s">
        <v>862</v>
      </c>
      <c r="BF9166" t="str">
        <f t="shared" si="768"/>
        <v>40-49 yrs</v>
      </c>
      <c r="BG9166">
        <f t="shared" si="769"/>
        <v>25</v>
      </c>
      <c r="BH9166" s="398">
        <f t="shared" si="770"/>
        <v>0.12314999848604199</v>
      </c>
      <c r="BO9166" s="33"/>
    </row>
    <row r="9167" spans="1:67">
      <c r="A9167" s="320" t="s">
        <v>338</v>
      </c>
      <c r="B9167" t="s">
        <v>380</v>
      </c>
      <c r="C9167" t="s">
        <v>910</v>
      </c>
      <c r="D9167" t="s">
        <v>314</v>
      </c>
      <c r="E9167" s="320" t="s">
        <v>211</v>
      </c>
      <c r="F9167" s="320" t="s">
        <v>274</v>
      </c>
      <c r="G9167" s="320" t="s">
        <v>430</v>
      </c>
      <c r="H9167" s="320" t="s">
        <v>327</v>
      </c>
      <c r="I9167" s="320" t="s">
        <v>354</v>
      </c>
      <c r="J9167" s="320" t="s">
        <v>280</v>
      </c>
      <c r="K9167" s="321">
        <v>35</v>
      </c>
      <c r="L9167" s="305">
        <v>0.17240999639034271</v>
      </c>
      <c r="M9167" s="305"/>
      <c r="N9167" s="321">
        <v>240</v>
      </c>
      <c r="O9167" s="305">
        <v>0.20941999554634089</v>
      </c>
      <c r="P9167" s="305"/>
      <c r="Q9167" s="321">
        <v>2584</v>
      </c>
      <c r="R9167" s="305">
        <v>0.18983000516891479</v>
      </c>
      <c r="S9167" s="305"/>
      <c r="BA9167" s="395">
        <v>1</v>
      </c>
      <c r="BB9167" s="396" t="s">
        <v>861</v>
      </c>
      <c r="BC9167" t="str">
        <f t="shared" si="766"/>
        <v>RWE</v>
      </c>
      <c r="BD9167" t="str">
        <f t="shared" si="767"/>
        <v>NAoMe_recurrent_age_mbc_hes_decades_80cap</v>
      </c>
      <c r="BE9167" s="397" t="s">
        <v>862</v>
      </c>
      <c r="BF9167" t="str">
        <f t="shared" si="768"/>
        <v>50-59 yrs</v>
      </c>
      <c r="BG9167">
        <f t="shared" si="769"/>
        <v>35</v>
      </c>
      <c r="BH9167" s="398">
        <f t="shared" si="770"/>
        <v>0.17240999639034271</v>
      </c>
      <c r="BO9167" s="33"/>
    </row>
    <row r="9168" spans="1:67">
      <c r="A9168" s="320" t="s">
        <v>338</v>
      </c>
      <c r="B9168" t="s">
        <v>380</v>
      </c>
      <c r="C9168" t="s">
        <v>910</v>
      </c>
      <c r="D9168" t="s">
        <v>314</v>
      </c>
      <c r="E9168" s="320" t="s">
        <v>211</v>
      </c>
      <c r="F9168" s="320" t="s">
        <v>274</v>
      </c>
      <c r="G9168" s="320" t="s">
        <v>430</v>
      </c>
      <c r="H9168" s="320" t="s">
        <v>327</v>
      </c>
      <c r="I9168" s="320" t="s">
        <v>354</v>
      </c>
      <c r="J9168" s="320" t="s">
        <v>281</v>
      </c>
      <c r="K9168" s="321">
        <v>44</v>
      </c>
      <c r="L9168" s="305">
        <v>0.21674999594688421</v>
      </c>
      <c r="M9168" s="305"/>
      <c r="N9168" s="321">
        <v>238</v>
      </c>
      <c r="O9168" s="305">
        <v>0.20768000185489649</v>
      </c>
      <c r="P9168" s="305"/>
      <c r="Q9168" s="321">
        <v>2650</v>
      </c>
      <c r="R9168" s="305">
        <v>0.19468000531196589</v>
      </c>
      <c r="S9168" s="305"/>
      <c r="BA9168" s="395">
        <v>1</v>
      </c>
      <c r="BB9168" s="396" t="s">
        <v>861</v>
      </c>
      <c r="BC9168" t="str">
        <f t="shared" si="766"/>
        <v>RWE</v>
      </c>
      <c r="BD9168" t="str">
        <f t="shared" si="767"/>
        <v>NAoMe_recurrent_age_mbc_hes_decades_80cap</v>
      </c>
      <c r="BE9168" s="397" t="s">
        <v>862</v>
      </c>
      <c r="BF9168" t="str">
        <f t="shared" si="768"/>
        <v>60-69 yrs</v>
      </c>
      <c r="BG9168">
        <f t="shared" si="769"/>
        <v>44</v>
      </c>
      <c r="BH9168" s="398">
        <f t="shared" si="770"/>
        <v>0.21674999594688421</v>
      </c>
      <c r="BO9168" s="33"/>
    </row>
    <row r="9169" spans="1:67">
      <c r="A9169" s="320" t="s">
        <v>338</v>
      </c>
      <c r="B9169" t="s">
        <v>380</v>
      </c>
      <c r="C9169" t="s">
        <v>910</v>
      </c>
      <c r="D9169" t="s">
        <v>314</v>
      </c>
      <c r="E9169" s="320" t="s">
        <v>211</v>
      </c>
      <c r="F9169" s="320" t="s">
        <v>274</v>
      </c>
      <c r="G9169" s="320" t="s">
        <v>430</v>
      </c>
      <c r="H9169" s="320" t="s">
        <v>327</v>
      </c>
      <c r="I9169" s="320" t="s">
        <v>354</v>
      </c>
      <c r="J9169" s="320" t="s">
        <v>282</v>
      </c>
      <c r="K9169" s="321">
        <v>57</v>
      </c>
      <c r="L9169" s="305">
        <v>0.28079000115394592</v>
      </c>
      <c r="M9169" s="305"/>
      <c r="N9169" s="321">
        <v>282</v>
      </c>
      <c r="O9169" s="305">
        <v>0.24606999754905701</v>
      </c>
      <c r="P9169" s="305"/>
      <c r="Q9169" s="321">
        <v>3284</v>
      </c>
      <c r="R9169" s="305">
        <v>0.24126000702381131</v>
      </c>
      <c r="S9169" s="305"/>
      <c r="BA9169" s="395">
        <v>1</v>
      </c>
      <c r="BB9169" s="396" t="s">
        <v>861</v>
      </c>
      <c r="BC9169" t="str">
        <f t="shared" si="766"/>
        <v>RWE</v>
      </c>
      <c r="BD9169" t="str">
        <f t="shared" si="767"/>
        <v>NAoMe_recurrent_age_mbc_hes_decades_80cap</v>
      </c>
      <c r="BE9169" s="397" t="s">
        <v>862</v>
      </c>
      <c r="BF9169" t="str">
        <f t="shared" si="768"/>
        <v>70-79 yrs</v>
      </c>
      <c r="BG9169">
        <f t="shared" si="769"/>
        <v>57</v>
      </c>
      <c r="BH9169" s="398">
        <f t="shared" si="770"/>
        <v>0.28079000115394592</v>
      </c>
      <c r="BO9169" s="33"/>
    </row>
    <row r="9170" spans="1:67">
      <c r="A9170" s="320" t="s">
        <v>338</v>
      </c>
      <c r="B9170" t="s">
        <v>380</v>
      </c>
      <c r="C9170" t="s">
        <v>910</v>
      </c>
      <c r="D9170" t="s">
        <v>314</v>
      </c>
      <c r="E9170" s="320" t="s">
        <v>211</v>
      </c>
      <c r="F9170" s="320" t="s">
        <v>274</v>
      </c>
      <c r="G9170" s="320" t="s">
        <v>430</v>
      </c>
      <c r="H9170" s="320" t="s">
        <v>327</v>
      </c>
      <c r="I9170" s="320" t="s">
        <v>354</v>
      </c>
      <c r="J9170" s="320" t="s">
        <v>283</v>
      </c>
      <c r="K9170" s="321">
        <v>37</v>
      </c>
      <c r="L9170" s="305">
        <v>0.18227000534534449</v>
      </c>
      <c r="M9170" s="305"/>
      <c r="N9170" s="321">
        <v>223</v>
      </c>
      <c r="O9170" s="305">
        <v>0.1945900022983551</v>
      </c>
      <c r="P9170" s="305"/>
      <c r="Q9170" s="321">
        <v>3083</v>
      </c>
      <c r="R9170" s="305">
        <v>0.2264900058507919</v>
      </c>
      <c r="S9170" s="305"/>
      <c r="BA9170" s="395">
        <v>1</v>
      </c>
      <c r="BB9170" s="396" t="s">
        <v>861</v>
      </c>
      <c r="BC9170" t="str">
        <f t="shared" si="766"/>
        <v>RWE</v>
      </c>
      <c r="BD9170" t="str">
        <f t="shared" si="767"/>
        <v>NAoMe_recurrent_age_mbc_hes_decades_80cap</v>
      </c>
      <c r="BE9170" s="397" t="s">
        <v>862</v>
      </c>
      <c r="BF9170" t="str">
        <f t="shared" si="768"/>
        <v>80+ yrs</v>
      </c>
      <c r="BG9170">
        <f t="shared" si="769"/>
        <v>37</v>
      </c>
      <c r="BH9170" s="398">
        <f t="shared" si="770"/>
        <v>0.18227000534534449</v>
      </c>
      <c r="BO9170" s="33"/>
    </row>
    <row r="9171" spans="1:67">
      <c r="A9171" s="320" t="s">
        <v>338</v>
      </c>
      <c r="B9171" t="s">
        <v>380</v>
      </c>
      <c r="C9171" t="s">
        <v>910</v>
      </c>
      <c r="D9171" t="s">
        <v>314</v>
      </c>
      <c r="E9171" s="320" t="s">
        <v>211</v>
      </c>
      <c r="F9171" s="320" t="s">
        <v>274</v>
      </c>
      <c r="G9171" s="320" t="s">
        <v>430</v>
      </c>
      <c r="H9171" s="320" t="s">
        <v>327</v>
      </c>
      <c r="I9171" s="320" t="s">
        <v>656</v>
      </c>
      <c r="J9171" s="320" t="s">
        <v>286</v>
      </c>
      <c r="K9171" s="321">
        <v>29</v>
      </c>
      <c r="L9171" s="305">
        <v>0.14285999536514279</v>
      </c>
      <c r="M9171" s="305">
        <v>0.14285999536514279</v>
      </c>
      <c r="N9171" s="321">
        <v>49</v>
      </c>
      <c r="O9171" s="305">
        <v>4.2759999632835388E-2</v>
      </c>
      <c r="P9171" s="305">
        <v>4.3669998645782471E-2</v>
      </c>
      <c r="Q9171" s="321">
        <v>565</v>
      </c>
      <c r="R9171" s="305">
        <v>4.1510000824928277E-2</v>
      </c>
      <c r="S9171" s="305">
        <v>4.221000149846077E-2</v>
      </c>
      <c r="BA9171" s="395">
        <v>1</v>
      </c>
      <c r="BB9171" s="396" t="s">
        <v>861</v>
      </c>
      <c r="BC9171" t="str">
        <f t="shared" si="766"/>
        <v>RWE</v>
      </c>
      <c r="BD9171" t="str">
        <f t="shared" si="767"/>
        <v>NAoMe_recurrent_ethnicity_grp</v>
      </c>
      <c r="BE9171" s="397" t="s">
        <v>862</v>
      </c>
      <c r="BF9171" t="str">
        <f t="shared" si="768"/>
        <v>Asian or Asian British</v>
      </c>
      <c r="BG9171">
        <f t="shared" si="769"/>
        <v>29</v>
      </c>
      <c r="BH9171" s="398">
        <f t="shared" si="770"/>
        <v>0.14285999536514279</v>
      </c>
      <c r="BO9171" s="33"/>
    </row>
    <row r="9172" spans="1:67">
      <c r="A9172" s="320" t="s">
        <v>338</v>
      </c>
      <c r="B9172" t="s">
        <v>380</v>
      </c>
      <c r="C9172" t="s">
        <v>910</v>
      </c>
      <c r="D9172" t="s">
        <v>314</v>
      </c>
      <c r="E9172" s="320" t="s">
        <v>211</v>
      </c>
      <c r="F9172" s="320" t="s">
        <v>274</v>
      </c>
      <c r="G9172" s="320" t="s">
        <v>430</v>
      </c>
      <c r="H9172" s="320" t="s">
        <v>327</v>
      </c>
      <c r="I9172" s="320" t="s">
        <v>656</v>
      </c>
      <c r="J9172" s="320" t="s">
        <v>287</v>
      </c>
      <c r="K9172" s="321">
        <v>2</v>
      </c>
      <c r="L9172" s="305">
        <v>9.8500000312924385E-3</v>
      </c>
      <c r="M9172" s="305">
        <v>9.8500000312924385E-3</v>
      </c>
      <c r="N9172" s="321">
        <v>16</v>
      </c>
      <c r="O9172" s="305">
        <v>1.396000012755394E-2</v>
      </c>
      <c r="P9172" s="305">
        <v>1.425999961793423E-2</v>
      </c>
      <c r="Q9172" s="321">
        <v>439</v>
      </c>
      <c r="R9172" s="305">
        <v>3.2249998301267617E-2</v>
      </c>
      <c r="S9172" s="305">
        <v>3.2800000160932541E-2</v>
      </c>
      <c r="BA9172" s="395">
        <v>1</v>
      </c>
      <c r="BB9172" s="396" t="s">
        <v>861</v>
      </c>
      <c r="BC9172" t="str">
        <f t="shared" si="766"/>
        <v>RWE</v>
      </c>
      <c r="BD9172" t="str">
        <f t="shared" si="767"/>
        <v>NAoMe_recurrent_ethnicity_grp</v>
      </c>
      <c r="BE9172" s="397" t="s">
        <v>862</v>
      </c>
      <c r="BF9172" t="str">
        <f t="shared" si="768"/>
        <v>Black or Black British</v>
      </c>
      <c r="BG9172">
        <f t="shared" si="769"/>
        <v>2</v>
      </c>
      <c r="BH9172" s="398">
        <f t="shared" si="770"/>
        <v>9.8500000312924385E-3</v>
      </c>
      <c r="BO9172" s="33"/>
    </row>
    <row r="9173" spans="1:67">
      <c r="A9173" s="320" t="s">
        <v>338</v>
      </c>
      <c r="B9173" t="s">
        <v>380</v>
      </c>
      <c r="C9173" t="s">
        <v>910</v>
      </c>
      <c r="D9173" t="s">
        <v>314</v>
      </c>
      <c r="E9173" s="320" t="s">
        <v>211</v>
      </c>
      <c r="F9173" s="320" t="s">
        <v>274</v>
      </c>
      <c r="G9173" s="320" t="s">
        <v>430</v>
      </c>
      <c r="H9173" s="320" t="s">
        <v>327</v>
      </c>
      <c r="I9173" s="320" t="s">
        <v>656</v>
      </c>
      <c r="J9173" s="320" t="s">
        <v>259</v>
      </c>
      <c r="K9173" s="321">
        <v>2</v>
      </c>
      <c r="L9173" s="305">
        <v>9.8500000312924385E-3</v>
      </c>
      <c r="M9173" s="305">
        <v>9.8500000312924385E-3</v>
      </c>
      <c r="N9173" s="321">
        <v>10</v>
      </c>
      <c r="O9173" s="305">
        <v>8.7299998849630356E-3</v>
      </c>
      <c r="P9173" s="305">
        <v>8.9100003242492676E-3</v>
      </c>
      <c r="Q9173" s="321">
        <v>117</v>
      </c>
      <c r="R9173" s="305">
        <v>8.6000002920627594E-3</v>
      </c>
      <c r="S9173" s="305">
        <v>8.7400004267692566E-3</v>
      </c>
      <c r="BA9173" s="395">
        <v>1</v>
      </c>
      <c r="BB9173" s="396" t="s">
        <v>861</v>
      </c>
      <c r="BC9173" t="str">
        <f t="shared" si="766"/>
        <v>RWE</v>
      </c>
      <c r="BD9173" t="str">
        <f t="shared" si="767"/>
        <v>NAoMe_recurrent_ethnicity_grp</v>
      </c>
      <c r="BE9173" s="397" t="s">
        <v>862</v>
      </c>
      <c r="BF9173" t="str">
        <f t="shared" si="768"/>
        <v>Mixed</v>
      </c>
      <c r="BG9173">
        <f t="shared" si="769"/>
        <v>2</v>
      </c>
      <c r="BH9173" s="398">
        <f t="shared" si="770"/>
        <v>9.8500000312924385E-3</v>
      </c>
      <c r="BO9173" s="33"/>
    </row>
    <row r="9174" spans="1:67">
      <c r="A9174" s="320" t="s">
        <v>338</v>
      </c>
      <c r="B9174" t="s">
        <v>380</v>
      </c>
      <c r="C9174" t="s">
        <v>910</v>
      </c>
      <c r="D9174" t="s">
        <v>314</v>
      </c>
      <c r="E9174" s="320" t="s">
        <v>211</v>
      </c>
      <c r="F9174" s="320" t="s">
        <v>274</v>
      </c>
      <c r="G9174" s="320" t="s">
        <v>430</v>
      </c>
      <c r="H9174" s="320" t="s">
        <v>327</v>
      </c>
      <c r="I9174" s="320" t="s">
        <v>656</v>
      </c>
      <c r="J9174" s="320" t="s">
        <v>288</v>
      </c>
      <c r="K9174" s="321">
        <v>2</v>
      </c>
      <c r="L9174" s="305">
        <v>9.8500000312924385E-3</v>
      </c>
      <c r="M9174" s="305">
        <v>9.8500000312924385E-3</v>
      </c>
      <c r="N9174" s="321">
        <v>11</v>
      </c>
      <c r="O9174" s="305">
        <v>9.6000004559755325E-3</v>
      </c>
      <c r="P9174" s="305">
        <v>9.8000001162290573E-3</v>
      </c>
      <c r="Q9174" s="321">
        <v>254</v>
      </c>
      <c r="R9174" s="305">
        <v>1.8659999594092369E-2</v>
      </c>
      <c r="S9174" s="305">
        <v>1.8980000168085098E-2</v>
      </c>
      <c r="BA9174" s="395">
        <v>1</v>
      </c>
      <c r="BB9174" s="396" t="s">
        <v>861</v>
      </c>
      <c r="BC9174" t="str">
        <f t="shared" si="766"/>
        <v>RWE</v>
      </c>
      <c r="BD9174" t="str">
        <f t="shared" si="767"/>
        <v>NAoMe_recurrent_ethnicity_grp</v>
      </c>
      <c r="BE9174" s="397" t="s">
        <v>862</v>
      </c>
      <c r="BF9174" t="str">
        <f t="shared" si="768"/>
        <v>Other Ethnic Group</v>
      </c>
      <c r="BG9174">
        <f t="shared" si="769"/>
        <v>2</v>
      </c>
      <c r="BH9174" s="398">
        <f t="shared" si="770"/>
        <v>9.8500000312924385E-3</v>
      </c>
      <c r="BO9174" s="33"/>
    </row>
    <row r="9175" spans="1:67">
      <c r="A9175" s="320" t="s">
        <v>338</v>
      </c>
      <c r="B9175" t="s">
        <v>380</v>
      </c>
      <c r="C9175" t="s">
        <v>910</v>
      </c>
      <c r="D9175" t="s">
        <v>314</v>
      </c>
      <c r="E9175" s="320" t="s">
        <v>211</v>
      </c>
      <c r="F9175" s="320" t="s">
        <v>274</v>
      </c>
      <c r="G9175" s="320" t="s">
        <v>430</v>
      </c>
      <c r="H9175" s="320" t="s">
        <v>327</v>
      </c>
      <c r="I9175" s="320" t="s">
        <v>656</v>
      </c>
      <c r="J9175" s="320" t="s">
        <v>260</v>
      </c>
      <c r="K9175" s="321">
        <v>0</v>
      </c>
      <c r="L9175" s="305">
        <v>0</v>
      </c>
      <c r="M9175" s="305"/>
      <c r="N9175" s="321">
        <v>24</v>
      </c>
      <c r="O9175" s="305">
        <v>2.094000019133091E-2</v>
      </c>
      <c r="P9175" s="305"/>
      <c r="Q9175" s="321">
        <v>227</v>
      </c>
      <c r="R9175" s="305">
        <v>1.6680000349879261E-2</v>
      </c>
      <c r="S9175" s="305"/>
      <c r="BA9175" s="395">
        <v>1</v>
      </c>
      <c r="BB9175" s="396" t="s">
        <v>861</v>
      </c>
      <c r="BC9175" t="str">
        <f t="shared" si="766"/>
        <v>RWE</v>
      </c>
      <c r="BD9175" t="str">
        <f t="shared" si="767"/>
        <v>NAoMe_recurrent_ethnicity_grp</v>
      </c>
      <c r="BE9175" s="397" t="s">
        <v>862</v>
      </c>
      <c r="BF9175" t="str">
        <f t="shared" si="768"/>
        <v>Unknown</v>
      </c>
      <c r="BG9175">
        <f t="shared" si="769"/>
        <v>0</v>
      </c>
      <c r="BH9175" s="398">
        <f t="shared" si="770"/>
        <v>0</v>
      </c>
      <c r="BO9175" s="33"/>
    </row>
    <row r="9176" spans="1:67">
      <c r="A9176" s="320" t="s">
        <v>338</v>
      </c>
      <c r="B9176" t="s">
        <v>380</v>
      </c>
      <c r="C9176" t="s">
        <v>910</v>
      </c>
      <c r="D9176" t="s">
        <v>314</v>
      </c>
      <c r="E9176" s="320" t="s">
        <v>211</v>
      </c>
      <c r="F9176" s="320" t="s">
        <v>274</v>
      </c>
      <c r="G9176" s="320" t="s">
        <v>430</v>
      </c>
      <c r="H9176" s="320" t="s">
        <v>327</v>
      </c>
      <c r="I9176" s="320" t="s">
        <v>656</v>
      </c>
      <c r="J9176" s="320" t="s">
        <v>258</v>
      </c>
      <c r="K9176" s="321">
        <v>168</v>
      </c>
      <c r="L9176" s="305">
        <v>0.82758998870849609</v>
      </c>
      <c r="M9176" s="305">
        <v>0.82758998870849609</v>
      </c>
      <c r="N9176" s="321">
        <v>1036</v>
      </c>
      <c r="O9176" s="305">
        <v>0.90400999784469604</v>
      </c>
      <c r="P9176" s="305">
        <v>0.92334997653961182</v>
      </c>
      <c r="Q9176" s="321">
        <v>12010</v>
      </c>
      <c r="R9176" s="305">
        <v>0.88230997323989868</v>
      </c>
      <c r="S9176" s="305">
        <v>0.89727002382278442</v>
      </c>
      <c r="BA9176" s="395">
        <v>1</v>
      </c>
      <c r="BB9176" s="396" t="s">
        <v>861</v>
      </c>
      <c r="BC9176" t="str">
        <f t="shared" si="766"/>
        <v>RWE</v>
      </c>
      <c r="BD9176" t="str">
        <f t="shared" si="767"/>
        <v>NAoMe_recurrent_ethnicity_grp</v>
      </c>
      <c r="BE9176" s="397" t="s">
        <v>862</v>
      </c>
      <c r="BF9176" t="str">
        <f t="shared" si="768"/>
        <v>White</v>
      </c>
      <c r="BG9176">
        <f t="shared" si="769"/>
        <v>168</v>
      </c>
      <c r="BH9176" s="398">
        <f t="shared" si="770"/>
        <v>0.82758998870849609</v>
      </c>
      <c r="BO9176" s="33"/>
    </row>
    <row r="9177" spans="1:67">
      <c r="A9177" s="320" t="s">
        <v>338</v>
      </c>
      <c r="B9177" t="s">
        <v>380</v>
      </c>
      <c r="C9177" t="s">
        <v>910</v>
      </c>
      <c r="D9177" t="s">
        <v>314</v>
      </c>
      <c r="E9177" s="320" t="s">
        <v>211</v>
      </c>
      <c r="F9177" s="320" t="s">
        <v>274</v>
      </c>
      <c r="G9177" s="320" t="s">
        <v>430</v>
      </c>
      <c r="H9177" s="320" t="s">
        <v>327</v>
      </c>
      <c r="I9177" s="320" t="s">
        <v>291</v>
      </c>
      <c r="J9177" s="320" t="s">
        <v>313</v>
      </c>
      <c r="K9177" s="321">
        <v>201</v>
      </c>
      <c r="L9177" s="305">
        <v>0.99014997482299805</v>
      </c>
      <c r="M9177" s="305"/>
      <c r="N9177" s="321">
        <v>1132</v>
      </c>
      <c r="O9177" s="305">
        <v>0.98777997493743896</v>
      </c>
      <c r="P9177" s="305"/>
      <c r="Q9177" s="321">
        <v>13492</v>
      </c>
      <c r="R9177" s="305">
        <v>0.99118000268936157</v>
      </c>
      <c r="S9177" s="305"/>
      <c r="BA9177" s="395">
        <v>1</v>
      </c>
      <c r="BB9177" s="396" t="s">
        <v>861</v>
      </c>
      <c r="BC9177" t="str">
        <f t="shared" si="766"/>
        <v>RWE</v>
      </c>
      <c r="BD9177" t="str">
        <f t="shared" si="767"/>
        <v>NAoMe_recurrent_gender</v>
      </c>
      <c r="BE9177" s="397" t="s">
        <v>862</v>
      </c>
      <c r="BF9177" t="str">
        <f t="shared" si="768"/>
        <v>Female</v>
      </c>
      <c r="BG9177">
        <f t="shared" si="769"/>
        <v>201</v>
      </c>
      <c r="BH9177" s="398">
        <f t="shared" si="770"/>
        <v>0.99014997482299805</v>
      </c>
      <c r="BO9177" s="33"/>
    </row>
    <row r="9178" spans="1:67">
      <c r="A9178" s="320" t="s">
        <v>338</v>
      </c>
      <c r="B9178" t="s">
        <v>380</v>
      </c>
      <c r="C9178" t="s">
        <v>910</v>
      </c>
      <c r="D9178" t="s">
        <v>314</v>
      </c>
      <c r="E9178" s="320" t="s">
        <v>211</v>
      </c>
      <c r="F9178" s="320" t="s">
        <v>274</v>
      </c>
      <c r="G9178" s="320" t="s">
        <v>430</v>
      </c>
      <c r="H9178" s="320" t="s">
        <v>327</v>
      </c>
      <c r="I9178" s="320" t="s">
        <v>291</v>
      </c>
      <c r="J9178" s="320" t="s">
        <v>293</v>
      </c>
      <c r="K9178" s="321">
        <v>2</v>
      </c>
      <c r="L9178" s="305">
        <v>9.8500000312924385E-3</v>
      </c>
      <c r="M9178" s="305"/>
      <c r="N9178" s="321">
        <v>14</v>
      </c>
      <c r="O9178" s="305">
        <v>1.2219999916851521E-2</v>
      </c>
      <c r="P9178" s="305"/>
      <c r="Q9178" s="321">
        <v>120</v>
      </c>
      <c r="R9178" s="305">
        <v>8.8200001046061516E-3</v>
      </c>
      <c r="S9178" s="305"/>
      <c r="BA9178" s="395">
        <v>1</v>
      </c>
      <c r="BB9178" s="396" t="s">
        <v>861</v>
      </c>
      <c r="BC9178" t="str">
        <f t="shared" si="766"/>
        <v>RWE</v>
      </c>
      <c r="BD9178" t="str">
        <f t="shared" si="767"/>
        <v>NAoMe_recurrent_gender</v>
      </c>
      <c r="BE9178" s="397" t="s">
        <v>862</v>
      </c>
      <c r="BF9178" t="str">
        <f t="shared" si="768"/>
        <v>Male</v>
      </c>
      <c r="BG9178">
        <f t="shared" si="769"/>
        <v>2</v>
      </c>
      <c r="BH9178" s="398">
        <f t="shared" si="770"/>
        <v>9.8500000312924385E-3</v>
      </c>
      <c r="BO9178" s="33"/>
    </row>
    <row r="9179" spans="1:67">
      <c r="A9179" s="320" t="s">
        <v>338</v>
      </c>
      <c r="B9179" t="s">
        <v>380</v>
      </c>
      <c r="C9179" t="s">
        <v>910</v>
      </c>
      <c r="D9179" t="s">
        <v>314</v>
      </c>
      <c r="E9179" s="320" t="s">
        <v>211</v>
      </c>
      <c r="F9179" s="320" t="s">
        <v>274</v>
      </c>
      <c r="G9179" s="320" t="s">
        <v>430</v>
      </c>
      <c r="H9179" s="320" t="s">
        <v>327</v>
      </c>
      <c r="I9179" s="320" t="s">
        <v>355</v>
      </c>
      <c r="J9179" s="320" t="s">
        <v>289</v>
      </c>
      <c r="K9179" s="321">
        <v>69</v>
      </c>
      <c r="L9179" s="305">
        <v>0.33989998698234558</v>
      </c>
      <c r="M9179" s="305"/>
      <c r="N9179" s="321">
        <v>360</v>
      </c>
      <c r="O9179" s="305">
        <v>0.31413999199867249</v>
      </c>
      <c r="P9179" s="305"/>
      <c r="Q9179" s="321">
        <v>4109</v>
      </c>
      <c r="R9179" s="305">
        <v>0.30186998844146729</v>
      </c>
      <c r="S9179" s="305"/>
      <c r="BA9179" s="395">
        <v>1</v>
      </c>
      <c r="BB9179" s="396" t="s">
        <v>861</v>
      </c>
      <c r="BC9179" t="str">
        <f t="shared" si="766"/>
        <v>RWE</v>
      </c>
      <c r="BD9179" t="str">
        <f t="shared" si="767"/>
        <v>NAoMe_recurrent_mbc_hes_year</v>
      </c>
      <c r="BE9179" s="397" t="s">
        <v>862</v>
      </c>
      <c r="BF9179" t="str">
        <f t="shared" si="768"/>
        <v>2021</v>
      </c>
      <c r="BG9179">
        <f t="shared" si="769"/>
        <v>69</v>
      </c>
      <c r="BH9179" s="398">
        <f t="shared" si="770"/>
        <v>0.33989998698234558</v>
      </c>
      <c r="BO9179" s="33"/>
    </row>
    <row r="9180" spans="1:67">
      <c r="A9180" s="320" t="s">
        <v>338</v>
      </c>
      <c r="B9180" t="s">
        <v>380</v>
      </c>
      <c r="C9180" t="s">
        <v>910</v>
      </c>
      <c r="D9180" t="s">
        <v>314</v>
      </c>
      <c r="E9180" s="320" t="s">
        <v>211</v>
      </c>
      <c r="F9180" s="320" t="s">
        <v>274</v>
      </c>
      <c r="G9180" s="320" t="s">
        <v>430</v>
      </c>
      <c r="H9180" s="320" t="s">
        <v>327</v>
      </c>
      <c r="I9180" s="320" t="s">
        <v>355</v>
      </c>
      <c r="J9180" s="320" t="s">
        <v>816</v>
      </c>
      <c r="K9180" s="321">
        <v>58</v>
      </c>
      <c r="L9180" s="305">
        <v>0.28571000695228582</v>
      </c>
      <c r="M9180" s="305"/>
      <c r="N9180" s="321">
        <v>358</v>
      </c>
      <c r="O9180" s="305">
        <v>0.31238999962806702</v>
      </c>
      <c r="P9180" s="305"/>
      <c r="Q9180" s="321">
        <v>4376</v>
      </c>
      <c r="R9180" s="305">
        <v>0.32148000597953802</v>
      </c>
      <c r="S9180" s="305"/>
      <c r="BA9180" s="395">
        <v>1</v>
      </c>
      <c r="BB9180" s="396" t="s">
        <v>861</v>
      </c>
      <c r="BC9180" t="str">
        <f t="shared" si="766"/>
        <v>RWE</v>
      </c>
      <c r="BD9180" t="str">
        <f t="shared" si="767"/>
        <v>NAoMe_recurrent_mbc_hes_year</v>
      </c>
      <c r="BE9180" s="397" t="s">
        <v>862</v>
      </c>
      <c r="BF9180" t="str">
        <f t="shared" si="768"/>
        <v>2022</v>
      </c>
      <c r="BG9180">
        <f t="shared" si="769"/>
        <v>58</v>
      </c>
      <c r="BH9180" s="398">
        <f t="shared" si="770"/>
        <v>0.28571000695228582</v>
      </c>
      <c r="BO9180" s="33"/>
    </row>
    <row r="9181" spans="1:67">
      <c r="A9181" s="320" t="s">
        <v>338</v>
      </c>
      <c r="B9181" t="s">
        <v>380</v>
      </c>
      <c r="C9181" t="s">
        <v>910</v>
      </c>
      <c r="D9181" t="s">
        <v>314</v>
      </c>
      <c r="E9181" s="320" t="s">
        <v>211</v>
      </c>
      <c r="F9181" s="320" t="s">
        <v>274</v>
      </c>
      <c r="G9181" s="320" t="s">
        <v>430</v>
      </c>
      <c r="H9181" s="320" t="s">
        <v>327</v>
      </c>
      <c r="I9181" s="320" t="s">
        <v>355</v>
      </c>
      <c r="J9181" s="320" t="s">
        <v>946</v>
      </c>
      <c r="K9181" s="321">
        <v>76</v>
      </c>
      <c r="L9181" s="305">
        <v>0.37437999248504639</v>
      </c>
      <c r="M9181" s="305"/>
      <c r="N9181" s="321">
        <v>428</v>
      </c>
      <c r="O9181" s="305">
        <v>0.3734700083732605</v>
      </c>
      <c r="P9181" s="305"/>
      <c r="Q9181" s="321">
        <v>5127</v>
      </c>
      <c r="R9181" s="305">
        <v>0.37665000557899481</v>
      </c>
      <c r="S9181" s="305"/>
      <c r="BA9181" s="395">
        <v>1</v>
      </c>
      <c r="BB9181" s="396" t="s">
        <v>861</v>
      </c>
      <c r="BC9181" t="str">
        <f t="shared" si="766"/>
        <v>RWE</v>
      </c>
      <c r="BD9181" t="str">
        <f t="shared" si="767"/>
        <v>NAoMe_recurrent_mbc_hes_year</v>
      </c>
      <c r="BE9181" s="397" t="s">
        <v>862</v>
      </c>
      <c r="BF9181" t="str">
        <f t="shared" si="768"/>
        <v>2023</v>
      </c>
      <c r="BG9181">
        <f t="shared" si="769"/>
        <v>76</v>
      </c>
      <c r="BH9181" s="398">
        <f t="shared" si="770"/>
        <v>0.37437999248504639</v>
      </c>
      <c r="BO9181" s="33"/>
    </row>
    <row r="9182" spans="1:67">
      <c r="A9182" s="320" t="s">
        <v>338</v>
      </c>
      <c r="B9182" t="s">
        <v>380</v>
      </c>
      <c r="C9182" t="s">
        <v>910</v>
      </c>
      <c r="D9182" t="s">
        <v>314</v>
      </c>
      <c r="E9182" s="320" t="s">
        <v>211</v>
      </c>
      <c r="F9182" s="320" t="s">
        <v>274</v>
      </c>
      <c r="G9182" s="320" t="s">
        <v>430</v>
      </c>
      <c r="H9182" s="320" t="s">
        <v>327</v>
      </c>
      <c r="I9182" s="320" t="s">
        <v>824</v>
      </c>
      <c r="J9182" s="320" t="s">
        <v>12</v>
      </c>
      <c r="K9182" s="321">
        <v>203</v>
      </c>
      <c r="L9182" s="305">
        <v>1</v>
      </c>
      <c r="M9182" s="305"/>
      <c r="N9182" s="321">
        <v>1146</v>
      </c>
      <c r="O9182" s="305">
        <v>1</v>
      </c>
      <c r="P9182" s="305"/>
      <c r="Q9182" s="321">
        <v>13612</v>
      </c>
      <c r="R9182" s="305">
        <v>1</v>
      </c>
      <c r="S9182" s="305"/>
      <c r="BA9182" s="395">
        <v>1</v>
      </c>
      <c r="BB9182" s="396" t="s">
        <v>861</v>
      </c>
      <c r="BC9182" t="str">
        <f t="shared" si="766"/>
        <v>RWE</v>
      </c>
      <c r="BD9182" t="str">
        <f t="shared" si="767"/>
        <v>NAoMe_recurrent_tag_bonemets</v>
      </c>
      <c r="BE9182" s="397" t="s">
        <v>862</v>
      </c>
      <c r="BF9182" t="str">
        <f t="shared" si="768"/>
        <v>No</v>
      </c>
      <c r="BG9182">
        <f t="shared" si="769"/>
        <v>203</v>
      </c>
      <c r="BH9182" s="398">
        <f t="shared" si="770"/>
        <v>1</v>
      </c>
      <c r="BO9182" s="33"/>
    </row>
    <row r="9183" spans="1:67">
      <c r="A9183" s="320" t="s">
        <v>338</v>
      </c>
      <c r="B9183" t="s">
        <v>380</v>
      </c>
      <c r="C9183" t="s">
        <v>910</v>
      </c>
      <c r="D9183" t="s">
        <v>314</v>
      </c>
      <c r="E9183" s="320" t="s">
        <v>211</v>
      </c>
      <c r="F9183" s="320" t="s">
        <v>274</v>
      </c>
      <c r="G9183" s="320" t="s">
        <v>430</v>
      </c>
      <c r="H9183" s="320" t="s">
        <v>327</v>
      </c>
      <c r="I9183" s="320" t="s">
        <v>825</v>
      </c>
      <c r="J9183" s="320" t="s">
        <v>12</v>
      </c>
      <c r="K9183" s="321">
        <v>203</v>
      </c>
      <c r="L9183" s="305">
        <v>1</v>
      </c>
      <c r="M9183" s="305"/>
      <c r="N9183" s="321">
        <v>1146</v>
      </c>
      <c r="O9183" s="305">
        <v>1</v>
      </c>
      <c r="P9183" s="305"/>
      <c r="Q9183" s="321">
        <v>13612</v>
      </c>
      <c r="R9183" s="305">
        <v>1</v>
      </c>
      <c r="S9183" s="305"/>
      <c r="BA9183" s="395">
        <v>1</v>
      </c>
      <c r="BB9183" s="396" t="s">
        <v>861</v>
      </c>
      <c r="BC9183" t="str">
        <f t="shared" si="766"/>
        <v>RWE</v>
      </c>
      <c r="BD9183" t="str">
        <f t="shared" si="767"/>
        <v>NAoMe_recurrent_tag_brainmets</v>
      </c>
      <c r="BE9183" s="397" t="s">
        <v>862</v>
      </c>
      <c r="BF9183" t="str">
        <f t="shared" si="768"/>
        <v>No</v>
      </c>
      <c r="BG9183">
        <f t="shared" si="769"/>
        <v>203</v>
      </c>
      <c r="BH9183" s="398">
        <f t="shared" si="770"/>
        <v>1</v>
      </c>
      <c r="BO9183" s="33"/>
    </row>
    <row r="9184" spans="1:67">
      <c r="A9184" s="320" t="s">
        <v>338</v>
      </c>
      <c r="B9184" t="s">
        <v>380</v>
      </c>
      <c r="C9184" t="s">
        <v>910</v>
      </c>
      <c r="D9184" t="s">
        <v>314</v>
      </c>
      <c r="E9184" s="320" t="s">
        <v>211</v>
      </c>
      <c r="F9184" s="320" t="s">
        <v>274</v>
      </c>
      <c r="G9184" s="320" t="s">
        <v>430</v>
      </c>
      <c r="H9184" s="320" t="s">
        <v>327</v>
      </c>
      <c r="I9184" s="320" t="s">
        <v>826</v>
      </c>
      <c r="J9184" s="320" t="s">
        <v>12</v>
      </c>
      <c r="K9184" s="321">
        <v>203</v>
      </c>
      <c r="L9184" s="305">
        <v>1</v>
      </c>
      <c r="M9184" s="305"/>
      <c r="N9184" s="321">
        <v>1146</v>
      </c>
      <c r="O9184" s="305">
        <v>1</v>
      </c>
      <c r="P9184" s="305"/>
      <c r="Q9184" s="321">
        <v>13612</v>
      </c>
      <c r="R9184" s="305">
        <v>1</v>
      </c>
      <c r="S9184" s="305"/>
      <c r="BA9184" s="395">
        <v>1</v>
      </c>
      <c r="BB9184" s="396" t="s">
        <v>861</v>
      </c>
      <c r="BC9184" t="str">
        <f t="shared" si="766"/>
        <v>RWE</v>
      </c>
      <c r="BD9184" t="str">
        <f t="shared" si="767"/>
        <v>NAoMe_recurrent_tag_livermets</v>
      </c>
      <c r="BE9184" s="397" t="s">
        <v>862</v>
      </c>
      <c r="BF9184" t="str">
        <f t="shared" si="768"/>
        <v>No</v>
      </c>
      <c r="BG9184">
        <f t="shared" si="769"/>
        <v>203</v>
      </c>
      <c r="BH9184" s="398">
        <f t="shared" si="770"/>
        <v>1</v>
      </c>
      <c r="BO9184" s="33"/>
    </row>
    <row r="9185" spans="1:67">
      <c r="A9185" s="320" t="s">
        <v>338</v>
      </c>
      <c r="B9185" t="s">
        <v>380</v>
      </c>
      <c r="C9185" t="s">
        <v>910</v>
      </c>
      <c r="D9185" t="s">
        <v>314</v>
      </c>
      <c r="E9185" s="320" t="s">
        <v>211</v>
      </c>
      <c r="F9185" s="320" t="s">
        <v>274</v>
      </c>
      <c r="G9185" s="320" t="s">
        <v>430</v>
      </c>
      <c r="H9185" s="320" t="s">
        <v>327</v>
      </c>
      <c r="I9185" s="320" t="s">
        <v>827</v>
      </c>
      <c r="J9185" s="320" t="s">
        <v>12</v>
      </c>
      <c r="K9185" s="321">
        <v>203</v>
      </c>
      <c r="L9185" s="305">
        <v>1</v>
      </c>
      <c r="M9185" s="305"/>
      <c r="N9185" s="321">
        <v>1146</v>
      </c>
      <c r="O9185" s="305">
        <v>1</v>
      </c>
      <c r="P9185" s="305"/>
      <c r="Q9185" s="321">
        <v>13612</v>
      </c>
      <c r="R9185" s="305">
        <v>1</v>
      </c>
      <c r="S9185" s="305"/>
      <c r="BA9185" s="395">
        <v>1</v>
      </c>
      <c r="BB9185" s="396" t="s">
        <v>861</v>
      </c>
      <c r="BC9185" t="str">
        <f t="shared" si="766"/>
        <v>RWE</v>
      </c>
      <c r="BD9185" t="str">
        <f t="shared" si="767"/>
        <v>NAoMe_recurrent_tag_lungmets</v>
      </c>
      <c r="BE9185" s="397" t="s">
        <v>862</v>
      </c>
      <c r="BF9185" t="str">
        <f t="shared" si="768"/>
        <v>No</v>
      </c>
      <c r="BG9185">
        <f t="shared" si="769"/>
        <v>203</v>
      </c>
      <c r="BH9185" s="398">
        <f t="shared" si="770"/>
        <v>1</v>
      </c>
      <c r="BO9185" s="33"/>
    </row>
    <row r="9186" spans="1:67">
      <c r="A9186" s="320" t="s">
        <v>338</v>
      </c>
      <c r="B9186" t="s">
        <v>380</v>
      </c>
      <c r="C9186" t="s">
        <v>910</v>
      </c>
      <c r="D9186" t="s">
        <v>314</v>
      </c>
      <c r="E9186" s="320" t="s">
        <v>211</v>
      </c>
      <c r="F9186" s="320" t="s">
        <v>274</v>
      </c>
      <c r="G9186" s="320" t="s">
        <v>430</v>
      </c>
      <c r="H9186" s="320" t="s">
        <v>327</v>
      </c>
      <c r="I9186" s="320" t="s">
        <v>828</v>
      </c>
      <c r="J9186" s="320" t="s">
        <v>12</v>
      </c>
      <c r="K9186" s="321">
        <v>203</v>
      </c>
      <c r="L9186" s="305">
        <v>1</v>
      </c>
      <c r="M9186" s="305"/>
      <c r="N9186" s="321">
        <v>1146</v>
      </c>
      <c r="O9186" s="305">
        <v>1</v>
      </c>
      <c r="P9186" s="305"/>
      <c r="Q9186" s="321">
        <v>13612</v>
      </c>
      <c r="R9186" s="305">
        <v>1</v>
      </c>
      <c r="S9186" s="305"/>
      <c r="BA9186" s="395">
        <v>1</v>
      </c>
      <c r="BB9186" s="396" t="s">
        <v>861</v>
      </c>
      <c r="BC9186" t="str">
        <f t="shared" si="766"/>
        <v>RWE</v>
      </c>
      <c r="BD9186" t="str">
        <f t="shared" si="767"/>
        <v>NAoMe_recurrent_tag_othermets</v>
      </c>
      <c r="BE9186" s="397" t="s">
        <v>862</v>
      </c>
      <c r="BF9186" t="str">
        <f t="shared" si="768"/>
        <v>No</v>
      </c>
      <c r="BG9186">
        <f t="shared" si="769"/>
        <v>203</v>
      </c>
      <c r="BH9186" s="398">
        <f t="shared" si="770"/>
        <v>1</v>
      </c>
      <c r="BO9186" s="33"/>
    </row>
    <row r="9187" spans="1:67">
      <c r="A9187" s="320" t="s">
        <v>338</v>
      </c>
      <c r="B9187" t="s">
        <v>380</v>
      </c>
      <c r="C9187" t="s">
        <v>910</v>
      </c>
      <c r="D9187" t="s">
        <v>314</v>
      </c>
      <c r="E9187" s="320" t="s">
        <v>213</v>
      </c>
      <c r="F9187" s="320" t="s">
        <v>275</v>
      </c>
      <c r="G9187" s="320" t="s">
        <v>436</v>
      </c>
      <c r="H9187" s="320" t="s">
        <v>330</v>
      </c>
      <c r="I9187" s="320" t="s">
        <v>354</v>
      </c>
      <c r="J9187" s="320" t="s">
        <v>277</v>
      </c>
      <c r="K9187" s="321">
        <v>0</v>
      </c>
      <c r="L9187" s="305">
        <v>0</v>
      </c>
      <c r="M9187" s="305"/>
      <c r="N9187" s="321">
        <v>2</v>
      </c>
      <c r="O9187" s="305">
        <v>4.889999981969595E-3</v>
      </c>
      <c r="P9187" s="305"/>
      <c r="Q9187" s="321">
        <v>56</v>
      </c>
      <c r="R9187" s="305">
        <v>4.1100000962615013E-3</v>
      </c>
      <c r="S9187" s="305"/>
      <c r="BA9187" s="395">
        <v>1</v>
      </c>
      <c r="BB9187" s="396" t="s">
        <v>861</v>
      </c>
      <c r="BC9187" t="str">
        <f t="shared" si="766"/>
        <v>RTX</v>
      </c>
      <c r="BD9187" t="str">
        <f t="shared" si="767"/>
        <v>NAoMe_recurrent_age_mbc_hes_decades_80cap</v>
      </c>
      <c r="BE9187" s="397" t="s">
        <v>862</v>
      </c>
      <c r="BF9187" t="str">
        <f t="shared" si="768"/>
        <v>18-29 yrs</v>
      </c>
      <c r="BG9187">
        <f t="shared" si="769"/>
        <v>0</v>
      </c>
      <c r="BH9187" s="398">
        <f t="shared" si="770"/>
        <v>0</v>
      </c>
      <c r="BO9187" s="33"/>
    </row>
    <row r="9188" spans="1:67">
      <c r="A9188" s="320" t="s">
        <v>338</v>
      </c>
      <c r="B9188" t="s">
        <v>380</v>
      </c>
      <c r="C9188" t="s">
        <v>910</v>
      </c>
      <c r="D9188" t="s">
        <v>314</v>
      </c>
      <c r="E9188" s="320" t="s">
        <v>213</v>
      </c>
      <c r="F9188" s="320" t="s">
        <v>275</v>
      </c>
      <c r="G9188" s="320" t="s">
        <v>436</v>
      </c>
      <c r="H9188" s="320" t="s">
        <v>330</v>
      </c>
      <c r="I9188" s="320" t="s">
        <v>354</v>
      </c>
      <c r="J9188" s="320" t="s">
        <v>278</v>
      </c>
      <c r="K9188" s="321">
        <v>2</v>
      </c>
      <c r="L9188" s="305">
        <v>2.082999981939793E-2</v>
      </c>
      <c r="M9188" s="305"/>
      <c r="N9188" s="321">
        <v>14</v>
      </c>
      <c r="O9188" s="305">
        <v>3.4230001270771027E-2</v>
      </c>
      <c r="P9188" s="305"/>
      <c r="Q9188" s="321">
        <v>552</v>
      </c>
      <c r="R9188" s="305">
        <v>4.0550000965595252E-2</v>
      </c>
      <c r="S9188" s="305"/>
      <c r="BA9188" s="395">
        <v>1</v>
      </c>
      <c r="BB9188" s="396" t="s">
        <v>861</v>
      </c>
      <c r="BC9188" t="str">
        <f t="shared" si="766"/>
        <v>RTX</v>
      </c>
      <c r="BD9188" t="str">
        <f t="shared" si="767"/>
        <v>NAoMe_recurrent_age_mbc_hes_decades_80cap</v>
      </c>
      <c r="BE9188" s="397" t="s">
        <v>862</v>
      </c>
      <c r="BF9188" t="str">
        <f t="shared" si="768"/>
        <v>30-39 yrs</v>
      </c>
      <c r="BG9188">
        <f t="shared" si="769"/>
        <v>2</v>
      </c>
      <c r="BH9188" s="398">
        <f t="shared" si="770"/>
        <v>2.082999981939793E-2</v>
      </c>
      <c r="BO9188" s="33"/>
    </row>
    <row r="9189" spans="1:67">
      <c r="A9189" s="320" t="s">
        <v>338</v>
      </c>
      <c r="B9189" t="s">
        <v>380</v>
      </c>
      <c r="C9189" t="s">
        <v>910</v>
      </c>
      <c r="D9189" t="s">
        <v>314</v>
      </c>
      <c r="E9189" s="320" t="s">
        <v>213</v>
      </c>
      <c r="F9189" s="320" t="s">
        <v>275</v>
      </c>
      <c r="G9189" s="320" t="s">
        <v>436</v>
      </c>
      <c r="H9189" s="320" t="s">
        <v>330</v>
      </c>
      <c r="I9189" s="320" t="s">
        <v>354</v>
      </c>
      <c r="J9189" s="320" t="s">
        <v>279</v>
      </c>
      <c r="K9189" s="321">
        <v>10</v>
      </c>
      <c r="L9189" s="305">
        <v>0.1041700020432472</v>
      </c>
      <c r="M9189" s="305"/>
      <c r="N9189" s="321">
        <v>39</v>
      </c>
      <c r="O9189" s="305">
        <v>9.5349997282028198E-2</v>
      </c>
      <c r="P9189" s="305"/>
      <c r="Q9189" s="321">
        <v>1403</v>
      </c>
      <c r="R9189" s="305">
        <v>0.1030699983239174</v>
      </c>
      <c r="S9189" s="305"/>
      <c r="BA9189" s="395">
        <v>1</v>
      </c>
      <c r="BB9189" s="396" t="s">
        <v>861</v>
      </c>
      <c r="BC9189" t="str">
        <f t="shared" si="766"/>
        <v>RTX</v>
      </c>
      <c r="BD9189" t="str">
        <f t="shared" si="767"/>
        <v>NAoMe_recurrent_age_mbc_hes_decades_80cap</v>
      </c>
      <c r="BE9189" s="397" t="s">
        <v>862</v>
      </c>
      <c r="BF9189" t="str">
        <f t="shared" si="768"/>
        <v>40-49 yrs</v>
      </c>
      <c r="BG9189">
        <f t="shared" si="769"/>
        <v>10</v>
      </c>
      <c r="BH9189" s="398">
        <f t="shared" si="770"/>
        <v>0.1041700020432472</v>
      </c>
      <c r="BO9189" s="33"/>
    </row>
    <row r="9190" spans="1:67">
      <c r="A9190" s="320" t="s">
        <v>338</v>
      </c>
      <c r="B9190" t="s">
        <v>380</v>
      </c>
      <c r="C9190" t="s">
        <v>910</v>
      </c>
      <c r="D9190" t="s">
        <v>314</v>
      </c>
      <c r="E9190" s="320" t="s">
        <v>213</v>
      </c>
      <c r="F9190" s="320" t="s">
        <v>275</v>
      </c>
      <c r="G9190" s="320" t="s">
        <v>436</v>
      </c>
      <c r="H9190" s="320" t="s">
        <v>330</v>
      </c>
      <c r="I9190" s="320" t="s">
        <v>354</v>
      </c>
      <c r="J9190" s="320" t="s">
        <v>280</v>
      </c>
      <c r="K9190" s="321">
        <v>19</v>
      </c>
      <c r="L9190" s="305">
        <v>0.1979199945926666</v>
      </c>
      <c r="M9190" s="305"/>
      <c r="N9190" s="321">
        <v>79</v>
      </c>
      <c r="O9190" s="305">
        <v>0.19314999878406519</v>
      </c>
      <c r="P9190" s="305"/>
      <c r="Q9190" s="321">
        <v>2584</v>
      </c>
      <c r="R9190" s="305">
        <v>0.18983000516891479</v>
      </c>
      <c r="S9190" s="305"/>
      <c r="BA9190" s="395">
        <v>1</v>
      </c>
      <c r="BB9190" s="396" t="s">
        <v>861</v>
      </c>
      <c r="BC9190" t="str">
        <f t="shared" si="766"/>
        <v>RTX</v>
      </c>
      <c r="BD9190" t="str">
        <f t="shared" si="767"/>
        <v>NAoMe_recurrent_age_mbc_hes_decades_80cap</v>
      </c>
      <c r="BE9190" s="397" t="s">
        <v>862</v>
      </c>
      <c r="BF9190" t="str">
        <f t="shared" si="768"/>
        <v>50-59 yrs</v>
      </c>
      <c r="BG9190">
        <f t="shared" si="769"/>
        <v>19</v>
      </c>
      <c r="BH9190" s="398">
        <f t="shared" si="770"/>
        <v>0.1979199945926666</v>
      </c>
      <c r="BO9190" s="33"/>
    </row>
    <row r="9191" spans="1:67">
      <c r="A9191" s="320" t="s">
        <v>338</v>
      </c>
      <c r="B9191" t="s">
        <v>380</v>
      </c>
      <c r="C9191" t="s">
        <v>910</v>
      </c>
      <c r="D9191" t="s">
        <v>314</v>
      </c>
      <c r="E9191" s="320" t="s">
        <v>213</v>
      </c>
      <c r="F9191" s="320" t="s">
        <v>275</v>
      </c>
      <c r="G9191" s="320" t="s">
        <v>436</v>
      </c>
      <c r="H9191" s="320" t="s">
        <v>330</v>
      </c>
      <c r="I9191" s="320" t="s">
        <v>354</v>
      </c>
      <c r="J9191" s="320" t="s">
        <v>281</v>
      </c>
      <c r="K9191" s="321">
        <v>15</v>
      </c>
      <c r="L9191" s="305">
        <v>0.15625</v>
      </c>
      <c r="M9191" s="305"/>
      <c r="N9191" s="321">
        <v>89</v>
      </c>
      <c r="O9191" s="305">
        <v>0.21760000288486481</v>
      </c>
      <c r="P9191" s="305"/>
      <c r="Q9191" s="321">
        <v>2650</v>
      </c>
      <c r="R9191" s="305">
        <v>0.19468000531196589</v>
      </c>
      <c r="S9191" s="305"/>
      <c r="BA9191" s="395">
        <v>1</v>
      </c>
      <c r="BB9191" s="396" t="s">
        <v>861</v>
      </c>
      <c r="BC9191" t="str">
        <f t="shared" si="766"/>
        <v>RTX</v>
      </c>
      <c r="BD9191" t="str">
        <f t="shared" si="767"/>
        <v>NAoMe_recurrent_age_mbc_hes_decades_80cap</v>
      </c>
      <c r="BE9191" s="397" t="s">
        <v>862</v>
      </c>
      <c r="BF9191" t="str">
        <f t="shared" si="768"/>
        <v>60-69 yrs</v>
      </c>
      <c r="BG9191">
        <f t="shared" si="769"/>
        <v>15</v>
      </c>
      <c r="BH9191" s="398">
        <f t="shared" si="770"/>
        <v>0.15625</v>
      </c>
      <c r="BO9191" s="33"/>
    </row>
    <row r="9192" spans="1:67">
      <c r="A9192" s="320" t="s">
        <v>338</v>
      </c>
      <c r="B9192" t="s">
        <v>380</v>
      </c>
      <c r="C9192" t="s">
        <v>910</v>
      </c>
      <c r="D9192" t="s">
        <v>314</v>
      </c>
      <c r="E9192" s="320" t="s">
        <v>213</v>
      </c>
      <c r="F9192" s="320" t="s">
        <v>275</v>
      </c>
      <c r="G9192" s="320" t="s">
        <v>436</v>
      </c>
      <c r="H9192" s="320" t="s">
        <v>330</v>
      </c>
      <c r="I9192" s="320" t="s">
        <v>354</v>
      </c>
      <c r="J9192" s="320" t="s">
        <v>282</v>
      </c>
      <c r="K9192" s="321">
        <v>23</v>
      </c>
      <c r="L9192" s="305">
        <v>0.2395800054073334</v>
      </c>
      <c r="M9192" s="305"/>
      <c r="N9192" s="321">
        <v>98</v>
      </c>
      <c r="O9192" s="305">
        <v>0.23961000144481659</v>
      </c>
      <c r="P9192" s="305"/>
      <c r="Q9192" s="321">
        <v>3284</v>
      </c>
      <c r="R9192" s="305">
        <v>0.24126000702381131</v>
      </c>
      <c r="S9192" s="305"/>
      <c r="BA9192" s="395">
        <v>1</v>
      </c>
      <c r="BB9192" s="396" t="s">
        <v>861</v>
      </c>
      <c r="BC9192" t="str">
        <f t="shared" si="766"/>
        <v>RTX</v>
      </c>
      <c r="BD9192" t="str">
        <f t="shared" si="767"/>
        <v>NAoMe_recurrent_age_mbc_hes_decades_80cap</v>
      </c>
      <c r="BE9192" s="397" t="s">
        <v>862</v>
      </c>
      <c r="BF9192" t="str">
        <f t="shared" si="768"/>
        <v>70-79 yrs</v>
      </c>
      <c r="BG9192">
        <f t="shared" si="769"/>
        <v>23</v>
      </c>
      <c r="BH9192" s="398">
        <f t="shared" si="770"/>
        <v>0.2395800054073334</v>
      </c>
      <c r="BO9192" s="33"/>
    </row>
    <row r="9193" spans="1:67">
      <c r="A9193" s="320" t="s">
        <v>338</v>
      </c>
      <c r="B9193" t="s">
        <v>380</v>
      </c>
      <c r="C9193" t="s">
        <v>910</v>
      </c>
      <c r="D9193" t="s">
        <v>314</v>
      </c>
      <c r="E9193" s="320" t="s">
        <v>213</v>
      </c>
      <c r="F9193" s="320" t="s">
        <v>275</v>
      </c>
      <c r="G9193" s="320" t="s">
        <v>436</v>
      </c>
      <c r="H9193" s="320" t="s">
        <v>330</v>
      </c>
      <c r="I9193" s="320" t="s">
        <v>354</v>
      </c>
      <c r="J9193" s="320" t="s">
        <v>283</v>
      </c>
      <c r="K9193" s="321">
        <v>27</v>
      </c>
      <c r="L9193" s="305">
        <v>0.28125</v>
      </c>
      <c r="M9193" s="305"/>
      <c r="N9193" s="321">
        <v>88</v>
      </c>
      <c r="O9193" s="305">
        <v>0.215159997344017</v>
      </c>
      <c r="P9193" s="305"/>
      <c r="Q9193" s="321">
        <v>3083</v>
      </c>
      <c r="R9193" s="305">
        <v>0.2264900058507919</v>
      </c>
      <c r="S9193" s="305"/>
      <c r="BA9193" s="395">
        <v>1</v>
      </c>
      <c r="BB9193" s="396" t="s">
        <v>861</v>
      </c>
      <c r="BC9193" t="str">
        <f t="shared" si="766"/>
        <v>RTX</v>
      </c>
      <c r="BD9193" t="str">
        <f t="shared" si="767"/>
        <v>NAoMe_recurrent_age_mbc_hes_decades_80cap</v>
      </c>
      <c r="BE9193" s="397" t="s">
        <v>862</v>
      </c>
      <c r="BF9193" t="str">
        <f t="shared" si="768"/>
        <v>80+ yrs</v>
      </c>
      <c r="BG9193">
        <f t="shared" si="769"/>
        <v>27</v>
      </c>
      <c r="BH9193" s="398">
        <f t="shared" si="770"/>
        <v>0.28125</v>
      </c>
      <c r="BO9193" s="33"/>
    </row>
    <row r="9194" spans="1:67">
      <c r="A9194" s="320" t="s">
        <v>338</v>
      </c>
      <c r="B9194" t="s">
        <v>380</v>
      </c>
      <c r="C9194" t="s">
        <v>910</v>
      </c>
      <c r="D9194" t="s">
        <v>314</v>
      </c>
      <c r="E9194" s="320" t="s">
        <v>213</v>
      </c>
      <c r="F9194" s="320" t="s">
        <v>275</v>
      </c>
      <c r="G9194" s="320" t="s">
        <v>436</v>
      </c>
      <c r="H9194" s="320" t="s">
        <v>330</v>
      </c>
      <c r="I9194" s="320" t="s">
        <v>656</v>
      </c>
      <c r="J9194" s="320" t="s">
        <v>286</v>
      </c>
      <c r="K9194" s="321">
        <v>2</v>
      </c>
      <c r="L9194" s="305">
        <v>2.082999981939793E-2</v>
      </c>
      <c r="M9194" s="305">
        <v>2.1740000694990162E-2</v>
      </c>
      <c r="N9194" s="321">
        <v>18</v>
      </c>
      <c r="O9194" s="305">
        <v>4.4009998440742493E-2</v>
      </c>
      <c r="P9194" s="305">
        <v>4.4550001621246338E-2</v>
      </c>
      <c r="Q9194" s="321">
        <v>565</v>
      </c>
      <c r="R9194" s="305">
        <v>4.1510000824928277E-2</v>
      </c>
      <c r="S9194" s="305">
        <v>4.221000149846077E-2</v>
      </c>
      <c r="BA9194" s="395">
        <v>1</v>
      </c>
      <c r="BB9194" s="396" t="s">
        <v>861</v>
      </c>
      <c r="BC9194" t="str">
        <f t="shared" si="766"/>
        <v>RTX</v>
      </c>
      <c r="BD9194" t="str">
        <f t="shared" si="767"/>
        <v>NAoMe_recurrent_ethnicity_grp</v>
      </c>
      <c r="BE9194" s="397" t="s">
        <v>862</v>
      </c>
      <c r="BF9194" t="str">
        <f t="shared" si="768"/>
        <v>Asian or Asian British</v>
      </c>
      <c r="BG9194">
        <f t="shared" si="769"/>
        <v>2</v>
      </c>
      <c r="BH9194" s="398">
        <f t="shared" si="770"/>
        <v>2.082999981939793E-2</v>
      </c>
      <c r="BO9194" s="33"/>
    </row>
    <row r="9195" spans="1:67">
      <c r="A9195" s="320" t="s">
        <v>338</v>
      </c>
      <c r="B9195" t="s">
        <v>380</v>
      </c>
      <c r="C9195" t="s">
        <v>910</v>
      </c>
      <c r="D9195" t="s">
        <v>314</v>
      </c>
      <c r="E9195" s="320" t="s">
        <v>213</v>
      </c>
      <c r="F9195" s="320" t="s">
        <v>275</v>
      </c>
      <c r="G9195" s="320" t="s">
        <v>436</v>
      </c>
      <c r="H9195" s="320" t="s">
        <v>330</v>
      </c>
      <c r="I9195" s="320" t="s">
        <v>656</v>
      </c>
      <c r="J9195" s="320" t="s">
        <v>287</v>
      </c>
      <c r="K9195" s="321">
        <v>0</v>
      </c>
      <c r="L9195" s="305">
        <v>0</v>
      </c>
      <c r="M9195" s="305">
        <v>0</v>
      </c>
      <c r="N9195" s="321">
        <v>2</v>
      </c>
      <c r="O9195" s="305">
        <v>4.889999981969595E-3</v>
      </c>
      <c r="P9195" s="305">
        <v>4.9499999731779099E-3</v>
      </c>
      <c r="Q9195" s="321">
        <v>439</v>
      </c>
      <c r="R9195" s="305">
        <v>3.2249998301267617E-2</v>
      </c>
      <c r="S9195" s="305">
        <v>3.2800000160932541E-2</v>
      </c>
      <c r="BA9195" s="395">
        <v>1</v>
      </c>
      <c r="BB9195" s="396" t="s">
        <v>861</v>
      </c>
      <c r="BC9195" t="str">
        <f t="shared" si="766"/>
        <v>RTX</v>
      </c>
      <c r="BD9195" t="str">
        <f t="shared" si="767"/>
        <v>NAoMe_recurrent_ethnicity_grp</v>
      </c>
      <c r="BE9195" s="397" t="s">
        <v>862</v>
      </c>
      <c r="BF9195" t="str">
        <f t="shared" si="768"/>
        <v>Black or Black British</v>
      </c>
      <c r="BG9195">
        <f t="shared" si="769"/>
        <v>0</v>
      </c>
      <c r="BH9195" s="398">
        <f t="shared" si="770"/>
        <v>0</v>
      </c>
      <c r="BO9195" s="33"/>
    </row>
    <row r="9196" spans="1:67">
      <c r="A9196" s="320" t="s">
        <v>338</v>
      </c>
      <c r="B9196" t="s">
        <v>380</v>
      </c>
      <c r="C9196" t="s">
        <v>910</v>
      </c>
      <c r="D9196" t="s">
        <v>314</v>
      </c>
      <c r="E9196" s="320" t="s">
        <v>213</v>
      </c>
      <c r="F9196" s="320" t="s">
        <v>275</v>
      </c>
      <c r="G9196" s="320" t="s">
        <v>436</v>
      </c>
      <c r="H9196" s="320" t="s">
        <v>330</v>
      </c>
      <c r="I9196" s="320" t="s">
        <v>656</v>
      </c>
      <c r="J9196" s="320" t="s">
        <v>259</v>
      </c>
      <c r="K9196" s="321">
        <v>0</v>
      </c>
      <c r="L9196" s="305">
        <v>0</v>
      </c>
      <c r="M9196" s="305">
        <v>0</v>
      </c>
      <c r="N9196" s="321">
        <v>2</v>
      </c>
      <c r="O9196" s="305">
        <v>4.889999981969595E-3</v>
      </c>
      <c r="P9196" s="305">
        <v>4.9499999731779099E-3</v>
      </c>
      <c r="Q9196" s="321">
        <v>117</v>
      </c>
      <c r="R9196" s="305">
        <v>8.6000002920627594E-3</v>
      </c>
      <c r="S9196" s="305">
        <v>8.7400004267692566E-3</v>
      </c>
      <c r="BA9196" s="395">
        <v>1</v>
      </c>
      <c r="BB9196" s="396" t="s">
        <v>861</v>
      </c>
      <c r="BC9196" t="str">
        <f t="shared" si="766"/>
        <v>RTX</v>
      </c>
      <c r="BD9196" t="str">
        <f t="shared" si="767"/>
        <v>NAoMe_recurrent_ethnicity_grp</v>
      </c>
      <c r="BE9196" s="397" t="s">
        <v>862</v>
      </c>
      <c r="BF9196" t="str">
        <f t="shared" si="768"/>
        <v>Mixed</v>
      </c>
      <c r="BG9196">
        <f t="shared" si="769"/>
        <v>0</v>
      </c>
      <c r="BH9196" s="398">
        <f t="shared" si="770"/>
        <v>0</v>
      </c>
      <c r="BO9196" s="33"/>
    </row>
    <row r="9197" spans="1:67">
      <c r="A9197" s="320" t="s">
        <v>338</v>
      </c>
      <c r="B9197" t="s">
        <v>380</v>
      </c>
      <c r="C9197" t="s">
        <v>910</v>
      </c>
      <c r="D9197" t="s">
        <v>314</v>
      </c>
      <c r="E9197" s="320" t="s">
        <v>213</v>
      </c>
      <c r="F9197" s="320" t="s">
        <v>275</v>
      </c>
      <c r="G9197" s="320" t="s">
        <v>436</v>
      </c>
      <c r="H9197" s="320" t="s">
        <v>330</v>
      </c>
      <c r="I9197" s="320" t="s">
        <v>656</v>
      </c>
      <c r="J9197" s="320" t="s">
        <v>288</v>
      </c>
      <c r="K9197" s="321">
        <v>0</v>
      </c>
      <c r="L9197" s="305">
        <v>0</v>
      </c>
      <c r="M9197" s="305">
        <v>0</v>
      </c>
      <c r="N9197" s="321">
        <v>2</v>
      </c>
      <c r="O9197" s="305">
        <v>4.889999981969595E-3</v>
      </c>
      <c r="P9197" s="305">
        <v>4.9499999731779099E-3</v>
      </c>
      <c r="Q9197" s="321">
        <v>254</v>
      </c>
      <c r="R9197" s="305">
        <v>1.8659999594092369E-2</v>
      </c>
      <c r="S9197" s="305">
        <v>1.8980000168085098E-2</v>
      </c>
      <c r="BA9197" s="395">
        <v>1</v>
      </c>
      <c r="BB9197" s="396" t="s">
        <v>861</v>
      </c>
      <c r="BC9197" t="str">
        <f t="shared" si="766"/>
        <v>RTX</v>
      </c>
      <c r="BD9197" t="str">
        <f t="shared" si="767"/>
        <v>NAoMe_recurrent_ethnicity_grp</v>
      </c>
      <c r="BE9197" s="397" t="s">
        <v>862</v>
      </c>
      <c r="BF9197" t="str">
        <f t="shared" si="768"/>
        <v>Other Ethnic Group</v>
      </c>
      <c r="BG9197">
        <f t="shared" si="769"/>
        <v>0</v>
      </c>
      <c r="BH9197" s="398">
        <f t="shared" si="770"/>
        <v>0</v>
      </c>
      <c r="BO9197" s="33"/>
    </row>
    <row r="9198" spans="1:67">
      <c r="A9198" s="320" t="s">
        <v>338</v>
      </c>
      <c r="B9198" t="s">
        <v>380</v>
      </c>
      <c r="C9198" t="s">
        <v>910</v>
      </c>
      <c r="D9198" t="s">
        <v>314</v>
      </c>
      <c r="E9198" s="320" t="s">
        <v>213</v>
      </c>
      <c r="F9198" s="320" t="s">
        <v>275</v>
      </c>
      <c r="G9198" s="320" t="s">
        <v>436</v>
      </c>
      <c r="H9198" s="320" t="s">
        <v>330</v>
      </c>
      <c r="I9198" s="320" t="s">
        <v>656</v>
      </c>
      <c r="J9198" s="320" t="s">
        <v>260</v>
      </c>
      <c r="K9198" s="321">
        <v>4</v>
      </c>
      <c r="L9198" s="305">
        <v>4.1669998317956917E-2</v>
      </c>
      <c r="M9198" s="305"/>
      <c r="N9198" s="321">
        <v>5</v>
      </c>
      <c r="O9198" s="305">
        <v>1.2219999916851521E-2</v>
      </c>
      <c r="P9198" s="305"/>
      <c r="Q9198" s="321">
        <v>227</v>
      </c>
      <c r="R9198" s="305">
        <v>1.6680000349879261E-2</v>
      </c>
      <c r="S9198" s="305"/>
      <c r="BA9198" s="395">
        <v>1</v>
      </c>
      <c r="BB9198" s="396" t="s">
        <v>861</v>
      </c>
      <c r="BC9198" t="str">
        <f t="shared" si="766"/>
        <v>RTX</v>
      </c>
      <c r="BD9198" t="str">
        <f t="shared" si="767"/>
        <v>NAoMe_recurrent_ethnicity_grp</v>
      </c>
      <c r="BE9198" s="397" t="s">
        <v>862</v>
      </c>
      <c r="BF9198" t="str">
        <f t="shared" si="768"/>
        <v>Unknown</v>
      </c>
      <c r="BG9198">
        <f t="shared" si="769"/>
        <v>4</v>
      </c>
      <c r="BH9198" s="398">
        <f t="shared" si="770"/>
        <v>4.1669998317956917E-2</v>
      </c>
      <c r="BO9198" s="33"/>
    </row>
    <row r="9199" spans="1:67">
      <c r="A9199" s="320" t="s">
        <v>338</v>
      </c>
      <c r="B9199" t="s">
        <v>380</v>
      </c>
      <c r="C9199" t="s">
        <v>910</v>
      </c>
      <c r="D9199" t="s">
        <v>314</v>
      </c>
      <c r="E9199" s="320" t="s">
        <v>213</v>
      </c>
      <c r="F9199" s="320" t="s">
        <v>275</v>
      </c>
      <c r="G9199" s="320" t="s">
        <v>436</v>
      </c>
      <c r="H9199" s="320" t="s">
        <v>330</v>
      </c>
      <c r="I9199" s="320" t="s">
        <v>656</v>
      </c>
      <c r="J9199" s="320" t="s">
        <v>258</v>
      </c>
      <c r="K9199" s="321">
        <v>90</v>
      </c>
      <c r="L9199" s="305">
        <v>0.9375</v>
      </c>
      <c r="M9199" s="305">
        <v>0.97825998067855835</v>
      </c>
      <c r="N9199" s="321">
        <v>380</v>
      </c>
      <c r="O9199" s="305">
        <v>0.92909997701644897</v>
      </c>
      <c r="P9199" s="305">
        <v>0.9405900239944458</v>
      </c>
      <c r="Q9199" s="321">
        <v>12010</v>
      </c>
      <c r="R9199" s="305">
        <v>0.88230997323989868</v>
      </c>
      <c r="S9199" s="305">
        <v>0.89727002382278442</v>
      </c>
      <c r="BA9199" s="395">
        <v>1</v>
      </c>
      <c r="BB9199" s="396" t="s">
        <v>861</v>
      </c>
      <c r="BC9199" t="str">
        <f t="shared" si="766"/>
        <v>RTX</v>
      </c>
      <c r="BD9199" t="str">
        <f t="shared" si="767"/>
        <v>NAoMe_recurrent_ethnicity_grp</v>
      </c>
      <c r="BE9199" s="397" t="s">
        <v>862</v>
      </c>
      <c r="BF9199" t="str">
        <f t="shared" si="768"/>
        <v>White</v>
      </c>
      <c r="BG9199">
        <f t="shared" si="769"/>
        <v>90</v>
      </c>
      <c r="BH9199" s="398">
        <f t="shared" si="770"/>
        <v>0.9375</v>
      </c>
      <c r="BO9199" s="33"/>
    </row>
    <row r="9200" spans="1:67">
      <c r="A9200" s="320" t="s">
        <v>338</v>
      </c>
      <c r="B9200" t="s">
        <v>380</v>
      </c>
      <c r="C9200" t="s">
        <v>910</v>
      </c>
      <c r="D9200" t="s">
        <v>314</v>
      </c>
      <c r="E9200" s="320" t="s">
        <v>213</v>
      </c>
      <c r="F9200" s="320" t="s">
        <v>275</v>
      </c>
      <c r="G9200" s="320" t="s">
        <v>436</v>
      </c>
      <c r="H9200" s="320" t="s">
        <v>330</v>
      </c>
      <c r="I9200" s="320" t="s">
        <v>291</v>
      </c>
      <c r="J9200" s="320" t="s">
        <v>313</v>
      </c>
      <c r="K9200" s="321">
        <v>94</v>
      </c>
      <c r="L9200" s="305">
        <v>0.97917002439498901</v>
      </c>
      <c r="M9200" s="305"/>
      <c r="N9200" s="321">
        <v>407</v>
      </c>
      <c r="O9200" s="305">
        <v>0.99510997533798218</v>
      </c>
      <c r="P9200" s="305"/>
      <c r="Q9200" s="321">
        <v>13492</v>
      </c>
      <c r="R9200" s="305">
        <v>0.99118000268936157</v>
      </c>
      <c r="S9200" s="305"/>
      <c r="BA9200" s="395">
        <v>1</v>
      </c>
      <c r="BB9200" s="396" t="s">
        <v>861</v>
      </c>
      <c r="BC9200" t="str">
        <f t="shared" si="766"/>
        <v>RTX</v>
      </c>
      <c r="BD9200" t="str">
        <f t="shared" si="767"/>
        <v>NAoMe_recurrent_gender</v>
      </c>
      <c r="BE9200" s="397" t="s">
        <v>862</v>
      </c>
      <c r="BF9200" t="str">
        <f t="shared" si="768"/>
        <v>Female</v>
      </c>
      <c r="BG9200">
        <f t="shared" si="769"/>
        <v>94</v>
      </c>
      <c r="BH9200" s="398">
        <f t="shared" si="770"/>
        <v>0.97917002439498901</v>
      </c>
      <c r="BO9200" s="33"/>
    </row>
    <row r="9201" spans="1:67">
      <c r="A9201" s="320" t="s">
        <v>338</v>
      </c>
      <c r="B9201" t="s">
        <v>380</v>
      </c>
      <c r="C9201" t="s">
        <v>910</v>
      </c>
      <c r="D9201" t="s">
        <v>314</v>
      </c>
      <c r="E9201" s="320" t="s">
        <v>213</v>
      </c>
      <c r="F9201" s="320" t="s">
        <v>275</v>
      </c>
      <c r="G9201" s="320" t="s">
        <v>436</v>
      </c>
      <c r="H9201" s="320" t="s">
        <v>330</v>
      </c>
      <c r="I9201" s="320" t="s">
        <v>291</v>
      </c>
      <c r="J9201" s="320" t="s">
        <v>293</v>
      </c>
      <c r="K9201" s="321">
        <v>2</v>
      </c>
      <c r="L9201" s="305">
        <v>2.082999981939793E-2</v>
      </c>
      <c r="M9201" s="305"/>
      <c r="N9201" s="321">
        <v>2</v>
      </c>
      <c r="O9201" s="305">
        <v>4.889999981969595E-3</v>
      </c>
      <c r="P9201" s="305"/>
      <c r="Q9201" s="321">
        <v>120</v>
      </c>
      <c r="R9201" s="305">
        <v>8.8200001046061516E-3</v>
      </c>
      <c r="S9201" s="305"/>
      <c r="BA9201" s="395">
        <v>1</v>
      </c>
      <c r="BB9201" s="396" t="s">
        <v>861</v>
      </c>
      <c r="BC9201" t="str">
        <f t="shared" si="766"/>
        <v>RTX</v>
      </c>
      <c r="BD9201" t="str">
        <f t="shared" si="767"/>
        <v>NAoMe_recurrent_gender</v>
      </c>
      <c r="BE9201" s="397" t="s">
        <v>862</v>
      </c>
      <c r="BF9201" t="str">
        <f t="shared" si="768"/>
        <v>Male</v>
      </c>
      <c r="BG9201">
        <f t="shared" si="769"/>
        <v>2</v>
      </c>
      <c r="BH9201" s="398">
        <f t="shared" si="770"/>
        <v>2.082999981939793E-2</v>
      </c>
      <c r="BO9201" s="33"/>
    </row>
    <row r="9202" spans="1:67">
      <c r="A9202" s="320" t="s">
        <v>338</v>
      </c>
      <c r="B9202" t="s">
        <v>380</v>
      </c>
      <c r="C9202" t="s">
        <v>910</v>
      </c>
      <c r="D9202" t="s">
        <v>314</v>
      </c>
      <c r="E9202" s="320" t="s">
        <v>213</v>
      </c>
      <c r="F9202" s="320" t="s">
        <v>275</v>
      </c>
      <c r="G9202" s="320" t="s">
        <v>436</v>
      </c>
      <c r="H9202" s="320" t="s">
        <v>330</v>
      </c>
      <c r="I9202" s="320" t="s">
        <v>355</v>
      </c>
      <c r="J9202" s="320" t="s">
        <v>289</v>
      </c>
      <c r="K9202" s="321">
        <v>33</v>
      </c>
      <c r="L9202" s="305">
        <v>0.34375</v>
      </c>
      <c r="M9202" s="305"/>
      <c r="N9202" s="321">
        <v>134</v>
      </c>
      <c r="O9202" s="305">
        <v>0.32763001322746282</v>
      </c>
      <c r="P9202" s="305"/>
      <c r="Q9202" s="321">
        <v>4109</v>
      </c>
      <c r="R9202" s="305">
        <v>0.30186998844146729</v>
      </c>
      <c r="S9202" s="305"/>
      <c r="BA9202" s="395">
        <v>1</v>
      </c>
      <c r="BB9202" s="396" t="s">
        <v>861</v>
      </c>
      <c r="BC9202" t="str">
        <f t="shared" si="766"/>
        <v>RTX</v>
      </c>
      <c r="BD9202" t="str">
        <f t="shared" si="767"/>
        <v>NAoMe_recurrent_mbc_hes_year</v>
      </c>
      <c r="BE9202" s="397" t="s">
        <v>862</v>
      </c>
      <c r="BF9202" t="str">
        <f t="shared" si="768"/>
        <v>2021</v>
      </c>
      <c r="BG9202">
        <f t="shared" si="769"/>
        <v>33</v>
      </c>
      <c r="BH9202" s="398">
        <f t="shared" si="770"/>
        <v>0.34375</v>
      </c>
      <c r="BO9202" s="33"/>
    </row>
    <row r="9203" spans="1:67">
      <c r="A9203" s="320" t="s">
        <v>338</v>
      </c>
      <c r="B9203" t="s">
        <v>380</v>
      </c>
      <c r="C9203" t="s">
        <v>910</v>
      </c>
      <c r="D9203" t="s">
        <v>314</v>
      </c>
      <c r="E9203" s="320" t="s">
        <v>213</v>
      </c>
      <c r="F9203" s="320" t="s">
        <v>275</v>
      </c>
      <c r="G9203" s="320" t="s">
        <v>436</v>
      </c>
      <c r="H9203" s="320" t="s">
        <v>330</v>
      </c>
      <c r="I9203" s="320" t="s">
        <v>355</v>
      </c>
      <c r="J9203" s="320" t="s">
        <v>816</v>
      </c>
      <c r="K9203" s="321">
        <v>30</v>
      </c>
      <c r="L9203" s="305">
        <v>0.3125</v>
      </c>
      <c r="M9203" s="305"/>
      <c r="N9203" s="321">
        <v>132</v>
      </c>
      <c r="O9203" s="305">
        <v>0.32273998856544489</v>
      </c>
      <c r="P9203" s="305"/>
      <c r="Q9203" s="321">
        <v>4376</v>
      </c>
      <c r="R9203" s="305">
        <v>0.32148000597953802</v>
      </c>
      <c r="S9203" s="305"/>
      <c r="BA9203" s="395">
        <v>1</v>
      </c>
      <c r="BB9203" s="396" t="s">
        <v>861</v>
      </c>
      <c r="BC9203" t="str">
        <f t="shared" si="766"/>
        <v>RTX</v>
      </c>
      <c r="BD9203" t="str">
        <f t="shared" si="767"/>
        <v>NAoMe_recurrent_mbc_hes_year</v>
      </c>
      <c r="BE9203" s="397" t="s">
        <v>862</v>
      </c>
      <c r="BF9203" t="str">
        <f t="shared" si="768"/>
        <v>2022</v>
      </c>
      <c r="BG9203">
        <f t="shared" si="769"/>
        <v>30</v>
      </c>
      <c r="BH9203" s="398">
        <f t="shared" si="770"/>
        <v>0.3125</v>
      </c>
      <c r="BO9203" s="33"/>
    </row>
    <row r="9204" spans="1:67">
      <c r="A9204" s="320" t="s">
        <v>338</v>
      </c>
      <c r="B9204" t="s">
        <v>380</v>
      </c>
      <c r="C9204" t="s">
        <v>910</v>
      </c>
      <c r="D9204" t="s">
        <v>314</v>
      </c>
      <c r="E9204" s="320" t="s">
        <v>213</v>
      </c>
      <c r="F9204" s="320" t="s">
        <v>275</v>
      </c>
      <c r="G9204" s="320" t="s">
        <v>436</v>
      </c>
      <c r="H9204" s="320" t="s">
        <v>330</v>
      </c>
      <c r="I9204" s="320" t="s">
        <v>355</v>
      </c>
      <c r="J9204" s="320" t="s">
        <v>946</v>
      </c>
      <c r="K9204" s="321">
        <v>33</v>
      </c>
      <c r="L9204" s="305">
        <v>0.34375</v>
      </c>
      <c r="M9204" s="305"/>
      <c r="N9204" s="321">
        <v>143</v>
      </c>
      <c r="O9204" s="305">
        <v>0.34962999820709229</v>
      </c>
      <c r="P9204" s="305"/>
      <c r="Q9204" s="321">
        <v>5127</v>
      </c>
      <c r="R9204" s="305">
        <v>0.37665000557899481</v>
      </c>
      <c r="S9204" s="305"/>
      <c r="BA9204" s="395">
        <v>1</v>
      </c>
      <c r="BB9204" s="396" t="s">
        <v>861</v>
      </c>
      <c r="BC9204" t="str">
        <f t="shared" si="766"/>
        <v>RTX</v>
      </c>
      <c r="BD9204" t="str">
        <f t="shared" si="767"/>
        <v>NAoMe_recurrent_mbc_hes_year</v>
      </c>
      <c r="BE9204" s="397" t="s">
        <v>862</v>
      </c>
      <c r="BF9204" t="str">
        <f t="shared" si="768"/>
        <v>2023</v>
      </c>
      <c r="BG9204">
        <f t="shared" si="769"/>
        <v>33</v>
      </c>
      <c r="BH9204" s="398">
        <f t="shared" si="770"/>
        <v>0.34375</v>
      </c>
      <c r="BO9204" s="33"/>
    </row>
    <row r="9205" spans="1:67">
      <c r="A9205" s="320" t="s">
        <v>338</v>
      </c>
      <c r="B9205" t="s">
        <v>380</v>
      </c>
      <c r="C9205" t="s">
        <v>910</v>
      </c>
      <c r="D9205" t="s">
        <v>314</v>
      </c>
      <c r="E9205" s="320" t="s">
        <v>213</v>
      </c>
      <c r="F9205" s="320" t="s">
        <v>275</v>
      </c>
      <c r="G9205" s="320" t="s">
        <v>436</v>
      </c>
      <c r="H9205" s="320" t="s">
        <v>330</v>
      </c>
      <c r="I9205" s="320" t="s">
        <v>824</v>
      </c>
      <c r="J9205" s="320" t="s">
        <v>12</v>
      </c>
      <c r="K9205" s="321">
        <v>96</v>
      </c>
      <c r="L9205" s="305">
        <v>1</v>
      </c>
      <c r="M9205" s="305"/>
      <c r="N9205" s="321">
        <v>409</v>
      </c>
      <c r="O9205" s="305">
        <v>1</v>
      </c>
      <c r="P9205" s="305"/>
      <c r="Q9205" s="321">
        <v>13612</v>
      </c>
      <c r="R9205" s="305">
        <v>1</v>
      </c>
      <c r="S9205" s="305"/>
      <c r="BA9205" s="395">
        <v>1</v>
      </c>
      <c r="BB9205" s="396" t="s">
        <v>861</v>
      </c>
      <c r="BC9205" t="str">
        <f t="shared" si="766"/>
        <v>RTX</v>
      </c>
      <c r="BD9205" t="str">
        <f t="shared" si="767"/>
        <v>NAoMe_recurrent_tag_bonemets</v>
      </c>
      <c r="BE9205" s="397" t="s">
        <v>862</v>
      </c>
      <c r="BF9205" t="str">
        <f t="shared" si="768"/>
        <v>No</v>
      </c>
      <c r="BG9205">
        <f t="shared" si="769"/>
        <v>96</v>
      </c>
      <c r="BH9205" s="398">
        <f t="shared" si="770"/>
        <v>1</v>
      </c>
      <c r="BO9205" s="33"/>
    </row>
    <row r="9206" spans="1:67">
      <c r="A9206" s="320" t="s">
        <v>338</v>
      </c>
      <c r="B9206" t="s">
        <v>380</v>
      </c>
      <c r="C9206" t="s">
        <v>910</v>
      </c>
      <c r="D9206" t="s">
        <v>314</v>
      </c>
      <c r="E9206" s="320" t="s">
        <v>213</v>
      </c>
      <c r="F9206" s="320" t="s">
        <v>275</v>
      </c>
      <c r="G9206" s="320" t="s">
        <v>436</v>
      </c>
      <c r="H9206" s="320" t="s">
        <v>330</v>
      </c>
      <c r="I9206" s="320" t="s">
        <v>825</v>
      </c>
      <c r="J9206" s="320" t="s">
        <v>12</v>
      </c>
      <c r="K9206" s="321">
        <v>96</v>
      </c>
      <c r="L9206" s="305">
        <v>1</v>
      </c>
      <c r="M9206" s="305"/>
      <c r="N9206" s="321">
        <v>409</v>
      </c>
      <c r="O9206" s="305">
        <v>1</v>
      </c>
      <c r="P9206" s="305"/>
      <c r="Q9206" s="321">
        <v>13612</v>
      </c>
      <c r="R9206" s="305">
        <v>1</v>
      </c>
      <c r="S9206" s="305"/>
      <c r="BA9206" s="395">
        <v>1</v>
      </c>
      <c r="BB9206" s="396" t="s">
        <v>861</v>
      </c>
      <c r="BC9206" t="str">
        <f t="shared" si="766"/>
        <v>RTX</v>
      </c>
      <c r="BD9206" t="str">
        <f t="shared" si="767"/>
        <v>NAoMe_recurrent_tag_brainmets</v>
      </c>
      <c r="BE9206" s="397" t="s">
        <v>862</v>
      </c>
      <c r="BF9206" t="str">
        <f t="shared" si="768"/>
        <v>No</v>
      </c>
      <c r="BG9206">
        <f t="shared" si="769"/>
        <v>96</v>
      </c>
      <c r="BH9206" s="398">
        <f t="shared" si="770"/>
        <v>1</v>
      </c>
      <c r="BO9206" s="33"/>
    </row>
    <row r="9207" spans="1:67">
      <c r="A9207" s="320" t="s">
        <v>338</v>
      </c>
      <c r="B9207" t="s">
        <v>380</v>
      </c>
      <c r="C9207" t="s">
        <v>910</v>
      </c>
      <c r="D9207" t="s">
        <v>314</v>
      </c>
      <c r="E9207" s="320" t="s">
        <v>213</v>
      </c>
      <c r="F9207" s="320" t="s">
        <v>275</v>
      </c>
      <c r="G9207" s="320" t="s">
        <v>436</v>
      </c>
      <c r="H9207" s="320" t="s">
        <v>330</v>
      </c>
      <c r="I9207" s="320" t="s">
        <v>826</v>
      </c>
      <c r="J9207" s="320" t="s">
        <v>12</v>
      </c>
      <c r="K9207" s="321">
        <v>96</v>
      </c>
      <c r="L9207" s="305">
        <v>1</v>
      </c>
      <c r="M9207" s="305"/>
      <c r="N9207" s="321">
        <v>409</v>
      </c>
      <c r="O9207" s="305">
        <v>1</v>
      </c>
      <c r="P9207" s="305"/>
      <c r="Q9207" s="321">
        <v>13612</v>
      </c>
      <c r="R9207" s="305">
        <v>1</v>
      </c>
      <c r="S9207" s="305"/>
      <c r="BA9207" s="395">
        <v>1</v>
      </c>
      <c r="BB9207" s="396" t="s">
        <v>861</v>
      </c>
      <c r="BC9207" t="str">
        <f t="shared" si="766"/>
        <v>RTX</v>
      </c>
      <c r="BD9207" t="str">
        <f t="shared" si="767"/>
        <v>NAoMe_recurrent_tag_livermets</v>
      </c>
      <c r="BE9207" s="397" t="s">
        <v>862</v>
      </c>
      <c r="BF9207" t="str">
        <f t="shared" si="768"/>
        <v>No</v>
      </c>
      <c r="BG9207">
        <f t="shared" si="769"/>
        <v>96</v>
      </c>
      <c r="BH9207" s="398">
        <f t="shared" si="770"/>
        <v>1</v>
      </c>
      <c r="BO9207" s="33"/>
    </row>
    <row r="9208" spans="1:67">
      <c r="A9208" s="320" t="s">
        <v>338</v>
      </c>
      <c r="B9208" t="s">
        <v>380</v>
      </c>
      <c r="C9208" t="s">
        <v>910</v>
      </c>
      <c r="D9208" t="s">
        <v>314</v>
      </c>
      <c r="E9208" s="320" t="s">
        <v>213</v>
      </c>
      <c r="F9208" s="320" t="s">
        <v>275</v>
      </c>
      <c r="G9208" s="320" t="s">
        <v>436</v>
      </c>
      <c r="H9208" s="320" t="s">
        <v>330</v>
      </c>
      <c r="I9208" s="320" t="s">
        <v>827</v>
      </c>
      <c r="J9208" s="320" t="s">
        <v>12</v>
      </c>
      <c r="K9208" s="321">
        <v>96</v>
      </c>
      <c r="L9208" s="305">
        <v>1</v>
      </c>
      <c r="M9208" s="305"/>
      <c r="N9208" s="321">
        <v>409</v>
      </c>
      <c r="O9208" s="305">
        <v>1</v>
      </c>
      <c r="P9208" s="305"/>
      <c r="Q9208" s="321">
        <v>13612</v>
      </c>
      <c r="R9208" s="305">
        <v>1</v>
      </c>
      <c r="S9208" s="305"/>
      <c r="BA9208" s="395">
        <v>1</v>
      </c>
      <c r="BB9208" s="396" t="s">
        <v>861</v>
      </c>
      <c r="BC9208" t="str">
        <f t="shared" si="766"/>
        <v>RTX</v>
      </c>
      <c r="BD9208" t="str">
        <f t="shared" si="767"/>
        <v>NAoMe_recurrent_tag_lungmets</v>
      </c>
      <c r="BE9208" s="397" t="s">
        <v>862</v>
      </c>
      <c r="BF9208" t="str">
        <f t="shared" si="768"/>
        <v>No</v>
      </c>
      <c r="BG9208">
        <f t="shared" si="769"/>
        <v>96</v>
      </c>
      <c r="BH9208" s="398">
        <f t="shared" si="770"/>
        <v>1</v>
      </c>
      <c r="BO9208" s="33"/>
    </row>
    <row r="9209" spans="1:67">
      <c r="A9209" s="320" t="s">
        <v>338</v>
      </c>
      <c r="B9209" t="s">
        <v>380</v>
      </c>
      <c r="C9209" t="s">
        <v>910</v>
      </c>
      <c r="D9209" t="s">
        <v>314</v>
      </c>
      <c r="E9209" s="320" t="s">
        <v>213</v>
      </c>
      <c r="F9209" s="320" t="s">
        <v>275</v>
      </c>
      <c r="G9209" s="320" t="s">
        <v>436</v>
      </c>
      <c r="H9209" s="320" t="s">
        <v>330</v>
      </c>
      <c r="I9209" s="320" t="s">
        <v>828</v>
      </c>
      <c r="J9209" s="320" t="s">
        <v>12</v>
      </c>
      <c r="K9209" s="321">
        <v>96</v>
      </c>
      <c r="L9209" s="305">
        <v>1</v>
      </c>
      <c r="M9209" s="305"/>
      <c r="N9209" s="321">
        <v>409</v>
      </c>
      <c r="O9209" s="305">
        <v>1</v>
      </c>
      <c r="P9209" s="305"/>
      <c r="Q9209" s="321">
        <v>13612</v>
      </c>
      <c r="R9209" s="305">
        <v>1</v>
      </c>
      <c r="S9209" s="305"/>
      <c r="BA9209" s="395">
        <v>1</v>
      </c>
      <c r="BB9209" s="396" t="s">
        <v>861</v>
      </c>
      <c r="BC9209" t="str">
        <f t="shared" si="766"/>
        <v>RTX</v>
      </c>
      <c r="BD9209" t="str">
        <f t="shared" si="767"/>
        <v>NAoMe_recurrent_tag_othermets</v>
      </c>
      <c r="BE9209" s="397" t="s">
        <v>862</v>
      </c>
      <c r="BF9209" t="str">
        <f t="shared" si="768"/>
        <v>No</v>
      </c>
      <c r="BG9209">
        <f t="shared" si="769"/>
        <v>96</v>
      </c>
      <c r="BH9209" s="398">
        <f t="shared" si="770"/>
        <v>1</v>
      </c>
      <c r="BO9209" s="33"/>
    </row>
    <row r="9210" spans="1:67">
      <c r="A9210" s="320" t="s">
        <v>338</v>
      </c>
      <c r="B9210" t="s">
        <v>380</v>
      </c>
      <c r="C9210" t="s">
        <v>910</v>
      </c>
      <c r="D9210" t="s">
        <v>314</v>
      </c>
      <c r="E9210" s="320" t="s">
        <v>215</v>
      </c>
      <c r="F9210" s="320" t="s">
        <v>276</v>
      </c>
      <c r="G9210" s="320" t="s">
        <v>448</v>
      </c>
      <c r="H9210" s="320" t="s">
        <v>322</v>
      </c>
      <c r="I9210" s="320" t="s">
        <v>354</v>
      </c>
      <c r="J9210" s="320" t="s">
        <v>277</v>
      </c>
      <c r="K9210" s="321">
        <v>2</v>
      </c>
      <c r="L9210" s="305">
        <v>1.0870000347495081E-2</v>
      </c>
      <c r="M9210" s="305"/>
      <c r="N9210" s="321">
        <v>2</v>
      </c>
      <c r="O9210" s="305">
        <v>1.4400000218302009E-3</v>
      </c>
      <c r="P9210" s="305"/>
      <c r="Q9210" s="321">
        <v>56</v>
      </c>
      <c r="R9210" s="305">
        <v>4.1100000962615013E-3</v>
      </c>
      <c r="S9210" s="305"/>
      <c r="BA9210" s="395">
        <v>1</v>
      </c>
      <c r="BB9210" s="396" t="s">
        <v>861</v>
      </c>
      <c r="BC9210" t="str">
        <f t="shared" si="766"/>
        <v>RJE</v>
      </c>
      <c r="BD9210" t="str">
        <f t="shared" si="767"/>
        <v>NAoMe_recurrent_age_mbc_hes_decades_80cap</v>
      </c>
      <c r="BE9210" s="397" t="s">
        <v>862</v>
      </c>
      <c r="BF9210" t="str">
        <f t="shared" si="768"/>
        <v>18-29 yrs</v>
      </c>
      <c r="BG9210">
        <f t="shared" si="769"/>
        <v>2</v>
      </c>
      <c r="BH9210" s="398">
        <f t="shared" si="770"/>
        <v>1.0870000347495081E-2</v>
      </c>
      <c r="BO9210" s="33"/>
    </row>
    <row r="9211" spans="1:67">
      <c r="A9211" s="320" t="s">
        <v>338</v>
      </c>
      <c r="B9211" t="s">
        <v>380</v>
      </c>
      <c r="C9211" t="s">
        <v>910</v>
      </c>
      <c r="D9211" t="s">
        <v>314</v>
      </c>
      <c r="E9211" s="320" t="s">
        <v>215</v>
      </c>
      <c r="F9211" s="320" t="s">
        <v>276</v>
      </c>
      <c r="G9211" s="320" t="s">
        <v>448</v>
      </c>
      <c r="H9211" s="320" t="s">
        <v>322</v>
      </c>
      <c r="I9211" s="320" t="s">
        <v>354</v>
      </c>
      <c r="J9211" s="320" t="s">
        <v>278</v>
      </c>
      <c r="K9211" s="321">
        <v>5</v>
      </c>
      <c r="L9211" s="305">
        <v>2.7170000597834591E-2</v>
      </c>
      <c r="M9211" s="305"/>
      <c r="N9211" s="321">
        <v>61</v>
      </c>
      <c r="O9211" s="305">
        <v>4.3820001184940338E-2</v>
      </c>
      <c r="P9211" s="305"/>
      <c r="Q9211" s="321">
        <v>552</v>
      </c>
      <c r="R9211" s="305">
        <v>4.0550000965595252E-2</v>
      </c>
      <c r="S9211" s="305"/>
      <c r="BA9211" s="395">
        <v>1</v>
      </c>
      <c r="BB9211" s="396" t="s">
        <v>861</v>
      </c>
      <c r="BC9211" t="str">
        <f t="shared" si="766"/>
        <v>RJE</v>
      </c>
      <c r="BD9211" t="str">
        <f t="shared" si="767"/>
        <v>NAoMe_recurrent_age_mbc_hes_decades_80cap</v>
      </c>
      <c r="BE9211" s="397" t="s">
        <v>862</v>
      </c>
      <c r="BF9211" t="str">
        <f t="shared" si="768"/>
        <v>30-39 yrs</v>
      </c>
      <c r="BG9211">
        <f t="shared" si="769"/>
        <v>5</v>
      </c>
      <c r="BH9211" s="398">
        <f t="shared" si="770"/>
        <v>2.7170000597834591E-2</v>
      </c>
      <c r="BO9211" s="33"/>
    </row>
    <row r="9212" spans="1:67">
      <c r="A9212" s="320" t="s">
        <v>338</v>
      </c>
      <c r="B9212" t="s">
        <v>380</v>
      </c>
      <c r="C9212" t="s">
        <v>910</v>
      </c>
      <c r="D9212" t="s">
        <v>314</v>
      </c>
      <c r="E9212" s="320" t="s">
        <v>215</v>
      </c>
      <c r="F9212" s="320" t="s">
        <v>276</v>
      </c>
      <c r="G9212" s="320" t="s">
        <v>448</v>
      </c>
      <c r="H9212" s="320" t="s">
        <v>322</v>
      </c>
      <c r="I9212" s="320" t="s">
        <v>354</v>
      </c>
      <c r="J9212" s="320" t="s">
        <v>279</v>
      </c>
      <c r="K9212" s="321">
        <v>18</v>
      </c>
      <c r="L9212" s="305">
        <v>9.7829997539520264E-2</v>
      </c>
      <c r="M9212" s="305"/>
      <c r="N9212" s="321">
        <v>145</v>
      </c>
      <c r="O9212" s="305">
        <v>0.1041700020432472</v>
      </c>
      <c r="P9212" s="305"/>
      <c r="Q9212" s="321">
        <v>1403</v>
      </c>
      <c r="R9212" s="305">
        <v>0.1030699983239174</v>
      </c>
      <c r="S9212" s="305"/>
      <c r="BA9212" s="395">
        <v>1</v>
      </c>
      <c r="BB9212" s="396" t="s">
        <v>861</v>
      </c>
      <c r="BC9212" t="str">
        <f t="shared" si="766"/>
        <v>RJE</v>
      </c>
      <c r="BD9212" t="str">
        <f t="shared" si="767"/>
        <v>NAoMe_recurrent_age_mbc_hes_decades_80cap</v>
      </c>
      <c r="BE9212" s="397" t="s">
        <v>862</v>
      </c>
      <c r="BF9212" t="str">
        <f t="shared" si="768"/>
        <v>40-49 yrs</v>
      </c>
      <c r="BG9212">
        <f t="shared" si="769"/>
        <v>18</v>
      </c>
      <c r="BH9212" s="398">
        <f t="shared" si="770"/>
        <v>9.7829997539520264E-2</v>
      </c>
      <c r="BO9212" s="33"/>
    </row>
    <row r="9213" spans="1:67">
      <c r="A9213" s="320" t="s">
        <v>338</v>
      </c>
      <c r="B9213" t="s">
        <v>380</v>
      </c>
      <c r="C9213" t="s">
        <v>910</v>
      </c>
      <c r="D9213" t="s">
        <v>314</v>
      </c>
      <c r="E9213" s="320" t="s">
        <v>215</v>
      </c>
      <c r="F9213" s="320" t="s">
        <v>276</v>
      </c>
      <c r="G9213" s="320" t="s">
        <v>448</v>
      </c>
      <c r="H9213" s="320" t="s">
        <v>322</v>
      </c>
      <c r="I9213" s="320" t="s">
        <v>354</v>
      </c>
      <c r="J9213" s="320" t="s">
        <v>280</v>
      </c>
      <c r="K9213" s="321">
        <v>33</v>
      </c>
      <c r="L9213" s="305">
        <v>0.17935000360012049</v>
      </c>
      <c r="M9213" s="305"/>
      <c r="N9213" s="321">
        <v>268</v>
      </c>
      <c r="O9213" s="305">
        <v>0.1925300061702728</v>
      </c>
      <c r="P9213" s="305"/>
      <c r="Q9213" s="321">
        <v>2584</v>
      </c>
      <c r="R9213" s="305">
        <v>0.18983000516891479</v>
      </c>
      <c r="S9213" s="305"/>
      <c r="BA9213" s="395">
        <v>1</v>
      </c>
      <c r="BB9213" s="396" t="s">
        <v>861</v>
      </c>
      <c r="BC9213" t="str">
        <f t="shared" si="766"/>
        <v>RJE</v>
      </c>
      <c r="BD9213" t="str">
        <f t="shared" si="767"/>
        <v>NAoMe_recurrent_age_mbc_hes_decades_80cap</v>
      </c>
      <c r="BE9213" s="397" t="s">
        <v>862</v>
      </c>
      <c r="BF9213" t="str">
        <f t="shared" si="768"/>
        <v>50-59 yrs</v>
      </c>
      <c r="BG9213">
        <f t="shared" si="769"/>
        <v>33</v>
      </c>
      <c r="BH9213" s="398">
        <f t="shared" si="770"/>
        <v>0.17935000360012049</v>
      </c>
      <c r="BO9213" s="33"/>
    </row>
    <row r="9214" spans="1:67">
      <c r="A9214" s="320" t="s">
        <v>338</v>
      </c>
      <c r="B9214" t="s">
        <v>380</v>
      </c>
      <c r="C9214" t="s">
        <v>910</v>
      </c>
      <c r="D9214" t="s">
        <v>314</v>
      </c>
      <c r="E9214" s="320" t="s">
        <v>215</v>
      </c>
      <c r="F9214" s="320" t="s">
        <v>276</v>
      </c>
      <c r="G9214" s="320" t="s">
        <v>448</v>
      </c>
      <c r="H9214" s="320" t="s">
        <v>322</v>
      </c>
      <c r="I9214" s="320" t="s">
        <v>354</v>
      </c>
      <c r="J9214" s="320" t="s">
        <v>281</v>
      </c>
      <c r="K9214" s="321">
        <v>38</v>
      </c>
      <c r="L9214" s="305">
        <v>0.20652000606060031</v>
      </c>
      <c r="M9214" s="305"/>
      <c r="N9214" s="321">
        <v>257</v>
      </c>
      <c r="O9214" s="305">
        <v>0.18463000655174261</v>
      </c>
      <c r="P9214" s="305"/>
      <c r="Q9214" s="321">
        <v>2650</v>
      </c>
      <c r="R9214" s="305">
        <v>0.19468000531196589</v>
      </c>
      <c r="S9214" s="305"/>
      <c r="BA9214" s="395">
        <v>1</v>
      </c>
      <c r="BB9214" s="396" t="s">
        <v>861</v>
      </c>
      <c r="BC9214" t="str">
        <f t="shared" si="766"/>
        <v>RJE</v>
      </c>
      <c r="BD9214" t="str">
        <f t="shared" si="767"/>
        <v>NAoMe_recurrent_age_mbc_hes_decades_80cap</v>
      </c>
      <c r="BE9214" s="397" t="s">
        <v>862</v>
      </c>
      <c r="BF9214" t="str">
        <f t="shared" si="768"/>
        <v>60-69 yrs</v>
      </c>
      <c r="BG9214">
        <f t="shared" si="769"/>
        <v>38</v>
      </c>
      <c r="BH9214" s="398">
        <f t="shared" si="770"/>
        <v>0.20652000606060031</v>
      </c>
      <c r="BO9214" s="33"/>
    </row>
    <row r="9215" spans="1:67">
      <c r="A9215" s="320" t="s">
        <v>338</v>
      </c>
      <c r="B9215" t="s">
        <v>380</v>
      </c>
      <c r="C9215" t="s">
        <v>910</v>
      </c>
      <c r="D9215" t="s">
        <v>314</v>
      </c>
      <c r="E9215" s="320" t="s">
        <v>215</v>
      </c>
      <c r="F9215" s="320" t="s">
        <v>276</v>
      </c>
      <c r="G9215" s="320" t="s">
        <v>448</v>
      </c>
      <c r="H9215" s="320" t="s">
        <v>322</v>
      </c>
      <c r="I9215" s="320" t="s">
        <v>354</v>
      </c>
      <c r="J9215" s="320" t="s">
        <v>282</v>
      </c>
      <c r="K9215" s="321">
        <v>38</v>
      </c>
      <c r="L9215" s="305">
        <v>0.20652000606060031</v>
      </c>
      <c r="M9215" s="305"/>
      <c r="N9215" s="321">
        <v>335</v>
      </c>
      <c r="O9215" s="305">
        <v>0.2406599968671799</v>
      </c>
      <c r="P9215" s="305"/>
      <c r="Q9215" s="321">
        <v>3284</v>
      </c>
      <c r="R9215" s="305">
        <v>0.24126000702381131</v>
      </c>
      <c r="S9215" s="305"/>
      <c r="BA9215" s="395">
        <v>1</v>
      </c>
      <c r="BB9215" s="396" t="s">
        <v>861</v>
      </c>
      <c r="BC9215" t="str">
        <f t="shared" si="766"/>
        <v>RJE</v>
      </c>
      <c r="BD9215" t="str">
        <f t="shared" si="767"/>
        <v>NAoMe_recurrent_age_mbc_hes_decades_80cap</v>
      </c>
      <c r="BE9215" s="397" t="s">
        <v>862</v>
      </c>
      <c r="BF9215" t="str">
        <f t="shared" si="768"/>
        <v>70-79 yrs</v>
      </c>
      <c r="BG9215">
        <f t="shared" si="769"/>
        <v>38</v>
      </c>
      <c r="BH9215" s="398">
        <f t="shared" si="770"/>
        <v>0.20652000606060031</v>
      </c>
      <c r="BO9215" s="33"/>
    </row>
    <row r="9216" spans="1:67">
      <c r="A9216" s="320" t="s">
        <v>338</v>
      </c>
      <c r="B9216" t="s">
        <v>380</v>
      </c>
      <c r="C9216" t="s">
        <v>910</v>
      </c>
      <c r="D9216" t="s">
        <v>314</v>
      </c>
      <c r="E9216" s="320" t="s">
        <v>215</v>
      </c>
      <c r="F9216" s="320" t="s">
        <v>276</v>
      </c>
      <c r="G9216" s="320" t="s">
        <v>448</v>
      </c>
      <c r="H9216" s="320" t="s">
        <v>322</v>
      </c>
      <c r="I9216" s="320" t="s">
        <v>354</v>
      </c>
      <c r="J9216" s="320" t="s">
        <v>283</v>
      </c>
      <c r="K9216" s="321">
        <v>50</v>
      </c>
      <c r="L9216" s="305">
        <v>0.27173998951911932</v>
      </c>
      <c r="M9216" s="305"/>
      <c r="N9216" s="321">
        <v>324</v>
      </c>
      <c r="O9216" s="305">
        <v>0.2327599972486496</v>
      </c>
      <c r="P9216" s="305"/>
      <c r="Q9216" s="321">
        <v>3083</v>
      </c>
      <c r="R9216" s="305">
        <v>0.2264900058507919</v>
      </c>
      <c r="S9216" s="305"/>
      <c r="BA9216" s="395">
        <v>1</v>
      </c>
      <c r="BB9216" s="396" t="s">
        <v>861</v>
      </c>
      <c r="BC9216" t="str">
        <f t="shared" si="766"/>
        <v>RJE</v>
      </c>
      <c r="BD9216" t="str">
        <f t="shared" si="767"/>
        <v>NAoMe_recurrent_age_mbc_hes_decades_80cap</v>
      </c>
      <c r="BE9216" s="397" t="s">
        <v>862</v>
      </c>
      <c r="BF9216" t="str">
        <f t="shared" si="768"/>
        <v>80+ yrs</v>
      </c>
      <c r="BG9216">
        <f t="shared" si="769"/>
        <v>50</v>
      </c>
      <c r="BH9216" s="398">
        <f t="shared" si="770"/>
        <v>0.27173998951911932</v>
      </c>
      <c r="BO9216" s="33"/>
    </row>
    <row r="9217" spans="1:67">
      <c r="A9217" s="320" t="s">
        <v>338</v>
      </c>
      <c r="B9217" t="s">
        <v>380</v>
      </c>
      <c r="C9217" t="s">
        <v>910</v>
      </c>
      <c r="D9217" t="s">
        <v>314</v>
      </c>
      <c r="E9217" s="320" t="s">
        <v>215</v>
      </c>
      <c r="F9217" s="320" t="s">
        <v>276</v>
      </c>
      <c r="G9217" s="320" t="s">
        <v>448</v>
      </c>
      <c r="H9217" s="320" t="s">
        <v>322</v>
      </c>
      <c r="I9217" s="320" t="s">
        <v>656</v>
      </c>
      <c r="J9217" s="320" t="s">
        <v>286</v>
      </c>
      <c r="K9217" s="321">
        <v>6</v>
      </c>
      <c r="L9217" s="305">
        <v>3.2609999179840088E-2</v>
      </c>
      <c r="M9217" s="305">
        <v>3.3149998635053628E-2</v>
      </c>
      <c r="N9217" s="321">
        <v>110</v>
      </c>
      <c r="O9217" s="305">
        <v>7.9020000994205475E-2</v>
      </c>
      <c r="P9217" s="305">
        <v>7.9939998686313629E-2</v>
      </c>
      <c r="Q9217" s="321">
        <v>565</v>
      </c>
      <c r="R9217" s="305">
        <v>4.1510000824928277E-2</v>
      </c>
      <c r="S9217" s="305">
        <v>4.221000149846077E-2</v>
      </c>
      <c r="BA9217" s="395">
        <v>1</v>
      </c>
      <c r="BB9217" s="396" t="s">
        <v>861</v>
      </c>
      <c r="BC9217" t="str">
        <f t="shared" si="766"/>
        <v>RJE</v>
      </c>
      <c r="BD9217" t="str">
        <f t="shared" si="767"/>
        <v>NAoMe_recurrent_ethnicity_grp</v>
      </c>
      <c r="BE9217" s="397" t="s">
        <v>862</v>
      </c>
      <c r="BF9217" t="str">
        <f t="shared" si="768"/>
        <v>Asian or Asian British</v>
      </c>
      <c r="BG9217">
        <f t="shared" si="769"/>
        <v>6</v>
      </c>
      <c r="BH9217" s="398">
        <f t="shared" si="770"/>
        <v>3.2609999179840088E-2</v>
      </c>
      <c r="BO9217" s="33"/>
    </row>
    <row r="9218" spans="1:67">
      <c r="A9218" s="320" t="s">
        <v>338</v>
      </c>
      <c r="B9218" t="s">
        <v>380</v>
      </c>
      <c r="C9218" t="s">
        <v>910</v>
      </c>
      <c r="D9218" t="s">
        <v>314</v>
      </c>
      <c r="E9218" s="320" t="s">
        <v>215</v>
      </c>
      <c r="F9218" s="320" t="s">
        <v>276</v>
      </c>
      <c r="G9218" s="320" t="s">
        <v>448</v>
      </c>
      <c r="H9218" s="320" t="s">
        <v>322</v>
      </c>
      <c r="I9218" s="320" t="s">
        <v>656</v>
      </c>
      <c r="J9218" s="320" t="s">
        <v>287</v>
      </c>
      <c r="K9218" s="321">
        <v>2</v>
      </c>
      <c r="L9218" s="305">
        <v>1.0870000347495081E-2</v>
      </c>
      <c r="M9218" s="305">
        <v>1.104999985545874E-2</v>
      </c>
      <c r="N9218" s="321">
        <v>44</v>
      </c>
      <c r="O9218" s="305">
        <v>3.1610000878572457E-2</v>
      </c>
      <c r="P9218" s="305">
        <v>3.1980000436306E-2</v>
      </c>
      <c r="Q9218" s="321">
        <v>439</v>
      </c>
      <c r="R9218" s="305">
        <v>3.2249998301267617E-2</v>
      </c>
      <c r="S9218" s="305">
        <v>3.2800000160932541E-2</v>
      </c>
      <c r="BA9218" s="395">
        <v>1</v>
      </c>
      <c r="BB9218" s="396" t="s">
        <v>861</v>
      </c>
      <c r="BC9218" t="str">
        <f t="shared" si="766"/>
        <v>RJE</v>
      </c>
      <c r="BD9218" t="str">
        <f t="shared" si="767"/>
        <v>NAoMe_recurrent_ethnicity_grp</v>
      </c>
      <c r="BE9218" s="397" t="s">
        <v>862</v>
      </c>
      <c r="BF9218" t="str">
        <f t="shared" si="768"/>
        <v>Black or Black British</v>
      </c>
      <c r="BG9218">
        <f t="shared" si="769"/>
        <v>2</v>
      </c>
      <c r="BH9218" s="398">
        <f t="shared" si="770"/>
        <v>1.0870000347495081E-2</v>
      </c>
      <c r="BO9218" s="33"/>
    </row>
    <row r="9219" spans="1:67">
      <c r="A9219" s="320" t="s">
        <v>338</v>
      </c>
      <c r="B9219" t="s">
        <v>380</v>
      </c>
      <c r="C9219" t="s">
        <v>910</v>
      </c>
      <c r="D9219" t="s">
        <v>314</v>
      </c>
      <c r="E9219" s="320" t="s">
        <v>215</v>
      </c>
      <c r="F9219" s="320" t="s">
        <v>276</v>
      </c>
      <c r="G9219" s="320" t="s">
        <v>448</v>
      </c>
      <c r="H9219" s="320" t="s">
        <v>322</v>
      </c>
      <c r="I9219" s="320" t="s">
        <v>656</v>
      </c>
      <c r="J9219" s="320" t="s">
        <v>259</v>
      </c>
      <c r="K9219" s="321">
        <v>0</v>
      </c>
      <c r="L9219" s="305">
        <v>0</v>
      </c>
      <c r="M9219" s="305">
        <v>0</v>
      </c>
      <c r="N9219" s="321">
        <v>14</v>
      </c>
      <c r="O9219" s="305">
        <v>1.0060000233352181E-2</v>
      </c>
      <c r="P9219" s="305">
        <v>1.016999967396259E-2</v>
      </c>
      <c r="Q9219" s="321">
        <v>117</v>
      </c>
      <c r="R9219" s="305">
        <v>8.6000002920627594E-3</v>
      </c>
      <c r="S9219" s="305">
        <v>8.7400004267692566E-3</v>
      </c>
      <c r="BA9219" s="395">
        <v>1</v>
      </c>
      <c r="BB9219" s="396" t="s">
        <v>861</v>
      </c>
      <c r="BC9219" t="str">
        <f t="shared" ref="BC9219:BC9282" si="771">E9219</f>
        <v>RJE</v>
      </c>
      <c r="BD9219" t="str">
        <f t="shared" ref="BD9219:BD9282" si="772">(LEFT(A9219, LEN(A9219)-7))&amp;"_"&amp;I9219</f>
        <v>NAoMe_recurrent_ethnicity_grp</v>
      </c>
      <c r="BE9219" s="397" t="s">
        <v>862</v>
      </c>
      <c r="BF9219" t="str">
        <f t="shared" ref="BF9219:BF9282" si="773">J9219</f>
        <v>Mixed</v>
      </c>
      <c r="BG9219">
        <f t="shared" ref="BG9219:BG9282" si="774">K9219</f>
        <v>0</v>
      </c>
      <c r="BH9219" s="398">
        <f t="shared" ref="BH9219:BH9282" si="775">L9219</f>
        <v>0</v>
      </c>
      <c r="BO9219" s="33"/>
    </row>
    <row r="9220" spans="1:67">
      <c r="A9220" s="320" t="s">
        <v>338</v>
      </c>
      <c r="B9220" t="s">
        <v>380</v>
      </c>
      <c r="C9220" t="s">
        <v>910</v>
      </c>
      <c r="D9220" t="s">
        <v>314</v>
      </c>
      <c r="E9220" s="320" t="s">
        <v>215</v>
      </c>
      <c r="F9220" s="320" t="s">
        <v>276</v>
      </c>
      <c r="G9220" s="320" t="s">
        <v>448</v>
      </c>
      <c r="H9220" s="320" t="s">
        <v>322</v>
      </c>
      <c r="I9220" s="320" t="s">
        <v>656</v>
      </c>
      <c r="J9220" s="320" t="s">
        <v>288</v>
      </c>
      <c r="K9220" s="321">
        <v>2</v>
      </c>
      <c r="L9220" s="305">
        <v>1.0870000347495081E-2</v>
      </c>
      <c r="M9220" s="305">
        <v>1.104999985545874E-2</v>
      </c>
      <c r="N9220" s="321">
        <v>19</v>
      </c>
      <c r="O9220" s="305">
        <v>1.365000009536743E-2</v>
      </c>
      <c r="P9220" s="305">
        <v>1.38100003823638E-2</v>
      </c>
      <c r="Q9220" s="321">
        <v>254</v>
      </c>
      <c r="R9220" s="305">
        <v>1.8659999594092369E-2</v>
      </c>
      <c r="S9220" s="305">
        <v>1.8980000168085098E-2</v>
      </c>
      <c r="BA9220" s="395">
        <v>1</v>
      </c>
      <c r="BB9220" s="396" t="s">
        <v>861</v>
      </c>
      <c r="BC9220" t="str">
        <f t="shared" si="771"/>
        <v>RJE</v>
      </c>
      <c r="BD9220" t="str">
        <f t="shared" si="772"/>
        <v>NAoMe_recurrent_ethnicity_grp</v>
      </c>
      <c r="BE9220" s="397" t="s">
        <v>862</v>
      </c>
      <c r="BF9220" t="str">
        <f t="shared" si="773"/>
        <v>Other Ethnic Group</v>
      </c>
      <c r="BG9220">
        <f t="shared" si="774"/>
        <v>2</v>
      </c>
      <c r="BH9220" s="398">
        <f t="shared" si="775"/>
        <v>1.0870000347495081E-2</v>
      </c>
      <c r="BO9220" s="33"/>
    </row>
    <row r="9221" spans="1:67">
      <c r="A9221" s="320" t="s">
        <v>338</v>
      </c>
      <c r="B9221" t="s">
        <v>380</v>
      </c>
      <c r="C9221" t="s">
        <v>910</v>
      </c>
      <c r="D9221" t="s">
        <v>314</v>
      </c>
      <c r="E9221" s="320" t="s">
        <v>215</v>
      </c>
      <c r="F9221" s="320" t="s">
        <v>276</v>
      </c>
      <c r="G9221" s="320" t="s">
        <v>448</v>
      </c>
      <c r="H9221" s="320" t="s">
        <v>322</v>
      </c>
      <c r="I9221" s="320" t="s">
        <v>656</v>
      </c>
      <c r="J9221" s="320" t="s">
        <v>260</v>
      </c>
      <c r="K9221" s="321">
        <v>3</v>
      </c>
      <c r="L9221" s="305">
        <v>1.6300000250339512E-2</v>
      </c>
      <c r="M9221" s="305"/>
      <c r="N9221" s="321">
        <v>16</v>
      </c>
      <c r="O9221" s="305">
        <v>1.1490000411868101E-2</v>
      </c>
      <c r="P9221" s="305"/>
      <c r="Q9221" s="321">
        <v>227</v>
      </c>
      <c r="R9221" s="305">
        <v>1.6680000349879261E-2</v>
      </c>
      <c r="S9221" s="305"/>
      <c r="BA9221" s="395">
        <v>1</v>
      </c>
      <c r="BB9221" s="396" t="s">
        <v>861</v>
      </c>
      <c r="BC9221" t="str">
        <f t="shared" si="771"/>
        <v>RJE</v>
      </c>
      <c r="BD9221" t="str">
        <f t="shared" si="772"/>
        <v>NAoMe_recurrent_ethnicity_grp</v>
      </c>
      <c r="BE9221" s="397" t="s">
        <v>862</v>
      </c>
      <c r="BF9221" t="str">
        <f t="shared" si="773"/>
        <v>Unknown</v>
      </c>
      <c r="BG9221">
        <f t="shared" si="774"/>
        <v>3</v>
      </c>
      <c r="BH9221" s="398">
        <f t="shared" si="775"/>
        <v>1.6300000250339512E-2</v>
      </c>
      <c r="BO9221" s="33"/>
    </row>
    <row r="9222" spans="1:67">
      <c r="A9222" s="320" t="s">
        <v>338</v>
      </c>
      <c r="B9222" t="s">
        <v>380</v>
      </c>
      <c r="C9222" t="s">
        <v>910</v>
      </c>
      <c r="D9222" t="s">
        <v>314</v>
      </c>
      <c r="E9222" s="320" t="s">
        <v>215</v>
      </c>
      <c r="F9222" s="320" t="s">
        <v>276</v>
      </c>
      <c r="G9222" s="320" t="s">
        <v>448</v>
      </c>
      <c r="H9222" s="320" t="s">
        <v>322</v>
      </c>
      <c r="I9222" s="320" t="s">
        <v>656</v>
      </c>
      <c r="J9222" s="320" t="s">
        <v>258</v>
      </c>
      <c r="K9222" s="321">
        <v>171</v>
      </c>
      <c r="L9222" s="305">
        <v>0.92935001850128174</v>
      </c>
      <c r="M9222" s="305">
        <v>0.94475001096725464</v>
      </c>
      <c r="N9222" s="321">
        <v>1189</v>
      </c>
      <c r="O9222" s="305">
        <v>0.85417002439498901</v>
      </c>
      <c r="P9222" s="305">
        <v>0.86409997940063477</v>
      </c>
      <c r="Q9222" s="321">
        <v>12010</v>
      </c>
      <c r="R9222" s="305">
        <v>0.88230997323989868</v>
      </c>
      <c r="S9222" s="305">
        <v>0.89727002382278442</v>
      </c>
      <c r="BA9222" s="395">
        <v>1</v>
      </c>
      <c r="BB9222" s="396" t="s">
        <v>861</v>
      </c>
      <c r="BC9222" t="str">
        <f t="shared" si="771"/>
        <v>RJE</v>
      </c>
      <c r="BD9222" t="str">
        <f t="shared" si="772"/>
        <v>NAoMe_recurrent_ethnicity_grp</v>
      </c>
      <c r="BE9222" s="397" t="s">
        <v>862</v>
      </c>
      <c r="BF9222" t="str">
        <f t="shared" si="773"/>
        <v>White</v>
      </c>
      <c r="BG9222">
        <f t="shared" si="774"/>
        <v>171</v>
      </c>
      <c r="BH9222" s="398">
        <f t="shared" si="775"/>
        <v>0.92935001850128174</v>
      </c>
      <c r="BO9222" s="33"/>
    </row>
    <row r="9223" spans="1:67">
      <c r="A9223" s="320" t="s">
        <v>338</v>
      </c>
      <c r="B9223" t="s">
        <v>380</v>
      </c>
      <c r="C9223" t="s">
        <v>910</v>
      </c>
      <c r="D9223" t="s">
        <v>314</v>
      </c>
      <c r="E9223" s="320" t="s">
        <v>215</v>
      </c>
      <c r="F9223" s="320" t="s">
        <v>276</v>
      </c>
      <c r="G9223" s="320" t="s">
        <v>448</v>
      </c>
      <c r="H9223" s="320" t="s">
        <v>322</v>
      </c>
      <c r="I9223" s="320" t="s">
        <v>291</v>
      </c>
      <c r="J9223" s="320" t="s">
        <v>313</v>
      </c>
      <c r="K9223" s="321">
        <v>182</v>
      </c>
      <c r="L9223" s="305">
        <v>0.98913002014160156</v>
      </c>
      <c r="M9223" s="305"/>
      <c r="N9223" s="321">
        <v>1384</v>
      </c>
      <c r="O9223" s="305">
        <v>0.99424999952316284</v>
      </c>
      <c r="P9223" s="305"/>
      <c r="Q9223" s="321">
        <v>13492</v>
      </c>
      <c r="R9223" s="305">
        <v>0.99118000268936157</v>
      </c>
      <c r="S9223" s="305"/>
      <c r="BA9223" s="395">
        <v>1</v>
      </c>
      <c r="BB9223" s="396" t="s">
        <v>861</v>
      </c>
      <c r="BC9223" t="str">
        <f t="shared" si="771"/>
        <v>RJE</v>
      </c>
      <c r="BD9223" t="str">
        <f t="shared" si="772"/>
        <v>NAoMe_recurrent_gender</v>
      </c>
      <c r="BE9223" s="397" t="s">
        <v>862</v>
      </c>
      <c r="BF9223" t="str">
        <f t="shared" si="773"/>
        <v>Female</v>
      </c>
      <c r="BG9223">
        <f t="shared" si="774"/>
        <v>182</v>
      </c>
      <c r="BH9223" s="398">
        <f t="shared" si="775"/>
        <v>0.98913002014160156</v>
      </c>
      <c r="BO9223" s="33"/>
    </row>
    <row r="9224" spans="1:67">
      <c r="A9224" s="320" t="s">
        <v>338</v>
      </c>
      <c r="B9224" t="s">
        <v>380</v>
      </c>
      <c r="C9224" t="s">
        <v>910</v>
      </c>
      <c r="D9224" t="s">
        <v>314</v>
      </c>
      <c r="E9224" s="320" t="s">
        <v>215</v>
      </c>
      <c r="F9224" s="320" t="s">
        <v>276</v>
      </c>
      <c r="G9224" s="320" t="s">
        <v>448</v>
      </c>
      <c r="H9224" s="320" t="s">
        <v>322</v>
      </c>
      <c r="I9224" s="320" t="s">
        <v>291</v>
      </c>
      <c r="J9224" s="320" t="s">
        <v>293</v>
      </c>
      <c r="K9224" s="321">
        <v>2</v>
      </c>
      <c r="L9224" s="305">
        <v>1.0870000347495081E-2</v>
      </c>
      <c r="M9224" s="305"/>
      <c r="N9224" s="321">
        <v>8</v>
      </c>
      <c r="O9224" s="305">
        <v>5.7500000111758709E-3</v>
      </c>
      <c r="P9224" s="305"/>
      <c r="Q9224" s="321">
        <v>120</v>
      </c>
      <c r="R9224" s="305">
        <v>8.8200001046061516E-3</v>
      </c>
      <c r="S9224" s="305"/>
      <c r="BA9224" s="395">
        <v>1</v>
      </c>
      <c r="BB9224" s="396" t="s">
        <v>861</v>
      </c>
      <c r="BC9224" t="str">
        <f t="shared" si="771"/>
        <v>RJE</v>
      </c>
      <c r="BD9224" t="str">
        <f t="shared" si="772"/>
        <v>NAoMe_recurrent_gender</v>
      </c>
      <c r="BE9224" s="397" t="s">
        <v>862</v>
      </c>
      <c r="BF9224" t="str">
        <f t="shared" si="773"/>
        <v>Male</v>
      </c>
      <c r="BG9224">
        <f t="shared" si="774"/>
        <v>2</v>
      </c>
      <c r="BH9224" s="398">
        <f t="shared" si="775"/>
        <v>1.0870000347495081E-2</v>
      </c>
      <c r="BO9224" s="33"/>
    </row>
    <row r="9225" spans="1:67">
      <c r="A9225" s="320" t="s">
        <v>338</v>
      </c>
      <c r="B9225" t="s">
        <v>380</v>
      </c>
      <c r="C9225" t="s">
        <v>910</v>
      </c>
      <c r="D9225" t="s">
        <v>314</v>
      </c>
      <c r="E9225" s="320" t="s">
        <v>215</v>
      </c>
      <c r="F9225" s="320" t="s">
        <v>276</v>
      </c>
      <c r="G9225" s="320" t="s">
        <v>448</v>
      </c>
      <c r="H9225" s="320" t="s">
        <v>322</v>
      </c>
      <c r="I9225" s="320" t="s">
        <v>355</v>
      </c>
      <c r="J9225" s="320" t="s">
        <v>289</v>
      </c>
      <c r="K9225" s="321">
        <v>50</v>
      </c>
      <c r="L9225" s="305">
        <v>0.27173998951911932</v>
      </c>
      <c r="M9225" s="305"/>
      <c r="N9225" s="321">
        <v>415</v>
      </c>
      <c r="O9225" s="305">
        <v>0.29813000559806818</v>
      </c>
      <c r="P9225" s="305"/>
      <c r="Q9225" s="321">
        <v>4109</v>
      </c>
      <c r="R9225" s="305">
        <v>0.30186998844146729</v>
      </c>
      <c r="S9225" s="305"/>
      <c r="BA9225" s="395">
        <v>1</v>
      </c>
      <c r="BB9225" s="396" t="s">
        <v>861</v>
      </c>
      <c r="BC9225" t="str">
        <f t="shared" si="771"/>
        <v>RJE</v>
      </c>
      <c r="BD9225" t="str">
        <f t="shared" si="772"/>
        <v>NAoMe_recurrent_mbc_hes_year</v>
      </c>
      <c r="BE9225" s="397" t="s">
        <v>862</v>
      </c>
      <c r="BF9225" t="str">
        <f t="shared" si="773"/>
        <v>2021</v>
      </c>
      <c r="BG9225">
        <f t="shared" si="774"/>
        <v>50</v>
      </c>
      <c r="BH9225" s="398">
        <f t="shared" si="775"/>
        <v>0.27173998951911932</v>
      </c>
      <c r="BO9225" s="33"/>
    </row>
    <row r="9226" spans="1:67">
      <c r="A9226" s="320" t="s">
        <v>338</v>
      </c>
      <c r="B9226" t="s">
        <v>380</v>
      </c>
      <c r="C9226" t="s">
        <v>910</v>
      </c>
      <c r="D9226" t="s">
        <v>314</v>
      </c>
      <c r="E9226" s="320" t="s">
        <v>215</v>
      </c>
      <c r="F9226" s="320" t="s">
        <v>276</v>
      </c>
      <c r="G9226" s="320" t="s">
        <v>448</v>
      </c>
      <c r="H9226" s="320" t="s">
        <v>322</v>
      </c>
      <c r="I9226" s="320" t="s">
        <v>355</v>
      </c>
      <c r="J9226" s="320" t="s">
        <v>816</v>
      </c>
      <c r="K9226" s="321">
        <v>55</v>
      </c>
      <c r="L9226" s="305">
        <v>0.298909991979599</v>
      </c>
      <c r="M9226" s="305"/>
      <c r="N9226" s="321">
        <v>424</v>
      </c>
      <c r="O9226" s="305">
        <v>0.30460000038146973</v>
      </c>
      <c r="P9226" s="305"/>
      <c r="Q9226" s="321">
        <v>4376</v>
      </c>
      <c r="R9226" s="305">
        <v>0.32148000597953802</v>
      </c>
      <c r="S9226" s="305"/>
      <c r="BA9226" s="395">
        <v>1</v>
      </c>
      <c r="BB9226" s="396" t="s">
        <v>861</v>
      </c>
      <c r="BC9226" t="str">
        <f t="shared" si="771"/>
        <v>RJE</v>
      </c>
      <c r="BD9226" t="str">
        <f t="shared" si="772"/>
        <v>NAoMe_recurrent_mbc_hes_year</v>
      </c>
      <c r="BE9226" s="397" t="s">
        <v>862</v>
      </c>
      <c r="BF9226" t="str">
        <f t="shared" si="773"/>
        <v>2022</v>
      </c>
      <c r="BG9226">
        <f t="shared" si="774"/>
        <v>55</v>
      </c>
      <c r="BH9226" s="398">
        <f t="shared" si="775"/>
        <v>0.298909991979599</v>
      </c>
      <c r="BO9226" s="33"/>
    </row>
    <row r="9227" spans="1:67">
      <c r="A9227" s="320" t="s">
        <v>338</v>
      </c>
      <c r="B9227" t="s">
        <v>380</v>
      </c>
      <c r="C9227" t="s">
        <v>910</v>
      </c>
      <c r="D9227" t="s">
        <v>314</v>
      </c>
      <c r="E9227" s="320" t="s">
        <v>215</v>
      </c>
      <c r="F9227" s="320" t="s">
        <v>276</v>
      </c>
      <c r="G9227" s="320" t="s">
        <v>448</v>
      </c>
      <c r="H9227" s="320" t="s">
        <v>322</v>
      </c>
      <c r="I9227" s="320" t="s">
        <v>355</v>
      </c>
      <c r="J9227" s="320" t="s">
        <v>946</v>
      </c>
      <c r="K9227" s="321">
        <v>79</v>
      </c>
      <c r="L9227" s="305">
        <v>0.42934998869895941</v>
      </c>
      <c r="M9227" s="305"/>
      <c r="N9227" s="321">
        <v>553</v>
      </c>
      <c r="O9227" s="305">
        <v>0.39726999402046198</v>
      </c>
      <c r="P9227" s="305"/>
      <c r="Q9227" s="321">
        <v>5127</v>
      </c>
      <c r="R9227" s="305">
        <v>0.37665000557899481</v>
      </c>
      <c r="S9227" s="305"/>
      <c r="BA9227" s="395">
        <v>1</v>
      </c>
      <c r="BB9227" s="396" t="s">
        <v>861</v>
      </c>
      <c r="BC9227" t="str">
        <f t="shared" si="771"/>
        <v>RJE</v>
      </c>
      <c r="BD9227" t="str">
        <f t="shared" si="772"/>
        <v>NAoMe_recurrent_mbc_hes_year</v>
      </c>
      <c r="BE9227" s="397" t="s">
        <v>862</v>
      </c>
      <c r="BF9227" t="str">
        <f t="shared" si="773"/>
        <v>2023</v>
      </c>
      <c r="BG9227">
        <f t="shared" si="774"/>
        <v>79</v>
      </c>
      <c r="BH9227" s="398">
        <f t="shared" si="775"/>
        <v>0.42934998869895941</v>
      </c>
      <c r="BO9227" s="33"/>
    </row>
    <row r="9228" spans="1:67">
      <c r="A9228" s="320" t="s">
        <v>338</v>
      </c>
      <c r="B9228" t="s">
        <v>380</v>
      </c>
      <c r="C9228" t="s">
        <v>910</v>
      </c>
      <c r="D9228" t="s">
        <v>314</v>
      </c>
      <c r="E9228" s="320" t="s">
        <v>215</v>
      </c>
      <c r="F9228" s="320" t="s">
        <v>276</v>
      </c>
      <c r="G9228" s="320" t="s">
        <v>448</v>
      </c>
      <c r="H9228" s="320" t="s">
        <v>322</v>
      </c>
      <c r="I9228" s="320" t="s">
        <v>824</v>
      </c>
      <c r="J9228" s="320" t="s">
        <v>12</v>
      </c>
      <c r="K9228" s="321">
        <v>184</v>
      </c>
      <c r="L9228" s="305">
        <v>1</v>
      </c>
      <c r="M9228" s="305"/>
      <c r="N9228" s="321">
        <v>1392</v>
      </c>
      <c r="O9228" s="305">
        <v>1</v>
      </c>
      <c r="P9228" s="305"/>
      <c r="Q9228" s="321">
        <v>13612</v>
      </c>
      <c r="R9228" s="305">
        <v>1</v>
      </c>
      <c r="S9228" s="305"/>
      <c r="BA9228" s="395">
        <v>1</v>
      </c>
      <c r="BB9228" s="396" t="s">
        <v>861</v>
      </c>
      <c r="BC9228" t="str">
        <f t="shared" si="771"/>
        <v>RJE</v>
      </c>
      <c r="BD9228" t="str">
        <f t="shared" si="772"/>
        <v>NAoMe_recurrent_tag_bonemets</v>
      </c>
      <c r="BE9228" s="397" t="s">
        <v>862</v>
      </c>
      <c r="BF9228" t="str">
        <f t="shared" si="773"/>
        <v>No</v>
      </c>
      <c r="BG9228">
        <f t="shared" si="774"/>
        <v>184</v>
      </c>
      <c r="BH9228" s="398">
        <f t="shared" si="775"/>
        <v>1</v>
      </c>
      <c r="BO9228" s="33"/>
    </row>
    <row r="9229" spans="1:67">
      <c r="A9229" s="320" t="s">
        <v>338</v>
      </c>
      <c r="B9229" t="s">
        <v>380</v>
      </c>
      <c r="C9229" t="s">
        <v>910</v>
      </c>
      <c r="D9229" t="s">
        <v>314</v>
      </c>
      <c r="E9229" s="320" t="s">
        <v>215</v>
      </c>
      <c r="F9229" s="320" t="s">
        <v>276</v>
      </c>
      <c r="G9229" s="320" t="s">
        <v>448</v>
      </c>
      <c r="H9229" s="320" t="s">
        <v>322</v>
      </c>
      <c r="I9229" s="320" t="s">
        <v>825</v>
      </c>
      <c r="J9229" s="320" t="s">
        <v>12</v>
      </c>
      <c r="K9229" s="321">
        <v>184</v>
      </c>
      <c r="L9229" s="305">
        <v>1</v>
      </c>
      <c r="M9229" s="305"/>
      <c r="N9229" s="321">
        <v>1392</v>
      </c>
      <c r="O9229" s="305">
        <v>1</v>
      </c>
      <c r="P9229" s="305"/>
      <c r="Q9229" s="321">
        <v>13612</v>
      </c>
      <c r="R9229" s="305">
        <v>1</v>
      </c>
      <c r="S9229" s="305"/>
      <c r="BA9229" s="395">
        <v>1</v>
      </c>
      <c r="BB9229" s="396" t="s">
        <v>861</v>
      </c>
      <c r="BC9229" t="str">
        <f t="shared" si="771"/>
        <v>RJE</v>
      </c>
      <c r="BD9229" t="str">
        <f t="shared" si="772"/>
        <v>NAoMe_recurrent_tag_brainmets</v>
      </c>
      <c r="BE9229" s="397" t="s">
        <v>862</v>
      </c>
      <c r="BF9229" t="str">
        <f t="shared" si="773"/>
        <v>No</v>
      </c>
      <c r="BG9229">
        <f t="shared" si="774"/>
        <v>184</v>
      </c>
      <c r="BH9229" s="398">
        <f t="shared" si="775"/>
        <v>1</v>
      </c>
      <c r="BO9229" s="33"/>
    </row>
    <row r="9230" spans="1:67">
      <c r="A9230" s="320" t="s">
        <v>338</v>
      </c>
      <c r="B9230" t="s">
        <v>380</v>
      </c>
      <c r="C9230" t="s">
        <v>910</v>
      </c>
      <c r="D9230" t="s">
        <v>314</v>
      </c>
      <c r="E9230" s="320" t="s">
        <v>215</v>
      </c>
      <c r="F9230" s="320" t="s">
        <v>276</v>
      </c>
      <c r="G9230" s="320" t="s">
        <v>448</v>
      </c>
      <c r="H9230" s="320" t="s">
        <v>322</v>
      </c>
      <c r="I9230" s="320" t="s">
        <v>826</v>
      </c>
      <c r="J9230" s="320" t="s">
        <v>12</v>
      </c>
      <c r="K9230" s="321">
        <v>184</v>
      </c>
      <c r="L9230" s="305">
        <v>1</v>
      </c>
      <c r="M9230" s="305"/>
      <c r="N9230" s="321">
        <v>1392</v>
      </c>
      <c r="O9230" s="305">
        <v>1</v>
      </c>
      <c r="P9230" s="305"/>
      <c r="Q9230" s="321">
        <v>13612</v>
      </c>
      <c r="R9230" s="305">
        <v>1</v>
      </c>
      <c r="S9230" s="305"/>
      <c r="BA9230" s="395">
        <v>1</v>
      </c>
      <c r="BB9230" s="396" t="s">
        <v>861</v>
      </c>
      <c r="BC9230" t="str">
        <f t="shared" si="771"/>
        <v>RJE</v>
      </c>
      <c r="BD9230" t="str">
        <f t="shared" si="772"/>
        <v>NAoMe_recurrent_tag_livermets</v>
      </c>
      <c r="BE9230" s="397" t="s">
        <v>862</v>
      </c>
      <c r="BF9230" t="str">
        <f t="shared" si="773"/>
        <v>No</v>
      </c>
      <c r="BG9230">
        <f t="shared" si="774"/>
        <v>184</v>
      </c>
      <c r="BH9230" s="398">
        <f t="shared" si="775"/>
        <v>1</v>
      </c>
      <c r="BO9230" s="33"/>
    </row>
    <row r="9231" spans="1:67">
      <c r="A9231" s="320" t="s">
        <v>338</v>
      </c>
      <c r="B9231" t="s">
        <v>380</v>
      </c>
      <c r="C9231" t="s">
        <v>910</v>
      </c>
      <c r="D9231" t="s">
        <v>314</v>
      </c>
      <c r="E9231" s="320" t="s">
        <v>215</v>
      </c>
      <c r="F9231" s="320" t="s">
        <v>276</v>
      </c>
      <c r="G9231" s="320" t="s">
        <v>448</v>
      </c>
      <c r="H9231" s="320" t="s">
        <v>322</v>
      </c>
      <c r="I9231" s="320" t="s">
        <v>827</v>
      </c>
      <c r="J9231" s="320" t="s">
        <v>12</v>
      </c>
      <c r="K9231" s="321">
        <v>184</v>
      </c>
      <c r="L9231" s="305">
        <v>1</v>
      </c>
      <c r="M9231" s="305"/>
      <c r="N9231" s="321">
        <v>1392</v>
      </c>
      <c r="O9231" s="305">
        <v>1</v>
      </c>
      <c r="P9231" s="305"/>
      <c r="Q9231" s="321">
        <v>13612</v>
      </c>
      <c r="R9231" s="305">
        <v>1</v>
      </c>
      <c r="S9231" s="305"/>
      <c r="BA9231" s="395">
        <v>1</v>
      </c>
      <c r="BB9231" s="396" t="s">
        <v>861</v>
      </c>
      <c r="BC9231" t="str">
        <f t="shared" si="771"/>
        <v>RJE</v>
      </c>
      <c r="BD9231" t="str">
        <f t="shared" si="772"/>
        <v>NAoMe_recurrent_tag_lungmets</v>
      </c>
      <c r="BE9231" s="397" t="s">
        <v>862</v>
      </c>
      <c r="BF9231" t="str">
        <f t="shared" si="773"/>
        <v>No</v>
      </c>
      <c r="BG9231">
        <f t="shared" si="774"/>
        <v>184</v>
      </c>
      <c r="BH9231" s="398">
        <f t="shared" si="775"/>
        <v>1</v>
      </c>
      <c r="BO9231" s="33"/>
    </row>
    <row r="9232" spans="1:67">
      <c r="A9232" s="320" t="s">
        <v>338</v>
      </c>
      <c r="B9232" t="s">
        <v>380</v>
      </c>
      <c r="C9232" t="s">
        <v>910</v>
      </c>
      <c r="D9232" t="s">
        <v>314</v>
      </c>
      <c r="E9232" s="320" t="s">
        <v>215</v>
      </c>
      <c r="F9232" s="320" t="s">
        <v>276</v>
      </c>
      <c r="G9232" s="320" t="s">
        <v>448</v>
      </c>
      <c r="H9232" s="320" t="s">
        <v>322</v>
      </c>
      <c r="I9232" s="320" t="s">
        <v>828</v>
      </c>
      <c r="J9232" s="320" t="s">
        <v>12</v>
      </c>
      <c r="K9232" s="321">
        <v>184</v>
      </c>
      <c r="L9232" s="305">
        <v>1</v>
      </c>
      <c r="M9232" s="305"/>
      <c r="N9232" s="321">
        <v>1392</v>
      </c>
      <c r="O9232" s="305">
        <v>1</v>
      </c>
      <c r="P9232" s="305"/>
      <c r="Q9232" s="321">
        <v>13612</v>
      </c>
      <c r="R9232" s="305">
        <v>1</v>
      </c>
      <c r="S9232" s="305"/>
      <c r="BA9232" s="395">
        <v>1</v>
      </c>
      <c r="BB9232" s="396" t="s">
        <v>861</v>
      </c>
      <c r="BC9232" t="str">
        <f t="shared" si="771"/>
        <v>RJE</v>
      </c>
      <c r="BD9232" t="str">
        <f t="shared" si="772"/>
        <v>NAoMe_recurrent_tag_othermets</v>
      </c>
      <c r="BE9232" s="397" t="s">
        <v>862</v>
      </c>
      <c r="BF9232" t="str">
        <f t="shared" si="773"/>
        <v>No</v>
      </c>
      <c r="BG9232">
        <f t="shared" si="774"/>
        <v>184</v>
      </c>
      <c r="BH9232" s="398">
        <f t="shared" si="775"/>
        <v>1</v>
      </c>
      <c r="BO9232" s="33"/>
    </row>
    <row r="9233" spans="1:67">
      <c r="A9233" s="320" t="s">
        <v>338</v>
      </c>
      <c r="B9233" t="s">
        <v>380</v>
      </c>
      <c r="C9233" t="s">
        <v>910</v>
      </c>
      <c r="D9233" t="s">
        <v>314</v>
      </c>
      <c r="E9233" s="320" t="s">
        <v>221</v>
      </c>
      <c r="F9233" s="320" t="s">
        <v>222</v>
      </c>
      <c r="G9233" s="320" t="s">
        <v>448</v>
      </c>
      <c r="H9233" s="320" t="s">
        <v>322</v>
      </c>
      <c r="I9233" s="320" t="s">
        <v>354</v>
      </c>
      <c r="J9233" s="320" t="s">
        <v>277</v>
      </c>
      <c r="K9233" s="321">
        <v>0</v>
      </c>
      <c r="L9233" s="305">
        <v>0</v>
      </c>
      <c r="M9233" s="305"/>
      <c r="N9233" s="321">
        <v>2</v>
      </c>
      <c r="O9233" s="305">
        <v>1.4400000218302009E-3</v>
      </c>
      <c r="P9233" s="305"/>
      <c r="Q9233" s="321">
        <v>56</v>
      </c>
      <c r="R9233" s="305">
        <v>4.1100000962615013E-3</v>
      </c>
      <c r="S9233" s="305"/>
      <c r="BA9233" s="395">
        <v>1</v>
      </c>
      <c r="BB9233" s="396" t="s">
        <v>861</v>
      </c>
      <c r="BC9233" t="str">
        <f t="shared" si="771"/>
        <v>RBK</v>
      </c>
      <c r="BD9233" t="str">
        <f t="shared" si="772"/>
        <v>NAoMe_recurrent_age_mbc_hes_decades_80cap</v>
      </c>
      <c r="BE9233" s="397" t="s">
        <v>862</v>
      </c>
      <c r="BF9233" t="str">
        <f t="shared" si="773"/>
        <v>18-29 yrs</v>
      </c>
      <c r="BG9233">
        <f t="shared" si="774"/>
        <v>0</v>
      </c>
      <c r="BH9233" s="398">
        <f t="shared" si="775"/>
        <v>0</v>
      </c>
      <c r="BO9233" s="33"/>
    </row>
    <row r="9234" spans="1:67">
      <c r="A9234" s="320" t="s">
        <v>338</v>
      </c>
      <c r="B9234" t="s">
        <v>380</v>
      </c>
      <c r="C9234" t="s">
        <v>910</v>
      </c>
      <c r="D9234" t="s">
        <v>314</v>
      </c>
      <c r="E9234" s="320" t="s">
        <v>221</v>
      </c>
      <c r="F9234" s="320" t="s">
        <v>222</v>
      </c>
      <c r="G9234" s="320" t="s">
        <v>448</v>
      </c>
      <c r="H9234" s="320" t="s">
        <v>322</v>
      </c>
      <c r="I9234" s="320" t="s">
        <v>354</v>
      </c>
      <c r="J9234" s="320" t="s">
        <v>278</v>
      </c>
      <c r="K9234" s="321">
        <v>2</v>
      </c>
      <c r="L9234" s="305">
        <v>3.2790001481771469E-2</v>
      </c>
      <c r="M9234" s="305"/>
      <c r="N9234" s="321">
        <v>61</v>
      </c>
      <c r="O9234" s="305">
        <v>4.3820001184940338E-2</v>
      </c>
      <c r="P9234" s="305"/>
      <c r="Q9234" s="321">
        <v>552</v>
      </c>
      <c r="R9234" s="305">
        <v>4.0550000965595252E-2</v>
      </c>
      <c r="S9234" s="305"/>
      <c r="BA9234" s="395">
        <v>1</v>
      </c>
      <c r="BB9234" s="396" t="s">
        <v>861</v>
      </c>
      <c r="BC9234" t="str">
        <f t="shared" si="771"/>
        <v>RBK</v>
      </c>
      <c r="BD9234" t="str">
        <f t="shared" si="772"/>
        <v>NAoMe_recurrent_age_mbc_hes_decades_80cap</v>
      </c>
      <c r="BE9234" s="397" t="s">
        <v>862</v>
      </c>
      <c r="BF9234" t="str">
        <f t="shared" si="773"/>
        <v>30-39 yrs</v>
      </c>
      <c r="BG9234">
        <f t="shared" si="774"/>
        <v>2</v>
      </c>
      <c r="BH9234" s="398">
        <f t="shared" si="775"/>
        <v>3.2790001481771469E-2</v>
      </c>
      <c r="BO9234" s="33"/>
    </row>
    <row r="9235" spans="1:67">
      <c r="A9235" s="320" t="s">
        <v>338</v>
      </c>
      <c r="B9235" t="s">
        <v>380</v>
      </c>
      <c r="C9235" t="s">
        <v>910</v>
      </c>
      <c r="D9235" t="s">
        <v>314</v>
      </c>
      <c r="E9235" s="320" t="s">
        <v>221</v>
      </c>
      <c r="F9235" s="320" t="s">
        <v>222</v>
      </c>
      <c r="G9235" s="320" t="s">
        <v>448</v>
      </c>
      <c r="H9235" s="320" t="s">
        <v>322</v>
      </c>
      <c r="I9235" s="320" t="s">
        <v>354</v>
      </c>
      <c r="J9235" s="320" t="s">
        <v>279</v>
      </c>
      <c r="K9235" s="321">
        <v>2</v>
      </c>
      <c r="L9235" s="305">
        <v>3.2790001481771469E-2</v>
      </c>
      <c r="M9235" s="305"/>
      <c r="N9235" s="321">
        <v>145</v>
      </c>
      <c r="O9235" s="305">
        <v>0.1041700020432472</v>
      </c>
      <c r="P9235" s="305"/>
      <c r="Q9235" s="321">
        <v>1403</v>
      </c>
      <c r="R9235" s="305">
        <v>0.1030699983239174</v>
      </c>
      <c r="S9235" s="305"/>
      <c r="BA9235" s="395">
        <v>1</v>
      </c>
      <c r="BB9235" s="396" t="s">
        <v>861</v>
      </c>
      <c r="BC9235" t="str">
        <f t="shared" si="771"/>
        <v>RBK</v>
      </c>
      <c r="BD9235" t="str">
        <f t="shared" si="772"/>
        <v>NAoMe_recurrent_age_mbc_hes_decades_80cap</v>
      </c>
      <c r="BE9235" s="397" t="s">
        <v>862</v>
      </c>
      <c r="BF9235" t="str">
        <f t="shared" si="773"/>
        <v>40-49 yrs</v>
      </c>
      <c r="BG9235">
        <f t="shared" si="774"/>
        <v>2</v>
      </c>
      <c r="BH9235" s="398">
        <f t="shared" si="775"/>
        <v>3.2790001481771469E-2</v>
      </c>
      <c r="BO9235" s="33"/>
    </row>
    <row r="9236" spans="1:67">
      <c r="A9236" s="320" t="s">
        <v>338</v>
      </c>
      <c r="B9236" t="s">
        <v>380</v>
      </c>
      <c r="C9236" t="s">
        <v>910</v>
      </c>
      <c r="D9236" t="s">
        <v>314</v>
      </c>
      <c r="E9236" s="320" t="s">
        <v>221</v>
      </c>
      <c r="F9236" s="320" t="s">
        <v>222</v>
      </c>
      <c r="G9236" s="323" t="s">
        <v>448</v>
      </c>
      <c r="H9236" s="320" t="s">
        <v>322</v>
      </c>
      <c r="I9236" s="320" t="s">
        <v>354</v>
      </c>
      <c r="J9236" s="320" t="s">
        <v>280</v>
      </c>
      <c r="K9236" s="38">
        <v>12</v>
      </c>
      <c r="L9236" s="38">
        <v>0.1967200040817261</v>
      </c>
      <c r="M9236" s="38"/>
      <c r="N9236" s="38">
        <v>268</v>
      </c>
      <c r="O9236" s="38">
        <v>0.1925300061702728</v>
      </c>
      <c r="P9236" s="38"/>
      <c r="Q9236" s="38">
        <v>2584</v>
      </c>
      <c r="R9236" s="38">
        <v>0.18983000516891479</v>
      </c>
      <c r="S9236" s="38"/>
      <c r="BA9236" s="395">
        <v>1</v>
      </c>
      <c r="BB9236" s="396" t="s">
        <v>861</v>
      </c>
      <c r="BC9236" t="str">
        <f t="shared" si="771"/>
        <v>RBK</v>
      </c>
      <c r="BD9236" t="str">
        <f t="shared" si="772"/>
        <v>NAoMe_recurrent_age_mbc_hes_decades_80cap</v>
      </c>
      <c r="BE9236" s="397" t="s">
        <v>862</v>
      </c>
      <c r="BF9236" t="str">
        <f t="shared" si="773"/>
        <v>50-59 yrs</v>
      </c>
      <c r="BG9236">
        <f t="shared" si="774"/>
        <v>12</v>
      </c>
      <c r="BH9236" s="398">
        <f t="shared" si="775"/>
        <v>0.1967200040817261</v>
      </c>
      <c r="BO9236" s="33"/>
    </row>
    <row r="9237" spans="1:67">
      <c r="A9237" s="320" t="s">
        <v>338</v>
      </c>
      <c r="B9237" t="s">
        <v>380</v>
      </c>
      <c r="C9237" t="s">
        <v>910</v>
      </c>
      <c r="D9237" t="s">
        <v>314</v>
      </c>
      <c r="E9237" s="320" t="s">
        <v>221</v>
      </c>
      <c r="F9237" s="320" t="s">
        <v>222</v>
      </c>
      <c r="G9237" s="323" t="s">
        <v>448</v>
      </c>
      <c r="H9237" s="320" t="s">
        <v>322</v>
      </c>
      <c r="I9237" s="320" t="s">
        <v>354</v>
      </c>
      <c r="J9237" s="320" t="s">
        <v>281</v>
      </c>
      <c r="K9237" s="38">
        <v>18</v>
      </c>
      <c r="L9237" s="38">
        <v>0.29508000612258911</v>
      </c>
      <c r="M9237" s="38"/>
      <c r="N9237" s="38">
        <v>257</v>
      </c>
      <c r="O9237" s="38">
        <v>0.18463000655174261</v>
      </c>
      <c r="P9237" s="38"/>
      <c r="Q9237" s="38">
        <v>2650</v>
      </c>
      <c r="R9237" s="38">
        <v>0.19468000531196589</v>
      </c>
      <c r="S9237" s="38"/>
      <c r="BA9237" s="395">
        <v>1</v>
      </c>
      <c r="BB9237" s="396" t="s">
        <v>861</v>
      </c>
      <c r="BC9237" t="str">
        <f t="shared" si="771"/>
        <v>RBK</v>
      </c>
      <c r="BD9237" t="str">
        <f t="shared" si="772"/>
        <v>NAoMe_recurrent_age_mbc_hes_decades_80cap</v>
      </c>
      <c r="BE9237" s="397" t="s">
        <v>862</v>
      </c>
      <c r="BF9237" t="str">
        <f t="shared" si="773"/>
        <v>60-69 yrs</v>
      </c>
      <c r="BG9237">
        <f t="shared" si="774"/>
        <v>18</v>
      </c>
      <c r="BH9237" s="398">
        <f t="shared" si="775"/>
        <v>0.29508000612258911</v>
      </c>
      <c r="BO9237" s="33"/>
    </row>
    <row r="9238" spans="1:67">
      <c r="A9238" s="320" t="s">
        <v>338</v>
      </c>
      <c r="B9238" t="s">
        <v>380</v>
      </c>
      <c r="C9238" t="s">
        <v>910</v>
      </c>
      <c r="D9238" t="s">
        <v>314</v>
      </c>
      <c r="E9238" s="320" t="s">
        <v>221</v>
      </c>
      <c r="F9238" s="320" t="s">
        <v>222</v>
      </c>
      <c r="G9238" s="323" t="s">
        <v>448</v>
      </c>
      <c r="H9238" s="320" t="s">
        <v>322</v>
      </c>
      <c r="I9238" s="320" t="s">
        <v>354</v>
      </c>
      <c r="J9238" s="320" t="s">
        <v>282</v>
      </c>
      <c r="K9238" s="38">
        <v>14</v>
      </c>
      <c r="L9238" s="38">
        <v>0.22950999438762659</v>
      </c>
      <c r="M9238" s="38"/>
      <c r="N9238" s="38">
        <v>335</v>
      </c>
      <c r="O9238" s="38">
        <v>0.2406599968671799</v>
      </c>
      <c r="P9238" s="38"/>
      <c r="Q9238" s="38">
        <v>3284</v>
      </c>
      <c r="R9238" s="38">
        <v>0.24126000702381131</v>
      </c>
      <c r="S9238" s="38"/>
      <c r="BA9238" s="395">
        <v>1</v>
      </c>
      <c r="BB9238" s="396" t="s">
        <v>861</v>
      </c>
      <c r="BC9238" t="str">
        <f t="shared" si="771"/>
        <v>RBK</v>
      </c>
      <c r="BD9238" t="str">
        <f t="shared" si="772"/>
        <v>NAoMe_recurrent_age_mbc_hes_decades_80cap</v>
      </c>
      <c r="BE9238" s="397" t="s">
        <v>862</v>
      </c>
      <c r="BF9238" t="str">
        <f t="shared" si="773"/>
        <v>70-79 yrs</v>
      </c>
      <c r="BG9238">
        <f t="shared" si="774"/>
        <v>14</v>
      </c>
      <c r="BH9238" s="398">
        <f t="shared" si="775"/>
        <v>0.22950999438762659</v>
      </c>
      <c r="BO9238" s="33"/>
    </row>
    <row r="9239" spans="1:67">
      <c r="A9239" s="320" t="s">
        <v>338</v>
      </c>
      <c r="B9239" t="s">
        <v>380</v>
      </c>
      <c r="C9239" t="s">
        <v>910</v>
      </c>
      <c r="D9239" t="s">
        <v>314</v>
      </c>
      <c r="E9239" s="320" t="s">
        <v>221</v>
      </c>
      <c r="F9239" s="320" t="s">
        <v>222</v>
      </c>
      <c r="G9239" s="323" t="s">
        <v>448</v>
      </c>
      <c r="H9239" s="320" t="s">
        <v>322</v>
      </c>
      <c r="I9239" s="320" t="s">
        <v>354</v>
      </c>
      <c r="J9239" s="320" t="s">
        <v>283</v>
      </c>
      <c r="K9239" s="38">
        <v>13</v>
      </c>
      <c r="L9239" s="38">
        <v>0.2131099998950958</v>
      </c>
      <c r="M9239" s="38"/>
      <c r="N9239" s="38">
        <v>324</v>
      </c>
      <c r="O9239" s="38">
        <v>0.2327599972486496</v>
      </c>
      <c r="P9239" s="38"/>
      <c r="Q9239" s="38">
        <v>3083</v>
      </c>
      <c r="R9239" s="38">
        <v>0.2264900058507919</v>
      </c>
      <c r="S9239" s="38"/>
      <c r="BA9239" s="395">
        <v>1</v>
      </c>
      <c r="BB9239" s="396" t="s">
        <v>861</v>
      </c>
      <c r="BC9239" t="str">
        <f t="shared" si="771"/>
        <v>RBK</v>
      </c>
      <c r="BD9239" t="str">
        <f t="shared" si="772"/>
        <v>NAoMe_recurrent_age_mbc_hes_decades_80cap</v>
      </c>
      <c r="BE9239" s="397" t="s">
        <v>862</v>
      </c>
      <c r="BF9239" t="str">
        <f t="shared" si="773"/>
        <v>80+ yrs</v>
      </c>
      <c r="BG9239">
        <f t="shared" si="774"/>
        <v>13</v>
      </c>
      <c r="BH9239" s="398">
        <f t="shared" si="775"/>
        <v>0.2131099998950958</v>
      </c>
      <c r="BO9239" s="33"/>
    </row>
    <row r="9240" spans="1:67">
      <c r="A9240" s="320" t="s">
        <v>338</v>
      </c>
      <c r="B9240" t="s">
        <v>380</v>
      </c>
      <c r="C9240" t="s">
        <v>910</v>
      </c>
      <c r="D9240" t="s">
        <v>314</v>
      </c>
      <c r="E9240" s="320" t="s">
        <v>221</v>
      </c>
      <c r="F9240" s="320" t="s">
        <v>222</v>
      </c>
      <c r="G9240" s="323" t="s">
        <v>448</v>
      </c>
      <c r="H9240" s="320" t="s">
        <v>322</v>
      </c>
      <c r="I9240" s="320" t="s">
        <v>656</v>
      </c>
      <c r="J9240" s="320" t="s">
        <v>286</v>
      </c>
      <c r="K9240" s="38">
        <v>5</v>
      </c>
      <c r="L9240" s="38">
        <v>8.1969998776912689E-2</v>
      </c>
      <c r="M9240" s="38">
        <v>8.1969998776912689E-2</v>
      </c>
      <c r="N9240" s="38">
        <v>110</v>
      </c>
      <c r="O9240" s="38">
        <v>7.9020000994205475E-2</v>
      </c>
      <c r="P9240" s="38">
        <v>7.9939998686313629E-2</v>
      </c>
      <c r="Q9240" s="38">
        <v>565</v>
      </c>
      <c r="R9240" s="38">
        <v>4.1510000824928277E-2</v>
      </c>
      <c r="S9240" s="38">
        <v>4.221000149846077E-2</v>
      </c>
      <c r="BA9240" s="395">
        <v>1</v>
      </c>
      <c r="BB9240" s="396" t="s">
        <v>861</v>
      </c>
      <c r="BC9240" t="str">
        <f t="shared" si="771"/>
        <v>RBK</v>
      </c>
      <c r="BD9240" t="str">
        <f t="shared" si="772"/>
        <v>NAoMe_recurrent_ethnicity_grp</v>
      </c>
      <c r="BE9240" s="397" t="s">
        <v>862</v>
      </c>
      <c r="BF9240" t="str">
        <f t="shared" si="773"/>
        <v>Asian or Asian British</v>
      </c>
      <c r="BG9240">
        <f t="shared" si="774"/>
        <v>5</v>
      </c>
      <c r="BH9240" s="398">
        <f t="shared" si="775"/>
        <v>8.1969998776912689E-2</v>
      </c>
      <c r="BO9240" s="33"/>
    </row>
    <row r="9241" spans="1:67">
      <c r="A9241" s="320" t="s">
        <v>338</v>
      </c>
      <c r="B9241" t="s">
        <v>380</v>
      </c>
      <c r="C9241" t="s">
        <v>910</v>
      </c>
      <c r="D9241" t="s">
        <v>314</v>
      </c>
      <c r="E9241" s="320" t="s">
        <v>221</v>
      </c>
      <c r="F9241" s="320" t="s">
        <v>222</v>
      </c>
      <c r="G9241" s="323" t="s">
        <v>448</v>
      </c>
      <c r="H9241" s="320" t="s">
        <v>322</v>
      </c>
      <c r="I9241" s="320" t="s">
        <v>656</v>
      </c>
      <c r="J9241" s="320" t="s">
        <v>287</v>
      </c>
      <c r="K9241" s="38">
        <v>2</v>
      </c>
      <c r="L9241" s="38">
        <v>3.2790001481771469E-2</v>
      </c>
      <c r="M9241" s="38">
        <v>3.2790001481771469E-2</v>
      </c>
      <c r="N9241" s="38">
        <v>44</v>
      </c>
      <c r="O9241" s="38">
        <v>3.1610000878572457E-2</v>
      </c>
      <c r="P9241" s="38">
        <v>3.1980000436306E-2</v>
      </c>
      <c r="Q9241" s="38">
        <v>439</v>
      </c>
      <c r="R9241" s="38">
        <v>3.2249998301267617E-2</v>
      </c>
      <c r="S9241" s="38">
        <v>3.2800000160932541E-2</v>
      </c>
      <c r="BA9241" s="395">
        <v>1</v>
      </c>
      <c r="BB9241" s="396" t="s">
        <v>861</v>
      </c>
      <c r="BC9241" t="str">
        <f t="shared" si="771"/>
        <v>RBK</v>
      </c>
      <c r="BD9241" t="str">
        <f t="shared" si="772"/>
        <v>NAoMe_recurrent_ethnicity_grp</v>
      </c>
      <c r="BE9241" s="397" t="s">
        <v>862</v>
      </c>
      <c r="BF9241" t="str">
        <f t="shared" si="773"/>
        <v>Black or Black British</v>
      </c>
      <c r="BG9241">
        <f t="shared" si="774"/>
        <v>2</v>
      </c>
      <c r="BH9241" s="398">
        <f t="shared" si="775"/>
        <v>3.2790001481771469E-2</v>
      </c>
      <c r="BO9241" s="33"/>
    </row>
    <row r="9242" spans="1:67">
      <c r="A9242" s="320" t="s">
        <v>338</v>
      </c>
      <c r="B9242" t="s">
        <v>380</v>
      </c>
      <c r="C9242" t="s">
        <v>910</v>
      </c>
      <c r="D9242" t="s">
        <v>314</v>
      </c>
      <c r="E9242" s="320" t="s">
        <v>221</v>
      </c>
      <c r="F9242" s="320" t="s">
        <v>222</v>
      </c>
      <c r="G9242" s="323" t="s">
        <v>448</v>
      </c>
      <c r="H9242" s="320" t="s">
        <v>322</v>
      </c>
      <c r="I9242" s="320" t="s">
        <v>656</v>
      </c>
      <c r="J9242" s="320" t="s">
        <v>259</v>
      </c>
      <c r="K9242" s="38">
        <v>2</v>
      </c>
      <c r="L9242" s="38">
        <v>3.2790001481771469E-2</v>
      </c>
      <c r="M9242" s="38">
        <v>3.2790001481771469E-2</v>
      </c>
      <c r="N9242" s="38">
        <v>14</v>
      </c>
      <c r="O9242" s="38">
        <v>1.0060000233352181E-2</v>
      </c>
      <c r="P9242" s="38">
        <v>1.016999967396259E-2</v>
      </c>
      <c r="Q9242" s="38">
        <v>117</v>
      </c>
      <c r="R9242" s="38">
        <v>8.6000002920627594E-3</v>
      </c>
      <c r="S9242" s="38">
        <v>8.7400004267692566E-3</v>
      </c>
      <c r="BA9242" s="395">
        <v>1</v>
      </c>
      <c r="BB9242" s="396" t="s">
        <v>861</v>
      </c>
      <c r="BC9242" t="str">
        <f t="shared" si="771"/>
        <v>RBK</v>
      </c>
      <c r="BD9242" t="str">
        <f t="shared" si="772"/>
        <v>NAoMe_recurrent_ethnicity_grp</v>
      </c>
      <c r="BE9242" s="397" t="s">
        <v>862</v>
      </c>
      <c r="BF9242" t="str">
        <f t="shared" si="773"/>
        <v>Mixed</v>
      </c>
      <c r="BG9242">
        <f t="shared" si="774"/>
        <v>2</v>
      </c>
      <c r="BH9242" s="398">
        <f t="shared" si="775"/>
        <v>3.2790001481771469E-2</v>
      </c>
      <c r="BO9242" s="33"/>
    </row>
    <row r="9243" spans="1:67">
      <c r="A9243" s="320" t="s">
        <v>338</v>
      </c>
      <c r="B9243" t="s">
        <v>380</v>
      </c>
      <c r="C9243" t="s">
        <v>910</v>
      </c>
      <c r="D9243" t="s">
        <v>314</v>
      </c>
      <c r="E9243" s="320" t="s">
        <v>221</v>
      </c>
      <c r="F9243" s="320" t="s">
        <v>222</v>
      </c>
      <c r="G9243" s="323" t="s">
        <v>448</v>
      </c>
      <c r="H9243" s="320" t="s">
        <v>322</v>
      </c>
      <c r="I9243" s="320" t="s">
        <v>656</v>
      </c>
      <c r="J9243" s="320" t="s">
        <v>288</v>
      </c>
      <c r="K9243" s="38">
        <v>0</v>
      </c>
      <c r="L9243" s="38">
        <v>0</v>
      </c>
      <c r="M9243" s="38">
        <v>0</v>
      </c>
      <c r="N9243" s="38">
        <v>19</v>
      </c>
      <c r="O9243" s="38">
        <v>1.365000009536743E-2</v>
      </c>
      <c r="P9243" s="38">
        <v>1.38100003823638E-2</v>
      </c>
      <c r="Q9243" s="38">
        <v>254</v>
      </c>
      <c r="R9243" s="38">
        <v>1.8659999594092369E-2</v>
      </c>
      <c r="S9243" s="38">
        <v>1.8980000168085098E-2</v>
      </c>
      <c r="BA9243" s="395">
        <v>1</v>
      </c>
      <c r="BB9243" s="396" t="s">
        <v>861</v>
      </c>
      <c r="BC9243" t="str">
        <f t="shared" si="771"/>
        <v>RBK</v>
      </c>
      <c r="BD9243" t="str">
        <f t="shared" si="772"/>
        <v>NAoMe_recurrent_ethnicity_grp</v>
      </c>
      <c r="BE9243" s="397" t="s">
        <v>862</v>
      </c>
      <c r="BF9243" t="str">
        <f t="shared" si="773"/>
        <v>Other Ethnic Group</v>
      </c>
      <c r="BG9243">
        <f t="shared" si="774"/>
        <v>0</v>
      </c>
      <c r="BH9243" s="398">
        <f t="shared" si="775"/>
        <v>0</v>
      </c>
      <c r="BO9243" s="33"/>
    </row>
    <row r="9244" spans="1:67">
      <c r="A9244" s="320" t="s">
        <v>338</v>
      </c>
      <c r="B9244" t="s">
        <v>380</v>
      </c>
      <c r="C9244" t="s">
        <v>910</v>
      </c>
      <c r="D9244" t="s">
        <v>314</v>
      </c>
      <c r="E9244" s="320" t="s">
        <v>221</v>
      </c>
      <c r="F9244" s="320" t="s">
        <v>222</v>
      </c>
      <c r="G9244" s="323" t="s">
        <v>448</v>
      </c>
      <c r="H9244" s="320" t="s">
        <v>322</v>
      </c>
      <c r="I9244" s="320" t="s">
        <v>656</v>
      </c>
      <c r="J9244" s="320" t="s">
        <v>260</v>
      </c>
      <c r="K9244" s="38">
        <v>0</v>
      </c>
      <c r="L9244" s="38">
        <v>0</v>
      </c>
      <c r="M9244" s="38"/>
      <c r="N9244" s="38">
        <v>16</v>
      </c>
      <c r="O9244" s="38">
        <v>1.1490000411868101E-2</v>
      </c>
      <c r="P9244" s="38"/>
      <c r="Q9244" s="38">
        <v>227</v>
      </c>
      <c r="R9244" s="38">
        <v>1.6680000349879261E-2</v>
      </c>
      <c r="S9244" s="38"/>
      <c r="BA9244" s="395">
        <v>1</v>
      </c>
      <c r="BB9244" s="396" t="s">
        <v>861</v>
      </c>
      <c r="BC9244" t="str">
        <f t="shared" si="771"/>
        <v>RBK</v>
      </c>
      <c r="BD9244" t="str">
        <f t="shared" si="772"/>
        <v>NAoMe_recurrent_ethnicity_grp</v>
      </c>
      <c r="BE9244" s="397" t="s">
        <v>862</v>
      </c>
      <c r="BF9244" t="str">
        <f t="shared" si="773"/>
        <v>Unknown</v>
      </c>
      <c r="BG9244">
        <f t="shared" si="774"/>
        <v>0</v>
      </c>
      <c r="BH9244" s="398">
        <f t="shared" si="775"/>
        <v>0</v>
      </c>
      <c r="BO9244" s="33"/>
    </row>
    <row r="9245" spans="1:67">
      <c r="A9245" s="320" t="s">
        <v>338</v>
      </c>
      <c r="B9245" t="s">
        <v>380</v>
      </c>
      <c r="C9245" t="s">
        <v>910</v>
      </c>
      <c r="D9245" t="s">
        <v>314</v>
      </c>
      <c r="E9245" s="320" t="s">
        <v>221</v>
      </c>
      <c r="F9245" s="320" t="s">
        <v>222</v>
      </c>
      <c r="G9245" s="323" t="s">
        <v>448</v>
      </c>
      <c r="H9245" s="320" t="s">
        <v>322</v>
      </c>
      <c r="I9245" s="320" t="s">
        <v>656</v>
      </c>
      <c r="J9245" s="320" t="s">
        <v>258</v>
      </c>
      <c r="K9245" s="38">
        <v>52</v>
      </c>
      <c r="L9245" s="38">
        <v>0.85246002674102783</v>
      </c>
      <c r="M9245" s="38">
        <v>0.85246002674102783</v>
      </c>
      <c r="N9245" s="38">
        <v>1189</v>
      </c>
      <c r="O9245" s="38">
        <v>0.85417002439498901</v>
      </c>
      <c r="P9245" s="38">
        <v>0.86409997940063477</v>
      </c>
      <c r="Q9245" s="38">
        <v>12010</v>
      </c>
      <c r="R9245" s="38">
        <v>0.88230997323989868</v>
      </c>
      <c r="S9245" s="38">
        <v>0.89727002382278442</v>
      </c>
      <c r="BA9245" s="395">
        <v>1</v>
      </c>
      <c r="BB9245" s="396" t="s">
        <v>861</v>
      </c>
      <c r="BC9245" t="str">
        <f t="shared" si="771"/>
        <v>RBK</v>
      </c>
      <c r="BD9245" t="str">
        <f t="shared" si="772"/>
        <v>NAoMe_recurrent_ethnicity_grp</v>
      </c>
      <c r="BE9245" s="397" t="s">
        <v>862</v>
      </c>
      <c r="BF9245" t="str">
        <f t="shared" si="773"/>
        <v>White</v>
      </c>
      <c r="BG9245">
        <f t="shared" si="774"/>
        <v>52</v>
      </c>
      <c r="BH9245" s="398">
        <f t="shared" si="775"/>
        <v>0.85246002674102783</v>
      </c>
      <c r="BO9245" s="33"/>
    </row>
    <row r="9246" spans="1:67">
      <c r="A9246" s="320" t="s">
        <v>338</v>
      </c>
      <c r="B9246" t="s">
        <v>380</v>
      </c>
      <c r="C9246" t="s">
        <v>910</v>
      </c>
      <c r="D9246" t="s">
        <v>314</v>
      </c>
      <c r="E9246" s="320" t="s">
        <v>221</v>
      </c>
      <c r="F9246" s="320" t="s">
        <v>222</v>
      </c>
      <c r="G9246" s="323" t="s">
        <v>448</v>
      </c>
      <c r="H9246" s="320" t="s">
        <v>322</v>
      </c>
      <c r="I9246" s="320" t="s">
        <v>291</v>
      </c>
      <c r="J9246" s="320" t="s">
        <v>313</v>
      </c>
      <c r="K9246" s="38">
        <v>61</v>
      </c>
      <c r="L9246" s="38">
        <v>1</v>
      </c>
      <c r="M9246" s="38"/>
      <c r="N9246" s="38">
        <v>1384</v>
      </c>
      <c r="O9246" s="38">
        <v>0.99424999952316284</v>
      </c>
      <c r="P9246" s="38"/>
      <c r="Q9246" s="38">
        <v>13492</v>
      </c>
      <c r="R9246" s="38">
        <v>0.99118000268936157</v>
      </c>
      <c r="S9246" s="38"/>
      <c r="BA9246" s="395">
        <v>1</v>
      </c>
      <c r="BB9246" s="396" t="s">
        <v>861</v>
      </c>
      <c r="BC9246" t="str">
        <f t="shared" si="771"/>
        <v>RBK</v>
      </c>
      <c r="BD9246" t="str">
        <f t="shared" si="772"/>
        <v>NAoMe_recurrent_gender</v>
      </c>
      <c r="BE9246" s="397" t="s">
        <v>862</v>
      </c>
      <c r="BF9246" t="str">
        <f t="shared" si="773"/>
        <v>Female</v>
      </c>
      <c r="BG9246">
        <f t="shared" si="774"/>
        <v>61</v>
      </c>
      <c r="BH9246" s="398">
        <f t="shared" si="775"/>
        <v>1</v>
      </c>
      <c r="BO9246" s="33"/>
    </row>
    <row r="9247" spans="1:67">
      <c r="A9247" s="320" t="s">
        <v>338</v>
      </c>
      <c r="B9247" t="s">
        <v>380</v>
      </c>
      <c r="C9247" t="s">
        <v>910</v>
      </c>
      <c r="D9247" t="s">
        <v>314</v>
      </c>
      <c r="E9247" s="320" t="s">
        <v>221</v>
      </c>
      <c r="F9247" s="320" t="s">
        <v>222</v>
      </c>
      <c r="G9247" s="323" t="s">
        <v>448</v>
      </c>
      <c r="H9247" s="320" t="s">
        <v>322</v>
      </c>
      <c r="I9247" s="320" t="s">
        <v>291</v>
      </c>
      <c r="J9247" s="320" t="s">
        <v>293</v>
      </c>
      <c r="K9247" s="38">
        <v>0</v>
      </c>
      <c r="L9247" s="38">
        <v>0</v>
      </c>
      <c r="M9247" s="38"/>
      <c r="N9247" s="38">
        <v>8</v>
      </c>
      <c r="O9247" s="38">
        <v>5.7500000111758709E-3</v>
      </c>
      <c r="P9247" s="38"/>
      <c r="Q9247" s="38">
        <v>120</v>
      </c>
      <c r="R9247" s="38">
        <v>8.8200001046061516E-3</v>
      </c>
      <c r="S9247" s="38"/>
      <c r="BA9247" s="395">
        <v>1</v>
      </c>
      <c r="BB9247" s="396" t="s">
        <v>861</v>
      </c>
      <c r="BC9247" t="str">
        <f t="shared" si="771"/>
        <v>RBK</v>
      </c>
      <c r="BD9247" t="str">
        <f t="shared" si="772"/>
        <v>NAoMe_recurrent_gender</v>
      </c>
      <c r="BE9247" s="397" t="s">
        <v>862</v>
      </c>
      <c r="BF9247" t="str">
        <f t="shared" si="773"/>
        <v>Male</v>
      </c>
      <c r="BG9247">
        <f t="shared" si="774"/>
        <v>0</v>
      </c>
      <c r="BH9247" s="398">
        <f t="shared" si="775"/>
        <v>0</v>
      </c>
      <c r="BO9247" s="33"/>
    </row>
    <row r="9248" spans="1:67">
      <c r="A9248" s="320" t="s">
        <v>338</v>
      </c>
      <c r="B9248" t="s">
        <v>380</v>
      </c>
      <c r="C9248" t="s">
        <v>910</v>
      </c>
      <c r="D9248" t="s">
        <v>314</v>
      </c>
      <c r="E9248" s="320" t="s">
        <v>221</v>
      </c>
      <c r="F9248" s="320" t="s">
        <v>222</v>
      </c>
      <c r="G9248" s="323" t="s">
        <v>448</v>
      </c>
      <c r="H9248" s="320" t="s">
        <v>322</v>
      </c>
      <c r="I9248" s="320" t="s">
        <v>355</v>
      </c>
      <c r="J9248" s="320" t="s">
        <v>289</v>
      </c>
      <c r="K9248" s="38">
        <v>15</v>
      </c>
      <c r="L9248" s="38">
        <v>0.24590000510215759</v>
      </c>
      <c r="M9248" s="38"/>
      <c r="N9248" s="38">
        <v>415</v>
      </c>
      <c r="O9248" s="38">
        <v>0.29813000559806818</v>
      </c>
      <c r="P9248" s="38"/>
      <c r="Q9248" s="38">
        <v>4109</v>
      </c>
      <c r="R9248" s="38">
        <v>0.30186998844146729</v>
      </c>
      <c r="S9248" s="38"/>
      <c r="BA9248" s="395">
        <v>1</v>
      </c>
      <c r="BB9248" s="396" t="s">
        <v>861</v>
      </c>
      <c r="BC9248" t="str">
        <f t="shared" si="771"/>
        <v>RBK</v>
      </c>
      <c r="BD9248" t="str">
        <f t="shared" si="772"/>
        <v>NAoMe_recurrent_mbc_hes_year</v>
      </c>
      <c r="BE9248" s="397" t="s">
        <v>862</v>
      </c>
      <c r="BF9248" t="str">
        <f t="shared" si="773"/>
        <v>2021</v>
      </c>
      <c r="BG9248">
        <f t="shared" si="774"/>
        <v>15</v>
      </c>
      <c r="BH9248" s="398">
        <f t="shared" si="775"/>
        <v>0.24590000510215759</v>
      </c>
      <c r="BO9248" s="33"/>
    </row>
    <row r="9249" spans="1:67">
      <c r="A9249" s="320" t="s">
        <v>338</v>
      </c>
      <c r="B9249" t="s">
        <v>380</v>
      </c>
      <c r="C9249" t="s">
        <v>910</v>
      </c>
      <c r="D9249" t="s">
        <v>314</v>
      </c>
      <c r="E9249" s="320" t="s">
        <v>221</v>
      </c>
      <c r="F9249" s="320" t="s">
        <v>222</v>
      </c>
      <c r="G9249" s="323" t="s">
        <v>448</v>
      </c>
      <c r="H9249" s="320" t="s">
        <v>322</v>
      </c>
      <c r="I9249" s="320" t="s">
        <v>355</v>
      </c>
      <c r="J9249" s="320" t="s">
        <v>816</v>
      </c>
      <c r="K9249" s="38">
        <v>21</v>
      </c>
      <c r="L9249" s="38">
        <v>0.34426000714302057</v>
      </c>
      <c r="M9249" s="38"/>
      <c r="N9249" s="38">
        <v>424</v>
      </c>
      <c r="O9249" s="38">
        <v>0.30460000038146973</v>
      </c>
      <c r="P9249" s="38"/>
      <c r="Q9249" s="38">
        <v>4376</v>
      </c>
      <c r="R9249" s="38">
        <v>0.32148000597953802</v>
      </c>
      <c r="S9249" s="38"/>
      <c r="BA9249" s="395">
        <v>1</v>
      </c>
      <c r="BB9249" s="396" t="s">
        <v>861</v>
      </c>
      <c r="BC9249" t="str">
        <f t="shared" si="771"/>
        <v>RBK</v>
      </c>
      <c r="BD9249" t="str">
        <f t="shared" si="772"/>
        <v>NAoMe_recurrent_mbc_hes_year</v>
      </c>
      <c r="BE9249" s="397" t="s">
        <v>862</v>
      </c>
      <c r="BF9249" t="str">
        <f t="shared" si="773"/>
        <v>2022</v>
      </c>
      <c r="BG9249">
        <f t="shared" si="774"/>
        <v>21</v>
      </c>
      <c r="BH9249" s="398">
        <f t="shared" si="775"/>
        <v>0.34426000714302057</v>
      </c>
      <c r="BO9249" s="33"/>
    </row>
    <row r="9250" spans="1:67">
      <c r="A9250" s="320" t="s">
        <v>338</v>
      </c>
      <c r="B9250" t="s">
        <v>380</v>
      </c>
      <c r="C9250" t="s">
        <v>910</v>
      </c>
      <c r="D9250" t="s">
        <v>314</v>
      </c>
      <c r="E9250" s="320" t="s">
        <v>221</v>
      </c>
      <c r="F9250" s="320" t="s">
        <v>222</v>
      </c>
      <c r="G9250" s="323" t="s">
        <v>448</v>
      </c>
      <c r="H9250" s="320" t="s">
        <v>322</v>
      </c>
      <c r="I9250" s="320" t="s">
        <v>355</v>
      </c>
      <c r="J9250" s="320" t="s">
        <v>946</v>
      </c>
      <c r="K9250" s="38">
        <v>25</v>
      </c>
      <c r="L9250" s="38">
        <v>0.40983998775482178</v>
      </c>
      <c r="M9250" s="38"/>
      <c r="N9250" s="38">
        <v>553</v>
      </c>
      <c r="O9250" s="38">
        <v>0.39726999402046198</v>
      </c>
      <c r="P9250" s="38"/>
      <c r="Q9250" s="38">
        <v>5127</v>
      </c>
      <c r="R9250" s="38">
        <v>0.37665000557899481</v>
      </c>
      <c r="S9250" s="38"/>
      <c r="BA9250" s="395">
        <v>1</v>
      </c>
      <c r="BB9250" s="396" t="s">
        <v>861</v>
      </c>
      <c r="BC9250" t="str">
        <f t="shared" si="771"/>
        <v>RBK</v>
      </c>
      <c r="BD9250" t="str">
        <f t="shared" si="772"/>
        <v>NAoMe_recurrent_mbc_hes_year</v>
      </c>
      <c r="BE9250" s="397" t="s">
        <v>862</v>
      </c>
      <c r="BF9250" t="str">
        <f t="shared" si="773"/>
        <v>2023</v>
      </c>
      <c r="BG9250">
        <f t="shared" si="774"/>
        <v>25</v>
      </c>
      <c r="BH9250" s="398">
        <f t="shared" si="775"/>
        <v>0.40983998775482178</v>
      </c>
      <c r="BO9250" s="33"/>
    </row>
    <row r="9251" spans="1:67">
      <c r="A9251" s="320" t="s">
        <v>338</v>
      </c>
      <c r="B9251" t="s">
        <v>380</v>
      </c>
      <c r="C9251" t="s">
        <v>910</v>
      </c>
      <c r="D9251" t="s">
        <v>314</v>
      </c>
      <c r="E9251" s="320" t="s">
        <v>221</v>
      </c>
      <c r="F9251" s="320" t="s">
        <v>222</v>
      </c>
      <c r="G9251" s="323" t="s">
        <v>448</v>
      </c>
      <c r="H9251" s="320" t="s">
        <v>322</v>
      </c>
      <c r="I9251" s="320" t="s">
        <v>824</v>
      </c>
      <c r="J9251" s="320" t="s">
        <v>12</v>
      </c>
      <c r="K9251" s="38">
        <v>61</v>
      </c>
      <c r="L9251" s="38">
        <v>1</v>
      </c>
      <c r="M9251" s="38"/>
      <c r="N9251" s="38">
        <v>1392</v>
      </c>
      <c r="O9251" s="38">
        <v>1</v>
      </c>
      <c r="P9251" s="38"/>
      <c r="Q9251" s="38">
        <v>13612</v>
      </c>
      <c r="R9251" s="38">
        <v>1</v>
      </c>
      <c r="S9251" s="38"/>
      <c r="BA9251" s="395">
        <v>1</v>
      </c>
      <c r="BB9251" s="396" t="s">
        <v>861</v>
      </c>
      <c r="BC9251" t="str">
        <f t="shared" si="771"/>
        <v>RBK</v>
      </c>
      <c r="BD9251" t="str">
        <f t="shared" si="772"/>
        <v>NAoMe_recurrent_tag_bonemets</v>
      </c>
      <c r="BE9251" s="397" t="s">
        <v>862</v>
      </c>
      <c r="BF9251" t="str">
        <f t="shared" si="773"/>
        <v>No</v>
      </c>
      <c r="BG9251">
        <f t="shared" si="774"/>
        <v>61</v>
      </c>
      <c r="BH9251" s="398">
        <f t="shared" si="775"/>
        <v>1</v>
      </c>
      <c r="BO9251" s="33"/>
    </row>
    <row r="9252" spans="1:67">
      <c r="A9252" s="320" t="s">
        <v>338</v>
      </c>
      <c r="B9252" t="s">
        <v>380</v>
      </c>
      <c r="C9252" t="s">
        <v>910</v>
      </c>
      <c r="D9252" t="s">
        <v>314</v>
      </c>
      <c r="E9252" s="320" t="s">
        <v>221</v>
      </c>
      <c r="F9252" s="320" t="s">
        <v>222</v>
      </c>
      <c r="G9252" s="323" t="s">
        <v>448</v>
      </c>
      <c r="H9252" s="320" t="s">
        <v>322</v>
      </c>
      <c r="I9252" s="320" t="s">
        <v>825</v>
      </c>
      <c r="J9252" s="320" t="s">
        <v>12</v>
      </c>
      <c r="K9252" s="38">
        <v>61</v>
      </c>
      <c r="L9252" s="38">
        <v>1</v>
      </c>
      <c r="M9252" s="38"/>
      <c r="N9252" s="38">
        <v>1392</v>
      </c>
      <c r="O9252" s="38">
        <v>1</v>
      </c>
      <c r="P9252" s="38"/>
      <c r="Q9252" s="38">
        <v>13612</v>
      </c>
      <c r="R9252" s="38">
        <v>1</v>
      </c>
      <c r="S9252" s="38"/>
      <c r="BA9252" s="395">
        <v>1</v>
      </c>
      <c r="BB9252" s="396" t="s">
        <v>861</v>
      </c>
      <c r="BC9252" t="str">
        <f t="shared" si="771"/>
        <v>RBK</v>
      </c>
      <c r="BD9252" t="str">
        <f t="shared" si="772"/>
        <v>NAoMe_recurrent_tag_brainmets</v>
      </c>
      <c r="BE9252" s="397" t="s">
        <v>862</v>
      </c>
      <c r="BF9252" t="str">
        <f t="shared" si="773"/>
        <v>No</v>
      </c>
      <c r="BG9252">
        <f t="shared" si="774"/>
        <v>61</v>
      </c>
      <c r="BH9252" s="398">
        <f t="shared" si="775"/>
        <v>1</v>
      </c>
      <c r="BO9252" s="33"/>
    </row>
    <row r="9253" spans="1:67">
      <c r="A9253" s="320" t="s">
        <v>338</v>
      </c>
      <c r="B9253" t="s">
        <v>380</v>
      </c>
      <c r="C9253" t="s">
        <v>910</v>
      </c>
      <c r="D9253" t="s">
        <v>314</v>
      </c>
      <c r="E9253" s="320" t="s">
        <v>221</v>
      </c>
      <c r="F9253" s="320" t="s">
        <v>222</v>
      </c>
      <c r="G9253" s="323" t="s">
        <v>448</v>
      </c>
      <c r="H9253" s="320" t="s">
        <v>322</v>
      </c>
      <c r="I9253" s="320" t="s">
        <v>826</v>
      </c>
      <c r="J9253" s="320" t="s">
        <v>12</v>
      </c>
      <c r="K9253" s="38">
        <v>61</v>
      </c>
      <c r="L9253" s="38">
        <v>1</v>
      </c>
      <c r="M9253" s="38"/>
      <c r="N9253" s="38">
        <v>1392</v>
      </c>
      <c r="O9253" s="38">
        <v>1</v>
      </c>
      <c r="P9253" s="38"/>
      <c r="Q9253" s="38">
        <v>13612</v>
      </c>
      <c r="R9253" s="38">
        <v>1</v>
      </c>
      <c r="S9253" s="38"/>
      <c r="BA9253" s="395">
        <v>1</v>
      </c>
      <c r="BB9253" s="396" t="s">
        <v>861</v>
      </c>
      <c r="BC9253" t="str">
        <f t="shared" si="771"/>
        <v>RBK</v>
      </c>
      <c r="BD9253" t="str">
        <f t="shared" si="772"/>
        <v>NAoMe_recurrent_tag_livermets</v>
      </c>
      <c r="BE9253" s="397" t="s">
        <v>862</v>
      </c>
      <c r="BF9253" t="str">
        <f t="shared" si="773"/>
        <v>No</v>
      </c>
      <c r="BG9253">
        <f t="shared" si="774"/>
        <v>61</v>
      </c>
      <c r="BH9253" s="398">
        <f t="shared" si="775"/>
        <v>1</v>
      </c>
      <c r="BO9253" s="33"/>
    </row>
    <row r="9254" spans="1:67">
      <c r="A9254" s="320" t="s">
        <v>338</v>
      </c>
      <c r="B9254" t="s">
        <v>380</v>
      </c>
      <c r="C9254" t="s">
        <v>910</v>
      </c>
      <c r="D9254" t="s">
        <v>314</v>
      </c>
      <c r="E9254" s="320" t="s">
        <v>221</v>
      </c>
      <c r="F9254" s="320" t="s">
        <v>222</v>
      </c>
      <c r="G9254" s="323" t="s">
        <v>448</v>
      </c>
      <c r="H9254" s="320" t="s">
        <v>322</v>
      </c>
      <c r="I9254" s="320" t="s">
        <v>827</v>
      </c>
      <c r="J9254" s="320" t="s">
        <v>12</v>
      </c>
      <c r="K9254" s="38">
        <v>61</v>
      </c>
      <c r="L9254" s="38">
        <v>1</v>
      </c>
      <c r="M9254" s="38"/>
      <c r="N9254" s="38">
        <v>1392</v>
      </c>
      <c r="O9254" s="38">
        <v>1</v>
      </c>
      <c r="P9254" s="38"/>
      <c r="Q9254" s="38">
        <v>13612</v>
      </c>
      <c r="R9254" s="38">
        <v>1</v>
      </c>
      <c r="S9254" s="38"/>
      <c r="BA9254" s="395">
        <v>1</v>
      </c>
      <c r="BB9254" s="396" t="s">
        <v>861</v>
      </c>
      <c r="BC9254" t="str">
        <f t="shared" si="771"/>
        <v>RBK</v>
      </c>
      <c r="BD9254" t="str">
        <f t="shared" si="772"/>
        <v>NAoMe_recurrent_tag_lungmets</v>
      </c>
      <c r="BE9254" s="397" t="s">
        <v>862</v>
      </c>
      <c r="BF9254" t="str">
        <f t="shared" si="773"/>
        <v>No</v>
      </c>
      <c r="BG9254">
        <f t="shared" si="774"/>
        <v>61</v>
      </c>
      <c r="BH9254" s="398">
        <f t="shared" si="775"/>
        <v>1</v>
      </c>
      <c r="BO9254" s="33"/>
    </row>
    <row r="9255" spans="1:67">
      <c r="A9255" s="320" t="s">
        <v>338</v>
      </c>
      <c r="B9255" t="s">
        <v>380</v>
      </c>
      <c r="C9255" t="s">
        <v>910</v>
      </c>
      <c r="D9255" t="s">
        <v>314</v>
      </c>
      <c r="E9255" s="320" t="s">
        <v>221</v>
      </c>
      <c r="F9255" s="320" t="s">
        <v>222</v>
      </c>
      <c r="G9255" s="323" t="s">
        <v>448</v>
      </c>
      <c r="H9255" s="320" t="s">
        <v>322</v>
      </c>
      <c r="I9255" s="320" t="s">
        <v>828</v>
      </c>
      <c r="J9255" s="320" t="s">
        <v>12</v>
      </c>
      <c r="K9255" s="38">
        <v>61</v>
      </c>
      <c r="L9255" s="38">
        <v>1</v>
      </c>
      <c r="M9255" s="38"/>
      <c r="N9255" s="38">
        <v>1392</v>
      </c>
      <c r="O9255" s="38">
        <v>1</v>
      </c>
      <c r="P9255" s="38"/>
      <c r="Q9255" s="38">
        <v>13612</v>
      </c>
      <c r="R9255" s="38">
        <v>1</v>
      </c>
      <c r="S9255" s="38"/>
      <c r="BA9255" s="395">
        <v>1</v>
      </c>
      <c r="BB9255" s="396" t="s">
        <v>861</v>
      </c>
      <c r="BC9255" t="str">
        <f t="shared" si="771"/>
        <v>RBK</v>
      </c>
      <c r="BD9255" t="str">
        <f t="shared" si="772"/>
        <v>NAoMe_recurrent_tag_othermets</v>
      </c>
      <c r="BE9255" s="397" t="s">
        <v>862</v>
      </c>
      <c r="BF9255" t="str">
        <f t="shared" si="773"/>
        <v>No</v>
      </c>
      <c r="BG9255">
        <f t="shared" si="774"/>
        <v>61</v>
      </c>
      <c r="BH9255" s="398">
        <f t="shared" si="775"/>
        <v>1</v>
      </c>
      <c r="BO9255" s="33"/>
    </row>
    <row r="9256" spans="1:67">
      <c r="A9256" s="320" t="s">
        <v>338</v>
      </c>
      <c r="B9256" t="s">
        <v>380</v>
      </c>
      <c r="C9256" t="s">
        <v>910</v>
      </c>
      <c r="D9256" t="s">
        <v>314</v>
      </c>
      <c r="E9256" s="320" t="s">
        <v>225</v>
      </c>
      <c r="F9256" s="320" t="s">
        <v>226</v>
      </c>
      <c r="G9256" s="323" t="s">
        <v>431</v>
      </c>
      <c r="H9256" s="320" t="s">
        <v>432</v>
      </c>
      <c r="I9256" s="320" t="s">
        <v>354</v>
      </c>
      <c r="J9256" s="320" t="s">
        <v>277</v>
      </c>
      <c r="K9256" s="38">
        <v>0</v>
      </c>
      <c r="L9256" s="38">
        <v>0</v>
      </c>
      <c r="M9256" s="38"/>
      <c r="N9256" s="38">
        <v>6</v>
      </c>
      <c r="O9256" s="38">
        <v>3.8099999073892832E-3</v>
      </c>
      <c r="P9256" s="38"/>
      <c r="Q9256" s="38">
        <v>56</v>
      </c>
      <c r="R9256" s="38">
        <v>4.1100000962615013E-3</v>
      </c>
      <c r="S9256" s="38"/>
      <c r="BA9256" s="395">
        <v>1</v>
      </c>
      <c r="BB9256" s="396" t="s">
        <v>861</v>
      </c>
      <c r="BC9256" t="str">
        <f t="shared" si="771"/>
        <v>RWG</v>
      </c>
      <c r="BD9256" t="str">
        <f t="shared" si="772"/>
        <v>NAoMe_recurrent_age_mbc_hes_decades_80cap</v>
      </c>
      <c r="BE9256" s="397" t="s">
        <v>862</v>
      </c>
      <c r="BF9256" t="str">
        <f t="shared" si="773"/>
        <v>18-29 yrs</v>
      </c>
      <c r="BG9256">
        <f t="shared" si="774"/>
        <v>0</v>
      </c>
      <c r="BH9256" s="398">
        <f t="shared" si="775"/>
        <v>0</v>
      </c>
      <c r="BO9256" s="33"/>
    </row>
    <row r="9257" spans="1:67">
      <c r="A9257" s="320" t="s">
        <v>338</v>
      </c>
      <c r="B9257" t="s">
        <v>380</v>
      </c>
      <c r="C9257" t="s">
        <v>910</v>
      </c>
      <c r="D9257" t="s">
        <v>314</v>
      </c>
      <c r="E9257" s="320" t="s">
        <v>225</v>
      </c>
      <c r="F9257" s="320" t="s">
        <v>226</v>
      </c>
      <c r="G9257" s="323" t="s">
        <v>431</v>
      </c>
      <c r="H9257" s="320" t="s">
        <v>432</v>
      </c>
      <c r="I9257" s="320" t="s">
        <v>354</v>
      </c>
      <c r="J9257" s="320" t="s">
        <v>278</v>
      </c>
      <c r="K9257" s="38">
        <v>2</v>
      </c>
      <c r="L9257" s="38">
        <v>2.7400000020861629E-2</v>
      </c>
      <c r="M9257" s="38"/>
      <c r="N9257" s="38">
        <v>64</v>
      </c>
      <c r="O9257" s="38">
        <v>4.0690001100301743E-2</v>
      </c>
      <c r="P9257" s="38"/>
      <c r="Q9257" s="38">
        <v>552</v>
      </c>
      <c r="R9257" s="38">
        <v>4.0550000965595252E-2</v>
      </c>
      <c r="S9257" s="38"/>
      <c r="BA9257" s="395">
        <v>1</v>
      </c>
      <c r="BB9257" s="396" t="s">
        <v>861</v>
      </c>
      <c r="BC9257" t="str">
        <f t="shared" si="771"/>
        <v>RWG</v>
      </c>
      <c r="BD9257" t="str">
        <f t="shared" si="772"/>
        <v>NAoMe_recurrent_age_mbc_hes_decades_80cap</v>
      </c>
      <c r="BE9257" s="397" t="s">
        <v>862</v>
      </c>
      <c r="BF9257" t="str">
        <f t="shared" si="773"/>
        <v>30-39 yrs</v>
      </c>
      <c r="BG9257">
        <f t="shared" si="774"/>
        <v>2</v>
      </c>
      <c r="BH9257" s="398">
        <f t="shared" si="775"/>
        <v>2.7400000020861629E-2</v>
      </c>
      <c r="BO9257" s="33"/>
    </row>
    <row r="9258" spans="1:67">
      <c r="A9258" s="320" t="s">
        <v>338</v>
      </c>
      <c r="B9258" t="s">
        <v>380</v>
      </c>
      <c r="C9258" t="s">
        <v>910</v>
      </c>
      <c r="D9258" t="s">
        <v>314</v>
      </c>
      <c r="E9258" s="320" t="s">
        <v>225</v>
      </c>
      <c r="F9258" s="320" t="s">
        <v>226</v>
      </c>
      <c r="G9258" s="323" t="s">
        <v>431</v>
      </c>
      <c r="H9258" s="320" t="s">
        <v>432</v>
      </c>
      <c r="I9258" s="320" t="s">
        <v>354</v>
      </c>
      <c r="J9258" s="320" t="s">
        <v>279</v>
      </c>
      <c r="K9258" s="38">
        <v>10</v>
      </c>
      <c r="L9258" s="38">
        <v>0.13698999583721161</v>
      </c>
      <c r="M9258" s="38"/>
      <c r="N9258" s="38">
        <v>150</v>
      </c>
      <c r="O9258" s="38">
        <v>9.5360003411769867E-2</v>
      </c>
      <c r="P9258" s="38"/>
      <c r="Q9258" s="38">
        <v>1403</v>
      </c>
      <c r="R9258" s="38">
        <v>0.1030699983239174</v>
      </c>
      <c r="S9258" s="38"/>
      <c r="BA9258" s="395">
        <v>1</v>
      </c>
      <c r="BB9258" s="396" t="s">
        <v>861</v>
      </c>
      <c r="BC9258" t="str">
        <f t="shared" si="771"/>
        <v>RWG</v>
      </c>
      <c r="BD9258" t="str">
        <f t="shared" si="772"/>
        <v>NAoMe_recurrent_age_mbc_hes_decades_80cap</v>
      </c>
      <c r="BE9258" s="397" t="s">
        <v>862</v>
      </c>
      <c r="BF9258" t="str">
        <f t="shared" si="773"/>
        <v>40-49 yrs</v>
      </c>
      <c r="BG9258">
        <f t="shared" si="774"/>
        <v>10</v>
      </c>
      <c r="BH9258" s="398">
        <f t="shared" si="775"/>
        <v>0.13698999583721161</v>
      </c>
      <c r="BO9258" s="33"/>
    </row>
    <row r="9259" spans="1:67">
      <c r="A9259" s="320" t="s">
        <v>338</v>
      </c>
      <c r="B9259" t="s">
        <v>380</v>
      </c>
      <c r="C9259" t="s">
        <v>910</v>
      </c>
      <c r="D9259" t="s">
        <v>314</v>
      </c>
      <c r="E9259" s="320" t="s">
        <v>225</v>
      </c>
      <c r="F9259" s="320" t="s">
        <v>226</v>
      </c>
      <c r="G9259" s="323" t="s">
        <v>431</v>
      </c>
      <c r="H9259" s="320" t="s">
        <v>432</v>
      </c>
      <c r="I9259" s="320" t="s">
        <v>354</v>
      </c>
      <c r="J9259" s="320" t="s">
        <v>280</v>
      </c>
      <c r="K9259" s="38">
        <v>11</v>
      </c>
      <c r="L9259" s="38">
        <v>0.15068000555038449</v>
      </c>
      <c r="M9259" s="38"/>
      <c r="N9259" s="38">
        <v>294</v>
      </c>
      <c r="O9259" s="38">
        <v>0.1869000047445297</v>
      </c>
      <c r="P9259" s="38"/>
      <c r="Q9259" s="38">
        <v>2584</v>
      </c>
      <c r="R9259" s="38">
        <v>0.18983000516891479</v>
      </c>
      <c r="S9259" s="38"/>
      <c r="BA9259" s="395">
        <v>1</v>
      </c>
      <c r="BB9259" s="396" t="s">
        <v>861</v>
      </c>
      <c r="BC9259" t="str">
        <f t="shared" si="771"/>
        <v>RWG</v>
      </c>
      <c r="BD9259" t="str">
        <f t="shared" si="772"/>
        <v>NAoMe_recurrent_age_mbc_hes_decades_80cap</v>
      </c>
      <c r="BE9259" s="397" t="s">
        <v>862</v>
      </c>
      <c r="BF9259" t="str">
        <f t="shared" si="773"/>
        <v>50-59 yrs</v>
      </c>
      <c r="BG9259">
        <f t="shared" si="774"/>
        <v>11</v>
      </c>
      <c r="BH9259" s="398">
        <f t="shared" si="775"/>
        <v>0.15068000555038449</v>
      </c>
      <c r="BO9259" s="33"/>
    </row>
    <row r="9260" spans="1:67">
      <c r="A9260" s="320" t="s">
        <v>338</v>
      </c>
      <c r="B9260" t="s">
        <v>380</v>
      </c>
      <c r="C9260" t="s">
        <v>910</v>
      </c>
      <c r="D9260" t="s">
        <v>314</v>
      </c>
      <c r="E9260" s="320" t="s">
        <v>225</v>
      </c>
      <c r="F9260" s="320" t="s">
        <v>226</v>
      </c>
      <c r="G9260" s="323" t="s">
        <v>431</v>
      </c>
      <c r="H9260" s="320" t="s">
        <v>432</v>
      </c>
      <c r="I9260" s="320" t="s">
        <v>354</v>
      </c>
      <c r="J9260" s="320" t="s">
        <v>281</v>
      </c>
      <c r="K9260" s="38">
        <v>11</v>
      </c>
      <c r="L9260" s="38">
        <v>0.15068000555038449</v>
      </c>
      <c r="M9260" s="38"/>
      <c r="N9260" s="38">
        <v>297</v>
      </c>
      <c r="O9260" s="38">
        <v>0.1888100057840347</v>
      </c>
      <c r="P9260" s="38"/>
      <c r="Q9260" s="38">
        <v>2650</v>
      </c>
      <c r="R9260" s="38">
        <v>0.19468000531196589</v>
      </c>
      <c r="S9260" s="38"/>
      <c r="BA9260" s="395">
        <v>1</v>
      </c>
      <c r="BB9260" s="396" t="s">
        <v>861</v>
      </c>
      <c r="BC9260" t="str">
        <f t="shared" si="771"/>
        <v>RWG</v>
      </c>
      <c r="BD9260" t="str">
        <f t="shared" si="772"/>
        <v>NAoMe_recurrent_age_mbc_hes_decades_80cap</v>
      </c>
      <c r="BE9260" s="397" t="s">
        <v>862</v>
      </c>
      <c r="BF9260" t="str">
        <f t="shared" si="773"/>
        <v>60-69 yrs</v>
      </c>
      <c r="BG9260">
        <f t="shared" si="774"/>
        <v>11</v>
      </c>
      <c r="BH9260" s="398">
        <f t="shared" si="775"/>
        <v>0.15068000555038449</v>
      </c>
      <c r="BO9260" s="33"/>
    </row>
    <row r="9261" spans="1:67">
      <c r="A9261" s="320" t="s">
        <v>338</v>
      </c>
      <c r="B9261" t="s">
        <v>380</v>
      </c>
      <c r="C9261" t="s">
        <v>910</v>
      </c>
      <c r="D9261" t="s">
        <v>314</v>
      </c>
      <c r="E9261" s="320" t="s">
        <v>225</v>
      </c>
      <c r="F9261" s="320" t="s">
        <v>226</v>
      </c>
      <c r="G9261" s="323" t="s">
        <v>431</v>
      </c>
      <c r="H9261" s="320" t="s">
        <v>432</v>
      </c>
      <c r="I9261" s="320" t="s">
        <v>354</v>
      </c>
      <c r="J9261" s="320" t="s">
        <v>282</v>
      </c>
      <c r="K9261" s="38">
        <v>18</v>
      </c>
      <c r="L9261" s="38">
        <v>0.24658000469207761</v>
      </c>
      <c r="M9261" s="38"/>
      <c r="N9261" s="38">
        <v>388</v>
      </c>
      <c r="O9261" s="38">
        <v>0.24665999412536621</v>
      </c>
      <c r="P9261" s="38"/>
      <c r="Q9261" s="38">
        <v>3284</v>
      </c>
      <c r="R9261" s="38">
        <v>0.24126000702381131</v>
      </c>
      <c r="S9261" s="38"/>
      <c r="BA9261" s="395">
        <v>1</v>
      </c>
      <c r="BB9261" s="396" t="s">
        <v>861</v>
      </c>
      <c r="BC9261" t="str">
        <f t="shared" si="771"/>
        <v>RWG</v>
      </c>
      <c r="BD9261" t="str">
        <f t="shared" si="772"/>
        <v>NAoMe_recurrent_age_mbc_hes_decades_80cap</v>
      </c>
      <c r="BE9261" s="397" t="s">
        <v>862</v>
      </c>
      <c r="BF9261" t="str">
        <f t="shared" si="773"/>
        <v>70-79 yrs</v>
      </c>
      <c r="BG9261">
        <f t="shared" si="774"/>
        <v>18</v>
      </c>
      <c r="BH9261" s="398">
        <f t="shared" si="775"/>
        <v>0.24658000469207761</v>
      </c>
      <c r="BO9261" s="33"/>
    </row>
    <row r="9262" spans="1:67">
      <c r="A9262" s="320" t="s">
        <v>338</v>
      </c>
      <c r="B9262" t="s">
        <v>380</v>
      </c>
      <c r="C9262" t="s">
        <v>910</v>
      </c>
      <c r="D9262" t="s">
        <v>314</v>
      </c>
      <c r="E9262" s="320" t="s">
        <v>225</v>
      </c>
      <c r="F9262" s="320" t="s">
        <v>226</v>
      </c>
      <c r="G9262" s="323" t="s">
        <v>431</v>
      </c>
      <c r="H9262" s="320" t="s">
        <v>432</v>
      </c>
      <c r="I9262" s="320" t="s">
        <v>354</v>
      </c>
      <c r="J9262" s="320" t="s">
        <v>283</v>
      </c>
      <c r="K9262" s="38">
        <v>21</v>
      </c>
      <c r="L9262" s="38">
        <v>0.28766998648643488</v>
      </c>
      <c r="M9262" s="38"/>
      <c r="N9262" s="38">
        <v>374</v>
      </c>
      <c r="O9262" s="38">
        <v>0.23776000738143921</v>
      </c>
      <c r="P9262" s="38"/>
      <c r="Q9262" s="38">
        <v>3083</v>
      </c>
      <c r="R9262" s="38">
        <v>0.2264900058507919</v>
      </c>
      <c r="S9262" s="38"/>
      <c r="BA9262" s="395">
        <v>1</v>
      </c>
      <c r="BB9262" s="396" t="s">
        <v>861</v>
      </c>
      <c r="BC9262" t="str">
        <f t="shared" si="771"/>
        <v>RWG</v>
      </c>
      <c r="BD9262" t="str">
        <f t="shared" si="772"/>
        <v>NAoMe_recurrent_age_mbc_hes_decades_80cap</v>
      </c>
      <c r="BE9262" s="397" t="s">
        <v>862</v>
      </c>
      <c r="BF9262" t="str">
        <f t="shared" si="773"/>
        <v>80+ yrs</v>
      </c>
      <c r="BG9262">
        <f t="shared" si="774"/>
        <v>21</v>
      </c>
      <c r="BH9262" s="398">
        <f t="shared" si="775"/>
        <v>0.28766998648643488</v>
      </c>
      <c r="BO9262" s="33"/>
    </row>
    <row r="9263" spans="1:67">
      <c r="A9263" s="320" t="s">
        <v>338</v>
      </c>
      <c r="B9263" t="s">
        <v>380</v>
      </c>
      <c r="C9263" t="s">
        <v>910</v>
      </c>
      <c r="D9263" t="s">
        <v>314</v>
      </c>
      <c r="E9263" s="320" t="s">
        <v>225</v>
      </c>
      <c r="F9263" s="320" t="s">
        <v>226</v>
      </c>
      <c r="G9263" s="323" t="s">
        <v>431</v>
      </c>
      <c r="H9263" s="320" t="s">
        <v>432</v>
      </c>
      <c r="I9263" s="320" t="s">
        <v>656</v>
      </c>
      <c r="J9263" s="320" t="s">
        <v>286</v>
      </c>
      <c r="K9263" s="38">
        <v>6</v>
      </c>
      <c r="L9263" s="38">
        <v>8.2189999520778656E-2</v>
      </c>
      <c r="M9263" s="38">
        <v>8.2189999520778656E-2</v>
      </c>
      <c r="N9263" s="38">
        <v>53</v>
      </c>
      <c r="O9263" s="38">
        <v>3.369000181555748E-2</v>
      </c>
      <c r="P9263" s="38">
        <v>3.4019999206066132E-2</v>
      </c>
      <c r="Q9263" s="38">
        <v>565</v>
      </c>
      <c r="R9263" s="38">
        <v>4.1510000824928277E-2</v>
      </c>
      <c r="S9263" s="38">
        <v>4.221000149846077E-2</v>
      </c>
      <c r="BA9263" s="395">
        <v>1</v>
      </c>
      <c r="BB9263" s="396" t="s">
        <v>861</v>
      </c>
      <c r="BC9263" t="str">
        <f t="shared" si="771"/>
        <v>RWG</v>
      </c>
      <c r="BD9263" t="str">
        <f t="shared" si="772"/>
        <v>NAoMe_recurrent_ethnicity_grp</v>
      </c>
      <c r="BE9263" s="397" t="s">
        <v>862</v>
      </c>
      <c r="BF9263" t="str">
        <f t="shared" si="773"/>
        <v>Asian or Asian British</v>
      </c>
      <c r="BG9263">
        <f t="shared" si="774"/>
        <v>6</v>
      </c>
      <c r="BH9263" s="398">
        <f t="shared" si="775"/>
        <v>8.2189999520778656E-2</v>
      </c>
      <c r="BO9263" s="33"/>
    </row>
    <row r="9264" spans="1:67">
      <c r="A9264" s="320" t="s">
        <v>338</v>
      </c>
      <c r="B9264" t="s">
        <v>380</v>
      </c>
      <c r="C9264" t="s">
        <v>910</v>
      </c>
      <c r="D9264" t="s">
        <v>314</v>
      </c>
      <c r="E9264" s="320" t="s">
        <v>225</v>
      </c>
      <c r="F9264" s="320" t="s">
        <v>226</v>
      </c>
      <c r="G9264" s="323" t="s">
        <v>431</v>
      </c>
      <c r="H9264" s="320" t="s">
        <v>432</v>
      </c>
      <c r="I9264" s="320" t="s">
        <v>656</v>
      </c>
      <c r="J9264" s="320" t="s">
        <v>287</v>
      </c>
      <c r="K9264" s="38">
        <v>2</v>
      </c>
      <c r="L9264" s="38">
        <v>2.7400000020861629E-2</v>
      </c>
      <c r="M9264" s="38">
        <v>2.7400000020861629E-2</v>
      </c>
      <c r="N9264" s="38">
        <v>35</v>
      </c>
      <c r="O9264" s="38">
        <v>2.2250000387430191E-2</v>
      </c>
      <c r="P9264" s="38">
        <v>2.246000058948994E-2</v>
      </c>
      <c r="Q9264" s="38">
        <v>439</v>
      </c>
      <c r="R9264" s="38">
        <v>3.2249998301267617E-2</v>
      </c>
      <c r="S9264" s="38">
        <v>3.2800000160932541E-2</v>
      </c>
      <c r="BA9264" s="395">
        <v>1</v>
      </c>
      <c r="BB9264" s="396" t="s">
        <v>861</v>
      </c>
      <c r="BC9264" t="str">
        <f t="shared" si="771"/>
        <v>RWG</v>
      </c>
      <c r="BD9264" t="str">
        <f t="shared" si="772"/>
        <v>NAoMe_recurrent_ethnicity_grp</v>
      </c>
      <c r="BE9264" s="397" t="s">
        <v>862</v>
      </c>
      <c r="BF9264" t="str">
        <f t="shared" si="773"/>
        <v>Black or Black British</v>
      </c>
      <c r="BG9264">
        <f t="shared" si="774"/>
        <v>2</v>
      </c>
      <c r="BH9264" s="398">
        <f t="shared" si="775"/>
        <v>2.7400000020861629E-2</v>
      </c>
      <c r="BO9264" s="33"/>
    </row>
    <row r="9265" spans="1:67">
      <c r="A9265" s="320" t="s">
        <v>338</v>
      </c>
      <c r="B9265" t="s">
        <v>380</v>
      </c>
      <c r="C9265" t="s">
        <v>910</v>
      </c>
      <c r="D9265" t="s">
        <v>314</v>
      </c>
      <c r="E9265" s="320" t="s">
        <v>225</v>
      </c>
      <c r="F9265" s="320" t="s">
        <v>226</v>
      </c>
      <c r="G9265" s="323" t="s">
        <v>431</v>
      </c>
      <c r="H9265" s="320" t="s">
        <v>432</v>
      </c>
      <c r="I9265" s="320" t="s">
        <v>656</v>
      </c>
      <c r="J9265" s="320" t="s">
        <v>259</v>
      </c>
      <c r="K9265" s="38">
        <v>2</v>
      </c>
      <c r="L9265" s="38">
        <v>2.7400000020861629E-2</v>
      </c>
      <c r="M9265" s="38">
        <v>2.7400000020861629E-2</v>
      </c>
      <c r="N9265" s="38">
        <v>12</v>
      </c>
      <c r="O9265" s="38">
        <v>7.6299998909235001E-3</v>
      </c>
      <c r="P9265" s="38">
        <v>7.6999999582767487E-3</v>
      </c>
      <c r="Q9265" s="38">
        <v>117</v>
      </c>
      <c r="R9265" s="38">
        <v>8.6000002920627594E-3</v>
      </c>
      <c r="S9265" s="38">
        <v>8.7400004267692566E-3</v>
      </c>
      <c r="BA9265" s="395">
        <v>1</v>
      </c>
      <c r="BB9265" s="396" t="s">
        <v>861</v>
      </c>
      <c r="BC9265" t="str">
        <f t="shared" si="771"/>
        <v>RWG</v>
      </c>
      <c r="BD9265" t="str">
        <f t="shared" si="772"/>
        <v>NAoMe_recurrent_ethnicity_grp</v>
      </c>
      <c r="BE9265" s="397" t="s">
        <v>862</v>
      </c>
      <c r="BF9265" t="str">
        <f t="shared" si="773"/>
        <v>Mixed</v>
      </c>
      <c r="BG9265">
        <f t="shared" si="774"/>
        <v>2</v>
      </c>
      <c r="BH9265" s="398">
        <f t="shared" si="775"/>
        <v>2.7400000020861629E-2</v>
      </c>
      <c r="BO9265" s="33"/>
    </row>
    <row r="9266" spans="1:67">
      <c r="A9266" s="320" t="s">
        <v>338</v>
      </c>
      <c r="B9266" t="s">
        <v>380</v>
      </c>
      <c r="C9266" t="s">
        <v>910</v>
      </c>
      <c r="D9266" t="s">
        <v>314</v>
      </c>
      <c r="E9266" s="320" t="s">
        <v>225</v>
      </c>
      <c r="F9266" s="320" t="s">
        <v>226</v>
      </c>
      <c r="G9266" s="323" t="s">
        <v>431</v>
      </c>
      <c r="H9266" s="320" t="s">
        <v>432</v>
      </c>
      <c r="I9266" s="320" t="s">
        <v>656</v>
      </c>
      <c r="J9266" s="320" t="s">
        <v>288</v>
      </c>
      <c r="K9266" s="38">
        <v>2</v>
      </c>
      <c r="L9266" s="38">
        <v>2.7400000020861629E-2</v>
      </c>
      <c r="M9266" s="38">
        <v>2.7400000020861629E-2</v>
      </c>
      <c r="N9266" s="38">
        <v>25</v>
      </c>
      <c r="O9266" s="38">
        <v>1.5890000388026241E-2</v>
      </c>
      <c r="P9266" s="38">
        <v>1.6049999743700031E-2</v>
      </c>
      <c r="Q9266" s="38">
        <v>254</v>
      </c>
      <c r="R9266" s="38">
        <v>1.8659999594092369E-2</v>
      </c>
      <c r="S9266" s="38">
        <v>1.8980000168085098E-2</v>
      </c>
      <c r="BA9266" s="395">
        <v>1</v>
      </c>
      <c r="BB9266" s="396" t="s">
        <v>861</v>
      </c>
      <c r="BC9266" t="str">
        <f t="shared" si="771"/>
        <v>RWG</v>
      </c>
      <c r="BD9266" t="str">
        <f t="shared" si="772"/>
        <v>NAoMe_recurrent_ethnicity_grp</v>
      </c>
      <c r="BE9266" s="397" t="s">
        <v>862</v>
      </c>
      <c r="BF9266" t="str">
        <f t="shared" si="773"/>
        <v>Other Ethnic Group</v>
      </c>
      <c r="BG9266">
        <f t="shared" si="774"/>
        <v>2</v>
      </c>
      <c r="BH9266" s="398">
        <f t="shared" si="775"/>
        <v>2.7400000020861629E-2</v>
      </c>
      <c r="BO9266" s="33"/>
    </row>
    <row r="9267" spans="1:67">
      <c r="A9267" s="320" t="s">
        <v>338</v>
      </c>
      <c r="B9267" t="s">
        <v>380</v>
      </c>
      <c r="C9267" t="s">
        <v>910</v>
      </c>
      <c r="D9267" t="s">
        <v>314</v>
      </c>
      <c r="E9267" s="320" t="s">
        <v>225</v>
      </c>
      <c r="F9267" s="320" t="s">
        <v>226</v>
      </c>
      <c r="G9267" s="323" t="s">
        <v>431</v>
      </c>
      <c r="H9267" s="320" t="s">
        <v>432</v>
      </c>
      <c r="I9267" s="320" t="s">
        <v>656</v>
      </c>
      <c r="J9267" s="320" t="s">
        <v>260</v>
      </c>
      <c r="K9267" s="38">
        <v>0</v>
      </c>
      <c r="L9267" s="38">
        <v>0</v>
      </c>
      <c r="M9267" s="38"/>
      <c r="N9267" s="38">
        <v>15</v>
      </c>
      <c r="O9267" s="38">
        <v>9.5399999991059303E-3</v>
      </c>
      <c r="P9267" s="38"/>
      <c r="Q9267" s="38">
        <v>227</v>
      </c>
      <c r="R9267" s="38">
        <v>1.6680000349879261E-2</v>
      </c>
      <c r="S9267" s="38"/>
      <c r="BA9267" s="395">
        <v>1</v>
      </c>
      <c r="BB9267" s="396" t="s">
        <v>861</v>
      </c>
      <c r="BC9267" t="str">
        <f t="shared" si="771"/>
        <v>RWG</v>
      </c>
      <c r="BD9267" t="str">
        <f t="shared" si="772"/>
        <v>NAoMe_recurrent_ethnicity_grp</v>
      </c>
      <c r="BE9267" s="397" t="s">
        <v>862</v>
      </c>
      <c r="BF9267" t="str">
        <f t="shared" si="773"/>
        <v>Unknown</v>
      </c>
      <c r="BG9267">
        <f t="shared" si="774"/>
        <v>0</v>
      </c>
      <c r="BH9267" s="398">
        <f t="shared" si="775"/>
        <v>0</v>
      </c>
      <c r="BO9267" s="33"/>
    </row>
    <row r="9268" spans="1:67">
      <c r="A9268" s="320" t="s">
        <v>338</v>
      </c>
      <c r="B9268" t="s">
        <v>380</v>
      </c>
      <c r="C9268" t="s">
        <v>910</v>
      </c>
      <c r="D9268" t="s">
        <v>314</v>
      </c>
      <c r="E9268" s="320" t="s">
        <v>225</v>
      </c>
      <c r="F9268" s="320" t="s">
        <v>226</v>
      </c>
      <c r="G9268" s="323" t="s">
        <v>431</v>
      </c>
      <c r="H9268" s="320" t="s">
        <v>432</v>
      </c>
      <c r="I9268" s="320" t="s">
        <v>656</v>
      </c>
      <c r="J9268" s="320" t="s">
        <v>258</v>
      </c>
      <c r="K9268" s="38">
        <v>61</v>
      </c>
      <c r="L9268" s="38">
        <v>0.83561998605728149</v>
      </c>
      <c r="M9268" s="38">
        <v>0.83561998605728149</v>
      </c>
      <c r="N9268" s="38">
        <v>1433</v>
      </c>
      <c r="O9268" s="38">
        <v>0.91100001335144043</v>
      </c>
      <c r="P9268" s="38">
        <v>0.9197700023651123</v>
      </c>
      <c r="Q9268" s="38">
        <v>12010</v>
      </c>
      <c r="R9268" s="38">
        <v>0.88230997323989868</v>
      </c>
      <c r="S9268" s="38">
        <v>0.89727002382278442</v>
      </c>
      <c r="BA9268" s="395">
        <v>1</v>
      </c>
      <c r="BB9268" s="396" t="s">
        <v>861</v>
      </c>
      <c r="BC9268" t="str">
        <f t="shared" si="771"/>
        <v>RWG</v>
      </c>
      <c r="BD9268" t="str">
        <f t="shared" si="772"/>
        <v>NAoMe_recurrent_ethnicity_grp</v>
      </c>
      <c r="BE9268" s="397" t="s">
        <v>862</v>
      </c>
      <c r="BF9268" t="str">
        <f t="shared" si="773"/>
        <v>White</v>
      </c>
      <c r="BG9268">
        <f t="shared" si="774"/>
        <v>61</v>
      </c>
      <c r="BH9268" s="398">
        <f t="shared" si="775"/>
        <v>0.83561998605728149</v>
      </c>
      <c r="BO9268" s="33"/>
    </row>
    <row r="9269" spans="1:67">
      <c r="A9269" s="320" t="s">
        <v>338</v>
      </c>
      <c r="B9269" t="s">
        <v>380</v>
      </c>
      <c r="C9269" t="s">
        <v>910</v>
      </c>
      <c r="D9269" t="s">
        <v>314</v>
      </c>
      <c r="E9269" s="320" t="s">
        <v>225</v>
      </c>
      <c r="F9269" s="320" t="s">
        <v>226</v>
      </c>
      <c r="G9269" s="323" t="s">
        <v>431</v>
      </c>
      <c r="H9269" s="320" t="s">
        <v>432</v>
      </c>
      <c r="I9269" s="320" t="s">
        <v>291</v>
      </c>
      <c r="J9269" s="320" t="s">
        <v>313</v>
      </c>
      <c r="K9269" s="38">
        <v>73</v>
      </c>
      <c r="L9269" s="38">
        <v>1</v>
      </c>
      <c r="M9269" s="38"/>
      <c r="N9269" s="38">
        <v>1564</v>
      </c>
      <c r="O9269" s="38">
        <v>0.99427998065948486</v>
      </c>
      <c r="P9269" s="38"/>
      <c r="Q9269" s="38">
        <v>13492</v>
      </c>
      <c r="R9269" s="38">
        <v>0.99118000268936157</v>
      </c>
      <c r="S9269" s="38"/>
      <c r="BA9269" s="395">
        <v>1</v>
      </c>
      <c r="BB9269" s="396" t="s">
        <v>861</v>
      </c>
      <c r="BC9269" t="str">
        <f t="shared" si="771"/>
        <v>RWG</v>
      </c>
      <c r="BD9269" t="str">
        <f t="shared" si="772"/>
        <v>NAoMe_recurrent_gender</v>
      </c>
      <c r="BE9269" s="397" t="s">
        <v>862</v>
      </c>
      <c r="BF9269" t="str">
        <f t="shared" si="773"/>
        <v>Female</v>
      </c>
      <c r="BG9269">
        <f t="shared" si="774"/>
        <v>73</v>
      </c>
      <c r="BH9269" s="398">
        <f t="shared" si="775"/>
        <v>1</v>
      </c>
      <c r="BO9269" s="33"/>
    </row>
    <row r="9270" spans="1:67">
      <c r="A9270" s="320" t="s">
        <v>338</v>
      </c>
      <c r="B9270" t="s">
        <v>380</v>
      </c>
      <c r="C9270" t="s">
        <v>910</v>
      </c>
      <c r="D9270" t="s">
        <v>314</v>
      </c>
      <c r="E9270" s="320" t="s">
        <v>225</v>
      </c>
      <c r="F9270" s="320" t="s">
        <v>226</v>
      </c>
      <c r="G9270" s="323" t="s">
        <v>431</v>
      </c>
      <c r="H9270" s="320" t="s">
        <v>432</v>
      </c>
      <c r="I9270" s="320" t="s">
        <v>291</v>
      </c>
      <c r="J9270" s="320" t="s">
        <v>293</v>
      </c>
      <c r="K9270" s="38">
        <v>0</v>
      </c>
      <c r="L9270" s="38">
        <v>0</v>
      </c>
      <c r="M9270" s="38"/>
      <c r="N9270" s="38">
        <v>9</v>
      </c>
      <c r="O9270" s="38">
        <v>5.7199997827410698E-3</v>
      </c>
      <c r="P9270" s="38"/>
      <c r="Q9270" s="38">
        <v>120</v>
      </c>
      <c r="R9270" s="38">
        <v>8.8200001046061516E-3</v>
      </c>
      <c r="S9270" s="38"/>
      <c r="BA9270" s="395">
        <v>1</v>
      </c>
      <c r="BB9270" s="396" t="s">
        <v>861</v>
      </c>
      <c r="BC9270" t="str">
        <f t="shared" si="771"/>
        <v>RWG</v>
      </c>
      <c r="BD9270" t="str">
        <f t="shared" si="772"/>
        <v>NAoMe_recurrent_gender</v>
      </c>
      <c r="BE9270" s="397" t="s">
        <v>862</v>
      </c>
      <c r="BF9270" t="str">
        <f t="shared" si="773"/>
        <v>Male</v>
      </c>
      <c r="BG9270">
        <f t="shared" si="774"/>
        <v>0</v>
      </c>
      <c r="BH9270" s="398">
        <f t="shared" si="775"/>
        <v>0</v>
      </c>
      <c r="BO9270" s="33"/>
    </row>
    <row r="9271" spans="1:67">
      <c r="A9271" s="320" t="s">
        <v>338</v>
      </c>
      <c r="B9271" t="s">
        <v>380</v>
      </c>
      <c r="C9271" t="s">
        <v>910</v>
      </c>
      <c r="D9271" t="s">
        <v>314</v>
      </c>
      <c r="E9271" s="320" t="s">
        <v>225</v>
      </c>
      <c r="F9271" s="320" t="s">
        <v>226</v>
      </c>
      <c r="G9271" s="323" t="s">
        <v>431</v>
      </c>
      <c r="H9271" s="320" t="s">
        <v>432</v>
      </c>
      <c r="I9271" s="320" t="s">
        <v>355</v>
      </c>
      <c r="J9271" s="320" t="s">
        <v>289</v>
      </c>
      <c r="K9271" s="38">
        <v>20</v>
      </c>
      <c r="L9271" s="38">
        <v>0.27397000789642328</v>
      </c>
      <c r="M9271" s="38"/>
      <c r="N9271" s="38">
        <v>482</v>
      </c>
      <c r="O9271" s="38">
        <v>0.30641999840736389</v>
      </c>
      <c r="P9271" s="38"/>
      <c r="Q9271" s="38">
        <v>4109</v>
      </c>
      <c r="R9271" s="38">
        <v>0.30186998844146729</v>
      </c>
      <c r="S9271" s="38"/>
      <c r="BA9271" s="395">
        <v>1</v>
      </c>
      <c r="BB9271" s="396" t="s">
        <v>861</v>
      </c>
      <c r="BC9271" t="str">
        <f t="shared" si="771"/>
        <v>RWG</v>
      </c>
      <c r="BD9271" t="str">
        <f t="shared" si="772"/>
        <v>NAoMe_recurrent_mbc_hes_year</v>
      </c>
      <c r="BE9271" s="397" t="s">
        <v>862</v>
      </c>
      <c r="BF9271" t="str">
        <f t="shared" si="773"/>
        <v>2021</v>
      </c>
      <c r="BG9271">
        <f t="shared" si="774"/>
        <v>20</v>
      </c>
      <c r="BH9271" s="398">
        <f t="shared" si="775"/>
        <v>0.27397000789642328</v>
      </c>
      <c r="BO9271" s="33"/>
    </row>
    <row r="9272" spans="1:67">
      <c r="A9272" s="320" t="s">
        <v>338</v>
      </c>
      <c r="B9272" t="s">
        <v>380</v>
      </c>
      <c r="C9272" t="s">
        <v>910</v>
      </c>
      <c r="D9272" t="s">
        <v>314</v>
      </c>
      <c r="E9272" s="320" t="s">
        <v>225</v>
      </c>
      <c r="F9272" s="320" t="s">
        <v>226</v>
      </c>
      <c r="G9272" s="323" t="s">
        <v>431</v>
      </c>
      <c r="H9272" s="320" t="s">
        <v>432</v>
      </c>
      <c r="I9272" s="320" t="s">
        <v>355</v>
      </c>
      <c r="J9272" s="320" t="s">
        <v>816</v>
      </c>
      <c r="K9272" s="38">
        <v>22</v>
      </c>
      <c r="L9272" s="38">
        <v>0.30136999487876892</v>
      </c>
      <c r="M9272" s="38"/>
      <c r="N9272" s="38">
        <v>505</v>
      </c>
      <c r="O9272" s="38">
        <v>0.32104000449180597</v>
      </c>
      <c r="P9272" s="38"/>
      <c r="Q9272" s="38">
        <v>4376</v>
      </c>
      <c r="R9272" s="38">
        <v>0.32148000597953802</v>
      </c>
      <c r="S9272" s="38"/>
      <c r="BA9272" s="395">
        <v>1</v>
      </c>
      <c r="BB9272" s="396" t="s">
        <v>861</v>
      </c>
      <c r="BC9272" t="str">
        <f t="shared" si="771"/>
        <v>RWG</v>
      </c>
      <c r="BD9272" t="str">
        <f t="shared" si="772"/>
        <v>NAoMe_recurrent_mbc_hes_year</v>
      </c>
      <c r="BE9272" s="397" t="s">
        <v>862</v>
      </c>
      <c r="BF9272" t="str">
        <f t="shared" si="773"/>
        <v>2022</v>
      </c>
      <c r="BG9272">
        <f t="shared" si="774"/>
        <v>22</v>
      </c>
      <c r="BH9272" s="398">
        <f t="shared" si="775"/>
        <v>0.30136999487876892</v>
      </c>
      <c r="BO9272" s="33"/>
    </row>
    <row r="9273" spans="1:67">
      <c r="A9273" s="320" t="s">
        <v>338</v>
      </c>
      <c r="B9273" t="s">
        <v>380</v>
      </c>
      <c r="C9273" t="s">
        <v>910</v>
      </c>
      <c r="D9273" t="s">
        <v>314</v>
      </c>
      <c r="E9273" s="320" t="s">
        <v>225</v>
      </c>
      <c r="F9273" s="320" t="s">
        <v>226</v>
      </c>
      <c r="G9273" s="323" t="s">
        <v>431</v>
      </c>
      <c r="H9273" s="320" t="s">
        <v>432</v>
      </c>
      <c r="I9273" s="320" t="s">
        <v>355</v>
      </c>
      <c r="J9273" s="320" t="s">
        <v>946</v>
      </c>
      <c r="K9273" s="38">
        <v>31</v>
      </c>
      <c r="L9273" s="38">
        <v>0.42465999722480768</v>
      </c>
      <c r="M9273" s="38"/>
      <c r="N9273" s="38">
        <v>586</v>
      </c>
      <c r="O9273" s="38">
        <v>0.37253999710083008</v>
      </c>
      <c r="P9273" s="38"/>
      <c r="Q9273" s="38">
        <v>5127</v>
      </c>
      <c r="R9273" s="38">
        <v>0.37665000557899481</v>
      </c>
      <c r="S9273" s="38"/>
      <c r="BA9273" s="395">
        <v>1</v>
      </c>
      <c r="BB9273" s="396" t="s">
        <v>861</v>
      </c>
      <c r="BC9273" t="str">
        <f t="shared" si="771"/>
        <v>RWG</v>
      </c>
      <c r="BD9273" t="str">
        <f t="shared" si="772"/>
        <v>NAoMe_recurrent_mbc_hes_year</v>
      </c>
      <c r="BE9273" s="397" t="s">
        <v>862</v>
      </c>
      <c r="BF9273" t="str">
        <f t="shared" si="773"/>
        <v>2023</v>
      </c>
      <c r="BG9273">
        <f t="shared" si="774"/>
        <v>31</v>
      </c>
      <c r="BH9273" s="398">
        <f t="shared" si="775"/>
        <v>0.42465999722480768</v>
      </c>
      <c r="BO9273" s="33"/>
    </row>
    <row r="9274" spans="1:67">
      <c r="A9274" s="320" t="s">
        <v>338</v>
      </c>
      <c r="B9274" t="s">
        <v>380</v>
      </c>
      <c r="C9274" t="s">
        <v>910</v>
      </c>
      <c r="D9274" t="s">
        <v>314</v>
      </c>
      <c r="E9274" s="320" t="s">
        <v>225</v>
      </c>
      <c r="F9274" s="320" t="s">
        <v>226</v>
      </c>
      <c r="G9274" s="323" t="s">
        <v>431</v>
      </c>
      <c r="H9274" s="320" t="s">
        <v>432</v>
      </c>
      <c r="I9274" s="320" t="s">
        <v>824</v>
      </c>
      <c r="J9274" s="320" t="s">
        <v>12</v>
      </c>
      <c r="K9274" s="38">
        <v>73</v>
      </c>
      <c r="L9274" s="38">
        <v>1</v>
      </c>
      <c r="M9274" s="38"/>
      <c r="N9274" s="38">
        <v>1573</v>
      </c>
      <c r="O9274" s="38">
        <v>1</v>
      </c>
      <c r="P9274" s="38"/>
      <c r="Q9274" s="38">
        <v>13612</v>
      </c>
      <c r="R9274" s="38">
        <v>1</v>
      </c>
      <c r="S9274" s="38"/>
      <c r="BA9274" s="395">
        <v>1</v>
      </c>
      <c r="BB9274" s="396" t="s">
        <v>861</v>
      </c>
      <c r="BC9274" t="str">
        <f t="shared" si="771"/>
        <v>RWG</v>
      </c>
      <c r="BD9274" t="str">
        <f t="shared" si="772"/>
        <v>NAoMe_recurrent_tag_bonemets</v>
      </c>
      <c r="BE9274" s="397" t="s">
        <v>862</v>
      </c>
      <c r="BF9274" t="str">
        <f t="shared" si="773"/>
        <v>No</v>
      </c>
      <c r="BG9274">
        <f t="shared" si="774"/>
        <v>73</v>
      </c>
      <c r="BH9274" s="398">
        <f t="shared" si="775"/>
        <v>1</v>
      </c>
      <c r="BO9274" s="33"/>
    </row>
    <row r="9275" spans="1:67">
      <c r="A9275" s="320" t="s">
        <v>338</v>
      </c>
      <c r="B9275" t="s">
        <v>380</v>
      </c>
      <c r="C9275" t="s">
        <v>910</v>
      </c>
      <c r="D9275" t="s">
        <v>314</v>
      </c>
      <c r="E9275" s="320" t="s">
        <v>225</v>
      </c>
      <c r="F9275" s="320" t="s">
        <v>226</v>
      </c>
      <c r="G9275" s="323" t="s">
        <v>431</v>
      </c>
      <c r="H9275" s="320" t="s">
        <v>432</v>
      </c>
      <c r="I9275" s="320" t="s">
        <v>825</v>
      </c>
      <c r="J9275" s="320" t="s">
        <v>12</v>
      </c>
      <c r="K9275" s="38">
        <v>73</v>
      </c>
      <c r="L9275" s="38">
        <v>1</v>
      </c>
      <c r="M9275" s="38"/>
      <c r="N9275" s="38">
        <v>1573</v>
      </c>
      <c r="O9275" s="38">
        <v>1</v>
      </c>
      <c r="P9275" s="38"/>
      <c r="Q9275" s="38">
        <v>13612</v>
      </c>
      <c r="R9275" s="38">
        <v>1</v>
      </c>
      <c r="S9275" s="38"/>
      <c r="BA9275" s="395">
        <v>1</v>
      </c>
      <c r="BB9275" s="396" t="s">
        <v>861</v>
      </c>
      <c r="BC9275" t="str">
        <f t="shared" si="771"/>
        <v>RWG</v>
      </c>
      <c r="BD9275" t="str">
        <f t="shared" si="772"/>
        <v>NAoMe_recurrent_tag_brainmets</v>
      </c>
      <c r="BE9275" s="397" t="s">
        <v>862</v>
      </c>
      <c r="BF9275" t="str">
        <f t="shared" si="773"/>
        <v>No</v>
      </c>
      <c r="BG9275">
        <f t="shared" si="774"/>
        <v>73</v>
      </c>
      <c r="BH9275" s="398">
        <f t="shared" si="775"/>
        <v>1</v>
      </c>
      <c r="BO9275" s="33"/>
    </row>
    <row r="9276" spans="1:67">
      <c r="A9276" s="320" t="s">
        <v>338</v>
      </c>
      <c r="B9276" t="s">
        <v>380</v>
      </c>
      <c r="C9276" t="s">
        <v>910</v>
      </c>
      <c r="D9276" t="s">
        <v>314</v>
      </c>
      <c r="E9276" s="320" t="s">
        <v>225</v>
      </c>
      <c r="F9276" s="320" t="s">
        <v>226</v>
      </c>
      <c r="G9276" s="323" t="s">
        <v>431</v>
      </c>
      <c r="H9276" s="320" t="s">
        <v>432</v>
      </c>
      <c r="I9276" s="320" t="s">
        <v>826</v>
      </c>
      <c r="J9276" s="320" t="s">
        <v>12</v>
      </c>
      <c r="K9276" s="38">
        <v>73</v>
      </c>
      <c r="L9276" s="38">
        <v>1</v>
      </c>
      <c r="M9276" s="38"/>
      <c r="N9276" s="38">
        <v>1573</v>
      </c>
      <c r="O9276" s="38">
        <v>1</v>
      </c>
      <c r="P9276" s="38"/>
      <c r="Q9276" s="38">
        <v>13612</v>
      </c>
      <c r="R9276" s="38">
        <v>1</v>
      </c>
      <c r="S9276" s="38"/>
      <c r="BA9276" s="395">
        <v>1</v>
      </c>
      <c r="BB9276" s="396" t="s">
        <v>861</v>
      </c>
      <c r="BC9276" t="str">
        <f t="shared" si="771"/>
        <v>RWG</v>
      </c>
      <c r="BD9276" t="str">
        <f t="shared" si="772"/>
        <v>NAoMe_recurrent_tag_livermets</v>
      </c>
      <c r="BE9276" s="397" t="s">
        <v>862</v>
      </c>
      <c r="BF9276" t="str">
        <f t="shared" si="773"/>
        <v>No</v>
      </c>
      <c r="BG9276">
        <f t="shared" si="774"/>
        <v>73</v>
      </c>
      <c r="BH9276" s="398">
        <f t="shared" si="775"/>
        <v>1</v>
      </c>
      <c r="BO9276" s="33"/>
    </row>
    <row r="9277" spans="1:67">
      <c r="A9277" s="320" t="s">
        <v>338</v>
      </c>
      <c r="B9277" t="s">
        <v>380</v>
      </c>
      <c r="C9277" t="s">
        <v>910</v>
      </c>
      <c r="D9277" t="s">
        <v>314</v>
      </c>
      <c r="E9277" s="320" t="s">
        <v>225</v>
      </c>
      <c r="F9277" s="320" t="s">
        <v>226</v>
      </c>
      <c r="G9277" s="323" t="s">
        <v>431</v>
      </c>
      <c r="H9277" s="320" t="s">
        <v>432</v>
      </c>
      <c r="I9277" s="320" t="s">
        <v>827</v>
      </c>
      <c r="J9277" s="320" t="s">
        <v>12</v>
      </c>
      <c r="K9277" s="38">
        <v>73</v>
      </c>
      <c r="L9277" s="38">
        <v>1</v>
      </c>
      <c r="M9277" s="38"/>
      <c r="N9277" s="38">
        <v>1573</v>
      </c>
      <c r="O9277" s="38">
        <v>1</v>
      </c>
      <c r="P9277" s="38"/>
      <c r="Q9277" s="38">
        <v>13612</v>
      </c>
      <c r="R9277" s="38">
        <v>1</v>
      </c>
      <c r="S9277" s="38"/>
      <c r="BA9277" s="395">
        <v>1</v>
      </c>
      <c r="BB9277" s="396" t="s">
        <v>861</v>
      </c>
      <c r="BC9277" t="str">
        <f t="shared" si="771"/>
        <v>RWG</v>
      </c>
      <c r="BD9277" t="str">
        <f t="shared" si="772"/>
        <v>NAoMe_recurrent_tag_lungmets</v>
      </c>
      <c r="BE9277" s="397" t="s">
        <v>862</v>
      </c>
      <c r="BF9277" t="str">
        <f t="shared" si="773"/>
        <v>No</v>
      </c>
      <c r="BG9277">
        <f t="shared" si="774"/>
        <v>73</v>
      </c>
      <c r="BH9277" s="398">
        <f t="shared" si="775"/>
        <v>1</v>
      </c>
      <c r="BO9277" s="33"/>
    </row>
    <row r="9278" spans="1:67">
      <c r="A9278" s="320" t="s">
        <v>338</v>
      </c>
      <c r="B9278" t="s">
        <v>380</v>
      </c>
      <c r="C9278" t="s">
        <v>910</v>
      </c>
      <c r="D9278" t="s">
        <v>314</v>
      </c>
      <c r="E9278" s="320" t="s">
        <v>225</v>
      </c>
      <c r="F9278" s="320" t="s">
        <v>226</v>
      </c>
      <c r="G9278" s="323" t="s">
        <v>431</v>
      </c>
      <c r="H9278" s="320" t="s">
        <v>432</v>
      </c>
      <c r="I9278" s="320" t="s">
        <v>828</v>
      </c>
      <c r="J9278" s="320" t="s">
        <v>12</v>
      </c>
      <c r="K9278" s="38">
        <v>73</v>
      </c>
      <c r="L9278" s="38">
        <v>1</v>
      </c>
      <c r="M9278" s="38"/>
      <c r="N9278" s="38">
        <v>1573</v>
      </c>
      <c r="O9278" s="38">
        <v>1</v>
      </c>
      <c r="P9278" s="38"/>
      <c r="Q9278" s="38">
        <v>13612</v>
      </c>
      <c r="R9278" s="38">
        <v>1</v>
      </c>
      <c r="S9278" s="38"/>
      <c r="BA9278" s="395">
        <v>1</v>
      </c>
      <c r="BB9278" s="396" t="s">
        <v>861</v>
      </c>
      <c r="BC9278" t="str">
        <f t="shared" si="771"/>
        <v>RWG</v>
      </c>
      <c r="BD9278" t="str">
        <f t="shared" si="772"/>
        <v>NAoMe_recurrent_tag_othermets</v>
      </c>
      <c r="BE9278" s="397" t="s">
        <v>862</v>
      </c>
      <c r="BF9278" t="str">
        <f t="shared" si="773"/>
        <v>No</v>
      </c>
      <c r="BG9278">
        <f t="shared" si="774"/>
        <v>73</v>
      </c>
      <c r="BH9278" s="398">
        <f t="shared" si="775"/>
        <v>1</v>
      </c>
      <c r="BO9278" s="33"/>
    </row>
    <row r="9279" spans="1:67">
      <c r="A9279" s="320" t="s">
        <v>338</v>
      </c>
      <c r="B9279" t="s">
        <v>380</v>
      </c>
      <c r="C9279" t="s">
        <v>910</v>
      </c>
      <c r="D9279" t="s">
        <v>314</v>
      </c>
      <c r="E9279" s="320" t="s">
        <v>227</v>
      </c>
      <c r="F9279" s="320" t="s">
        <v>228</v>
      </c>
      <c r="G9279" s="323" t="s">
        <v>431</v>
      </c>
      <c r="H9279" s="320" t="s">
        <v>432</v>
      </c>
      <c r="I9279" s="320" t="s">
        <v>354</v>
      </c>
      <c r="J9279" s="320" t="s">
        <v>277</v>
      </c>
      <c r="K9279" s="38">
        <v>0</v>
      </c>
      <c r="L9279" s="38">
        <v>0</v>
      </c>
      <c r="M9279" s="38"/>
      <c r="N9279" s="38">
        <v>6</v>
      </c>
      <c r="O9279" s="38">
        <v>3.8099999073892832E-3</v>
      </c>
      <c r="P9279" s="38"/>
      <c r="Q9279" s="38">
        <v>56</v>
      </c>
      <c r="R9279" s="38">
        <v>4.1100000962615013E-3</v>
      </c>
      <c r="S9279" s="38"/>
      <c r="BA9279" s="395">
        <v>1</v>
      </c>
      <c r="BB9279" s="396" t="s">
        <v>861</v>
      </c>
      <c r="BC9279" t="str">
        <f t="shared" si="771"/>
        <v>RGR</v>
      </c>
      <c r="BD9279" t="str">
        <f t="shared" si="772"/>
        <v>NAoMe_recurrent_age_mbc_hes_decades_80cap</v>
      </c>
      <c r="BE9279" s="397" t="s">
        <v>862</v>
      </c>
      <c r="BF9279" t="str">
        <f t="shared" si="773"/>
        <v>18-29 yrs</v>
      </c>
      <c r="BG9279">
        <f t="shared" si="774"/>
        <v>0</v>
      </c>
      <c r="BH9279" s="398">
        <f t="shared" si="775"/>
        <v>0</v>
      </c>
      <c r="BO9279" s="33"/>
    </row>
    <row r="9280" spans="1:67">
      <c r="A9280" s="320" t="s">
        <v>338</v>
      </c>
      <c r="B9280" t="s">
        <v>380</v>
      </c>
      <c r="C9280" t="s">
        <v>910</v>
      </c>
      <c r="D9280" t="s">
        <v>314</v>
      </c>
      <c r="E9280" s="320" t="s">
        <v>227</v>
      </c>
      <c r="F9280" s="320" t="s">
        <v>228</v>
      </c>
      <c r="G9280" s="323" t="s">
        <v>431</v>
      </c>
      <c r="H9280" s="320" t="s">
        <v>432</v>
      </c>
      <c r="I9280" s="320" t="s">
        <v>354</v>
      </c>
      <c r="J9280" s="320" t="s">
        <v>278</v>
      </c>
      <c r="K9280" s="38">
        <v>2</v>
      </c>
      <c r="L9280" s="38">
        <v>3.2260000705718987E-2</v>
      </c>
      <c r="M9280" s="38"/>
      <c r="N9280" s="38">
        <v>64</v>
      </c>
      <c r="O9280" s="38">
        <v>4.0690001100301743E-2</v>
      </c>
      <c r="P9280" s="38"/>
      <c r="Q9280" s="38">
        <v>552</v>
      </c>
      <c r="R9280" s="38">
        <v>4.0550000965595252E-2</v>
      </c>
      <c r="S9280" s="38"/>
      <c r="BA9280" s="395">
        <v>1</v>
      </c>
      <c r="BB9280" s="396" t="s">
        <v>861</v>
      </c>
      <c r="BC9280" t="str">
        <f t="shared" si="771"/>
        <v>RGR</v>
      </c>
      <c r="BD9280" t="str">
        <f t="shared" si="772"/>
        <v>NAoMe_recurrent_age_mbc_hes_decades_80cap</v>
      </c>
      <c r="BE9280" s="397" t="s">
        <v>862</v>
      </c>
      <c r="BF9280" t="str">
        <f t="shared" si="773"/>
        <v>30-39 yrs</v>
      </c>
      <c r="BG9280">
        <f t="shared" si="774"/>
        <v>2</v>
      </c>
      <c r="BH9280" s="398">
        <f t="shared" si="775"/>
        <v>3.2260000705718987E-2</v>
      </c>
      <c r="BO9280" s="33"/>
    </row>
    <row r="9281" spans="1:67">
      <c r="A9281" s="320" t="s">
        <v>338</v>
      </c>
      <c r="B9281" t="s">
        <v>380</v>
      </c>
      <c r="C9281" t="s">
        <v>910</v>
      </c>
      <c r="D9281" t="s">
        <v>314</v>
      </c>
      <c r="E9281" s="320" t="s">
        <v>227</v>
      </c>
      <c r="F9281" s="320" t="s">
        <v>228</v>
      </c>
      <c r="G9281" s="323" t="s">
        <v>431</v>
      </c>
      <c r="H9281" s="320" t="s">
        <v>432</v>
      </c>
      <c r="I9281" s="320" t="s">
        <v>354</v>
      </c>
      <c r="J9281" s="320" t="s">
        <v>279</v>
      </c>
      <c r="K9281" s="38">
        <v>7</v>
      </c>
      <c r="L9281" s="38">
        <v>0.1128999963402748</v>
      </c>
      <c r="M9281" s="38"/>
      <c r="N9281" s="38">
        <v>150</v>
      </c>
      <c r="O9281" s="38">
        <v>9.5360003411769867E-2</v>
      </c>
      <c r="P9281" s="38"/>
      <c r="Q9281" s="38">
        <v>1403</v>
      </c>
      <c r="R9281" s="38">
        <v>0.1030699983239174</v>
      </c>
      <c r="S9281" s="38"/>
      <c r="BA9281" s="395">
        <v>1</v>
      </c>
      <c r="BB9281" s="396" t="s">
        <v>861</v>
      </c>
      <c r="BC9281" t="str">
        <f t="shared" si="771"/>
        <v>RGR</v>
      </c>
      <c r="BD9281" t="str">
        <f t="shared" si="772"/>
        <v>NAoMe_recurrent_age_mbc_hes_decades_80cap</v>
      </c>
      <c r="BE9281" s="397" t="s">
        <v>862</v>
      </c>
      <c r="BF9281" t="str">
        <f t="shared" si="773"/>
        <v>40-49 yrs</v>
      </c>
      <c r="BG9281">
        <f t="shared" si="774"/>
        <v>7</v>
      </c>
      <c r="BH9281" s="398">
        <f t="shared" si="775"/>
        <v>0.1128999963402748</v>
      </c>
      <c r="BO9281" s="33"/>
    </row>
    <row r="9282" spans="1:67">
      <c r="A9282" s="320" t="s">
        <v>338</v>
      </c>
      <c r="B9282" t="s">
        <v>380</v>
      </c>
      <c r="C9282" t="s">
        <v>910</v>
      </c>
      <c r="D9282" t="s">
        <v>314</v>
      </c>
      <c r="E9282" s="320" t="s">
        <v>227</v>
      </c>
      <c r="F9282" s="320" t="s">
        <v>228</v>
      </c>
      <c r="G9282" s="323" t="s">
        <v>431</v>
      </c>
      <c r="H9282" s="320" t="s">
        <v>432</v>
      </c>
      <c r="I9282" s="320" t="s">
        <v>354</v>
      </c>
      <c r="J9282" s="320" t="s">
        <v>280</v>
      </c>
      <c r="K9282" s="38">
        <v>12</v>
      </c>
      <c r="L9282" s="38">
        <v>0.19355000555515289</v>
      </c>
      <c r="M9282" s="38"/>
      <c r="N9282" s="38">
        <v>294</v>
      </c>
      <c r="O9282" s="38">
        <v>0.1869000047445297</v>
      </c>
      <c r="P9282" s="38"/>
      <c r="Q9282" s="38">
        <v>2584</v>
      </c>
      <c r="R9282" s="38">
        <v>0.18983000516891479</v>
      </c>
      <c r="S9282" s="38"/>
      <c r="BA9282" s="395">
        <v>1</v>
      </c>
      <c r="BB9282" s="396" t="s">
        <v>861</v>
      </c>
      <c r="BC9282" t="str">
        <f t="shared" si="771"/>
        <v>RGR</v>
      </c>
      <c r="BD9282" t="str">
        <f t="shared" si="772"/>
        <v>NAoMe_recurrent_age_mbc_hes_decades_80cap</v>
      </c>
      <c r="BE9282" s="397" t="s">
        <v>862</v>
      </c>
      <c r="BF9282" t="str">
        <f t="shared" si="773"/>
        <v>50-59 yrs</v>
      </c>
      <c r="BG9282">
        <f t="shared" si="774"/>
        <v>12</v>
      </c>
      <c r="BH9282" s="398">
        <f t="shared" si="775"/>
        <v>0.19355000555515289</v>
      </c>
      <c r="BO9282" s="33"/>
    </row>
    <row r="9283" spans="1:67">
      <c r="A9283" s="320" t="s">
        <v>338</v>
      </c>
      <c r="B9283" t="s">
        <v>380</v>
      </c>
      <c r="C9283" t="s">
        <v>910</v>
      </c>
      <c r="D9283" t="s">
        <v>314</v>
      </c>
      <c r="E9283" s="320" t="s">
        <v>227</v>
      </c>
      <c r="F9283" s="320" t="s">
        <v>228</v>
      </c>
      <c r="G9283" s="323" t="s">
        <v>431</v>
      </c>
      <c r="H9283" s="320" t="s">
        <v>432</v>
      </c>
      <c r="I9283" s="320" t="s">
        <v>354</v>
      </c>
      <c r="J9283" s="320" t="s">
        <v>281</v>
      </c>
      <c r="K9283" s="38">
        <v>7</v>
      </c>
      <c r="L9283" s="38">
        <v>0.1128999963402748</v>
      </c>
      <c r="M9283" s="38"/>
      <c r="N9283" s="38">
        <v>297</v>
      </c>
      <c r="O9283" s="38">
        <v>0.1888100057840347</v>
      </c>
      <c r="P9283" s="38"/>
      <c r="Q9283" s="38">
        <v>2650</v>
      </c>
      <c r="R9283" s="38">
        <v>0.19468000531196589</v>
      </c>
      <c r="S9283" s="38"/>
      <c r="BA9283" s="395">
        <v>1</v>
      </c>
      <c r="BB9283" s="396" t="s">
        <v>861</v>
      </c>
      <c r="BC9283" t="str">
        <f t="shared" ref="BC9283:BC9346" si="776">E9283</f>
        <v>RGR</v>
      </c>
      <c r="BD9283" t="str">
        <f t="shared" ref="BD9283:BD9346" si="777">(LEFT(A9283, LEN(A9283)-7))&amp;"_"&amp;I9283</f>
        <v>NAoMe_recurrent_age_mbc_hes_decades_80cap</v>
      </c>
      <c r="BE9283" s="397" t="s">
        <v>862</v>
      </c>
      <c r="BF9283" t="str">
        <f t="shared" ref="BF9283:BF9346" si="778">J9283</f>
        <v>60-69 yrs</v>
      </c>
      <c r="BG9283">
        <f t="shared" ref="BG9283:BG9346" si="779">K9283</f>
        <v>7</v>
      </c>
      <c r="BH9283" s="398">
        <f t="shared" ref="BH9283:BH9346" si="780">L9283</f>
        <v>0.1128999963402748</v>
      </c>
      <c r="BO9283" s="33"/>
    </row>
    <row r="9284" spans="1:67">
      <c r="A9284" s="320" t="s">
        <v>338</v>
      </c>
      <c r="B9284" t="s">
        <v>380</v>
      </c>
      <c r="C9284" t="s">
        <v>910</v>
      </c>
      <c r="D9284" t="s">
        <v>314</v>
      </c>
      <c r="E9284" s="320" t="s">
        <v>227</v>
      </c>
      <c r="F9284" s="320" t="s">
        <v>228</v>
      </c>
      <c r="G9284" s="323" t="s">
        <v>431</v>
      </c>
      <c r="H9284" s="320" t="s">
        <v>432</v>
      </c>
      <c r="I9284" s="320" t="s">
        <v>354</v>
      </c>
      <c r="J9284" s="320" t="s">
        <v>282</v>
      </c>
      <c r="K9284" s="38">
        <v>15</v>
      </c>
      <c r="L9284" s="38">
        <v>0.24194000661373141</v>
      </c>
      <c r="M9284" s="38"/>
      <c r="N9284" s="38">
        <v>388</v>
      </c>
      <c r="O9284" s="38">
        <v>0.24665999412536621</v>
      </c>
      <c r="P9284" s="38"/>
      <c r="Q9284" s="38">
        <v>3284</v>
      </c>
      <c r="R9284" s="38">
        <v>0.24126000702381131</v>
      </c>
      <c r="S9284" s="38"/>
      <c r="BA9284" s="395">
        <v>1</v>
      </c>
      <c r="BB9284" s="396" t="s">
        <v>861</v>
      </c>
      <c r="BC9284" t="str">
        <f t="shared" si="776"/>
        <v>RGR</v>
      </c>
      <c r="BD9284" t="str">
        <f t="shared" si="777"/>
        <v>NAoMe_recurrent_age_mbc_hes_decades_80cap</v>
      </c>
      <c r="BE9284" s="397" t="s">
        <v>862</v>
      </c>
      <c r="BF9284" t="str">
        <f t="shared" si="778"/>
        <v>70-79 yrs</v>
      </c>
      <c r="BG9284">
        <f t="shared" si="779"/>
        <v>15</v>
      </c>
      <c r="BH9284" s="398">
        <f t="shared" si="780"/>
        <v>0.24194000661373141</v>
      </c>
      <c r="BO9284" s="33"/>
    </row>
    <row r="9285" spans="1:67">
      <c r="A9285" s="320" t="s">
        <v>338</v>
      </c>
      <c r="B9285" t="s">
        <v>380</v>
      </c>
      <c r="C9285" t="s">
        <v>910</v>
      </c>
      <c r="D9285" t="s">
        <v>314</v>
      </c>
      <c r="E9285" s="320" t="s">
        <v>227</v>
      </c>
      <c r="F9285" s="320" t="s">
        <v>228</v>
      </c>
      <c r="G9285" s="323" t="s">
        <v>431</v>
      </c>
      <c r="H9285" s="320" t="s">
        <v>432</v>
      </c>
      <c r="I9285" s="320" t="s">
        <v>354</v>
      </c>
      <c r="J9285" s="320" t="s">
        <v>283</v>
      </c>
      <c r="K9285" s="38">
        <v>19</v>
      </c>
      <c r="L9285" s="38">
        <v>0.3064500093460083</v>
      </c>
      <c r="M9285" s="38"/>
      <c r="N9285" s="38">
        <v>374</v>
      </c>
      <c r="O9285" s="38">
        <v>0.23776000738143921</v>
      </c>
      <c r="P9285" s="38"/>
      <c r="Q9285" s="38">
        <v>3083</v>
      </c>
      <c r="R9285" s="38">
        <v>0.2264900058507919</v>
      </c>
      <c r="S9285" s="38"/>
      <c r="BA9285" s="395">
        <v>1</v>
      </c>
      <c r="BB9285" s="396" t="s">
        <v>861</v>
      </c>
      <c r="BC9285" t="str">
        <f t="shared" si="776"/>
        <v>RGR</v>
      </c>
      <c r="BD9285" t="str">
        <f t="shared" si="777"/>
        <v>NAoMe_recurrent_age_mbc_hes_decades_80cap</v>
      </c>
      <c r="BE9285" s="397" t="s">
        <v>862</v>
      </c>
      <c r="BF9285" t="str">
        <f t="shared" si="778"/>
        <v>80+ yrs</v>
      </c>
      <c r="BG9285">
        <f t="shared" si="779"/>
        <v>19</v>
      </c>
      <c r="BH9285" s="398">
        <f t="shared" si="780"/>
        <v>0.3064500093460083</v>
      </c>
      <c r="BO9285" s="33"/>
    </row>
    <row r="9286" spans="1:67">
      <c r="A9286" s="320" t="s">
        <v>338</v>
      </c>
      <c r="B9286" t="s">
        <v>380</v>
      </c>
      <c r="C9286" t="s">
        <v>910</v>
      </c>
      <c r="D9286" t="s">
        <v>314</v>
      </c>
      <c r="E9286" s="320" t="s">
        <v>227</v>
      </c>
      <c r="F9286" s="320" t="s">
        <v>228</v>
      </c>
      <c r="G9286" s="323" t="s">
        <v>431</v>
      </c>
      <c r="H9286" s="320" t="s">
        <v>432</v>
      </c>
      <c r="I9286" s="320" t="s">
        <v>656</v>
      </c>
      <c r="J9286" s="320" t="s">
        <v>286</v>
      </c>
      <c r="K9286" s="38">
        <v>2</v>
      </c>
      <c r="L9286" s="38">
        <v>3.2260000705718987E-2</v>
      </c>
      <c r="M9286" s="38">
        <v>3.2790001481771469E-2</v>
      </c>
      <c r="N9286" s="38">
        <v>53</v>
      </c>
      <c r="O9286" s="38">
        <v>3.369000181555748E-2</v>
      </c>
      <c r="P9286" s="38">
        <v>3.4019999206066132E-2</v>
      </c>
      <c r="Q9286" s="38">
        <v>565</v>
      </c>
      <c r="R9286" s="38">
        <v>4.1510000824928277E-2</v>
      </c>
      <c r="S9286" s="38">
        <v>4.221000149846077E-2</v>
      </c>
      <c r="BA9286" s="395">
        <v>1</v>
      </c>
      <c r="BB9286" s="396" t="s">
        <v>861</v>
      </c>
      <c r="BC9286" t="str">
        <f t="shared" si="776"/>
        <v>RGR</v>
      </c>
      <c r="BD9286" t="str">
        <f t="shared" si="777"/>
        <v>NAoMe_recurrent_ethnicity_grp</v>
      </c>
      <c r="BE9286" s="397" t="s">
        <v>862</v>
      </c>
      <c r="BF9286" t="str">
        <f t="shared" si="778"/>
        <v>Asian or Asian British</v>
      </c>
      <c r="BG9286">
        <f t="shared" si="779"/>
        <v>2</v>
      </c>
      <c r="BH9286" s="398">
        <f t="shared" si="780"/>
        <v>3.2260000705718987E-2</v>
      </c>
      <c r="BO9286" s="33"/>
    </row>
    <row r="9287" spans="1:67">
      <c r="A9287" s="320" t="s">
        <v>338</v>
      </c>
      <c r="B9287" t="s">
        <v>380</v>
      </c>
      <c r="C9287" t="s">
        <v>910</v>
      </c>
      <c r="D9287" t="s">
        <v>314</v>
      </c>
      <c r="E9287" s="320" t="s">
        <v>227</v>
      </c>
      <c r="F9287" s="320" t="s">
        <v>228</v>
      </c>
      <c r="G9287" s="323" t="s">
        <v>431</v>
      </c>
      <c r="H9287" s="320" t="s">
        <v>432</v>
      </c>
      <c r="I9287" s="320" t="s">
        <v>656</v>
      </c>
      <c r="J9287" s="320" t="s">
        <v>287</v>
      </c>
      <c r="K9287" s="38">
        <v>2</v>
      </c>
      <c r="L9287" s="38">
        <v>3.2260000705718987E-2</v>
      </c>
      <c r="M9287" s="38">
        <v>3.2790001481771469E-2</v>
      </c>
      <c r="N9287" s="38">
        <v>35</v>
      </c>
      <c r="O9287" s="38">
        <v>2.2250000387430191E-2</v>
      </c>
      <c r="P9287" s="38">
        <v>2.246000058948994E-2</v>
      </c>
      <c r="Q9287" s="38">
        <v>439</v>
      </c>
      <c r="R9287" s="38">
        <v>3.2249998301267617E-2</v>
      </c>
      <c r="S9287" s="38">
        <v>3.2800000160932541E-2</v>
      </c>
      <c r="BA9287" s="395">
        <v>1</v>
      </c>
      <c r="BB9287" s="396" t="s">
        <v>861</v>
      </c>
      <c r="BC9287" t="str">
        <f t="shared" si="776"/>
        <v>RGR</v>
      </c>
      <c r="BD9287" t="str">
        <f t="shared" si="777"/>
        <v>NAoMe_recurrent_ethnicity_grp</v>
      </c>
      <c r="BE9287" s="397" t="s">
        <v>862</v>
      </c>
      <c r="BF9287" t="str">
        <f t="shared" si="778"/>
        <v>Black or Black British</v>
      </c>
      <c r="BG9287">
        <f t="shared" si="779"/>
        <v>2</v>
      </c>
      <c r="BH9287" s="398">
        <f t="shared" si="780"/>
        <v>3.2260000705718987E-2</v>
      </c>
      <c r="BO9287" s="33"/>
    </row>
    <row r="9288" spans="1:67">
      <c r="A9288" s="320" t="s">
        <v>338</v>
      </c>
      <c r="B9288" t="s">
        <v>380</v>
      </c>
      <c r="C9288" t="s">
        <v>910</v>
      </c>
      <c r="D9288" t="s">
        <v>314</v>
      </c>
      <c r="E9288" s="320" t="s">
        <v>227</v>
      </c>
      <c r="F9288" s="320" t="s">
        <v>228</v>
      </c>
      <c r="G9288" s="323" t="s">
        <v>431</v>
      </c>
      <c r="H9288" s="320" t="s">
        <v>432</v>
      </c>
      <c r="I9288" s="320" t="s">
        <v>656</v>
      </c>
      <c r="J9288" s="320" t="s">
        <v>259</v>
      </c>
      <c r="K9288" s="38">
        <v>2</v>
      </c>
      <c r="L9288" s="38">
        <v>3.2260000705718987E-2</v>
      </c>
      <c r="M9288" s="38">
        <v>3.2790001481771469E-2</v>
      </c>
      <c r="N9288" s="38">
        <v>12</v>
      </c>
      <c r="O9288" s="38">
        <v>7.6299998909235001E-3</v>
      </c>
      <c r="P9288" s="38">
        <v>7.6999999582767487E-3</v>
      </c>
      <c r="Q9288" s="38">
        <v>117</v>
      </c>
      <c r="R9288" s="38">
        <v>8.6000002920627594E-3</v>
      </c>
      <c r="S9288" s="38">
        <v>8.7400004267692566E-3</v>
      </c>
      <c r="BA9288" s="395">
        <v>1</v>
      </c>
      <c r="BB9288" s="396" t="s">
        <v>861</v>
      </c>
      <c r="BC9288" t="str">
        <f t="shared" si="776"/>
        <v>RGR</v>
      </c>
      <c r="BD9288" t="str">
        <f t="shared" si="777"/>
        <v>NAoMe_recurrent_ethnicity_grp</v>
      </c>
      <c r="BE9288" s="397" t="s">
        <v>862</v>
      </c>
      <c r="BF9288" t="str">
        <f t="shared" si="778"/>
        <v>Mixed</v>
      </c>
      <c r="BG9288">
        <f t="shared" si="779"/>
        <v>2</v>
      </c>
      <c r="BH9288" s="398">
        <f t="shared" si="780"/>
        <v>3.2260000705718987E-2</v>
      </c>
      <c r="BO9288" s="33"/>
    </row>
    <row r="9289" spans="1:67">
      <c r="A9289" s="320" t="s">
        <v>338</v>
      </c>
      <c r="B9289" t="s">
        <v>380</v>
      </c>
      <c r="C9289" t="s">
        <v>910</v>
      </c>
      <c r="D9289" t="s">
        <v>314</v>
      </c>
      <c r="E9289" s="320" t="s">
        <v>227</v>
      </c>
      <c r="F9289" s="320" t="s">
        <v>228</v>
      </c>
      <c r="G9289" s="323" t="s">
        <v>431</v>
      </c>
      <c r="H9289" s="320" t="s">
        <v>432</v>
      </c>
      <c r="I9289" s="320" t="s">
        <v>656</v>
      </c>
      <c r="J9289" s="320" t="s">
        <v>288</v>
      </c>
      <c r="K9289" s="38">
        <v>2</v>
      </c>
      <c r="L9289" s="38">
        <v>3.2260000705718987E-2</v>
      </c>
      <c r="M9289" s="38">
        <v>3.2790001481771469E-2</v>
      </c>
      <c r="N9289" s="38">
        <v>25</v>
      </c>
      <c r="O9289" s="38">
        <v>1.5890000388026241E-2</v>
      </c>
      <c r="P9289" s="38">
        <v>1.6049999743700031E-2</v>
      </c>
      <c r="Q9289" s="38">
        <v>254</v>
      </c>
      <c r="R9289" s="38">
        <v>1.8659999594092369E-2</v>
      </c>
      <c r="S9289" s="38">
        <v>1.8980000168085098E-2</v>
      </c>
      <c r="BA9289" s="395">
        <v>1</v>
      </c>
      <c r="BB9289" s="396" t="s">
        <v>861</v>
      </c>
      <c r="BC9289" t="str">
        <f t="shared" si="776"/>
        <v>RGR</v>
      </c>
      <c r="BD9289" t="str">
        <f t="shared" si="777"/>
        <v>NAoMe_recurrent_ethnicity_grp</v>
      </c>
      <c r="BE9289" s="397" t="s">
        <v>862</v>
      </c>
      <c r="BF9289" t="str">
        <f t="shared" si="778"/>
        <v>Other Ethnic Group</v>
      </c>
      <c r="BG9289">
        <f t="shared" si="779"/>
        <v>2</v>
      </c>
      <c r="BH9289" s="398">
        <f t="shared" si="780"/>
        <v>3.2260000705718987E-2</v>
      </c>
      <c r="BO9289" s="33"/>
    </row>
    <row r="9290" spans="1:67">
      <c r="A9290" s="320" t="s">
        <v>338</v>
      </c>
      <c r="B9290" t="s">
        <v>380</v>
      </c>
      <c r="C9290" t="s">
        <v>910</v>
      </c>
      <c r="D9290" t="s">
        <v>314</v>
      </c>
      <c r="E9290" s="320" t="s">
        <v>227</v>
      </c>
      <c r="F9290" s="320" t="s">
        <v>228</v>
      </c>
      <c r="G9290" s="323" t="s">
        <v>431</v>
      </c>
      <c r="H9290" s="320" t="s">
        <v>432</v>
      </c>
      <c r="I9290" s="320" t="s">
        <v>656</v>
      </c>
      <c r="J9290" s="320" t="s">
        <v>260</v>
      </c>
      <c r="K9290" s="38">
        <v>1</v>
      </c>
      <c r="L9290" s="38">
        <v>1.6130000352859501E-2</v>
      </c>
      <c r="M9290" s="38"/>
      <c r="N9290" s="38">
        <v>15</v>
      </c>
      <c r="O9290" s="38">
        <v>9.5399999991059303E-3</v>
      </c>
      <c r="P9290" s="38"/>
      <c r="Q9290" s="38">
        <v>227</v>
      </c>
      <c r="R9290" s="38">
        <v>1.6680000349879261E-2</v>
      </c>
      <c r="S9290" s="38"/>
      <c r="BA9290" s="395">
        <v>1</v>
      </c>
      <c r="BB9290" s="396" t="s">
        <v>861</v>
      </c>
      <c r="BC9290" t="str">
        <f t="shared" si="776"/>
        <v>RGR</v>
      </c>
      <c r="BD9290" t="str">
        <f t="shared" si="777"/>
        <v>NAoMe_recurrent_ethnicity_grp</v>
      </c>
      <c r="BE9290" s="397" t="s">
        <v>862</v>
      </c>
      <c r="BF9290" t="str">
        <f t="shared" si="778"/>
        <v>Unknown</v>
      </c>
      <c r="BG9290">
        <f t="shared" si="779"/>
        <v>1</v>
      </c>
      <c r="BH9290" s="398">
        <f t="shared" si="780"/>
        <v>1.6130000352859501E-2</v>
      </c>
      <c r="BO9290" s="33"/>
    </row>
    <row r="9291" spans="1:67">
      <c r="A9291" s="320" t="s">
        <v>338</v>
      </c>
      <c r="B9291" t="s">
        <v>380</v>
      </c>
      <c r="C9291" t="s">
        <v>910</v>
      </c>
      <c r="D9291" t="s">
        <v>314</v>
      </c>
      <c r="E9291" s="320" t="s">
        <v>227</v>
      </c>
      <c r="F9291" s="320" t="s">
        <v>228</v>
      </c>
      <c r="G9291" s="323" t="s">
        <v>431</v>
      </c>
      <c r="H9291" s="320" t="s">
        <v>432</v>
      </c>
      <c r="I9291" s="320" t="s">
        <v>656</v>
      </c>
      <c r="J9291" s="320" t="s">
        <v>258</v>
      </c>
      <c r="K9291" s="38">
        <v>53</v>
      </c>
      <c r="L9291" s="38">
        <v>0.8548399806022644</v>
      </c>
      <c r="M9291" s="38">
        <v>0.8688499927520752</v>
      </c>
      <c r="N9291" s="38">
        <v>1433</v>
      </c>
      <c r="O9291" s="38">
        <v>0.91100001335144043</v>
      </c>
      <c r="P9291" s="38">
        <v>0.9197700023651123</v>
      </c>
      <c r="Q9291" s="38">
        <v>12010</v>
      </c>
      <c r="R9291" s="38">
        <v>0.88230997323989868</v>
      </c>
      <c r="S9291" s="38">
        <v>0.89727002382278442</v>
      </c>
      <c r="BA9291" s="395">
        <v>1</v>
      </c>
      <c r="BB9291" s="396" t="s">
        <v>861</v>
      </c>
      <c r="BC9291" t="str">
        <f t="shared" si="776"/>
        <v>RGR</v>
      </c>
      <c r="BD9291" t="str">
        <f t="shared" si="777"/>
        <v>NAoMe_recurrent_ethnicity_grp</v>
      </c>
      <c r="BE9291" s="397" t="s">
        <v>862</v>
      </c>
      <c r="BF9291" t="str">
        <f t="shared" si="778"/>
        <v>White</v>
      </c>
      <c r="BG9291">
        <f t="shared" si="779"/>
        <v>53</v>
      </c>
      <c r="BH9291" s="398">
        <f t="shared" si="780"/>
        <v>0.8548399806022644</v>
      </c>
      <c r="BO9291" s="33"/>
    </row>
    <row r="9292" spans="1:67">
      <c r="A9292" s="320" t="s">
        <v>338</v>
      </c>
      <c r="B9292" t="s">
        <v>380</v>
      </c>
      <c r="C9292" t="s">
        <v>910</v>
      </c>
      <c r="D9292" t="s">
        <v>314</v>
      </c>
      <c r="E9292" s="320" t="s">
        <v>227</v>
      </c>
      <c r="F9292" s="320" t="s">
        <v>228</v>
      </c>
      <c r="G9292" s="323" t="s">
        <v>431</v>
      </c>
      <c r="H9292" s="320" t="s">
        <v>432</v>
      </c>
      <c r="I9292" s="320" t="s">
        <v>291</v>
      </c>
      <c r="J9292" s="320" t="s">
        <v>313</v>
      </c>
      <c r="K9292" s="38">
        <v>62</v>
      </c>
      <c r="L9292" s="38">
        <v>1</v>
      </c>
      <c r="M9292" s="38"/>
      <c r="N9292" s="38">
        <v>1564</v>
      </c>
      <c r="O9292" s="38">
        <v>0.99427998065948486</v>
      </c>
      <c r="P9292" s="38"/>
      <c r="Q9292" s="38">
        <v>13492</v>
      </c>
      <c r="R9292" s="38">
        <v>0.99118000268936157</v>
      </c>
      <c r="S9292" s="38"/>
      <c r="BA9292" s="395">
        <v>1</v>
      </c>
      <c r="BB9292" s="396" t="s">
        <v>861</v>
      </c>
      <c r="BC9292" t="str">
        <f t="shared" si="776"/>
        <v>RGR</v>
      </c>
      <c r="BD9292" t="str">
        <f t="shared" si="777"/>
        <v>NAoMe_recurrent_gender</v>
      </c>
      <c r="BE9292" s="397" t="s">
        <v>862</v>
      </c>
      <c r="BF9292" t="str">
        <f t="shared" si="778"/>
        <v>Female</v>
      </c>
      <c r="BG9292">
        <f t="shared" si="779"/>
        <v>62</v>
      </c>
      <c r="BH9292" s="398">
        <f t="shared" si="780"/>
        <v>1</v>
      </c>
      <c r="BO9292" s="33"/>
    </row>
    <row r="9293" spans="1:67">
      <c r="A9293" s="320" t="s">
        <v>338</v>
      </c>
      <c r="B9293" t="s">
        <v>380</v>
      </c>
      <c r="C9293" t="s">
        <v>910</v>
      </c>
      <c r="D9293" t="s">
        <v>314</v>
      </c>
      <c r="E9293" s="320" t="s">
        <v>227</v>
      </c>
      <c r="F9293" s="320" t="s">
        <v>228</v>
      </c>
      <c r="G9293" s="323" t="s">
        <v>431</v>
      </c>
      <c r="H9293" s="320" t="s">
        <v>432</v>
      </c>
      <c r="I9293" s="320" t="s">
        <v>291</v>
      </c>
      <c r="J9293" s="320" t="s">
        <v>293</v>
      </c>
      <c r="K9293" s="38">
        <v>0</v>
      </c>
      <c r="L9293" s="38">
        <v>0</v>
      </c>
      <c r="M9293" s="38"/>
      <c r="N9293" s="38">
        <v>9</v>
      </c>
      <c r="O9293" s="38">
        <v>5.7199997827410698E-3</v>
      </c>
      <c r="P9293" s="38"/>
      <c r="Q9293" s="38">
        <v>120</v>
      </c>
      <c r="R9293" s="38">
        <v>8.8200001046061516E-3</v>
      </c>
      <c r="S9293" s="38"/>
      <c r="BA9293" s="395">
        <v>1</v>
      </c>
      <c r="BB9293" s="396" t="s">
        <v>861</v>
      </c>
      <c r="BC9293" t="str">
        <f t="shared" si="776"/>
        <v>RGR</v>
      </c>
      <c r="BD9293" t="str">
        <f t="shared" si="777"/>
        <v>NAoMe_recurrent_gender</v>
      </c>
      <c r="BE9293" s="397" t="s">
        <v>862</v>
      </c>
      <c r="BF9293" t="str">
        <f t="shared" si="778"/>
        <v>Male</v>
      </c>
      <c r="BG9293">
        <f t="shared" si="779"/>
        <v>0</v>
      </c>
      <c r="BH9293" s="398">
        <f t="shared" si="780"/>
        <v>0</v>
      </c>
      <c r="BO9293" s="33"/>
    </row>
    <row r="9294" spans="1:67">
      <c r="A9294" s="320" t="s">
        <v>338</v>
      </c>
      <c r="B9294" t="s">
        <v>380</v>
      </c>
      <c r="C9294" t="s">
        <v>910</v>
      </c>
      <c r="D9294" t="s">
        <v>314</v>
      </c>
      <c r="E9294" s="320" t="s">
        <v>227</v>
      </c>
      <c r="F9294" s="320" t="s">
        <v>228</v>
      </c>
      <c r="G9294" s="323" t="s">
        <v>431</v>
      </c>
      <c r="H9294" s="320" t="s">
        <v>432</v>
      </c>
      <c r="I9294" s="320" t="s">
        <v>355</v>
      </c>
      <c r="J9294" s="320" t="s">
        <v>289</v>
      </c>
      <c r="K9294" s="38">
        <v>17</v>
      </c>
      <c r="L9294" s="38">
        <v>0.27419000864028931</v>
      </c>
      <c r="M9294" s="38"/>
      <c r="N9294" s="38">
        <v>482</v>
      </c>
      <c r="O9294" s="38">
        <v>0.30641999840736389</v>
      </c>
      <c r="P9294" s="38"/>
      <c r="Q9294" s="38">
        <v>4109</v>
      </c>
      <c r="R9294" s="38">
        <v>0.30186998844146729</v>
      </c>
      <c r="S9294" s="38"/>
      <c r="BA9294" s="395">
        <v>1</v>
      </c>
      <c r="BB9294" s="396" t="s">
        <v>861</v>
      </c>
      <c r="BC9294" t="str">
        <f t="shared" si="776"/>
        <v>RGR</v>
      </c>
      <c r="BD9294" t="str">
        <f t="shared" si="777"/>
        <v>NAoMe_recurrent_mbc_hes_year</v>
      </c>
      <c r="BE9294" s="397" t="s">
        <v>862</v>
      </c>
      <c r="BF9294" t="str">
        <f t="shared" si="778"/>
        <v>2021</v>
      </c>
      <c r="BG9294">
        <f t="shared" si="779"/>
        <v>17</v>
      </c>
      <c r="BH9294" s="398">
        <f t="shared" si="780"/>
        <v>0.27419000864028931</v>
      </c>
      <c r="BO9294" s="33"/>
    </row>
    <row r="9295" spans="1:67">
      <c r="A9295" s="320" t="s">
        <v>338</v>
      </c>
      <c r="B9295" t="s">
        <v>380</v>
      </c>
      <c r="C9295" t="s">
        <v>910</v>
      </c>
      <c r="D9295" t="s">
        <v>314</v>
      </c>
      <c r="E9295" s="320" t="s">
        <v>227</v>
      </c>
      <c r="F9295" s="320" t="s">
        <v>228</v>
      </c>
      <c r="G9295" s="323" t="s">
        <v>431</v>
      </c>
      <c r="H9295" s="320" t="s">
        <v>432</v>
      </c>
      <c r="I9295" s="320" t="s">
        <v>355</v>
      </c>
      <c r="J9295" s="320" t="s">
        <v>816</v>
      </c>
      <c r="K9295" s="38">
        <v>23</v>
      </c>
      <c r="L9295" s="38">
        <v>0.37097001075744629</v>
      </c>
      <c r="M9295" s="38"/>
      <c r="N9295" s="38">
        <v>505</v>
      </c>
      <c r="O9295" s="38">
        <v>0.32104000449180597</v>
      </c>
      <c r="P9295" s="38"/>
      <c r="Q9295" s="38">
        <v>4376</v>
      </c>
      <c r="R9295" s="38">
        <v>0.32148000597953802</v>
      </c>
      <c r="S9295" s="38"/>
      <c r="BA9295" s="395">
        <v>1</v>
      </c>
      <c r="BB9295" s="396" t="s">
        <v>861</v>
      </c>
      <c r="BC9295" t="str">
        <f t="shared" si="776"/>
        <v>RGR</v>
      </c>
      <c r="BD9295" t="str">
        <f t="shared" si="777"/>
        <v>NAoMe_recurrent_mbc_hes_year</v>
      </c>
      <c r="BE9295" s="397" t="s">
        <v>862</v>
      </c>
      <c r="BF9295" t="str">
        <f t="shared" si="778"/>
        <v>2022</v>
      </c>
      <c r="BG9295">
        <f t="shared" si="779"/>
        <v>23</v>
      </c>
      <c r="BH9295" s="398">
        <f t="shared" si="780"/>
        <v>0.37097001075744629</v>
      </c>
      <c r="BO9295" s="33"/>
    </row>
    <row r="9296" spans="1:67">
      <c r="A9296" s="320" t="s">
        <v>338</v>
      </c>
      <c r="B9296" t="s">
        <v>380</v>
      </c>
      <c r="C9296" t="s">
        <v>910</v>
      </c>
      <c r="D9296" t="s">
        <v>314</v>
      </c>
      <c r="E9296" s="320" t="s">
        <v>227</v>
      </c>
      <c r="F9296" s="320" t="s">
        <v>228</v>
      </c>
      <c r="G9296" s="323" t="s">
        <v>431</v>
      </c>
      <c r="H9296" s="320" t="s">
        <v>432</v>
      </c>
      <c r="I9296" s="320" t="s">
        <v>355</v>
      </c>
      <c r="J9296" s="320" t="s">
        <v>946</v>
      </c>
      <c r="K9296" s="38">
        <v>22</v>
      </c>
      <c r="L9296" s="38">
        <v>0.35484001040458679</v>
      </c>
      <c r="M9296" s="38"/>
      <c r="N9296" s="38">
        <v>586</v>
      </c>
      <c r="O9296" s="38">
        <v>0.37253999710083008</v>
      </c>
      <c r="P9296" s="38"/>
      <c r="Q9296" s="38">
        <v>5127</v>
      </c>
      <c r="R9296" s="38">
        <v>0.37665000557899481</v>
      </c>
      <c r="S9296" s="38"/>
      <c r="BA9296" s="395">
        <v>1</v>
      </c>
      <c r="BB9296" s="396" t="s">
        <v>861</v>
      </c>
      <c r="BC9296" t="str">
        <f t="shared" si="776"/>
        <v>RGR</v>
      </c>
      <c r="BD9296" t="str">
        <f t="shared" si="777"/>
        <v>NAoMe_recurrent_mbc_hes_year</v>
      </c>
      <c r="BE9296" s="397" t="s">
        <v>862</v>
      </c>
      <c r="BF9296" t="str">
        <f t="shared" si="778"/>
        <v>2023</v>
      </c>
      <c r="BG9296">
        <f t="shared" si="779"/>
        <v>22</v>
      </c>
      <c r="BH9296" s="398">
        <f t="shared" si="780"/>
        <v>0.35484001040458679</v>
      </c>
      <c r="BO9296" s="33"/>
    </row>
    <row r="9297" spans="1:67">
      <c r="A9297" s="320" t="s">
        <v>338</v>
      </c>
      <c r="B9297" t="s">
        <v>380</v>
      </c>
      <c r="C9297" t="s">
        <v>910</v>
      </c>
      <c r="D9297" t="s">
        <v>314</v>
      </c>
      <c r="E9297" s="320" t="s">
        <v>227</v>
      </c>
      <c r="F9297" s="320" t="s">
        <v>228</v>
      </c>
      <c r="G9297" s="323" t="s">
        <v>431</v>
      </c>
      <c r="H9297" s="320" t="s">
        <v>432</v>
      </c>
      <c r="I9297" s="320" t="s">
        <v>824</v>
      </c>
      <c r="J9297" s="320" t="s">
        <v>12</v>
      </c>
      <c r="K9297" s="38">
        <v>62</v>
      </c>
      <c r="L9297" s="38">
        <v>1</v>
      </c>
      <c r="M9297" s="38"/>
      <c r="N9297" s="38">
        <v>1573</v>
      </c>
      <c r="O9297" s="38">
        <v>1</v>
      </c>
      <c r="P9297" s="38"/>
      <c r="Q9297" s="38">
        <v>13612</v>
      </c>
      <c r="R9297" s="38">
        <v>1</v>
      </c>
      <c r="S9297" s="38"/>
      <c r="BA9297" s="395">
        <v>1</v>
      </c>
      <c r="BB9297" s="396" t="s">
        <v>861</v>
      </c>
      <c r="BC9297" t="str">
        <f t="shared" si="776"/>
        <v>RGR</v>
      </c>
      <c r="BD9297" t="str">
        <f t="shared" si="777"/>
        <v>NAoMe_recurrent_tag_bonemets</v>
      </c>
      <c r="BE9297" s="397" t="s">
        <v>862</v>
      </c>
      <c r="BF9297" t="str">
        <f t="shared" si="778"/>
        <v>No</v>
      </c>
      <c r="BG9297">
        <f t="shared" si="779"/>
        <v>62</v>
      </c>
      <c r="BH9297" s="398">
        <f t="shared" si="780"/>
        <v>1</v>
      </c>
      <c r="BO9297" s="33"/>
    </row>
    <row r="9298" spans="1:67">
      <c r="A9298" s="320" t="s">
        <v>338</v>
      </c>
      <c r="B9298" t="s">
        <v>380</v>
      </c>
      <c r="C9298" t="s">
        <v>910</v>
      </c>
      <c r="D9298" t="s">
        <v>314</v>
      </c>
      <c r="E9298" s="320" t="s">
        <v>227</v>
      </c>
      <c r="F9298" s="320" t="s">
        <v>228</v>
      </c>
      <c r="G9298" s="323" t="s">
        <v>431</v>
      </c>
      <c r="H9298" s="320" t="s">
        <v>432</v>
      </c>
      <c r="I9298" s="320" t="s">
        <v>825</v>
      </c>
      <c r="J9298" s="320" t="s">
        <v>12</v>
      </c>
      <c r="K9298" s="38">
        <v>62</v>
      </c>
      <c r="L9298" s="38">
        <v>1</v>
      </c>
      <c r="M9298" s="38"/>
      <c r="N9298" s="38">
        <v>1573</v>
      </c>
      <c r="O9298" s="38">
        <v>1</v>
      </c>
      <c r="P9298" s="38"/>
      <c r="Q9298" s="38">
        <v>13612</v>
      </c>
      <c r="R9298" s="38">
        <v>1</v>
      </c>
      <c r="S9298" s="38"/>
      <c r="BA9298" s="395">
        <v>1</v>
      </c>
      <c r="BB9298" s="396" t="s">
        <v>861</v>
      </c>
      <c r="BC9298" t="str">
        <f t="shared" si="776"/>
        <v>RGR</v>
      </c>
      <c r="BD9298" t="str">
        <f t="shared" si="777"/>
        <v>NAoMe_recurrent_tag_brainmets</v>
      </c>
      <c r="BE9298" s="397" t="s">
        <v>862</v>
      </c>
      <c r="BF9298" t="str">
        <f t="shared" si="778"/>
        <v>No</v>
      </c>
      <c r="BG9298">
        <f t="shared" si="779"/>
        <v>62</v>
      </c>
      <c r="BH9298" s="398">
        <f t="shared" si="780"/>
        <v>1</v>
      </c>
      <c r="BO9298" s="33"/>
    </row>
    <row r="9299" spans="1:67">
      <c r="A9299" s="320" t="s">
        <v>338</v>
      </c>
      <c r="B9299" t="s">
        <v>380</v>
      </c>
      <c r="C9299" t="s">
        <v>910</v>
      </c>
      <c r="D9299" t="s">
        <v>314</v>
      </c>
      <c r="E9299" s="320" t="s">
        <v>227</v>
      </c>
      <c r="F9299" s="320" t="s">
        <v>228</v>
      </c>
      <c r="G9299" s="323" t="s">
        <v>431</v>
      </c>
      <c r="H9299" s="320" t="s">
        <v>432</v>
      </c>
      <c r="I9299" s="320" t="s">
        <v>826</v>
      </c>
      <c r="J9299" s="320" t="s">
        <v>12</v>
      </c>
      <c r="K9299" s="38">
        <v>62</v>
      </c>
      <c r="L9299" s="38">
        <v>1</v>
      </c>
      <c r="M9299" s="38"/>
      <c r="N9299" s="38">
        <v>1573</v>
      </c>
      <c r="O9299" s="38">
        <v>1</v>
      </c>
      <c r="P9299" s="38"/>
      <c r="Q9299" s="38">
        <v>13612</v>
      </c>
      <c r="R9299" s="38">
        <v>1</v>
      </c>
      <c r="S9299" s="38"/>
      <c r="BA9299" s="395">
        <v>1</v>
      </c>
      <c r="BB9299" s="396" t="s">
        <v>861</v>
      </c>
      <c r="BC9299" t="str">
        <f t="shared" si="776"/>
        <v>RGR</v>
      </c>
      <c r="BD9299" t="str">
        <f t="shared" si="777"/>
        <v>NAoMe_recurrent_tag_livermets</v>
      </c>
      <c r="BE9299" s="397" t="s">
        <v>862</v>
      </c>
      <c r="BF9299" t="str">
        <f t="shared" si="778"/>
        <v>No</v>
      </c>
      <c r="BG9299">
        <f t="shared" si="779"/>
        <v>62</v>
      </c>
      <c r="BH9299" s="398">
        <f t="shared" si="780"/>
        <v>1</v>
      </c>
      <c r="BO9299" s="33"/>
    </row>
    <row r="9300" spans="1:67">
      <c r="A9300" s="320" t="s">
        <v>338</v>
      </c>
      <c r="B9300" t="s">
        <v>380</v>
      </c>
      <c r="C9300" t="s">
        <v>910</v>
      </c>
      <c r="D9300" t="s">
        <v>314</v>
      </c>
      <c r="E9300" s="320" t="s">
        <v>227</v>
      </c>
      <c r="F9300" s="320" t="s">
        <v>228</v>
      </c>
      <c r="G9300" s="323" t="s">
        <v>431</v>
      </c>
      <c r="H9300" s="320" t="s">
        <v>432</v>
      </c>
      <c r="I9300" s="320" t="s">
        <v>827</v>
      </c>
      <c r="J9300" s="320" t="s">
        <v>12</v>
      </c>
      <c r="K9300" s="38">
        <v>62</v>
      </c>
      <c r="L9300" s="38">
        <v>1</v>
      </c>
      <c r="M9300" s="38"/>
      <c r="N9300" s="38">
        <v>1573</v>
      </c>
      <c r="O9300" s="38">
        <v>1</v>
      </c>
      <c r="P9300" s="38"/>
      <c r="Q9300" s="38">
        <v>13612</v>
      </c>
      <c r="R9300" s="38">
        <v>1</v>
      </c>
      <c r="S9300" s="38"/>
      <c r="BA9300" s="395">
        <v>1</v>
      </c>
      <c r="BB9300" s="396" t="s">
        <v>861</v>
      </c>
      <c r="BC9300" t="str">
        <f t="shared" si="776"/>
        <v>RGR</v>
      </c>
      <c r="BD9300" t="str">
        <f t="shared" si="777"/>
        <v>NAoMe_recurrent_tag_lungmets</v>
      </c>
      <c r="BE9300" s="397" t="s">
        <v>862</v>
      </c>
      <c r="BF9300" t="str">
        <f t="shared" si="778"/>
        <v>No</v>
      </c>
      <c r="BG9300">
        <f t="shared" si="779"/>
        <v>62</v>
      </c>
      <c r="BH9300" s="398">
        <f t="shared" si="780"/>
        <v>1</v>
      </c>
      <c r="BO9300" s="33"/>
    </row>
    <row r="9301" spans="1:67">
      <c r="A9301" s="320" t="s">
        <v>338</v>
      </c>
      <c r="B9301" t="s">
        <v>380</v>
      </c>
      <c r="C9301" t="s">
        <v>910</v>
      </c>
      <c r="D9301" t="s">
        <v>314</v>
      </c>
      <c r="E9301" s="320" t="s">
        <v>227</v>
      </c>
      <c r="F9301" s="320" t="s">
        <v>228</v>
      </c>
      <c r="G9301" s="323" t="s">
        <v>431</v>
      </c>
      <c r="H9301" s="320" t="s">
        <v>432</v>
      </c>
      <c r="I9301" s="320" t="s">
        <v>828</v>
      </c>
      <c r="J9301" s="320" t="s">
        <v>12</v>
      </c>
      <c r="K9301" s="38">
        <v>62</v>
      </c>
      <c r="L9301" s="38">
        <v>1</v>
      </c>
      <c r="M9301" s="38"/>
      <c r="N9301" s="38">
        <v>1573</v>
      </c>
      <c r="O9301" s="38">
        <v>1</v>
      </c>
      <c r="P9301" s="38"/>
      <c r="Q9301" s="38">
        <v>13612</v>
      </c>
      <c r="R9301" s="38">
        <v>1</v>
      </c>
      <c r="S9301" s="38"/>
      <c r="BA9301" s="395">
        <v>1</v>
      </c>
      <c r="BB9301" s="396" t="s">
        <v>861</v>
      </c>
      <c r="BC9301" t="str">
        <f t="shared" si="776"/>
        <v>RGR</v>
      </c>
      <c r="BD9301" t="str">
        <f t="shared" si="777"/>
        <v>NAoMe_recurrent_tag_othermets</v>
      </c>
      <c r="BE9301" s="397" t="s">
        <v>862</v>
      </c>
      <c r="BF9301" t="str">
        <f t="shared" si="778"/>
        <v>No</v>
      </c>
      <c r="BG9301">
        <f t="shared" si="779"/>
        <v>62</v>
      </c>
      <c r="BH9301" s="398">
        <f t="shared" si="780"/>
        <v>1</v>
      </c>
      <c r="BO9301" s="33"/>
    </row>
    <row r="9302" spans="1:67">
      <c r="A9302" s="320" t="s">
        <v>338</v>
      </c>
      <c r="B9302" t="s">
        <v>380</v>
      </c>
      <c r="C9302" t="s">
        <v>910</v>
      </c>
      <c r="D9302" t="s">
        <v>314</v>
      </c>
      <c r="E9302" s="320" t="s">
        <v>229</v>
      </c>
      <c r="F9302" s="320" t="s">
        <v>230</v>
      </c>
      <c r="G9302" s="323" t="s">
        <v>437</v>
      </c>
      <c r="H9302" s="320" t="s">
        <v>321</v>
      </c>
      <c r="I9302" s="320" t="s">
        <v>354</v>
      </c>
      <c r="J9302" s="320" t="s">
        <v>277</v>
      </c>
      <c r="K9302" s="38">
        <v>0</v>
      </c>
      <c r="L9302" s="38">
        <v>0</v>
      </c>
      <c r="M9302" s="38"/>
      <c r="N9302" s="38">
        <v>2</v>
      </c>
      <c r="O9302" s="38">
        <v>5.6500001810491094E-3</v>
      </c>
      <c r="P9302" s="38"/>
      <c r="Q9302" s="38">
        <v>56</v>
      </c>
      <c r="R9302" s="38">
        <v>4.1100000962615013E-3</v>
      </c>
      <c r="S9302" s="38"/>
      <c r="BA9302" s="395">
        <v>1</v>
      </c>
      <c r="BB9302" s="396" t="s">
        <v>861</v>
      </c>
      <c r="BC9302" t="str">
        <f t="shared" si="776"/>
        <v>RKE</v>
      </c>
      <c r="BD9302" t="str">
        <f t="shared" si="777"/>
        <v>NAoMe_recurrent_age_mbc_hes_decades_80cap</v>
      </c>
      <c r="BE9302" s="397" t="s">
        <v>862</v>
      </c>
      <c r="BF9302" t="str">
        <f t="shared" si="778"/>
        <v>18-29 yrs</v>
      </c>
      <c r="BG9302">
        <f t="shared" si="779"/>
        <v>0</v>
      </c>
      <c r="BH9302" s="398">
        <f t="shared" si="780"/>
        <v>0</v>
      </c>
      <c r="BO9302" s="33"/>
    </row>
    <row r="9303" spans="1:67">
      <c r="A9303" s="320" t="s">
        <v>338</v>
      </c>
      <c r="B9303" t="s">
        <v>380</v>
      </c>
      <c r="C9303" t="s">
        <v>910</v>
      </c>
      <c r="D9303" t="s">
        <v>314</v>
      </c>
      <c r="E9303" s="320" t="s">
        <v>229</v>
      </c>
      <c r="F9303" s="320" t="s">
        <v>230</v>
      </c>
      <c r="G9303" s="323" t="s">
        <v>437</v>
      </c>
      <c r="H9303" s="320" t="s">
        <v>321</v>
      </c>
      <c r="I9303" s="320" t="s">
        <v>354</v>
      </c>
      <c r="J9303" s="320" t="s">
        <v>278</v>
      </c>
      <c r="K9303" s="38">
        <v>0</v>
      </c>
      <c r="L9303" s="38">
        <v>0</v>
      </c>
      <c r="M9303" s="38"/>
      <c r="N9303" s="38">
        <v>23</v>
      </c>
      <c r="O9303" s="38">
        <v>6.4970001578330994E-2</v>
      </c>
      <c r="P9303" s="38"/>
      <c r="Q9303" s="38">
        <v>552</v>
      </c>
      <c r="R9303" s="38">
        <v>4.0550000965595252E-2</v>
      </c>
      <c r="S9303" s="38"/>
      <c r="BA9303" s="395">
        <v>1</v>
      </c>
      <c r="BB9303" s="396" t="s">
        <v>861</v>
      </c>
      <c r="BC9303" t="str">
        <f t="shared" si="776"/>
        <v>RKE</v>
      </c>
      <c r="BD9303" t="str">
        <f t="shared" si="777"/>
        <v>NAoMe_recurrent_age_mbc_hes_decades_80cap</v>
      </c>
      <c r="BE9303" s="397" t="s">
        <v>862</v>
      </c>
      <c r="BF9303" t="str">
        <f t="shared" si="778"/>
        <v>30-39 yrs</v>
      </c>
      <c r="BG9303">
        <f t="shared" si="779"/>
        <v>0</v>
      </c>
      <c r="BH9303" s="398">
        <f t="shared" si="780"/>
        <v>0</v>
      </c>
      <c r="BO9303" s="33"/>
    </row>
    <row r="9304" spans="1:67">
      <c r="A9304" s="320" t="s">
        <v>338</v>
      </c>
      <c r="B9304" t="s">
        <v>380</v>
      </c>
      <c r="C9304" t="s">
        <v>910</v>
      </c>
      <c r="D9304" t="s">
        <v>314</v>
      </c>
      <c r="E9304" s="320" t="s">
        <v>229</v>
      </c>
      <c r="F9304" s="320" t="s">
        <v>230</v>
      </c>
      <c r="G9304" s="323" t="s">
        <v>437</v>
      </c>
      <c r="H9304" s="320" t="s">
        <v>321</v>
      </c>
      <c r="I9304" s="320" t="s">
        <v>354</v>
      </c>
      <c r="J9304" s="320" t="s">
        <v>279</v>
      </c>
      <c r="K9304" s="38">
        <v>2</v>
      </c>
      <c r="L9304" s="38">
        <v>8.6960002779960632E-2</v>
      </c>
      <c r="M9304" s="38"/>
      <c r="N9304" s="38">
        <v>49</v>
      </c>
      <c r="O9304" s="38">
        <v>0.13842000067234039</v>
      </c>
      <c r="P9304" s="38"/>
      <c r="Q9304" s="38">
        <v>1403</v>
      </c>
      <c r="R9304" s="38">
        <v>0.1030699983239174</v>
      </c>
      <c r="S9304" s="38"/>
      <c r="BA9304" s="395">
        <v>1</v>
      </c>
      <c r="BB9304" s="396" t="s">
        <v>861</v>
      </c>
      <c r="BC9304" t="str">
        <f t="shared" si="776"/>
        <v>RKE</v>
      </c>
      <c r="BD9304" t="str">
        <f t="shared" si="777"/>
        <v>NAoMe_recurrent_age_mbc_hes_decades_80cap</v>
      </c>
      <c r="BE9304" s="397" t="s">
        <v>862</v>
      </c>
      <c r="BF9304" t="str">
        <f t="shared" si="778"/>
        <v>40-49 yrs</v>
      </c>
      <c r="BG9304">
        <f t="shared" si="779"/>
        <v>2</v>
      </c>
      <c r="BH9304" s="398">
        <f t="shared" si="780"/>
        <v>8.6960002779960632E-2</v>
      </c>
      <c r="BO9304" s="33"/>
    </row>
    <row r="9305" spans="1:67">
      <c r="A9305" s="320" t="s">
        <v>338</v>
      </c>
      <c r="B9305" t="s">
        <v>380</v>
      </c>
      <c r="C9305" t="s">
        <v>910</v>
      </c>
      <c r="D9305" t="s">
        <v>314</v>
      </c>
      <c r="E9305" s="320" t="s">
        <v>229</v>
      </c>
      <c r="F9305" s="320" t="s">
        <v>230</v>
      </c>
      <c r="G9305" s="323" t="s">
        <v>437</v>
      </c>
      <c r="H9305" s="320" t="s">
        <v>321</v>
      </c>
      <c r="I9305" s="320" t="s">
        <v>354</v>
      </c>
      <c r="J9305" s="320" t="s">
        <v>280</v>
      </c>
      <c r="K9305" s="38">
        <v>9</v>
      </c>
      <c r="L9305" s="38">
        <v>0.39129999279975891</v>
      </c>
      <c r="M9305" s="38"/>
      <c r="N9305" s="38">
        <v>81</v>
      </c>
      <c r="O9305" s="38">
        <v>0.22880999743938449</v>
      </c>
      <c r="P9305" s="38"/>
      <c r="Q9305" s="38">
        <v>2584</v>
      </c>
      <c r="R9305" s="38">
        <v>0.18983000516891479</v>
      </c>
      <c r="S9305" s="38"/>
      <c r="BA9305" s="395">
        <v>1</v>
      </c>
      <c r="BB9305" s="396" t="s">
        <v>861</v>
      </c>
      <c r="BC9305" t="str">
        <f t="shared" si="776"/>
        <v>RKE</v>
      </c>
      <c r="BD9305" t="str">
        <f t="shared" si="777"/>
        <v>NAoMe_recurrent_age_mbc_hes_decades_80cap</v>
      </c>
      <c r="BE9305" s="397" t="s">
        <v>862</v>
      </c>
      <c r="BF9305" t="str">
        <f t="shared" si="778"/>
        <v>50-59 yrs</v>
      </c>
      <c r="BG9305">
        <f t="shared" si="779"/>
        <v>9</v>
      </c>
      <c r="BH9305" s="398">
        <f t="shared" si="780"/>
        <v>0.39129999279975891</v>
      </c>
      <c r="BO9305" s="33"/>
    </row>
    <row r="9306" spans="1:67">
      <c r="A9306" s="320" t="s">
        <v>338</v>
      </c>
      <c r="B9306" t="s">
        <v>380</v>
      </c>
      <c r="C9306" t="s">
        <v>910</v>
      </c>
      <c r="D9306" t="s">
        <v>314</v>
      </c>
      <c r="E9306" s="320" t="s">
        <v>229</v>
      </c>
      <c r="F9306" s="320" t="s">
        <v>230</v>
      </c>
      <c r="G9306" s="323" t="s">
        <v>437</v>
      </c>
      <c r="H9306" s="320" t="s">
        <v>321</v>
      </c>
      <c r="I9306" s="320" t="s">
        <v>354</v>
      </c>
      <c r="J9306" s="320" t="s">
        <v>281</v>
      </c>
      <c r="K9306" s="38">
        <v>5</v>
      </c>
      <c r="L9306" s="38">
        <v>0.21739000082015991</v>
      </c>
      <c r="M9306" s="38"/>
      <c r="N9306" s="38">
        <v>69</v>
      </c>
      <c r="O9306" s="38">
        <v>0.19492000341415411</v>
      </c>
      <c r="P9306" s="38"/>
      <c r="Q9306" s="38">
        <v>2650</v>
      </c>
      <c r="R9306" s="38">
        <v>0.19468000531196589</v>
      </c>
      <c r="S9306" s="38"/>
      <c r="BA9306" s="395">
        <v>1</v>
      </c>
      <c r="BB9306" s="396" t="s">
        <v>861</v>
      </c>
      <c r="BC9306" t="str">
        <f t="shared" si="776"/>
        <v>RKE</v>
      </c>
      <c r="BD9306" t="str">
        <f t="shared" si="777"/>
        <v>NAoMe_recurrent_age_mbc_hes_decades_80cap</v>
      </c>
      <c r="BE9306" s="397" t="s">
        <v>862</v>
      </c>
      <c r="BF9306" t="str">
        <f t="shared" si="778"/>
        <v>60-69 yrs</v>
      </c>
      <c r="BG9306">
        <f t="shared" si="779"/>
        <v>5</v>
      </c>
      <c r="BH9306" s="398">
        <f t="shared" si="780"/>
        <v>0.21739000082015991</v>
      </c>
      <c r="BO9306" s="33"/>
    </row>
    <row r="9307" spans="1:67">
      <c r="A9307" s="320" t="s">
        <v>338</v>
      </c>
      <c r="B9307" t="s">
        <v>380</v>
      </c>
      <c r="C9307" t="s">
        <v>910</v>
      </c>
      <c r="D9307" t="s">
        <v>314</v>
      </c>
      <c r="E9307" s="320" t="s">
        <v>229</v>
      </c>
      <c r="F9307" s="320" t="s">
        <v>230</v>
      </c>
      <c r="G9307" s="323" t="s">
        <v>437</v>
      </c>
      <c r="H9307" s="320" t="s">
        <v>321</v>
      </c>
      <c r="I9307" s="320" t="s">
        <v>354</v>
      </c>
      <c r="J9307" s="320" t="s">
        <v>282</v>
      </c>
      <c r="K9307" s="38">
        <v>2</v>
      </c>
      <c r="L9307" s="38">
        <v>8.6960002779960632E-2</v>
      </c>
      <c r="M9307" s="38"/>
      <c r="N9307" s="38">
        <v>70</v>
      </c>
      <c r="O9307" s="38">
        <v>0.19774000346660611</v>
      </c>
      <c r="P9307" s="38"/>
      <c r="Q9307" s="38">
        <v>3284</v>
      </c>
      <c r="R9307" s="38">
        <v>0.24126000702381131</v>
      </c>
      <c r="S9307" s="38"/>
      <c r="BA9307" s="395">
        <v>1</v>
      </c>
      <c r="BB9307" s="396" t="s">
        <v>861</v>
      </c>
      <c r="BC9307" t="str">
        <f t="shared" si="776"/>
        <v>RKE</v>
      </c>
      <c r="BD9307" t="str">
        <f t="shared" si="777"/>
        <v>NAoMe_recurrent_age_mbc_hes_decades_80cap</v>
      </c>
      <c r="BE9307" s="397" t="s">
        <v>862</v>
      </c>
      <c r="BF9307" t="str">
        <f t="shared" si="778"/>
        <v>70-79 yrs</v>
      </c>
      <c r="BG9307">
        <f t="shared" si="779"/>
        <v>2</v>
      </c>
      <c r="BH9307" s="398">
        <f t="shared" si="780"/>
        <v>8.6960002779960632E-2</v>
      </c>
      <c r="BO9307" s="33"/>
    </row>
    <row r="9308" spans="1:67">
      <c r="A9308" s="320" t="s">
        <v>338</v>
      </c>
      <c r="B9308" t="s">
        <v>380</v>
      </c>
      <c r="C9308" t="s">
        <v>910</v>
      </c>
      <c r="D9308" t="s">
        <v>314</v>
      </c>
      <c r="E9308" s="320" t="s">
        <v>229</v>
      </c>
      <c r="F9308" s="320" t="s">
        <v>230</v>
      </c>
      <c r="G9308" s="323" t="s">
        <v>437</v>
      </c>
      <c r="H9308" s="320" t="s">
        <v>321</v>
      </c>
      <c r="I9308" s="320" t="s">
        <v>354</v>
      </c>
      <c r="J9308" s="320" t="s">
        <v>283</v>
      </c>
      <c r="K9308" s="38">
        <v>5</v>
      </c>
      <c r="L9308" s="38">
        <v>0.21739000082015991</v>
      </c>
      <c r="M9308" s="38"/>
      <c r="N9308" s="38">
        <v>60</v>
      </c>
      <c r="O9308" s="38">
        <v>0.16948999464511871</v>
      </c>
      <c r="P9308" s="38"/>
      <c r="Q9308" s="38">
        <v>3083</v>
      </c>
      <c r="R9308" s="38">
        <v>0.2264900058507919</v>
      </c>
      <c r="S9308" s="38"/>
      <c r="BA9308" s="395">
        <v>1</v>
      </c>
      <c r="BB9308" s="396" t="s">
        <v>861</v>
      </c>
      <c r="BC9308" t="str">
        <f t="shared" si="776"/>
        <v>RKE</v>
      </c>
      <c r="BD9308" t="str">
        <f t="shared" si="777"/>
        <v>NAoMe_recurrent_age_mbc_hes_decades_80cap</v>
      </c>
      <c r="BE9308" s="397" t="s">
        <v>862</v>
      </c>
      <c r="BF9308" t="str">
        <f t="shared" si="778"/>
        <v>80+ yrs</v>
      </c>
      <c r="BG9308">
        <f t="shared" si="779"/>
        <v>5</v>
      </c>
      <c r="BH9308" s="398">
        <f t="shared" si="780"/>
        <v>0.21739000082015991</v>
      </c>
      <c r="BO9308" s="33"/>
    </row>
    <row r="9309" spans="1:67">
      <c r="A9309" s="320" t="s">
        <v>338</v>
      </c>
      <c r="B9309" t="s">
        <v>380</v>
      </c>
      <c r="C9309" t="s">
        <v>910</v>
      </c>
      <c r="D9309" t="s">
        <v>314</v>
      </c>
      <c r="E9309" s="320" t="s">
        <v>229</v>
      </c>
      <c r="F9309" s="320" t="s">
        <v>230</v>
      </c>
      <c r="G9309" s="323" t="s">
        <v>437</v>
      </c>
      <c r="H9309" s="320" t="s">
        <v>321</v>
      </c>
      <c r="I9309" s="320" t="s">
        <v>656</v>
      </c>
      <c r="J9309" s="320" t="s">
        <v>286</v>
      </c>
      <c r="K9309" s="38">
        <v>0</v>
      </c>
      <c r="L9309" s="38">
        <v>0</v>
      </c>
      <c r="M9309" s="38">
        <v>0</v>
      </c>
      <c r="N9309" s="38">
        <v>27</v>
      </c>
      <c r="O9309" s="38">
        <v>7.6269999146461487E-2</v>
      </c>
      <c r="P9309" s="38">
        <v>7.7590003609657288E-2</v>
      </c>
      <c r="Q9309" s="38">
        <v>565</v>
      </c>
      <c r="R9309" s="38">
        <v>4.1510000824928277E-2</v>
      </c>
      <c r="S9309" s="38">
        <v>4.221000149846077E-2</v>
      </c>
      <c r="BA9309" s="395">
        <v>1</v>
      </c>
      <c r="BB9309" s="396" t="s">
        <v>861</v>
      </c>
      <c r="BC9309" t="str">
        <f t="shared" si="776"/>
        <v>RKE</v>
      </c>
      <c r="BD9309" t="str">
        <f t="shared" si="777"/>
        <v>NAoMe_recurrent_ethnicity_grp</v>
      </c>
      <c r="BE9309" s="397" t="s">
        <v>862</v>
      </c>
      <c r="BF9309" t="str">
        <f t="shared" si="778"/>
        <v>Asian or Asian British</v>
      </c>
      <c r="BG9309">
        <f t="shared" si="779"/>
        <v>0</v>
      </c>
      <c r="BH9309" s="398">
        <f t="shared" si="780"/>
        <v>0</v>
      </c>
      <c r="BO9309" s="33"/>
    </row>
    <row r="9310" spans="1:67">
      <c r="A9310" s="320" t="s">
        <v>338</v>
      </c>
      <c r="B9310" t="s">
        <v>380</v>
      </c>
      <c r="C9310" t="s">
        <v>910</v>
      </c>
      <c r="D9310" t="s">
        <v>314</v>
      </c>
      <c r="E9310" s="320" t="s">
        <v>229</v>
      </c>
      <c r="F9310" s="320" t="s">
        <v>230</v>
      </c>
      <c r="G9310" s="323" t="s">
        <v>437</v>
      </c>
      <c r="H9310" s="320" t="s">
        <v>321</v>
      </c>
      <c r="I9310" s="320" t="s">
        <v>656</v>
      </c>
      <c r="J9310" s="320" t="s">
        <v>287</v>
      </c>
      <c r="K9310" s="38">
        <v>5</v>
      </c>
      <c r="L9310" s="38">
        <v>0.21739000082015991</v>
      </c>
      <c r="M9310" s="38">
        <v>0.21739000082015991</v>
      </c>
      <c r="N9310" s="38">
        <v>58</v>
      </c>
      <c r="O9310" s="38">
        <v>0.16383999586105349</v>
      </c>
      <c r="P9310" s="38">
        <v>0.1666699945926666</v>
      </c>
      <c r="Q9310" s="38">
        <v>439</v>
      </c>
      <c r="R9310" s="38">
        <v>3.2249998301267617E-2</v>
      </c>
      <c r="S9310" s="38">
        <v>3.2800000160932541E-2</v>
      </c>
      <c r="BA9310" s="395">
        <v>1</v>
      </c>
      <c r="BB9310" s="396" t="s">
        <v>861</v>
      </c>
      <c r="BC9310" t="str">
        <f t="shared" si="776"/>
        <v>RKE</v>
      </c>
      <c r="BD9310" t="str">
        <f t="shared" si="777"/>
        <v>NAoMe_recurrent_ethnicity_grp</v>
      </c>
      <c r="BE9310" s="397" t="s">
        <v>862</v>
      </c>
      <c r="BF9310" t="str">
        <f t="shared" si="778"/>
        <v>Black or Black British</v>
      </c>
      <c r="BG9310">
        <f t="shared" si="779"/>
        <v>5</v>
      </c>
      <c r="BH9310" s="398">
        <f t="shared" si="780"/>
        <v>0.21739000082015991</v>
      </c>
      <c r="BO9310" s="33"/>
    </row>
    <row r="9311" spans="1:67">
      <c r="A9311" s="320" t="s">
        <v>338</v>
      </c>
      <c r="B9311" t="s">
        <v>380</v>
      </c>
      <c r="C9311" t="s">
        <v>910</v>
      </c>
      <c r="D9311" t="s">
        <v>314</v>
      </c>
      <c r="E9311" s="320" t="s">
        <v>229</v>
      </c>
      <c r="F9311" s="320" t="s">
        <v>230</v>
      </c>
      <c r="G9311" s="323" t="s">
        <v>437</v>
      </c>
      <c r="H9311" s="320" t="s">
        <v>321</v>
      </c>
      <c r="I9311" s="320" t="s">
        <v>656</v>
      </c>
      <c r="J9311" s="320" t="s">
        <v>259</v>
      </c>
      <c r="K9311" s="38">
        <v>2</v>
      </c>
      <c r="L9311" s="38">
        <v>8.6960002779960632E-2</v>
      </c>
      <c r="M9311" s="38">
        <v>8.6960002779960632E-2</v>
      </c>
      <c r="N9311" s="38">
        <v>6</v>
      </c>
      <c r="O9311" s="38">
        <v>1.6950000077486042E-2</v>
      </c>
      <c r="P9311" s="38">
        <v>1.724000088870525E-2</v>
      </c>
      <c r="Q9311" s="38">
        <v>117</v>
      </c>
      <c r="R9311" s="38">
        <v>8.6000002920627594E-3</v>
      </c>
      <c r="S9311" s="38">
        <v>8.7400004267692566E-3</v>
      </c>
      <c r="BA9311" s="395">
        <v>1</v>
      </c>
      <c r="BB9311" s="396" t="s">
        <v>861</v>
      </c>
      <c r="BC9311" t="str">
        <f t="shared" si="776"/>
        <v>RKE</v>
      </c>
      <c r="BD9311" t="str">
        <f t="shared" si="777"/>
        <v>NAoMe_recurrent_ethnicity_grp</v>
      </c>
      <c r="BE9311" s="397" t="s">
        <v>862</v>
      </c>
      <c r="BF9311" t="str">
        <f t="shared" si="778"/>
        <v>Mixed</v>
      </c>
      <c r="BG9311">
        <f t="shared" si="779"/>
        <v>2</v>
      </c>
      <c r="BH9311" s="398">
        <f t="shared" si="780"/>
        <v>8.6960002779960632E-2</v>
      </c>
      <c r="BO9311" s="33"/>
    </row>
    <row r="9312" spans="1:67">
      <c r="A9312" s="320" t="s">
        <v>338</v>
      </c>
      <c r="B9312" t="s">
        <v>380</v>
      </c>
      <c r="C9312" t="s">
        <v>910</v>
      </c>
      <c r="D9312" t="s">
        <v>314</v>
      </c>
      <c r="E9312" s="320" t="s">
        <v>229</v>
      </c>
      <c r="F9312" s="320" t="s">
        <v>230</v>
      </c>
      <c r="G9312" s="323" t="s">
        <v>437</v>
      </c>
      <c r="H9312" s="320" t="s">
        <v>321</v>
      </c>
      <c r="I9312" s="320" t="s">
        <v>656</v>
      </c>
      <c r="J9312" s="320" t="s">
        <v>288</v>
      </c>
      <c r="K9312" s="38">
        <v>2</v>
      </c>
      <c r="L9312" s="38">
        <v>8.6960002779960632E-2</v>
      </c>
      <c r="M9312" s="38">
        <v>8.6960002779960632E-2</v>
      </c>
      <c r="N9312" s="38">
        <v>26</v>
      </c>
      <c r="O9312" s="38">
        <v>7.3449999094009399E-2</v>
      </c>
      <c r="P9312" s="38">
        <v>7.4709996581077576E-2</v>
      </c>
      <c r="Q9312" s="38">
        <v>254</v>
      </c>
      <c r="R9312" s="38">
        <v>1.8659999594092369E-2</v>
      </c>
      <c r="S9312" s="38">
        <v>1.8980000168085098E-2</v>
      </c>
      <c r="BA9312" s="395">
        <v>1</v>
      </c>
      <c r="BB9312" s="396" t="s">
        <v>861</v>
      </c>
      <c r="BC9312" t="str">
        <f t="shared" si="776"/>
        <v>RKE</v>
      </c>
      <c r="BD9312" t="str">
        <f t="shared" si="777"/>
        <v>NAoMe_recurrent_ethnicity_grp</v>
      </c>
      <c r="BE9312" s="397" t="s">
        <v>862</v>
      </c>
      <c r="BF9312" t="str">
        <f t="shared" si="778"/>
        <v>Other Ethnic Group</v>
      </c>
      <c r="BG9312">
        <f t="shared" si="779"/>
        <v>2</v>
      </c>
      <c r="BH9312" s="398">
        <f t="shared" si="780"/>
        <v>8.6960002779960632E-2</v>
      </c>
      <c r="BO9312" s="33"/>
    </row>
    <row r="9313" spans="1:67">
      <c r="A9313" s="320" t="s">
        <v>338</v>
      </c>
      <c r="B9313" t="s">
        <v>380</v>
      </c>
      <c r="C9313" t="s">
        <v>910</v>
      </c>
      <c r="D9313" t="s">
        <v>314</v>
      </c>
      <c r="E9313" s="320" t="s">
        <v>229</v>
      </c>
      <c r="F9313" s="320" t="s">
        <v>230</v>
      </c>
      <c r="G9313" s="323" t="s">
        <v>437</v>
      </c>
      <c r="H9313" s="320" t="s">
        <v>321</v>
      </c>
      <c r="I9313" s="320" t="s">
        <v>656</v>
      </c>
      <c r="J9313" s="320" t="s">
        <v>260</v>
      </c>
      <c r="K9313" s="38">
        <v>0</v>
      </c>
      <c r="L9313" s="38">
        <v>0</v>
      </c>
      <c r="M9313" s="38"/>
      <c r="N9313" s="38">
        <v>6</v>
      </c>
      <c r="O9313" s="38">
        <v>1.6950000077486042E-2</v>
      </c>
      <c r="P9313" s="38"/>
      <c r="Q9313" s="38">
        <v>227</v>
      </c>
      <c r="R9313" s="38">
        <v>1.6680000349879261E-2</v>
      </c>
      <c r="S9313" s="38"/>
      <c r="BA9313" s="395">
        <v>1</v>
      </c>
      <c r="BB9313" s="396" t="s">
        <v>861</v>
      </c>
      <c r="BC9313" t="str">
        <f t="shared" si="776"/>
        <v>RKE</v>
      </c>
      <c r="BD9313" t="str">
        <f t="shared" si="777"/>
        <v>NAoMe_recurrent_ethnicity_grp</v>
      </c>
      <c r="BE9313" s="397" t="s">
        <v>862</v>
      </c>
      <c r="BF9313" t="str">
        <f t="shared" si="778"/>
        <v>Unknown</v>
      </c>
      <c r="BG9313">
        <f t="shared" si="779"/>
        <v>0</v>
      </c>
      <c r="BH9313" s="398">
        <f t="shared" si="780"/>
        <v>0</v>
      </c>
      <c r="BO9313" s="33"/>
    </row>
    <row r="9314" spans="1:67">
      <c r="A9314" s="320" t="s">
        <v>338</v>
      </c>
      <c r="B9314" t="s">
        <v>380</v>
      </c>
      <c r="C9314" t="s">
        <v>910</v>
      </c>
      <c r="D9314" t="s">
        <v>314</v>
      </c>
      <c r="E9314" s="320" t="s">
        <v>229</v>
      </c>
      <c r="F9314" s="320" t="s">
        <v>230</v>
      </c>
      <c r="G9314" s="323" t="s">
        <v>437</v>
      </c>
      <c r="H9314" s="320" t="s">
        <v>321</v>
      </c>
      <c r="I9314" s="320" t="s">
        <v>656</v>
      </c>
      <c r="J9314" s="320" t="s">
        <v>258</v>
      </c>
      <c r="K9314" s="38">
        <v>14</v>
      </c>
      <c r="L9314" s="38">
        <v>0.6086999773979187</v>
      </c>
      <c r="M9314" s="38">
        <v>0.6086999773979187</v>
      </c>
      <c r="N9314" s="38">
        <v>231</v>
      </c>
      <c r="O9314" s="38">
        <v>0.65254002809524536</v>
      </c>
      <c r="P9314" s="38">
        <v>0.66378998756408691</v>
      </c>
      <c r="Q9314" s="38">
        <v>12010</v>
      </c>
      <c r="R9314" s="38">
        <v>0.88230997323989868</v>
      </c>
      <c r="S9314" s="38">
        <v>0.89727002382278442</v>
      </c>
      <c r="BA9314" s="395">
        <v>1</v>
      </c>
      <c r="BB9314" s="396" t="s">
        <v>861</v>
      </c>
      <c r="BC9314" t="str">
        <f t="shared" si="776"/>
        <v>RKE</v>
      </c>
      <c r="BD9314" t="str">
        <f t="shared" si="777"/>
        <v>NAoMe_recurrent_ethnicity_grp</v>
      </c>
      <c r="BE9314" s="397" t="s">
        <v>862</v>
      </c>
      <c r="BF9314" t="str">
        <f t="shared" si="778"/>
        <v>White</v>
      </c>
      <c r="BG9314">
        <f t="shared" si="779"/>
        <v>14</v>
      </c>
      <c r="BH9314" s="398">
        <f t="shared" si="780"/>
        <v>0.6086999773979187</v>
      </c>
      <c r="BO9314" s="33"/>
    </row>
    <row r="9315" spans="1:67">
      <c r="A9315" s="320" t="s">
        <v>338</v>
      </c>
      <c r="B9315" t="s">
        <v>380</v>
      </c>
      <c r="C9315" t="s">
        <v>910</v>
      </c>
      <c r="D9315" t="s">
        <v>314</v>
      </c>
      <c r="E9315" s="320" t="s">
        <v>229</v>
      </c>
      <c r="F9315" s="320" t="s">
        <v>230</v>
      </c>
      <c r="G9315" s="323" t="s">
        <v>437</v>
      </c>
      <c r="H9315" s="320" t="s">
        <v>321</v>
      </c>
      <c r="I9315" s="320" t="s">
        <v>291</v>
      </c>
      <c r="J9315" s="320" t="s">
        <v>313</v>
      </c>
      <c r="K9315" s="38">
        <v>23</v>
      </c>
      <c r="L9315" s="38">
        <v>1</v>
      </c>
      <c r="M9315" s="38"/>
      <c r="N9315" s="38">
        <v>349</v>
      </c>
      <c r="O9315" s="38">
        <v>0.98588001728057861</v>
      </c>
      <c r="P9315" s="38"/>
      <c r="Q9315" s="38">
        <v>13492</v>
      </c>
      <c r="R9315" s="38">
        <v>0.99118000268936157</v>
      </c>
      <c r="S9315" s="38"/>
      <c r="BA9315" s="395">
        <v>1</v>
      </c>
      <c r="BB9315" s="396" t="s">
        <v>861</v>
      </c>
      <c r="BC9315" t="str">
        <f t="shared" si="776"/>
        <v>RKE</v>
      </c>
      <c r="BD9315" t="str">
        <f t="shared" si="777"/>
        <v>NAoMe_recurrent_gender</v>
      </c>
      <c r="BE9315" s="397" t="s">
        <v>862</v>
      </c>
      <c r="BF9315" t="str">
        <f t="shared" si="778"/>
        <v>Female</v>
      </c>
      <c r="BG9315">
        <f t="shared" si="779"/>
        <v>23</v>
      </c>
      <c r="BH9315" s="398">
        <f t="shared" si="780"/>
        <v>1</v>
      </c>
      <c r="BO9315" s="33"/>
    </row>
    <row r="9316" spans="1:67">
      <c r="A9316" s="320" t="s">
        <v>338</v>
      </c>
      <c r="B9316" t="s">
        <v>380</v>
      </c>
      <c r="C9316" t="s">
        <v>910</v>
      </c>
      <c r="D9316" t="s">
        <v>314</v>
      </c>
      <c r="E9316" s="320" t="s">
        <v>229</v>
      </c>
      <c r="F9316" s="320" t="s">
        <v>230</v>
      </c>
      <c r="G9316" s="323" t="s">
        <v>437</v>
      </c>
      <c r="H9316" s="320" t="s">
        <v>321</v>
      </c>
      <c r="I9316" s="320" t="s">
        <v>291</v>
      </c>
      <c r="J9316" s="320" t="s">
        <v>293</v>
      </c>
      <c r="K9316" s="38">
        <v>0</v>
      </c>
      <c r="L9316" s="38">
        <v>0</v>
      </c>
      <c r="M9316" s="38"/>
      <c r="N9316" s="38">
        <v>5</v>
      </c>
      <c r="O9316" s="38">
        <v>1.4120000414550299E-2</v>
      </c>
      <c r="P9316" s="38"/>
      <c r="Q9316" s="38">
        <v>120</v>
      </c>
      <c r="R9316" s="38">
        <v>8.8200001046061516E-3</v>
      </c>
      <c r="S9316" s="38"/>
      <c r="BA9316" s="395">
        <v>1</v>
      </c>
      <c r="BB9316" s="396" t="s">
        <v>861</v>
      </c>
      <c r="BC9316" t="str">
        <f t="shared" si="776"/>
        <v>RKE</v>
      </c>
      <c r="BD9316" t="str">
        <f t="shared" si="777"/>
        <v>NAoMe_recurrent_gender</v>
      </c>
      <c r="BE9316" s="397" t="s">
        <v>862</v>
      </c>
      <c r="BF9316" t="str">
        <f t="shared" si="778"/>
        <v>Male</v>
      </c>
      <c r="BG9316">
        <f t="shared" si="779"/>
        <v>0</v>
      </c>
      <c r="BH9316" s="398">
        <f t="shared" si="780"/>
        <v>0</v>
      </c>
      <c r="BO9316" s="33"/>
    </row>
    <row r="9317" spans="1:67">
      <c r="A9317" s="320" t="s">
        <v>338</v>
      </c>
      <c r="B9317" t="s">
        <v>380</v>
      </c>
      <c r="C9317" t="s">
        <v>910</v>
      </c>
      <c r="D9317" t="s">
        <v>314</v>
      </c>
      <c r="E9317" s="320" t="s">
        <v>229</v>
      </c>
      <c r="F9317" s="320" t="s">
        <v>230</v>
      </c>
      <c r="G9317" s="323" t="s">
        <v>437</v>
      </c>
      <c r="H9317" s="320" t="s">
        <v>321</v>
      </c>
      <c r="I9317" s="320" t="s">
        <v>355</v>
      </c>
      <c r="J9317" s="320" t="s">
        <v>289</v>
      </c>
      <c r="K9317" s="38">
        <v>7</v>
      </c>
      <c r="L9317" s="38">
        <v>0.30434998869895941</v>
      </c>
      <c r="M9317" s="38"/>
      <c r="N9317" s="38">
        <v>110</v>
      </c>
      <c r="O9317" s="38">
        <v>0.31073001027107239</v>
      </c>
      <c r="P9317" s="38"/>
      <c r="Q9317" s="38">
        <v>4109</v>
      </c>
      <c r="R9317" s="38">
        <v>0.30186998844146729</v>
      </c>
      <c r="S9317" s="38"/>
      <c r="BA9317" s="395">
        <v>1</v>
      </c>
      <c r="BB9317" s="396" t="s">
        <v>861</v>
      </c>
      <c r="BC9317" t="str">
        <f t="shared" si="776"/>
        <v>RKE</v>
      </c>
      <c r="BD9317" t="str">
        <f t="shared" si="777"/>
        <v>NAoMe_recurrent_mbc_hes_year</v>
      </c>
      <c r="BE9317" s="397" t="s">
        <v>862</v>
      </c>
      <c r="BF9317" t="str">
        <f t="shared" si="778"/>
        <v>2021</v>
      </c>
      <c r="BG9317">
        <f t="shared" si="779"/>
        <v>7</v>
      </c>
      <c r="BH9317" s="398">
        <f t="shared" si="780"/>
        <v>0.30434998869895941</v>
      </c>
      <c r="BO9317" s="33"/>
    </row>
    <row r="9318" spans="1:67">
      <c r="A9318" s="320" t="s">
        <v>338</v>
      </c>
      <c r="B9318" t="s">
        <v>380</v>
      </c>
      <c r="C9318" t="s">
        <v>910</v>
      </c>
      <c r="D9318" t="s">
        <v>314</v>
      </c>
      <c r="E9318" s="320" t="s">
        <v>229</v>
      </c>
      <c r="F9318" s="320" t="s">
        <v>230</v>
      </c>
      <c r="G9318" s="323" t="s">
        <v>437</v>
      </c>
      <c r="H9318" s="320" t="s">
        <v>321</v>
      </c>
      <c r="I9318" s="320" t="s">
        <v>355</v>
      </c>
      <c r="J9318" s="320" t="s">
        <v>816</v>
      </c>
      <c r="K9318" s="38">
        <v>14</v>
      </c>
      <c r="L9318" s="38">
        <v>0.6086999773979187</v>
      </c>
      <c r="M9318" s="38"/>
      <c r="N9318" s="38">
        <v>118</v>
      </c>
      <c r="O9318" s="38">
        <v>0.33333000540733337</v>
      </c>
      <c r="P9318" s="38"/>
      <c r="Q9318" s="38">
        <v>4376</v>
      </c>
      <c r="R9318" s="38">
        <v>0.32148000597953802</v>
      </c>
      <c r="S9318" s="38"/>
      <c r="BA9318" s="395">
        <v>1</v>
      </c>
      <c r="BB9318" s="396" t="s">
        <v>861</v>
      </c>
      <c r="BC9318" t="str">
        <f t="shared" si="776"/>
        <v>RKE</v>
      </c>
      <c r="BD9318" t="str">
        <f t="shared" si="777"/>
        <v>NAoMe_recurrent_mbc_hes_year</v>
      </c>
      <c r="BE9318" s="397" t="s">
        <v>862</v>
      </c>
      <c r="BF9318" t="str">
        <f t="shared" si="778"/>
        <v>2022</v>
      </c>
      <c r="BG9318">
        <f t="shared" si="779"/>
        <v>14</v>
      </c>
      <c r="BH9318" s="398">
        <f t="shared" si="780"/>
        <v>0.6086999773979187</v>
      </c>
      <c r="BO9318" s="33"/>
    </row>
    <row r="9319" spans="1:67">
      <c r="A9319" s="320" t="s">
        <v>338</v>
      </c>
      <c r="B9319" t="s">
        <v>380</v>
      </c>
      <c r="C9319" t="s">
        <v>910</v>
      </c>
      <c r="D9319" t="s">
        <v>314</v>
      </c>
      <c r="E9319" s="320" t="s">
        <v>229</v>
      </c>
      <c r="F9319" s="320" t="s">
        <v>230</v>
      </c>
      <c r="G9319" s="323" t="s">
        <v>437</v>
      </c>
      <c r="H9319" s="320" t="s">
        <v>321</v>
      </c>
      <c r="I9319" s="320" t="s">
        <v>355</v>
      </c>
      <c r="J9319" s="320" t="s">
        <v>946</v>
      </c>
      <c r="K9319" s="38">
        <v>2</v>
      </c>
      <c r="L9319" s="38">
        <v>8.6960002779960632E-2</v>
      </c>
      <c r="M9319" s="38"/>
      <c r="N9319" s="38">
        <v>126</v>
      </c>
      <c r="O9319" s="38">
        <v>0.35593000054359442</v>
      </c>
      <c r="P9319" s="38"/>
      <c r="Q9319" s="38">
        <v>5127</v>
      </c>
      <c r="R9319" s="38">
        <v>0.37665000557899481</v>
      </c>
      <c r="S9319" s="38"/>
      <c r="BA9319" s="395">
        <v>1</v>
      </c>
      <c r="BB9319" s="396" t="s">
        <v>861</v>
      </c>
      <c r="BC9319" t="str">
        <f t="shared" si="776"/>
        <v>RKE</v>
      </c>
      <c r="BD9319" t="str">
        <f t="shared" si="777"/>
        <v>NAoMe_recurrent_mbc_hes_year</v>
      </c>
      <c r="BE9319" s="397" t="s">
        <v>862</v>
      </c>
      <c r="BF9319" t="str">
        <f t="shared" si="778"/>
        <v>2023</v>
      </c>
      <c r="BG9319">
        <f t="shared" si="779"/>
        <v>2</v>
      </c>
      <c r="BH9319" s="398">
        <f t="shared" si="780"/>
        <v>8.6960002779960632E-2</v>
      </c>
      <c r="BO9319" s="33"/>
    </row>
    <row r="9320" spans="1:67">
      <c r="A9320" s="320" t="s">
        <v>338</v>
      </c>
      <c r="B9320" t="s">
        <v>380</v>
      </c>
      <c r="C9320" t="s">
        <v>910</v>
      </c>
      <c r="D9320" t="s">
        <v>314</v>
      </c>
      <c r="E9320" s="320" t="s">
        <v>229</v>
      </c>
      <c r="F9320" s="320" t="s">
        <v>230</v>
      </c>
      <c r="G9320" s="323" t="s">
        <v>437</v>
      </c>
      <c r="H9320" s="320" t="s">
        <v>321</v>
      </c>
      <c r="I9320" s="320" t="s">
        <v>824</v>
      </c>
      <c r="J9320" s="320" t="s">
        <v>12</v>
      </c>
      <c r="K9320" s="38">
        <v>23</v>
      </c>
      <c r="L9320" s="38">
        <v>1</v>
      </c>
      <c r="M9320" s="38"/>
      <c r="N9320" s="38">
        <v>354</v>
      </c>
      <c r="O9320" s="38">
        <v>1</v>
      </c>
      <c r="P9320" s="38"/>
      <c r="Q9320" s="38">
        <v>13612</v>
      </c>
      <c r="R9320" s="38">
        <v>1</v>
      </c>
      <c r="S9320" s="38"/>
      <c r="BA9320" s="395">
        <v>1</v>
      </c>
      <c r="BB9320" s="396" t="s">
        <v>861</v>
      </c>
      <c r="BC9320" t="str">
        <f t="shared" si="776"/>
        <v>RKE</v>
      </c>
      <c r="BD9320" t="str">
        <f t="shared" si="777"/>
        <v>NAoMe_recurrent_tag_bonemets</v>
      </c>
      <c r="BE9320" s="397" t="s">
        <v>862</v>
      </c>
      <c r="BF9320" t="str">
        <f t="shared" si="778"/>
        <v>No</v>
      </c>
      <c r="BG9320">
        <f t="shared" si="779"/>
        <v>23</v>
      </c>
      <c r="BH9320" s="398">
        <f t="shared" si="780"/>
        <v>1</v>
      </c>
      <c r="BO9320" s="33"/>
    </row>
    <row r="9321" spans="1:67">
      <c r="A9321" s="320" t="s">
        <v>338</v>
      </c>
      <c r="B9321" t="s">
        <v>380</v>
      </c>
      <c r="C9321" t="s">
        <v>910</v>
      </c>
      <c r="D9321" t="s">
        <v>314</v>
      </c>
      <c r="E9321" s="320" t="s">
        <v>229</v>
      </c>
      <c r="F9321" s="320" t="s">
        <v>230</v>
      </c>
      <c r="G9321" s="323" t="s">
        <v>437</v>
      </c>
      <c r="H9321" s="320" t="s">
        <v>321</v>
      </c>
      <c r="I9321" s="320" t="s">
        <v>825</v>
      </c>
      <c r="J9321" s="320" t="s">
        <v>12</v>
      </c>
      <c r="K9321" s="38">
        <v>23</v>
      </c>
      <c r="L9321" s="38">
        <v>1</v>
      </c>
      <c r="M9321" s="38"/>
      <c r="N9321" s="38">
        <v>354</v>
      </c>
      <c r="O9321" s="38">
        <v>1</v>
      </c>
      <c r="P9321" s="38"/>
      <c r="Q9321" s="38">
        <v>13612</v>
      </c>
      <c r="R9321" s="38">
        <v>1</v>
      </c>
      <c r="S9321" s="38"/>
      <c r="BA9321" s="395">
        <v>1</v>
      </c>
      <c r="BB9321" s="396" t="s">
        <v>861</v>
      </c>
      <c r="BC9321" t="str">
        <f t="shared" si="776"/>
        <v>RKE</v>
      </c>
      <c r="BD9321" t="str">
        <f t="shared" si="777"/>
        <v>NAoMe_recurrent_tag_brainmets</v>
      </c>
      <c r="BE9321" s="397" t="s">
        <v>862</v>
      </c>
      <c r="BF9321" t="str">
        <f t="shared" si="778"/>
        <v>No</v>
      </c>
      <c r="BG9321">
        <f t="shared" si="779"/>
        <v>23</v>
      </c>
      <c r="BH9321" s="398">
        <f t="shared" si="780"/>
        <v>1</v>
      </c>
      <c r="BO9321" s="33"/>
    </row>
    <row r="9322" spans="1:67">
      <c r="A9322" s="320" t="s">
        <v>338</v>
      </c>
      <c r="B9322" t="s">
        <v>380</v>
      </c>
      <c r="C9322" t="s">
        <v>910</v>
      </c>
      <c r="D9322" t="s">
        <v>314</v>
      </c>
      <c r="E9322" s="320" t="s">
        <v>229</v>
      </c>
      <c r="F9322" s="320" t="s">
        <v>230</v>
      </c>
      <c r="G9322" s="323" t="s">
        <v>437</v>
      </c>
      <c r="H9322" s="320" t="s">
        <v>321</v>
      </c>
      <c r="I9322" s="320" t="s">
        <v>826</v>
      </c>
      <c r="J9322" s="320" t="s">
        <v>12</v>
      </c>
      <c r="K9322" s="38">
        <v>23</v>
      </c>
      <c r="L9322" s="38">
        <v>1</v>
      </c>
      <c r="M9322" s="38"/>
      <c r="N9322" s="38">
        <v>354</v>
      </c>
      <c r="O9322" s="38">
        <v>1</v>
      </c>
      <c r="P9322" s="38"/>
      <c r="Q9322" s="38">
        <v>13612</v>
      </c>
      <c r="R9322" s="38">
        <v>1</v>
      </c>
      <c r="S9322" s="38"/>
      <c r="BA9322" s="395">
        <v>1</v>
      </c>
      <c r="BB9322" s="396" t="s">
        <v>861</v>
      </c>
      <c r="BC9322" t="str">
        <f t="shared" si="776"/>
        <v>RKE</v>
      </c>
      <c r="BD9322" t="str">
        <f t="shared" si="777"/>
        <v>NAoMe_recurrent_tag_livermets</v>
      </c>
      <c r="BE9322" s="397" t="s">
        <v>862</v>
      </c>
      <c r="BF9322" t="str">
        <f t="shared" si="778"/>
        <v>No</v>
      </c>
      <c r="BG9322">
        <f t="shared" si="779"/>
        <v>23</v>
      </c>
      <c r="BH9322" s="398">
        <f t="shared" si="780"/>
        <v>1</v>
      </c>
      <c r="BO9322" s="33"/>
    </row>
    <row r="9323" spans="1:67">
      <c r="A9323" s="320" t="s">
        <v>338</v>
      </c>
      <c r="B9323" t="s">
        <v>380</v>
      </c>
      <c r="C9323" t="s">
        <v>910</v>
      </c>
      <c r="D9323" t="s">
        <v>314</v>
      </c>
      <c r="E9323" s="320" t="s">
        <v>229</v>
      </c>
      <c r="F9323" s="320" t="s">
        <v>230</v>
      </c>
      <c r="G9323" s="323" t="s">
        <v>437</v>
      </c>
      <c r="H9323" s="320" t="s">
        <v>321</v>
      </c>
      <c r="I9323" s="320" t="s">
        <v>827</v>
      </c>
      <c r="J9323" s="320" t="s">
        <v>12</v>
      </c>
      <c r="K9323" s="38">
        <v>23</v>
      </c>
      <c r="L9323" s="38">
        <v>1</v>
      </c>
      <c r="M9323" s="38"/>
      <c r="N9323" s="38">
        <v>354</v>
      </c>
      <c r="O9323" s="38">
        <v>1</v>
      </c>
      <c r="P9323" s="38"/>
      <c r="Q9323" s="38">
        <v>13612</v>
      </c>
      <c r="R9323" s="38">
        <v>1</v>
      </c>
      <c r="S9323" s="38"/>
      <c r="BA9323" s="395">
        <v>1</v>
      </c>
      <c r="BB9323" s="396" t="s">
        <v>861</v>
      </c>
      <c r="BC9323" t="str">
        <f t="shared" si="776"/>
        <v>RKE</v>
      </c>
      <c r="BD9323" t="str">
        <f t="shared" si="777"/>
        <v>NAoMe_recurrent_tag_lungmets</v>
      </c>
      <c r="BE9323" s="397" t="s">
        <v>862</v>
      </c>
      <c r="BF9323" t="str">
        <f t="shared" si="778"/>
        <v>No</v>
      </c>
      <c r="BG9323">
        <f t="shared" si="779"/>
        <v>23</v>
      </c>
      <c r="BH9323" s="398">
        <f t="shared" si="780"/>
        <v>1</v>
      </c>
      <c r="BO9323" s="33"/>
    </row>
    <row r="9324" spans="1:67">
      <c r="A9324" s="320" t="s">
        <v>338</v>
      </c>
      <c r="B9324" t="s">
        <v>380</v>
      </c>
      <c r="C9324" t="s">
        <v>910</v>
      </c>
      <c r="D9324" t="s">
        <v>314</v>
      </c>
      <c r="E9324" s="320" t="s">
        <v>229</v>
      </c>
      <c r="F9324" s="320" t="s">
        <v>230</v>
      </c>
      <c r="G9324" s="323" t="s">
        <v>437</v>
      </c>
      <c r="H9324" s="320" t="s">
        <v>321</v>
      </c>
      <c r="I9324" s="320" t="s">
        <v>828</v>
      </c>
      <c r="J9324" s="320" t="s">
        <v>12</v>
      </c>
      <c r="K9324" s="38">
        <v>23</v>
      </c>
      <c r="L9324" s="38">
        <v>1</v>
      </c>
      <c r="M9324" s="38"/>
      <c r="N9324" s="38">
        <v>354</v>
      </c>
      <c r="O9324" s="38">
        <v>1</v>
      </c>
      <c r="P9324" s="38"/>
      <c r="Q9324" s="38">
        <v>13612</v>
      </c>
      <c r="R9324" s="38">
        <v>1</v>
      </c>
      <c r="S9324" s="38"/>
      <c r="BA9324" s="395">
        <v>1</v>
      </c>
      <c r="BB9324" s="396" t="s">
        <v>861</v>
      </c>
      <c r="BC9324" t="str">
        <f t="shared" si="776"/>
        <v>RKE</v>
      </c>
      <c r="BD9324" t="str">
        <f t="shared" si="777"/>
        <v>NAoMe_recurrent_tag_othermets</v>
      </c>
      <c r="BE9324" s="397" t="s">
        <v>862</v>
      </c>
      <c r="BF9324" t="str">
        <f t="shared" si="778"/>
        <v>No</v>
      </c>
      <c r="BG9324">
        <f t="shared" si="779"/>
        <v>23</v>
      </c>
      <c r="BH9324" s="398">
        <f t="shared" si="780"/>
        <v>1</v>
      </c>
      <c r="BO9324" s="33"/>
    </row>
    <row r="9325" spans="1:67">
      <c r="A9325" s="320" t="s">
        <v>338</v>
      </c>
      <c r="B9325" t="s">
        <v>380</v>
      </c>
      <c r="C9325" t="s">
        <v>910</v>
      </c>
      <c r="D9325" t="s">
        <v>314</v>
      </c>
      <c r="E9325" s="320" t="s">
        <v>231</v>
      </c>
      <c r="F9325" s="320" t="s">
        <v>232</v>
      </c>
      <c r="G9325" s="323" t="s">
        <v>429</v>
      </c>
      <c r="H9325" s="320" t="s">
        <v>323</v>
      </c>
      <c r="I9325" s="320" t="s">
        <v>354</v>
      </c>
      <c r="J9325" s="320" t="s">
        <v>277</v>
      </c>
      <c r="K9325" s="38">
        <v>2</v>
      </c>
      <c r="L9325" s="38">
        <v>2.5970000773668289E-2</v>
      </c>
      <c r="M9325" s="38"/>
      <c r="N9325" s="38">
        <v>2</v>
      </c>
      <c r="O9325" s="38">
        <v>3.0199999455362558E-3</v>
      </c>
      <c r="P9325" s="38"/>
      <c r="Q9325" s="38">
        <v>56</v>
      </c>
      <c r="R9325" s="38">
        <v>4.1100000962615013E-3</v>
      </c>
      <c r="S9325" s="38"/>
      <c r="BA9325" s="395">
        <v>1</v>
      </c>
      <c r="BB9325" s="396" t="s">
        <v>861</v>
      </c>
      <c r="BC9325" t="str">
        <f t="shared" si="776"/>
        <v>RBL</v>
      </c>
      <c r="BD9325" t="str">
        <f t="shared" si="777"/>
        <v>NAoMe_recurrent_age_mbc_hes_decades_80cap</v>
      </c>
      <c r="BE9325" s="397" t="s">
        <v>862</v>
      </c>
      <c r="BF9325" t="str">
        <f t="shared" si="778"/>
        <v>18-29 yrs</v>
      </c>
      <c r="BG9325">
        <f t="shared" si="779"/>
        <v>2</v>
      </c>
      <c r="BH9325" s="398">
        <f t="shared" si="780"/>
        <v>2.5970000773668289E-2</v>
      </c>
      <c r="BO9325" s="33"/>
    </row>
    <row r="9326" spans="1:67">
      <c r="A9326" s="320" t="s">
        <v>338</v>
      </c>
      <c r="B9326" t="s">
        <v>380</v>
      </c>
      <c r="C9326" t="s">
        <v>910</v>
      </c>
      <c r="D9326" t="s">
        <v>314</v>
      </c>
      <c r="E9326" s="320" t="s">
        <v>231</v>
      </c>
      <c r="F9326" s="320" t="s">
        <v>232</v>
      </c>
      <c r="G9326" s="323" t="s">
        <v>429</v>
      </c>
      <c r="H9326" s="320" t="s">
        <v>323</v>
      </c>
      <c r="I9326" s="320" t="s">
        <v>354</v>
      </c>
      <c r="J9326" s="320" t="s">
        <v>278</v>
      </c>
      <c r="K9326" s="38">
        <v>2</v>
      </c>
      <c r="L9326" s="38">
        <v>2.5970000773668289E-2</v>
      </c>
      <c r="M9326" s="38"/>
      <c r="N9326" s="38">
        <v>18</v>
      </c>
      <c r="O9326" s="38">
        <v>2.718999981880188E-2</v>
      </c>
      <c r="P9326" s="38"/>
      <c r="Q9326" s="38">
        <v>552</v>
      </c>
      <c r="R9326" s="38">
        <v>4.0550000965595252E-2</v>
      </c>
      <c r="S9326" s="38"/>
      <c r="BA9326" s="395">
        <v>1</v>
      </c>
      <c r="BB9326" s="396" t="s">
        <v>861</v>
      </c>
      <c r="BC9326" t="str">
        <f t="shared" si="776"/>
        <v>RBL</v>
      </c>
      <c r="BD9326" t="str">
        <f t="shared" si="777"/>
        <v>NAoMe_recurrent_age_mbc_hes_decades_80cap</v>
      </c>
      <c r="BE9326" s="397" t="s">
        <v>862</v>
      </c>
      <c r="BF9326" t="str">
        <f t="shared" si="778"/>
        <v>30-39 yrs</v>
      </c>
      <c r="BG9326">
        <f t="shared" si="779"/>
        <v>2</v>
      </c>
      <c r="BH9326" s="398">
        <f t="shared" si="780"/>
        <v>2.5970000773668289E-2</v>
      </c>
      <c r="BO9326" s="33"/>
    </row>
    <row r="9327" spans="1:67">
      <c r="A9327" s="320" t="s">
        <v>338</v>
      </c>
      <c r="B9327" t="s">
        <v>380</v>
      </c>
      <c r="C9327" t="s">
        <v>910</v>
      </c>
      <c r="D9327" t="s">
        <v>314</v>
      </c>
      <c r="E9327" s="320" t="s">
        <v>231</v>
      </c>
      <c r="F9327" s="320" t="s">
        <v>232</v>
      </c>
      <c r="G9327" s="323" t="s">
        <v>429</v>
      </c>
      <c r="H9327" s="320" t="s">
        <v>323</v>
      </c>
      <c r="I9327" s="320" t="s">
        <v>354</v>
      </c>
      <c r="J9327" s="320" t="s">
        <v>279</v>
      </c>
      <c r="K9327" s="38">
        <v>8</v>
      </c>
      <c r="L9327" s="38">
        <v>0.1039000004529953</v>
      </c>
      <c r="M9327" s="38"/>
      <c r="N9327" s="38">
        <v>70</v>
      </c>
      <c r="O9327" s="38">
        <v>0.10574000328779221</v>
      </c>
      <c r="P9327" s="38"/>
      <c r="Q9327" s="38">
        <v>1403</v>
      </c>
      <c r="R9327" s="38">
        <v>0.1030699983239174</v>
      </c>
      <c r="S9327" s="38"/>
      <c r="BA9327" s="395">
        <v>1</v>
      </c>
      <c r="BB9327" s="396" t="s">
        <v>861</v>
      </c>
      <c r="BC9327" t="str">
        <f t="shared" si="776"/>
        <v>RBL</v>
      </c>
      <c r="BD9327" t="str">
        <f t="shared" si="777"/>
        <v>NAoMe_recurrent_age_mbc_hes_decades_80cap</v>
      </c>
      <c r="BE9327" s="397" t="s">
        <v>862</v>
      </c>
      <c r="BF9327" t="str">
        <f t="shared" si="778"/>
        <v>40-49 yrs</v>
      </c>
      <c r="BG9327">
        <f t="shared" si="779"/>
        <v>8</v>
      </c>
      <c r="BH9327" s="398">
        <f t="shared" si="780"/>
        <v>0.1039000004529953</v>
      </c>
      <c r="BO9327" s="33"/>
    </row>
    <row r="9328" spans="1:67">
      <c r="A9328" s="320" t="s">
        <v>338</v>
      </c>
      <c r="B9328" t="s">
        <v>380</v>
      </c>
      <c r="C9328" t="s">
        <v>910</v>
      </c>
      <c r="D9328" t="s">
        <v>314</v>
      </c>
      <c r="E9328" s="320" t="s">
        <v>231</v>
      </c>
      <c r="F9328" s="320" t="s">
        <v>232</v>
      </c>
      <c r="G9328" s="323" t="s">
        <v>429</v>
      </c>
      <c r="H9328" s="320" t="s">
        <v>323</v>
      </c>
      <c r="I9328" s="320" t="s">
        <v>354</v>
      </c>
      <c r="J9328" s="320" t="s">
        <v>280</v>
      </c>
      <c r="K9328" s="38">
        <v>11</v>
      </c>
      <c r="L9328" s="38">
        <v>0.14285999536514279</v>
      </c>
      <c r="M9328" s="38"/>
      <c r="N9328" s="38">
        <v>132</v>
      </c>
      <c r="O9328" s="38">
        <v>0.1993999928236008</v>
      </c>
      <c r="P9328" s="38"/>
      <c r="Q9328" s="38">
        <v>2584</v>
      </c>
      <c r="R9328" s="38">
        <v>0.18983000516891479</v>
      </c>
      <c r="S9328" s="38"/>
      <c r="BA9328" s="395">
        <v>1</v>
      </c>
      <c r="BB9328" s="396" t="s">
        <v>861</v>
      </c>
      <c r="BC9328" t="str">
        <f t="shared" si="776"/>
        <v>RBL</v>
      </c>
      <c r="BD9328" t="str">
        <f t="shared" si="777"/>
        <v>NAoMe_recurrent_age_mbc_hes_decades_80cap</v>
      </c>
      <c r="BE9328" s="397" t="s">
        <v>862</v>
      </c>
      <c r="BF9328" t="str">
        <f t="shared" si="778"/>
        <v>50-59 yrs</v>
      </c>
      <c r="BG9328">
        <f t="shared" si="779"/>
        <v>11</v>
      </c>
      <c r="BH9328" s="398">
        <f t="shared" si="780"/>
        <v>0.14285999536514279</v>
      </c>
      <c r="BO9328" s="33"/>
    </row>
    <row r="9329" spans="1:67">
      <c r="A9329" s="320" t="s">
        <v>338</v>
      </c>
      <c r="B9329" t="s">
        <v>380</v>
      </c>
      <c r="C9329" t="s">
        <v>910</v>
      </c>
      <c r="D9329" t="s">
        <v>314</v>
      </c>
      <c r="E9329" s="320" t="s">
        <v>231</v>
      </c>
      <c r="F9329" s="320" t="s">
        <v>232</v>
      </c>
      <c r="G9329" s="323" t="s">
        <v>429</v>
      </c>
      <c r="H9329" s="320" t="s">
        <v>323</v>
      </c>
      <c r="I9329" s="320" t="s">
        <v>354</v>
      </c>
      <c r="J9329" s="320" t="s">
        <v>281</v>
      </c>
      <c r="K9329" s="38">
        <v>9</v>
      </c>
      <c r="L9329" s="38">
        <v>0.1168799996376038</v>
      </c>
      <c r="M9329" s="38"/>
      <c r="N9329" s="38">
        <v>122</v>
      </c>
      <c r="O9329" s="38">
        <v>0.1842900067567825</v>
      </c>
      <c r="P9329" s="38"/>
      <c r="Q9329" s="38">
        <v>2650</v>
      </c>
      <c r="R9329" s="38">
        <v>0.19468000531196589</v>
      </c>
      <c r="S9329" s="38"/>
      <c r="BA9329" s="395">
        <v>1</v>
      </c>
      <c r="BB9329" s="396" t="s">
        <v>861</v>
      </c>
      <c r="BC9329" t="str">
        <f t="shared" si="776"/>
        <v>RBL</v>
      </c>
      <c r="BD9329" t="str">
        <f t="shared" si="777"/>
        <v>NAoMe_recurrent_age_mbc_hes_decades_80cap</v>
      </c>
      <c r="BE9329" s="397" t="s">
        <v>862</v>
      </c>
      <c r="BF9329" t="str">
        <f t="shared" si="778"/>
        <v>60-69 yrs</v>
      </c>
      <c r="BG9329">
        <f t="shared" si="779"/>
        <v>9</v>
      </c>
      <c r="BH9329" s="398">
        <f t="shared" si="780"/>
        <v>0.1168799996376038</v>
      </c>
      <c r="BO9329" s="33"/>
    </row>
    <row r="9330" spans="1:67">
      <c r="A9330" s="320" t="s">
        <v>338</v>
      </c>
      <c r="B9330" t="s">
        <v>380</v>
      </c>
      <c r="C9330" t="s">
        <v>910</v>
      </c>
      <c r="D9330" t="s">
        <v>314</v>
      </c>
      <c r="E9330" s="320" t="s">
        <v>231</v>
      </c>
      <c r="F9330" s="320" t="s">
        <v>232</v>
      </c>
      <c r="G9330" s="323" t="s">
        <v>429</v>
      </c>
      <c r="H9330" s="320" t="s">
        <v>323</v>
      </c>
      <c r="I9330" s="320" t="s">
        <v>354</v>
      </c>
      <c r="J9330" s="320" t="s">
        <v>282</v>
      </c>
      <c r="K9330" s="38">
        <v>23</v>
      </c>
      <c r="L9330" s="38">
        <v>0.2987000048160553</v>
      </c>
      <c r="M9330" s="38"/>
      <c r="N9330" s="38">
        <v>154</v>
      </c>
      <c r="O9330" s="38">
        <v>0.2326299995183945</v>
      </c>
      <c r="P9330" s="38"/>
      <c r="Q9330" s="38">
        <v>3284</v>
      </c>
      <c r="R9330" s="38">
        <v>0.24126000702381131</v>
      </c>
      <c r="S9330" s="38"/>
      <c r="BA9330" s="395">
        <v>1</v>
      </c>
      <c r="BB9330" s="396" t="s">
        <v>861</v>
      </c>
      <c r="BC9330" t="str">
        <f t="shared" si="776"/>
        <v>RBL</v>
      </c>
      <c r="BD9330" t="str">
        <f t="shared" si="777"/>
        <v>NAoMe_recurrent_age_mbc_hes_decades_80cap</v>
      </c>
      <c r="BE9330" s="397" t="s">
        <v>862</v>
      </c>
      <c r="BF9330" t="str">
        <f t="shared" si="778"/>
        <v>70-79 yrs</v>
      </c>
      <c r="BG9330">
        <f t="shared" si="779"/>
        <v>23</v>
      </c>
      <c r="BH9330" s="398">
        <f t="shared" si="780"/>
        <v>0.2987000048160553</v>
      </c>
      <c r="BO9330" s="33"/>
    </row>
    <row r="9331" spans="1:67">
      <c r="A9331" s="320" t="s">
        <v>338</v>
      </c>
      <c r="B9331" t="s">
        <v>380</v>
      </c>
      <c r="C9331" t="s">
        <v>910</v>
      </c>
      <c r="D9331" t="s">
        <v>314</v>
      </c>
      <c r="E9331" s="320" t="s">
        <v>231</v>
      </c>
      <c r="F9331" s="320" t="s">
        <v>232</v>
      </c>
      <c r="G9331" s="323" t="s">
        <v>429</v>
      </c>
      <c r="H9331" s="320" t="s">
        <v>323</v>
      </c>
      <c r="I9331" s="320" t="s">
        <v>354</v>
      </c>
      <c r="J9331" s="320" t="s">
        <v>283</v>
      </c>
      <c r="K9331" s="38">
        <v>22</v>
      </c>
      <c r="L9331" s="38">
        <v>0.28571000695228582</v>
      </c>
      <c r="M9331" s="38"/>
      <c r="N9331" s="38">
        <v>164</v>
      </c>
      <c r="O9331" s="38">
        <v>0.2477300018072128</v>
      </c>
      <c r="P9331" s="38"/>
      <c r="Q9331" s="38">
        <v>3083</v>
      </c>
      <c r="R9331" s="38">
        <v>0.2264900058507919</v>
      </c>
      <c r="S9331" s="38"/>
      <c r="BA9331" s="395">
        <v>1</v>
      </c>
      <c r="BB9331" s="396" t="s">
        <v>861</v>
      </c>
      <c r="BC9331" t="str">
        <f t="shared" si="776"/>
        <v>RBL</v>
      </c>
      <c r="BD9331" t="str">
        <f t="shared" si="777"/>
        <v>NAoMe_recurrent_age_mbc_hes_decades_80cap</v>
      </c>
      <c r="BE9331" s="397" t="s">
        <v>862</v>
      </c>
      <c r="BF9331" t="str">
        <f t="shared" si="778"/>
        <v>80+ yrs</v>
      </c>
      <c r="BG9331">
        <f t="shared" si="779"/>
        <v>22</v>
      </c>
      <c r="BH9331" s="398">
        <f t="shared" si="780"/>
        <v>0.28571000695228582</v>
      </c>
      <c r="BO9331" s="33"/>
    </row>
    <row r="9332" spans="1:67">
      <c r="A9332" s="320" t="s">
        <v>338</v>
      </c>
      <c r="B9332" t="s">
        <v>380</v>
      </c>
      <c r="C9332" t="s">
        <v>910</v>
      </c>
      <c r="D9332" t="s">
        <v>314</v>
      </c>
      <c r="E9332" s="320" t="s">
        <v>231</v>
      </c>
      <c r="F9332" s="320" t="s">
        <v>232</v>
      </c>
      <c r="G9332" s="323" t="s">
        <v>429</v>
      </c>
      <c r="H9332" s="320" t="s">
        <v>323</v>
      </c>
      <c r="I9332" s="320" t="s">
        <v>656</v>
      </c>
      <c r="J9332" s="320" t="s">
        <v>286</v>
      </c>
      <c r="K9332" s="38">
        <v>0</v>
      </c>
      <c r="L9332" s="38">
        <v>0</v>
      </c>
      <c r="M9332" s="38">
        <v>0</v>
      </c>
      <c r="N9332" s="38">
        <v>2</v>
      </c>
      <c r="O9332" s="38">
        <v>3.0199999455362558E-3</v>
      </c>
      <c r="P9332" s="38">
        <v>3.0199999455362558E-3</v>
      </c>
      <c r="Q9332" s="38">
        <v>565</v>
      </c>
      <c r="R9332" s="38">
        <v>4.1510000824928277E-2</v>
      </c>
      <c r="S9332" s="38">
        <v>4.221000149846077E-2</v>
      </c>
      <c r="BA9332" s="395">
        <v>1</v>
      </c>
      <c r="BB9332" s="396" t="s">
        <v>861</v>
      </c>
      <c r="BC9332" t="str">
        <f t="shared" si="776"/>
        <v>RBL</v>
      </c>
      <c r="BD9332" t="str">
        <f t="shared" si="777"/>
        <v>NAoMe_recurrent_ethnicity_grp</v>
      </c>
      <c r="BE9332" s="397" t="s">
        <v>862</v>
      </c>
      <c r="BF9332" t="str">
        <f t="shared" si="778"/>
        <v>Asian or Asian British</v>
      </c>
      <c r="BG9332">
        <f t="shared" si="779"/>
        <v>0</v>
      </c>
      <c r="BH9332" s="398">
        <f t="shared" si="780"/>
        <v>0</v>
      </c>
      <c r="BO9332" s="33"/>
    </row>
    <row r="9333" spans="1:67">
      <c r="A9333" s="320" t="s">
        <v>338</v>
      </c>
      <c r="B9333" t="s">
        <v>380</v>
      </c>
      <c r="C9333" t="s">
        <v>910</v>
      </c>
      <c r="D9333" t="s">
        <v>314</v>
      </c>
      <c r="E9333" s="320" t="s">
        <v>231</v>
      </c>
      <c r="F9333" s="320" t="s">
        <v>232</v>
      </c>
      <c r="G9333" s="323" t="s">
        <v>429</v>
      </c>
      <c r="H9333" s="320" t="s">
        <v>323</v>
      </c>
      <c r="I9333" s="320" t="s">
        <v>656</v>
      </c>
      <c r="J9333" s="320" t="s">
        <v>287</v>
      </c>
      <c r="K9333" s="38">
        <v>0</v>
      </c>
      <c r="L9333" s="38">
        <v>0</v>
      </c>
      <c r="M9333" s="38">
        <v>0</v>
      </c>
      <c r="N9333" s="38">
        <v>12</v>
      </c>
      <c r="O9333" s="38">
        <v>1.813000068068504E-2</v>
      </c>
      <c r="P9333" s="38">
        <v>1.813000068068504E-2</v>
      </c>
      <c r="Q9333" s="38">
        <v>439</v>
      </c>
      <c r="R9333" s="38">
        <v>3.2249998301267617E-2</v>
      </c>
      <c r="S9333" s="38">
        <v>3.2800000160932541E-2</v>
      </c>
      <c r="BA9333" s="395">
        <v>1</v>
      </c>
      <c r="BB9333" s="396" t="s">
        <v>861</v>
      </c>
      <c r="BC9333" t="str">
        <f t="shared" si="776"/>
        <v>RBL</v>
      </c>
      <c r="BD9333" t="str">
        <f t="shared" si="777"/>
        <v>NAoMe_recurrent_ethnicity_grp</v>
      </c>
      <c r="BE9333" s="397" t="s">
        <v>862</v>
      </c>
      <c r="BF9333" t="str">
        <f t="shared" si="778"/>
        <v>Black or Black British</v>
      </c>
      <c r="BG9333">
        <f t="shared" si="779"/>
        <v>0</v>
      </c>
      <c r="BH9333" s="398">
        <f t="shared" si="780"/>
        <v>0</v>
      </c>
      <c r="BO9333" s="33"/>
    </row>
    <row r="9334" spans="1:67">
      <c r="A9334" s="320" t="s">
        <v>338</v>
      </c>
      <c r="B9334" t="s">
        <v>380</v>
      </c>
      <c r="C9334" t="s">
        <v>910</v>
      </c>
      <c r="D9334" t="s">
        <v>314</v>
      </c>
      <c r="E9334" s="320" t="s">
        <v>231</v>
      </c>
      <c r="F9334" s="320" t="s">
        <v>232</v>
      </c>
      <c r="G9334" s="323" t="s">
        <v>429</v>
      </c>
      <c r="H9334" s="320" t="s">
        <v>323</v>
      </c>
      <c r="I9334" s="320" t="s">
        <v>656</v>
      </c>
      <c r="J9334" s="320" t="s">
        <v>259</v>
      </c>
      <c r="K9334" s="38">
        <v>0</v>
      </c>
      <c r="L9334" s="38">
        <v>0</v>
      </c>
      <c r="M9334" s="38">
        <v>0</v>
      </c>
      <c r="N9334" s="38">
        <v>2</v>
      </c>
      <c r="O9334" s="38">
        <v>3.0199999455362558E-3</v>
      </c>
      <c r="P9334" s="38">
        <v>3.0199999455362558E-3</v>
      </c>
      <c r="Q9334" s="38">
        <v>117</v>
      </c>
      <c r="R9334" s="38">
        <v>8.6000002920627594E-3</v>
      </c>
      <c r="S9334" s="38">
        <v>8.7400004267692566E-3</v>
      </c>
      <c r="BA9334" s="395">
        <v>1</v>
      </c>
      <c r="BB9334" s="396" t="s">
        <v>861</v>
      </c>
      <c r="BC9334" t="str">
        <f t="shared" si="776"/>
        <v>RBL</v>
      </c>
      <c r="BD9334" t="str">
        <f t="shared" si="777"/>
        <v>NAoMe_recurrent_ethnicity_grp</v>
      </c>
      <c r="BE9334" s="397" t="s">
        <v>862</v>
      </c>
      <c r="BF9334" t="str">
        <f t="shared" si="778"/>
        <v>Mixed</v>
      </c>
      <c r="BG9334">
        <f t="shared" si="779"/>
        <v>0</v>
      </c>
      <c r="BH9334" s="398">
        <f t="shared" si="780"/>
        <v>0</v>
      </c>
      <c r="BO9334" s="33"/>
    </row>
    <row r="9335" spans="1:67">
      <c r="A9335" s="320" t="s">
        <v>338</v>
      </c>
      <c r="B9335" t="s">
        <v>380</v>
      </c>
      <c r="C9335" t="s">
        <v>910</v>
      </c>
      <c r="D9335" t="s">
        <v>314</v>
      </c>
      <c r="E9335" s="320" t="s">
        <v>231</v>
      </c>
      <c r="F9335" s="320" t="s">
        <v>232</v>
      </c>
      <c r="G9335" s="323" t="s">
        <v>429</v>
      </c>
      <c r="H9335" s="320" t="s">
        <v>323</v>
      </c>
      <c r="I9335" s="320" t="s">
        <v>656</v>
      </c>
      <c r="J9335" s="320" t="s">
        <v>288</v>
      </c>
      <c r="K9335" s="38">
        <v>0</v>
      </c>
      <c r="L9335" s="38">
        <v>0</v>
      </c>
      <c r="M9335" s="38">
        <v>0</v>
      </c>
      <c r="N9335" s="38">
        <v>2</v>
      </c>
      <c r="O9335" s="38">
        <v>3.0199999455362558E-3</v>
      </c>
      <c r="P9335" s="38">
        <v>3.0199999455362558E-3</v>
      </c>
      <c r="Q9335" s="38">
        <v>254</v>
      </c>
      <c r="R9335" s="38">
        <v>1.8659999594092369E-2</v>
      </c>
      <c r="S9335" s="38">
        <v>1.8980000168085098E-2</v>
      </c>
      <c r="BA9335" s="395">
        <v>1</v>
      </c>
      <c r="BB9335" s="396" t="s">
        <v>861</v>
      </c>
      <c r="BC9335" t="str">
        <f t="shared" si="776"/>
        <v>RBL</v>
      </c>
      <c r="BD9335" t="str">
        <f t="shared" si="777"/>
        <v>NAoMe_recurrent_ethnicity_grp</v>
      </c>
      <c r="BE9335" s="397" t="s">
        <v>862</v>
      </c>
      <c r="BF9335" t="str">
        <f t="shared" si="778"/>
        <v>Other Ethnic Group</v>
      </c>
      <c r="BG9335">
        <f t="shared" si="779"/>
        <v>0</v>
      </c>
      <c r="BH9335" s="398">
        <f t="shared" si="780"/>
        <v>0</v>
      </c>
      <c r="BO9335" s="33"/>
    </row>
    <row r="9336" spans="1:67">
      <c r="A9336" s="320" t="s">
        <v>338</v>
      </c>
      <c r="B9336" t="s">
        <v>380</v>
      </c>
      <c r="C9336" t="s">
        <v>910</v>
      </c>
      <c r="D9336" t="s">
        <v>314</v>
      </c>
      <c r="E9336" s="320" t="s">
        <v>231</v>
      </c>
      <c r="F9336" s="320" t="s">
        <v>232</v>
      </c>
      <c r="G9336" s="323" t="s">
        <v>429</v>
      </c>
      <c r="H9336" s="320" t="s">
        <v>323</v>
      </c>
      <c r="I9336" s="320" t="s">
        <v>656</v>
      </c>
      <c r="J9336" s="320" t="s">
        <v>260</v>
      </c>
      <c r="K9336" s="38">
        <v>0</v>
      </c>
      <c r="L9336" s="38">
        <v>0</v>
      </c>
      <c r="M9336" s="38"/>
      <c r="N9336" s="38">
        <v>0</v>
      </c>
      <c r="O9336" s="38">
        <v>0</v>
      </c>
      <c r="P9336" s="38"/>
      <c r="Q9336" s="38">
        <v>227</v>
      </c>
      <c r="R9336" s="38">
        <v>1.6680000349879261E-2</v>
      </c>
      <c r="S9336" s="38"/>
      <c r="BA9336" s="395">
        <v>1</v>
      </c>
      <c r="BB9336" s="396" t="s">
        <v>861</v>
      </c>
      <c r="BC9336" t="str">
        <f t="shared" si="776"/>
        <v>RBL</v>
      </c>
      <c r="BD9336" t="str">
        <f t="shared" si="777"/>
        <v>NAoMe_recurrent_ethnicity_grp</v>
      </c>
      <c r="BE9336" s="397" t="s">
        <v>862</v>
      </c>
      <c r="BF9336" t="str">
        <f t="shared" si="778"/>
        <v>Unknown</v>
      </c>
      <c r="BG9336">
        <f t="shared" si="779"/>
        <v>0</v>
      </c>
      <c r="BH9336" s="398">
        <f t="shared" si="780"/>
        <v>0</v>
      </c>
      <c r="BO9336" s="33"/>
    </row>
    <row r="9337" spans="1:67">
      <c r="A9337" s="320" t="s">
        <v>338</v>
      </c>
      <c r="B9337" t="s">
        <v>380</v>
      </c>
      <c r="C9337" t="s">
        <v>910</v>
      </c>
      <c r="D9337" t="s">
        <v>314</v>
      </c>
      <c r="E9337" s="320" t="s">
        <v>231</v>
      </c>
      <c r="F9337" s="320" t="s">
        <v>232</v>
      </c>
      <c r="G9337" s="323" t="s">
        <v>429</v>
      </c>
      <c r="H9337" s="320" t="s">
        <v>323</v>
      </c>
      <c r="I9337" s="320" t="s">
        <v>656</v>
      </c>
      <c r="J9337" s="320" t="s">
        <v>258</v>
      </c>
      <c r="K9337" s="38">
        <v>77</v>
      </c>
      <c r="L9337" s="38">
        <v>1</v>
      </c>
      <c r="M9337" s="38">
        <v>1</v>
      </c>
      <c r="N9337" s="38">
        <v>644</v>
      </c>
      <c r="O9337" s="38">
        <v>0.97280997037887573</v>
      </c>
      <c r="P9337" s="38">
        <v>0.97280997037887573</v>
      </c>
      <c r="Q9337" s="38">
        <v>12010</v>
      </c>
      <c r="R9337" s="38">
        <v>0.88230997323989868</v>
      </c>
      <c r="S9337" s="38">
        <v>0.89727002382278442</v>
      </c>
      <c r="BA9337" s="395">
        <v>1</v>
      </c>
      <c r="BB9337" s="396" t="s">
        <v>861</v>
      </c>
      <c r="BC9337" t="str">
        <f t="shared" si="776"/>
        <v>RBL</v>
      </c>
      <c r="BD9337" t="str">
        <f t="shared" si="777"/>
        <v>NAoMe_recurrent_ethnicity_grp</v>
      </c>
      <c r="BE9337" s="397" t="s">
        <v>862</v>
      </c>
      <c r="BF9337" t="str">
        <f t="shared" si="778"/>
        <v>White</v>
      </c>
      <c r="BG9337">
        <f t="shared" si="779"/>
        <v>77</v>
      </c>
      <c r="BH9337" s="398">
        <f t="shared" si="780"/>
        <v>1</v>
      </c>
      <c r="BO9337" s="33"/>
    </row>
    <row r="9338" spans="1:67">
      <c r="A9338" s="320" t="s">
        <v>338</v>
      </c>
      <c r="B9338" t="s">
        <v>380</v>
      </c>
      <c r="C9338" t="s">
        <v>910</v>
      </c>
      <c r="D9338" t="s">
        <v>314</v>
      </c>
      <c r="E9338" s="320" t="s">
        <v>231</v>
      </c>
      <c r="F9338" s="320" t="s">
        <v>232</v>
      </c>
      <c r="G9338" s="323" t="s">
        <v>429</v>
      </c>
      <c r="H9338" s="320" t="s">
        <v>323</v>
      </c>
      <c r="I9338" s="320" t="s">
        <v>291</v>
      </c>
      <c r="J9338" s="320" t="s">
        <v>313</v>
      </c>
      <c r="K9338" s="38">
        <v>77</v>
      </c>
      <c r="L9338" s="38">
        <v>1</v>
      </c>
      <c r="M9338" s="38"/>
      <c r="N9338" s="38">
        <v>660</v>
      </c>
      <c r="O9338" s="38">
        <v>0.99698001146316528</v>
      </c>
      <c r="P9338" s="38"/>
      <c r="Q9338" s="38">
        <v>13492</v>
      </c>
      <c r="R9338" s="38">
        <v>0.99118000268936157</v>
      </c>
      <c r="S9338" s="38"/>
      <c r="BA9338" s="395">
        <v>1</v>
      </c>
      <c r="BB9338" s="396" t="s">
        <v>861</v>
      </c>
      <c r="BC9338" t="str">
        <f t="shared" si="776"/>
        <v>RBL</v>
      </c>
      <c r="BD9338" t="str">
        <f t="shared" si="777"/>
        <v>NAoMe_recurrent_gender</v>
      </c>
      <c r="BE9338" s="397" t="s">
        <v>862</v>
      </c>
      <c r="BF9338" t="str">
        <f t="shared" si="778"/>
        <v>Female</v>
      </c>
      <c r="BG9338">
        <f t="shared" si="779"/>
        <v>77</v>
      </c>
      <c r="BH9338" s="398">
        <f t="shared" si="780"/>
        <v>1</v>
      </c>
      <c r="BO9338" s="33"/>
    </row>
    <row r="9339" spans="1:67">
      <c r="A9339" s="320" t="s">
        <v>338</v>
      </c>
      <c r="B9339" t="s">
        <v>380</v>
      </c>
      <c r="C9339" t="s">
        <v>910</v>
      </c>
      <c r="D9339" t="s">
        <v>314</v>
      </c>
      <c r="E9339" s="320" t="s">
        <v>231</v>
      </c>
      <c r="F9339" s="320" t="s">
        <v>232</v>
      </c>
      <c r="G9339" s="323" t="s">
        <v>429</v>
      </c>
      <c r="H9339" s="320" t="s">
        <v>323</v>
      </c>
      <c r="I9339" s="320" t="s">
        <v>291</v>
      </c>
      <c r="J9339" s="320" t="s">
        <v>293</v>
      </c>
      <c r="K9339" s="38">
        <v>0</v>
      </c>
      <c r="L9339" s="38">
        <v>0</v>
      </c>
      <c r="M9339" s="38"/>
      <c r="N9339" s="38">
        <v>2</v>
      </c>
      <c r="O9339" s="38">
        <v>3.0199999455362558E-3</v>
      </c>
      <c r="P9339" s="38"/>
      <c r="Q9339" s="38">
        <v>120</v>
      </c>
      <c r="R9339" s="38">
        <v>8.8200001046061516E-3</v>
      </c>
      <c r="S9339" s="38"/>
      <c r="BA9339" s="395">
        <v>1</v>
      </c>
      <c r="BB9339" s="396" t="s">
        <v>861</v>
      </c>
      <c r="BC9339" t="str">
        <f t="shared" si="776"/>
        <v>RBL</v>
      </c>
      <c r="BD9339" t="str">
        <f t="shared" si="777"/>
        <v>NAoMe_recurrent_gender</v>
      </c>
      <c r="BE9339" s="397" t="s">
        <v>862</v>
      </c>
      <c r="BF9339" t="str">
        <f t="shared" si="778"/>
        <v>Male</v>
      </c>
      <c r="BG9339">
        <f t="shared" si="779"/>
        <v>0</v>
      </c>
      <c r="BH9339" s="398">
        <f t="shared" si="780"/>
        <v>0</v>
      </c>
      <c r="BO9339" s="33"/>
    </row>
    <row r="9340" spans="1:67">
      <c r="A9340" s="320" t="s">
        <v>338</v>
      </c>
      <c r="B9340" t="s">
        <v>380</v>
      </c>
      <c r="C9340" t="s">
        <v>910</v>
      </c>
      <c r="D9340" t="s">
        <v>314</v>
      </c>
      <c r="E9340" s="320" t="s">
        <v>231</v>
      </c>
      <c r="F9340" s="320" t="s">
        <v>232</v>
      </c>
      <c r="G9340" s="323" t="s">
        <v>429</v>
      </c>
      <c r="H9340" s="320" t="s">
        <v>323</v>
      </c>
      <c r="I9340" s="320" t="s">
        <v>355</v>
      </c>
      <c r="J9340" s="320" t="s">
        <v>289</v>
      </c>
      <c r="K9340" s="38">
        <v>18</v>
      </c>
      <c r="L9340" s="38">
        <v>0.23376999795436859</v>
      </c>
      <c r="M9340" s="38"/>
      <c r="N9340" s="38">
        <v>192</v>
      </c>
      <c r="O9340" s="38">
        <v>0.29003000259399409</v>
      </c>
      <c r="P9340" s="38"/>
      <c r="Q9340" s="38">
        <v>4109</v>
      </c>
      <c r="R9340" s="38">
        <v>0.30186998844146729</v>
      </c>
      <c r="S9340" s="38"/>
      <c r="BA9340" s="395">
        <v>1</v>
      </c>
      <c r="BB9340" s="396" t="s">
        <v>861</v>
      </c>
      <c r="BC9340" t="str">
        <f t="shared" si="776"/>
        <v>RBL</v>
      </c>
      <c r="BD9340" t="str">
        <f t="shared" si="777"/>
        <v>NAoMe_recurrent_mbc_hes_year</v>
      </c>
      <c r="BE9340" s="397" t="s">
        <v>862</v>
      </c>
      <c r="BF9340" t="str">
        <f t="shared" si="778"/>
        <v>2021</v>
      </c>
      <c r="BG9340">
        <f t="shared" si="779"/>
        <v>18</v>
      </c>
      <c r="BH9340" s="398">
        <f t="shared" si="780"/>
        <v>0.23376999795436859</v>
      </c>
      <c r="BO9340" s="33"/>
    </row>
    <row r="9341" spans="1:67">
      <c r="A9341" s="320" t="s">
        <v>338</v>
      </c>
      <c r="B9341" t="s">
        <v>380</v>
      </c>
      <c r="C9341" t="s">
        <v>910</v>
      </c>
      <c r="D9341" t="s">
        <v>314</v>
      </c>
      <c r="E9341" s="320" t="s">
        <v>231</v>
      </c>
      <c r="F9341" s="320" t="s">
        <v>232</v>
      </c>
      <c r="G9341" s="323" t="s">
        <v>429</v>
      </c>
      <c r="H9341" s="320" t="s">
        <v>323</v>
      </c>
      <c r="I9341" s="320" t="s">
        <v>355</v>
      </c>
      <c r="J9341" s="320" t="s">
        <v>816</v>
      </c>
      <c r="K9341" s="38">
        <v>25</v>
      </c>
      <c r="L9341" s="38">
        <v>0.32468000054359442</v>
      </c>
      <c r="M9341" s="38"/>
      <c r="N9341" s="38">
        <v>205</v>
      </c>
      <c r="O9341" s="38">
        <v>0.30967000126838679</v>
      </c>
      <c r="P9341" s="38"/>
      <c r="Q9341" s="38">
        <v>4376</v>
      </c>
      <c r="R9341" s="38">
        <v>0.32148000597953802</v>
      </c>
      <c r="S9341" s="38"/>
      <c r="BA9341" s="395">
        <v>1</v>
      </c>
      <c r="BB9341" s="396" t="s">
        <v>861</v>
      </c>
      <c r="BC9341" t="str">
        <f t="shared" si="776"/>
        <v>RBL</v>
      </c>
      <c r="BD9341" t="str">
        <f t="shared" si="777"/>
        <v>NAoMe_recurrent_mbc_hes_year</v>
      </c>
      <c r="BE9341" s="397" t="s">
        <v>862</v>
      </c>
      <c r="BF9341" t="str">
        <f t="shared" si="778"/>
        <v>2022</v>
      </c>
      <c r="BG9341">
        <f t="shared" si="779"/>
        <v>25</v>
      </c>
      <c r="BH9341" s="398">
        <f t="shared" si="780"/>
        <v>0.32468000054359442</v>
      </c>
      <c r="BO9341" s="33"/>
    </row>
    <row r="9342" spans="1:67">
      <c r="A9342" s="320" t="s">
        <v>338</v>
      </c>
      <c r="B9342" t="s">
        <v>380</v>
      </c>
      <c r="C9342" t="s">
        <v>910</v>
      </c>
      <c r="D9342" t="s">
        <v>314</v>
      </c>
      <c r="E9342" s="320" t="s">
        <v>231</v>
      </c>
      <c r="F9342" s="320" t="s">
        <v>232</v>
      </c>
      <c r="G9342" s="323" t="s">
        <v>429</v>
      </c>
      <c r="H9342" s="320" t="s">
        <v>323</v>
      </c>
      <c r="I9342" s="320" t="s">
        <v>355</v>
      </c>
      <c r="J9342" s="320" t="s">
        <v>946</v>
      </c>
      <c r="K9342" s="38">
        <v>34</v>
      </c>
      <c r="L9342" s="38">
        <v>0.44156000018119812</v>
      </c>
      <c r="M9342" s="38"/>
      <c r="N9342" s="38">
        <v>265</v>
      </c>
      <c r="O9342" s="38">
        <v>0.40029999613761902</v>
      </c>
      <c r="P9342" s="38"/>
      <c r="Q9342" s="38">
        <v>5127</v>
      </c>
      <c r="R9342" s="38">
        <v>0.37665000557899481</v>
      </c>
      <c r="S9342" s="38"/>
      <c r="BA9342" s="395">
        <v>1</v>
      </c>
      <c r="BB9342" s="396" t="s">
        <v>861</v>
      </c>
      <c r="BC9342" t="str">
        <f t="shared" si="776"/>
        <v>RBL</v>
      </c>
      <c r="BD9342" t="str">
        <f t="shared" si="777"/>
        <v>NAoMe_recurrent_mbc_hes_year</v>
      </c>
      <c r="BE9342" s="397" t="s">
        <v>862</v>
      </c>
      <c r="BF9342" t="str">
        <f t="shared" si="778"/>
        <v>2023</v>
      </c>
      <c r="BG9342">
        <f t="shared" si="779"/>
        <v>34</v>
      </c>
      <c r="BH9342" s="398">
        <f t="shared" si="780"/>
        <v>0.44156000018119812</v>
      </c>
      <c r="BO9342" s="33"/>
    </row>
    <row r="9343" spans="1:67">
      <c r="A9343" s="320" t="s">
        <v>338</v>
      </c>
      <c r="B9343" t="s">
        <v>380</v>
      </c>
      <c r="C9343" t="s">
        <v>910</v>
      </c>
      <c r="D9343" t="s">
        <v>314</v>
      </c>
      <c r="E9343" s="320" t="s">
        <v>231</v>
      </c>
      <c r="F9343" s="320" t="s">
        <v>232</v>
      </c>
      <c r="G9343" s="323" t="s">
        <v>429</v>
      </c>
      <c r="H9343" s="320" t="s">
        <v>323</v>
      </c>
      <c r="I9343" s="320" t="s">
        <v>824</v>
      </c>
      <c r="J9343" s="320" t="s">
        <v>12</v>
      </c>
      <c r="K9343" s="38">
        <v>77</v>
      </c>
      <c r="L9343" s="38">
        <v>1</v>
      </c>
      <c r="M9343" s="38"/>
      <c r="N9343" s="38">
        <v>662</v>
      </c>
      <c r="O9343" s="38">
        <v>1</v>
      </c>
      <c r="P9343" s="38"/>
      <c r="Q9343" s="38">
        <v>13612</v>
      </c>
      <c r="R9343" s="38">
        <v>1</v>
      </c>
      <c r="S9343" s="38"/>
      <c r="BA9343" s="395">
        <v>1</v>
      </c>
      <c r="BB9343" s="396" t="s">
        <v>861</v>
      </c>
      <c r="BC9343" t="str">
        <f t="shared" si="776"/>
        <v>RBL</v>
      </c>
      <c r="BD9343" t="str">
        <f t="shared" si="777"/>
        <v>NAoMe_recurrent_tag_bonemets</v>
      </c>
      <c r="BE9343" s="397" t="s">
        <v>862</v>
      </c>
      <c r="BF9343" t="str">
        <f t="shared" si="778"/>
        <v>No</v>
      </c>
      <c r="BG9343">
        <f t="shared" si="779"/>
        <v>77</v>
      </c>
      <c r="BH9343" s="398">
        <f t="shared" si="780"/>
        <v>1</v>
      </c>
      <c r="BO9343" s="33"/>
    </row>
    <row r="9344" spans="1:67">
      <c r="A9344" s="320" t="s">
        <v>338</v>
      </c>
      <c r="B9344" t="s">
        <v>380</v>
      </c>
      <c r="C9344" t="s">
        <v>910</v>
      </c>
      <c r="D9344" t="s">
        <v>314</v>
      </c>
      <c r="E9344" s="320" t="s">
        <v>231</v>
      </c>
      <c r="F9344" s="320" t="s">
        <v>232</v>
      </c>
      <c r="G9344" s="323" t="s">
        <v>429</v>
      </c>
      <c r="H9344" s="320" t="s">
        <v>323</v>
      </c>
      <c r="I9344" s="320" t="s">
        <v>825</v>
      </c>
      <c r="J9344" s="320" t="s">
        <v>12</v>
      </c>
      <c r="K9344" s="38">
        <v>77</v>
      </c>
      <c r="L9344" s="38">
        <v>1</v>
      </c>
      <c r="M9344" s="38"/>
      <c r="N9344" s="38">
        <v>662</v>
      </c>
      <c r="O9344" s="38">
        <v>1</v>
      </c>
      <c r="P9344" s="38"/>
      <c r="Q9344" s="38">
        <v>13612</v>
      </c>
      <c r="R9344" s="38">
        <v>1</v>
      </c>
      <c r="S9344" s="38"/>
      <c r="BA9344" s="395">
        <v>1</v>
      </c>
      <c r="BB9344" s="396" t="s">
        <v>861</v>
      </c>
      <c r="BC9344" t="str">
        <f t="shared" si="776"/>
        <v>RBL</v>
      </c>
      <c r="BD9344" t="str">
        <f t="shared" si="777"/>
        <v>NAoMe_recurrent_tag_brainmets</v>
      </c>
      <c r="BE9344" s="397" t="s">
        <v>862</v>
      </c>
      <c r="BF9344" t="str">
        <f t="shared" si="778"/>
        <v>No</v>
      </c>
      <c r="BG9344">
        <f t="shared" si="779"/>
        <v>77</v>
      </c>
      <c r="BH9344" s="398">
        <f t="shared" si="780"/>
        <v>1</v>
      </c>
      <c r="BO9344" s="33"/>
    </row>
    <row r="9345" spans="1:67">
      <c r="A9345" s="320" t="s">
        <v>338</v>
      </c>
      <c r="B9345" t="s">
        <v>380</v>
      </c>
      <c r="C9345" t="s">
        <v>910</v>
      </c>
      <c r="D9345" t="s">
        <v>314</v>
      </c>
      <c r="E9345" s="320" t="s">
        <v>231</v>
      </c>
      <c r="F9345" s="320" t="s">
        <v>232</v>
      </c>
      <c r="G9345" s="323" t="s">
        <v>429</v>
      </c>
      <c r="H9345" s="320" t="s">
        <v>323</v>
      </c>
      <c r="I9345" s="320" t="s">
        <v>826</v>
      </c>
      <c r="J9345" s="320" t="s">
        <v>12</v>
      </c>
      <c r="K9345" s="38">
        <v>77</v>
      </c>
      <c r="L9345" s="38">
        <v>1</v>
      </c>
      <c r="M9345" s="38"/>
      <c r="N9345" s="38">
        <v>662</v>
      </c>
      <c r="O9345" s="38">
        <v>1</v>
      </c>
      <c r="P9345" s="38"/>
      <c r="Q9345" s="38">
        <v>13612</v>
      </c>
      <c r="R9345" s="38">
        <v>1</v>
      </c>
      <c r="S9345" s="38"/>
      <c r="BA9345" s="395">
        <v>1</v>
      </c>
      <c r="BB9345" s="396" t="s">
        <v>861</v>
      </c>
      <c r="BC9345" t="str">
        <f t="shared" si="776"/>
        <v>RBL</v>
      </c>
      <c r="BD9345" t="str">
        <f t="shared" si="777"/>
        <v>NAoMe_recurrent_tag_livermets</v>
      </c>
      <c r="BE9345" s="397" t="s">
        <v>862</v>
      </c>
      <c r="BF9345" t="str">
        <f t="shared" si="778"/>
        <v>No</v>
      </c>
      <c r="BG9345">
        <f t="shared" si="779"/>
        <v>77</v>
      </c>
      <c r="BH9345" s="398">
        <f t="shared" si="780"/>
        <v>1</v>
      </c>
      <c r="BO9345" s="33"/>
    </row>
    <row r="9346" spans="1:67">
      <c r="A9346" s="320" t="s">
        <v>338</v>
      </c>
      <c r="B9346" t="s">
        <v>380</v>
      </c>
      <c r="C9346" t="s">
        <v>910</v>
      </c>
      <c r="D9346" t="s">
        <v>314</v>
      </c>
      <c r="E9346" s="320" t="s">
        <v>231</v>
      </c>
      <c r="F9346" s="320" t="s">
        <v>232</v>
      </c>
      <c r="G9346" s="323" t="s">
        <v>429</v>
      </c>
      <c r="H9346" s="320" t="s">
        <v>323</v>
      </c>
      <c r="I9346" s="320" t="s">
        <v>827</v>
      </c>
      <c r="J9346" s="320" t="s">
        <v>12</v>
      </c>
      <c r="K9346" s="38">
        <v>77</v>
      </c>
      <c r="L9346" s="38">
        <v>1</v>
      </c>
      <c r="M9346" s="38"/>
      <c r="N9346" s="38">
        <v>662</v>
      </c>
      <c r="O9346" s="38">
        <v>1</v>
      </c>
      <c r="P9346" s="38"/>
      <c r="Q9346" s="38">
        <v>13612</v>
      </c>
      <c r="R9346" s="38">
        <v>1</v>
      </c>
      <c r="S9346" s="38"/>
      <c r="BA9346" s="395">
        <v>1</v>
      </c>
      <c r="BB9346" s="396" t="s">
        <v>861</v>
      </c>
      <c r="BC9346" t="str">
        <f t="shared" si="776"/>
        <v>RBL</v>
      </c>
      <c r="BD9346" t="str">
        <f t="shared" si="777"/>
        <v>NAoMe_recurrent_tag_lungmets</v>
      </c>
      <c r="BE9346" s="397" t="s">
        <v>862</v>
      </c>
      <c r="BF9346" t="str">
        <f t="shared" si="778"/>
        <v>No</v>
      </c>
      <c r="BG9346">
        <f t="shared" si="779"/>
        <v>77</v>
      </c>
      <c r="BH9346" s="398">
        <f t="shared" si="780"/>
        <v>1</v>
      </c>
      <c r="BO9346" s="33"/>
    </row>
    <row r="9347" spans="1:67">
      <c r="A9347" s="320" t="s">
        <v>338</v>
      </c>
      <c r="B9347" t="s">
        <v>380</v>
      </c>
      <c r="C9347" t="s">
        <v>910</v>
      </c>
      <c r="D9347" t="s">
        <v>314</v>
      </c>
      <c r="E9347" s="320" t="s">
        <v>231</v>
      </c>
      <c r="F9347" s="320" t="s">
        <v>232</v>
      </c>
      <c r="G9347" s="323" t="s">
        <v>429</v>
      </c>
      <c r="H9347" s="320" t="s">
        <v>323</v>
      </c>
      <c r="I9347" s="320" t="s">
        <v>828</v>
      </c>
      <c r="J9347" s="320" t="s">
        <v>12</v>
      </c>
      <c r="K9347" s="38">
        <v>77</v>
      </c>
      <c r="L9347" s="38">
        <v>1</v>
      </c>
      <c r="M9347" s="38"/>
      <c r="N9347" s="38">
        <v>662</v>
      </c>
      <c r="O9347" s="38">
        <v>1</v>
      </c>
      <c r="P9347" s="38"/>
      <c r="Q9347" s="38">
        <v>13612</v>
      </c>
      <c r="R9347" s="38">
        <v>1</v>
      </c>
      <c r="S9347" s="38"/>
      <c r="BA9347" s="395">
        <v>1</v>
      </c>
      <c r="BB9347" s="396" t="s">
        <v>861</v>
      </c>
      <c r="BC9347" t="str">
        <f t="shared" ref="BC9347:BC9410" si="781">E9347</f>
        <v>RBL</v>
      </c>
      <c r="BD9347" t="str">
        <f t="shared" ref="BD9347:BD9410" si="782">(LEFT(A9347, LEN(A9347)-7))&amp;"_"&amp;I9347</f>
        <v>NAoMe_recurrent_tag_othermets</v>
      </c>
      <c r="BE9347" s="397" t="s">
        <v>862</v>
      </c>
      <c r="BF9347" t="str">
        <f t="shared" ref="BF9347:BF9410" si="783">J9347</f>
        <v>No</v>
      </c>
      <c r="BG9347">
        <f t="shared" ref="BG9347:BG9410" si="784">K9347</f>
        <v>77</v>
      </c>
      <c r="BH9347" s="398">
        <f t="shared" ref="BH9347:BH9410" si="785">L9347</f>
        <v>1</v>
      </c>
      <c r="BO9347" s="33"/>
    </row>
    <row r="9348" spans="1:67">
      <c r="A9348" s="320" t="s">
        <v>338</v>
      </c>
      <c r="B9348" t="s">
        <v>380</v>
      </c>
      <c r="C9348" t="s">
        <v>910</v>
      </c>
      <c r="D9348" t="s">
        <v>314</v>
      </c>
      <c r="E9348" s="320" t="s">
        <v>233</v>
      </c>
      <c r="F9348" s="320" t="s">
        <v>234</v>
      </c>
      <c r="G9348" s="323" t="s">
        <v>448</v>
      </c>
      <c r="H9348" s="320" t="s">
        <v>322</v>
      </c>
      <c r="I9348" s="320" t="s">
        <v>354</v>
      </c>
      <c r="J9348" s="320" t="s">
        <v>277</v>
      </c>
      <c r="K9348" s="38">
        <v>0</v>
      </c>
      <c r="L9348" s="38">
        <v>0</v>
      </c>
      <c r="M9348" s="38"/>
      <c r="N9348" s="38">
        <v>2</v>
      </c>
      <c r="O9348" s="38">
        <v>1.4400000218302009E-3</v>
      </c>
      <c r="P9348" s="38"/>
      <c r="Q9348" s="38">
        <v>56</v>
      </c>
      <c r="R9348" s="38">
        <v>4.1100000962615013E-3</v>
      </c>
      <c r="S9348" s="38"/>
      <c r="BA9348" s="395">
        <v>1</v>
      </c>
      <c r="BB9348" s="396" t="s">
        <v>861</v>
      </c>
      <c r="BC9348" t="str">
        <f t="shared" si="781"/>
        <v>RWP</v>
      </c>
      <c r="BD9348" t="str">
        <f t="shared" si="782"/>
        <v>NAoMe_recurrent_age_mbc_hes_decades_80cap</v>
      </c>
      <c r="BE9348" s="397" t="s">
        <v>862</v>
      </c>
      <c r="BF9348" t="str">
        <f t="shared" si="783"/>
        <v>18-29 yrs</v>
      </c>
      <c r="BG9348">
        <f t="shared" si="784"/>
        <v>0</v>
      </c>
      <c r="BH9348" s="398">
        <f t="shared" si="785"/>
        <v>0</v>
      </c>
      <c r="BO9348" s="33"/>
    </row>
    <row r="9349" spans="1:67">
      <c r="A9349" s="320" t="s">
        <v>338</v>
      </c>
      <c r="B9349" t="s">
        <v>380</v>
      </c>
      <c r="C9349" t="s">
        <v>910</v>
      </c>
      <c r="D9349" t="s">
        <v>314</v>
      </c>
      <c r="E9349" s="320" t="s">
        <v>233</v>
      </c>
      <c r="F9349" s="320" t="s">
        <v>234</v>
      </c>
      <c r="G9349" s="323" t="s">
        <v>448</v>
      </c>
      <c r="H9349" s="320" t="s">
        <v>322</v>
      </c>
      <c r="I9349" s="320" t="s">
        <v>354</v>
      </c>
      <c r="J9349" s="320" t="s">
        <v>278</v>
      </c>
      <c r="K9349" s="38">
        <v>5</v>
      </c>
      <c r="L9349" s="38">
        <v>3.7310000509023673E-2</v>
      </c>
      <c r="M9349" s="38"/>
      <c r="N9349" s="38">
        <v>61</v>
      </c>
      <c r="O9349" s="38">
        <v>4.3820001184940338E-2</v>
      </c>
      <c r="P9349" s="38"/>
      <c r="Q9349" s="38">
        <v>552</v>
      </c>
      <c r="R9349" s="38">
        <v>4.0550000965595252E-2</v>
      </c>
      <c r="S9349" s="38"/>
      <c r="BA9349" s="395">
        <v>1</v>
      </c>
      <c r="BB9349" s="396" t="s">
        <v>861</v>
      </c>
      <c r="BC9349" t="str">
        <f t="shared" si="781"/>
        <v>RWP</v>
      </c>
      <c r="BD9349" t="str">
        <f t="shared" si="782"/>
        <v>NAoMe_recurrent_age_mbc_hes_decades_80cap</v>
      </c>
      <c r="BE9349" s="397" t="s">
        <v>862</v>
      </c>
      <c r="BF9349" t="str">
        <f t="shared" si="783"/>
        <v>30-39 yrs</v>
      </c>
      <c r="BG9349">
        <f t="shared" si="784"/>
        <v>5</v>
      </c>
      <c r="BH9349" s="398">
        <f t="shared" si="785"/>
        <v>3.7310000509023673E-2</v>
      </c>
      <c r="BO9349" s="33"/>
    </row>
    <row r="9350" spans="1:67">
      <c r="A9350" s="320" t="s">
        <v>338</v>
      </c>
      <c r="B9350" t="s">
        <v>380</v>
      </c>
      <c r="C9350" t="s">
        <v>910</v>
      </c>
      <c r="D9350" t="s">
        <v>314</v>
      </c>
      <c r="E9350" s="320" t="s">
        <v>233</v>
      </c>
      <c r="F9350" s="320" t="s">
        <v>234</v>
      </c>
      <c r="G9350" s="323" t="s">
        <v>448</v>
      </c>
      <c r="H9350" s="320" t="s">
        <v>322</v>
      </c>
      <c r="I9350" s="320" t="s">
        <v>354</v>
      </c>
      <c r="J9350" s="320" t="s">
        <v>279</v>
      </c>
      <c r="K9350" s="38">
        <v>11</v>
      </c>
      <c r="L9350" s="38">
        <v>8.2089997828006744E-2</v>
      </c>
      <c r="M9350" s="38"/>
      <c r="N9350" s="38">
        <v>145</v>
      </c>
      <c r="O9350" s="38">
        <v>0.1041700020432472</v>
      </c>
      <c r="P9350" s="38"/>
      <c r="Q9350" s="38">
        <v>1403</v>
      </c>
      <c r="R9350" s="38">
        <v>0.1030699983239174</v>
      </c>
      <c r="S9350" s="38"/>
      <c r="BA9350" s="395">
        <v>1</v>
      </c>
      <c r="BB9350" s="396" t="s">
        <v>861</v>
      </c>
      <c r="BC9350" t="str">
        <f t="shared" si="781"/>
        <v>RWP</v>
      </c>
      <c r="BD9350" t="str">
        <f t="shared" si="782"/>
        <v>NAoMe_recurrent_age_mbc_hes_decades_80cap</v>
      </c>
      <c r="BE9350" s="397" t="s">
        <v>862</v>
      </c>
      <c r="BF9350" t="str">
        <f t="shared" si="783"/>
        <v>40-49 yrs</v>
      </c>
      <c r="BG9350">
        <f t="shared" si="784"/>
        <v>11</v>
      </c>
      <c r="BH9350" s="398">
        <f t="shared" si="785"/>
        <v>8.2089997828006744E-2</v>
      </c>
      <c r="BO9350" s="33"/>
    </row>
    <row r="9351" spans="1:67">
      <c r="A9351" s="320" t="s">
        <v>338</v>
      </c>
      <c r="B9351" t="s">
        <v>380</v>
      </c>
      <c r="C9351" t="s">
        <v>910</v>
      </c>
      <c r="D9351" t="s">
        <v>314</v>
      </c>
      <c r="E9351" s="320" t="s">
        <v>233</v>
      </c>
      <c r="F9351" s="320" t="s">
        <v>234</v>
      </c>
      <c r="G9351" s="323" t="s">
        <v>448</v>
      </c>
      <c r="H9351" s="320" t="s">
        <v>322</v>
      </c>
      <c r="I9351" s="320" t="s">
        <v>354</v>
      </c>
      <c r="J9351" s="320" t="s">
        <v>280</v>
      </c>
      <c r="K9351" s="38">
        <v>19</v>
      </c>
      <c r="L9351" s="38">
        <v>0.1417900025844574</v>
      </c>
      <c r="M9351" s="38"/>
      <c r="N9351" s="38">
        <v>268</v>
      </c>
      <c r="O9351" s="38">
        <v>0.1925300061702728</v>
      </c>
      <c r="P9351" s="38"/>
      <c r="Q9351" s="38">
        <v>2584</v>
      </c>
      <c r="R9351" s="38">
        <v>0.18983000516891479</v>
      </c>
      <c r="S9351" s="38"/>
      <c r="BA9351" s="395">
        <v>1</v>
      </c>
      <c r="BB9351" s="396" t="s">
        <v>861</v>
      </c>
      <c r="BC9351" t="str">
        <f t="shared" si="781"/>
        <v>RWP</v>
      </c>
      <c r="BD9351" t="str">
        <f t="shared" si="782"/>
        <v>NAoMe_recurrent_age_mbc_hes_decades_80cap</v>
      </c>
      <c r="BE9351" s="397" t="s">
        <v>862</v>
      </c>
      <c r="BF9351" t="str">
        <f t="shared" si="783"/>
        <v>50-59 yrs</v>
      </c>
      <c r="BG9351">
        <f t="shared" si="784"/>
        <v>19</v>
      </c>
      <c r="BH9351" s="398">
        <f t="shared" si="785"/>
        <v>0.1417900025844574</v>
      </c>
      <c r="BO9351" s="33"/>
    </row>
    <row r="9352" spans="1:67">
      <c r="A9352" s="320" t="s">
        <v>338</v>
      </c>
      <c r="B9352" t="s">
        <v>380</v>
      </c>
      <c r="C9352" t="s">
        <v>910</v>
      </c>
      <c r="D9352" t="s">
        <v>314</v>
      </c>
      <c r="E9352" s="320" t="s">
        <v>233</v>
      </c>
      <c r="F9352" s="320" t="s">
        <v>234</v>
      </c>
      <c r="G9352" s="323" t="s">
        <v>448</v>
      </c>
      <c r="H9352" s="320" t="s">
        <v>322</v>
      </c>
      <c r="I9352" s="320" t="s">
        <v>354</v>
      </c>
      <c r="J9352" s="320" t="s">
        <v>281</v>
      </c>
      <c r="K9352" s="38">
        <v>24</v>
      </c>
      <c r="L9352" s="38">
        <v>0.17910000681877139</v>
      </c>
      <c r="M9352" s="38"/>
      <c r="N9352" s="38">
        <v>257</v>
      </c>
      <c r="O9352" s="38">
        <v>0.18463000655174261</v>
      </c>
      <c r="P9352" s="38"/>
      <c r="Q9352" s="38">
        <v>2650</v>
      </c>
      <c r="R9352" s="38">
        <v>0.19468000531196589</v>
      </c>
      <c r="S9352" s="38"/>
      <c r="BA9352" s="395">
        <v>1</v>
      </c>
      <c r="BB9352" s="396" t="s">
        <v>861</v>
      </c>
      <c r="BC9352" t="str">
        <f t="shared" si="781"/>
        <v>RWP</v>
      </c>
      <c r="BD9352" t="str">
        <f t="shared" si="782"/>
        <v>NAoMe_recurrent_age_mbc_hes_decades_80cap</v>
      </c>
      <c r="BE9352" s="397" t="s">
        <v>862</v>
      </c>
      <c r="BF9352" t="str">
        <f t="shared" si="783"/>
        <v>60-69 yrs</v>
      </c>
      <c r="BG9352">
        <f t="shared" si="784"/>
        <v>24</v>
      </c>
      <c r="BH9352" s="398">
        <f t="shared" si="785"/>
        <v>0.17910000681877139</v>
      </c>
      <c r="BO9352" s="33"/>
    </row>
    <row r="9353" spans="1:67">
      <c r="A9353" s="320" t="s">
        <v>338</v>
      </c>
      <c r="B9353" t="s">
        <v>380</v>
      </c>
      <c r="C9353" t="s">
        <v>910</v>
      </c>
      <c r="D9353" t="s">
        <v>314</v>
      </c>
      <c r="E9353" s="320" t="s">
        <v>233</v>
      </c>
      <c r="F9353" s="320" t="s">
        <v>234</v>
      </c>
      <c r="G9353" s="323" t="s">
        <v>448</v>
      </c>
      <c r="H9353" s="320" t="s">
        <v>322</v>
      </c>
      <c r="I9353" s="320" t="s">
        <v>354</v>
      </c>
      <c r="J9353" s="320" t="s">
        <v>282</v>
      </c>
      <c r="K9353" s="38">
        <v>45</v>
      </c>
      <c r="L9353" s="38">
        <v>0.33581998944282532</v>
      </c>
      <c r="M9353" s="38"/>
      <c r="N9353" s="38">
        <v>335</v>
      </c>
      <c r="O9353" s="38">
        <v>0.2406599968671799</v>
      </c>
      <c r="P9353" s="38"/>
      <c r="Q9353" s="38">
        <v>3284</v>
      </c>
      <c r="R9353" s="38">
        <v>0.24126000702381131</v>
      </c>
      <c r="S9353" s="38"/>
      <c r="BA9353" s="395">
        <v>1</v>
      </c>
      <c r="BB9353" s="396" t="s">
        <v>861</v>
      </c>
      <c r="BC9353" t="str">
        <f t="shared" si="781"/>
        <v>RWP</v>
      </c>
      <c r="BD9353" t="str">
        <f t="shared" si="782"/>
        <v>NAoMe_recurrent_age_mbc_hes_decades_80cap</v>
      </c>
      <c r="BE9353" s="397" t="s">
        <v>862</v>
      </c>
      <c r="BF9353" t="str">
        <f t="shared" si="783"/>
        <v>70-79 yrs</v>
      </c>
      <c r="BG9353">
        <f t="shared" si="784"/>
        <v>45</v>
      </c>
      <c r="BH9353" s="398">
        <f t="shared" si="785"/>
        <v>0.33581998944282532</v>
      </c>
      <c r="BO9353" s="33"/>
    </row>
    <row r="9354" spans="1:67">
      <c r="A9354" s="320" t="s">
        <v>338</v>
      </c>
      <c r="B9354" t="s">
        <v>380</v>
      </c>
      <c r="C9354" t="s">
        <v>910</v>
      </c>
      <c r="D9354" t="s">
        <v>314</v>
      </c>
      <c r="E9354" s="320" t="s">
        <v>233</v>
      </c>
      <c r="F9354" s="320" t="s">
        <v>234</v>
      </c>
      <c r="G9354" s="323" t="s">
        <v>448</v>
      </c>
      <c r="H9354" s="320" t="s">
        <v>322</v>
      </c>
      <c r="I9354" s="320" t="s">
        <v>354</v>
      </c>
      <c r="J9354" s="320" t="s">
        <v>283</v>
      </c>
      <c r="K9354" s="38">
        <v>30</v>
      </c>
      <c r="L9354" s="38">
        <v>0.22387999296188349</v>
      </c>
      <c r="M9354" s="38"/>
      <c r="N9354" s="38">
        <v>324</v>
      </c>
      <c r="O9354" s="38">
        <v>0.2327599972486496</v>
      </c>
      <c r="P9354" s="38"/>
      <c r="Q9354" s="38">
        <v>3083</v>
      </c>
      <c r="R9354" s="38">
        <v>0.2264900058507919</v>
      </c>
      <c r="S9354" s="38"/>
      <c r="BA9354" s="395">
        <v>1</v>
      </c>
      <c r="BB9354" s="396" t="s">
        <v>861</v>
      </c>
      <c r="BC9354" t="str">
        <f t="shared" si="781"/>
        <v>RWP</v>
      </c>
      <c r="BD9354" t="str">
        <f t="shared" si="782"/>
        <v>NAoMe_recurrent_age_mbc_hes_decades_80cap</v>
      </c>
      <c r="BE9354" s="397" t="s">
        <v>862</v>
      </c>
      <c r="BF9354" t="str">
        <f t="shared" si="783"/>
        <v>80+ yrs</v>
      </c>
      <c r="BG9354">
        <f t="shared" si="784"/>
        <v>30</v>
      </c>
      <c r="BH9354" s="398">
        <f t="shared" si="785"/>
        <v>0.22387999296188349</v>
      </c>
      <c r="BO9354" s="33"/>
    </row>
    <row r="9355" spans="1:67">
      <c r="A9355" s="320" t="s">
        <v>338</v>
      </c>
      <c r="B9355" t="s">
        <v>380</v>
      </c>
      <c r="C9355" t="s">
        <v>910</v>
      </c>
      <c r="D9355" t="s">
        <v>314</v>
      </c>
      <c r="E9355" s="320" t="s">
        <v>233</v>
      </c>
      <c r="F9355" s="320" t="s">
        <v>234</v>
      </c>
      <c r="G9355" s="323" t="s">
        <v>448</v>
      </c>
      <c r="H9355" s="320" t="s">
        <v>322</v>
      </c>
      <c r="I9355" s="320" t="s">
        <v>656</v>
      </c>
      <c r="J9355" s="320" t="s">
        <v>286</v>
      </c>
      <c r="K9355" s="38">
        <v>0</v>
      </c>
      <c r="L9355" s="38">
        <v>0</v>
      </c>
      <c r="M9355" s="38">
        <v>0</v>
      </c>
      <c r="N9355" s="38">
        <v>110</v>
      </c>
      <c r="O9355" s="38">
        <v>7.9020000994205475E-2</v>
      </c>
      <c r="P9355" s="38">
        <v>7.9939998686313629E-2</v>
      </c>
      <c r="Q9355" s="38">
        <v>565</v>
      </c>
      <c r="R9355" s="38">
        <v>4.1510000824928277E-2</v>
      </c>
      <c r="S9355" s="38">
        <v>4.221000149846077E-2</v>
      </c>
      <c r="BA9355" s="395">
        <v>1</v>
      </c>
      <c r="BB9355" s="396" t="s">
        <v>861</v>
      </c>
      <c r="BC9355" t="str">
        <f t="shared" si="781"/>
        <v>RWP</v>
      </c>
      <c r="BD9355" t="str">
        <f t="shared" si="782"/>
        <v>NAoMe_recurrent_ethnicity_grp</v>
      </c>
      <c r="BE9355" s="397" t="s">
        <v>862</v>
      </c>
      <c r="BF9355" t="str">
        <f t="shared" si="783"/>
        <v>Asian or Asian British</v>
      </c>
      <c r="BG9355">
        <f t="shared" si="784"/>
        <v>0</v>
      </c>
      <c r="BH9355" s="398">
        <f t="shared" si="785"/>
        <v>0</v>
      </c>
      <c r="BO9355" s="33"/>
    </row>
    <row r="9356" spans="1:67">
      <c r="A9356" s="320" t="s">
        <v>338</v>
      </c>
      <c r="B9356" t="s">
        <v>380</v>
      </c>
      <c r="C9356" t="s">
        <v>910</v>
      </c>
      <c r="D9356" t="s">
        <v>314</v>
      </c>
      <c r="E9356" s="320" t="s">
        <v>233</v>
      </c>
      <c r="F9356" s="320" t="s">
        <v>234</v>
      </c>
      <c r="G9356" s="323" t="s">
        <v>448</v>
      </c>
      <c r="H9356" s="320" t="s">
        <v>322</v>
      </c>
      <c r="I9356" s="320" t="s">
        <v>656</v>
      </c>
      <c r="J9356" s="320" t="s">
        <v>287</v>
      </c>
      <c r="K9356" s="38">
        <v>2</v>
      </c>
      <c r="L9356" s="38">
        <v>1.4929999597370619E-2</v>
      </c>
      <c r="M9356" s="38">
        <v>1.4929999597370619E-2</v>
      </c>
      <c r="N9356" s="38">
        <v>44</v>
      </c>
      <c r="O9356" s="38">
        <v>3.1610000878572457E-2</v>
      </c>
      <c r="P9356" s="38">
        <v>3.1980000436306E-2</v>
      </c>
      <c r="Q9356" s="38">
        <v>439</v>
      </c>
      <c r="R9356" s="38">
        <v>3.2249998301267617E-2</v>
      </c>
      <c r="S9356" s="38">
        <v>3.2800000160932541E-2</v>
      </c>
      <c r="BA9356" s="395">
        <v>1</v>
      </c>
      <c r="BB9356" s="396" t="s">
        <v>861</v>
      </c>
      <c r="BC9356" t="str">
        <f t="shared" si="781"/>
        <v>RWP</v>
      </c>
      <c r="BD9356" t="str">
        <f t="shared" si="782"/>
        <v>NAoMe_recurrent_ethnicity_grp</v>
      </c>
      <c r="BE9356" s="397" t="s">
        <v>862</v>
      </c>
      <c r="BF9356" t="str">
        <f t="shared" si="783"/>
        <v>Black or Black British</v>
      </c>
      <c r="BG9356">
        <f t="shared" si="784"/>
        <v>2</v>
      </c>
      <c r="BH9356" s="398">
        <f t="shared" si="785"/>
        <v>1.4929999597370619E-2</v>
      </c>
      <c r="BO9356" s="33"/>
    </row>
    <row r="9357" spans="1:67">
      <c r="A9357" s="320" t="s">
        <v>338</v>
      </c>
      <c r="B9357" t="s">
        <v>380</v>
      </c>
      <c r="C9357" t="s">
        <v>910</v>
      </c>
      <c r="D9357" t="s">
        <v>314</v>
      </c>
      <c r="E9357" s="320" t="s">
        <v>233</v>
      </c>
      <c r="F9357" s="320" t="s">
        <v>234</v>
      </c>
      <c r="G9357" s="323" t="s">
        <v>448</v>
      </c>
      <c r="H9357" s="320" t="s">
        <v>322</v>
      </c>
      <c r="I9357" s="320" t="s">
        <v>656</v>
      </c>
      <c r="J9357" s="320" t="s">
        <v>259</v>
      </c>
      <c r="K9357" s="38">
        <v>0</v>
      </c>
      <c r="L9357" s="38">
        <v>0</v>
      </c>
      <c r="M9357" s="38">
        <v>0</v>
      </c>
      <c r="N9357" s="38">
        <v>14</v>
      </c>
      <c r="O9357" s="38">
        <v>1.0060000233352181E-2</v>
      </c>
      <c r="P9357" s="38">
        <v>1.016999967396259E-2</v>
      </c>
      <c r="Q9357" s="38">
        <v>117</v>
      </c>
      <c r="R9357" s="38">
        <v>8.6000002920627594E-3</v>
      </c>
      <c r="S9357" s="38">
        <v>8.7400004267692566E-3</v>
      </c>
      <c r="BA9357" s="395">
        <v>1</v>
      </c>
      <c r="BB9357" s="396" t="s">
        <v>861</v>
      </c>
      <c r="BC9357" t="str">
        <f t="shared" si="781"/>
        <v>RWP</v>
      </c>
      <c r="BD9357" t="str">
        <f t="shared" si="782"/>
        <v>NAoMe_recurrent_ethnicity_grp</v>
      </c>
      <c r="BE9357" s="397" t="s">
        <v>862</v>
      </c>
      <c r="BF9357" t="str">
        <f t="shared" si="783"/>
        <v>Mixed</v>
      </c>
      <c r="BG9357">
        <f t="shared" si="784"/>
        <v>0</v>
      </c>
      <c r="BH9357" s="398">
        <f t="shared" si="785"/>
        <v>0</v>
      </c>
      <c r="BO9357" s="33"/>
    </row>
    <row r="9358" spans="1:67">
      <c r="A9358" s="320" t="s">
        <v>338</v>
      </c>
      <c r="B9358" t="s">
        <v>380</v>
      </c>
      <c r="C9358" t="s">
        <v>910</v>
      </c>
      <c r="D9358" t="s">
        <v>314</v>
      </c>
      <c r="E9358" s="320" t="s">
        <v>233</v>
      </c>
      <c r="F9358" s="320" t="s">
        <v>234</v>
      </c>
      <c r="G9358" s="323" t="s">
        <v>448</v>
      </c>
      <c r="H9358" s="320" t="s">
        <v>322</v>
      </c>
      <c r="I9358" s="320" t="s">
        <v>656</v>
      </c>
      <c r="J9358" s="320" t="s">
        <v>288</v>
      </c>
      <c r="K9358" s="38">
        <v>2</v>
      </c>
      <c r="L9358" s="38">
        <v>1.4929999597370619E-2</v>
      </c>
      <c r="M9358" s="38">
        <v>1.4929999597370619E-2</v>
      </c>
      <c r="N9358" s="38">
        <v>19</v>
      </c>
      <c r="O9358" s="38">
        <v>1.365000009536743E-2</v>
      </c>
      <c r="P9358" s="38">
        <v>1.38100003823638E-2</v>
      </c>
      <c r="Q9358" s="38">
        <v>254</v>
      </c>
      <c r="R9358" s="38">
        <v>1.8659999594092369E-2</v>
      </c>
      <c r="S9358" s="38">
        <v>1.8980000168085098E-2</v>
      </c>
      <c r="BA9358" s="395">
        <v>1</v>
      </c>
      <c r="BB9358" s="396" t="s">
        <v>861</v>
      </c>
      <c r="BC9358" t="str">
        <f t="shared" si="781"/>
        <v>RWP</v>
      </c>
      <c r="BD9358" t="str">
        <f t="shared" si="782"/>
        <v>NAoMe_recurrent_ethnicity_grp</v>
      </c>
      <c r="BE9358" s="397" t="s">
        <v>862</v>
      </c>
      <c r="BF9358" t="str">
        <f t="shared" si="783"/>
        <v>Other Ethnic Group</v>
      </c>
      <c r="BG9358">
        <f t="shared" si="784"/>
        <v>2</v>
      </c>
      <c r="BH9358" s="398">
        <f t="shared" si="785"/>
        <v>1.4929999597370619E-2</v>
      </c>
      <c r="BO9358" s="33"/>
    </row>
    <row r="9359" spans="1:67">
      <c r="A9359" s="320" t="s">
        <v>338</v>
      </c>
      <c r="B9359" t="s">
        <v>380</v>
      </c>
      <c r="C9359" t="s">
        <v>910</v>
      </c>
      <c r="D9359" t="s">
        <v>314</v>
      </c>
      <c r="E9359" s="320" t="s">
        <v>233</v>
      </c>
      <c r="F9359" s="320" t="s">
        <v>234</v>
      </c>
      <c r="G9359" s="323" t="s">
        <v>448</v>
      </c>
      <c r="H9359" s="320" t="s">
        <v>322</v>
      </c>
      <c r="I9359" s="320" t="s">
        <v>656</v>
      </c>
      <c r="J9359" s="320" t="s">
        <v>260</v>
      </c>
      <c r="K9359" s="38">
        <v>0</v>
      </c>
      <c r="L9359" s="38">
        <v>0</v>
      </c>
      <c r="M9359" s="38"/>
      <c r="N9359" s="38">
        <v>16</v>
      </c>
      <c r="O9359" s="38">
        <v>1.1490000411868101E-2</v>
      </c>
      <c r="P9359" s="38"/>
      <c r="Q9359" s="38">
        <v>227</v>
      </c>
      <c r="R9359" s="38">
        <v>1.6680000349879261E-2</v>
      </c>
      <c r="S9359" s="38"/>
      <c r="BA9359" s="395">
        <v>1</v>
      </c>
      <c r="BB9359" s="396" t="s">
        <v>861</v>
      </c>
      <c r="BC9359" t="str">
        <f t="shared" si="781"/>
        <v>RWP</v>
      </c>
      <c r="BD9359" t="str">
        <f t="shared" si="782"/>
        <v>NAoMe_recurrent_ethnicity_grp</v>
      </c>
      <c r="BE9359" s="397" t="s">
        <v>862</v>
      </c>
      <c r="BF9359" t="str">
        <f t="shared" si="783"/>
        <v>Unknown</v>
      </c>
      <c r="BG9359">
        <f t="shared" si="784"/>
        <v>0</v>
      </c>
      <c r="BH9359" s="398">
        <f t="shared" si="785"/>
        <v>0</v>
      </c>
      <c r="BO9359" s="33"/>
    </row>
    <row r="9360" spans="1:67">
      <c r="A9360" s="320" t="s">
        <v>338</v>
      </c>
      <c r="B9360" t="s">
        <v>380</v>
      </c>
      <c r="C9360" t="s">
        <v>910</v>
      </c>
      <c r="D9360" t="s">
        <v>314</v>
      </c>
      <c r="E9360" s="320" t="s">
        <v>233</v>
      </c>
      <c r="F9360" s="320" t="s">
        <v>234</v>
      </c>
      <c r="G9360" s="323" t="s">
        <v>448</v>
      </c>
      <c r="H9360" s="320" t="s">
        <v>322</v>
      </c>
      <c r="I9360" s="320" t="s">
        <v>656</v>
      </c>
      <c r="J9360" s="320" t="s">
        <v>258</v>
      </c>
      <c r="K9360" s="38">
        <v>130</v>
      </c>
      <c r="L9360" s="38">
        <v>0.97014999389648438</v>
      </c>
      <c r="M9360" s="38">
        <v>0.97014999389648438</v>
      </c>
      <c r="N9360" s="38">
        <v>1189</v>
      </c>
      <c r="O9360" s="38">
        <v>0.85417002439498901</v>
      </c>
      <c r="P9360" s="38">
        <v>0.86409997940063477</v>
      </c>
      <c r="Q9360" s="38">
        <v>12010</v>
      </c>
      <c r="R9360" s="38">
        <v>0.88230997323989868</v>
      </c>
      <c r="S9360" s="38">
        <v>0.89727002382278442</v>
      </c>
      <c r="BA9360" s="395">
        <v>1</v>
      </c>
      <c r="BB9360" s="396" t="s">
        <v>861</v>
      </c>
      <c r="BC9360" t="str">
        <f t="shared" si="781"/>
        <v>RWP</v>
      </c>
      <c r="BD9360" t="str">
        <f t="shared" si="782"/>
        <v>NAoMe_recurrent_ethnicity_grp</v>
      </c>
      <c r="BE9360" s="397" t="s">
        <v>862</v>
      </c>
      <c r="BF9360" t="str">
        <f t="shared" si="783"/>
        <v>White</v>
      </c>
      <c r="BG9360">
        <f t="shared" si="784"/>
        <v>130</v>
      </c>
      <c r="BH9360" s="398">
        <f t="shared" si="785"/>
        <v>0.97014999389648438</v>
      </c>
      <c r="BO9360" s="33"/>
    </row>
    <row r="9361" spans="1:67">
      <c r="A9361" s="320" t="s">
        <v>338</v>
      </c>
      <c r="B9361" t="s">
        <v>380</v>
      </c>
      <c r="C9361" t="s">
        <v>910</v>
      </c>
      <c r="D9361" t="s">
        <v>314</v>
      </c>
      <c r="E9361" s="320" t="s">
        <v>233</v>
      </c>
      <c r="F9361" s="320" t="s">
        <v>234</v>
      </c>
      <c r="G9361" s="323" t="s">
        <v>448</v>
      </c>
      <c r="H9361" s="320" t="s">
        <v>322</v>
      </c>
      <c r="I9361" s="320" t="s">
        <v>291</v>
      </c>
      <c r="J9361" s="320" t="s">
        <v>313</v>
      </c>
      <c r="K9361" s="38">
        <v>132</v>
      </c>
      <c r="L9361" s="38">
        <v>0.98506999015808105</v>
      </c>
      <c r="M9361" s="38"/>
      <c r="N9361" s="38">
        <v>1384</v>
      </c>
      <c r="O9361" s="38">
        <v>0.99424999952316284</v>
      </c>
      <c r="P9361" s="38"/>
      <c r="Q9361" s="38">
        <v>13492</v>
      </c>
      <c r="R9361" s="38">
        <v>0.99118000268936157</v>
      </c>
      <c r="S9361" s="38"/>
      <c r="BA9361" s="395">
        <v>1</v>
      </c>
      <c r="BB9361" s="396" t="s">
        <v>861</v>
      </c>
      <c r="BC9361" t="str">
        <f t="shared" si="781"/>
        <v>RWP</v>
      </c>
      <c r="BD9361" t="str">
        <f t="shared" si="782"/>
        <v>NAoMe_recurrent_gender</v>
      </c>
      <c r="BE9361" s="397" t="s">
        <v>862</v>
      </c>
      <c r="BF9361" t="str">
        <f t="shared" si="783"/>
        <v>Female</v>
      </c>
      <c r="BG9361">
        <f t="shared" si="784"/>
        <v>132</v>
      </c>
      <c r="BH9361" s="398">
        <f t="shared" si="785"/>
        <v>0.98506999015808105</v>
      </c>
      <c r="BO9361" s="33"/>
    </row>
    <row r="9362" spans="1:67">
      <c r="A9362" s="320" t="s">
        <v>338</v>
      </c>
      <c r="B9362" t="s">
        <v>380</v>
      </c>
      <c r="C9362" t="s">
        <v>910</v>
      </c>
      <c r="D9362" t="s">
        <v>314</v>
      </c>
      <c r="E9362" s="320" t="s">
        <v>233</v>
      </c>
      <c r="F9362" s="320" t="s">
        <v>234</v>
      </c>
      <c r="G9362" s="323" t="s">
        <v>448</v>
      </c>
      <c r="H9362" s="320" t="s">
        <v>322</v>
      </c>
      <c r="I9362" s="320" t="s">
        <v>291</v>
      </c>
      <c r="J9362" s="320" t="s">
        <v>293</v>
      </c>
      <c r="K9362" s="38">
        <v>2</v>
      </c>
      <c r="L9362" s="38">
        <v>1.4929999597370619E-2</v>
      </c>
      <c r="M9362" s="38"/>
      <c r="N9362" s="38">
        <v>8</v>
      </c>
      <c r="O9362" s="38">
        <v>5.7500000111758709E-3</v>
      </c>
      <c r="P9362" s="38"/>
      <c r="Q9362" s="38">
        <v>120</v>
      </c>
      <c r="R9362" s="38">
        <v>8.8200001046061516E-3</v>
      </c>
      <c r="S9362" s="38"/>
      <c r="BA9362" s="395">
        <v>1</v>
      </c>
      <c r="BB9362" s="396" t="s">
        <v>861</v>
      </c>
      <c r="BC9362" t="str">
        <f t="shared" si="781"/>
        <v>RWP</v>
      </c>
      <c r="BD9362" t="str">
        <f t="shared" si="782"/>
        <v>NAoMe_recurrent_gender</v>
      </c>
      <c r="BE9362" s="397" t="s">
        <v>862</v>
      </c>
      <c r="BF9362" t="str">
        <f t="shared" si="783"/>
        <v>Male</v>
      </c>
      <c r="BG9362">
        <f t="shared" si="784"/>
        <v>2</v>
      </c>
      <c r="BH9362" s="398">
        <f t="shared" si="785"/>
        <v>1.4929999597370619E-2</v>
      </c>
      <c r="BO9362" s="33"/>
    </row>
    <row r="9363" spans="1:67">
      <c r="A9363" s="320" t="s">
        <v>338</v>
      </c>
      <c r="B9363" t="s">
        <v>380</v>
      </c>
      <c r="C9363" t="s">
        <v>910</v>
      </c>
      <c r="D9363" t="s">
        <v>314</v>
      </c>
      <c r="E9363" s="320" t="s">
        <v>233</v>
      </c>
      <c r="F9363" s="320" t="s">
        <v>234</v>
      </c>
      <c r="G9363" s="323" t="s">
        <v>448</v>
      </c>
      <c r="H9363" s="320" t="s">
        <v>322</v>
      </c>
      <c r="I9363" s="320" t="s">
        <v>355</v>
      </c>
      <c r="J9363" s="320" t="s">
        <v>289</v>
      </c>
      <c r="K9363" s="38">
        <v>46</v>
      </c>
      <c r="L9363" s="38">
        <v>0.34327998757362371</v>
      </c>
      <c r="M9363" s="38"/>
      <c r="N9363" s="38">
        <v>415</v>
      </c>
      <c r="O9363" s="38">
        <v>0.29813000559806818</v>
      </c>
      <c r="P9363" s="38"/>
      <c r="Q9363" s="38">
        <v>4109</v>
      </c>
      <c r="R9363" s="38">
        <v>0.30186998844146729</v>
      </c>
      <c r="S9363" s="38"/>
      <c r="BA9363" s="395">
        <v>1</v>
      </c>
      <c r="BB9363" s="396" t="s">
        <v>861</v>
      </c>
      <c r="BC9363" t="str">
        <f t="shared" si="781"/>
        <v>RWP</v>
      </c>
      <c r="BD9363" t="str">
        <f t="shared" si="782"/>
        <v>NAoMe_recurrent_mbc_hes_year</v>
      </c>
      <c r="BE9363" s="397" t="s">
        <v>862</v>
      </c>
      <c r="BF9363" t="str">
        <f t="shared" si="783"/>
        <v>2021</v>
      </c>
      <c r="BG9363">
        <f t="shared" si="784"/>
        <v>46</v>
      </c>
      <c r="BH9363" s="398">
        <f t="shared" si="785"/>
        <v>0.34327998757362371</v>
      </c>
      <c r="BO9363" s="33"/>
    </row>
    <row r="9364" spans="1:67">
      <c r="A9364" s="320" t="s">
        <v>338</v>
      </c>
      <c r="B9364" t="s">
        <v>380</v>
      </c>
      <c r="C9364" t="s">
        <v>910</v>
      </c>
      <c r="D9364" t="s">
        <v>314</v>
      </c>
      <c r="E9364" s="320" t="s">
        <v>233</v>
      </c>
      <c r="F9364" s="320" t="s">
        <v>234</v>
      </c>
      <c r="G9364" s="323" t="s">
        <v>448</v>
      </c>
      <c r="H9364" s="320" t="s">
        <v>322</v>
      </c>
      <c r="I9364" s="320" t="s">
        <v>355</v>
      </c>
      <c r="J9364" s="320" t="s">
        <v>816</v>
      </c>
      <c r="K9364" s="38">
        <v>29</v>
      </c>
      <c r="L9364" s="38">
        <v>0.21641999483108521</v>
      </c>
      <c r="M9364" s="38"/>
      <c r="N9364" s="38">
        <v>424</v>
      </c>
      <c r="O9364" s="38">
        <v>0.30460000038146973</v>
      </c>
      <c r="P9364" s="38"/>
      <c r="Q9364" s="38">
        <v>4376</v>
      </c>
      <c r="R9364" s="38">
        <v>0.32148000597953802</v>
      </c>
      <c r="S9364" s="38"/>
      <c r="BA9364" s="395">
        <v>1</v>
      </c>
      <c r="BB9364" s="396" t="s">
        <v>861</v>
      </c>
      <c r="BC9364" t="str">
        <f t="shared" si="781"/>
        <v>RWP</v>
      </c>
      <c r="BD9364" t="str">
        <f t="shared" si="782"/>
        <v>NAoMe_recurrent_mbc_hes_year</v>
      </c>
      <c r="BE9364" s="397" t="s">
        <v>862</v>
      </c>
      <c r="BF9364" t="str">
        <f t="shared" si="783"/>
        <v>2022</v>
      </c>
      <c r="BG9364">
        <f t="shared" si="784"/>
        <v>29</v>
      </c>
      <c r="BH9364" s="398">
        <f t="shared" si="785"/>
        <v>0.21641999483108521</v>
      </c>
      <c r="BO9364" s="33"/>
    </row>
    <row r="9365" spans="1:67">
      <c r="A9365" s="320" t="s">
        <v>338</v>
      </c>
      <c r="B9365" t="s">
        <v>380</v>
      </c>
      <c r="C9365" t="s">
        <v>910</v>
      </c>
      <c r="D9365" t="s">
        <v>314</v>
      </c>
      <c r="E9365" s="320" t="s">
        <v>233</v>
      </c>
      <c r="F9365" s="320" t="s">
        <v>234</v>
      </c>
      <c r="G9365" s="323" t="s">
        <v>448</v>
      </c>
      <c r="H9365" s="320" t="s">
        <v>322</v>
      </c>
      <c r="I9365" s="320" t="s">
        <v>355</v>
      </c>
      <c r="J9365" s="320" t="s">
        <v>946</v>
      </c>
      <c r="K9365" s="38">
        <v>59</v>
      </c>
      <c r="L9365" s="38">
        <v>0.44029998779296881</v>
      </c>
      <c r="M9365" s="38"/>
      <c r="N9365" s="38">
        <v>553</v>
      </c>
      <c r="O9365" s="38">
        <v>0.39726999402046198</v>
      </c>
      <c r="P9365" s="38"/>
      <c r="Q9365" s="38">
        <v>5127</v>
      </c>
      <c r="R9365" s="38">
        <v>0.37665000557899481</v>
      </c>
      <c r="S9365" s="38"/>
      <c r="BA9365" s="395">
        <v>1</v>
      </c>
      <c r="BB9365" s="396" t="s">
        <v>861</v>
      </c>
      <c r="BC9365" t="str">
        <f t="shared" si="781"/>
        <v>RWP</v>
      </c>
      <c r="BD9365" t="str">
        <f t="shared" si="782"/>
        <v>NAoMe_recurrent_mbc_hes_year</v>
      </c>
      <c r="BE9365" s="397" t="s">
        <v>862</v>
      </c>
      <c r="BF9365" t="str">
        <f t="shared" si="783"/>
        <v>2023</v>
      </c>
      <c r="BG9365">
        <f t="shared" si="784"/>
        <v>59</v>
      </c>
      <c r="BH9365" s="398">
        <f t="shared" si="785"/>
        <v>0.44029998779296881</v>
      </c>
      <c r="BO9365" s="33"/>
    </row>
    <row r="9366" spans="1:67">
      <c r="A9366" s="320" t="s">
        <v>338</v>
      </c>
      <c r="B9366" t="s">
        <v>380</v>
      </c>
      <c r="C9366" t="s">
        <v>910</v>
      </c>
      <c r="D9366" t="s">
        <v>314</v>
      </c>
      <c r="E9366" s="320" t="s">
        <v>233</v>
      </c>
      <c r="F9366" s="320" t="s">
        <v>234</v>
      </c>
      <c r="G9366" s="323" t="s">
        <v>448</v>
      </c>
      <c r="H9366" s="320" t="s">
        <v>322</v>
      </c>
      <c r="I9366" s="320" t="s">
        <v>824</v>
      </c>
      <c r="J9366" s="320" t="s">
        <v>12</v>
      </c>
      <c r="K9366" s="38">
        <v>134</v>
      </c>
      <c r="L9366" s="38">
        <v>1</v>
      </c>
      <c r="M9366" s="38"/>
      <c r="N9366" s="38">
        <v>1392</v>
      </c>
      <c r="O9366" s="38">
        <v>1</v>
      </c>
      <c r="P9366" s="38"/>
      <c r="Q9366" s="38">
        <v>13612</v>
      </c>
      <c r="R9366" s="38">
        <v>1</v>
      </c>
      <c r="S9366" s="38"/>
      <c r="BA9366" s="395">
        <v>1</v>
      </c>
      <c r="BB9366" s="396" t="s">
        <v>861</v>
      </c>
      <c r="BC9366" t="str">
        <f t="shared" si="781"/>
        <v>RWP</v>
      </c>
      <c r="BD9366" t="str">
        <f t="shared" si="782"/>
        <v>NAoMe_recurrent_tag_bonemets</v>
      </c>
      <c r="BE9366" s="397" t="s">
        <v>862</v>
      </c>
      <c r="BF9366" t="str">
        <f t="shared" si="783"/>
        <v>No</v>
      </c>
      <c r="BG9366">
        <f t="shared" si="784"/>
        <v>134</v>
      </c>
      <c r="BH9366" s="398">
        <f t="shared" si="785"/>
        <v>1</v>
      </c>
      <c r="BO9366" s="33"/>
    </row>
    <row r="9367" spans="1:67">
      <c r="A9367" s="320" t="s">
        <v>338</v>
      </c>
      <c r="B9367" t="s">
        <v>380</v>
      </c>
      <c r="C9367" t="s">
        <v>910</v>
      </c>
      <c r="D9367" t="s">
        <v>314</v>
      </c>
      <c r="E9367" s="320" t="s">
        <v>233</v>
      </c>
      <c r="F9367" s="320" t="s">
        <v>234</v>
      </c>
      <c r="G9367" s="323" t="s">
        <v>448</v>
      </c>
      <c r="H9367" s="320" t="s">
        <v>322</v>
      </c>
      <c r="I9367" s="320" t="s">
        <v>825</v>
      </c>
      <c r="J9367" s="320" t="s">
        <v>12</v>
      </c>
      <c r="K9367" s="38">
        <v>134</v>
      </c>
      <c r="L9367" s="38">
        <v>1</v>
      </c>
      <c r="M9367" s="38"/>
      <c r="N9367" s="38">
        <v>1392</v>
      </c>
      <c r="O9367" s="38">
        <v>1</v>
      </c>
      <c r="P9367" s="38"/>
      <c r="Q9367" s="38">
        <v>13612</v>
      </c>
      <c r="R9367" s="38">
        <v>1</v>
      </c>
      <c r="S9367" s="38"/>
      <c r="BA9367" s="395">
        <v>1</v>
      </c>
      <c r="BB9367" s="396" t="s">
        <v>861</v>
      </c>
      <c r="BC9367" t="str">
        <f t="shared" si="781"/>
        <v>RWP</v>
      </c>
      <c r="BD9367" t="str">
        <f t="shared" si="782"/>
        <v>NAoMe_recurrent_tag_brainmets</v>
      </c>
      <c r="BE9367" s="397" t="s">
        <v>862</v>
      </c>
      <c r="BF9367" t="str">
        <f t="shared" si="783"/>
        <v>No</v>
      </c>
      <c r="BG9367">
        <f t="shared" si="784"/>
        <v>134</v>
      </c>
      <c r="BH9367" s="398">
        <f t="shared" si="785"/>
        <v>1</v>
      </c>
      <c r="BO9367" s="33"/>
    </row>
    <row r="9368" spans="1:67">
      <c r="A9368" s="320" t="s">
        <v>338</v>
      </c>
      <c r="B9368" t="s">
        <v>380</v>
      </c>
      <c r="C9368" t="s">
        <v>910</v>
      </c>
      <c r="D9368" t="s">
        <v>314</v>
      </c>
      <c r="E9368" s="320" t="s">
        <v>233</v>
      </c>
      <c r="F9368" s="320" t="s">
        <v>234</v>
      </c>
      <c r="G9368" s="323" t="s">
        <v>448</v>
      </c>
      <c r="H9368" s="320" t="s">
        <v>322</v>
      </c>
      <c r="I9368" s="320" t="s">
        <v>826</v>
      </c>
      <c r="J9368" s="320" t="s">
        <v>12</v>
      </c>
      <c r="K9368" s="38">
        <v>134</v>
      </c>
      <c r="L9368" s="38">
        <v>1</v>
      </c>
      <c r="M9368" s="38"/>
      <c r="N9368" s="38">
        <v>1392</v>
      </c>
      <c r="O9368" s="38">
        <v>1</v>
      </c>
      <c r="P9368" s="38"/>
      <c r="Q9368" s="38">
        <v>13612</v>
      </c>
      <c r="R9368" s="38">
        <v>1</v>
      </c>
      <c r="S9368" s="38"/>
      <c r="BA9368" s="395">
        <v>1</v>
      </c>
      <c r="BB9368" s="396" t="s">
        <v>861</v>
      </c>
      <c r="BC9368" t="str">
        <f t="shared" si="781"/>
        <v>RWP</v>
      </c>
      <c r="BD9368" t="str">
        <f t="shared" si="782"/>
        <v>NAoMe_recurrent_tag_livermets</v>
      </c>
      <c r="BE9368" s="397" t="s">
        <v>862</v>
      </c>
      <c r="BF9368" t="str">
        <f t="shared" si="783"/>
        <v>No</v>
      </c>
      <c r="BG9368">
        <f t="shared" si="784"/>
        <v>134</v>
      </c>
      <c r="BH9368" s="398">
        <f t="shared" si="785"/>
        <v>1</v>
      </c>
      <c r="BO9368" s="33"/>
    </row>
    <row r="9369" spans="1:67">
      <c r="A9369" s="320" t="s">
        <v>338</v>
      </c>
      <c r="B9369" t="s">
        <v>380</v>
      </c>
      <c r="C9369" t="s">
        <v>910</v>
      </c>
      <c r="D9369" t="s">
        <v>314</v>
      </c>
      <c r="E9369" s="320" t="s">
        <v>233</v>
      </c>
      <c r="F9369" s="320" t="s">
        <v>234</v>
      </c>
      <c r="G9369" s="323" t="s">
        <v>448</v>
      </c>
      <c r="H9369" s="320" t="s">
        <v>322</v>
      </c>
      <c r="I9369" s="320" t="s">
        <v>827</v>
      </c>
      <c r="J9369" s="320" t="s">
        <v>12</v>
      </c>
      <c r="K9369" s="38">
        <v>134</v>
      </c>
      <c r="L9369" s="38">
        <v>1</v>
      </c>
      <c r="M9369" s="38"/>
      <c r="N9369" s="38">
        <v>1392</v>
      </c>
      <c r="O9369" s="38">
        <v>1</v>
      </c>
      <c r="P9369" s="38"/>
      <c r="Q9369" s="38">
        <v>13612</v>
      </c>
      <c r="R9369" s="38">
        <v>1</v>
      </c>
      <c r="S9369" s="38"/>
      <c r="BA9369" s="395">
        <v>1</v>
      </c>
      <c r="BB9369" s="396" t="s">
        <v>861</v>
      </c>
      <c r="BC9369" t="str">
        <f t="shared" si="781"/>
        <v>RWP</v>
      </c>
      <c r="BD9369" t="str">
        <f t="shared" si="782"/>
        <v>NAoMe_recurrent_tag_lungmets</v>
      </c>
      <c r="BE9369" s="397" t="s">
        <v>862</v>
      </c>
      <c r="BF9369" t="str">
        <f t="shared" si="783"/>
        <v>No</v>
      </c>
      <c r="BG9369">
        <f t="shared" si="784"/>
        <v>134</v>
      </c>
      <c r="BH9369" s="398">
        <f t="shared" si="785"/>
        <v>1</v>
      </c>
      <c r="BO9369" s="33"/>
    </row>
    <row r="9370" spans="1:67">
      <c r="A9370" s="320" t="s">
        <v>338</v>
      </c>
      <c r="B9370" t="s">
        <v>380</v>
      </c>
      <c r="C9370" t="s">
        <v>910</v>
      </c>
      <c r="D9370" t="s">
        <v>314</v>
      </c>
      <c r="E9370" s="320" t="s">
        <v>233</v>
      </c>
      <c r="F9370" s="320" t="s">
        <v>234</v>
      </c>
      <c r="G9370" s="323" t="s">
        <v>448</v>
      </c>
      <c r="H9370" s="320" t="s">
        <v>322</v>
      </c>
      <c r="I9370" s="320" t="s">
        <v>828</v>
      </c>
      <c r="J9370" s="320" t="s">
        <v>12</v>
      </c>
      <c r="K9370" s="38">
        <v>134</v>
      </c>
      <c r="L9370" s="38">
        <v>1</v>
      </c>
      <c r="M9370" s="38"/>
      <c r="N9370" s="38">
        <v>1392</v>
      </c>
      <c r="O9370" s="38">
        <v>1</v>
      </c>
      <c r="P9370" s="38"/>
      <c r="Q9370" s="38">
        <v>13612</v>
      </c>
      <c r="R9370" s="38">
        <v>1</v>
      </c>
      <c r="S9370" s="38"/>
      <c r="BA9370" s="395">
        <v>1</v>
      </c>
      <c r="BB9370" s="396" t="s">
        <v>861</v>
      </c>
      <c r="BC9370" t="str">
        <f t="shared" si="781"/>
        <v>RWP</v>
      </c>
      <c r="BD9370" t="str">
        <f t="shared" si="782"/>
        <v>NAoMe_recurrent_tag_othermets</v>
      </c>
      <c r="BE9370" s="397" t="s">
        <v>862</v>
      </c>
      <c r="BF9370" t="str">
        <f t="shared" si="783"/>
        <v>No</v>
      </c>
      <c r="BG9370">
        <f t="shared" si="784"/>
        <v>134</v>
      </c>
      <c r="BH9370" s="398">
        <f t="shared" si="785"/>
        <v>1</v>
      </c>
      <c r="BO9370" s="33"/>
    </row>
    <row r="9371" spans="1:67">
      <c r="A9371" s="320" t="s">
        <v>338</v>
      </c>
      <c r="B9371" t="s">
        <v>380</v>
      </c>
      <c r="C9371" t="s">
        <v>910</v>
      </c>
      <c r="D9371" t="s">
        <v>314</v>
      </c>
      <c r="E9371" s="320" t="s">
        <v>235</v>
      </c>
      <c r="F9371" s="320" t="s">
        <v>935</v>
      </c>
      <c r="G9371" s="323" t="s">
        <v>433</v>
      </c>
      <c r="H9371" s="320" t="s">
        <v>315</v>
      </c>
      <c r="I9371" s="320" t="s">
        <v>354</v>
      </c>
      <c r="J9371" s="320" t="s">
        <v>277</v>
      </c>
      <c r="K9371" s="38">
        <v>0</v>
      </c>
      <c r="L9371" s="38">
        <v>0</v>
      </c>
      <c r="M9371" s="38"/>
      <c r="N9371" s="38">
        <v>2</v>
      </c>
      <c r="O9371" s="38">
        <v>3.259999910369515E-3</v>
      </c>
      <c r="P9371" s="38"/>
      <c r="Q9371" s="38">
        <v>56</v>
      </c>
      <c r="R9371" s="38">
        <v>4.1100000962615013E-3</v>
      </c>
      <c r="S9371" s="38"/>
      <c r="BA9371" s="395">
        <v>1</v>
      </c>
      <c r="BB9371" s="396" t="s">
        <v>861</v>
      </c>
      <c r="BC9371" t="str">
        <f t="shared" si="781"/>
        <v>RRF</v>
      </c>
      <c r="BD9371" t="str">
        <f t="shared" si="782"/>
        <v>NAoMe_recurrent_age_mbc_hes_decades_80cap</v>
      </c>
      <c r="BE9371" s="397" t="s">
        <v>862</v>
      </c>
      <c r="BF9371" t="str">
        <f t="shared" si="783"/>
        <v>18-29 yrs</v>
      </c>
      <c r="BG9371">
        <f t="shared" si="784"/>
        <v>0</v>
      </c>
      <c r="BH9371" s="398">
        <f t="shared" si="785"/>
        <v>0</v>
      </c>
      <c r="BO9371" s="33"/>
    </row>
    <row r="9372" spans="1:67">
      <c r="A9372" s="320" t="s">
        <v>338</v>
      </c>
      <c r="B9372" t="s">
        <v>380</v>
      </c>
      <c r="C9372" t="s">
        <v>910</v>
      </c>
      <c r="D9372" t="s">
        <v>314</v>
      </c>
      <c r="E9372" s="320" t="s">
        <v>235</v>
      </c>
      <c r="F9372" s="320" t="s">
        <v>935</v>
      </c>
      <c r="G9372" s="323" t="s">
        <v>433</v>
      </c>
      <c r="H9372" s="320" t="s">
        <v>315</v>
      </c>
      <c r="I9372" s="320" t="s">
        <v>354</v>
      </c>
      <c r="J9372" s="320" t="s">
        <v>278</v>
      </c>
      <c r="K9372" s="38">
        <v>2</v>
      </c>
      <c r="L9372" s="38">
        <v>3.4480001777410507E-2</v>
      </c>
      <c r="M9372" s="38"/>
      <c r="N9372" s="38">
        <v>32</v>
      </c>
      <c r="O9372" s="38">
        <v>5.2120000123977661E-2</v>
      </c>
      <c r="P9372" s="38"/>
      <c r="Q9372" s="38">
        <v>552</v>
      </c>
      <c r="R9372" s="38">
        <v>4.0550000965595252E-2</v>
      </c>
      <c r="S9372" s="38"/>
      <c r="BA9372" s="395">
        <v>1</v>
      </c>
      <c r="BB9372" s="396" t="s">
        <v>861</v>
      </c>
      <c r="BC9372" t="str">
        <f t="shared" si="781"/>
        <v>RRF</v>
      </c>
      <c r="BD9372" t="str">
        <f t="shared" si="782"/>
        <v>NAoMe_recurrent_age_mbc_hes_decades_80cap</v>
      </c>
      <c r="BE9372" s="397" t="s">
        <v>862</v>
      </c>
      <c r="BF9372" t="str">
        <f t="shared" si="783"/>
        <v>30-39 yrs</v>
      </c>
      <c r="BG9372">
        <f t="shared" si="784"/>
        <v>2</v>
      </c>
      <c r="BH9372" s="398">
        <f t="shared" si="785"/>
        <v>3.4480001777410507E-2</v>
      </c>
      <c r="BO9372" s="33"/>
    </row>
    <row r="9373" spans="1:67">
      <c r="A9373" s="320" t="s">
        <v>338</v>
      </c>
      <c r="B9373" t="s">
        <v>380</v>
      </c>
      <c r="C9373" t="s">
        <v>910</v>
      </c>
      <c r="D9373" t="s">
        <v>314</v>
      </c>
      <c r="E9373" s="320" t="s">
        <v>235</v>
      </c>
      <c r="F9373" s="320" t="s">
        <v>935</v>
      </c>
      <c r="G9373" s="323" t="s">
        <v>433</v>
      </c>
      <c r="H9373" s="320" t="s">
        <v>315</v>
      </c>
      <c r="I9373" s="320" t="s">
        <v>354</v>
      </c>
      <c r="J9373" s="320" t="s">
        <v>279</v>
      </c>
      <c r="K9373" s="38">
        <v>2</v>
      </c>
      <c r="L9373" s="38">
        <v>3.4480001777410507E-2</v>
      </c>
      <c r="M9373" s="38"/>
      <c r="N9373" s="38">
        <v>69</v>
      </c>
      <c r="O9373" s="38">
        <v>0.11237999796867371</v>
      </c>
      <c r="P9373" s="38"/>
      <c r="Q9373" s="38">
        <v>1403</v>
      </c>
      <c r="R9373" s="38">
        <v>0.1030699983239174</v>
      </c>
      <c r="S9373" s="38"/>
      <c r="BA9373" s="395">
        <v>1</v>
      </c>
      <c r="BB9373" s="396" t="s">
        <v>861</v>
      </c>
      <c r="BC9373" t="str">
        <f t="shared" si="781"/>
        <v>RRF</v>
      </c>
      <c r="BD9373" t="str">
        <f t="shared" si="782"/>
        <v>NAoMe_recurrent_age_mbc_hes_decades_80cap</v>
      </c>
      <c r="BE9373" s="397" t="s">
        <v>862</v>
      </c>
      <c r="BF9373" t="str">
        <f t="shared" si="783"/>
        <v>40-49 yrs</v>
      </c>
      <c r="BG9373">
        <f t="shared" si="784"/>
        <v>2</v>
      </c>
      <c r="BH9373" s="398">
        <f t="shared" si="785"/>
        <v>3.4480001777410507E-2</v>
      </c>
      <c r="BO9373" s="33"/>
    </row>
    <row r="9374" spans="1:67">
      <c r="A9374" s="320" t="s">
        <v>338</v>
      </c>
      <c r="B9374" t="s">
        <v>380</v>
      </c>
      <c r="C9374" t="s">
        <v>910</v>
      </c>
      <c r="D9374" t="s">
        <v>314</v>
      </c>
      <c r="E9374" s="320" t="s">
        <v>235</v>
      </c>
      <c r="F9374" s="320" t="s">
        <v>935</v>
      </c>
      <c r="G9374" s="323" t="s">
        <v>433</v>
      </c>
      <c r="H9374" s="320" t="s">
        <v>315</v>
      </c>
      <c r="I9374" s="320" t="s">
        <v>354</v>
      </c>
      <c r="J9374" s="320" t="s">
        <v>280</v>
      </c>
      <c r="K9374" s="38">
        <v>11</v>
      </c>
      <c r="L9374" s="38">
        <v>0.18965999782085419</v>
      </c>
      <c r="M9374" s="38"/>
      <c r="N9374" s="38">
        <v>115</v>
      </c>
      <c r="O9374" s="38">
        <v>0.1872999966144562</v>
      </c>
      <c r="P9374" s="38"/>
      <c r="Q9374" s="38">
        <v>2584</v>
      </c>
      <c r="R9374" s="38">
        <v>0.18983000516891479</v>
      </c>
      <c r="S9374" s="38"/>
      <c r="BA9374" s="395">
        <v>1</v>
      </c>
      <c r="BB9374" s="396" t="s">
        <v>861</v>
      </c>
      <c r="BC9374" t="str">
        <f t="shared" si="781"/>
        <v>RRF</v>
      </c>
      <c r="BD9374" t="str">
        <f t="shared" si="782"/>
        <v>NAoMe_recurrent_age_mbc_hes_decades_80cap</v>
      </c>
      <c r="BE9374" s="397" t="s">
        <v>862</v>
      </c>
      <c r="BF9374" t="str">
        <f t="shared" si="783"/>
        <v>50-59 yrs</v>
      </c>
      <c r="BG9374">
        <f t="shared" si="784"/>
        <v>11</v>
      </c>
      <c r="BH9374" s="398">
        <f t="shared" si="785"/>
        <v>0.18965999782085419</v>
      </c>
      <c r="BO9374" s="33"/>
    </row>
    <row r="9375" spans="1:67">
      <c r="A9375" s="320" t="s">
        <v>338</v>
      </c>
      <c r="B9375" t="s">
        <v>380</v>
      </c>
      <c r="C9375" t="s">
        <v>910</v>
      </c>
      <c r="D9375" t="s">
        <v>314</v>
      </c>
      <c r="E9375" s="320" t="s">
        <v>235</v>
      </c>
      <c r="F9375" s="320" t="s">
        <v>935</v>
      </c>
      <c r="G9375" s="323" t="s">
        <v>433</v>
      </c>
      <c r="H9375" s="320" t="s">
        <v>315</v>
      </c>
      <c r="I9375" s="320" t="s">
        <v>354</v>
      </c>
      <c r="J9375" s="320" t="s">
        <v>281</v>
      </c>
      <c r="K9375" s="38">
        <v>9</v>
      </c>
      <c r="L9375" s="38">
        <v>0.15516999363899231</v>
      </c>
      <c r="M9375" s="38"/>
      <c r="N9375" s="38">
        <v>121</v>
      </c>
      <c r="O9375" s="38">
        <v>0.1970700025558472</v>
      </c>
      <c r="P9375" s="38"/>
      <c r="Q9375" s="38">
        <v>2650</v>
      </c>
      <c r="R9375" s="38">
        <v>0.19468000531196589</v>
      </c>
      <c r="S9375" s="38"/>
      <c r="BA9375" s="395">
        <v>1</v>
      </c>
      <c r="BB9375" s="396" t="s">
        <v>861</v>
      </c>
      <c r="BC9375" t="str">
        <f t="shared" si="781"/>
        <v>RRF</v>
      </c>
      <c r="BD9375" t="str">
        <f t="shared" si="782"/>
        <v>NAoMe_recurrent_age_mbc_hes_decades_80cap</v>
      </c>
      <c r="BE9375" s="397" t="s">
        <v>862</v>
      </c>
      <c r="BF9375" t="str">
        <f t="shared" si="783"/>
        <v>60-69 yrs</v>
      </c>
      <c r="BG9375">
        <f t="shared" si="784"/>
        <v>9</v>
      </c>
      <c r="BH9375" s="398">
        <f t="shared" si="785"/>
        <v>0.15516999363899231</v>
      </c>
      <c r="BO9375" s="33"/>
    </row>
    <row r="9376" spans="1:67">
      <c r="A9376" s="320" t="s">
        <v>338</v>
      </c>
      <c r="B9376" t="s">
        <v>380</v>
      </c>
      <c r="C9376" t="s">
        <v>910</v>
      </c>
      <c r="D9376" t="s">
        <v>314</v>
      </c>
      <c r="E9376" s="320" t="s">
        <v>235</v>
      </c>
      <c r="F9376" s="320" t="s">
        <v>935</v>
      </c>
      <c r="G9376" s="323" t="s">
        <v>433</v>
      </c>
      <c r="H9376" s="320" t="s">
        <v>315</v>
      </c>
      <c r="I9376" s="320" t="s">
        <v>354</v>
      </c>
      <c r="J9376" s="320" t="s">
        <v>282</v>
      </c>
      <c r="K9376" s="38">
        <v>18</v>
      </c>
      <c r="L9376" s="38">
        <v>0.31033998727798462</v>
      </c>
      <c r="M9376" s="38"/>
      <c r="N9376" s="38">
        <v>147</v>
      </c>
      <c r="O9376" s="38">
        <v>0.23940999805927279</v>
      </c>
      <c r="P9376" s="38"/>
      <c r="Q9376" s="38">
        <v>3284</v>
      </c>
      <c r="R9376" s="38">
        <v>0.24126000702381131</v>
      </c>
      <c r="S9376" s="38"/>
      <c r="BA9376" s="395">
        <v>1</v>
      </c>
      <c r="BB9376" s="396" t="s">
        <v>861</v>
      </c>
      <c r="BC9376" t="str">
        <f t="shared" si="781"/>
        <v>RRF</v>
      </c>
      <c r="BD9376" t="str">
        <f t="shared" si="782"/>
        <v>NAoMe_recurrent_age_mbc_hes_decades_80cap</v>
      </c>
      <c r="BE9376" s="397" t="s">
        <v>862</v>
      </c>
      <c r="BF9376" t="str">
        <f t="shared" si="783"/>
        <v>70-79 yrs</v>
      </c>
      <c r="BG9376">
        <f t="shared" si="784"/>
        <v>18</v>
      </c>
      <c r="BH9376" s="398">
        <f t="shared" si="785"/>
        <v>0.31033998727798462</v>
      </c>
      <c r="BO9376" s="33"/>
    </row>
    <row r="9377" spans="1:67">
      <c r="A9377" s="320" t="s">
        <v>338</v>
      </c>
      <c r="B9377" t="s">
        <v>380</v>
      </c>
      <c r="C9377" t="s">
        <v>910</v>
      </c>
      <c r="D9377" t="s">
        <v>314</v>
      </c>
      <c r="E9377" s="320" t="s">
        <v>235</v>
      </c>
      <c r="F9377" s="320" t="s">
        <v>935</v>
      </c>
      <c r="G9377" s="323" t="s">
        <v>433</v>
      </c>
      <c r="H9377" s="320" t="s">
        <v>315</v>
      </c>
      <c r="I9377" s="320" t="s">
        <v>354</v>
      </c>
      <c r="J9377" s="320" t="s">
        <v>283</v>
      </c>
      <c r="K9377" s="38">
        <v>16</v>
      </c>
      <c r="L9377" s="38">
        <v>0.2758600115776062</v>
      </c>
      <c r="M9377" s="38"/>
      <c r="N9377" s="38">
        <v>128</v>
      </c>
      <c r="O9377" s="38">
        <v>0.2084700018167496</v>
      </c>
      <c r="P9377" s="38"/>
      <c r="Q9377" s="38">
        <v>3083</v>
      </c>
      <c r="R9377" s="38">
        <v>0.2264900058507919</v>
      </c>
      <c r="S9377" s="38"/>
      <c r="BA9377" s="395">
        <v>1</v>
      </c>
      <c r="BB9377" s="396" t="s">
        <v>861</v>
      </c>
      <c r="BC9377" t="str">
        <f t="shared" si="781"/>
        <v>RRF</v>
      </c>
      <c r="BD9377" t="str">
        <f t="shared" si="782"/>
        <v>NAoMe_recurrent_age_mbc_hes_decades_80cap</v>
      </c>
      <c r="BE9377" s="397" t="s">
        <v>862</v>
      </c>
      <c r="BF9377" t="str">
        <f t="shared" si="783"/>
        <v>80+ yrs</v>
      </c>
      <c r="BG9377">
        <f t="shared" si="784"/>
        <v>16</v>
      </c>
      <c r="BH9377" s="398">
        <f t="shared" si="785"/>
        <v>0.2758600115776062</v>
      </c>
      <c r="BO9377" s="33"/>
    </row>
    <row r="9378" spans="1:67">
      <c r="A9378" s="320" t="s">
        <v>338</v>
      </c>
      <c r="B9378" t="s">
        <v>380</v>
      </c>
      <c r="C9378" t="s">
        <v>910</v>
      </c>
      <c r="D9378" t="s">
        <v>314</v>
      </c>
      <c r="E9378" s="320" t="s">
        <v>235</v>
      </c>
      <c r="F9378" s="320" t="s">
        <v>935</v>
      </c>
      <c r="G9378" s="323" t="s">
        <v>433</v>
      </c>
      <c r="H9378" s="320" t="s">
        <v>315</v>
      </c>
      <c r="I9378" s="320" t="s">
        <v>656</v>
      </c>
      <c r="J9378" s="320" t="s">
        <v>286</v>
      </c>
      <c r="K9378" s="38">
        <v>2</v>
      </c>
      <c r="L9378" s="38">
        <v>3.4480001777410507E-2</v>
      </c>
      <c r="M9378" s="38">
        <v>3.4480001777410507E-2</v>
      </c>
      <c r="N9378" s="38">
        <v>30</v>
      </c>
      <c r="O9378" s="38">
        <v>4.885999858379364E-2</v>
      </c>
      <c r="P9378" s="38">
        <v>4.885999858379364E-2</v>
      </c>
      <c r="Q9378" s="38">
        <v>565</v>
      </c>
      <c r="R9378" s="38">
        <v>4.1510000824928277E-2</v>
      </c>
      <c r="S9378" s="38">
        <v>4.221000149846077E-2</v>
      </c>
      <c r="BA9378" s="395">
        <v>1</v>
      </c>
      <c r="BB9378" s="396" t="s">
        <v>861</v>
      </c>
      <c r="BC9378" t="str">
        <f t="shared" si="781"/>
        <v>RRF</v>
      </c>
      <c r="BD9378" t="str">
        <f t="shared" si="782"/>
        <v>NAoMe_recurrent_ethnicity_grp</v>
      </c>
      <c r="BE9378" s="397" t="s">
        <v>862</v>
      </c>
      <c r="BF9378" t="str">
        <f t="shared" si="783"/>
        <v>Asian or Asian British</v>
      </c>
      <c r="BG9378">
        <f t="shared" si="784"/>
        <v>2</v>
      </c>
      <c r="BH9378" s="398">
        <f t="shared" si="785"/>
        <v>3.4480001777410507E-2</v>
      </c>
      <c r="BO9378" s="33"/>
    </row>
    <row r="9379" spans="1:67">
      <c r="A9379" s="320" t="s">
        <v>338</v>
      </c>
      <c r="B9379" t="s">
        <v>380</v>
      </c>
      <c r="C9379" t="s">
        <v>910</v>
      </c>
      <c r="D9379" t="s">
        <v>314</v>
      </c>
      <c r="E9379" s="320" t="s">
        <v>235</v>
      </c>
      <c r="F9379" s="320" t="s">
        <v>935</v>
      </c>
      <c r="G9379" s="323" t="s">
        <v>433</v>
      </c>
      <c r="H9379" s="320" t="s">
        <v>315</v>
      </c>
      <c r="I9379" s="320" t="s">
        <v>656</v>
      </c>
      <c r="J9379" s="320" t="s">
        <v>287</v>
      </c>
      <c r="K9379" s="38">
        <v>2</v>
      </c>
      <c r="L9379" s="38">
        <v>3.4480001777410507E-2</v>
      </c>
      <c r="M9379" s="38">
        <v>3.4480001777410507E-2</v>
      </c>
      <c r="N9379" s="38">
        <v>33</v>
      </c>
      <c r="O9379" s="38">
        <v>5.3750000894069672E-2</v>
      </c>
      <c r="P9379" s="38">
        <v>5.3750000894069672E-2</v>
      </c>
      <c r="Q9379" s="38">
        <v>439</v>
      </c>
      <c r="R9379" s="38">
        <v>3.2249998301267617E-2</v>
      </c>
      <c r="S9379" s="38">
        <v>3.2800000160932541E-2</v>
      </c>
      <c r="BA9379" s="395">
        <v>1</v>
      </c>
      <c r="BB9379" s="396" t="s">
        <v>861</v>
      </c>
      <c r="BC9379" t="str">
        <f t="shared" si="781"/>
        <v>RRF</v>
      </c>
      <c r="BD9379" t="str">
        <f t="shared" si="782"/>
        <v>NAoMe_recurrent_ethnicity_grp</v>
      </c>
      <c r="BE9379" s="397" t="s">
        <v>862</v>
      </c>
      <c r="BF9379" t="str">
        <f t="shared" si="783"/>
        <v>Black or Black British</v>
      </c>
      <c r="BG9379">
        <f t="shared" si="784"/>
        <v>2</v>
      </c>
      <c r="BH9379" s="398">
        <f t="shared" si="785"/>
        <v>3.4480001777410507E-2</v>
      </c>
      <c r="BO9379" s="33"/>
    </row>
    <row r="9380" spans="1:67">
      <c r="A9380" s="320" t="s">
        <v>338</v>
      </c>
      <c r="B9380" t="s">
        <v>380</v>
      </c>
      <c r="C9380" t="s">
        <v>910</v>
      </c>
      <c r="D9380" t="s">
        <v>314</v>
      </c>
      <c r="E9380" s="320" t="s">
        <v>235</v>
      </c>
      <c r="F9380" s="320" t="s">
        <v>935</v>
      </c>
      <c r="G9380" s="323" t="s">
        <v>433</v>
      </c>
      <c r="H9380" s="320" t="s">
        <v>315</v>
      </c>
      <c r="I9380" s="320" t="s">
        <v>656</v>
      </c>
      <c r="J9380" s="320" t="s">
        <v>259</v>
      </c>
      <c r="K9380" s="38">
        <v>0</v>
      </c>
      <c r="L9380" s="38">
        <v>0</v>
      </c>
      <c r="M9380" s="38">
        <v>0</v>
      </c>
      <c r="N9380" s="38">
        <v>8</v>
      </c>
      <c r="O9380" s="38">
        <v>1.303000003099442E-2</v>
      </c>
      <c r="P9380" s="38">
        <v>1.303000003099442E-2</v>
      </c>
      <c r="Q9380" s="38">
        <v>117</v>
      </c>
      <c r="R9380" s="38">
        <v>8.6000002920627594E-3</v>
      </c>
      <c r="S9380" s="38">
        <v>8.7400004267692566E-3</v>
      </c>
      <c r="BA9380" s="395">
        <v>1</v>
      </c>
      <c r="BB9380" s="396" t="s">
        <v>861</v>
      </c>
      <c r="BC9380" t="str">
        <f t="shared" si="781"/>
        <v>RRF</v>
      </c>
      <c r="BD9380" t="str">
        <f t="shared" si="782"/>
        <v>NAoMe_recurrent_ethnicity_grp</v>
      </c>
      <c r="BE9380" s="397" t="s">
        <v>862</v>
      </c>
      <c r="BF9380" t="str">
        <f t="shared" si="783"/>
        <v>Mixed</v>
      </c>
      <c r="BG9380">
        <f t="shared" si="784"/>
        <v>0</v>
      </c>
      <c r="BH9380" s="398">
        <f t="shared" si="785"/>
        <v>0</v>
      </c>
      <c r="BO9380" s="33"/>
    </row>
    <row r="9381" spans="1:67">
      <c r="A9381" s="320" t="s">
        <v>338</v>
      </c>
      <c r="B9381" t="s">
        <v>380</v>
      </c>
      <c r="C9381" t="s">
        <v>910</v>
      </c>
      <c r="D9381" t="s">
        <v>314</v>
      </c>
      <c r="E9381" s="320" t="s">
        <v>235</v>
      </c>
      <c r="F9381" s="320" t="s">
        <v>935</v>
      </c>
      <c r="G9381" s="323" t="s">
        <v>433</v>
      </c>
      <c r="H9381" s="320" t="s">
        <v>315</v>
      </c>
      <c r="I9381" s="320" t="s">
        <v>656</v>
      </c>
      <c r="J9381" s="320" t="s">
        <v>288</v>
      </c>
      <c r="K9381" s="38">
        <v>2</v>
      </c>
      <c r="L9381" s="38">
        <v>3.4480001777410507E-2</v>
      </c>
      <c r="M9381" s="38">
        <v>3.4480001777410507E-2</v>
      </c>
      <c r="N9381" s="38">
        <v>11</v>
      </c>
      <c r="O9381" s="38">
        <v>1.7920000478625301E-2</v>
      </c>
      <c r="P9381" s="38">
        <v>1.7920000478625301E-2</v>
      </c>
      <c r="Q9381" s="38">
        <v>254</v>
      </c>
      <c r="R9381" s="38">
        <v>1.8659999594092369E-2</v>
      </c>
      <c r="S9381" s="38">
        <v>1.8980000168085098E-2</v>
      </c>
      <c r="BA9381" s="395">
        <v>1</v>
      </c>
      <c r="BB9381" s="396" t="s">
        <v>861</v>
      </c>
      <c r="BC9381" t="str">
        <f t="shared" si="781"/>
        <v>RRF</v>
      </c>
      <c r="BD9381" t="str">
        <f t="shared" si="782"/>
        <v>NAoMe_recurrent_ethnicity_grp</v>
      </c>
      <c r="BE9381" s="397" t="s">
        <v>862</v>
      </c>
      <c r="BF9381" t="str">
        <f t="shared" si="783"/>
        <v>Other Ethnic Group</v>
      </c>
      <c r="BG9381">
        <f t="shared" si="784"/>
        <v>2</v>
      </c>
      <c r="BH9381" s="398">
        <f t="shared" si="785"/>
        <v>3.4480001777410507E-2</v>
      </c>
      <c r="BO9381" s="33"/>
    </row>
    <row r="9382" spans="1:67">
      <c r="A9382" s="320" t="s">
        <v>338</v>
      </c>
      <c r="B9382" t="s">
        <v>380</v>
      </c>
      <c r="C9382" t="s">
        <v>910</v>
      </c>
      <c r="D9382" t="s">
        <v>314</v>
      </c>
      <c r="E9382" s="320" t="s">
        <v>235</v>
      </c>
      <c r="F9382" s="320" t="s">
        <v>935</v>
      </c>
      <c r="G9382" s="323" t="s">
        <v>433</v>
      </c>
      <c r="H9382" s="320" t="s">
        <v>315</v>
      </c>
      <c r="I9382" s="320" t="s">
        <v>656</v>
      </c>
      <c r="J9382" s="320" t="s">
        <v>260</v>
      </c>
      <c r="K9382" s="38">
        <v>0</v>
      </c>
      <c r="L9382" s="38">
        <v>0</v>
      </c>
      <c r="M9382" s="38"/>
      <c r="N9382" s="38">
        <v>0</v>
      </c>
      <c r="O9382" s="38">
        <v>0</v>
      </c>
      <c r="P9382" s="38"/>
      <c r="Q9382" s="38">
        <v>227</v>
      </c>
      <c r="R9382" s="38">
        <v>1.6680000349879261E-2</v>
      </c>
      <c r="S9382" s="38"/>
      <c r="BA9382" s="395">
        <v>1</v>
      </c>
      <c r="BB9382" s="396" t="s">
        <v>861</v>
      </c>
      <c r="BC9382" t="str">
        <f t="shared" si="781"/>
        <v>RRF</v>
      </c>
      <c r="BD9382" t="str">
        <f t="shared" si="782"/>
        <v>NAoMe_recurrent_ethnicity_grp</v>
      </c>
      <c r="BE9382" s="397" t="s">
        <v>862</v>
      </c>
      <c r="BF9382" t="str">
        <f t="shared" si="783"/>
        <v>Unknown</v>
      </c>
      <c r="BG9382">
        <f t="shared" si="784"/>
        <v>0</v>
      </c>
      <c r="BH9382" s="398">
        <f t="shared" si="785"/>
        <v>0</v>
      </c>
      <c r="BO9382" s="33"/>
    </row>
    <row r="9383" spans="1:67">
      <c r="A9383" s="320" t="s">
        <v>338</v>
      </c>
      <c r="B9383" t="s">
        <v>380</v>
      </c>
      <c r="C9383" t="s">
        <v>910</v>
      </c>
      <c r="D9383" t="s">
        <v>314</v>
      </c>
      <c r="E9383" s="320" t="s">
        <v>235</v>
      </c>
      <c r="F9383" s="320" t="s">
        <v>935</v>
      </c>
      <c r="G9383" s="323" t="s">
        <v>433</v>
      </c>
      <c r="H9383" s="320" t="s">
        <v>315</v>
      </c>
      <c r="I9383" s="320" t="s">
        <v>656</v>
      </c>
      <c r="J9383" s="320" t="s">
        <v>258</v>
      </c>
      <c r="K9383" s="38">
        <v>52</v>
      </c>
      <c r="L9383" s="38">
        <v>0.89654999971389771</v>
      </c>
      <c r="M9383" s="38">
        <v>0.89654999971389771</v>
      </c>
      <c r="N9383" s="38">
        <v>532</v>
      </c>
      <c r="O9383" s="38">
        <v>0.86645001173019409</v>
      </c>
      <c r="P9383" s="38">
        <v>0.86645001173019409</v>
      </c>
      <c r="Q9383" s="38">
        <v>12010</v>
      </c>
      <c r="R9383" s="38">
        <v>0.88230997323989868</v>
      </c>
      <c r="S9383" s="38">
        <v>0.89727002382278442</v>
      </c>
      <c r="BA9383" s="395">
        <v>1</v>
      </c>
      <c r="BB9383" s="396" t="s">
        <v>861</v>
      </c>
      <c r="BC9383" t="str">
        <f t="shared" si="781"/>
        <v>RRF</v>
      </c>
      <c r="BD9383" t="str">
        <f t="shared" si="782"/>
        <v>NAoMe_recurrent_ethnicity_grp</v>
      </c>
      <c r="BE9383" s="397" t="s">
        <v>862</v>
      </c>
      <c r="BF9383" t="str">
        <f t="shared" si="783"/>
        <v>White</v>
      </c>
      <c r="BG9383">
        <f t="shared" si="784"/>
        <v>52</v>
      </c>
      <c r="BH9383" s="398">
        <f t="shared" si="785"/>
        <v>0.89654999971389771</v>
      </c>
      <c r="BO9383" s="33"/>
    </row>
    <row r="9384" spans="1:67">
      <c r="A9384" s="320" t="s">
        <v>338</v>
      </c>
      <c r="B9384" t="s">
        <v>380</v>
      </c>
      <c r="C9384" t="s">
        <v>910</v>
      </c>
      <c r="D9384" t="s">
        <v>314</v>
      </c>
      <c r="E9384" s="320" t="s">
        <v>235</v>
      </c>
      <c r="F9384" s="320" t="s">
        <v>935</v>
      </c>
      <c r="G9384" s="323" t="s">
        <v>433</v>
      </c>
      <c r="H9384" s="320" t="s">
        <v>315</v>
      </c>
      <c r="I9384" s="320" t="s">
        <v>291</v>
      </c>
      <c r="J9384" s="320" t="s">
        <v>313</v>
      </c>
      <c r="K9384" s="38">
        <v>58</v>
      </c>
      <c r="L9384" s="38">
        <v>1</v>
      </c>
      <c r="M9384" s="38"/>
      <c r="N9384" s="38">
        <v>607</v>
      </c>
      <c r="O9384" s="38">
        <v>0.98860001564025879</v>
      </c>
      <c r="P9384" s="38"/>
      <c r="Q9384" s="38">
        <v>13492</v>
      </c>
      <c r="R9384" s="38">
        <v>0.99118000268936157</v>
      </c>
      <c r="S9384" s="38"/>
      <c r="BA9384" s="395">
        <v>1</v>
      </c>
      <c r="BB9384" s="396" t="s">
        <v>861</v>
      </c>
      <c r="BC9384" t="str">
        <f t="shared" si="781"/>
        <v>RRF</v>
      </c>
      <c r="BD9384" t="str">
        <f t="shared" si="782"/>
        <v>NAoMe_recurrent_gender</v>
      </c>
      <c r="BE9384" s="397" t="s">
        <v>862</v>
      </c>
      <c r="BF9384" t="str">
        <f t="shared" si="783"/>
        <v>Female</v>
      </c>
      <c r="BG9384">
        <f t="shared" si="784"/>
        <v>58</v>
      </c>
      <c r="BH9384" s="398">
        <f t="shared" si="785"/>
        <v>1</v>
      </c>
      <c r="BO9384" s="33"/>
    </row>
    <row r="9385" spans="1:67">
      <c r="A9385" s="320" t="s">
        <v>338</v>
      </c>
      <c r="B9385" t="s">
        <v>380</v>
      </c>
      <c r="C9385" t="s">
        <v>910</v>
      </c>
      <c r="D9385" t="s">
        <v>314</v>
      </c>
      <c r="E9385" s="320" t="s">
        <v>235</v>
      </c>
      <c r="F9385" s="320" t="s">
        <v>935</v>
      </c>
      <c r="G9385" s="323" t="s">
        <v>433</v>
      </c>
      <c r="H9385" s="320" t="s">
        <v>315</v>
      </c>
      <c r="I9385" s="320" t="s">
        <v>291</v>
      </c>
      <c r="J9385" s="320" t="s">
        <v>293</v>
      </c>
      <c r="K9385" s="38">
        <v>0</v>
      </c>
      <c r="L9385" s="38">
        <v>0</v>
      </c>
      <c r="M9385" s="38"/>
      <c r="N9385" s="38">
        <v>7</v>
      </c>
      <c r="O9385" s="38">
        <v>1.1400000192224979E-2</v>
      </c>
      <c r="P9385" s="38"/>
      <c r="Q9385" s="38">
        <v>120</v>
      </c>
      <c r="R9385" s="38">
        <v>8.8200001046061516E-3</v>
      </c>
      <c r="S9385" s="38"/>
      <c r="BA9385" s="395">
        <v>1</v>
      </c>
      <c r="BB9385" s="396" t="s">
        <v>861</v>
      </c>
      <c r="BC9385" t="str">
        <f t="shared" si="781"/>
        <v>RRF</v>
      </c>
      <c r="BD9385" t="str">
        <f t="shared" si="782"/>
        <v>NAoMe_recurrent_gender</v>
      </c>
      <c r="BE9385" s="397" t="s">
        <v>862</v>
      </c>
      <c r="BF9385" t="str">
        <f t="shared" si="783"/>
        <v>Male</v>
      </c>
      <c r="BG9385">
        <f t="shared" si="784"/>
        <v>0</v>
      </c>
      <c r="BH9385" s="398">
        <f t="shared" si="785"/>
        <v>0</v>
      </c>
      <c r="BO9385" s="33"/>
    </row>
    <row r="9386" spans="1:67">
      <c r="A9386" s="320" t="s">
        <v>338</v>
      </c>
      <c r="B9386" t="s">
        <v>380</v>
      </c>
      <c r="C9386" t="s">
        <v>910</v>
      </c>
      <c r="D9386" t="s">
        <v>314</v>
      </c>
      <c r="E9386" s="320" t="s">
        <v>235</v>
      </c>
      <c r="F9386" s="320" t="s">
        <v>935</v>
      </c>
      <c r="G9386" s="323" t="s">
        <v>433</v>
      </c>
      <c r="H9386" s="320" t="s">
        <v>315</v>
      </c>
      <c r="I9386" s="320" t="s">
        <v>355</v>
      </c>
      <c r="J9386" s="320" t="s">
        <v>289</v>
      </c>
      <c r="K9386" s="38">
        <v>15</v>
      </c>
      <c r="L9386" s="38">
        <v>0.2586199939250946</v>
      </c>
      <c r="M9386" s="38"/>
      <c r="N9386" s="38">
        <v>183</v>
      </c>
      <c r="O9386" s="38">
        <v>0.29804998636245728</v>
      </c>
      <c r="P9386" s="38"/>
      <c r="Q9386" s="38">
        <v>4109</v>
      </c>
      <c r="R9386" s="38">
        <v>0.30186998844146729</v>
      </c>
      <c r="S9386" s="38"/>
      <c r="BA9386" s="395">
        <v>1</v>
      </c>
      <c r="BB9386" s="396" t="s">
        <v>861</v>
      </c>
      <c r="BC9386" t="str">
        <f t="shared" si="781"/>
        <v>RRF</v>
      </c>
      <c r="BD9386" t="str">
        <f t="shared" si="782"/>
        <v>NAoMe_recurrent_mbc_hes_year</v>
      </c>
      <c r="BE9386" s="397" t="s">
        <v>862</v>
      </c>
      <c r="BF9386" t="str">
        <f t="shared" si="783"/>
        <v>2021</v>
      </c>
      <c r="BG9386">
        <f t="shared" si="784"/>
        <v>15</v>
      </c>
      <c r="BH9386" s="398">
        <f t="shared" si="785"/>
        <v>0.2586199939250946</v>
      </c>
      <c r="BO9386" s="33"/>
    </row>
    <row r="9387" spans="1:67">
      <c r="A9387" s="320" t="s">
        <v>338</v>
      </c>
      <c r="B9387" t="s">
        <v>380</v>
      </c>
      <c r="C9387" t="s">
        <v>910</v>
      </c>
      <c r="D9387" t="s">
        <v>314</v>
      </c>
      <c r="E9387" s="320" t="s">
        <v>235</v>
      </c>
      <c r="F9387" s="320" t="s">
        <v>935</v>
      </c>
      <c r="G9387" s="323" t="s">
        <v>433</v>
      </c>
      <c r="H9387" s="320" t="s">
        <v>315</v>
      </c>
      <c r="I9387" s="320" t="s">
        <v>355</v>
      </c>
      <c r="J9387" s="320" t="s">
        <v>816</v>
      </c>
      <c r="K9387" s="38">
        <v>13</v>
      </c>
      <c r="L9387" s="38">
        <v>0.22414000332355499</v>
      </c>
      <c r="M9387" s="38"/>
      <c r="N9387" s="38">
        <v>179</v>
      </c>
      <c r="O9387" s="38">
        <v>0.29153001308441162</v>
      </c>
      <c r="P9387" s="38"/>
      <c r="Q9387" s="38">
        <v>4376</v>
      </c>
      <c r="R9387" s="38">
        <v>0.32148000597953802</v>
      </c>
      <c r="S9387" s="38"/>
      <c r="BA9387" s="395">
        <v>1</v>
      </c>
      <c r="BB9387" s="396" t="s">
        <v>861</v>
      </c>
      <c r="BC9387" t="str">
        <f t="shared" si="781"/>
        <v>RRF</v>
      </c>
      <c r="BD9387" t="str">
        <f t="shared" si="782"/>
        <v>NAoMe_recurrent_mbc_hes_year</v>
      </c>
      <c r="BE9387" s="397" t="s">
        <v>862</v>
      </c>
      <c r="BF9387" t="str">
        <f t="shared" si="783"/>
        <v>2022</v>
      </c>
      <c r="BG9387">
        <f t="shared" si="784"/>
        <v>13</v>
      </c>
      <c r="BH9387" s="398">
        <f t="shared" si="785"/>
        <v>0.22414000332355499</v>
      </c>
      <c r="BO9387" s="33"/>
    </row>
    <row r="9388" spans="1:67">
      <c r="A9388" s="320" t="s">
        <v>338</v>
      </c>
      <c r="B9388" t="s">
        <v>380</v>
      </c>
      <c r="C9388" t="s">
        <v>910</v>
      </c>
      <c r="D9388" t="s">
        <v>314</v>
      </c>
      <c r="E9388" s="320" t="s">
        <v>235</v>
      </c>
      <c r="F9388" s="320" t="s">
        <v>935</v>
      </c>
      <c r="G9388" s="323" t="s">
        <v>433</v>
      </c>
      <c r="H9388" s="320" t="s">
        <v>315</v>
      </c>
      <c r="I9388" s="320" t="s">
        <v>355</v>
      </c>
      <c r="J9388" s="320" t="s">
        <v>946</v>
      </c>
      <c r="K9388" s="38">
        <v>30</v>
      </c>
      <c r="L9388" s="38">
        <v>0.51723998785018921</v>
      </c>
      <c r="M9388" s="38"/>
      <c r="N9388" s="38">
        <v>252</v>
      </c>
      <c r="O9388" s="38">
        <v>0.4104200005531311</v>
      </c>
      <c r="P9388" s="38"/>
      <c r="Q9388" s="38">
        <v>5127</v>
      </c>
      <c r="R9388" s="38">
        <v>0.37665000557899481</v>
      </c>
      <c r="S9388" s="38"/>
      <c r="BA9388" s="395">
        <v>1</v>
      </c>
      <c r="BB9388" s="396" t="s">
        <v>861</v>
      </c>
      <c r="BC9388" t="str">
        <f t="shared" si="781"/>
        <v>RRF</v>
      </c>
      <c r="BD9388" t="str">
        <f t="shared" si="782"/>
        <v>NAoMe_recurrent_mbc_hes_year</v>
      </c>
      <c r="BE9388" s="397" t="s">
        <v>862</v>
      </c>
      <c r="BF9388" t="str">
        <f t="shared" si="783"/>
        <v>2023</v>
      </c>
      <c r="BG9388">
        <f t="shared" si="784"/>
        <v>30</v>
      </c>
      <c r="BH9388" s="398">
        <f t="shared" si="785"/>
        <v>0.51723998785018921</v>
      </c>
      <c r="BO9388" s="33"/>
    </row>
    <row r="9389" spans="1:67">
      <c r="A9389" s="320" t="s">
        <v>338</v>
      </c>
      <c r="B9389" t="s">
        <v>380</v>
      </c>
      <c r="C9389" t="s">
        <v>910</v>
      </c>
      <c r="D9389" t="s">
        <v>314</v>
      </c>
      <c r="E9389" s="320" t="s">
        <v>235</v>
      </c>
      <c r="F9389" s="320" t="s">
        <v>935</v>
      </c>
      <c r="G9389" s="323" t="s">
        <v>433</v>
      </c>
      <c r="H9389" s="320" t="s">
        <v>315</v>
      </c>
      <c r="I9389" s="320" t="s">
        <v>824</v>
      </c>
      <c r="J9389" s="320" t="s">
        <v>12</v>
      </c>
      <c r="K9389" s="38">
        <v>58</v>
      </c>
      <c r="L9389" s="38">
        <v>1</v>
      </c>
      <c r="M9389" s="38"/>
      <c r="N9389" s="38">
        <v>614</v>
      </c>
      <c r="O9389" s="38">
        <v>1</v>
      </c>
      <c r="P9389" s="38"/>
      <c r="Q9389" s="38">
        <v>13612</v>
      </c>
      <c r="R9389" s="38">
        <v>1</v>
      </c>
      <c r="S9389" s="38"/>
      <c r="BA9389" s="395">
        <v>1</v>
      </c>
      <c r="BB9389" s="396" t="s">
        <v>861</v>
      </c>
      <c r="BC9389" t="str">
        <f t="shared" si="781"/>
        <v>RRF</v>
      </c>
      <c r="BD9389" t="str">
        <f t="shared" si="782"/>
        <v>NAoMe_recurrent_tag_bonemets</v>
      </c>
      <c r="BE9389" s="397" t="s">
        <v>862</v>
      </c>
      <c r="BF9389" t="str">
        <f t="shared" si="783"/>
        <v>No</v>
      </c>
      <c r="BG9389">
        <f t="shared" si="784"/>
        <v>58</v>
      </c>
      <c r="BH9389" s="398">
        <f t="shared" si="785"/>
        <v>1</v>
      </c>
      <c r="BO9389" s="33"/>
    </row>
    <row r="9390" spans="1:67">
      <c r="A9390" s="320" t="s">
        <v>338</v>
      </c>
      <c r="B9390" t="s">
        <v>380</v>
      </c>
      <c r="C9390" t="s">
        <v>910</v>
      </c>
      <c r="D9390" t="s">
        <v>314</v>
      </c>
      <c r="E9390" s="320" t="s">
        <v>235</v>
      </c>
      <c r="F9390" s="320" t="s">
        <v>935</v>
      </c>
      <c r="G9390" s="323" t="s">
        <v>433</v>
      </c>
      <c r="H9390" s="320" t="s">
        <v>315</v>
      </c>
      <c r="I9390" s="320" t="s">
        <v>825</v>
      </c>
      <c r="J9390" s="320" t="s">
        <v>12</v>
      </c>
      <c r="K9390" s="38">
        <v>58</v>
      </c>
      <c r="L9390" s="38">
        <v>1</v>
      </c>
      <c r="M9390" s="38"/>
      <c r="N9390" s="38">
        <v>614</v>
      </c>
      <c r="O9390" s="38">
        <v>1</v>
      </c>
      <c r="P9390" s="38"/>
      <c r="Q9390" s="38">
        <v>13612</v>
      </c>
      <c r="R9390" s="38">
        <v>1</v>
      </c>
      <c r="S9390" s="38"/>
      <c r="BA9390" s="395">
        <v>1</v>
      </c>
      <c r="BB9390" s="396" t="s">
        <v>861</v>
      </c>
      <c r="BC9390" t="str">
        <f t="shared" si="781"/>
        <v>RRF</v>
      </c>
      <c r="BD9390" t="str">
        <f t="shared" si="782"/>
        <v>NAoMe_recurrent_tag_brainmets</v>
      </c>
      <c r="BE9390" s="397" t="s">
        <v>862</v>
      </c>
      <c r="BF9390" t="str">
        <f t="shared" si="783"/>
        <v>No</v>
      </c>
      <c r="BG9390">
        <f t="shared" si="784"/>
        <v>58</v>
      </c>
      <c r="BH9390" s="398">
        <f t="shared" si="785"/>
        <v>1</v>
      </c>
      <c r="BO9390" s="33"/>
    </row>
    <row r="9391" spans="1:67">
      <c r="A9391" s="320" t="s">
        <v>338</v>
      </c>
      <c r="B9391" t="s">
        <v>380</v>
      </c>
      <c r="C9391" t="s">
        <v>910</v>
      </c>
      <c r="D9391" t="s">
        <v>314</v>
      </c>
      <c r="E9391" s="320" t="s">
        <v>235</v>
      </c>
      <c r="F9391" s="320" t="s">
        <v>935</v>
      </c>
      <c r="G9391" s="323" t="s">
        <v>433</v>
      </c>
      <c r="H9391" s="320" t="s">
        <v>315</v>
      </c>
      <c r="I9391" s="320" t="s">
        <v>826</v>
      </c>
      <c r="J9391" s="320" t="s">
        <v>12</v>
      </c>
      <c r="K9391" s="38">
        <v>58</v>
      </c>
      <c r="L9391" s="38">
        <v>1</v>
      </c>
      <c r="M9391" s="38"/>
      <c r="N9391" s="38">
        <v>614</v>
      </c>
      <c r="O9391" s="38">
        <v>1</v>
      </c>
      <c r="P9391" s="38"/>
      <c r="Q9391" s="38">
        <v>13612</v>
      </c>
      <c r="R9391" s="38">
        <v>1</v>
      </c>
      <c r="S9391" s="38"/>
      <c r="BA9391" s="395">
        <v>1</v>
      </c>
      <c r="BB9391" s="396" t="s">
        <v>861</v>
      </c>
      <c r="BC9391" t="str">
        <f t="shared" si="781"/>
        <v>RRF</v>
      </c>
      <c r="BD9391" t="str">
        <f t="shared" si="782"/>
        <v>NAoMe_recurrent_tag_livermets</v>
      </c>
      <c r="BE9391" s="397" t="s">
        <v>862</v>
      </c>
      <c r="BF9391" t="str">
        <f t="shared" si="783"/>
        <v>No</v>
      </c>
      <c r="BG9391">
        <f t="shared" si="784"/>
        <v>58</v>
      </c>
      <c r="BH9391" s="398">
        <f t="shared" si="785"/>
        <v>1</v>
      </c>
      <c r="BO9391" s="33"/>
    </row>
    <row r="9392" spans="1:67">
      <c r="A9392" s="320" t="s">
        <v>338</v>
      </c>
      <c r="B9392" t="s">
        <v>380</v>
      </c>
      <c r="C9392" t="s">
        <v>910</v>
      </c>
      <c r="D9392" t="s">
        <v>314</v>
      </c>
      <c r="E9392" s="320" t="s">
        <v>235</v>
      </c>
      <c r="F9392" s="320" t="s">
        <v>935</v>
      </c>
      <c r="G9392" s="323" t="s">
        <v>433</v>
      </c>
      <c r="H9392" s="320" t="s">
        <v>315</v>
      </c>
      <c r="I9392" s="320" t="s">
        <v>827</v>
      </c>
      <c r="J9392" s="320" t="s">
        <v>12</v>
      </c>
      <c r="K9392" s="38">
        <v>58</v>
      </c>
      <c r="L9392" s="38">
        <v>1</v>
      </c>
      <c r="M9392" s="38"/>
      <c r="N9392" s="38">
        <v>614</v>
      </c>
      <c r="O9392" s="38">
        <v>1</v>
      </c>
      <c r="P9392" s="38"/>
      <c r="Q9392" s="38">
        <v>13612</v>
      </c>
      <c r="R9392" s="38">
        <v>1</v>
      </c>
      <c r="S9392" s="38"/>
      <c r="BA9392" s="395">
        <v>1</v>
      </c>
      <c r="BB9392" s="396" t="s">
        <v>861</v>
      </c>
      <c r="BC9392" t="str">
        <f t="shared" si="781"/>
        <v>RRF</v>
      </c>
      <c r="BD9392" t="str">
        <f t="shared" si="782"/>
        <v>NAoMe_recurrent_tag_lungmets</v>
      </c>
      <c r="BE9392" s="397" t="s">
        <v>862</v>
      </c>
      <c r="BF9392" t="str">
        <f t="shared" si="783"/>
        <v>No</v>
      </c>
      <c r="BG9392">
        <f t="shared" si="784"/>
        <v>58</v>
      </c>
      <c r="BH9392" s="398">
        <f t="shared" si="785"/>
        <v>1</v>
      </c>
      <c r="BO9392" s="33"/>
    </row>
    <row r="9393" spans="1:67">
      <c r="A9393" s="320" t="s">
        <v>338</v>
      </c>
      <c r="B9393" t="s">
        <v>380</v>
      </c>
      <c r="C9393" t="s">
        <v>910</v>
      </c>
      <c r="D9393" t="s">
        <v>314</v>
      </c>
      <c r="E9393" s="320" t="s">
        <v>235</v>
      </c>
      <c r="F9393" s="320" t="s">
        <v>935</v>
      </c>
      <c r="G9393" s="323" t="s">
        <v>433</v>
      </c>
      <c r="H9393" s="320" t="s">
        <v>315</v>
      </c>
      <c r="I9393" s="320" t="s">
        <v>828</v>
      </c>
      <c r="J9393" s="320" t="s">
        <v>12</v>
      </c>
      <c r="K9393" s="38">
        <v>58</v>
      </c>
      <c r="L9393" s="38">
        <v>1</v>
      </c>
      <c r="M9393" s="38"/>
      <c r="N9393" s="38">
        <v>614</v>
      </c>
      <c r="O9393" s="38">
        <v>1</v>
      </c>
      <c r="P9393" s="38"/>
      <c r="Q9393" s="38">
        <v>13612</v>
      </c>
      <c r="R9393" s="38">
        <v>1</v>
      </c>
      <c r="S9393" s="38"/>
      <c r="BA9393" s="395">
        <v>1</v>
      </c>
      <c r="BB9393" s="396" t="s">
        <v>861</v>
      </c>
      <c r="BC9393" t="str">
        <f t="shared" si="781"/>
        <v>RRF</v>
      </c>
      <c r="BD9393" t="str">
        <f t="shared" si="782"/>
        <v>NAoMe_recurrent_tag_othermets</v>
      </c>
      <c r="BE9393" s="397" t="s">
        <v>862</v>
      </c>
      <c r="BF9393" t="str">
        <f t="shared" si="783"/>
        <v>No</v>
      </c>
      <c r="BG9393">
        <f t="shared" si="784"/>
        <v>58</v>
      </c>
      <c r="BH9393" s="398">
        <f t="shared" si="785"/>
        <v>1</v>
      </c>
      <c r="BO9393" s="33"/>
    </row>
    <row r="9394" spans="1:67">
      <c r="A9394" s="320" t="s">
        <v>338</v>
      </c>
      <c r="B9394" t="s">
        <v>380</v>
      </c>
      <c r="C9394" t="s">
        <v>910</v>
      </c>
      <c r="D9394" t="s">
        <v>314</v>
      </c>
      <c r="E9394" s="320" t="s">
        <v>237</v>
      </c>
      <c r="F9394" s="320" t="s">
        <v>238</v>
      </c>
      <c r="G9394" s="323" t="s">
        <v>448</v>
      </c>
      <c r="H9394" s="320" t="s">
        <v>322</v>
      </c>
      <c r="I9394" s="320" t="s">
        <v>354</v>
      </c>
      <c r="J9394" s="320" t="s">
        <v>277</v>
      </c>
      <c r="K9394" s="38">
        <v>0</v>
      </c>
      <c r="L9394" s="38">
        <v>0</v>
      </c>
      <c r="M9394" s="38"/>
      <c r="N9394" s="38">
        <v>2</v>
      </c>
      <c r="O9394" s="38">
        <v>1.4400000218302009E-3</v>
      </c>
      <c r="P9394" s="38"/>
      <c r="Q9394" s="38">
        <v>56</v>
      </c>
      <c r="R9394" s="38">
        <v>4.1100000962615013E-3</v>
      </c>
      <c r="S9394" s="38"/>
      <c r="BA9394" s="395">
        <v>1</v>
      </c>
      <c r="BB9394" s="396" t="s">
        <v>861</v>
      </c>
      <c r="BC9394" t="str">
        <f t="shared" si="781"/>
        <v>RLQ</v>
      </c>
      <c r="BD9394" t="str">
        <f t="shared" si="782"/>
        <v>NAoMe_recurrent_age_mbc_hes_decades_80cap</v>
      </c>
      <c r="BE9394" s="397" t="s">
        <v>862</v>
      </c>
      <c r="BF9394" t="str">
        <f t="shared" si="783"/>
        <v>18-29 yrs</v>
      </c>
      <c r="BG9394">
        <f t="shared" si="784"/>
        <v>0</v>
      </c>
      <c r="BH9394" s="398">
        <f t="shared" si="785"/>
        <v>0</v>
      </c>
      <c r="BO9394" s="33"/>
    </row>
    <row r="9395" spans="1:67">
      <c r="A9395" s="320" t="s">
        <v>338</v>
      </c>
      <c r="B9395" t="s">
        <v>380</v>
      </c>
      <c r="C9395" t="s">
        <v>910</v>
      </c>
      <c r="D9395" t="s">
        <v>314</v>
      </c>
      <c r="E9395" s="320" t="s">
        <v>237</v>
      </c>
      <c r="F9395" s="320" t="s">
        <v>238</v>
      </c>
      <c r="G9395" s="323" t="s">
        <v>448</v>
      </c>
      <c r="H9395" s="320" t="s">
        <v>322</v>
      </c>
      <c r="I9395" s="320" t="s">
        <v>354</v>
      </c>
      <c r="J9395" s="320" t="s">
        <v>278</v>
      </c>
      <c r="K9395" s="38">
        <v>2</v>
      </c>
      <c r="L9395" s="38">
        <v>6.25E-2</v>
      </c>
      <c r="M9395" s="38"/>
      <c r="N9395" s="38">
        <v>61</v>
      </c>
      <c r="O9395" s="38">
        <v>4.3820001184940338E-2</v>
      </c>
      <c r="P9395" s="38"/>
      <c r="Q9395" s="38">
        <v>552</v>
      </c>
      <c r="R9395" s="38">
        <v>4.0550000965595252E-2</v>
      </c>
      <c r="S9395" s="38"/>
      <c r="BA9395" s="395">
        <v>1</v>
      </c>
      <c r="BB9395" s="396" t="s">
        <v>861</v>
      </c>
      <c r="BC9395" t="str">
        <f t="shared" si="781"/>
        <v>RLQ</v>
      </c>
      <c r="BD9395" t="str">
        <f t="shared" si="782"/>
        <v>NAoMe_recurrent_age_mbc_hes_decades_80cap</v>
      </c>
      <c r="BE9395" s="397" t="s">
        <v>862</v>
      </c>
      <c r="BF9395" t="str">
        <f t="shared" si="783"/>
        <v>30-39 yrs</v>
      </c>
      <c r="BG9395">
        <f t="shared" si="784"/>
        <v>2</v>
      </c>
      <c r="BH9395" s="398">
        <f t="shared" si="785"/>
        <v>6.25E-2</v>
      </c>
      <c r="BO9395" s="33"/>
    </row>
    <row r="9396" spans="1:67">
      <c r="A9396" s="320" t="s">
        <v>338</v>
      </c>
      <c r="B9396" t="s">
        <v>380</v>
      </c>
      <c r="C9396" t="s">
        <v>910</v>
      </c>
      <c r="D9396" t="s">
        <v>314</v>
      </c>
      <c r="E9396" s="320" t="s">
        <v>237</v>
      </c>
      <c r="F9396" s="320" t="s">
        <v>238</v>
      </c>
      <c r="G9396" s="323" t="s">
        <v>448</v>
      </c>
      <c r="H9396" s="320" t="s">
        <v>322</v>
      </c>
      <c r="I9396" s="320" t="s">
        <v>354</v>
      </c>
      <c r="J9396" s="320" t="s">
        <v>279</v>
      </c>
      <c r="K9396" s="38">
        <v>2</v>
      </c>
      <c r="L9396" s="38">
        <v>6.25E-2</v>
      </c>
      <c r="M9396" s="38"/>
      <c r="N9396" s="38">
        <v>145</v>
      </c>
      <c r="O9396" s="38">
        <v>0.1041700020432472</v>
      </c>
      <c r="P9396" s="38"/>
      <c r="Q9396" s="38">
        <v>1403</v>
      </c>
      <c r="R9396" s="38">
        <v>0.1030699983239174</v>
      </c>
      <c r="S9396" s="38"/>
      <c r="BA9396" s="395">
        <v>1</v>
      </c>
      <c r="BB9396" s="396" t="s">
        <v>861</v>
      </c>
      <c r="BC9396" t="str">
        <f t="shared" si="781"/>
        <v>RLQ</v>
      </c>
      <c r="BD9396" t="str">
        <f t="shared" si="782"/>
        <v>NAoMe_recurrent_age_mbc_hes_decades_80cap</v>
      </c>
      <c r="BE9396" s="397" t="s">
        <v>862</v>
      </c>
      <c r="BF9396" t="str">
        <f t="shared" si="783"/>
        <v>40-49 yrs</v>
      </c>
      <c r="BG9396">
        <f t="shared" si="784"/>
        <v>2</v>
      </c>
      <c r="BH9396" s="398">
        <f t="shared" si="785"/>
        <v>6.25E-2</v>
      </c>
      <c r="BO9396" s="33"/>
    </row>
    <row r="9397" spans="1:67">
      <c r="A9397" s="320" t="s">
        <v>338</v>
      </c>
      <c r="B9397" t="s">
        <v>380</v>
      </c>
      <c r="C9397" t="s">
        <v>910</v>
      </c>
      <c r="D9397" t="s">
        <v>314</v>
      </c>
      <c r="E9397" s="320" t="s">
        <v>237</v>
      </c>
      <c r="F9397" s="320" t="s">
        <v>238</v>
      </c>
      <c r="G9397" s="323" t="s">
        <v>448</v>
      </c>
      <c r="H9397" s="320" t="s">
        <v>322</v>
      </c>
      <c r="I9397" s="320" t="s">
        <v>354</v>
      </c>
      <c r="J9397" s="320" t="s">
        <v>280</v>
      </c>
      <c r="K9397" s="38">
        <v>7</v>
      </c>
      <c r="L9397" s="38">
        <v>0.21875</v>
      </c>
      <c r="M9397" s="38"/>
      <c r="N9397" s="38">
        <v>268</v>
      </c>
      <c r="O9397" s="38">
        <v>0.1925300061702728</v>
      </c>
      <c r="P9397" s="38"/>
      <c r="Q9397" s="38">
        <v>2584</v>
      </c>
      <c r="R9397" s="38">
        <v>0.18983000516891479</v>
      </c>
      <c r="S9397" s="38"/>
      <c r="BA9397" s="395">
        <v>1</v>
      </c>
      <c r="BB9397" s="396" t="s">
        <v>861</v>
      </c>
      <c r="BC9397" t="str">
        <f t="shared" si="781"/>
        <v>RLQ</v>
      </c>
      <c r="BD9397" t="str">
        <f t="shared" si="782"/>
        <v>NAoMe_recurrent_age_mbc_hes_decades_80cap</v>
      </c>
      <c r="BE9397" s="397" t="s">
        <v>862</v>
      </c>
      <c r="BF9397" t="str">
        <f t="shared" si="783"/>
        <v>50-59 yrs</v>
      </c>
      <c r="BG9397">
        <f t="shared" si="784"/>
        <v>7</v>
      </c>
      <c r="BH9397" s="398">
        <f t="shared" si="785"/>
        <v>0.21875</v>
      </c>
      <c r="BO9397" s="33"/>
    </row>
    <row r="9398" spans="1:67">
      <c r="A9398" s="320" t="s">
        <v>338</v>
      </c>
      <c r="B9398" t="s">
        <v>380</v>
      </c>
      <c r="C9398" t="s">
        <v>910</v>
      </c>
      <c r="D9398" t="s">
        <v>314</v>
      </c>
      <c r="E9398" s="320" t="s">
        <v>237</v>
      </c>
      <c r="F9398" s="320" t="s">
        <v>238</v>
      </c>
      <c r="G9398" s="323" t="s">
        <v>448</v>
      </c>
      <c r="H9398" s="320" t="s">
        <v>322</v>
      </c>
      <c r="I9398" s="320" t="s">
        <v>354</v>
      </c>
      <c r="J9398" s="320" t="s">
        <v>281</v>
      </c>
      <c r="K9398" s="38">
        <v>2</v>
      </c>
      <c r="L9398" s="38">
        <v>6.25E-2</v>
      </c>
      <c r="M9398" s="38"/>
      <c r="N9398" s="38">
        <v>257</v>
      </c>
      <c r="O9398" s="38">
        <v>0.18463000655174261</v>
      </c>
      <c r="P9398" s="38"/>
      <c r="Q9398" s="38">
        <v>2650</v>
      </c>
      <c r="R9398" s="38">
        <v>0.19468000531196589</v>
      </c>
      <c r="S9398" s="38"/>
      <c r="BA9398" s="395">
        <v>1</v>
      </c>
      <c r="BB9398" s="396" t="s">
        <v>861</v>
      </c>
      <c r="BC9398" t="str">
        <f t="shared" si="781"/>
        <v>RLQ</v>
      </c>
      <c r="BD9398" t="str">
        <f t="shared" si="782"/>
        <v>NAoMe_recurrent_age_mbc_hes_decades_80cap</v>
      </c>
      <c r="BE9398" s="397" t="s">
        <v>862</v>
      </c>
      <c r="BF9398" t="str">
        <f t="shared" si="783"/>
        <v>60-69 yrs</v>
      </c>
      <c r="BG9398">
        <f t="shared" si="784"/>
        <v>2</v>
      </c>
      <c r="BH9398" s="398">
        <f t="shared" si="785"/>
        <v>6.25E-2</v>
      </c>
      <c r="BO9398" s="33"/>
    </row>
    <row r="9399" spans="1:67">
      <c r="A9399" s="320" t="s">
        <v>338</v>
      </c>
      <c r="B9399" t="s">
        <v>380</v>
      </c>
      <c r="C9399" t="s">
        <v>910</v>
      </c>
      <c r="D9399" t="s">
        <v>314</v>
      </c>
      <c r="E9399" s="320" t="s">
        <v>237</v>
      </c>
      <c r="F9399" s="320" t="s">
        <v>238</v>
      </c>
      <c r="G9399" s="323" t="s">
        <v>448</v>
      </c>
      <c r="H9399" s="320" t="s">
        <v>322</v>
      </c>
      <c r="I9399" s="320" t="s">
        <v>354</v>
      </c>
      <c r="J9399" s="320" t="s">
        <v>282</v>
      </c>
      <c r="K9399" s="38">
        <v>12</v>
      </c>
      <c r="L9399" s="38">
        <v>0.375</v>
      </c>
      <c r="M9399" s="38"/>
      <c r="N9399" s="38">
        <v>335</v>
      </c>
      <c r="O9399" s="38">
        <v>0.2406599968671799</v>
      </c>
      <c r="P9399" s="38"/>
      <c r="Q9399" s="38">
        <v>3284</v>
      </c>
      <c r="R9399" s="38">
        <v>0.24126000702381131</v>
      </c>
      <c r="S9399" s="38"/>
      <c r="BA9399" s="395">
        <v>1</v>
      </c>
      <c r="BB9399" s="396" t="s">
        <v>861</v>
      </c>
      <c r="BC9399" t="str">
        <f t="shared" si="781"/>
        <v>RLQ</v>
      </c>
      <c r="BD9399" t="str">
        <f t="shared" si="782"/>
        <v>NAoMe_recurrent_age_mbc_hes_decades_80cap</v>
      </c>
      <c r="BE9399" s="397" t="s">
        <v>862</v>
      </c>
      <c r="BF9399" t="str">
        <f t="shared" si="783"/>
        <v>70-79 yrs</v>
      </c>
      <c r="BG9399">
        <f t="shared" si="784"/>
        <v>12</v>
      </c>
      <c r="BH9399" s="398">
        <f t="shared" si="785"/>
        <v>0.375</v>
      </c>
      <c r="BO9399" s="33"/>
    </row>
    <row r="9400" spans="1:67">
      <c r="A9400" s="320" t="s">
        <v>338</v>
      </c>
      <c r="B9400" t="s">
        <v>380</v>
      </c>
      <c r="C9400" t="s">
        <v>910</v>
      </c>
      <c r="D9400" t="s">
        <v>314</v>
      </c>
      <c r="E9400" s="320" t="s">
        <v>237</v>
      </c>
      <c r="F9400" s="320" t="s">
        <v>238</v>
      </c>
      <c r="G9400" s="323" t="s">
        <v>448</v>
      </c>
      <c r="H9400" s="320" t="s">
        <v>322</v>
      </c>
      <c r="I9400" s="320" t="s">
        <v>354</v>
      </c>
      <c r="J9400" s="320" t="s">
        <v>283</v>
      </c>
      <c r="K9400" s="38">
        <v>7</v>
      </c>
      <c r="L9400" s="38">
        <v>0.21875</v>
      </c>
      <c r="M9400" s="38"/>
      <c r="N9400" s="38">
        <v>324</v>
      </c>
      <c r="O9400" s="38">
        <v>0.2327599972486496</v>
      </c>
      <c r="P9400" s="38"/>
      <c r="Q9400" s="38">
        <v>3083</v>
      </c>
      <c r="R9400" s="38">
        <v>0.2264900058507919</v>
      </c>
      <c r="S9400" s="38"/>
      <c r="BA9400" s="395">
        <v>1</v>
      </c>
      <c r="BB9400" s="396" t="s">
        <v>861</v>
      </c>
      <c r="BC9400" t="str">
        <f t="shared" si="781"/>
        <v>RLQ</v>
      </c>
      <c r="BD9400" t="str">
        <f t="shared" si="782"/>
        <v>NAoMe_recurrent_age_mbc_hes_decades_80cap</v>
      </c>
      <c r="BE9400" s="397" t="s">
        <v>862</v>
      </c>
      <c r="BF9400" t="str">
        <f t="shared" si="783"/>
        <v>80+ yrs</v>
      </c>
      <c r="BG9400">
        <f t="shared" si="784"/>
        <v>7</v>
      </c>
      <c r="BH9400" s="398">
        <f t="shared" si="785"/>
        <v>0.21875</v>
      </c>
      <c r="BO9400" s="33"/>
    </row>
    <row r="9401" spans="1:67">
      <c r="A9401" s="320" t="s">
        <v>338</v>
      </c>
      <c r="B9401" t="s">
        <v>380</v>
      </c>
      <c r="C9401" t="s">
        <v>910</v>
      </c>
      <c r="D9401" t="s">
        <v>314</v>
      </c>
      <c r="E9401" s="320" t="s">
        <v>237</v>
      </c>
      <c r="F9401" s="320" t="s">
        <v>238</v>
      </c>
      <c r="G9401" s="323" t="s">
        <v>448</v>
      </c>
      <c r="H9401" s="320" t="s">
        <v>322</v>
      </c>
      <c r="I9401" s="320" t="s">
        <v>656</v>
      </c>
      <c r="J9401" s="320" t="s">
        <v>286</v>
      </c>
      <c r="K9401" s="38">
        <v>0</v>
      </c>
      <c r="L9401" s="38">
        <v>0</v>
      </c>
      <c r="M9401" s="38">
        <v>0</v>
      </c>
      <c r="N9401" s="38">
        <v>110</v>
      </c>
      <c r="O9401" s="38">
        <v>7.9020000994205475E-2</v>
      </c>
      <c r="P9401" s="38">
        <v>7.9939998686313629E-2</v>
      </c>
      <c r="Q9401" s="38">
        <v>565</v>
      </c>
      <c r="R9401" s="38">
        <v>4.1510000824928277E-2</v>
      </c>
      <c r="S9401" s="38">
        <v>4.221000149846077E-2</v>
      </c>
      <c r="BA9401" s="395">
        <v>1</v>
      </c>
      <c r="BB9401" s="396" t="s">
        <v>861</v>
      </c>
      <c r="BC9401" t="str">
        <f t="shared" si="781"/>
        <v>RLQ</v>
      </c>
      <c r="BD9401" t="str">
        <f t="shared" si="782"/>
        <v>NAoMe_recurrent_ethnicity_grp</v>
      </c>
      <c r="BE9401" s="397" t="s">
        <v>862</v>
      </c>
      <c r="BF9401" t="str">
        <f t="shared" si="783"/>
        <v>Asian or Asian British</v>
      </c>
      <c r="BG9401">
        <f t="shared" si="784"/>
        <v>0</v>
      </c>
      <c r="BH9401" s="398">
        <f t="shared" si="785"/>
        <v>0</v>
      </c>
      <c r="BO9401" s="33"/>
    </row>
    <row r="9402" spans="1:67">
      <c r="A9402" s="320" t="s">
        <v>338</v>
      </c>
      <c r="B9402" t="s">
        <v>380</v>
      </c>
      <c r="C9402" t="s">
        <v>910</v>
      </c>
      <c r="D9402" t="s">
        <v>314</v>
      </c>
      <c r="E9402" s="320" t="s">
        <v>237</v>
      </c>
      <c r="F9402" s="320" t="s">
        <v>238</v>
      </c>
      <c r="G9402" s="323" t="s">
        <v>448</v>
      </c>
      <c r="H9402" s="320" t="s">
        <v>322</v>
      </c>
      <c r="I9402" s="320" t="s">
        <v>656</v>
      </c>
      <c r="J9402" s="320" t="s">
        <v>287</v>
      </c>
      <c r="K9402" s="38">
        <v>0</v>
      </c>
      <c r="L9402" s="38">
        <v>0</v>
      </c>
      <c r="M9402" s="38">
        <v>0</v>
      </c>
      <c r="N9402" s="38">
        <v>44</v>
      </c>
      <c r="O9402" s="38">
        <v>3.1610000878572457E-2</v>
      </c>
      <c r="P9402" s="38">
        <v>3.1980000436306E-2</v>
      </c>
      <c r="Q9402" s="38">
        <v>439</v>
      </c>
      <c r="R9402" s="38">
        <v>3.2249998301267617E-2</v>
      </c>
      <c r="S9402" s="38">
        <v>3.2800000160932541E-2</v>
      </c>
      <c r="BA9402" s="395">
        <v>1</v>
      </c>
      <c r="BB9402" s="396" t="s">
        <v>861</v>
      </c>
      <c r="BC9402" t="str">
        <f t="shared" si="781"/>
        <v>RLQ</v>
      </c>
      <c r="BD9402" t="str">
        <f t="shared" si="782"/>
        <v>NAoMe_recurrent_ethnicity_grp</v>
      </c>
      <c r="BE9402" s="397" t="s">
        <v>862</v>
      </c>
      <c r="BF9402" t="str">
        <f t="shared" si="783"/>
        <v>Black or Black British</v>
      </c>
      <c r="BG9402">
        <f t="shared" si="784"/>
        <v>0</v>
      </c>
      <c r="BH9402" s="398">
        <f t="shared" si="785"/>
        <v>0</v>
      </c>
      <c r="BO9402" s="33"/>
    </row>
    <row r="9403" spans="1:67">
      <c r="A9403" s="320" t="s">
        <v>338</v>
      </c>
      <c r="B9403" t="s">
        <v>380</v>
      </c>
      <c r="C9403" t="s">
        <v>910</v>
      </c>
      <c r="D9403" t="s">
        <v>314</v>
      </c>
      <c r="E9403" s="320" t="s">
        <v>237</v>
      </c>
      <c r="F9403" s="320" t="s">
        <v>238</v>
      </c>
      <c r="G9403" s="323" t="s">
        <v>448</v>
      </c>
      <c r="H9403" s="320" t="s">
        <v>322</v>
      </c>
      <c r="I9403" s="320" t="s">
        <v>656</v>
      </c>
      <c r="J9403" s="320" t="s">
        <v>259</v>
      </c>
      <c r="K9403" s="38">
        <v>2</v>
      </c>
      <c r="L9403" s="38">
        <v>6.25E-2</v>
      </c>
      <c r="M9403" s="38">
        <v>6.6670000553131104E-2</v>
      </c>
      <c r="N9403" s="38">
        <v>14</v>
      </c>
      <c r="O9403" s="38">
        <v>1.0060000233352181E-2</v>
      </c>
      <c r="P9403" s="38">
        <v>1.016999967396259E-2</v>
      </c>
      <c r="Q9403" s="38">
        <v>117</v>
      </c>
      <c r="R9403" s="38">
        <v>8.6000002920627594E-3</v>
      </c>
      <c r="S9403" s="38">
        <v>8.7400004267692566E-3</v>
      </c>
      <c r="BA9403" s="395">
        <v>1</v>
      </c>
      <c r="BB9403" s="396" t="s">
        <v>861</v>
      </c>
      <c r="BC9403" t="str">
        <f t="shared" si="781"/>
        <v>RLQ</v>
      </c>
      <c r="BD9403" t="str">
        <f t="shared" si="782"/>
        <v>NAoMe_recurrent_ethnicity_grp</v>
      </c>
      <c r="BE9403" s="397" t="s">
        <v>862</v>
      </c>
      <c r="BF9403" t="str">
        <f t="shared" si="783"/>
        <v>Mixed</v>
      </c>
      <c r="BG9403">
        <f t="shared" si="784"/>
        <v>2</v>
      </c>
      <c r="BH9403" s="398">
        <f t="shared" si="785"/>
        <v>6.25E-2</v>
      </c>
      <c r="BO9403" s="33"/>
    </row>
    <row r="9404" spans="1:67">
      <c r="A9404" s="320" t="s">
        <v>338</v>
      </c>
      <c r="B9404" t="s">
        <v>380</v>
      </c>
      <c r="C9404" t="s">
        <v>910</v>
      </c>
      <c r="D9404" t="s">
        <v>314</v>
      </c>
      <c r="E9404" s="320" t="s">
        <v>237</v>
      </c>
      <c r="F9404" s="320" t="s">
        <v>238</v>
      </c>
      <c r="G9404" s="323" t="s">
        <v>448</v>
      </c>
      <c r="H9404" s="320" t="s">
        <v>322</v>
      </c>
      <c r="I9404" s="320" t="s">
        <v>656</v>
      </c>
      <c r="J9404" s="320" t="s">
        <v>288</v>
      </c>
      <c r="K9404" s="38">
        <v>2</v>
      </c>
      <c r="L9404" s="38">
        <v>6.25E-2</v>
      </c>
      <c r="M9404" s="38">
        <v>6.6670000553131104E-2</v>
      </c>
      <c r="N9404" s="38">
        <v>19</v>
      </c>
      <c r="O9404" s="38">
        <v>1.365000009536743E-2</v>
      </c>
      <c r="P9404" s="38">
        <v>1.38100003823638E-2</v>
      </c>
      <c r="Q9404" s="38">
        <v>254</v>
      </c>
      <c r="R9404" s="38">
        <v>1.8659999594092369E-2</v>
      </c>
      <c r="S9404" s="38">
        <v>1.8980000168085098E-2</v>
      </c>
      <c r="BA9404" s="395">
        <v>1</v>
      </c>
      <c r="BB9404" s="396" t="s">
        <v>861</v>
      </c>
      <c r="BC9404" t="str">
        <f t="shared" si="781"/>
        <v>RLQ</v>
      </c>
      <c r="BD9404" t="str">
        <f t="shared" si="782"/>
        <v>NAoMe_recurrent_ethnicity_grp</v>
      </c>
      <c r="BE9404" s="397" t="s">
        <v>862</v>
      </c>
      <c r="BF9404" t="str">
        <f t="shared" si="783"/>
        <v>Other Ethnic Group</v>
      </c>
      <c r="BG9404">
        <f t="shared" si="784"/>
        <v>2</v>
      </c>
      <c r="BH9404" s="398">
        <f t="shared" si="785"/>
        <v>6.25E-2</v>
      </c>
      <c r="BO9404" s="33"/>
    </row>
    <row r="9405" spans="1:67">
      <c r="A9405" s="320" t="s">
        <v>338</v>
      </c>
      <c r="B9405" t="s">
        <v>380</v>
      </c>
      <c r="C9405" t="s">
        <v>910</v>
      </c>
      <c r="D9405" t="s">
        <v>314</v>
      </c>
      <c r="E9405" s="320" t="s">
        <v>237</v>
      </c>
      <c r="F9405" s="320" t="s">
        <v>238</v>
      </c>
      <c r="G9405" s="323" t="s">
        <v>448</v>
      </c>
      <c r="H9405" s="320" t="s">
        <v>322</v>
      </c>
      <c r="I9405" s="320" t="s">
        <v>656</v>
      </c>
      <c r="J9405" s="320" t="s">
        <v>260</v>
      </c>
      <c r="K9405" s="38">
        <v>2</v>
      </c>
      <c r="L9405" s="38">
        <v>6.25E-2</v>
      </c>
      <c r="M9405" s="38"/>
      <c r="N9405" s="38">
        <v>16</v>
      </c>
      <c r="O9405" s="38">
        <v>1.1490000411868101E-2</v>
      </c>
      <c r="P9405" s="38"/>
      <c r="Q9405" s="38">
        <v>227</v>
      </c>
      <c r="R9405" s="38">
        <v>1.6680000349879261E-2</v>
      </c>
      <c r="S9405" s="38"/>
      <c r="BA9405" s="395">
        <v>1</v>
      </c>
      <c r="BB9405" s="396" t="s">
        <v>861</v>
      </c>
      <c r="BC9405" t="str">
        <f t="shared" si="781"/>
        <v>RLQ</v>
      </c>
      <c r="BD9405" t="str">
        <f t="shared" si="782"/>
        <v>NAoMe_recurrent_ethnicity_grp</v>
      </c>
      <c r="BE9405" s="397" t="s">
        <v>862</v>
      </c>
      <c r="BF9405" t="str">
        <f t="shared" si="783"/>
        <v>Unknown</v>
      </c>
      <c r="BG9405">
        <f t="shared" si="784"/>
        <v>2</v>
      </c>
      <c r="BH9405" s="398">
        <f t="shared" si="785"/>
        <v>6.25E-2</v>
      </c>
      <c r="BO9405" s="33"/>
    </row>
    <row r="9406" spans="1:67">
      <c r="A9406" s="320" t="s">
        <v>338</v>
      </c>
      <c r="B9406" t="s">
        <v>380</v>
      </c>
      <c r="C9406" t="s">
        <v>910</v>
      </c>
      <c r="D9406" t="s">
        <v>314</v>
      </c>
      <c r="E9406" s="320" t="s">
        <v>237</v>
      </c>
      <c r="F9406" s="320" t="s">
        <v>238</v>
      </c>
      <c r="G9406" s="323" t="s">
        <v>448</v>
      </c>
      <c r="H9406" s="320" t="s">
        <v>322</v>
      </c>
      <c r="I9406" s="320" t="s">
        <v>656</v>
      </c>
      <c r="J9406" s="320" t="s">
        <v>258</v>
      </c>
      <c r="K9406" s="38">
        <v>26</v>
      </c>
      <c r="L9406" s="38">
        <v>0.8125</v>
      </c>
      <c r="M9406" s="38">
        <v>0.86667001247406006</v>
      </c>
      <c r="N9406" s="38">
        <v>1189</v>
      </c>
      <c r="O9406" s="38">
        <v>0.85417002439498901</v>
      </c>
      <c r="P9406" s="38">
        <v>0.86409997940063477</v>
      </c>
      <c r="Q9406" s="38">
        <v>12010</v>
      </c>
      <c r="R9406" s="38">
        <v>0.88230997323989868</v>
      </c>
      <c r="S9406" s="38">
        <v>0.89727002382278442</v>
      </c>
      <c r="BA9406" s="395">
        <v>1</v>
      </c>
      <c r="BB9406" s="396" t="s">
        <v>861</v>
      </c>
      <c r="BC9406" t="str">
        <f t="shared" si="781"/>
        <v>RLQ</v>
      </c>
      <c r="BD9406" t="str">
        <f t="shared" si="782"/>
        <v>NAoMe_recurrent_ethnicity_grp</v>
      </c>
      <c r="BE9406" s="397" t="s">
        <v>862</v>
      </c>
      <c r="BF9406" t="str">
        <f t="shared" si="783"/>
        <v>White</v>
      </c>
      <c r="BG9406">
        <f t="shared" si="784"/>
        <v>26</v>
      </c>
      <c r="BH9406" s="398">
        <f t="shared" si="785"/>
        <v>0.8125</v>
      </c>
      <c r="BO9406" s="33"/>
    </row>
    <row r="9407" spans="1:67">
      <c r="A9407" s="320" t="s">
        <v>338</v>
      </c>
      <c r="B9407" t="s">
        <v>380</v>
      </c>
      <c r="C9407" t="s">
        <v>910</v>
      </c>
      <c r="D9407" t="s">
        <v>314</v>
      </c>
      <c r="E9407" s="320" t="s">
        <v>237</v>
      </c>
      <c r="F9407" s="320" t="s">
        <v>238</v>
      </c>
      <c r="G9407" s="323" t="s">
        <v>448</v>
      </c>
      <c r="H9407" s="320" t="s">
        <v>322</v>
      </c>
      <c r="I9407" s="320" t="s">
        <v>291</v>
      </c>
      <c r="J9407" s="320" t="s">
        <v>313</v>
      </c>
      <c r="K9407" s="38">
        <v>32</v>
      </c>
      <c r="L9407" s="38">
        <v>1</v>
      </c>
      <c r="M9407" s="38"/>
      <c r="N9407" s="38">
        <v>1384</v>
      </c>
      <c r="O9407" s="38">
        <v>0.99424999952316284</v>
      </c>
      <c r="P9407" s="38"/>
      <c r="Q9407" s="38">
        <v>13492</v>
      </c>
      <c r="R9407" s="38">
        <v>0.99118000268936157</v>
      </c>
      <c r="S9407" s="38"/>
      <c r="BA9407" s="395">
        <v>1</v>
      </c>
      <c r="BB9407" s="396" t="s">
        <v>861</v>
      </c>
      <c r="BC9407" t="str">
        <f t="shared" si="781"/>
        <v>RLQ</v>
      </c>
      <c r="BD9407" t="str">
        <f t="shared" si="782"/>
        <v>NAoMe_recurrent_gender</v>
      </c>
      <c r="BE9407" s="397" t="s">
        <v>862</v>
      </c>
      <c r="BF9407" t="str">
        <f t="shared" si="783"/>
        <v>Female</v>
      </c>
      <c r="BG9407">
        <f t="shared" si="784"/>
        <v>32</v>
      </c>
      <c r="BH9407" s="398">
        <f t="shared" si="785"/>
        <v>1</v>
      </c>
      <c r="BO9407" s="33"/>
    </row>
    <row r="9408" spans="1:67">
      <c r="A9408" s="320" t="s">
        <v>338</v>
      </c>
      <c r="B9408" t="s">
        <v>380</v>
      </c>
      <c r="C9408" t="s">
        <v>910</v>
      </c>
      <c r="D9408" t="s">
        <v>314</v>
      </c>
      <c r="E9408" s="320" t="s">
        <v>237</v>
      </c>
      <c r="F9408" s="320" t="s">
        <v>238</v>
      </c>
      <c r="G9408" s="323" t="s">
        <v>448</v>
      </c>
      <c r="H9408" s="320" t="s">
        <v>322</v>
      </c>
      <c r="I9408" s="320" t="s">
        <v>291</v>
      </c>
      <c r="J9408" s="320" t="s">
        <v>293</v>
      </c>
      <c r="K9408" s="38">
        <v>0</v>
      </c>
      <c r="L9408" s="38">
        <v>0</v>
      </c>
      <c r="M9408" s="38"/>
      <c r="N9408" s="38">
        <v>8</v>
      </c>
      <c r="O9408" s="38">
        <v>5.7500000111758709E-3</v>
      </c>
      <c r="P9408" s="38"/>
      <c r="Q9408" s="38">
        <v>120</v>
      </c>
      <c r="R9408" s="38">
        <v>8.8200001046061516E-3</v>
      </c>
      <c r="S9408" s="38"/>
      <c r="BA9408" s="395">
        <v>1</v>
      </c>
      <c r="BB9408" s="396" t="s">
        <v>861</v>
      </c>
      <c r="BC9408" t="str">
        <f t="shared" si="781"/>
        <v>RLQ</v>
      </c>
      <c r="BD9408" t="str">
        <f t="shared" si="782"/>
        <v>NAoMe_recurrent_gender</v>
      </c>
      <c r="BE9408" s="397" t="s">
        <v>862</v>
      </c>
      <c r="BF9408" t="str">
        <f t="shared" si="783"/>
        <v>Male</v>
      </c>
      <c r="BG9408">
        <f t="shared" si="784"/>
        <v>0</v>
      </c>
      <c r="BH9408" s="398">
        <f t="shared" si="785"/>
        <v>0</v>
      </c>
      <c r="BO9408" s="33"/>
    </row>
    <row r="9409" spans="1:67">
      <c r="A9409" s="320" t="s">
        <v>338</v>
      </c>
      <c r="B9409" t="s">
        <v>380</v>
      </c>
      <c r="C9409" t="s">
        <v>910</v>
      </c>
      <c r="D9409" t="s">
        <v>314</v>
      </c>
      <c r="E9409" s="320" t="s">
        <v>237</v>
      </c>
      <c r="F9409" s="320" t="s">
        <v>238</v>
      </c>
      <c r="G9409" s="323" t="s">
        <v>448</v>
      </c>
      <c r="H9409" s="320" t="s">
        <v>322</v>
      </c>
      <c r="I9409" s="320" t="s">
        <v>355</v>
      </c>
      <c r="J9409" s="320" t="s">
        <v>289</v>
      </c>
      <c r="K9409" s="38">
        <v>12</v>
      </c>
      <c r="L9409" s="38">
        <v>0.375</v>
      </c>
      <c r="M9409" s="38"/>
      <c r="N9409" s="38">
        <v>415</v>
      </c>
      <c r="O9409" s="38">
        <v>0.29813000559806818</v>
      </c>
      <c r="P9409" s="38"/>
      <c r="Q9409" s="38">
        <v>4109</v>
      </c>
      <c r="R9409" s="38">
        <v>0.30186998844146729</v>
      </c>
      <c r="S9409" s="38"/>
      <c r="BA9409" s="395">
        <v>1</v>
      </c>
      <c r="BB9409" s="396" t="s">
        <v>861</v>
      </c>
      <c r="BC9409" t="str">
        <f t="shared" si="781"/>
        <v>RLQ</v>
      </c>
      <c r="BD9409" t="str">
        <f t="shared" si="782"/>
        <v>NAoMe_recurrent_mbc_hes_year</v>
      </c>
      <c r="BE9409" s="397" t="s">
        <v>862</v>
      </c>
      <c r="BF9409" t="str">
        <f t="shared" si="783"/>
        <v>2021</v>
      </c>
      <c r="BG9409">
        <f t="shared" si="784"/>
        <v>12</v>
      </c>
      <c r="BH9409" s="398">
        <f t="shared" si="785"/>
        <v>0.375</v>
      </c>
      <c r="BO9409" s="33"/>
    </row>
    <row r="9410" spans="1:67">
      <c r="A9410" s="320" t="s">
        <v>338</v>
      </c>
      <c r="B9410" t="s">
        <v>380</v>
      </c>
      <c r="C9410" t="s">
        <v>910</v>
      </c>
      <c r="D9410" t="s">
        <v>314</v>
      </c>
      <c r="E9410" s="320" t="s">
        <v>237</v>
      </c>
      <c r="F9410" s="320" t="s">
        <v>238</v>
      </c>
      <c r="G9410" s="323" t="s">
        <v>448</v>
      </c>
      <c r="H9410" s="320" t="s">
        <v>322</v>
      </c>
      <c r="I9410" s="320" t="s">
        <v>355</v>
      </c>
      <c r="J9410" s="320" t="s">
        <v>816</v>
      </c>
      <c r="K9410" s="38">
        <v>9</v>
      </c>
      <c r="L9410" s="38">
        <v>0.28125</v>
      </c>
      <c r="M9410" s="38"/>
      <c r="N9410" s="38">
        <v>424</v>
      </c>
      <c r="O9410" s="38">
        <v>0.30460000038146973</v>
      </c>
      <c r="P9410" s="38"/>
      <c r="Q9410" s="38">
        <v>4376</v>
      </c>
      <c r="R9410" s="38">
        <v>0.32148000597953802</v>
      </c>
      <c r="S9410" s="38"/>
      <c r="BA9410" s="395">
        <v>1</v>
      </c>
      <c r="BB9410" s="396" t="s">
        <v>861</v>
      </c>
      <c r="BC9410" t="str">
        <f t="shared" si="781"/>
        <v>RLQ</v>
      </c>
      <c r="BD9410" t="str">
        <f t="shared" si="782"/>
        <v>NAoMe_recurrent_mbc_hes_year</v>
      </c>
      <c r="BE9410" s="397" t="s">
        <v>862</v>
      </c>
      <c r="BF9410" t="str">
        <f t="shared" si="783"/>
        <v>2022</v>
      </c>
      <c r="BG9410">
        <f t="shared" si="784"/>
        <v>9</v>
      </c>
      <c r="BH9410" s="398">
        <f t="shared" si="785"/>
        <v>0.28125</v>
      </c>
      <c r="BO9410" s="33"/>
    </row>
    <row r="9411" spans="1:67">
      <c r="A9411" s="320" t="s">
        <v>338</v>
      </c>
      <c r="B9411" t="s">
        <v>380</v>
      </c>
      <c r="C9411" t="s">
        <v>910</v>
      </c>
      <c r="D9411" t="s">
        <v>314</v>
      </c>
      <c r="E9411" s="320" t="s">
        <v>237</v>
      </c>
      <c r="F9411" s="320" t="s">
        <v>238</v>
      </c>
      <c r="G9411" s="323" t="s">
        <v>448</v>
      </c>
      <c r="H9411" s="320" t="s">
        <v>322</v>
      </c>
      <c r="I9411" s="320" t="s">
        <v>355</v>
      </c>
      <c r="J9411" s="320" t="s">
        <v>946</v>
      </c>
      <c r="K9411" s="38">
        <v>11</v>
      </c>
      <c r="L9411" s="38">
        <v>0.34375</v>
      </c>
      <c r="M9411" s="38"/>
      <c r="N9411" s="38">
        <v>553</v>
      </c>
      <c r="O9411" s="38">
        <v>0.39726999402046198</v>
      </c>
      <c r="P9411" s="38"/>
      <c r="Q9411" s="38">
        <v>5127</v>
      </c>
      <c r="R9411" s="38">
        <v>0.37665000557899481</v>
      </c>
      <c r="S9411" s="38"/>
      <c r="BA9411" s="395">
        <v>1</v>
      </c>
      <c r="BB9411" s="396" t="s">
        <v>861</v>
      </c>
      <c r="BC9411" t="str">
        <f t="shared" ref="BC9411:BC9474" si="786">E9411</f>
        <v>RLQ</v>
      </c>
      <c r="BD9411" t="str">
        <f t="shared" ref="BD9411:BD9474" si="787">(LEFT(A9411, LEN(A9411)-7))&amp;"_"&amp;I9411</f>
        <v>NAoMe_recurrent_mbc_hes_year</v>
      </c>
      <c r="BE9411" s="397" t="s">
        <v>862</v>
      </c>
      <c r="BF9411" t="str">
        <f t="shared" ref="BF9411:BF9474" si="788">J9411</f>
        <v>2023</v>
      </c>
      <c r="BG9411">
        <f t="shared" ref="BG9411:BG9474" si="789">K9411</f>
        <v>11</v>
      </c>
      <c r="BH9411" s="398">
        <f t="shared" ref="BH9411:BH9474" si="790">L9411</f>
        <v>0.34375</v>
      </c>
      <c r="BO9411" s="33"/>
    </row>
    <row r="9412" spans="1:67">
      <c r="A9412" s="320" t="s">
        <v>338</v>
      </c>
      <c r="B9412" t="s">
        <v>380</v>
      </c>
      <c r="C9412" t="s">
        <v>910</v>
      </c>
      <c r="D9412" t="s">
        <v>314</v>
      </c>
      <c r="E9412" s="320" t="s">
        <v>237</v>
      </c>
      <c r="F9412" s="320" t="s">
        <v>238</v>
      </c>
      <c r="G9412" s="323" t="s">
        <v>448</v>
      </c>
      <c r="H9412" s="320" t="s">
        <v>322</v>
      </c>
      <c r="I9412" s="320" t="s">
        <v>824</v>
      </c>
      <c r="J9412" s="320" t="s">
        <v>12</v>
      </c>
      <c r="K9412" s="38">
        <v>32</v>
      </c>
      <c r="L9412" s="38">
        <v>1</v>
      </c>
      <c r="M9412" s="38"/>
      <c r="N9412" s="38">
        <v>1392</v>
      </c>
      <c r="O9412" s="38">
        <v>1</v>
      </c>
      <c r="P9412" s="38"/>
      <c r="Q9412" s="38">
        <v>13612</v>
      </c>
      <c r="R9412" s="38">
        <v>1</v>
      </c>
      <c r="S9412" s="38"/>
      <c r="BA9412" s="395">
        <v>1</v>
      </c>
      <c r="BB9412" s="396" t="s">
        <v>861</v>
      </c>
      <c r="BC9412" t="str">
        <f t="shared" si="786"/>
        <v>RLQ</v>
      </c>
      <c r="BD9412" t="str">
        <f t="shared" si="787"/>
        <v>NAoMe_recurrent_tag_bonemets</v>
      </c>
      <c r="BE9412" s="397" t="s">
        <v>862</v>
      </c>
      <c r="BF9412" t="str">
        <f t="shared" si="788"/>
        <v>No</v>
      </c>
      <c r="BG9412">
        <f t="shared" si="789"/>
        <v>32</v>
      </c>
      <c r="BH9412" s="398">
        <f t="shared" si="790"/>
        <v>1</v>
      </c>
      <c r="BO9412" s="33"/>
    </row>
    <row r="9413" spans="1:67">
      <c r="A9413" s="320" t="s">
        <v>338</v>
      </c>
      <c r="B9413" t="s">
        <v>380</v>
      </c>
      <c r="C9413" t="s">
        <v>910</v>
      </c>
      <c r="D9413" t="s">
        <v>314</v>
      </c>
      <c r="E9413" s="320" t="s">
        <v>237</v>
      </c>
      <c r="F9413" s="320" t="s">
        <v>238</v>
      </c>
      <c r="G9413" s="323" t="s">
        <v>448</v>
      </c>
      <c r="H9413" s="320" t="s">
        <v>322</v>
      </c>
      <c r="I9413" s="320" t="s">
        <v>825</v>
      </c>
      <c r="J9413" s="320" t="s">
        <v>12</v>
      </c>
      <c r="K9413" s="38">
        <v>32</v>
      </c>
      <c r="L9413" s="38">
        <v>1</v>
      </c>
      <c r="M9413" s="38"/>
      <c r="N9413" s="38">
        <v>1392</v>
      </c>
      <c r="O9413" s="38">
        <v>1</v>
      </c>
      <c r="P9413" s="38"/>
      <c r="Q9413" s="38">
        <v>13612</v>
      </c>
      <c r="R9413" s="38">
        <v>1</v>
      </c>
      <c r="S9413" s="38"/>
      <c r="BA9413" s="395">
        <v>1</v>
      </c>
      <c r="BB9413" s="396" t="s">
        <v>861</v>
      </c>
      <c r="BC9413" t="str">
        <f t="shared" si="786"/>
        <v>RLQ</v>
      </c>
      <c r="BD9413" t="str">
        <f t="shared" si="787"/>
        <v>NAoMe_recurrent_tag_brainmets</v>
      </c>
      <c r="BE9413" s="397" t="s">
        <v>862</v>
      </c>
      <c r="BF9413" t="str">
        <f t="shared" si="788"/>
        <v>No</v>
      </c>
      <c r="BG9413">
        <f t="shared" si="789"/>
        <v>32</v>
      </c>
      <c r="BH9413" s="398">
        <f t="shared" si="790"/>
        <v>1</v>
      </c>
      <c r="BO9413" s="33"/>
    </row>
    <row r="9414" spans="1:67">
      <c r="A9414" s="320" t="s">
        <v>338</v>
      </c>
      <c r="B9414" t="s">
        <v>380</v>
      </c>
      <c r="C9414" t="s">
        <v>910</v>
      </c>
      <c r="D9414" t="s">
        <v>314</v>
      </c>
      <c r="E9414" s="320" t="s">
        <v>237</v>
      </c>
      <c r="F9414" s="320" t="s">
        <v>238</v>
      </c>
      <c r="G9414" s="323" t="s">
        <v>448</v>
      </c>
      <c r="H9414" s="320" t="s">
        <v>322</v>
      </c>
      <c r="I9414" s="320" t="s">
        <v>826</v>
      </c>
      <c r="J9414" s="320" t="s">
        <v>12</v>
      </c>
      <c r="K9414" s="38">
        <v>32</v>
      </c>
      <c r="L9414" s="38">
        <v>1</v>
      </c>
      <c r="M9414" s="38"/>
      <c r="N9414" s="38">
        <v>1392</v>
      </c>
      <c r="O9414" s="38">
        <v>1</v>
      </c>
      <c r="P9414" s="38"/>
      <c r="Q9414" s="38">
        <v>13612</v>
      </c>
      <c r="R9414" s="38">
        <v>1</v>
      </c>
      <c r="S9414" s="38"/>
      <c r="BA9414" s="395">
        <v>1</v>
      </c>
      <c r="BB9414" s="396" t="s">
        <v>861</v>
      </c>
      <c r="BC9414" t="str">
        <f t="shared" si="786"/>
        <v>RLQ</v>
      </c>
      <c r="BD9414" t="str">
        <f t="shared" si="787"/>
        <v>NAoMe_recurrent_tag_livermets</v>
      </c>
      <c r="BE9414" s="397" t="s">
        <v>862</v>
      </c>
      <c r="BF9414" t="str">
        <f t="shared" si="788"/>
        <v>No</v>
      </c>
      <c r="BG9414">
        <f t="shared" si="789"/>
        <v>32</v>
      </c>
      <c r="BH9414" s="398">
        <f t="shared" si="790"/>
        <v>1</v>
      </c>
      <c r="BO9414" s="33"/>
    </row>
    <row r="9415" spans="1:67">
      <c r="A9415" s="320" t="s">
        <v>338</v>
      </c>
      <c r="B9415" t="s">
        <v>380</v>
      </c>
      <c r="C9415" t="s">
        <v>910</v>
      </c>
      <c r="D9415" t="s">
        <v>314</v>
      </c>
      <c r="E9415" s="320" t="s">
        <v>237</v>
      </c>
      <c r="F9415" s="320" t="s">
        <v>238</v>
      </c>
      <c r="G9415" s="323" t="s">
        <v>448</v>
      </c>
      <c r="H9415" s="320" t="s">
        <v>322</v>
      </c>
      <c r="I9415" s="320" t="s">
        <v>827</v>
      </c>
      <c r="J9415" s="320" t="s">
        <v>12</v>
      </c>
      <c r="K9415" s="38">
        <v>32</v>
      </c>
      <c r="L9415" s="38">
        <v>1</v>
      </c>
      <c r="M9415" s="38"/>
      <c r="N9415" s="38">
        <v>1392</v>
      </c>
      <c r="O9415" s="38">
        <v>1</v>
      </c>
      <c r="P9415" s="38"/>
      <c r="Q9415" s="38">
        <v>13612</v>
      </c>
      <c r="R9415" s="38">
        <v>1</v>
      </c>
      <c r="S9415" s="38"/>
      <c r="BA9415" s="395">
        <v>1</v>
      </c>
      <c r="BB9415" s="396" t="s">
        <v>861</v>
      </c>
      <c r="BC9415" t="str">
        <f t="shared" si="786"/>
        <v>RLQ</v>
      </c>
      <c r="BD9415" t="str">
        <f t="shared" si="787"/>
        <v>NAoMe_recurrent_tag_lungmets</v>
      </c>
      <c r="BE9415" s="397" t="s">
        <v>862</v>
      </c>
      <c r="BF9415" t="str">
        <f t="shared" si="788"/>
        <v>No</v>
      </c>
      <c r="BG9415">
        <f t="shared" si="789"/>
        <v>32</v>
      </c>
      <c r="BH9415" s="398">
        <f t="shared" si="790"/>
        <v>1</v>
      </c>
      <c r="BO9415" s="33"/>
    </row>
    <row r="9416" spans="1:67">
      <c r="A9416" s="320" t="s">
        <v>338</v>
      </c>
      <c r="B9416" t="s">
        <v>380</v>
      </c>
      <c r="C9416" t="s">
        <v>910</v>
      </c>
      <c r="D9416" t="s">
        <v>314</v>
      </c>
      <c r="E9416" s="320" t="s">
        <v>237</v>
      </c>
      <c r="F9416" s="320" t="s">
        <v>238</v>
      </c>
      <c r="G9416" s="323" t="s">
        <v>448</v>
      </c>
      <c r="H9416" s="320" t="s">
        <v>322</v>
      </c>
      <c r="I9416" s="320" t="s">
        <v>828</v>
      </c>
      <c r="J9416" s="320" t="s">
        <v>12</v>
      </c>
      <c r="K9416" s="38">
        <v>32</v>
      </c>
      <c r="L9416" s="38">
        <v>1</v>
      </c>
      <c r="M9416" s="38"/>
      <c r="N9416" s="38">
        <v>1392</v>
      </c>
      <c r="O9416" s="38">
        <v>1</v>
      </c>
      <c r="P9416" s="38"/>
      <c r="Q9416" s="38">
        <v>13612</v>
      </c>
      <c r="R9416" s="38">
        <v>1</v>
      </c>
      <c r="S9416" s="38"/>
      <c r="BA9416" s="395">
        <v>1</v>
      </c>
      <c r="BB9416" s="396" t="s">
        <v>861</v>
      </c>
      <c r="BC9416" t="str">
        <f t="shared" si="786"/>
        <v>RLQ</v>
      </c>
      <c r="BD9416" t="str">
        <f t="shared" si="787"/>
        <v>NAoMe_recurrent_tag_othermets</v>
      </c>
      <c r="BE9416" s="397" t="s">
        <v>862</v>
      </c>
      <c r="BF9416" t="str">
        <f t="shared" si="788"/>
        <v>No</v>
      </c>
      <c r="BG9416">
        <f t="shared" si="789"/>
        <v>32</v>
      </c>
      <c r="BH9416" s="398">
        <f t="shared" si="790"/>
        <v>1</v>
      </c>
      <c r="BO9416" s="33"/>
    </row>
    <row r="9417" spans="1:67">
      <c r="A9417" s="320" t="s">
        <v>338</v>
      </c>
      <c r="B9417" t="s">
        <v>380</v>
      </c>
      <c r="C9417" t="s">
        <v>910</v>
      </c>
      <c r="D9417" t="s">
        <v>314</v>
      </c>
      <c r="E9417" s="320" t="s">
        <v>239</v>
      </c>
      <c r="F9417" s="320" t="s">
        <v>240</v>
      </c>
      <c r="G9417" s="323" t="s">
        <v>434</v>
      </c>
      <c r="H9417" s="320" t="s">
        <v>369</v>
      </c>
      <c r="I9417" s="320" t="s">
        <v>354</v>
      </c>
      <c r="J9417" s="320" t="s">
        <v>277</v>
      </c>
      <c r="K9417" s="38">
        <v>2</v>
      </c>
      <c r="L9417" s="38">
        <v>1.575000025331974E-2</v>
      </c>
      <c r="M9417" s="38"/>
      <c r="N9417" s="38">
        <v>2</v>
      </c>
      <c r="O9417" s="38">
        <v>5.5399998091161251E-3</v>
      </c>
      <c r="P9417" s="38"/>
      <c r="Q9417" s="38">
        <v>56</v>
      </c>
      <c r="R9417" s="38">
        <v>4.1100000962615013E-3</v>
      </c>
      <c r="S9417" s="38"/>
      <c r="BA9417" s="395">
        <v>1</v>
      </c>
      <c r="BB9417" s="396" t="s">
        <v>861</v>
      </c>
      <c r="BC9417" t="str">
        <f t="shared" si="786"/>
        <v>RCB</v>
      </c>
      <c r="BD9417" t="str">
        <f t="shared" si="787"/>
        <v>NAoMe_recurrent_age_mbc_hes_decades_80cap</v>
      </c>
      <c r="BE9417" s="397" t="s">
        <v>862</v>
      </c>
      <c r="BF9417" t="str">
        <f t="shared" si="788"/>
        <v>18-29 yrs</v>
      </c>
      <c r="BG9417">
        <f t="shared" si="789"/>
        <v>2</v>
      </c>
      <c r="BH9417" s="398">
        <f t="shared" si="790"/>
        <v>1.575000025331974E-2</v>
      </c>
      <c r="BO9417" s="33"/>
    </row>
    <row r="9418" spans="1:67">
      <c r="A9418" s="320" t="s">
        <v>338</v>
      </c>
      <c r="B9418" t="s">
        <v>380</v>
      </c>
      <c r="C9418" t="s">
        <v>910</v>
      </c>
      <c r="D9418" t="s">
        <v>314</v>
      </c>
      <c r="E9418" s="320" t="s">
        <v>239</v>
      </c>
      <c r="F9418" s="320" t="s">
        <v>240</v>
      </c>
      <c r="G9418" s="323" t="s">
        <v>434</v>
      </c>
      <c r="H9418" s="320" t="s">
        <v>369</v>
      </c>
      <c r="I9418" s="320" t="s">
        <v>354</v>
      </c>
      <c r="J9418" s="320" t="s">
        <v>278</v>
      </c>
      <c r="K9418" s="38">
        <v>5</v>
      </c>
      <c r="L9418" s="38">
        <v>3.937000036239624E-2</v>
      </c>
      <c r="M9418" s="38"/>
      <c r="N9418" s="38">
        <v>15</v>
      </c>
      <c r="O9418" s="38">
        <v>4.1549999266862869E-2</v>
      </c>
      <c r="P9418" s="38"/>
      <c r="Q9418" s="38">
        <v>552</v>
      </c>
      <c r="R9418" s="38">
        <v>4.0550000965595252E-2</v>
      </c>
      <c r="S9418" s="38"/>
      <c r="BA9418" s="395">
        <v>1</v>
      </c>
      <c r="BB9418" s="396" t="s">
        <v>861</v>
      </c>
      <c r="BC9418" t="str">
        <f t="shared" si="786"/>
        <v>RCB</v>
      </c>
      <c r="BD9418" t="str">
        <f t="shared" si="787"/>
        <v>NAoMe_recurrent_age_mbc_hes_decades_80cap</v>
      </c>
      <c r="BE9418" s="397" t="s">
        <v>862</v>
      </c>
      <c r="BF9418" t="str">
        <f t="shared" si="788"/>
        <v>30-39 yrs</v>
      </c>
      <c r="BG9418">
        <f t="shared" si="789"/>
        <v>5</v>
      </c>
      <c r="BH9418" s="398">
        <f t="shared" si="790"/>
        <v>3.937000036239624E-2</v>
      </c>
      <c r="BO9418" s="33"/>
    </row>
    <row r="9419" spans="1:67">
      <c r="A9419" s="320" t="s">
        <v>338</v>
      </c>
      <c r="B9419" t="s">
        <v>380</v>
      </c>
      <c r="C9419" t="s">
        <v>910</v>
      </c>
      <c r="D9419" t="s">
        <v>314</v>
      </c>
      <c r="E9419" s="320" t="s">
        <v>239</v>
      </c>
      <c r="F9419" s="320" t="s">
        <v>240</v>
      </c>
      <c r="G9419" s="323" t="s">
        <v>434</v>
      </c>
      <c r="H9419" s="320" t="s">
        <v>369</v>
      </c>
      <c r="I9419" s="320" t="s">
        <v>354</v>
      </c>
      <c r="J9419" s="320" t="s">
        <v>279</v>
      </c>
      <c r="K9419" s="38">
        <v>9</v>
      </c>
      <c r="L9419" s="38">
        <v>7.0869997143745422E-2</v>
      </c>
      <c r="M9419" s="38"/>
      <c r="N9419" s="38">
        <v>36</v>
      </c>
      <c r="O9419" s="38">
        <v>9.9720001220703125E-2</v>
      </c>
      <c r="P9419" s="38"/>
      <c r="Q9419" s="38">
        <v>1403</v>
      </c>
      <c r="R9419" s="38">
        <v>0.1030699983239174</v>
      </c>
      <c r="S9419" s="38"/>
      <c r="BA9419" s="395">
        <v>1</v>
      </c>
      <c r="BB9419" s="396" t="s">
        <v>861</v>
      </c>
      <c r="BC9419" t="str">
        <f t="shared" si="786"/>
        <v>RCB</v>
      </c>
      <c r="BD9419" t="str">
        <f t="shared" si="787"/>
        <v>NAoMe_recurrent_age_mbc_hes_decades_80cap</v>
      </c>
      <c r="BE9419" s="397" t="s">
        <v>862</v>
      </c>
      <c r="BF9419" t="str">
        <f t="shared" si="788"/>
        <v>40-49 yrs</v>
      </c>
      <c r="BG9419">
        <f t="shared" si="789"/>
        <v>9</v>
      </c>
      <c r="BH9419" s="398">
        <f t="shared" si="790"/>
        <v>7.0869997143745422E-2</v>
      </c>
      <c r="BO9419" s="33"/>
    </row>
    <row r="9420" spans="1:67">
      <c r="A9420" s="320" t="s">
        <v>338</v>
      </c>
      <c r="B9420" t="s">
        <v>380</v>
      </c>
      <c r="C9420" t="s">
        <v>910</v>
      </c>
      <c r="D9420" t="s">
        <v>314</v>
      </c>
      <c r="E9420" s="320" t="s">
        <v>239</v>
      </c>
      <c r="F9420" s="320" t="s">
        <v>240</v>
      </c>
      <c r="G9420" s="323" t="s">
        <v>434</v>
      </c>
      <c r="H9420" s="320" t="s">
        <v>369</v>
      </c>
      <c r="I9420" s="320" t="s">
        <v>354</v>
      </c>
      <c r="J9420" s="320" t="s">
        <v>280</v>
      </c>
      <c r="K9420" s="38">
        <v>16</v>
      </c>
      <c r="L9420" s="38">
        <v>0.12598000466823581</v>
      </c>
      <c r="M9420" s="38"/>
      <c r="N9420" s="38">
        <v>60</v>
      </c>
      <c r="O9420" s="38">
        <v>0.1661999970674515</v>
      </c>
      <c r="P9420" s="38"/>
      <c r="Q9420" s="38">
        <v>2584</v>
      </c>
      <c r="R9420" s="38">
        <v>0.18983000516891479</v>
      </c>
      <c r="S9420" s="38"/>
      <c r="BA9420" s="395">
        <v>1</v>
      </c>
      <c r="BB9420" s="396" t="s">
        <v>861</v>
      </c>
      <c r="BC9420" t="str">
        <f t="shared" si="786"/>
        <v>RCB</v>
      </c>
      <c r="BD9420" t="str">
        <f t="shared" si="787"/>
        <v>NAoMe_recurrent_age_mbc_hes_decades_80cap</v>
      </c>
      <c r="BE9420" s="397" t="s">
        <v>862</v>
      </c>
      <c r="BF9420" t="str">
        <f t="shared" si="788"/>
        <v>50-59 yrs</v>
      </c>
      <c r="BG9420">
        <f t="shared" si="789"/>
        <v>16</v>
      </c>
      <c r="BH9420" s="398">
        <f t="shared" si="790"/>
        <v>0.12598000466823581</v>
      </c>
      <c r="BO9420" s="33"/>
    </row>
    <row r="9421" spans="1:67">
      <c r="A9421" s="320" t="s">
        <v>338</v>
      </c>
      <c r="B9421" t="s">
        <v>380</v>
      </c>
      <c r="C9421" t="s">
        <v>910</v>
      </c>
      <c r="D9421" t="s">
        <v>314</v>
      </c>
      <c r="E9421" s="320" t="s">
        <v>239</v>
      </c>
      <c r="F9421" s="320" t="s">
        <v>240</v>
      </c>
      <c r="G9421" s="323" t="s">
        <v>434</v>
      </c>
      <c r="H9421" s="320" t="s">
        <v>369</v>
      </c>
      <c r="I9421" s="320" t="s">
        <v>354</v>
      </c>
      <c r="J9421" s="320" t="s">
        <v>281</v>
      </c>
      <c r="K9421" s="38">
        <v>40</v>
      </c>
      <c r="L9421" s="38">
        <v>0.31496000289916992</v>
      </c>
      <c r="M9421" s="38"/>
      <c r="N9421" s="38">
        <v>83</v>
      </c>
      <c r="O9421" s="38">
        <v>0.22991999983787539</v>
      </c>
      <c r="P9421" s="38"/>
      <c r="Q9421" s="38">
        <v>2650</v>
      </c>
      <c r="R9421" s="38">
        <v>0.19468000531196589</v>
      </c>
      <c r="S9421" s="38"/>
      <c r="BA9421" s="395">
        <v>1</v>
      </c>
      <c r="BB9421" s="396" t="s">
        <v>861</v>
      </c>
      <c r="BC9421" t="str">
        <f t="shared" si="786"/>
        <v>RCB</v>
      </c>
      <c r="BD9421" t="str">
        <f t="shared" si="787"/>
        <v>NAoMe_recurrent_age_mbc_hes_decades_80cap</v>
      </c>
      <c r="BE9421" s="397" t="s">
        <v>862</v>
      </c>
      <c r="BF9421" t="str">
        <f t="shared" si="788"/>
        <v>60-69 yrs</v>
      </c>
      <c r="BG9421">
        <f t="shared" si="789"/>
        <v>40</v>
      </c>
      <c r="BH9421" s="398">
        <f t="shared" si="790"/>
        <v>0.31496000289916992</v>
      </c>
      <c r="BO9421" s="33"/>
    </row>
    <row r="9422" spans="1:67">
      <c r="A9422" s="320" t="s">
        <v>338</v>
      </c>
      <c r="B9422" t="s">
        <v>380</v>
      </c>
      <c r="C9422" t="s">
        <v>910</v>
      </c>
      <c r="D9422" t="s">
        <v>314</v>
      </c>
      <c r="E9422" s="320" t="s">
        <v>239</v>
      </c>
      <c r="F9422" s="320" t="s">
        <v>240</v>
      </c>
      <c r="G9422" s="323" t="s">
        <v>434</v>
      </c>
      <c r="H9422" s="320" t="s">
        <v>369</v>
      </c>
      <c r="I9422" s="320" t="s">
        <v>354</v>
      </c>
      <c r="J9422" s="320" t="s">
        <v>282</v>
      </c>
      <c r="K9422" s="38">
        <v>28</v>
      </c>
      <c r="L9422" s="38">
        <v>0.22046999633312231</v>
      </c>
      <c r="M9422" s="38"/>
      <c r="N9422" s="38">
        <v>91</v>
      </c>
      <c r="O9422" s="38">
        <v>0.25207999348640442</v>
      </c>
      <c r="P9422" s="38"/>
      <c r="Q9422" s="38">
        <v>3284</v>
      </c>
      <c r="R9422" s="38">
        <v>0.24126000702381131</v>
      </c>
      <c r="S9422" s="38"/>
      <c r="BA9422" s="395">
        <v>1</v>
      </c>
      <c r="BB9422" s="396" t="s">
        <v>861</v>
      </c>
      <c r="BC9422" t="str">
        <f t="shared" si="786"/>
        <v>RCB</v>
      </c>
      <c r="BD9422" t="str">
        <f t="shared" si="787"/>
        <v>NAoMe_recurrent_age_mbc_hes_decades_80cap</v>
      </c>
      <c r="BE9422" s="397" t="s">
        <v>862</v>
      </c>
      <c r="BF9422" t="str">
        <f t="shared" si="788"/>
        <v>70-79 yrs</v>
      </c>
      <c r="BG9422">
        <f t="shared" si="789"/>
        <v>28</v>
      </c>
      <c r="BH9422" s="398">
        <f t="shared" si="790"/>
        <v>0.22046999633312231</v>
      </c>
      <c r="BO9422" s="33"/>
    </row>
    <row r="9423" spans="1:67">
      <c r="A9423" s="320" t="s">
        <v>338</v>
      </c>
      <c r="B9423" t="s">
        <v>380</v>
      </c>
      <c r="C9423" t="s">
        <v>910</v>
      </c>
      <c r="D9423" t="s">
        <v>314</v>
      </c>
      <c r="E9423" s="320" t="s">
        <v>239</v>
      </c>
      <c r="F9423" s="320" t="s">
        <v>240</v>
      </c>
      <c r="G9423" s="323" t="s">
        <v>434</v>
      </c>
      <c r="H9423" s="320" t="s">
        <v>369</v>
      </c>
      <c r="I9423" s="320" t="s">
        <v>354</v>
      </c>
      <c r="J9423" s="320" t="s">
        <v>283</v>
      </c>
      <c r="K9423" s="38">
        <v>27</v>
      </c>
      <c r="L9423" s="38">
        <v>0.2125999927520752</v>
      </c>
      <c r="M9423" s="38"/>
      <c r="N9423" s="38">
        <v>74</v>
      </c>
      <c r="O9423" s="38">
        <v>0.20498999953269961</v>
      </c>
      <c r="P9423" s="38"/>
      <c r="Q9423" s="38">
        <v>3083</v>
      </c>
      <c r="R9423" s="38">
        <v>0.2264900058507919</v>
      </c>
      <c r="S9423" s="38"/>
      <c r="BA9423" s="395">
        <v>1</v>
      </c>
      <c r="BB9423" s="396" t="s">
        <v>861</v>
      </c>
      <c r="BC9423" t="str">
        <f t="shared" si="786"/>
        <v>RCB</v>
      </c>
      <c r="BD9423" t="str">
        <f t="shared" si="787"/>
        <v>NAoMe_recurrent_age_mbc_hes_decades_80cap</v>
      </c>
      <c r="BE9423" s="397" t="s">
        <v>862</v>
      </c>
      <c r="BF9423" t="str">
        <f t="shared" si="788"/>
        <v>80+ yrs</v>
      </c>
      <c r="BG9423">
        <f t="shared" si="789"/>
        <v>27</v>
      </c>
      <c r="BH9423" s="398">
        <f t="shared" si="790"/>
        <v>0.2125999927520752</v>
      </c>
      <c r="BO9423" s="33"/>
    </row>
    <row r="9424" spans="1:67">
      <c r="A9424" s="320" t="s">
        <v>338</v>
      </c>
      <c r="B9424" t="s">
        <v>380</v>
      </c>
      <c r="C9424" t="s">
        <v>910</v>
      </c>
      <c r="D9424" t="s">
        <v>314</v>
      </c>
      <c r="E9424" s="320" t="s">
        <v>239</v>
      </c>
      <c r="F9424" s="320" t="s">
        <v>240</v>
      </c>
      <c r="G9424" s="323" t="s">
        <v>434</v>
      </c>
      <c r="H9424" s="320" t="s">
        <v>369</v>
      </c>
      <c r="I9424" s="320" t="s">
        <v>656</v>
      </c>
      <c r="J9424" s="320" t="s">
        <v>286</v>
      </c>
      <c r="K9424" s="38">
        <v>2</v>
      </c>
      <c r="L9424" s="38">
        <v>1.575000025331974E-2</v>
      </c>
      <c r="M9424" s="38">
        <v>1.6000000759959221E-2</v>
      </c>
      <c r="N9424" s="38">
        <v>2</v>
      </c>
      <c r="O9424" s="38">
        <v>5.5399998091161251E-3</v>
      </c>
      <c r="P9424" s="38">
        <v>5.7500000111758709E-3</v>
      </c>
      <c r="Q9424" s="38">
        <v>565</v>
      </c>
      <c r="R9424" s="38">
        <v>4.1510000824928277E-2</v>
      </c>
      <c r="S9424" s="38">
        <v>4.221000149846077E-2</v>
      </c>
      <c r="BA9424" s="395">
        <v>1</v>
      </c>
      <c r="BB9424" s="396" t="s">
        <v>861</v>
      </c>
      <c r="BC9424" t="str">
        <f t="shared" si="786"/>
        <v>RCB</v>
      </c>
      <c r="BD9424" t="str">
        <f t="shared" si="787"/>
        <v>NAoMe_recurrent_ethnicity_grp</v>
      </c>
      <c r="BE9424" s="397" t="s">
        <v>862</v>
      </c>
      <c r="BF9424" t="str">
        <f t="shared" si="788"/>
        <v>Asian or Asian British</v>
      </c>
      <c r="BG9424">
        <f t="shared" si="789"/>
        <v>2</v>
      </c>
      <c r="BH9424" s="398">
        <f t="shared" si="790"/>
        <v>1.575000025331974E-2</v>
      </c>
      <c r="BO9424" s="33"/>
    </row>
    <row r="9425" spans="1:67">
      <c r="A9425" s="320" t="s">
        <v>338</v>
      </c>
      <c r="B9425" t="s">
        <v>380</v>
      </c>
      <c r="C9425" t="s">
        <v>910</v>
      </c>
      <c r="D9425" t="s">
        <v>314</v>
      </c>
      <c r="E9425" s="320" t="s">
        <v>239</v>
      </c>
      <c r="F9425" s="320" t="s">
        <v>240</v>
      </c>
      <c r="G9425" s="323" t="s">
        <v>434</v>
      </c>
      <c r="H9425" s="320" t="s">
        <v>369</v>
      </c>
      <c r="I9425" s="320" t="s">
        <v>656</v>
      </c>
      <c r="J9425" s="320" t="s">
        <v>287</v>
      </c>
      <c r="K9425" s="38">
        <v>2</v>
      </c>
      <c r="L9425" s="38">
        <v>1.575000025331974E-2</v>
      </c>
      <c r="M9425" s="38">
        <v>1.6000000759959221E-2</v>
      </c>
      <c r="N9425" s="38">
        <v>2</v>
      </c>
      <c r="O9425" s="38">
        <v>5.5399998091161251E-3</v>
      </c>
      <c r="P9425" s="38">
        <v>5.7500000111758709E-3</v>
      </c>
      <c r="Q9425" s="38">
        <v>439</v>
      </c>
      <c r="R9425" s="38">
        <v>3.2249998301267617E-2</v>
      </c>
      <c r="S9425" s="38">
        <v>3.2800000160932541E-2</v>
      </c>
      <c r="BA9425" s="395">
        <v>1</v>
      </c>
      <c r="BB9425" s="396" t="s">
        <v>861</v>
      </c>
      <c r="BC9425" t="str">
        <f t="shared" si="786"/>
        <v>RCB</v>
      </c>
      <c r="BD9425" t="str">
        <f t="shared" si="787"/>
        <v>NAoMe_recurrent_ethnicity_grp</v>
      </c>
      <c r="BE9425" s="397" t="s">
        <v>862</v>
      </c>
      <c r="BF9425" t="str">
        <f t="shared" si="788"/>
        <v>Black or Black British</v>
      </c>
      <c r="BG9425">
        <f t="shared" si="789"/>
        <v>2</v>
      </c>
      <c r="BH9425" s="398">
        <f t="shared" si="790"/>
        <v>1.575000025331974E-2</v>
      </c>
      <c r="BO9425" s="33"/>
    </row>
    <row r="9426" spans="1:67">
      <c r="A9426" s="320" t="s">
        <v>338</v>
      </c>
      <c r="B9426" t="s">
        <v>380</v>
      </c>
      <c r="C9426" t="s">
        <v>910</v>
      </c>
      <c r="D9426" t="s">
        <v>314</v>
      </c>
      <c r="E9426" s="320" t="s">
        <v>239</v>
      </c>
      <c r="F9426" s="320" t="s">
        <v>240</v>
      </c>
      <c r="G9426" s="323" t="s">
        <v>434</v>
      </c>
      <c r="H9426" s="320" t="s">
        <v>369</v>
      </c>
      <c r="I9426" s="320" t="s">
        <v>656</v>
      </c>
      <c r="J9426" s="320" t="s">
        <v>259</v>
      </c>
      <c r="K9426" s="38">
        <v>2</v>
      </c>
      <c r="L9426" s="38">
        <v>1.575000025331974E-2</v>
      </c>
      <c r="M9426" s="38">
        <v>1.6000000759959221E-2</v>
      </c>
      <c r="N9426" s="38">
        <v>2</v>
      </c>
      <c r="O9426" s="38">
        <v>5.5399998091161251E-3</v>
      </c>
      <c r="P9426" s="38">
        <v>5.7500000111758709E-3</v>
      </c>
      <c r="Q9426" s="38">
        <v>117</v>
      </c>
      <c r="R9426" s="38">
        <v>8.6000002920627594E-3</v>
      </c>
      <c r="S9426" s="38">
        <v>8.7400004267692566E-3</v>
      </c>
      <c r="BA9426" s="395">
        <v>1</v>
      </c>
      <c r="BB9426" s="396" t="s">
        <v>861</v>
      </c>
      <c r="BC9426" t="str">
        <f t="shared" si="786"/>
        <v>RCB</v>
      </c>
      <c r="BD9426" t="str">
        <f t="shared" si="787"/>
        <v>NAoMe_recurrent_ethnicity_grp</v>
      </c>
      <c r="BE9426" s="397" t="s">
        <v>862</v>
      </c>
      <c r="BF9426" t="str">
        <f t="shared" si="788"/>
        <v>Mixed</v>
      </c>
      <c r="BG9426">
        <f t="shared" si="789"/>
        <v>2</v>
      </c>
      <c r="BH9426" s="398">
        <f t="shared" si="790"/>
        <v>1.575000025331974E-2</v>
      </c>
      <c r="BO9426" s="33"/>
    </row>
    <row r="9427" spans="1:67">
      <c r="A9427" s="320" t="s">
        <v>338</v>
      </c>
      <c r="B9427" t="s">
        <v>380</v>
      </c>
      <c r="C9427" t="s">
        <v>910</v>
      </c>
      <c r="D9427" t="s">
        <v>314</v>
      </c>
      <c r="E9427" s="320" t="s">
        <v>239</v>
      </c>
      <c r="F9427" s="320" t="s">
        <v>240</v>
      </c>
      <c r="G9427" s="323" t="s">
        <v>434</v>
      </c>
      <c r="H9427" s="320" t="s">
        <v>369</v>
      </c>
      <c r="I9427" s="320" t="s">
        <v>656</v>
      </c>
      <c r="J9427" s="320" t="s">
        <v>288</v>
      </c>
      <c r="K9427" s="38">
        <v>0</v>
      </c>
      <c r="L9427" s="38">
        <v>0</v>
      </c>
      <c r="M9427" s="38">
        <v>0</v>
      </c>
      <c r="N9427" s="38">
        <v>2</v>
      </c>
      <c r="O9427" s="38">
        <v>5.5399998091161251E-3</v>
      </c>
      <c r="P9427" s="38">
        <v>5.7500000111758709E-3</v>
      </c>
      <c r="Q9427" s="38">
        <v>254</v>
      </c>
      <c r="R9427" s="38">
        <v>1.8659999594092369E-2</v>
      </c>
      <c r="S9427" s="38">
        <v>1.8980000168085098E-2</v>
      </c>
      <c r="BA9427" s="395">
        <v>1</v>
      </c>
      <c r="BB9427" s="396" t="s">
        <v>861</v>
      </c>
      <c r="BC9427" t="str">
        <f t="shared" si="786"/>
        <v>RCB</v>
      </c>
      <c r="BD9427" t="str">
        <f t="shared" si="787"/>
        <v>NAoMe_recurrent_ethnicity_grp</v>
      </c>
      <c r="BE9427" s="397" t="s">
        <v>862</v>
      </c>
      <c r="BF9427" t="str">
        <f t="shared" si="788"/>
        <v>Other Ethnic Group</v>
      </c>
      <c r="BG9427">
        <f t="shared" si="789"/>
        <v>0</v>
      </c>
      <c r="BH9427" s="398">
        <f t="shared" si="790"/>
        <v>0</v>
      </c>
      <c r="BO9427" s="33"/>
    </row>
    <row r="9428" spans="1:67">
      <c r="A9428" s="320" t="s">
        <v>338</v>
      </c>
      <c r="B9428" t="s">
        <v>380</v>
      </c>
      <c r="C9428" t="s">
        <v>910</v>
      </c>
      <c r="D9428" t="s">
        <v>314</v>
      </c>
      <c r="E9428" s="320" t="s">
        <v>239</v>
      </c>
      <c r="F9428" s="320" t="s">
        <v>240</v>
      </c>
      <c r="G9428" s="323" t="s">
        <v>434</v>
      </c>
      <c r="H9428" s="320" t="s">
        <v>369</v>
      </c>
      <c r="I9428" s="320" t="s">
        <v>656</v>
      </c>
      <c r="J9428" s="320" t="s">
        <v>260</v>
      </c>
      <c r="K9428" s="38">
        <v>2</v>
      </c>
      <c r="L9428" s="38">
        <v>1.575000025331974E-2</v>
      </c>
      <c r="M9428" s="38"/>
      <c r="N9428" s="38">
        <v>13</v>
      </c>
      <c r="O9428" s="38">
        <v>3.6010000854730613E-2</v>
      </c>
      <c r="P9428" s="38"/>
      <c r="Q9428" s="38">
        <v>227</v>
      </c>
      <c r="R9428" s="38">
        <v>1.6680000349879261E-2</v>
      </c>
      <c r="S9428" s="38"/>
      <c r="BA9428" s="395">
        <v>1</v>
      </c>
      <c r="BB9428" s="396" t="s">
        <v>861</v>
      </c>
      <c r="BC9428" t="str">
        <f t="shared" si="786"/>
        <v>RCB</v>
      </c>
      <c r="BD9428" t="str">
        <f t="shared" si="787"/>
        <v>NAoMe_recurrent_ethnicity_grp</v>
      </c>
      <c r="BE9428" s="397" t="s">
        <v>862</v>
      </c>
      <c r="BF9428" t="str">
        <f t="shared" si="788"/>
        <v>Unknown</v>
      </c>
      <c r="BG9428">
        <f t="shared" si="789"/>
        <v>2</v>
      </c>
      <c r="BH9428" s="398">
        <f t="shared" si="790"/>
        <v>1.575000025331974E-2</v>
      </c>
      <c r="BO9428" s="33"/>
    </row>
    <row r="9429" spans="1:67">
      <c r="A9429" s="320" t="s">
        <v>338</v>
      </c>
      <c r="B9429" t="s">
        <v>380</v>
      </c>
      <c r="C9429" t="s">
        <v>910</v>
      </c>
      <c r="D9429" t="s">
        <v>314</v>
      </c>
      <c r="E9429" s="320" t="s">
        <v>239</v>
      </c>
      <c r="F9429" s="320" t="s">
        <v>240</v>
      </c>
      <c r="G9429" s="323" t="s">
        <v>434</v>
      </c>
      <c r="H9429" s="320" t="s">
        <v>369</v>
      </c>
      <c r="I9429" s="320" t="s">
        <v>656</v>
      </c>
      <c r="J9429" s="320" t="s">
        <v>258</v>
      </c>
      <c r="K9429" s="38">
        <v>119</v>
      </c>
      <c r="L9429" s="38">
        <v>0.93700999021530151</v>
      </c>
      <c r="M9429" s="38">
        <v>0.95200002193450928</v>
      </c>
      <c r="N9429" s="38">
        <v>340</v>
      </c>
      <c r="O9429" s="38">
        <v>0.94182997941970825</v>
      </c>
      <c r="P9429" s="38">
        <v>0.97701001167297363</v>
      </c>
      <c r="Q9429" s="38">
        <v>12010</v>
      </c>
      <c r="R9429" s="38">
        <v>0.88230997323989868</v>
      </c>
      <c r="S9429" s="38">
        <v>0.89727002382278442</v>
      </c>
      <c r="BA9429" s="395">
        <v>1</v>
      </c>
      <c r="BB9429" s="396" t="s">
        <v>861</v>
      </c>
      <c r="BC9429" t="str">
        <f t="shared" si="786"/>
        <v>RCB</v>
      </c>
      <c r="BD9429" t="str">
        <f t="shared" si="787"/>
        <v>NAoMe_recurrent_ethnicity_grp</v>
      </c>
      <c r="BE9429" s="397" t="s">
        <v>862</v>
      </c>
      <c r="BF9429" t="str">
        <f t="shared" si="788"/>
        <v>White</v>
      </c>
      <c r="BG9429">
        <f t="shared" si="789"/>
        <v>119</v>
      </c>
      <c r="BH9429" s="398">
        <f t="shared" si="790"/>
        <v>0.93700999021530151</v>
      </c>
      <c r="BO9429" s="33"/>
    </row>
    <row r="9430" spans="1:67">
      <c r="A9430" s="320" t="s">
        <v>338</v>
      </c>
      <c r="B9430" t="s">
        <v>380</v>
      </c>
      <c r="C9430" t="s">
        <v>910</v>
      </c>
      <c r="D9430" t="s">
        <v>314</v>
      </c>
      <c r="E9430" s="320" t="s">
        <v>239</v>
      </c>
      <c r="F9430" s="320" t="s">
        <v>240</v>
      </c>
      <c r="G9430" s="323" t="s">
        <v>434</v>
      </c>
      <c r="H9430" s="320" t="s">
        <v>369</v>
      </c>
      <c r="I9430" s="320" t="s">
        <v>291</v>
      </c>
      <c r="J9430" s="320" t="s">
        <v>313</v>
      </c>
      <c r="K9430" s="38">
        <v>125</v>
      </c>
      <c r="L9430" s="38">
        <v>0.98425000905990601</v>
      </c>
      <c r="M9430" s="38"/>
      <c r="N9430" s="38">
        <v>359</v>
      </c>
      <c r="O9430" s="38">
        <v>0.99445998668670654</v>
      </c>
      <c r="P9430" s="38"/>
      <c r="Q9430" s="38">
        <v>13492</v>
      </c>
      <c r="R9430" s="38">
        <v>0.99118000268936157</v>
      </c>
      <c r="S9430" s="38"/>
      <c r="BA9430" s="395">
        <v>1</v>
      </c>
      <c r="BB9430" s="396" t="s">
        <v>861</v>
      </c>
      <c r="BC9430" t="str">
        <f t="shared" si="786"/>
        <v>RCB</v>
      </c>
      <c r="BD9430" t="str">
        <f t="shared" si="787"/>
        <v>NAoMe_recurrent_gender</v>
      </c>
      <c r="BE9430" s="397" t="s">
        <v>862</v>
      </c>
      <c r="BF9430" t="str">
        <f t="shared" si="788"/>
        <v>Female</v>
      </c>
      <c r="BG9430">
        <f t="shared" si="789"/>
        <v>125</v>
      </c>
      <c r="BH9430" s="398">
        <f t="shared" si="790"/>
        <v>0.98425000905990601</v>
      </c>
      <c r="BO9430" s="33"/>
    </row>
    <row r="9431" spans="1:67">
      <c r="A9431" s="320" t="s">
        <v>338</v>
      </c>
      <c r="B9431" t="s">
        <v>380</v>
      </c>
      <c r="C9431" t="s">
        <v>910</v>
      </c>
      <c r="D9431" t="s">
        <v>314</v>
      </c>
      <c r="E9431" s="320" t="s">
        <v>239</v>
      </c>
      <c r="F9431" s="320" t="s">
        <v>240</v>
      </c>
      <c r="G9431" s="323" t="s">
        <v>434</v>
      </c>
      <c r="H9431" s="320" t="s">
        <v>369</v>
      </c>
      <c r="I9431" s="320" t="s">
        <v>291</v>
      </c>
      <c r="J9431" s="320" t="s">
        <v>293</v>
      </c>
      <c r="K9431" s="38">
        <v>2</v>
      </c>
      <c r="L9431" s="38">
        <v>1.575000025331974E-2</v>
      </c>
      <c r="M9431" s="38"/>
      <c r="N9431" s="38">
        <v>2</v>
      </c>
      <c r="O9431" s="38">
        <v>5.5399998091161251E-3</v>
      </c>
      <c r="P9431" s="38"/>
      <c r="Q9431" s="38">
        <v>120</v>
      </c>
      <c r="R9431" s="38">
        <v>8.8200001046061516E-3</v>
      </c>
      <c r="S9431" s="38"/>
      <c r="BA9431" s="395">
        <v>1</v>
      </c>
      <c r="BB9431" s="396" t="s">
        <v>861</v>
      </c>
      <c r="BC9431" t="str">
        <f t="shared" si="786"/>
        <v>RCB</v>
      </c>
      <c r="BD9431" t="str">
        <f t="shared" si="787"/>
        <v>NAoMe_recurrent_gender</v>
      </c>
      <c r="BE9431" s="397" t="s">
        <v>862</v>
      </c>
      <c r="BF9431" t="str">
        <f t="shared" si="788"/>
        <v>Male</v>
      </c>
      <c r="BG9431">
        <f t="shared" si="789"/>
        <v>2</v>
      </c>
      <c r="BH9431" s="398">
        <f t="shared" si="790"/>
        <v>1.575000025331974E-2</v>
      </c>
      <c r="BO9431" s="33"/>
    </row>
    <row r="9432" spans="1:67">
      <c r="A9432" s="320" t="s">
        <v>338</v>
      </c>
      <c r="B9432" t="s">
        <v>380</v>
      </c>
      <c r="C9432" t="s">
        <v>910</v>
      </c>
      <c r="D9432" t="s">
        <v>314</v>
      </c>
      <c r="E9432" s="320" t="s">
        <v>239</v>
      </c>
      <c r="F9432" s="320" t="s">
        <v>240</v>
      </c>
      <c r="G9432" s="323" t="s">
        <v>434</v>
      </c>
      <c r="H9432" s="320" t="s">
        <v>369</v>
      </c>
      <c r="I9432" s="320" t="s">
        <v>355</v>
      </c>
      <c r="J9432" s="320" t="s">
        <v>289</v>
      </c>
      <c r="K9432" s="38">
        <v>33</v>
      </c>
      <c r="L9432" s="38">
        <v>0.25984001159667969</v>
      </c>
      <c r="M9432" s="38"/>
      <c r="N9432" s="38">
        <v>98</v>
      </c>
      <c r="O9432" s="38">
        <v>0.27147001028060908</v>
      </c>
      <c r="P9432" s="38"/>
      <c r="Q9432" s="38">
        <v>4109</v>
      </c>
      <c r="R9432" s="38">
        <v>0.30186998844146729</v>
      </c>
      <c r="S9432" s="38"/>
      <c r="BA9432" s="395">
        <v>1</v>
      </c>
      <c r="BB9432" s="396" t="s">
        <v>861</v>
      </c>
      <c r="BC9432" t="str">
        <f t="shared" si="786"/>
        <v>RCB</v>
      </c>
      <c r="BD9432" t="str">
        <f t="shared" si="787"/>
        <v>NAoMe_recurrent_mbc_hes_year</v>
      </c>
      <c r="BE9432" s="397" t="s">
        <v>862</v>
      </c>
      <c r="BF9432" t="str">
        <f t="shared" si="788"/>
        <v>2021</v>
      </c>
      <c r="BG9432">
        <f t="shared" si="789"/>
        <v>33</v>
      </c>
      <c r="BH9432" s="398">
        <f t="shared" si="790"/>
        <v>0.25984001159667969</v>
      </c>
      <c r="BO9432" s="33"/>
    </row>
    <row r="9433" spans="1:67">
      <c r="A9433" s="320" t="s">
        <v>338</v>
      </c>
      <c r="B9433" t="s">
        <v>380</v>
      </c>
      <c r="C9433" t="s">
        <v>910</v>
      </c>
      <c r="D9433" t="s">
        <v>314</v>
      </c>
      <c r="E9433" s="320" t="s">
        <v>239</v>
      </c>
      <c r="F9433" s="320" t="s">
        <v>240</v>
      </c>
      <c r="G9433" s="323" t="s">
        <v>434</v>
      </c>
      <c r="H9433" s="320" t="s">
        <v>369</v>
      </c>
      <c r="I9433" s="320" t="s">
        <v>355</v>
      </c>
      <c r="J9433" s="320" t="s">
        <v>816</v>
      </c>
      <c r="K9433" s="38">
        <v>52</v>
      </c>
      <c r="L9433" s="38">
        <v>0.4094499945640564</v>
      </c>
      <c r="M9433" s="38"/>
      <c r="N9433" s="38">
        <v>134</v>
      </c>
      <c r="O9433" s="38">
        <v>0.37119001150131231</v>
      </c>
      <c r="P9433" s="38"/>
      <c r="Q9433" s="38">
        <v>4376</v>
      </c>
      <c r="R9433" s="38">
        <v>0.32148000597953802</v>
      </c>
      <c r="S9433" s="38"/>
      <c r="BA9433" s="395">
        <v>1</v>
      </c>
      <c r="BB9433" s="396" t="s">
        <v>861</v>
      </c>
      <c r="BC9433" t="str">
        <f t="shared" si="786"/>
        <v>RCB</v>
      </c>
      <c r="BD9433" t="str">
        <f t="shared" si="787"/>
        <v>NAoMe_recurrent_mbc_hes_year</v>
      </c>
      <c r="BE9433" s="397" t="s">
        <v>862</v>
      </c>
      <c r="BF9433" t="str">
        <f t="shared" si="788"/>
        <v>2022</v>
      </c>
      <c r="BG9433">
        <f t="shared" si="789"/>
        <v>52</v>
      </c>
      <c r="BH9433" s="398">
        <f t="shared" si="790"/>
        <v>0.4094499945640564</v>
      </c>
      <c r="BO9433" s="33"/>
    </row>
    <row r="9434" spans="1:67">
      <c r="A9434" s="320" t="s">
        <v>338</v>
      </c>
      <c r="B9434" t="s">
        <v>380</v>
      </c>
      <c r="C9434" t="s">
        <v>910</v>
      </c>
      <c r="D9434" t="s">
        <v>314</v>
      </c>
      <c r="E9434" s="320" t="s">
        <v>239</v>
      </c>
      <c r="F9434" s="320" t="s">
        <v>240</v>
      </c>
      <c r="G9434" s="323" t="s">
        <v>434</v>
      </c>
      <c r="H9434" s="320" t="s">
        <v>369</v>
      </c>
      <c r="I9434" s="320" t="s">
        <v>355</v>
      </c>
      <c r="J9434" s="320" t="s">
        <v>946</v>
      </c>
      <c r="K9434" s="38">
        <v>42</v>
      </c>
      <c r="L9434" s="38">
        <v>0.33070999383926392</v>
      </c>
      <c r="M9434" s="38"/>
      <c r="N9434" s="38">
        <v>129</v>
      </c>
      <c r="O9434" s="38">
        <v>0.357340008020401</v>
      </c>
      <c r="P9434" s="38"/>
      <c r="Q9434" s="38">
        <v>5127</v>
      </c>
      <c r="R9434" s="38">
        <v>0.37665000557899481</v>
      </c>
      <c r="S9434" s="38"/>
      <c r="BA9434" s="395">
        <v>1</v>
      </c>
      <c r="BB9434" s="396" t="s">
        <v>861</v>
      </c>
      <c r="BC9434" t="str">
        <f t="shared" si="786"/>
        <v>RCB</v>
      </c>
      <c r="BD9434" t="str">
        <f t="shared" si="787"/>
        <v>NAoMe_recurrent_mbc_hes_year</v>
      </c>
      <c r="BE9434" s="397" t="s">
        <v>862</v>
      </c>
      <c r="BF9434" t="str">
        <f t="shared" si="788"/>
        <v>2023</v>
      </c>
      <c r="BG9434">
        <f t="shared" si="789"/>
        <v>42</v>
      </c>
      <c r="BH9434" s="398">
        <f t="shared" si="790"/>
        <v>0.33070999383926392</v>
      </c>
      <c r="BO9434" s="33"/>
    </row>
    <row r="9435" spans="1:67">
      <c r="A9435" s="320" t="s">
        <v>338</v>
      </c>
      <c r="B9435" t="s">
        <v>380</v>
      </c>
      <c r="C9435" t="s">
        <v>910</v>
      </c>
      <c r="D9435" t="s">
        <v>314</v>
      </c>
      <c r="E9435" s="320" t="s">
        <v>239</v>
      </c>
      <c r="F9435" s="320" t="s">
        <v>240</v>
      </c>
      <c r="G9435" s="323" t="s">
        <v>434</v>
      </c>
      <c r="H9435" s="320" t="s">
        <v>369</v>
      </c>
      <c r="I9435" s="320" t="s">
        <v>824</v>
      </c>
      <c r="J9435" s="320" t="s">
        <v>12</v>
      </c>
      <c r="K9435" s="38">
        <v>127</v>
      </c>
      <c r="L9435" s="38">
        <v>1</v>
      </c>
      <c r="M9435" s="38"/>
      <c r="N9435" s="38">
        <v>361</v>
      </c>
      <c r="O9435" s="38">
        <v>1</v>
      </c>
      <c r="P9435" s="38"/>
      <c r="Q9435" s="38">
        <v>13612</v>
      </c>
      <c r="R9435" s="38">
        <v>1</v>
      </c>
      <c r="S9435" s="38"/>
      <c r="BA9435" s="395">
        <v>1</v>
      </c>
      <c r="BB9435" s="396" t="s">
        <v>861</v>
      </c>
      <c r="BC9435" t="str">
        <f t="shared" si="786"/>
        <v>RCB</v>
      </c>
      <c r="BD9435" t="str">
        <f t="shared" si="787"/>
        <v>NAoMe_recurrent_tag_bonemets</v>
      </c>
      <c r="BE9435" s="397" t="s">
        <v>862</v>
      </c>
      <c r="BF9435" t="str">
        <f t="shared" si="788"/>
        <v>No</v>
      </c>
      <c r="BG9435">
        <f t="shared" si="789"/>
        <v>127</v>
      </c>
      <c r="BH9435" s="398">
        <f t="shared" si="790"/>
        <v>1</v>
      </c>
      <c r="BO9435" s="33"/>
    </row>
    <row r="9436" spans="1:67">
      <c r="A9436" s="320" t="s">
        <v>338</v>
      </c>
      <c r="B9436" t="s">
        <v>380</v>
      </c>
      <c r="C9436" t="s">
        <v>910</v>
      </c>
      <c r="D9436" t="s">
        <v>314</v>
      </c>
      <c r="E9436" s="320" t="s">
        <v>239</v>
      </c>
      <c r="F9436" s="320" t="s">
        <v>240</v>
      </c>
      <c r="G9436" s="323" t="s">
        <v>434</v>
      </c>
      <c r="H9436" s="320" t="s">
        <v>369</v>
      </c>
      <c r="I9436" s="320" t="s">
        <v>825</v>
      </c>
      <c r="J9436" s="320" t="s">
        <v>12</v>
      </c>
      <c r="K9436" s="38">
        <v>127</v>
      </c>
      <c r="L9436" s="38">
        <v>1</v>
      </c>
      <c r="M9436" s="38"/>
      <c r="N9436" s="38">
        <v>361</v>
      </c>
      <c r="O9436" s="38">
        <v>1</v>
      </c>
      <c r="P9436" s="38"/>
      <c r="Q9436" s="38">
        <v>13612</v>
      </c>
      <c r="R9436" s="38">
        <v>1</v>
      </c>
      <c r="S9436" s="38"/>
      <c r="BA9436" s="395">
        <v>1</v>
      </c>
      <c r="BB9436" s="396" t="s">
        <v>861</v>
      </c>
      <c r="BC9436" t="str">
        <f t="shared" si="786"/>
        <v>RCB</v>
      </c>
      <c r="BD9436" t="str">
        <f t="shared" si="787"/>
        <v>NAoMe_recurrent_tag_brainmets</v>
      </c>
      <c r="BE9436" s="397" t="s">
        <v>862</v>
      </c>
      <c r="BF9436" t="str">
        <f t="shared" si="788"/>
        <v>No</v>
      </c>
      <c r="BG9436">
        <f t="shared" si="789"/>
        <v>127</v>
      </c>
      <c r="BH9436" s="398">
        <f t="shared" si="790"/>
        <v>1</v>
      </c>
      <c r="BO9436" s="33"/>
    </row>
    <row r="9437" spans="1:67">
      <c r="A9437" s="320" t="s">
        <v>338</v>
      </c>
      <c r="B9437" t="s">
        <v>380</v>
      </c>
      <c r="C9437" t="s">
        <v>910</v>
      </c>
      <c r="D9437" t="s">
        <v>314</v>
      </c>
      <c r="E9437" s="320" t="s">
        <v>239</v>
      </c>
      <c r="F9437" s="320" t="s">
        <v>240</v>
      </c>
      <c r="G9437" s="323" t="s">
        <v>434</v>
      </c>
      <c r="H9437" s="320" t="s">
        <v>369</v>
      </c>
      <c r="I9437" s="320" t="s">
        <v>826</v>
      </c>
      <c r="J9437" s="320" t="s">
        <v>12</v>
      </c>
      <c r="K9437" s="38">
        <v>127</v>
      </c>
      <c r="L9437" s="38">
        <v>1</v>
      </c>
      <c r="M9437" s="38"/>
      <c r="N9437" s="38">
        <v>361</v>
      </c>
      <c r="O9437" s="38">
        <v>1</v>
      </c>
      <c r="P9437" s="38"/>
      <c r="Q9437" s="38">
        <v>13612</v>
      </c>
      <c r="R9437" s="38">
        <v>1</v>
      </c>
      <c r="S9437" s="38"/>
      <c r="BA9437" s="395">
        <v>1</v>
      </c>
      <c r="BB9437" s="396" t="s">
        <v>861</v>
      </c>
      <c r="BC9437" t="str">
        <f t="shared" si="786"/>
        <v>RCB</v>
      </c>
      <c r="BD9437" t="str">
        <f t="shared" si="787"/>
        <v>NAoMe_recurrent_tag_livermets</v>
      </c>
      <c r="BE9437" s="397" t="s">
        <v>862</v>
      </c>
      <c r="BF9437" t="str">
        <f t="shared" si="788"/>
        <v>No</v>
      </c>
      <c r="BG9437">
        <f t="shared" si="789"/>
        <v>127</v>
      </c>
      <c r="BH9437" s="398">
        <f t="shared" si="790"/>
        <v>1</v>
      </c>
      <c r="BO9437" s="33"/>
    </row>
    <row r="9438" spans="1:67">
      <c r="A9438" s="320" t="s">
        <v>338</v>
      </c>
      <c r="B9438" t="s">
        <v>380</v>
      </c>
      <c r="C9438" t="s">
        <v>910</v>
      </c>
      <c r="D9438" t="s">
        <v>314</v>
      </c>
      <c r="E9438" s="320" t="s">
        <v>239</v>
      </c>
      <c r="F9438" s="320" t="s">
        <v>240</v>
      </c>
      <c r="G9438" s="323" t="s">
        <v>434</v>
      </c>
      <c r="H9438" s="320" t="s">
        <v>369</v>
      </c>
      <c r="I9438" s="320" t="s">
        <v>827</v>
      </c>
      <c r="J9438" s="320" t="s">
        <v>12</v>
      </c>
      <c r="K9438" s="38">
        <v>127</v>
      </c>
      <c r="L9438" s="38">
        <v>1</v>
      </c>
      <c r="M9438" s="38"/>
      <c r="N9438" s="38">
        <v>361</v>
      </c>
      <c r="O9438" s="38">
        <v>1</v>
      </c>
      <c r="P9438" s="38"/>
      <c r="Q9438" s="38">
        <v>13612</v>
      </c>
      <c r="R9438" s="38">
        <v>1</v>
      </c>
      <c r="S9438" s="38"/>
      <c r="BA9438" s="395">
        <v>1</v>
      </c>
      <c r="BB9438" s="396" t="s">
        <v>861</v>
      </c>
      <c r="BC9438" t="str">
        <f t="shared" si="786"/>
        <v>RCB</v>
      </c>
      <c r="BD9438" t="str">
        <f t="shared" si="787"/>
        <v>NAoMe_recurrent_tag_lungmets</v>
      </c>
      <c r="BE9438" s="397" t="s">
        <v>862</v>
      </c>
      <c r="BF9438" t="str">
        <f t="shared" si="788"/>
        <v>No</v>
      </c>
      <c r="BG9438">
        <f t="shared" si="789"/>
        <v>127</v>
      </c>
      <c r="BH9438" s="398">
        <f t="shared" si="790"/>
        <v>1</v>
      </c>
      <c r="BO9438" s="33"/>
    </row>
    <row r="9439" spans="1:67">
      <c r="A9439" s="320" t="s">
        <v>338</v>
      </c>
      <c r="B9439" t="s">
        <v>380</v>
      </c>
      <c r="C9439" t="s">
        <v>910</v>
      </c>
      <c r="D9439" t="s">
        <v>314</v>
      </c>
      <c r="E9439" s="320" t="s">
        <v>239</v>
      </c>
      <c r="F9439" s="320" t="s">
        <v>240</v>
      </c>
      <c r="G9439" s="323" t="s">
        <v>434</v>
      </c>
      <c r="H9439" s="320" t="s">
        <v>369</v>
      </c>
      <c r="I9439" s="320" t="s">
        <v>828</v>
      </c>
      <c r="J9439" s="320" t="s">
        <v>12</v>
      </c>
      <c r="K9439" s="38">
        <v>127</v>
      </c>
      <c r="L9439" s="38">
        <v>1</v>
      </c>
      <c r="M9439" s="38"/>
      <c r="N9439" s="38">
        <v>361</v>
      </c>
      <c r="O9439" s="38">
        <v>1</v>
      </c>
      <c r="P9439" s="38"/>
      <c r="Q9439" s="38">
        <v>13612</v>
      </c>
      <c r="R9439" s="38">
        <v>1</v>
      </c>
      <c r="S9439" s="38"/>
      <c r="BA9439" s="395">
        <v>1</v>
      </c>
      <c r="BB9439" s="396" t="s">
        <v>861</v>
      </c>
      <c r="BC9439" t="str">
        <f t="shared" si="786"/>
        <v>RCB</v>
      </c>
      <c r="BD9439" t="str">
        <f t="shared" si="787"/>
        <v>NAoMe_recurrent_tag_othermets</v>
      </c>
      <c r="BE9439" s="397" t="s">
        <v>862</v>
      </c>
      <c r="BF9439" t="str">
        <f t="shared" si="788"/>
        <v>No</v>
      </c>
      <c r="BG9439">
        <f t="shared" si="789"/>
        <v>127</v>
      </c>
      <c r="BH9439" s="398">
        <f t="shared" si="790"/>
        <v>1</v>
      </c>
      <c r="BO9439" s="33"/>
    </row>
    <row r="9440" spans="1:67">
      <c r="A9440" s="320" t="s">
        <v>338</v>
      </c>
      <c r="B9440" t="str">
        <f t="shared" ref="B9440:B9473" si="791">IF(H9440= "Wales", "Wales", "England")</f>
        <v>England</v>
      </c>
      <c r="E9440" s="320"/>
      <c r="F9440" s="320"/>
      <c r="G9440" s="323"/>
      <c r="H9440" s="320"/>
      <c r="I9440" s="320"/>
      <c r="J9440" s="320"/>
      <c r="K9440" s="38"/>
      <c r="L9440" s="38"/>
      <c r="M9440" s="38"/>
      <c r="N9440" s="38"/>
      <c r="O9440" s="38"/>
      <c r="P9440" s="38"/>
      <c r="Q9440" s="38"/>
      <c r="R9440" s="38"/>
      <c r="S9440" s="38"/>
      <c r="BA9440" s="395">
        <v>1</v>
      </c>
      <c r="BB9440" s="396" t="s">
        <v>861</v>
      </c>
      <c r="BC9440">
        <f t="shared" si="786"/>
        <v>0</v>
      </c>
      <c r="BD9440" t="str">
        <f t="shared" si="787"/>
        <v>NAoMe_recurrent_</v>
      </c>
      <c r="BE9440" s="397" t="s">
        <v>862</v>
      </c>
      <c r="BF9440">
        <f t="shared" si="788"/>
        <v>0</v>
      </c>
      <c r="BG9440">
        <f t="shared" si="789"/>
        <v>0</v>
      </c>
      <c r="BH9440" s="398">
        <f t="shared" si="790"/>
        <v>0</v>
      </c>
      <c r="BO9440" s="33"/>
    </row>
    <row r="9441" spans="1:67">
      <c r="A9441" s="320" t="s">
        <v>338</v>
      </c>
      <c r="B9441" t="str">
        <f t="shared" si="791"/>
        <v>England</v>
      </c>
      <c r="E9441" s="320"/>
      <c r="F9441" s="320"/>
      <c r="G9441" s="323"/>
      <c r="H9441" s="320"/>
      <c r="I9441" s="320"/>
      <c r="J9441" s="320"/>
      <c r="K9441" s="38"/>
      <c r="L9441" s="38"/>
      <c r="M9441" s="38"/>
      <c r="N9441" s="38"/>
      <c r="O9441" s="38"/>
      <c r="P9441" s="38"/>
      <c r="Q9441" s="38"/>
      <c r="R9441" s="38"/>
      <c r="S9441" s="38"/>
      <c r="BA9441" s="395">
        <v>1</v>
      </c>
      <c r="BB9441" s="396" t="s">
        <v>861</v>
      </c>
      <c r="BC9441">
        <f t="shared" si="786"/>
        <v>0</v>
      </c>
      <c r="BD9441" t="str">
        <f t="shared" si="787"/>
        <v>NAoMe_recurrent_</v>
      </c>
      <c r="BE9441" s="397" t="s">
        <v>862</v>
      </c>
      <c r="BF9441">
        <f t="shared" si="788"/>
        <v>0</v>
      </c>
      <c r="BG9441">
        <f t="shared" si="789"/>
        <v>0</v>
      </c>
      <c r="BH9441" s="398">
        <f t="shared" si="790"/>
        <v>0</v>
      </c>
      <c r="BO9441" s="33"/>
    </row>
    <row r="9442" spans="1:67">
      <c r="A9442" s="320" t="s">
        <v>338</v>
      </c>
      <c r="B9442" t="str">
        <f t="shared" si="791"/>
        <v>England</v>
      </c>
      <c r="E9442" s="320"/>
      <c r="F9442" s="320"/>
      <c r="G9442" s="323"/>
      <c r="H9442" s="320"/>
      <c r="I9442" s="320"/>
      <c r="J9442" s="320"/>
      <c r="K9442" s="38"/>
      <c r="L9442" s="38"/>
      <c r="M9442" s="38"/>
      <c r="N9442" s="38"/>
      <c r="O9442" s="38"/>
      <c r="P9442" s="38"/>
      <c r="Q9442" s="38"/>
      <c r="R9442" s="38"/>
      <c r="S9442" s="38"/>
      <c r="BA9442" s="395">
        <v>1</v>
      </c>
      <c r="BB9442" s="396" t="s">
        <v>861</v>
      </c>
      <c r="BC9442">
        <f t="shared" si="786"/>
        <v>0</v>
      </c>
      <c r="BD9442" t="str">
        <f t="shared" si="787"/>
        <v>NAoMe_recurrent_</v>
      </c>
      <c r="BE9442" s="397" t="s">
        <v>862</v>
      </c>
      <c r="BF9442">
        <f t="shared" si="788"/>
        <v>0</v>
      </c>
      <c r="BG9442">
        <f t="shared" si="789"/>
        <v>0</v>
      </c>
      <c r="BH9442" s="398">
        <f t="shared" si="790"/>
        <v>0</v>
      </c>
      <c r="BO9442" s="33"/>
    </row>
    <row r="9443" spans="1:67">
      <c r="A9443" s="320" t="s">
        <v>338</v>
      </c>
      <c r="B9443" t="str">
        <f t="shared" si="791"/>
        <v>England</v>
      </c>
      <c r="E9443" s="320"/>
      <c r="F9443" s="320"/>
      <c r="G9443" s="323"/>
      <c r="H9443" s="320"/>
      <c r="I9443" s="320"/>
      <c r="J9443" s="320"/>
      <c r="K9443" s="38"/>
      <c r="L9443" s="38"/>
      <c r="M9443" s="38"/>
      <c r="N9443" s="38"/>
      <c r="O9443" s="38"/>
      <c r="P9443" s="38"/>
      <c r="Q9443" s="38"/>
      <c r="R9443" s="38"/>
      <c r="S9443" s="38"/>
      <c r="BA9443" s="395">
        <v>1</v>
      </c>
      <c r="BB9443" s="396" t="s">
        <v>861</v>
      </c>
      <c r="BC9443">
        <f t="shared" si="786"/>
        <v>0</v>
      </c>
      <c r="BD9443" t="str">
        <f t="shared" si="787"/>
        <v>NAoMe_recurrent_</v>
      </c>
      <c r="BE9443" s="397" t="s">
        <v>862</v>
      </c>
      <c r="BF9443">
        <f t="shared" si="788"/>
        <v>0</v>
      </c>
      <c r="BG9443">
        <f t="shared" si="789"/>
        <v>0</v>
      </c>
      <c r="BH9443" s="398">
        <f t="shared" si="790"/>
        <v>0</v>
      </c>
      <c r="BO9443" s="33"/>
    </row>
    <row r="9444" spans="1:67">
      <c r="A9444" s="320" t="s">
        <v>338</v>
      </c>
      <c r="B9444" t="str">
        <f t="shared" si="791"/>
        <v>England</v>
      </c>
      <c r="E9444" s="320"/>
      <c r="F9444" s="320"/>
      <c r="G9444" s="323"/>
      <c r="H9444" s="320"/>
      <c r="I9444" s="320"/>
      <c r="J9444" s="320"/>
      <c r="K9444" s="38"/>
      <c r="L9444" s="38"/>
      <c r="M9444" s="38"/>
      <c r="N9444" s="38"/>
      <c r="O9444" s="38"/>
      <c r="P9444" s="38"/>
      <c r="Q9444" s="38"/>
      <c r="R9444" s="38"/>
      <c r="S9444" s="38"/>
      <c r="BA9444" s="395">
        <v>1</v>
      </c>
      <c r="BB9444" s="396" t="s">
        <v>861</v>
      </c>
      <c r="BC9444">
        <f t="shared" si="786"/>
        <v>0</v>
      </c>
      <c r="BD9444" t="str">
        <f t="shared" si="787"/>
        <v>NAoMe_recurrent_</v>
      </c>
      <c r="BE9444" s="397" t="s">
        <v>862</v>
      </c>
      <c r="BF9444">
        <f t="shared" si="788"/>
        <v>0</v>
      </c>
      <c r="BG9444">
        <f t="shared" si="789"/>
        <v>0</v>
      </c>
      <c r="BH9444" s="398">
        <f t="shared" si="790"/>
        <v>0</v>
      </c>
      <c r="BO9444" s="33"/>
    </row>
    <row r="9445" spans="1:67">
      <c r="A9445" s="320" t="s">
        <v>338</v>
      </c>
      <c r="B9445" t="str">
        <f t="shared" si="791"/>
        <v>England</v>
      </c>
      <c r="E9445" s="320"/>
      <c r="F9445" s="320"/>
      <c r="G9445" s="323"/>
      <c r="H9445" s="320"/>
      <c r="I9445" s="320"/>
      <c r="J9445" s="320"/>
      <c r="K9445" s="38"/>
      <c r="L9445" s="38"/>
      <c r="M9445" s="38"/>
      <c r="N9445" s="38"/>
      <c r="O9445" s="38"/>
      <c r="P9445" s="38"/>
      <c r="Q9445" s="38"/>
      <c r="R9445" s="38"/>
      <c r="S9445" s="38"/>
      <c r="BA9445" s="395">
        <v>1</v>
      </c>
      <c r="BB9445" s="396" t="s">
        <v>861</v>
      </c>
      <c r="BC9445">
        <f t="shared" si="786"/>
        <v>0</v>
      </c>
      <c r="BD9445" t="str">
        <f t="shared" si="787"/>
        <v>NAoMe_recurrent_</v>
      </c>
      <c r="BE9445" s="397" t="s">
        <v>862</v>
      </c>
      <c r="BF9445">
        <f t="shared" si="788"/>
        <v>0</v>
      </c>
      <c r="BG9445">
        <f t="shared" si="789"/>
        <v>0</v>
      </c>
      <c r="BH9445" s="398">
        <f t="shared" si="790"/>
        <v>0</v>
      </c>
      <c r="BO9445" s="33"/>
    </row>
    <row r="9446" spans="1:67">
      <c r="A9446" s="320" t="s">
        <v>338</v>
      </c>
      <c r="B9446" t="str">
        <f t="shared" si="791"/>
        <v>England</v>
      </c>
      <c r="E9446" s="320"/>
      <c r="F9446" s="320"/>
      <c r="G9446" s="323"/>
      <c r="H9446" s="320"/>
      <c r="I9446" s="320"/>
      <c r="J9446" s="320"/>
      <c r="K9446" s="38"/>
      <c r="L9446" s="38"/>
      <c r="M9446" s="38"/>
      <c r="N9446" s="38"/>
      <c r="O9446" s="38"/>
      <c r="P9446" s="38"/>
      <c r="Q9446" s="38"/>
      <c r="R9446" s="38"/>
      <c r="S9446" s="38"/>
      <c r="BA9446" s="395">
        <v>1</v>
      </c>
      <c r="BB9446" s="396" t="s">
        <v>861</v>
      </c>
      <c r="BC9446">
        <f t="shared" si="786"/>
        <v>0</v>
      </c>
      <c r="BD9446" t="str">
        <f t="shared" si="787"/>
        <v>NAoMe_recurrent_</v>
      </c>
      <c r="BE9446" s="397" t="s">
        <v>862</v>
      </c>
      <c r="BF9446">
        <f t="shared" si="788"/>
        <v>0</v>
      </c>
      <c r="BG9446">
        <f t="shared" si="789"/>
        <v>0</v>
      </c>
      <c r="BH9446" s="398">
        <f t="shared" si="790"/>
        <v>0</v>
      </c>
      <c r="BO9446" s="33"/>
    </row>
    <row r="9447" spans="1:67">
      <c r="A9447" s="320" t="s">
        <v>338</v>
      </c>
      <c r="B9447" t="str">
        <f t="shared" si="791"/>
        <v>England</v>
      </c>
      <c r="E9447" s="320"/>
      <c r="F9447" s="320"/>
      <c r="G9447" s="323"/>
      <c r="H9447" s="320"/>
      <c r="I9447" s="320"/>
      <c r="J9447" s="320"/>
      <c r="K9447" s="38"/>
      <c r="L9447" s="38"/>
      <c r="M9447" s="38"/>
      <c r="N9447" s="38"/>
      <c r="O9447" s="38"/>
      <c r="P9447" s="38"/>
      <c r="Q9447" s="38"/>
      <c r="R9447" s="38"/>
      <c r="S9447" s="38"/>
      <c r="BA9447" s="395">
        <v>1</v>
      </c>
      <c r="BB9447" s="396" t="s">
        <v>861</v>
      </c>
      <c r="BC9447">
        <f t="shared" si="786"/>
        <v>0</v>
      </c>
      <c r="BD9447" t="str">
        <f t="shared" si="787"/>
        <v>NAoMe_recurrent_</v>
      </c>
      <c r="BE9447" s="397" t="s">
        <v>862</v>
      </c>
      <c r="BF9447">
        <f t="shared" si="788"/>
        <v>0</v>
      </c>
      <c r="BG9447">
        <f t="shared" si="789"/>
        <v>0</v>
      </c>
      <c r="BH9447" s="398">
        <f t="shared" si="790"/>
        <v>0</v>
      </c>
      <c r="BO9447" s="33"/>
    </row>
    <row r="9448" spans="1:67">
      <c r="A9448" s="320" t="s">
        <v>338</v>
      </c>
      <c r="B9448" t="str">
        <f t="shared" si="791"/>
        <v>England</v>
      </c>
      <c r="E9448" s="320"/>
      <c r="F9448" s="320"/>
      <c r="G9448" s="323"/>
      <c r="H9448" s="320"/>
      <c r="I9448" s="320"/>
      <c r="J9448" s="320"/>
      <c r="K9448" s="38"/>
      <c r="L9448" s="38"/>
      <c r="M9448" s="38"/>
      <c r="N9448" s="38"/>
      <c r="O9448" s="38"/>
      <c r="P9448" s="38"/>
      <c r="Q9448" s="38"/>
      <c r="R9448" s="38"/>
      <c r="S9448" s="38"/>
      <c r="BA9448" s="395">
        <v>1</v>
      </c>
      <c r="BB9448" s="396" t="s">
        <v>861</v>
      </c>
      <c r="BC9448">
        <f t="shared" si="786"/>
        <v>0</v>
      </c>
      <c r="BD9448" t="str">
        <f t="shared" si="787"/>
        <v>NAoMe_recurrent_</v>
      </c>
      <c r="BE9448" s="397" t="s">
        <v>862</v>
      </c>
      <c r="BF9448">
        <f t="shared" si="788"/>
        <v>0</v>
      </c>
      <c r="BG9448">
        <f t="shared" si="789"/>
        <v>0</v>
      </c>
      <c r="BH9448" s="398">
        <f t="shared" si="790"/>
        <v>0</v>
      </c>
      <c r="BO9448" s="33"/>
    </row>
    <row r="9449" spans="1:67">
      <c r="A9449" s="320" t="s">
        <v>338</v>
      </c>
      <c r="B9449" t="str">
        <f t="shared" si="791"/>
        <v>England</v>
      </c>
      <c r="E9449" s="320"/>
      <c r="F9449" s="320"/>
      <c r="G9449" s="323"/>
      <c r="H9449" s="320"/>
      <c r="I9449" s="320"/>
      <c r="J9449" s="320"/>
      <c r="K9449" s="38"/>
      <c r="L9449" s="38"/>
      <c r="M9449" s="38"/>
      <c r="N9449" s="38"/>
      <c r="O9449" s="38"/>
      <c r="P9449" s="38"/>
      <c r="Q9449" s="38"/>
      <c r="R9449" s="38"/>
      <c r="S9449" s="38"/>
      <c r="BA9449" s="395">
        <v>1</v>
      </c>
      <c r="BB9449" s="396" t="s">
        <v>861</v>
      </c>
      <c r="BC9449">
        <f t="shared" si="786"/>
        <v>0</v>
      </c>
      <c r="BD9449" t="str">
        <f t="shared" si="787"/>
        <v>NAoMe_recurrent_</v>
      </c>
      <c r="BE9449" s="397" t="s">
        <v>862</v>
      </c>
      <c r="BF9449">
        <f t="shared" si="788"/>
        <v>0</v>
      </c>
      <c r="BG9449">
        <f t="shared" si="789"/>
        <v>0</v>
      </c>
      <c r="BH9449" s="398">
        <f t="shared" si="790"/>
        <v>0</v>
      </c>
      <c r="BO9449" s="33"/>
    </row>
    <row r="9450" spans="1:67">
      <c r="A9450" s="320" t="s">
        <v>338</v>
      </c>
      <c r="B9450" t="str">
        <f t="shared" si="791"/>
        <v>England</v>
      </c>
      <c r="E9450" s="320"/>
      <c r="F9450" s="320"/>
      <c r="G9450" s="323"/>
      <c r="H9450" s="320"/>
      <c r="I9450" s="320"/>
      <c r="J9450" s="320"/>
      <c r="K9450" s="38"/>
      <c r="L9450" s="38"/>
      <c r="M9450" s="38"/>
      <c r="N9450" s="38"/>
      <c r="O9450" s="38"/>
      <c r="P9450" s="38"/>
      <c r="Q9450" s="38"/>
      <c r="R9450" s="38"/>
      <c r="S9450" s="38"/>
      <c r="BA9450" s="395">
        <v>1</v>
      </c>
      <c r="BB9450" s="396" t="s">
        <v>861</v>
      </c>
      <c r="BC9450">
        <f t="shared" si="786"/>
        <v>0</v>
      </c>
      <c r="BD9450" t="str">
        <f t="shared" si="787"/>
        <v>NAoMe_recurrent_</v>
      </c>
      <c r="BE9450" s="397" t="s">
        <v>862</v>
      </c>
      <c r="BF9450">
        <f t="shared" si="788"/>
        <v>0</v>
      </c>
      <c r="BG9450">
        <f t="shared" si="789"/>
        <v>0</v>
      </c>
      <c r="BH9450" s="398">
        <f t="shared" si="790"/>
        <v>0</v>
      </c>
      <c r="BO9450" s="33"/>
    </row>
    <row r="9451" spans="1:67">
      <c r="A9451" s="320" t="s">
        <v>338</v>
      </c>
      <c r="B9451" t="str">
        <f t="shared" si="791"/>
        <v>England</v>
      </c>
      <c r="E9451" s="320"/>
      <c r="F9451" s="320"/>
      <c r="G9451" s="323"/>
      <c r="H9451" s="320"/>
      <c r="I9451" s="320"/>
      <c r="J9451" s="320"/>
      <c r="K9451" s="38"/>
      <c r="L9451" s="38"/>
      <c r="M9451" s="38"/>
      <c r="N9451" s="38"/>
      <c r="O9451" s="38"/>
      <c r="P9451" s="38"/>
      <c r="Q9451" s="38"/>
      <c r="R9451" s="38"/>
      <c r="S9451" s="38"/>
      <c r="BA9451" s="395">
        <v>1</v>
      </c>
      <c r="BB9451" s="396" t="s">
        <v>861</v>
      </c>
      <c r="BC9451">
        <f t="shared" si="786"/>
        <v>0</v>
      </c>
      <c r="BD9451" t="str">
        <f t="shared" si="787"/>
        <v>NAoMe_recurrent_</v>
      </c>
      <c r="BE9451" s="397" t="s">
        <v>862</v>
      </c>
      <c r="BF9451">
        <f t="shared" si="788"/>
        <v>0</v>
      </c>
      <c r="BG9451">
        <f t="shared" si="789"/>
        <v>0</v>
      </c>
      <c r="BH9451" s="398">
        <f t="shared" si="790"/>
        <v>0</v>
      </c>
      <c r="BO9451" s="33"/>
    </row>
    <row r="9452" spans="1:67">
      <c r="A9452" s="320" t="s">
        <v>338</v>
      </c>
      <c r="B9452" t="str">
        <f t="shared" si="791"/>
        <v>England</v>
      </c>
      <c r="E9452" s="320"/>
      <c r="F9452" s="320"/>
      <c r="G9452" s="323"/>
      <c r="H9452" s="320"/>
      <c r="I9452" s="320"/>
      <c r="J9452" s="320"/>
      <c r="K9452" s="38"/>
      <c r="L9452" s="38"/>
      <c r="M9452" s="38"/>
      <c r="N9452" s="38"/>
      <c r="O9452" s="38"/>
      <c r="P9452" s="38"/>
      <c r="Q9452" s="38"/>
      <c r="R9452" s="38"/>
      <c r="S9452" s="38"/>
      <c r="BA9452" s="395">
        <v>1</v>
      </c>
      <c r="BB9452" s="396" t="s">
        <v>861</v>
      </c>
      <c r="BC9452">
        <f t="shared" si="786"/>
        <v>0</v>
      </c>
      <c r="BD9452" t="str">
        <f t="shared" si="787"/>
        <v>NAoMe_recurrent_</v>
      </c>
      <c r="BE9452" s="397" t="s">
        <v>862</v>
      </c>
      <c r="BF9452">
        <f t="shared" si="788"/>
        <v>0</v>
      </c>
      <c r="BG9452">
        <f t="shared" si="789"/>
        <v>0</v>
      </c>
      <c r="BH9452" s="398">
        <f t="shared" si="790"/>
        <v>0</v>
      </c>
      <c r="BO9452" s="33"/>
    </row>
    <row r="9453" spans="1:67">
      <c r="A9453" s="320" t="s">
        <v>338</v>
      </c>
      <c r="B9453" t="str">
        <f t="shared" si="791"/>
        <v>England</v>
      </c>
      <c r="E9453" s="320"/>
      <c r="F9453" s="320"/>
      <c r="G9453" s="323"/>
      <c r="H9453" s="320"/>
      <c r="I9453" s="320"/>
      <c r="J9453" s="320"/>
      <c r="K9453" s="38"/>
      <c r="L9453" s="38"/>
      <c r="M9453" s="38"/>
      <c r="N9453" s="38"/>
      <c r="O9453" s="38"/>
      <c r="P9453" s="38"/>
      <c r="Q9453" s="38"/>
      <c r="R9453" s="38"/>
      <c r="S9453" s="38"/>
      <c r="BA9453" s="395">
        <v>1</v>
      </c>
      <c r="BB9453" s="396" t="s">
        <v>861</v>
      </c>
      <c r="BC9453">
        <f t="shared" si="786"/>
        <v>0</v>
      </c>
      <c r="BD9453" t="str">
        <f t="shared" si="787"/>
        <v>NAoMe_recurrent_</v>
      </c>
      <c r="BE9453" s="397" t="s">
        <v>862</v>
      </c>
      <c r="BF9453">
        <f t="shared" si="788"/>
        <v>0</v>
      </c>
      <c r="BG9453">
        <f t="shared" si="789"/>
        <v>0</v>
      </c>
      <c r="BH9453" s="398">
        <f t="shared" si="790"/>
        <v>0</v>
      </c>
      <c r="BO9453" s="33"/>
    </row>
    <row r="9454" spans="1:67">
      <c r="A9454" s="320" t="s">
        <v>338</v>
      </c>
      <c r="B9454" t="str">
        <f t="shared" si="791"/>
        <v>England</v>
      </c>
      <c r="E9454" s="320"/>
      <c r="F9454" s="320"/>
      <c r="G9454" s="323"/>
      <c r="H9454" s="320"/>
      <c r="I9454" s="320"/>
      <c r="J9454" s="320"/>
      <c r="K9454" s="38"/>
      <c r="L9454" s="38"/>
      <c r="M9454" s="38"/>
      <c r="N9454" s="38"/>
      <c r="O9454" s="38"/>
      <c r="P9454" s="38"/>
      <c r="Q9454" s="38"/>
      <c r="R9454" s="38"/>
      <c r="S9454" s="38"/>
      <c r="BA9454" s="395">
        <v>1</v>
      </c>
      <c r="BB9454" s="396" t="s">
        <v>861</v>
      </c>
      <c r="BC9454">
        <f t="shared" si="786"/>
        <v>0</v>
      </c>
      <c r="BD9454" t="str">
        <f t="shared" si="787"/>
        <v>NAoMe_recurrent_</v>
      </c>
      <c r="BE9454" s="397" t="s">
        <v>862</v>
      </c>
      <c r="BF9454">
        <f t="shared" si="788"/>
        <v>0</v>
      </c>
      <c r="BG9454">
        <f t="shared" si="789"/>
        <v>0</v>
      </c>
      <c r="BH9454" s="398">
        <f t="shared" si="790"/>
        <v>0</v>
      </c>
      <c r="BO9454" s="33"/>
    </row>
    <row r="9455" spans="1:67">
      <c r="A9455" s="320" t="s">
        <v>338</v>
      </c>
      <c r="B9455" t="str">
        <f t="shared" si="791"/>
        <v>England</v>
      </c>
      <c r="E9455" s="320"/>
      <c r="F9455" s="320"/>
      <c r="G9455" s="323"/>
      <c r="H9455" s="320"/>
      <c r="I9455" s="320"/>
      <c r="J9455" s="320"/>
      <c r="K9455" s="38"/>
      <c r="L9455" s="38"/>
      <c r="M9455" s="38"/>
      <c r="N9455" s="38"/>
      <c r="O9455" s="38"/>
      <c r="P9455" s="38"/>
      <c r="Q9455" s="38"/>
      <c r="R9455" s="38"/>
      <c r="S9455" s="38"/>
      <c r="BA9455" s="395">
        <v>1</v>
      </c>
      <c r="BB9455" s="396" t="s">
        <v>861</v>
      </c>
      <c r="BC9455">
        <f t="shared" si="786"/>
        <v>0</v>
      </c>
      <c r="BD9455" t="str">
        <f t="shared" si="787"/>
        <v>NAoMe_recurrent_</v>
      </c>
      <c r="BE9455" s="397" t="s">
        <v>862</v>
      </c>
      <c r="BF9455">
        <f t="shared" si="788"/>
        <v>0</v>
      </c>
      <c r="BG9455">
        <f t="shared" si="789"/>
        <v>0</v>
      </c>
      <c r="BH9455" s="398">
        <f t="shared" si="790"/>
        <v>0</v>
      </c>
      <c r="BO9455" s="33"/>
    </row>
    <row r="9456" spans="1:67">
      <c r="A9456" s="320" t="s">
        <v>338</v>
      </c>
      <c r="B9456" t="str">
        <f t="shared" si="791"/>
        <v>England</v>
      </c>
      <c r="E9456" s="320"/>
      <c r="F9456" s="320"/>
      <c r="G9456" s="323"/>
      <c r="H9456" s="320"/>
      <c r="I9456" s="320"/>
      <c r="J9456" s="320"/>
      <c r="K9456" s="38"/>
      <c r="L9456" s="38"/>
      <c r="M9456" s="38"/>
      <c r="N9456" s="38"/>
      <c r="O9456" s="38"/>
      <c r="P9456" s="38"/>
      <c r="Q9456" s="38"/>
      <c r="R9456" s="38"/>
      <c r="S9456" s="38"/>
      <c r="BA9456" s="395">
        <v>1</v>
      </c>
      <c r="BB9456" s="396" t="s">
        <v>861</v>
      </c>
      <c r="BC9456">
        <f t="shared" si="786"/>
        <v>0</v>
      </c>
      <c r="BD9456" t="str">
        <f t="shared" si="787"/>
        <v>NAoMe_recurrent_</v>
      </c>
      <c r="BE9456" s="397" t="s">
        <v>862</v>
      </c>
      <c r="BF9456">
        <f t="shared" si="788"/>
        <v>0</v>
      </c>
      <c r="BG9456">
        <f t="shared" si="789"/>
        <v>0</v>
      </c>
      <c r="BH9456" s="398">
        <f t="shared" si="790"/>
        <v>0</v>
      </c>
      <c r="BO9456" s="33"/>
    </row>
    <row r="9457" spans="1:67">
      <c r="A9457" s="320" t="s">
        <v>338</v>
      </c>
      <c r="B9457" t="str">
        <f t="shared" si="791"/>
        <v>England</v>
      </c>
      <c r="E9457" s="320"/>
      <c r="F9457" s="320"/>
      <c r="G9457" s="323"/>
      <c r="H9457" s="320"/>
      <c r="I9457" s="320"/>
      <c r="J9457" s="320"/>
      <c r="K9457" s="38"/>
      <c r="L9457" s="38"/>
      <c r="M9457" s="38"/>
      <c r="N9457" s="38"/>
      <c r="O9457" s="38"/>
      <c r="P9457" s="38"/>
      <c r="Q9457" s="38"/>
      <c r="R9457" s="38"/>
      <c r="S9457" s="38"/>
      <c r="BA9457" s="395">
        <v>1</v>
      </c>
      <c r="BB9457" s="396" t="s">
        <v>861</v>
      </c>
      <c r="BC9457">
        <f t="shared" si="786"/>
        <v>0</v>
      </c>
      <c r="BD9457" t="str">
        <f t="shared" si="787"/>
        <v>NAoMe_recurrent_</v>
      </c>
      <c r="BE9457" s="397" t="s">
        <v>862</v>
      </c>
      <c r="BF9457">
        <f t="shared" si="788"/>
        <v>0</v>
      </c>
      <c r="BG9457">
        <f t="shared" si="789"/>
        <v>0</v>
      </c>
      <c r="BH9457" s="398">
        <f t="shared" si="790"/>
        <v>0</v>
      </c>
      <c r="BO9457" s="33"/>
    </row>
    <row r="9458" spans="1:67">
      <c r="A9458" s="320" t="s">
        <v>338</v>
      </c>
      <c r="B9458" t="str">
        <f t="shared" si="791"/>
        <v>England</v>
      </c>
      <c r="E9458" s="320"/>
      <c r="F9458" s="320"/>
      <c r="G9458" s="323"/>
      <c r="H9458" s="320"/>
      <c r="I9458" s="320"/>
      <c r="J9458" s="320"/>
      <c r="K9458" s="38"/>
      <c r="L9458" s="38"/>
      <c r="M9458" s="38"/>
      <c r="N9458" s="38"/>
      <c r="O9458" s="38"/>
      <c r="P9458" s="38"/>
      <c r="Q9458" s="38"/>
      <c r="R9458" s="38"/>
      <c r="S9458" s="38"/>
      <c r="BA9458" s="395">
        <v>1</v>
      </c>
      <c r="BB9458" s="396" t="s">
        <v>861</v>
      </c>
      <c r="BC9458">
        <f t="shared" si="786"/>
        <v>0</v>
      </c>
      <c r="BD9458" t="str">
        <f t="shared" si="787"/>
        <v>NAoMe_recurrent_</v>
      </c>
      <c r="BE9458" s="397" t="s">
        <v>862</v>
      </c>
      <c r="BF9458">
        <f t="shared" si="788"/>
        <v>0</v>
      </c>
      <c r="BG9458">
        <f t="shared" si="789"/>
        <v>0</v>
      </c>
      <c r="BH9458" s="398">
        <f t="shared" si="790"/>
        <v>0</v>
      </c>
      <c r="BO9458" s="33"/>
    </row>
    <row r="9459" spans="1:67">
      <c r="A9459" s="320" t="s">
        <v>338</v>
      </c>
      <c r="B9459" t="str">
        <f t="shared" si="791"/>
        <v>England</v>
      </c>
      <c r="E9459" s="320"/>
      <c r="F9459" s="320"/>
      <c r="G9459" s="323"/>
      <c r="H9459" s="320"/>
      <c r="I9459" s="320"/>
      <c r="J9459" s="320"/>
      <c r="K9459" s="38"/>
      <c r="L9459" s="38"/>
      <c r="M9459" s="38"/>
      <c r="N9459" s="38"/>
      <c r="O9459" s="38"/>
      <c r="P9459" s="38"/>
      <c r="Q9459" s="38"/>
      <c r="R9459" s="38"/>
      <c r="S9459" s="38"/>
      <c r="BA9459" s="395">
        <v>1</v>
      </c>
      <c r="BB9459" s="396" t="s">
        <v>861</v>
      </c>
      <c r="BC9459">
        <f t="shared" si="786"/>
        <v>0</v>
      </c>
      <c r="BD9459" t="str">
        <f t="shared" si="787"/>
        <v>NAoMe_recurrent_</v>
      </c>
      <c r="BE9459" s="397" t="s">
        <v>862</v>
      </c>
      <c r="BF9459">
        <f t="shared" si="788"/>
        <v>0</v>
      </c>
      <c r="BG9459">
        <f t="shared" si="789"/>
        <v>0</v>
      </c>
      <c r="BH9459" s="398">
        <f t="shared" si="790"/>
        <v>0</v>
      </c>
      <c r="BO9459" s="33"/>
    </row>
    <row r="9460" spans="1:67">
      <c r="A9460" s="320" t="s">
        <v>338</v>
      </c>
      <c r="B9460" t="str">
        <f t="shared" si="791"/>
        <v>England</v>
      </c>
      <c r="E9460" s="320"/>
      <c r="F9460" s="320"/>
      <c r="G9460" s="323"/>
      <c r="H9460" s="320"/>
      <c r="I9460" s="320"/>
      <c r="J9460" s="320"/>
      <c r="K9460" s="38"/>
      <c r="L9460" s="38"/>
      <c r="M9460" s="38"/>
      <c r="N9460" s="38"/>
      <c r="O9460" s="38"/>
      <c r="P9460" s="38"/>
      <c r="Q9460" s="38"/>
      <c r="R9460" s="38"/>
      <c r="S9460" s="38"/>
      <c r="BA9460" s="395">
        <v>1</v>
      </c>
      <c r="BB9460" s="396" t="s">
        <v>861</v>
      </c>
      <c r="BC9460">
        <f t="shared" si="786"/>
        <v>0</v>
      </c>
      <c r="BD9460" t="str">
        <f t="shared" si="787"/>
        <v>NAoMe_recurrent_</v>
      </c>
      <c r="BE9460" s="397" t="s">
        <v>862</v>
      </c>
      <c r="BF9460">
        <f t="shared" si="788"/>
        <v>0</v>
      </c>
      <c r="BG9460">
        <f t="shared" si="789"/>
        <v>0</v>
      </c>
      <c r="BH9460" s="398">
        <f t="shared" si="790"/>
        <v>0</v>
      </c>
      <c r="BO9460" s="33"/>
    </row>
    <row r="9461" spans="1:67">
      <c r="A9461" s="320" t="s">
        <v>338</v>
      </c>
      <c r="B9461" t="str">
        <f t="shared" si="791"/>
        <v>England</v>
      </c>
      <c r="E9461" s="320"/>
      <c r="F9461" s="320"/>
      <c r="G9461" s="323"/>
      <c r="H9461" s="320"/>
      <c r="I9461" s="320"/>
      <c r="J9461" s="320"/>
      <c r="K9461" s="38"/>
      <c r="L9461" s="38"/>
      <c r="M9461" s="38"/>
      <c r="N9461" s="38"/>
      <c r="O9461" s="38"/>
      <c r="P9461" s="38"/>
      <c r="Q9461" s="38"/>
      <c r="R9461" s="38"/>
      <c r="S9461" s="38"/>
      <c r="BA9461" s="395">
        <v>1</v>
      </c>
      <c r="BB9461" s="396" t="s">
        <v>861</v>
      </c>
      <c r="BC9461">
        <f t="shared" si="786"/>
        <v>0</v>
      </c>
      <c r="BD9461" t="str">
        <f t="shared" si="787"/>
        <v>NAoMe_recurrent_</v>
      </c>
      <c r="BE9461" s="397" t="s">
        <v>862</v>
      </c>
      <c r="BF9461">
        <f t="shared" si="788"/>
        <v>0</v>
      </c>
      <c r="BG9461">
        <f t="shared" si="789"/>
        <v>0</v>
      </c>
      <c r="BH9461" s="398">
        <f t="shared" si="790"/>
        <v>0</v>
      </c>
      <c r="BO9461" s="33"/>
    </row>
    <row r="9462" spans="1:67">
      <c r="A9462" s="320" t="s">
        <v>338</v>
      </c>
      <c r="B9462" t="str">
        <f t="shared" si="791"/>
        <v>England</v>
      </c>
      <c r="E9462" s="320"/>
      <c r="F9462" s="320"/>
      <c r="G9462" s="323"/>
      <c r="H9462" s="320"/>
      <c r="I9462" s="320"/>
      <c r="J9462" s="320"/>
      <c r="K9462" s="38"/>
      <c r="L9462" s="38"/>
      <c r="M9462" s="38"/>
      <c r="N9462" s="38"/>
      <c r="O9462" s="38"/>
      <c r="P9462" s="38"/>
      <c r="Q9462" s="38"/>
      <c r="R9462" s="38"/>
      <c r="S9462" s="38"/>
      <c r="BA9462" s="395">
        <v>1</v>
      </c>
      <c r="BB9462" s="396" t="s">
        <v>861</v>
      </c>
      <c r="BC9462">
        <f t="shared" si="786"/>
        <v>0</v>
      </c>
      <c r="BD9462" t="str">
        <f t="shared" si="787"/>
        <v>NAoMe_recurrent_</v>
      </c>
      <c r="BE9462" s="397" t="s">
        <v>862</v>
      </c>
      <c r="BF9462">
        <f t="shared" si="788"/>
        <v>0</v>
      </c>
      <c r="BG9462">
        <f t="shared" si="789"/>
        <v>0</v>
      </c>
      <c r="BH9462" s="398">
        <f t="shared" si="790"/>
        <v>0</v>
      </c>
      <c r="BO9462" s="33"/>
    </row>
    <row r="9463" spans="1:67">
      <c r="A9463" s="320" t="s">
        <v>338</v>
      </c>
      <c r="B9463" t="str">
        <f t="shared" si="791"/>
        <v>England</v>
      </c>
      <c r="E9463" s="320"/>
      <c r="F9463" s="320"/>
      <c r="G9463" s="323"/>
      <c r="H9463" s="320"/>
      <c r="I9463" s="320"/>
      <c r="J9463" s="320"/>
      <c r="K9463" s="38"/>
      <c r="L9463" s="38"/>
      <c r="M9463" s="38"/>
      <c r="N9463" s="38"/>
      <c r="O9463" s="38"/>
      <c r="P9463" s="38"/>
      <c r="Q9463" s="38"/>
      <c r="R9463" s="38"/>
      <c r="S9463" s="38"/>
      <c r="BA9463" s="395">
        <v>1</v>
      </c>
      <c r="BB9463" s="396" t="s">
        <v>861</v>
      </c>
      <c r="BC9463">
        <f t="shared" si="786"/>
        <v>0</v>
      </c>
      <c r="BD9463" t="str">
        <f t="shared" si="787"/>
        <v>NAoMe_recurrent_</v>
      </c>
      <c r="BE9463" s="397" t="s">
        <v>862</v>
      </c>
      <c r="BF9463">
        <f t="shared" si="788"/>
        <v>0</v>
      </c>
      <c r="BG9463">
        <f t="shared" si="789"/>
        <v>0</v>
      </c>
      <c r="BH9463" s="398">
        <f t="shared" si="790"/>
        <v>0</v>
      </c>
      <c r="BO9463" s="33"/>
    </row>
    <row r="9464" spans="1:67">
      <c r="A9464" s="320" t="s">
        <v>338</v>
      </c>
      <c r="B9464" t="str">
        <f t="shared" si="791"/>
        <v>England</v>
      </c>
      <c r="E9464" s="320"/>
      <c r="F9464" s="320"/>
      <c r="G9464" s="323"/>
      <c r="H9464" s="320"/>
      <c r="I9464" s="320"/>
      <c r="J9464" s="320"/>
      <c r="K9464" s="38"/>
      <c r="L9464" s="38"/>
      <c r="M9464" s="38"/>
      <c r="N9464" s="38"/>
      <c r="O9464" s="38"/>
      <c r="P9464" s="38"/>
      <c r="Q9464" s="38"/>
      <c r="R9464" s="38"/>
      <c r="S9464" s="38"/>
      <c r="BA9464" s="395">
        <v>1</v>
      </c>
      <c r="BB9464" s="396" t="s">
        <v>861</v>
      </c>
      <c r="BC9464">
        <f t="shared" si="786"/>
        <v>0</v>
      </c>
      <c r="BD9464" t="str">
        <f t="shared" si="787"/>
        <v>NAoMe_recurrent_</v>
      </c>
      <c r="BE9464" s="397" t="s">
        <v>862</v>
      </c>
      <c r="BF9464">
        <f t="shared" si="788"/>
        <v>0</v>
      </c>
      <c r="BG9464">
        <f t="shared" si="789"/>
        <v>0</v>
      </c>
      <c r="BH9464" s="398">
        <f t="shared" si="790"/>
        <v>0</v>
      </c>
      <c r="BO9464" s="33"/>
    </row>
    <row r="9465" spans="1:67">
      <c r="A9465" s="320" t="s">
        <v>338</v>
      </c>
      <c r="B9465" t="str">
        <f t="shared" si="791"/>
        <v>England</v>
      </c>
      <c r="E9465" s="320"/>
      <c r="F9465" s="320"/>
      <c r="G9465" s="323"/>
      <c r="H9465" s="320"/>
      <c r="I9465" s="320"/>
      <c r="J9465" s="320"/>
      <c r="K9465" s="38"/>
      <c r="L9465" s="38"/>
      <c r="M9465" s="38"/>
      <c r="N9465" s="38"/>
      <c r="O9465" s="38"/>
      <c r="P9465" s="38"/>
      <c r="Q9465" s="38"/>
      <c r="R9465" s="38"/>
      <c r="S9465" s="38"/>
      <c r="BA9465" s="395">
        <v>1</v>
      </c>
      <c r="BB9465" s="396" t="s">
        <v>861</v>
      </c>
      <c r="BC9465">
        <f t="shared" si="786"/>
        <v>0</v>
      </c>
      <c r="BD9465" t="str">
        <f t="shared" si="787"/>
        <v>NAoMe_recurrent_</v>
      </c>
      <c r="BE9465" s="397" t="s">
        <v>862</v>
      </c>
      <c r="BF9465">
        <f t="shared" si="788"/>
        <v>0</v>
      </c>
      <c r="BG9465">
        <f t="shared" si="789"/>
        <v>0</v>
      </c>
      <c r="BH9465" s="398">
        <f t="shared" si="790"/>
        <v>0</v>
      </c>
      <c r="BO9465" s="33"/>
    </row>
    <row r="9466" spans="1:67">
      <c r="A9466" s="320" t="s">
        <v>338</v>
      </c>
      <c r="B9466" t="str">
        <f t="shared" si="791"/>
        <v>England</v>
      </c>
      <c r="E9466" s="320"/>
      <c r="F9466" s="320"/>
      <c r="G9466" s="323"/>
      <c r="H9466" s="320"/>
      <c r="I9466" s="320"/>
      <c r="J9466" s="320"/>
      <c r="K9466" s="38"/>
      <c r="L9466" s="38"/>
      <c r="M9466" s="38"/>
      <c r="N9466" s="38"/>
      <c r="O9466" s="38"/>
      <c r="P9466" s="38"/>
      <c r="Q9466" s="38"/>
      <c r="R9466" s="38"/>
      <c r="S9466" s="38"/>
      <c r="BA9466" s="395">
        <v>1</v>
      </c>
      <c r="BB9466" s="396" t="s">
        <v>861</v>
      </c>
      <c r="BC9466">
        <f t="shared" si="786"/>
        <v>0</v>
      </c>
      <c r="BD9466" t="str">
        <f t="shared" si="787"/>
        <v>NAoMe_recurrent_</v>
      </c>
      <c r="BE9466" s="397" t="s">
        <v>862</v>
      </c>
      <c r="BF9466">
        <f t="shared" si="788"/>
        <v>0</v>
      </c>
      <c r="BG9466">
        <f t="shared" si="789"/>
        <v>0</v>
      </c>
      <c r="BH9466" s="398">
        <f t="shared" si="790"/>
        <v>0</v>
      </c>
      <c r="BO9466" s="33"/>
    </row>
    <row r="9467" spans="1:67">
      <c r="A9467" s="320" t="s">
        <v>338</v>
      </c>
      <c r="B9467" t="str">
        <f t="shared" si="791"/>
        <v>England</v>
      </c>
      <c r="E9467" s="320"/>
      <c r="F9467" s="320"/>
      <c r="G9467" s="323"/>
      <c r="H9467" s="320"/>
      <c r="I9467" s="320"/>
      <c r="J9467" s="320"/>
      <c r="K9467" s="38"/>
      <c r="L9467" s="38"/>
      <c r="M9467" s="38"/>
      <c r="N9467" s="38"/>
      <c r="O9467" s="38"/>
      <c r="P9467" s="38"/>
      <c r="Q9467" s="38"/>
      <c r="R9467" s="38"/>
      <c r="S9467" s="38"/>
      <c r="BA9467" s="395">
        <v>1</v>
      </c>
      <c r="BB9467" s="396" t="s">
        <v>861</v>
      </c>
      <c r="BC9467">
        <f t="shared" si="786"/>
        <v>0</v>
      </c>
      <c r="BD9467" t="str">
        <f t="shared" si="787"/>
        <v>NAoMe_recurrent_</v>
      </c>
      <c r="BE9467" s="397" t="s">
        <v>862</v>
      </c>
      <c r="BF9467">
        <f t="shared" si="788"/>
        <v>0</v>
      </c>
      <c r="BG9467">
        <f t="shared" si="789"/>
        <v>0</v>
      </c>
      <c r="BH9467" s="398">
        <f t="shared" si="790"/>
        <v>0</v>
      </c>
      <c r="BO9467" s="33"/>
    </row>
    <row r="9468" spans="1:67">
      <c r="A9468" s="320" t="s">
        <v>338</v>
      </c>
      <c r="B9468" t="str">
        <f t="shared" si="791"/>
        <v>England</v>
      </c>
      <c r="E9468" s="320"/>
      <c r="F9468" s="320"/>
      <c r="G9468" s="323"/>
      <c r="H9468" s="320"/>
      <c r="I9468" s="320"/>
      <c r="J9468" s="320"/>
      <c r="K9468" s="38"/>
      <c r="L9468" s="38"/>
      <c r="M9468" s="38"/>
      <c r="N9468" s="38"/>
      <c r="O9468" s="38"/>
      <c r="P9468" s="38"/>
      <c r="Q9468" s="38"/>
      <c r="R9468" s="38"/>
      <c r="S9468" s="38"/>
      <c r="BA9468" s="395">
        <v>1</v>
      </c>
      <c r="BB9468" s="396" t="s">
        <v>861</v>
      </c>
      <c r="BC9468">
        <f t="shared" si="786"/>
        <v>0</v>
      </c>
      <c r="BD9468" t="str">
        <f t="shared" si="787"/>
        <v>NAoMe_recurrent_</v>
      </c>
      <c r="BE9468" s="397" t="s">
        <v>862</v>
      </c>
      <c r="BF9468">
        <f t="shared" si="788"/>
        <v>0</v>
      </c>
      <c r="BG9468">
        <f t="shared" si="789"/>
        <v>0</v>
      </c>
      <c r="BH9468" s="398">
        <f t="shared" si="790"/>
        <v>0</v>
      </c>
      <c r="BO9468" s="33"/>
    </row>
    <row r="9469" spans="1:67">
      <c r="A9469" s="320" t="s">
        <v>338</v>
      </c>
      <c r="B9469" t="str">
        <f t="shared" si="791"/>
        <v>England</v>
      </c>
      <c r="E9469" s="320"/>
      <c r="F9469" s="320"/>
      <c r="G9469" s="323"/>
      <c r="H9469" s="320"/>
      <c r="I9469" s="320"/>
      <c r="J9469" s="320"/>
      <c r="K9469" s="38"/>
      <c r="L9469" s="38"/>
      <c r="M9469" s="38"/>
      <c r="N9469" s="38"/>
      <c r="O9469" s="38"/>
      <c r="P9469" s="38"/>
      <c r="Q9469" s="38"/>
      <c r="R9469" s="38"/>
      <c r="S9469" s="38"/>
      <c r="BA9469" s="395">
        <v>1</v>
      </c>
      <c r="BB9469" s="396" t="s">
        <v>861</v>
      </c>
      <c r="BC9469">
        <f t="shared" si="786"/>
        <v>0</v>
      </c>
      <c r="BD9469" t="str">
        <f t="shared" si="787"/>
        <v>NAoMe_recurrent_</v>
      </c>
      <c r="BE9469" s="397" t="s">
        <v>862</v>
      </c>
      <c r="BF9469">
        <f t="shared" si="788"/>
        <v>0</v>
      </c>
      <c r="BG9469">
        <f t="shared" si="789"/>
        <v>0</v>
      </c>
      <c r="BH9469" s="398">
        <f t="shared" si="790"/>
        <v>0</v>
      </c>
      <c r="BO9469" s="33"/>
    </row>
    <row r="9470" spans="1:67">
      <c r="A9470" s="320" t="s">
        <v>338</v>
      </c>
      <c r="B9470" t="str">
        <f t="shared" si="791"/>
        <v>England</v>
      </c>
      <c r="E9470" s="320"/>
      <c r="F9470" s="320"/>
      <c r="G9470" s="323"/>
      <c r="H9470" s="320"/>
      <c r="I9470" s="320"/>
      <c r="J9470" s="320"/>
      <c r="K9470" s="38"/>
      <c r="L9470" s="38"/>
      <c r="M9470" s="38"/>
      <c r="N9470" s="38"/>
      <c r="O9470" s="38"/>
      <c r="P9470" s="38"/>
      <c r="Q9470" s="38"/>
      <c r="R9470" s="38"/>
      <c r="S9470" s="38"/>
      <c r="BA9470" s="395">
        <v>1</v>
      </c>
      <c r="BB9470" s="396" t="s">
        <v>861</v>
      </c>
      <c r="BC9470">
        <f t="shared" si="786"/>
        <v>0</v>
      </c>
      <c r="BD9470" t="str">
        <f t="shared" si="787"/>
        <v>NAoMe_recurrent_</v>
      </c>
      <c r="BE9470" s="397" t="s">
        <v>862</v>
      </c>
      <c r="BF9470">
        <f t="shared" si="788"/>
        <v>0</v>
      </c>
      <c r="BG9470">
        <f t="shared" si="789"/>
        <v>0</v>
      </c>
      <c r="BH9470" s="398">
        <f t="shared" si="790"/>
        <v>0</v>
      </c>
      <c r="BO9470" s="33"/>
    </row>
    <row r="9471" spans="1:67">
      <c r="A9471" s="320" t="s">
        <v>338</v>
      </c>
      <c r="B9471" t="str">
        <f t="shared" si="791"/>
        <v>England</v>
      </c>
      <c r="E9471" s="320"/>
      <c r="F9471" s="320"/>
      <c r="G9471" s="323"/>
      <c r="H9471" s="320"/>
      <c r="I9471" s="320"/>
      <c r="J9471" s="320"/>
      <c r="K9471" s="38"/>
      <c r="L9471" s="38"/>
      <c r="M9471" s="38"/>
      <c r="N9471" s="38"/>
      <c r="O9471" s="38"/>
      <c r="P9471" s="38"/>
      <c r="Q9471" s="38"/>
      <c r="R9471" s="38"/>
      <c r="S9471" s="38"/>
      <c r="BA9471" s="395">
        <v>1</v>
      </c>
      <c r="BB9471" s="396" t="s">
        <v>861</v>
      </c>
      <c r="BC9471">
        <f t="shared" si="786"/>
        <v>0</v>
      </c>
      <c r="BD9471" t="str">
        <f t="shared" si="787"/>
        <v>NAoMe_recurrent_</v>
      </c>
      <c r="BE9471" s="397" t="s">
        <v>862</v>
      </c>
      <c r="BF9471">
        <f t="shared" si="788"/>
        <v>0</v>
      </c>
      <c r="BG9471">
        <f t="shared" si="789"/>
        <v>0</v>
      </c>
      <c r="BH9471" s="398">
        <f t="shared" si="790"/>
        <v>0</v>
      </c>
      <c r="BO9471" s="33"/>
    </row>
    <row r="9472" spans="1:67">
      <c r="A9472" s="320" t="s">
        <v>338</v>
      </c>
      <c r="B9472" t="str">
        <f t="shared" si="791"/>
        <v>England</v>
      </c>
      <c r="E9472" s="320"/>
      <c r="F9472" s="320"/>
      <c r="G9472" s="323"/>
      <c r="H9472" s="320"/>
      <c r="I9472" s="320"/>
      <c r="J9472" s="320"/>
      <c r="K9472" s="38"/>
      <c r="L9472" s="38"/>
      <c r="M9472" s="38"/>
      <c r="N9472" s="38"/>
      <c r="O9472" s="38"/>
      <c r="P9472" s="38"/>
      <c r="Q9472" s="38"/>
      <c r="R9472" s="38"/>
      <c r="S9472" s="38"/>
      <c r="BA9472" s="395">
        <v>1</v>
      </c>
      <c r="BB9472" s="396" t="s">
        <v>861</v>
      </c>
      <c r="BC9472">
        <f t="shared" si="786"/>
        <v>0</v>
      </c>
      <c r="BD9472" t="str">
        <f t="shared" si="787"/>
        <v>NAoMe_recurrent_</v>
      </c>
      <c r="BE9472" s="397" t="s">
        <v>862</v>
      </c>
      <c r="BF9472">
        <f t="shared" si="788"/>
        <v>0</v>
      </c>
      <c r="BG9472">
        <f t="shared" si="789"/>
        <v>0</v>
      </c>
      <c r="BH9472" s="398">
        <f t="shared" si="790"/>
        <v>0</v>
      </c>
      <c r="BO9472" s="33"/>
    </row>
    <row r="9473" spans="1:67">
      <c r="A9473" s="320" t="s">
        <v>338</v>
      </c>
      <c r="B9473" t="str">
        <f t="shared" si="791"/>
        <v>England</v>
      </c>
      <c r="E9473" s="320"/>
      <c r="F9473" s="320"/>
      <c r="G9473" s="323"/>
      <c r="H9473" s="320"/>
      <c r="I9473" s="320"/>
      <c r="J9473" s="320"/>
      <c r="K9473" s="38"/>
      <c r="L9473" s="38"/>
      <c r="M9473" s="38"/>
      <c r="N9473" s="38"/>
      <c r="O9473" s="38"/>
      <c r="P9473" s="38"/>
      <c r="Q9473" s="38"/>
      <c r="R9473" s="38"/>
      <c r="S9473" s="38"/>
      <c r="BA9473" s="395">
        <v>1</v>
      </c>
      <c r="BB9473" s="396" t="s">
        <v>861</v>
      </c>
      <c r="BC9473">
        <f t="shared" si="786"/>
        <v>0</v>
      </c>
      <c r="BD9473" t="str">
        <f t="shared" si="787"/>
        <v>NAoMe_recurrent_</v>
      </c>
      <c r="BE9473" s="397" t="s">
        <v>862</v>
      </c>
      <c r="BF9473">
        <f t="shared" si="788"/>
        <v>0</v>
      </c>
      <c r="BG9473">
        <f t="shared" si="789"/>
        <v>0</v>
      </c>
      <c r="BH9473" s="398">
        <f t="shared" si="790"/>
        <v>0</v>
      </c>
      <c r="BO9473" s="33"/>
    </row>
    <row r="9474" spans="1:67">
      <c r="A9474" s="320" t="s">
        <v>338</v>
      </c>
      <c r="B9474" t="str">
        <f t="shared" ref="B9474:B9537" si="792">IF(H9474= "Wales", "Wales", "England")</f>
        <v>England</v>
      </c>
      <c r="E9474" s="320"/>
      <c r="F9474" s="320"/>
      <c r="G9474" s="323"/>
      <c r="H9474" s="320"/>
      <c r="I9474" s="320"/>
      <c r="J9474" s="320"/>
      <c r="K9474" s="38"/>
      <c r="L9474" s="38"/>
      <c r="M9474" s="38"/>
      <c r="N9474" s="38"/>
      <c r="O9474" s="38"/>
      <c r="P9474" s="38"/>
      <c r="Q9474" s="38"/>
      <c r="R9474" s="38"/>
      <c r="S9474" s="38"/>
      <c r="BA9474" s="395">
        <v>1</v>
      </c>
      <c r="BB9474" s="396" t="s">
        <v>861</v>
      </c>
      <c r="BC9474">
        <f t="shared" si="786"/>
        <v>0</v>
      </c>
      <c r="BD9474" t="str">
        <f t="shared" si="787"/>
        <v>NAoMe_recurrent_</v>
      </c>
      <c r="BE9474" s="397" t="s">
        <v>862</v>
      </c>
      <c r="BF9474">
        <f t="shared" si="788"/>
        <v>0</v>
      </c>
      <c r="BG9474">
        <f t="shared" si="789"/>
        <v>0</v>
      </c>
      <c r="BH9474" s="398">
        <f t="shared" si="790"/>
        <v>0</v>
      </c>
      <c r="BO9474" s="33"/>
    </row>
    <row r="9475" spans="1:67">
      <c r="A9475" s="320" t="s">
        <v>338</v>
      </c>
      <c r="B9475" t="str">
        <f t="shared" si="792"/>
        <v>England</v>
      </c>
      <c r="E9475" s="320"/>
      <c r="F9475" s="320"/>
      <c r="G9475" s="323"/>
      <c r="H9475" s="320"/>
      <c r="I9475" s="320"/>
      <c r="J9475" s="320"/>
      <c r="K9475" s="38"/>
      <c r="L9475" s="38"/>
      <c r="M9475" s="38"/>
      <c r="N9475" s="38"/>
      <c r="O9475" s="38"/>
      <c r="P9475" s="38"/>
      <c r="Q9475" s="38"/>
      <c r="R9475" s="38"/>
      <c r="S9475" s="38"/>
      <c r="BA9475" s="395">
        <v>1</v>
      </c>
      <c r="BB9475" s="396" t="s">
        <v>861</v>
      </c>
      <c r="BC9475">
        <f t="shared" ref="BC9475:BC9538" si="793">E9475</f>
        <v>0</v>
      </c>
      <c r="BD9475" t="str">
        <f t="shared" ref="BD9475:BD9538" si="794">(LEFT(A9475, LEN(A9475)-7))&amp;"_"&amp;I9475</f>
        <v>NAoMe_recurrent_</v>
      </c>
      <c r="BE9475" s="397" t="s">
        <v>862</v>
      </c>
      <c r="BF9475">
        <f t="shared" ref="BF9475:BF9538" si="795">J9475</f>
        <v>0</v>
      </c>
      <c r="BG9475">
        <f t="shared" ref="BG9475:BG9538" si="796">K9475</f>
        <v>0</v>
      </c>
      <c r="BH9475" s="398">
        <f t="shared" ref="BH9475:BH9538" si="797">L9475</f>
        <v>0</v>
      </c>
      <c r="BO9475" s="33"/>
    </row>
    <row r="9476" spans="1:67">
      <c r="A9476" s="320" t="s">
        <v>338</v>
      </c>
      <c r="B9476" t="str">
        <f t="shared" si="792"/>
        <v>England</v>
      </c>
      <c r="E9476" s="320"/>
      <c r="F9476" s="320"/>
      <c r="G9476" s="323"/>
      <c r="H9476" s="320"/>
      <c r="I9476" s="320"/>
      <c r="J9476" s="320"/>
      <c r="K9476" s="38"/>
      <c r="L9476" s="38"/>
      <c r="M9476" s="38"/>
      <c r="N9476" s="38"/>
      <c r="O9476" s="38"/>
      <c r="P9476" s="38"/>
      <c r="Q9476" s="38"/>
      <c r="R9476" s="38"/>
      <c r="S9476" s="38"/>
      <c r="BA9476" s="395">
        <v>1</v>
      </c>
      <c r="BB9476" s="396" t="s">
        <v>861</v>
      </c>
      <c r="BC9476">
        <f t="shared" si="793"/>
        <v>0</v>
      </c>
      <c r="BD9476" t="str">
        <f t="shared" si="794"/>
        <v>NAoMe_recurrent_</v>
      </c>
      <c r="BE9476" s="397" t="s">
        <v>862</v>
      </c>
      <c r="BF9476">
        <f t="shared" si="795"/>
        <v>0</v>
      </c>
      <c r="BG9476">
        <f t="shared" si="796"/>
        <v>0</v>
      </c>
      <c r="BH9476" s="398">
        <f t="shared" si="797"/>
        <v>0</v>
      </c>
      <c r="BO9476" s="33"/>
    </row>
    <row r="9477" spans="1:67">
      <c r="A9477" s="320" t="s">
        <v>338</v>
      </c>
      <c r="B9477" t="str">
        <f t="shared" si="792"/>
        <v>England</v>
      </c>
      <c r="E9477" s="320"/>
      <c r="F9477" s="320"/>
      <c r="G9477" s="323"/>
      <c r="H9477" s="320"/>
      <c r="I9477" s="320"/>
      <c r="J9477" s="320"/>
      <c r="K9477" s="38"/>
      <c r="L9477" s="38"/>
      <c r="M9477" s="38"/>
      <c r="N9477" s="38"/>
      <c r="O9477" s="38"/>
      <c r="P9477" s="38"/>
      <c r="Q9477" s="38"/>
      <c r="R9477" s="38"/>
      <c r="S9477" s="38"/>
      <c r="BA9477" s="395">
        <v>1</v>
      </c>
      <c r="BB9477" s="396" t="s">
        <v>861</v>
      </c>
      <c r="BC9477">
        <f t="shared" si="793"/>
        <v>0</v>
      </c>
      <c r="BD9477" t="str">
        <f t="shared" si="794"/>
        <v>NAoMe_recurrent_</v>
      </c>
      <c r="BE9477" s="397" t="s">
        <v>862</v>
      </c>
      <c r="BF9477">
        <f t="shared" si="795"/>
        <v>0</v>
      </c>
      <c r="BG9477">
        <f t="shared" si="796"/>
        <v>0</v>
      </c>
      <c r="BH9477" s="398">
        <f t="shared" si="797"/>
        <v>0</v>
      </c>
      <c r="BO9477" s="33"/>
    </row>
    <row r="9478" spans="1:67">
      <c r="A9478" s="320" t="s">
        <v>338</v>
      </c>
      <c r="B9478" t="str">
        <f t="shared" si="792"/>
        <v>England</v>
      </c>
      <c r="E9478" s="320"/>
      <c r="F9478" s="320"/>
      <c r="G9478" s="323"/>
      <c r="H9478" s="320"/>
      <c r="I9478" s="320"/>
      <c r="J9478" s="320"/>
      <c r="K9478" s="38"/>
      <c r="L9478" s="38"/>
      <c r="M9478" s="38"/>
      <c r="N9478" s="38"/>
      <c r="O9478" s="38"/>
      <c r="P9478" s="38"/>
      <c r="Q9478" s="38"/>
      <c r="R9478" s="38"/>
      <c r="S9478" s="38"/>
      <c r="BA9478" s="395">
        <v>1</v>
      </c>
      <c r="BB9478" s="396" t="s">
        <v>861</v>
      </c>
      <c r="BC9478">
        <f t="shared" si="793"/>
        <v>0</v>
      </c>
      <c r="BD9478" t="str">
        <f t="shared" si="794"/>
        <v>NAoMe_recurrent_</v>
      </c>
      <c r="BE9478" s="397" t="s">
        <v>862</v>
      </c>
      <c r="BF9478">
        <f t="shared" si="795"/>
        <v>0</v>
      </c>
      <c r="BG9478">
        <f t="shared" si="796"/>
        <v>0</v>
      </c>
      <c r="BH9478" s="398">
        <f t="shared" si="797"/>
        <v>0</v>
      </c>
      <c r="BO9478" s="33"/>
    </row>
    <row r="9479" spans="1:67">
      <c r="A9479" s="320" t="s">
        <v>338</v>
      </c>
      <c r="B9479" t="str">
        <f t="shared" si="792"/>
        <v>England</v>
      </c>
      <c r="E9479" s="320"/>
      <c r="F9479" s="320"/>
      <c r="G9479" s="323"/>
      <c r="H9479" s="320"/>
      <c r="I9479" s="320"/>
      <c r="J9479" s="320"/>
      <c r="K9479" s="38"/>
      <c r="L9479" s="38"/>
      <c r="M9479" s="38"/>
      <c r="N9479" s="38"/>
      <c r="O9479" s="38"/>
      <c r="P9479" s="38"/>
      <c r="Q9479" s="38"/>
      <c r="R9479" s="38"/>
      <c r="S9479" s="38"/>
      <c r="BA9479" s="395">
        <v>1</v>
      </c>
      <c r="BB9479" s="396" t="s">
        <v>861</v>
      </c>
      <c r="BC9479">
        <f t="shared" si="793"/>
        <v>0</v>
      </c>
      <c r="BD9479" t="str">
        <f t="shared" si="794"/>
        <v>NAoMe_recurrent_</v>
      </c>
      <c r="BE9479" s="397" t="s">
        <v>862</v>
      </c>
      <c r="BF9479">
        <f t="shared" si="795"/>
        <v>0</v>
      </c>
      <c r="BG9479">
        <f t="shared" si="796"/>
        <v>0</v>
      </c>
      <c r="BH9479" s="398">
        <f t="shared" si="797"/>
        <v>0</v>
      </c>
      <c r="BO9479" s="33"/>
    </row>
    <row r="9480" spans="1:67">
      <c r="A9480" s="320" t="s">
        <v>338</v>
      </c>
      <c r="B9480" t="str">
        <f t="shared" si="792"/>
        <v>England</v>
      </c>
      <c r="E9480" s="320"/>
      <c r="F9480" s="320"/>
      <c r="G9480" s="323"/>
      <c r="H9480" s="320"/>
      <c r="I9480" s="320"/>
      <c r="J9480" s="320"/>
      <c r="K9480" s="38"/>
      <c r="L9480" s="38"/>
      <c r="M9480" s="38"/>
      <c r="N9480" s="38"/>
      <c r="O9480" s="38"/>
      <c r="P9480" s="38"/>
      <c r="Q9480" s="38"/>
      <c r="R9480" s="38"/>
      <c r="S9480" s="38"/>
      <c r="BA9480" s="395">
        <v>1</v>
      </c>
      <c r="BB9480" s="396" t="s">
        <v>861</v>
      </c>
      <c r="BC9480">
        <f t="shared" si="793"/>
        <v>0</v>
      </c>
      <c r="BD9480" t="str">
        <f t="shared" si="794"/>
        <v>NAoMe_recurrent_</v>
      </c>
      <c r="BE9480" s="397" t="s">
        <v>862</v>
      </c>
      <c r="BF9480">
        <f t="shared" si="795"/>
        <v>0</v>
      </c>
      <c r="BG9480">
        <f t="shared" si="796"/>
        <v>0</v>
      </c>
      <c r="BH9480" s="398">
        <f t="shared" si="797"/>
        <v>0</v>
      </c>
      <c r="BO9480" s="33"/>
    </row>
    <row r="9481" spans="1:67">
      <c r="A9481" s="320" t="s">
        <v>338</v>
      </c>
      <c r="B9481" t="str">
        <f t="shared" si="792"/>
        <v>England</v>
      </c>
      <c r="E9481" s="320"/>
      <c r="F9481" s="320"/>
      <c r="G9481" s="323"/>
      <c r="H9481" s="320"/>
      <c r="I9481" s="320"/>
      <c r="J9481" s="320"/>
      <c r="K9481" s="38"/>
      <c r="L9481" s="38"/>
      <c r="M9481" s="38"/>
      <c r="N9481" s="38"/>
      <c r="O9481" s="38"/>
      <c r="P9481" s="38"/>
      <c r="Q9481" s="38"/>
      <c r="R9481" s="38"/>
      <c r="S9481" s="38"/>
      <c r="BA9481" s="395">
        <v>1</v>
      </c>
      <c r="BB9481" s="396" t="s">
        <v>861</v>
      </c>
      <c r="BC9481">
        <f t="shared" si="793"/>
        <v>0</v>
      </c>
      <c r="BD9481" t="str">
        <f t="shared" si="794"/>
        <v>NAoMe_recurrent_</v>
      </c>
      <c r="BE9481" s="397" t="s">
        <v>862</v>
      </c>
      <c r="BF9481">
        <f t="shared" si="795"/>
        <v>0</v>
      </c>
      <c r="BG9481">
        <f t="shared" si="796"/>
        <v>0</v>
      </c>
      <c r="BH9481" s="398">
        <f t="shared" si="797"/>
        <v>0</v>
      </c>
      <c r="BO9481" s="33"/>
    </row>
    <row r="9482" spans="1:67">
      <c r="A9482" s="320" t="s">
        <v>338</v>
      </c>
      <c r="B9482" t="str">
        <f t="shared" si="792"/>
        <v>England</v>
      </c>
      <c r="E9482" s="320"/>
      <c r="F9482" s="320"/>
      <c r="G9482" s="323"/>
      <c r="H9482" s="320"/>
      <c r="I9482" s="320"/>
      <c r="J9482" s="320"/>
      <c r="K9482" s="38"/>
      <c r="L9482" s="38"/>
      <c r="M9482" s="38"/>
      <c r="N9482" s="38"/>
      <c r="O9482" s="38"/>
      <c r="P9482" s="38"/>
      <c r="Q9482" s="38"/>
      <c r="R9482" s="38"/>
      <c r="S9482" s="38"/>
      <c r="BA9482" s="395">
        <v>1</v>
      </c>
      <c r="BB9482" s="396" t="s">
        <v>861</v>
      </c>
      <c r="BC9482">
        <f t="shared" si="793"/>
        <v>0</v>
      </c>
      <c r="BD9482" t="str">
        <f t="shared" si="794"/>
        <v>NAoMe_recurrent_</v>
      </c>
      <c r="BE9482" s="397" t="s">
        <v>862</v>
      </c>
      <c r="BF9482">
        <f t="shared" si="795"/>
        <v>0</v>
      </c>
      <c r="BG9482">
        <f t="shared" si="796"/>
        <v>0</v>
      </c>
      <c r="BH9482" s="398">
        <f t="shared" si="797"/>
        <v>0</v>
      </c>
      <c r="BO9482" s="33"/>
    </row>
    <row r="9483" spans="1:67">
      <c r="A9483" s="320" t="s">
        <v>338</v>
      </c>
      <c r="B9483" t="str">
        <f t="shared" si="792"/>
        <v>England</v>
      </c>
      <c r="E9483" s="320"/>
      <c r="F9483" s="320"/>
      <c r="G9483" s="323"/>
      <c r="H9483" s="320"/>
      <c r="I9483" s="320"/>
      <c r="J9483" s="320"/>
      <c r="K9483" s="38"/>
      <c r="L9483" s="38"/>
      <c r="M9483" s="38"/>
      <c r="N9483" s="38"/>
      <c r="O9483" s="38"/>
      <c r="P9483" s="38"/>
      <c r="Q9483" s="38"/>
      <c r="R9483" s="38"/>
      <c r="S9483" s="38"/>
      <c r="BA9483" s="395">
        <v>1</v>
      </c>
      <c r="BB9483" s="396" t="s">
        <v>861</v>
      </c>
      <c r="BC9483">
        <f t="shared" si="793"/>
        <v>0</v>
      </c>
      <c r="BD9483" t="str">
        <f t="shared" si="794"/>
        <v>NAoMe_recurrent_</v>
      </c>
      <c r="BE9483" s="397" t="s">
        <v>862</v>
      </c>
      <c r="BF9483">
        <f t="shared" si="795"/>
        <v>0</v>
      </c>
      <c r="BG9483">
        <f t="shared" si="796"/>
        <v>0</v>
      </c>
      <c r="BH9483" s="398">
        <f t="shared" si="797"/>
        <v>0</v>
      </c>
      <c r="BO9483" s="33"/>
    </row>
    <row r="9484" spans="1:67">
      <c r="A9484" s="320" t="s">
        <v>338</v>
      </c>
      <c r="B9484" t="str">
        <f t="shared" si="792"/>
        <v>England</v>
      </c>
      <c r="E9484" s="320"/>
      <c r="F9484" s="320"/>
      <c r="G9484" s="323"/>
      <c r="H9484" s="320"/>
      <c r="I9484" s="320"/>
      <c r="J9484" s="320"/>
      <c r="K9484" s="38"/>
      <c r="L9484" s="38"/>
      <c r="M9484" s="38"/>
      <c r="N9484" s="38"/>
      <c r="O9484" s="38"/>
      <c r="P9484" s="38"/>
      <c r="Q9484" s="38"/>
      <c r="R9484" s="38"/>
      <c r="S9484" s="38"/>
      <c r="BA9484" s="395">
        <v>1</v>
      </c>
      <c r="BB9484" s="396" t="s">
        <v>861</v>
      </c>
      <c r="BC9484">
        <f t="shared" si="793"/>
        <v>0</v>
      </c>
      <c r="BD9484" t="str">
        <f t="shared" si="794"/>
        <v>NAoMe_recurrent_</v>
      </c>
      <c r="BE9484" s="397" t="s">
        <v>862</v>
      </c>
      <c r="BF9484">
        <f t="shared" si="795"/>
        <v>0</v>
      </c>
      <c r="BG9484">
        <f t="shared" si="796"/>
        <v>0</v>
      </c>
      <c r="BH9484" s="398">
        <f t="shared" si="797"/>
        <v>0</v>
      </c>
      <c r="BO9484" s="33"/>
    </row>
    <row r="9485" spans="1:67">
      <c r="A9485" s="320" t="s">
        <v>338</v>
      </c>
      <c r="B9485" t="str">
        <f t="shared" si="792"/>
        <v>England</v>
      </c>
      <c r="E9485" s="320"/>
      <c r="F9485" s="320"/>
      <c r="G9485" s="323"/>
      <c r="H9485" s="320"/>
      <c r="I9485" s="320"/>
      <c r="J9485" s="320"/>
      <c r="K9485" s="38"/>
      <c r="L9485" s="38"/>
      <c r="M9485" s="38"/>
      <c r="N9485" s="38"/>
      <c r="O9485" s="38"/>
      <c r="P9485" s="38"/>
      <c r="Q9485" s="38"/>
      <c r="R9485" s="38"/>
      <c r="S9485" s="38"/>
      <c r="BA9485" s="395">
        <v>1</v>
      </c>
      <c r="BB9485" s="396" t="s">
        <v>861</v>
      </c>
      <c r="BC9485">
        <f t="shared" si="793"/>
        <v>0</v>
      </c>
      <c r="BD9485" t="str">
        <f t="shared" si="794"/>
        <v>NAoMe_recurrent_</v>
      </c>
      <c r="BE9485" s="397" t="s">
        <v>862</v>
      </c>
      <c r="BF9485">
        <f t="shared" si="795"/>
        <v>0</v>
      </c>
      <c r="BG9485">
        <f t="shared" si="796"/>
        <v>0</v>
      </c>
      <c r="BH9485" s="398">
        <f t="shared" si="797"/>
        <v>0</v>
      </c>
      <c r="BO9485" s="33"/>
    </row>
    <row r="9486" spans="1:67">
      <c r="A9486" s="320" t="s">
        <v>338</v>
      </c>
      <c r="B9486" t="str">
        <f t="shared" si="792"/>
        <v>England</v>
      </c>
      <c r="E9486" s="320"/>
      <c r="F9486" s="320"/>
      <c r="G9486" s="323"/>
      <c r="H9486" s="320"/>
      <c r="I9486" s="320"/>
      <c r="J9486" s="320"/>
      <c r="K9486" s="38"/>
      <c r="L9486" s="38"/>
      <c r="M9486" s="38"/>
      <c r="N9486" s="38"/>
      <c r="O9486" s="38"/>
      <c r="P9486" s="38"/>
      <c r="Q9486" s="38"/>
      <c r="R9486" s="38"/>
      <c r="S9486" s="38"/>
      <c r="BA9486" s="395">
        <v>1</v>
      </c>
      <c r="BB9486" s="396" t="s">
        <v>861</v>
      </c>
      <c r="BC9486">
        <f t="shared" si="793"/>
        <v>0</v>
      </c>
      <c r="BD9486" t="str">
        <f t="shared" si="794"/>
        <v>NAoMe_recurrent_</v>
      </c>
      <c r="BE9486" s="397" t="s">
        <v>862</v>
      </c>
      <c r="BF9486">
        <f t="shared" si="795"/>
        <v>0</v>
      </c>
      <c r="BG9486">
        <f t="shared" si="796"/>
        <v>0</v>
      </c>
      <c r="BH9486" s="398">
        <f t="shared" si="797"/>
        <v>0</v>
      </c>
      <c r="BO9486" s="33"/>
    </row>
    <row r="9487" spans="1:67">
      <c r="A9487" s="320" t="s">
        <v>338</v>
      </c>
      <c r="B9487" t="str">
        <f t="shared" si="792"/>
        <v>England</v>
      </c>
      <c r="E9487" s="320"/>
      <c r="F9487" s="320"/>
      <c r="G9487" s="323"/>
      <c r="H9487" s="320"/>
      <c r="I9487" s="320"/>
      <c r="J9487" s="320"/>
      <c r="K9487" s="38"/>
      <c r="L9487" s="38"/>
      <c r="M9487" s="38"/>
      <c r="N9487" s="38"/>
      <c r="O9487" s="38"/>
      <c r="P9487" s="38"/>
      <c r="Q9487" s="38"/>
      <c r="R9487" s="38"/>
      <c r="S9487" s="38"/>
      <c r="BA9487" s="395">
        <v>1</v>
      </c>
      <c r="BB9487" s="396" t="s">
        <v>861</v>
      </c>
      <c r="BC9487">
        <f t="shared" si="793"/>
        <v>0</v>
      </c>
      <c r="BD9487" t="str">
        <f t="shared" si="794"/>
        <v>NAoMe_recurrent_</v>
      </c>
      <c r="BE9487" s="397" t="s">
        <v>862</v>
      </c>
      <c r="BF9487">
        <f t="shared" si="795"/>
        <v>0</v>
      </c>
      <c r="BG9487">
        <f t="shared" si="796"/>
        <v>0</v>
      </c>
      <c r="BH9487" s="398">
        <f t="shared" si="797"/>
        <v>0</v>
      </c>
      <c r="BO9487" s="33"/>
    </row>
    <row r="9488" spans="1:67">
      <c r="A9488" s="320" t="s">
        <v>338</v>
      </c>
      <c r="B9488" t="str">
        <f t="shared" si="792"/>
        <v>England</v>
      </c>
      <c r="E9488" s="320"/>
      <c r="F9488" s="320"/>
      <c r="G9488" s="323"/>
      <c r="H9488" s="320"/>
      <c r="I9488" s="320"/>
      <c r="J9488" s="320"/>
      <c r="K9488" s="38"/>
      <c r="L9488" s="38"/>
      <c r="M9488" s="38"/>
      <c r="N9488" s="38"/>
      <c r="O9488" s="38"/>
      <c r="P9488" s="38"/>
      <c r="Q9488" s="38"/>
      <c r="R9488" s="38"/>
      <c r="S9488" s="38"/>
      <c r="BA9488" s="395">
        <v>1</v>
      </c>
      <c r="BB9488" s="396" t="s">
        <v>861</v>
      </c>
      <c r="BC9488">
        <f t="shared" si="793"/>
        <v>0</v>
      </c>
      <c r="BD9488" t="str">
        <f t="shared" si="794"/>
        <v>NAoMe_recurrent_</v>
      </c>
      <c r="BE9488" s="397" t="s">
        <v>862</v>
      </c>
      <c r="BF9488">
        <f t="shared" si="795"/>
        <v>0</v>
      </c>
      <c r="BG9488">
        <f t="shared" si="796"/>
        <v>0</v>
      </c>
      <c r="BH9488" s="398">
        <f t="shared" si="797"/>
        <v>0</v>
      </c>
      <c r="BO9488" s="33"/>
    </row>
    <row r="9489" spans="1:67">
      <c r="A9489" s="320" t="s">
        <v>338</v>
      </c>
      <c r="B9489" t="str">
        <f t="shared" si="792"/>
        <v>England</v>
      </c>
      <c r="E9489" s="320"/>
      <c r="F9489" s="320"/>
      <c r="G9489" s="323"/>
      <c r="H9489" s="320"/>
      <c r="I9489" s="320"/>
      <c r="J9489" s="320"/>
      <c r="K9489" s="38"/>
      <c r="L9489" s="38"/>
      <c r="M9489" s="38"/>
      <c r="N9489" s="38"/>
      <c r="O9489" s="38"/>
      <c r="P9489" s="38"/>
      <c r="Q9489" s="38"/>
      <c r="R9489" s="38"/>
      <c r="S9489" s="38"/>
      <c r="BA9489" s="395">
        <v>1</v>
      </c>
      <c r="BB9489" s="396" t="s">
        <v>861</v>
      </c>
      <c r="BC9489">
        <f t="shared" si="793"/>
        <v>0</v>
      </c>
      <c r="BD9489" t="str">
        <f t="shared" si="794"/>
        <v>NAoMe_recurrent_</v>
      </c>
      <c r="BE9489" s="397" t="s">
        <v>862</v>
      </c>
      <c r="BF9489">
        <f t="shared" si="795"/>
        <v>0</v>
      </c>
      <c r="BG9489">
        <f t="shared" si="796"/>
        <v>0</v>
      </c>
      <c r="BH9489" s="398">
        <f t="shared" si="797"/>
        <v>0</v>
      </c>
      <c r="BO9489" s="33"/>
    </row>
    <row r="9490" spans="1:67">
      <c r="A9490" s="320" t="s">
        <v>338</v>
      </c>
      <c r="B9490" t="str">
        <f t="shared" si="792"/>
        <v>England</v>
      </c>
      <c r="E9490" s="320"/>
      <c r="F9490" s="320"/>
      <c r="G9490" s="323"/>
      <c r="H9490" s="320"/>
      <c r="I9490" s="320"/>
      <c r="J9490" s="320"/>
      <c r="K9490" s="38"/>
      <c r="L9490" s="38"/>
      <c r="M9490" s="38"/>
      <c r="N9490" s="38"/>
      <c r="O9490" s="38"/>
      <c r="P9490" s="38"/>
      <c r="Q9490" s="38"/>
      <c r="R9490" s="38"/>
      <c r="S9490" s="38"/>
      <c r="BA9490" s="395">
        <v>1</v>
      </c>
      <c r="BB9490" s="396" t="s">
        <v>861</v>
      </c>
      <c r="BC9490">
        <f t="shared" si="793"/>
        <v>0</v>
      </c>
      <c r="BD9490" t="str">
        <f t="shared" si="794"/>
        <v>NAoMe_recurrent_</v>
      </c>
      <c r="BE9490" s="397" t="s">
        <v>862</v>
      </c>
      <c r="BF9490">
        <f t="shared" si="795"/>
        <v>0</v>
      </c>
      <c r="BG9490">
        <f t="shared" si="796"/>
        <v>0</v>
      </c>
      <c r="BH9490" s="398">
        <f t="shared" si="797"/>
        <v>0</v>
      </c>
      <c r="BO9490" s="33"/>
    </row>
    <row r="9491" spans="1:67">
      <c r="A9491" s="320" t="s">
        <v>338</v>
      </c>
      <c r="B9491" t="str">
        <f t="shared" si="792"/>
        <v>England</v>
      </c>
      <c r="E9491" s="320"/>
      <c r="F9491" s="320"/>
      <c r="G9491" s="323"/>
      <c r="H9491" s="320"/>
      <c r="I9491" s="320"/>
      <c r="J9491" s="320"/>
      <c r="K9491" s="38"/>
      <c r="L9491" s="38"/>
      <c r="M9491" s="38"/>
      <c r="N9491" s="38"/>
      <c r="O9491" s="38"/>
      <c r="P9491" s="38"/>
      <c r="Q9491" s="38"/>
      <c r="R9491" s="38"/>
      <c r="S9491" s="38"/>
      <c r="BA9491" s="395">
        <v>1</v>
      </c>
      <c r="BB9491" s="396" t="s">
        <v>861</v>
      </c>
      <c r="BC9491">
        <f t="shared" si="793"/>
        <v>0</v>
      </c>
      <c r="BD9491" t="str">
        <f t="shared" si="794"/>
        <v>NAoMe_recurrent_</v>
      </c>
      <c r="BE9491" s="397" t="s">
        <v>862</v>
      </c>
      <c r="BF9491">
        <f t="shared" si="795"/>
        <v>0</v>
      </c>
      <c r="BG9491">
        <f t="shared" si="796"/>
        <v>0</v>
      </c>
      <c r="BH9491" s="398">
        <f t="shared" si="797"/>
        <v>0</v>
      </c>
      <c r="BO9491" s="33"/>
    </row>
    <row r="9492" spans="1:67">
      <c r="A9492" s="320" t="s">
        <v>338</v>
      </c>
      <c r="B9492" t="str">
        <f t="shared" si="792"/>
        <v>England</v>
      </c>
      <c r="E9492" s="320"/>
      <c r="F9492" s="320"/>
      <c r="G9492" s="323"/>
      <c r="H9492" s="320"/>
      <c r="I9492" s="320"/>
      <c r="J9492" s="320"/>
      <c r="K9492" s="38"/>
      <c r="L9492" s="38"/>
      <c r="M9492" s="38"/>
      <c r="N9492" s="38"/>
      <c r="O9492" s="38"/>
      <c r="P9492" s="38"/>
      <c r="Q9492" s="38"/>
      <c r="R9492" s="38"/>
      <c r="S9492" s="38"/>
      <c r="BA9492" s="395">
        <v>1</v>
      </c>
      <c r="BB9492" s="396" t="s">
        <v>861</v>
      </c>
      <c r="BC9492">
        <f t="shared" si="793"/>
        <v>0</v>
      </c>
      <c r="BD9492" t="str">
        <f t="shared" si="794"/>
        <v>NAoMe_recurrent_</v>
      </c>
      <c r="BE9492" s="397" t="s">
        <v>862</v>
      </c>
      <c r="BF9492">
        <f t="shared" si="795"/>
        <v>0</v>
      </c>
      <c r="BG9492">
        <f t="shared" si="796"/>
        <v>0</v>
      </c>
      <c r="BH9492" s="398">
        <f t="shared" si="797"/>
        <v>0</v>
      </c>
      <c r="BO9492" s="33"/>
    </row>
    <row r="9493" spans="1:67">
      <c r="A9493" s="320" t="s">
        <v>338</v>
      </c>
      <c r="B9493" t="str">
        <f t="shared" si="792"/>
        <v>England</v>
      </c>
      <c r="E9493" s="320"/>
      <c r="F9493" s="320"/>
      <c r="G9493" s="323"/>
      <c r="H9493" s="320"/>
      <c r="I9493" s="320"/>
      <c r="J9493" s="320"/>
      <c r="K9493" s="38"/>
      <c r="L9493" s="38"/>
      <c r="M9493" s="38"/>
      <c r="N9493" s="38"/>
      <c r="O9493" s="38"/>
      <c r="P9493" s="38"/>
      <c r="Q9493" s="38"/>
      <c r="R9493" s="38"/>
      <c r="S9493" s="38"/>
      <c r="BA9493" s="395">
        <v>1</v>
      </c>
      <c r="BB9493" s="396" t="s">
        <v>861</v>
      </c>
      <c r="BC9493">
        <f t="shared" si="793"/>
        <v>0</v>
      </c>
      <c r="BD9493" t="str">
        <f t="shared" si="794"/>
        <v>NAoMe_recurrent_</v>
      </c>
      <c r="BE9493" s="397" t="s">
        <v>862</v>
      </c>
      <c r="BF9493">
        <f t="shared" si="795"/>
        <v>0</v>
      </c>
      <c r="BG9493">
        <f t="shared" si="796"/>
        <v>0</v>
      </c>
      <c r="BH9493" s="398">
        <f t="shared" si="797"/>
        <v>0</v>
      </c>
      <c r="BO9493" s="33"/>
    </row>
    <row r="9494" spans="1:67">
      <c r="A9494" s="320" t="s">
        <v>338</v>
      </c>
      <c r="B9494" t="str">
        <f t="shared" si="792"/>
        <v>England</v>
      </c>
      <c r="E9494" s="320"/>
      <c r="F9494" s="320"/>
      <c r="G9494" s="323"/>
      <c r="H9494" s="320"/>
      <c r="I9494" s="320"/>
      <c r="J9494" s="320"/>
      <c r="K9494" s="38"/>
      <c r="L9494" s="38"/>
      <c r="M9494" s="38"/>
      <c r="N9494" s="38"/>
      <c r="O9494" s="38"/>
      <c r="P9494" s="38"/>
      <c r="Q9494" s="38"/>
      <c r="R9494" s="38"/>
      <c r="S9494" s="38"/>
      <c r="BA9494" s="395">
        <v>1</v>
      </c>
      <c r="BB9494" s="396" t="s">
        <v>861</v>
      </c>
      <c r="BC9494">
        <f t="shared" si="793"/>
        <v>0</v>
      </c>
      <c r="BD9494" t="str">
        <f t="shared" si="794"/>
        <v>NAoMe_recurrent_</v>
      </c>
      <c r="BE9494" s="397" t="s">
        <v>862</v>
      </c>
      <c r="BF9494">
        <f t="shared" si="795"/>
        <v>0</v>
      </c>
      <c r="BG9494">
        <f t="shared" si="796"/>
        <v>0</v>
      </c>
      <c r="BH9494" s="398">
        <f t="shared" si="797"/>
        <v>0</v>
      </c>
      <c r="BO9494" s="33"/>
    </row>
    <row r="9495" spans="1:67">
      <c r="A9495" s="320" t="s">
        <v>338</v>
      </c>
      <c r="B9495" t="str">
        <f t="shared" si="792"/>
        <v>England</v>
      </c>
      <c r="E9495" s="320"/>
      <c r="F9495" s="320"/>
      <c r="G9495" s="323"/>
      <c r="H9495" s="320"/>
      <c r="I9495" s="320"/>
      <c r="J9495" s="320"/>
      <c r="K9495" s="38"/>
      <c r="L9495" s="38"/>
      <c r="M9495" s="38"/>
      <c r="N9495" s="38"/>
      <c r="O9495" s="38"/>
      <c r="P9495" s="38"/>
      <c r="Q9495" s="38"/>
      <c r="R9495" s="38"/>
      <c r="S9495" s="38"/>
      <c r="BA9495" s="395">
        <v>1</v>
      </c>
      <c r="BB9495" s="396" t="s">
        <v>861</v>
      </c>
      <c r="BC9495">
        <f t="shared" si="793"/>
        <v>0</v>
      </c>
      <c r="BD9495" t="str">
        <f t="shared" si="794"/>
        <v>NAoMe_recurrent_</v>
      </c>
      <c r="BE9495" s="397" t="s">
        <v>862</v>
      </c>
      <c r="BF9495">
        <f t="shared" si="795"/>
        <v>0</v>
      </c>
      <c r="BG9495">
        <f t="shared" si="796"/>
        <v>0</v>
      </c>
      <c r="BH9495" s="398">
        <f t="shared" si="797"/>
        <v>0</v>
      </c>
      <c r="BO9495" s="33"/>
    </row>
    <row r="9496" spans="1:67">
      <c r="A9496" s="320" t="s">
        <v>338</v>
      </c>
      <c r="B9496" t="str">
        <f t="shared" si="792"/>
        <v>England</v>
      </c>
      <c r="E9496" s="320"/>
      <c r="F9496" s="320"/>
      <c r="G9496" s="323"/>
      <c r="H9496" s="320"/>
      <c r="I9496" s="320"/>
      <c r="J9496" s="320"/>
      <c r="K9496" s="38"/>
      <c r="L9496" s="38"/>
      <c r="M9496" s="38"/>
      <c r="N9496" s="38"/>
      <c r="O9496" s="38"/>
      <c r="P9496" s="38"/>
      <c r="Q9496" s="38"/>
      <c r="R9496" s="38"/>
      <c r="S9496" s="38"/>
      <c r="BA9496" s="395">
        <v>1</v>
      </c>
      <c r="BB9496" s="396" t="s">
        <v>861</v>
      </c>
      <c r="BC9496">
        <f t="shared" si="793"/>
        <v>0</v>
      </c>
      <c r="BD9496" t="str">
        <f t="shared" si="794"/>
        <v>NAoMe_recurrent_</v>
      </c>
      <c r="BE9496" s="397" t="s">
        <v>862</v>
      </c>
      <c r="BF9496">
        <f t="shared" si="795"/>
        <v>0</v>
      </c>
      <c r="BG9496">
        <f t="shared" si="796"/>
        <v>0</v>
      </c>
      <c r="BH9496" s="398">
        <f t="shared" si="797"/>
        <v>0</v>
      </c>
      <c r="BO9496" s="33"/>
    </row>
    <row r="9497" spans="1:67">
      <c r="A9497" s="320" t="s">
        <v>338</v>
      </c>
      <c r="B9497" t="str">
        <f t="shared" si="792"/>
        <v>England</v>
      </c>
      <c r="E9497" s="320"/>
      <c r="F9497" s="320"/>
      <c r="G9497" s="323"/>
      <c r="H9497" s="320"/>
      <c r="I9497" s="320"/>
      <c r="J9497" s="320"/>
      <c r="K9497" s="38"/>
      <c r="L9497" s="38"/>
      <c r="M9497" s="38"/>
      <c r="N9497" s="38"/>
      <c r="O9497" s="38"/>
      <c r="P9497" s="38"/>
      <c r="Q9497" s="38"/>
      <c r="R9497" s="38"/>
      <c r="S9497" s="38"/>
      <c r="BA9497" s="395">
        <v>1</v>
      </c>
      <c r="BB9497" s="396" t="s">
        <v>861</v>
      </c>
      <c r="BC9497">
        <f t="shared" si="793"/>
        <v>0</v>
      </c>
      <c r="BD9497" t="str">
        <f t="shared" si="794"/>
        <v>NAoMe_recurrent_</v>
      </c>
      <c r="BE9497" s="397" t="s">
        <v>862</v>
      </c>
      <c r="BF9497">
        <f t="shared" si="795"/>
        <v>0</v>
      </c>
      <c r="BG9497">
        <f t="shared" si="796"/>
        <v>0</v>
      </c>
      <c r="BH9497" s="398">
        <f t="shared" si="797"/>
        <v>0</v>
      </c>
      <c r="BO9497" s="33"/>
    </row>
    <row r="9498" spans="1:67">
      <c r="A9498" s="320" t="s">
        <v>338</v>
      </c>
      <c r="B9498" t="str">
        <f t="shared" si="792"/>
        <v>England</v>
      </c>
      <c r="E9498" s="320"/>
      <c r="F9498" s="320"/>
      <c r="G9498" s="323"/>
      <c r="H9498" s="320"/>
      <c r="I9498" s="320"/>
      <c r="J9498" s="320"/>
      <c r="K9498" s="38"/>
      <c r="L9498" s="38"/>
      <c r="M9498" s="38"/>
      <c r="N9498" s="38"/>
      <c r="O9498" s="38"/>
      <c r="P9498" s="38"/>
      <c r="Q9498" s="38"/>
      <c r="R9498" s="38"/>
      <c r="S9498" s="38"/>
      <c r="BA9498" s="395">
        <v>1</v>
      </c>
      <c r="BB9498" s="396" t="s">
        <v>861</v>
      </c>
      <c r="BC9498">
        <f t="shared" si="793"/>
        <v>0</v>
      </c>
      <c r="BD9498" t="str">
        <f t="shared" si="794"/>
        <v>NAoMe_recurrent_</v>
      </c>
      <c r="BE9498" s="397" t="s">
        <v>862</v>
      </c>
      <c r="BF9498">
        <f t="shared" si="795"/>
        <v>0</v>
      </c>
      <c r="BG9498">
        <f t="shared" si="796"/>
        <v>0</v>
      </c>
      <c r="BH9498" s="398">
        <f t="shared" si="797"/>
        <v>0</v>
      </c>
      <c r="BO9498" s="33"/>
    </row>
    <row r="9499" spans="1:67">
      <c r="A9499" s="320" t="s">
        <v>338</v>
      </c>
      <c r="B9499" t="str">
        <f t="shared" si="792"/>
        <v>England</v>
      </c>
      <c r="E9499" s="320"/>
      <c r="F9499" s="320"/>
      <c r="G9499" s="323"/>
      <c r="H9499" s="320"/>
      <c r="I9499" s="320"/>
      <c r="J9499" s="320"/>
      <c r="K9499" s="38"/>
      <c r="L9499" s="38"/>
      <c r="M9499" s="38"/>
      <c r="N9499" s="38"/>
      <c r="O9499" s="38"/>
      <c r="P9499" s="38"/>
      <c r="Q9499" s="38"/>
      <c r="R9499" s="38"/>
      <c r="S9499" s="38"/>
      <c r="BA9499" s="395">
        <v>1</v>
      </c>
      <c r="BB9499" s="396" t="s">
        <v>861</v>
      </c>
      <c r="BC9499">
        <f t="shared" si="793"/>
        <v>0</v>
      </c>
      <c r="BD9499" t="str">
        <f t="shared" si="794"/>
        <v>NAoMe_recurrent_</v>
      </c>
      <c r="BE9499" s="397" t="s">
        <v>862</v>
      </c>
      <c r="BF9499">
        <f t="shared" si="795"/>
        <v>0</v>
      </c>
      <c r="BG9499">
        <f t="shared" si="796"/>
        <v>0</v>
      </c>
      <c r="BH9499" s="398">
        <f t="shared" si="797"/>
        <v>0</v>
      </c>
      <c r="BO9499" s="33"/>
    </row>
    <row r="9500" spans="1:67">
      <c r="A9500" s="320" t="s">
        <v>338</v>
      </c>
      <c r="B9500" t="str">
        <f t="shared" si="792"/>
        <v>England</v>
      </c>
      <c r="E9500" s="320"/>
      <c r="F9500" s="320"/>
      <c r="G9500" s="323"/>
      <c r="H9500" s="320"/>
      <c r="I9500" s="320"/>
      <c r="J9500" s="320"/>
      <c r="K9500" s="38"/>
      <c r="L9500" s="38"/>
      <c r="M9500" s="38"/>
      <c r="N9500" s="38"/>
      <c r="O9500" s="38"/>
      <c r="P9500" s="38"/>
      <c r="Q9500" s="38"/>
      <c r="R9500" s="38"/>
      <c r="S9500" s="38"/>
      <c r="BA9500" s="395">
        <v>1</v>
      </c>
      <c r="BB9500" s="396" t="s">
        <v>861</v>
      </c>
      <c r="BC9500">
        <f t="shared" si="793"/>
        <v>0</v>
      </c>
      <c r="BD9500" t="str">
        <f t="shared" si="794"/>
        <v>NAoMe_recurrent_</v>
      </c>
      <c r="BE9500" s="397" t="s">
        <v>862</v>
      </c>
      <c r="BF9500">
        <f t="shared" si="795"/>
        <v>0</v>
      </c>
      <c r="BG9500">
        <f t="shared" si="796"/>
        <v>0</v>
      </c>
      <c r="BH9500" s="398">
        <f t="shared" si="797"/>
        <v>0</v>
      </c>
      <c r="BO9500" s="33"/>
    </row>
    <row r="9501" spans="1:67">
      <c r="A9501" s="320" t="s">
        <v>338</v>
      </c>
      <c r="B9501" t="str">
        <f t="shared" si="792"/>
        <v>England</v>
      </c>
      <c r="E9501" s="320"/>
      <c r="F9501" s="320"/>
      <c r="G9501" s="323"/>
      <c r="H9501" s="320"/>
      <c r="I9501" s="320"/>
      <c r="J9501" s="320"/>
      <c r="K9501" s="38"/>
      <c r="L9501" s="38"/>
      <c r="M9501" s="38"/>
      <c r="N9501" s="38"/>
      <c r="O9501" s="38"/>
      <c r="P9501" s="38"/>
      <c r="Q9501" s="38"/>
      <c r="R9501" s="38"/>
      <c r="S9501" s="38"/>
      <c r="BA9501" s="395">
        <v>1</v>
      </c>
      <c r="BB9501" s="396" t="s">
        <v>861</v>
      </c>
      <c r="BC9501">
        <f t="shared" si="793"/>
        <v>0</v>
      </c>
      <c r="BD9501" t="str">
        <f t="shared" si="794"/>
        <v>NAoMe_recurrent_</v>
      </c>
      <c r="BE9501" s="397" t="s">
        <v>862</v>
      </c>
      <c r="BF9501">
        <f t="shared" si="795"/>
        <v>0</v>
      </c>
      <c r="BG9501">
        <f t="shared" si="796"/>
        <v>0</v>
      </c>
      <c r="BH9501" s="398">
        <f t="shared" si="797"/>
        <v>0</v>
      </c>
      <c r="BO9501" s="33"/>
    </row>
    <row r="9502" spans="1:67">
      <c r="A9502" s="320" t="s">
        <v>338</v>
      </c>
      <c r="B9502" t="str">
        <f t="shared" si="792"/>
        <v>England</v>
      </c>
      <c r="E9502" s="320"/>
      <c r="F9502" s="320"/>
      <c r="G9502" s="323"/>
      <c r="H9502" s="320"/>
      <c r="I9502" s="320"/>
      <c r="J9502" s="320"/>
      <c r="K9502" s="38"/>
      <c r="L9502" s="38"/>
      <c r="M9502" s="38"/>
      <c r="N9502" s="38"/>
      <c r="O9502" s="38"/>
      <c r="P9502" s="38"/>
      <c r="Q9502" s="38"/>
      <c r="R9502" s="38"/>
      <c r="S9502" s="38"/>
      <c r="BA9502" s="395">
        <v>1</v>
      </c>
      <c r="BB9502" s="396" t="s">
        <v>861</v>
      </c>
      <c r="BC9502">
        <f t="shared" si="793"/>
        <v>0</v>
      </c>
      <c r="BD9502" t="str">
        <f t="shared" si="794"/>
        <v>NAoMe_recurrent_</v>
      </c>
      <c r="BE9502" s="397" t="s">
        <v>862</v>
      </c>
      <c r="BF9502">
        <f t="shared" si="795"/>
        <v>0</v>
      </c>
      <c r="BG9502">
        <f t="shared" si="796"/>
        <v>0</v>
      </c>
      <c r="BH9502" s="398">
        <f t="shared" si="797"/>
        <v>0</v>
      </c>
      <c r="BO9502" s="33"/>
    </row>
    <row r="9503" spans="1:67">
      <c r="A9503" s="320" t="s">
        <v>338</v>
      </c>
      <c r="B9503" t="str">
        <f t="shared" si="792"/>
        <v>England</v>
      </c>
      <c r="E9503" s="320"/>
      <c r="F9503" s="320"/>
      <c r="G9503" s="323"/>
      <c r="H9503" s="320"/>
      <c r="I9503" s="320"/>
      <c r="J9503" s="320"/>
      <c r="K9503" s="38"/>
      <c r="L9503" s="38"/>
      <c r="M9503" s="38"/>
      <c r="N9503" s="38"/>
      <c r="O9503" s="38"/>
      <c r="P9503" s="38"/>
      <c r="Q9503" s="38"/>
      <c r="R9503" s="38"/>
      <c r="S9503" s="38"/>
      <c r="BA9503" s="395">
        <v>1</v>
      </c>
      <c r="BB9503" s="396" t="s">
        <v>861</v>
      </c>
      <c r="BC9503">
        <f t="shared" si="793"/>
        <v>0</v>
      </c>
      <c r="BD9503" t="str">
        <f t="shared" si="794"/>
        <v>NAoMe_recurrent_</v>
      </c>
      <c r="BE9503" s="397" t="s">
        <v>862</v>
      </c>
      <c r="BF9503">
        <f t="shared" si="795"/>
        <v>0</v>
      </c>
      <c r="BG9503">
        <f t="shared" si="796"/>
        <v>0</v>
      </c>
      <c r="BH9503" s="398">
        <f t="shared" si="797"/>
        <v>0</v>
      </c>
      <c r="BO9503" s="33"/>
    </row>
    <row r="9504" spans="1:67">
      <c r="A9504" s="320" t="s">
        <v>338</v>
      </c>
      <c r="B9504" t="str">
        <f t="shared" si="792"/>
        <v>England</v>
      </c>
      <c r="E9504" s="320"/>
      <c r="F9504" s="320"/>
      <c r="G9504" s="323"/>
      <c r="H9504" s="320"/>
      <c r="I9504" s="320"/>
      <c r="J9504" s="320"/>
      <c r="K9504" s="38"/>
      <c r="L9504" s="38"/>
      <c r="M9504" s="38"/>
      <c r="N9504" s="38"/>
      <c r="O9504" s="38"/>
      <c r="P9504" s="38"/>
      <c r="Q9504" s="38"/>
      <c r="R9504" s="38"/>
      <c r="S9504" s="38"/>
      <c r="BA9504" s="395">
        <v>1</v>
      </c>
      <c r="BB9504" s="396" t="s">
        <v>861</v>
      </c>
      <c r="BC9504">
        <f t="shared" si="793"/>
        <v>0</v>
      </c>
      <c r="BD9504" t="str">
        <f t="shared" si="794"/>
        <v>NAoMe_recurrent_</v>
      </c>
      <c r="BE9504" s="397" t="s">
        <v>862</v>
      </c>
      <c r="BF9504">
        <f t="shared" si="795"/>
        <v>0</v>
      </c>
      <c r="BG9504">
        <f t="shared" si="796"/>
        <v>0</v>
      </c>
      <c r="BH9504" s="398">
        <f t="shared" si="797"/>
        <v>0</v>
      </c>
      <c r="BO9504" s="33"/>
    </row>
    <row r="9505" spans="1:67">
      <c r="A9505" s="320" t="s">
        <v>338</v>
      </c>
      <c r="B9505" t="str">
        <f t="shared" si="792"/>
        <v>England</v>
      </c>
      <c r="E9505" s="320"/>
      <c r="F9505" s="320"/>
      <c r="G9505" s="323"/>
      <c r="H9505" s="320"/>
      <c r="I9505" s="320"/>
      <c r="J9505" s="320"/>
      <c r="K9505" s="38"/>
      <c r="L9505" s="38"/>
      <c r="M9505" s="38"/>
      <c r="N9505" s="38"/>
      <c r="O9505" s="38"/>
      <c r="P9505" s="38"/>
      <c r="Q9505" s="38"/>
      <c r="R9505" s="38"/>
      <c r="S9505" s="38"/>
      <c r="BA9505" s="395">
        <v>1</v>
      </c>
      <c r="BB9505" s="396" t="s">
        <v>861</v>
      </c>
      <c r="BC9505">
        <f t="shared" si="793"/>
        <v>0</v>
      </c>
      <c r="BD9505" t="str">
        <f t="shared" si="794"/>
        <v>NAoMe_recurrent_</v>
      </c>
      <c r="BE9505" s="397" t="s">
        <v>862</v>
      </c>
      <c r="BF9505">
        <f t="shared" si="795"/>
        <v>0</v>
      </c>
      <c r="BG9505">
        <f t="shared" si="796"/>
        <v>0</v>
      </c>
      <c r="BH9505" s="398">
        <f t="shared" si="797"/>
        <v>0</v>
      </c>
      <c r="BO9505" s="33"/>
    </row>
    <row r="9506" spans="1:67">
      <c r="A9506" s="320" t="s">
        <v>338</v>
      </c>
      <c r="B9506" t="str">
        <f t="shared" si="792"/>
        <v>England</v>
      </c>
      <c r="E9506" s="320"/>
      <c r="F9506" s="320"/>
      <c r="G9506" s="323"/>
      <c r="H9506" s="320"/>
      <c r="I9506" s="320"/>
      <c r="J9506" s="320"/>
      <c r="K9506" s="38"/>
      <c r="L9506" s="38"/>
      <c r="M9506" s="38"/>
      <c r="N9506" s="38"/>
      <c r="O9506" s="38"/>
      <c r="P9506" s="38"/>
      <c r="Q9506" s="38"/>
      <c r="R9506" s="38"/>
      <c r="S9506" s="38"/>
      <c r="BA9506" s="395">
        <v>1</v>
      </c>
      <c r="BB9506" s="396" t="s">
        <v>861</v>
      </c>
      <c r="BC9506">
        <f t="shared" si="793"/>
        <v>0</v>
      </c>
      <c r="BD9506" t="str">
        <f t="shared" si="794"/>
        <v>NAoMe_recurrent_</v>
      </c>
      <c r="BE9506" s="397" t="s">
        <v>862</v>
      </c>
      <c r="BF9506">
        <f t="shared" si="795"/>
        <v>0</v>
      </c>
      <c r="BG9506">
        <f t="shared" si="796"/>
        <v>0</v>
      </c>
      <c r="BH9506" s="398">
        <f t="shared" si="797"/>
        <v>0</v>
      </c>
      <c r="BO9506" s="33"/>
    </row>
    <row r="9507" spans="1:67">
      <c r="A9507" s="320" t="s">
        <v>338</v>
      </c>
      <c r="B9507" t="str">
        <f t="shared" si="792"/>
        <v>England</v>
      </c>
      <c r="E9507" s="320"/>
      <c r="F9507" s="320"/>
      <c r="G9507" s="323"/>
      <c r="H9507" s="320"/>
      <c r="I9507" s="320"/>
      <c r="J9507" s="320"/>
      <c r="K9507" s="38"/>
      <c r="L9507" s="38"/>
      <c r="M9507" s="38"/>
      <c r="N9507" s="38"/>
      <c r="O9507" s="38"/>
      <c r="P9507" s="38"/>
      <c r="Q9507" s="38"/>
      <c r="R9507" s="38"/>
      <c r="S9507" s="38"/>
      <c r="BA9507" s="395">
        <v>1</v>
      </c>
      <c r="BB9507" s="396" t="s">
        <v>861</v>
      </c>
      <c r="BC9507">
        <f t="shared" si="793"/>
        <v>0</v>
      </c>
      <c r="BD9507" t="str">
        <f t="shared" si="794"/>
        <v>NAoMe_recurrent_</v>
      </c>
      <c r="BE9507" s="397" t="s">
        <v>862</v>
      </c>
      <c r="BF9507">
        <f t="shared" si="795"/>
        <v>0</v>
      </c>
      <c r="BG9507">
        <f t="shared" si="796"/>
        <v>0</v>
      </c>
      <c r="BH9507" s="398">
        <f t="shared" si="797"/>
        <v>0</v>
      </c>
      <c r="BO9507" s="33"/>
    </row>
    <row r="9508" spans="1:67">
      <c r="A9508" s="320" t="s">
        <v>338</v>
      </c>
      <c r="B9508" t="str">
        <f t="shared" si="792"/>
        <v>England</v>
      </c>
      <c r="E9508" s="320"/>
      <c r="F9508" s="320"/>
      <c r="G9508" s="323"/>
      <c r="H9508" s="320"/>
      <c r="I9508" s="320"/>
      <c r="J9508" s="320"/>
      <c r="K9508" s="38"/>
      <c r="L9508" s="38"/>
      <c r="M9508" s="38"/>
      <c r="N9508" s="38"/>
      <c r="O9508" s="38"/>
      <c r="P9508" s="38"/>
      <c r="Q9508" s="38"/>
      <c r="R9508" s="38"/>
      <c r="S9508" s="38"/>
      <c r="BA9508" s="395">
        <v>1</v>
      </c>
      <c r="BB9508" s="396" t="s">
        <v>861</v>
      </c>
      <c r="BC9508">
        <f t="shared" si="793"/>
        <v>0</v>
      </c>
      <c r="BD9508" t="str">
        <f t="shared" si="794"/>
        <v>NAoMe_recurrent_</v>
      </c>
      <c r="BE9508" s="397" t="s">
        <v>862</v>
      </c>
      <c r="BF9508">
        <f t="shared" si="795"/>
        <v>0</v>
      </c>
      <c r="BG9508">
        <f t="shared" si="796"/>
        <v>0</v>
      </c>
      <c r="BH9508" s="398">
        <f t="shared" si="797"/>
        <v>0</v>
      </c>
      <c r="BO9508" s="33"/>
    </row>
    <row r="9509" spans="1:67">
      <c r="A9509" s="320" t="s">
        <v>338</v>
      </c>
      <c r="B9509" t="str">
        <f t="shared" si="792"/>
        <v>England</v>
      </c>
      <c r="E9509" s="320"/>
      <c r="F9509" s="320"/>
      <c r="G9509" s="323"/>
      <c r="H9509" s="320"/>
      <c r="I9509" s="320"/>
      <c r="J9509" s="320"/>
      <c r="K9509" s="38"/>
      <c r="L9509" s="38"/>
      <c r="M9509" s="38"/>
      <c r="N9509" s="38"/>
      <c r="O9509" s="38"/>
      <c r="P9509" s="38"/>
      <c r="Q9509" s="38"/>
      <c r="R9509" s="38"/>
      <c r="S9509" s="38"/>
      <c r="BA9509" s="395">
        <v>1</v>
      </c>
      <c r="BB9509" s="396" t="s">
        <v>861</v>
      </c>
      <c r="BC9509">
        <f t="shared" si="793"/>
        <v>0</v>
      </c>
      <c r="BD9509" t="str">
        <f t="shared" si="794"/>
        <v>NAoMe_recurrent_</v>
      </c>
      <c r="BE9509" s="397" t="s">
        <v>862</v>
      </c>
      <c r="BF9509">
        <f t="shared" si="795"/>
        <v>0</v>
      </c>
      <c r="BG9509">
        <f t="shared" si="796"/>
        <v>0</v>
      </c>
      <c r="BH9509" s="398">
        <f t="shared" si="797"/>
        <v>0</v>
      </c>
      <c r="BO9509" s="33"/>
    </row>
    <row r="9510" spans="1:67">
      <c r="A9510" s="320" t="s">
        <v>338</v>
      </c>
      <c r="B9510" t="str">
        <f t="shared" si="792"/>
        <v>England</v>
      </c>
      <c r="E9510" s="320"/>
      <c r="F9510" s="320"/>
      <c r="G9510" s="323"/>
      <c r="H9510" s="320"/>
      <c r="I9510" s="320"/>
      <c r="J9510" s="320"/>
      <c r="K9510" s="38"/>
      <c r="L9510" s="38"/>
      <c r="M9510" s="38"/>
      <c r="N9510" s="38"/>
      <c r="O9510" s="38"/>
      <c r="P9510" s="38"/>
      <c r="Q9510" s="38"/>
      <c r="R9510" s="38"/>
      <c r="S9510" s="38"/>
      <c r="BA9510" s="395">
        <v>1</v>
      </c>
      <c r="BB9510" s="396" t="s">
        <v>861</v>
      </c>
      <c r="BC9510">
        <f t="shared" si="793"/>
        <v>0</v>
      </c>
      <c r="BD9510" t="str">
        <f t="shared" si="794"/>
        <v>NAoMe_recurrent_</v>
      </c>
      <c r="BE9510" s="397" t="s">
        <v>862</v>
      </c>
      <c r="BF9510">
        <f t="shared" si="795"/>
        <v>0</v>
      </c>
      <c r="BG9510">
        <f t="shared" si="796"/>
        <v>0</v>
      </c>
      <c r="BH9510" s="398">
        <f t="shared" si="797"/>
        <v>0</v>
      </c>
      <c r="BO9510" s="33"/>
    </row>
    <row r="9511" spans="1:67">
      <c r="A9511" s="320" t="s">
        <v>338</v>
      </c>
      <c r="B9511" t="str">
        <f t="shared" si="792"/>
        <v>England</v>
      </c>
      <c r="E9511" s="320"/>
      <c r="F9511" s="320"/>
      <c r="G9511" s="323"/>
      <c r="H9511" s="320"/>
      <c r="I9511" s="320"/>
      <c r="J9511" s="320"/>
      <c r="K9511" s="38"/>
      <c r="L9511" s="38"/>
      <c r="M9511" s="38"/>
      <c r="N9511" s="38"/>
      <c r="O9511" s="38"/>
      <c r="P9511" s="38"/>
      <c r="Q9511" s="38"/>
      <c r="R9511" s="38"/>
      <c r="S9511" s="38"/>
      <c r="BA9511" s="395">
        <v>1</v>
      </c>
      <c r="BB9511" s="396" t="s">
        <v>861</v>
      </c>
      <c r="BC9511">
        <f t="shared" si="793"/>
        <v>0</v>
      </c>
      <c r="BD9511" t="str">
        <f t="shared" si="794"/>
        <v>NAoMe_recurrent_</v>
      </c>
      <c r="BE9511" s="397" t="s">
        <v>862</v>
      </c>
      <c r="BF9511">
        <f t="shared" si="795"/>
        <v>0</v>
      </c>
      <c r="BG9511">
        <f t="shared" si="796"/>
        <v>0</v>
      </c>
      <c r="BH9511" s="398">
        <f t="shared" si="797"/>
        <v>0</v>
      </c>
      <c r="BO9511" s="33"/>
    </row>
    <row r="9512" spans="1:67">
      <c r="A9512" s="320" t="s">
        <v>338</v>
      </c>
      <c r="B9512" t="str">
        <f t="shared" si="792"/>
        <v>England</v>
      </c>
      <c r="E9512" s="320"/>
      <c r="F9512" s="320"/>
      <c r="G9512" s="323"/>
      <c r="H9512" s="320"/>
      <c r="I9512" s="320"/>
      <c r="J9512" s="320"/>
      <c r="K9512" s="38"/>
      <c r="L9512" s="38"/>
      <c r="M9512" s="38"/>
      <c r="N9512" s="38"/>
      <c r="O9512" s="38"/>
      <c r="P9512" s="38"/>
      <c r="Q9512" s="38"/>
      <c r="R9512" s="38"/>
      <c r="S9512" s="38"/>
      <c r="BA9512" s="395">
        <v>1</v>
      </c>
      <c r="BB9512" s="396" t="s">
        <v>861</v>
      </c>
      <c r="BC9512">
        <f t="shared" si="793"/>
        <v>0</v>
      </c>
      <c r="BD9512" t="str">
        <f t="shared" si="794"/>
        <v>NAoMe_recurrent_</v>
      </c>
      <c r="BE9512" s="397" t="s">
        <v>862</v>
      </c>
      <c r="BF9512">
        <f t="shared" si="795"/>
        <v>0</v>
      </c>
      <c r="BG9512">
        <f t="shared" si="796"/>
        <v>0</v>
      </c>
      <c r="BH9512" s="398">
        <f t="shared" si="797"/>
        <v>0</v>
      </c>
      <c r="BO9512" s="33"/>
    </row>
    <row r="9513" spans="1:67">
      <c r="A9513" s="320" t="s">
        <v>338</v>
      </c>
      <c r="B9513" t="str">
        <f t="shared" si="792"/>
        <v>England</v>
      </c>
      <c r="E9513" s="320"/>
      <c r="F9513" s="320"/>
      <c r="G9513" s="323"/>
      <c r="H9513" s="320"/>
      <c r="I9513" s="320"/>
      <c r="J9513" s="320"/>
      <c r="K9513" s="38"/>
      <c r="L9513" s="38"/>
      <c r="M9513" s="38"/>
      <c r="N9513" s="38"/>
      <c r="O9513" s="38"/>
      <c r="P9513" s="38"/>
      <c r="Q9513" s="38"/>
      <c r="R9513" s="38"/>
      <c r="S9513" s="38"/>
      <c r="BA9513" s="395">
        <v>1</v>
      </c>
      <c r="BB9513" s="396" t="s">
        <v>861</v>
      </c>
      <c r="BC9513">
        <f t="shared" si="793"/>
        <v>0</v>
      </c>
      <c r="BD9513" t="str">
        <f t="shared" si="794"/>
        <v>NAoMe_recurrent_</v>
      </c>
      <c r="BE9513" s="397" t="s">
        <v>862</v>
      </c>
      <c r="BF9513">
        <f t="shared" si="795"/>
        <v>0</v>
      </c>
      <c r="BG9513">
        <f t="shared" si="796"/>
        <v>0</v>
      </c>
      <c r="BH9513" s="398">
        <f t="shared" si="797"/>
        <v>0</v>
      </c>
      <c r="BO9513" s="33"/>
    </row>
    <row r="9514" spans="1:67">
      <c r="A9514" s="320" t="s">
        <v>338</v>
      </c>
      <c r="B9514" t="str">
        <f t="shared" si="792"/>
        <v>England</v>
      </c>
      <c r="E9514" s="320"/>
      <c r="F9514" s="320"/>
      <c r="G9514" s="323"/>
      <c r="H9514" s="320"/>
      <c r="I9514" s="320"/>
      <c r="J9514" s="320"/>
      <c r="K9514" s="38"/>
      <c r="L9514" s="38"/>
      <c r="M9514" s="38"/>
      <c r="N9514" s="38"/>
      <c r="O9514" s="38"/>
      <c r="P9514" s="38"/>
      <c r="Q9514" s="38"/>
      <c r="R9514" s="38"/>
      <c r="S9514" s="38"/>
      <c r="BA9514" s="395">
        <v>1</v>
      </c>
      <c r="BB9514" s="396" t="s">
        <v>861</v>
      </c>
      <c r="BC9514">
        <f t="shared" si="793"/>
        <v>0</v>
      </c>
      <c r="BD9514" t="str">
        <f t="shared" si="794"/>
        <v>NAoMe_recurrent_</v>
      </c>
      <c r="BE9514" s="397" t="s">
        <v>862</v>
      </c>
      <c r="BF9514">
        <f t="shared" si="795"/>
        <v>0</v>
      </c>
      <c r="BG9514">
        <f t="shared" si="796"/>
        <v>0</v>
      </c>
      <c r="BH9514" s="398">
        <f t="shared" si="797"/>
        <v>0</v>
      </c>
      <c r="BO9514" s="33"/>
    </row>
    <row r="9515" spans="1:67">
      <c r="A9515" s="320" t="s">
        <v>338</v>
      </c>
      <c r="B9515" t="str">
        <f t="shared" si="792"/>
        <v>England</v>
      </c>
      <c r="E9515" s="320"/>
      <c r="F9515" s="320"/>
      <c r="G9515" s="323"/>
      <c r="H9515" s="320"/>
      <c r="I9515" s="320"/>
      <c r="J9515" s="320"/>
      <c r="K9515" s="38"/>
      <c r="L9515" s="38"/>
      <c r="M9515" s="38"/>
      <c r="N9515" s="38"/>
      <c r="O9515" s="38"/>
      <c r="P9515" s="38"/>
      <c r="Q9515" s="38"/>
      <c r="R9515" s="38"/>
      <c r="S9515" s="38"/>
      <c r="BA9515" s="395">
        <v>1</v>
      </c>
      <c r="BB9515" s="396" t="s">
        <v>861</v>
      </c>
      <c r="BC9515">
        <f t="shared" si="793"/>
        <v>0</v>
      </c>
      <c r="BD9515" t="str">
        <f t="shared" si="794"/>
        <v>NAoMe_recurrent_</v>
      </c>
      <c r="BE9515" s="397" t="s">
        <v>862</v>
      </c>
      <c r="BF9515">
        <f t="shared" si="795"/>
        <v>0</v>
      </c>
      <c r="BG9515">
        <f t="shared" si="796"/>
        <v>0</v>
      </c>
      <c r="BH9515" s="398">
        <f t="shared" si="797"/>
        <v>0</v>
      </c>
      <c r="BO9515" s="33"/>
    </row>
    <row r="9516" spans="1:67">
      <c r="A9516" s="320" t="s">
        <v>338</v>
      </c>
      <c r="B9516" t="str">
        <f t="shared" si="792"/>
        <v>England</v>
      </c>
      <c r="E9516" s="320"/>
      <c r="F9516" s="320"/>
      <c r="G9516" s="323"/>
      <c r="H9516" s="320"/>
      <c r="I9516" s="320"/>
      <c r="J9516" s="320"/>
      <c r="K9516" s="38"/>
      <c r="L9516" s="38"/>
      <c r="M9516" s="38"/>
      <c r="N9516" s="38"/>
      <c r="O9516" s="38"/>
      <c r="P9516" s="38"/>
      <c r="Q9516" s="38"/>
      <c r="R9516" s="38"/>
      <c r="S9516" s="38"/>
      <c r="BA9516" s="395">
        <v>1</v>
      </c>
      <c r="BB9516" s="396" t="s">
        <v>861</v>
      </c>
      <c r="BC9516">
        <f t="shared" si="793"/>
        <v>0</v>
      </c>
      <c r="BD9516" t="str">
        <f t="shared" si="794"/>
        <v>NAoMe_recurrent_</v>
      </c>
      <c r="BE9516" s="397" t="s">
        <v>862</v>
      </c>
      <c r="BF9516">
        <f t="shared" si="795"/>
        <v>0</v>
      </c>
      <c r="BG9516">
        <f t="shared" si="796"/>
        <v>0</v>
      </c>
      <c r="BH9516" s="398">
        <f t="shared" si="797"/>
        <v>0</v>
      </c>
      <c r="BO9516" s="33"/>
    </row>
    <row r="9517" spans="1:67">
      <c r="A9517" s="320" t="s">
        <v>338</v>
      </c>
      <c r="B9517" t="str">
        <f t="shared" si="792"/>
        <v>England</v>
      </c>
      <c r="E9517" s="320"/>
      <c r="F9517" s="320"/>
      <c r="G9517" s="323"/>
      <c r="H9517" s="320"/>
      <c r="I9517" s="320"/>
      <c r="J9517" s="320"/>
      <c r="K9517" s="38"/>
      <c r="L9517" s="38"/>
      <c r="M9517" s="38"/>
      <c r="N9517" s="38"/>
      <c r="O9517" s="38"/>
      <c r="P9517" s="38"/>
      <c r="Q9517" s="38"/>
      <c r="R9517" s="38"/>
      <c r="S9517" s="38"/>
      <c r="BA9517" s="395">
        <v>1</v>
      </c>
      <c r="BB9517" s="396" t="s">
        <v>861</v>
      </c>
      <c r="BC9517">
        <f t="shared" si="793"/>
        <v>0</v>
      </c>
      <c r="BD9517" t="str">
        <f t="shared" si="794"/>
        <v>NAoMe_recurrent_</v>
      </c>
      <c r="BE9517" s="397" t="s">
        <v>862</v>
      </c>
      <c r="BF9517">
        <f t="shared" si="795"/>
        <v>0</v>
      </c>
      <c r="BG9517">
        <f t="shared" si="796"/>
        <v>0</v>
      </c>
      <c r="BH9517" s="398">
        <f t="shared" si="797"/>
        <v>0</v>
      </c>
      <c r="BO9517" s="33"/>
    </row>
    <row r="9518" spans="1:67">
      <c r="A9518" s="320" t="s">
        <v>338</v>
      </c>
      <c r="B9518" t="str">
        <f t="shared" si="792"/>
        <v>England</v>
      </c>
      <c r="E9518" s="320"/>
      <c r="F9518" s="320"/>
      <c r="G9518" s="323"/>
      <c r="H9518" s="320"/>
      <c r="I9518" s="320"/>
      <c r="J9518" s="320"/>
      <c r="K9518" s="38"/>
      <c r="L9518" s="38"/>
      <c r="M9518" s="38"/>
      <c r="N9518" s="38"/>
      <c r="O9518" s="38"/>
      <c r="P9518" s="38"/>
      <c r="Q9518" s="38"/>
      <c r="R9518" s="38"/>
      <c r="S9518" s="38"/>
      <c r="BA9518" s="395">
        <v>1</v>
      </c>
      <c r="BB9518" s="396" t="s">
        <v>861</v>
      </c>
      <c r="BC9518">
        <f t="shared" si="793"/>
        <v>0</v>
      </c>
      <c r="BD9518" t="str">
        <f t="shared" si="794"/>
        <v>NAoMe_recurrent_</v>
      </c>
      <c r="BE9518" s="397" t="s">
        <v>862</v>
      </c>
      <c r="BF9518">
        <f t="shared" si="795"/>
        <v>0</v>
      </c>
      <c r="BG9518">
        <f t="shared" si="796"/>
        <v>0</v>
      </c>
      <c r="BH9518" s="398">
        <f t="shared" si="797"/>
        <v>0</v>
      </c>
      <c r="BO9518" s="33"/>
    </row>
    <row r="9519" spans="1:67">
      <c r="A9519" s="320" t="s">
        <v>338</v>
      </c>
      <c r="B9519" t="str">
        <f t="shared" si="792"/>
        <v>England</v>
      </c>
      <c r="E9519" s="320"/>
      <c r="F9519" s="320"/>
      <c r="G9519" s="323"/>
      <c r="H9519" s="320"/>
      <c r="I9519" s="320"/>
      <c r="J9519" s="320"/>
      <c r="K9519" s="38"/>
      <c r="L9519" s="38"/>
      <c r="M9519" s="38"/>
      <c r="N9519" s="38"/>
      <c r="O9519" s="38"/>
      <c r="P9519" s="38"/>
      <c r="Q9519" s="38"/>
      <c r="R9519" s="38"/>
      <c r="S9519" s="38"/>
      <c r="BA9519" s="395">
        <v>1</v>
      </c>
      <c r="BB9519" s="396" t="s">
        <v>861</v>
      </c>
      <c r="BC9519">
        <f t="shared" si="793"/>
        <v>0</v>
      </c>
      <c r="BD9519" t="str">
        <f t="shared" si="794"/>
        <v>NAoMe_recurrent_</v>
      </c>
      <c r="BE9519" s="397" t="s">
        <v>862</v>
      </c>
      <c r="BF9519">
        <f t="shared" si="795"/>
        <v>0</v>
      </c>
      <c r="BG9519">
        <f t="shared" si="796"/>
        <v>0</v>
      </c>
      <c r="BH9519" s="398">
        <f t="shared" si="797"/>
        <v>0</v>
      </c>
      <c r="BO9519" s="33"/>
    </row>
    <row r="9520" spans="1:67">
      <c r="A9520" s="320" t="s">
        <v>338</v>
      </c>
      <c r="B9520" t="str">
        <f t="shared" si="792"/>
        <v>England</v>
      </c>
      <c r="E9520" s="320"/>
      <c r="F9520" s="320"/>
      <c r="G9520" s="323"/>
      <c r="H9520" s="320"/>
      <c r="I9520" s="320"/>
      <c r="J9520" s="320"/>
      <c r="K9520" s="38"/>
      <c r="L9520" s="38"/>
      <c r="M9520" s="38"/>
      <c r="N9520" s="38"/>
      <c r="O9520" s="38"/>
      <c r="P9520" s="38"/>
      <c r="Q9520" s="38"/>
      <c r="R9520" s="38"/>
      <c r="S9520" s="38"/>
      <c r="BA9520" s="395">
        <v>1</v>
      </c>
      <c r="BB9520" s="396" t="s">
        <v>861</v>
      </c>
      <c r="BC9520">
        <f t="shared" si="793"/>
        <v>0</v>
      </c>
      <c r="BD9520" t="str">
        <f t="shared" si="794"/>
        <v>NAoMe_recurrent_</v>
      </c>
      <c r="BE9520" s="397" t="s">
        <v>862</v>
      </c>
      <c r="BF9520">
        <f t="shared" si="795"/>
        <v>0</v>
      </c>
      <c r="BG9520">
        <f t="shared" si="796"/>
        <v>0</v>
      </c>
      <c r="BH9520" s="398">
        <f t="shared" si="797"/>
        <v>0</v>
      </c>
      <c r="BO9520" s="33"/>
    </row>
    <row r="9521" spans="1:67">
      <c r="A9521" s="320" t="s">
        <v>338</v>
      </c>
      <c r="B9521" t="str">
        <f t="shared" si="792"/>
        <v>England</v>
      </c>
      <c r="E9521" s="320"/>
      <c r="F9521" s="320"/>
      <c r="G9521" s="323"/>
      <c r="H9521" s="320"/>
      <c r="I9521" s="320"/>
      <c r="J9521" s="320"/>
      <c r="K9521" s="38"/>
      <c r="L9521" s="38"/>
      <c r="M9521" s="38"/>
      <c r="N9521" s="38"/>
      <c r="O9521" s="38"/>
      <c r="P9521" s="38"/>
      <c r="Q9521" s="38"/>
      <c r="R9521" s="38"/>
      <c r="S9521" s="38"/>
      <c r="BA9521" s="395">
        <v>1</v>
      </c>
      <c r="BB9521" s="396" t="s">
        <v>861</v>
      </c>
      <c r="BC9521">
        <f t="shared" si="793"/>
        <v>0</v>
      </c>
      <c r="BD9521" t="str">
        <f t="shared" si="794"/>
        <v>NAoMe_recurrent_</v>
      </c>
      <c r="BE9521" s="397" t="s">
        <v>862</v>
      </c>
      <c r="BF9521">
        <f t="shared" si="795"/>
        <v>0</v>
      </c>
      <c r="BG9521">
        <f t="shared" si="796"/>
        <v>0</v>
      </c>
      <c r="BH9521" s="398">
        <f t="shared" si="797"/>
        <v>0</v>
      </c>
      <c r="BO9521" s="33"/>
    </row>
    <row r="9522" spans="1:67">
      <c r="A9522" s="320" t="s">
        <v>338</v>
      </c>
      <c r="B9522" t="str">
        <f t="shared" si="792"/>
        <v>England</v>
      </c>
      <c r="E9522" s="320"/>
      <c r="F9522" s="320"/>
      <c r="G9522" s="323"/>
      <c r="H9522" s="320"/>
      <c r="I9522" s="320"/>
      <c r="J9522" s="320"/>
      <c r="K9522" s="38"/>
      <c r="L9522" s="38"/>
      <c r="M9522" s="38"/>
      <c r="N9522" s="38"/>
      <c r="O9522" s="38"/>
      <c r="P9522" s="38"/>
      <c r="Q9522" s="38"/>
      <c r="R9522" s="38"/>
      <c r="S9522" s="38"/>
      <c r="BA9522" s="395">
        <v>1</v>
      </c>
      <c r="BB9522" s="396" t="s">
        <v>861</v>
      </c>
      <c r="BC9522">
        <f t="shared" si="793"/>
        <v>0</v>
      </c>
      <c r="BD9522" t="str">
        <f t="shared" si="794"/>
        <v>NAoMe_recurrent_</v>
      </c>
      <c r="BE9522" s="397" t="s">
        <v>862</v>
      </c>
      <c r="BF9522">
        <f t="shared" si="795"/>
        <v>0</v>
      </c>
      <c r="BG9522">
        <f t="shared" si="796"/>
        <v>0</v>
      </c>
      <c r="BH9522" s="398">
        <f t="shared" si="797"/>
        <v>0</v>
      </c>
      <c r="BO9522" s="33"/>
    </row>
    <row r="9523" spans="1:67">
      <c r="A9523" s="320" t="s">
        <v>338</v>
      </c>
      <c r="B9523" t="str">
        <f t="shared" si="792"/>
        <v>England</v>
      </c>
      <c r="E9523" s="320"/>
      <c r="F9523" s="320"/>
      <c r="G9523" s="323"/>
      <c r="H9523" s="320"/>
      <c r="I9523" s="320"/>
      <c r="J9523" s="320"/>
      <c r="K9523" s="38"/>
      <c r="L9523" s="38"/>
      <c r="M9523" s="38"/>
      <c r="N9523" s="38"/>
      <c r="O9523" s="38"/>
      <c r="P9523" s="38"/>
      <c r="Q9523" s="38"/>
      <c r="R9523" s="38"/>
      <c r="S9523" s="38"/>
      <c r="BA9523" s="395">
        <v>1</v>
      </c>
      <c r="BB9523" s="396" t="s">
        <v>861</v>
      </c>
      <c r="BC9523">
        <f t="shared" si="793"/>
        <v>0</v>
      </c>
      <c r="BD9523" t="str">
        <f t="shared" si="794"/>
        <v>NAoMe_recurrent_</v>
      </c>
      <c r="BE9523" s="397" t="s">
        <v>862</v>
      </c>
      <c r="BF9523">
        <f t="shared" si="795"/>
        <v>0</v>
      </c>
      <c r="BG9523">
        <f t="shared" si="796"/>
        <v>0</v>
      </c>
      <c r="BH9523" s="398">
        <f t="shared" si="797"/>
        <v>0</v>
      </c>
      <c r="BO9523" s="33"/>
    </row>
    <row r="9524" spans="1:67">
      <c r="A9524" s="320" t="s">
        <v>338</v>
      </c>
      <c r="B9524" t="str">
        <f t="shared" si="792"/>
        <v>England</v>
      </c>
      <c r="E9524" s="320"/>
      <c r="F9524" s="320"/>
      <c r="G9524" s="323"/>
      <c r="H9524" s="320"/>
      <c r="I9524" s="320"/>
      <c r="J9524" s="320"/>
      <c r="K9524" s="38"/>
      <c r="L9524" s="38"/>
      <c r="M9524" s="38"/>
      <c r="N9524" s="38"/>
      <c r="O9524" s="38"/>
      <c r="P9524" s="38"/>
      <c r="Q9524" s="38"/>
      <c r="R9524" s="38"/>
      <c r="S9524" s="38"/>
      <c r="BA9524" s="395">
        <v>1</v>
      </c>
      <c r="BB9524" s="396" t="s">
        <v>861</v>
      </c>
      <c r="BC9524">
        <f t="shared" si="793"/>
        <v>0</v>
      </c>
      <c r="BD9524" t="str">
        <f t="shared" si="794"/>
        <v>NAoMe_recurrent_</v>
      </c>
      <c r="BE9524" s="397" t="s">
        <v>862</v>
      </c>
      <c r="BF9524">
        <f t="shared" si="795"/>
        <v>0</v>
      </c>
      <c r="BG9524">
        <f t="shared" si="796"/>
        <v>0</v>
      </c>
      <c r="BH9524" s="398">
        <f t="shared" si="797"/>
        <v>0</v>
      </c>
      <c r="BO9524" s="33"/>
    </row>
    <row r="9525" spans="1:67">
      <c r="A9525" s="320" t="s">
        <v>338</v>
      </c>
      <c r="B9525" t="str">
        <f t="shared" si="792"/>
        <v>England</v>
      </c>
      <c r="E9525" s="320"/>
      <c r="F9525" s="320"/>
      <c r="G9525" s="323"/>
      <c r="H9525" s="320"/>
      <c r="I9525" s="320"/>
      <c r="J9525" s="320"/>
      <c r="K9525" s="38"/>
      <c r="L9525" s="38"/>
      <c r="M9525" s="38"/>
      <c r="N9525" s="38"/>
      <c r="O9525" s="38"/>
      <c r="P9525" s="38"/>
      <c r="Q9525" s="38"/>
      <c r="R9525" s="38"/>
      <c r="S9525" s="38"/>
      <c r="BA9525" s="395">
        <v>1</v>
      </c>
      <c r="BB9525" s="396" t="s">
        <v>861</v>
      </c>
      <c r="BC9525">
        <f t="shared" si="793"/>
        <v>0</v>
      </c>
      <c r="BD9525" t="str">
        <f t="shared" si="794"/>
        <v>NAoMe_recurrent_</v>
      </c>
      <c r="BE9525" s="397" t="s">
        <v>862</v>
      </c>
      <c r="BF9525">
        <f t="shared" si="795"/>
        <v>0</v>
      </c>
      <c r="BG9525">
        <f t="shared" si="796"/>
        <v>0</v>
      </c>
      <c r="BH9525" s="398">
        <f t="shared" si="797"/>
        <v>0</v>
      </c>
      <c r="BO9525" s="33"/>
    </row>
    <row r="9526" spans="1:67">
      <c r="A9526" s="320" t="s">
        <v>338</v>
      </c>
      <c r="B9526" t="str">
        <f t="shared" si="792"/>
        <v>England</v>
      </c>
      <c r="E9526" s="320"/>
      <c r="F9526" s="320"/>
      <c r="G9526" s="323"/>
      <c r="H9526" s="320"/>
      <c r="I9526" s="320"/>
      <c r="J9526" s="320"/>
      <c r="K9526" s="38"/>
      <c r="L9526" s="38"/>
      <c r="M9526" s="38"/>
      <c r="N9526" s="38"/>
      <c r="O9526" s="38"/>
      <c r="P9526" s="38"/>
      <c r="Q9526" s="38"/>
      <c r="R9526" s="38"/>
      <c r="S9526" s="38"/>
      <c r="BA9526" s="395">
        <v>1</v>
      </c>
      <c r="BB9526" s="396" t="s">
        <v>861</v>
      </c>
      <c r="BC9526">
        <f t="shared" si="793"/>
        <v>0</v>
      </c>
      <c r="BD9526" t="str">
        <f t="shared" si="794"/>
        <v>NAoMe_recurrent_</v>
      </c>
      <c r="BE9526" s="397" t="s">
        <v>862</v>
      </c>
      <c r="BF9526">
        <f t="shared" si="795"/>
        <v>0</v>
      </c>
      <c r="BG9526">
        <f t="shared" si="796"/>
        <v>0</v>
      </c>
      <c r="BH9526" s="398">
        <f t="shared" si="797"/>
        <v>0</v>
      </c>
      <c r="BO9526" s="33"/>
    </row>
    <row r="9527" spans="1:67">
      <c r="A9527" s="320" t="s">
        <v>338</v>
      </c>
      <c r="B9527" t="str">
        <f t="shared" si="792"/>
        <v>England</v>
      </c>
      <c r="E9527" s="320"/>
      <c r="F9527" s="320"/>
      <c r="G9527" s="323"/>
      <c r="H9527" s="320"/>
      <c r="I9527" s="320"/>
      <c r="J9527" s="320"/>
      <c r="K9527" s="38"/>
      <c r="L9527" s="38"/>
      <c r="M9527" s="38"/>
      <c r="N9527" s="38"/>
      <c r="O9527" s="38"/>
      <c r="P9527" s="38"/>
      <c r="Q9527" s="38"/>
      <c r="R9527" s="38"/>
      <c r="S9527" s="38"/>
      <c r="BA9527" s="395">
        <v>1</v>
      </c>
      <c r="BB9527" s="396" t="s">
        <v>861</v>
      </c>
      <c r="BC9527">
        <f t="shared" si="793"/>
        <v>0</v>
      </c>
      <c r="BD9527" t="str">
        <f t="shared" si="794"/>
        <v>NAoMe_recurrent_</v>
      </c>
      <c r="BE9527" s="397" t="s">
        <v>862</v>
      </c>
      <c r="BF9527">
        <f t="shared" si="795"/>
        <v>0</v>
      </c>
      <c r="BG9527">
        <f t="shared" si="796"/>
        <v>0</v>
      </c>
      <c r="BH9527" s="398">
        <f t="shared" si="797"/>
        <v>0</v>
      </c>
      <c r="BO9527" s="33"/>
    </row>
    <row r="9528" spans="1:67">
      <c r="A9528" s="320" t="s">
        <v>338</v>
      </c>
      <c r="B9528" t="str">
        <f t="shared" si="792"/>
        <v>England</v>
      </c>
      <c r="E9528" s="320"/>
      <c r="F9528" s="320"/>
      <c r="G9528" s="323"/>
      <c r="H9528" s="320"/>
      <c r="I9528" s="320"/>
      <c r="J9528" s="320"/>
      <c r="K9528" s="38"/>
      <c r="L9528" s="38"/>
      <c r="M9528" s="38"/>
      <c r="N9528" s="38"/>
      <c r="O9528" s="38"/>
      <c r="P9528" s="38"/>
      <c r="Q9528" s="38"/>
      <c r="R9528" s="38"/>
      <c r="S9528" s="38"/>
      <c r="BA9528" s="395">
        <v>1</v>
      </c>
      <c r="BB9528" s="396" t="s">
        <v>861</v>
      </c>
      <c r="BC9528">
        <f t="shared" si="793"/>
        <v>0</v>
      </c>
      <c r="BD9528" t="str">
        <f t="shared" si="794"/>
        <v>NAoMe_recurrent_</v>
      </c>
      <c r="BE9528" s="397" t="s">
        <v>862</v>
      </c>
      <c r="BF9528">
        <f t="shared" si="795"/>
        <v>0</v>
      </c>
      <c r="BG9528">
        <f t="shared" si="796"/>
        <v>0</v>
      </c>
      <c r="BH9528" s="398">
        <f t="shared" si="797"/>
        <v>0</v>
      </c>
      <c r="BO9528" s="33"/>
    </row>
    <row r="9529" spans="1:67">
      <c r="A9529" s="320" t="s">
        <v>338</v>
      </c>
      <c r="B9529" t="str">
        <f t="shared" si="792"/>
        <v>England</v>
      </c>
      <c r="E9529" s="320"/>
      <c r="F9529" s="320"/>
      <c r="G9529" s="323"/>
      <c r="H9529" s="320"/>
      <c r="I9529" s="320"/>
      <c r="J9529" s="320"/>
      <c r="K9529" s="38"/>
      <c r="L9529" s="38"/>
      <c r="M9529" s="38"/>
      <c r="N9529" s="38"/>
      <c r="O9529" s="38"/>
      <c r="P9529" s="38"/>
      <c r="Q9529" s="38"/>
      <c r="R9529" s="38"/>
      <c r="S9529" s="38"/>
      <c r="BA9529" s="395">
        <v>1</v>
      </c>
      <c r="BB9529" s="396" t="s">
        <v>861</v>
      </c>
      <c r="BC9529">
        <f t="shared" si="793"/>
        <v>0</v>
      </c>
      <c r="BD9529" t="str">
        <f t="shared" si="794"/>
        <v>NAoMe_recurrent_</v>
      </c>
      <c r="BE9529" s="397" t="s">
        <v>862</v>
      </c>
      <c r="BF9529">
        <f t="shared" si="795"/>
        <v>0</v>
      </c>
      <c r="BG9529">
        <f t="shared" si="796"/>
        <v>0</v>
      </c>
      <c r="BH9529" s="398">
        <f t="shared" si="797"/>
        <v>0</v>
      </c>
      <c r="BO9529" s="33"/>
    </row>
    <row r="9530" spans="1:67">
      <c r="A9530" s="320" t="s">
        <v>338</v>
      </c>
      <c r="B9530" t="str">
        <f t="shared" si="792"/>
        <v>England</v>
      </c>
      <c r="E9530" s="320"/>
      <c r="F9530" s="320"/>
      <c r="G9530" s="323"/>
      <c r="H9530" s="320"/>
      <c r="I9530" s="320"/>
      <c r="J9530" s="320"/>
      <c r="K9530" s="38"/>
      <c r="L9530" s="38"/>
      <c r="M9530" s="38"/>
      <c r="N9530" s="38"/>
      <c r="O9530" s="38"/>
      <c r="P9530" s="38"/>
      <c r="Q9530" s="38"/>
      <c r="R9530" s="38"/>
      <c r="S9530" s="38"/>
      <c r="BA9530" s="395">
        <v>1</v>
      </c>
      <c r="BB9530" s="396" t="s">
        <v>861</v>
      </c>
      <c r="BC9530">
        <f t="shared" si="793"/>
        <v>0</v>
      </c>
      <c r="BD9530" t="str">
        <f t="shared" si="794"/>
        <v>NAoMe_recurrent_</v>
      </c>
      <c r="BE9530" s="397" t="s">
        <v>862</v>
      </c>
      <c r="BF9530">
        <f t="shared" si="795"/>
        <v>0</v>
      </c>
      <c r="BG9530">
        <f t="shared" si="796"/>
        <v>0</v>
      </c>
      <c r="BH9530" s="398">
        <f t="shared" si="797"/>
        <v>0</v>
      </c>
      <c r="BO9530" s="33"/>
    </row>
    <row r="9531" spans="1:67">
      <c r="A9531" s="320" t="s">
        <v>338</v>
      </c>
      <c r="B9531" t="str">
        <f t="shared" si="792"/>
        <v>England</v>
      </c>
      <c r="E9531" s="320"/>
      <c r="F9531" s="320"/>
      <c r="G9531" s="323"/>
      <c r="H9531" s="320"/>
      <c r="I9531" s="320"/>
      <c r="J9531" s="320"/>
      <c r="K9531" s="38"/>
      <c r="L9531" s="38"/>
      <c r="M9531" s="38"/>
      <c r="N9531" s="38"/>
      <c r="O9531" s="38"/>
      <c r="P9531" s="38"/>
      <c r="Q9531" s="38"/>
      <c r="R9531" s="38"/>
      <c r="S9531" s="38"/>
      <c r="BA9531" s="395">
        <v>1</v>
      </c>
      <c r="BB9531" s="396" t="s">
        <v>861</v>
      </c>
      <c r="BC9531">
        <f t="shared" si="793"/>
        <v>0</v>
      </c>
      <c r="BD9531" t="str">
        <f t="shared" si="794"/>
        <v>NAoMe_recurrent_</v>
      </c>
      <c r="BE9531" s="397" t="s">
        <v>862</v>
      </c>
      <c r="BF9531">
        <f t="shared" si="795"/>
        <v>0</v>
      </c>
      <c r="BG9531">
        <f t="shared" si="796"/>
        <v>0</v>
      </c>
      <c r="BH9531" s="398">
        <f t="shared" si="797"/>
        <v>0</v>
      </c>
      <c r="BO9531" s="33"/>
    </row>
    <row r="9532" spans="1:67">
      <c r="A9532" s="320" t="s">
        <v>338</v>
      </c>
      <c r="B9532" t="str">
        <f t="shared" si="792"/>
        <v>England</v>
      </c>
      <c r="E9532" s="320"/>
      <c r="F9532" s="320"/>
      <c r="G9532" s="323"/>
      <c r="H9532" s="320"/>
      <c r="I9532" s="320"/>
      <c r="J9532" s="320"/>
      <c r="K9532" s="38"/>
      <c r="L9532" s="38"/>
      <c r="M9532" s="38"/>
      <c r="N9532" s="38"/>
      <c r="O9532" s="38"/>
      <c r="P9532" s="38"/>
      <c r="Q9532" s="38"/>
      <c r="R9532" s="38"/>
      <c r="S9532" s="38"/>
      <c r="BA9532" s="395">
        <v>1</v>
      </c>
      <c r="BB9532" s="396" t="s">
        <v>861</v>
      </c>
      <c r="BC9532">
        <f t="shared" si="793"/>
        <v>0</v>
      </c>
      <c r="BD9532" t="str">
        <f t="shared" si="794"/>
        <v>NAoMe_recurrent_</v>
      </c>
      <c r="BE9532" s="397" t="s">
        <v>862</v>
      </c>
      <c r="BF9532">
        <f t="shared" si="795"/>
        <v>0</v>
      </c>
      <c r="BG9532">
        <f t="shared" si="796"/>
        <v>0</v>
      </c>
      <c r="BH9532" s="398">
        <f t="shared" si="797"/>
        <v>0</v>
      </c>
      <c r="BO9532" s="33"/>
    </row>
    <row r="9533" spans="1:67">
      <c r="A9533" s="320" t="s">
        <v>338</v>
      </c>
      <c r="B9533" t="str">
        <f t="shared" si="792"/>
        <v>England</v>
      </c>
      <c r="E9533" s="320"/>
      <c r="F9533" s="320"/>
      <c r="G9533" s="323"/>
      <c r="H9533" s="320"/>
      <c r="I9533" s="320"/>
      <c r="J9533" s="320"/>
      <c r="K9533" s="38"/>
      <c r="L9533" s="38"/>
      <c r="M9533" s="38"/>
      <c r="N9533" s="38"/>
      <c r="O9533" s="38"/>
      <c r="P9533" s="38"/>
      <c r="Q9533" s="38"/>
      <c r="R9533" s="38"/>
      <c r="S9533" s="38"/>
      <c r="BA9533" s="395">
        <v>1</v>
      </c>
      <c r="BB9533" s="396" t="s">
        <v>861</v>
      </c>
      <c r="BC9533">
        <f t="shared" si="793"/>
        <v>0</v>
      </c>
      <c r="BD9533" t="str">
        <f t="shared" si="794"/>
        <v>NAoMe_recurrent_</v>
      </c>
      <c r="BE9533" s="397" t="s">
        <v>862</v>
      </c>
      <c r="BF9533">
        <f t="shared" si="795"/>
        <v>0</v>
      </c>
      <c r="BG9533">
        <f t="shared" si="796"/>
        <v>0</v>
      </c>
      <c r="BH9533" s="398">
        <f t="shared" si="797"/>
        <v>0</v>
      </c>
      <c r="BO9533" s="33"/>
    </row>
    <row r="9534" spans="1:67">
      <c r="A9534" s="320" t="s">
        <v>338</v>
      </c>
      <c r="B9534" t="str">
        <f t="shared" si="792"/>
        <v>England</v>
      </c>
      <c r="E9534" s="320"/>
      <c r="F9534" s="320"/>
      <c r="G9534" s="323"/>
      <c r="H9534" s="320"/>
      <c r="I9534" s="320"/>
      <c r="J9534" s="320"/>
      <c r="K9534" s="38"/>
      <c r="L9534" s="38"/>
      <c r="M9534" s="38"/>
      <c r="N9534" s="38"/>
      <c r="O9534" s="38"/>
      <c r="P9534" s="38"/>
      <c r="Q9534" s="38"/>
      <c r="R9534" s="38"/>
      <c r="S9534" s="38"/>
      <c r="BA9534" s="395">
        <v>1</v>
      </c>
      <c r="BB9534" s="396" t="s">
        <v>861</v>
      </c>
      <c r="BC9534">
        <f t="shared" si="793"/>
        <v>0</v>
      </c>
      <c r="BD9534" t="str">
        <f t="shared" si="794"/>
        <v>NAoMe_recurrent_</v>
      </c>
      <c r="BE9534" s="397" t="s">
        <v>862</v>
      </c>
      <c r="BF9534">
        <f t="shared" si="795"/>
        <v>0</v>
      </c>
      <c r="BG9534">
        <f t="shared" si="796"/>
        <v>0</v>
      </c>
      <c r="BH9534" s="398">
        <f t="shared" si="797"/>
        <v>0</v>
      </c>
      <c r="BO9534" s="33"/>
    </row>
    <row r="9535" spans="1:67">
      <c r="A9535" s="320" t="s">
        <v>338</v>
      </c>
      <c r="B9535" t="str">
        <f t="shared" si="792"/>
        <v>England</v>
      </c>
      <c r="E9535" s="320"/>
      <c r="F9535" s="320"/>
      <c r="G9535" s="323"/>
      <c r="H9535" s="320"/>
      <c r="I9535" s="320"/>
      <c r="J9535" s="320"/>
      <c r="K9535" s="38"/>
      <c r="L9535" s="38"/>
      <c r="M9535" s="38"/>
      <c r="N9535" s="38"/>
      <c r="O9535" s="38"/>
      <c r="P9535" s="38"/>
      <c r="Q9535" s="38"/>
      <c r="R9535" s="38"/>
      <c r="S9535" s="38"/>
      <c r="BA9535" s="395">
        <v>1</v>
      </c>
      <c r="BB9535" s="396" t="s">
        <v>861</v>
      </c>
      <c r="BC9535">
        <f t="shared" si="793"/>
        <v>0</v>
      </c>
      <c r="BD9535" t="str">
        <f t="shared" si="794"/>
        <v>NAoMe_recurrent_</v>
      </c>
      <c r="BE9535" s="397" t="s">
        <v>862</v>
      </c>
      <c r="BF9535">
        <f t="shared" si="795"/>
        <v>0</v>
      </c>
      <c r="BG9535">
        <f t="shared" si="796"/>
        <v>0</v>
      </c>
      <c r="BH9535" s="398">
        <f t="shared" si="797"/>
        <v>0</v>
      </c>
      <c r="BO9535" s="33"/>
    </row>
    <row r="9536" spans="1:67">
      <c r="A9536" s="320" t="s">
        <v>338</v>
      </c>
      <c r="B9536" t="str">
        <f t="shared" si="792"/>
        <v>England</v>
      </c>
      <c r="E9536" s="320"/>
      <c r="F9536" s="320"/>
      <c r="G9536" s="323"/>
      <c r="H9536" s="320"/>
      <c r="I9536" s="320"/>
      <c r="J9536" s="320"/>
      <c r="K9536" s="38"/>
      <c r="L9536" s="38"/>
      <c r="M9536" s="38"/>
      <c r="N9536" s="38"/>
      <c r="O9536" s="38"/>
      <c r="P9536" s="38"/>
      <c r="Q9536" s="38"/>
      <c r="R9536" s="38"/>
      <c r="S9536" s="38"/>
      <c r="BA9536" s="395">
        <v>1</v>
      </c>
      <c r="BB9536" s="396" t="s">
        <v>861</v>
      </c>
      <c r="BC9536">
        <f t="shared" si="793"/>
        <v>0</v>
      </c>
      <c r="BD9536" t="str">
        <f t="shared" si="794"/>
        <v>NAoMe_recurrent_</v>
      </c>
      <c r="BE9536" s="397" t="s">
        <v>862</v>
      </c>
      <c r="BF9536">
        <f t="shared" si="795"/>
        <v>0</v>
      </c>
      <c r="BG9536">
        <f t="shared" si="796"/>
        <v>0</v>
      </c>
      <c r="BH9536" s="398">
        <f t="shared" si="797"/>
        <v>0</v>
      </c>
      <c r="BO9536" s="33"/>
    </row>
    <row r="9537" spans="1:67">
      <c r="A9537" s="320" t="s">
        <v>338</v>
      </c>
      <c r="B9537" t="str">
        <f t="shared" si="792"/>
        <v>England</v>
      </c>
      <c r="E9537" s="320"/>
      <c r="F9537" s="320"/>
      <c r="G9537" s="323"/>
      <c r="H9537" s="320"/>
      <c r="I9537" s="320"/>
      <c r="J9537" s="320"/>
      <c r="K9537" s="38"/>
      <c r="L9537" s="38"/>
      <c r="M9537" s="38"/>
      <c r="N9537" s="38"/>
      <c r="O9537" s="38"/>
      <c r="P9537" s="38"/>
      <c r="Q9537" s="38"/>
      <c r="R9537" s="38"/>
      <c r="S9537" s="38"/>
      <c r="BA9537" s="395">
        <v>1</v>
      </c>
      <c r="BB9537" s="396" t="s">
        <v>861</v>
      </c>
      <c r="BC9537">
        <f t="shared" si="793"/>
        <v>0</v>
      </c>
      <c r="BD9537" t="str">
        <f t="shared" si="794"/>
        <v>NAoMe_recurrent_</v>
      </c>
      <c r="BE9537" s="397" t="s">
        <v>862</v>
      </c>
      <c r="BF9537">
        <f t="shared" si="795"/>
        <v>0</v>
      </c>
      <c r="BG9537">
        <f t="shared" si="796"/>
        <v>0</v>
      </c>
      <c r="BH9537" s="398">
        <f t="shared" si="797"/>
        <v>0</v>
      </c>
      <c r="BO9537" s="33"/>
    </row>
    <row r="9538" spans="1:67">
      <c r="A9538" s="320" t="s">
        <v>338</v>
      </c>
      <c r="B9538" t="str">
        <f t="shared" ref="B9538:B9601" si="798">IF(H9538= "Wales", "Wales", "England")</f>
        <v>England</v>
      </c>
      <c r="E9538" s="320"/>
      <c r="F9538" s="320"/>
      <c r="G9538" s="323"/>
      <c r="H9538" s="320"/>
      <c r="I9538" s="320"/>
      <c r="J9538" s="320"/>
      <c r="K9538" s="38"/>
      <c r="L9538" s="38"/>
      <c r="M9538" s="38"/>
      <c r="N9538" s="38"/>
      <c r="O9538" s="38"/>
      <c r="P9538" s="38"/>
      <c r="Q9538" s="38"/>
      <c r="R9538" s="38"/>
      <c r="S9538" s="38"/>
      <c r="BA9538" s="395">
        <v>1</v>
      </c>
      <c r="BB9538" s="396" t="s">
        <v>861</v>
      </c>
      <c r="BC9538">
        <f t="shared" si="793"/>
        <v>0</v>
      </c>
      <c r="BD9538" t="str">
        <f t="shared" si="794"/>
        <v>NAoMe_recurrent_</v>
      </c>
      <c r="BE9538" s="397" t="s">
        <v>862</v>
      </c>
      <c r="BF9538">
        <f t="shared" si="795"/>
        <v>0</v>
      </c>
      <c r="BG9538">
        <f t="shared" si="796"/>
        <v>0</v>
      </c>
      <c r="BH9538" s="398">
        <f t="shared" si="797"/>
        <v>0</v>
      </c>
      <c r="BO9538" s="33"/>
    </row>
    <row r="9539" spans="1:67">
      <c r="A9539" s="320" t="s">
        <v>338</v>
      </c>
      <c r="B9539" t="str">
        <f t="shared" si="798"/>
        <v>England</v>
      </c>
      <c r="E9539" s="320"/>
      <c r="F9539" s="320"/>
      <c r="G9539" s="323"/>
      <c r="H9539" s="320"/>
      <c r="I9539" s="320"/>
      <c r="J9539" s="320"/>
      <c r="K9539" s="38"/>
      <c r="L9539" s="38"/>
      <c r="M9539" s="38"/>
      <c r="N9539" s="38"/>
      <c r="O9539" s="38"/>
      <c r="P9539" s="38"/>
      <c r="Q9539" s="38"/>
      <c r="R9539" s="38"/>
      <c r="S9539" s="38"/>
      <c r="BA9539" s="395">
        <v>1</v>
      </c>
      <c r="BB9539" s="396" t="s">
        <v>861</v>
      </c>
      <c r="BC9539">
        <f t="shared" ref="BC9539:BC9602" si="799">E9539</f>
        <v>0</v>
      </c>
      <c r="BD9539" t="str">
        <f t="shared" ref="BD9539:BD9602" si="800">(LEFT(A9539, LEN(A9539)-7))&amp;"_"&amp;I9539</f>
        <v>NAoMe_recurrent_</v>
      </c>
      <c r="BE9539" s="397" t="s">
        <v>862</v>
      </c>
      <c r="BF9539">
        <f t="shared" ref="BF9539:BF9602" si="801">J9539</f>
        <v>0</v>
      </c>
      <c r="BG9539">
        <f t="shared" ref="BG9539:BG9602" si="802">K9539</f>
        <v>0</v>
      </c>
      <c r="BH9539" s="398">
        <f t="shared" ref="BH9539:BH9602" si="803">L9539</f>
        <v>0</v>
      </c>
      <c r="BO9539" s="33"/>
    </row>
    <row r="9540" spans="1:67">
      <c r="A9540" s="320" t="s">
        <v>338</v>
      </c>
      <c r="B9540" t="str">
        <f t="shared" si="798"/>
        <v>England</v>
      </c>
      <c r="E9540" s="320"/>
      <c r="F9540" s="320"/>
      <c r="G9540" s="323"/>
      <c r="H9540" s="320"/>
      <c r="I9540" s="320"/>
      <c r="J9540" s="320"/>
      <c r="K9540" s="38"/>
      <c r="L9540" s="38"/>
      <c r="M9540" s="38"/>
      <c r="N9540" s="38"/>
      <c r="O9540" s="38"/>
      <c r="P9540" s="38"/>
      <c r="Q9540" s="38"/>
      <c r="R9540" s="38"/>
      <c r="S9540" s="38"/>
      <c r="BA9540" s="395">
        <v>1</v>
      </c>
      <c r="BB9540" s="396" t="s">
        <v>861</v>
      </c>
      <c r="BC9540">
        <f t="shared" si="799"/>
        <v>0</v>
      </c>
      <c r="BD9540" t="str">
        <f t="shared" si="800"/>
        <v>NAoMe_recurrent_</v>
      </c>
      <c r="BE9540" s="397" t="s">
        <v>862</v>
      </c>
      <c r="BF9540">
        <f t="shared" si="801"/>
        <v>0</v>
      </c>
      <c r="BG9540">
        <f t="shared" si="802"/>
        <v>0</v>
      </c>
      <c r="BH9540" s="398">
        <f t="shared" si="803"/>
        <v>0</v>
      </c>
      <c r="BO9540" s="33"/>
    </row>
    <row r="9541" spans="1:67">
      <c r="A9541" s="320" t="s">
        <v>338</v>
      </c>
      <c r="B9541" t="str">
        <f t="shared" si="798"/>
        <v>England</v>
      </c>
      <c r="E9541" s="320"/>
      <c r="F9541" s="320"/>
      <c r="G9541" s="323"/>
      <c r="H9541" s="320"/>
      <c r="I9541" s="320"/>
      <c r="J9541" s="320"/>
      <c r="K9541" s="38"/>
      <c r="L9541" s="38"/>
      <c r="M9541" s="38"/>
      <c r="N9541" s="38"/>
      <c r="O9541" s="38"/>
      <c r="P9541" s="38"/>
      <c r="Q9541" s="38"/>
      <c r="R9541" s="38"/>
      <c r="S9541" s="38"/>
      <c r="BA9541" s="395">
        <v>1</v>
      </c>
      <c r="BB9541" s="396" t="s">
        <v>861</v>
      </c>
      <c r="BC9541">
        <f t="shared" si="799"/>
        <v>0</v>
      </c>
      <c r="BD9541" t="str">
        <f t="shared" si="800"/>
        <v>NAoMe_recurrent_</v>
      </c>
      <c r="BE9541" s="397" t="s">
        <v>862</v>
      </c>
      <c r="BF9541">
        <f t="shared" si="801"/>
        <v>0</v>
      </c>
      <c r="BG9541">
        <f t="shared" si="802"/>
        <v>0</v>
      </c>
      <c r="BH9541" s="398">
        <f t="shared" si="803"/>
        <v>0</v>
      </c>
      <c r="BO9541" s="33"/>
    </row>
    <row r="9542" spans="1:67">
      <c r="A9542" s="320" t="s">
        <v>338</v>
      </c>
      <c r="B9542" t="str">
        <f t="shared" si="798"/>
        <v>England</v>
      </c>
      <c r="E9542" s="320"/>
      <c r="F9542" s="320"/>
      <c r="G9542" s="323"/>
      <c r="H9542" s="320"/>
      <c r="I9542" s="320"/>
      <c r="J9542" s="320"/>
      <c r="K9542" s="38"/>
      <c r="L9542" s="38"/>
      <c r="M9542" s="38"/>
      <c r="N9542" s="38"/>
      <c r="O9542" s="38"/>
      <c r="P9542" s="38"/>
      <c r="Q9542" s="38"/>
      <c r="R9542" s="38"/>
      <c r="S9542" s="38"/>
      <c r="BA9542" s="395">
        <v>1</v>
      </c>
      <c r="BB9542" s="396" t="s">
        <v>861</v>
      </c>
      <c r="BC9542">
        <f t="shared" si="799"/>
        <v>0</v>
      </c>
      <c r="BD9542" t="str">
        <f t="shared" si="800"/>
        <v>NAoMe_recurrent_</v>
      </c>
      <c r="BE9542" s="397" t="s">
        <v>862</v>
      </c>
      <c r="BF9542">
        <f t="shared" si="801"/>
        <v>0</v>
      </c>
      <c r="BG9542">
        <f t="shared" si="802"/>
        <v>0</v>
      </c>
      <c r="BH9542" s="398">
        <f t="shared" si="803"/>
        <v>0</v>
      </c>
      <c r="BO9542" s="33"/>
    </row>
    <row r="9543" spans="1:67">
      <c r="A9543" s="320" t="s">
        <v>338</v>
      </c>
      <c r="B9543" t="str">
        <f t="shared" si="798"/>
        <v>England</v>
      </c>
      <c r="E9543" s="320"/>
      <c r="F9543" s="320"/>
      <c r="G9543" s="323"/>
      <c r="H9543" s="320"/>
      <c r="I9543" s="320"/>
      <c r="J9543" s="320"/>
      <c r="K9543" s="38"/>
      <c r="L9543" s="38"/>
      <c r="M9543" s="38"/>
      <c r="N9543" s="38"/>
      <c r="O9543" s="38"/>
      <c r="P9543" s="38"/>
      <c r="Q9543" s="38"/>
      <c r="R9543" s="38"/>
      <c r="S9543" s="38"/>
      <c r="BA9543" s="395">
        <v>1</v>
      </c>
      <c r="BB9543" s="396" t="s">
        <v>861</v>
      </c>
      <c r="BC9543">
        <f t="shared" si="799"/>
        <v>0</v>
      </c>
      <c r="BD9543" t="str">
        <f t="shared" si="800"/>
        <v>NAoMe_recurrent_</v>
      </c>
      <c r="BE9543" s="397" t="s">
        <v>862</v>
      </c>
      <c r="BF9543">
        <f t="shared" si="801"/>
        <v>0</v>
      </c>
      <c r="BG9543">
        <f t="shared" si="802"/>
        <v>0</v>
      </c>
      <c r="BH9543" s="398">
        <f t="shared" si="803"/>
        <v>0</v>
      </c>
      <c r="BO9543" s="33"/>
    </row>
    <row r="9544" spans="1:67">
      <c r="A9544" s="320" t="s">
        <v>338</v>
      </c>
      <c r="B9544" t="str">
        <f t="shared" si="798"/>
        <v>England</v>
      </c>
      <c r="E9544" s="320"/>
      <c r="F9544" s="320"/>
      <c r="G9544" s="323"/>
      <c r="H9544" s="320"/>
      <c r="I9544" s="320"/>
      <c r="J9544" s="320"/>
      <c r="K9544" s="38"/>
      <c r="L9544" s="38"/>
      <c r="M9544" s="38"/>
      <c r="N9544" s="38"/>
      <c r="O9544" s="38"/>
      <c r="P9544" s="38"/>
      <c r="Q9544" s="38"/>
      <c r="R9544" s="38"/>
      <c r="S9544" s="38"/>
      <c r="BA9544" s="395">
        <v>1</v>
      </c>
      <c r="BB9544" s="396" t="s">
        <v>861</v>
      </c>
      <c r="BC9544">
        <f t="shared" si="799"/>
        <v>0</v>
      </c>
      <c r="BD9544" t="str">
        <f t="shared" si="800"/>
        <v>NAoMe_recurrent_</v>
      </c>
      <c r="BE9544" s="397" t="s">
        <v>862</v>
      </c>
      <c r="BF9544">
        <f t="shared" si="801"/>
        <v>0</v>
      </c>
      <c r="BG9544">
        <f t="shared" si="802"/>
        <v>0</v>
      </c>
      <c r="BH9544" s="398">
        <f t="shared" si="803"/>
        <v>0</v>
      </c>
      <c r="BO9544" s="33"/>
    </row>
    <row r="9545" spans="1:67">
      <c r="A9545" s="320" t="s">
        <v>338</v>
      </c>
      <c r="B9545" t="str">
        <f t="shared" si="798"/>
        <v>England</v>
      </c>
      <c r="E9545" s="320"/>
      <c r="F9545" s="320"/>
      <c r="G9545" s="323"/>
      <c r="H9545" s="320"/>
      <c r="I9545" s="320"/>
      <c r="J9545" s="320"/>
      <c r="K9545" s="38"/>
      <c r="L9545" s="38"/>
      <c r="M9545" s="38"/>
      <c r="N9545" s="38"/>
      <c r="O9545" s="38"/>
      <c r="P9545" s="38"/>
      <c r="Q9545" s="38"/>
      <c r="R9545" s="38"/>
      <c r="S9545" s="38"/>
      <c r="BA9545" s="395">
        <v>1</v>
      </c>
      <c r="BB9545" s="396" t="s">
        <v>861</v>
      </c>
      <c r="BC9545">
        <f t="shared" si="799"/>
        <v>0</v>
      </c>
      <c r="BD9545" t="str">
        <f t="shared" si="800"/>
        <v>NAoMe_recurrent_</v>
      </c>
      <c r="BE9545" s="397" t="s">
        <v>862</v>
      </c>
      <c r="BF9545">
        <f t="shared" si="801"/>
        <v>0</v>
      </c>
      <c r="BG9545">
        <f t="shared" si="802"/>
        <v>0</v>
      </c>
      <c r="BH9545" s="398">
        <f t="shared" si="803"/>
        <v>0</v>
      </c>
      <c r="BO9545" s="33"/>
    </row>
    <row r="9546" spans="1:67">
      <c r="A9546" s="320" t="s">
        <v>338</v>
      </c>
      <c r="B9546" t="str">
        <f t="shared" si="798"/>
        <v>England</v>
      </c>
      <c r="E9546" s="320"/>
      <c r="F9546" s="320"/>
      <c r="G9546" s="323"/>
      <c r="H9546" s="320"/>
      <c r="I9546" s="320"/>
      <c r="J9546" s="320"/>
      <c r="K9546" s="38"/>
      <c r="L9546" s="38"/>
      <c r="M9546" s="38"/>
      <c r="N9546" s="38"/>
      <c r="O9546" s="38"/>
      <c r="P9546" s="38"/>
      <c r="Q9546" s="38"/>
      <c r="R9546" s="38"/>
      <c r="S9546" s="38"/>
      <c r="BA9546" s="395">
        <v>1</v>
      </c>
      <c r="BB9546" s="396" t="s">
        <v>861</v>
      </c>
      <c r="BC9546">
        <f t="shared" si="799"/>
        <v>0</v>
      </c>
      <c r="BD9546" t="str">
        <f t="shared" si="800"/>
        <v>NAoMe_recurrent_</v>
      </c>
      <c r="BE9546" s="397" t="s">
        <v>862</v>
      </c>
      <c r="BF9546">
        <f t="shared" si="801"/>
        <v>0</v>
      </c>
      <c r="BG9546">
        <f t="shared" si="802"/>
        <v>0</v>
      </c>
      <c r="BH9546" s="398">
        <f t="shared" si="803"/>
        <v>0</v>
      </c>
      <c r="BO9546" s="33"/>
    </row>
    <row r="9547" spans="1:67">
      <c r="A9547" s="320" t="s">
        <v>338</v>
      </c>
      <c r="B9547" t="str">
        <f t="shared" si="798"/>
        <v>England</v>
      </c>
      <c r="E9547" s="320"/>
      <c r="F9547" s="320"/>
      <c r="G9547" s="323"/>
      <c r="H9547" s="320"/>
      <c r="I9547" s="320"/>
      <c r="J9547" s="320"/>
      <c r="K9547" s="38"/>
      <c r="L9547" s="38"/>
      <c r="M9547" s="38"/>
      <c r="N9547" s="38"/>
      <c r="O9547" s="38"/>
      <c r="P9547" s="38"/>
      <c r="Q9547" s="38"/>
      <c r="R9547" s="38"/>
      <c r="S9547" s="38"/>
      <c r="BA9547" s="395">
        <v>1</v>
      </c>
      <c r="BB9547" s="396" t="s">
        <v>861</v>
      </c>
      <c r="BC9547">
        <f t="shared" si="799"/>
        <v>0</v>
      </c>
      <c r="BD9547" t="str">
        <f t="shared" si="800"/>
        <v>NAoMe_recurrent_</v>
      </c>
      <c r="BE9547" s="397" t="s">
        <v>862</v>
      </c>
      <c r="BF9547">
        <f t="shared" si="801"/>
        <v>0</v>
      </c>
      <c r="BG9547">
        <f t="shared" si="802"/>
        <v>0</v>
      </c>
      <c r="BH9547" s="398">
        <f t="shared" si="803"/>
        <v>0</v>
      </c>
      <c r="BO9547" s="33"/>
    </row>
    <row r="9548" spans="1:67">
      <c r="A9548" s="320" t="s">
        <v>338</v>
      </c>
      <c r="B9548" t="str">
        <f t="shared" si="798"/>
        <v>England</v>
      </c>
      <c r="E9548" s="320"/>
      <c r="F9548" s="320"/>
      <c r="G9548" s="323"/>
      <c r="H9548" s="320"/>
      <c r="I9548" s="320"/>
      <c r="J9548" s="320"/>
      <c r="K9548" s="38"/>
      <c r="L9548" s="38"/>
      <c r="M9548" s="38"/>
      <c r="N9548" s="38"/>
      <c r="O9548" s="38"/>
      <c r="P9548" s="38"/>
      <c r="Q9548" s="38"/>
      <c r="R9548" s="38"/>
      <c r="S9548" s="38"/>
      <c r="BA9548" s="395">
        <v>1</v>
      </c>
      <c r="BB9548" s="396" t="s">
        <v>861</v>
      </c>
      <c r="BC9548">
        <f t="shared" si="799"/>
        <v>0</v>
      </c>
      <c r="BD9548" t="str">
        <f t="shared" si="800"/>
        <v>NAoMe_recurrent_</v>
      </c>
      <c r="BE9548" s="397" t="s">
        <v>862</v>
      </c>
      <c r="BF9548">
        <f t="shared" si="801"/>
        <v>0</v>
      </c>
      <c r="BG9548">
        <f t="shared" si="802"/>
        <v>0</v>
      </c>
      <c r="BH9548" s="398">
        <f t="shared" si="803"/>
        <v>0</v>
      </c>
      <c r="BO9548" s="33"/>
    </row>
    <row r="9549" spans="1:67">
      <c r="A9549" s="320" t="s">
        <v>338</v>
      </c>
      <c r="B9549" t="str">
        <f t="shared" si="798"/>
        <v>England</v>
      </c>
      <c r="E9549" s="320"/>
      <c r="F9549" s="320"/>
      <c r="G9549" s="323"/>
      <c r="H9549" s="320"/>
      <c r="I9549" s="320"/>
      <c r="J9549" s="320"/>
      <c r="K9549" s="38"/>
      <c r="L9549" s="38"/>
      <c r="M9549" s="38"/>
      <c r="N9549" s="38"/>
      <c r="O9549" s="38"/>
      <c r="P9549" s="38"/>
      <c r="Q9549" s="38"/>
      <c r="R9549" s="38"/>
      <c r="S9549" s="38"/>
      <c r="BA9549" s="395">
        <v>1</v>
      </c>
      <c r="BB9549" s="396" t="s">
        <v>861</v>
      </c>
      <c r="BC9549">
        <f t="shared" si="799"/>
        <v>0</v>
      </c>
      <c r="BD9549" t="str">
        <f t="shared" si="800"/>
        <v>NAoMe_recurrent_</v>
      </c>
      <c r="BE9549" s="397" t="s">
        <v>862</v>
      </c>
      <c r="BF9549">
        <f t="shared" si="801"/>
        <v>0</v>
      </c>
      <c r="BG9549">
        <f t="shared" si="802"/>
        <v>0</v>
      </c>
      <c r="BH9549" s="398">
        <f t="shared" si="803"/>
        <v>0</v>
      </c>
      <c r="BO9549" s="33"/>
    </row>
    <row r="9550" spans="1:67">
      <c r="A9550" s="320" t="s">
        <v>338</v>
      </c>
      <c r="B9550" t="str">
        <f t="shared" si="798"/>
        <v>England</v>
      </c>
      <c r="E9550" s="320"/>
      <c r="F9550" s="320"/>
      <c r="G9550" s="323"/>
      <c r="H9550" s="320"/>
      <c r="I9550" s="320"/>
      <c r="J9550" s="320"/>
      <c r="K9550" s="38"/>
      <c r="L9550" s="38"/>
      <c r="M9550" s="38"/>
      <c r="N9550" s="38"/>
      <c r="O9550" s="38"/>
      <c r="P9550" s="38"/>
      <c r="Q9550" s="38"/>
      <c r="R9550" s="38"/>
      <c r="S9550" s="38"/>
      <c r="BA9550" s="395">
        <v>1</v>
      </c>
      <c r="BB9550" s="396" t="s">
        <v>861</v>
      </c>
      <c r="BC9550">
        <f t="shared" si="799"/>
        <v>0</v>
      </c>
      <c r="BD9550" t="str">
        <f t="shared" si="800"/>
        <v>NAoMe_recurrent_</v>
      </c>
      <c r="BE9550" s="397" t="s">
        <v>862</v>
      </c>
      <c r="BF9550">
        <f t="shared" si="801"/>
        <v>0</v>
      </c>
      <c r="BG9550">
        <f t="shared" si="802"/>
        <v>0</v>
      </c>
      <c r="BH9550" s="398">
        <f t="shared" si="803"/>
        <v>0</v>
      </c>
      <c r="BO9550" s="33"/>
    </row>
    <row r="9551" spans="1:67">
      <c r="A9551" s="320" t="s">
        <v>338</v>
      </c>
      <c r="B9551" t="str">
        <f t="shared" si="798"/>
        <v>England</v>
      </c>
      <c r="E9551" s="320"/>
      <c r="F9551" s="320"/>
      <c r="G9551" s="323"/>
      <c r="H9551" s="320"/>
      <c r="I9551" s="320"/>
      <c r="J9551" s="320"/>
      <c r="K9551" s="38"/>
      <c r="L9551" s="38"/>
      <c r="M9551" s="38"/>
      <c r="N9551" s="38"/>
      <c r="O9551" s="38"/>
      <c r="P9551" s="38"/>
      <c r="Q9551" s="38"/>
      <c r="R9551" s="38"/>
      <c r="S9551" s="38"/>
      <c r="BA9551" s="395">
        <v>1</v>
      </c>
      <c r="BB9551" s="396" t="s">
        <v>861</v>
      </c>
      <c r="BC9551">
        <f t="shared" si="799"/>
        <v>0</v>
      </c>
      <c r="BD9551" t="str">
        <f t="shared" si="800"/>
        <v>NAoMe_recurrent_</v>
      </c>
      <c r="BE9551" s="397" t="s">
        <v>862</v>
      </c>
      <c r="BF9551">
        <f t="shared" si="801"/>
        <v>0</v>
      </c>
      <c r="BG9551">
        <f t="shared" si="802"/>
        <v>0</v>
      </c>
      <c r="BH9551" s="398">
        <f t="shared" si="803"/>
        <v>0</v>
      </c>
      <c r="BO9551" s="33"/>
    </row>
    <row r="9552" spans="1:67">
      <c r="A9552" s="320" t="s">
        <v>338</v>
      </c>
      <c r="B9552" t="str">
        <f t="shared" si="798"/>
        <v>England</v>
      </c>
      <c r="E9552" s="320"/>
      <c r="F9552" s="320"/>
      <c r="G9552" s="323"/>
      <c r="H9552" s="320"/>
      <c r="I9552" s="320"/>
      <c r="J9552" s="320"/>
      <c r="K9552" s="38"/>
      <c r="L9552" s="38"/>
      <c r="M9552" s="38"/>
      <c r="N9552" s="38"/>
      <c r="O9552" s="38"/>
      <c r="P9552" s="38"/>
      <c r="Q9552" s="38"/>
      <c r="R9552" s="38"/>
      <c r="S9552" s="38"/>
      <c r="BA9552" s="395">
        <v>1</v>
      </c>
      <c r="BB9552" s="396" t="s">
        <v>861</v>
      </c>
      <c r="BC9552">
        <f t="shared" si="799"/>
        <v>0</v>
      </c>
      <c r="BD9552" t="str">
        <f t="shared" si="800"/>
        <v>NAoMe_recurrent_</v>
      </c>
      <c r="BE9552" s="397" t="s">
        <v>862</v>
      </c>
      <c r="BF9552">
        <f t="shared" si="801"/>
        <v>0</v>
      </c>
      <c r="BG9552">
        <f t="shared" si="802"/>
        <v>0</v>
      </c>
      <c r="BH9552" s="398">
        <f t="shared" si="803"/>
        <v>0</v>
      </c>
      <c r="BO9552" s="33"/>
    </row>
    <row r="9553" spans="1:67">
      <c r="A9553" s="320" t="s">
        <v>338</v>
      </c>
      <c r="B9553" t="str">
        <f t="shared" si="798"/>
        <v>England</v>
      </c>
      <c r="E9553" s="320"/>
      <c r="F9553" s="320"/>
      <c r="G9553" s="323"/>
      <c r="H9553" s="320"/>
      <c r="I9553" s="320"/>
      <c r="J9553" s="320"/>
      <c r="K9553" s="38"/>
      <c r="L9553" s="38"/>
      <c r="M9553" s="38"/>
      <c r="N9553" s="38"/>
      <c r="O9553" s="38"/>
      <c r="P9553" s="38"/>
      <c r="Q9553" s="38"/>
      <c r="R9553" s="38"/>
      <c r="S9553" s="38"/>
      <c r="BA9553" s="395">
        <v>1</v>
      </c>
      <c r="BB9553" s="396" t="s">
        <v>861</v>
      </c>
      <c r="BC9553">
        <f t="shared" si="799"/>
        <v>0</v>
      </c>
      <c r="BD9553" t="str">
        <f t="shared" si="800"/>
        <v>NAoMe_recurrent_</v>
      </c>
      <c r="BE9553" s="397" t="s">
        <v>862</v>
      </c>
      <c r="BF9553">
        <f t="shared" si="801"/>
        <v>0</v>
      </c>
      <c r="BG9553">
        <f t="shared" si="802"/>
        <v>0</v>
      </c>
      <c r="BH9553" s="398">
        <f t="shared" si="803"/>
        <v>0</v>
      </c>
      <c r="BO9553" s="33"/>
    </row>
    <row r="9554" spans="1:67">
      <c r="A9554" s="320" t="s">
        <v>338</v>
      </c>
      <c r="B9554" t="str">
        <f t="shared" si="798"/>
        <v>England</v>
      </c>
      <c r="E9554" s="320"/>
      <c r="F9554" s="320"/>
      <c r="G9554" s="323"/>
      <c r="H9554" s="320"/>
      <c r="I9554" s="320"/>
      <c r="J9554" s="320"/>
      <c r="K9554" s="38"/>
      <c r="L9554" s="305"/>
      <c r="M9554" s="305"/>
      <c r="N9554" s="38"/>
      <c r="O9554" s="305"/>
      <c r="P9554" s="305"/>
      <c r="Q9554" s="38"/>
      <c r="R9554" s="305"/>
      <c r="S9554" s="305"/>
      <c r="BA9554" s="395">
        <v>1</v>
      </c>
      <c r="BB9554" s="396" t="s">
        <v>861</v>
      </c>
      <c r="BC9554">
        <f t="shared" si="799"/>
        <v>0</v>
      </c>
      <c r="BD9554" t="str">
        <f t="shared" si="800"/>
        <v>NAoMe_recurrent_</v>
      </c>
      <c r="BE9554" s="397" t="s">
        <v>862</v>
      </c>
      <c r="BF9554">
        <f t="shared" si="801"/>
        <v>0</v>
      </c>
      <c r="BG9554">
        <f t="shared" si="802"/>
        <v>0</v>
      </c>
      <c r="BH9554" s="398">
        <f t="shared" si="803"/>
        <v>0</v>
      </c>
      <c r="BO9554" s="33"/>
    </row>
    <row r="9555" spans="1:67">
      <c r="A9555" s="320" t="s">
        <v>338</v>
      </c>
      <c r="B9555" t="str">
        <f t="shared" si="798"/>
        <v>England</v>
      </c>
      <c r="E9555" s="320"/>
      <c r="F9555" s="320"/>
      <c r="G9555" s="323"/>
      <c r="H9555" s="320"/>
      <c r="I9555" s="320"/>
      <c r="J9555" s="320"/>
      <c r="K9555" s="38"/>
      <c r="L9555" s="305"/>
      <c r="M9555" s="305"/>
      <c r="N9555" s="38"/>
      <c r="O9555" s="305"/>
      <c r="P9555" s="305"/>
      <c r="Q9555" s="38"/>
      <c r="R9555" s="305"/>
      <c r="S9555" s="305"/>
      <c r="BA9555" s="395">
        <v>1</v>
      </c>
      <c r="BB9555" s="396" t="s">
        <v>861</v>
      </c>
      <c r="BC9555">
        <f t="shared" si="799"/>
        <v>0</v>
      </c>
      <c r="BD9555" t="str">
        <f t="shared" si="800"/>
        <v>NAoMe_recurrent_</v>
      </c>
      <c r="BE9555" s="397" t="s">
        <v>862</v>
      </c>
      <c r="BF9555">
        <f t="shared" si="801"/>
        <v>0</v>
      </c>
      <c r="BG9555">
        <f t="shared" si="802"/>
        <v>0</v>
      </c>
      <c r="BH9555" s="398">
        <f t="shared" si="803"/>
        <v>0</v>
      </c>
      <c r="BO9555" s="33"/>
    </row>
    <row r="9556" spans="1:67">
      <c r="A9556" s="320" t="s">
        <v>338</v>
      </c>
      <c r="B9556" t="str">
        <f t="shared" si="798"/>
        <v>England</v>
      </c>
      <c r="E9556" s="320"/>
      <c r="F9556" s="320"/>
      <c r="G9556" s="323"/>
      <c r="H9556" s="320"/>
      <c r="I9556" s="320"/>
      <c r="J9556" s="320"/>
      <c r="K9556" s="38"/>
      <c r="L9556" s="305"/>
      <c r="M9556" s="305"/>
      <c r="N9556" s="38"/>
      <c r="O9556" s="305"/>
      <c r="P9556" s="305"/>
      <c r="Q9556" s="38"/>
      <c r="R9556" s="305"/>
      <c r="S9556" s="305"/>
      <c r="BA9556" s="395">
        <v>1</v>
      </c>
      <c r="BB9556" s="396" t="s">
        <v>861</v>
      </c>
      <c r="BC9556">
        <f t="shared" si="799"/>
        <v>0</v>
      </c>
      <c r="BD9556" t="str">
        <f t="shared" si="800"/>
        <v>NAoMe_recurrent_</v>
      </c>
      <c r="BE9556" s="397" t="s">
        <v>862</v>
      </c>
      <c r="BF9556">
        <f t="shared" si="801"/>
        <v>0</v>
      </c>
      <c r="BG9556">
        <f t="shared" si="802"/>
        <v>0</v>
      </c>
      <c r="BH9556" s="398">
        <f t="shared" si="803"/>
        <v>0</v>
      </c>
      <c r="BO9556" s="33"/>
    </row>
    <row r="9557" spans="1:67">
      <c r="A9557" s="320" t="s">
        <v>338</v>
      </c>
      <c r="B9557" t="str">
        <f t="shared" si="798"/>
        <v>England</v>
      </c>
      <c r="E9557" s="320"/>
      <c r="F9557" s="320"/>
      <c r="G9557" s="323"/>
      <c r="H9557" s="320"/>
      <c r="I9557" s="320"/>
      <c r="J9557" s="320"/>
      <c r="K9557" s="38"/>
      <c r="L9557" s="305"/>
      <c r="M9557" s="305"/>
      <c r="N9557" s="38"/>
      <c r="O9557" s="305"/>
      <c r="P9557" s="305"/>
      <c r="Q9557" s="38"/>
      <c r="R9557" s="305"/>
      <c r="S9557" s="305"/>
      <c r="BA9557" s="395">
        <v>1</v>
      </c>
      <c r="BB9557" s="396" t="s">
        <v>861</v>
      </c>
      <c r="BC9557">
        <f t="shared" si="799"/>
        <v>0</v>
      </c>
      <c r="BD9557" t="str">
        <f t="shared" si="800"/>
        <v>NAoMe_recurrent_</v>
      </c>
      <c r="BE9557" s="397" t="s">
        <v>862</v>
      </c>
      <c r="BF9557">
        <f t="shared" si="801"/>
        <v>0</v>
      </c>
      <c r="BG9557">
        <f t="shared" si="802"/>
        <v>0</v>
      </c>
      <c r="BH9557" s="398">
        <f t="shared" si="803"/>
        <v>0</v>
      </c>
      <c r="BO9557" s="33"/>
    </row>
    <row r="9558" spans="1:67">
      <c r="A9558" s="320" t="s">
        <v>338</v>
      </c>
      <c r="B9558" t="str">
        <f t="shared" si="798"/>
        <v>England</v>
      </c>
      <c r="E9558" s="320"/>
      <c r="F9558" s="320"/>
      <c r="G9558" s="323"/>
      <c r="H9558" s="320"/>
      <c r="I9558" s="320"/>
      <c r="J9558" s="320"/>
      <c r="K9558" s="38"/>
      <c r="L9558" s="305"/>
      <c r="M9558" s="305"/>
      <c r="N9558" s="38"/>
      <c r="O9558" s="305"/>
      <c r="P9558" s="305"/>
      <c r="Q9558" s="38"/>
      <c r="R9558" s="305"/>
      <c r="S9558" s="305"/>
      <c r="BA9558" s="395">
        <v>1</v>
      </c>
      <c r="BB9558" s="396" t="s">
        <v>861</v>
      </c>
      <c r="BC9558">
        <f t="shared" si="799"/>
        <v>0</v>
      </c>
      <c r="BD9558" t="str">
        <f t="shared" si="800"/>
        <v>NAoMe_recurrent_</v>
      </c>
      <c r="BE9558" s="397" t="s">
        <v>862</v>
      </c>
      <c r="BF9558">
        <f t="shared" si="801"/>
        <v>0</v>
      </c>
      <c r="BG9558">
        <f t="shared" si="802"/>
        <v>0</v>
      </c>
      <c r="BH9558" s="398">
        <f t="shared" si="803"/>
        <v>0</v>
      </c>
      <c r="BO9558" s="33"/>
    </row>
    <row r="9559" spans="1:67">
      <c r="A9559" s="320" t="s">
        <v>338</v>
      </c>
      <c r="B9559" t="str">
        <f t="shared" si="798"/>
        <v>England</v>
      </c>
      <c r="E9559" s="320"/>
      <c r="F9559" s="320"/>
      <c r="G9559" s="323"/>
      <c r="H9559" s="320"/>
      <c r="I9559" s="320"/>
      <c r="J9559" s="320"/>
      <c r="K9559" s="38"/>
      <c r="L9559" s="305"/>
      <c r="M9559" s="305"/>
      <c r="N9559" s="38"/>
      <c r="O9559" s="305"/>
      <c r="P9559" s="305"/>
      <c r="Q9559" s="38"/>
      <c r="R9559" s="305"/>
      <c r="S9559" s="305"/>
      <c r="BA9559" s="395">
        <v>1</v>
      </c>
      <c r="BB9559" s="396" t="s">
        <v>861</v>
      </c>
      <c r="BC9559">
        <f t="shared" si="799"/>
        <v>0</v>
      </c>
      <c r="BD9559" t="str">
        <f t="shared" si="800"/>
        <v>NAoMe_recurrent_</v>
      </c>
      <c r="BE9559" s="397" t="s">
        <v>862</v>
      </c>
      <c r="BF9559">
        <f t="shared" si="801"/>
        <v>0</v>
      </c>
      <c r="BG9559">
        <f t="shared" si="802"/>
        <v>0</v>
      </c>
      <c r="BH9559" s="398">
        <f t="shared" si="803"/>
        <v>0</v>
      </c>
      <c r="BO9559" s="33"/>
    </row>
    <row r="9560" spans="1:67">
      <c r="A9560" s="320" t="s">
        <v>338</v>
      </c>
      <c r="B9560" t="str">
        <f t="shared" si="798"/>
        <v>England</v>
      </c>
      <c r="E9560" s="320"/>
      <c r="F9560" s="320"/>
      <c r="G9560" s="323"/>
      <c r="H9560" s="320"/>
      <c r="I9560" s="320"/>
      <c r="J9560" s="320"/>
      <c r="K9560" s="38"/>
      <c r="L9560" s="305"/>
      <c r="M9560" s="305"/>
      <c r="N9560" s="38"/>
      <c r="O9560" s="305"/>
      <c r="P9560" s="305"/>
      <c r="Q9560" s="38"/>
      <c r="R9560" s="305"/>
      <c r="S9560" s="305"/>
      <c r="BA9560" s="395">
        <v>1</v>
      </c>
      <c r="BB9560" s="396" t="s">
        <v>861</v>
      </c>
      <c r="BC9560">
        <f t="shared" si="799"/>
        <v>0</v>
      </c>
      <c r="BD9560" t="str">
        <f t="shared" si="800"/>
        <v>NAoMe_recurrent_</v>
      </c>
      <c r="BE9560" s="397" t="s">
        <v>862</v>
      </c>
      <c r="BF9560">
        <f t="shared" si="801"/>
        <v>0</v>
      </c>
      <c r="BG9560">
        <f t="shared" si="802"/>
        <v>0</v>
      </c>
      <c r="BH9560" s="398">
        <f t="shared" si="803"/>
        <v>0</v>
      </c>
      <c r="BO9560" s="33"/>
    </row>
    <row r="9561" spans="1:67">
      <c r="A9561" s="320" t="s">
        <v>338</v>
      </c>
      <c r="B9561" t="str">
        <f t="shared" si="798"/>
        <v>England</v>
      </c>
      <c r="E9561" s="320"/>
      <c r="F9561" s="320"/>
      <c r="G9561" s="323"/>
      <c r="H9561" s="320"/>
      <c r="I9561" s="320"/>
      <c r="J9561" s="320"/>
      <c r="K9561" s="38"/>
      <c r="L9561" s="305"/>
      <c r="M9561" s="305"/>
      <c r="N9561" s="38"/>
      <c r="O9561" s="305"/>
      <c r="P9561" s="305"/>
      <c r="Q9561" s="38"/>
      <c r="R9561" s="305"/>
      <c r="S9561" s="305"/>
      <c r="BA9561" s="395">
        <v>1</v>
      </c>
      <c r="BB9561" s="396" t="s">
        <v>861</v>
      </c>
      <c r="BC9561">
        <f t="shared" si="799"/>
        <v>0</v>
      </c>
      <c r="BD9561" t="str">
        <f t="shared" si="800"/>
        <v>NAoMe_recurrent_</v>
      </c>
      <c r="BE9561" s="397" t="s">
        <v>862</v>
      </c>
      <c r="BF9561">
        <f t="shared" si="801"/>
        <v>0</v>
      </c>
      <c r="BG9561">
        <f t="shared" si="802"/>
        <v>0</v>
      </c>
      <c r="BH9561" s="398">
        <f t="shared" si="803"/>
        <v>0</v>
      </c>
      <c r="BO9561" s="33"/>
    </row>
    <row r="9562" spans="1:67">
      <c r="A9562" s="320" t="s">
        <v>338</v>
      </c>
      <c r="B9562" t="str">
        <f t="shared" si="798"/>
        <v>England</v>
      </c>
      <c r="E9562" s="320"/>
      <c r="F9562" s="320"/>
      <c r="G9562" s="323"/>
      <c r="H9562" s="320"/>
      <c r="I9562" s="320"/>
      <c r="J9562" s="320"/>
      <c r="K9562" s="38"/>
      <c r="L9562" s="305"/>
      <c r="M9562" s="305"/>
      <c r="N9562" s="38"/>
      <c r="O9562" s="305"/>
      <c r="P9562" s="305"/>
      <c r="Q9562" s="38"/>
      <c r="R9562" s="305"/>
      <c r="S9562" s="305"/>
      <c r="BA9562" s="395">
        <v>1</v>
      </c>
      <c r="BB9562" s="396" t="s">
        <v>861</v>
      </c>
      <c r="BC9562">
        <f t="shared" si="799"/>
        <v>0</v>
      </c>
      <c r="BD9562" t="str">
        <f t="shared" si="800"/>
        <v>NAoMe_recurrent_</v>
      </c>
      <c r="BE9562" s="397" t="s">
        <v>862</v>
      </c>
      <c r="BF9562">
        <f t="shared" si="801"/>
        <v>0</v>
      </c>
      <c r="BG9562">
        <f t="shared" si="802"/>
        <v>0</v>
      </c>
      <c r="BH9562" s="398">
        <f t="shared" si="803"/>
        <v>0</v>
      </c>
      <c r="BO9562" s="33"/>
    </row>
    <row r="9563" spans="1:67">
      <c r="A9563" s="320" t="s">
        <v>338</v>
      </c>
      <c r="B9563" t="str">
        <f t="shared" si="798"/>
        <v>England</v>
      </c>
      <c r="E9563" s="320"/>
      <c r="F9563" s="320"/>
      <c r="G9563" s="323"/>
      <c r="H9563" s="320"/>
      <c r="I9563" s="320"/>
      <c r="J9563" s="320"/>
      <c r="K9563" s="38"/>
      <c r="L9563" s="305"/>
      <c r="M9563" s="305"/>
      <c r="N9563" s="38"/>
      <c r="O9563" s="305"/>
      <c r="P9563" s="305"/>
      <c r="Q9563" s="38"/>
      <c r="R9563" s="305"/>
      <c r="S9563" s="305"/>
      <c r="BA9563" s="395">
        <v>1</v>
      </c>
      <c r="BB9563" s="396" t="s">
        <v>861</v>
      </c>
      <c r="BC9563">
        <f t="shared" si="799"/>
        <v>0</v>
      </c>
      <c r="BD9563" t="str">
        <f t="shared" si="800"/>
        <v>NAoMe_recurrent_</v>
      </c>
      <c r="BE9563" s="397" t="s">
        <v>862</v>
      </c>
      <c r="BF9563">
        <f t="shared" si="801"/>
        <v>0</v>
      </c>
      <c r="BG9563">
        <f t="shared" si="802"/>
        <v>0</v>
      </c>
      <c r="BH9563" s="398">
        <f t="shared" si="803"/>
        <v>0</v>
      </c>
      <c r="BO9563" s="33"/>
    </row>
    <row r="9564" spans="1:67">
      <c r="A9564" s="320" t="s">
        <v>338</v>
      </c>
      <c r="B9564" t="str">
        <f t="shared" si="798"/>
        <v>England</v>
      </c>
      <c r="E9564" s="320"/>
      <c r="F9564" s="320"/>
      <c r="G9564" s="323"/>
      <c r="H9564" s="320"/>
      <c r="I9564" s="320"/>
      <c r="J9564" s="320"/>
      <c r="K9564" s="38"/>
      <c r="L9564" s="305"/>
      <c r="M9564" s="305"/>
      <c r="N9564" s="38"/>
      <c r="O9564" s="305"/>
      <c r="P9564" s="305"/>
      <c r="Q9564" s="38"/>
      <c r="R9564" s="305"/>
      <c r="S9564" s="305"/>
      <c r="BA9564" s="395">
        <v>1</v>
      </c>
      <c r="BB9564" s="396" t="s">
        <v>861</v>
      </c>
      <c r="BC9564">
        <f t="shared" si="799"/>
        <v>0</v>
      </c>
      <c r="BD9564" t="str">
        <f t="shared" si="800"/>
        <v>NAoMe_recurrent_</v>
      </c>
      <c r="BE9564" s="397" t="s">
        <v>862</v>
      </c>
      <c r="BF9564">
        <f t="shared" si="801"/>
        <v>0</v>
      </c>
      <c r="BG9564">
        <f t="shared" si="802"/>
        <v>0</v>
      </c>
      <c r="BH9564" s="398">
        <f t="shared" si="803"/>
        <v>0</v>
      </c>
      <c r="BO9564" s="33"/>
    </row>
    <row r="9565" spans="1:67">
      <c r="A9565" s="320" t="s">
        <v>338</v>
      </c>
      <c r="B9565" t="str">
        <f t="shared" si="798"/>
        <v>England</v>
      </c>
      <c r="E9565" s="320"/>
      <c r="F9565" s="320"/>
      <c r="G9565" s="323"/>
      <c r="H9565" s="320"/>
      <c r="I9565" s="320"/>
      <c r="J9565" s="320"/>
      <c r="K9565" s="38"/>
      <c r="L9565" s="305"/>
      <c r="M9565" s="305"/>
      <c r="N9565" s="38"/>
      <c r="O9565" s="305"/>
      <c r="P9565" s="305"/>
      <c r="Q9565" s="38"/>
      <c r="R9565" s="305"/>
      <c r="S9565" s="305"/>
      <c r="BA9565" s="395">
        <v>1</v>
      </c>
      <c r="BB9565" s="396" t="s">
        <v>861</v>
      </c>
      <c r="BC9565">
        <f t="shared" si="799"/>
        <v>0</v>
      </c>
      <c r="BD9565" t="str">
        <f t="shared" si="800"/>
        <v>NAoMe_recurrent_</v>
      </c>
      <c r="BE9565" s="397" t="s">
        <v>862</v>
      </c>
      <c r="BF9565">
        <f t="shared" si="801"/>
        <v>0</v>
      </c>
      <c r="BG9565">
        <f t="shared" si="802"/>
        <v>0</v>
      </c>
      <c r="BH9565" s="398">
        <f t="shared" si="803"/>
        <v>0</v>
      </c>
      <c r="BO9565" s="33"/>
    </row>
    <row r="9566" spans="1:67">
      <c r="A9566" s="320" t="s">
        <v>338</v>
      </c>
      <c r="B9566" t="str">
        <f t="shared" si="798"/>
        <v>England</v>
      </c>
      <c r="E9566" s="320"/>
      <c r="F9566" s="320"/>
      <c r="G9566" s="323"/>
      <c r="H9566" s="320"/>
      <c r="I9566" s="320"/>
      <c r="J9566" s="320"/>
      <c r="K9566" s="38"/>
      <c r="L9566" s="305"/>
      <c r="M9566" s="305"/>
      <c r="N9566" s="38"/>
      <c r="O9566" s="305"/>
      <c r="P9566" s="305"/>
      <c r="Q9566" s="38"/>
      <c r="R9566" s="305"/>
      <c r="S9566" s="305"/>
      <c r="BA9566" s="395">
        <v>1</v>
      </c>
      <c r="BB9566" s="396" t="s">
        <v>861</v>
      </c>
      <c r="BC9566">
        <f t="shared" si="799"/>
        <v>0</v>
      </c>
      <c r="BD9566" t="str">
        <f t="shared" si="800"/>
        <v>NAoMe_recurrent_</v>
      </c>
      <c r="BE9566" s="397" t="s">
        <v>862</v>
      </c>
      <c r="BF9566">
        <f t="shared" si="801"/>
        <v>0</v>
      </c>
      <c r="BG9566">
        <f t="shared" si="802"/>
        <v>0</v>
      </c>
      <c r="BH9566" s="398">
        <f t="shared" si="803"/>
        <v>0</v>
      </c>
      <c r="BO9566" s="33"/>
    </row>
    <row r="9567" spans="1:67">
      <c r="A9567" s="320" t="s">
        <v>338</v>
      </c>
      <c r="B9567" t="str">
        <f t="shared" si="798"/>
        <v>England</v>
      </c>
      <c r="E9567" s="320"/>
      <c r="F9567" s="320"/>
      <c r="G9567" s="323"/>
      <c r="H9567" s="320"/>
      <c r="I9567" s="320"/>
      <c r="J9567" s="320"/>
      <c r="K9567" s="38"/>
      <c r="L9567" s="305"/>
      <c r="M9567" s="305"/>
      <c r="N9567" s="38"/>
      <c r="O9567" s="305"/>
      <c r="P9567" s="305"/>
      <c r="Q9567" s="38"/>
      <c r="R9567" s="305"/>
      <c r="S9567" s="305"/>
      <c r="BA9567" s="395">
        <v>1</v>
      </c>
      <c r="BB9567" s="396" t="s">
        <v>861</v>
      </c>
      <c r="BC9567">
        <f t="shared" si="799"/>
        <v>0</v>
      </c>
      <c r="BD9567" t="str">
        <f t="shared" si="800"/>
        <v>NAoMe_recurrent_</v>
      </c>
      <c r="BE9567" s="397" t="s">
        <v>862</v>
      </c>
      <c r="BF9567">
        <f t="shared" si="801"/>
        <v>0</v>
      </c>
      <c r="BG9567">
        <f t="shared" si="802"/>
        <v>0</v>
      </c>
      <c r="BH9567" s="398">
        <f t="shared" si="803"/>
        <v>0</v>
      </c>
      <c r="BO9567" s="33"/>
    </row>
    <row r="9568" spans="1:67">
      <c r="A9568" s="320" t="s">
        <v>338</v>
      </c>
      <c r="B9568" t="str">
        <f t="shared" si="798"/>
        <v>England</v>
      </c>
      <c r="E9568" s="320"/>
      <c r="F9568" s="320"/>
      <c r="G9568" s="323"/>
      <c r="H9568" s="320"/>
      <c r="I9568" s="320"/>
      <c r="J9568" s="320"/>
      <c r="K9568" s="38"/>
      <c r="L9568" s="305"/>
      <c r="M9568" s="305"/>
      <c r="N9568" s="38"/>
      <c r="O9568" s="305"/>
      <c r="P9568" s="305"/>
      <c r="Q9568" s="38"/>
      <c r="R9568" s="305"/>
      <c r="S9568" s="305"/>
      <c r="BA9568" s="395">
        <v>1</v>
      </c>
      <c r="BB9568" s="396" t="s">
        <v>861</v>
      </c>
      <c r="BC9568">
        <f t="shared" si="799"/>
        <v>0</v>
      </c>
      <c r="BD9568" t="str">
        <f t="shared" si="800"/>
        <v>NAoMe_recurrent_</v>
      </c>
      <c r="BE9568" s="397" t="s">
        <v>862</v>
      </c>
      <c r="BF9568">
        <f t="shared" si="801"/>
        <v>0</v>
      </c>
      <c r="BG9568">
        <f t="shared" si="802"/>
        <v>0</v>
      </c>
      <c r="BH9568" s="398">
        <f t="shared" si="803"/>
        <v>0</v>
      </c>
      <c r="BO9568" s="33"/>
    </row>
    <row r="9569" spans="1:67">
      <c r="A9569" s="320" t="s">
        <v>338</v>
      </c>
      <c r="B9569" t="str">
        <f t="shared" si="798"/>
        <v>England</v>
      </c>
      <c r="E9569" s="320"/>
      <c r="F9569" s="320"/>
      <c r="G9569" s="323"/>
      <c r="H9569" s="320"/>
      <c r="I9569" s="320"/>
      <c r="J9569" s="320"/>
      <c r="K9569" s="38"/>
      <c r="L9569" s="305"/>
      <c r="M9569" s="305"/>
      <c r="N9569" s="38"/>
      <c r="O9569" s="305"/>
      <c r="P9569" s="305"/>
      <c r="Q9569" s="38"/>
      <c r="R9569" s="305"/>
      <c r="S9569" s="305"/>
      <c r="BA9569" s="395">
        <v>1</v>
      </c>
      <c r="BB9569" s="396" t="s">
        <v>861</v>
      </c>
      <c r="BC9569">
        <f t="shared" si="799"/>
        <v>0</v>
      </c>
      <c r="BD9569" t="str">
        <f t="shared" si="800"/>
        <v>NAoMe_recurrent_</v>
      </c>
      <c r="BE9569" s="397" t="s">
        <v>862</v>
      </c>
      <c r="BF9569">
        <f t="shared" si="801"/>
        <v>0</v>
      </c>
      <c r="BG9569">
        <f t="shared" si="802"/>
        <v>0</v>
      </c>
      <c r="BH9569" s="398">
        <f t="shared" si="803"/>
        <v>0</v>
      </c>
      <c r="BO9569" s="33"/>
    </row>
    <row r="9570" spans="1:67">
      <c r="A9570" s="320" t="s">
        <v>338</v>
      </c>
      <c r="B9570" t="str">
        <f t="shared" si="798"/>
        <v>England</v>
      </c>
      <c r="E9570" s="320"/>
      <c r="F9570" s="320"/>
      <c r="G9570" s="323"/>
      <c r="H9570" s="320"/>
      <c r="I9570" s="320"/>
      <c r="J9570" s="320"/>
      <c r="K9570" s="38"/>
      <c r="L9570" s="305"/>
      <c r="M9570" s="305"/>
      <c r="N9570" s="38"/>
      <c r="O9570" s="305"/>
      <c r="P9570" s="305"/>
      <c r="Q9570" s="38"/>
      <c r="R9570" s="305"/>
      <c r="S9570" s="305"/>
      <c r="BA9570" s="395">
        <v>1</v>
      </c>
      <c r="BB9570" s="396" t="s">
        <v>861</v>
      </c>
      <c r="BC9570">
        <f t="shared" si="799"/>
        <v>0</v>
      </c>
      <c r="BD9570" t="str">
        <f t="shared" si="800"/>
        <v>NAoMe_recurrent_</v>
      </c>
      <c r="BE9570" s="397" t="s">
        <v>862</v>
      </c>
      <c r="BF9570">
        <f t="shared" si="801"/>
        <v>0</v>
      </c>
      <c r="BG9570">
        <f t="shared" si="802"/>
        <v>0</v>
      </c>
      <c r="BH9570" s="398">
        <f t="shared" si="803"/>
        <v>0</v>
      </c>
      <c r="BO9570" s="33"/>
    </row>
    <row r="9571" spans="1:67">
      <c r="A9571" s="320" t="s">
        <v>338</v>
      </c>
      <c r="B9571" t="str">
        <f t="shared" si="798"/>
        <v>England</v>
      </c>
      <c r="E9571" s="320"/>
      <c r="F9571" s="320"/>
      <c r="G9571" s="323"/>
      <c r="H9571" s="320"/>
      <c r="I9571" s="320"/>
      <c r="J9571" s="320"/>
      <c r="K9571" s="38"/>
      <c r="L9571" s="305"/>
      <c r="M9571" s="305"/>
      <c r="N9571" s="38"/>
      <c r="O9571" s="305"/>
      <c r="P9571" s="305"/>
      <c r="Q9571" s="38"/>
      <c r="R9571" s="305"/>
      <c r="S9571" s="305"/>
      <c r="BA9571" s="395">
        <v>1</v>
      </c>
      <c r="BB9571" s="396" t="s">
        <v>861</v>
      </c>
      <c r="BC9571">
        <f t="shared" si="799"/>
        <v>0</v>
      </c>
      <c r="BD9571" t="str">
        <f t="shared" si="800"/>
        <v>NAoMe_recurrent_</v>
      </c>
      <c r="BE9571" s="397" t="s">
        <v>862</v>
      </c>
      <c r="BF9571">
        <f t="shared" si="801"/>
        <v>0</v>
      </c>
      <c r="BG9571">
        <f t="shared" si="802"/>
        <v>0</v>
      </c>
      <c r="BH9571" s="398">
        <f t="shared" si="803"/>
        <v>0</v>
      </c>
      <c r="BO9571" s="33"/>
    </row>
    <row r="9572" spans="1:67">
      <c r="A9572" s="320" t="s">
        <v>338</v>
      </c>
      <c r="B9572" t="str">
        <f t="shared" si="798"/>
        <v>England</v>
      </c>
      <c r="E9572" s="320"/>
      <c r="F9572" s="320"/>
      <c r="G9572" s="323"/>
      <c r="H9572" s="320"/>
      <c r="I9572" s="320"/>
      <c r="J9572" s="320"/>
      <c r="K9572" s="38"/>
      <c r="L9572" s="305"/>
      <c r="M9572" s="305"/>
      <c r="N9572" s="38"/>
      <c r="O9572" s="305"/>
      <c r="P9572" s="305"/>
      <c r="Q9572" s="38"/>
      <c r="R9572" s="305"/>
      <c r="S9572" s="305"/>
      <c r="BA9572" s="395">
        <v>1</v>
      </c>
      <c r="BB9572" s="396" t="s">
        <v>861</v>
      </c>
      <c r="BC9572">
        <f t="shared" si="799"/>
        <v>0</v>
      </c>
      <c r="BD9572" t="str">
        <f t="shared" si="800"/>
        <v>NAoMe_recurrent_</v>
      </c>
      <c r="BE9572" s="397" t="s">
        <v>862</v>
      </c>
      <c r="BF9572">
        <f t="shared" si="801"/>
        <v>0</v>
      </c>
      <c r="BG9572">
        <f t="shared" si="802"/>
        <v>0</v>
      </c>
      <c r="BH9572" s="398">
        <f t="shared" si="803"/>
        <v>0</v>
      </c>
      <c r="BO9572" s="33"/>
    </row>
    <row r="9573" spans="1:67">
      <c r="A9573" s="320" t="s">
        <v>338</v>
      </c>
      <c r="B9573" t="str">
        <f t="shared" si="798"/>
        <v>England</v>
      </c>
      <c r="E9573" s="320"/>
      <c r="F9573" s="320"/>
      <c r="G9573" s="323"/>
      <c r="H9573" s="320"/>
      <c r="I9573" s="320"/>
      <c r="J9573" s="320"/>
      <c r="K9573" s="38"/>
      <c r="L9573" s="305"/>
      <c r="M9573" s="305"/>
      <c r="N9573" s="38"/>
      <c r="O9573" s="305"/>
      <c r="P9573" s="305"/>
      <c r="Q9573" s="38"/>
      <c r="R9573" s="305"/>
      <c r="S9573" s="305"/>
      <c r="BA9573" s="395">
        <v>1</v>
      </c>
      <c r="BB9573" s="396" t="s">
        <v>861</v>
      </c>
      <c r="BC9573">
        <f t="shared" si="799"/>
        <v>0</v>
      </c>
      <c r="BD9573" t="str">
        <f t="shared" si="800"/>
        <v>NAoMe_recurrent_</v>
      </c>
      <c r="BE9573" s="397" t="s">
        <v>862</v>
      </c>
      <c r="BF9573">
        <f t="shared" si="801"/>
        <v>0</v>
      </c>
      <c r="BG9573">
        <f t="shared" si="802"/>
        <v>0</v>
      </c>
      <c r="BH9573" s="398">
        <f t="shared" si="803"/>
        <v>0</v>
      </c>
      <c r="BO9573" s="33"/>
    </row>
    <row r="9574" spans="1:67">
      <c r="A9574" s="320" t="s">
        <v>338</v>
      </c>
      <c r="B9574" t="str">
        <f t="shared" si="798"/>
        <v>England</v>
      </c>
      <c r="E9574" s="320"/>
      <c r="F9574" s="320"/>
      <c r="G9574" s="323"/>
      <c r="H9574" s="320"/>
      <c r="I9574" s="320"/>
      <c r="J9574" s="320"/>
      <c r="K9574" s="38"/>
      <c r="L9574" s="305"/>
      <c r="M9574" s="305"/>
      <c r="N9574" s="38"/>
      <c r="O9574" s="305"/>
      <c r="P9574" s="305"/>
      <c r="Q9574" s="38"/>
      <c r="R9574" s="305"/>
      <c r="S9574" s="305"/>
      <c r="BA9574" s="395">
        <v>1</v>
      </c>
      <c r="BB9574" s="396" t="s">
        <v>861</v>
      </c>
      <c r="BC9574">
        <f t="shared" si="799"/>
        <v>0</v>
      </c>
      <c r="BD9574" t="str">
        <f t="shared" si="800"/>
        <v>NAoMe_recurrent_</v>
      </c>
      <c r="BE9574" s="397" t="s">
        <v>862</v>
      </c>
      <c r="BF9574">
        <f t="shared" si="801"/>
        <v>0</v>
      </c>
      <c r="BG9574">
        <f t="shared" si="802"/>
        <v>0</v>
      </c>
      <c r="BH9574" s="398">
        <f t="shared" si="803"/>
        <v>0</v>
      </c>
      <c r="BO9574" s="33"/>
    </row>
    <row r="9575" spans="1:67">
      <c r="A9575" s="320" t="s">
        <v>338</v>
      </c>
      <c r="B9575" t="str">
        <f t="shared" si="798"/>
        <v>England</v>
      </c>
      <c r="E9575" s="320"/>
      <c r="F9575" s="320"/>
      <c r="G9575" s="323"/>
      <c r="H9575" s="320"/>
      <c r="I9575" s="320"/>
      <c r="J9575" s="320"/>
      <c r="K9575" s="38"/>
      <c r="L9575" s="305"/>
      <c r="M9575" s="305"/>
      <c r="N9575" s="38"/>
      <c r="O9575" s="305"/>
      <c r="P9575" s="305"/>
      <c r="Q9575" s="38"/>
      <c r="R9575" s="305"/>
      <c r="S9575" s="305"/>
      <c r="BA9575" s="395">
        <v>1</v>
      </c>
      <c r="BB9575" s="396" t="s">
        <v>861</v>
      </c>
      <c r="BC9575">
        <f t="shared" si="799"/>
        <v>0</v>
      </c>
      <c r="BD9575" t="str">
        <f t="shared" si="800"/>
        <v>NAoMe_recurrent_</v>
      </c>
      <c r="BE9575" s="397" t="s">
        <v>862</v>
      </c>
      <c r="BF9575">
        <f t="shared" si="801"/>
        <v>0</v>
      </c>
      <c r="BG9575">
        <f t="shared" si="802"/>
        <v>0</v>
      </c>
      <c r="BH9575" s="398">
        <f t="shared" si="803"/>
        <v>0</v>
      </c>
      <c r="BO9575" s="33"/>
    </row>
    <row r="9576" spans="1:67">
      <c r="A9576" s="320" t="s">
        <v>338</v>
      </c>
      <c r="B9576" t="str">
        <f t="shared" si="798"/>
        <v>England</v>
      </c>
      <c r="E9576" s="320"/>
      <c r="F9576" s="320"/>
      <c r="G9576" s="323"/>
      <c r="H9576" s="320"/>
      <c r="I9576" s="320"/>
      <c r="J9576" s="320"/>
      <c r="K9576" s="38"/>
      <c r="L9576" s="305"/>
      <c r="M9576" s="305"/>
      <c r="N9576" s="38"/>
      <c r="O9576" s="305"/>
      <c r="P9576" s="305"/>
      <c r="Q9576" s="38"/>
      <c r="R9576" s="305"/>
      <c r="S9576" s="305"/>
      <c r="BA9576" s="395">
        <v>1</v>
      </c>
      <c r="BB9576" s="396" t="s">
        <v>861</v>
      </c>
      <c r="BC9576">
        <f t="shared" si="799"/>
        <v>0</v>
      </c>
      <c r="BD9576" t="str">
        <f t="shared" si="800"/>
        <v>NAoMe_recurrent_</v>
      </c>
      <c r="BE9576" s="397" t="s">
        <v>862</v>
      </c>
      <c r="BF9576">
        <f t="shared" si="801"/>
        <v>0</v>
      </c>
      <c r="BG9576">
        <f t="shared" si="802"/>
        <v>0</v>
      </c>
      <c r="BH9576" s="398">
        <f t="shared" si="803"/>
        <v>0</v>
      </c>
      <c r="BO9576" s="33"/>
    </row>
    <row r="9577" spans="1:67">
      <c r="A9577" s="320" t="s">
        <v>338</v>
      </c>
      <c r="B9577" t="str">
        <f t="shared" si="798"/>
        <v>England</v>
      </c>
      <c r="E9577" s="320"/>
      <c r="F9577" s="320"/>
      <c r="G9577" s="323"/>
      <c r="H9577" s="320"/>
      <c r="I9577" s="320"/>
      <c r="J9577" s="320"/>
      <c r="K9577" s="38"/>
      <c r="L9577" s="305"/>
      <c r="M9577" s="305"/>
      <c r="N9577" s="38"/>
      <c r="O9577" s="305"/>
      <c r="P9577" s="305"/>
      <c r="Q9577" s="38"/>
      <c r="R9577" s="305"/>
      <c r="S9577" s="305"/>
      <c r="BA9577" s="395">
        <v>1</v>
      </c>
      <c r="BB9577" s="396" t="s">
        <v>861</v>
      </c>
      <c r="BC9577">
        <f t="shared" si="799"/>
        <v>0</v>
      </c>
      <c r="BD9577" t="str">
        <f t="shared" si="800"/>
        <v>NAoMe_recurrent_</v>
      </c>
      <c r="BE9577" s="397" t="s">
        <v>862</v>
      </c>
      <c r="BF9577">
        <f t="shared" si="801"/>
        <v>0</v>
      </c>
      <c r="BG9577">
        <f t="shared" si="802"/>
        <v>0</v>
      </c>
      <c r="BH9577" s="398">
        <f t="shared" si="803"/>
        <v>0</v>
      </c>
      <c r="BO9577" s="33"/>
    </row>
    <row r="9578" spans="1:67">
      <c r="A9578" s="320" t="s">
        <v>338</v>
      </c>
      <c r="B9578" t="str">
        <f t="shared" si="798"/>
        <v>England</v>
      </c>
      <c r="E9578" s="320"/>
      <c r="F9578" s="320"/>
      <c r="G9578" s="323"/>
      <c r="H9578" s="320"/>
      <c r="I9578" s="320"/>
      <c r="J9578" s="320"/>
      <c r="K9578" s="38"/>
      <c r="L9578" s="305"/>
      <c r="M9578" s="305"/>
      <c r="N9578" s="38"/>
      <c r="O9578" s="305"/>
      <c r="P9578" s="305"/>
      <c r="Q9578" s="38"/>
      <c r="R9578" s="305"/>
      <c r="S9578" s="305"/>
      <c r="BA9578" s="395">
        <v>1</v>
      </c>
      <c r="BB9578" s="396" t="s">
        <v>861</v>
      </c>
      <c r="BC9578">
        <f t="shared" si="799"/>
        <v>0</v>
      </c>
      <c r="BD9578" t="str">
        <f t="shared" si="800"/>
        <v>NAoMe_recurrent_</v>
      </c>
      <c r="BE9578" s="397" t="s">
        <v>862</v>
      </c>
      <c r="BF9578">
        <f t="shared" si="801"/>
        <v>0</v>
      </c>
      <c r="BG9578">
        <f t="shared" si="802"/>
        <v>0</v>
      </c>
      <c r="BH9578" s="398">
        <f t="shared" si="803"/>
        <v>0</v>
      </c>
      <c r="BO9578" s="33"/>
    </row>
    <row r="9579" spans="1:67">
      <c r="A9579" s="320" t="s">
        <v>338</v>
      </c>
      <c r="B9579" t="str">
        <f t="shared" si="798"/>
        <v>England</v>
      </c>
      <c r="E9579" s="320"/>
      <c r="F9579" s="320"/>
      <c r="G9579" s="323"/>
      <c r="H9579" s="320"/>
      <c r="I9579" s="320"/>
      <c r="J9579" s="320"/>
      <c r="K9579" s="38"/>
      <c r="L9579" s="305"/>
      <c r="M9579" s="305"/>
      <c r="N9579" s="38"/>
      <c r="O9579" s="305"/>
      <c r="P9579" s="305"/>
      <c r="Q9579" s="38"/>
      <c r="R9579" s="305"/>
      <c r="S9579" s="305"/>
      <c r="BA9579" s="395">
        <v>1</v>
      </c>
      <c r="BB9579" s="396" t="s">
        <v>861</v>
      </c>
      <c r="BC9579">
        <f t="shared" si="799"/>
        <v>0</v>
      </c>
      <c r="BD9579" t="str">
        <f t="shared" si="800"/>
        <v>NAoMe_recurrent_</v>
      </c>
      <c r="BE9579" s="397" t="s">
        <v>862</v>
      </c>
      <c r="BF9579">
        <f t="shared" si="801"/>
        <v>0</v>
      </c>
      <c r="BG9579">
        <f t="shared" si="802"/>
        <v>0</v>
      </c>
      <c r="BH9579" s="398">
        <f t="shared" si="803"/>
        <v>0</v>
      </c>
      <c r="BO9579" s="33"/>
    </row>
    <row r="9580" spans="1:67">
      <c r="A9580" s="320" t="s">
        <v>338</v>
      </c>
      <c r="B9580" t="str">
        <f t="shared" si="798"/>
        <v>England</v>
      </c>
      <c r="E9580" s="320"/>
      <c r="F9580" s="320"/>
      <c r="G9580" s="323"/>
      <c r="H9580" s="320"/>
      <c r="I9580" s="320"/>
      <c r="J9580" s="320"/>
      <c r="K9580" s="38"/>
      <c r="L9580" s="305"/>
      <c r="M9580" s="305"/>
      <c r="N9580" s="38"/>
      <c r="O9580" s="305"/>
      <c r="P9580" s="305"/>
      <c r="Q9580" s="38"/>
      <c r="R9580" s="305"/>
      <c r="S9580" s="305"/>
      <c r="BA9580" s="395">
        <v>1</v>
      </c>
      <c r="BB9580" s="396" t="s">
        <v>861</v>
      </c>
      <c r="BC9580">
        <f t="shared" si="799"/>
        <v>0</v>
      </c>
      <c r="BD9580" t="str">
        <f t="shared" si="800"/>
        <v>NAoMe_recurrent_</v>
      </c>
      <c r="BE9580" s="397" t="s">
        <v>862</v>
      </c>
      <c r="BF9580">
        <f t="shared" si="801"/>
        <v>0</v>
      </c>
      <c r="BG9580">
        <f t="shared" si="802"/>
        <v>0</v>
      </c>
      <c r="BH9580" s="398">
        <f t="shared" si="803"/>
        <v>0</v>
      </c>
      <c r="BO9580" s="33"/>
    </row>
    <row r="9581" spans="1:67">
      <c r="A9581" s="320" t="s">
        <v>338</v>
      </c>
      <c r="B9581" t="str">
        <f t="shared" si="798"/>
        <v>England</v>
      </c>
      <c r="E9581" s="320"/>
      <c r="F9581" s="320"/>
      <c r="G9581" s="323"/>
      <c r="H9581" s="320"/>
      <c r="I9581" s="320"/>
      <c r="J9581" s="320"/>
      <c r="K9581" s="38"/>
      <c r="L9581" s="305"/>
      <c r="M9581" s="305"/>
      <c r="N9581" s="38"/>
      <c r="O9581" s="305"/>
      <c r="P9581" s="305"/>
      <c r="Q9581" s="38"/>
      <c r="R9581" s="305"/>
      <c r="S9581" s="305"/>
      <c r="BA9581" s="395">
        <v>1</v>
      </c>
      <c r="BB9581" s="396" t="s">
        <v>861</v>
      </c>
      <c r="BC9581">
        <f t="shared" si="799"/>
        <v>0</v>
      </c>
      <c r="BD9581" t="str">
        <f t="shared" si="800"/>
        <v>NAoMe_recurrent_</v>
      </c>
      <c r="BE9581" s="397" t="s">
        <v>862</v>
      </c>
      <c r="BF9581">
        <f t="shared" si="801"/>
        <v>0</v>
      </c>
      <c r="BG9581">
        <f t="shared" si="802"/>
        <v>0</v>
      </c>
      <c r="BH9581" s="398">
        <f t="shared" si="803"/>
        <v>0</v>
      </c>
      <c r="BO9581" s="33"/>
    </row>
    <row r="9582" spans="1:67">
      <c r="A9582" s="320" t="s">
        <v>338</v>
      </c>
      <c r="B9582" t="str">
        <f t="shared" si="798"/>
        <v>England</v>
      </c>
      <c r="E9582" s="320"/>
      <c r="F9582" s="320"/>
      <c r="G9582" s="323"/>
      <c r="H9582" s="320"/>
      <c r="I9582" s="320"/>
      <c r="J9582" s="320"/>
      <c r="K9582" s="38"/>
      <c r="L9582" s="305"/>
      <c r="M9582" s="305"/>
      <c r="N9582" s="38"/>
      <c r="O9582" s="305"/>
      <c r="P9582" s="305"/>
      <c r="Q9582" s="38"/>
      <c r="R9582" s="305"/>
      <c r="S9582" s="305"/>
      <c r="BA9582" s="395">
        <v>1</v>
      </c>
      <c r="BB9582" s="396" t="s">
        <v>861</v>
      </c>
      <c r="BC9582">
        <f t="shared" si="799"/>
        <v>0</v>
      </c>
      <c r="BD9582" t="str">
        <f t="shared" si="800"/>
        <v>NAoMe_recurrent_</v>
      </c>
      <c r="BE9582" s="397" t="s">
        <v>862</v>
      </c>
      <c r="BF9582">
        <f t="shared" si="801"/>
        <v>0</v>
      </c>
      <c r="BG9582">
        <f t="shared" si="802"/>
        <v>0</v>
      </c>
      <c r="BH9582" s="398">
        <f t="shared" si="803"/>
        <v>0</v>
      </c>
      <c r="BO9582" s="33"/>
    </row>
    <row r="9583" spans="1:67">
      <c r="A9583" s="320" t="s">
        <v>338</v>
      </c>
      <c r="B9583" t="str">
        <f t="shared" si="798"/>
        <v>England</v>
      </c>
      <c r="E9583" s="320"/>
      <c r="F9583" s="320"/>
      <c r="G9583" s="323"/>
      <c r="H9583" s="320"/>
      <c r="I9583" s="320"/>
      <c r="J9583" s="320"/>
      <c r="K9583" s="38"/>
      <c r="L9583" s="305"/>
      <c r="M9583" s="305"/>
      <c r="N9583" s="38"/>
      <c r="O9583" s="305"/>
      <c r="P9583" s="305"/>
      <c r="Q9583" s="38"/>
      <c r="R9583" s="305"/>
      <c r="S9583" s="305"/>
      <c r="BA9583" s="395">
        <v>1</v>
      </c>
      <c r="BB9583" s="396" t="s">
        <v>861</v>
      </c>
      <c r="BC9583">
        <f t="shared" si="799"/>
        <v>0</v>
      </c>
      <c r="BD9583" t="str">
        <f t="shared" si="800"/>
        <v>NAoMe_recurrent_</v>
      </c>
      <c r="BE9583" s="397" t="s">
        <v>862</v>
      </c>
      <c r="BF9583">
        <f t="shared" si="801"/>
        <v>0</v>
      </c>
      <c r="BG9583">
        <f t="shared" si="802"/>
        <v>0</v>
      </c>
      <c r="BH9583" s="398">
        <f t="shared" si="803"/>
        <v>0</v>
      </c>
      <c r="BO9583" s="33"/>
    </row>
    <row r="9584" spans="1:67">
      <c r="A9584" s="320" t="s">
        <v>338</v>
      </c>
      <c r="B9584" t="str">
        <f t="shared" si="798"/>
        <v>England</v>
      </c>
      <c r="E9584" s="320"/>
      <c r="F9584" s="320"/>
      <c r="G9584" s="323"/>
      <c r="H9584" s="320"/>
      <c r="I9584" s="320"/>
      <c r="J9584" s="320"/>
      <c r="K9584" s="38"/>
      <c r="L9584" s="305"/>
      <c r="M9584" s="305"/>
      <c r="N9584" s="38"/>
      <c r="O9584" s="305"/>
      <c r="P9584" s="305"/>
      <c r="Q9584" s="38"/>
      <c r="R9584" s="305"/>
      <c r="S9584" s="305"/>
      <c r="BA9584" s="395">
        <v>1</v>
      </c>
      <c r="BB9584" s="396" t="s">
        <v>861</v>
      </c>
      <c r="BC9584">
        <f t="shared" si="799"/>
        <v>0</v>
      </c>
      <c r="BD9584" t="str">
        <f t="shared" si="800"/>
        <v>NAoMe_recurrent_</v>
      </c>
      <c r="BE9584" s="397" t="s">
        <v>862</v>
      </c>
      <c r="BF9584">
        <f t="shared" si="801"/>
        <v>0</v>
      </c>
      <c r="BG9584">
        <f t="shared" si="802"/>
        <v>0</v>
      </c>
      <c r="BH9584" s="398">
        <f t="shared" si="803"/>
        <v>0</v>
      </c>
      <c r="BO9584" s="33"/>
    </row>
    <row r="9585" spans="1:67">
      <c r="A9585" s="320" t="s">
        <v>338</v>
      </c>
      <c r="B9585" t="str">
        <f t="shared" si="798"/>
        <v>England</v>
      </c>
      <c r="E9585" s="320"/>
      <c r="F9585" s="320"/>
      <c r="G9585" s="323"/>
      <c r="H9585" s="320"/>
      <c r="I9585" s="320"/>
      <c r="J9585" s="320"/>
      <c r="K9585" s="38"/>
      <c r="L9585" s="305"/>
      <c r="M9585" s="305"/>
      <c r="N9585" s="38"/>
      <c r="O9585" s="305"/>
      <c r="P9585" s="305"/>
      <c r="Q9585" s="38"/>
      <c r="R9585" s="305"/>
      <c r="S9585" s="305"/>
      <c r="BA9585" s="395">
        <v>1</v>
      </c>
      <c r="BB9585" s="396" t="s">
        <v>861</v>
      </c>
      <c r="BC9585">
        <f t="shared" si="799"/>
        <v>0</v>
      </c>
      <c r="BD9585" t="str">
        <f t="shared" si="800"/>
        <v>NAoMe_recurrent_</v>
      </c>
      <c r="BE9585" s="397" t="s">
        <v>862</v>
      </c>
      <c r="BF9585">
        <f t="shared" si="801"/>
        <v>0</v>
      </c>
      <c r="BG9585">
        <f t="shared" si="802"/>
        <v>0</v>
      </c>
      <c r="BH9585" s="398">
        <f t="shared" si="803"/>
        <v>0</v>
      </c>
      <c r="BO9585" s="33"/>
    </row>
    <row r="9586" spans="1:67">
      <c r="A9586" s="320" t="s">
        <v>338</v>
      </c>
      <c r="B9586" t="str">
        <f t="shared" si="798"/>
        <v>England</v>
      </c>
      <c r="E9586" s="320"/>
      <c r="F9586" s="320"/>
      <c r="G9586" s="323"/>
      <c r="H9586" s="320"/>
      <c r="I9586" s="320"/>
      <c r="J9586" s="320"/>
      <c r="K9586" s="38"/>
      <c r="L9586" s="305"/>
      <c r="M9586" s="305"/>
      <c r="N9586" s="38"/>
      <c r="O9586" s="305"/>
      <c r="P9586" s="305"/>
      <c r="Q9586" s="38"/>
      <c r="R9586" s="305"/>
      <c r="S9586" s="305"/>
      <c r="BA9586" s="395">
        <v>1</v>
      </c>
      <c r="BB9586" s="396" t="s">
        <v>861</v>
      </c>
      <c r="BC9586">
        <f t="shared" si="799"/>
        <v>0</v>
      </c>
      <c r="BD9586" t="str">
        <f t="shared" si="800"/>
        <v>NAoMe_recurrent_</v>
      </c>
      <c r="BE9586" s="397" t="s">
        <v>862</v>
      </c>
      <c r="BF9586">
        <f t="shared" si="801"/>
        <v>0</v>
      </c>
      <c r="BG9586">
        <f t="shared" si="802"/>
        <v>0</v>
      </c>
      <c r="BH9586" s="398">
        <f t="shared" si="803"/>
        <v>0</v>
      </c>
      <c r="BO9586" s="33"/>
    </row>
    <row r="9587" spans="1:67">
      <c r="A9587" s="320" t="s">
        <v>338</v>
      </c>
      <c r="B9587" t="str">
        <f t="shared" si="798"/>
        <v>England</v>
      </c>
      <c r="E9587" s="320"/>
      <c r="F9587" s="320"/>
      <c r="G9587" s="323"/>
      <c r="H9587" s="320"/>
      <c r="I9587" s="320"/>
      <c r="J9587" s="320"/>
      <c r="K9587" s="38"/>
      <c r="L9587" s="305"/>
      <c r="M9587" s="305"/>
      <c r="N9587" s="38"/>
      <c r="O9587" s="305"/>
      <c r="P9587" s="305"/>
      <c r="Q9587" s="38"/>
      <c r="R9587" s="305"/>
      <c r="S9587" s="305"/>
      <c r="BA9587" s="395">
        <v>1</v>
      </c>
      <c r="BB9587" s="396" t="s">
        <v>861</v>
      </c>
      <c r="BC9587">
        <f t="shared" si="799"/>
        <v>0</v>
      </c>
      <c r="BD9587" t="str">
        <f t="shared" si="800"/>
        <v>NAoMe_recurrent_</v>
      </c>
      <c r="BE9587" s="397" t="s">
        <v>862</v>
      </c>
      <c r="BF9587">
        <f t="shared" si="801"/>
        <v>0</v>
      </c>
      <c r="BG9587">
        <f t="shared" si="802"/>
        <v>0</v>
      </c>
      <c r="BH9587" s="398">
        <f t="shared" si="803"/>
        <v>0</v>
      </c>
      <c r="BO9587" s="33"/>
    </row>
    <row r="9588" spans="1:67">
      <c r="A9588" s="320" t="s">
        <v>338</v>
      </c>
      <c r="B9588" t="str">
        <f t="shared" si="798"/>
        <v>England</v>
      </c>
      <c r="E9588" s="320"/>
      <c r="F9588" s="320"/>
      <c r="G9588" s="323"/>
      <c r="H9588" s="320"/>
      <c r="I9588" s="320"/>
      <c r="J9588" s="320"/>
      <c r="K9588" s="38"/>
      <c r="L9588" s="305"/>
      <c r="M9588" s="305"/>
      <c r="N9588" s="38"/>
      <c r="O9588" s="305"/>
      <c r="P9588" s="305"/>
      <c r="Q9588" s="38"/>
      <c r="R9588" s="305"/>
      <c r="S9588" s="305"/>
      <c r="BA9588" s="395">
        <v>1</v>
      </c>
      <c r="BB9588" s="396" t="s">
        <v>861</v>
      </c>
      <c r="BC9588">
        <f t="shared" si="799"/>
        <v>0</v>
      </c>
      <c r="BD9588" t="str">
        <f t="shared" si="800"/>
        <v>NAoMe_recurrent_</v>
      </c>
      <c r="BE9588" s="397" t="s">
        <v>862</v>
      </c>
      <c r="BF9588">
        <f t="shared" si="801"/>
        <v>0</v>
      </c>
      <c r="BG9588">
        <f t="shared" si="802"/>
        <v>0</v>
      </c>
      <c r="BH9588" s="398">
        <f t="shared" si="803"/>
        <v>0</v>
      </c>
      <c r="BO9588" s="33"/>
    </row>
    <row r="9589" spans="1:67">
      <c r="A9589" s="320" t="s">
        <v>338</v>
      </c>
      <c r="B9589" t="str">
        <f t="shared" si="798"/>
        <v>England</v>
      </c>
      <c r="E9589" s="320"/>
      <c r="F9589" s="320"/>
      <c r="G9589" s="323"/>
      <c r="H9589" s="320"/>
      <c r="I9589" s="320"/>
      <c r="J9589" s="320"/>
      <c r="K9589" s="38"/>
      <c r="L9589" s="305"/>
      <c r="M9589" s="305"/>
      <c r="N9589" s="38"/>
      <c r="O9589" s="305"/>
      <c r="P9589" s="305"/>
      <c r="Q9589" s="38"/>
      <c r="R9589" s="305"/>
      <c r="S9589" s="305"/>
      <c r="BA9589" s="395">
        <v>1</v>
      </c>
      <c r="BB9589" s="396" t="s">
        <v>861</v>
      </c>
      <c r="BC9589">
        <f t="shared" si="799"/>
        <v>0</v>
      </c>
      <c r="BD9589" t="str">
        <f t="shared" si="800"/>
        <v>NAoMe_recurrent_</v>
      </c>
      <c r="BE9589" s="397" t="s">
        <v>862</v>
      </c>
      <c r="BF9589">
        <f t="shared" si="801"/>
        <v>0</v>
      </c>
      <c r="BG9589">
        <f t="shared" si="802"/>
        <v>0</v>
      </c>
      <c r="BH9589" s="398">
        <f t="shared" si="803"/>
        <v>0</v>
      </c>
      <c r="BO9589" s="33"/>
    </row>
    <row r="9590" spans="1:67">
      <c r="A9590" s="320" t="s">
        <v>338</v>
      </c>
      <c r="B9590" t="str">
        <f t="shared" si="798"/>
        <v>England</v>
      </c>
      <c r="E9590" s="320"/>
      <c r="F9590" s="320"/>
      <c r="G9590" s="323"/>
      <c r="H9590" s="320"/>
      <c r="I9590" s="320"/>
      <c r="J9590" s="320"/>
      <c r="K9590" s="38"/>
      <c r="L9590" s="305"/>
      <c r="M9590" s="305"/>
      <c r="N9590" s="38"/>
      <c r="O9590" s="305"/>
      <c r="P9590" s="305"/>
      <c r="Q9590" s="38"/>
      <c r="R9590" s="305"/>
      <c r="S9590" s="305"/>
      <c r="BA9590" s="395">
        <v>1</v>
      </c>
      <c r="BB9590" s="396" t="s">
        <v>861</v>
      </c>
      <c r="BC9590">
        <f t="shared" si="799"/>
        <v>0</v>
      </c>
      <c r="BD9590" t="str">
        <f t="shared" si="800"/>
        <v>NAoMe_recurrent_</v>
      </c>
      <c r="BE9590" s="397" t="s">
        <v>862</v>
      </c>
      <c r="BF9590">
        <f t="shared" si="801"/>
        <v>0</v>
      </c>
      <c r="BG9590">
        <f t="shared" si="802"/>
        <v>0</v>
      </c>
      <c r="BH9590" s="398">
        <f t="shared" si="803"/>
        <v>0</v>
      </c>
      <c r="BO9590" s="33"/>
    </row>
    <row r="9591" spans="1:67">
      <c r="A9591" s="320" t="s">
        <v>338</v>
      </c>
      <c r="B9591" t="str">
        <f t="shared" si="798"/>
        <v>England</v>
      </c>
      <c r="E9591" s="320"/>
      <c r="F9591" s="320"/>
      <c r="G9591" s="323"/>
      <c r="H9591" s="320"/>
      <c r="I9591" s="320"/>
      <c r="J9591" s="320"/>
      <c r="K9591" s="38"/>
      <c r="L9591" s="305"/>
      <c r="M9591" s="305"/>
      <c r="N9591" s="38"/>
      <c r="O9591" s="305"/>
      <c r="P9591" s="305"/>
      <c r="Q9591" s="38"/>
      <c r="R9591" s="305"/>
      <c r="S9591" s="305"/>
      <c r="BA9591" s="395">
        <v>1</v>
      </c>
      <c r="BB9591" s="396" t="s">
        <v>861</v>
      </c>
      <c r="BC9591">
        <f t="shared" si="799"/>
        <v>0</v>
      </c>
      <c r="BD9591" t="str">
        <f t="shared" si="800"/>
        <v>NAoMe_recurrent_</v>
      </c>
      <c r="BE9591" s="397" t="s">
        <v>862</v>
      </c>
      <c r="BF9591">
        <f t="shared" si="801"/>
        <v>0</v>
      </c>
      <c r="BG9591">
        <f t="shared" si="802"/>
        <v>0</v>
      </c>
      <c r="BH9591" s="398">
        <f t="shared" si="803"/>
        <v>0</v>
      </c>
      <c r="BO9591" s="33"/>
    </row>
    <row r="9592" spans="1:67">
      <c r="A9592" s="320" t="s">
        <v>338</v>
      </c>
      <c r="B9592" t="str">
        <f t="shared" si="798"/>
        <v>England</v>
      </c>
      <c r="E9592" s="320"/>
      <c r="F9592" s="320"/>
      <c r="G9592" s="323"/>
      <c r="H9592" s="320"/>
      <c r="I9592" s="320"/>
      <c r="J9592" s="320"/>
      <c r="K9592" s="38"/>
      <c r="L9592" s="305"/>
      <c r="M9592" s="305"/>
      <c r="N9592" s="38"/>
      <c r="O9592" s="305"/>
      <c r="P9592" s="305"/>
      <c r="Q9592" s="38"/>
      <c r="R9592" s="305"/>
      <c r="S9592" s="305"/>
      <c r="BA9592" s="395">
        <v>1</v>
      </c>
      <c r="BB9592" s="396" t="s">
        <v>861</v>
      </c>
      <c r="BC9592">
        <f t="shared" si="799"/>
        <v>0</v>
      </c>
      <c r="BD9592" t="str">
        <f t="shared" si="800"/>
        <v>NAoMe_recurrent_</v>
      </c>
      <c r="BE9592" s="397" t="s">
        <v>862</v>
      </c>
      <c r="BF9592">
        <f t="shared" si="801"/>
        <v>0</v>
      </c>
      <c r="BG9592">
        <f t="shared" si="802"/>
        <v>0</v>
      </c>
      <c r="BH9592" s="398">
        <f t="shared" si="803"/>
        <v>0</v>
      </c>
      <c r="BO9592" s="33"/>
    </row>
    <row r="9593" spans="1:67">
      <c r="A9593" s="320" t="s">
        <v>338</v>
      </c>
      <c r="B9593" t="str">
        <f t="shared" si="798"/>
        <v>England</v>
      </c>
      <c r="E9593" s="320"/>
      <c r="F9593" s="320"/>
      <c r="G9593" s="323"/>
      <c r="H9593" s="320"/>
      <c r="I9593" s="320"/>
      <c r="J9593" s="320"/>
      <c r="K9593" s="38"/>
      <c r="L9593" s="305"/>
      <c r="M9593" s="305"/>
      <c r="N9593" s="38"/>
      <c r="O9593" s="305"/>
      <c r="P9593" s="305"/>
      <c r="Q9593" s="38"/>
      <c r="R9593" s="305"/>
      <c r="S9593" s="305"/>
      <c r="BA9593" s="395">
        <v>1</v>
      </c>
      <c r="BB9593" s="396" t="s">
        <v>861</v>
      </c>
      <c r="BC9593">
        <f t="shared" si="799"/>
        <v>0</v>
      </c>
      <c r="BD9593" t="str">
        <f t="shared" si="800"/>
        <v>NAoMe_recurrent_</v>
      </c>
      <c r="BE9593" s="397" t="s">
        <v>862</v>
      </c>
      <c r="BF9593">
        <f t="shared" si="801"/>
        <v>0</v>
      </c>
      <c r="BG9593">
        <f t="shared" si="802"/>
        <v>0</v>
      </c>
      <c r="BH9593" s="398">
        <f t="shared" si="803"/>
        <v>0</v>
      </c>
      <c r="BO9593" s="33"/>
    </row>
    <row r="9594" spans="1:67">
      <c r="A9594" s="320" t="s">
        <v>338</v>
      </c>
      <c r="B9594" t="str">
        <f t="shared" si="798"/>
        <v>England</v>
      </c>
      <c r="E9594" s="320"/>
      <c r="F9594" s="320"/>
      <c r="G9594" s="323"/>
      <c r="H9594" s="320"/>
      <c r="I9594" s="320"/>
      <c r="J9594" s="320"/>
      <c r="K9594" s="38"/>
      <c r="L9594" s="305"/>
      <c r="M9594" s="305"/>
      <c r="N9594" s="38"/>
      <c r="O9594" s="305"/>
      <c r="P9594" s="305"/>
      <c r="Q9594" s="38"/>
      <c r="R9594" s="305"/>
      <c r="S9594" s="305"/>
      <c r="BA9594" s="395">
        <v>1</v>
      </c>
      <c r="BB9594" s="396" t="s">
        <v>861</v>
      </c>
      <c r="BC9594">
        <f t="shared" si="799"/>
        <v>0</v>
      </c>
      <c r="BD9594" t="str">
        <f t="shared" si="800"/>
        <v>NAoMe_recurrent_</v>
      </c>
      <c r="BE9594" s="397" t="s">
        <v>862</v>
      </c>
      <c r="BF9594">
        <f t="shared" si="801"/>
        <v>0</v>
      </c>
      <c r="BG9594">
        <f t="shared" si="802"/>
        <v>0</v>
      </c>
      <c r="BH9594" s="398">
        <f t="shared" si="803"/>
        <v>0</v>
      </c>
      <c r="BO9594" s="33"/>
    </row>
    <row r="9595" spans="1:67">
      <c r="A9595" s="320" t="s">
        <v>338</v>
      </c>
      <c r="B9595" t="str">
        <f t="shared" si="798"/>
        <v>England</v>
      </c>
      <c r="E9595" s="320"/>
      <c r="F9595" s="320"/>
      <c r="G9595" s="323"/>
      <c r="H9595" s="320"/>
      <c r="I9595" s="320"/>
      <c r="J9595" s="320"/>
      <c r="K9595" s="38"/>
      <c r="L9595" s="305"/>
      <c r="M9595" s="305"/>
      <c r="N9595" s="38"/>
      <c r="O9595" s="305"/>
      <c r="P9595" s="305"/>
      <c r="Q9595" s="38"/>
      <c r="R9595" s="305"/>
      <c r="S9595" s="305"/>
      <c r="BA9595" s="395">
        <v>1</v>
      </c>
      <c r="BB9595" s="396" t="s">
        <v>861</v>
      </c>
      <c r="BC9595">
        <f t="shared" si="799"/>
        <v>0</v>
      </c>
      <c r="BD9595" t="str">
        <f t="shared" si="800"/>
        <v>NAoMe_recurrent_</v>
      </c>
      <c r="BE9595" s="397" t="s">
        <v>862</v>
      </c>
      <c r="BF9595">
        <f t="shared" si="801"/>
        <v>0</v>
      </c>
      <c r="BG9595">
        <f t="shared" si="802"/>
        <v>0</v>
      </c>
      <c r="BH9595" s="398">
        <f t="shared" si="803"/>
        <v>0</v>
      </c>
      <c r="BO9595" s="33"/>
    </row>
    <row r="9596" spans="1:67">
      <c r="A9596" s="320" t="s">
        <v>338</v>
      </c>
      <c r="B9596" t="str">
        <f t="shared" si="798"/>
        <v>England</v>
      </c>
      <c r="E9596" s="320"/>
      <c r="F9596" s="320"/>
      <c r="G9596" s="323"/>
      <c r="H9596" s="320"/>
      <c r="I9596" s="320"/>
      <c r="J9596" s="320"/>
      <c r="K9596" s="38"/>
      <c r="L9596" s="305"/>
      <c r="M9596" s="305"/>
      <c r="N9596" s="38"/>
      <c r="O9596" s="305"/>
      <c r="P9596" s="305"/>
      <c r="Q9596" s="38"/>
      <c r="R9596" s="305"/>
      <c r="S9596" s="305"/>
      <c r="BA9596" s="395">
        <v>1</v>
      </c>
      <c r="BB9596" s="396" t="s">
        <v>861</v>
      </c>
      <c r="BC9596">
        <f t="shared" si="799"/>
        <v>0</v>
      </c>
      <c r="BD9596" t="str">
        <f t="shared" si="800"/>
        <v>NAoMe_recurrent_</v>
      </c>
      <c r="BE9596" s="397" t="s">
        <v>862</v>
      </c>
      <c r="BF9596">
        <f t="shared" si="801"/>
        <v>0</v>
      </c>
      <c r="BG9596">
        <f t="shared" si="802"/>
        <v>0</v>
      </c>
      <c r="BH9596" s="398">
        <f t="shared" si="803"/>
        <v>0</v>
      </c>
      <c r="BO9596" s="33"/>
    </row>
    <row r="9597" spans="1:67">
      <c r="A9597" s="320" t="s">
        <v>338</v>
      </c>
      <c r="B9597" t="str">
        <f t="shared" si="798"/>
        <v>England</v>
      </c>
      <c r="E9597" s="320"/>
      <c r="F9597" s="320"/>
      <c r="G9597" s="323"/>
      <c r="H9597" s="320"/>
      <c r="I9597" s="320"/>
      <c r="J9597" s="320"/>
      <c r="K9597" s="38"/>
      <c r="L9597" s="305"/>
      <c r="M9597" s="305"/>
      <c r="N9597" s="38"/>
      <c r="O9597" s="305"/>
      <c r="P9597" s="305"/>
      <c r="Q9597" s="38"/>
      <c r="R9597" s="305"/>
      <c r="S9597" s="305"/>
      <c r="BA9597" s="395">
        <v>1</v>
      </c>
      <c r="BB9597" s="396" t="s">
        <v>861</v>
      </c>
      <c r="BC9597">
        <f t="shared" si="799"/>
        <v>0</v>
      </c>
      <c r="BD9597" t="str">
        <f t="shared" si="800"/>
        <v>NAoMe_recurrent_</v>
      </c>
      <c r="BE9597" s="397" t="s">
        <v>862</v>
      </c>
      <c r="BF9597">
        <f t="shared" si="801"/>
        <v>0</v>
      </c>
      <c r="BG9597">
        <f t="shared" si="802"/>
        <v>0</v>
      </c>
      <c r="BH9597" s="398">
        <f t="shared" si="803"/>
        <v>0</v>
      </c>
      <c r="BO9597" s="33"/>
    </row>
    <row r="9598" spans="1:67">
      <c r="A9598" s="320" t="s">
        <v>338</v>
      </c>
      <c r="B9598" t="str">
        <f t="shared" si="798"/>
        <v>England</v>
      </c>
      <c r="E9598" s="320"/>
      <c r="F9598" s="320"/>
      <c r="G9598" s="323"/>
      <c r="H9598" s="320"/>
      <c r="I9598" s="320"/>
      <c r="J9598" s="320"/>
      <c r="K9598" s="38"/>
      <c r="L9598" s="305"/>
      <c r="M9598" s="305"/>
      <c r="N9598" s="38"/>
      <c r="O9598" s="305"/>
      <c r="P9598" s="305"/>
      <c r="Q9598" s="38"/>
      <c r="R9598" s="305"/>
      <c r="S9598" s="305"/>
      <c r="BA9598" s="395">
        <v>1</v>
      </c>
      <c r="BB9598" s="396" t="s">
        <v>861</v>
      </c>
      <c r="BC9598">
        <f t="shared" si="799"/>
        <v>0</v>
      </c>
      <c r="BD9598" t="str">
        <f t="shared" si="800"/>
        <v>NAoMe_recurrent_</v>
      </c>
      <c r="BE9598" s="397" t="s">
        <v>862</v>
      </c>
      <c r="BF9598">
        <f t="shared" si="801"/>
        <v>0</v>
      </c>
      <c r="BG9598">
        <f t="shared" si="802"/>
        <v>0</v>
      </c>
      <c r="BH9598" s="398">
        <f t="shared" si="803"/>
        <v>0</v>
      </c>
      <c r="BO9598" s="33"/>
    </row>
    <row r="9599" spans="1:67">
      <c r="A9599" s="320" t="s">
        <v>338</v>
      </c>
      <c r="B9599" t="str">
        <f t="shared" si="798"/>
        <v>England</v>
      </c>
      <c r="E9599" s="320"/>
      <c r="F9599" s="320"/>
      <c r="G9599" s="323"/>
      <c r="H9599" s="320"/>
      <c r="I9599" s="320"/>
      <c r="J9599" s="320"/>
      <c r="K9599" s="38"/>
      <c r="L9599" s="305"/>
      <c r="M9599" s="305"/>
      <c r="N9599" s="38"/>
      <c r="O9599" s="305"/>
      <c r="P9599" s="305"/>
      <c r="Q9599" s="38"/>
      <c r="R9599" s="305"/>
      <c r="S9599" s="305"/>
      <c r="BA9599" s="395">
        <v>1</v>
      </c>
      <c r="BB9599" s="396" t="s">
        <v>861</v>
      </c>
      <c r="BC9599">
        <f t="shared" si="799"/>
        <v>0</v>
      </c>
      <c r="BD9599" t="str">
        <f t="shared" si="800"/>
        <v>NAoMe_recurrent_</v>
      </c>
      <c r="BE9599" s="397" t="s">
        <v>862</v>
      </c>
      <c r="BF9599">
        <f t="shared" si="801"/>
        <v>0</v>
      </c>
      <c r="BG9599">
        <f t="shared" si="802"/>
        <v>0</v>
      </c>
      <c r="BH9599" s="398">
        <f t="shared" si="803"/>
        <v>0</v>
      </c>
      <c r="BO9599" s="33"/>
    </row>
    <row r="9600" spans="1:67">
      <c r="A9600" s="320" t="s">
        <v>338</v>
      </c>
      <c r="B9600" t="str">
        <f t="shared" si="798"/>
        <v>England</v>
      </c>
      <c r="E9600" s="320"/>
      <c r="F9600" s="320"/>
      <c r="G9600" s="323"/>
      <c r="H9600" s="320"/>
      <c r="I9600" s="320"/>
      <c r="J9600" s="320"/>
      <c r="K9600" s="38"/>
      <c r="L9600" s="305"/>
      <c r="M9600" s="305"/>
      <c r="N9600" s="38"/>
      <c r="O9600" s="305"/>
      <c r="P9600" s="305"/>
      <c r="Q9600" s="38"/>
      <c r="R9600" s="305"/>
      <c r="S9600" s="305"/>
      <c r="BA9600" s="395">
        <v>1</v>
      </c>
      <c r="BB9600" s="396" t="s">
        <v>861</v>
      </c>
      <c r="BC9600">
        <f t="shared" si="799"/>
        <v>0</v>
      </c>
      <c r="BD9600" t="str">
        <f t="shared" si="800"/>
        <v>NAoMe_recurrent_</v>
      </c>
      <c r="BE9600" s="397" t="s">
        <v>862</v>
      </c>
      <c r="BF9600">
        <f t="shared" si="801"/>
        <v>0</v>
      </c>
      <c r="BG9600">
        <f t="shared" si="802"/>
        <v>0</v>
      </c>
      <c r="BH9600" s="398">
        <f t="shared" si="803"/>
        <v>0</v>
      </c>
      <c r="BO9600" s="33"/>
    </row>
    <row r="9601" spans="1:67">
      <c r="A9601" s="320" t="s">
        <v>338</v>
      </c>
      <c r="B9601" t="str">
        <f t="shared" si="798"/>
        <v>England</v>
      </c>
      <c r="E9601" s="320"/>
      <c r="F9601" s="320"/>
      <c r="G9601" s="323"/>
      <c r="H9601" s="320"/>
      <c r="I9601" s="320"/>
      <c r="J9601" s="320"/>
      <c r="K9601" s="38"/>
      <c r="L9601" s="305"/>
      <c r="M9601" s="305"/>
      <c r="N9601" s="38"/>
      <c r="O9601" s="305"/>
      <c r="P9601" s="305"/>
      <c r="Q9601" s="38"/>
      <c r="R9601" s="305"/>
      <c r="S9601" s="305"/>
      <c r="BA9601" s="395">
        <v>1</v>
      </c>
      <c r="BB9601" s="396" t="s">
        <v>861</v>
      </c>
      <c r="BC9601">
        <f t="shared" si="799"/>
        <v>0</v>
      </c>
      <c r="BD9601" t="str">
        <f t="shared" si="800"/>
        <v>NAoMe_recurrent_</v>
      </c>
      <c r="BE9601" s="397" t="s">
        <v>862</v>
      </c>
      <c r="BF9601">
        <f t="shared" si="801"/>
        <v>0</v>
      </c>
      <c r="BG9601">
        <f t="shared" si="802"/>
        <v>0</v>
      </c>
      <c r="BH9601" s="398">
        <f t="shared" si="803"/>
        <v>0</v>
      </c>
      <c r="BO9601" s="33"/>
    </row>
    <row r="9602" spans="1:67">
      <c r="A9602" s="320" t="s">
        <v>338</v>
      </c>
      <c r="B9602" t="str">
        <f t="shared" ref="B9602:B9665" si="804">IF(H9602= "Wales", "Wales", "England")</f>
        <v>England</v>
      </c>
      <c r="E9602" s="320"/>
      <c r="F9602" s="320"/>
      <c r="G9602" s="323"/>
      <c r="H9602" s="320"/>
      <c r="I9602" s="320"/>
      <c r="J9602" s="320"/>
      <c r="K9602" s="38"/>
      <c r="L9602" s="305"/>
      <c r="M9602" s="305"/>
      <c r="N9602" s="38"/>
      <c r="O9602" s="305"/>
      <c r="P9602" s="305"/>
      <c r="Q9602" s="38"/>
      <c r="R9602" s="305"/>
      <c r="S9602" s="305"/>
      <c r="BA9602" s="395">
        <v>1</v>
      </c>
      <c r="BB9602" s="396" t="s">
        <v>861</v>
      </c>
      <c r="BC9602">
        <f t="shared" si="799"/>
        <v>0</v>
      </c>
      <c r="BD9602" t="str">
        <f t="shared" si="800"/>
        <v>NAoMe_recurrent_</v>
      </c>
      <c r="BE9602" s="397" t="s">
        <v>862</v>
      </c>
      <c r="BF9602">
        <f t="shared" si="801"/>
        <v>0</v>
      </c>
      <c r="BG9602">
        <f t="shared" si="802"/>
        <v>0</v>
      </c>
      <c r="BH9602" s="398">
        <f t="shared" si="803"/>
        <v>0</v>
      </c>
      <c r="BO9602" s="33"/>
    </row>
    <row r="9603" spans="1:67">
      <c r="A9603" s="320" t="s">
        <v>338</v>
      </c>
      <c r="B9603" t="str">
        <f t="shared" si="804"/>
        <v>England</v>
      </c>
      <c r="E9603" s="320"/>
      <c r="F9603" s="320"/>
      <c r="G9603" s="323"/>
      <c r="H9603" s="320"/>
      <c r="I9603" s="320"/>
      <c r="J9603" s="320"/>
      <c r="K9603" s="38"/>
      <c r="L9603" s="305"/>
      <c r="M9603" s="305"/>
      <c r="N9603" s="38"/>
      <c r="O9603" s="305"/>
      <c r="P9603" s="305"/>
      <c r="Q9603" s="38"/>
      <c r="R9603" s="305"/>
      <c r="S9603" s="305"/>
      <c r="BA9603" s="395">
        <v>1</v>
      </c>
      <c r="BB9603" s="396" t="s">
        <v>861</v>
      </c>
      <c r="BC9603">
        <f t="shared" ref="BC9603:BC9666" si="805">E9603</f>
        <v>0</v>
      </c>
      <c r="BD9603" t="str">
        <f t="shared" ref="BD9603:BD9666" si="806">(LEFT(A9603, LEN(A9603)-7))&amp;"_"&amp;I9603</f>
        <v>NAoMe_recurrent_</v>
      </c>
      <c r="BE9603" s="397" t="s">
        <v>862</v>
      </c>
      <c r="BF9603">
        <f t="shared" ref="BF9603:BF9666" si="807">J9603</f>
        <v>0</v>
      </c>
      <c r="BG9603">
        <f t="shared" ref="BG9603:BG9666" si="808">K9603</f>
        <v>0</v>
      </c>
      <c r="BH9603" s="398">
        <f t="shared" ref="BH9603:BH9666" si="809">L9603</f>
        <v>0</v>
      </c>
      <c r="BO9603" s="33"/>
    </row>
    <row r="9604" spans="1:67">
      <c r="A9604" s="320" t="s">
        <v>338</v>
      </c>
      <c r="B9604" t="str">
        <f t="shared" si="804"/>
        <v>England</v>
      </c>
      <c r="E9604" s="320"/>
      <c r="F9604" s="320"/>
      <c r="G9604" s="323"/>
      <c r="H9604" s="320"/>
      <c r="I9604" s="320"/>
      <c r="J9604" s="320"/>
      <c r="K9604" s="38"/>
      <c r="L9604" s="305"/>
      <c r="M9604" s="305"/>
      <c r="N9604" s="38"/>
      <c r="O9604" s="305"/>
      <c r="P9604" s="305"/>
      <c r="Q9604" s="38"/>
      <c r="R9604" s="305"/>
      <c r="S9604" s="305"/>
      <c r="BA9604" s="395">
        <v>1</v>
      </c>
      <c r="BB9604" s="396" t="s">
        <v>861</v>
      </c>
      <c r="BC9604">
        <f t="shared" si="805"/>
        <v>0</v>
      </c>
      <c r="BD9604" t="str">
        <f t="shared" si="806"/>
        <v>NAoMe_recurrent_</v>
      </c>
      <c r="BE9604" s="397" t="s">
        <v>862</v>
      </c>
      <c r="BF9604">
        <f t="shared" si="807"/>
        <v>0</v>
      </c>
      <c r="BG9604">
        <f t="shared" si="808"/>
        <v>0</v>
      </c>
      <c r="BH9604" s="398">
        <f t="shared" si="809"/>
        <v>0</v>
      </c>
      <c r="BO9604" s="33"/>
    </row>
    <row r="9605" spans="1:67">
      <c r="A9605" s="320" t="s">
        <v>338</v>
      </c>
      <c r="B9605" t="str">
        <f t="shared" si="804"/>
        <v>England</v>
      </c>
      <c r="E9605" s="320"/>
      <c r="F9605" s="320"/>
      <c r="G9605" s="323"/>
      <c r="H9605" s="320"/>
      <c r="I9605" s="320"/>
      <c r="J9605" s="320"/>
      <c r="K9605" s="38"/>
      <c r="L9605" s="305"/>
      <c r="M9605" s="305"/>
      <c r="N9605" s="38"/>
      <c r="O9605" s="305"/>
      <c r="P9605" s="305"/>
      <c r="Q9605" s="38"/>
      <c r="R9605" s="305"/>
      <c r="S9605" s="305"/>
      <c r="BA9605" s="395">
        <v>1</v>
      </c>
      <c r="BB9605" s="396" t="s">
        <v>861</v>
      </c>
      <c r="BC9605">
        <f t="shared" si="805"/>
        <v>0</v>
      </c>
      <c r="BD9605" t="str">
        <f t="shared" si="806"/>
        <v>NAoMe_recurrent_</v>
      </c>
      <c r="BE9605" s="397" t="s">
        <v>862</v>
      </c>
      <c r="BF9605">
        <f t="shared" si="807"/>
        <v>0</v>
      </c>
      <c r="BG9605">
        <f t="shared" si="808"/>
        <v>0</v>
      </c>
      <c r="BH9605" s="398">
        <f t="shared" si="809"/>
        <v>0</v>
      </c>
      <c r="BO9605" s="33"/>
    </row>
    <row r="9606" spans="1:67">
      <c r="A9606" s="320" t="s">
        <v>338</v>
      </c>
      <c r="B9606" t="str">
        <f t="shared" si="804"/>
        <v>England</v>
      </c>
      <c r="E9606" s="320"/>
      <c r="F9606" s="320"/>
      <c r="G9606" s="323"/>
      <c r="H9606" s="320"/>
      <c r="I9606" s="320"/>
      <c r="J9606" s="320"/>
      <c r="K9606" s="38"/>
      <c r="L9606" s="305"/>
      <c r="M9606" s="305"/>
      <c r="N9606" s="38"/>
      <c r="O9606" s="305"/>
      <c r="P9606" s="305"/>
      <c r="Q9606" s="38"/>
      <c r="R9606" s="305"/>
      <c r="S9606" s="305"/>
      <c r="BA9606" s="395">
        <v>1</v>
      </c>
      <c r="BB9606" s="396" t="s">
        <v>861</v>
      </c>
      <c r="BC9606">
        <f t="shared" si="805"/>
        <v>0</v>
      </c>
      <c r="BD9606" t="str">
        <f t="shared" si="806"/>
        <v>NAoMe_recurrent_</v>
      </c>
      <c r="BE9606" s="397" t="s">
        <v>862</v>
      </c>
      <c r="BF9606">
        <f t="shared" si="807"/>
        <v>0</v>
      </c>
      <c r="BG9606">
        <f t="shared" si="808"/>
        <v>0</v>
      </c>
      <c r="BH9606" s="398">
        <f t="shared" si="809"/>
        <v>0</v>
      </c>
      <c r="BO9606" s="33"/>
    </row>
    <row r="9607" spans="1:67">
      <c r="A9607" s="320" t="s">
        <v>338</v>
      </c>
      <c r="B9607" t="str">
        <f t="shared" si="804"/>
        <v>England</v>
      </c>
      <c r="E9607" s="320"/>
      <c r="F9607" s="320"/>
      <c r="G9607" s="323"/>
      <c r="H9607" s="320"/>
      <c r="I9607" s="320"/>
      <c r="J9607" s="320"/>
      <c r="K9607" s="38"/>
      <c r="L9607" s="305"/>
      <c r="M9607" s="305"/>
      <c r="N9607" s="38"/>
      <c r="O9607" s="305"/>
      <c r="P9607" s="305"/>
      <c r="Q9607" s="38"/>
      <c r="R9607" s="305"/>
      <c r="S9607" s="305"/>
      <c r="BA9607" s="395">
        <v>1</v>
      </c>
      <c r="BB9607" s="396" t="s">
        <v>861</v>
      </c>
      <c r="BC9607">
        <f t="shared" si="805"/>
        <v>0</v>
      </c>
      <c r="BD9607" t="str">
        <f t="shared" si="806"/>
        <v>NAoMe_recurrent_</v>
      </c>
      <c r="BE9607" s="397" t="s">
        <v>862</v>
      </c>
      <c r="BF9607">
        <f t="shared" si="807"/>
        <v>0</v>
      </c>
      <c r="BG9607">
        <f t="shared" si="808"/>
        <v>0</v>
      </c>
      <c r="BH9607" s="398">
        <f t="shared" si="809"/>
        <v>0</v>
      </c>
      <c r="BO9607" s="33"/>
    </row>
    <row r="9608" spans="1:67">
      <c r="A9608" s="320" t="s">
        <v>338</v>
      </c>
      <c r="B9608" t="str">
        <f t="shared" si="804"/>
        <v>England</v>
      </c>
      <c r="E9608" s="320"/>
      <c r="F9608" s="320"/>
      <c r="G9608" s="323"/>
      <c r="H9608" s="320"/>
      <c r="I9608" s="320"/>
      <c r="J9608" s="320"/>
      <c r="K9608" s="38"/>
      <c r="L9608" s="305"/>
      <c r="M9608" s="305"/>
      <c r="N9608" s="38"/>
      <c r="O9608" s="305"/>
      <c r="P9608" s="305"/>
      <c r="Q9608" s="38"/>
      <c r="R9608" s="305"/>
      <c r="S9608" s="305"/>
      <c r="BA9608" s="395">
        <v>1</v>
      </c>
      <c r="BB9608" s="396" t="s">
        <v>861</v>
      </c>
      <c r="BC9608">
        <f t="shared" si="805"/>
        <v>0</v>
      </c>
      <c r="BD9608" t="str">
        <f t="shared" si="806"/>
        <v>NAoMe_recurrent_</v>
      </c>
      <c r="BE9608" s="397" t="s">
        <v>862</v>
      </c>
      <c r="BF9608">
        <f t="shared" si="807"/>
        <v>0</v>
      </c>
      <c r="BG9608">
        <f t="shared" si="808"/>
        <v>0</v>
      </c>
      <c r="BH9608" s="398">
        <f t="shared" si="809"/>
        <v>0</v>
      </c>
      <c r="BO9608" s="33"/>
    </row>
    <row r="9609" spans="1:67">
      <c r="A9609" s="320" t="s">
        <v>338</v>
      </c>
      <c r="B9609" t="str">
        <f t="shared" si="804"/>
        <v>England</v>
      </c>
      <c r="E9609" s="320"/>
      <c r="F9609" s="320"/>
      <c r="G9609" s="323"/>
      <c r="H9609" s="320"/>
      <c r="I9609" s="320"/>
      <c r="J9609" s="320"/>
      <c r="K9609" s="38"/>
      <c r="L9609" s="305"/>
      <c r="M9609" s="305"/>
      <c r="N9609" s="38"/>
      <c r="O9609" s="305"/>
      <c r="P9609" s="305"/>
      <c r="Q9609" s="38"/>
      <c r="R9609" s="305"/>
      <c r="S9609" s="305"/>
      <c r="BA9609" s="395">
        <v>1</v>
      </c>
      <c r="BB9609" s="396" t="s">
        <v>861</v>
      </c>
      <c r="BC9609">
        <f t="shared" si="805"/>
        <v>0</v>
      </c>
      <c r="BD9609" t="str">
        <f t="shared" si="806"/>
        <v>NAoMe_recurrent_</v>
      </c>
      <c r="BE9609" s="397" t="s">
        <v>862</v>
      </c>
      <c r="BF9609">
        <f t="shared" si="807"/>
        <v>0</v>
      </c>
      <c r="BG9609">
        <f t="shared" si="808"/>
        <v>0</v>
      </c>
      <c r="BH9609" s="398">
        <f t="shared" si="809"/>
        <v>0</v>
      </c>
      <c r="BO9609" s="33"/>
    </row>
    <row r="9610" spans="1:67">
      <c r="A9610" s="320" t="s">
        <v>338</v>
      </c>
      <c r="B9610" t="str">
        <f t="shared" si="804"/>
        <v>England</v>
      </c>
      <c r="E9610" s="320"/>
      <c r="F9610" s="320"/>
      <c r="G9610" s="323"/>
      <c r="H9610" s="320"/>
      <c r="I9610" s="320"/>
      <c r="J9610" s="320"/>
      <c r="K9610" s="38"/>
      <c r="L9610" s="305"/>
      <c r="M9610" s="305"/>
      <c r="N9610" s="38"/>
      <c r="O9610" s="305"/>
      <c r="P9610" s="305"/>
      <c r="Q9610" s="38"/>
      <c r="R9610" s="305"/>
      <c r="S9610" s="305"/>
      <c r="BA9610" s="395">
        <v>1</v>
      </c>
      <c r="BB9610" s="396" t="s">
        <v>861</v>
      </c>
      <c r="BC9610">
        <f t="shared" si="805"/>
        <v>0</v>
      </c>
      <c r="BD9610" t="str">
        <f t="shared" si="806"/>
        <v>NAoMe_recurrent_</v>
      </c>
      <c r="BE9610" s="397" t="s">
        <v>862</v>
      </c>
      <c r="BF9610">
        <f t="shared" si="807"/>
        <v>0</v>
      </c>
      <c r="BG9610">
        <f t="shared" si="808"/>
        <v>0</v>
      </c>
      <c r="BH9610" s="398">
        <f t="shared" si="809"/>
        <v>0</v>
      </c>
      <c r="BO9610" s="33"/>
    </row>
    <row r="9611" spans="1:67">
      <c r="A9611" s="320" t="s">
        <v>338</v>
      </c>
      <c r="B9611" t="str">
        <f t="shared" si="804"/>
        <v>England</v>
      </c>
      <c r="E9611" s="320"/>
      <c r="F9611" s="320"/>
      <c r="G9611" s="323"/>
      <c r="H9611" s="320"/>
      <c r="I9611" s="320"/>
      <c r="J9611" s="320"/>
      <c r="K9611" s="38"/>
      <c r="L9611" s="305"/>
      <c r="M9611" s="305"/>
      <c r="N9611" s="38"/>
      <c r="O9611" s="305"/>
      <c r="P9611" s="305"/>
      <c r="Q9611" s="38"/>
      <c r="R9611" s="305"/>
      <c r="S9611" s="305"/>
      <c r="BA9611" s="395">
        <v>1</v>
      </c>
      <c r="BB9611" s="396" t="s">
        <v>861</v>
      </c>
      <c r="BC9611">
        <f t="shared" si="805"/>
        <v>0</v>
      </c>
      <c r="BD9611" t="str">
        <f t="shared" si="806"/>
        <v>NAoMe_recurrent_</v>
      </c>
      <c r="BE9611" s="397" t="s">
        <v>862</v>
      </c>
      <c r="BF9611">
        <f t="shared" si="807"/>
        <v>0</v>
      </c>
      <c r="BG9611">
        <f t="shared" si="808"/>
        <v>0</v>
      </c>
      <c r="BH9611" s="398">
        <f t="shared" si="809"/>
        <v>0</v>
      </c>
      <c r="BO9611" s="33"/>
    </row>
    <row r="9612" spans="1:67">
      <c r="A9612" s="320" t="s">
        <v>338</v>
      </c>
      <c r="B9612" t="str">
        <f t="shared" si="804"/>
        <v>England</v>
      </c>
      <c r="E9612" s="320"/>
      <c r="F9612" s="320"/>
      <c r="G9612" s="323"/>
      <c r="H9612" s="320"/>
      <c r="I9612" s="320"/>
      <c r="J9612" s="320"/>
      <c r="K9612" s="38"/>
      <c r="L9612" s="305"/>
      <c r="M9612" s="305"/>
      <c r="N9612" s="38"/>
      <c r="O9612" s="305"/>
      <c r="P9612" s="305"/>
      <c r="Q9612" s="38"/>
      <c r="R9612" s="305"/>
      <c r="S9612" s="305"/>
      <c r="BA9612" s="395">
        <v>1</v>
      </c>
      <c r="BB9612" s="396" t="s">
        <v>861</v>
      </c>
      <c r="BC9612">
        <f t="shared" si="805"/>
        <v>0</v>
      </c>
      <c r="BD9612" t="str">
        <f t="shared" si="806"/>
        <v>NAoMe_recurrent_</v>
      </c>
      <c r="BE9612" s="397" t="s">
        <v>862</v>
      </c>
      <c r="BF9612">
        <f t="shared" si="807"/>
        <v>0</v>
      </c>
      <c r="BG9612">
        <f t="shared" si="808"/>
        <v>0</v>
      </c>
      <c r="BH9612" s="398">
        <f t="shared" si="809"/>
        <v>0</v>
      </c>
      <c r="BO9612" s="33"/>
    </row>
    <row r="9613" spans="1:67">
      <c r="A9613" s="320" t="s">
        <v>338</v>
      </c>
      <c r="B9613" t="str">
        <f t="shared" si="804"/>
        <v>England</v>
      </c>
      <c r="E9613" s="320"/>
      <c r="F9613" s="320"/>
      <c r="G9613" s="323"/>
      <c r="H9613" s="320"/>
      <c r="I9613" s="320"/>
      <c r="J9613" s="320"/>
      <c r="K9613" s="38"/>
      <c r="L9613" s="305"/>
      <c r="M9613" s="305"/>
      <c r="N9613" s="38"/>
      <c r="O9613" s="305"/>
      <c r="P9613" s="305"/>
      <c r="Q9613" s="38"/>
      <c r="R9613" s="305"/>
      <c r="S9613" s="305"/>
      <c r="BA9613" s="395">
        <v>1</v>
      </c>
      <c r="BB9613" s="396" t="s">
        <v>861</v>
      </c>
      <c r="BC9613">
        <f t="shared" si="805"/>
        <v>0</v>
      </c>
      <c r="BD9613" t="str">
        <f t="shared" si="806"/>
        <v>NAoMe_recurrent_</v>
      </c>
      <c r="BE9613" s="397" t="s">
        <v>862</v>
      </c>
      <c r="BF9613">
        <f t="shared" si="807"/>
        <v>0</v>
      </c>
      <c r="BG9613">
        <f t="shared" si="808"/>
        <v>0</v>
      </c>
      <c r="BH9613" s="398">
        <f t="shared" si="809"/>
        <v>0</v>
      </c>
      <c r="BO9613" s="33"/>
    </row>
    <row r="9614" spans="1:67">
      <c r="A9614" s="320" t="s">
        <v>338</v>
      </c>
      <c r="B9614" t="str">
        <f t="shared" si="804"/>
        <v>England</v>
      </c>
      <c r="E9614" s="320"/>
      <c r="F9614" s="320"/>
      <c r="G9614" s="323"/>
      <c r="H9614" s="320"/>
      <c r="I9614" s="320"/>
      <c r="J9614" s="320"/>
      <c r="K9614" s="38"/>
      <c r="L9614" s="305"/>
      <c r="M9614" s="305"/>
      <c r="N9614" s="38"/>
      <c r="O9614" s="305"/>
      <c r="P9614" s="305"/>
      <c r="Q9614" s="38"/>
      <c r="R9614" s="305"/>
      <c r="S9614" s="305"/>
      <c r="BA9614" s="395">
        <v>1</v>
      </c>
      <c r="BB9614" s="396" t="s">
        <v>861</v>
      </c>
      <c r="BC9614">
        <f t="shared" si="805"/>
        <v>0</v>
      </c>
      <c r="BD9614" t="str">
        <f t="shared" si="806"/>
        <v>NAoMe_recurrent_</v>
      </c>
      <c r="BE9614" s="397" t="s">
        <v>862</v>
      </c>
      <c r="BF9614">
        <f t="shared" si="807"/>
        <v>0</v>
      </c>
      <c r="BG9614">
        <f t="shared" si="808"/>
        <v>0</v>
      </c>
      <c r="BH9614" s="398">
        <f t="shared" si="809"/>
        <v>0</v>
      </c>
      <c r="BO9614" s="33"/>
    </row>
    <row r="9615" spans="1:67">
      <c r="A9615" s="320" t="s">
        <v>338</v>
      </c>
      <c r="B9615" t="str">
        <f t="shared" si="804"/>
        <v>England</v>
      </c>
      <c r="E9615" s="320"/>
      <c r="F9615" s="320"/>
      <c r="G9615" s="323"/>
      <c r="H9615" s="320"/>
      <c r="I9615" s="320"/>
      <c r="J9615" s="320"/>
      <c r="K9615" s="38"/>
      <c r="L9615" s="305"/>
      <c r="M9615" s="305"/>
      <c r="N9615" s="38"/>
      <c r="O9615" s="305"/>
      <c r="P9615" s="305"/>
      <c r="Q9615" s="38"/>
      <c r="R9615" s="305"/>
      <c r="S9615" s="305"/>
      <c r="BA9615" s="395">
        <v>1</v>
      </c>
      <c r="BB9615" s="396" t="s">
        <v>861</v>
      </c>
      <c r="BC9615">
        <f t="shared" si="805"/>
        <v>0</v>
      </c>
      <c r="BD9615" t="str">
        <f t="shared" si="806"/>
        <v>NAoMe_recurrent_</v>
      </c>
      <c r="BE9615" s="397" t="s">
        <v>862</v>
      </c>
      <c r="BF9615">
        <f t="shared" si="807"/>
        <v>0</v>
      </c>
      <c r="BG9615">
        <f t="shared" si="808"/>
        <v>0</v>
      </c>
      <c r="BH9615" s="398">
        <f t="shared" si="809"/>
        <v>0</v>
      </c>
      <c r="BO9615" s="33"/>
    </row>
    <row r="9616" spans="1:67">
      <c r="A9616" s="320" t="s">
        <v>338</v>
      </c>
      <c r="B9616" t="str">
        <f t="shared" si="804"/>
        <v>England</v>
      </c>
      <c r="E9616" s="320"/>
      <c r="F9616" s="320"/>
      <c r="G9616" s="323"/>
      <c r="H9616" s="320"/>
      <c r="I9616" s="320"/>
      <c r="J9616" s="320"/>
      <c r="K9616" s="38"/>
      <c r="L9616" s="305"/>
      <c r="M9616" s="305"/>
      <c r="N9616" s="38"/>
      <c r="O9616" s="305"/>
      <c r="P9616" s="305"/>
      <c r="Q9616" s="38"/>
      <c r="R9616" s="305"/>
      <c r="S9616" s="305"/>
      <c r="BA9616" s="395">
        <v>1</v>
      </c>
      <c r="BB9616" s="396" t="s">
        <v>861</v>
      </c>
      <c r="BC9616">
        <f t="shared" si="805"/>
        <v>0</v>
      </c>
      <c r="BD9616" t="str">
        <f t="shared" si="806"/>
        <v>NAoMe_recurrent_</v>
      </c>
      <c r="BE9616" s="397" t="s">
        <v>862</v>
      </c>
      <c r="BF9616">
        <f t="shared" si="807"/>
        <v>0</v>
      </c>
      <c r="BG9616">
        <f t="shared" si="808"/>
        <v>0</v>
      </c>
      <c r="BH9616" s="398">
        <f t="shared" si="809"/>
        <v>0</v>
      </c>
      <c r="BO9616" s="33"/>
    </row>
    <row r="9617" spans="1:67">
      <c r="A9617" s="320" t="s">
        <v>338</v>
      </c>
      <c r="B9617" t="str">
        <f t="shared" si="804"/>
        <v>England</v>
      </c>
      <c r="E9617" s="320"/>
      <c r="F9617" s="320"/>
      <c r="G9617" s="323"/>
      <c r="H9617" s="320"/>
      <c r="I9617" s="320"/>
      <c r="J9617" s="320"/>
      <c r="K9617" s="38"/>
      <c r="L9617" s="305"/>
      <c r="M9617" s="305"/>
      <c r="N9617" s="38"/>
      <c r="O9617" s="305"/>
      <c r="P9617" s="305"/>
      <c r="Q9617" s="38"/>
      <c r="R9617" s="305"/>
      <c r="S9617" s="305"/>
      <c r="BA9617" s="395">
        <v>1</v>
      </c>
      <c r="BB9617" s="396" t="s">
        <v>861</v>
      </c>
      <c r="BC9617">
        <f t="shared" si="805"/>
        <v>0</v>
      </c>
      <c r="BD9617" t="str">
        <f t="shared" si="806"/>
        <v>NAoMe_recurrent_</v>
      </c>
      <c r="BE9617" s="397" t="s">
        <v>862</v>
      </c>
      <c r="BF9617">
        <f t="shared" si="807"/>
        <v>0</v>
      </c>
      <c r="BG9617">
        <f t="shared" si="808"/>
        <v>0</v>
      </c>
      <c r="BH9617" s="398">
        <f t="shared" si="809"/>
        <v>0</v>
      </c>
      <c r="BO9617" s="33"/>
    </row>
    <row r="9618" spans="1:67">
      <c r="A9618" s="320" t="s">
        <v>338</v>
      </c>
      <c r="B9618" t="str">
        <f t="shared" si="804"/>
        <v>England</v>
      </c>
      <c r="E9618" s="320"/>
      <c r="F9618" s="320"/>
      <c r="G9618" s="323"/>
      <c r="H9618" s="320"/>
      <c r="I9618" s="320"/>
      <c r="J9618" s="320"/>
      <c r="K9618" s="38"/>
      <c r="L9618" s="305"/>
      <c r="M9618" s="305"/>
      <c r="N9618" s="38"/>
      <c r="O9618" s="305"/>
      <c r="P9618" s="305"/>
      <c r="Q9618" s="38"/>
      <c r="R9618" s="305"/>
      <c r="S9618" s="305"/>
      <c r="BA9618" s="395">
        <v>1</v>
      </c>
      <c r="BB9618" s="396" t="s">
        <v>861</v>
      </c>
      <c r="BC9618">
        <f t="shared" si="805"/>
        <v>0</v>
      </c>
      <c r="BD9618" t="str">
        <f t="shared" si="806"/>
        <v>NAoMe_recurrent_</v>
      </c>
      <c r="BE9618" s="397" t="s">
        <v>862</v>
      </c>
      <c r="BF9618">
        <f t="shared" si="807"/>
        <v>0</v>
      </c>
      <c r="BG9618">
        <f t="shared" si="808"/>
        <v>0</v>
      </c>
      <c r="BH9618" s="398">
        <f t="shared" si="809"/>
        <v>0</v>
      </c>
      <c r="BO9618" s="33"/>
    </row>
    <row r="9619" spans="1:67">
      <c r="A9619" s="320" t="s">
        <v>338</v>
      </c>
      <c r="B9619" t="str">
        <f t="shared" si="804"/>
        <v>England</v>
      </c>
      <c r="E9619" s="320"/>
      <c r="F9619" s="320"/>
      <c r="G9619" s="323"/>
      <c r="H9619" s="320"/>
      <c r="I9619" s="320"/>
      <c r="J9619" s="320"/>
      <c r="K9619" s="38"/>
      <c r="L9619" s="305"/>
      <c r="M9619" s="305"/>
      <c r="N9619" s="38"/>
      <c r="O9619" s="305"/>
      <c r="P9619" s="305"/>
      <c r="Q9619" s="38"/>
      <c r="R9619" s="305"/>
      <c r="S9619" s="305"/>
      <c r="BA9619" s="395">
        <v>1</v>
      </c>
      <c r="BB9619" s="396" t="s">
        <v>861</v>
      </c>
      <c r="BC9619">
        <f t="shared" si="805"/>
        <v>0</v>
      </c>
      <c r="BD9619" t="str">
        <f t="shared" si="806"/>
        <v>NAoMe_recurrent_</v>
      </c>
      <c r="BE9619" s="397" t="s">
        <v>862</v>
      </c>
      <c r="BF9619">
        <f t="shared" si="807"/>
        <v>0</v>
      </c>
      <c r="BG9619">
        <f t="shared" si="808"/>
        <v>0</v>
      </c>
      <c r="BH9619" s="398">
        <f t="shared" si="809"/>
        <v>0</v>
      </c>
      <c r="BO9619" s="33"/>
    </row>
    <row r="9620" spans="1:67">
      <c r="A9620" s="320" t="s">
        <v>338</v>
      </c>
      <c r="B9620" t="str">
        <f t="shared" si="804"/>
        <v>England</v>
      </c>
      <c r="E9620" s="320"/>
      <c r="F9620" s="320"/>
      <c r="G9620" s="323"/>
      <c r="H9620" s="320"/>
      <c r="I9620" s="320"/>
      <c r="J9620" s="320"/>
      <c r="K9620" s="38"/>
      <c r="L9620" s="305"/>
      <c r="M9620" s="305"/>
      <c r="N9620" s="38"/>
      <c r="O9620" s="305"/>
      <c r="P9620" s="305"/>
      <c r="Q9620" s="38"/>
      <c r="R9620" s="305"/>
      <c r="S9620" s="305"/>
      <c r="BA9620" s="395">
        <v>1</v>
      </c>
      <c r="BB9620" s="396" t="s">
        <v>861</v>
      </c>
      <c r="BC9620">
        <f t="shared" si="805"/>
        <v>0</v>
      </c>
      <c r="BD9620" t="str">
        <f t="shared" si="806"/>
        <v>NAoMe_recurrent_</v>
      </c>
      <c r="BE9620" s="397" t="s">
        <v>862</v>
      </c>
      <c r="BF9620">
        <f t="shared" si="807"/>
        <v>0</v>
      </c>
      <c r="BG9620">
        <f t="shared" si="808"/>
        <v>0</v>
      </c>
      <c r="BH9620" s="398">
        <f t="shared" si="809"/>
        <v>0</v>
      </c>
      <c r="BO9620" s="33"/>
    </row>
    <row r="9621" spans="1:67">
      <c r="A9621" s="320" t="s">
        <v>338</v>
      </c>
      <c r="B9621" t="str">
        <f t="shared" si="804"/>
        <v>England</v>
      </c>
      <c r="E9621" s="320"/>
      <c r="F9621" s="320"/>
      <c r="G9621" s="323"/>
      <c r="H9621" s="320"/>
      <c r="I9621" s="320"/>
      <c r="J9621" s="320"/>
      <c r="K9621" s="38"/>
      <c r="L9621" s="305"/>
      <c r="M9621" s="305"/>
      <c r="N9621" s="38"/>
      <c r="O9621" s="305"/>
      <c r="P9621" s="305"/>
      <c r="Q9621" s="38"/>
      <c r="R9621" s="305"/>
      <c r="S9621" s="305"/>
      <c r="BA9621" s="395">
        <v>1</v>
      </c>
      <c r="BB9621" s="396" t="s">
        <v>861</v>
      </c>
      <c r="BC9621">
        <f t="shared" si="805"/>
        <v>0</v>
      </c>
      <c r="BD9621" t="str">
        <f t="shared" si="806"/>
        <v>NAoMe_recurrent_</v>
      </c>
      <c r="BE9621" s="397" t="s">
        <v>862</v>
      </c>
      <c r="BF9621">
        <f t="shared" si="807"/>
        <v>0</v>
      </c>
      <c r="BG9621">
        <f t="shared" si="808"/>
        <v>0</v>
      </c>
      <c r="BH9621" s="398">
        <f t="shared" si="809"/>
        <v>0</v>
      </c>
      <c r="BO9621" s="33"/>
    </row>
    <row r="9622" spans="1:67">
      <c r="A9622" s="320" t="s">
        <v>338</v>
      </c>
      <c r="B9622" t="str">
        <f t="shared" si="804"/>
        <v>England</v>
      </c>
      <c r="E9622" s="320"/>
      <c r="F9622" s="320"/>
      <c r="G9622" s="323"/>
      <c r="H9622" s="320"/>
      <c r="I9622" s="320"/>
      <c r="J9622" s="320"/>
      <c r="K9622" s="38"/>
      <c r="L9622" s="305"/>
      <c r="M9622" s="305"/>
      <c r="N9622" s="38"/>
      <c r="O9622" s="305"/>
      <c r="P9622" s="305"/>
      <c r="Q9622" s="38"/>
      <c r="R9622" s="305"/>
      <c r="S9622" s="305"/>
      <c r="BA9622" s="395">
        <v>1</v>
      </c>
      <c r="BB9622" s="396" t="s">
        <v>861</v>
      </c>
      <c r="BC9622">
        <f t="shared" si="805"/>
        <v>0</v>
      </c>
      <c r="BD9622" t="str">
        <f t="shared" si="806"/>
        <v>NAoMe_recurrent_</v>
      </c>
      <c r="BE9622" s="397" t="s">
        <v>862</v>
      </c>
      <c r="BF9622">
        <f t="shared" si="807"/>
        <v>0</v>
      </c>
      <c r="BG9622">
        <f t="shared" si="808"/>
        <v>0</v>
      </c>
      <c r="BH9622" s="398">
        <f t="shared" si="809"/>
        <v>0</v>
      </c>
      <c r="BO9622" s="33"/>
    </row>
    <row r="9623" spans="1:67">
      <c r="A9623" s="320" t="s">
        <v>338</v>
      </c>
      <c r="B9623" t="str">
        <f t="shared" si="804"/>
        <v>England</v>
      </c>
      <c r="E9623" s="320"/>
      <c r="F9623" s="320"/>
      <c r="G9623" s="323"/>
      <c r="H9623" s="320"/>
      <c r="I9623" s="320"/>
      <c r="J9623" s="320"/>
      <c r="K9623" s="38"/>
      <c r="L9623" s="305"/>
      <c r="M9623" s="305"/>
      <c r="N9623" s="38"/>
      <c r="O9623" s="305"/>
      <c r="P9623" s="305"/>
      <c r="Q9623" s="38"/>
      <c r="R9623" s="305"/>
      <c r="S9623" s="305"/>
      <c r="BA9623" s="395">
        <v>1</v>
      </c>
      <c r="BB9623" s="396" t="s">
        <v>861</v>
      </c>
      <c r="BC9623">
        <f t="shared" si="805"/>
        <v>0</v>
      </c>
      <c r="BD9623" t="str">
        <f t="shared" si="806"/>
        <v>NAoMe_recurrent_</v>
      </c>
      <c r="BE9623" s="397" t="s">
        <v>862</v>
      </c>
      <c r="BF9623">
        <f t="shared" si="807"/>
        <v>0</v>
      </c>
      <c r="BG9623">
        <f t="shared" si="808"/>
        <v>0</v>
      </c>
      <c r="BH9623" s="398">
        <f t="shared" si="809"/>
        <v>0</v>
      </c>
      <c r="BO9623" s="33"/>
    </row>
    <row r="9624" spans="1:67">
      <c r="A9624" s="320" t="s">
        <v>338</v>
      </c>
      <c r="B9624" t="str">
        <f t="shared" si="804"/>
        <v>England</v>
      </c>
      <c r="E9624" s="320"/>
      <c r="F9624" s="320"/>
      <c r="G9624" s="323"/>
      <c r="H9624" s="320"/>
      <c r="I9624" s="320"/>
      <c r="J9624" s="320"/>
      <c r="K9624" s="38"/>
      <c r="L9624" s="305"/>
      <c r="M9624" s="305"/>
      <c r="N9624" s="38"/>
      <c r="O9624" s="305"/>
      <c r="P9624" s="305"/>
      <c r="Q9624" s="38"/>
      <c r="R9624" s="305"/>
      <c r="S9624" s="305"/>
      <c r="BA9624" s="395">
        <v>1</v>
      </c>
      <c r="BB9624" s="396" t="s">
        <v>861</v>
      </c>
      <c r="BC9624">
        <f t="shared" si="805"/>
        <v>0</v>
      </c>
      <c r="BD9624" t="str">
        <f t="shared" si="806"/>
        <v>NAoMe_recurrent_</v>
      </c>
      <c r="BE9624" s="397" t="s">
        <v>862</v>
      </c>
      <c r="BF9624">
        <f t="shared" si="807"/>
        <v>0</v>
      </c>
      <c r="BG9624">
        <f t="shared" si="808"/>
        <v>0</v>
      </c>
      <c r="BH9624" s="398">
        <f t="shared" si="809"/>
        <v>0</v>
      </c>
      <c r="BO9624" s="33"/>
    </row>
    <row r="9625" spans="1:67">
      <c r="A9625" s="320" t="s">
        <v>338</v>
      </c>
      <c r="B9625" t="str">
        <f t="shared" si="804"/>
        <v>England</v>
      </c>
      <c r="E9625" s="320"/>
      <c r="F9625" s="320"/>
      <c r="G9625" s="323"/>
      <c r="H9625" s="320"/>
      <c r="I9625" s="320"/>
      <c r="J9625" s="320"/>
      <c r="K9625" s="38"/>
      <c r="L9625" s="305"/>
      <c r="M9625" s="305"/>
      <c r="N9625" s="38"/>
      <c r="O9625" s="305"/>
      <c r="P9625" s="305"/>
      <c r="Q9625" s="38"/>
      <c r="R9625" s="305"/>
      <c r="S9625" s="305"/>
      <c r="BA9625" s="395">
        <v>1</v>
      </c>
      <c r="BB9625" s="396" t="s">
        <v>861</v>
      </c>
      <c r="BC9625">
        <f t="shared" si="805"/>
        <v>0</v>
      </c>
      <c r="BD9625" t="str">
        <f t="shared" si="806"/>
        <v>NAoMe_recurrent_</v>
      </c>
      <c r="BE9625" s="397" t="s">
        <v>862</v>
      </c>
      <c r="BF9625">
        <f t="shared" si="807"/>
        <v>0</v>
      </c>
      <c r="BG9625">
        <f t="shared" si="808"/>
        <v>0</v>
      </c>
      <c r="BH9625" s="398">
        <f t="shared" si="809"/>
        <v>0</v>
      </c>
      <c r="BO9625" s="33"/>
    </row>
    <row r="9626" spans="1:67">
      <c r="A9626" s="320" t="s">
        <v>338</v>
      </c>
      <c r="B9626" t="str">
        <f t="shared" si="804"/>
        <v>England</v>
      </c>
      <c r="E9626" s="320"/>
      <c r="F9626" s="320"/>
      <c r="G9626" s="323"/>
      <c r="H9626" s="320"/>
      <c r="I9626" s="320"/>
      <c r="J9626" s="320"/>
      <c r="K9626" s="38"/>
      <c r="L9626" s="305"/>
      <c r="M9626" s="305"/>
      <c r="N9626" s="38"/>
      <c r="O9626" s="305"/>
      <c r="P9626" s="305"/>
      <c r="Q9626" s="38"/>
      <c r="R9626" s="305"/>
      <c r="S9626" s="305"/>
      <c r="BA9626" s="395">
        <v>1</v>
      </c>
      <c r="BB9626" s="396" t="s">
        <v>861</v>
      </c>
      <c r="BC9626">
        <f t="shared" si="805"/>
        <v>0</v>
      </c>
      <c r="BD9626" t="str">
        <f t="shared" si="806"/>
        <v>NAoMe_recurrent_</v>
      </c>
      <c r="BE9626" s="397" t="s">
        <v>862</v>
      </c>
      <c r="BF9626">
        <f t="shared" si="807"/>
        <v>0</v>
      </c>
      <c r="BG9626">
        <f t="shared" si="808"/>
        <v>0</v>
      </c>
      <c r="BH9626" s="398">
        <f t="shared" si="809"/>
        <v>0</v>
      </c>
      <c r="BO9626" s="33"/>
    </row>
    <row r="9627" spans="1:67">
      <c r="A9627" s="320" t="s">
        <v>338</v>
      </c>
      <c r="B9627" t="str">
        <f t="shared" si="804"/>
        <v>England</v>
      </c>
      <c r="E9627" s="320"/>
      <c r="F9627" s="320"/>
      <c r="G9627" s="323"/>
      <c r="H9627" s="320"/>
      <c r="I9627" s="320"/>
      <c r="J9627" s="320"/>
      <c r="K9627" s="38"/>
      <c r="L9627" s="305"/>
      <c r="M9627" s="305"/>
      <c r="N9627" s="38"/>
      <c r="O9627" s="305"/>
      <c r="P9627" s="305"/>
      <c r="Q9627" s="38"/>
      <c r="R9627" s="305"/>
      <c r="S9627" s="305"/>
      <c r="BA9627" s="395">
        <v>1</v>
      </c>
      <c r="BB9627" s="396" t="s">
        <v>861</v>
      </c>
      <c r="BC9627">
        <f t="shared" si="805"/>
        <v>0</v>
      </c>
      <c r="BD9627" t="str">
        <f t="shared" si="806"/>
        <v>NAoMe_recurrent_</v>
      </c>
      <c r="BE9627" s="397" t="s">
        <v>862</v>
      </c>
      <c r="BF9627">
        <f t="shared" si="807"/>
        <v>0</v>
      </c>
      <c r="BG9627">
        <f t="shared" si="808"/>
        <v>0</v>
      </c>
      <c r="BH9627" s="398">
        <f t="shared" si="809"/>
        <v>0</v>
      </c>
      <c r="BO9627" s="33"/>
    </row>
    <row r="9628" spans="1:67">
      <c r="A9628" s="320" t="s">
        <v>338</v>
      </c>
      <c r="B9628" t="str">
        <f t="shared" si="804"/>
        <v>England</v>
      </c>
      <c r="E9628" s="320"/>
      <c r="F9628" s="320"/>
      <c r="G9628" s="323"/>
      <c r="H9628" s="320"/>
      <c r="I9628" s="320"/>
      <c r="J9628" s="320"/>
      <c r="K9628" s="38"/>
      <c r="L9628" s="305"/>
      <c r="M9628" s="305"/>
      <c r="N9628" s="38"/>
      <c r="O9628" s="305"/>
      <c r="P9628" s="305"/>
      <c r="Q9628" s="38"/>
      <c r="R9628" s="305"/>
      <c r="S9628" s="305"/>
      <c r="BA9628" s="395">
        <v>1</v>
      </c>
      <c r="BB9628" s="396" t="s">
        <v>861</v>
      </c>
      <c r="BC9628">
        <f t="shared" si="805"/>
        <v>0</v>
      </c>
      <c r="BD9628" t="str">
        <f t="shared" si="806"/>
        <v>NAoMe_recurrent_</v>
      </c>
      <c r="BE9628" s="397" t="s">
        <v>862</v>
      </c>
      <c r="BF9628">
        <f t="shared" si="807"/>
        <v>0</v>
      </c>
      <c r="BG9628">
        <f t="shared" si="808"/>
        <v>0</v>
      </c>
      <c r="BH9628" s="398">
        <f t="shared" si="809"/>
        <v>0</v>
      </c>
      <c r="BO9628" s="33"/>
    </row>
    <row r="9629" spans="1:67">
      <c r="A9629" s="320" t="s">
        <v>338</v>
      </c>
      <c r="B9629" t="str">
        <f t="shared" si="804"/>
        <v>England</v>
      </c>
      <c r="E9629" s="320"/>
      <c r="F9629" s="320"/>
      <c r="G9629" s="323"/>
      <c r="H9629" s="320"/>
      <c r="I9629" s="320"/>
      <c r="J9629" s="320"/>
      <c r="K9629" s="38"/>
      <c r="L9629" s="305"/>
      <c r="M9629" s="305"/>
      <c r="N9629" s="38"/>
      <c r="O9629" s="305"/>
      <c r="P9629" s="305"/>
      <c r="Q9629" s="38"/>
      <c r="R9629" s="305"/>
      <c r="S9629" s="305"/>
      <c r="BA9629" s="395">
        <v>1</v>
      </c>
      <c r="BB9629" s="396" t="s">
        <v>861</v>
      </c>
      <c r="BC9629">
        <f t="shared" si="805"/>
        <v>0</v>
      </c>
      <c r="BD9629" t="str">
        <f t="shared" si="806"/>
        <v>NAoMe_recurrent_</v>
      </c>
      <c r="BE9629" s="397" t="s">
        <v>862</v>
      </c>
      <c r="BF9629">
        <f t="shared" si="807"/>
        <v>0</v>
      </c>
      <c r="BG9629">
        <f t="shared" si="808"/>
        <v>0</v>
      </c>
      <c r="BH9629" s="398">
        <f t="shared" si="809"/>
        <v>0</v>
      </c>
      <c r="BO9629" s="33"/>
    </row>
    <row r="9630" spans="1:67">
      <c r="A9630" s="320" t="s">
        <v>338</v>
      </c>
      <c r="B9630" t="str">
        <f t="shared" si="804"/>
        <v>England</v>
      </c>
      <c r="E9630" s="320"/>
      <c r="F9630" s="320"/>
      <c r="G9630" s="323"/>
      <c r="H9630" s="320"/>
      <c r="I9630" s="320"/>
      <c r="J9630" s="320"/>
      <c r="K9630" s="38"/>
      <c r="L9630" s="305"/>
      <c r="M9630" s="305"/>
      <c r="N9630" s="38"/>
      <c r="O9630" s="305"/>
      <c r="P9630" s="305"/>
      <c r="Q9630" s="38"/>
      <c r="R9630" s="305"/>
      <c r="S9630" s="305"/>
      <c r="BA9630" s="395">
        <v>1</v>
      </c>
      <c r="BB9630" s="396" t="s">
        <v>861</v>
      </c>
      <c r="BC9630">
        <f t="shared" si="805"/>
        <v>0</v>
      </c>
      <c r="BD9630" t="str">
        <f t="shared" si="806"/>
        <v>NAoMe_recurrent_</v>
      </c>
      <c r="BE9630" s="397" t="s">
        <v>862</v>
      </c>
      <c r="BF9630">
        <f t="shared" si="807"/>
        <v>0</v>
      </c>
      <c r="BG9630">
        <f t="shared" si="808"/>
        <v>0</v>
      </c>
      <c r="BH9630" s="398">
        <f t="shared" si="809"/>
        <v>0</v>
      </c>
      <c r="BO9630" s="33"/>
    </row>
    <row r="9631" spans="1:67">
      <c r="A9631" s="320" t="s">
        <v>338</v>
      </c>
      <c r="B9631" t="str">
        <f t="shared" si="804"/>
        <v>England</v>
      </c>
      <c r="E9631" s="320"/>
      <c r="F9631" s="320"/>
      <c r="G9631" s="323"/>
      <c r="H9631" s="320"/>
      <c r="I9631" s="320"/>
      <c r="J9631" s="320"/>
      <c r="K9631" s="38"/>
      <c r="L9631" s="305"/>
      <c r="M9631" s="305"/>
      <c r="N9631" s="38"/>
      <c r="O9631" s="305"/>
      <c r="P9631" s="305"/>
      <c r="Q9631" s="38"/>
      <c r="R9631" s="305"/>
      <c r="S9631" s="305"/>
      <c r="BA9631" s="395">
        <v>1</v>
      </c>
      <c r="BB9631" s="396" t="s">
        <v>861</v>
      </c>
      <c r="BC9631">
        <f t="shared" si="805"/>
        <v>0</v>
      </c>
      <c r="BD9631" t="str">
        <f t="shared" si="806"/>
        <v>NAoMe_recurrent_</v>
      </c>
      <c r="BE9631" s="397" t="s">
        <v>862</v>
      </c>
      <c r="BF9631">
        <f t="shared" si="807"/>
        <v>0</v>
      </c>
      <c r="BG9631">
        <f t="shared" si="808"/>
        <v>0</v>
      </c>
      <c r="BH9631" s="398">
        <f t="shared" si="809"/>
        <v>0</v>
      </c>
      <c r="BO9631" s="33"/>
    </row>
    <row r="9632" spans="1:67">
      <c r="A9632" s="320" t="s">
        <v>338</v>
      </c>
      <c r="B9632" t="str">
        <f t="shared" si="804"/>
        <v>England</v>
      </c>
      <c r="E9632" s="320"/>
      <c r="F9632" s="320"/>
      <c r="G9632" s="323"/>
      <c r="H9632" s="320"/>
      <c r="I9632" s="320"/>
      <c r="J9632" s="320"/>
      <c r="K9632" s="38"/>
      <c r="L9632" s="305"/>
      <c r="M9632" s="305"/>
      <c r="N9632" s="38"/>
      <c r="O9632" s="305"/>
      <c r="P9632" s="305"/>
      <c r="Q9632" s="38"/>
      <c r="R9632" s="305"/>
      <c r="S9632" s="305"/>
      <c r="BA9632" s="395">
        <v>1</v>
      </c>
      <c r="BB9632" s="396" t="s">
        <v>861</v>
      </c>
      <c r="BC9632">
        <f t="shared" si="805"/>
        <v>0</v>
      </c>
      <c r="BD9632" t="str">
        <f t="shared" si="806"/>
        <v>NAoMe_recurrent_</v>
      </c>
      <c r="BE9632" s="397" t="s">
        <v>862</v>
      </c>
      <c r="BF9632">
        <f t="shared" si="807"/>
        <v>0</v>
      </c>
      <c r="BG9632">
        <f t="shared" si="808"/>
        <v>0</v>
      </c>
      <c r="BH9632" s="398">
        <f t="shared" si="809"/>
        <v>0</v>
      </c>
      <c r="BO9632" s="33"/>
    </row>
    <row r="9633" spans="1:67">
      <c r="A9633" s="320" t="s">
        <v>338</v>
      </c>
      <c r="B9633" t="str">
        <f t="shared" si="804"/>
        <v>England</v>
      </c>
      <c r="E9633" s="320"/>
      <c r="F9633" s="320"/>
      <c r="G9633" s="323"/>
      <c r="H9633" s="320"/>
      <c r="I9633" s="320"/>
      <c r="J9633" s="320"/>
      <c r="K9633" s="38"/>
      <c r="L9633" s="305"/>
      <c r="M9633" s="305"/>
      <c r="N9633" s="38"/>
      <c r="O9633" s="305"/>
      <c r="P9633" s="305"/>
      <c r="Q9633" s="38"/>
      <c r="R9633" s="305"/>
      <c r="S9633" s="305"/>
      <c r="BA9633" s="395">
        <v>1</v>
      </c>
      <c r="BB9633" s="396" t="s">
        <v>861</v>
      </c>
      <c r="BC9633">
        <f t="shared" si="805"/>
        <v>0</v>
      </c>
      <c r="BD9633" t="str">
        <f t="shared" si="806"/>
        <v>NAoMe_recurrent_</v>
      </c>
      <c r="BE9633" s="397" t="s">
        <v>862</v>
      </c>
      <c r="BF9633">
        <f t="shared" si="807"/>
        <v>0</v>
      </c>
      <c r="BG9633">
        <f t="shared" si="808"/>
        <v>0</v>
      </c>
      <c r="BH9633" s="398">
        <f t="shared" si="809"/>
        <v>0</v>
      </c>
      <c r="BO9633" s="33"/>
    </row>
    <row r="9634" spans="1:67">
      <c r="A9634" s="320" t="s">
        <v>338</v>
      </c>
      <c r="B9634" t="str">
        <f t="shared" si="804"/>
        <v>England</v>
      </c>
      <c r="E9634" s="320"/>
      <c r="F9634" s="320"/>
      <c r="G9634" s="323"/>
      <c r="H9634" s="320"/>
      <c r="I9634" s="320"/>
      <c r="J9634" s="320"/>
      <c r="K9634" s="38"/>
      <c r="L9634" s="305"/>
      <c r="M9634" s="305"/>
      <c r="N9634" s="38"/>
      <c r="O9634" s="305"/>
      <c r="P9634" s="305"/>
      <c r="Q9634" s="38"/>
      <c r="R9634" s="305"/>
      <c r="S9634" s="305"/>
      <c r="BA9634" s="395">
        <v>1</v>
      </c>
      <c r="BB9634" s="396" t="s">
        <v>861</v>
      </c>
      <c r="BC9634">
        <f t="shared" si="805"/>
        <v>0</v>
      </c>
      <c r="BD9634" t="str">
        <f t="shared" si="806"/>
        <v>NAoMe_recurrent_</v>
      </c>
      <c r="BE9634" s="397" t="s">
        <v>862</v>
      </c>
      <c r="BF9634">
        <f t="shared" si="807"/>
        <v>0</v>
      </c>
      <c r="BG9634">
        <f t="shared" si="808"/>
        <v>0</v>
      </c>
      <c r="BH9634" s="398">
        <f t="shared" si="809"/>
        <v>0</v>
      </c>
      <c r="BO9634" s="33"/>
    </row>
    <row r="9635" spans="1:67">
      <c r="A9635" s="320" t="s">
        <v>338</v>
      </c>
      <c r="B9635" t="str">
        <f t="shared" si="804"/>
        <v>England</v>
      </c>
      <c r="E9635" s="320"/>
      <c r="F9635" s="320"/>
      <c r="G9635" s="323"/>
      <c r="H9635" s="320"/>
      <c r="I9635" s="320"/>
      <c r="J9635" s="320"/>
      <c r="K9635" s="38"/>
      <c r="L9635" s="305"/>
      <c r="M9635" s="305"/>
      <c r="N9635" s="38"/>
      <c r="O9635" s="305"/>
      <c r="P9635" s="305"/>
      <c r="Q9635" s="38"/>
      <c r="R9635" s="305"/>
      <c r="S9635" s="305"/>
      <c r="BA9635" s="395">
        <v>1</v>
      </c>
      <c r="BB9635" s="396" t="s">
        <v>861</v>
      </c>
      <c r="BC9635">
        <f t="shared" si="805"/>
        <v>0</v>
      </c>
      <c r="BD9635" t="str">
        <f t="shared" si="806"/>
        <v>NAoMe_recurrent_</v>
      </c>
      <c r="BE9635" s="397" t="s">
        <v>862</v>
      </c>
      <c r="BF9635">
        <f t="shared" si="807"/>
        <v>0</v>
      </c>
      <c r="BG9635">
        <f t="shared" si="808"/>
        <v>0</v>
      </c>
      <c r="BH9635" s="398">
        <f t="shared" si="809"/>
        <v>0</v>
      </c>
      <c r="BO9635" s="33"/>
    </row>
    <row r="9636" spans="1:67">
      <c r="A9636" s="320" t="s">
        <v>338</v>
      </c>
      <c r="B9636" t="str">
        <f t="shared" si="804"/>
        <v>England</v>
      </c>
      <c r="E9636" s="320"/>
      <c r="F9636" s="320"/>
      <c r="G9636" s="323"/>
      <c r="H9636" s="320"/>
      <c r="I9636" s="320"/>
      <c r="J9636" s="320"/>
      <c r="K9636" s="38"/>
      <c r="L9636" s="305"/>
      <c r="M9636" s="305"/>
      <c r="N9636" s="38"/>
      <c r="O9636" s="305"/>
      <c r="P9636" s="305"/>
      <c r="Q9636" s="38"/>
      <c r="R9636" s="305"/>
      <c r="S9636" s="305"/>
      <c r="BA9636" s="395">
        <v>1</v>
      </c>
      <c r="BB9636" s="396" t="s">
        <v>861</v>
      </c>
      <c r="BC9636">
        <f t="shared" si="805"/>
        <v>0</v>
      </c>
      <c r="BD9636" t="str">
        <f t="shared" si="806"/>
        <v>NAoMe_recurrent_</v>
      </c>
      <c r="BE9636" s="397" t="s">
        <v>862</v>
      </c>
      <c r="BF9636">
        <f t="shared" si="807"/>
        <v>0</v>
      </c>
      <c r="BG9636">
        <f t="shared" si="808"/>
        <v>0</v>
      </c>
      <c r="BH9636" s="398">
        <f t="shared" si="809"/>
        <v>0</v>
      </c>
      <c r="BO9636" s="33"/>
    </row>
    <row r="9637" spans="1:67">
      <c r="A9637" s="320" t="s">
        <v>338</v>
      </c>
      <c r="B9637" t="str">
        <f t="shared" si="804"/>
        <v>England</v>
      </c>
      <c r="E9637" s="320"/>
      <c r="F9637" s="320"/>
      <c r="G9637" s="323"/>
      <c r="H9637" s="320"/>
      <c r="I9637" s="320"/>
      <c r="J9637" s="320"/>
      <c r="K9637" s="38"/>
      <c r="L9637" s="305"/>
      <c r="M9637" s="305"/>
      <c r="N9637" s="38"/>
      <c r="O9637" s="305"/>
      <c r="P9637" s="305"/>
      <c r="Q9637" s="38"/>
      <c r="R9637" s="305"/>
      <c r="S9637" s="305"/>
      <c r="BA9637" s="395">
        <v>1</v>
      </c>
      <c r="BB9637" s="396" t="s">
        <v>861</v>
      </c>
      <c r="BC9637">
        <f t="shared" si="805"/>
        <v>0</v>
      </c>
      <c r="BD9637" t="str">
        <f t="shared" si="806"/>
        <v>NAoMe_recurrent_</v>
      </c>
      <c r="BE9637" s="397" t="s">
        <v>862</v>
      </c>
      <c r="BF9637">
        <f t="shared" si="807"/>
        <v>0</v>
      </c>
      <c r="BG9637">
        <f t="shared" si="808"/>
        <v>0</v>
      </c>
      <c r="BH9637" s="398">
        <f t="shared" si="809"/>
        <v>0</v>
      </c>
      <c r="BO9637" s="33"/>
    </row>
    <row r="9638" spans="1:67">
      <c r="A9638" s="320" t="s">
        <v>338</v>
      </c>
      <c r="B9638" t="str">
        <f t="shared" si="804"/>
        <v>England</v>
      </c>
      <c r="E9638" s="320"/>
      <c r="F9638" s="320"/>
      <c r="G9638" s="323"/>
      <c r="H9638" s="320"/>
      <c r="I9638" s="320"/>
      <c r="J9638" s="320"/>
      <c r="K9638" s="38"/>
      <c r="L9638" s="305"/>
      <c r="M9638" s="305"/>
      <c r="N9638" s="38"/>
      <c r="O9638" s="305"/>
      <c r="P9638" s="305"/>
      <c r="Q9638" s="38"/>
      <c r="R9638" s="305"/>
      <c r="S9638" s="305"/>
      <c r="BA9638" s="395">
        <v>1</v>
      </c>
      <c r="BB9638" s="396" t="s">
        <v>861</v>
      </c>
      <c r="BC9638">
        <f t="shared" si="805"/>
        <v>0</v>
      </c>
      <c r="BD9638" t="str">
        <f t="shared" si="806"/>
        <v>NAoMe_recurrent_</v>
      </c>
      <c r="BE9638" s="397" t="s">
        <v>862</v>
      </c>
      <c r="BF9638">
        <f t="shared" si="807"/>
        <v>0</v>
      </c>
      <c r="BG9638">
        <f t="shared" si="808"/>
        <v>0</v>
      </c>
      <c r="BH9638" s="398">
        <f t="shared" si="809"/>
        <v>0</v>
      </c>
      <c r="BO9638" s="33"/>
    </row>
    <row r="9639" spans="1:67">
      <c r="A9639" s="320" t="s">
        <v>338</v>
      </c>
      <c r="B9639" t="str">
        <f t="shared" si="804"/>
        <v>England</v>
      </c>
      <c r="E9639" s="320"/>
      <c r="F9639" s="320"/>
      <c r="G9639" s="323"/>
      <c r="H9639" s="320"/>
      <c r="I9639" s="320"/>
      <c r="J9639" s="320"/>
      <c r="K9639" s="38"/>
      <c r="L9639" s="305"/>
      <c r="M9639" s="305"/>
      <c r="N9639" s="38"/>
      <c r="O9639" s="305"/>
      <c r="P9639" s="305"/>
      <c r="Q9639" s="38"/>
      <c r="R9639" s="305"/>
      <c r="S9639" s="305"/>
      <c r="BA9639" s="395">
        <v>1</v>
      </c>
      <c r="BB9639" s="396" t="s">
        <v>861</v>
      </c>
      <c r="BC9639">
        <f t="shared" si="805"/>
        <v>0</v>
      </c>
      <c r="BD9639" t="str">
        <f t="shared" si="806"/>
        <v>NAoMe_recurrent_</v>
      </c>
      <c r="BE9639" s="397" t="s">
        <v>862</v>
      </c>
      <c r="BF9639">
        <f t="shared" si="807"/>
        <v>0</v>
      </c>
      <c r="BG9639">
        <f t="shared" si="808"/>
        <v>0</v>
      </c>
      <c r="BH9639" s="398">
        <f t="shared" si="809"/>
        <v>0</v>
      </c>
      <c r="BO9639" s="33"/>
    </row>
    <row r="9640" spans="1:67">
      <c r="A9640" s="320" t="s">
        <v>338</v>
      </c>
      <c r="B9640" t="str">
        <f t="shared" si="804"/>
        <v>England</v>
      </c>
      <c r="E9640" s="320"/>
      <c r="F9640" s="320"/>
      <c r="G9640" s="323"/>
      <c r="H9640" s="320"/>
      <c r="I9640" s="320"/>
      <c r="J9640" s="320"/>
      <c r="K9640" s="38"/>
      <c r="L9640" s="305"/>
      <c r="M9640" s="305"/>
      <c r="N9640" s="38"/>
      <c r="O9640" s="305"/>
      <c r="P9640" s="305"/>
      <c r="Q9640" s="38"/>
      <c r="R9640" s="305"/>
      <c r="S9640" s="305"/>
      <c r="BA9640" s="395">
        <v>1</v>
      </c>
      <c r="BB9640" s="396" t="s">
        <v>861</v>
      </c>
      <c r="BC9640">
        <f t="shared" si="805"/>
        <v>0</v>
      </c>
      <c r="BD9640" t="str">
        <f t="shared" si="806"/>
        <v>NAoMe_recurrent_</v>
      </c>
      <c r="BE9640" s="397" t="s">
        <v>862</v>
      </c>
      <c r="BF9640">
        <f t="shared" si="807"/>
        <v>0</v>
      </c>
      <c r="BG9640">
        <f t="shared" si="808"/>
        <v>0</v>
      </c>
      <c r="BH9640" s="398">
        <f t="shared" si="809"/>
        <v>0</v>
      </c>
      <c r="BO9640" s="33"/>
    </row>
    <row r="9641" spans="1:67">
      <c r="A9641" s="320" t="s">
        <v>338</v>
      </c>
      <c r="B9641" t="str">
        <f t="shared" si="804"/>
        <v>England</v>
      </c>
      <c r="E9641" s="320"/>
      <c r="F9641" s="320"/>
      <c r="G9641" s="323"/>
      <c r="H9641" s="320"/>
      <c r="I9641" s="320"/>
      <c r="J9641" s="320"/>
      <c r="K9641" s="38"/>
      <c r="L9641" s="305"/>
      <c r="M9641" s="305"/>
      <c r="N9641" s="38"/>
      <c r="O9641" s="305"/>
      <c r="P9641" s="305"/>
      <c r="Q9641" s="38"/>
      <c r="R9641" s="305"/>
      <c r="S9641" s="305"/>
      <c r="BA9641" s="395">
        <v>1</v>
      </c>
      <c r="BB9641" s="396" t="s">
        <v>861</v>
      </c>
      <c r="BC9641">
        <f t="shared" si="805"/>
        <v>0</v>
      </c>
      <c r="BD9641" t="str">
        <f t="shared" si="806"/>
        <v>NAoMe_recurrent_</v>
      </c>
      <c r="BE9641" s="397" t="s">
        <v>862</v>
      </c>
      <c r="BF9641">
        <f t="shared" si="807"/>
        <v>0</v>
      </c>
      <c r="BG9641">
        <f t="shared" si="808"/>
        <v>0</v>
      </c>
      <c r="BH9641" s="398">
        <f t="shared" si="809"/>
        <v>0</v>
      </c>
      <c r="BO9641" s="33"/>
    </row>
    <row r="9642" spans="1:67">
      <c r="A9642" s="320" t="s">
        <v>338</v>
      </c>
      <c r="B9642" t="str">
        <f t="shared" si="804"/>
        <v>England</v>
      </c>
      <c r="E9642" s="320"/>
      <c r="F9642" s="320"/>
      <c r="G9642" s="323"/>
      <c r="H9642" s="320"/>
      <c r="I9642" s="320"/>
      <c r="J9642" s="320"/>
      <c r="K9642" s="38"/>
      <c r="L9642" s="305"/>
      <c r="M9642" s="305"/>
      <c r="N9642" s="38"/>
      <c r="O9642" s="305"/>
      <c r="P9642" s="305"/>
      <c r="Q9642" s="38"/>
      <c r="R9642" s="305"/>
      <c r="S9642" s="305"/>
      <c r="BA9642" s="395">
        <v>1</v>
      </c>
      <c r="BB9642" s="396" t="s">
        <v>861</v>
      </c>
      <c r="BC9642">
        <f t="shared" si="805"/>
        <v>0</v>
      </c>
      <c r="BD9642" t="str">
        <f t="shared" si="806"/>
        <v>NAoMe_recurrent_</v>
      </c>
      <c r="BE9642" s="397" t="s">
        <v>862</v>
      </c>
      <c r="BF9642">
        <f t="shared" si="807"/>
        <v>0</v>
      </c>
      <c r="BG9642">
        <f t="shared" si="808"/>
        <v>0</v>
      </c>
      <c r="BH9642" s="398">
        <f t="shared" si="809"/>
        <v>0</v>
      </c>
      <c r="BO9642" s="33"/>
    </row>
    <row r="9643" spans="1:67">
      <c r="A9643" s="320" t="s">
        <v>338</v>
      </c>
      <c r="B9643" t="str">
        <f t="shared" si="804"/>
        <v>England</v>
      </c>
      <c r="E9643" s="320"/>
      <c r="F9643" s="320"/>
      <c r="G9643" s="323"/>
      <c r="H9643" s="320"/>
      <c r="I9643" s="320"/>
      <c r="J9643" s="320"/>
      <c r="K9643" s="38"/>
      <c r="L9643" s="305"/>
      <c r="M9643" s="305"/>
      <c r="N9643" s="38"/>
      <c r="O9643" s="305"/>
      <c r="P9643" s="305"/>
      <c r="Q9643" s="38"/>
      <c r="R9643" s="305"/>
      <c r="S9643" s="305"/>
      <c r="BA9643" s="395">
        <v>1</v>
      </c>
      <c r="BB9643" s="396" t="s">
        <v>861</v>
      </c>
      <c r="BC9643">
        <f t="shared" si="805"/>
        <v>0</v>
      </c>
      <c r="BD9643" t="str">
        <f t="shared" si="806"/>
        <v>NAoMe_recurrent_</v>
      </c>
      <c r="BE9643" s="397" t="s">
        <v>862</v>
      </c>
      <c r="BF9643">
        <f t="shared" si="807"/>
        <v>0</v>
      </c>
      <c r="BG9643">
        <f t="shared" si="808"/>
        <v>0</v>
      </c>
      <c r="BH9643" s="398">
        <f t="shared" si="809"/>
        <v>0</v>
      </c>
      <c r="BO9643" s="33"/>
    </row>
    <row r="9644" spans="1:67">
      <c r="A9644" s="320" t="s">
        <v>338</v>
      </c>
      <c r="B9644" t="str">
        <f t="shared" si="804"/>
        <v>England</v>
      </c>
      <c r="E9644" s="320"/>
      <c r="F9644" s="320"/>
      <c r="G9644" s="323"/>
      <c r="H9644" s="320"/>
      <c r="I9644" s="320"/>
      <c r="J9644" s="320"/>
      <c r="K9644" s="38"/>
      <c r="L9644" s="305"/>
      <c r="M9644" s="305"/>
      <c r="N9644" s="38"/>
      <c r="O9644" s="305"/>
      <c r="P9644" s="305"/>
      <c r="Q9644" s="38"/>
      <c r="R9644" s="305"/>
      <c r="S9644" s="305"/>
      <c r="BA9644" s="395">
        <v>1</v>
      </c>
      <c r="BB9644" s="396" t="s">
        <v>861</v>
      </c>
      <c r="BC9644">
        <f t="shared" si="805"/>
        <v>0</v>
      </c>
      <c r="BD9644" t="str">
        <f t="shared" si="806"/>
        <v>NAoMe_recurrent_</v>
      </c>
      <c r="BE9644" s="397" t="s">
        <v>862</v>
      </c>
      <c r="BF9644">
        <f t="shared" si="807"/>
        <v>0</v>
      </c>
      <c r="BG9644">
        <f t="shared" si="808"/>
        <v>0</v>
      </c>
      <c r="BH9644" s="398">
        <f t="shared" si="809"/>
        <v>0</v>
      </c>
      <c r="BO9644" s="33"/>
    </row>
    <row r="9645" spans="1:67">
      <c r="A9645" s="320" t="s">
        <v>338</v>
      </c>
      <c r="B9645" t="str">
        <f t="shared" si="804"/>
        <v>England</v>
      </c>
      <c r="E9645" s="320"/>
      <c r="F9645" s="320"/>
      <c r="G9645" s="323"/>
      <c r="H9645" s="320"/>
      <c r="I9645" s="320"/>
      <c r="J9645" s="320"/>
      <c r="K9645" s="38"/>
      <c r="L9645" s="305"/>
      <c r="M9645" s="305"/>
      <c r="N9645" s="38"/>
      <c r="O9645" s="305"/>
      <c r="P9645" s="305"/>
      <c r="Q9645" s="38"/>
      <c r="R9645" s="305"/>
      <c r="S9645" s="305"/>
      <c r="BA9645" s="395">
        <v>1</v>
      </c>
      <c r="BB9645" s="396" t="s">
        <v>861</v>
      </c>
      <c r="BC9645">
        <f t="shared" si="805"/>
        <v>0</v>
      </c>
      <c r="BD9645" t="str">
        <f t="shared" si="806"/>
        <v>NAoMe_recurrent_</v>
      </c>
      <c r="BE9645" s="397" t="s">
        <v>862</v>
      </c>
      <c r="BF9645">
        <f t="shared" si="807"/>
        <v>0</v>
      </c>
      <c r="BG9645">
        <f t="shared" si="808"/>
        <v>0</v>
      </c>
      <c r="BH9645" s="398">
        <f t="shared" si="809"/>
        <v>0</v>
      </c>
      <c r="BO9645" s="33"/>
    </row>
    <row r="9646" spans="1:67">
      <c r="A9646" s="320" t="s">
        <v>338</v>
      </c>
      <c r="B9646" t="str">
        <f t="shared" si="804"/>
        <v>England</v>
      </c>
      <c r="E9646" s="320"/>
      <c r="F9646" s="320"/>
      <c r="G9646" s="323"/>
      <c r="H9646" s="320"/>
      <c r="I9646" s="320"/>
      <c r="J9646" s="320"/>
      <c r="K9646" s="38"/>
      <c r="L9646" s="305"/>
      <c r="M9646" s="305"/>
      <c r="N9646" s="38"/>
      <c r="O9646" s="305"/>
      <c r="P9646" s="305"/>
      <c r="Q9646" s="38"/>
      <c r="R9646" s="305"/>
      <c r="S9646" s="305"/>
      <c r="BA9646" s="395">
        <v>1</v>
      </c>
      <c r="BB9646" s="396" t="s">
        <v>861</v>
      </c>
      <c r="BC9646">
        <f t="shared" si="805"/>
        <v>0</v>
      </c>
      <c r="BD9646" t="str">
        <f t="shared" si="806"/>
        <v>NAoMe_recurrent_</v>
      </c>
      <c r="BE9646" s="397" t="s">
        <v>862</v>
      </c>
      <c r="BF9646">
        <f t="shared" si="807"/>
        <v>0</v>
      </c>
      <c r="BG9646">
        <f t="shared" si="808"/>
        <v>0</v>
      </c>
      <c r="BH9646" s="398">
        <f t="shared" si="809"/>
        <v>0</v>
      </c>
      <c r="BO9646" s="33"/>
    </row>
    <row r="9647" spans="1:67">
      <c r="A9647" s="320" t="s">
        <v>338</v>
      </c>
      <c r="B9647" t="str">
        <f t="shared" si="804"/>
        <v>England</v>
      </c>
      <c r="E9647" s="320"/>
      <c r="F9647" s="320"/>
      <c r="G9647" s="323"/>
      <c r="H9647" s="320"/>
      <c r="I9647" s="320"/>
      <c r="J9647" s="320"/>
      <c r="K9647" s="38"/>
      <c r="L9647" s="305"/>
      <c r="M9647" s="305"/>
      <c r="N9647" s="38"/>
      <c r="O9647" s="305"/>
      <c r="P9647" s="305"/>
      <c r="Q9647" s="38"/>
      <c r="R9647" s="305"/>
      <c r="S9647" s="305"/>
      <c r="BA9647" s="395">
        <v>1</v>
      </c>
      <c r="BB9647" s="396" t="s">
        <v>861</v>
      </c>
      <c r="BC9647">
        <f t="shared" si="805"/>
        <v>0</v>
      </c>
      <c r="BD9647" t="str">
        <f t="shared" si="806"/>
        <v>NAoMe_recurrent_</v>
      </c>
      <c r="BE9647" s="397" t="s">
        <v>862</v>
      </c>
      <c r="BF9647">
        <f t="shared" si="807"/>
        <v>0</v>
      </c>
      <c r="BG9647">
        <f t="shared" si="808"/>
        <v>0</v>
      </c>
      <c r="BH9647" s="398">
        <f t="shared" si="809"/>
        <v>0</v>
      </c>
      <c r="BO9647" s="33"/>
    </row>
    <row r="9648" spans="1:67">
      <c r="A9648" s="320" t="s">
        <v>338</v>
      </c>
      <c r="B9648" t="str">
        <f t="shared" si="804"/>
        <v>England</v>
      </c>
      <c r="E9648" s="320"/>
      <c r="F9648" s="320"/>
      <c r="G9648" s="323"/>
      <c r="H9648" s="320"/>
      <c r="I9648" s="320"/>
      <c r="J9648" s="320"/>
      <c r="K9648" s="38"/>
      <c r="L9648" s="305"/>
      <c r="M9648" s="305"/>
      <c r="N9648" s="38"/>
      <c r="O9648" s="305"/>
      <c r="P9648" s="305"/>
      <c r="Q9648" s="38"/>
      <c r="R9648" s="305"/>
      <c r="S9648" s="305"/>
      <c r="BA9648" s="395">
        <v>1</v>
      </c>
      <c r="BB9648" s="396" t="s">
        <v>861</v>
      </c>
      <c r="BC9648">
        <f t="shared" si="805"/>
        <v>0</v>
      </c>
      <c r="BD9648" t="str">
        <f t="shared" si="806"/>
        <v>NAoMe_recurrent_</v>
      </c>
      <c r="BE9648" s="397" t="s">
        <v>862</v>
      </c>
      <c r="BF9648">
        <f t="shared" si="807"/>
        <v>0</v>
      </c>
      <c r="BG9648">
        <f t="shared" si="808"/>
        <v>0</v>
      </c>
      <c r="BH9648" s="398">
        <f t="shared" si="809"/>
        <v>0</v>
      </c>
      <c r="BO9648" s="33"/>
    </row>
    <row r="9649" spans="1:67">
      <c r="A9649" s="320" t="s">
        <v>338</v>
      </c>
      <c r="B9649" t="str">
        <f t="shared" si="804"/>
        <v>England</v>
      </c>
      <c r="E9649" s="320"/>
      <c r="F9649" s="320"/>
      <c r="G9649" s="323"/>
      <c r="H9649" s="320"/>
      <c r="I9649" s="320"/>
      <c r="J9649" s="320"/>
      <c r="K9649" s="38"/>
      <c r="L9649" s="305"/>
      <c r="M9649" s="305"/>
      <c r="N9649" s="38"/>
      <c r="O9649" s="305"/>
      <c r="P9649" s="305"/>
      <c r="Q9649" s="38"/>
      <c r="R9649" s="305"/>
      <c r="S9649" s="305"/>
      <c r="BA9649" s="395">
        <v>1</v>
      </c>
      <c r="BB9649" s="396" t="s">
        <v>861</v>
      </c>
      <c r="BC9649">
        <f t="shared" si="805"/>
        <v>0</v>
      </c>
      <c r="BD9649" t="str">
        <f t="shared" si="806"/>
        <v>NAoMe_recurrent_</v>
      </c>
      <c r="BE9649" s="397" t="s">
        <v>862</v>
      </c>
      <c r="BF9649">
        <f t="shared" si="807"/>
        <v>0</v>
      </c>
      <c r="BG9649">
        <f t="shared" si="808"/>
        <v>0</v>
      </c>
      <c r="BH9649" s="398">
        <f t="shared" si="809"/>
        <v>0</v>
      </c>
      <c r="BO9649" s="33"/>
    </row>
    <row r="9650" spans="1:67">
      <c r="A9650" s="320" t="s">
        <v>338</v>
      </c>
      <c r="B9650" t="str">
        <f t="shared" si="804"/>
        <v>England</v>
      </c>
      <c r="E9650" s="320"/>
      <c r="F9650" s="320"/>
      <c r="G9650" s="323"/>
      <c r="H9650" s="320"/>
      <c r="I9650" s="320"/>
      <c r="J9650" s="320"/>
      <c r="K9650" s="38"/>
      <c r="L9650" s="305"/>
      <c r="M9650" s="305"/>
      <c r="N9650" s="38"/>
      <c r="O9650" s="305"/>
      <c r="P9650" s="305"/>
      <c r="Q9650" s="38"/>
      <c r="R9650" s="305"/>
      <c r="S9650" s="305"/>
      <c r="BA9650" s="395">
        <v>1</v>
      </c>
      <c r="BB9650" s="396" t="s">
        <v>861</v>
      </c>
      <c r="BC9650">
        <f t="shared" si="805"/>
        <v>0</v>
      </c>
      <c r="BD9650" t="str">
        <f t="shared" si="806"/>
        <v>NAoMe_recurrent_</v>
      </c>
      <c r="BE9650" s="397" t="s">
        <v>862</v>
      </c>
      <c r="BF9650">
        <f t="shared" si="807"/>
        <v>0</v>
      </c>
      <c r="BG9650">
        <f t="shared" si="808"/>
        <v>0</v>
      </c>
      <c r="BH9650" s="398">
        <f t="shared" si="809"/>
        <v>0</v>
      </c>
      <c r="BO9650" s="33"/>
    </row>
    <row r="9651" spans="1:67">
      <c r="A9651" s="320" t="s">
        <v>338</v>
      </c>
      <c r="B9651" t="str">
        <f t="shared" si="804"/>
        <v>England</v>
      </c>
      <c r="E9651" s="320"/>
      <c r="F9651" s="320"/>
      <c r="G9651" s="323"/>
      <c r="H9651" s="320"/>
      <c r="I9651" s="320"/>
      <c r="J9651" s="320"/>
      <c r="K9651" s="38"/>
      <c r="L9651" s="305"/>
      <c r="M9651" s="305"/>
      <c r="N9651" s="38"/>
      <c r="O9651" s="305"/>
      <c r="P9651" s="305"/>
      <c r="Q9651" s="38"/>
      <c r="R9651" s="305"/>
      <c r="S9651" s="305"/>
      <c r="BA9651" s="395">
        <v>1</v>
      </c>
      <c r="BB9651" s="396" t="s">
        <v>861</v>
      </c>
      <c r="BC9651">
        <f t="shared" si="805"/>
        <v>0</v>
      </c>
      <c r="BD9651" t="str">
        <f t="shared" si="806"/>
        <v>NAoMe_recurrent_</v>
      </c>
      <c r="BE9651" s="397" t="s">
        <v>862</v>
      </c>
      <c r="BF9651">
        <f t="shared" si="807"/>
        <v>0</v>
      </c>
      <c r="BG9651">
        <f t="shared" si="808"/>
        <v>0</v>
      </c>
      <c r="BH9651" s="398">
        <f t="shared" si="809"/>
        <v>0</v>
      </c>
      <c r="BO9651" s="33"/>
    </row>
    <row r="9652" spans="1:67">
      <c r="A9652" s="320" t="s">
        <v>338</v>
      </c>
      <c r="B9652" t="str">
        <f t="shared" si="804"/>
        <v>England</v>
      </c>
      <c r="E9652" s="320"/>
      <c r="F9652" s="320"/>
      <c r="G9652" s="323"/>
      <c r="H9652" s="320"/>
      <c r="I9652" s="320"/>
      <c r="J9652" s="320"/>
      <c r="K9652" s="38"/>
      <c r="L9652" s="305"/>
      <c r="M9652" s="305"/>
      <c r="N9652" s="38"/>
      <c r="O9652" s="305"/>
      <c r="P9652" s="305"/>
      <c r="Q9652" s="38"/>
      <c r="R9652" s="305"/>
      <c r="S9652" s="305"/>
      <c r="BA9652" s="395">
        <v>1</v>
      </c>
      <c r="BB9652" s="396" t="s">
        <v>861</v>
      </c>
      <c r="BC9652">
        <f t="shared" si="805"/>
        <v>0</v>
      </c>
      <c r="BD9652" t="str">
        <f t="shared" si="806"/>
        <v>NAoMe_recurrent_</v>
      </c>
      <c r="BE9652" s="397" t="s">
        <v>862</v>
      </c>
      <c r="BF9652">
        <f t="shared" si="807"/>
        <v>0</v>
      </c>
      <c r="BG9652">
        <f t="shared" si="808"/>
        <v>0</v>
      </c>
      <c r="BH9652" s="398">
        <f t="shared" si="809"/>
        <v>0</v>
      </c>
      <c r="BO9652" s="33"/>
    </row>
    <row r="9653" spans="1:67">
      <c r="A9653" s="320" t="s">
        <v>338</v>
      </c>
      <c r="B9653" t="str">
        <f t="shared" si="804"/>
        <v>England</v>
      </c>
      <c r="E9653" s="320"/>
      <c r="F9653" s="320"/>
      <c r="G9653" s="323"/>
      <c r="H9653" s="320"/>
      <c r="I9653" s="320"/>
      <c r="J9653" s="320"/>
      <c r="K9653" s="38"/>
      <c r="L9653" s="305"/>
      <c r="M9653" s="305"/>
      <c r="N9653" s="38"/>
      <c r="O9653" s="305"/>
      <c r="P9653" s="305"/>
      <c r="Q9653" s="38"/>
      <c r="R9653" s="305"/>
      <c r="S9653" s="305"/>
      <c r="BA9653" s="395">
        <v>1</v>
      </c>
      <c r="BB9653" s="396" t="s">
        <v>861</v>
      </c>
      <c r="BC9653">
        <f t="shared" si="805"/>
        <v>0</v>
      </c>
      <c r="BD9653" t="str">
        <f t="shared" si="806"/>
        <v>NAoMe_recurrent_</v>
      </c>
      <c r="BE9653" s="397" t="s">
        <v>862</v>
      </c>
      <c r="BF9653">
        <f t="shared" si="807"/>
        <v>0</v>
      </c>
      <c r="BG9653">
        <f t="shared" si="808"/>
        <v>0</v>
      </c>
      <c r="BH9653" s="398">
        <f t="shared" si="809"/>
        <v>0</v>
      </c>
      <c r="BO9653" s="33"/>
    </row>
    <row r="9654" spans="1:67">
      <c r="A9654" s="320" t="s">
        <v>338</v>
      </c>
      <c r="B9654" t="str">
        <f t="shared" si="804"/>
        <v>England</v>
      </c>
      <c r="E9654" s="320"/>
      <c r="F9654" s="320"/>
      <c r="G9654" s="323"/>
      <c r="H9654" s="320"/>
      <c r="I9654" s="320"/>
      <c r="J9654" s="320"/>
      <c r="K9654" s="38"/>
      <c r="L9654" s="305"/>
      <c r="M9654" s="305"/>
      <c r="N9654" s="38"/>
      <c r="O9654" s="305"/>
      <c r="P9654" s="305"/>
      <c r="Q9654" s="38"/>
      <c r="R9654" s="305"/>
      <c r="S9654" s="305"/>
      <c r="BA9654" s="395">
        <v>1</v>
      </c>
      <c r="BB9654" s="396" t="s">
        <v>861</v>
      </c>
      <c r="BC9654">
        <f t="shared" si="805"/>
        <v>0</v>
      </c>
      <c r="BD9654" t="str">
        <f t="shared" si="806"/>
        <v>NAoMe_recurrent_</v>
      </c>
      <c r="BE9654" s="397" t="s">
        <v>862</v>
      </c>
      <c r="BF9654">
        <f t="shared" si="807"/>
        <v>0</v>
      </c>
      <c r="BG9654">
        <f t="shared" si="808"/>
        <v>0</v>
      </c>
      <c r="BH9654" s="398">
        <f t="shared" si="809"/>
        <v>0</v>
      </c>
      <c r="BO9654" s="33"/>
    </row>
    <row r="9655" spans="1:67">
      <c r="A9655" s="320" t="s">
        <v>338</v>
      </c>
      <c r="B9655" t="str">
        <f t="shared" si="804"/>
        <v>England</v>
      </c>
      <c r="E9655" s="320"/>
      <c r="F9655" s="320"/>
      <c r="G9655" s="323"/>
      <c r="H9655" s="320"/>
      <c r="I9655" s="320"/>
      <c r="J9655" s="320"/>
      <c r="K9655" s="38"/>
      <c r="L9655" s="305"/>
      <c r="M9655" s="305"/>
      <c r="N9655" s="38"/>
      <c r="O9655" s="305"/>
      <c r="P9655" s="305"/>
      <c r="Q9655" s="38"/>
      <c r="R9655" s="305"/>
      <c r="S9655" s="305"/>
      <c r="BA9655" s="395">
        <v>1</v>
      </c>
      <c r="BB9655" s="396" t="s">
        <v>861</v>
      </c>
      <c r="BC9655">
        <f t="shared" si="805"/>
        <v>0</v>
      </c>
      <c r="BD9655" t="str">
        <f t="shared" si="806"/>
        <v>NAoMe_recurrent_</v>
      </c>
      <c r="BE9655" s="397" t="s">
        <v>862</v>
      </c>
      <c r="BF9655">
        <f t="shared" si="807"/>
        <v>0</v>
      </c>
      <c r="BG9655">
        <f t="shared" si="808"/>
        <v>0</v>
      </c>
      <c r="BH9655" s="398">
        <f t="shared" si="809"/>
        <v>0</v>
      </c>
      <c r="BO9655" s="33"/>
    </row>
    <row r="9656" spans="1:67">
      <c r="A9656" s="320" t="s">
        <v>338</v>
      </c>
      <c r="B9656" t="str">
        <f t="shared" si="804"/>
        <v>England</v>
      </c>
      <c r="E9656" s="320"/>
      <c r="F9656" s="320"/>
      <c r="G9656" s="323"/>
      <c r="H9656" s="320"/>
      <c r="I9656" s="320"/>
      <c r="J9656" s="320"/>
      <c r="K9656" s="38"/>
      <c r="L9656" s="305"/>
      <c r="M9656" s="305"/>
      <c r="N9656" s="38"/>
      <c r="O9656" s="305"/>
      <c r="P9656" s="305"/>
      <c r="Q9656" s="38"/>
      <c r="R9656" s="305"/>
      <c r="S9656" s="305"/>
      <c r="BA9656" s="395">
        <v>1</v>
      </c>
      <c r="BB9656" s="396" t="s">
        <v>861</v>
      </c>
      <c r="BC9656">
        <f t="shared" si="805"/>
        <v>0</v>
      </c>
      <c r="BD9656" t="str">
        <f t="shared" si="806"/>
        <v>NAoMe_recurrent_</v>
      </c>
      <c r="BE9656" s="397" t="s">
        <v>862</v>
      </c>
      <c r="BF9656">
        <f t="shared" si="807"/>
        <v>0</v>
      </c>
      <c r="BG9656">
        <f t="shared" si="808"/>
        <v>0</v>
      </c>
      <c r="BH9656" s="398">
        <f t="shared" si="809"/>
        <v>0</v>
      </c>
      <c r="BO9656" s="33"/>
    </row>
    <row r="9657" spans="1:67">
      <c r="A9657" s="320" t="s">
        <v>338</v>
      </c>
      <c r="B9657" t="str">
        <f t="shared" si="804"/>
        <v>England</v>
      </c>
      <c r="E9657" s="320"/>
      <c r="F9657" s="320"/>
      <c r="G9657" s="323"/>
      <c r="H9657" s="320"/>
      <c r="I9657" s="320"/>
      <c r="J9657" s="320"/>
      <c r="K9657" s="38"/>
      <c r="L9657" s="305"/>
      <c r="M9657" s="305"/>
      <c r="N9657" s="38"/>
      <c r="O9657" s="305"/>
      <c r="P9657" s="305"/>
      <c r="Q9657" s="38"/>
      <c r="R9657" s="305"/>
      <c r="S9657" s="305"/>
      <c r="BA9657" s="395">
        <v>1</v>
      </c>
      <c r="BB9657" s="396" t="s">
        <v>861</v>
      </c>
      <c r="BC9657">
        <f t="shared" si="805"/>
        <v>0</v>
      </c>
      <c r="BD9657" t="str">
        <f t="shared" si="806"/>
        <v>NAoMe_recurrent_</v>
      </c>
      <c r="BE9657" s="397" t="s">
        <v>862</v>
      </c>
      <c r="BF9657">
        <f t="shared" si="807"/>
        <v>0</v>
      </c>
      <c r="BG9657">
        <f t="shared" si="808"/>
        <v>0</v>
      </c>
      <c r="BH9657" s="398">
        <f t="shared" si="809"/>
        <v>0</v>
      </c>
      <c r="BO9657" s="33"/>
    </row>
    <row r="9658" spans="1:67">
      <c r="A9658" s="320" t="s">
        <v>338</v>
      </c>
      <c r="B9658" t="str">
        <f t="shared" si="804"/>
        <v>England</v>
      </c>
      <c r="E9658" s="320"/>
      <c r="F9658" s="320"/>
      <c r="G9658" s="323"/>
      <c r="H9658" s="320"/>
      <c r="I9658" s="320"/>
      <c r="J9658" s="320"/>
      <c r="K9658" s="38"/>
      <c r="L9658" s="305"/>
      <c r="M9658" s="305"/>
      <c r="N9658" s="38"/>
      <c r="O9658" s="305"/>
      <c r="P9658" s="305"/>
      <c r="Q9658" s="38"/>
      <c r="R9658" s="305"/>
      <c r="S9658" s="305"/>
      <c r="BA9658" s="395">
        <v>1</v>
      </c>
      <c r="BB9658" s="396" t="s">
        <v>861</v>
      </c>
      <c r="BC9658">
        <f t="shared" si="805"/>
        <v>0</v>
      </c>
      <c r="BD9658" t="str">
        <f t="shared" si="806"/>
        <v>NAoMe_recurrent_</v>
      </c>
      <c r="BE9658" s="397" t="s">
        <v>862</v>
      </c>
      <c r="BF9658">
        <f t="shared" si="807"/>
        <v>0</v>
      </c>
      <c r="BG9658">
        <f t="shared" si="808"/>
        <v>0</v>
      </c>
      <c r="BH9658" s="398">
        <f t="shared" si="809"/>
        <v>0</v>
      </c>
      <c r="BO9658" s="33"/>
    </row>
    <row r="9659" spans="1:67">
      <c r="A9659" s="320" t="s">
        <v>338</v>
      </c>
      <c r="B9659" t="str">
        <f t="shared" si="804"/>
        <v>England</v>
      </c>
      <c r="E9659" s="320"/>
      <c r="F9659" s="320"/>
      <c r="G9659" s="323"/>
      <c r="H9659" s="320"/>
      <c r="I9659" s="320"/>
      <c r="J9659" s="320"/>
      <c r="K9659" s="38"/>
      <c r="L9659" s="305"/>
      <c r="M9659" s="305"/>
      <c r="N9659" s="38"/>
      <c r="O9659" s="305"/>
      <c r="P9659" s="305"/>
      <c r="Q9659" s="38"/>
      <c r="R9659" s="305"/>
      <c r="S9659" s="305"/>
      <c r="BA9659" s="395">
        <v>1</v>
      </c>
      <c r="BB9659" s="396" t="s">
        <v>861</v>
      </c>
      <c r="BC9659">
        <f t="shared" si="805"/>
        <v>0</v>
      </c>
      <c r="BD9659" t="str">
        <f t="shared" si="806"/>
        <v>NAoMe_recurrent_</v>
      </c>
      <c r="BE9659" s="397" t="s">
        <v>862</v>
      </c>
      <c r="BF9659">
        <f t="shared" si="807"/>
        <v>0</v>
      </c>
      <c r="BG9659">
        <f t="shared" si="808"/>
        <v>0</v>
      </c>
      <c r="BH9659" s="398">
        <f t="shared" si="809"/>
        <v>0</v>
      </c>
      <c r="BO9659" s="33"/>
    </row>
    <row r="9660" spans="1:67">
      <c r="A9660" s="320" t="s">
        <v>338</v>
      </c>
      <c r="B9660" t="str">
        <f t="shared" si="804"/>
        <v>England</v>
      </c>
      <c r="E9660" s="320"/>
      <c r="F9660" s="320"/>
      <c r="G9660" s="323"/>
      <c r="H9660" s="320"/>
      <c r="I9660" s="320"/>
      <c r="J9660" s="320"/>
      <c r="K9660" s="38"/>
      <c r="L9660" s="305"/>
      <c r="M9660" s="305"/>
      <c r="N9660" s="38"/>
      <c r="O9660" s="305"/>
      <c r="P9660" s="305"/>
      <c r="Q9660" s="38"/>
      <c r="R9660" s="305"/>
      <c r="S9660" s="305"/>
      <c r="BA9660" s="395">
        <v>1</v>
      </c>
      <c r="BB9660" s="396" t="s">
        <v>861</v>
      </c>
      <c r="BC9660">
        <f t="shared" si="805"/>
        <v>0</v>
      </c>
      <c r="BD9660" t="str">
        <f t="shared" si="806"/>
        <v>NAoMe_recurrent_</v>
      </c>
      <c r="BE9660" s="397" t="s">
        <v>862</v>
      </c>
      <c r="BF9660">
        <f t="shared" si="807"/>
        <v>0</v>
      </c>
      <c r="BG9660">
        <f t="shared" si="808"/>
        <v>0</v>
      </c>
      <c r="BH9660" s="398">
        <f t="shared" si="809"/>
        <v>0</v>
      </c>
      <c r="BO9660" s="33"/>
    </row>
    <row r="9661" spans="1:67">
      <c r="A9661" s="320" t="s">
        <v>338</v>
      </c>
      <c r="B9661" t="str">
        <f t="shared" si="804"/>
        <v>England</v>
      </c>
      <c r="E9661" s="320"/>
      <c r="F9661" s="320"/>
      <c r="G9661" s="323"/>
      <c r="H9661" s="320"/>
      <c r="I9661" s="320"/>
      <c r="J9661" s="320"/>
      <c r="K9661" s="38"/>
      <c r="L9661" s="305"/>
      <c r="M9661" s="305"/>
      <c r="N9661" s="38"/>
      <c r="O9661" s="305"/>
      <c r="P9661" s="305"/>
      <c r="Q9661" s="38"/>
      <c r="R9661" s="305"/>
      <c r="S9661" s="305"/>
      <c r="BA9661" s="395">
        <v>1</v>
      </c>
      <c r="BB9661" s="396" t="s">
        <v>861</v>
      </c>
      <c r="BC9661">
        <f t="shared" si="805"/>
        <v>0</v>
      </c>
      <c r="BD9661" t="str">
        <f t="shared" si="806"/>
        <v>NAoMe_recurrent_</v>
      </c>
      <c r="BE9661" s="397" t="s">
        <v>862</v>
      </c>
      <c r="BF9661">
        <f t="shared" si="807"/>
        <v>0</v>
      </c>
      <c r="BG9661">
        <f t="shared" si="808"/>
        <v>0</v>
      </c>
      <c r="BH9661" s="398">
        <f t="shared" si="809"/>
        <v>0</v>
      </c>
      <c r="BO9661" s="33"/>
    </row>
    <row r="9662" spans="1:67">
      <c r="A9662" s="320" t="s">
        <v>338</v>
      </c>
      <c r="B9662" t="str">
        <f t="shared" si="804"/>
        <v>England</v>
      </c>
      <c r="E9662" s="320"/>
      <c r="F9662" s="320"/>
      <c r="G9662" s="323"/>
      <c r="H9662" s="320"/>
      <c r="I9662" s="320"/>
      <c r="J9662" s="320"/>
      <c r="K9662" s="38"/>
      <c r="L9662" s="305"/>
      <c r="M9662" s="305"/>
      <c r="N9662" s="38"/>
      <c r="O9662" s="305"/>
      <c r="P9662" s="305"/>
      <c r="Q9662" s="38"/>
      <c r="R9662" s="305"/>
      <c r="S9662" s="305"/>
      <c r="BA9662" s="395">
        <v>1</v>
      </c>
      <c r="BB9662" s="396" t="s">
        <v>861</v>
      </c>
      <c r="BC9662">
        <f t="shared" si="805"/>
        <v>0</v>
      </c>
      <c r="BD9662" t="str">
        <f t="shared" si="806"/>
        <v>NAoMe_recurrent_</v>
      </c>
      <c r="BE9662" s="397" t="s">
        <v>862</v>
      </c>
      <c r="BF9662">
        <f t="shared" si="807"/>
        <v>0</v>
      </c>
      <c r="BG9662">
        <f t="shared" si="808"/>
        <v>0</v>
      </c>
      <c r="BH9662" s="398">
        <f t="shared" si="809"/>
        <v>0</v>
      </c>
      <c r="BO9662" s="33"/>
    </row>
    <row r="9663" spans="1:67">
      <c r="A9663" s="320" t="s">
        <v>338</v>
      </c>
      <c r="B9663" t="str">
        <f t="shared" si="804"/>
        <v>England</v>
      </c>
      <c r="E9663" s="320"/>
      <c r="F9663" s="320"/>
      <c r="G9663" s="323"/>
      <c r="H9663" s="320"/>
      <c r="I9663" s="320"/>
      <c r="J9663" s="320"/>
      <c r="K9663" s="38"/>
      <c r="L9663" s="305"/>
      <c r="M9663" s="305"/>
      <c r="N9663" s="38"/>
      <c r="O9663" s="305"/>
      <c r="P9663" s="305"/>
      <c r="Q9663" s="38"/>
      <c r="R9663" s="305"/>
      <c r="S9663" s="305"/>
      <c r="BA9663" s="395">
        <v>1</v>
      </c>
      <c r="BB9663" s="396" t="s">
        <v>861</v>
      </c>
      <c r="BC9663">
        <f t="shared" si="805"/>
        <v>0</v>
      </c>
      <c r="BD9663" t="str">
        <f t="shared" si="806"/>
        <v>NAoMe_recurrent_</v>
      </c>
      <c r="BE9663" s="397" t="s">
        <v>862</v>
      </c>
      <c r="BF9663">
        <f t="shared" si="807"/>
        <v>0</v>
      </c>
      <c r="BG9663">
        <f t="shared" si="808"/>
        <v>0</v>
      </c>
      <c r="BH9663" s="398">
        <f t="shared" si="809"/>
        <v>0</v>
      </c>
      <c r="BO9663" s="33"/>
    </row>
    <row r="9664" spans="1:67">
      <c r="A9664" s="320" t="s">
        <v>338</v>
      </c>
      <c r="B9664" t="str">
        <f t="shared" si="804"/>
        <v>England</v>
      </c>
      <c r="E9664" s="320"/>
      <c r="F9664" s="320"/>
      <c r="G9664" s="323"/>
      <c r="H9664" s="320"/>
      <c r="I9664" s="320"/>
      <c r="J9664" s="320"/>
      <c r="K9664" s="38"/>
      <c r="L9664" s="305"/>
      <c r="M9664" s="305"/>
      <c r="N9664" s="38"/>
      <c r="O9664" s="305"/>
      <c r="P9664" s="305"/>
      <c r="Q9664" s="38"/>
      <c r="R9664" s="305"/>
      <c r="S9664" s="305"/>
      <c r="BA9664" s="395">
        <v>1</v>
      </c>
      <c r="BB9664" s="396" t="s">
        <v>861</v>
      </c>
      <c r="BC9664">
        <f t="shared" si="805"/>
        <v>0</v>
      </c>
      <c r="BD9664" t="str">
        <f t="shared" si="806"/>
        <v>NAoMe_recurrent_</v>
      </c>
      <c r="BE9664" s="397" t="s">
        <v>862</v>
      </c>
      <c r="BF9664">
        <f t="shared" si="807"/>
        <v>0</v>
      </c>
      <c r="BG9664">
        <f t="shared" si="808"/>
        <v>0</v>
      </c>
      <c r="BH9664" s="398">
        <f t="shared" si="809"/>
        <v>0</v>
      </c>
      <c r="BO9664" s="33"/>
    </row>
    <row r="9665" spans="1:67">
      <c r="A9665" s="320" t="s">
        <v>338</v>
      </c>
      <c r="B9665" t="str">
        <f t="shared" si="804"/>
        <v>England</v>
      </c>
      <c r="E9665" s="320"/>
      <c r="F9665" s="320"/>
      <c r="G9665" s="323"/>
      <c r="H9665" s="320"/>
      <c r="I9665" s="320"/>
      <c r="J9665" s="320"/>
      <c r="K9665" s="38"/>
      <c r="L9665" s="305"/>
      <c r="M9665" s="305"/>
      <c r="N9665" s="38"/>
      <c r="O9665" s="305"/>
      <c r="P9665" s="305"/>
      <c r="Q9665" s="38"/>
      <c r="R9665" s="305"/>
      <c r="S9665" s="305"/>
      <c r="BA9665" s="395">
        <v>1</v>
      </c>
      <c r="BB9665" s="396" t="s">
        <v>861</v>
      </c>
      <c r="BC9665">
        <f t="shared" si="805"/>
        <v>0</v>
      </c>
      <c r="BD9665" t="str">
        <f t="shared" si="806"/>
        <v>NAoMe_recurrent_</v>
      </c>
      <c r="BE9665" s="397" t="s">
        <v>862</v>
      </c>
      <c r="BF9665">
        <f t="shared" si="807"/>
        <v>0</v>
      </c>
      <c r="BG9665">
        <f t="shared" si="808"/>
        <v>0</v>
      </c>
      <c r="BH9665" s="398">
        <f t="shared" si="809"/>
        <v>0</v>
      </c>
      <c r="BO9665" s="33"/>
    </row>
    <row r="9666" spans="1:67">
      <c r="A9666" s="320" t="s">
        <v>338</v>
      </c>
      <c r="B9666" t="str">
        <f t="shared" ref="B9666:B9729" si="810">IF(H9666= "Wales", "Wales", "England")</f>
        <v>England</v>
      </c>
      <c r="E9666" s="320"/>
      <c r="F9666" s="320"/>
      <c r="G9666" s="323"/>
      <c r="H9666" s="320"/>
      <c r="I9666" s="320"/>
      <c r="J9666" s="320"/>
      <c r="K9666" s="38"/>
      <c r="L9666" s="305"/>
      <c r="M9666" s="305"/>
      <c r="N9666" s="38"/>
      <c r="O9666" s="305"/>
      <c r="P9666" s="305"/>
      <c r="Q9666" s="38"/>
      <c r="R9666" s="305"/>
      <c r="S9666" s="305"/>
      <c r="BA9666" s="395">
        <v>1</v>
      </c>
      <c r="BB9666" s="396" t="s">
        <v>861</v>
      </c>
      <c r="BC9666">
        <f t="shared" si="805"/>
        <v>0</v>
      </c>
      <c r="BD9666" t="str">
        <f t="shared" si="806"/>
        <v>NAoMe_recurrent_</v>
      </c>
      <c r="BE9666" s="397" t="s">
        <v>862</v>
      </c>
      <c r="BF9666">
        <f t="shared" si="807"/>
        <v>0</v>
      </c>
      <c r="BG9666">
        <f t="shared" si="808"/>
        <v>0</v>
      </c>
      <c r="BH9666" s="398">
        <f t="shared" si="809"/>
        <v>0</v>
      </c>
      <c r="BO9666" s="33"/>
    </row>
    <row r="9667" spans="1:67">
      <c r="A9667" s="320" t="s">
        <v>338</v>
      </c>
      <c r="B9667" t="str">
        <f t="shared" si="810"/>
        <v>England</v>
      </c>
      <c r="E9667" s="320"/>
      <c r="F9667" s="320"/>
      <c r="G9667" s="323"/>
      <c r="H9667" s="320"/>
      <c r="I9667" s="320"/>
      <c r="J9667" s="320"/>
      <c r="K9667" s="38"/>
      <c r="L9667" s="305"/>
      <c r="M9667" s="305"/>
      <c r="N9667" s="38"/>
      <c r="O9667" s="305"/>
      <c r="P9667" s="305"/>
      <c r="Q9667" s="38"/>
      <c r="R9667" s="305"/>
      <c r="S9667" s="305"/>
      <c r="BA9667" s="395">
        <v>1</v>
      </c>
      <c r="BB9667" s="396" t="s">
        <v>861</v>
      </c>
      <c r="BC9667">
        <f t="shared" ref="BC9667:BC9730" si="811">E9667</f>
        <v>0</v>
      </c>
      <c r="BD9667" t="str">
        <f t="shared" ref="BD9667:BD9730" si="812">(LEFT(A9667, LEN(A9667)-7))&amp;"_"&amp;I9667</f>
        <v>NAoMe_recurrent_</v>
      </c>
      <c r="BE9667" s="397" t="s">
        <v>862</v>
      </c>
      <c r="BF9667">
        <f t="shared" ref="BF9667:BF9730" si="813">J9667</f>
        <v>0</v>
      </c>
      <c r="BG9667">
        <f t="shared" ref="BG9667:BG9730" si="814">K9667</f>
        <v>0</v>
      </c>
      <c r="BH9667" s="398">
        <f t="shared" ref="BH9667:BH9730" si="815">L9667</f>
        <v>0</v>
      </c>
      <c r="BO9667" s="33"/>
    </row>
    <row r="9668" spans="1:67">
      <c r="A9668" s="320" t="s">
        <v>338</v>
      </c>
      <c r="B9668" t="str">
        <f t="shared" si="810"/>
        <v>England</v>
      </c>
      <c r="E9668" s="320"/>
      <c r="F9668" s="320"/>
      <c r="G9668" s="323"/>
      <c r="H9668" s="320"/>
      <c r="I9668" s="320"/>
      <c r="J9668" s="320"/>
      <c r="K9668" s="38"/>
      <c r="L9668" s="305"/>
      <c r="M9668" s="305"/>
      <c r="N9668" s="38"/>
      <c r="O9668" s="305"/>
      <c r="P9668" s="305"/>
      <c r="Q9668" s="38"/>
      <c r="R9668" s="305"/>
      <c r="S9668" s="305"/>
      <c r="BA9668" s="395">
        <v>1</v>
      </c>
      <c r="BB9668" s="396" t="s">
        <v>861</v>
      </c>
      <c r="BC9668">
        <f t="shared" si="811"/>
        <v>0</v>
      </c>
      <c r="BD9668" t="str">
        <f t="shared" si="812"/>
        <v>NAoMe_recurrent_</v>
      </c>
      <c r="BE9668" s="397" t="s">
        <v>862</v>
      </c>
      <c r="BF9668">
        <f t="shared" si="813"/>
        <v>0</v>
      </c>
      <c r="BG9668">
        <f t="shared" si="814"/>
        <v>0</v>
      </c>
      <c r="BH9668" s="398">
        <f t="shared" si="815"/>
        <v>0</v>
      </c>
      <c r="BO9668" s="33"/>
    </row>
    <row r="9669" spans="1:67">
      <c r="A9669" s="320" t="s">
        <v>338</v>
      </c>
      <c r="B9669" t="str">
        <f t="shared" si="810"/>
        <v>England</v>
      </c>
      <c r="E9669" s="320"/>
      <c r="F9669" s="320"/>
      <c r="G9669" s="323"/>
      <c r="H9669" s="320"/>
      <c r="I9669" s="320"/>
      <c r="J9669" s="320"/>
      <c r="K9669" s="38"/>
      <c r="L9669" s="305"/>
      <c r="M9669" s="305"/>
      <c r="N9669" s="38"/>
      <c r="O9669" s="305"/>
      <c r="P9669" s="305"/>
      <c r="Q9669" s="38"/>
      <c r="R9669" s="305"/>
      <c r="S9669" s="305"/>
      <c r="BA9669" s="395">
        <v>1</v>
      </c>
      <c r="BB9669" s="396" t="s">
        <v>861</v>
      </c>
      <c r="BC9669">
        <f t="shared" si="811"/>
        <v>0</v>
      </c>
      <c r="BD9669" t="str">
        <f t="shared" si="812"/>
        <v>NAoMe_recurrent_</v>
      </c>
      <c r="BE9669" s="397" t="s">
        <v>862</v>
      </c>
      <c r="BF9669">
        <f t="shared" si="813"/>
        <v>0</v>
      </c>
      <c r="BG9669">
        <f t="shared" si="814"/>
        <v>0</v>
      </c>
      <c r="BH9669" s="398">
        <f t="shared" si="815"/>
        <v>0</v>
      </c>
      <c r="BO9669" s="33"/>
    </row>
    <row r="9670" spans="1:67">
      <c r="A9670" s="320" t="s">
        <v>338</v>
      </c>
      <c r="B9670" t="str">
        <f t="shared" si="810"/>
        <v>England</v>
      </c>
      <c r="E9670" s="320"/>
      <c r="F9670" s="320"/>
      <c r="G9670" s="323"/>
      <c r="H9670" s="320"/>
      <c r="I9670" s="320"/>
      <c r="J9670" s="320"/>
      <c r="K9670" s="38"/>
      <c r="L9670" s="305"/>
      <c r="M9670" s="305"/>
      <c r="N9670" s="38"/>
      <c r="O9670" s="305"/>
      <c r="P9670" s="305"/>
      <c r="Q9670" s="38"/>
      <c r="R9670" s="305"/>
      <c r="S9670" s="305"/>
      <c r="BA9670" s="395">
        <v>1</v>
      </c>
      <c r="BB9670" s="396" t="s">
        <v>861</v>
      </c>
      <c r="BC9670">
        <f t="shared" si="811"/>
        <v>0</v>
      </c>
      <c r="BD9670" t="str">
        <f t="shared" si="812"/>
        <v>NAoMe_recurrent_</v>
      </c>
      <c r="BE9670" s="397" t="s">
        <v>862</v>
      </c>
      <c r="BF9670">
        <f t="shared" si="813"/>
        <v>0</v>
      </c>
      <c r="BG9670">
        <f t="shared" si="814"/>
        <v>0</v>
      </c>
      <c r="BH9670" s="398">
        <f t="shared" si="815"/>
        <v>0</v>
      </c>
      <c r="BO9670" s="33"/>
    </row>
    <row r="9671" spans="1:67">
      <c r="A9671" s="320" t="s">
        <v>338</v>
      </c>
      <c r="B9671" t="str">
        <f t="shared" si="810"/>
        <v>England</v>
      </c>
      <c r="E9671" s="320"/>
      <c r="F9671" s="320"/>
      <c r="G9671" s="323"/>
      <c r="H9671" s="320"/>
      <c r="I9671" s="320"/>
      <c r="J9671" s="320"/>
      <c r="K9671" s="38"/>
      <c r="L9671" s="305"/>
      <c r="M9671" s="305"/>
      <c r="N9671" s="38"/>
      <c r="O9671" s="305"/>
      <c r="P9671" s="305"/>
      <c r="Q9671" s="38"/>
      <c r="R9671" s="305"/>
      <c r="S9671" s="305"/>
      <c r="BA9671" s="395">
        <v>1</v>
      </c>
      <c r="BB9671" s="396" t="s">
        <v>861</v>
      </c>
      <c r="BC9671">
        <f t="shared" si="811"/>
        <v>0</v>
      </c>
      <c r="BD9671" t="str">
        <f t="shared" si="812"/>
        <v>NAoMe_recurrent_</v>
      </c>
      <c r="BE9671" s="397" t="s">
        <v>862</v>
      </c>
      <c r="BF9671">
        <f t="shared" si="813"/>
        <v>0</v>
      </c>
      <c r="BG9671">
        <f t="shared" si="814"/>
        <v>0</v>
      </c>
      <c r="BH9671" s="398">
        <f t="shared" si="815"/>
        <v>0</v>
      </c>
      <c r="BO9671" s="33"/>
    </row>
    <row r="9672" spans="1:67">
      <c r="A9672" s="320" t="s">
        <v>338</v>
      </c>
      <c r="B9672" t="str">
        <f t="shared" si="810"/>
        <v>England</v>
      </c>
      <c r="E9672" s="320"/>
      <c r="F9672" s="320"/>
      <c r="G9672" s="323"/>
      <c r="H9672" s="320"/>
      <c r="I9672" s="320"/>
      <c r="J9672" s="320"/>
      <c r="K9672" s="38"/>
      <c r="L9672" s="305"/>
      <c r="M9672" s="305"/>
      <c r="N9672" s="38"/>
      <c r="O9672" s="305"/>
      <c r="P9672" s="305"/>
      <c r="Q9672" s="38"/>
      <c r="R9672" s="305"/>
      <c r="S9672" s="305"/>
      <c r="BA9672" s="395">
        <v>1</v>
      </c>
      <c r="BB9672" s="396" t="s">
        <v>861</v>
      </c>
      <c r="BC9672">
        <f t="shared" si="811"/>
        <v>0</v>
      </c>
      <c r="BD9672" t="str">
        <f t="shared" si="812"/>
        <v>NAoMe_recurrent_</v>
      </c>
      <c r="BE9672" s="397" t="s">
        <v>862</v>
      </c>
      <c r="BF9672">
        <f t="shared" si="813"/>
        <v>0</v>
      </c>
      <c r="BG9672">
        <f t="shared" si="814"/>
        <v>0</v>
      </c>
      <c r="BH9672" s="398">
        <f t="shared" si="815"/>
        <v>0</v>
      </c>
      <c r="BO9672" s="33"/>
    </row>
    <row r="9673" spans="1:67">
      <c r="A9673" s="320" t="s">
        <v>338</v>
      </c>
      <c r="B9673" t="str">
        <f t="shared" si="810"/>
        <v>England</v>
      </c>
      <c r="E9673" s="320"/>
      <c r="F9673" s="320"/>
      <c r="G9673" s="323"/>
      <c r="H9673" s="320"/>
      <c r="I9673" s="320"/>
      <c r="J9673" s="320"/>
      <c r="K9673" s="38"/>
      <c r="L9673" s="305"/>
      <c r="M9673" s="305"/>
      <c r="N9673" s="38"/>
      <c r="O9673" s="305"/>
      <c r="P9673" s="305"/>
      <c r="Q9673" s="38"/>
      <c r="R9673" s="305"/>
      <c r="S9673" s="305"/>
      <c r="BA9673" s="395">
        <v>1</v>
      </c>
      <c r="BB9673" s="396" t="s">
        <v>861</v>
      </c>
      <c r="BC9673">
        <f t="shared" si="811"/>
        <v>0</v>
      </c>
      <c r="BD9673" t="str">
        <f t="shared" si="812"/>
        <v>NAoMe_recurrent_</v>
      </c>
      <c r="BE9673" s="397" t="s">
        <v>862</v>
      </c>
      <c r="BF9673">
        <f t="shared" si="813"/>
        <v>0</v>
      </c>
      <c r="BG9673">
        <f t="shared" si="814"/>
        <v>0</v>
      </c>
      <c r="BH9673" s="398">
        <f t="shared" si="815"/>
        <v>0</v>
      </c>
      <c r="BO9673" s="33"/>
    </row>
    <row r="9674" spans="1:67">
      <c r="A9674" s="320" t="s">
        <v>338</v>
      </c>
      <c r="B9674" t="str">
        <f t="shared" si="810"/>
        <v>England</v>
      </c>
      <c r="E9674" s="320"/>
      <c r="F9674" s="320"/>
      <c r="G9674" s="323"/>
      <c r="H9674" s="320"/>
      <c r="I9674" s="320"/>
      <c r="J9674" s="320"/>
      <c r="K9674" s="38"/>
      <c r="L9674" s="305"/>
      <c r="M9674" s="305"/>
      <c r="N9674" s="38"/>
      <c r="O9674" s="305"/>
      <c r="P9674" s="305"/>
      <c r="Q9674" s="38"/>
      <c r="R9674" s="305"/>
      <c r="S9674" s="305"/>
      <c r="BA9674" s="395">
        <v>1</v>
      </c>
      <c r="BB9674" s="396" t="s">
        <v>861</v>
      </c>
      <c r="BC9674">
        <f t="shared" si="811"/>
        <v>0</v>
      </c>
      <c r="BD9674" t="str">
        <f t="shared" si="812"/>
        <v>NAoMe_recurrent_</v>
      </c>
      <c r="BE9674" s="397" t="s">
        <v>862</v>
      </c>
      <c r="BF9674">
        <f t="shared" si="813"/>
        <v>0</v>
      </c>
      <c r="BG9674">
        <f t="shared" si="814"/>
        <v>0</v>
      </c>
      <c r="BH9674" s="398">
        <f t="shared" si="815"/>
        <v>0</v>
      </c>
      <c r="BO9674" s="33"/>
    </row>
    <row r="9675" spans="1:67">
      <c r="A9675" s="320" t="s">
        <v>338</v>
      </c>
      <c r="B9675" t="str">
        <f t="shared" si="810"/>
        <v>England</v>
      </c>
      <c r="E9675" s="320"/>
      <c r="F9675" s="320"/>
      <c r="G9675" s="323"/>
      <c r="H9675" s="320"/>
      <c r="I9675" s="320"/>
      <c r="J9675" s="320"/>
      <c r="K9675" s="38"/>
      <c r="L9675" s="305"/>
      <c r="M9675" s="305"/>
      <c r="N9675" s="38"/>
      <c r="O9675" s="305"/>
      <c r="P9675" s="305"/>
      <c r="Q9675" s="38"/>
      <c r="R9675" s="305"/>
      <c r="S9675" s="305"/>
      <c r="BA9675" s="395">
        <v>1</v>
      </c>
      <c r="BB9675" s="396" t="s">
        <v>861</v>
      </c>
      <c r="BC9675">
        <f t="shared" si="811"/>
        <v>0</v>
      </c>
      <c r="BD9675" t="str">
        <f t="shared" si="812"/>
        <v>NAoMe_recurrent_</v>
      </c>
      <c r="BE9675" s="397" t="s">
        <v>862</v>
      </c>
      <c r="BF9675">
        <f t="shared" si="813"/>
        <v>0</v>
      </c>
      <c r="BG9675">
        <f t="shared" si="814"/>
        <v>0</v>
      </c>
      <c r="BH9675" s="398">
        <f t="shared" si="815"/>
        <v>0</v>
      </c>
      <c r="BO9675" s="33"/>
    </row>
    <row r="9676" spans="1:67">
      <c r="A9676" s="320" t="s">
        <v>338</v>
      </c>
      <c r="B9676" t="str">
        <f t="shared" si="810"/>
        <v>England</v>
      </c>
      <c r="E9676" s="320"/>
      <c r="F9676" s="320"/>
      <c r="G9676" s="323"/>
      <c r="H9676" s="320"/>
      <c r="I9676" s="320"/>
      <c r="J9676" s="320"/>
      <c r="K9676" s="38"/>
      <c r="L9676" s="305"/>
      <c r="M9676" s="305"/>
      <c r="N9676" s="38"/>
      <c r="O9676" s="305"/>
      <c r="P9676" s="305"/>
      <c r="Q9676" s="38"/>
      <c r="R9676" s="305"/>
      <c r="S9676" s="305"/>
      <c r="BA9676" s="395">
        <v>1</v>
      </c>
      <c r="BB9676" s="396" t="s">
        <v>861</v>
      </c>
      <c r="BC9676">
        <f t="shared" si="811"/>
        <v>0</v>
      </c>
      <c r="BD9676" t="str">
        <f t="shared" si="812"/>
        <v>NAoMe_recurrent_</v>
      </c>
      <c r="BE9676" s="397" t="s">
        <v>862</v>
      </c>
      <c r="BF9676">
        <f t="shared" si="813"/>
        <v>0</v>
      </c>
      <c r="BG9676">
        <f t="shared" si="814"/>
        <v>0</v>
      </c>
      <c r="BH9676" s="398">
        <f t="shared" si="815"/>
        <v>0</v>
      </c>
      <c r="BO9676" s="33"/>
    </row>
    <row r="9677" spans="1:67">
      <c r="A9677" s="320" t="s">
        <v>338</v>
      </c>
      <c r="B9677" t="str">
        <f t="shared" si="810"/>
        <v>England</v>
      </c>
      <c r="E9677" s="320"/>
      <c r="F9677" s="320"/>
      <c r="G9677" s="323"/>
      <c r="H9677" s="320"/>
      <c r="I9677" s="320"/>
      <c r="J9677" s="320"/>
      <c r="K9677" s="38"/>
      <c r="L9677" s="305"/>
      <c r="M9677" s="305"/>
      <c r="N9677" s="38"/>
      <c r="O9677" s="305"/>
      <c r="P9677" s="305"/>
      <c r="Q9677" s="38"/>
      <c r="R9677" s="305"/>
      <c r="S9677" s="305"/>
      <c r="BA9677" s="395">
        <v>1</v>
      </c>
      <c r="BB9677" s="396" t="s">
        <v>861</v>
      </c>
      <c r="BC9677">
        <f t="shared" si="811"/>
        <v>0</v>
      </c>
      <c r="BD9677" t="str">
        <f t="shared" si="812"/>
        <v>NAoMe_recurrent_</v>
      </c>
      <c r="BE9677" s="397" t="s">
        <v>862</v>
      </c>
      <c r="BF9677">
        <f t="shared" si="813"/>
        <v>0</v>
      </c>
      <c r="BG9677">
        <f t="shared" si="814"/>
        <v>0</v>
      </c>
      <c r="BH9677" s="398">
        <f t="shared" si="815"/>
        <v>0</v>
      </c>
      <c r="BO9677" s="33"/>
    </row>
    <row r="9678" spans="1:67">
      <c r="A9678" s="320" t="s">
        <v>338</v>
      </c>
      <c r="B9678" t="str">
        <f t="shared" si="810"/>
        <v>England</v>
      </c>
      <c r="E9678" s="320"/>
      <c r="F9678" s="320"/>
      <c r="G9678" s="323"/>
      <c r="H9678" s="320"/>
      <c r="I9678" s="320"/>
      <c r="J9678" s="320"/>
      <c r="K9678" s="38"/>
      <c r="L9678" s="305"/>
      <c r="M9678" s="305"/>
      <c r="N9678" s="38"/>
      <c r="O9678" s="305"/>
      <c r="P9678" s="305"/>
      <c r="Q9678" s="38"/>
      <c r="R9678" s="305"/>
      <c r="S9678" s="305"/>
      <c r="BA9678" s="395">
        <v>1</v>
      </c>
      <c r="BB9678" s="396" t="s">
        <v>861</v>
      </c>
      <c r="BC9678">
        <f t="shared" si="811"/>
        <v>0</v>
      </c>
      <c r="BD9678" t="str">
        <f t="shared" si="812"/>
        <v>NAoMe_recurrent_</v>
      </c>
      <c r="BE9678" s="397" t="s">
        <v>862</v>
      </c>
      <c r="BF9678">
        <f t="shared" si="813"/>
        <v>0</v>
      </c>
      <c r="BG9678">
        <f t="shared" si="814"/>
        <v>0</v>
      </c>
      <c r="BH9678" s="398">
        <f t="shared" si="815"/>
        <v>0</v>
      </c>
      <c r="BO9678" s="33"/>
    </row>
    <row r="9679" spans="1:67">
      <c r="A9679" s="320" t="s">
        <v>338</v>
      </c>
      <c r="B9679" t="str">
        <f t="shared" si="810"/>
        <v>England</v>
      </c>
      <c r="E9679" s="320"/>
      <c r="F9679" s="320"/>
      <c r="G9679" s="323"/>
      <c r="H9679" s="320"/>
      <c r="I9679" s="320"/>
      <c r="J9679" s="320"/>
      <c r="K9679" s="38"/>
      <c r="L9679" s="305"/>
      <c r="M9679" s="305"/>
      <c r="N9679" s="38"/>
      <c r="O9679" s="305"/>
      <c r="P9679" s="305"/>
      <c r="Q9679" s="38"/>
      <c r="R9679" s="305"/>
      <c r="S9679" s="305"/>
      <c r="BA9679" s="395">
        <v>1</v>
      </c>
      <c r="BB9679" s="396" t="s">
        <v>861</v>
      </c>
      <c r="BC9679">
        <f t="shared" si="811"/>
        <v>0</v>
      </c>
      <c r="BD9679" t="str">
        <f t="shared" si="812"/>
        <v>NAoMe_recurrent_</v>
      </c>
      <c r="BE9679" s="397" t="s">
        <v>862</v>
      </c>
      <c r="BF9679">
        <f t="shared" si="813"/>
        <v>0</v>
      </c>
      <c r="BG9679">
        <f t="shared" si="814"/>
        <v>0</v>
      </c>
      <c r="BH9679" s="398">
        <f t="shared" si="815"/>
        <v>0</v>
      </c>
      <c r="BO9679" s="33"/>
    </row>
    <row r="9680" spans="1:67">
      <c r="A9680" s="320" t="s">
        <v>338</v>
      </c>
      <c r="B9680" t="str">
        <f t="shared" si="810"/>
        <v>England</v>
      </c>
      <c r="E9680" s="320"/>
      <c r="F9680" s="320"/>
      <c r="G9680" s="323"/>
      <c r="H9680" s="320"/>
      <c r="I9680" s="320"/>
      <c r="J9680" s="320"/>
      <c r="K9680" s="38"/>
      <c r="L9680" s="305"/>
      <c r="M9680" s="305"/>
      <c r="N9680" s="38"/>
      <c r="O9680" s="305"/>
      <c r="P9680" s="305"/>
      <c r="Q9680" s="38"/>
      <c r="R9680" s="305"/>
      <c r="S9680" s="305"/>
      <c r="BA9680" s="395">
        <v>1</v>
      </c>
      <c r="BB9680" s="396" t="s">
        <v>861</v>
      </c>
      <c r="BC9680">
        <f t="shared" si="811"/>
        <v>0</v>
      </c>
      <c r="BD9680" t="str">
        <f t="shared" si="812"/>
        <v>NAoMe_recurrent_</v>
      </c>
      <c r="BE9680" s="397" t="s">
        <v>862</v>
      </c>
      <c r="BF9680">
        <f t="shared" si="813"/>
        <v>0</v>
      </c>
      <c r="BG9680">
        <f t="shared" si="814"/>
        <v>0</v>
      </c>
      <c r="BH9680" s="398">
        <f t="shared" si="815"/>
        <v>0</v>
      </c>
      <c r="BO9680" s="33"/>
    </row>
    <row r="9681" spans="1:67">
      <c r="A9681" s="320" t="s">
        <v>338</v>
      </c>
      <c r="B9681" t="str">
        <f t="shared" si="810"/>
        <v>England</v>
      </c>
      <c r="E9681" s="320"/>
      <c r="F9681" s="320"/>
      <c r="G9681" s="323"/>
      <c r="H9681" s="320"/>
      <c r="I9681" s="320"/>
      <c r="J9681" s="320"/>
      <c r="K9681" s="38"/>
      <c r="L9681" s="305"/>
      <c r="M9681" s="305"/>
      <c r="N9681" s="38"/>
      <c r="O9681" s="305"/>
      <c r="P9681" s="305"/>
      <c r="Q9681" s="38"/>
      <c r="R9681" s="305"/>
      <c r="S9681" s="305"/>
      <c r="BA9681" s="395">
        <v>1</v>
      </c>
      <c r="BB9681" s="396" t="s">
        <v>861</v>
      </c>
      <c r="BC9681">
        <f t="shared" si="811"/>
        <v>0</v>
      </c>
      <c r="BD9681" t="str">
        <f t="shared" si="812"/>
        <v>NAoMe_recurrent_</v>
      </c>
      <c r="BE9681" s="397" t="s">
        <v>862</v>
      </c>
      <c r="BF9681">
        <f t="shared" si="813"/>
        <v>0</v>
      </c>
      <c r="BG9681">
        <f t="shared" si="814"/>
        <v>0</v>
      </c>
      <c r="BH9681" s="398">
        <f t="shared" si="815"/>
        <v>0</v>
      </c>
      <c r="BO9681" s="33"/>
    </row>
    <row r="9682" spans="1:67">
      <c r="A9682" s="320" t="s">
        <v>338</v>
      </c>
      <c r="B9682" t="str">
        <f t="shared" si="810"/>
        <v>England</v>
      </c>
      <c r="E9682" s="320"/>
      <c r="F9682" s="320"/>
      <c r="G9682" s="323"/>
      <c r="H9682" s="320"/>
      <c r="I9682" s="320"/>
      <c r="J9682" s="320"/>
      <c r="K9682" s="38"/>
      <c r="L9682" s="305"/>
      <c r="M9682" s="305"/>
      <c r="N9682" s="38"/>
      <c r="O9682" s="305"/>
      <c r="P9682" s="305"/>
      <c r="Q9682" s="38"/>
      <c r="R9682" s="305"/>
      <c r="S9682" s="305"/>
      <c r="BA9682" s="395">
        <v>1</v>
      </c>
      <c r="BB9682" s="396" t="s">
        <v>861</v>
      </c>
      <c r="BC9682">
        <f t="shared" si="811"/>
        <v>0</v>
      </c>
      <c r="BD9682" t="str">
        <f t="shared" si="812"/>
        <v>NAoMe_recurrent_</v>
      </c>
      <c r="BE9682" s="397" t="s">
        <v>862</v>
      </c>
      <c r="BF9682">
        <f t="shared" si="813"/>
        <v>0</v>
      </c>
      <c r="BG9682">
        <f t="shared" si="814"/>
        <v>0</v>
      </c>
      <c r="BH9682" s="398">
        <f t="shared" si="815"/>
        <v>0</v>
      </c>
      <c r="BO9682" s="33"/>
    </row>
    <row r="9683" spans="1:67">
      <c r="A9683" s="320" t="s">
        <v>338</v>
      </c>
      <c r="B9683" t="str">
        <f t="shared" si="810"/>
        <v>England</v>
      </c>
      <c r="E9683" s="320"/>
      <c r="F9683" s="320"/>
      <c r="G9683" s="323"/>
      <c r="H9683" s="320"/>
      <c r="I9683" s="320"/>
      <c r="J9683" s="320"/>
      <c r="K9683" s="38"/>
      <c r="L9683" s="305"/>
      <c r="M9683" s="305"/>
      <c r="N9683" s="38"/>
      <c r="O9683" s="305"/>
      <c r="P9683" s="305"/>
      <c r="Q9683" s="38"/>
      <c r="R9683" s="305"/>
      <c r="S9683" s="305"/>
      <c r="BA9683" s="395">
        <v>1</v>
      </c>
      <c r="BB9683" s="396" t="s">
        <v>861</v>
      </c>
      <c r="BC9683">
        <f t="shared" si="811"/>
        <v>0</v>
      </c>
      <c r="BD9683" t="str">
        <f t="shared" si="812"/>
        <v>NAoMe_recurrent_</v>
      </c>
      <c r="BE9683" s="397" t="s">
        <v>862</v>
      </c>
      <c r="BF9683">
        <f t="shared" si="813"/>
        <v>0</v>
      </c>
      <c r="BG9683">
        <f t="shared" si="814"/>
        <v>0</v>
      </c>
      <c r="BH9683" s="398">
        <f t="shared" si="815"/>
        <v>0</v>
      </c>
      <c r="BO9683" s="33"/>
    </row>
    <row r="9684" spans="1:67">
      <c r="A9684" s="320" t="s">
        <v>338</v>
      </c>
      <c r="B9684" t="str">
        <f t="shared" si="810"/>
        <v>England</v>
      </c>
      <c r="E9684" s="320"/>
      <c r="F9684" s="320"/>
      <c r="G9684" s="323"/>
      <c r="H9684" s="320"/>
      <c r="I9684" s="320"/>
      <c r="J9684" s="320"/>
      <c r="K9684" s="38"/>
      <c r="L9684" s="305"/>
      <c r="M9684" s="305"/>
      <c r="N9684" s="38"/>
      <c r="O9684" s="305"/>
      <c r="P9684" s="305"/>
      <c r="Q9684" s="38"/>
      <c r="R9684" s="305"/>
      <c r="S9684" s="305"/>
      <c r="BA9684" s="395">
        <v>1</v>
      </c>
      <c r="BB9684" s="396" t="s">
        <v>861</v>
      </c>
      <c r="BC9684">
        <f t="shared" si="811"/>
        <v>0</v>
      </c>
      <c r="BD9684" t="str">
        <f t="shared" si="812"/>
        <v>NAoMe_recurrent_</v>
      </c>
      <c r="BE9684" s="397" t="s">
        <v>862</v>
      </c>
      <c r="BF9684">
        <f t="shared" si="813"/>
        <v>0</v>
      </c>
      <c r="BG9684">
        <f t="shared" si="814"/>
        <v>0</v>
      </c>
      <c r="BH9684" s="398">
        <f t="shared" si="815"/>
        <v>0</v>
      </c>
      <c r="BO9684" s="33"/>
    </row>
    <row r="9685" spans="1:67">
      <c r="A9685" s="320" t="s">
        <v>338</v>
      </c>
      <c r="B9685" t="str">
        <f t="shared" si="810"/>
        <v>England</v>
      </c>
      <c r="E9685" s="320"/>
      <c r="F9685" s="320"/>
      <c r="G9685" s="323"/>
      <c r="H9685" s="320"/>
      <c r="I9685" s="320"/>
      <c r="J9685" s="320"/>
      <c r="K9685" s="38"/>
      <c r="L9685" s="305"/>
      <c r="M9685" s="305"/>
      <c r="N9685" s="38"/>
      <c r="O9685" s="305"/>
      <c r="P9685" s="305"/>
      <c r="Q9685" s="38"/>
      <c r="R9685" s="305"/>
      <c r="S9685" s="305"/>
      <c r="BA9685" s="395">
        <v>1</v>
      </c>
      <c r="BB9685" s="396" t="s">
        <v>861</v>
      </c>
      <c r="BC9685">
        <f t="shared" si="811"/>
        <v>0</v>
      </c>
      <c r="BD9685" t="str">
        <f t="shared" si="812"/>
        <v>NAoMe_recurrent_</v>
      </c>
      <c r="BE9685" s="397" t="s">
        <v>862</v>
      </c>
      <c r="BF9685">
        <f t="shared" si="813"/>
        <v>0</v>
      </c>
      <c r="BG9685">
        <f t="shared" si="814"/>
        <v>0</v>
      </c>
      <c r="BH9685" s="398">
        <f t="shared" si="815"/>
        <v>0</v>
      </c>
      <c r="BO9685" s="33"/>
    </row>
    <row r="9686" spans="1:67">
      <c r="A9686" s="320" t="s">
        <v>338</v>
      </c>
      <c r="B9686" t="str">
        <f t="shared" si="810"/>
        <v>England</v>
      </c>
      <c r="E9686" s="320"/>
      <c r="F9686" s="320"/>
      <c r="G9686" s="320"/>
      <c r="H9686" s="320"/>
      <c r="I9686" s="320"/>
      <c r="J9686" s="320"/>
      <c r="K9686" s="321"/>
      <c r="L9686" s="305"/>
      <c r="M9686" s="305"/>
      <c r="N9686" s="321"/>
      <c r="O9686" s="305"/>
      <c r="P9686" s="305"/>
      <c r="Q9686" s="321"/>
      <c r="R9686" s="305"/>
      <c r="S9686" s="305"/>
      <c r="BA9686" s="395">
        <v>1</v>
      </c>
      <c r="BB9686" s="396" t="s">
        <v>861</v>
      </c>
      <c r="BC9686">
        <f t="shared" si="811"/>
        <v>0</v>
      </c>
      <c r="BD9686" t="str">
        <f t="shared" si="812"/>
        <v>NAoMe_recurrent_</v>
      </c>
      <c r="BE9686" s="397" t="s">
        <v>862</v>
      </c>
      <c r="BF9686">
        <f t="shared" si="813"/>
        <v>0</v>
      </c>
      <c r="BG9686">
        <f t="shared" si="814"/>
        <v>0</v>
      </c>
      <c r="BH9686" s="398">
        <f t="shared" si="815"/>
        <v>0</v>
      </c>
      <c r="BO9686" s="33"/>
    </row>
    <row r="9687" spans="1:67">
      <c r="A9687" s="320" t="s">
        <v>338</v>
      </c>
      <c r="B9687" t="str">
        <f t="shared" si="810"/>
        <v>England</v>
      </c>
      <c r="E9687" s="320"/>
      <c r="F9687" s="320"/>
      <c r="G9687" s="320"/>
      <c r="H9687" s="320"/>
      <c r="I9687" s="320"/>
      <c r="J9687" s="320"/>
      <c r="K9687" s="321"/>
      <c r="L9687" s="305"/>
      <c r="M9687" s="305"/>
      <c r="N9687" s="321"/>
      <c r="O9687" s="305"/>
      <c r="P9687" s="305"/>
      <c r="Q9687" s="321"/>
      <c r="R9687" s="305"/>
      <c r="S9687" s="305"/>
      <c r="BA9687" s="395">
        <v>1</v>
      </c>
      <c r="BB9687" s="396" t="s">
        <v>861</v>
      </c>
      <c r="BC9687">
        <f t="shared" si="811"/>
        <v>0</v>
      </c>
      <c r="BD9687" t="str">
        <f t="shared" si="812"/>
        <v>NAoMe_recurrent_</v>
      </c>
      <c r="BE9687" s="397" t="s">
        <v>862</v>
      </c>
      <c r="BF9687">
        <f t="shared" si="813"/>
        <v>0</v>
      </c>
      <c r="BG9687">
        <f t="shared" si="814"/>
        <v>0</v>
      </c>
      <c r="BH9687" s="398">
        <f t="shared" si="815"/>
        <v>0</v>
      </c>
      <c r="BO9687" s="33"/>
    </row>
    <row r="9688" spans="1:67">
      <c r="A9688" s="320" t="s">
        <v>338</v>
      </c>
      <c r="B9688" t="str">
        <f t="shared" si="810"/>
        <v>England</v>
      </c>
      <c r="E9688" s="320"/>
      <c r="F9688" s="320"/>
      <c r="G9688" s="320"/>
      <c r="H9688" s="320"/>
      <c r="I9688" s="320"/>
      <c r="J9688" s="320"/>
      <c r="K9688" s="321"/>
      <c r="L9688" s="305"/>
      <c r="M9688" s="305"/>
      <c r="N9688" s="321"/>
      <c r="O9688" s="305"/>
      <c r="P9688" s="305"/>
      <c r="Q9688" s="321"/>
      <c r="R9688" s="305"/>
      <c r="S9688" s="305"/>
      <c r="BA9688" s="395">
        <v>1</v>
      </c>
      <c r="BB9688" s="396" t="s">
        <v>861</v>
      </c>
      <c r="BC9688">
        <f t="shared" si="811"/>
        <v>0</v>
      </c>
      <c r="BD9688" t="str">
        <f t="shared" si="812"/>
        <v>NAoMe_recurrent_</v>
      </c>
      <c r="BE9688" s="397" t="s">
        <v>862</v>
      </c>
      <c r="BF9688">
        <f t="shared" si="813"/>
        <v>0</v>
      </c>
      <c r="BG9688">
        <f t="shared" si="814"/>
        <v>0</v>
      </c>
      <c r="BH9688" s="398">
        <f t="shared" si="815"/>
        <v>0</v>
      </c>
      <c r="BO9688" s="33"/>
    </row>
    <row r="9689" spans="1:67">
      <c r="A9689" s="320" t="s">
        <v>338</v>
      </c>
      <c r="B9689" t="str">
        <f t="shared" si="810"/>
        <v>England</v>
      </c>
      <c r="E9689" s="320"/>
      <c r="F9689" s="320"/>
      <c r="G9689" s="320"/>
      <c r="H9689" s="320"/>
      <c r="I9689" s="320"/>
      <c r="J9689" s="320"/>
      <c r="K9689" s="321"/>
      <c r="L9689" s="305"/>
      <c r="M9689" s="305"/>
      <c r="N9689" s="321"/>
      <c r="O9689" s="305"/>
      <c r="P9689" s="305"/>
      <c r="Q9689" s="321"/>
      <c r="R9689" s="305"/>
      <c r="S9689" s="305"/>
      <c r="BA9689" s="395">
        <v>1</v>
      </c>
      <c r="BB9689" s="396" t="s">
        <v>861</v>
      </c>
      <c r="BC9689">
        <f t="shared" si="811"/>
        <v>0</v>
      </c>
      <c r="BD9689" t="str">
        <f t="shared" si="812"/>
        <v>NAoMe_recurrent_</v>
      </c>
      <c r="BE9689" s="397" t="s">
        <v>862</v>
      </c>
      <c r="BF9689">
        <f t="shared" si="813"/>
        <v>0</v>
      </c>
      <c r="BG9689">
        <f t="shared" si="814"/>
        <v>0</v>
      </c>
      <c r="BH9689" s="398">
        <f t="shared" si="815"/>
        <v>0</v>
      </c>
      <c r="BO9689" s="33"/>
    </row>
    <row r="9690" spans="1:67">
      <c r="A9690" s="320" t="s">
        <v>338</v>
      </c>
      <c r="B9690" t="str">
        <f t="shared" si="810"/>
        <v>England</v>
      </c>
      <c r="E9690" s="320"/>
      <c r="F9690" s="320"/>
      <c r="G9690" s="320"/>
      <c r="H9690" s="320"/>
      <c r="I9690" s="320"/>
      <c r="J9690" s="320"/>
      <c r="K9690" s="321"/>
      <c r="L9690" s="305"/>
      <c r="M9690" s="305"/>
      <c r="N9690" s="321"/>
      <c r="O9690" s="305"/>
      <c r="P9690" s="305"/>
      <c r="Q9690" s="321"/>
      <c r="R9690" s="305"/>
      <c r="S9690" s="305"/>
      <c r="BA9690" s="395">
        <v>1</v>
      </c>
      <c r="BB9690" s="396" t="s">
        <v>861</v>
      </c>
      <c r="BC9690">
        <f t="shared" si="811"/>
        <v>0</v>
      </c>
      <c r="BD9690" t="str">
        <f t="shared" si="812"/>
        <v>NAoMe_recurrent_</v>
      </c>
      <c r="BE9690" s="397" t="s">
        <v>862</v>
      </c>
      <c r="BF9690">
        <f t="shared" si="813"/>
        <v>0</v>
      </c>
      <c r="BG9690">
        <f t="shared" si="814"/>
        <v>0</v>
      </c>
      <c r="BH9690" s="398">
        <f t="shared" si="815"/>
        <v>0</v>
      </c>
      <c r="BO9690" s="33"/>
    </row>
    <row r="9691" spans="1:67">
      <c r="A9691" s="320" t="s">
        <v>338</v>
      </c>
      <c r="B9691" t="str">
        <f t="shared" si="810"/>
        <v>England</v>
      </c>
      <c r="E9691" s="320"/>
      <c r="F9691" s="320"/>
      <c r="G9691" s="320"/>
      <c r="H9691" s="320"/>
      <c r="I9691" s="320"/>
      <c r="J9691" s="320"/>
      <c r="K9691" s="321"/>
      <c r="L9691" s="305"/>
      <c r="M9691" s="305"/>
      <c r="N9691" s="321"/>
      <c r="O9691" s="305"/>
      <c r="P9691" s="305"/>
      <c r="Q9691" s="321"/>
      <c r="R9691" s="305"/>
      <c r="S9691" s="305"/>
      <c r="BA9691" s="395">
        <v>1</v>
      </c>
      <c r="BB9691" s="396" t="s">
        <v>861</v>
      </c>
      <c r="BC9691">
        <f t="shared" si="811"/>
        <v>0</v>
      </c>
      <c r="BD9691" t="str">
        <f t="shared" si="812"/>
        <v>NAoMe_recurrent_</v>
      </c>
      <c r="BE9691" s="397" t="s">
        <v>862</v>
      </c>
      <c r="BF9691">
        <f t="shared" si="813"/>
        <v>0</v>
      </c>
      <c r="BG9691">
        <f t="shared" si="814"/>
        <v>0</v>
      </c>
      <c r="BH9691" s="398">
        <f t="shared" si="815"/>
        <v>0</v>
      </c>
      <c r="BO9691" s="33"/>
    </row>
    <row r="9692" spans="1:67">
      <c r="A9692" s="320" t="s">
        <v>338</v>
      </c>
      <c r="B9692" t="str">
        <f t="shared" si="810"/>
        <v>England</v>
      </c>
      <c r="E9692" s="320"/>
      <c r="F9692" s="320"/>
      <c r="G9692" s="320"/>
      <c r="H9692" s="320"/>
      <c r="I9692" s="320"/>
      <c r="J9692" s="320"/>
      <c r="K9692" s="321"/>
      <c r="L9692" s="305"/>
      <c r="M9692" s="305"/>
      <c r="N9692" s="321"/>
      <c r="O9692" s="305"/>
      <c r="P9692" s="305"/>
      <c r="Q9692" s="321"/>
      <c r="R9692" s="305"/>
      <c r="S9692" s="305"/>
      <c r="BA9692" s="395">
        <v>1</v>
      </c>
      <c r="BB9692" s="396" t="s">
        <v>861</v>
      </c>
      <c r="BC9692">
        <f t="shared" si="811"/>
        <v>0</v>
      </c>
      <c r="BD9692" t="str">
        <f t="shared" si="812"/>
        <v>NAoMe_recurrent_</v>
      </c>
      <c r="BE9692" s="397" t="s">
        <v>862</v>
      </c>
      <c r="BF9692">
        <f t="shared" si="813"/>
        <v>0</v>
      </c>
      <c r="BG9692">
        <f t="shared" si="814"/>
        <v>0</v>
      </c>
      <c r="BH9692" s="398">
        <f t="shared" si="815"/>
        <v>0</v>
      </c>
      <c r="BO9692" s="33"/>
    </row>
    <row r="9693" spans="1:67">
      <c r="A9693" s="320" t="s">
        <v>338</v>
      </c>
      <c r="B9693" t="str">
        <f t="shared" si="810"/>
        <v>England</v>
      </c>
      <c r="E9693" s="320"/>
      <c r="F9693" s="320"/>
      <c r="G9693" s="320"/>
      <c r="H9693" s="320"/>
      <c r="I9693" s="320"/>
      <c r="J9693" s="320"/>
      <c r="K9693" s="321"/>
      <c r="L9693" s="305"/>
      <c r="M9693" s="305"/>
      <c r="N9693" s="321"/>
      <c r="O9693" s="305"/>
      <c r="P9693" s="305"/>
      <c r="Q9693" s="321"/>
      <c r="R9693" s="305"/>
      <c r="S9693" s="305"/>
      <c r="BA9693" s="395">
        <v>1</v>
      </c>
      <c r="BB9693" s="396" t="s">
        <v>861</v>
      </c>
      <c r="BC9693">
        <f t="shared" si="811"/>
        <v>0</v>
      </c>
      <c r="BD9693" t="str">
        <f t="shared" si="812"/>
        <v>NAoMe_recurrent_</v>
      </c>
      <c r="BE9693" s="397" t="s">
        <v>862</v>
      </c>
      <c r="BF9693">
        <f t="shared" si="813"/>
        <v>0</v>
      </c>
      <c r="BG9693">
        <f t="shared" si="814"/>
        <v>0</v>
      </c>
      <c r="BH9693" s="398">
        <f t="shared" si="815"/>
        <v>0</v>
      </c>
      <c r="BO9693" s="33"/>
    </row>
    <row r="9694" spans="1:67">
      <c r="A9694" s="320" t="s">
        <v>338</v>
      </c>
      <c r="B9694" t="str">
        <f t="shared" si="810"/>
        <v>England</v>
      </c>
      <c r="E9694" s="320"/>
      <c r="F9694" s="320"/>
      <c r="G9694" s="320"/>
      <c r="H9694" s="320"/>
      <c r="I9694" s="320"/>
      <c r="J9694" s="320"/>
      <c r="K9694" s="321"/>
      <c r="L9694" s="305"/>
      <c r="M9694" s="305"/>
      <c r="N9694" s="321"/>
      <c r="O9694" s="305"/>
      <c r="P9694" s="305"/>
      <c r="Q9694" s="321"/>
      <c r="R9694" s="305"/>
      <c r="S9694" s="305"/>
      <c r="BA9694" s="395">
        <v>1</v>
      </c>
      <c r="BB9694" s="396" t="s">
        <v>861</v>
      </c>
      <c r="BC9694">
        <f t="shared" si="811"/>
        <v>0</v>
      </c>
      <c r="BD9694" t="str">
        <f t="shared" si="812"/>
        <v>NAoMe_recurrent_</v>
      </c>
      <c r="BE9694" s="397" t="s">
        <v>862</v>
      </c>
      <c r="BF9694">
        <f t="shared" si="813"/>
        <v>0</v>
      </c>
      <c r="BG9694">
        <f t="shared" si="814"/>
        <v>0</v>
      </c>
      <c r="BH9694" s="398">
        <f t="shared" si="815"/>
        <v>0</v>
      </c>
      <c r="BO9694" s="33"/>
    </row>
    <row r="9695" spans="1:67">
      <c r="A9695" s="320" t="s">
        <v>338</v>
      </c>
      <c r="B9695" t="str">
        <f t="shared" si="810"/>
        <v>England</v>
      </c>
      <c r="E9695" s="320"/>
      <c r="F9695" s="320"/>
      <c r="G9695" s="320"/>
      <c r="H9695" s="320"/>
      <c r="I9695" s="320"/>
      <c r="J9695" s="320"/>
      <c r="K9695" s="321"/>
      <c r="L9695" s="305"/>
      <c r="M9695" s="305"/>
      <c r="N9695" s="321"/>
      <c r="O9695" s="305"/>
      <c r="P9695" s="305"/>
      <c r="Q9695" s="321"/>
      <c r="R9695" s="305"/>
      <c r="S9695" s="305"/>
      <c r="BA9695" s="395">
        <v>1</v>
      </c>
      <c r="BB9695" s="396" t="s">
        <v>861</v>
      </c>
      <c r="BC9695">
        <f t="shared" si="811"/>
        <v>0</v>
      </c>
      <c r="BD9695" t="str">
        <f t="shared" si="812"/>
        <v>NAoMe_recurrent_</v>
      </c>
      <c r="BE9695" s="397" t="s">
        <v>862</v>
      </c>
      <c r="BF9695">
        <f t="shared" si="813"/>
        <v>0</v>
      </c>
      <c r="BG9695">
        <f t="shared" si="814"/>
        <v>0</v>
      </c>
      <c r="BH9695" s="398">
        <f t="shared" si="815"/>
        <v>0</v>
      </c>
      <c r="BO9695" s="33"/>
    </row>
    <row r="9696" spans="1:67">
      <c r="A9696" s="320" t="s">
        <v>338</v>
      </c>
      <c r="B9696" t="str">
        <f t="shared" si="810"/>
        <v>England</v>
      </c>
      <c r="E9696" s="320"/>
      <c r="F9696" s="320"/>
      <c r="G9696" s="320"/>
      <c r="H9696" s="320"/>
      <c r="I9696" s="320"/>
      <c r="J9696" s="320"/>
      <c r="K9696" s="321"/>
      <c r="L9696" s="305"/>
      <c r="M9696" s="305"/>
      <c r="N9696" s="321"/>
      <c r="O9696" s="305"/>
      <c r="P9696" s="305"/>
      <c r="Q9696" s="321"/>
      <c r="R9696" s="305"/>
      <c r="S9696" s="305"/>
      <c r="BA9696" s="395">
        <v>1</v>
      </c>
      <c r="BB9696" s="396" t="s">
        <v>861</v>
      </c>
      <c r="BC9696">
        <f t="shared" si="811"/>
        <v>0</v>
      </c>
      <c r="BD9696" t="str">
        <f t="shared" si="812"/>
        <v>NAoMe_recurrent_</v>
      </c>
      <c r="BE9696" s="397" t="s">
        <v>862</v>
      </c>
      <c r="BF9696">
        <f t="shared" si="813"/>
        <v>0</v>
      </c>
      <c r="BG9696">
        <f t="shared" si="814"/>
        <v>0</v>
      </c>
      <c r="BH9696" s="398">
        <f t="shared" si="815"/>
        <v>0</v>
      </c>
      <c r="BO9696" s="33"/>
    </row>
    <row r="9697" spans="1:67">
      <c r="A9697" s="320" t="s">
        <v>338</v>
      </c>
      <c r="B9697" t="str">
        <f t="shared" si="810"/>
        <v>England</v>
      </c>
      <c r="E9697" s="320"/>
      <c r="F9697" s="320"/>
      <c r="G9697" s="320"/>
      <c r="H9697" s="320"/>
      <c r="I9697" s="320"/>
      <c r="J9697" s="320"/>
      <c r="K9697" s="321"/>
      <c r="L9697" s="305"/>
      <c r="M9697" s="305"/>
      <c r="N9697" s="321"/>
      <c r="O9697" s="305"/>
      <c r="P9697" s="305"/>
      <c r="Q9697" s="321"/>
      <c r="R9697" s="305"/>
      <c r="S9697" s="305"/>
      <c r="BA9697" s="395">
        <v>1</v>
      </c>
      <c r="BB9697" s="396" t="s">
        <v>861</v>
      </c>
      <c r="BC9697">
        <f t="shared" si="811"/>
        <v>0</v>
      </c>
      <c r="BD9697" t="str">
        <f t="shared" si="812"/>
        <v>NAoMe_recurrent_</v>
      </c>
      <c r="BE9697" s="397" t="s">
        <v>862</v>
      </c>
      <c r="BF9697">
        <f t="shared" si="813"/>
        <v>0</v>
      </c>
      <c r="BG9697">
        <f t="shared" si="814"/>
        <v>0</v>
      </c>
      <c r="BH9697" s="398">
        <f t="shared" si="815"/>
        <v>0</v>
      </c>
      <c r="BO9697" s="33"/>
    </row>
    <row r="9698" spans="1:67">
      <c r="A9698" s="320" t="s">
        <v>338</v>
      </c>
      <c r="B9698" t="str">
        <f t="shared" si="810"/>
        <v>England</v>
      </c>
      <c r="E9698" s="320"/>
      <c r="F9698" s="320"/>
      <c r="G9698" s="320"/>
      <c r="H9698" s="320"/>
      <c r="I9698" s="320"/>
      <c r="J9698" s="320"/>
      <c r="K9698" s="321"/>
      <c r="L9698" s="305"/>
      <c r="M9698" s="305"/>
      <c r="N9698" s="321"/>
      <c r="O9698" s="305"/>
      <c r="P9698" s="305"/>
      <c r="Q9698" s="321"/>
      <c r="R9698" s="305"/>
      <c r="S9698" s="305"/>
      <c r="BA9698" s="395">
        <v>1</v>
      </c>
      <c r="BB9698" s="396" t="s">
        <v>861</v>
      </c>
      <c r="BC9698">
        <f t="shared" si="811"/>
        <v>0</v>
      </c>
      <c r="BD9698" t="str">
        <f t="shared" si="812"/>
        <v>NAoMe_recurrent_</v>
      </c>
      <c r="BE9698" s="397" t="s">
        <v>862</v>
      </c>
      <c r="BF9698">
        <f t="shared" si="813"/>
        <v>0</v>
      </c>
      <c r="BG9698">
        <f t="shared" si="814"/>
        <v>0</v>
      </c>
      <c r="BH9698" s="398">
        <f t="shared" si="815"/>
        <v>0</v>
      </c>
      <c r="BO9698" s="33"/>
    </row>
    <row r="9699" spans="1:67">
      <c r="A9699" s="320" t="s">
        <v>338</v>
      </c>
      <c r="B9699" t="str">
        <f t="shared" si="810"/>
        <v>England</v>
      </c>
      <c r="E9699" s="320"/>
      <c r="F9699" s="320"/>
      <c r="G9699" s="320"/>
      <c r="H9699" s="320"/>
      <c r="I9699" s="320"/>
      <c r="J9699" s="320"/>
      <c r="K9699" s="321"/>
      <c r="L9699" s="305"/>
      <c r="M9699" s="305"/>
      <c r="N9699" s="321"/>
      <c r="O9699" s="305"/>
      <c r="P9699" s="305"/>
      <c r="Q9699" s="321"/>
      <c r="R9699" s="305"/>
      <c r="S9699" s="305"/>
      <c r="BA9699" s="395">
        <v>1</v>
      </c>
      <c r="BB9699" s="396" t="s">
        <v>861</v>
      </c>
      <c r="BC9699">
        <f t="shared" si="811"/>
        <v>0</v>
      </c>
      <c r="BD9699" t="str">
        <f t="shared" si="812"/>
        <v>NAoMe_recurrent_</v>
      </c>
      <c r="BE9699" s="397" t="s">
        <v>862</v>
      </c>
      <c r="BF9699">
        <f t="shared" si="813"/>
        <v>0</v>
      </c>
      <c r="BG9699">
        <f t="shared" si="814"/>
        <v>0</v>
      </c>
      <c r="BH9699" s="398">
        <f t="shared" si="815"/>
        <v>0</v>
      </c>
      <c r="BO9699" s="33"/>
    </row>
    <row r="9700" spans="1:67">
      <c r="A9700" s="320" t="s">
        <v>338</v>
      </c>
      <c r="B9700" t="str">
        <f t="shared" si="810"/>
        <v>England</v>
      </c>
      <c r="E9700" s="320"/>
      <c r="F9700" s="320"/>
      <c r="G9700" s="320"/>
      <c r="H9700" s="320"/>
      <c r="I9700" s="320"/>
      <c r="J9700" s="320"/>
      <c r="K9700" s="321"/>
      <c r="L9700" s="305"/>
      <c r="M9700" s="305"/>
      <c r="N9700" s="321"/>
      <c r="O9700" s="305"/>
      <c r="P9700" s="305"/>
      <c r="Q9700" s="321"/>
      <c r="R9700" s="305"/>
      <c r="S9700" s="305"/>
      <c r="BA9700" s="395">
        <v>1</v>
      </c>
      <c r="BB9700" s="396" t="s">
        <v>861</v>
      </c>
      <c r="BC9700">
        <f t="shared" si="811"/>
        <v>0</v>
      </c>
      <c r="BD9700" t="str">
        <f t="shared" si="812"/>
        <v>NAoMe_recurrent_</v>
      </c>
      <c r="BE9700" s="397" t="s">
        <v>862</v>
      </c>
      <c r="BF9700">
        <f t="shared" si="813"/>
        <v>0</v>
      </c>
      <c r="BG9700">
        <f t="shared" si="814"/>
        <v>0</v>
      </c>
      <c r="BH9700" s="398">
        <f t="shared" si="815"/>
        <v>0</v>
      </c>
      <c r="BO9700" s="33"/>
    </row>
    <row r="9701" spans="1:67">
      <c r="A9701" s="320" t="s">
        <v>338</v>
      </c>
      <c r="B9701" t="str">
        <f t="shared" si="810"/>
        <v>England</v>
      </c>
      <c r="E9701" s="320"/>
      <c r="F9701" s="320"/>
      <c r="G9701" s="320"/>
      <c r="H9701" s="320"/>
      <c r="I9701" s="320"/>
      <c r="J9701" s="320"/>
      <c r="K9701" s="321"/>
      <c r="L9701" s="305"/>
      <c r="M9701" s="305"/>
      <c r="N9701" s="321"/>
      <c r="O9701" s="305"/>
      <c r="P9701" s="305"/>
      <c r="Q9701" s="321"/>
      <c r="R9701" s="305"/>
      <c r="S9701" s="305"/>
      <c r="BA9701" s="395">
        <v>1</v>
      </c>
      <c r="BB9701" s="396" t="s">
        <v>861</v>
      </c>
      <c r="BC9701">
        <f t="shared" si="811"/>
        <v>0</v>
      </c>
      <c r="BD9701" t="str">
        <f t="shared" si="812"/>
        <v>NAoMe_recurrent_</v>
      </c>
      <c r="BE9701" s="397" t="s">
        <v>862</v>
      </c>
      <c r="BF9701">
        <f t="shared" si="813"/>
        <v>0</v>
      </c>
      <c r="BG9701">
        <f t="shared" si="814"/>
        <v>0</v>
      </c>
      <c r="BH9701" s="398">
        <f t="shared" si="815"/>
        <v>0</v>
      </c>
      <c r="BO9701" s="33"/>
    </row>
    <row r="9702" spans="1:67">
      <c r="A9702" s="320" t="s">
        <v>338</v>
      </c>
      <c r="B9702" t="str">
        <f t="shared" si="810"/>
        <v>England</v>
      </c>
      <c r="E9702" s="320"/>
      <c r="F9702" s="320"/>
      <c r="G9702" s="320"/>
      <c r="H9702" s="320"/>
      <c r="I9702" s="320"/>
      <c r="J9702" s="320"/>
      <c r="K9702" s="321"/>
      <c r="L9702" s="305"/>
      <c r="M9702" s="305"/>
      <c r="N9702" s="321"/>
      <c r="O9702" s="305"/>
      <c r="P9702" s="305"/>
      <c r="Q9702" s="321"/>
      <c r="R9702" s="305"/>
      <c r="S9702" s="305"/>
      <c r="BA9702" s="395">
        <v>1</v>
      </c>
      <c r="BB9702" s="396" t="s">
        <v>861</v>
      </c>
      <c r="BC9702">
        <f t="shared" si="811"/>
        <v>0</v>
      </c>
      <c r="BD9702" t="str">
        <f t="shared" si="812"/>
        <v>NAoMe_recurrent_</v>
      </c>
      <c r="BE9702" s="397" t="s">
        <v>862</v>
      </c>
      <c r="BF9702">
        <f t="shared" si="813"/>
        <v>0</v>
      </c>
      <c r="BG9702">
        <f t="shared" si="814"/>
        <v>0</v>
      </c>
      <c r="BH9702" s="398">
        <f t="shared" si="815"/>
        <v>0</v>
      </c>
      <c r="BO9702" s="33"/>
    </row>
    <row r="9703" spans="1:67">
      <c r="A9703" s="320" t="s">
        <v>338</v>
      </c>
      <c r="B9703" t="str">
        <f t="shared" si="810"/>
        <v>England</v>
      </c>
      <c r="E9703" s="320"/>
      <c r="F9703" s="320"/>
      <c r="G9703" s="320"/>
      <c r="H9703" s="320"/>
      <c r="I9703" s="320"/>
      <c r="J9703" s="320"/>
      <c r="K9703" s="321"/>
      <c r="L9703" s="305"/>
      <c r="M9703" s="305"/>
      <c r="N9703" s="321"/>
      <c r="O9703" s="305"/>
      <c r="P9703" s="305"/>
      <c r="Q9703" s="321"/>
      <c r="R9703" s="305"/>
      <c r="S9703" s="305"/>
      <c r="BA9703" s="395">
        <v>1</v>
      </c>
      <c r="BB9703" s="396" t="s">
        <v>861</v>
      </c>
      <c r="BC9703">
        <f t="shared" si="811"/>
        <v>0</v>
      </c>
      <c r="BD9703" t="str">
        <f t="shared" si="812"/>
        <v>NAoMe_recurrent_</v>
      </c>
      <c r="BE9703" s="397" t="s">
        <v>862</v>
      </c>
      <c r="BF9703">
        <f t="shared" si="813"/>
        <v>0</v>
      </c>
      <c r="BG9703">
        <f t="shared" si="814"/>
        <v>0</v>
      </c>
      <c r="BH9703" s="398">
        <f t="shared" si="815"/>
        <v>0</v>
      </c>
      <c r="BO9703" s="33"/>
    </row>
    <row r="9704" spans="1:67">
      <c r="A9704" s="320" t="s">
        <v>338</v>
      </c>
      <c r="B9704" t="str">
        <f t="shared" si="810"/>
        <v>England</v>
      </c>
      <c r="E9704" s="320"/>
      <c r="F9704" s="320"/>
      <c r="G9704" s="320"/>
      <c r="H9704" s="320"/>
      <c r="I9704" s="320"/>
      <c r="J9704" s="320"/>
      <c r="K9704" s="321"/>
      <c r="L9704" s="305"/>
      <c r="M9704" s="305"/>
      <c r="N9704" s="321"/>
      <c r="O9704" s="305"/>
      <c r="P9704" s="305"/>
      <c r="Q9704" s="321"/>
      <c r="R9704" s="305"/>
      <c r="S9704" s="305"/>
      <c r="BA9704" s="395">
        <v>1</v>
      </c>
      <c r="BB9704" s="396" t="s">
        <v>861</v>
      </c>
      <c r="BC9704">
        <f t="shared" si="811"/>
        <v>0</v>
      </c>
      <c r="BD9704" t="str">
        <f t="shared" si="812"/>
        <v>NAoMe_recurrent_</v>
      </c>
      <c r="BE9704" s="397" t="s">
        <v>862</v>
      </c>
      <c r="BF9704">
        <f t="shared" si="813"/>
        <v>0</v>
      </c>
      <c r="BG9704">
        <f t="shared" si="814"/>
        <v>0</v>
      </c>
      <c r="BH9704" s="398">
        <f t="shared" si="815"/>
        <v>0</v>
      </c>
      <c r="BO9704" s="33"/>
    </row>
    <row r="9705" spans="1:67">
      <c r="A9705" s="320" t="s">
        <v>338</v>
      </c>
      <c r="B9705" t="str">
        <f t="shared" si="810"/>
        <v>England</v>
      </c>
      <c r="E9705" s="320"/>
      <c r="F9705" s="320"/>
      <c r="G9705" s="320"/>
      <c r="H9705" s="320"/>
      <c r="I9705" s="320"/>
      <c r="J9705" s="320"/>
      <c r="K9705" s="321"/>
      <c r="L9705" s="305"/>
      <c r="M9705" s="305"/>
      <c r="N9705" s="321"/>
      <c r="O9705" s="305"/>
      <c r="P9705" s="305"/>
      <c r="Q9705" s="321"/>
      <c r="R9705" s="305"/>
      <c r="S9705" s="305"/>
      <c r="BA9705" s="395">
        <v>1</v>
      </c>
      <c r="BB9705" s="396" t="s">
        <v>861</v>
      </c>
      <c r="BC9705">
        <f t="shared" si="811"/>
        <v>0</v>
      </c>
      <c r="BD9705" t="str">
        <f t="shared" si="812"/>
        <v>NAoMe_recurrent_</v>
      </c>
      <c r="BE9705" s="397" t="s">
        <v>862</v>
      </c>
      <c r="BF9705">
        <f t="shared" si="813"/>
        <v>0</v>
      </c>
      <c r="BG9705">
        <f t="shared" si="814"/>
        <v>0</v>
      </c>
      <c r="BH9705" s="398">
        <f t="shared" si="815"/>
        <v>0</v>
      </c>
      <c r="BO9705" s="33"/>
    </row>
    <row r="9706" spans="1:67">
      <c r="A9706" s="320" t="s">
        <v>338</v>
      </c>
      <c r="B9706" t="str">
        <f t="shared" si="810"/>
        <v>England</v>
      </c>
      <c r="E9706" s="320"/>
      <c r="F9706" s="320"/>
      <c r="G9706" s="320"/>
      <c r="H9706" s="320"/>
      <c r="I9706" s="320"/>
      <c r="J9706" s="320"/>
      <c r="K9706" s="321"/>
      <c r="L9706" s="305"/>
      <c r="M9706" s="305"/>
      <c r="N9706" s="321"/>
      <c r="O9706" s="305"/>
      <c r="P9706" s="305"/>
      <c r="Q9706" s="321"/>
      <c r="R9706" s="305"/>
      <c r="S9706" s="305"/>
      <c r="BA9706" s="395">
        <v>1</v>
      </c>
      <c r="BB9706" s="396" t="s">
        <v>861</v>
      </c>
      <c r="BC9706">
        <f t="shared" si="811"/>
        <v>0</v>
      </c>
      <c r="BD9706" t="str">
        <f t="shared" si="812"/>
        <v>NAoMe_recurrent_</v>
      </c>
      <c r="BE9706" s="397" t="s">
        <v>862</v>
      </c>
      <c r="BF9706">
        <f t="shared" si="813"/>
        <v>0</v>
      </c>
      <c r="BG9706">
        <f t="shared" si="814"/>
        <v>0</v>
      </c>
      <c r="BH9706" s="398">
        <f t="shared" si="815"/>
        <v>0</v>
      </c>
      <c r="BO9706" s="33"/>
    </row>
    <row r="9707" spans="1:67">
      <c r="A9707" s="320" t="s">
        <v>338</v>
      </c>
      <c r="B9707" t="str">
        <f t="shared" si="810"/>
        <v>England</v>
      </c>
      <c r="E9707" s="320"/>
      <c r="F9707" s="320"/>
      <c r="G9707" s="320"/>
      <c r="H9707" s="320"/>
      <c r="I9707" s="320"/>
      <c r="J9707" s="320"/>
      <c r="K9707" s="321"/>
      <c r="L9707" s="305"/>
      <c r="M9707" s="305"/>
      <c r="N9707" s="321"/>
      <c r="O9707" s="305"/>
      <c r="P9707" s="305"/>
      <c r="Q9707" s="321"/>
      <c r="R9707" s="305"/>
      <c r="S9707" s="305"/>
      <c r="BA9707" s="395">
        <v>1</v>
      </c>
      <c r="BB9707" s="396" t="s">
        <v>861</v>
      </c>
      <c r="BC9707">
        <f t="shared" si="811"/>
        <v>0</v>
      </c>
      <c r="BD9707" t="str">
        <f t="shared" si="812"/>
        <v>NAoMe_recurrent_</v>
      </c>
      <c r="BE9707" s="397" t="s">
        <v>862</v>
      </c>
      <c r="BF9707">
        <f t="shared" si="813"/>
        <v>0</v>
      </c>
      <c r="BG9707">
        <f t="shared" si="814"/>
        <v>0</v>
      </c>
      <c r="BH9707" s="398">
        <f t="shared" si="815"/>
        <v>0</v>
      </c>
      <c r="BO9707" s="33"/>
    </row>
    <row r="9708" spans="1:67">
      <c r="A9708" s="320" t="s">
        <v>338</v>
      </c>
      <c r="B9708" t="str">
        <f t="shared" si="810"/>
        <v>England</v>
      </c>
      <c r="E9708" s="320"/>
      <c r="F9708" s="320"/>
      <c r="G9708" s="320"/>
      <c r="H9708" s="320"/>
      <c r="I9708" s="320"/>
      <c r="J9708" s="320"/>
      <c r="K9708" s="321"/>
      <c r="L9708" s="305"/>
      <c r="M9708" s="305"/>
      <c r="N9708" s="321"/>
      <c r="O9708" s="305"/>
      <c r="P9708" s="305"/>
      <c r="Q9708" s="321"/>
      <c r="R9708" s="305"/>
      <c r="S9708" s="305"/>
      <c r="BA9708" s="395">
        <v>1</v>
      </c>
      <c r="BB9708" s="396" t="s">
        <v>861</v>
      </c>
      <c r="BC9708">
        <f t="shared" si="811"/>
        <v>0</v>
      </c>
      <c r="BD9708" t="str">
        <f t="shared" si="812"/>
        <v>NAoMe_recurrent_</v>
      </c>
      <c r="BE9708" s="397" t="s">
        <v>862</v>
      </c>
      <c r="BF9708">
        <f t="shared" si="813"/>
        <v>0</v>
      </c>
      <c r="BG9708">
        <f t="shared" si="814"/>
        <v>0</v>
      </c>
      <c r="BH9708" s="398">
        <f t="shared" si="815"/>
        <v>0</v>
      </c>
      <c r="BO9708" s="33"/>
    </row>
    <row r="9709" spans="1:67">
      <c r="A9709" s="320" t="s">
        <v>338</v>
      </c>
      <c r="B9709" t="str">
        <f t="shared" si="810"/>
        <v>England</v>
      </c>
      <c r="E9709" s="320"/>
      <c r="F9709" s="320"/>
      <c r="G9709" s="320"/>
      <c r="H9709" s="320"/>
      <c r="I9709" s="320"/>
      <c r="J9709" s="320"/>
      <c r="K9709" s="321"/>
      <c r="L9709" s="305"/>
      <c r="M9709" s="305"/>
      <c r="N9709" s="321"/>
      <c r="O9709" s="305"/>
      <c r="P9709" s="305"/>
      <c r="Q9709" s="321"/>
      <c r="R9709" s="305"/>
      <c r="S9709" s="305"/>
      <c r="BA9709" s="395">
        <v>1</v>
      </c>
      <c r="BB9709" s="396" t="s">
        <v>861</v>
      </c>
      <c r="BC9709">
        <f t="shared" si="811"/>
        <v>0</v>
      </c>
      <c r="BD9709" t="str">
        <f t="shared" si="812"/>
        <v>NAoMe_recurrent_</v>
      </c>
      <c r="BE9709" s="397" t="s">
        <v>862</v>
      </c>
      <c r="BF9709">
        <f t="shared" si="813"/>
        <v>0</v>
      </c>
      <c r="BG9709">
        <f t="shared" si="814"/>
        <v>0</v>
      </c>
      <c r="BH9709" s="398">
        <f t="shared" si="815"/>
        <v>0</v>
      </c>
      <c r="BO9709" s="33"/>
    </row>
    <row r="9710" spans="1:67">
      <c r="A9710" s="320" t="s">
        <v>338</v>
      </c>
      <c r="B9710" t="str">
        <f t="shared" si="810"/>
        <v>England</v>
      </c>
      <c r="E9710" s="320"/>
      <c r="F9710" s="320"/>
      <c r="G9710" s="320"/>
      <c r="H9710" s="320"/>
      <c r="I9710" s="320"/>
      <c r="J9710" s="320"/>
      <c r="K9710" s="321"/>
      <c r="L9710" s="305"/>
      <c r="M9710" s="305"/>
      <c r="N9710" s="321"/>
      <c r="O9710" s="305"/>
      <c r="P9710" s="305"/>
      <c r="Q9710" s="321"/>
      <c r="R9710" s="305"/>
      <c r="S9710" s="305"/>
      <c r="BA9710" s="395">
        <v>1</v>
      </c>
      <c r="BB9710" s="396" t="s">
        <v>861</v>
      </c>
      <c r="BC9710">
        <f t="shared" si="811"/>
        <v>0</v>
      </c>
      <c r="BD9710" t="str">
        <f t="shared" si="812"/>
        <v>NAoMe_recurrent_</v>
      </c>
      <c r="BE9710" s="397" t="s">
        <v>862</v>
      </c>
      <c r="BF9710">
        <f t="shared" si="813"/>
        <v>0</v>
      </c>
      <c r="BG9710">
        <f t="shared" si="814"/>
        <v>0</v>
      </c>
      <c r="BH9710" s="398">
        <f t="shared" si="815"/>
        <v>0</v>
      </c>
      <c r="BO9710" s="33"/>
    </row>
    <row r="9711" spans="1:67">
      <c r="A9711" s="320" t="s">
        <v>338</v>
      </c>
      <c r="B9711" t="str">
        <f t="shared" si="810"/>
        <v>England</v>
      </c>
      <c r="E9711" s="320"/>
      <c r="F9711" s="320"/>
      <c r="G9711" s="320"/>
      <c r="H9711" s="320"/>
      <c r="I9711" s="320"/>
      <c r="J9711" s="320"/>
      <c r="K9711" s="321"/>
      <c r="L9711" s="305"/>
      <c r="M9711" s="305"/>
      <c r="N9711" s="321"/>
      <c r="O9711" s="305"/>
      <c r="P9711" s="305"/>
      <c r="Q9711" s="321"/>
      <c r="R9711" s="305"/>
      <c r="S9711" s="305"/>
      <c r="BA9711" s="395">
        <v>1</v>
      </c>
      <c r="BB9711" s="396" t="s">
        <v>861</v>
      </c>
      <c r="BC9711">
        <f t="shared" si="811"/>
        <v>0</v>
      </c>
      <c r="BD9711" t="str">
        <f t="shared" si="812"/>
        <v>NAoMe_recurrent_</v>
      </c>
      <c r="BE9711" s="397" t="s">
        <v>862</v>
      </c>
      <c r="BF9711">
        <f t="shared" si="813"/>
        <v>0</v>
      </c>
      <c r="BG9711">
        <f t="shared" si="814"/>
        <v>0</v>
      </c>
      <c r="BH9711" s="398">
        <f t="shared" si="815"/>
        <v>0</v>
      </c>
      <c r="BO9711" s="33"/>
    </row>
    <row r="9712" spans="1:67">
      <c r="A9712" s="320" t="s">
        <v>338</v>
      </c>
      <c r="B9712" t="str">
        <f t="shared" si="810"/>
        <v>England</v>
      </c>
      <c r="E9712" s="320"/>
      <c r="F9712" s="320"/>
      <c r="G9712" s="320"/>
      <c r="H9712" s="320"/>
      <c r="I9712" s="320"/>
      <c r="J9712" s="320"/>
      <c r="K9712" s="321"/>
      <c r="L9712" s="305"/>
      <c r="M9712" s="305"/>
      <c r="N9712" s="321"/>
      <c r="O9712" s="305"/>
      <c r="P9712" s="305"/>
      <c r="Q9712" s="321"/>
      <c r="R9712" s="305"/>
      <c r="S9712" s="305"/>
      <c r="BA9712" s="395">
        <v>1</v>
      </c>
      <c r="BB9712" s="396" t="s">
        <v>861</v>
      </c>
      <c r="BC9712">
        <f t="shared" si="811"/>
        <v>0</v>
      </c>
      <c r="BD9712" t="str">
        <f t="shared" si="812"/>
        <v>NAoMe_recurrent_</v>
      </c>
      <c r="BE9712" s="397" t="s">
        <v>862</v>
      </c>
      <c r="BF9712">
        <f t="shared" si="813"/>
        <v>0</v>
      </c>
      <c r="BG9712">
        <f t="shared" si="814"/>
        <v>0</v>
      </c>
      <c r="BH9712" s="398">
        <f t="shared" si="815"/>
        <v>0</v>
      </c>
      <c r="BO9712" s="33"/>
    </row>
    <row r="9713" spans="1:67">
      <c r="A9713" s="320" t="s">
        <v>338</v>
      </c>
      <c r="B9713" t="str">
        <f t="shared" si="810"/>
        <v>England</v>
      </c>
      <c r="E9713" s="320"/>
      <c r="F9713" s="320"/>
      <c r="G9713" s="320"/>
      <c r="H9713" s="320"/>
      <c r="I9713" s="320"/>
      <c r="J9713" s="320"/>
      <c r="K9713" s="321"/>
      <c r="L9713" s="305"/>
      <c r="M9713" s="305"/>
      <c r="N9713" s="321"/>
      <c r="O9713" s="305"/>
      <c r="P9713" s="305"/>
      <c r="Q9713" s="321"/>
      <c r="R9713" s="305"/>
      <c r="S9713" s="305"/>
      <c r="BA9713" s="395">
        <v>1</v>
      </c>
      <c r="BB9713" s="396" t="s">
        <v>861</v>
      </c>
      <c r="BC9713">
        <f t="shared" si="811"/>
        <v>0</v>
      </c>
      <c r="BD9713" t="str">
        <f t="shared" si="812"/>
        <v>NAoMe_recurrent_</v>
      </c>
      <c r="BE9713" s="397" t="s">
        <v>862</v>
      </c>
      <c r="BF9713">
        <f t="shared" si="813"/>
        <v>0</v>
      </c>
      <c r="BG9713">
        <f t="shared" si="814"/>
        <v>0</v>
      </c>
      <c r="BH9713" s="398">
        <f t="shared" si="815"/>
        <v>0</v>
      </c>
      <c r="BO9713" s="33"/>
    </row>
    <row r="9714" spans="1:67">
      <c r="A9714" s="320" t="s">
        <v>338</v>
      </c>
      <c r="B9714" t="str">
        <f t="shared" si="810"/>
        <v>England</v>
      </c>
      <c r="E9714" s="320"/>
      <c r="F9714" s="320"/>
      <c r="G9714" s="320"/>
      <c r="H9714" s="320"/>
      <c r="I9714" s="320"/>
      <c r="J9714" s="320"/>
      <c r="K9714" s="321"/>
      <c r="L9714" s="305"/>
      <c r="M9714" s="305"/>
      <c r="N9714" s="321"/>
      <c r="O9714" s="305"/>
      <c r="P9714" s="305"/>
      <c r="Q9714" s="321"/>
      <c r="R9714" s="305"/>
      <c r="S9714" s="305"/>
      <c r="BA9714" s="395">
        <v>1</v>
      </c>
      <c r="BB9714" s="396" t="s">
        <v>861</v>
      </c>
      <c r="BC9714">
        <f t="shared" si="811"/>
        <v>0</v>
      </c>
      <c r="BD9714" t="str">
        <f t="shared" si="812"/>
        <v>NAoMe_recurrent_</v>
      </c>
      <c r="BE9714" s="397" t="s">
        <v>862</v>
      </c>
      <c r="BF9714">
        <f t="shared" si="813"/>
        <v>0</v>
      </c>
      <c r="BG9714">
        <f t="shared" si="814"/>
        <v>0</v>
      </c>
      <c r="BH9714" s="398">
        <f t="shared" si="815"/>
        <v>0</v>
      </c>
      <c r="BO9714" s="33"/>
    </row>
    <row r="9715" spans="1:67">
      <c r="A9715" s="320" t="s">
        <v>338</v>
      </c>
      <c r="B9715" t="str">
        <f t="shared" si="810"/>
        <v>England</v>
      </c>
      <c r="E9715" s="320"/>
      <c r="F9715" s="320"/>
      <c r="G9715" s="320"/>
      <c r="H9715" s="320"/>
      <c r="I9715" s="320"/>
      <c r="J9715" s="320"/>
      <c r="K9715" s="321"/>
      <c r="L9715" s="305"/>
      <c r="M9715" s="305"/>
      <c r="N9715" s="321"/>
      <c r="O9715" s="305"/>
      <c r="P9715" s="305"/>
      <c r="Q9715" s="321"/>
      <c r="R9715" s="305"/>
      <c r="S9715" s="305"/>
      <c r="BA9715" s="395">
        <v>1</v>
      </c>
      <c r="BB9715" s="396" t="s">
        <v>861</v>
      </c>
      <c r="BC9715">
        <f t="shared" si="811"/>
        <v>0</v>
      </c>
      <c r="BD9715" t="str">
        <f t="shared" si="812"/>
        <v>NAoMe_recurrent_</v>
      </c>
      <c r="BE9715" s="397" t="s">
        <v>862</v>
      </c>
      <c r="BF9715">
        <f t="shared" si="813"/>
        <v>0</v>
      </c>
      <c r="BG9715">
        <f t="shared" si="814"/>
        <v>0</v>
      </c>
      <c r="BH9715" s="398">
        <f t="shared" si="815"/>
        <v>0</v>
      </c>
      <c r="BO9715" s="33"/>
    </row>
    <row r="9716" spans="1:67">
      <c r="A9716" s="320" t="s">
        <v>338</v>
      </c>
      <c r="B9716" t="str">
        <f t="shared" si="810"/>
        <v>England</v>
      </c>
      <c r="E9716" s="320"/>
      <c r="F9716" s="320"/>
      <c r="G9716" s="320"/>
      <c r="H9716" s="320"/>
      <c r="I9716" s="320"/>
      <c r="J9716" s="320"/>
      <c r="K9716" s="321"/>
      <c r="L9716" s="305"/>
      <c r="M9716" s="305"/>
      <c r="N9716" s="321"/>
      <c r="O9716" s="305"/>
      <c r="P9716" s="305"/>
      <c r="Q9716" s="321"/>
      <c r="R9716" s="305"/>
      <c r="S9716" s="305"/>
      <c r="BA9716" s="395">
        <v>1</v>
      </c>
      <c r="BB9716" s="396" t="s">
        <v>861</v>
      </c>
      <c r="BC9716">
        <f t="shared" si="811"/>
        <v>0</v>
      </c>
      <c r="BD9716" t="str">
        <f t="shared" si="812"/>
        <v>NAoMe_recurrent_</v>
      </c>
      <c r="BE9716" s="397" t="s">
        <v>862</v>
      </c>
      <c r="BF9716">
        <f t="shared" si="813"/>
        <v>0</v>
      </c>
      <c r="BG9716">
        <f t="shared" si="814"/>
        <v>0</v>
      </c>
      <c r="BH9716" s="398">
        <f t="shared" si="815"/>
        <v>0</v>
      </c>
      <c r="BO9716" s="33"/>
    </row>
    <row r="9717" spans="1:67">
      <c r="A9717" s="320" t="s">
        <v>338</v>
      </c>
      <c r="B9717" t="str">
        <f t="shared" si="810"/>
        <v>England</v>
      </c>
      <c r="E9717" s="320"/>
      <c r="F9717" s="320"/>
      <c r="G9717" s="320"/>
      <c r="H9717" s="320"/>
      <c r="I9717" s="320"/>
      <c r="J9717" s="320"/>
      <c r="K9717" s="321"/>
      <c r="L9717" s="305"/>
      <c r="M9717" s="305"/>
      <c r="N9717" s="321"/>
      <c r="O9717" s="305"/>
      <c r="P9717" s="305"/>
      <c r="Q9717" s="321"/>
      <c r="R9717" s="305"/>
      <c r="S9717" s="305"/>
      <c r="BA9717" s="395">
        <v>1</v>
      </c>
      <c r="BB9717" s="396" t="s">
        <v>861</v>
      </c>
      <c r="BC9717">
        <f t="shared" si="811"/>
        <v>0</v>
      </c>
      <c r="BD9717" t="str">
        <f t="shared" si="812"/>
        <v>NAoMe_recurrent_</v>
      </c>
      <c r="BE9717" s="397" t="s">
        <v>862</v>
      </c>
      <c r="BF9717">
        <f t="shared" si="813"/>
        <v>0</v>
      </c>
      <c r="BG9717">
        <f t="shared" si="814"/>
        <v>0</v>
      </c>
      <c r="BH9717" s="398">
        <f t="shared" si="815"/>
        <v>0</v>
      </c>
      <c r="BO9717" s="33"/>
    </row>
    <row r="9718" spans="1:67">
      <c r="A9718" s="320" t="s">
        <v>338</v>
      </c>
      <c r="B9718" t="str">
        <f t="shared" si="810"/>
        <v>England</v>
      </c>
      <c r="E9718" s="320"/>
      <c r="F9718" s="320"/>
      <c r="G9718" s="320"/>
      <c r="H9718" s="320"/>
      <c r="I9718" s="320"/>
      <c r="J9718" s="320"/>
      <c r="K9718" s="321"/>
      <c r="L9718" s="305"/>
      <c r="M9718" s="305"/>
      <c r="N9718" s="321"/>
      <c r="O9718" s="305"/>
      <c r="P9718" s="305"/>
      <c r="Q9718" s="321"/>
      <c r="R9718" s="305"/>
      <c r="S9718" s="305"/>
      <c r="BA9718" s="395">
        <v>1</v>
      </c>
      <c r="BB9718" s="396" t="s">
        <v>861</v>
      </c>
      <c r="BC9718">
        <f t="shared" si="811"/>
        <v>0</v>
      </c>
      <c r="BD9718" t="str">
        <f t="shared" si="812"/>
        <v>NAoMe_recurrent_</v>
      </c>
      <c r="BE9718" s="397" t="s">
        <v>862</v>
      </c>
      <c r="BF9718">
        <f t="shared" si="813"/>
        <v>0</v>
      </c>
      <c r="BG9718">
        <f t="shared" si="814"/>
        <v>0</v>
      </c>
      <c r="BH9718" s="398">
        <f t="shared" si="815"/>
        <v>0</v>
      </c>
      <c r="BO9718" s="33"/>
    </row>
    <row r="9719" spans="1:67">
      <c r="A9719" s="320" t="s">
        <v>338</v>
      </c>
      <c r="B9719" t="str">
        <f t="shared" si="810"/>
        <v>England</v>
      </c>
      <c r="E9719" s="320"/>
      <c r="F9719" s="320"/>
      <c r="G9719" s="320"/>
      <c r="H9719" s="320"/>
      <c r="I9719" s="320"/>
      <c r="J9719" s="320"/>
      <c r="K9719" s="321"/>
      <c r="L9719" s="305"/>
      <c r="M9719" s="305"/>
      <c r="N9719" s="321"/>
      <c r="O9719" s="305"/>
      <c r="P9719" s="305"/>
      <c r="Q9719" s="321"/>
      <c r="R9719" s="305"/>
      <c r="S9719" s="305"/>
      <c r="BA9719" s="395">
        <v>1</v>
      </c>
      <c r="BB9719" s="396" t="s">
        <v>861</v>
      </c>
      <c r="BC9719">
        <f t="shared" si="811"/>
        <v>0</v>
      </c>
      <c r="BD9719" t="str">
        <f t="shared" si="812"/>
        <v>NAoMe_recurrent_</v>
      </c>
      <c r="BE9719" s="397" t="s">
        <v>862</v>
      </c>
      <c r="BF9719">
        <f t="shared" si="813"/>
        <v>0</v>
      </c>
      <c r="BG9719">
        <f t="shared" si="814"/>
        <v>0</v>
      </c>
      <c r="BH9719" s="398">
        <f t="shared" si="815"/>
        <v>0</v>
      </c>
      <c r="BO9719" s="33"/>
    </row>
    <row r="9720" spans="1:67">
      <c r="A9720" s="320" t="s">
        <v>338</v>
      </c>
      <c r="B9720" t="str">
        <f t="shared" si="810"/>
        <v>England</v>
      </c>
      <c r="E9720" s="320"/>
      <c r="F9720" s="320"/>
      <c r="G9720" s="320"/>
      <c r="H9720" s="320"/>
      <c r="I9720" s="320"/>
      <c r="J9720" s="320"/>
      <c r="K9720" s="321"/>
      <c r="L9720" s="305"/>
      <c r="M9720" s="305"/>
      <c r="N9720" s="321"/>
      <c r="O9720" s="305"/>
      <c r="P9720" s="305"/>
      <c r="Q9720" s="321"/>
      <c r="R9720" s="305"/>
      <c r="S9720" s="305"/>
      <c r="BA9720" s="395">
        <v>1</v>
      </c>
      <c r="BB9720" s="396" t="s">
        <v>861</v>
      </c>
      <c r="BC9720">
        <f t="shared" si="811"/>
        <v>0</v>
      </c>
      <c r="BD9720" t="str">
        <f t="shared" si="812"/>
        <v>NAoMe_recurrent_</v>
      </c>
      <c r="BE9720" s="397" t="s">
        <v>862</v>
      </c>
      <c r="BF9720">
        <f t="shared" si="813"/>
        <v>0</v>
      </c>
      <c r="BG9720">
        <f t="shared" si="814"/>
        <v>0</v>
      </c>
      <c r="BH9720" s="398">
        <f t="shared" si="815"/>
        <v>0</v>
      </c>
      <c r="BO9720" s="33"/>
    </row>
    <row r="9721" spans="1:67">
      <c r="A9721" s="320" t="s">
        <v>338</v>
      </c>
      <c r="B9721" t="str">
        <f t="shared" si="810"/>
        <v>England</v>
      </c>
      <c r="E9721" s="320"/>
      <c r="F9721" s="320"/>
      <c r="G9721" s="320"/>
      <c r="H9721" s="320"/>
      <c r="I9721" s="320"/>
      <c r="J9721" s="320"/>
      <c r="K9721" s="321"/>
      <c r="L9721" s="305"/>
      <c r="M9721" s="305"/>
      <c r="N9721" s="321"/>
      <c r="O9721" s="305"/>
      <c r="P9721" s="305"/>
      <c r="Q9721" s="321"/>
      <c r="R9721" s="305"/>
      <c r="S9721" s="305"/>
      <c r="BA9721" s="395">
        <v>1</v>
      </c>
      <c r="BB9721" s="396" t="s">
        <v>861</v>
      </c>
      <c r="BC9721">
        <f t="shared" si="811"/>
        <v>0</v>
      </c>
      <c r="BD9721" t="str">
        <f t="shared" si="812"/>
        <v>NAoMe_recurrent_</v>
      </c>
      <c r="BE9721" s="397" t="s">
        <v>862</v>
      </c>
      <c r="BF9721">
        <f t="shared" si="813"/>
        <v>0</v>
      </c>
      <c r="BG9721">
        <f t="shared" si="814"/>
        <v>0</v>
      </c>
      <c r="BH9721" s="398">
        <f t="shared" si="815"/>
        <v>0</v>
      </c>
      <c r="BO9721" s="33"/>
    </row>
    <row r="9722" spans="1:67">
      <c r="A9722" s="320" t="s">
        <v>338</v>
      </c>
      <c r="B9722" t="str">
        <f t="shared" si="810"/>
        <v>England</v>
      </c>
      <c r="E9722" s="320"/>
      <c r="F9722" s="320"/>
      <c r="G9722" s="320"/>
      <c r="H9722" s="320"/>
      <c r="I9722" s="320"/>
      <c r="J9722" s="320"/>
      <c r="K9722" s="321"/>
      <c r="L9722" s="305"/>
      <c r="M9722" s="305"/>
      <c r="N9722" s="321"/>
      <c r="O9722" s="305"/>
      <c r="P9722" s="305"/>
      <c r="Q9722" s="321"/>
      <c r="R9722" s="305"/>
      <c r="S9722" s="305"/>
      <c r="BA9722" s="395">
        <v>1</v>
      </c>
      <c r="BB9722" s="396" t="s">
        <v>861</v>
      </c>
      <c r="BC9722">
        <f t="shared" si="811"/>
        <v>0</v>
      </c>
      <c r="BD9722" t="str">
        <f t="shared" si="812"/>
        <v>NAoMe_recurrent_</v>
      </c>
      <c r="BE9722" s="397" t="s">
        <v>862</v>
      </c>
      <c r="BF9722">
        <f t="shared" si="813"/>
        <v>0</v>
      </c>
      <c r="BG9722">
        <f t="shared" si="814"/>
        <v>0</v>
      </c>
      <c r="BH9722" s="398">
        <f t="shared" si="815"/>
        <v>0</v>
      </c>
      <c r="BO9722" s="33"/>
    </row>
    <row r="9723" spans="1:67">
      <c r="A9723" s="320" t="s">
        <v>338</v>
      </c>
      <c r="B9723" t="str">
        <f t="shared" si="810"/>
        <v>England</v>
      </c>
      <c r="E9723" s="320"/>
      <c r="F9723" s="320"/>
      <c r="G9723" s="320"/>
      <c r="H9723" s="320"/>
      <c r="I9723" s="320"/>
      <c r="J9723" s="320"/>
      <c r="K9723" s="321"/>
      <c r="L9723" s="305"/>
      <c r="M9723" s="305"/>
      <c r="N9723" s="321"/>
      <c r="O9723" s="305"/>
      <c r="P9723" s="305"/>
      <c r="Q9723" s="321"/>
      <c r="R9723" s="305"/>
      <c r="S9723" s="305"/>
      <c r="BA9723" s="395">
        <v>1</v>
      </c>
      <c r="BB9723" s="396" t="s">
        <v>861</v>
      </c>
      <c r="BC9723">
        <f t="shared" si="811"/>
        <v>0</v>
      </c>
      <c r="BD9723" t="str">
        <f t="shared" si="812"/>
        <v>NAoMe_recurrent_</v>
      </c>
      <c r="BE9723" s="397" t="s">
        <v>862</v>
      </c>
      <c r="BF9723">
        <f t="shared" si="813"/>
        <v>0</v>
      </c>
      <c r="BG9723">
        <f t="shared" si="814"/>
        <v>0</v>
      </c>
      <c r="BH9723" s="398">
        <f t="shared" si="815"/>
        <v>0</v>
      </c>
      <c r="BO9723" s="33"/>
    </row>
    <row r="9724" spans="1:67">
      <c r="A9724" s="320" t="s">
        <v>338</v>
      </c>
      <c r="B9724" t="str">
        <f t="shared" si="810"/>
        <v>England</v>
      </c>
      <c r="E9724" s="320"/>
      <c r="F9724" s="320"/>
      <c r="G9724" s="320"/>
      <c r="H9724" s="320"/>
      <c r="I9724" s="320"/>
      <c r="J9724" s="320"/>
      <c r="K9724" s="321"/>
      <c r="L9724" s="305"/>
      <c r="M9724" s="305"/>
      <c r="N9724" s="321"/>
      <c r="O9724" s="305"/>
      <c r="P9724" s="305"/>
      <c r="Q9724" s="321"/>
      <c r="R9724" s="305"/>
      <c r="S9724" s="305"/>
      <c r="BA9724" s="395">
        <v>1</v>
      </c>
      <c r="BB9724" s="396" t="s">
        <v>861</v>
      </c>
      <c r="BC9724">
        <f t="shared" si="811"/>
        <v>0</v>
      </c>
      <c r="BD9724" t="str">
        <f t="shared" si="812"/>
        <v>NAoMe_recurrent_</v>
      </c>
      <c r="BE9724" s="397" t="s">
        <v>862</v>
      </c>
      <c r="BF9724">
        <f t="shared" si="813"/>
        <v>0</v>
      </c>
      <c r="BG9724">
        <f t="shared" si="814"/>
        <v>0</v>
      </c>
      <c r="BH9724" s="398">
        <f t="shared" si="815"/>
        <v>0</v>
      </c>
      <c r="BO9724" s="33"/>
    </row>
    <row r="9725" spans="1:67">
      <c r="A9725" s="320" t="s">
        <v>338</v>
      </c>
      <c r="B9725" t="str">
        <f t="shared" si="810"/>
        <v>England</v>
      </c>
      <c r="E9725" s="320"/>
      <c r="F9725" s="320"/>
      <c r="G9725" s="320"/>
      <c r="H9725" s="320"/>
      <c r="I9725" s="320"/>
      <c r="J9725" s="320"/>
      <c r="K9725" s="321"/>
      <c r="L9725" s="305"/>
      <c r="M9725" s="305"/>
      <c r="N9725" s="321"/>
      <c r="O9725" s="305"/>
      <c r="P9725" s="305"/>
      <c r="Q9725" s="321"/>
      <c r="R9725" s="305"/>
      <c r="S9725" s="305"/>
      <c r="BA9725" s="395">
        <v>1</v>
      </c>
      <c r="BB9725" s="396" t="s">
        <v>861</v>
      </c>
      <c r="BC9725">
        <f t="shared" si="811"/>
        <v>0</v>
      </c>
      <c r="BD9725" t="str">
        <f t="shared" si="812"/>
        <v>NAoMe_recurrent_</v>
      </c>
      <c r="BE9725" s="397" t="s">
        <v>862</v>
      </c>
      <c r="BF9725">
        <f t="shared" si="813"/>
        <v>0</v>
      </c>
      <c r="BG9725">
        <f t="shared" si="814"/>
        <v>0</v>
      </c>
      <c r="BH9725" s="398">
        <f t="shared" si="815"/>
        <v>0</v>
      </c>
      <c r="BO9725" s="33"/>
    </row>
    <row r="9726" spans="1:67">
      <c r="A9726" s="320" t="s">
        <v>338</v>
      </c>
      <c r="B9726" t="str">
        <f t="shared" si="810"/>
        <v>England</v>
      </c>
      <c r="E9726" s="320"/>
      <c r="F9726" s="320"/>
      <c r="G9726" s="320"/>
      <c r="H9726" s="320"/>
      <c r="I9726" s="320"/>
      <c r="J9726" s="320"/>
      <c r="K9726" s="321"/>
      <c r="L9726" s="305"/>
      <c r="M9726" s="305"/>
      <c r="N9726" s="321"/>
      <c r="O9726" s="305"/>
      <c r="P9726" s="305"/>
      <c r="Q9726" s="321"/>
      <c r="R9726" s="305"/>
      <c r="S9726" s="305"/>
      <c r="BA9726" s="395">
        <v>1</v>
      </c>
      <c r="BB9726" s="396" t="s">
        <v>861</v>
      </c>
      <c r="BC9726">
        <f t="shared" si="811"/>
        <v>0</v>
      </c>
      <c r="BD9726" t="str">
        <f t="shared" si="812"/>
        <v>NAoMe_recurrent_</v>
      </c>
      <c r="BE9726" s="397" t="s">
        <v>862</v>
      </c>
      <c r="BF9726">
        <f t="shared" si="813"/>
        <v>0</v>
      </c>
      <c r="BG9726">
        <f t="shared" si="814"/>
        <v>0</v>
      </c>
      <c r="BH9726" s="398">
        <f t="shared" si="815"/>
        <v>0</v>
      </c>
      <c r="BO9726" s="33"/>
    </row>
    <row r="9727" spans="1:67">
      <c r="A9727" s="320" t="s">
        <v>338</v>
      </c>
      <c r="B9727" t="str">
        <f t="shared" si="810"/>
        <v>England</v>
      </c>
      <c r="E9727" s="320"/>
      <c r="F9727" s="320"/>
      <c r="G9727" s="320"/>
      <c r="H9727" s="320"/>
      <c r="I9727" s="320"/>
      <c r="J9727" s="320"/>
      <c r="K9727" s="321"/>
      <c r="L9727" s="305"/>
      <c r="M9727" s="305"/>
      <c r="N9727" s="321"/>
      <c r="O9727" s="305"/>
      <c r="P9727" s="305"/>
      <c r="Q9727" s="321"/>
      <c r="R9727" s="305"/>
      <c r="S9727" s="305"/>
      <c r="BA9727" s="395">
        <v>1</v>
      </c>
      <c r="BB9727" s="396" t="s">
        <v>861</v>
      </c>
      <c r="BC9727">
        <f t="shared" si="811"/>
        <v>0</v>
      </c>
      <c r="BD9727" t="str">
        <f t="shared" si="812"/>
        <v>NAoMe_recurrent_</v>
      </c>
      <c r="BE9727" s="397" t="s">
        <v>862</v>
      </c>
      <c r="BF9727">
        <f t="shared" si="813"/>
        <v>0</v>
      </c>
      <c r="BG9727">
        <f t="shared" si="814"/>
        <v>0</v>
      </c>
      <c r="BH9727" s="398">
        <f t="shared" si="815"/>
        <v>0</v>
      </c>
      <c r="BO9727" s="33"/>
    </row>
    <row r="9728" spans="1:67">
      <c r="A9728" s="320" t="s">
        <v>338</v>
      </c>
      <c r="B9728" t="str">
        <f t="shared" si="810"/>
        <v>England</v>
      </c>
      <c r="E9728" s="320"/>
      <c r="F9728" s="320"/>
      <c r="G9728" s="320"/>
      <c r="H9728" s="320"/>
      <c r="I9728" s="320"/>
      <c r="J9728" s="320"/>
      <c r="K9728" s="321"/>
      <c r="L9728" s="305"/>
      <c r="M9728" s="305"/>
      <c r="N9728" s="321"/>
      <c r="O9728" s="305"/>
      <c r="P9728" s="305"/>
      <c r="Q9728" s="321"/>
      <c r="R9728" s="305"/>
      <c r="S9728" s="305"/>
      <c r="BA9728" s="395">
        <v>1</v>
      </c>
      <c r="BB9728" s="396" t="s">
        <v>861</v>
      </c>
      <c r="BC9728">
        <f t="shared" si="811"/>
        <v>0</v>
      </c>
      <c r="BD9728" t="str">
        <f t="shared" si="812"/>
        <v>NAoMe_recurrent_</v>
      </c>
      <c r="BE9728" s="397" t="s">
        <v>862</v>
      </c>
      <c r="BF9728">
        <f t="shared" si="813"/>
        <v>0</v>
      </c>
      <c r="BG9728">
        <f t="shared" si="814"/>
        <v>0</v>
      </c>
      <c r="BH9728" s="398">
        <f t="shared" si="815"/>
        <v>0</v>
      </c>
      <c r="BO9728" s="33"/>
    </row>
    <row r="9729" spans="1:67">
      <c r="A9729" s="320" t="s">
        <v>338</v>
      </c>
      <c r="B9729" t="str">
        <f t="shared" si="810"/>
        <v>England</v>
      </c>
      <c r="E9729" s="320"/>
      <c r="F9729" s="320"/>
      <c r="G9729" s="320"/>
      <c r="H9729" s="320"/>
      <c r="I9729" s="320"/>
      <c r="J9729" s="320"/>
      <c r="K9729" s="321"/>
      <c r="L9729" s="305"/>
      <c r="M9729" s="305"/>
      <c r="N9729" s="321"/>
      <c r="O9729" s="305"/>
      <c r="P9729" s="305"/>
      <c r="Q9729" s="321"/>
      <c r="R9729" s="305"/>
      <c r="S9729" s="305"/>
      <c r="BA9729" s="395">
        <v>1</v>
      </c>
      <c r="BB9729" s="396" t="s">
        <v>861</v>
      </c>
      <c r="BC9729">
        <f t="shared" si="811"/>
        <v>0</v>
      </c>
      <c r="BD9729" t="str">
        <f t="shared" si="812"/>
        <v>NAoMe_recurrent_</v>
      </c>
      <c r="BE9729" s="397" t="s">
        <v>862</v>
      </c>
      <c r="BF9729">
        <f t="shared" si="813"/>
        <v>0</v>
      </c>
      <c r="BG9729">
        <f t="shared" si="814"/>
        <v>0</v>
      </c>
      <c r="BH9729" s="398">
        <f t="shared" si="815"/>
        <v>0</v>
      </c>
      <c r="BO9729" s="33"/>
    </row>
    <row r="9730" spans="1:67">
      <c r="A9730" s="320" t="s">
        <v>338</v>
      </c>
      <c r="B9730" t="str">
        <f t="shared" ref="B9730:B9793" si="816">IF(H9730= "Wales", "Wales", "England")</f>
        <v>England</v>
      </c>
      <c r="E9730" s="320"/>
      <c r="F9730" s="320"/>
      <c r="G9730" s="320"/>
      <c r="H9730" s="320"/>
      <c r="I9730" s="320"/>
      <c r="J9730" s="320"/>
      <c r="K9730" s="321"/>
      <c r="L9730" s="305"/>
      <c r="M9730" s="305"/>
      <c r="N9730" s="321"/>
      <c r="O9730" s="305"/>
      <c r="P9730" s="305"/>
      <c r="Q9730" s="321"/>
      <c r="R9730" s="305"/>
      <c r="S9730" s="305"/>
      <c r="BA9730" s="395">
        <v>1</v>
      </c>
      <c r="BB9730" s="396" t="s">
        <v>861</v>
      </c>
      <c r="BC9730">
        <f t="shared" si="811"/>
        <v>0</v>
      </c>
      <c r="BD9730" t="str">
        <f t="shared" si="812"/>
        <v>NAoMe_recurrent_</v>
      </c>
      <c r="BE9730" s="397" t="s">
        <v>862</v>
      </c>
      <c r="BF9730">
        <f t="shared" si="813"/>
        <v>0</v>
      </c>
      <c r="BG9730">
        <f t="shared" si="814"/>
        <v>0</v>
      </c>
      <c r="BH9730" s="398">
        <f t="shared" si="815"/>
        <v>0</v>
      </c>
      <c r="BO9730" s="33"/>
    </row>
    <row r="9731" spans="1:67">
      <c r="A9731" s="320" t="s">
        <v>338</v>
      </c>
      <c r="B9731" t="str">
        <f t="shared" si="816"/>
        <v>England</v>
      </c>
      <c r="E9731" s="320"/>
      <c r="F9731" s="320"/>
      <c r="G9731" s="320"/>
      <c r="H9731" s="320"/>
      <c r="I9731" s="320"/>
      <c r="J9731" s="320"/>
      <c r="K9731" s="321"/>
      <c r="L9731" s="305"/>
      <c r="M9731" s="305"/>
      <c r="N9731" s="321"/>
      <c r="O9731" s="305"/>
      <c r="P9731" s="305"/>
      <c r="Q9731" s="321"/>
      <c r="R9731" s="305"/>
      <c r="S9731" s="305"/>
      <c r="BA9731" s="395">
        <v>1</v>
      </c>
      <c r="BB9731" s="396" t="s">
        <v>861</v>
      </c>
      <c r="BC9731">
        <f t="shared" ref="BC9731:BC9794" si="817">E9731</f>
        <v>0</v>
      </c>
      <c r="BD9731" t="str">
        <f t="shared" ref="BD9731:BD9794" si="818">(LEFT(A9731, LEN(A9731)-7))&amp;"_"&amp;I9731</f>
        <v>NAoMe_recurrent_</v>
      </c>
      <c r="BE9731" s="397" t="s">
        <v>862</v>
      </c>
      <c r="BF9731">
        <f t="shared" ref="BF9731:BF9794" si="819">J9731</f>
        <v>0</v>
      </c>
      <c r="BG9731">
        <f t="shared" ref="BG9731:BG9794" si="820">K9731</f>
        <v>0</v>
      </c>
      <c r="BH9731" s="398">
        <f t="shared" ref="BH9731:BH9794" si="821">L9731</f>
        <v>0</v>
      </c>
      <c r="BO9731" s="33"/>
    </row>
    <row r="9732" spans="1:67">
      <c r="A9732" s="320" t="s">
        <v>338</v>
      </c>
      <c r="B9732" t="str">
        <f t="shared" si="816"/>
        <v>England</v>
      </c>
      <c r="E9732" s="320"/>
      <c r="F9732" s="320"/>
      <c r="G9732" s="320"/>
      <c r="H9732" s="320"/>
      <c r="I9732" s="320"/>
      <c r="J9732" s="320"/>
      <c r="K9732" s="321"/>
      <c r="L9732" s="305"/>
      <c r="M9732" s="305"/>
      <c r="N9732" s="321"/>
      <c r="O9732" s="305"/>
      <c r="P9732" s="305"/>
      <c r="Q9732" s="321"/>
      <c r="R9732" s="305"/>
      <c r="S9732" s="305"/>
      <c r="BA9732" s="395">
        <v>1</v>
      </c>
      <c r="BB9732" s="396" t="s">
        <v>861</v>
      </c>
      <c r="BC9732">
        <f t="shared" si="817"/>
        <v>0</v>
      </c>
      <c r="BD9732" t="str">
        <f t="shared" si="818"/>
        <v>NAoMe_recurrent_</v>
      </c>
      <c r="BE9732" s="397" t="s">
        <v>862</v>
      </c>
      <c r="BF9732">
        <f t="shared" si="819"/>
        <v>0</v>
      </c>
      <c r="BG9732">
        <f t="shared" si="820"/>
        <v>0</v>
      </c>
      <c r="BH9732" s="398">
        <f t="shared" si="821"/>
        <v>0</v>
      </c>
      <c r="BO9732" s="33"/>
    </row>
    <row r="9733" spans="1:67">
      <c r="A9733" s="320" t="s">
        <v>338</v>
      </c>
      <c r="B9733" t="str">
        <f t="shared" si="816"/>
        <v>England</v>
      </c>
      <c r="E9733" s="320"/>
      <c r="F9733" s="320"/>
      <c r="G9733" s="320"/>
      <c r="H9733" s="320"/>
      <c r="I9733" s="320"/>
      <c r="J9733" s="320"/>
      <c r="K9733" s="321"/>
      <c r="L9733" s="305"/>
      <c r="M9733" s="305"/>
      <c r="N9733" s="321"/>
      <c r="O9733" s="305"/>
      <c r="P9733" s="305"/>
      <c r="Q9733" s="321"/>
      <c r="R9733" s="305"/>
      <c r="S9733" s="305"/>
      <c r="BA9733" s="395">
        <v>1</v>
      </c>
      <c r="BB9733" s="396" t="s">
        <v>861</v>
      </c>
      <c r="BC9733">
        <f t="shared" si="817"/>
        <v>0</v>
      </c>
      <c r="BD9733" t="str">
        <f t="shared" si="818"/>
        <v>NAoMe_recurrent_</v>
      </c>
      <c r="BE9733" s="397" t="s">
        <v>862</v>
      </c>
      <c r="BF9733">
        <f t="shared" si="819"/>
        <v>0</v>
      </c>
      <c r="BG9733">
        <f t="shared" si="820"/>
        <v>0</v>
      </c>
      <c r="BH9733" s="398">
        <f t="shared" si="821"/>
        <v>0</v>
      </c>
      <c r="BO9733" s="33"/>
    </row>
    <row r="9734" spans="1:67">
      <c r="A9734" s="320" t="s">
        <v>338</v>
      </c>
      <c r="B9734" t="str">
        <f t="shared" si="816"/>
        <v>England</v>
      </c>
      <c r="E9734" s="320"/>
      <c r="F9734" s="320"/>
      <c r="G9734" s="320"/>
      <c r="H9734" s="320"/>
      <c r="I9734" s="320"/>
      <c r="J9734" s="320"/>
      <c r="K9734" s="321"/>
      <c r="L9734" s="305"/>
      <c r="M9734" s="305"/>
      <c r="N9734" s="321"/>
      <c r="O9734" s="305"/>
      <c r="P9734" s="305"/>
      <c r="Q9734" s="321"/>
      <c r="R9734" s="305"/>
      <c r="S9734" s="305"/>
      <c r="BA9734" s="395">
        <v>1</v>
      </c>
      <c r="BB9734" s="396" t="s">
        <v>861</v>
      </c>
      <c r="BC9734">
        <f t="shared" si="817"/>
        <v>0</v>
      </c>
      <c r="BD9734" t="str">
        <f t="shared" si="818"/>
        <v>NAoMe_recurrent_</v>
      </c>
      <c r="BE9734" s="397" t="s">
        <v>862</v>
      </c>
      <c r="BF9734">
        <f t="shared" si="819"/>
        <v>0</v>
      </c>
      <c r="BG9734">
        <f t="shared" si="820"/>
        <v>0</v>
      </c>
      <c r="BH9734" s="398">
        <f t="shared" si="821"/>
        <v>0</v>
      </c>
      <c r="BO9734" s="33"/>
    </row>
    <row r="9735" spans="1:67">
      <c r="A9735" s="320" t="s">
        <v>338</v>
      </c>
      <c r="B9735" t="str">
        <f t="shared" si="816"/>
        <v>England</v>
      </c>
      <c r="E9735" s="320"/>
      <c r="F9735" s="320"/>
      <c r="G9735" s="320"/>
      <c r="H9735" s="320"/>
      <c r="I9735" s="320"/>
      <c r="J9735" s="320"/>
      <c r="K9735" s="321"/>
      <c r="L9735" s="305"/>
      <c r="M9735" s="305"/>
      <c r="N9735" s="321"/>
      <c r="O9735" s="305"/>
      <c r="P9735" s="305"/>
      <c r="Q9735" s="321"/>
      <c r="R9735" s="305"/>
      <c r="S9735" s="305"/>
      <c r="BA9735" s="395">
        <v>1</v>
      </c>
      <c r="BB9735" s="396" t="s">
        <v>861</v>
      </c>
      <c r="BC9735">
        <f t="shared" si="817"/>
        <v>0</v>
      </c>
      <c r="BD9735" t="str">
        <f t="shared" si="818"/>
        <v>NAoMe_recurrent_</v>
      </c>
      <c r="BE9735" s="397" t="s">
        <v>862</v>
      </c>
      <c r="BF9735">
        <f t="shared" si="819"/>
        <v>0</v>
      </c>
      <c r="BG9735">
        <f t="shared" si="820"/>
        <v>0</v>
      </c>
      <c r="BH9735" s="398">
        <f t="shared" si="821"/>
        <v>0</v>
      </c>
      <c r="BO9735" s="33"/>
    </row>
    <row r="9736" spans="1:67">
      <c r="A9736" s="320" t="s">
        <v>338</v>
      </c>
      <c r="B9736" t="str">
        <f t="shared" si="816"/>
        <v>England</v>
      </c>
      <c r="E9736" s="320"/>
      <c r="F9736" s="320"/>
      <c r="G9736" s="320"/>
      <c r="H9736" s="320"/>
      <c r="I9736" s="320"/>
      <c r="J9736" s="320"/>
      <c r="K9736" s="321"/>
      <c r="L9736" s="305"/>
      <c r="M9736" s="305"/>
      <c r="N9736" s="321"/>
      <c r="O9736" s="305"/>
      <c r="P9736" s="305"/>
      <c r="Q9736" s="321"/>
      <c r="R9736" s="305"/>
      <c r="S9736" s="305"/>
      <c r="BA9736" s="395">
        <v>1</v>
      </c>
      <c r="BB9736" s="396" t="s">
        <v>861</v>
      </c>
      <c r="BC9736">
        <f t="shared" si="817"/>
        <v>0</v>
      </c>
      <c r="BD9736" t="str">
        <f t="shared" si="818"/>
        <v>NAoMe_recurrent_</v>
      </c>
      <c r="BE9736" s="397" t="s">
        <v>862</v>
      </c>
      <c r="BF9736">
        <f t="shared" si="819"/>
        <v>0</v>
      </c>
      <c r="BG9736">
        <f t="shared" si="820"/>
        <v>0</v>
      </c>
      <c r="BH9736" s="398">
        <f t="shared" si="821"/>
        <v>0</v>
      </c>
      <c r="BO9736" s="33"/>
    </row>
    <row r="9737" spans="1:67">
      <c r="A9737" s="320" t="s">
        <v>338</v>
      </c>
      <c r="B9737" t="str">
        <f t="shared" si="816"/>
        <v>England</v>
      </c>
      <c r="E9737" s="320"/>
      <c r="F9737" s="320"/>
      <c r="G9737" s="320"/>
      <c r="H9737" s="320"/>
      <c r="I9737" s="320"/>
      <c r="J9737" s="320"/>
      <c r="K9737" s="321"/>
      <c r="L9737" s="305"/>
      <c r="M9737" s="305"/>
      <c r="N9737" s="321"/>
      <c r="O9737" s="305"/>
      <c r="P9737" s="305"/>
      <c r="Q9737" s="321"/>
      <c r="R9737" s="305"/>
      <c r="S9737" s="305"/>
      <c r="BA9737" s="395">
        <v>1</v>
      </c>
      <c r="BB9737" s="396" t="s">
        <v>861</v>
      </c>
      <c r="BC9737">
        <f t="shared" si="817"/>
        <v>0</v>
      </c>
      <c r="BD9737" t="str">
        <f t="shared" si="818"/>
        <v>NAoMe_recurrent_</v>
      </c>
      <c r="BE9737" s="397" t="s">
        <v>862</v>
      </c>
      <c r="BF9737">
        <f t="shared" si="819"/>
        <v>0</v>
      </c>
      <c r="BG9737">
        <f t="shared" si="820"/>
        <v>0</v>
      </c>
      <c r="BH9737" s="398">
        <f t="shared" si="821"/>
        <v>0</v>
      </c>
      <c r="BO9737" s="33"/>
    </row>
    <row r="9738" spans="1:67">
      <c r="A9738" s="320" t="s">
        <v>338</v>
      </c>
      <c r="B9738" t="str">
        <f t="shared" si="816"/>
        <v>England</v>
      </c>
      <c r="E9738" s="320"/>
      <c r="F9738" s="320"/>
      <c r="G9738" s="320"/>
      <c r="H9738" s="320"/>
      <c r="I9738" s="320"/>
      <c r="J9738" s="320"/>
      <c r="K9738" s="321"/>
      <c r="L9738" s="305"/>
      <c r="M9738" s="305"/>
      <c r="N9738" s="321"/>
      <c r="O9738" s="305"/>
      <c r="P9738" s="305"/>
      <c r="Q9738" s="321"/>
      <c r="R9738" s="305"/>
      <c r="S9738" s="305"/>
      <c r="BA9738" s="395">
        <v>1</v>
      </c>
      <c r="BB9738" s="396" t="s">
        <v>861</v>
      </c>
      <c r="BC9738">
        <f t="shared" si="817"/>
        <v>0</v>
      </c>
      <c r="BD9738" t="str">
        <f t="shared" si="818"/>
        <v>NAoMe_recurrent_</v>
      </c>
      <c r="BE9738" s="397" t="s">
        <v>862</v>
      </c>
      <c r="BF9738">
        <f t="shared" si="819"/>
        <v>0</v>
      </c>
      <c r="BG9738">
        <f t="shared" si="820"/>
        <v>0</v>
      </c>
      <c r="BH9738" s="398">
        <f t="shared" si="821"/>
        <v>0</v>
      </c>
      <c r="BO9738" s="33"/>
    </row>
    <row r="9739" spans="1:67">
      <c r="A9739" s="320" t="s">
        <v>338</v>
      </c>
      <c r="B9739" t="str">
        <f t="shared" si="816"/>
        <v>England</v>
      </c>
      <c r="E9739" s="320"/>
      <c r="F9739" s="320"/>
      <c r="G9739" s="320"/>
      <c r="H9739" s="320"/>
      <c r="I9739" s="320"/>
      <c r="J9739" s="320"/>
      <c r="K9739" s="321"/>
      <c r="L9739" s="305"/>
      <c r="M9739" s="305"/>
      <c r="N9739" s="321"/>
      <c r="O9739" s="305"/>
      <c r="P9739" s="305"/>
      <c r="Q9739" s="321"/>
      <c r="R9739" s="305"/>
      <c r="S9739" s="305"/>
      <c r="BA9739" s="395">
        <v>1</v>
      </c>
      <c r="BB9739" s="396" t="s">
        <v>861</v>
      </c>
      <c r="BC9739">
        <f t="shared" si="817"/>
        <v>0</v>
      </c>
      <c r="BD9739" t="str">
        <f t="shared" si="818"/>
        <v>NAoMe_recurrent_</v>
      </c>
      <c r="BE9739" s="397" t="s">
        <v>862</v>
      </c>
      <c r="BF9739">
        <f t="shared" si="819"/>
        <v>0</v>
      </c>
      <c r="BG9739">
        <f t="shared" si="820"/>
        <v>0</v>
      </c>
      <c r="BH9739" s="398">
        <f t="shared" si="821"/>
        <v>0</v>
      </c>
      <c r="BO9739" s="33"/>
    </row>
    <row r="9740" spans="1:67">
      <c r="A9740" s="320" t="s">
        <v>338</v>
      </c>
      <c r="B9740" t="str">
        <f t="shared" si="816"/>
        <v>England</v>
      </c>
      <c r="E9740" s="320"/>
      <c r="F9740" s="320"/>
      <c r="G9740" s="320"/>
      <c r="H9740" s="320"/>
      <c r="I9740" s="320"/>
      <c r="J9740" s="320"/>
      <c r="K9740" s="321"/>
      <c r="L9740" s="305"/>
      <c r="M9740" s="305"/>
      <c r="N9740" s="321"/>
      <c r="O9740" s="305"/>
      <c r="P9740" s="305"/>
      <c r="Q9740" s="321"/>
      <c r="R9740" s="305"/>
      <c r="S9740" s="305"/>
      <c r="BA9740" s="395">
        <v>1</v>
      </c>
      <c r="BB9740" s="396" t="s">
        <v>861</v>
      </c>
      <c r="BC9740">
        <f t="shared" si="817"/>
        <v>0</v>
      </c>
      <c r="BD9740" t="str">
        <f t="shared" si="818"/>
        <v>NAoMe_recurrent_</v>
      </c>
      <c r="BE9740" s="397" t="s">
        <v>862</v>
      </c>
      <c r="BF9740">
        <f t="shared" si="819"/>
        <v>0</v>
      </c>
      <c r="BG9740">
        <f t="shared" si="820"/>
        <v>0</v>
      </c>
      <c r="BH9740" s="398">
        <f t="shared" si="821"/>
        <v>0</v>
      </c>
      <c r="BO9740" s="33"/>
    </row>
    <row r="9741" spans="1:67">
      <c r="A9741" s="320" t="s">
        <v>338</v>
      </c>
      <c r="B9741" t="str">
        <f t="shared" si="816"/>
        <v>England</v>
      </c>
      <c r="E9741" s="320"/>
      <c r="F9741" s="320"/>
      <c r="G9741" s="320"/>
      <c r="H9741" s="320"/>
      <c r="I9741" s="320"/>
      <c r="J9741" s="320"/>
      <c r="K9741" s="321"/>
      <c r="L9741" s="305"/>
      <c r="M9741" s="305"/>
      <c r="N9741" s="321"/>
      <c r="O9741" s="305"/>
      <c r="P9741" s="305"/>
      <c r="Q9741" s="321"/>
      <c r="R9741" s="305"/>
      <c r="S9741" s="305"/>
      <c r="BA9741" s="395">
        <v>1</v>
      </c>
      <c r="BB9741" s="396" t="s">
        <v>861</v>
      </c>
      <c r="BC9741">
        <f t="shared" si="817"/>
        <v>0</v>
      </c>
      <c r="BD9741" t="str">
        <f t="shared" si="818"/>
        <v>NAoMe_recurrent_</v>
      </c>
      <c r="BE9741" s="397" t="s">
        <v>862</v>
      </c>
      <c r="BF9741">
        <f t="shared" si="819"/>
        <v>0</v>
      </c>
      <c r="BG9741">
        <f t="shared" si="820"/>
        <v>0</v>
      </c>
      <c r="BH9741" s="398">
        <f t="shared" si="821"/>
        <v>0</v>
      </c>
      <c r="BO9741" s="33"/>
    </row>
    <row r="9742" spans="1:67">
      <c r="A9742" s="320" t="s">
        <v>338</v>
      </c>
      <c r="B9742" t="str">
        <f t="shared" si="816"/>
        <v>England</v>
      </c>
      <c r="E9742" s="320"/>
      <c r="F9742" s="320"/>
      <c r="G9742" s="320"/>
      <c r="H9742" s="320"/>
      <c r="I9742" s="320"/>
      <c r="J9742" s="320"/>
      <c r="K9742" s="321"/>
      <c r="L9742" s="305"/>
      <c r="M9742" s="305"/>
      <c r="N9742" s="321"/>
      <c r="O9742" s="305"/>
      <c r="P9742" s="305"/>
      <c r="Q9742" s="321"/>
      <c r="R9742" s="305"/>
      <c r="S9742" s="305"/>
      <c r="BA9742" s="395">
        <v>1</v>
      </c>
      <c r="BB9742" s="396" t="s">
        <v>861</v>
      </c>
      <c r="BC9742">
        <f t="shared" si="817"/>
        <v>0</v>
      </c>
      <c r="BD9742" t="str">
        <f t="shared" si="818"/>
        <v>NAoMe_recurrent_</v>
      </c>
      <c r="BE9742" s="397" t="s">
        <v>862</v>
      </c>
      <c r="BF9742">
        <f t="shared" si="819"/>
        <v>0</v>
      </c>
      <c r="BG9742">
        <f t="shared" si="820"/>
        <v>0</v>
      </c>
      <c r="BH9742" s="398">
        <f t="shared" si="821"/>
        <v>0</v>
      </c>
      <c r="BO9742" s="33"/>
    </row>
    <row r="9743" spans="1:67">
      <c r="A9743" s="320" t="s">
        <v>338</v>
      </c>
      <c r="B9743" t="str">
        <f t="shared" si="816"/>
        <v>England</v>
      </c>
      <c r="E9743" s="320"/>
      <c r="F9743" s="320"/>
      <c r="G9743" s="320"/>
      <c r="H9743" s="320"/>
      <c r="I9743" s="320"/>
      <c r="J9743" s="320"/>
      <c r="K9743" s="321"/>
      <c r="L9743" s="305"/>
      <c r="M9743" s="305"/>
      <c r="N9743" s="321"/>
      <c r="O9743" s="305"/>
      <c r="P9743" s="305"/>
      <c r="Q9743" s="321"/>
      <c r="R9743" s="305"/>
      <c r="S9743" s="305"/>
      <c r="BA9743" s="395">
        <v>1</v>
      </c>
      <c r="BB9743" s="396" t="s">
        <v>861</v>
      </c>
      <c r="BC9743">
        <f t="shared" si="817"/>
        <v>0</v>
      </c>
      <c r="BD9743" t="str">
        <f t="shared" si="818"/>
        <v>NAoMe_recurrent_</v>
      </c>
      <c r="BE9743" s="397" t="s">
        <v>862</v>
      </c>
      <c r="BF9743">
        <f t="shared" si="819"/>
        <v>0</v>
      </c>
      <c r="BG9743">
        <f t="shared" si="820"/>
        <v>0</v>
      </c>
      <c r="BH9743" s="398">
        <f t="shared" si="821"/>
        <v>0</v>
      </c>
      <c r="BO9743" s="33"/>
    </row>
    <row r="9744" spans="1:67">
      <c r="A9744" s="320" t="s">
        <v>338</v>
      </c>
      <c r="B9744" t="str">
        <f t="shared" si="816"/>
        <v>England</v>
      </c>
      <c r="E9744" s="320"/>
      <c r="F9744" s="320"/>
      <c r="G9744" s="320"/>
      <c r="H9744" s="320"/>
      <c r="I9744" s="320"/>
      <c r="J9744" s="320"/>
      <c r="K9744" s="321"/>
      <c r="L9744" s="305"/>
      <c r="M9744" s="305"/>
      <c r="N9744" s="321"/>
      <c r="O9744" s="305"/>
      <c r="P9744" s="305"/>
      <c r="Q9744" s="321"/>
      <c r="R9744" s="305"/>
      <c r="S9744" s="305"/>
      <c r="BA9744" s="395">
        <v>1</v>
      </c>
      <c r="BB9744" s="396" t="s">
        <v>861</v>
      </c>
      <c r="BC9744">
        <f t="shared" si="817"/>
        <v>0</v>
      </c>
      <c r="BD9744" t="str">
        <f t="shared" si="818"/>
        <v>NAoMe_recurrent_</v>
      </c>
      <c r="BE9744" s="397" t="s">
        <v>862</v>
      </c>
      <c r="BF9744">
        <f t="shared" si="819"/>
        <v>0</v>
      </c>
      <c r="BG9744">
        <f t="shared" si="820"/>
        <v>0</v>
      </c>
      <c r="BH9744" s="398">
        <f t="shared" si="821"/>
        <v>0</v>
      </c>
      <c r="BO9744" s="33"/>
    </row>
    <row r="9745" spans="1:67">
      <c r="A9745" s="320" t="s">
        <v>338</v>
      </c>
      <c r="B9745" t="str">
        <f t="shared" si="816"/>
        <v>England</v>
      </c>
      <c r="E9745" s="320"/>
      <c r="F9745" s="320"/>
      <c r="G9745" s="320"/>
      <c r="H9745" s="320"/>
      <c r="I9745" s="320"/>
      <c r="J9745" s="320"/>
      <c r="K9745" s="321"/>
      <c r="L9745" s="305"/>
      <c r="M9745" s="305"/>
      <c r="N9745" s="321"/>
      <c r="O9745" s="305"/>
      <c r="P9745" s="305"/>
      <c r="Q9745" s="321"/>
      <c r="R9745" s="305"/>
      <c r="S9745" s="305"/>
      <c r="BA9745" s="395">
        <v>1</v>
      </c>
      <c r="BB9745" s="396" t="s">
        <v>861</v>
      </c>
      <c r="BC9745">
        <f t="shared" si="817"/>
        <v>0</v>
      </c>
      <c r="BD9745" t="str">
        <f t="shared" si="818"/>
        <v>NAoMe_recurrent_</v>
      </c>
      <c r="BE9745" s="397" t="s">
        <v>862</v>
      </c>
      <c r="BF9745">
        <f t="shared" si="819"/>
        <v>0</v>
      </c>
      <c r="BG9745">
        <f t="shared" si="820"/>
        <v>0</v>
      </c>
      <c r="BH9745" s="398">
        <f t="shared" si="821"/>
        <v>0</v>
      </c>
      <c r="BO9745" s="33"/>
    </row>
    <row r="9746" spans="1:67">
      <c r="A9746" s="320" t="s">
        <v>338</v>
      </c>
      <c r="B9746" t="str">
        <f t="shared" si="816"/>
        <v>England</v>
      </c>
      <c r="E9746" s="320"/>
      <c r="F9746" s="320"/>
      <c r="G9746" s="320"/>
      <c r="H9746" s="320"/>
      <c r="I9746" s="320"/>
      <c r="J9746" s="320"/>
      <c r="K9746" s="321"/>
      <c r="L9746" s="305"/>
      <c r="M9746" s="305"/>
      <c r="N9746" s="321"/>
      <c r="O9746" s="305"/>
      <c r="P9746" s="305"/>
      <c r="Q9746" s="321"/>
      <c r="R9746" s="305"/>
      <c r="S9746" s="305"/>
      <c r="BA9746" s="395">
        <v>1</v>
      </c>
      <c r="BB9746" s="396" t="s">
        <v>861</v>
      </c>
      <c r="BC9746">
        <f t="shared" si="817"/>
        <v>0</v>
      </c>
      <c r="BD9746" t="str">
        <f t="shared" si="818"/>
        <v>NAoMe_recurrent_</v>
      </c>
      <c r="BE9746" s="397" t="s">
        <v>862</v>
      </c>
      <c r="BF9746">
        <f t="shared" si="819"/>
        <v>0</v>
      </c>
      <c r="BG9746">
        <f t="shared" si="820"/>
        <v>0</v>
      </c>
      <c r="BH9746" s="398">
        <f t="shared" si="821"/>
        <v>0</v>
      </c>
      <c r="BO9746" s="33"/>
    </row>
    <row r="9747" spans="1:67">
      <c r="A9747" s="320" t="s">
        <v>338</v>
      </c>
      <c r="B9747" t="str">
        <f t="shared" si="816"/>
        <v>England</v>
      </c>
      <c r="E9747" s="320"/>
      <c r="F9747" s="320"/>
      <c r="G9747" s="320"/>
      <c r="H9747" s="320"/>
      <c r="I9747" s="320"/>
      <c r="J9747" s="320"/>
      <c r="K9747" s="321"/>
      <c r="L9747" s="305"/>
      <c r="M9747" s="305"/>
      <c r="N9747" s="321"/>
      <c r="O9747" s="305"/>
      <c r="P9747" s="305"/>
      <c r="Q9747" s="321"/>
      <c r="R9747" s="305"/>
      <c r="S9747" s="305"/>
      <c r="BA9747" s="395">
        <v>1</v>
      </c>
      <c r="BB9747" s="396" t="s">
        <v>861</v>
      </c>
      <c r="BC9747">
        <f t="shared" si="817"/>
        <v>0</v>
      </c>
      <c r="BD9747" t="str">
        <f t="shared" si="818"/>
        <v>NAoMe_recurrent_</v>
      </c>
      <c r="BE9747" s="397" t="s">
        <v>862</v>
      </c>
      <c r="BF9747">
        <f t="shared" si="819"/>
        <v>0</v>
      </c>
      <c r="BG9747">
        <f t="shared" si="820"/>
        <v>0</v>
      </c>
      <c r="BH9747" s="398">
        <f t="shared" si="821"/>
        <v>0</v>
      </c>
      <c r="BO9747" s="33"/>
    </row>
    <row r="9748" spans="1:67">
      <c r="A9748" s="320" t="s">
        <v>338</v>
      </c>
      <c r="B9748" t="str">
        <f t="shared" si="816"/>
        <v>England</v>
      </c>
      <c r="E9748" s="320"/>
      <c r="F9748" s="320"/>
      <c r="G9748" s="320"/>
      <c r="H9748" s="320"/>
      <c r="I9748" s="320"/>
      <c r="J9748" s="320"/>
      <c r="K9748" s="321"/>
      <c r="L9748" s="305"/>
      <c r="M9748" s="305"/>
      <c r="N9748" s="321"/>
      <c r="O9748" s="305"/>
      <c r="P9748" s="305"/>
      <c r="Q9748" s="321"/>
      <c r="R9748" s="305"/>
      <c r="S9748" s="305"/>
      <c r="BA9748" s="395">
        <v>1</v>
      </c>
      <c r="BB9748" s="396" t="s">
        <v>861</v>
      </c>
      <c r="BC9748">
        <f t="shared" si="817"/>
        <v>0</v>
      </c>
      <c r="BD9748" t="str">
        <f t="shared" si="818"/>
        <v>NAoMe_recurrent_</v>
      </c>
      <c r="BE9748" s="397" t="s">
        <v>862</v>
      </c>
      <c r="BF9748">
        <f t="shared" si="819"/>
        <v>0</v>
      </c>
      <c r="BG9748">
        <f t="shared" si="820"/>
        <v>0</v>
      </c>
      <c r="BH9748" s="398">
        <f t="shared" si="821"/>
        <v>0</v>
      </c>
      <c r="BO9748" s="33"/>
    </row>
    <row r="9749" spans="1:67">
      <c r="A9749" s="320" t="s">
        <v>338</v>
      </c>
      <c r="B9749" t="str">
        <f t="shared" si="816"/>
        <v>England</v>
      </c>
      <c r="E9749" s="320"/>
      <c r="F9749" s="320"/>
      <c r="G9749" s="320"/>
      <c r="H9749" s="320"/>
      <c r="I9749" s="320"/>
      <c r="J9749" s="320"/>
      <c r="K9749" s="321"/>
      <c r="L9749" s="305"/>
      <c r="M9749" s="305"/>
      <c r="N9749" s="321"/>
      <c r="O9749" s="305"/>
      <c r="P9749" s="305"/>
      <c r="Q9749" s="321"/>
      <c r="R9749" s="305"/>
      <c r="S9749" s="305"/>
      <c r="BA9749" s="395">
        <v>1</v>
      </c>
      <c r="BB9749" s="396" t="s">
        <v>861</v>
      </c>
      <c r="BC9749">
        <f t="shared" si="817"/>
        <v>0</v>
      </c>
      <c r="BD9749" t="str">
        <f t="shared" si="818"/>
        <v>NAoMe_recurrent_</v>
      </c>
      <c r="BE9749" s="397" t="s">
        <v>862</v>
      </c>
      <c r="BF9749">
        <f t="shared" si="819"/>
        <v>0</v>
      </c>
      <c r="BG9749">
        <f t="shared" si="820"/>
        <v>0</v>
      </c>
      <c r="BH9749" s="398">
        <f t="shared" si="821"/>
        <v>0</v>
      </c>
      <c r="BO9749" s="33"/>
    </row>
    <row r="9750" spans="1:67">
      <c r="A9750" s="320" t="s">
        <v>338</v>
      </c>
      <c r="B9750" t="str">
        <f t="shared" si="816"/>
        <v>England</v>
      </c>
      <c r="E9750" s="320"/>
      <c r="F9750" s="320"/>
      <c r="G9750" s="320"/>
      <c r="H9750" s="320"/>
      <c r="I9750" s="320"/>
      <c r="J9750" s="320"/>
      <c r="K9750" s="321"/>
      <c r="L9750" s="305"/>
      <c r="M9750" s="305"/>
      <c r="N9750" s="321"/>
      <c r="O9750" s="305"/>
      <c r="P9750" s="305"/>
      <c r="Q9750" s="321"/>
      <c r="R9750" s="305"/>
      <c r="S9750" s="305"/>
      <c r="BA9750" s="395">
        <v>1</v>
      </c>
      <c r="BB9750" s="396" t="s">
        <v>861</v>
      </c>
      <c r="BC9750">
        <f t="shared" si="817"/>
        <v>0</v>
      </c>
      <c r="BD9750" t="str">
        <f t="shared" si="818"/>
        <v>NAoMe_recurrent_</v>
      </c>
      <c r="BE9750" s="397" t="s">
        <v>862</v>
      </c>
      <c r="BF9750">
        <f t="shared" si="819"/>
        <v>0</v>
      </c>
      <c r="BG9750">
        <f t="shared" si="820"/>
        <v>0</v>
      </c>
      <c r="BH9750" s="398">
        <f t="shared" si="821"/>
        <v>0</v>
      </c>
      <c r="BO9750" s="33"/>
    </row>
    <row r="9751" spans="1:67">
      <c r="A9751" s="320" t="s">
        <v>338</v>
      </c>
      <c r="B9751" t="str">
        <f t="shared" si="816"/>
        <v>England</v>
      </c>
      <c r="E9751" s="320"/>
      <c r="F9751" s="320"/>
      <c r="G9751" s="320"/>
      <c r="H9751" s="320"/>
      <c r="I9751" s="320"/>
      <c r="J9751" s="320"/>
      <c r="K9751" s="321"/>
      <c r="L9751" s="305"/>
      <c r="M9751" s="305"/>
      <c r="N9751" s="321"/>
      <c r="O9751" s="305"/>
      <c r="P9751" s="305"/>
      <c r="Q9751" s="321"/>
      <c r="R9751" s="305"/>
      <c r="S9751" s="305"/>
      <c r="BA9751" s="395">
        <v>1</v>
      </c>
      <c r="BB9751" s="396" t="s">
        <v>861</v>
      </c>
      <c r="BC9751">
        <f t="shared" si="817"/>
        <v>0</v>
      </c>
      <c r="BD9751" t="str">
        <f t="shared" si="818"/>
        <v>NAoMe_recurrent_</v>
      </c>
      <c r="BE9751" s="397" t="s">
        <v>862</v>
      </c>
      <c r="BF9751">
        <f t="shared" si="819"/>
        <v>0</v>
      </c>
      <c r="BG9751">
        <f t="shared" si="820"/>
        <v>0</v>
      </c>
      <c r="BH9751" s="398">
        <f t="shared" si="821"/>
        <v>0</v>
      </c>
      <c r="BO9751" s="33"/>
    </row>
    <row r="9752" spans="1:67">
      <c r="A9752" s="320" t="s">
        <v>338</v>
      </c>
      <c r="B9752" t="str">
        <f t="shared" si="816"/>
        <v>England</v>
      </c>
      <c r="E9752" s="320"/>
      <c r="F9752" s="320"/>
      <c r="G9752" s="320"/>
      <c r="H9752" s="320"/>
      <c r="I9752" s="320"/>
      <c r="J9752" s="320"/>
      <c r="K9752" s="321"/>
      <c r="L9752" s="305"/>
      <c r="M9752" s="305"/>
      <c r="N9752" s="321"/>
      <c r="O9752" s="305"/>
      <c r="P9752" s="305"/>
      <c r="Q9752" s="321"/>
      <c r="R9752" s="305"/>
      <c r="S9752" s="305"/>
      <c r="BA9752" s="395">
        <v>1</v>
      </c>
      <c r="BB9752" s="396" t="s">
        <v>861</v>
      </c>
      <c r="BC9752">
        <f t="shared" si="817"/>
        <v>0</v>
      </c>
      <c r="BD9752" t="str">
        <f t="shared" si="818"/>
        <v>NAoMe_recurrent_</v>
      </c>
      <c r="BE9752" s="397" t="s">
        <v>862</v>
      </c>
      <c r="BF9752">
        <f t="shared" si="819"/>
        <v>0</v>
      </c>
      <c r="BG9752">
        <f t="shared" si="820"/>
        <v>0</v>
      </c>
      <c r="BH9752" s="398">
        <f t="shared" si="821"/>
        <v>0</v>
      </c>
      <c r="BO9752" s="33"/>
    </row>
    <row r="9753" spans="1:67">
      <c r="A9753" s="320" t="s">
        <v>338</v>
      </c>
      <c r="B9753" t="str">
        <f t="shared" si="816"/>
        <v>England</v>
      </c>
      <c r="E9753" s="320"/>
      <c r="F9753" s="320"/>
      <c r="G9753" s="320"/>
      <c r="H9753" s="320"/>
      <c r="I9753" s="320"/>
      <c r="J9753" s="320"/>
      <c r="K9753" s="321"/>
      <c r="L9753" s="305"/>
      <c r="M9753" s="305"/>
      <c r="N9753" s="321"/>
      <c r="O9753" s="305"/>
      <c r="P9753" s="305"/>
      <c r="Q9753" s="321"/>
      <c r="R9753" s="305"/>
      <c r="S9753" s="305"/>
      <c r="BA9753" s="395">
        <v>1</v>
      </c>
      <c r="BB9753" s="396" t="s">
        <v>861</v>
      </c>
      <c r="BC9753">
        <f t="shared" si="817"/>
        <v>0</v>
      </c>
      <c r="BD9753" t="str">
        <f t="shared" si="818"/>
        <v>NAoMe_recurrent_</v>
      </c>
      <c r="BE9753" s="397" t="s">
        <v>862</v>
      </c>
      <c r="BF9753">
        <f t="shared" si="819"/>
        <v>0</v>
      </c>
      <c r="BG9753">
        <f t="shared" si="820"/>
        <v>0</v>
      </c>
      <c r="BH9753" s="398">
        <f t="shared" si="821"/>
        <v>0</v>
      </c>
      <c r="BO9753" s="33"/>
    </row>
    <row r="9754" spans="1:67">
      <c r="A9754" s="320" t="s">
        <v>338</v>
      </c>
      <c r="B9754" t="str">
        <f t="shared" si="816"/>
        <v>England</v>
      </c>
      <c r="E9754" s="320"/>
      <c r="F9754" s="320"/>
      <c r="G9754" s="320"/>
      <c r="H9754" s="320"/>
      <c r="I9754" s="320"/>
      <c r="J9754" s="320"/>
      <c r="K9754" s="321"/>
      <c r="L9754" s="305"/>
      <c r="M9754" s="305"/>
      <c r="N9754" s="321"/>
      <c r="O9754" s="305"/>
      <c r="P9754" s="305"/>
      <c r="Q9754" s="321"/>
      <c r="R9754" s="305"/>
      <c r="S9754" s="305"/>
      <c r="BA9754" s="395">
        <v>1</v>
      </c>
      <c r="BB9754" s="396" t="s">
        <v>861</v>
      </c>
      <c r="BC9754">
        <f t="shared" si="817"/>
        <v>0</v>
      </c>
      <c r="BD9754" t="str">
        <f t="shared" si="818"/>
        <v>NAoMe_recurrent_</v>
      </c>
      <c r="BE9754" s="397" t="s">
        <v>862</v>
      </c>
      <c r="BF9754">
        <f t="shared" si="819"/>
        <v>0</v>
      </c>
      <c r="BG9754">
        <f t="shared" si="820"/>
        <v>0</v>
      </c>
      <c r="BH9754" s="398">
        <f t="shared" si="821"/>
        <v>0</v>
      </c>
      <c r="BO9754" s="33"/>
    </row>
    <row r="9755" spans="1:67">
      <c r="A9755" s="320" t="s">
        <v>338</v>
      </c>
      <c r="B9755" t="str">
        <f t="shared" si="816"/>
        <v>England</v>
      </c>
      <c r="E9755" s="320"/>
      <c r="F9755" s="320"/>
      <c r="G9755" s="320"/>
      <c r="H9755" s="320"/>
      <c r="I9755" s="320"/>
      <c r="J9755" s="320"/>
      <c r="K9755" s="321"/>
      <c r="L9755" s="305"/>
      <c r="M9755" s="305"/>
      <c r="N9755" s="321"/>
      <c r="O9755" s="305"/>
      <c r="P9755" s="305"/>
      <c r="Q9755" s="321"/>
      <c r="R9755" s="305"/>
      <c r="S9755" s="305"/>
      <c r="BA9755" s="395">
        <v>1</v>
      </c>
      <c r="BB9755" s="396" t="s">
        <v>861</v>
      </c>
      <c r="BC9755">
        <f t="shared" si="817"/>
        <v>0</v>
      </c>
      <c r="BD9755" t="str">
        <f t="shared" si="818"/>
        <v>NAoMe_recurrent_</v>
      </c>
      <c r="BE9755" s="397" t="s">
        <v>862</v>
      </c>
      <c r="BF9755">
        <f t="shared" si="819"/>
        <v>0</v>
      </c>
      <c r="BG9755">
        <f t="shared" si="820"/>
        <v>0</v>
      </c>
      <c r="BH9755" s="398">
        <f t="shared" si="821"/>
        <v>0</v>
      </c>
      <c r="BO9755" s="33"/>
    </row>
    <row r="9756" spans="1:67">
      <c r="A9756" s="320" t="s">
        <v>338</v>
      </c>
      <c r="B9756" t="str">
        <f t="shared" si="816"/>
        <v>England</v>
      </c>
      <c r="E9756" s="320"/>
      <c r="F9756" s="320"/>
      <c r="G9756" s="320"/>
      <c r="H9756" s="320"/>
      <c r="I9756" s="320"/>
      <c r="J9756" s="320"/>
      <c r="K9756" s="321"/>
      <c r="L9756" s="305"/>
      <c r="M9756" s="305"/>
      <c r="N9756" s="321"/>
      <c r="O9756" s="305"/>
      <c r="P9756" s="305"/>
      <c r="Q9756" s="321"/>
      <c r="R9756" s="305"/>
      <c r="S9756" s="305"/>
      <c r="BA9756" s="395">
        <v>1</v>
      </c>
      <c r="BB9756" s="396" t="s">
        <v>861</v>
      </c>
      <c r="BC9756">
        <f t="shared" si="817"/>
        <v>0</v>
      </c>
      <c r="BD9756" t="str">
        <f t="shared" si="818"/>
        <v>NAoMe_recurrent_</v>
      </c>
      <c r="BE9756" s="397" t="s">
        <v>862</v>
      </c>
      <c r="BF9756">
        <f t="shared" si="819"/>
        <v>0</v>
      </c>
      <c r="BG9756">
        <f t="shared" si="820"/>
        <v>0</v>
      </c>
      <c r="BH9756" s="398">
        <f t="shared" si="821"/>
        <v>0</v>
      </c>
      <c r="BO9756" s="33"/>
    </row>
    <row r="9757" spans="1:67">
      <c r="A9757" s="320" t="s">
        <v>338</v>
      </c>
      <c r="B9757" t="str">
        <f t="shared" si="816"/>
        <v>England</v>
      </c>
      <c r="E9757" s="320"/>
      <c r="F9757" s="320"/>
      <c r="G9757" s="320"/>
      <c r="H9757" s="320"/>
      <c r="I9757" s="320"/>
      <c r="J9757" s="320"/>
      <c r="K9757" s="321"/>
      <c r="L9757" s="305"/>
      <c r="M9757" s="305"/>
      <c r="N9757" s="321"/>
      <c r="O9757" s="305"/>
      <c r="P9757" s="305"/>
      <c r="Q9757" s="321"/>
      <c r="R9757" s="305"/>
      <c r="S9757" s="305"/>
      <c r="BA9757" s="395">
        <v>1</v>
      </c>
      <c r="BB9757" s="396" t="s">
        <v>861</v>
      </c>
      <c r="BC9757">
        <f t="shared" si="817"/>
        <v>0</v>
      </c>
      <c r="BD9757" t="str">
        <f t="shared" si="818"/>
        <v>NAoMe_recurrent_</v>
      </c>
      <c r="BE9757" s="397" t="s">
        <v>862</v>
      </c>
      <c r="BF9757">
        <f t="shared" si="819"/>
        <v>0</v>
      </c>
      <c r="BG9757">
        <f t="shared" si="820"/>
        <v>0</v>
      </c>
      <c r="BH9757" s="398">
        <f t="shared" si="821"/>
        <v>0</v>
      </c>
      <c r="BO9757" s="33"/>
    </row>
    <row r="9758" spans="1:67">
      <c r="A9758" s="320" t="s">
        <v>338</v>
      </c>
      <c r="B9758" t="str">
        <f t="shared" si="816"/>
        <v>England</v>
      </c>
      <c r="E9758" s="320"/>
      <c r="F9758" s="320"/>
      <c r="G9758" s="320"/>
      <c r="H9758" s="320"/>
      <c r="I9758" s="320"/>
      <c r="J9758" s="320"/>
      <c r="K9758" s="321"/>
      <c r="L9758" s="305"/>
      <c r="M9758" s="305"/>
      <c r="N9758" s="321"/>
      <c r="O9758" s="305"/>
      <c r="P9758" s="305"/>
      <c r="Q9758" s="321"/>
      <c r="R9758" s="305"/>
      <c r="S9758" s="305"/>
      <c r="BA9758" s="395">
        <v>1</v>
      </c>
      <c r="BB9758" s="396" t="s">
        <v>861</v>
      </c>
      <c r="BC9758">
        <f t="shared" si="817"/>
        <v>0</v>
      </c>
      <c r="BD9758" t="str">
        <f t="shared" si="818"/>
        <v>NAoMe_recurrent_</v>
      </c>
      <c r="BE9758" s="397" t="s">
        <v>862</v>
      </c>
      <c r="BF9758">
        <f t="shared" si="819"/>
        <v>0</v>
      </c>
      <c r="BG9758">
        <f t="shared" si="820"/>
        <v>0</v>
      </c>
      <c r="BH9758" s="398">
        <f t="shared" si="821"/>
        <v>0</v>
      </c>
      <c r="BO9758" s="33"/>
    </row>
    <row r="9759" spans="1:67">
      <c r="A9759" s="320" t="s">
        <v>338</v>
      </c>
      <c r="B9759" t="str">
        <f t="shared" si="816"/>
        <v>England</v>
      </c>
      <c r="E9759" s="320"/>
      <c r="F9759" s="320"/>
      <c r="G9759" s="320"/>
      <c r="H9759" s="320"/>
      <c r="I9759" s="320"/>
      <c r="J9759" s="320"/>
      <c r="K9759" s="321"/>
      <c r="L9759" s="305"/>
      <c r="M9759" s="305"/>
      <c r="N9759" s="321"/>
      <c r="O9759" s="305"/>
      <c r="P9759" s="305"/>
      <c r="Q9759" s="321"/>
      <c r="R9759" s="305"/>
      <c r="S9759" s="305"/>
      <c r="BA9759" s="395">
        <v>1</v>
      </c>
      <c r="BB9759" s="396" t="s">
        <v>861</v>
      </c>
      <c r="BC9759">
        <f t="shared" si="817"/>
        <v>0</v>
      </c>
      <c r="BD9759" t="str">
        <f t="shared" si="818"/>
        <v>NAoMe_recurrent_</v>
      </c>
      <c r="BE9759" s="397" t="s">
        <v>862</v>
      </c>
      <c r="BF9759">
        <f t="shared" si="819"/>
        <v>0</v>
      </c>
      <c r="BG9759">
        <f t="shared" si="820"/>
        <v>0</v>
      </c>
      <c r="BH9759" s="398">
        <f t="shared" si="821"/>
        <v>0</v>
      </c>
      <c r="BO9759" s="33"/>
    </row>
    <row r="9760" spans="1:67">
      <c r="A9760" s="320" t="s">
        <v>338</v>
      </c>
      <c r="B9760" t="str">
        <f t="shared" si="816"/>
        <v>England</v>
      </c>
      <c r="E9760" s="320"/>
      <c r="F9760" s="320"/>
      <c r="G9760" s="320"/>
      <c r="H9760" s="320"/>
      <c r="I9760" s="320"/>
      <c r="J9760" s="320"/>
      <c r="K9760" s="321"/>
      <c r="L9760" s="305"/>
      <c r="M9760" s="305"/>
      <c r="N9760" s="321"/>
      <c r="O9760" s="305"/>
      <c r="P9760" s="305"/>
      <c r="Q9760" s="321"/>
      <c r="R9760" s="305"/>
      <c r="S9760" s="305"/>
      <c r="BA9760" s="395">
        <v>1</v>
      </c>
      <c r="BB9760" s="396" t="s">
        <v>861</v>
      </c>
      <c r="BC9760">
        <f t="shared" si="817"/>
        <v>0</v>
      </c>
      <c r="BD9760" t="str">
        <f t="shared" si="818"/>
        <v>NAoMe_recurrent_</v>
      </c>
      <c r="BE9760" s="397" t="s">
        <v>862</v>
      </c>
      <c r="BF9760">
        <f t="shared" si="819"/>
        <v>0</v>
      </c>
      <c r="BG9760">
        <f t="shared" si="820"/>
        <v>0</v>
      </c>
      <c r="BH9760" s="398">
        <f t="shared" si="821"/>
        <v>0</v>
      </c>
      <c r="BO9760" s="33"/>
    </row>
    <row r="9761" spans="1:67">
      <c r="A9761" s="320" t="s">
        <v>338</v>
      </c>
      <c r="B9761" t="str">
        <f t="shared" si="816"/>
        <v>England</v>
      </c>
      <c r="E9761" s="320"/>
      <c r="F9761" s="320"/>
      <c r="G9761" s="320"/>
      <c r="H9761" s="320"/>
      <c r="I9761" s="320"/>
      <c r="J9761" s="320"/>
      <c r="K9761" s="321"/>
      <c r="L9761" s="305"/>
      <c r="M9761" s="305"/>
      <c r="N9761" s="321"/>
      <c r="O9761" s="305"/>
      <c r="P9761" s="305"/>
      <c r="Q9761" s="321"/>
      <c r="R9761" s="305"/>
      <c r="S9761" s="305"/>
      <c r="BA9761" s="395">
        <v>1</v>
      </c>
      <c r="BB9761" s="396" t="s">
        <v>861</v>
      </c>
      <c r="BC9761">
        <f t="shared" si="817"/>
        <v>0</v>
      </c>
      <c r="BD9761" t="str">
        <f t="shared" si="818"/>
        <v>NAoMe_recurrent_</v>
      </c>
      <c r="BE9761" s="397" t="s">
        <v>862</v>
      </c>
      <c r="BF9761">
        <f t="shared" si="819"/>
        <v>0</v>
      </c>
      <c r="BG9761">
        <f t="shared" si="820"/>
        <v>0</v>
      </c>
      <c r="BH9761" s="398">
        <f t="shared" si="821"/>
        <v>0</v>
      </c>
      <c r="BO9761" s="33"/>
    </row>
    <row r="9762" spans="1:67">
      <c r="A9762" s="320" t="s">
        <v>338</v>
      </c>
      <c r="B9762" t="str">
        <f t="shared" si="816"/>
        <v>England</v>
      </c>
      <c r="E9762" s="320"/>
      <c r="F9762" s="320"/>
      <c r="G9762" s="320"/>
      <c r="H9762" s="320"/>
      <c r="I9762" s="320"/>
      <c r="J9762" s="320"/>
      <c r="K9762" s="321"/>
      <c r="L9762" s="305"/>
      <c r="M9762" s="305"/>
      <c r="N9762" s="321"/>
      <c r="O9762" s="305"/>
      <c r="P9762" s="305"/>
      <c r="Q9762" s="321"/>
      <c r="R9762" s="305"/>
      <c r="S9762" s="305"/>
      <c r="BA9762" s="395">
        <v>1</v>
      </c>
      <c r="BB9762" s="396" t="s">
        <v>861</v>
      </c>
      <c r="BC9762">
        <f t="shared" si="817"/>
        <v>0</v>
      </c>
      <c r="BD9762" t="str">
        <f t="shared" si="818"/>
        <v>NAoMe_recurrent_</v>
      </c>
      <c r="BE9762" s="397" t="s">
        <v>862</v>
      </c>
      <c r="BF9762">
        <f t="shared" si="819"/>
        <v>0</v>
      </c>
      <c r="BG9762">
        <f t="shared" si="820"/>
        <v>0</v>
      </c>
      <c r="BH9762" s="398">
        <f t="shared" si="821"/>
        <v>0</v>
      </c>
      <c r="BO9762" s="33"/>
    </row>
    <row r="9763" spans="1:67">
      <c r="A9763" s="320" t="s">
        <v>338</v>
      </c>
      <c r="B9763" t="str">
        <f t="shared" si="816"/>
        <v>England</v>
      </c>
      <c r="E9763" s="320"/>
      <c r="F9763" s="320"/>
      <c r="G9763" s="320"/>
      <c r="H9763" s="320"/>
      <c r="I9763" s="320"/>
      <c r="J9763" s="320"/>
      <c r="K9763" s="321"/>
      <c r="L9763" s="305"/>
      <c r="M9763" s="305"/>
      <c r="N9763" s="321"/>
      <c r="O9763" s="305"/>
      <c r="P9763" s="305"/>
      <c r="Q9763" s="321"/>
      <c r="R9763" s="305"/>
      <c r="S9763" s="305"/>
      <c r="BA9763" s="395">
        <v>1</v>
      </c>
      <c r="BB9763" s="396" t="s">
        <v>861</v>
      </c>
      <c r="BC9763">
        <f t="shared" si="817"/>
        <v>0</v>
      </c>
      <c r="BD9763" t="str">
        <f t="shared" si="818"/>
        <v>NAoMe_recurrent_</v>
      </c>
      <c r="BE9763" s="397" t="s">
        <v>862</v>
      </c>
      <c r="BF9763">
        <f t="shared" si="819"/>
        <v>0</v>
      </c>
      <c r="BG9763">
        <f t="shared" si="820"/>
        <v>0</v>
      </c>
      <c r="BH9763" s="398">
        <f t="shared" si="821"/>
        <v>0</v>
      </c>
      <c r="BO9763" s="33"/>
    </row>
    <row r="9764" spans="1:67">
      <c r="A9764" s="320" t="s">
        <v>338</v>
      </c>
      <c r="B9764" t="str">
        <f t="shared" si="816"/>
        <v>England</v>
      </c>
      <c r="E9764" s="320"/>
      <c r="F9764" s="320"/>
      <c r="G9764" s="320"/>
      <c r="H9764" s="320"/>
      <c r="I9764" s="320"/>
      <c r="J9764" s="320"/>
      <c r="K9764" s="321"/>
      <c r="L9764" s="305"/>
      <c r="M9764" s="305"/>
      <c r="N9764" s="321"/>
      <c r="O9764" s="305"/>
      <c r="P9764" s="305"/>
      <c r="Q9764" s="321"/>
      <c r="R9764" s="305"/>
      <c r="S9764" s="305"/>
      <c r="BA9764" s="395">
        <v>1</v>
      </c>
      <c r="BB9764" s="396" t="s">
        <v>861</v>
      </c>
      <c r="BC9764">
        <f t="shared" si="817"/>
        <v>0</v>
      </c>
      <c r="BD9764" t="str">
        <f t="shared" si="818"/>
        <v>NAoMe_recurrent_</v>
      </c>
      <c r="BE9764" s="397" t="s">
        <v>862</v>
      </c>
      <c r="BF9764">
        <f t="shared" si="819"/>
        <v>0</v>
      </c>
      <c r="BG9764">
        <f t="shared" si="820"/>
        <v>0</v>
      </c>
      <c r="BH9764" s="398">
        <f t="shared" si="821"/>
        <v>0</v>
      </c>
      <c r="BO9764" s="33"/>
    </row>
    <row r="9765" spans="1:67">
      <c r="A9765" s="320" t="s">
        <v>338</v>
      </c>
      <c r="B9765" t="str">
        <f t="shared" si="816"/>
        <v>England</v>
      </c>
      <c r="E9765" s="320"/>
      <c r="F9765" s="320"/>
      <c r="G9765" s="320"/>
      <c r="H9765" s="320"/>
      <c r="I9765" s="320"/>
      <c r="J9765" s="320"/>
      <c r="K9765" s="321"/>
      <c r="L9765" s="305"/>
      <c r="M9765" s="305"/>
      <c r="N9765" s="321"/>
      <c r="O9765" s="305"/>
      <c r="P9765" s="305"/>
      <c r="Q9765" s="321"/>
      <c r="R9765" s="305"/>
      <c r="S9765" s="305"/>
      <c r="BA9765" s="395">
        <v>1</v>
      </c>
      <c r="BB9765" s="396" t="s">
        <v>861</v>
      </c>
      <c r="BC9765">
        <f t="shared" si="817"/>
        <v>0</v>
      </c>
      <c r="BD9765" t="str">
        <f t="shared" si="818"/>
        <v>NAoMe_recurrent_</v>
      </c>
      <c r="BE9765" s="397" t="s">
        <v>862</v>
      </c>
      <c r="BF9765">
        <f t="shared" si="819"/>
        <v>0</v>
      </c>
      <c r="BG9765">
        <f t="shared" si="820"/>
        <v>0</v>
      </c>
      <c r="BH9765" s="398">
        <f t="shared" si="821"/>
        <v>0</v>
      </c>
      <c r="BO9765" s="33"/>
    </row>
    <row r="9766" spans="1:67">
      <c r="A9766" s="320" t="s">
        <v>338</v>
      </c>
      <c r="B9766" t="str">
        <f t="shared" si="816"/>
        <v>England</v>
      </c>
      <c r="E9766" s="320"/>
      <c r="F9766" s="320"/>
      <c r="G9766" s="320"/>
      <c r="H9766" s="320"/>
      <c r="I9766" s="320"/>
      <c r="J9766" s="320"/>
      <c r="K9766" s="321"/>
      <c r="L9766" s="305"/>
      <c r="M9766" s="305"/>
      <c r="N9766" s="321"/>
      <c r="O9766" s="305"/>
      <c r="P9766" s="305"/>
      <c r="Q9766" s="321"/>
      <c r="R9766" s="305"/>
      <c r="S9766" s="305"/>
      <c r="BA9766" s="395">
        <v>1</v>
      </c>
      <c r="BB9766" s="396" t="s">
        <v>861</v>
      </c>
      <c r="BC9766">
        <f t="shared" si="817"/>
        <v>0</v>
      </c>
      <c r="BD9766" t="str">
        <f t="shared" si="818"/>
        <v>NAoMe_recurrent_</v>
      </c>
      <c r="BE9766" s="397" t="s">
        <v>862</v>
      </c>
      <c r="BF9766">
        <f t="shared" si="819"/>
        <v>0</v>
      </c>
      <c r="BG9766">
        <f t="shared" si="820"/>
        <v>0</v>
      </c>
      <c r="BH9766" s="398">
        <f t="shared" si="821"/>
        <v>0</v>
      </c>
      <c r="BO9766" s="33"/>
    </row>
    <row r="9767" spans="1:67">
      <c r="A9767" s="320" t="s">
        <v>338</v>
      </c>
      <c r="B9767" t="str">
        <f t="shared" si="816"/>
        <v>England</v>
      </c>
      <c r="E9767" s="320"/>
      <c r="F9767" s="320"/>
      <c r="G9767" s="320"/>
      <c r="H9767" s="320"/>
      <c r="I9767" s="320"/>
      <c r="J9767" s="320"/>
      <c r="K9767" s="321"/>
      <c r="L9767" s="305"/>
      <c r="M9767" s="305"/>
      <c r="N9767" s="321"/>
      <c r="O9767" s="305"/>
      <c r="P9767" s="305"/>
      <c r="Q9767" s="321"/>
      <c r="R9767" s="305"/>
      <c r="S9767" s="305"/>
      <c r="BA9767" s="395">
        <v>1</v>
      </c>
      <c r="BB9767" s="396" t="s">
        <v>861</v>
      </c>
      <c r="BC9767">
        <f t="shared" si="817"/>
        <v>0</v>
      </c>
      <c r="BD9767" t="str">
        <f t="shared" si="818"/>
        <v>NAoMe_recurrent_</v>
      </c>
      <c r="BE9767" s="397" t="s">
        <v>862</v>
      </c>
      <c r="BF9767">
        <f t="shared" si="819"/>
        <v>0</v>
      </c>
      <c r="BG9767">
        <f t="shared" si="820"/>
        <v>0</v>
      </c>
      <c r="BH9767" s="398">
        <f t="shared" si="821"/>
        <v>0</v>
      </c>
      <c r="BO9767" s="33"/>
    </row>
    <row r="9768" spans="1:67">
      <c r="A9768" s="320" t="s">
        <v>338</v>
      </c>
      <c r="B9768" t="str">
        <f t="shared" si="816"/>
        <v>England</v>
      </c>
      <c r="E9768" s="320"/>
      <c r="F9768" s="320"/>
      <c r="G9768" s="320"/>
      <c r="H9768" s="320"/>
      <c r="I9768" s="320"/>
      <c r="J9768" s="320"/>
      <c r="K9768" s="321"/>
      <c r="L9768" s="305"/>
      <c r="M9768" s="305"/>
      <c r="N9768" s="321"/>
      <c r="O9768" s="305"/>
      <c r="P9768" s="305"/>
      <c r="Q9768" s="321"/>
      <c r="R9768" s="305"/>
      <c r="S9768" s="305"/>
      <c r="BA9768" s="395">
        <v>1</v>
      </c>
      <c r="BB9768" s="396" t="s">
        <v>861</v>
      </c>
      <c r="BC9768">
        <f t="shared" si="817"/>
        <v>0</v>
      </c>
      <c r="BD9768" t="str">
        <f t="shared" si="818"/>
        <v>NAoMe_recurrent_</v>
      </c>
      <c r="BE9768" s="397" t="s">
        <v>862</v>
      </c>
      <c r="BF9768">
        <f t="shared" si="819"/>
        <v>0</v>
      </c>
      <c r="BG9768">
        <f t="shared" si="820"/>
        <v>0</v>
      </c>
      <c r="BH9768" s="398">
        <f t="shared" si="821"/>
        <v>0</v>
      </c>
      <c r="BO9768" s="33"/>
    </row>
    <row r="9769" spans="1:67">
      <c r="A9769" s="320" t="s">
        <v>338</v>
      </c>
      <c r="B9769" t="str">
        <f t="shared" si="816"/>
        <v>England</v>
      </c>
      <c r="E9769" s="320"/>
      <c r="F9769" s="320"/>
      <c r="G9769" s="320"/>
      <c r="H9769" s="320"/>
      <c r="I9769" s="320"/>
      <c r="J9769" s="320"/>
      <c r="K9769" s="321"/>
      <c r="L9769" s="305"/>
      <c r="M9769" s="305"/>
      <c r="N9769" s="321"/>
      <c r="O9769" s="305"/>
      <c r="P9769" s="305"/>
      <c r="Q9769" s="321"/>
      <c r="R9769" s="305"/>
      <c r="S9769" s="305"/>
      <c r="BA9769" s="395">
        <v>1</v>
      </c>
      <c r="BB9769" s="396" t="s">
        <v>861</v>
      </c>
      <c r="BC9769">
        <f t="shared" si="817"/>
        <v>0</v>
      </c>
      <c r="BD9769" t="str">
        <f t="shared" si="818"/>
        <v>NAoMe_recurrent_</v>
      </c>
      <c r="BE9769" s="397" t="s">
        <v>862</v>
      </c>
      <c r="BF9769">
        <f t="shared" si="819"/>
        <v>0</v>
      </c>
      <c r="BG9769">
        <f t="shared" si="820"/>
        <v>0</v>
      </c>
      <c r="BH9769" s="398">
        <f t="shared" si="821"/>
        <v>0</v>
      </c>
      <c r="BO9769" s="33"/>
    </row>
    <row r="9770" spans="1:67">
      <c r="A9770" s="320" t="s">
        <v>338</v>
      </c>
      <c r="B9770" t="str">
        <f t="shared" si="816"/>
        <v>England</v>
      </c>
      <c r="E9770" s="320"/>
      <c r="F9770" s="320"/>
      <c r="G9770" s="320"/>
      <c r="H9770" s="320"/>
      <c r="I9770" s="320"/>
      <c r="J9770" s="320"/>
      <c r="K9770" s="321"/>
      <c r="L9770" s="305"/>
      <c r="M9770" s="305"/>
      <c r="N9770" s="321"/>
      <c r="O9770" s="305"/>
      <c r="P9770" s="305"/>
      <c r="Q9770" s="321"/>
      <c r="R9770" s="305"/>
      <c r="S9770" s="305"/>
      <c r="BA9770" s="395">
        <v>1</v>
      </c>
      <c r="BB9770" s="396" t="s">
        <v>861</v>
      </c>
      <c r="BC9770">
        <f t="shared" si="817"/>
        <v>0</v>
      </c>
      <c r="BD9770" t="str">
        <f t="shared" si="818"/>
        <v>NAoMe_recurrent_</v>
      </c>
      <c r="BE9770" s="397" t="s">
        <v>862</v>
      </c>
      <c r="BF9770">
        <f t="shared" si="819"/>
        <v>0</v>
      </c>
      <c r="BG9770">
        <f t="shared" si="820"/>
        <v>0</v>
      </c>
      <c r="BH9770" s="398">
        <f t="shared" si="821"/>
        <v>0</v>
      </c>
      <c r="BO9770" s="33"/>
    </row>
    <row r="9771" spans="1:67">
      <c r="A9771" s="320" t="s">
        <v>338</v>
      </c>
      <c r="B9771" t="str">
        <f t="shared" si="816"/>
        <v>England</v>
      </c>
      <c r="E9771" s="320"/>
      <c r="F9771" s="320"/>
      <c r="G9771" s="320"/>
      <c r="H9771" s="320"/>
      <c r="I9771" s="320"/>
      <c r="J9771" s="320"/>
      <c r="K9771" s="321"/>
      <c r="L9771" s="305"/>
      <c r="M9771" s="305"/>
      <c r="N9771" s="321"/>
      <c r="O9771" s="305"/>
      <c r="P9771" s="305"/>
      <c r="Q9771" s="321"/>
      <c r="R9771" s="305"/>
      <c r="S9771" s="305"/>
      <c r="BA9771" s="395">
        <v>1</v>
      </c>
      <c r="BB9771" s="396" t="s">
        <v>861</v>
      </c>
      <c r="BC9771">
        <f t="shared" si="817"/>
        <v>0</v>
      </c>
      <c r="BD9771" t="str">
        <f t="shared" si="818"/>
        <v>NAoMe_recurrent_</v>
      </c>
      <c r="BE9771" s="397" t="s">
        <v>862</v>
      </c>
      <c r="BF9771">
        <f t="shared" si="819"/>
        <v>0</v>
      </c>
      <c r="BG9771">
        <f t="shared" si="820"/>
        <v>0</v>
      </c>
      <c r="BH9771" s="398">
        <f t="shared" si="821"/>
        <v>0</v>
      </c>
      <c r="BO9771" s="33"/>
    </row>
    <row r="9772" spans="1:67">
      <c r="A9772" s="320" t="s">
        <v>338</v>
      </c>
      <c r="B9772" t="str">
        <f t="shared" si="816"/>
        <v>England</v>
      </c>
      <c r="E9772" s="320"/>
      <c r="F9772" s="320"/>
      <c r="G9772" s="320"/>
      <c r="H9772" s="320"/>
      <c r="I9772" s="320"/>
      <c r="J9772" s="320"/>
      <c r="K9772" s="321"/>
      <c r="L9772" s="305"/>
      <c r="M9772" s="305"/>
      <c r="N9772" s="321"/>
      <c r="O9772" s="305"/>
      <c r="P9772" s="305"/>
      <c r="Q9772" s="321"/>
      <c r="R9772" s="305"/>
      <c r="S9772" s="305"/>
      <c r="BA9772" s="395">
        <v>1</v>
      </c>
      <c r="BB9772" s="396" t="s">
        <v>861</v>
      </c>
      <c r="BC9772">
        <f t="shared" si="817"/>
        <v>0</v>
      </c>
      <c r="BD9772" t="str">
        <f t="shared" si="818"/>
        <v>NAoMe_recurrent_</v>
      </c>
      <c r="BE9772" s="397" t="s">
        <v>862</v>
      </c>
      <c r="BF9772">
        <f t="shared" si="819"/>
        <v>0</v>
      </c>
      <c r="BG9772">
        <f t="shared" si="820"/>
        <v>0</v>
      </c>
      <c r="BH9772" s="398">
        <f t="shared" si="821"/>
        <v>0</v>
      </c>
      <c r="BO9772" s="33"/>
    </row>
    <row r="9773" spans="1:67">
      <c r="A9773" s="320" t="s">
        <v>338</v>
      </c>
      <c r="B9773" t="str">
        <f t="shared" si="816"/>
        <v>England</v>
      </c>
      <c r="E9773" s="320"/>
      <c r="F9773" s="320"/>
      <c r="G9773" s="320"/>
      <c r="H9773" s="320"/>
      <c r="I9773" s="320"/>
      <c r="J9773" s="320"/>
      <c r="K9773" s="321"/>
      <c r="L9773" s="305"/>
      <c r="M9773" s="305"/>
      <c r="N9773" s="321"/>
      <c r="O9773" s="305"/>
      <c r="P9773" s="305"/>
      <c r="Q9773" s="321"/>
      <c r="R9773" s="305"/>
      <c r="S9773" s="305"/>
      <c r="BA9773" s="395">
        <v>1</v>
      </c>
      <c r="BB9773" s="396" t="s">
        <v>861</v>
      </c>
      <c r="BC9773">
        <f t="shared" si="817"/>
        <v>0</v>
      </c>
      <c r="BD9773" t="str">
        <f t="shared" si="818"/>
        <v>NAoMe_recurrent_</v>
      </c>
      <c r="BE9773" s="397" t="s">
        <v>862</v>
      </c>
      <c r="BF9773">
        <f t="shared" si="819"/>
        <v>0</v>
      </c>
      <c r="BG9773">
        <f t="shared" si="820"/>
        <v>0</v>
      </c>
      <c r="BH9773" s="398">
        <f t="shared" si="821"/>
        <v>0</v>
      </c>
      <c r="BO9773" s="33"/>
    </row>
    <row r="9774" spans="1:67">
      <c r="A9774" s="320" t="s">
        <v>338</v>
      </c>
      <c r="B9774" t="str">
        <f t="shared" si="816"/>
        <v>England</v>
      </c>
      <c r="E9774" s="320"/>
      <c r="F9774" s="320"/>
      <c r="G9774" s="320"/>
      <c r="H9774" s="320"/>
      <c r="I9774" s="320"/>
      <c r="J9774" s="320"/>
      <c r="K9774" s="321"/>
      <c r="L9774" s="305"/>
      <c r="M9774" s="305"/>
      <c r="N9774" s="321"/>
      <c r="O9774" s="305"/>
      <c r="P9774" s="305"/>
      <c r="Q9774" s="321"/>
      <c r="R9774" s="305"/>
      <c r="S9774" s="305"/>
      <c r="BA9774" s="395">
        <v>1</v>
      </c>
      <c r="BB9774" s="396" t="s">
        <v>861</v>
      </c>
      <c r="BC9774">
        <f t="shared" si="817"/>
        <v>0</v>
      </c>
      <c r="BD9774" t="str">
        <f t="shared" si="818"/>
        <v>NAoMe_recurrent_</v>
      </c>
      <c r="BE9774" s="397" t="s">
        <v>862</v>
      </c>
      <c r="BF9774">
        <f t="shared" si="819"/>
        <v>0</v>
      </c>
      <c r="BG9774">
        <f t="shared" si="820"/>
        <v>0</v>
      </c>
      <c r="BH9774" s="398">
        <f t="shared" si="821"/>
        <v>0</v>
      </c>
      <c r="BO9774" s="33"/>
    </row>
    <row r="9775" spans="1:67">
      <c r="A9775" s="320" t="s">
        <v>338</v>
      </c>
      <c r="B9775" t="str">
        <f t="shared" si="816"/>
        <v>England</v>
      </c>
      <c r="E9775" s="320"/>
      <c r="F9775" s="320"/>
      <c r="G9775" s="320"/>
      <c r="H9775" s="320"/>
      <c r="I9775" s="320"/>
      <c r="J9775" s="320"/>
      <c r="K9775" s="321"/>
      <c r="L9775" s="305"/>
      <c r="M9775" s="305"/>
      <c r="N9775" s="321"/>
      <c r="O9775" s="305"/>
      <c r="P9775" s="305"/>
      <c r="Q9775" s="321"/>
      <c r="R9775" s="305"/>
      <c r="S9775" s="305"/>
      <c r="BA9775" s="395">
        <v>1</v>
      </c>
      <c r="BB9775" s="396" t="s">
        <v>861</v>
      </c>
      <c r="BC9775">
        <f t="shared" si="817"/>
        <v>0</v>
      </c>
      <c r="BD9775" t="str">
        <f t="shared" si="818"/>
        <v>NAoMe_recurrent_</v>
      </c>
      <c r="BE9775" s="397" t="s">
        <v>862</v>
      </c>
      <c r="BF9775">
        <f t="shared" si="819"/>
        <v>0</v>
      </c>
      <c r="BG9775">
        <f t="shared" si="820"/>
        <v>0</v>
      </c>
      <c r="BH9775" s="398">
        <f t="shared" si="821"/>
        <v>0</v>
      </c>
      <c r="BO9775" s="33"/>
    </row>
    <row r="9776" spans="1:67">
      <c r="A9776" s="320" t="s">
        <v>338</v>
      </c>
      <c r="B9776" t="str">
        <f t="shared" si="816"/>
        <v>England</v>
      </c>
      <c r="E9776" s="320"/>
      <c r="F9776" s="320"/>
      <c r="G9776" s="320"/>
      <c r="H9776" s="320"/>
      <c r="I9776" s="320"/>
      <c r="J9776" s="320"/>
      <c r="K9776" s="321"/>
      <c r="L9776" s="305"/>
      <c r="M9776" s="305"/>
      <c r="N9776" s="321"/>
      <c r="O9776" s="305"/>
      <c r="P9776" s="305"/>
      <c r="Q9776" s="321"/>
      <c r="R9776" s="305"/>
      <c r="S9776" s="305"/>
      <c r="BA9776" s="395">
        <v>1</v>
      </c>
      <c r="BB9776" s="396" t="s">
        <v>861</v>
      </c>
      <c r="BC9776">
        <f t="shared" si="817"/>
        <v>0</v>
      </c>
      <c r="BD9776" t="str">
        <f t="shared" si="818"/>
        <v>NAoMe_recurrent_</v>
      </c>
      <c r="BE9776" s="397" t="s">
        <v>862</v>
      </c>
      <c r="BF9776">
        <f t="shared" si="819"/>
        <v>0</v>
      </c>
      <c r="BG9776">
        <f t="shared" si="820"/>
        <v>0</v>
      </c>
      <c r="BH9776" s="398">
        <f t="shared" si="821"/>
        <v>0</v>
      </c>
      <c r="BO9776" s="33"/>
    </row>
    <row r="9777" spans="1:67">
      <c r="A9777" s="320" t="s">
        <v>338</v>
      </c>
      <c r="B9777" t="str">
        <f t="shared" si="816"/>
        <v>England</v>
      </c>
      <c r="E9777" s="320"/>
      <c r="F9777" s="320"/>
      <c r="G9777" s="320"/>
      <c r="H9777" s="320"/>
      <c r="I9777" s="320"/>
      <c r="J9777" s="320"/>
      <c r="K9777" s="321"/>
      <c r="L9777" s="305"/>
      <c r="M9777" s="305"/>
      <c r="N9777" s="321"/>
      <c r="O9777" s="305"/>
      <c r="P9777" s="305"/>
      <c r="Q9777" s="321"/>
      <c r="R9777" s="305"/>
      <c r="S9777" s="305"/>
      <c r="BA9777" s="395">
        <v>1</v>
      </c>
      <c r="BB9777" s="396" t="s">
        <v>861</v>
      </c>
      <c r="BC9777">
        <f t="shared" si="817"/>
        <v>0</v>
      </c>
      <c r="BD9777" t="str">
        <f t="shared" si="818"/>
        <v>NAoMe_recurrent_</v>
      </c>
      <c r="BE9777" s="397" t="s">
        <v>862</v>
      </c>
      <c r="BF9777">
        <f t="shared" si="819"/>
        <v>0</v>
      </c>
      <c r="BG9777">
        <f t="shared" si="820"/>
        <v>0</v>
      </c>
      <c r="BH9777" s="398">
        <f t="shared" si="821"/>
        <v>0</v>
      </c>
      <c r="BO9777" s="33"/>
    </row>
    <row r="9778" spans="1:67">
      <c r="A9778" s="320" t="s">
        <v>338</v>
      </c>
      <c r="B9778" t="str">
        <f t="shared" si="816"/>
        <v>England</v>
      </c>
      <c r="E9778" s="320"/>
      <c r="F9778" s="320"/>
      <c r="G9778" s="320"/>
      <c r="H9778" s="320"/>
      <c r="I9778" s="320"/>
      <c r="J9778" s="320"/>
      <c r="K9778" s="321"/>
      <c r="L9778" s="305"/>
      <c r="M9778" s="305"/>
      <c r="N9778" s="321"/>
      <c r="O9778" s="305"/>
      <c r="P9778" s="305"/>
      <c r="Q9778" s="321"/>
      <c r="R9778" s="305"/>
      <c r="S9778" s="305"/>
      <c r="BA9778" s="395">
        <v>1</v>
      </c>
      <c r="BB9778" s="396" t="s">
        <v>861</v>
      </c>
      <c r="BC9778">
        <f t="shared" si="817"/>
        <v>0</v>
      </c>
      <c r="BD9778" t="str">
        <f t="shared" si="818"/>
        <v>NAoMe_recurrent_</v>
      </c>
      <c r="BE9778" s="397" t="s">
        <v>862</v>
      </c>
      <c r="BF9778">
        <f t="shared" si="819"/>
        <v>0</v>
      </c>
      <c r="BG9778">
        <f t="shared" si="820"/>
        <v>0</v>
      </c>
      <c r="BH9778" s="398">
        <f t="shared" si="821"/>
        <v>0</v>
      </c>
      <c r="BO9778" s="33"/>
    </row>
    <row r="9779" spans="1:67">
      <c r="A9779" s="320" t="s">
        <v>338</v>
      </c>
      <c r="B9779" t="str">
        <f t="shared" si="816"/>
        <v>England</v>
      </c>
      <c r="E9779" s="320"/>
      <c r="F9779" s="320"/>
      <c r="G9779" s="320"/>
      <c r="H9779" s="320"/>
      <c r="I9779" s="320"/>
      <c r="J9779" s="320"/>
      <c r="K9779" s="321"/>
      <c r="L9779" s="305"/>
      <c r="M9779" s="305"/>
      <c r="N9779" s="321"/>
      <c r="O9779" s="305"/>
      <c r="P9779" s="305"/>
      <c r="Q9779" s="321"/>
      <c r="R9779" s="305"/>
      <c r="S9779" s="305"/>
      <c r="BA9779" s="395">
        <v>1</v>
      </c>
      <c r="BB9779" s="396" t="s">
        <v>861</v>
      </c>
      <c r="BC9779">
        <f t="shared" si="817"/>
        <v>0</v>
      </c>
      <c r="BD9779" t="str">
        <f t="shared" si="818"/>
        <v>NAoMe_recurrent_</v>
      </c>
      <c r="BE9779" s="397" t="s">
        <v>862</v>
      </c>
      <c r="BF9779">
        <f t="shared" si="819"/>
        <v>0</v>
      </c>
      <c r="BG9779">
        <f t="shared" si="820"/>
        <v>0</v>
      </c>
      <c r="BH9779" s="398">
        <f t="shared" si="821"/>
        <v>0</v>
      </c>
      <c r="BO9779" s="33"/>
    </row>
    <row r="9780" spans="1:67">
      <c r="A9780" s="320" t="s">
        <v>338</v>
      </c>
      <c r="B9780" t="str">
        <f t="shared" si="816"/>
        <v>England</v>
      </c>
      <c r="E9780" s="320"/>
      <c r="F9780" s="320"/>
      <c r="G9780" s="320"/>
      <c r="H9780" s="320"/>
      <c r="I9780" s="320"/>
      <c r="J9780" s="320"/>
      <c r="K9780" s="321"/>
      <c r="L9780" s="305"/>
      <c r="M9780" s="305"/>
      <c r="N9780" s="321"/>
      <c r="O9780" s="305"/>
      <c r="P9780" s="305"/>
      <c r="Q9780" s="321"/>
      <c r="R9780" s="305"/>
      <c r="S9780" s="305"/>
      <c r="BA9780" s="395">
        <v>1</v>
      </c>
      <c r="BB9780" s="396" t="s">
        <v>861</v>
      </c>
      <c r="BC9780">
        <f t="shared" si="817"/>
        <v>0</v>
      </c>
      <c r="BD9780" t="str">
        <f t="shared" si="818"/>
        <v>NAoMe_recurrent_</v>
      </c>
      <c r="BE9780" s="397" t="s">
        <v>862</v>
      </c>
      <c r="BF9780">
        <f t="shared" si="819"/>
        <v>0</v>
      </c>
      <c r="BG9780">
        <f t="shared" si="820"/>
        <v>0</v>
      </c>
      <c r="BH9780" s="398">
        <f t="shared" si="821"/>
        <v>0</v>
      </c>
      <c r="BO9780" s="33"/>
    </row>
    <row r="9781" spans="1:67">
      <c r="A9781" s="320" t="s">
        <v>338</v>
      </c>
      <c r="B9781" t="str">
        <f t="shared" si="816"/>
        <v>England</v>
      </c>
      <c r="E9781" s="320"/>
      <c r="F9781" s="320"/>
      <c r="G9781" s="320"/>
      <c r="H9781" s="320"/>
      <c r="I9781" s="320"/>
      <c r="J9781" s="320"/>
      <c r="K9781" s="321"/>
      <c r="L9781" s="305"/>
      <c r="M9781" s="305"/>
      <c r="N9781" s="321"/>
      <c r="O9781" s="305"/>
      <c r="P9781" s="305"/>
      <c r="Q9781" s="321"/>
      <c r="R9781" s="305"/>
      <c r="S9781" s="305"/>
      <c r="BA9781" s="395">
        <v>1</v>
      </c>
      <c r="BB9781" s="396" t="s">
        <v>861</v>
      </c>
      <c r="BC9781">
        <f t="shared" si="817"/>
        <v>0</v>
      </c>
      <c r="BD9781" t="str">
        <f t="shared" si="818"/>
        <v>NAoMe_recurrent_</v>
      </c>
      <c r="BE9781" s="397" t="s">
        <v>862</v>
      </c>
      <c r="BF9781">
        <f t="shared" si="819"/>
        <v>0</v>
      </c>
      <c r="BG9781">
        <f t="shared" si="820"/>
        <v>0</v>
      </c>
      <c r="BH9781" s="398">
        <f t="shared" si="821"/>
        <v>0</v>
      </c>
      <c r="BO9781" s="33"/>
    </row>
    <row r="9782" spans="1:67">
      <c r="A9782" s="320" t="s">
        <v>338</v>
      </c>
      <c r="B9782" t="str">
        <f t="shared" si="816"/>
        <v>England</v>
      </c>
      <c r="E9782" s="320"/>
      <c r="F9782" s="320"/>
      <c r="G9782" s="320"/>
      <c r="H9782" s="320"/>
      <c r="I9782" s="320"/>
      <c r="J9782" s="320"/>
      <c r="K9782" s="321"/>
      <c r="L9782" s="305"/>
      <c r="M9782" s="305"/>
      <c r="N9782" s="321"/>
      <c r="O9782" s="305"/>
      <c r="P9782" s="305"/>
      <c r="Q9782" s="321"/>
      <c r="R9782" s="305"/>
      <c r="S9782" s="305"/>
      <c r="BA9782" s="395">
        <v>1</v>
      </c>
      <c r="BB9782" s="396" t="s">
        <v>861</v>
      </c>
      <c r="BC9782">
        <f t="shared" si="817"/>
        <v>0</v>
      </c>
      <c r="BD9782" t="str">
        <f t="shared" si="818"/>
        <v>NAoMe_recurrent_</v>
      </c>
      <c r="BE9782" s="397" t="s">
        <v>862</v>
      </c>
      <c r="BF9782">
        <f t="shared" si="819"/>
        <v>0</v>
      </c>
      <c r="BG9782">
        <f t="shared" si="820"/>
        <v>0</v>
      </c>
      <c r="BH9782" s="398">
        <f t="shared" si="821"/>
        <v>0</v>
      </c>
      <c r="BO9782" s="33"/>
    </row>
    <row r="9783" spans="1:67">
      <c r="A9783" s="320" t="s">
        <v>338</v>
      </c>
      <c r="B9783" t="str">
        <f t="shared" si="816"/>
        <v>England</v>
      </c>
      <c r="E9783" s="320"/>
      <c r="F9783" s="320"/>
      <c r="G9783" s="320"/>
      <c r="H9783" s="320"/>
      <c r="I9783" s="320"/>
      <c r="J9783" s="320"/>
      <c r="K9783" s="321"/>
      <c r="L9783" s="305"/>
      <c r="M9783" s="305"/>
      <c r="N9783" s="321"/>
      <c r="O9783" s="305"/>
      <c r="P9783" s="305"/>
      <c r="Q9783" s="321"/>
      <c r="R9783" s="305"/>
      <c r="S9783" s="305"/>
      <c r="BA9783" s="395">
        <v>1</v>
      </c>
      <c r="BB9783" s="396" t="s">
        <v>861</v>
      </c>
      <c r="BC9783">
        <f t="shared" si="817"/>
        <v>0</v>
      </c>
      <c r="BD9783" t="str">
        <f t="shared" si="818"/>
        <v>NAoMe_recurrent_</v>
      </c>
      <c r="BE9783" s="397" t="s">
        <v>862</v>
      </c>
      <c r="BF9783">
        <f t="shared" si="819"/>
        <v>0</v>
      </c>
      <c r="BG9783">
        <f t="shared" si="820"/>
        <v>0</v>
      </c>
      <c r="BH9783" s="398">
        <f t="shared" si="821"/>
        <v>0</v>
      </c>
      <c r="BO9783" s="33"/>
    </row>
    <row r="9784" spans="1:67">
      <c r="A9784" s="320" t="s">
        <v>338</v>
      </c>
      <c r="B9784" t="str">
        <f t="shared" si="816"/>
        <v>England</v>
      </c>
      <c r="E9784" s="320"/>
      <c r="F9784" s="320"/>
      <c r="G9784" s="320"/>
      <c r="H9784" s="320"/>
      <c r="I9784" s="320"/>
      <c r="J9784" s="320"/>
      <c r="K9784" s="321"/>
      <c r="L9784" s="305"/>
      <c r="M9784" s="305"/>
      <c r="N9784" s="321"/>
      <c r="O9784" s="305"/>
      <c r="P9784" s="305"/>
      <c r="Q9784" s="321"/>
      <c r="R9784" s="305"/>
      <c r="S9784" s="305"/>
      <c r="BA9784" s="395">
        <v>1</v>
      </c>
      <c r="BB9784" s="396" t="s">
        <v>861</v>
      </c>
      <c r="BC9784">
        <f t="shared" si="817"/>
        <v>0</v>
      </c>
      <c r="BD9784" t="str">
        <f t="shared" si="818"/>
        <v>NAoMe_recurrent_</v>
      </c>
      <c r="BE9784" s="397" t="s">
        <v>862</v>
      </c>
      <c r="BF9784">
        <f t="shared" si="819"/>
        <v>0</v>
      </c>
      <c r="BG9784">
        <f t="shared" si="820"/>
        <v>0</v>
      </c>
      <c r="BH9784" s="398">
        <f t="shared" si="821"/>
        <v>0</v>
      </c>
      <c r="BO9784" s="33"/>
    </row>
    <row r="9785" spans="1:67">
      <c r="A9785" s="320" t="s">
        <v>338</v>
      </c>
      <c r="B9785" t="str">
        <f t="shared" si="816"/>
        <v>England</v>
      </c>
      <c r="E9785" s="320"/>
      <c r="F9785" s="320"/>
      <c r="G9785" s="320"/>
      <c r="H9785" s="320"/>
      <c r="I9785" s="320"/>
      <c r="J9785" s="320"/>
      <c r="K9785" s="321"/>
      <c r="L9785" s="305"/>
      <c r="M9785" s="305"/>
      <c r="N9785" s="321"/>
      <c r="O9785" s="305"/>
      <c r="P9785" s="305"/>
      <c r="Q9785" s="321"/>
      <c r="R9785" s="305"/>
      <c r="S9785" s="305"/>
      <c r="BA9785" s="395">
        <v>1</v>
      </c>
      <c r="BB9785" s="396" t="s">
        <v>861</v>
      </c>
      <c r="BC9785">
        <f t="shared" si="817"/>
        <v>0</v>
      </c>
      <c r="BD9785" t="str">
        <f t="shared" si="818"/>
        <v>NAoMe_recurrent_</v>
      </c>
      <c r="BE9785" s="397" t="s">
        <v>862</v>
      </c>
      <c r="BF9785">
        <f t="shared" si="819"/>
        <v>0</v>
      </c>
      <c r="BG9785">
        <f t="shared" si="820"/>
        <v>0</v>
      </c>
      <c r="BH9785" s="398">
        <f t="shared" si="821"/>
        <v>0</v>
      </c>
      <c r="BO9785" s="33"/>
    </row>
    <row r="9786" spans="1:67">
      <c r="A9786" s="320" t="s">
        <v>338</v>
      </c>
      <c r="B9786" t="str">
        <f t="shared" si="816"/>
        <v>England</v>
      </c>
      <c r="E9786" s="320"/>
      <c r="F9786" s="320"/>
      <c r="G9786" s="320"/>
      <c r="H9786" s="320"/>
      <c r="I9786" s="320"/>
      <c r="J9786" s="320"/>
      <c r="K9786" s="321"/>
      <c r="L9786" s="305"/>
      <c r="M9786" s="305"/>
      <c r="N9786" s="321"/>
      <c r="O9786" s="305"/>
      <c r="P9786" s="305"/>
      <c r="Q9786" s="321"/>
      <c r="R9786" s="305"/>
      <c r="S9786" s="305"/>
      <c r="BA9786" s="395">
        <v>1</v>
      </c>
      <c r="BB9786" s="396" t="s">
        <v>861</v>
      </c>
      <c r="BC9786">
        <f t="shared" si="817"/>
        <v>0</v>
      </c>
      <c r="BD9786" t="str">
        <f t="shared" si="818"/>
        <v>NAoMe_recurrent_</v>
      </c>
      <c r="BE9786" s="397" t="s">
        <v>862</v>
      </c>
      <c r="BF9786">
        <f t="shared" si="819"/>
        <v>0</v>
      </c>
      <c r="BG9786">
        <f t="shared" si="820"/>
        <v>0</v>
      </c>
      <c r="BH9786" s="398">
        <f t="shared" si="821"/>
        <v>0</v>
      </c>
      <c r="BO9786" s="33"/>
    </row>
    <row r="9787" spans="1:67">
      <c r="A9787" s="320" t="s">
        <v>338</v>
      </c>
      <c r="B9787" t="str">
        <f t="shared" si="816"/>
        <v>England</v>
      </c>
      <c r="E9787" s="320"/>
      <c r="F9787" s="320"/>
      <c r="G9787" s="320"/>
      <c r="H9787" s="320"/>
      <c r="I9787" s="320"/>
      <c r="J9787" s="320"/>
      <c r="K9787" s="321"/>
      <c r="L9787" s="305"/>
      <c r="M9787" s="305"/>
      <c r="N9787" s="321"/>
      <c r="O9787" s="305"/>
      <c r="P9787" s="305"/>
      <c r="Q9787" s="321"/>
      <c r="R9787" s="305"/>
      <c r="S9787" s="305"/>
      <c r="BA9787" s="395">
        <v>1</v>
      </c>
      <c r="BB9787" s="396" t="s">
        <v>861</v>
      </c>
      <c r="BC9787">
        <f t="shared" si="817"/>
        <v>0</v>
      </c>
      <c r="BD9787" t="str">
        <f t="shared" si="818"/>
        <v>NAoMe_recurrent_</v>
      </c>
      <c r="BE9787" s="397" t="s">
        <v>862</v>
      </c>
      <c r="BF9787">
        <f t="shared" si="819"/>
        <v>0</v>
      </c>
      <c r="BG9787">
        <f t="shared" si="820"/>
        <v>0</v>
      </c>
      <c r="BH9787" s="398">
        <f t="shared" si="821"/>
        <v>0</v>
      </c>
      <c r="BO9787" s="33"/>
    </row>
    <row r="9788" spans="1:67">
      <c r="A9788" s="320" t="s">
        <v>338</v>
      </c>
      <c r="B9788" t="str">
        <f t="shared" si="816"/>
        <v>England</v>
      </c>
      <c r="E9788" s="320"/>
      <c r="F9788" s="320"/>
      <c r="G9788" s="320"/>
      <c r="H9788" s="320"/>
      <c r="I9788" s="320"/>
      <c r="J9788" s="320"/>
      <c r="K9788" s="321"/>
      <c r="L9788" s="305"/>
      <c r="M9788" s="305"/>
      <c r="N9788" s="321"/>
      <c r="O9788" s="305"/>
      <c r="P9788" s="305"/>
      <c r="Q9788" s="321"/>
      <c r="R9788" s="305"/>
      <c r="S9788" s="305"/>
      <c r="BA9788" s="395">
        <v>1</v>
      </c>
      <c r="BB9788" s="396" t="s">
        <v>861</v>
      </c>
      <c r="BC9788">
        <f t="shared" si="817"/>
        <v>0</v>
      </c>
      <c r="BD9788" t="str">
        <f t="shared" si="818"/>
        <v>NAoMe_recurrent_</v>
      </c>
      <c r="BE9788" s="397" t="s">
        <v>862</v>
      </c>
      <c r="BF9788">
        <f t="shared" si="819"/>
        <v>0</v>
      </c>
      <c r="BG9788">
        <f t="shared" si="820"/>
        <v>0</v>
      </c>
      <c r="BH9788" s="398">
        <f t="shared" si="821"/>
        <v>0</v>
      </c>
      <c r="BO9788" s="33"/>
    </row>
    <row r="9789" spans="1:67">
      <c r="A9789" s="320" t="s">
        <v>338</v>
      </c>
      <c r="B9789" t="str">
        <f t="shared" si="816"/>
        <v>England</v>
      </c>
      <c r="E9789" s="320"/>
      <c r="F9789" s="320"/>
      <c r="G9789" s="320"/>
      <c r="H9789" s="320"/>
      <c r="I9789" s="320"/>
      <c r="J9789" s="320"/>
      <c r="K9789" s="321"/>
      <c r="L9789" s="305"/>
      <c r="M9789" s="305"/>
      <c r="N9789" s="321"/>
      <c r="O9789" s="305"/>
      <c r="P9789" s="305"/>
      <c r="Q9789" s="321"/>
      <c r="R9789" s="305"/>
      <c r="S9789" s="305"/>
      <c r="BA9789" s="395">
        <v>1</v>
      </c>
      <c r="BB9789" s="396" t="s">
        <v>861</v>
      </c>
      <c r="BC9789">
        <f t="shared" si="817"/>
        <v>0</v>
      </c>
      <c r="BD9789" t="str">
        <f t="shared" si="818"/>
        <v>NAoMe_recurrent_</v>
      </c>
      <c r="BE9789" s="397" t="s">
        <v>862</v>
      </c>
      <c r="BF9789">
        <f t="shared" si="819"/>
        <v>0</v>
      </c>
      <c r="BG9789">
        <f t="shared" si="820"/>
        <v>0</v>
      </c>
      <c r="BH9789" s="398">
        <f t="shared" si="821"/>
        <v>0</v>
      </c>
      <c r="BO9789" s="33"/>
    </row>
    <row r="9790" spans="1:67">
      <c r="A9790" s="320" t="s">
        <v>338</v>
      </c>
      <c r="B9790" t="str">
        <f t="shared" si="816"/>
        <v>England</v>
      </c>
      <c r="E9790" s="320"/>
      <c r="F9790" s="320"/>
      <c r="G9790" s="320"/>
      <c r="H9790" s="320"/>
      <c r="I9790" s="320"/>
      <c r="J9790" s="320"/>
      <c r="K9790" s="321"/>
      <c r="L9790" s="305"/>
      <c r="M9790" s="305"/>
      <c r="N9790" s="321"/>
      <c r="O9790" s="305"/>
      <c r="P9790" s="305"/>
      <c r="Q9790" s="321"/>
      <c r="R9790" s="305"/>
      <c r="S9790" s="305"/>
      <c r="BA9790" s="395">
        <v>1</v>
      </c>
      <c r="BB9790" s="396" t="s">
        <v>861</v>
      </c>
      <c r="BC9790">
        <f t="shared" si="817"/>
        <v>0</v>
      </c>
      <c r="BD9790" t="str">
        <f t="shared" si="818"/>
        <v>NAoMe_recurrent_</v>
      </c>
      <c r="BE9790" s="397" t="s">
        <v>862</v>
      </c>
      <c r="BF9790">
        <f t="shared" si="819"/>
        <v>0</v>
      </c>
      <c r="BG9790">
        <f t="shared" si="820"/>
        <v>0</v>
      </c>
      <c r="BH9790" s="398">
        <f t="shared" si="821"/>
        <v>0</v>
      </c>
      <c r="BO9790" s="33"/>
    </row>
    <row r="9791" spans="1:67">
      <c r="A9791" s="320" t="s">
        <v>338</v>
      </c>
      <c r="B9791" t="str">
        <f t="shared" si="816"/>
        <v>England</v>
      </c>
      <c r="E9791" s="320"/>
      <c r="F9791" s="320"/>
      <c r="G9791" s="320"/>
      <c r="H9791" s="320"/>
      <c r="I9791" s="320"/>
      <c r="J9791" s="320"/>
      <c r="K9791" s="321"/>
      <c r="L9791" s="305"/>
      <c r="M9791" s="305"/>
      <c r="N9791" s="321"/>
      <c r="O9791" s="305"/>
      <c r="P9791" s="305"/>
      <c r="Q9791" s="321"/>
      <c r="R9791" s="305"/>
      <c r="S9791" s="305"/>
      <c r="BA9791" s="395">
        <v>1</v>
      </c>
      <c r="BB9791" s="396" t="s">
        <v>861</v>
      </c>
      <c r="BC9791">
        <f t="shared" si="817"/>
        <v>0</v>
      </c>
      <c r="BD9791" t="str">
        <f t="shared" si="818"/>
        <v>NAoMe_recurrent_</v>
      </c>
      <c r="BE9791" s="397" t="s">
        <v>862</v>
      </c>
      <c r="BF9791">
        <f t="shared" si="819"/>
        <v>0</v>
      </c>
      <c r="BG9791">
        <f t="shared" si="820"/>
        <v>0</v>
      </c>
      <c r="BH9791" s="398">
        <f t="shared" si="821"/>
        <v>0</v>
      </c>
      <c r="BO9791" s="33"/>
    </row>
    <row r="9792" spans="1:67">
      <c r="A9792" s="320" t="s">
        <v>338</v>
      </c>
      <c r="B9792" t="str">
        <f t="shared" si="816"/>
        <v>England</v>
      </c>
      <c r="E9792" s="320"/>
      <c r="F9792" s="320"/>
      <c r="G9792" s="320"/>
      <c r="H9792" s="320"/>
      <c r="I9792" s="320"/>
      <c r="J9792" s="320"/>
      <c r="K9792" s="321"/>
      <c r="L9792" s="305"/>
      <c r="M9792" s="305"/>
      <c r="N9792" s="321"/>
      <c r="O9792" s="305"/>
      <c r="P9792" s="305"/>
      <c r="Q9792" s="321"/>
      <c r="R9792" s="305"/>
      <c r="S9792" s="305"/>
      <c r="BA9792" s="395">
        <v>1</v>
      </c>
      <c r="BB9792" s="396" t="s">
        <v>861</v>
      </c>
      <c r="BC9792">
        <f t="shared" si="817"/>
        <v>0</v>
      </c>
      <c r="BD9792" t="str">
        <f t="shared" si="818"/>
        <v>NAoMe_recurrent_</v>
      </c>
      <c r="BE9792" s="397" t="s">
        <v>862</v>
      </c>
      <c r="BF9792">
        <f t="shared" si="819"/>
        <v>0</v>
      </c>
      <c r="BG9792">
        <f t="shared" si="820"/>
        <v>0</v>
      </c>
      <c r="BH9792" s="398">
        <f t="shared" si="821"/>
        <v>0</v>
      </c>
      <c r="BO9792" s="33"/>
    </row>
    <row r="9793" spans="1:67">
      <c r="A9793" s="320" t="s">
        <v>338</v>
      </c>
      <c r="B9793" t="str">
        <f t="shared" si="816"/>
        <v>England</v>
      </c>
      <c r="E9793" s="320"/>
      <c r="F9793" s="320"/>
      <c r="G9793" s="320"/>
      <c r="H9793" s="320"/>
      <c r="I9793" s="320"/>
      <c r="J9793" s="320"/>
      <c r="K9793" s="321"/>
      <c r="L9793" s="305"/>
      <c r="M9793" s="305"/>
      <c r="N9793" s="321"/>
      <c r="O9793" s="305"/>
      <c r="P9793" s="305"/>
      <c r="Q9793" s="321"/>
      <c r="R9793" s="305"/>
      <c r="S9793" s="305"/>
      <c r="BA9793" s="395">
        <v>1</v>
      </c>
      <c r="BB9793" s="396" t="s">
        <v>861</v>
      </c>
      <c r="BC9793">
        <f t="shared" si="817"/>
        <v>0</v>
      </c>
      <c r="BD9793" t="str">
        <f t="shared" si="818"/>
        <v>NAoMe_recurrent_</v>
      </c>
      <c r="BE9793" s="397" t="s">
        <v>862</v>
      </c>
      <c r="BF9793">
        <f t="shared" si="819"/>
        <v>0</v>
      </c>
      <c r="BG9793">
        <f t="shared" si="820"/>
        <v>0</v>
      </c>
      <c r="BH9793" s="398">
        <f t="shared" si="821"/>
        <v>0</v>
      </c>
      <c r="BO9793" s="33"/>
    </row>
    <row r="9794" spans="1:67">
      <c r="A9794" s="320" t="s">
        <v>338</v>
      </c>
      <c r="B9794" t="str">
        <f t="shared" ref="B9794:B9857" si="822">IF(H9794= "Wales", "Wales", "England")</f>
        <v>England</v>
      </c>
      <c r="E9794" s="320"/>
      <c r="F9794" s="320"/>
      <c r="G9794" s="320"/>
      <c r="H9794" s="320"/>
      <c r="I9794" s="320"/>
      <c r="J9794" s="320"/>
      <c r="K9794" s="321"/>
      <c r="L9794" s="305"/>
      <c r="M9794" s="305"/>
      <c r="N9794" s="321"/>
      <c r="O9794" s="305"/>
      <c r="P9794" s="305"/>
      <c r="Q9794" s="321"/>
      <c r="R9794" s="305"/>
      <c r="S9794" s="305"/>
      <c r="BA9794" s="395">
        <v>1</v>
      </c>
      <c r="BB9794" s="396" t="s">
        <v>861</v>
      </c>
      <c r="BC9794">
        <f t="shared" si="817"/>
        <v>0</v>
      </c>
      <c r="BD9794" t="str">
        <f t="shared" si="818"/>
        <v>NAoMe_recurrent_</v>
      </c>
      <c r="BE9794" s="397" t="s">
        <v>862</v>
      </c>
      <c r="BF9794">
        <f t="shared" si="819"/>
        <v>0</v>
      </c>
      <c r="BG9794">
        <f t="shared" si="820"/>
        <v>0</v>
      </c>
      <c r="BH9794" s="398">
        <f t="shared" si="821"/>
        <v>0</v>
      </c>
      <c r="BO9794" s="33"/>
    </row>
    <row r="9795" spans="1:67">
      <c r="A9795" s="320" t="s">
        <v>338</v>
      </c>
      <c r="B9795" t="str">
        <f t="shared" si="822"/>
        <v>England</v>
      </c>
      <c r="E9795" s="320"/>
      <c r="F9795" s="320"/>
      <c r="G9795" s="320"/>
      <c r="H9795" s="320"/>
      <c r="I9795" s="320"/>
      <c r="J9795" s="320"/>
      <c r="K9795" s="321"/>
      <c r="L9795" s="305"/>
      <c r="M9795" s="305"/>
      <c r="N9795" s="321"/>
      <c r="O9795" s="305"/>
      <c r="P9795" s="305"/>
      <c r="Q9795" s="321"/>
      <c r="R9795" s="305"/>
      <c r="S9795" s="305"/>
      <c r="BA9795" s="395">
        <v>1</v>
      </c>
      <c r="BB9795" s="396" t="s">
        <v>861</v>
      </c>
      <c r="BC9795">
        <f t="shared" ref="BC9795:BC9858" si="823">E9795</f>
        <v>0</v>
      </c>
      <c r="BD9795" t="str">
        <f t="shared" ref="BD9795:BD9858" si="824">(LEFT(A9795, LEN(A9795)-7))&amp;"_"&amp;I9795</f>
        <v>NAoMe_recurrent_</v>
      </c>
      <c r="BE9795" s="397" t="s">
        <v>862</v>
      </c>
      <c r="BF9795">
        <f t="shared" ref="BF9795:BF9858" si="825">J9795</f>
        <v>0</v>
      </c>
      <c r="BG9795">
        <f t="shared" ref="BG9795:BG9858" si="826">K9795</f>
        <v>0</v>
      </c>
      <c r="BH9795" s="398">
        <f t="shared" ref="BH9795:BH9858" si="827">L9795</f>
        <v>0</v>
      </c>
      <c r="BO9795" s="33"/>
    </row>
    <row r="9796" spans="1:67">
      <c r="A9796" s="320" t="s">
        <v>338</v>
      </c>
      <c r="B9796" t="str">
        <f t="shared" si="822"/>
        <v>England</v>
      </c>
      <c r="E9796" s="320"/>
      <c r="F9796" s="320"/>
      <c r="G9796" s="320"/>
      <c r="H9796" s="320"/>
      <c r="I9796" s="320"/>
      <c r="J9796" s="320"/>
      <c r="K9796" s="321"/>
      <c r="L9796" s="305"/>
      <c r="M9796" s="305"/>
      <c r="N9796" s="321"/>
      <c r="O9796" s="305"/>
      <c r="P9796" s="305"/>
      <c r="Q9796" s="321"/>
      <c r="R9796" s="305"/>
      <c r="S9796" s="305"/>
      <c r="BA9796" s="395">
        <v>1</v>
      </c>
      <c r="BB9796" s="396" t="s">
        <v>861</v>
      </c>
      <c r="BC9796">
        <f t="shared" si="823"/>
        <v>0</v>
      </c>
      <c r="BD9796" t="str">
        <f t="shared" si="824"/>
        <v>NAoMe_recurrent_</v>
      </c>
      <c r="BE9796" s="397" t="s">
        <v>862</v>
      </c>
      <c r="BF9796">
        <f t="shared" si="825"/>
        <v>0</v>
      </c>
      <c r="BG9796">
        <f t="shared" si="826"/>
        <v>0</v>
      </c>
      <c r="BH9796" s="398">
        <f t="shared" si="827"/>
        <v>0</v>
      </c>
      <c r="BO9796" s="33"/>
    </row>
    <row r="9797" spans="1:67">
      <c r="A9797" s="320" t="s">
        <v>338</v>
      </c>
      <c r="B9797" t="str">
        <f t="shared" si="822"/>
        <v>England</v>
      </c>
      <c r="E9797" s="320"/>
      <c r="F9797" s="320"/>
      <c r="G9797" s="320"/>
      <c r="H9797" s="320"/>
      <c r="I9797" s="320"/>
      <c r="J9797" s="320"/>
      <c r="K9797" s="321"/>
      <c r="L9797" s="305"/>
      <c r="M9797" s="305"/>
      <c r="N9797" s="321"/>
      <c r="O9797" s="305"/>
      <c r="P9797" s="305"/>
      <c r="Q9797" s="321"/>
      <c r="R9797" s="305"/>
      <c r="S9797" s="305"/>
      <c r="BA9797" s="395">
        <v>1</v>
      </c>
      <c r="BB9797" s="396" t="s">
        <v>861</v>
      </c>
      <c r="BC9797">
        <f t="shared" si="823"/>
        <v>0</v>
      </c>
      <c r="BD9797" t="str">
        <f t="shared" si="824"/>
        <v>NAoMe_recurrent_</v>
      </c>
      <c r="BE9797" s="397" t="s">
        <v>862</v>
      </c>
      <c r="BF9797">
        <f t="shared" si="825"/>
        <v>0</v>
      </c>
      <c r="BG9797">
        <f t="shared" si="826"/>
        <v>0</v>
      </c>
      <c r="BH9797" s="398">
        <f t="shared" si="827"/>
        <v>0</v>
      </c>
      <c r="BO9797" s="33"/>
    </row>
    <row r="9798" spans="1:67">
      <c r="A9798" s="320" t="s">
        <v>338</v>
      </c>
      <c r="B9798" t="str">
        <f t="shared" si="822"/>
        <v>England</v>
      </c>
      <c r="E9798" s="320"/>
      <c r="F9798" s="320"/>
      <c r="G9798" s="320"/>
      <c r="H9798" s="320"/>
      <c r="I9798" s="320"/>
      <c r="J9798" s="320"/>
      <c r="K9798" s="321"/>
      <c r="L9798" s="305"/>
      <c r="M9798" s="305"/>
      <c r="N9798" s="321"/>
      <c r="O9798" s="305"/>
      <c r="P9798" s="305"/>
      <c r="Q9798" s="321"/>
      <c r="R9798" s="305"/>
      <c r="S9798" s="305"/>
      <c r="BA9798" s="395">
        <v>1</v>
      </c>
      <c r="BB9798" s="396" t="s">
        <v>861</v>
      </c>
      <c r="BC9798">
        <f t="shared" si="823"/>
        <v>0</v>
      </c>
      <c r="BD9798" t="str">
        <f t="shared" si="824"/>
        <v>NAoMe_recurrent_</v>
      </c>
      <c r="BE9798" s="397" t="s">
        <v>862</v>
      </c>
      <c r="BF9798">
        <f t="shared" si="825"/>
        <v>0</v>
      </c>
      <c r="BG9798">
        <f t="shared" si="826"/>
        <v>0</v>
      </c>
      <c r="BH9798" s="398">
        <f t="shared" si="827"/>
        <v>0</v>
      </c>
      <c r="BO9798" s="33"/>
    </row>
    <row r="9799" spans="1:67">
      <c r="A9799" s="320" t="s">
        <v>338</v>
      </c>
      <c r="B9799" t="str">
        <f t="shared" si="822"/>
        <v>England</v>
      </c>
      <c r="E9799" s="320"/>
      <c r="F9799" s="320"/>
      <c r="G9799" s="320"/>
      <c r="H9799" s="320"/>
      <c r="I9799" s="320"/>
      <c r="J9799" s="320"/>
      <c r="K9799" s="321"/>
      <c r="L9799" s="305"/>
      <c r="M9799" s="305"/>
      <c r="N9799" s="321"/>
      <c r="O9799" s="305"/>
      <c r="P9799" s="305"/>
      <c r="Q9799" s="321"/>
      <c r="R9799" s="305"/>
      <c r="S9799" s="305"/>
      <c r="BA9799" s="395">
        <v>1</v>
      </c>
      <c r="BB9799" s="396" t="s">
        <v>861</v>
      </c>
      <c r="BC9799">
        <f t="shared" si="823"/>
        <v>0</v>
      </c>
      <c r="BD9799" t="str">
        <f t="shared" si="824"/>
        <v>NAoMe_recurrent_</v>
      </c>
      <c r="BE9799" s="397" t="s">
        <v>862</v>
      </c>
      <c r="BF9799">
        <f t="shared" si="825"/>
        <v>0</v>
      </c>
      <c r="BG9799">
        <f t="shared" si="826"/>
        <v>0</v>
      </c>
      <c r="BH9799" s="398">
        <f t="shared" si="827"/>
        <v>0</v>
      </c>
      <c r="BO9799" s="33"/>
    </row>
    <row r="9800" spans="1:67">
      <c r="A9800" s="320" t="s">
        <v>338</v>
      </c>
      <c r="B9800" t="str">
        <f t="shared" si="822"/>
        <v>England</v>
      </c>
      <c r="E9800" s="320"/>
      <c r="F9800" s="320"/>
      <c r="G9800" s="320"/>
      <c r="H9800" s="320"/>
      <c r="I9800" s="320"/>
      <c r="J9800" s="320"/>
      <c r="K9800" s="321"/>
      <c r="L9800" s="305"/>
      <c r="M9800" s="305"/>
      <c r="N9800" s="321"/>
      <c r="O9800" s="305"/>
      <c r="P9800" s="305"/>
      <c r="Q9800" s="321"/>
      <c r="R9800" s="305"/>
      <c r="S9800" s="305"/>
      <c r="BA9800" s="395">
        <v>1</v>
      </c>
      <c r="BB9800" s="396" t="s">
        <v>861</v>
      </c>
      <c r="BC9800">
        <f t="shared" si="823"/>
        <v>0</v>
      </c>
      <c r="BD9800" t="str">
        <f t="shared" si="824"/>
        <v>NAoMe_recurrent_</v>
      </c>
      <c r="BE9800" s="397" t="s">
        <v>862</v>
      </c>
      <c r="BF9800">
        <f t="shared" si="825"/>
        <v>0</v>
      </c>
      <c r="BG9800">
        <f t="shared" si="826"/>
        <v>0</v>
      </c>
      <c r="BH9800" s="398">
        <f t="shared" si="827"/>
        <v>0</v>
      </c>
      <c r="BO9800" s="33"/>
    </row>
    <row r="9801" spans="1:67">
      <c r="A9801" s="320" t="s">
        <v>338</v>
      </c>
      <c r="B9801" t="str">
        <f t="shared" si="822"/>
        <v>England</v>
      </c>
      <c r="E9801" s="320"/>
      <c r="F9801" s="320"/>
      <c r="G9801" s="320"/>
      <c r="H9801" s="320"/>
      <c r="I9801" s="320"/>
      <c r="J9801" s="320"/>
      <c r="K9801" s="321"/>
      <c r="L9801" s="305"/>
      <c r="M9801" s="305"/>
      <c r="N9801" s="321"/>
      <c r="O9801" s="305"/>
      <c r="P9801" s="305"/>
      <c r="Q9801" s="321"/>
      <c r="R9801" s="305"/>
      <c r="S9801" s="305"/>
      <c r="BA9801" s="395">
        <v>1</v>
      </c>
      <c r="BB9801" s="396" t="s">
        <v>861</v>
      </c>
      <c r="BC9801">
        <f t="shared" si="823"/>
        <v>0</v>
      </c>
      <c r="BD9801" t="str">
        <f t="shared" si="824"/>
        <v>NAoMe_recurrent_</v>
      </c>
      <c r="BE9801" s="397" t="s">
        <v>862</v>
      </c>
      <c r="BF9801">
        <f t="shared" si="825"/>
        <v>0</v>
      </c>
      <c r="BG9801">
        <f t="shared" si="826"/>
        <v>0</v>
      </c>
      <c r="BH9801" s="398">
        <f t="shared" si="827"/>
        <v>0</v>
      </c>
      <c r="BO9801" s="33"/>
    </row>
    <row r="9802" spans="1:67">
      <c r="A9802" s="320" t="s">
        <v>338</v>
      </c>
      <c r="B9802" t="str">
        <f t="shared" si="822"/>
        <v>England</v>
      </c>
      <c r="E9802" s="320"/>
      <c r="F9802" s="320"/>
      <c r="G9802" s="320"/>
      <c r="H9802" s="320"/>
      <c r="I9802" s="320"/>
      <c r="J9802" s="320"/>
      <c r="K9802" s="321"/>
      <c r="L9802" s="305"/>
      <c r="M9802" s="305"/>
      <c r="N9802" s="321"/>
      <c r="O9802" s="305"/>
      <c r="P9802" s="305"/>
      <c r="Q9802" s="321"/>
      <c r="R9802" s="305"/>
      <c r="S9802" s="305"/>
      <c r="BA9802" s="395">
        <v>1</v>
      </c>
      <c r="BB9802" s="396" t="s">
        <v>861</v>
      </c>
      <c r="BC9802">
        <f t="shared" si="823"/>
        <v>0</v>
      </c>
      <c r="BD9802" t="str">
        <f t="shared" si="824"/>
        <v>NAoMe_recurrent_</v>
      </c>
      <c r="BE9802" s="397" t="s">
        <v>862</v>
      </c>
      <c r="BF9802">
        <f t="shared" si="825"/>
        <v>0</v>
      </c>
      <c r="BG9802">
        <f t="shared" si="826"/>
        <v>0</v>
      </c>
      <c r="BH9802" s="398">
        <f t="shared" si="827"/>
        <v>0</v>
      </c>
      <c r="BO9802" s="33"/>
    </row>
    <row r="9803" spans="1:67">
      <c r="A9803" s="320" t="s">
        <v>338</v>
      </c>
      <c r="B9803" t="str">
        <f t="shared" si="822"/>
        <v>England</v>
      </c>
      <c r="E9803" s="320"/>
      <c r="F9803" s="320"/>
      <c r="G9803" s="320"/>
      <c r="H9803" s="320"/>
      <c r="I9803" s="320"/>
      <c r="J9803" s="320"/>
      <c r="K9803" s="321"/>
      <c r="L9803" s="305"/>
      <c r="M9803" s="305"/>
      <c r="N9803" s="321"/>
      <c r="O9803" s="305"/>
      <c r="P9803" s="305"/>
      <c r="Q9803" s="321"/>
      <c r="R9803" s="305"/>
      <c r="S9803" s="305"/>
      <c r="BA9803" s="395">
        <v>1</v>
      </c>
      <c r="BB9803" s="396" t="s">
        <v>861</v>
      </c>
      <c r="BC9803">
        <f t="shared" si="823"/>
        <v>0</v>
      </c>
      <c r="BD9803" t="str">
        <f t="shared" si="824"/>
        <v>NAoMe_recurrent_</v>
      </c>
      <c r="BE9803" s="397" t="s">
        <v>862</v>
      </c>
      <c r="BF9803">
        <f t="shared" si="825"/>
        <v>0</v>
      </c>
      <c r="BG9803">
        <f t="shared" si="826"/>
        <v>0</v>
      </c>
      <c r="BH9803" s="398">
        <f t="shared" si="827"/>
        <v>0</v>
      </c>
      <c r="BO9803" s="33"/>
    </row>
    <row r="9804" spans="1:67">
      <c r="A9804" s="320" t="s">
        <v>338</v>
      </c>
      <c r="B9804" t="str">
        <f t="shared" si="822"/>
        <v>England</v>
      </c>
      <c r="E9804" s="320"/>
      <c r="F9804" s="320"/>
      <c r="G9804" s="320"/>
      <c r="H9804" s="320"/>
      <c r="I9804" s="320"/>
      <c r="J9804" s="320"/>
      <c r="K9804" s="321"/>
      <c r="L9804" s="305"/>
      <c r="M9804" s="305"/>
      <c r="N9804" s="321"/>
      <c r="O9804" s="305"/>
      <c r="P9804" s="305"/>
      <c r="Q9804" s="321"/>
      <c r="R9804" s="305"/>
      <c r="S9804" s="305"/>
      <c r="BA9804" s="395">
        <v>1</v>
      </c>
      <c r="BB9804" s="396" t="s">
        <v>861</v>
      </c>
      <c r="BC9804">
        <f t="shared" si="823"/>
        <v>0</v>
      </c>
      <c r="BD9804" t="str">
        <f t="shared" si="824"/>
        <v>NAoMe_recurrent_</v>
      </c>
      <c r="BE9804" s="397" t="s">
        <v>862</v>
      </c>
      <c r="BF9804">
        <f t="shared" si="825"/>
        <v>0</v>
      </c>
      <c r="BG9804">
        <f t="shared" si="826"/>
        <v>0</v>
      </c>
      <c r="BH9804" s="398">
        <f t="shared" si="827"/>
        <v>0</v>
      </c>
      <c r="BO9804" s="33"/>
    </row>
    <row r="9805" spans="1:67">
      <c r="A9805" s="320" t="s">
        <v>338</v>
      </c>
      <c r="B9805" t="str">
        <f t="shared" si="822"/>
        <v>England</v>
      </c>
      <c r="E9805" s="320"/>
      <c r="F9805" s="320"/>
      <c r="G9805" s="320"/>
      <c r="H9805" s="320"/>
      <c r="I9805" s="320"/>
      <c r="J9805" s="320"/>
      <c r="K9805" s="321"/>
      <c r="L9805" s="305"/>
      <c r="M9805" s="305"/>
      <c r="N9805" s="321"/>
      <c r="O9805" s="305"/>
      <c r="P9805" s="305"/>
      <c r="Q9805" s="321"/>
      <c r="R9805" s="305"/>
      <c r="S9805" s="305"/>
      <c r="BA9805" s="395">
        <v>1</v>
      </c>
      <c r="BB9805" s="396" t="s">
        <v>861</v>
      </c>
      <c r="BC9805">
        <f t="shared" si="823"/>
        <v>0</v>
      </c>
      <c r="BD9805" t="str">
        <f t="shared" si="824"/>
        <v>NAoMe_recurrent_</v>
      </c>
      <c r="BE9805" s="397" t="s">
        <v>862</v>
      </c>
      <c r="BF9805">
        <f t="shared" si="825"/>
        <v>0</v>
      </c>
      <c r="BG9805">
        <f t="shared" si="826"/>
        <v>0</v>
      </c>
      <c r="BH9805" s="398">
        <f t="shared" si="827"/>
        <v>0</v>
      </c>
      <c r="BO9805" s="33"/>
    </row>
    <row r="9806" spans="1:67">
      <c r="A9806" s="320" t="s">
        <v>338</v>
      </c>
      <c r="B9806" t="str">
        <f t="shared" si="822"/>
        <v>England</v>
      </c>
      <c r="E9806" s="320"/>
      <c r="F9806" s="320"/>
      <c r="G9806" s="320"/>
      <c r="H9806" s="320"/>
      <c r="I9806" s="320"/>
      <c r="J9806" s="320"/>
      <c r="K9806" s="321"/>
      <c r="L9806" s="305"/>
      <c r="M9806" s="305"/>
      <c r="N9806" s="321"/>
      <c r="O9806" s="305"/>
      <c r="P9806" s="305"/>
      <c r="Q9806" s="321"/>
      <c r="R9806" s="305"/>
      <c r="S9806" s="305"/>
      <c r="BA9806" s="395">
        <v>1</v>
      </c>
      <c r="BB9806" s="396" t="s">
        <v>861</v>
      </c>
      <c r="BC9806">
        <f t="shared" si="823"/>
        <v>0</v>
      </c>
      <c r="BD9806" t="str">
        <f t="shared" si="824"/>
        <v>NAoMe_recurrent_</v>
      </c>
      <c r="BE9806" s="397" t="s">
        <v>862</v>
      </c>
      <c r="BF9806">
        <f t="shared" si="825"/>
        <v>0</v>
      </c>
      <c r="BG9806">
        <f t="shared" si="826"/>
        <v>0</v>
      </c>
      <c r="BH9806" s="398">
        <f t="shared" si="827"/>
        <v>0</v>
      </c>
      <c r="BO9806" s="33"/>
    </row>
    <row r="9807" spans="1:67">
      <c r="A9807" s="320" t="s">
        <v>338</v>
      </c>
      <c r="B9807" t="str">
        <f t="shared" si="822"/>
        <v>England</v>
      </c>
      <c r="E9807" s="320"/>
      <c r="F9807" s="320"/>
      <c r="G9807" s="320"/>
      <c r="H9807" s="320"/>
      <c r="I9807" s="320"/>
      <c r="J9807" s="320"/>
      <c r="K9807" s="321"/>
      <c r="L9807" s="305"/>
      <c r="M9807" s="305"/>
      <c r="N9807" s="321"/>
      <c r="O9807" s="305"/>
      <c r="P9807" s="305"/>
      <c r="Q9807" s="321"/>
      <c r="R9807" s="305"/>
      <c r="S9807" s="305"/>
      <c r="BA9807" s="395">
        <v>1</v>
      </c>
      <c r="BB9807" s="396" t="s">
        <v>861</v>
      </c>
      <c r="BC9807">
        <f t="shared" si="823"/>
        <v>0</v>
      </c>
      <c r="BD9807" t="str">
        <f t="shared" si="824"/>
        <v>NAoMe_recurrent_</v>
      </c>
      <c r="BE9807" s="397" t="s">
        <v>862</v>
      </c>
      <c r="BF9807">
        <f t="shared" si="825"/>
        <v>0</v>
      </c>
      <c r="BG9807">
        <f t="shared" si="826"/>
        <v>0</v>
      </c>
      <c r="BH9807" s="398">
        <f t="shared" si="827"/>
        <v>0</v>
      </c>
      <c r="BO9807" s="33"/>
    </row>
    <row r="9808" spans="1:67">
      <c r="A9808" s="320" t="s">
        <v>338</v>
      </c>
      <c r="B9808" t="str">
        <f t="shared" si="822"/>
        <v>England</v>
      </c>
      <c r="E9808" s="320"/>
      <c r="F9808" s="320"/>
      <c r="G9808" s="320"/>
      <c r="H9808" s="320"/>
      <c r="I9808" s="320"/>
      <c r="J9808" s="320"/>
      <c r="K9808" s="321"/>
      <c r="L9808" s="305"/>
      <c r="M9808" s="305"/>
      <c r="N9808" s="321"/>
      <c r="O9808" s="305"/>
      <c r="P9808" s="305"/>
      <c r="Q9808" s="321"/>
      <c r="R9808" s="305"/>
      <c r="S9808" s="305"/>
      <c r="BA9808" s="395">
        <v>1</v>
      </c>
      <c r="BB9808" s="396" t="s">
        <v>861</v>
      </c>
      <c r="BC9808">
        <f t="shared" si="823"/>
        <v>0</v>
      </c>
      <c r="BD9808" t="str">
        <f t="shared" si="824"/>
        <v>NAoMe_recurrent_</v>
      </c>
      <c r="BE9808" s="397" t="s">
        <v>862</v>
      </c>
      <c r="BF9808">
        <f t="shared" si="825"/>
        <v>0</v>
      </c>
      <c r="BG9808">
        <f t="shared" si="826"/>
        <v>0</v>
      </c>
      <c r="BH9808" s="398">
        <f t="shared" si="827"/>
        <v>0</v>
      </c>
      <c r="BO9808" s="33"/>
    </row>
    <row r="9809" spans="1:67">
      <c r="A9809" s="320" t="s">
        <v>338</v>
      </c>
      <c r="B9809" t="str">
        <f t="shared" si="822"/>
        <v>England</v>
      </c>
      <c r="E9809" s="320"/>
      <c r="F9809" s="320"/>
      <c r="G9809" s="320"/>
      <c r="H9809" s="320"/>
      <c r="I9809" s="320"/>
      <c r="J9809" s="320"/>
      <c r="K9809" s="321"/>
      <c r="L9809" s="305"/>
      <c r="M9809" s="305"/>
      <c r="N9809" s="321"/>
      <c r="O9809" s="305"/>
      <c r="P9809" s="305"/>
      <c r="Q9809" s="321"/>
      <c r="R9809" s="305"/>
      <c r="S9809" s="305"/>
      <c r="BA9809" s="395">
        <v>1</v>
      </c>
      <c r="BB9809" s="396" t="s">
        <v>861</v>
      </c>
      <c r="BC9809">
        <f t="shared" si="823"/>
        <v>0</v>
      </c>
      <c r="BD9809" t="str">
        <f t="shared" si="824"/>
        <v>NAoMe_recurrent_</v>
      </c>
      <c r="BE9809" s="397" t="s">
        <v>862</v>
      </c>
      <c r="BF9809">
        <f t="shared" si="825"/>
        <v>0</v>
      </c>
      <c r="BG9809">
        <f t="shared" si="826"/>
        <v>0</v>
      </c>
      <c r="BH9809" s="398">
        <f t="shared" si="827"/>
        <v>0</v>
      </c>
      <c r="BO9809" s="33"/>
    </row>
    <row r="9810" spans="1:67">
      <c r="A9810" s="320" t="s">
        <v>338</v>
      </c>
      <c r="B9810" t="str">
        <f t="shared" si="822"/>
        <v>England</v>
      </c>
      <c r="E9810" s="320"/>
      <c r="F9810" s="320"/>
      <c r="G9810" s="320"/>
      <c r="H9810" s="320"/>
      <c r="I9810" s="320"/>
      <c r="J9810" s="320"/>
      <c r="K9810" s="321"/>
      <c r="L9810" s="305"/>
      <c r="M9810" s="305"/>
      <c r="N9810" s="321"/>
      <c r="O9810" s="305"/>
      <c r="P9810" s="305"/>
      <c r="Q9810" s="321"/>
      <c r="R9810" s="305"/>
      <c r="S9810" s="305"/>
      <c r="BA9810" s="395">
        <v>1</v>
      </c>
      <c r="BB9810" s="396" t="s">
        <v>861</v>
      </c>
      <c r="BC9810">
        <f t="shared" si="823"/>
        <v>0</v>
      </c>
      <c r="BD9810" t="str">
        <f t="shared" si="824"/>
        <v>NAoMe_recurrent_</v>
      </c>
      <c r="BE9810" s="397" t="s">
        <v>862</v>
      </c>
      <c r="BF9810">
        <f t="shared" si="825"/>
        <v>0</v>
      </c>
      <c r="BG9810">
        <f t="shared" si="826"/>
        <v>0</v>
      </c>
      <c r="BH9810" s="398">
        <f t="shared" si="827"/>
        <v>0</v>
      </c>
      <c r="BO9810" s="33"/>
    </row>
    <row r="9811" spans="1:67">
      <c r="A9811" s="320" t="s">
        <v>338</v>
      </c>
      <c r="B9811" t="str">
        <f t="shared" si="822"/>
        <v>England</v>
      </c>
      <c r="E9811" s="320"/>
      <c r="F9811" s="320"/>
      <c r="G9811" s="320"/>
      <c r="H9811" s="320"/>
      <c r="I9811" s="320"/>
      <c r="J9811" s="320"/>
      <c r="K9811" s="321"/>
      <c r="L9811" s="305"/>
      <c r="M9811" s="305"/>
      <c r="N9811" s="321"/>
      <c r="O9811" s="305"/>
      <c r="P9811" s="305"/>
      <c r="Q9811" s="321"/>
      <c r="R9811" s="305"/>
      <c r="S9811" s="305"/>
      <c r="BA9811" s="395">
        <v>1</v>
      </c>
      <c r="BB9811" s="396" t="s">
        <v>861</v>
      </c>
      <c r="BC9811">
        <f t="shared" si="823"/>
        <v>0</v>
      </c>
      <c r="BD9811" t="str">
        <f t="shared" si="824"/>
        <v>NAoMe_recurrent_</v>
      </c>
      <c r="BE9811" s="397" t="s">
        <v>862</v>
      </c>
      <c r="BF9811">
        <f t="shared" si="825"/>
        <v>0</v>
      </c>
      <c r="BG9811">
        <f t="shared" si="826"/>
        <v>0</v>
      </c>
      <c r="BH9811" s="398">
        <f t="shared" si="827"/>
        <v>0</v>
      </c>
      <c r="BO9811" s="33"/>
    </row>
    <row r="9812" spans="1:67">
      <c r="A9812" s="320" t="s">
        <v>338</v>
      </c>
      <c r="B9812" t="str">
        <f t="shared" si="822"/>
        <v>England</v>
      </c>
      <c r="E9812" s="320"/>
      <c r="F9812" s="320"/>
      <c r="G9812" s="320"/>
      <c r="H9812" s="320"/>
      <c r="I9812" s="320"/>
      <c r="J9812" s="320"/>
      <c r="K9812" s="321"/>
      <c r="L9812" s="305"/>
      <c r="M9812" s="305"/>
      <c r="N9812" s="321"/>
      <c r="O9812" s="305"/>
      <c r="P9812" s="305"/>
      <c r="Q9812" s="321"/>
      <c r="R9812" s="305"/>
      <c r="S9812" s="305"/>
      <c r="BA9812" s="395">
        <v>1</v>
      </c>
      <c r="BB9812" s="396" t="s">
        <v>861</v>
      </c>
      <c r="BC9812">
        <f t="shared" si="823"/>
        <v>0</v>
      </c>
      <c r="BD9812" t="str">
        <f t="shared" si="824"/>
        <v>NAoMe_recurrent_</v>
      </c>
      <c r="BE9812" s="397" t="s">
        <v>862</v>
      </c>
      <c r="BF9812">
        <f t="shared" si="825"/>
        <v>0</v>
      </c>
      <c r="BG9812">
        <f t="shared" si="826"/>
        <v>0</v>
      </c>
      <c r="BH9812" s="398">
        <f t="shared" si="827"/>
        <v>0</v>
      </c>
      <c r="BO9812" s="33"/>
    </row>
    <row r="9813" spans="1:67">
      <c r="A9813" s="320" t="s">
        <v>338</v>
      </c>
      <c r="B9813" t="str">
        <f t="shared" si="822"/>
        <v>England</v>
      </c>
      <c r="E9813" s="320"/>
      <c r="F9813" s="320"/>
      <c r="G9813" s="320"/>
      <c r="H9813" s="320"/>
      <c r="I9813" s="320"/>
      <c r="J9813" s="320"/>
      <c r="K9813" s="321"/>
      <c r="L9813" s="305"/>
      <c r="M9813" s="305"/>
      <c r="N9813" s="321"/>
      <c r="O9813" s="305"/>
      <c r="P9813" s="305"/>
      <c r="Q9813" s="321"/>
      <c r="R9813" s="305"/>
      <c r="S9813" s="305"/>
      <c r="BA9813" s="395">
        <v>1</v>
      </c>
      <c r="BB9813" s="396" t="s">
        <v>861</v>
      </c>
      <c r="BC9813">
        <f t="shared" si="823"/>
        <v>0</v>
      </c>
      <c r="BD9813" t="str">
        <f t="shared" si="824"/>
        <v>NAoMe_recurrent_</v>
      </c>
      <c r="BE9813" s="397" t="s">
        <v>862</v>
      </c>
      <c r="BF9813">
        <f t="shared" si="825"/>
        <v>0</v>
      </c>
      <c r="BG9813">
        <f t="shared" si="826"/>
        <v>0</v>
      </c>
      <c r="BH9813" s="398">
        <f t="shared" si="827"/>
        <v>0</v>
      </c>
      <c r="BO9813" s="33"/>
    </row>
    <row r="9814" spans="1:67">
      <c r="A9814" s="320" t="s">
        <v>338</v>
      </c>
      <c r="B9814" t="str">
        <f t="shared" si="822"/>
        <v>England</v>
      </c>
      <c r="E9814" s="320"/>
      <c r="F9814" s="320"/>
      <c r="G9814" s="320"/>
      <c r="H9814" s="320"/>
      <c r="I9814" s="320"/>
      <c r="J9814" s="320"/>
      <c r="K9814" s="321"/>
      <c r="L9814" s="305"/>
      <c r="M9814" s="305"/>
      <c r="N9814" s="321"/>
      <c r="O9814" s="305"/>
      <c r="P9814" s="305"/>
      <c r="Q9814" s="321"/>
      <c r="R9814" s="305"/>
      <c r="S9814" s="305"/>
      <c r="BA9814" s="395">
        <v>1</v>
      </c>
      <c r="BB9814" s="396" t="s">
        <v>861</v>
      </c>
      <c r="BC9814">
        <f t="shared" si="823"/>
        <v>0</v>
      </c>
      <c r="BD9814" t="str">
        <f t="shared" si="824"/>
        <v>NAoMe_recurrent_</v>
      </c>
      <c r="BE9814" s="397" t="s">
        <v>862</v>
      </c>
      <c r="BF9814">
        <f t="shared" si="825"/>
        <v>0</v>
      </c>
      <c r="BG9814">
        <f t="shared" si="826"/>
        <v>0</v>
      </c>
      <c r="BH9814" s="398">
        <f t="shared" si="827"/>
        <v>0</v>
      </c>
      <c r="BO9814" s="33"/>
    </row>
    <row r="9815" spans="1:67">
      <c r="A9815" s="320" t="s">
        <v>338</v>
      </c>
      <c r="B9815" t="str">
        <f t="shared" si="822"/>
        <v>England</v>
      </c>
      <c r="E9815" s="320"/>
      <c r="F9815" s="320"/>
      <c r="G9815" s="320"/>
      <c r="H9815" s="320"/>
      <c r="I9815" s="320"/>
      <c r="J9815" s="320"/>
      <c r="K9815" s="321"/>
      <c r="L9815" s="305"/>
      <c r="M9815" s="305"/>
      <c r="N9815" s="321"/>
      <c r="O9815" s="305"/>
      <c r="P9815" s="305"/>
      <c r="Q9815" s="321"/>
      <c r="R9815" s="305"/>
      <c r="S9815" s="305"/>
      <c r="BA9815" s="395">
        <v>1</v>
      </c>
      <c r="BB9815" s="396" t="s">
        <v>861</v>
      </c>
      <c r="BC9815">
        <f t="shared" si="823"/>
        <v>0</v>
      </c>
      <c r="BD9815" t="str">
        <f t="shared" si="824"/>
        <v>NAoMe_recurrent_</v>
      </c>
      <c r="BE9815" s="397" t="s">
        <v>862</v>
      </c>
      <c r="BF9815">
        <f t="shared" si="825"/>
        <v>0</v>
      </c>
      <c r="BG9815">
        <f t="shared" si="826"/>
        <v>0</v>
      </c>
      <c r="BH9815" s="398">
        <f t="shared" si="827"/>
        <v>0</v>
      </c>
      <c r="BO9815" s="33"/>
    </row>
    <row r="9816" spans="1:67">
      <c r="A9816" s="320" t="s">
        <v>338</v>
      </c>
      <c r="B9816" t="str">
        <f t="shared" si="822"/>
        <v>England</v>
      </c>
      <c r="E9816" s="320"/>
      <c r="F9816" s="320"/>
      <c r="G9816" s="320"/>
      <c r="H9816" s="320"/>
      <c r="I9816" s="320"/>
      <c r="J9816" s="320"/>
      <c r="K9816" s="321"/>
      <c r="L9816" s="305"/>
      <c r="M9816" s="305"/>
      <c r="N9816" s="321"/>
      <c r="O9816" s="305"/>
      <c r="P9816" s="305"/>
      <c r="Q9816" s="321"/>
      <c r="R9816" s="305"/>
      <c r="S9816" s="305"/>
      <c r="BA9816" s="395">
        <v>1</v>
      </c>
      <c r="BB9816" s="396" t="s">
        <v>861</v>
      </c>
      <c r="BC9816">
        <f t="shared" si="823"/>
        <v>0</v>
      </c>
      <c r="BD9816" t="str">
        <f t="shared" si="824"/>
        <v>NAoMe_recurrent_</v>
      </c>
      <c r="BE9816" s="397" t="s">
        <v>862</v>
      </c>
      <c r="BF9816">
        <f t="shared" si="825"/>
        <v>0</v>
      </c>
      <c r="BG9816">
        <f t="shared" si="826"/>
        <v>0</v>
      </c>
      <c r="BH9816" s="398">
        <f t="shared" si="827"/>
        <v>0</v>
      </c>
      <c r="BO9816" s="33"/>
    </row>
    <row r="9817" spans="1:67">
      <c r="A9817" s="320" t="s">
        <v>338</v>
      </c>
      <c r="B9817" t="str">
        <f t="shared" si="822"/>
        <v>England</v>
      </c>
      <c r="E9817" s="320"/>
      <c r="F9817" s="320"/>
      <c r="G9817" s="320"/>
      <c r="H9817" s="320"/>
      <c r="I9817" s="320"/>
      <c r="J9817" s="320"/>
      <c r="K9817" s="321"/>
      <c r="L9817" s="305"/>
      <c r="M9817" s="305"/>
      <c r="N9817" s="321"/>
      <c r="O9817" s="305"/>
      <c r="P9817" s="305"/>
      <c r="Q9817" s="321"/>
      <c r="R9817" s="305"/>
      <c r="S9817" s="305"/>
      <c r="BA9817" s="395">
        <v>1</v>
      </c>
      <c r="BB9817" s="396" t="s">
        <v>861</v>
      </c>
      <c r="BC9817">
        <f t="shared" si="823"/>
        <v>0</v>
      </c>
      <c r="BD9817" t="str">
        <f t="shared" si="824"/>
        <v>NAoMe_recurrent_</v>
      </c>
      <c r="BE9817" s="397" t="s">
        <v>862</v>
      </c>
      <c r="BF9817">
        <f t="shared" si="825"/>
        <v>0</v>
      </c>
      <c r="BG9817">
        <f t="shared" si="826"/>
        <v>0</v>
      </c>
      <c r="BH9817" s="398">
        <f t="shared" si="827"/>
        <v>0</v>
      </c>
      <c r="BO9817" s="33"/>
    </row>
    <row r="9818" spans="1:67">
      <c r="A9818" s="320" t="s">
        <v>338</v>
      </c>
      <c r="B9818" t="str">
        <f t="shared" si="822"/>
        <v>England</v>
      </c>
      <c r="E9818" s="320"/>
      <c r="F9818" s="320"/>
      <c r="G9818" s="320"/>
      <c r="H9818" s="320"/>
      <c r="I9818" s="320"/>
      <c r="J9818" s="320"/>
      <c r="K9818" s="321"/>
      <c r="L9818" s="305"/>
      <c r="M9818" s="305"/>
      <c r="N9818" s="321"/>
      <c r="O9818" s="305"/>
      <c r="P9818" s="305"/>
      <c r="Q9818" s="321"/>
      <c r="R9818" s="305"/>
      <c r="S9818" s="305"/>
      <c r="BA9818" s="395">
        <v>1</v>
      </c>
      <c r="BB9818" s="396" t="s">
        <v>861</v>
      </c>
      <c r="BC9818">
        <f t="shared" si="823"/>
        <v>0</v>
      </c>
      <c r="BD9818" t="str">
        <f t="shared" si="824"/>
        <v>NAoMe_recurrent_</v>
      </c>
      <c r="BE9818" s="397" t="s">
        <v>862</v>
      </c>
      <c r="BF9818">
        <f t="shared" si="825"/>
        <v>0</v>
      </c>
      <c r="BG9818">
        <f t="shared" si="826"/>
        <v>0</v>
      </c>
      <c r="BH9818" s="398">
        <f t="shared" si="827"/>
        <v>0</v>
      </c>
      <c r="BO9818" s="33"/>
    </row>
    <row r="9819" spans="1:67">
      <c r="A9819" s="320" t="s">
        <v>338</v>
      </c>
      <c r="B9819" t="str">
        <f t="shared" si="822"/>
        <v>England</v>
      </c>
      <c r="E9819" s="320"/>
      <c r="F9819" s="320"/>
      <c r="G9819" s="320"/>
      <c r="H9819" s="320"/>
      <c r="I9819" s="320"/>
      <c r="J9819" s="320"/>
      <c r="K9819" s="321"/>
      <c r="L9819" s="305"/>
      <c r="M9819" s="305"/>
      <c r="N9819" s="321"/>
      <c r="O9819" s="305"/>
      <c r="P9819" s="305"/>
      <c r="Q9819" s="321"/>
      <c r="R9819" s="305"/>
      <c r="S9819" s="305"/>
      <c r="BA9819" s="395">
        <v>1</v>
      </c>
      <c r="BB9819" s="396" t="s">
        <v>861</v>
      </c>
      <c r="BC9819">
        <f t="shared" si="823"/>
        <v>0</v>
      </c>
      <c r="BD9819" t="str">
        <f t="shared" si="824"/>
        <v>NAoMe_recurrent_</v>
      </c>
      <c r="BE9819" s="397" t="s">
        <v>862</v>
      </c>
      <c r="BF9819">
        <f t="shared" si="825"/>
        <v>0</v>
      </c>
      <c r="BG9819">
        <f t="shared" si="826"/>
        <v>0</v>
      </c>
      <c r="BH9819" s="398">
        <f t="shared" si="827"/>
        <v>0</v>
      </c>
      <c r="BO9819" s="33"/>
    </row>
    <row r="9820" spans="1:67">
      <c r="A9820" s="320" t="s">
        <v>338</v>
      </c>
      <c r="B9820" t="str">
        <f t="shared" si="822"/>
        <v>England</v>
      </c>
      <c r="E9820" s="320"/>
      <c r="F9820" s="320"/>
      <c r="G9820" s="320"/>
      <c r="H9820" s="320"/>
      <c r="I9820" s="320"/>
      <c r="J9820" s="320"/>
      <c r="K9820" s="321"/>
      <c r="L9820" s="305"/>
      <c r="M9820" s="305"/>
      <c r="N9820" s="321"/>
      <c r="O9820" s="305"/>
      <c r="P9820" s="305"/>
      <c r="Q9820" s="321"/>
      <c r="R9820" s="305"/>
      <c r="S9820" s="305"/>
      <c r="BA9820" s="395">
        <v>1</v>
      </c>
      <c r="BB9820" s="396" t="s">
        <v>861</v>
      </c>
      <c r="BC9820">
        <f t="shared" si="823"/>
        <v>0</v>
      </c>
      <c r="BD9820" t="str">
        <f t="shared" si="824"/>
        <v>NAoMe_recurrent_</v>
      </c>
      <c r="BE9820" s="397" t="s">
        <v>862</v>
      </c>
      <c r="BF9820">
        <f t="shared" si="825"/>
        <v>0</v>
      </c>
      <c r="BG9820">
        <f t="shared" si="826"/>
        <v>0</v>
      </c>
      <c r="BH9820" s="398">
        <f t="shared" si="827"/>
        <v>0</v>
      </c>
      <c r="BO9820" s="33"/>
    </row>
    <row r="9821" spans="1:67">
      <c r="A9821" s="320" t="s">
        <v>338</v>
      </c>
      <c r="B9821" t="str">
        <f t="shared" si="822"/>
        <v>England</v>
      </c>
      <c r="E9821" s="320"/>
      <c r="F9821" s="320"/>
      <c r="G9821" s="320"/>
      <c r="H9821" s="320"/>
      <c r="I9821" s="320"/>
      <c r="J9821" s="320"/>
      <c r="K9821" s="321"/>
      <c r="L9821" s="305"/>
      <c r="M9821" s="305"/>
      <c r="N9821" s="321"/>
      <c r="O9821" s="305"/>
      <c r="P9821" s="305"/>
      <c r="Q9821" s="321"/>
      <c r="R9821" s="305"/>
      <c r="S9821" s="305"/>
      <c r="BA9821" s="395">
        <v>1</v>
      </c>
      <c r="BB9821" s="396" t="s">
        <v>861</v>
      </c>
      <c r="BC9821">
        <f t="shared" si="823"/>
        <v>0</v>
      </c>
      <c r="BD9821" t="str">
        <f t="shared" si="824"/>
        <v>NAoMe_recurrent_</v>
      </c>
      <c r="BE9821" s="397" t="s">
        <v>862</v>
      </c>
      <c r="BF9821">
        <f t="shared" si="825"/>
        <v>0</v>
      </c>
      <c r="BG9821">
        <f t="shared" si="826"/>
        <v>0</v>
      </c>
      <c r="BH9821" s="398">
        <f t="shared" si="827"/>
        <v>0</v>
      </c>
      <c r="BO9821" s="33"/>
    </row>
    <row r="9822" spans="1:67">
      <c r="A9822" s="320" t="s">
        <v>338</v>
      </c>
      <c r="B9822" t="str">
        <f t="shared" si="822"/>
        <v>England</v>
      </c>
      <c r="E9822" s="320"/>
      <c r="F9822" s="320"/>
      <c r="G9822" s="320"/>
      <c r="H9822" s="320"/>
      <c r="I9822" s="320"/>
      <c r="J9822" s="320"/>
      <c r="K9822" s="321"/>
      <c r="L9822" s="305"/>
      <c r="M9822" s="305"/>
      <c r="N9822" s="321"/>
      <c r="O9822" s="305"/>
      <c r="P9822" s="305"/>
      <c r="Q9822" s="321"/>
      <c r="R9822" s="305"/>
      <c r="S9822" s="305"/>
      <c r="BA9822" s="395">
        <v>1</v>
      </c>
      <c r="BB9822" s="396" t="s">
        <v>861</v>
      </c>
      <c r="BC9822">
        <f t="shared" si="823"/>
        <v>0</v>
      </c>
      <c r="BD9822" t="str">
        <f t="shared" si="824"/>
        <v>NAoMe_recurrent_</v>
      </c>
      <c r="BE9822" s="397" t="s">
        <v>862</v>
      </c>
      <c r="BF9822">
        <f t="shared" si="825"/>
        <v>0</v>
      </c>
      <c r="BG9822">
        <f t="shared" si="826"/>
        <v>0</v>
      </c>
      <c r="BH9822" s="398">
        <f t="shared" si="827"/>
        <v>0</v>
      </c>
      <c r="BO9822" s="33"/>
    </row>
    <row r="9823" spans="1:67">
      <c r="A9823" s="320" t="s">
        <v>338</v>
      </c>
      <c r="B9823" t="str">
        <f t="shared" si="822"/>
        <v>England</v>
      </c>
      <c r="E9823" s="320"/>
      <c r="F9823" s="320"/>
      <c r="G9823" s="320"/>
      <c r="H9823" s="320"/>
      <c r="I9823" s="320"/>
      <c r="J9823" s="320"/>
      <c r="K9823" s="321"/>
      <c r="L9823" s="305"/>
      <c r="M9823" s="305"/>
      <c r="N9823" s="321"/>
      <c r="O9823" s="305"/>
      <c r="P9823" s="305"/>
      <c r="Q9823" s="321"/>
      <c r="R9823" s="305"/>
      <c r="S9823" s="305"/>
      <c r="BA9823" s="395">
        <v>1</v>
      </c>
      <c r="BB9823" s="396" t="s">
        <v>861</v>
      </c>
      <c r="BC9823">
        <f t="shared" si="823"/>
        <v>0</v>
      </c>
      <c r="BD9823" t="str">
        <f t="shared" si="824"/>
        <v>NAoMe_recurrent_</v>
      </c>
      <c r="BE9823" s="397" t="s">
        <v>862</v>
      </c>
      <c r="BF9823">
        <f t="shared" si="825"/>
        <v>0</v>
      </c>
      <c r="BG9823">
        <f t="shared" si="826"/>
        <v>0</v>
      </c>
      <c r="BH9823" s="398">
        <f t="shared" si="827"/>
        <v>0</v>
      </c>
      <c r="BO9823" s="33"/>
    </row>
    <row r="9824" spans="1:67">
      <c r="A9824" s="320" t="s">
        <v>338</v>
      </c>
      <c r="B9824" t="str">
        <f t="shared" si="822"/>
        <v>England</v>
      </c>
      <c r="E9824" s="320"/>
      <c r="F9824" s="320"/>
      <c r="G9824" s="320"/>
      <c r="H9824" s="320"/>
      <c r="I9824" s="320"/>
      <c r="J9824" s="320"/>
      <c r="K9824" s="321"/>
      <c r="L9824" s="305"/>
      <c r="M9824" s="305"/>
      <c r="N9824" s="321"/>
      <c r="O9824" s="305"/>
      <c r="P9824" s="305"/>
      <c r="Q9824" s="321"/>
      <c r="R9824" s="305"/>
      <c r="S9824" s="305"/>
      <c r="BA9824" s="395">
        <v>1</v>
      </c>
      <c r="BB9824" s="396" t="s">
        <v>861</v>
      </c>
      <c r="BC9824">
        <f t="shared" si="823"/>
        <v>0</v>
      </c>
      <c r="BD9824" t="str">
        <f t="shared" si="824"/>
        <v>NAoMe_recurrent_</v>
      </c>
      <c r="BE9824" s="397" t="s">
        <v>862</v>
      </c>
      <c r="BF9824">
        <f t="shared" si="825"/>
        <v>0</v>
      </c>
      <c r="BG9824">
        <f t="shared" si="826"/>
        <v>0</v>
      </c>
      <c r="BH9824" s="398">
        <f t="shared" si="827"/>
        <v>0</v>
      </c>
      <c r="BO9824" s="33"/>
    </row>
    <row r="9825" spans="1:67">
      <c r="A9825" s="320" t="s">
        <v>338</v>
      </c>
      <c r="B9825" t="str">
        <f t="shared" si="822"/>
        <v>England</v>
      </c>
      <c r="E9825" s="320"/>
      <c r="F9825" s="320"/>
      <c r="G9825" s="320"/>
      <c r="H9825" s="320"/>
      <c r="I9825" s="320"/>
      <c r="J9825" s="320"/>
      <c r="K9825" s="321"/>
      <c r="L9825" s="305"/>
      <c r="M9825" s="305"/>
      <c r="N9825" s="321"/>
      <c r="O9825" s="305"/>
      <c r="P9825" s="305"/>
      <c r="Q9825" s="321"/>
      <c r="R9825" s="305"/>
      <c r="S9825" s="305"/>
      <c r="BA9825" s="395">
        <v>1</v>
      </c>
      <c r="BB9825" s="396" t="s">
        <v>861</v>
      </c>
      <c r="BC9825">
        <f t="shared" si="823"/>
        <v>0</v>
      </c>
      <c r="BD9825" t="str">
        <f t="shared" si="824"/>
        <v>NAoMe_recurrent_</v>
      </c>
      <c r="BE9825" s="397" t="s">
        <v>862</v>
      </c>
      <c r="BF9825">
        <f t="shared" si="825"/>
        <v>0</v>
      </c>
      <c r="BG9825">
        <f t="shared" si="826"/>
        <v>0</v>
      </c>
      <c r="BH9825" s="398">
        <f t="shared" si="827"/>
        <v>0</v>
      </c>
      <c r="BO9825" s="33"/>
    </row>
    <row r="9826" spans="1:67">
      <c r="A9826" s="320" t="s">
        <v>338</v>
      </c>
      <c r="B9826" t="str">
        <f t="shared" si="822"/>
        <v>England</v>
      </c>
      <c r="E9826" s="320"/>
      <c r="F9826" s="320"/>
      <c r="G9826" s="320"/>
      <c r="H9826" s="320"/>
      <c r="I9826" s="320"/>
      <c r="J9826" s="320"/>
      <c r="K9826" s="321"/>
      <c r="L9826" s="305"/>
      <c r="M9826" s="305"/>
      <c r="N9826" s="321"/>
      <c r="O9826" s="305"/>
      <c r="P9826" s="305"/>
      <c r="Q9826" s="321"/>
      <c r="R9826" s="305"/>
      <c r="S9826" s="305"/>
      <c r="BA9826" s="395">
        <v>1</v>
      </c>
      <c r="BB9826" s="396" t="s">
        <v>861</v>
      </c>
      <c r="BC9826">
        <f t="shared" si="823"/>
        <v>0</v>
      </c>
      <c r="BD9826" t="str">
        <f t="shared" si="824"/>
        <v>NAoMe_recurrent_</v>
      </c>
      <c r="BE9826" s="397" t="s">
        <v>862</v>
      </c>
      <c r="BF9826">
        <f t="shared" si="825"/>
        <v>0</v>
      </c>
      <c r="BG9826">
        <f t="shared" si="826"/>
        <v>0</v>
      </c>
      <c r="BH9826" s="398">
        <f t="shared" si="827"/>
        <v>0</v>
      </c>
      <c r="BO9826" s="33"/>
    </row>
    <row r="9827" spans="1:67">
      <c r="A9827" s="320" t="s">
        <v>338</v>
      </c>
      <c r="B9827" t="str">
        <f t="shared" si="822"/>
        <v>England</v>
      </c>
      <c r="E9827" s="320"/>
      <c r="F9827" s="320"/>
      <c r="G9827" s="320"/>
      <c r="H9827" s="320"/>
      <c r="I9827" s="320"/>
      <c r="J9827" s="320"/>
      <c r="K9827" s="321"/>
      <c r="L9827" s="305"/>
      <c r="M9827" s="305"/>
      <c r="N9827" s="321"/>
      <c r="O9827" s="305"/>
      <c r="P9827" s="305"/>
      <c r="Q9827" s="321"/>
      <c r="R9827" s="305"/>
      <c r="S9827" s="305"/>
      <c r="BA9827" s="395">
        <v>1</v>
      </c>
      <c r="BB9827" s="396" t="s">
        <v>861</v>
      </c>
      <c r="BC9827">
        <f t="shared" si="823"/>
        <v>0</v>
      </c>
      <c r="BD9827" t="str">
        <f t="shared" si="824"/>
        <v>NAoMe_recurrent_</v>
      </c>
      <c r="BE9827" s="397" t="s">
        <v>862</v>
      </c>
      <c r="BF9827">
        <f t="shared" si="825"/>
        <v>0</v>
      </c>
      <c r="BG9827">
        <f t="shared" si="826"/>
        <v>0</v>
      </c>
      <c r="BH9827" s="398">
        <f t="shared" si="827"/>
        <v>0</v>
      </c>
      <c r="BO9827" s="33"/>
    </row>
    <row r="9828" spans="1:67">
      <c r="A9828" s="320" t="s">
        <v>338</v>
      </c>
      <c r="B9828" t="str">
        <f t="shared" si="822"/>
        <v>England</v>
      </c>
      <c r="E9828" s="320"/>
      <c r="F9828" s="320"/>
      <c r="G9828" s="320"/>
      <c r="H9828" s="320"/>
      <c r="I9828" s="320"/>
      <c r="J9828" s="320"/>
      <c r="K9828" s="321"/>
      <c r="L9828" s="305"/>
      <c r="M9828" s="305"/>
      <c r="N9828" s="321"/>
      <c r="O9828" s="305"/>
      <c r="P9828" s="305"/>
      <c r="Q9828" s="321"/>
      <c r="R9828" s="305"/>
      <c r="S9828" s="305"/>
      <c r="BA9828" s="395">
        <v>1</v>
      </c>
      <c r="BB9828" s="396" t="s">
        <v>861</v>
      </c>
      <c r="BC9828">
        <f t="shared" si="823"/>
        <v>0</v>
      </c>
      <c r="BD9828" t="str">
        <f t="shared" si="824"/>
        <v>NAoMe_recurrent_</v>
      </c>
      <c r="BE9828" s="397" t="s">
        <v>862</v>
      </c>
      <c r="BF9828">
        <f t="shared" si="825"/>
        <v>0</v>
      </c>
      <c r="BG9828">
        <f t="shared" si="826"/>
        <v>0</v>
      </c>
      <c r="BH9828" s="398">
        <f t="shared" si="827"/>
        <v>0</v>
      </c>
      <c r="BO9828" s="33"/>
    </row>
    <row r="9829" spans="1:67">
      <c r="A9829" s="320" t="s">
        <v>338</v>
      </c>
      <c r="B9829" t="str">
        <f t="shared" si="822"/>
        <v>England</v>
      </c>
      <c r="E9829" s="320"/>
      <c r="F9829" s="320"/>
      <c r="G9829" s="320"/>
      <c r="H9829" s="320"/>
      <c r="I9829" s="320"/>
      <c r="J9829" s="320"/>
      <c r="K9829" s="321"/>
      <c r="L9829" s="305"/>
      <c r="M9829" s="305"/>
      <c r="N9829" s="321"/>
      <c r="O9829" s="305"/>
      <c r="P9829" s="305"/>
      <c r="Q9829" s="321"/>
      <c r="R9829" s="305"/>
      <c r="S9829" s="305"/>
      <c r="BA9829" s="395">
        <v>1</v>
      </c>
      <c r="BB9829" s="396" t="s">
        <v>861</v>
      </c>
      <c r="BC9829">
        <f t="shared" si="823"/>
        <v>0</v>
      </c>
      <c r="BD9829" t="str">
        <f t="shared" si="824"/>
        <v>NAoMe_recurrent_</v>
      </c>
      <c r="BE9829" s="397" t="s">
        <v>862</v>
      </c>
      <c r="BF9829">
        <f t="shared" si="825"/>
        <v>0</v>
      </c>
      <c r="BG9829">
        <f t="shared" si="826"/>
        <v>0</v>
      </c>
      <c r="BH9829" s="398">
        <f t="shared" si="827"/>
        <v>0</v>
      </c>
      <c r="BO9829" s="33"/>
    </row>
    <row r="9830" spans="1:67">
      <c r="A9830" s="320" t="s">
        <v>338</v>
      </c>
      <c r="B9830" t="str">
        <f t="shared" si="822"/>
        <v>England</v>
      </c>
      <c r="E9830" s="320"/>
      <c r="F9830" s="320"/>
      <c r="G9830" s="320"/>
      <c r="H9830" s="320"/>
      <c r="I9830" s="320"/>
      <c r="J9830" s="320"/>
      <c r="K9830" s="321"/>
      <c r="L9830" s="305"/>
      <c r="M9830" s="305"/>
      <c r="N9830" s="321"/>
      <c r="O9830" s="305"/>
      <c r="P9830" s="305"/>
      <c r="Q9830" s="321"/>
      <c r="R9830" s="305"/>
      <c r="S9830" s="305"/>
      <c r="BA9830" s="395">
        <v>1</v>
      </c>
      <c r="BB9830" s="396" t="s">
        <v>861</v>
      </c>
      <c r="BC9830">
        <f t="shared" si="823"/>
        <v>0</v>
      </c>
      <c r="BD9830" t="str">
        <f t="shared" si="824"/>
        <v>NAoMe_recurrent_</v>
      </c>
      <c r="BE9830" s="397" t="s">
        <v>862</v>
      </c>
      <c r="BF9830">
        <f t="shared" si="825"/>
        <v>0</v>
      </c>
      <c r="BG9830">
        <f t="shared" si="826"/>
        <v>0</v>
      </c>
      <c r="BH9830" s="398">
        <f t="shared" si="827"/>
        <v>0</v>
      </c>
      <c r="BO9830" s="33"/>
    </row>
    <row r="9831" spans="1:67">
      <c r="A9831" s="320" t="s">
        <v>338</v>
      </c>
      <c r="B9831" t="str">
        <f t="shared" si="822"/>
        <v>England</v>
      </c>
      <c r="E9831" s="320"/>
      <c r="F9831" s="320"/>
      <c r="G9831" s="320"/>
      <c r="H9831" s="320"/>
      <c r="I9831" s="320"/>
      <c r="J9831" s="320"/>
      <c r="K9831" s="321"/>
      <c r="L9831" s="305"/>
      <c r="M9831" s="305"/>
      <c r="N9831" s="321"/>
      <c r="O9831" s="305"/>
      <c r="P9831" s="305"/>
      <c r="Q9831" s="321"/>
      <c r="R9831" s="305"/>
      <c r="S9831" s="305"/>
      <c r="BA9831" s="395">
        <v>1</v>
      </c>
      <c r="BB9831" s="396" t="s">
        <v>861</v>
      </c>
      <c r="BC9831">
        <f t="shared" si="823"/>
        <v>0</v>
      </c>
      <c r="BD9831" t="str">
        <f t="shared" si="824"/>
        <v>NAoMe_recurrent_</v>
      </c>
      <c r="BE9831" s="397" t="s">
        <v>862</v>
      </c>
      <c r="BF9831">
        <f t="shared" si="825"/>
        <v>0</v>
      </c>
      <c r="BG9831">
        <f t="shared" si="826"/>
        <v>0</v>
      </c>
      <c r="BH9831" s="398">
        <f t="shared" si="827"/>
        <v>0</v>
      </c>
      <c r="BO9831" s="33"/>
    </row>
    <row r="9832" spans="1:67">
      <c r="A9832" s="320" t="s">
        <v>338</v>
      </c>
      <c r="B9832" t="str">
        <f t="shared" si="822"/>
        <v>England</v>
      </c>
      <c r="E9832" s="320"/>
      <c r="F9832" s="320"/>
      <c r="G9832" s="320"/>
      <c r="H9832" s="320"/>
      <c r="I9832" s="320"/>
      <c r="J9832" s="320"/>
      <c r="K9832" s="321"/>
      <c r="L9832" s="305"/>
      <c r="M9832" s="305"/>
      <c r="N9832" s="321"/>
      <c r="O9832" s="305"/>
      <c r="P9832" s="305"/>
      <c r="Q9832" s="321"/>
      <c r="R9832" s="305"/>
      <c r="S9832" s="305"/>
      <c r="BA9832" s="395">
        <v>1</v>
      </c>
      <c r="BB9832" s="396" t="s">
        <v>861</v>
      </c>
      <c r="BC9832">
        <f t="shared" si="823"/>
        <v>0</v>
      </c>
      <c r="BD9832" t="str">
        <f t="shared" si="824"/>
        <v>NAoMe_recurrent_</v>
      </c>
      <c r="BE9832" s="397" t="s">
        <v>862</v>
      </c>
      <c r="BF9832">
        <f t="shared" si="825"/>
        <v>0</v>
      </c>
      <c r="BG9832">
        <f t="shared" si="826"/>
        <v>0</v>
      </c>
      <c r="BH9832" s="398">
        <f t="shared" si="827"/>
        <v>0</v>
      </c>
      <c r="BO9832" s="33"/>
    </row>
    <row r="9833" spans="1:67">
      <c r="A9833" s="320" t="s">
        <v>338</v>
      </c>
      <c r="B9833" t="str">
        <f t="shared" si="822"/>
        <v>England</v>
      </c>
      <c r="E9833" s="320"/>
      <c r="F9833" s="320"/>
      <c r="G9833" s="320"/>
      <c r="H9833" s="320"/>
      <c r="I9833" s="320"/>
      <c r="J9833" s="320"/>
      <c r="K9833" s="321"/>
      <c r="L9833" s="305"/>
      <c r="M9833" s="305"/>
      <c r="N9833" s="321"/>
      <c r="O9833" s="305"/>
      <c r="P9833" s="305"/>
      <c r="Q9833" s="321"/>
      <c r="R9833" s="305"/>
      <c r="S9833" s="305"/>
      <c r="BA9833" s="395">
        <v>1</v>
      </c>
      <c r="BB9833" s="396" t="s">
        <v>861</v>
      </c>
      <c r="BC9833">
        <f t="shared" si="823"/>
        <v>0</v>
      </c>
      <c r="BD9833" t="str">
        <f t="shared" si="824"/>
        <v>NAoMe_recurrent_</v>
      </c>
      <c r="BE9833" s="397" t="s">
        <v>862</v>
      </c>
      <c r="BF9833">
        <f t="shared" si="825"/>
        <v>0</v>
      </c>
      <c r="BG9833">
        <f t="shared" si="826"/>
        <v>0</v>
      </c>
      <c r="BH9833" s="398">
        <f t="shared" si="827"/>
        <v>0</v>
      </c>
      <c r="BO9833" s="33"/>
    </row>
    <row r="9834" spans="1:67">
      <c r="A9834" s="320" t="s">
        <v>338</v>
      </c>
      <c r="B9834" t="str">
        <f t="shared" si="822"/>
        <v>England</v>
      </c>
      <c r="E9834" s="320"/>
      <c r="F9834" s="320"/>
      <c r="G9834" s="320"/>
      <c r="H9834" s="320"/>
      <c r="I9834" s="320"/>
      <c r="J9834" s="320"/>
      <c r="K9834" s="321"/>
      <c r="L9834" s="305"/>
      <c r="M9834" s="305"/>
      <c r="N9834" s="321"/>
      <c r="O9834" s="305"/>
      <c r="P9834" s="305"/>
      <c r="Q9834" s="321"/>
      <c r="R9834" s="305"/>
      <c r="S9834" s="305"/>
      <c r="BA9834" s="395">
        <v>1</v>
      </c>
      <c r="BB9834" s="396" t="s">
        <v>861</v>
      </c>
      <c r="BC9834">
        <f t="shared" si="823"/>
        <v>0</v>
      </c>
      <c r="BD9834" t="str">
        <f t="shared" si="824"/>
        <v>NAoMe_recurrent_</v>
      </c>
      <c r="BE9834" s="397" t="s">
        <v>862</v>
      </c>
      <c r="BF9834">
        <f t="shared" si="825"/>
        <v>0</v>
      </c>
      <c r="BG9834">
        <f t="shared" si="826"/>
        <v>0</v>
      </c>
      <c r="BH9834" s="398">
        <f t="shared" si="827"/>
        <v>0</v>
      </c>
      <c r="BO9834" s="33"/>
    </row>
    <row r="9835" spans="1:67">
      <c r="A9835" s="320" t="s">
        <v>338</v>
      </c>
      <c r="B9835" t="str">
        <f t="shared" si="822"/>
        <v>England</v>
      </c>
      <c r="E9835" s="320"/>
      <c r="F9835" s="320"/>
      <c r="G9835" s="320"/>
      <c r="H9835" s="320"/>
      <c r="I9835" s="320"/>
      <c r="J9835" s="320"/>
      <c r="K9835" s="321"/>
      <c r="L9835" s="305"/>
      <c r="M9835" s="305"/>
      <c r="N9835" s="321"/>
      <c r="O9835" s="305"/>
      <c r="P9835" s="305"/>
      <c r="Q9835" s="321"/>
      <c r="R9835" s="305"/>
      <c r="S9835" s="305"/>
      <c r="BA9835" s="395">
        <v>1</v>
      </c>
      <c r="BB9835" s="396" t="s">
        <v>861</v>
      </c>
      <c r="BC9835">
        <f t="shared" si="823"/>
        <v>0</v>
      </c>
      <c r="BD9835" t="str">
        <f t="shared" si="824"/>
        <v>NAoMe_recurrent_</v>
      </c>
      <c r="BE9835" s="397" t="s">
        <v>862</v>
      </c>
      <c r="BF9835">
        <f t="shared" si="825"/>
        <v>0</v>
      </c>
      <c r="BG9835">
        <f t="shared" si="826"/>
        <v>0</v>
      </c>
      <c r="BH9835" s="398">
        <f t="shared" si="827"/>
        <v>0</v>
      </c>
      <c r="BO9835" s="33"/>
    </row>
    <row r="9836" spans="1:67">
      <c r="A9836" s="320" t="s">
        <v>338</v>
      </c>
      <c r="B9836" t="str">
        <f t="shared" si="822"/>
        <v>England</v>
      </c>
      <c r="E9836" s="320"/>
      <c r="F9836" s="320"/>
      <c r="G9836" s="320"/>
      <c r="H9836" s="320"/>
      <c r="I9836" s="320"/>
      <c r="J9836" s="320"/>
      <c r="K9836" s="321"/>
      <c r="L9836" s="305"/>
      <c r="M9836" s="305"/>
      <c r="N9836" s="321"/>
      <c r="O9836" s="305"/>
      <c r="P9836" s="305"/>
      <c r="Q9836" s="321"/>
      <c r="R9836" s="305"/>
      <c r="S9836" s="305"/>
      <c r="BA9836" s="395">
        <v>1</v>
      </c>
      <c r="BB9836" s="396" t="s">
        <v>861</v>
      </c>
      <c r="BC9836">
        <f t="shared" si="823"/>
        <v>0</v>
      </c>
      <c r="BD9836" t="str">
        <f t="shared" si="824"/>
        <v>NAoMe_recurrent_</v>
      </c>
      <c r="BE9836" s="397" t="s">
        <v>862</v>
      </c>
      <c r="BF9836">
        <f t="shared" si="825"/>
        <v>0</v>
      </c>
      <c r="BG9836">
        <f t="shared" si="826"/>
        <v>0</v>
      </c>
      <c r="BH9836" s="398">
        <f t="shared" si="827"/>
        <v>0</v>
      </c>
      <c r="BO9836" s="33"/>
    </row>
    <row r="9837" spans="1:67">
      <c r="A9837" s="320" t="s">
        <v>338</v>
      </c>
      <c r="B9837" t="str">
        <f t="shared" si="822"/>
        <v>England</v>
      </c>
      <c r="E9837" s="320"/>
      <c r="F9837" s="320"/>
      <c r="G9837" s="320"/>
      <c r="H9837" s="320"/>
      <c r="I9837" s="320"/>
      <c r="J9837" s="320"/>
      <c r="K9837" s="321"/>
      <c r="L9837" s="305"/>
      <c r="M9837" s="305"/>
      <c r="N9837" s="321"/>
      <c r="O9837" s="305"/>
      <c r="P9837" s="305"/>
      <c r="Q9837" s="321"/>
      <c r="R9837" s="305"/>
      <c r="S9837" s="305"/>
      <c r="BA9837" s="395">
        <v>1</v>
      </c>
      <c r="BB9837" s="396" t="s">
        <v>861</v>
      </c>
      <c r="BC9837">
        <f t="shared" si="823"/>
        <v>0</v>
      </c>
      <c r="BD9837" t="str">
        <f t="shared" si="824"/>
        <v>NAoMe_recurrent_</v>
      </c>
      <c r="BE9837" s="397" t="s">
        <v>862</v>
      </c>
      <c r="BF9837">
        <f t="shared" si="825"/>
        <v>0</v>
      </c>
      <c r="BG9837">
        <f t="shared" si="826"/>
        <v>0</v>
      </c>
      <c r="BH9837" s="398">
        <f t="shared" si="827"/>
        <v>0</v>
      </c>
      <c r="BO9837" s="33"/>
    </row>
    <row r="9838" spans="1:67">
      <c r="A9838" s="320" t="s">
        <v>338</v>
      </c>
      <c r="B9838" t="str">
        <f t="shared" si="822"/>
        <v>England</v>
      </c>
      <c r="E9838" s="320"/>
      <c r="F9838" s="320"/>
      <c r="G9838" s="320"/>
      <c r="H9838" s="320"/>
      <c r="I9838" s="320"/>
      <c r="J9838" s="320"/>
      <c r="K9838" s="321"/>
      <c r="L9838" s="305"/>
      <c r="M9838" s="305"/>
      <c r="N9838" s="321"/>
      <c r="O9838" s="305"/>
      <c r="P9838" s="305"/>
      <c r="Q9838" s="321"/>
      <c r="R9838" s="305"/>
      <c r="S9838" s="305"/>
      <c r="BA9838" s="395">
        <v>1</v>
      </c>
      <c r="BB9838" s="396" t="s">
        <v>861</v>
      </c>
      <c r="BC9838">
        <f t="shared" si="823"/>
        <v>0</v>
      </c>
      <c r="BD9838" t="str">
        <f t="shared" si="824"/>
        <v>NAoMe_recurrent_</v>
      </c>
      <c r="BE9838" s="397" t="s">
        <v>862</v>
      </c>
      <c r="BF9838">
        <f t="shared" si="825"/>
        <v>0</v>
      </c>
      <c r="BG9838">
        <f t="shared" si="826"/>
        <v>0</v>
      </c>
      <c r="BH9838" s="398">
        <f t="shared" si="827"/>
        <v>0</v>
      </c>
      <c r="BO9838" s="33"/>
    </row>
    <row r="9839" spans="1:67">
      <c r="A9839" s="320" t="s">
        <v>338</v>
      </c>
      <c r="B9839" t="str">
        <f t="shared" si="822"/>
        <v>England</v>
      </c>
      <c r="E9839" s="320"/>
      <c r="F9839" s="320"/>
      <c r="G9839" s="320"/>
      <c r="H9839" s="320"/>
      <c r="I9839" s="320"/>
      <c r="J9839" s="320"/>
      <c r="K9839" s="321"/>
      <c r="L9839" s="305"/>
      <c r="M9839" s="305"/>
      <c r="N9839" s="321"/>
      <c r="O9839" s="305"/>
      <c r="P9839" s="305"/>
      <c r="Q9839" s="321"/>
      <c r="R9839" s="305"/>
      <c r="S9839" s="305"/>
      <c r="BA9839" s="395">
        <v>1</v>
      </c>
      <c r="BB9839" s="396" t="s">
        <v>861</v>
      </c>
      <c r="BC9839">
        <f t="shared" si="823"/>
        <v>0</v>
      </c>
      <c r="BD9839" t="str">
        <f t="shared" si="824"/>
        <v>NAoMe_recurrent_</v>
      </c>
      <c r="BE9839" s="397" t="s">
        <v>862</v>
      </c>
      <c r="BF9839">
        <f t="shared" si="825"/>
        <v>0</v>
      </c>
      <c r="BG9839">
        <f t="shared" si="826"/>
        <v>0</v>
      </c>
      <c r="BH9839" s="398">
        <f t="shared" si="827"/>
        <v>0</v>
      </c>
      <c r="BO9839" s="33"/>
    </row>
    <row r="9840" spans="1:67">
      <c r="A9840" s="320" t="s">
        <v>338</v>
      </c>
      <c r="B9840" t="str">
        <f t="shared" si="822"/>
        <v>England</v>
      </c>
      <c r="E9840" s="320"/>
      <c r="F9840" s="320"/>
      <c r="G9840" s="320"/>
      <c r="H9840" s="320"/>
      <c r="I9840" s="320"/>
      <c r="J9840" s="320"/>
      <c r="K9840" s="321"/>
      <c r="L9840" s="305"/>
      <c r="M9840" s="305"/>
      <c r="N9840" s="321"/>
      <c r="O9840" s="305"/>
      <c r="P9840" s="305"/>
      <c r="Q9840" s="321"/>
      <c r="R9840" s="305"/>
      <c r="S9840" s="305"/>
      <c r="BA9840" s="395">
        <v>1</v>
      </c>
      <c r="BB9840" s="396" t="s">
        <v>861</v>
      </c>
      <c r="BC9840">
        <f t="shared" si="823"/>
        <v>0</v>
      </c>
      <c r="BD9840" t="str">
        <f t="shared" si="824"/>
        <v>NAoMe_recurrent_</v>
      </c>
      <c r="BE9840" s="397" t="s">
        <v>862</v>
      </c>
      <c r="BF9840">
        <f t="shared" si="825"/>
        <v>0</v>
      </c>
      <c r="BG9840">
        <f t="shared" si="826"/>
        <v>0</v>
      </c>
      <c r="BH9840" s="398">
        <f t="shared" si="827"/>
        <v>0</v>
      </c>
      <c r="BO9840" s="33"/>
    </row>
    <row r="9841" spans="1:67">
      <c r="A9841" s="320" t="s">
        <v>338</v>
      </c>
      <c r="B9841" t="str">
        <f t="shared" si="822"/>
        <v>England</v>
      </c>
      <c r="E9841" s="320"/>
      <c r="F9841" s="320"/>
      <c r="G9841" s="320"/>
      <c r="H9841" s="320"/>
      <c r="I9841" s="320"/>
      <c r="J9841" s="320"/>
      <c r="K9841" s="321"/>
      <c r="L9841" s="305"/>
      <c r="M9841" s="305"/>
      <c r="N9841" s="321"/>
      <c r="O9841" s="305"/>
      <c r="P9841" s="305"/>
      <c r="Q9841" s="321"/>
      <c r="R9841" s="305"/>
      <c r="S9841" s="305"/>
      <c r="BA9841" s="395">
        <v>1</v>
      </c>
      <c r="BB9841" s="396" t="s">
        <v>861</v>
      </c>
      <c r="BC9841">
        <f t="shared" si="823"/>
        <v>0</v>
      </c>
      <c r="BD9841" t="str">
        <f t="shared" si="824"/>
        <v>NAoMe_recurrent_</v>
      </c>
      <c r="BE9841" s="397" t="s">
        <v>862</v>
      </c>
      <c r="BF9841">
        <f t="shared" si="825"/>
        <v>0</v>
      </c>
      <c r="BG9841">
        <f t="shared" si="826"/>
        <v>0</v>
      </c>
      <c r="BH9841" s="398">
        <f t="shared" si="827"/>
        <v>0</v>
      </c>
      <c r="BO9841" s="33"/>
    </row>
    <row r="9842" spans="1:67">
      <c r="A9842" s="320" t="s">
        <v>338</v>
      </c>
      <c r="B9842" t="str">
        <f t="shared" si="822"/>
        <v>England</v>
      </c>
      <c r="E9842" s="320"/>
      <c r="F9842" s="320"/>
      <c r="G9842" s="320"/>
      <c r="H9842" s="320"/>
      <c r="I9842" s="320"/>
      <c r="J9842" s="320"/>
      <c r="K9842" s="321"/>
      <c r="L9842" s="305"/>
      <c r="M9842" s="305"/>
      <c r="N9842" s="321"/>
      <c r="O9842" s="305"/>
      <c r="P9842" s="305"/>
      <c r="Q9842" s="321"/>
      <c r="R9842" s="305"/>
      <c r="S9842" s="305"/>
      <c r="BA9842" s="395">
        <v>1</v>
      </c>
      <c r="BB9842" s="396" t="s">
        <v>861</v>
      </c>
      <c r="BC9842">
        <f t="shared" si="823"/>
        <v>0</v>
      </c>
      <c r="BD9842" t="str">
        <f t="shared" si="824"/>
        <v>NAoMe_recurrent_</v>
      </c>
      <c r="BE9842" s="397" t="s">
        <v>862</v>
      </c>
      <c r="BF9842">
        <f t="shared" si="825"/>
        <v>0</v>
      </c>
      <c r="BG9842">
        <f t="shared" si="826"/>
        <v>0</v>
      </c>
      <c r="BH9842" s="398">
        <f t="shared" si="827"/>
        <v>0</v>
      </c>
      <c r="BO9842" s="33"/>
    </row>
    <row r="9843" spans="1:67">
      <c r="A9843" s="320" t="s">
        <v>338</v>
      </c>
      <c r="B9843" t="str">
        <f t="shared" si="822"/>
        <v>England</v>
      </c>
      <c r="E9843" s="320"/>
      <c r="F9843" s="320"/>
      <c r="G9843" s="320"/>
      <c r="H9843" s="320"/>
      <c r="I9843" s="320"/>
      <c r="J9843" s="320"/>
      <c r="K9843" s="321"/>
      <c r="L9843" s="305"/>
      <c r="M9843" s="305"/>
      <c r="N9843" s="321"/>
      <c r="O9843" s="305"/>
      <c r="P9843" s="305"/>
      <c r="Q9843" s="321"/>
      <c r="R9843" s="305"/>
      <c r="S9843" s="305"/>
      <c r="BA9843" s="395">
        <v>1</v>
      </c>
      <c r="BB9843" s="396" t="s">
        <v>861</v>
      </c>
      <c r="BC9843">
        <f t="shared" si="823"/>
        <v>0</v>
      </c>
      <c r="BD9843" t="str">
        <f t="shared" si="824"/>
        <v>NAoMe_recurrent_</v>
      </c>
      <c r="BE9843" s="397" t="s">
        <v>862</v>
      </c>
      <c r="BF9843">
        <f t="shared" si="825"/>
        <v>0</v>
      </c>
      <c r="BG9843">
        <f t="shared" si="826"/>
        <v>0</v>
      </c>
      <c r="BH9843" s="398">
        <f t="shared" si="827"/>
        <v>0</v>
      </c>
      <c r="BO9843" s="33"/>
    </row>
    <row r="9844" spans="1:67">
      <c r="A9844" s="320" t="s">
        <v>338</v>
      </c>
      <c r="B9844" t="str">
        <f t="shared" si="822"/>
        <v>England</v>
      </c>
      <c r="E9844" s="320"/>
      <c r="F9844" s="320"/>
      <c r="G9844" s="320"/>
      <c r="H9844" s="320"/>
      <c r="I9844" s="320"/>
      <c r="J9844" s="320"/>
      <c r="K9844" s="321"/>
      <c r="L9844" s="305"/>
      <c r="M9844" s="305"/>
      <c r="N9844" s="321"/>
      <c r="O9844" s="305"/>
      <c r="P9844" s="305"/>
      <c r="Q9844" s="321"/>
      <c r="R9844" s="305"/>
      <c r="S9844" s="305"/>
      <c r="BA9844" s="395">
        <v>1</v>
      </c>
      <c r="BB9844" s="396" t="s">
        <v>861</v>
      </c>
      <c r="BC9844">
        <f t="shared" si="823"/>
        <v>0</v>
      </c>
      <c r="BD9844" t="str">
        <f t="shared" si="824"/>
        <v>NAoMe_recurrent_</v>
      </c>
      <c r="BE9844" s="397" t="s">
        <v>862</v>
      </c>
      <c r="BF9844">
        <f t="shared" si="825"/>
        <v>0</v>
      </c>
      <c r="BG9844">
        <f t="shared" si="826"/>
        <v>0</v>
      </c>
      <c r="BH9844" s="398">
        <f t="shared" si="827"/>
        <v>0</v>
      </c>
      <c r="BO9844" s="33"/>
    </row>
    <row r="9845" spans="1:67">
      <c r="A9845" s="320" t="s">
        <v>338</v>
      </c>
      <c r="B9845" t="str">
        <f t="shared" si="822"/>
        <v>England</v>
      </c>
      <c r="E9845" s="320"/>
      <c r="F9845" s="320"/>
      <c r="G9845" s="320"/>
      <c r="H9845" s="320"/>
      <c r="I9845" s="320"/>
      <c r="J9845" s="320"/>
      <c r="K9845" s="321"/>
      <c r="L9845" s="305"/>
      <c r="M9845" s="305"/>
      <c r="N9845" s="321"/>
      <c r="O9845" s="305"/>
      <c r="P9845" s="305"/>
      <c r="Q9845" s="321"/>
      <c r="R9845" s="305"/>
      <c r="S9845" s="305"/>
      <c r="BA9845" s="395">
        <v>1</v>
      </c>
      <c r="BB9845" s="396" t="s">
        <v>861</v>
      </c>
      <c r="BC9845">
        <f t="shared" si="823"/>
        <v>0</v>
      </c>
      <c r="BD9845" t="str">
        <f t="shared" si="824"/>
        <v>NAoMe_recurrent_</v>
      </c>
      <c r="BE9845" s="397" t="s">
        <v>862</v>
      </c>
      <c r="BF9845">
        <f t="shared" si="825"/>
        <v>0</v>
      </c>
      <c r="BG9845">
        <f t="shared" si="826"/>
        <v>0</v>
      </c>
      <c r="BH9845" s="398">
        <f t="shared" si="827"/>
        <v>0</v>
      </c>
      <c r="BO9845" s="33"/>
    </row>
    <row r="9846" spans="1:67">
      <c r="A9846" s="320" t="s">
        <v>338</v>
      </c>
      <c r="B9846" t="str">
        <f t="shared" si="822"/>
        <v>England</v>
      </c>
      <c r="E9846" s="320"/>
      <c r="F9846" s="320"/>
      <c r="G9846" s="320"/>
      <c r="H9846" s="320"/>
      <c r="I9846" s="320"/>
      <c r="J9846" s="320"/>
      <c r="K9846" s="321"/>
      <c r="L9846" s="305"/>
      <c r="M9846" s="305"/>
      <c r="N9846" s="321"/>
      <c r="O9846" s="305"/>
      <c r="P9846" s="305"/>
      <c r="Q9846" s="321"/>
      <c r="R9846" s="305"/>
      <c r="S9846" s="305"/>
      <c r="BA9846" s="395">
        <v>1</v>
      </c>
      <c r="BB9846" s="396" t="s">
        <v>861</v>
      </c>
      <c r="BC9846">
        <f t="shared" si="823"/>
        <v>0</v>
      </c>
      <c r="BD9846" t="str">
        <f t="shared" si="824"/>
        <v>NAoMe_recurrent_</v>
      </c>
      <c r="BE9846" s="397" t="s">
        <v>862</v>
      </c>
      <c r="BF9846">
        <f t="shared" si="825"/>
        <v>0</v>
      </c>
      <c r="BG9846">
        <f t="shared" si="826"/>
        <v>0</v>
      </c>
      <c r="BH9846" s="398">
        <f t="shared" si="827"/>
        <v>0</v>
      </c>
      <c r="BO9846" s="33"/>
    </row>
    <row r="9847" spans="1:67">
      <c r="A9847" s="320" t="s">
        <v>338</v>
      </c>
      <c r="B9847" t="str">
        <f t="shared" si="822"/>
        <v>England</v>
      </c>
      <c r="E9847" s="320"/>
      <c r="F9847" s="320"/>
      <c r="G9847" s="320"/>
      <c r="H9847" s="320"/>
      <c r="I9847" s="320"/>
      <c r="J9847" s="320"/>
      <c r="K9847" s="321"/>
      <c r="L9847" s="305"/>
      <c r="M9847" s="305"/>
      <c r="N9847" s="321"/>
      <c r="O9847" s="305"/>
      <c r="P9847" s="305"/>
      <c r="Q9847" s="321"/>
      <c r="R9847" s="305"/>
      <c r="S9847" s="305"/>
      <c r="BA9847" s="395">
        <v>1</v>
      </c>
      <c r="BB9847" s="396" t="s">
        <v>861</v>
      </c>
      <c r="BC9847">
        <f t="shared" si="823"/>
        <v>0</v>
      </c>
      <c r="BD9847" t="str">
        <f t="shared" si="824"/>
        <v>NAoMe_recurrent_</v>
      </c>
      <c r="BE9847" s="397" t="s">
        <v>862</v>
      </c>
      <c r="BF9847">
        <f t="shared" si="825"/>
        <v>0</v>
      </c>
      <c r="BG9847">
        <f t="shared" si="826"/>
        <v>0</v>
      </c>
      <c r="BH9847" s="398">
        <f t="shared" si="827"/>
        <v>0</v>
      </c>
      <c r="BO9847" s="33"/>
    </row>
    <row r="9848" spans="1:67">
      <c r="A9848" s="320" t="s">
        <v>338</v>
      </c>
      <c r="B9848" t="str">
        <f t="shared" si="822"/>
        <v>England</v>
      </c>
      <c r="E9848" s="320"/>
      <c r="F9848" s="320"/>
      <c r="G9848" s="320"/>
      <c r="H9848" s="320"/>
      <c r="I9848" s="320"/>
      <c r="J9848" s="320"/>
      <c r="K9848" s="321"/>
      <c r="L9848" s="305"/>
      <c r="M9848" s="305"/>
      <c r="N9848" s="321"/>
      <c r="O9848" s="305"/>
      <c r="P9848" s="305"/>
      <c r="Q9848" s="321"/>
      <c r="R9848" s="305"/>
      <c r="S9848" s="305"/>
      <c r="BA9848" s="395">
        <v>1</v>
      </c>
      <c r="BB9848" s="396" t="s">
        <v>861</v>
      </c>
      <c r="BC9848">
        <f t="shared" si="823"/>
        <v>0</v>
      </c>
      <c r="BD9848" t="str">
        <f t="shared" si="824"/>
        <v>NAoMe_recurrent_</v>
      </c>
      <c r="BE9848" s="397" t="s">
        <v>862</v>
      </c>
      <c r="BF9848">
        <f t="shared" si="825"/>
        <v>0</v>
      </c>
      <c r="BG9848">
        <f t="shared" si="826"/>
        <v>0</v>
      </c>
      <c r="BH9848" s="398">
        <f t="shared" si="827"/>
        <v>0</v>
      </c>
      <c r="BO9848" s="33"/>
    </row>
    <row r="9849" spans="1:67">
      <c r="A9849" s="320" t="s">
        <v>338</v>
      </c>
      <c r="B9849" t="str">
        <f t="shared" si="822"/>
        <v>England</v>
      </c>
      <c r="E9849" s="320"/>
      <c r="F9849" s="320"/>
      <c r="G9849" s="320"/>
      <c r="H9849" s="320"/>
      <c r="I9849" s="320"/>
      <c r="J9849" s="320"/>
      <c r="K9849" s="321"/>
      <c r="L9849" s="305"/>
      <c r="M9849" s="305"/>
      <c r="N9849" s="321"/>
      <c r="O9849" s="305"/>
      <c r="P9849" s="305"/>
      <c r="Q9849" s="321"/>
      <c r="R9849" s="305"/>
      <c r="S9849" s="305"/>
      <c r="BA9849" s="395">
        <v>1</v>
      </c>
      <c r="BB9849" s="396" t="s">
        <v>861</v>
      </c>
      <c r="BC9849">
        <f t="shared" si="823"/>
        <v>0</v>
      </c>
      <c r="BD9849" t="str">
        <f t="shared" si="824"/>
        <v>NAoMe_recurrent_</v>
      </c>
      <c r="BE9849" s="397" t="s">
        <v>862</v>
      </c>
      <c r="BF9849">
        <f t="shared" si="825"/>
        <v>0</v>
      </c>
      <c r="BG9849">
        <f t="shared" si="826"/>
        <v>0</v>
      </c>
      <c r="BH9849" s="398">
        <f t="shared" si="827"/>
        <v>0</v>
      </c>
      <c r="BO9849" s="33"/>
    </row>
    <row r="9850" spans="1:67">
      <c r="A9850" s="320" t="s">
        <v>338</v>
      </c>
      <c r="B9850" t="str">
        <f t="shared" si="822"/>
        <v>England</v>
      </c>
      <c r="E9850" s="320"/>
      <c r="F9850" s="320"/>
      <c r="G9850" s="320"/>
      <c r="H9850" s="320"/>
      <c r="I9850" s="320"/>
      <c r="J9850" s="320"/>
      <c r="K9850" s="321"/>
      <c r="L9850" s="305"/>
      <c r="M9850" s="305"/>
      <c r="N9850" s="321"/>
      <c r="O9850" s="305"/>
      <c r="P9850" s="305"/>
      <c r="Q9850" s="321"/>
      <c r="R9850" s="305"/>
      <c r="S9850" s="305"/>
      <c r="BA9850" s="395">
        <v>1</v>
      </c>
      <c r="BB9850" s="396" t="s">
        <v>861</v>
      </c>
      <c r="BC9850">
        <f t="shared" si="823"/>
        <v>0</v>
      </c>
      <c r="BD9850" t="str">
        <f t="shared" si="824"/>
        <v>NAoMe_recurrent_</v>
      </c>
      <c r="BE9850" s="397" t="s">
        <v>862</v>
      </c>
      <c r="BF9850">
        <f t="shared" si="825"/>
        <v>0</v>
      </c>
      <c r="BG9850">
        <f t="shared" si="826"/>
        <v>0</v>
      </c>
      <c r="BH9850" s="398">
        <f t="shared" si="827"/>
        <v>0</v>
      </c>
      <c r="BO9850" s="33"/>
    </row>
    <row r="9851" spans="1:67">
      <c r="A9851" s="320" t="s">
        <v>338</v>
      </c>
      <c r="B9851" t="str">
        <f t="shared" si="822"/>
        <v>England</v>
      </c>
      <c r="E9851" s="320"/>
      <c r="F9851" s="320"/>
      <c r="G9851" s="320"/>
      <c r="H9851" s="320"/>
      <c r="I9851" s="320"/>
      <c r="J9851" s="320"/>
      <c r="K9851" s="321"/>
      <c r="L9851" s="305"/>
      <c r="M9851" s="305"/>
      <c r="N9851" s="321"/>
      <c r="O9851" s="305"/>
      <c r="P9851" s="305"/>
      <c r="Q9851" s="321"/>
      <c r="R9851" s="305"/>
      <c r="S9851" s="305"/>
      <c r="BA9851" s="395">
        <v>1</v>
      </c>
      <c r="BB9851" s="396" t="s">
        <v>861</v>
      </c>
      <c r="BC9851">
        <f t="shared" si="823"/>
        <v>0</v>
      </c>
      <c r="BD9851" t="str">
        <f t="shared" si="824"/>
        <v>NAoMe_recurrent_</v>
      </c>
      <c r="BE9851" s="397" t="s">
        <v>862</v>
      </c>
      <c r="BF9851">
        <f t="shared" si="825"/>
        <v>0</v>
      </c>
      <c r="BG9851">
        <f t="shared" si="826"/>
        <v>0</v>
      </c>
      <c r="BH9851" s="398">
        <f t="shared" si="827"/>
        <v>0</v>
      </c>
      <c r="BO9851" s="33"/>
    </row>
    <row r="9852" spans="1:67">
      <c r="A9852" s="320" t="s">
        <v>338</v>
      </c>
      <c r="B9852" t="str">
        <f t="shared" si="822"/>
        <v>England</v>
      </c>
      <c r="E9852" s="320"/>
      <c r="F9852" s="320"/>
      <c r="G9852" s="320"/>
      <c r="H9852" s="320"/>
      <c r="I9852" s="320"/>
      <c r="J9852" s="320"/>
      <c r="K9852" s="321"/>
      <c r="L9852" s="305"/>
      <c r="M9852" s="305"/>
      <c r="N9852" s="321"/>
      <c r="O9852" s="305"/>
      <c r="P9852" s="305"/>
      <c r="Q9852" s="321"/>
      <c r="R9852" s="305"/>
      <c r="S9852" s="305"/>
      <c r="BA9852" s="395">
        <v>1</v>
      </c>
      <c r="BB9852" s="396" t="s">
        <v>861</v>
      </c>
      <c r="BC9852">
        <f t="shared" si="823"/>
        <v>0</v>
      </c>
      <c r="BD9852" t="str">
        <f t="shared" si="824"/>
        <v>NAoMe_recurrent_</v>
      </c>
      <c r="BE9852" s="397" t="s">
        <v>862</v>
      </c>
      <c r="BF9852">
        <f t="shared" si="825"/>
        <v>0</v>
      </c>
      <c r="BG9852">
        <f t="shared" si="826"/>
        <v>0</v>
      </c>
      <c r="BH9852" s="398">
        <f t="shared" si="827"/>
        <v>0</v>
      </c>
      <c r="BO9852" s="33"/>
    </row>
    <row r="9853" spans="1:67">
      <c r="A9853" s="320" t="s">
        <v>338</v>
      </c>
      <c r="B9853" t="str">
        <f t="shared" si="822"/>
        <v>England</v>
      </c>
      <c r="E9853" s="320"/>
      <c r="F9853" s="320"/>
      <c r="G9853" s="320"/>
      <c r="H9853" s="320"/>
      <c r="I9853" s="320"/>
      <c r="J9853" s="320"/>
      <c r="K9853" s="321"/>
      <c r="L9853" s="305"/>
      <c r="M9853" s="305"/>
      <c r="N9853" s="321"/>
      <c r="O9853" s="305"/>
      <c r="P9853" s="305"/>
      <c r="Q9853" s="321"/>
      <c r="R9853" s="305"/>
      <c r="S9853" s="305"/>
      <c r="BA9853" s="395">
        <v>1</v>
      </c>
      <c r="BB9853" s="396" t="s">
        <v>861</v>
      </c>
      <c r="BC9853">
        <f t="shared" si="823"/>
        <v>0</v>
      </c>
      <c r="BD9853" t="str">
        <f t="shared" si="824"/>
        <v>NAoMe_recurrent_</v>
      </c>
      <c r="BE9853" s="397" t="s">
        <v>862</v>
      </c>
      <c r="BF9853">
        <f t="shared" si="825"/>
        <v>0</v>
      </c>
      <c r="BG9853">
        <f t="shared" si="826"/>
        <v>0</v>
      </c>
      <c r="BH9853" s="398">
        <f t="shared" si="827"/>
        <v>0</v>
      </c>
      <c r="BO9853" s="33"/>
    </row>
    <row r="9854" spans="1:67">
      <c r="A9854" s="320" t="s">
        <v>338</v>
      </c>
      <c r="B9854" t="str">
        <f t="shared" si="822"/>
        <v>England</v>
      </c>
      <c r="E9854" s="320"/>
      <c r="F9854" s="320"/>
      <c r="G9854" s="320"/>
      <c r="H9854" s="320"/>
      <c r="I9854" s="320"/>
      <c r="J9854" s="320"/>
      <c r="K9854" s="321"/>
      <c r="L9854" s="305"/>
      <c r="M9854" s="305"/>
      <c r="N9854" s="321"/>
      <c r="O9854" s="305"/>
      <c r="P9854" s="305"/>
      <c r="Q9854" s="321"/>
      <c r="R9854" s="305"/>
      <c r="S9854" s="305"/>
      <c r="BA9854" s="395">
        <v>1</v>
      </c>
      <c r="BB9854" s="396" t="s">
        <v>861</v>
      </c>
      <c r="BC9854">
        <f t="shared" si="823"/>
        <v>0</v>
      </c>
      <c r="BD9854" t="str">
        <f t="shared" si="824"/>
        <v>NAoMe_recurrent_</v>
      </c>
      <c r="BE9854" s="397" t="s">
        <v>862</v>
      </c>
      <c r="BF9854">
        <f t="shared" si="825"/>
        <v>0</v>
      </c>
      <c r="BG9854">
        <f t="shared" si="826"/>
        <v>0</v>
      </c>
      <c r="BH9854" s="398">
        <f t="shared" si="827"/>
        <v>0</v>
      </c>
      <c r="BO9854" s="33"/>
    </row>
    <row r="9855" spans="1:67">
      <c r="A9855" s="320" t="s">
        <v>338</v>
      </c>
      <c r="B9855" t="str">
        <f t="shared" si="822"/>
        <v>England</v>
      </c>
      <c r="E9855" s="320"/>
      <c r="F9855" s="320"/>
      <c r="G9855" s="320"/>
      <c r="H9855" s="320"/>
      <c r="I9855" s="320"/>
      <c r="J9855" s="320"/>
      <c r="K9855" s="321"/>
      <c r="L9855" s="305"/>
      <c r="M9855" s="305"/>
      <c r="N9855" s="321"/>
      <c r="O9855" s="305"/>
      <c r="P9855" s="305"/>
      <c r="Q9855" s="321"/>
      <c r="R9855" s="305"/>
      <c r="S9855" s="305"/>
      <c r="BA9855" s="395">
        <v>1</v>
      </c>
      <c r="BB9855" s="396" t="s">
        <v>861</v>
      </c>
      <c r="BC9855">
        <f t="shared" si="823"/>
        <v>0</v>
      </c>
      <c r="BD9855" t="str">
        <f t="shared" si="824"/>
        <v>NAoMe_recurrent_</v>
      </c>
      <c r="BE9855" s="397" t="s">
        <v>862</v>
      </c>
      <c r="BF9855">
        <f t="shared" si="825"/>
        <v>0</v>
      </c>
      <c r="BG9855">
        <f t="shared" si="826"/>
        <v>0</v>
      </c>
      <c r="BH9855" s="398">
        <f t="shared" si="827"/>
        <v>0</v>
      </c>
      <c r="BO9855" s="33"/>
    </row>
    <row r="9856" spans="1:67">
      <c r="A9856" s="320" t="s">
        <v>338</v>
      </c>
      <c r="B9856" t="str">
        <f t="shared" si="822"/>
        <v>England</v>
      </c>
      <c r="E9856" s="320"/>
      <c r="F9856" s="320"/>
      <c r="G9856" s="320"/>
      <c r="H9856" s="320"/>
      <c r="I9856" s="320"/>
      <c r="J9856" s="320"/>
      <c r="K9856" s="321"/>
      <c r="L9856" s="305"/>
      <c r="M9856" s="305"/>
      <c r="N9856" s="321"/>
      <c r="O9856" s="305"/>
      <c r="P9856" s="305"/>
      <c r="Q9856" s="321"/>
      <c r="R9856" s="305"/>
      <c r="S9856" s="305"/>
      <c r="BA9856" s="395">
        <v>1</v>
      </c>
      <c r="BB9856" s="396" t="s">
        <v>861</v>
      </c>
      <c r="BC9856">
        <f t="shared" si="823"/>
        <v>0</v>
      </c>
      <c r="BD9856" t="str">
        <f t="shared" si="824"/>
        <v>NAoMe_recurrent_</v>
      </c>
      <c r="BE9856" s="397" t="s">
        <v>862</v>
      </c>
      <c r="BF9856">
        <f t="shared" si="825"/>
        <v>0</v>
      </c>
      <c r="BG9856">
        <f t="shared" si="826"/>
        <v>0</v>
      </c>
      <c r="BH9856" s="398">
        <f t="shared" si="827"/>
        <v>0</v>
      </c>
      <c r="BO9856" s="33"/>
    </row>
    <row r="9857" spans="1:67">
      <c r="A9857" s="320" t="s">
        <v>338</v>
      </c>
      <c r="B9857" t="str">
        <f t="shared" si="822"/>
        <v>England</v>
      </c>
      <c r="E9857" s="320"/>
      <c r="F9857" s="320"/>
      <c r="G9857" s="320"/>
      <c r="H9857" s="320"/>
      <c r="I9857" s="320"/>
      <c r="J9857" s="320"/>
      <c r="K9857" s="321"/>
      <c r="L9857" s="305"/>
      <c r="M9857" s="305"/>
      <c r="N9857" s="321"/>
      <c r="O9857" s="305"/>
      <c r="P9857" s="305"/>
      <c r="Q9857" s="321"/>
      <c r="R9857" s="305"/>
      <c r="S9857" s="305"/>
      <c r="BA9857" s="395">
        <v>1</v>
      </c>
      <c r="BB9857" s="396" t="s">
        <v>861</v>
      </c>
      <c r="BC9857">
        <f t="shared" si="823"/>
        <v>0</v>
      </c>
      <c r="BD9857" t="str">
        <f t="shared" si="824"/>
        <v>NAoMe_recurrent_</v>
      </c>
      <c r="BE9857" s="397" t="s">
        <v>862</v>
      </c>
      <c r="BF9857">
        <f t="shared" si="825"/>
        <v>0</v>
      </c>
      <c r="BG9857">
        <f t="shared" si="826"/>
        <v>0</v>
      </c>
      <c r="BH9857" s="398">
        <f t="shared" si="827"/>
        <v>0</v>
      </c>
      <c r="BO9857" s="33"/>
    </row>
    <row r="9858" spans="1:67">
      <c r="A9858" s="320" t="s">
        <v>338</v>
      </c>
      <c r="B9858" t="str">
        <f t="shared" ref="B9858:B9921" si="828">IF(H9858= "Wales", "Wales", "England")</f>
        <v>England</v>
      </c>
      <c r="E9858" s="320"/>
      <c r="F9858" s="320"/>
      <c r="G9858" s="320"/>
      <c r="H9858" s="320"/>
      <c r="I9858" s="320"/>
      <c r="J9858" s="320"/>
      <c r="K9858" s="321"/>
      <c r="L9858" s="305"/>
      <c r="M9858" s="305"/>
      <c r="N9858" s="321"/>
      <c r="O9858" s="305"/>
      <c r="P9858" s="305"/>
      <c r="Q9858" s="321"/>
      <c r="R9858" s="305"/>
      <c r="S9858" s="305"/>
      <c r="BA9858" s="395">
        <v>1</v>
      </c>
      <c r="BB9858" s="396" t="s">
        <v>861</v>
      </c>
      <c r="BC9858">
        <f t="shared" si="823"/>
        <v>0</v>
      </c>
      <c r="BD9858" t="str">
        <f t="shared" si="824"/>
        <v>NAoMe_recurrent_</v>
      </c>
      <c r="BE9858" s="397" t="s">
        <v>862</v>
      </c>
      <c r="BF9858">
        <f t="shared" si="825"/>
        <v>0</v>
      </c>
      <c r="BG9858">
        <f t="shared" si="826"/>
        <v>0</v>
      </c>
      <c r="BH9858" s="398">
        <f t="shared" si="827"/>
        <v>0</v>
      </c>
      <c r="BO9858" s="33"/>
    </row>
    <row r="9859" spans="1:67">
      <c r="A9859" s="320" t="s">
        <v>338</v>
      </c>
      <c r="B9859" t="str">
        <f t="shared" si="828"/>
        <v>England</v>
      </c>
      <c r="E9859" s="320"/>
      <c r="F9859" s="320"/>
      <c r="G9859" s="320"/>
      <c r="H9859" s="320"/>
      <c r="I9859" s="320"/>
      <c r="J9859" s="320"/>
      <c r="K9859" s="321"/>
      <c r="L9859" s="305"/>
      <c r="M9859" s="305"/>
      <c r="N9859" s="321"/>
      <c r="O9859" s="305"/>
      <c r="P9859" s="305"/>
      <c r="Q9859" s="321"/>
      <c r="R9859" s="305"/>
      <c r="S9859" s="305"/>
      <c r="BA9859" s="395">
        <v>1</v>
      </c>
      <c r="BB9859" s="396" t="s">
        <v>861</v>
      </c>
      <c r="BC9859">
        <f t="shared" ref="BC9859:BC9922" si="829">E9859</f>
        <v>0</v>
      </c>
      <c r="BD9859" t="str">
        <f t="shared" ref="BD9859:BD9922" si="830">(LEFT(A9859, LEN(A9859)-7))&amp;"_"&amp;I9859</f>
        <v>NAoMe_recurrent_</v>
      </c>
      <c r="BE9859" s="397" t="s">
        <v>862</v>
      </c>
      <c r="BF9859">
        <f t="shared" ref="BF9859:BF9922" si="831">J9859</f>
        <v>0</v>
      </c>
      <c r="BG9859">
        <f t="shared" ref="BG9859:BG9922" si="832">K9859</f>
        <v>0</v>
      </c>
      <c r="BH9859" s="398">
        <f t="shared" ref="BH9859:BH9922" si="833">L9859</f>
        <v>0</v>
      </c>
      <c r="BO9859" s="33"/>
    </row>
    <row r="9860" spans="1:67">
      <c r="A9860" s="320" t="s">
        <v>338</v>
      </c>
      <c r="B9860" t="str">
        <f t="shared" si="828"/>
        <v>England</v>
      </c>
      <c r="E9860" s="320"/>
      <c r="F9860" s="320"/>
      <c r="G9860" s="320"/>
      <c r="H9860" s="320"/>
      <c r="I9860" s="320"/>
      <c r="J9860" s="320"/>
      <c r="K9860" s="321"/>
      <c r="L9860" s="305"/>
      <c r="M9860" s="305"/>
      <c r="N9860" s="321"/>
      <c r="O9860" s="305"/>
      <c r="P9860" s="305"/>
      <c r="Q9860" s="321"/>
      <c r="R9860" s="305"/>
      <c r="S9860" s="305"/>
      <c r="BA9860" s="395">
        <v>1</v>
      </c>
      <c r="BB9860" s="396" t="s">
        <v>861</v>
      </c>
      <c r="BC9860">
        <f t="shared" si="829"/>
        <v>0</v>
      </c>
      <c r="BD9860" t="str">
        <f t="shared" si="830"/>
        <v>NAoMe_recurrent_</v>
      </c>
      <c r="BE9860" s="397" t="s">
        <v>862</v>
      </c>
      <c r="BF9860">
        <f t="shared" si="831"/>
        <v>0</v>
      </c>
      <c r="BG9860">
        <f t="shared" si="832"/>
        <v>0</v>
      </c>
      <c r="BH9860" s="398">
        <f t="shared" si="833"/>
        <v>0</v>
      </c>
      <c r="BO9860" s="33"/>
    </row>
    <row r="9861" spans="1:67">
      <c r="A9861" s="320" t="s">
        <v>338</v>
      </c>
      <c r="B9861" t="str">
        <f t="shared" si="828"/>
        <v>England</v>
      </c>
      <c r="E9861" s="320"/>
      <c r="F9861" s="320"/>
      <c r="G9861" s="320"/>
      <c r="H9861" s="320"/>
      <c r="I9861" s="320"/>
      <c r="J9861" s="320"/>
      <c r="K9861" s="321"/>
      <c r="L9861" s="305"/>
      <c r="M9861" s="305"/>
      <c r="N9861" s="321"/>
      <c r="O9861" s="305"/>
      <c r="P9861" s="305"/>
      <c r="Q9861" s="321"/>
      <c r="R9861" s="305"/>
      <c r="S9861" s="305"/>
      <c r="BA9861" s="395">
        <v>1</v>
      </c>
      <c r="BB9861" s="396" t="s">
        <v>861</v>
      </c>
      <c r="BC9861">
        <f t="shared" si="829"/>
        <v>0</v>
      </c>
      <c r="BD9861" t="str">
        <f t="shared" si="830"/>
        <v>NAoMe_recurrent_</v>
      </c>
      <c r="BE9861" s="397" t="s">
        <v>862</v>
      </c>
      <c r="BF9861">
        <f t="shared" si="831"/>
        <v>0</v>
      </c>
      <c r="BG9861">
        <f t="shared" si="832"/>
        <v>0</v>
      </c>
      <c r="BH9861" s="398">
        <f t="shared" si="833"/>
        <v>0</v>
      </c>
      <c r="BO9861" s="33"/>
    </row>
    <row r="9862" spans="1:67">
      <c r="A9862" s="320" t="s">
        <v>338</v>
      </c>
      <c r="B9862" t="str">
        <f t="shared" si="828"/>
        <v>England</v>
      </c>
      <c r="E9862" s="320"/>
      <c r="F9862" s="320"/>
      <c r="G9862" s="320"/>
      <c r="H9862" s="320"/>
      <c r="I9862" s="320"/>
      <c r="J9862" s="320"/>
      <c r="K9862" s="321"/>
      <c r="L9862" s="305"/>
      <c r="M9862" s="305"/>
      <c r="N9862" s="321"/>
      <c r="O9862" s="305"/>
      <c r="P9862" s="305"/>
      <c r="Q9862" s="321"/>
      <c r="R9862" s="305"/>
      <c r="S9862" s="305"/>
      <c r="BA9862" s="395">
        <v>1</v>
      </c>
      <c r="BB9862" s="396" t="s">
        <v>861</v>
      </c>
      <c r="BC9862">
        <f t="shared" si="829"/>
        <v>0</v>
      </c>
      <c r="BD9862" t="str">
        <f t="shared" si="830"/>
        <v>NAoMe_recurrent_</v>
      </c>
      <c r="BE9862" s="397" t="s">
        <v>862</v>
      </c>
      <c r="BF9862">
        <f t="shared" si="831"/>
        <v>0</v>
      </c>
      <c r="BG9862">
        <f t="shared" si="832"/>
        <v>0</v>
      </c>
      <c r="BH9862" s="398">
        <f t="shared" si="833"/>
        <v>0</v>
      </c>
      <c r="BO9862" s="33"/>
    </row>
    <row r="9863" spans="1:67">
      <c r="A9863" s="320" t="s">
        <v>338</v>
      </c>
      <c r="B9863" t="str">
        <f t="shared" si="828"/>
        <v>England</v>
      </c>
      <c r="E9863" s="320"/>
      <c r="F9863" s="320"/>
      <c r="G9863" s="320"/>
      <c r="H9863" s="320"/>
      <c r="I9863" s="320"/>
      <c r="J9863" s="320"/>
      <c r="K9863" s="321"/>
      <c r="L9863" s="305"/>
      <c r="M9863" s="305"/>
      <c r="N9863" s="321"/>
      <c r="O9863" s="305"/>
      <c r="P9863" s="305"/>
      <c r="Q9863" s="321"/>
      <c r="R9863" s="305"/>
      <c r="S9863" s="305"/>
      <c r="BA9863" s="395">
        <v>1</v>
      </c>
      <c r="BB9863" s="396" t="s">
        <v>861</v>
      </c>
      <c r="BC9863">
        <f t="shared" si="829"/>
        <v>0</v>
      </c>
      <c r="BD9863" t="str">
        <f t="shared" si="830"/>
        <v>NAoMe_recurrent_</v>
      </c>
      <c r="BE9863" s="397" t="s">
        <v>862</v>
      </c>
      <c r="BF9863">
        <f t="shared" si="831"/>
        <v>0</v>
      </c>
      <c r="BG9863">
        <f t="shared" si="832"/>
        <v>0</v>
      </c>
      <c r="BH9863" s="398">
        <f t="shared" si="833"/>
        <v>0</v>
      </c>
      <c r="BO9863" s="33"/>
    </row>
    <row r="9864" spans="1:67">
      <c r="A9864" s="320" t="s">
        <v>338</v>
      </c>
      <c r="B9864" t="str">
        <f t="shared" si="828"/>
        <v>England</v>
      </c>
      <c r="E9864" s="320"/>
      <c r="F9864" s="320"/>
      <c r="G9864" s="320"/>
      <c r="H9864" s="320"/>
      <c r="I9864" s="320"/>
      <c r="J9864" s="320"/>
      <c r="K9864" s="321"/>
      <c r="L9864" s="305"/>
      <c r="M9864" s="305"/>
      <c r="N9864" s="321"/>
      <c r="O9864" s="305"/>
      <c r="P9864" s="305"/>
      <c r="Q9864" s="321"/>
      <c r="R9864" s="305"/>
      <c r="S9864" s="305"/>
      <c r="BA9864" s="395">
        <v>1</v>
      </c>
      <c r="BB9864" s="396" t="s">
        <v>861</v>
      </c>
      <c r="BC9864">
        <f t="shared" si="829"/>
        <v>0</v>
      </c>
      <c r="BD9864" t="str">
        <f t="shared" si="830"/>
        <v>NAoMe_recurrent_</v>
      </c>
      <c r="BE9864" s="397" t="s">
        <v>862</v>
      </c>
      <c r="BF9864">
        <f t="shared" si="831"/>
        <v>0</v>
      </c>
      <c r="BG9864">
        <f t="shared" si="832"/>
        <v>0</v>
      </c>
      <c r="BH9864" s="398">
        <f t="shared" si="833"/>
        <v>0</v>
      </c>
      <c r="BO9864" s="33"/>
    </row>
    <row r="9865" spans="1:67">
      <c r="A9865" s="320" t="s">
        <v>338</v>
      </c>
      <c r="B9865" t="str">
        <f t="shared" si="828"/>
        <v>England</v>
      </c>
      <c r="E9865" s="320"/>
      <c r="F9865" s="320"/>
      <c r="G9865" s="320"/>
      <c r="H9865" s="320"/>
      <c r="I9865" s="320"/>
      <c r="J9865" s="320"/>
      <c r="K9865" s="321"/>
      <c r="L9865" s="305"/>
      <c r="M9865" s="305"/>
      <c r="N9865" s="321"/>
      <c r="O9865" s="305"/>
      <c r="P9865" s="305"/>
      <c r="Q9865" s="321"/>
      <c r="R9865" s="305"/>
      <c r="S9865" s="305"/>
      <c r="BA9865" s="395">
        <v>1</v>
      </c>
      <c r="BB9865" s="396" t="s">
        <v>861</v>
      </c>
      <c r="BC9865">
        <f t="shared" si="829"/>
        <v>0</v>
      </c>
      <c r="BD9865" t="str">
        <f t="shared" si="830"/>
        <v>NAoMe_recurrent_</v>
      </c>
      <c r="BE9865" s="397" t="s">
        <v>862</v>
      </c>
      <c r="BF9865">
        <f t="shared" si="831"/>
        <v>0</v>
      </c>
      <c r="BG9865">
        <f t="shared" si="832"/>
        <v>0</v>
      </c>
      <c r="BH9865" s="398">
        <f t="shared" si="833"/>
        <v>0</v>
      </c>
      <c r="BO9865" s="33"/>
    </row>
    <row r="9866" spans="1:67">
      <c r="A9866" s="320" t="s">
        <v>338</v>
      </c>
      <c r="B9866" t="str">
        <f t="shared" si="828"/>
        <v>England</v>
      </c>
      <c r="E9866" s="320"/>
      <c r="F9866" s="320"/>
      <c r="G9866" s="320"/>
      <c r="H9866" s="320"/>
      <c r="I9866" s="320"/>
      <c r="J9866" s="320"/>
      <c r="K9866" s="321"/>
      <c r="L9866" s="305"/>
      <c r="M9866" s="305"/>
      <c r="N9866" s="321"/>
      <c r="O9866" s="305"/>
      <c r="P9866" s="305"/>
      <c r="Q9866" s="321"/>
      <c r="R9866" s="305"/>
      <c r="S9866" s="305"/>
      <c r="BA9866" s="395">
        <v>1</v>
      </c>
      <c r="BB9866" s="396" t="s">
        <v>861</v>
      </c>
      <c r="BC9866">
        <f t="shared" si="829"/>
        <v>0</v>
      </c>
      <c r="BD9866" t="str">
        <f t="shared" si="830"/>
        <v>NAoMe_recurrent_</v>
      </c>
      <c r="BE9866" s="397" t="s">
        <v>862</v>
      </c>
      <c r="BF9866">
        <f t="shared" si="831"/>
        <v>0</v>
      </c>
      <c r="BG9866">
        <f t="shared" si="832"/>
        <v>0</v>
      </c>
      <c r="BH9866" s="398">
        <f t="shared" si="833"/>
        <v>0</v>
      </c>
      <c r="BO9866" s="33"/>
    </row>
    <row r="9867" spans="1:67">
      <c r="A9867" s="320" t="s">
        <v>338</v>
      </c>
      <c r="B9867" t="str">
        <f t="shared" si="828"/>
        <v>England</v>
      </c>
      <c r="E9867" s="320"/>
      <c r="F9867" s="320"/>
      <c r="G9867" s="320"/>
      <c r="H9867" s="320"/>
      <c r="I9867" s="320"/>
      <c r="J9867" s="320"/>
      <c r="K9867" s="321"/>
      <c r="L9867" s="305"/>
      <c r="M9867" s="305"/>
      <c r="N9867" s="321"/>
      <c r="O9867" s="305"/>
      <c r="P9867" s="305"/>
      <c r="Q9867" s="321"/>
      <c r="R9867" s="305"/>
      <c r="S9867" s="305"/>
      <c r="BA9867" s="395">
        <v>1</v>
      </c>
      <c r="BB9867" s="396" t="s">
        <v>861</v>
      </c>
      <c r="BC9867">
        <f t="shared" si="829"/>
        <v>0</v>
      </c>
      <c r="BD9867" t="str">
        <f t="shared" si="830"/>
        <v>NAoMe_recurrent_</v>
      </c>
      <c r="BE9867" s="397" t="s">
        <v>862</v>
      </c>
      <c r="BF9867">
        <f t="shared" si="831"/>
        <v>0</v>
      </c>
      <c r="BG9867">
        <f t="shared" si="832"/>
        <v>0</v>
      </c>
      <c r="BH9867" s="398">
        <f t="shared" si="833"/>
        <v>0</v>
      </c>
      <c r="BO9867" s="33"/>
    </row>
    <row r="9868" spans="1:67">
      <c r="A9868" s="320" t="s">
        <v>338</v>
      </c>
      <c r="B9868" t="str">
        <f t="shared" si="828"/>
        <v>England</v>
      </c>
      <c r="E9868" s="320"/>
      <c r="F9868" s="320"/>
      <c r="G9868" s="320"/>
      <c r="H9868" s="320"/>
      <c r="I9868" s="320"/>
      <c r="J9868" s="320"/>
      <c r="K9868" s="321"/>
      <c r="L9868" s="305"/>
      <c r="M9868" s="305"/>
      <c r="N9868" s="321"/>
      <c r="O9868" s="305"/>
      <c r="P9868" s="305"/>
      <c r="Q9868" s="321"/>
      <c r="R9868" s="305"/>
      <c r="S9868" s="305"/>
      <c r="BA9868" s="395">
        <v>1</v>
      </c>
      <c r="BB9868" s="396" t="s">
        <v>861</v>
      </c>
      <c r="BC9868">
        <f t="shared" si="829"/>
        <v>0</v>
      </c>
      <c r="BD9868" t="str">
        <f t="shared" si="830"/>
        <v>NAoMe_recurrent_</v>
      </c>
      <c r="BE9868" s="397" t="s">
        <v>862</v>
      </c>
      <c r="BF9868">
        <f t="shared" si="831"/>
        <v>0</v>
      </c>
      <c r="BG9868">
        <f t="shared" si="832"/>
        <v>0</v>
      </c>
      <c r="BH9868" s="398">
        <f t="shared" si="833"/>
        <v>0</v>
      </c>
      <c r="BO9868" s="33"/>
    </row>
    <row r="9869" spans="1:67">
      <c r="A9869" s="320" t="s">
        <v>338</v>
      </c>
      <c r="B9869" t="str">
        <f t="shared" si="828"/>
        <v>England</v>
      </c>
      <c r="E9869" s="320"/>
      <c r="F9869" s="320"/>
      <c r="G9869" s="320"/>
      <c r="H9869" s="320"/>
      <c r="I9869" s="320"/>
      <c r="J9869" s="320"/>
      <c r="K9869" s="321"/>
      <c r="L9869" s="305"/>
      <c r="M9869" s="305"/>
      <c r="N9869" s="321"/>
      <c r="O9869" s="305"/>
      <c r="P9869" s="305"/>
      <c r="Q9869" s="321"/>
      <c r="R9869" s="305"/>
      <c r="S9869" s="305"/>
      <c r="BA9869" s="395">
        <v>1</v>
      </c>
      <c r="BB9869" s="396" t="s">
        <v>861</v>
      </c>
      <c r="BC9869">
        <f t="shared" si="829"/>
        <v>0</v>
      </c>
      <c r="BD9869" t="str">
        <f t="shared" si="830"/>
        <v>NAoMe_recurrent_</v>
      </c>
      <c r="BE9869" s="397" t="s">
        <v>862</v>
      </c>
      <c r="BF9869">
        <f t="shared" si="831"/>
        <v>0</v>
      </c>
      <c r="BG9869">
        <f t="shared" si="832"/>
        <v>0</v>
      </c>
      <c r="BH9869" s="398">
        <f t="shared" si="833"/>
        <v>0</v>
      </c>
      <c r="BO9869" s="33"/>
    </row>
    <row r="9870" spans="1:67">
      <c r="A9870" s="320" t="s">
        <v>338</v>
      </c>
      <c r="B9870" t="str">
        <f t="shared" si="828"/>
        <v>England</v>
      </c>
      <c r="E9870" s="320"/>
      <c r="F9870" s="320"/>
      <c r="G9870" s="320"/>
      <c r="H9870" s="320"/>
      <c r="I9870" s="320"/>
      <c r="J9870" s="320"/>
      <c r="K9870" s="321"/>
      <c r="L9870" s="305"/>
      <c r="M9870" s="305"/>
      <c r="N9870" s="321"/>
      <c r="O9870" s="305"/>
      <c r="P9870" s="305"/>
      <c r="Q9870" s="321"/>
      <c r="R9870" s="305"/>
      <c r="S9870" s="305"/>
      <c r="BA9870" s="395">
        <v>1</v>
      </c>
      <c r="BB9870" s="396" t="s">
        <v>861</v>
      </c>
      <c r="BC9870">
        <f t="shared" si="829"/>
        <v>0</v>
      </c>
      <c r="BD9870" t="str">
        <f t="shared" si="830"/>
        <v>NAoMe_recurrent_</v>
      </c>
      <c r="BE9870" s="397" t="s">
        <v>862</v>
      </c>
      <c r="BF9870">
        <f t="shared" si="831"/>
        <v>0</v>
      </c>
      <c r="BG9870">
        <f t="shared" si="832"/>
        <v>0</v>
      </c>
      <c r="BH9870" s="398">
        <f t="shared" si="833"/>
        <v>0</v>
      </c>
      <c r="BO9870" s="33"/>
    </row>
    <row r="9871" spans="1:67">
      <c r="A9871" s="320" t="s">
        <v>338</v>
      </c>
      <c r="B9871" t="str">
        <f t="shared" si="828"/>
        <v>England</v>
      </c>
      <c r="E9871" s="320"/>
      <c r="F9871" s="320"/>
      <c r="G9871" s="320"/>
      <c r="H9871" s="320"/>
      <c r="I9871" s="320"/>
      <c r="J9871" s="320"/>
      <c r="K9871" s="321"/>
      <c r="L9871" s="305"/>
      <c r="M9871" s="305"/>
      <c r="N9871" s="321"/>
      <c r="O9871" s="305"/>
      <c r="P9871" s="305"/>
      <c r="Q9871" s="321"/>
      <c r="R9871" s="305"/>
      <c r="S9871" s="305"/>
      <c r="BA9871" s="395">
        <v>1</v>
      </c>
      <c r="BB9871" s="396" t="s">
        <v>861</v>
      </c>
      <c r="BC9871">
        <f t="shared" si="829"/>
        <v>0</v>
      </c>
      <c r="BD9871" t="str">
        <f t="shared" si="830"/>
        <v>NAoMe_recurrent_</v>
      </c>
      <c r="BE9871" s="397" t="s">
        <v>862</v>
      </c>
      <c r="BF9871">
        <f t="shared" si="831"/>
        <v>0</v>
      </c>
      <c r="BG9871">
        <f t="shared" si="832"/>
        <v>0</v>
      </c>
      <c r="BH9871" s="398">
        <f t="shared" si="833"/>
        <v>0</v>
      </c>
      <c r="BO9871" s="33"/>
    </row>
    <row r="9872" spans="1:67">
      <c r="A9872" s="320" t="s">
        <v>338</v>
      </c>
      <c r="B9872" t="str">
        <f t="shared" si="828"/>
        <v>England</v>
      </c>
      <c r="E9872" s="320"/>
      <c r="F9872" s="320"/>
      <c r="G9872" s="320"/>
      <c r="H9872" s="320"/>
      <c r="I9872" s="320"/>
      <c r="J9872" s="320"/>
      <c r="K9872" s="321"/>
      <c r="L9872" s="305"/>
      <c r="M9872" s="305"/>
      <c r="N9872" s="321"/>
      <c r="O9872" s="305"/>
      <c r="P9872" s="305"/>
      <c r="Q9872" s="321"/>
      <c r="R9872" s="305"/>
      <c r="S9872" s="305"/>
      <c r="BA9872" s="395">
        <v>1</v>
      </c>
      <c r="BB9872" s="396" t="s">
        <v>861</v>
      </c>
      <c r="BC9872">
        <f t="shared" si="829"/>
        <v>0</v>
      </c>
      <c r="BD9872" t="str">
        <f t="shared" si="830"/>
        <v>NAoMe_recurrent_</v>
      </c>
      <c r="BE9872" s="397" t="s">
        <v>862</v>
      </c>
      <c r="BF9872">
        <f t="shared" si="831"/>
        <v>0</v>
      </c>
      <c r="BG9872">
        <f t="shared" si="832"/>
        <v>0</v>
      </c>
      <c r="BH9872" s="398">
        <f t="shared" si="833"/>
        <v>0</v>
      </c>
      <c r="BO9872" s="33"/>
    </row>
    <row r="9873" spans="1:67">
      <c r="A9873" s="320" t="s">
        <v>338</v>
      </c>
      <c r="B9873" t="str">
        <f t="shared" si="828"/>
        <v>England</v>
      </c>
      <c r="E9873" s="320"/>
      <c r="F9873" s="320"/>
      <c r="G9873" s="320"/>
      <c r="H9873" s="320"/>
      <c r="I9873" s="320"/>
      <c r="J9873" s="320"/>
      <c r="K9873" s="321"/>
      <c r="L9873" s="305"/>
      <c r="M9873" s="305"/>
      <c r="N9873" s="321"/>
      <c r="O9873" s="305"/>
      <c r="P9873" s="305"/>
      <c r="Q9873" s="321"/>
      <c r="R9873" s="305"/>
      <c r="S9873" s="305"/>
      <c r="BA9873" s="395">
        <v>1</v>
      </c>
      <c r="BB9873" s="396" t="s">
        <v>861</v>
      </c>
      <c r="BC9873">
        <f t="shared" si="829"/>
        <v>0</v>
      </c>
      <c r="BD9873" t="str">
        <f t="shared" si="830"/>
        <v>NAoMe_recurrent_</v>
      </c>
      <c r="BE9873" s="397" t="s">
        <v>862</v>
      </c>
      <c r="BF9873">
        <f t="shared" si="831"/>
        <v>0</v>
      </c>
      <c r="BG9873">
        <f t="shared" si="832"/>
        <v>0</v>
      </c>
      <c r="BH9873" s="398">
        <f t="shared" si="833"/>
        <v>0</v>
      </c>
      <c r="BO9873" s="33"/>
    </row>
    <row r="9874" spans="1:67">
      <c r="A9874" s="320" t="s">
        <v>338</v>
      </c>
      <c r="B9874" t="str">
        <f t="shared" si="828"/>
        <v>England</v>
      </c>
      <c r="E9874" s="320"/>
      <c r="F9874" s="320"/>
      <c r="G9874" s="320"/>
      <c r="H9874" s="320"/>
      <c r="I9874" s="320"/>
      <c r="J9874" s="320"/>
      <c r="K9874" s="321"/>
      <c r="L9874" s="305"/>
      <c r="M9874" s="305"/>
      <c r="N9874" s="321"/>
      <c r="O9874" s="305"/>
      <c r="P9874" s="305"/>
      <c r="Q9874" s="321"/>
      <c r="R9874" s="305"/>
      <c r="S9874" s="305"/>
      <c r="BA9874" s="395">
        <v>1</v>
      </c>
      <c r="BB9874" s="396" t="s">
        <v>861</v>
      </c>
      <c r="BC9874">
        <f t="shared" si="829"/>
        <v>0</v>
      </c>
      <c r="BD9874" t="str">
        <f t="shared" si="830"/>
        <v>NAoMe_recurrent_</v>
      </c>
      <c r="BE9874" s="397" t="s">
        <v>862</v>
      </c>
      <c r="BF9874">
        <f t="shared" si="831"/>
        <v>0</v>
      </c>
      <c r="BG9874">
        <f t="shared" si="832"/>
        <v>0</v>
      </c>
      <c r="BH9874" s="398">
        <f t="shared" si="833"/>
        <v>0</v>
      </c>
      <c r="BO9874" s="33"/>
    </row>
    <row r="9875" spans="1:67">
      <c r="A9875" s="320" t="s">
        <v>338</v>
      </c>
      <c r="B9875" t="str">
        <f t="shared" si="828"/>
        <v>England</v>
      </c>
      <c r="E9875" s="320"/>
      <c r="F9875" s="320"/>
      <c r="G9875" s="320"/>
      <c r="H9875" s="320"/>
      <c r="I9875" s="320"/>
      <c r="J9875" s="320"/>
      <c r="K9875" s="321"/>
      <c r="L9875" s="305"/>
      <c r="M9875" s="305"/>
      <c r="N9875" s="321"/>
      <c r="O9875" s="305"/>
      <c r="P9875" s="305"/>
      <c r="Q9875" s="321"/>
      <c r="R9875" s="305"/>
      <c r="S9875" s="305"/>
      <c r="BA9875" s="395">
        <v>1</v>
      </c>
      <c r="BB9875" s="396" t="s">
        <v>861</v>
      </c>
      <c r="BC9875">
        <f t="shared" si="829"/>
        <v>0</v>
      </c>
      <c r="BD9875" t="str">
        <f t="shared" si="830"/>
        <v>NAoMe_recurrent_</v>
      </c>
      <c r="BE9875" s="397" t="s">
        <v>862</v>
      </c>
      <c r="BF9875">
        <f t="shared" si="831"/>
        <v>0</v>
      </c>
      <c r="BG9875">
        <f t="shared" si="832"/>
        <v>0</v>
      </c>
      <c r="BH9875" s="398">
        <f t="shared" si="833"/>
        <v>0</v>
      </c>
      <c r="BO9875" s="33"/>
    </row>
    <row r="9876" spans="1:67">
      <c r="A9876" s="320" t="s">
        <v>338</v>
      </c>
      <c r="B9876" t="str">
        <f t="shared" si="828"/>
        <v>England</v>
      </c>
      <c r="E9876" s="320"/>
      <c r="F9876" s="320"/>
      <c r="G9876" s="320"/>
      <c r="H9876" s="320"/>
      <c r="I9876" s="320"/>
      <c r="J9876" s="320"/>
      <c r="K9876" s="321"/>
      <c r="L9876" s="305"/>
      <c r="M9876" s="305"/>
      <c r="N9876" s="321"/>
      <c r="O9876" s="305"/>
      <c r="P9876" s="305"/>
      <c r="Q9876" s="321"/>
      <c r="R9876" s="305"/>
      <c r="S9876" s="305"/>
      <c r="BA9876" s="395">
        <v>1</v>
      </c>
      <c r="BB9876" s="396" t="s">
        <v>861</v>
      </c>
      <c r="BC9876">
        <f t="shared" si="829"/>
        <v>0</v>
      </c>
      <c r="BD9876" t="str">
        <f t="shared" si="830"/>
        <v>NAoMe_recurrent_</v>
      </c>
      <c r="BE9876" s="397" t="s">
        <v>862</v>
      </c>
      <c r="BF9876">
        <f t="shared" si="831"/>
        <v>0</v>
      </c>
      <c r="BG9876">
        <f t="shared" si="832"/>
        <v>0</v>
      </c>
      <c r="BH9876" s="398">
        <f t="shared" si="833"/>
        <v>0</v>
      </c>
      <c r="BO9876" s="33"/>
    </row>
    <row r="9877" spans="1:67">
      <c r="A9877" s="320" t="s">
        <v>338</v>
      </c>
      <c r="B9877" t="str">
        <f t="shared" si="828"/>
        <v>England</v>
      </c>
      <c r="E9877" s="320"/>
      <c r="F9877" s="320"/>
      <c r="G9877" s="320"/>
      <c r="H9877" s="320"/>
      <c r="I9877" s="320"/>
      <c r="J9877" s="320"/>
      <c r="K9877" s="321"/>
      <c r="L9877" s="305"/>
      <c r="M9877" s="305"/>
      <c r="N9877" s="321"/>
      <c r="O9877" s="305"/>
      <c r="P9877" s="305"/>
      <c r="Q9877" s="321"/>
      <c r="R9877" s="305"/>
      <c r="S9877" s="305"/>
      <c r="BA9877" s="395">
        <v>1</v>
      </c>
      <c r="BB9877" s="396" t="s">
        <v>861</v>
      </c>
      <c r="BC9877">
        <f t="shared" si="829"/>
        <v>0</v>
      </c>
      <c r="BD9877" t="str">
        <f t="shared" si="830"/>
        <v>NAoMe_recurrent_</v>
      </c>
      <c r="BE9877" s="397" t="s">
        <v>862</v>
      </c>
      <c r="BF9877">
        <f t="shared" si="831"/>
        <v>0</v>
      </c>
      <c r="BG9877">
        <f t="shared" si="832"/>
        <v>0</v>
      </c>
      <c r="BH9877" s="398">
        <f t="shared" si="833"/>
        <v>0</v>
      </c>
      <c r="BO9877" s="33"/>
    </row>
    <row r="9878" spans="1:67">
      <c r="A9878" s="320" t="s">
        <v>338</v>
      </c>
      <c r="B9878" t="str">
        <f t="shared" si="828"/>
        <v>England</v>
      </c>
      <c r="E9878" s="320"/>
      <c r="F9878" s="320"/>
      <c r="G9878" s="320"/>
      <c r="H9878" s="320"/>
      <c r="I9878" s="320"/>
      <c r="J9878" s="320"/>
      <c r="K9878" s="321"/>
      <c r="L9878" s="305"/>
      <c r="M9878" s="305"/>
      <c r="N9878" s="321"/>
      <c r="O9878" s="305"/>
      <c r="P9878" s="305"/>
      <c r="Q9878" s="321"/>
      <c r="R9878" s="305"/>
      <c r="S9878" s="305"/>
      <c r="BA9878" s="395">
        <v>1</v>
      </c>
      <c r="BB9878" s="396" t="s">
        <v>861</v>
      </c>
      <c r="BC9878">
        <f t="shared" si="829"/>
        <v>0</v>
      </c>
      <c r="BD9878" t="str">
        <f t="shared" si="830"/>
        <v>NAoMe_recurrent_</v>
      </c>
      <c r="BE9878" s="397" t="s">
        <v>862</v>
      </c>
      <c r="BF9878">
        <f t="shared" si="831"/>
        <v>0</v>
      </c>
      <c r="BG9878">
        <f t="shared" si="832"/>
        <v>0</v>
      </c>
      <c r="BH9878" s="398">
        <f t="shared" si="833"/>
        <v>0</v>
      </c>
      <c r="BO9878" s="33"/>
    </row>
    <row r="9879" spans="1:67">
      <c r="A9879" s="320" t="s">
        <v>338</v>
      </c>
      <c r="B9879" t="str">
        <f t="shared" si="828"/>
        <v>England</v>
      </c>
      <c r="E9879" s="320"/>
      <c r="F9879" s="320"/>
      <c r="G9879" s="320"/>
      <c r="H9879" s="320"/>
      <c r="I9879" s="320"/>
      <c r="J9879" s="320"/>
      <c r="K9879" s="321"/>
      <c r="L9879" s="305"/>
      <c r="M9879" s="305"/>
      <c r="N9879" s="321"/>
      <c r="O9879" s="305"/>
      <c r="P9879" s="305"/>
      <c r="Q9879" s="321"/>
      <c r="R9879" s="305"/>
      <c r="S9879" s="305"/>
      <c r="BA9879" s="395">
        <v>1</v>
      </c>
      <c r="BB9879" s="396" t="s">
        <v>861</v>
      </c>
      <c r="BC9879">
        <f t="shared" si="829"/>
        <v>0</v>
      </c>
      <c r="BD9879" t="str">
        <f t="shared" si="830"/>
        <v>NAoMe_recurrent_</v>
      </c>
      <c r="BE9879" s="397" t="s">
        <v>862</v>
      </c>
      <c r="BF9879">
        <f t="shared" si="831"/>
        <v>0</v>
      </c>
      <c r="BG9879">
        <f t="shared" si="832"/>
        <v>0</v>
      </c>
      <c r="BH9879" s="398">
        <f t="shared" si="833"/>
        <v>0</v>
      </c>
      <c r="BO9879" s="33"/>
    </row>
    <row r="9880" spans="1:67">
      <c r="A9880" s="320" t="s">
        <v>338</v>
      </c>
      <c r="B9880" t="str">
        <f t="shared" si="828"/>
        <v>England</v>
      </c>
      <c r="E9880" s="320"/>
      <c r="F9880" s="320"/>
      <c r="G9880" s="320"/>
      <c r="H9880" s="320"/>
      <c r="I9880" s="320"/>
      <c r="J9880" s="320"/>
      <c r="K9880" s="321"/>
      <c r="L9880" s="305"/>
      <c r="M9880" s="305"/>
      <c r="N9880" s="321"/>
      <c r="O9880" s="305"/>
      <c r="P9880" s="305"/>
      <c r="Q9880" s="321"/>
      <c r="R9880" s="305"/>
      <c r="S9880" s="305"/>
      <c r="BA9880" s="395">
        <v>1</v>
      </c>
      <c r="BB9880" s="396" t="s">
        <v>861</v>
      </c>
      <c r="BC9880">
        <f t="shared" si="829"/>
        <v>0</v>
      </c>
      <c r="BD9880" t="str">
        <f t="shared" si="830"/>
        <v>NAoMe_recurrent_</v>
      </c>
      <c r="BE9880" s="397" t="s">
        <v>862</v>
      </c>
      <c r="BF9880">
        <f t="shared" si="831"/>
        <v>0</v>
      </c>
      <c r="BG9880">
        <f t="shared" si="832"/>
        <v>0</v>
      </c>
      <c r="BH9880" s="398">
        <f t="shared" si="833"/>
        <v>0</v>
      </c>
      <c r="BO9880" s="33"/>
    </row>
    <row r="9881" spans="1:67">
      <c r="A9881" s="320" t="s">
        <v>338</v>
      </c>
      <c r="B9881" t="str">
        <f t="shared" si="828"/>
        <v>England</v>
      </c>
      <c r="E9881" s="320"/>
      <c r="F9881" s="320"/>
      <c r="G9881" s="320"/>
      <c r="H9881" s="320"/>
      <c r="I9881" s="320"/>
      <c r="J9881" s="320"/>
      <c r="K9881" s="321"/>
      <c r="L9881" s="305"/>
      <c r="M9881" s="305"/>
      <c r="N9881" s="321"/>
      <c r="O9881" s="305"/>
      <c r="P9881" s="305"/>
      <c r="Q9881" s="321"/>
      <c r="R9881" s="305"/>
      <c r="S9881" s="305"/>
      <c r="BA9881" s="395">
        <v>1</v>
      </c>
      <c r="BB9881" s="396" t="s">
        <v>861</v>
      </c>
      <c r="BC9881">
        <f t="shared" si="829"/>
        <v>0</v>
      </c>
      <c r="BD9881" t="str">
        <f t="shared" si="830"/>
        <v>NAoMe_recurrent_</v>
      </c>
      <c r="BE9881" s="397" t="s">
        <v>862</v>
      </c>
      <c r="BF9881">
        <f t="shared" si="831"/>
        <v>0</v>
      </c>
      <c r="BG9881">
        <f t="shared" si="832"/>
        <v>0</v>
      </c>
      <c r="BH9881" s="398">
        <f t="shared" si="833"/>
        <v>0</v>
      </c>
      <c r="BO9881" s="33"/>
    </row>
    <row r="9882" spans="1:67">
      <c r="A9882" s="320" t="s">
        <v>338</v>
      </c>
      <c r="B9882" t="str">
        <f t="shared" si="828"/>
        <v>England</v>
      </c>
      <c r="E9882" s="320"/>
      <c r="F9882" s="320"/>
      <c r="G9882" s="320"/>
      <c r="H9882" s="320"/>
      <c r="I9882" s="320"/>
      <c r="J9882" s="320"/>
      <c r="K9882" s="321"/>
      <c r="L9882" s="305"/>
      <c r="M9882" s="305"/>
      <c r="N9882" s="321"/>
      <c r="O9882" s="305"/>
      <c r="P9882" s="305"/>
      <c r="Q9882" s="321"/>
      <c r="R9882" s="305"/>
      <c r="S9882" s="305"/>
      <c r="BA9882" s="395">
        <v>1</v>
      </c>
      <c r="BB9882" s="396" t="s">
        <v>861</v>
      </c>
      <c r="BC9882">
        <f t="shared" si="829"/>
        <v>0</v>
      </c>
      <c r="BD9882" t="str">
        <f t="shared" si="830"/>
        <v>NAoMe_recurrent_</v>
      </c>
      <c r="BE9882" s="397" t="s">
        <v>862</v>
      </c>
      <c r="BF9882">
        <f t="shared" si="831"/>
        <v>0</v>
      </c>
      <c r="BG9882">
        <f t="shared" si="832"/>
        <v>0</v>
      </c>
      <c r="BH9882" s="398">
        <f t="shared" si="833"/>
        <v>0</v>
      </c>
      <c r="BO9882" s="33"/>
    </row>
    <row r="9883" spans="1:67">
      <c r="A9883" s="320" t="s">
        <v>338</v>
      </c>
      <c r="B9883" t="str">
        <f t="shared" si="828"/>
        <v>England</v>
      </c>
      <c r="E9883" s="320"/>
      <c r="F9883" s="320"/>
      <c r="G9883" s="320"/>
      <c r="H9883" s="320"/>
      <c r="I9883" s="320"/>
      <c r="J9883" s="320"/>
      <c r="K9883" s="321"/>
      <c r="L9883" s="305"/>
      <c r="M9883" s="305"/>
      <c r="N9883" s="321"/>
      <c r="O9883" s="305"/>
      <c r="P9883" s="305"/>
      <c r="Q9883" s="321"/>
      <c r="R9883" s="305"/>
      <c r="S9883" s="305"/>
      <c r="BA9883" s="395">
        <v>1</v>
      </c>
      <c r="BB9883" s="396" t="s">
        <v>861</v>
      </c>
      <c r="BC9883">
        <f t="shared" si="829"/>
        <v>0</v>
      </c>
      <c r="BD9883" t="str">
        <f t="shared" si="830"/>
        <v>NAoMe_recurrent_</v>
      </c>
      <c r="BE9883" s="397" t="s">
        <v>862</v>
      </c>
      <c r="BF9883">
        <f t="shared" si="831"/>
        <v>0</v>
      </c>
      <c r="BG9883">
        <f t="shared" si="832"/>
        <v>0</v>
      </c>
      <c r="BH9883" s="398">
        <f t="shared" si="833"/>
        <v>0</v>
      </c>
      <c r="BO9883" s="33"/>
    </row>
    <row r="9884" spans="1:67">
      <c r="A9884" s="320" t="s">
        <v>338</v>
      </c>
      <c r="B9884" t="str">
        <f t="shared" si="828"/>
        <v>England</v>
      </c>
      <c r="E9884" s="320"/>
      <c r="F9884" s="320"/>
      <c r="G9884" s="320"/>
      <c r="H9884" s="320"/>
      <c r="I9884" s="320"/>
      <c r="J9884" s="320"/>
      <c r="K9884" s="321"/>
      <c r="L9884" s="305"/>
      <c r="M9884" s="305"/>
      <c r="N9884" s="321"/>
      <c r="O9884" s="305"/>
      <c r="P9884" s="305"/>
      <c r="Q9884" s="321"/>
      <c r="R9884" s="305"/>
      <c r="S9884" s="305"/>
      <c r="BA9884" s="395">
        <v>1</v>
      </c>
      <c r="BB9884" s="396" t="s">
        <v>861</v>
      </c>
      <c r="BC9884">
        <f t="shared" si="829"/>
        <v>0</v>
      </c>
      <c r="BD9884" t="str">
        <f t="shared" si="830"/>
        <v>NAoMe_recurrent_</v>
      </c>
      <c r="BE9884" s="397" t="s">
        <v>862</v>
      </c>
      <c r="BF9884">
        <f t="shared" si="831"/>
        <v>0</v>
      </c>
      <c r="BG9884">
        <f t="shared" si="832"/>
        <v>0</v>
      </c>
      <c r="BH9884" s="398">
        <f t="shared" si="833"/>
        <v>0</v>
      </c>
      <c r="BO9884" s="33"/>
    </row>
    <row r="9885" spans="1:67">
      <c r="A9885" s="320" t="s">
        <v>338</v>
      </c>
      <c r="B9885" t="str">
        <f t="shared" si="828"/>
        <v>England</v>
      </c>
      <c r="E9885" s="320"/>
      <c r="F9885" s="320"/>
      <c r="G9885" s="320"/>
      <c r="H9885" s="320"/>
      <c r="I9885" s="320"/>
      <c r="J9885" s="320"/>
      <c r="K9885" s="321"/>
      <c r="L9885" s="305"/>
      <c r="M9885" s="305"/>
      <c r="N9885" s="321"/>
      <c r="O9885" s="305"/>
      <c r="P9885" s="305"/>
      <c r="Q9885" s="321"/>
      <c r="R9885" s="305"/>
      <c r="S9885" s="305"/>
      <c r="BA9885" s="395">
        <v>1</v>
      </c>
      <c r="BB9885" s="396" t="s">
        <v>861</v>
      </c>
      <c r="BC9885">
        <f t="shared" si="829"/>
        <v>0</v>
      </c>
      <c r="BD9885" t="str">
        <f t="shared" si="830"/>
        <v>NAoMe_recurrent_</v>
      </c>
      <c r="BE9885" s="397" t="s">
        <v>862</v>
      </c>
      <c r="BF9885">
        <f t="shared" si="831"/>
        <v>0</v>
      </c>
      <c r="BG9885">
        <f t="shared" si="832"/>
        <v>0</v>
      </c>
      <c r="BH9885" s="398">
        <f t="shared" si="833"/>
        <v>0</v>
      </c>
      <c r="BO9885" s="33"/>
    </row>
    <row r="9886" spans="1:67">
      <c r="A9886" s="320" t="s">
        <v>338</v>
      </c>
      <c r="B9886" t="str">
        <f t="shared" si="828"/>
        <v>England</v>
      </c>
      <c r="E9886" s="320"/>
      <c r="F9886" s="320"/>
      <c r="G9886" s="320"/>
      <c r="H9886" s="320"/>
      <c r="I9886" s="320"/>
      <c r="J9886" s="320"/>
      <c r="K9886" s="321"/>
      <c r="L9886" s="305"/>
      <c r="M9886" s="305"/>
      <c r="N9886" s="321"/>
      <c r="O9886" s="305"/>
      <c r="P9886" s="305"/>
      <c r="Q9886" s="321"/>
      <c r="R9886" s="305"/>
      <c r="S9886" s="305"/>
      <c r="BA9886" s="395">
        <v>1</v>
      </c>
      <c r="BB9886" s="396" t="s">
        <v>861</v>
      </c>
      <c r="BC9886">
        <f t="shared" si="829"/>
        <v>0</v>
      </c>
      <c r="BD9886" t="str">
        <f t="shared" si="830"/>
        <v>NAoMe_recurrent_</v>
      </c>
      <c r="BE9886" s="397" t="s">
        <v>862</v>
      </c>
      <c r="BF9886">
        <f t="shared" si="831"/>
        <v>0</v>
      </c>
      <c r="BG9886">
        <f t="shared" si="832"/>
        <v>0</v>
      </c>
      <c r="BH9886" s="398">
        <f t="shared" si="833"/>
        <v>0</v>
      </c>
      <c r="BO9886" s="33"/>
    </row>
    <row r="9887" spans="1:67">
      <c r="A9887" s="320" t="s">
        <v>338</v>
      </c>
      <c r="B9887" t="str">
        <f t="shared" si="828"/>
        <v>England</v>
      </c>
      <c r="E9887" s="320"/>
      <c r="F9887" s="320"/>
      <c r="G9887" s="320"/>
      <c r="H9887" s="320"/>
      <c r="I9887" s="320"/>
      <c r="J9887" s="320"/>
      <c r="K9887" s="321"/>
      <c r="L9887" s="305"/>
      <c r="M9887" s="305"/>
      <c r="N9887" s="321"/>
      <c r="O9887" s="305"/>
      <c r="P9887" s="305"/>
      <c r="Q9887" s="321"/>
      <c r="R9887" s="305"/>
      <c r="S9887" s="305"/>
      <c r="BA9887" s="395">
        <v>1</v>
      </c>
      <c r="BB9887" s="396" t="s">
        <v>861</v>
      </c>
      <c r="BC9887">
        <f t="shared" si="829"/>
        <v>0</v>
      </c>
      <c r="BD9887" t="str">
        <f t="shared" si="830"/>
        <v>NAoMe_recurrent_</v>
      </c>
      <c r="BE9887" s="397" t="s">
        <v>862</v>
      </c>
      <c r="BF9887">
        <f t="shared" si="831"/>
        <v>0</v>
      </c>
      <c r="BG9887">
        <f t="shared" si="832"/>
        <v>0</v>
      </c>
      <c r="BH9887" s="398">
        <f t="shared" si="833"/>
        <v>0</v>
      </c>
      <c r="BO9887" s="33"/>
    </row>
    <row r="9888" spans="1:67">
      <c r="A9888" s="320" t="s">
        <v>338</v>
      </c>
      <c r="B9888" t="str">
        <f t="shared" si="828"/>
        <v>England</v>
      </c>
      <c r="E9888" s="320"/>
      <c r="F9888" s="320"/>
      <c r="G9888" s="320"/>
      <c r="H9888" s="320"/>
      <c r="I9888" s="320"/>
      <c r="J9888" s="320"/>
      <c r="K9888" s="321"/>
      <c r="L9888" s="305"/>
      <c r="M9888" s="305"/>
      <c r="N9888" s="321"/>
      <c r="O9888" s="305"/>
      <c r="P9888" s="305"/>
      <c r="Q9888" s="321"/>
      <c r="R9888" s="305"/>
      <c r="S9888" s="305"/>
      <c r="BA9888" s="395">
        <v>1</v>
      </c>
      <c r="BB9888" s="396" t="s">
        <v>861</v>
      </c>
      <c r="BC9888">
        <f t="shared" si="829"/>
        <v>0</v>
      </c>
      <c r="BD9888" t="str">
        <f t="shared" si="830"/>
        <v>NAoMe_recurrent_</v>
      </c>
      <c r="BE9888" s="397" t="s">
        <v>862</v>
      </c>
      <c r="BF9888">
        <f t="shared" si="831"/>
        <v>0</v>
      </c>
      <c r="BG9888">
        <f t="shared" si="832"/>
        <v>0</v>
      </c>
      <c r="BH9888" s="398">
        <f t="shared" si="833"/>
        <v>0</v>
      </c>
      <c r="BO9888" s="33"/>
    </row>
    <row r="9889" spans="1:67">
      <c r="A9889" s="320" t="s">
        <v>338</v>
      </c>
      <c r="B9889" t="str">
        <f t="shared" si="828"/>
        <v>England</v>
      </c>
      <c r="E9889" s="320"/>
      <c r="F9889" s="320"/>
      <c r="G9889" s="320"/>
      <c r="H9889" s="320"/>
      <c r="I9889" s="320"/>
      <c r="J9889" s="320"/>
      <c r="K9889" s="321"/>
      <c r="L9889" s="305"/>
      <c r="M9889" s="305"/>
      <c r="N9889" s="321"/>
      <c r="O9889" s="305"/>
      <c r="P9889" s="305"/>
      <c r="Q9889" s="321"/>
      <c r="R9889" s="305"/>
      <c r="S9889" s="305"/>
      <c r="BA9889" s="395">
        <v>1</v>
      </c>
      <c r="BB9889" s="396" t="s">
        <v>861</v>
      </c>
      <c r="BC9889">
        <f t="shared" si="829"/>
        <v>0</v>
      </c>
      <c r="BD9889" t="str">
        <f t="shared" si="830"/>
        <v>NAoMe_recurrent_</v>
      </c>
      <c r="BE9889" s="397" t="s">
        <v>862</v>
      </c>
      <c r="BF9889">
        <f t="shared" si="831"/>
        <v>0</v>
      </c>
      <c r="BG9889">
        <f t="shared" si="832"/>
        <v>0</v>
      </c>
      <c r="BH9889" s="398">
        <f t="shared" si="833"/>
        <v>0</v>
      </c>
      <c r="BO9889" s="33"/>
    </row>
    <row r="9890" spans="1:67">
      <c r="A9890" s="320" t="s">
        <v>338</v>
      </c>
      <c r="B9890" t="str">
        <f t="shared" si="828"/>
        <v>England</v>
      </c>
      <c r="E9890" s="320"/>
      <c r="F9890" s="320"/>
      <c r="G9890" s="320"/>
      <c r="H9890" s="320"/>
      <c r="I9890" s="320"/>
      <c r="J9890" s="320"/>
      <c r="K9890" s="321"/>
      <c r="L9890" s="305"/>
      <c r="M9890" s="305"/>
      <c r="N9890" s="321"/>
      <c r="O9890" s="305"/>
      <c r="P9890" s="305"/>
      <c r="Q9890" s="321"/>
      <c r="R9890" s="305"/>
      <c r="S9890" s="305"/>
      <c r="BA9890" s="395">
        <v>1</v>
      </c>
      <c r="BB9890" s="396" t="s">
        <v>861</v>
      </c>
      <c r="BC9890">
        <f t="shared" si="829"/>
        <v>0</v>
      </c>
      <c r="BD9890" t="str">
        <f t="shared" si="830"/>
        <v>NAoMe_recurrent_</v>
      </c>
      <c r="BE9890" s="397" t="s">
        <v>862</v>
      </c>
      <c r="BF9890">
        <f t="shared" si="831"/>
        <v>0</v>
      </c>
      <c r="BG9890">
        <f t="shared" si="832"/>
        <v>0</v>
      </c>
      <c r="BH9890" s="398">
        <f t="shared" si="833"/>
        <v>0</v>
      </c>
      <c r="BO9890" s="33"/>
    </row>
    <row r="9891" spans="1:67">
      <c r="A9891" s="320" t="s">
        <v>338</v>
      </c>
      <c r="B9891" t="str">
        <f t="shared" si="828"/>
        <v>England</v>
      </c>
      <c r="E9891" s="320"/>
      <c r="F9891" s="320"/>
      <c r="G9891" s="320"/>
      <c r="H9891" s="320"/>
      <c r="I9891" s="320"/>
      <c r="J9891" s="320"/>
      <c r="K9891" s="321"/>
      <c r="L9891" s="305"/>
      <c r="M9891" s="305"/>
      <c r="N9891" s="321"/>
      <c r="O9891" s="305"/>
      <c r="P9891" s="305"/>
      <c r="Q9891" s="321"/>
      <c r="R9891" s="305"/>
      <c r="S9891" s="305"/>
      <c r="BA9891" s="395">
        <v>1</v>
      </c>
      <c r="BB9891" s="396" t="s">
        <v>861</v>
      </c>
      <c r="BC9891">
        <f t="shared" si="829"/>
        <v>0</v>
      </c>
      <c r="BD9891" t="str">
        <f t="shared" si="830"/>
        <v>NAoMe_recurrent_</v>
      </c>
      <c r="BE9891" s="397" t="s">
        <v>862</v>
      </c>
      <c r="BF9891">
        <f t="shared" si="831"/>
        <v>0</v>
      </c>
      <c r="BG9891">
        <f t="shared" si="832"/>
        <v>0</v>
      </c>
      <c r="BH9891" s="398">
        <f t="shared" si="833"/>
        <v>0</v>
      </c>
      <c r="BO9891" s="33"/>
    </row>
    <row r="9892" spans="1:67">
      <c r="A9892" s="320" t="s">
        <v>338</v>
      </c>
      <c r="B9892" t="str">
        <f t="shared" si="828"/>
        <v>England</v>
      </c>
      <c r="E9892" s="320"/>
      <c r="F9892" s="320"/>
      <c r="G9892" s="320"/>
      <c r="H9892" s="320"/>
      <c r="I9892" s="320"/>
      <c r="J9892" s="320"/>
      <c r="K9892" s="321"/>
      <c r="L9892" s="305"/>
      <c r="M9892" s="305"/>
      <c r="N9892" s="321"/>
      <c r="O9892" s="305"/>
      <c r="P9892" s="305"/>
      <c r="Q9892" s="321"/>
      <c r="R9892" s="305"/>
      <c r="S9892" s="305"/>
      <c r="BA9892" s="395">
        <v>1</v>
      </c>
      <c r="BB9892" s="396" t="s">
        <v>861</v>
      </c>
      <c r="BC9892">
        <f t="shared" si="829"/>
        <v>0</v>
      </c>
      <c r="BD9892" t="str">
        <f t="shared" si="830"/>
        <v>NAoMe_recurrent_</v>
      </c>
      <c r="BE9892" s="397" t="s">
        <v>862</v>
      </c>
      <c r="BF9892">
        <f t="shared" si="831"/>
        <v>0</v>
      </c>
      <c r="BG9892">
        <f t="shared" si="832"/>
        <v>0</v>
      </c>
      <c r="BH9892" s="398">
        <f t="shared" si="833"/>
        <v>0</v>
      </c>
      <c r="BO9892" s="33"/>
    </row>
    <row r="9893" spans="1:67">
      <c r="A9893" s="320" t="s">
        <v>338</v>
      </c>
      <c r="B9893" t="str">
        <f t="shared" si="828"/>
        <v>England</v>
      </c>
      <c r="E9893" s="320"/>
      <c r="F9893" s="320"/>
      <c r="G9893" s="320"/>
      <c r="H9893" s="320"/>
      <c r="I9893" s="320"/>
      <c r="J9893" s="320"/>
      <c r="K9893" s="321"/>
      <c r="L9893" s="305"/>
      <c r="M9893" s="305"/>
      <c r="N9893" s="321"/>
      <c r="O9893" s="305"/>
      <c r="P9893" s="305"/>
      <c r="Q9893" s="321"/>
      <c r="R9893" s="305"/>
      <c r="S9893" s="305"/>
      <c r="BA9893" s="395">
        <v>1</v>
      </c>
      <c r="BB9893" s="396" t="s">
        <v>861</v>
      </c>
      <c r="BC9893">
        <f t="shared" si="829"/>
        <v>0</v>
      </c>
      <c r="BD9893" t="str">
        <f t="shared" si="830"/>
        <v>NAoMe_recurrent_</v>
      </c>
      <c r="BE9893" s="397" t="s">
        <v>862</v>
      </c>
      <c r="BF9893">
        <f t="shared" si="831"/>
        <v>0</v>
      </c>
      <c r="BG9893">
        <f t="shared" si="832"/>
        <v>0</v>
      </c>
      <c r="BH9893" s="398">
        <f t="shared" si="833"/>
        <v>0</v>
      </c>
      <c r="BO9893" s="33"/>
    </row>
    <row r="9894" spans="1:67">
      <c r="A9894" s="320" t="s">
        <v>338</v>
      </c>
      <c r="B9894" t="str">
        <f t="shared" si="828"/>
        <v>England</v>
      </c>
      <c r="E9894" s="320"/>
      <c r="F9894" s="320"/>
      <c r="G9894" s="320"/>
      <c r="H9894" s="320"/>
      <c r="I9894" s="320"/>
      <c r="J9894" s="320"/>
      <c r="K9894" s="321"/>
      <c r="L9894" s="305"/>
      <c r="M9894" s="305"/>
      <c r="N9894" s="321"/>
      <c r="O9894" s="305"/>
      <c r="P9894" s="305"/>
      <c r="Q9894" s="321"/>
      <c r="R9894" s="305"/>
      <c r="S9894" s="305"/>
      <c r="BA9894" s="395">
        <v>1</v>
      </c>
      <c r="BB9894" s="396" t="s">
        <v>861</v>
      </c>
      <c r="BC9894">
        <f t="shared" si="829"/>
        <v>0</v>
      </c>
      <c r="BD9894" t="str">
        <f t="shared" si="830"/>
        <v>NAoMe_recurrent_</v>
      </c>
      <c r="BE9894" s="397" t="s">
        <v>862</v>
      </c>
      <c r="BF9894">
        <f t="shared" si="831"/>
        <v>0</v>
      </c>
      <c r="BG9894">
        <f t="shared" si="832"/>
        <v>0</v>
      </c>
      <c r="BH9894" s="398">
        <f t="shared" si="833"/>
        <v>0</v>
      </c>
      <c r="BO9894" s="33"/>
    </row>
    <row r="9895" spans="1:67">
      <c r="A9895" s="320" t="s">
        <v>338</v>
      </c>
      <c r="B9895" t="str">
        <f t="shared" si="828"/>
        <v>England</v>
      </c>
      <c r="E9895" s="320"/>
      <c r="F9895" s="320"/>
      <c r="G9895" s="320"/>
      <c r="H9895" s="320"/>
      <c r="I9895" s="320"/>
      <c r="J9895" s="320"/>
      <c r="K9895" s="321"/>
      <c r="L9895" s="305"/>
      <c r="M9895" s="305"/>
      <c r="N9895" s="321"/>
      <c r="O9895" s="305"/>
      <c r="P9895" s="305"/>
      <c r="Q9895" s="321"/>
      <c r="R9895" s="305"/>
      <c r="S9895" s="305"/>
      <c r="BA9895" s="395">
        <v>1</v>
      </c>
      <c r="BB9895" s="396" t="s">
        <v>861</v>
      </c>
      <c r="BC9895">
        <f t="shared" si="829"/>
        <v>0</v>
      </c>
      <c r="BD9895" t="str">
        <f t="shared" si="830"/>
        <v>NAoMe_recurrent_</v>
      </c>
      <c r="BE9895" s="397" t="s">
        <v>862</v>
      </c>
      <c r="BF9895">
        <f t="shared" si="831"/>
        <v>0</v>
      </c>
      <c r="BG9895">
        <f t="shared" si="832"/>
        <v>0</v>
      </c>
      <c r="BH9895" s="398">
        <f t="shared" si="833"/>
        <v>0</v>
      </c>
      <c r="BO9895" s="33"/>
    </row>
    <row r="9896" spans="1:67">
      <c r="A9896" s="320" t="s">
        <v>338</v>
      </c>
      <c r="B9896" t="str">
        <f t="shared" si="828"/>
        <v>England</v>
      </c>
      <c r="E9896" s="320"/>
      <c r="F9896" s="320"/>
      <c r="G9896" s="320"/>
      <c r="H9896" s="320"/>
      <c r="I9896" s="320"/>
      <c r="J9896" s="320"/>
      <c r="K9896" s="321"/>
      <c r="L9896" s="305"/>
      <c r="M9896" s="305"/>
      <c r="N9896" s="321"/>
      <c r="O9896" s="305"/>
      <c r="P9896" s="305"/>
      <c r="Q9896" s="321"/>
      <c r="R9896" s="305"/>
      <c r="S9896" s="305"/>
      <c r="BA9896" s="395">
        <v>1</v>
      </c>
      <c r="BB9896" s="396" t="s">
        <v>861</v>
      </c>
      <c r="BC9896">
        <f t="shared" si="829"/>
        <v>0</v>
      </c>
      <c r="BD9896" t="str">
        <f t="shared" si="830"/>
        <v>NAoMe_recurrent_</v>
      </c>
      <c r="BE9896" s="397" t="s">
        <v>862</v>
      </c>
      <c r="BF9896">
        <f t="shared" si="831"/>
        <v>0</v>
      </c>
      <c r="BG9896">
        <f t="shared" si="832"/>
        <v>0</v>
      </c>
      <c r="BH9896" s="398">
        <f t="shared" si="833"/>
        <v>0</v>
      </c>
      <c r="BO9896" s="33"/>
    </row>
    <row r="9897" spans="1:67">
      <c r="A9897" s="320" t="s">
        <v>338</v>
      </c>
      <c r="B9897" t="str">
        <f t="shared" si="828"/>
        <v>England</v>
      </c>
      <c r="E9897" s="320"/>
      <c r="F9897" s="320"/>
      <c r="G9897" s="320"/>
      <c r="H9897" s="320"/>
      <c r="I9897" s="320"/>
      <c r="J9897" s="320"/>
      <c r="K9897" s="321"/>
      <c r="L9897" s="305"/>
      <c r="M9897" s="305"/>
      <c r="N9897" s="321"/>
      <c r="O9897" s="305"/>
      <c r="P9897" s="305"/>
      <c r="Q9897" s="321"/>
      <c r="R9897" s="305"/>
      <c r="S9897" s="305"/>
      <c r="BA9897" s="395">
        <v>1</v>
      </c>
      <c r="BB9897" s="396" t="s">
        <v>861</v>
      </c>
      <c r="BC9897">
        <f t="shared" si="829"/>
        <v>0</v>
      </c>
      <c r="BD9897" t="str">
        <f t="shared" si="830"/>
        <v>NAoMe_recurrent_</v>
      </c>
      <c r="BE9897" s="397" t="s">
        <v>862</v>
      </c>
      <c r="BF9897">
        <f t="shared" si="831"/>
        <v>0</v>
      </c>
      <c r="BG9897">
        <f t="shared" si="832"/>
        <v>0</v>
      </c>
      <c r="BH9897" s="398">
        <f t="shared" si="833"/>
        <v>0</v>
      </c>
      <c r="BO9897" s="33"/>
    </row>
    <row r="9898" spans="1:67">
      <c r="A9898" s="320" t="s">
        <v>338</v>
      </c>
      <c r="B9898" t="str">
        <f t="shared" si="828"/>
        <v>England</v>
      </c>
      <c r="E9898" s="320"/>
      <c r="F9898" s="320"/>
      <c r="G9898" s="320"/>
      <c r="H9898" s="320"/>
      <c r="I9898" s="320"/>
      <c r="J9898" s="320"/>
      <c r="K9898" s="321"/>
      <c r="L9898" s="305"/>
      <c r="M9898" s="305"/>
      <c r="N9898" s="321"/>
      <c r="O9898" s="305"/>
      <c r="P9898" s="305"/>
      <c r="Q9898" s="321"/>
      <c r="R9898" s="305"/>
      <c r="S9898" s="305"/>
      <c r="BA9898" s="395">
        <v>1</v>
      </c>
      <c r="BB9898" s="396" t="s">
        <v>861</v>
      </c>
      <c r="BC9898">
        <f t="shared" si="829"/>
        <v>0</v>
      </c>
      <c r="BD9898" t="str">
        <f t="shared" si="830"/>
        <v>NAoMe_recurrent_</v>
      </c>
      <c r="BE9898" s="397" t="s">
        <v>862</v>
      </c>
      <c r="BF9898">
        <f t="shared" si="831"/>
        <v>0</v>
      </c>
      <c r="BG9898">
        <f t="shared" si="832"/>
        <v>0</v>
      </c>
      <c r="BH9898" s="398">
        <f t="shared" si="833"/>
        <v>0</v>
      </c>
      <c r="BO9898" s="33"/>
    </row>
    <row r="9899" spans="1:67">
      <c r="A9899" s="320" t="s">
        <v>338</v>
      </c>
      <c r="B9899" t="str">
        <f t="shared" si="828"/>
        <v>England</v>
      </c>
      <c r="E9899" s="320"/>
      <c r="F9899" s="320"/>
      <c r="G9899" s="320"/>
      <c r="H9899" s="320"/>
      <c r="I9899" s="320"/>
      <c r="J9899" s="320"/>
      <c r="K9899" s="321"/>
      <c r="L9899" s="305"/>
      <c r="M9899" s="305"/>
      <c r="N9899" s="321"/>
      <c r="O9899" s="305"/>
      <c r="P9899" s="305"/>
      <c r="Q9899" s="321"/>
      <c r="R9899" s="305"/>
      <c r="S9899" s="305"/>
      <c r="BA9899" s="395">
        <v>1</v>
      </c>
      <c r="BB9899" s="396" t="s">
        <v>861</v>
      </c>
      <c r="BC9899">
        <f t="shared" si="829"/>
        <v>0</v>
      </c>
      <c r="BD9899" t="str">
        <f t="shared" si="830"/>
        <v>NAoMe_recurrent_</v>
      </c>
      <c r="BE9899" s="397" t="s">
        <v>862</v>
      </c>
      <c r="BF9899">
        <f t="shared" si="831"/>
        <v>0</v>
      </c>
      <c r="BG9899">
        <f t="shared" si="832"/>
        <v>0</v>
      </c>
      <c r="BH9899" s="398">
        <f t="shared" si="833"/>
        <v>0</v>
      </c>
      <c r="BO9899" s="33"/>
    </row>
    <row r="9900" spans="1:67">
      <c r="A9900" s="320" t="s">
        <v>338</v>
      </c>
      <c r="B9900" t="str">
        <f t="shared" si="828"/>
        <v>England</v>
      </c>
      <c r="E9900" s="320"/>
      <c r="F9900" s="320"/>
      <c r="G9900" s="320"/>
      <c r="H9900" s="320"/>
      <c r="I9900" s="320"/>
      <c r="J9900" s="320"/>
      <c r="K9900" s="321"/>
      <c r="L9900" s="305"/>
      <c r="M9900" s="305"/>
      <c r="N9900" s="321"/>
      <c r="O9900" s="305"/>
      <c r="P9900" s="305"/>
      <c r="Q9900" s="321"/>
      <c r="R9900" s="305"/>
      <c r="S9900" s="305"/>
      <c r="BA9900" s="395">
        <v>1</v>
      </c>
      <c r="BB9900" s="396" t="s">
        <v>861</v>
      </c>
      <c r="BC9900">
        <f t="shared" si="829"/>
        <v>0</v>
      </c>
      <c r="BD9900" t="str">
        <f t="shared" si="830"/>
        <v>NAoMe_recurrent_</v>
      </c>
      <c r="BE9900" s="397" t="s">
        <v>862</v>
      </c>
      <c r="BF9900">
        <f t="shared" si="831"/>
        <v>0</v>
      </c>
      <c r="BG9900">
        <f t="shared" si="832"/>
        <v>0</v>
      </c>
      <c r="BH9900" s="398">
        <f t="shared" si="833"/>
        <v>0</v>
      </c>
      <c r="BO9900" s="33"/>
    </row>
    <row r="9901" spans="1:67">
      <c r="A9901" s="320" t="s">
        <v>338</v>
      </c>
      <c r="B9901" t="str">
        <f t="shared" si="828"/>
        <v>England</v>
      </c>
      <c r="E9901" s="320"/>
      <c r="F9901" s="320"/>
      <c r="G9901" s="320"/>
      <c r="H9901" s="320"/>
      <c r="I9901" s="320"/>
      <c r="J9901" s="320"/>
      <c r="K9901" s="321"/>
      <c r="L9901" s="305"/>
      <c r="M9901" s="305"/>
      <c r="N9901" s="321"/>
      <c r="O9901" s="305"/>
      <c r="P9901" s="305"/>
      <c r="Q9901" s="321"/>
      <c r="R9901" s="305"/>
      <c r="S9901" s="305"/>
      <c r="BA9901" s="395">
        <v>1</v>
      </c>
      <c r="BB9901" s="396" t="s">
        <v>861</v>
      </c>
      <c r="BC9901">
        <f t="shared" si="829"/>
        <v>0</v>
      </c>
      <c r="BD9901" t="str">
        <f t="shared" si="830"/>
        <v>NAoMe_recurrent_</v>
      </c>
      <c r="BE9901" s="397" t="s">
        <v>862</v>
      </c>
      <c r="BF9901">
        <f t="shared" si="831"/>
        <v>0</v>
      </c>
      <c r="BG9901">
        <f t="shared" si="832"/>
        <v>0</v>
      </c>
      <c r="BH9901" s="398">
        <f t="shared" si="833"/>
        <v>0</v>
      </c>
      <c r="BO9901" s="33"/>
    </row>
    <row r="9902" spans="1:67">
      <c r="A9902" s="320" t="s">
        <v>338</v>
      </c>
      <c r="B9902" t="str">
        <f t="shared" si="828"/>
        <v>England</v>
      </c>
      <c r="E9902" s="320"/>
      <c r="F9902" s="320"/>
      <c r="G9902" s="320"/>
      <c r="H9902" s="320"/>
      <c r="I9902" s="320"/>
      <c r="J9902" s="320"/>
      <c r="K9902" s="321"/>
      <c r="L9902" s="305"/>
      <c r="M9902" s="305"/>
      <c r="N9902" s="321"/>
      <c r="O9902" s="305"/>
      <c r="P9902" s="305"/>
      <c r="Q9902" s="321"/>
      <c r="R9902" s="305"/>
      <c r="S9902" s="305"/>
      <c r="BA9902" s="395">
        <v>1</v>
      </c>
      <c r="BB9902" s="396" t="s">
        <v>861</v>
      </c>
      <c r="BC9902">
        <f t="shared" si="829"/>
        <v>0</v>
      </c>
      <c r="BD9902" t="str">
        <f t="shared" si="830"/>
        <v>NAoMe_recurrent_</v>
      </c>
      <c r="BE9902" s="397" t="s">
        <v>862</v>
      </c>
      <c r="BF9902">
        <f t="shared" si="831"/>
        <v>0</v>
      </c>
      <c r="BG9902">
        <f t="shared" si="832"/>
        <v>0</v>
      </c>
      <c r="BH9902" s="398">
        <f t="shared" si="833"/>
        <v>0</v>
      </c>
      <c r="BO9902" s="33"/>
    </row>
    <row r="9903" spans="1:67">
      <c r="A9903" s="320" t="s">
        <v>338</v>
      </c>
      <c r="B9903" t="str">
        <f t="shared" si="828"/>
        <v>England</v>
      </c>
      <c r="E9903" s="320"/>
      <c r="F9903" s="320"/>
      <c r="G9903" s="320"/>
      <c r="H9903" s="320"/>
      <c r="I9903" s="320"/>
      <c r="J9903" s="320"/>
      <c r="K9903" s="321"/>
      <c r="L9903" s="305"/>
      <c r="M9903" s="305"/>
      <c r="N9903" s="321"/>
      <c r="O9903" s="305"/>
      <c r="P9903" s="305"/>
      <c r="Q9903" s="321"/>
      <c r="R9903" s="305"/>
      <c r="S9903" s="305"/>
      <c r="BA9903" s="395">
        <v>1</v>
      </c>
      <c r="BB9903" s="396" t="s">
        <v>861</v>
      </c>
      <c r="BC9903">
        <f t="shared" si="829"/>
        <v>0</v>
      </c>
      <c r="BD9903" t="str">
        <f t="shared" si="830"/>
        <v>NAoMe_recurrent_</v>
      </c>
      <c r="BE9903" s="397" t="s">
        <v>862</v>
      </c>
      <c r="BF9903">
        <f t="shared" si="831"/>
        <v>0</v>
      </c>
      <c r="BG9903">
        <f t="shared" si="832"/>
        <v>0</v>
      </c>
      <c r="BH9903" s="398">
        <f t="shared" si="833"/>
        <v>0</v>
      </c>
      <c r="BO9903" s="33"/>
    </row>
    <row r="9904" spans="1:67">
      <c r="A9904" s="320" t="s">
        <v>338</v>
      </c>
      <c r="B9904" t="str">
        <f t="shared" si="828"/>
        <v>England</v>
      </c>
      <c r="E9904" s="320"/>
      <c r="F9904" s="320"/>
      <c r="G9904" s="320"/>
      <c r="H9904" s="320"/>
      <c r="I9904" s="320"/>
      <c r="J9904" s="320"/>
      <c r="K9904" s="321"/>
      <c r="L9904" s="305"/>
      <c r="M9904" s="305"/>
      <c r="N9904" s="321"/>
      <c r="O9904" s="305"/>
      <c r="P9904" s="305"/>
      <c r="Q9904" s="321"/>
      <c r="R9904" s="305"/>
      <c r="S9904" s="305"/>
      <c r="BA9904" s="395">
        <v>1</v>
      </c>
      <c r="BB9904" s="396" t="s">
        <v>861</v>
      </c>
      <c r="BC9904">
        <f t="shared" si="829"/>
        <v>0</v>
      </c>
      <c r="BD9904" t="str">
        <f t="shared" si="830"/>
        <v>NAoMe_recurrent_</v>
      </c>
      <c r="BE9904" s="397" t="s">
        <v>862</v>
      </c>
      <c r="BF9904">
        <f t="shared" si="831"/>
        <v>0</v>
      </c>
      <c r="BG9904">
        <f t="shared" si="832"/>
        <v>0</v>
      </c>
      <c r="BH9904" s="398">
        <f t="shared" si="833"/>
        <v>0</v>
      </c>
      <c r="BO9904" s="33"/>
    </row>
    <row r="9905" spans="1:67">
      <c r="A9905" s="320" t="s">
        <v>338</v>
      </c>
      <c r="B9905" t="str">
        <f t="shared" si="828"/>
        <v>England</v>
      </c>
      <c r="E9905" s="320"/>
      <c r="F9905" s="320"/>
      <c r="G9905" s="320"/>
      <c r="H9905" s="320"/>
      <c r="I9905" s="320"/>
      <c r="J9905" s="320"/>
      <c r="K9905" s="321"/>
      <c r="L9905" s="305"/>
      <c r="M9905" s="305"/>
      <c r="N9905" s="321"/>
      <c r="O9905" s="305"/>
      <c r="P9905" s="305"/>
      <c r="Q9905" s="321"/>
      <c r="R9905" s="305"/>
      <c r="S9905" s="305"/>
      <c r="BA9905" s="395">
        <v>1</v>
      </c>
      <c r="BB9905" s="396" t="s">
        <v>861</v>
      </c>
      <c r="BC9905">
        <f t="shared" si="829"/>
        <v>0</v>
      </c>
      <c r="BD9905" t="str">
        <f t="shared" si="830"/>
        <v>NAoMe_recurrent_</v>
      </c>
      <c r="BE9905" s="397" t="s">
        <v>862</v>
      </c>
      <c r="BF9905">
        <f t="shared" si="831"/>
        <v>0</v>
      </c>
      <c r="BG9905">
        <f t="shared" si="832"/>
        <v>0</v>
      </c>
      <c r="BH9905" s="398">
        <f t="shared" si="833"/>
        <v>0</v>
      </c>
      <c r="BO9905" s="33"/>
    </row>
    <row r="9906" spans="1:67">
      <c r="A9906" s="320" t="s">
        <v>338</v>
      </c>
      <c r="B9906" t="str">
        <f t="shared" si="828"/>
        <v>England</v>
      </c>
      <c r="E9906" s="320"/>
      <c r="F9906" s="320"/>
      <c r="G9906" s="320"/>
      <c r="H9906" s="320"/>
      <c r="I9906" s="320"/>
      <c r="J9906" s="320"/>
      <c r="K9906" s="321"/>
      <c r="L9906" s="305"/>
      <c r="M9906" s="305"/>
      <c r="N9906" s="321"/>
      <c r="O9906" s="305"/>
      <c r="P9906" s="305"/>
      <c r="Q9906" s="321"/>
      <c r="R9906" s="305"/>
      <c r="S9906" s="305"/>
      <c r="BA9906" s="395">
        <v>1</v>
      </c>
      <c r="BB9906" s="396" t="s">
        <v>861</v>
      </c>
      <c r="BC9906">
        <f t="shared" si="829"/>
        <v>0</v>
      </c>
      <c r="BD9906" t="str">
        <f t="shared" si="830"/>
        <v>NAoMe_recurrent_</v>
      </c>
      <c r="BE9906" s="397" t="s">
        <v>862</v>
      </c>
      <c r="BF9906">
        <f t="shared" si="831"/>
        <v>0</v>
      </c>
      <c r="BG9906">
        <f t="shared" si="832"/>
        <v>0</v>
      </c>
      <c r="BH9906" s="398">
        <f t="shared" si="833"/>
        <v>0</v>
      </c>
      <c r="BO9906" s="33"/>
    </row>
    <row r="9907" spans="1:67">
      <c r="A9907" s="320" t="s">
        <v>338</v>
      </c>
      <c r="B9907" t="str">
        <f t="shared" si="828"/>
        <v>England</v>
      </c>
      <c r="E9907" s="320"/>
      <c r="F9907" s="320"/>
      <c r="G9907" s="320"/>
      <c r="H9907" s="320"/>
      <c r="I9907" s="320"/>
      <c r="J9907" s="320"/>
      <c r="K9907" s="321"/>
      <c r="L9907" s="305"/>
      <c r="M9907" s="305"/>
      <c r="N9907" s="321"/>
      <c r="O9907" s="305"/>
      <c r="P9907" s="305"/>
      <c r="Q9907" s="321"/>
      <c r="R9907" s="305"/>
      <c r="S9907" s="305"/>
      <c r="BA9907" s="395">
        <v>1</v>
      </c>
      <c r="BB9907" s="396" t="s">
        <v>861</v>
      </c>
      <c r="BC9907">
        <f t="shared" si="829"/>
        <v>0</v>
      </c>
      <c r="BD9907" t="str">
        <f t="shared" si="830"/>
        <v>NAoMe_recurrent_</v>
      </c>
      <c r="BE9907" s="397" t="s">
        <v>862</v>
      </c>
      <c r="BF9907">
        <f t="shared" si="831"/>
        <v>0</v>
      </c>
      <c r="BG9907">
        <f t="shared" si="832"/>
        <v>0</v>
      </c>
      <c r="BH9907" s="398">
        <f t="shared" si="833"/>
        <v>0</v>
      </c>
      <c r="BO9907" s="33"/>
    </row>
    <row r="9908" spans="1:67">
      <c r="A9908" s="320" t="s">
        <v>338</v>
      </c>
      <c r="B9908" t="str">
        <f t="shared" si="828"/>
        <v>England</v>
      </c>
      <c r="E9908" s="320"/>
      <c r="F9908" s="320"/>
      <c r="G9908" s="320"/>
      <c r="H9908" s="320"/>
      <c r="I9908" s="320"/>
      <c r="J9908" s="320"/>
      <c r="K9908" s="321"/>
      <c r="L9908" s="305"/>
      <c r="M9908" s="305"/>
      <c r="N9908" s="321"/>
      <c r="O9908" s="305"/>
      <c r="P9908" s="305"/>
      <c r="Q9908" s="321"/>
      <c r="R9908" s="305"/>
      <c r="S9908" s="305"/>
      <c r="BA9908" s="395">
        <v>1</v>
      </c>
      <c r="BB9908" s="396" t="s">
        <v>861</v>
      </c>
      <c r="BC9908">
        <f t="shared" si="829"/>
        <v>0</v>
      </c>
      <c r="BD9908" t="str">
        <f t="shared" si="830"/>
        <v>NAoMe_recurrent_</v>
      </c>
      <c r="BE9908" s="397" t="s">
        <v>862</v>
      </c>
      <c r="BF9908">
        <f t="shared" si="831"/>
        <v>0</v>
      </c>
      <c r="BG9908">
        <f t="shared" si="832"/>
        <v>0</v>
      </c>
      <c r="BH9908" s="398">
        <f t="shared" si="833"/>
        <v>0</v>
      </c>
      <c r="BO9908" s="33"/>
    </row>
    <row r="9909" spans="1:67">
      <c r="A9909" s="320" t="s">
        <v>338</v>
      </c>
      <c r="B9909" t="str">
        <f t="shared" si="828"/>
        <v>England</v>
      </c>
      <c r="E9909" s="320"/>
      <c r="F9909" s="320"/>
      <c r="G9909" s="320"/>
      <c r="H9909" s="320"/>
      <c r="I9909" s="320"/>
      <c r="J9909" s="320"/>
      <c r="K9909" s="321"/>
      <c r="L9909" s="305"/>
      <c r="M9909" s="305"/>
      <c r="N9909" s="321"/>
      <c r="O9909" s="305"/>
      <c r="P9909" s="305"/>
      <c r="Q9909" s="321"/>
      <c r="R9909" s="305"/>
      <c r="S9909" s="305"/>
      <c r="BA9909" s="395">
        <v>1</v>
      </c>
      <c r="BB9909" s="396" t="s">
        <v>861</v>
      </c>
      <c r="BC9909">
        <f t="shared" si="829"/>
        <v>0</v>
      </c>
      <c r="BD9909" t="str">
        <f t="shared" si="830"/>
        <v>NAoMe_recurrent_</v>
      </c>
      <c r="BE9909" s="397" t="s">
        <v>862</v>
      </c>
      <c r="BF9909">
        <f t="shared" si="831"/>
        <v>0</v>
      </c>
      <c r="BG9909">
        <f t="shared" si="832"/>
        <v>0</v>
      </c>
      <c r="BH9909" s="398">
        <f t="shared" si="833"/>
        <v>0</v>
      </c>
      <c r="BO9909" s="33"/>
    </row>
    <row r="9910" spans="1:67">
      <c r="A9910" s="320" t="s">
        <v>338</v>
      </c>
      <c r="B9910" t="str">
        <f t="shared" si="828"/>
        <v>England</v>
      </c>
      <c r="E9910" s="320"/>
      <c r="F9910" s="320"/>
      <c r="G9910" s="320"/>
      <c r="H9910" s="320"/>
      <c r="I9910" s="320"/>
      <c r="J9910" s="320"/>
      <c r="K9910" s="321"/>
      <c r="L9910" s="305"/>
      <c r="M9910" s="305"/>
      <c r="N9910" s="321"/>
      <c r="O9910" s="305"/>
      <c r="P9910" s="305"/>
      <c r="Q9910" s="321"/>
      <c r="R9910" s="305"/>
      <c r="S9910" s="305"/>
      <c r="BA9910" s="395">
        <v>1</v>
      </c>
      <c r="BB9910" s="396" t="s">
        <v>861</v>
      </c>
      <c r="BC9910">
        <f t="shared" si="829"/>
        <v>0</v>
      </c>
      <c r="BD9910" t="str">
        <f t="shared" si="830"/>
        <v>NAoMe_recurrent_</v>
      </c>
      <c r="BE9910" s="397" t="s">
        <v>862</v>
      </c>
      <c r="BF9910">
        <f t="shared" si="831"/>
        <v>0</v>
      </c>
      <c r="BG9910">
        <f t="shared" si="832"/>
        <v>0</v>
      </c>
      <c r="BH9910" s="398">
        <f t="shared" si="833"/>
        <v>0</v>
      </c>
      <c r="BO9910" s="33"/>
    </row>
    <row r="9911" spans="1:67">
      <c r="A9911" s="320" t="s">
        <v>338</v>
      </c>
      <c r="B9911" t="str">
        <f t="shared" si="828"/>
        <v>England</v>
      </c>
      <c r="E9911" s="320"/>
      <c r="F9911" s="320"/>
      <c r="G9911" s="320"/>
      <c r="H9911" s="320"/>
      <c r="I9911" s="320"/>
      <c r="J9911" s="320"/>
      <c r="K9911" s="321"/>
      <c r="L9911" s="305"/>
      <c r="M9911" s="305"/>
      <c r="N9911" s="321"/>
      <c r="O9911" s="305"/>
      <c r="P9911" s="305"/>
      <c r="Q9911" s="321"/>
      <c r="R9911" s="305"/>
      <c r="S9911" s="305"/>
      <c r="BA9911" s="395">
        <v>1</v>
      </c>
      <c r="BB9911" s="396" t="s">
        <v>861</v>
      </c>
      <c r="BC9911">
        <f t="shared" si="829"/>
        <v>0</v>
      </c>
      <c r="BD9911" t="str">
        <f t="shared" si="830"/>
        <v>NAoMe_recurrent_</v>
      </c>
      <c r="BE9911" s="397" t="s">
        <v>862</v>
      </c>
      <c r="BF9911">
        <f t="shared" si="831"/>
        <v>0</v>
      </c>
      <c r="BG9911">
        <f t="shared" si="832"/>
        <v>0</v>
      </c>
      <c r="BH9911" s="398">
        <f t="shared" si="833"/>
        <v>0</v>
      </c>
      <c r="BO9911" s="33"/>
    </row>
    <row r="9912" spans="1:67">
      <c r="A9912" s="320" t="s">
        <v>338</v>
      </c>
      <c r="B9912" t="str">
        <f t="shared" si="828"/>
        <v>England</v>
      </c>
      <c r="E9912" s="320"/>
      <c r="F9912" s="320"/>
      <c r="G9912" s="320"/>
      <c r="H9912" s="320"/>
      <c r="I9912" s="320"/>
      <c r="J9912" s="320"/>
      <c r="K9912" s="321"/>
      <c r="L9912" s="305"/>
      <c r="M9912" s="305"/>
      <c r="N9912" s="321"/>
      <c r="O9912" s="305"/>
      <c r="P9912" s="305"/>
      <c r="Q9912" s="321"/>
      <c r="R9912" s="305"/>
      <c r="S9912" s="305"/>
      <c r="BA9912" s="395">
        <v>1</v>
      </c>
      <c r="BB9912" s="396" t="s">
        <v>861</v>
      </c>
      <c r="BC9912">
        <f t="shared" si="829"/>
        <v>0</v>
      </c>
      <c r="BD9912" t="str">
        <f t="shared" si="830"/>
        <v>NAoMe_recurrent_</v>
      </c>
      <c r="BE9912" s="397" t="s">
        <v>862</v>
      </c>
      <c r="BF9912">
        <f t="shared" si="831"/>
        <v>0</v>
      </c>
      <c r="BG9912">
        <f t="shared" si="832"/>
        <v>0</v>
      </c>
      <c r="BH9912" s="398">
        <f t="shared" si="833"/>
        <v>0</v>
      </c>
      <c r="BO9912" s="33"/>
    </row>
    <row r="9913" spans="1:67">
      <c r="A9913" s="320" t="s">
        <v>338</v>
      </c>
      <c r="B9913" t="str">
        <f t="shared" si="828"/>
        <v>England</v>
      </c>
      <c r="E9913" s="320"/>
      <c r="F9913" s="320"/>
      <c r="G9913" s="320"/>
      <c r="H9913" s="320"/>
      <c r="I9913" s="320"/>
      <c r="J9913" s="320"/>
      <c r="K9913" s="321"/>
      <c r="L9913" s="305"/>
      <c r="M9913" s="305"/>
      <c r="N9913" s="321"/>
      <c r="O9913" s="305"/>
      <c r="P9913" s="305"/>
      <c r="Q9913" s="321"/>
      <c r="R9913" s="305"/>
      <c r="S9913" s="305"/>
      <c r="BA9913" s="395">
        <v>1</v>
      </c>
      <c r="BB9913" s="396" t="s">
        <v>861</v>
      </c>
      <c r="BC9913">
        <f t="shared" si="829"/>
        <v>0</v>
      </c>
      <c r="BD9913" t="str">
        <f t="shared" si="830"/>
        <v>NAoMe_recurrent_</v>
      </c>
      <c r="BE9913" s="397" t="s">
        <v>862</v>
      </c>
      <c r="BF9913">
        <f t="shared" si="831"/>
        <v>0</v>
      </c>
      <c r="BG9913">
        <f t="shared" si="832"/>
        <v>0</v>
      </c>
      <c r="BH9913" s="398">
        <f t="shared" si="833"/>
        <v>0</v>
      </c>
      <c r="BO9913" s="33"/>
    </row>
    <row r="9914" spans="1:67">
      <c r="A9914" s="320" t="s">
        <v>338</v>
      </c>
      <c r="B9914" t="str">
        <f t="shared" si="828"/>
        <v>England</v>
      </c>
      <c r="E9914" s="320"/>
      <c r="F9914" s="320"/>
      <c r="G9914" s="320"/>
      <c r="H9914" s="320"/>
      <c r="I9914" s="320"/>
      <c r="J9914" s="320"/>
      <c r="K9914" s="321"/>
      <c r="L9914" s="305"/>
      <c r="M9914" s="305"/>
      <c r="N9914" s="321"/>
      <c r="O9914" s="305"/>
      <c r="P9914" s="305"/>
      <c r="Q9914" s="321"/>
      <c r="R9914" s="305"/>
      <c r="S9914" s="305"/>
      <c r="BA9914" s="395">
        <v>1</v>
      </c>
      <c r="BB9914" s="396" t="s">
        <v>861</v>
      </c>
      <c r="BC9914">
        <f t="shared" si="829"/>
        <v>0</v>
      </c>
      <c r="BD9914" t="str">
        <f t="shared" si="830"/>
        <v>NAoMe_recurrent_</v>
      </c>
      <c r="BE9914" s="397" t="s">
        <v>862</v>
      </c>
      <c r="BF9914">
        <f t="shared" si="831"/>
        <v>0</v>
      </c>
      <c r="BG9914">
        <f t="shared" si="832"/>
        <v>0</v>
      </c>
      <c r="BH9914" s="398">
        <f t="shared" si="833"/>
        <v>0</v>
      </c>
      <c r="BO9914" s="33"/>
    </row>
    <row r="9915" spans="1:67">
      <c r="A9915" s="320" t="s">
        <v>338</v>
      </c>
      <c r="B9915" t="str">
        <f t="shared" si="828"/>
        <v>England</v>
      </c>
      <c r="E9915" s="320"/>
      <c r="F9915" s="320"/>
      <c r="G9915" s="320"/>
      <c r="H9915" s="320"/>
      <c r="I9915" s="320"/>
      <c r="J9915" s="320"/>
      <c r="K9915" s="321"/>
      <c r="L9915" s="305"/>
      <c r="M9915" s="305"/>
      <c r="N9915" s="321"/>
      <c r="O9915" s="305"/>
      <c r="P9915" s="305"/>
      <c r="Q9915" s="321"/>
      <c r="R9915" s="305"/>
      <c r="S9915" s="305"/>
      <c r="BA9915" s="395">
        <v>1</v>
      </c>
      <c r="BB9915" s="396" t="s">
        <v>861</v>
      </c>
      <c r="BC9915">
        <f t="shared" si="829"/>
        <v>0</v>
      </c>
      <c r="BD9915" t="str">
        <f t="shared" si="830"/>
        <v>NAoMe_recurrent_</v>
      </c>
      <c r="BE9915" s="397" t="s">
        <v>862</v>
      </c>
      <c r="BF9915">
        <f t="shared" si="831"/>
        <v>0</v>
      </c>
      <c r="BG9915">
        <f t="shared" si="832"/>
        <v>0</v>
      </c>
      <c r="BH9915" s="398">
        <f t="shared" si="833"/>
        <v>0</v>
      </c>
      <c r="BO9915" s="33"/>
    </row>
    <row r="9916" spans="1:67">
      <c r="A9916" s="320" t="s">
        <v>338</v>
      </c>
      <c r="B9916" t="str">
        <f t="shared" si="828"/>
        <v>England</v>
      </c>
      <c r="E9916" s="320"/>
      <c r="F9916" s="320"/>
      <c r="G9916" s="320"/>
      <c r="H9916" s="320"/>
      <c r="I9916" s="320"/>
      <c r="J9916" s="320"/>
      <c r="K9916" s="321"/>
      <c r="L9916" s="305"/>
      <c r="M9916" s="305"/>
      <c r="N9916" s="321"/>
      <c r="O9916" s="305"/>
      <c r="P9916" s="305"/>
      <c r="Q9916" s="321"/>
      <c r="R9916" s="305"/>
      <c r="S9916" s="305"/>
      <c r="BA9916" s="395">
        <v>1</v>
      </c>
      <c r="BB9916" s="396" t="s">
        <v>861</v>
      </c>
      <c r="BC9916">
        <f t="shared" si="829"/>
        <v>0</v>
      </c>
      <c r="BD9916" t="str">
        <f t="shared" si="830"/>
        <v>NAoMe_recurrent_</v>
      </c>
      <c r="BE9916" s="397" t="s">
        <v>862</v>
      </c>
      <c r="BF9916">
        <f t="shared" si="831"/>
        <v>0</v>
      </c>
      <c r="BG9916">
        <f t="shared" si="832"/>
        <v>0</v>
      </c>
      <c r="BH9916" s="398">
        <f t="shared" si="833"/>
        <v>0</v>
      </c>
      <c r="BO9916" s="33"/>
    </row>
    <row r="9917" spans="1:67">
      <c r="A9917" s="320" t="s">
        <v>338</v>
      </c>
      <c r="B9917" t="str">
        <f t="shared" si="828"/>
        <v>England</v>
      </c>
      <c r="E9917" s="320"/>
      <c r="F9917" s="320"/>
      <c r="G9917" s="320"/>
      <c r="H9917" s="320"/>
      <c r="I9917" s="320"/>
      <c r="J9917" s="320"/>
      <c r="K9917" s="321"/>
      <c r="L9917" s="305"/>
      <c r="M9917" s="305"/>
      <c r="N9917" s="321"/>
      <c r="O9917" s="305"/>
      <c r="P9917" s="305"/>
      <c r="Q9917" s="321"/>
      <c r="R9917" s="305"/>
      <c r="S9917" s="305"/>
      <c r="BA9917" s="395">
        <v>1</v>
      </c>
      <c r="BB9917" s="396" t="s">
        <v>861</v>
      </c>
      <c r="BC9917">
        <f t="shared" si="829"/>
        <v>0</v>
      </c>
      <c r="BD9917" t="str">
        <f t="shared" si="830"/>
        <v>NAoMe_recurrent_</v>
      </c>
      <c r="BE9917" s="397" t="s">
        <v>862</v>
      </c>
      <c r="BF9917">
        <f t="shared" si="831"/>
        <v>0</v>
      </c>
      <c r="BG9917">
        <f t="shared" si="832"/>
        <v>0</v>
      </c>
      <c r="BH9917" s="398">
        <f t="shared" si="833"/>
        <v>0</v>
      </c>
      <c r="BO9917" s="33"/>
    </row>
    <row r="9918" spans="1:67">
      <c r="A9918" s="320" t="s">
        <v>338</v>
      </c>
      <c r="B9918" t="str">
        <f t="shared" si="828"/>
        <v>England</v>
      </c>
      <c r="E9918" s="320"/>
      <c r="F9918" s="320"/>
      <c r="G9918" s="320"/>
      <c r="H9918" s="320"/>
      <c r="I9918" s="320"/>
      <c r="J9918" s="320"/>
      <c r="K9918" s="321"/>
      <c r="L9918" s="305"/>
      <c r="M9918" s="305"/>
      <c r="N9918" s="321"/>
      <c r="O9918" s="305"/>
      <c r="P9918" s="305"/>
      <c r="Q9918" s="321"/>
      <c r="R9918" s="305"/>
      <c r="S9918" s="305"/>
      <c r="BA9918" s="395">
        <v>1</v>
      </c>
      <c r="BB9918" s="396" t="s">
        <v>861</v>
      </c>
      <c r="BC9918">
        <f t="shared" si="829"/>
        <v>0</v>
      </c>
      <c r="BD9918" t="str">
        <f t="shared" si="830"/>
        <v>NAoMe_recurrent_</v>
      </c>
      <c r="BE9918" s="397" t="s">
        <v>862</v>
      </c>
      <c r="BF9918">
        <f t="shared" si="831"/>
        <v>0</v>
      </c>
      <c r="BG9918">
        <f t="shared" si="832"/>
        <v>0</v>
      </c>
      <c r="BH9918" s="398">
        <f t="shared" si="833"/>
        <v>0</v>
      </c>
      <c r="BO9918" s="33"/>
    </row>
    <row r="9919" spans="1:67">
      <c r="A9919" s="320" t="s">
        <v>338</v>
      </c>
      <c r="B9919" t="str">
        <f t="shared" si="828"/>
        <v>England</v>
      </c>
      <c r="E9919" s="320"/>
      <c r="F9919" s="320"/>
      <c r="G9919" s="320"/>
      <c r="H9919" s="320"/>
      <c r="I9919" s="320"/>
      <c r="J9919" s="320"/>
      <c r="K9919" s="321"/>
      <c r="L9919" s="305"/>
      <c r="M9919" s="305"/>
      <c r="N9919" s="321"/>
      <c r="O9919" s="305"/>
      <c r="P9919" s="305"/>
      <c r="Q9919" s="321"/>
      <c r="R9919" s="305"/>
      <c r="S9919" s="305"/>
      <c r="BA9919" s="395">
        <v>1</v>
      </c>
      <c r="BB9919" s="396" t="s">
        <v>861</v>
      </c>
      <c r="BC9919">
        <f t="shared" si="829"/>
        <v>0</v>
      </c>
      <c r="BD9919" t="str">
        <f t="shared" si="830"/>
        <v>NAoMe_recurrent_</v>
      </c>
      <c r="BE9919" s="397" t="s">
        <v>862</v>
      </c>
      <c r="BF9919">
        <f t="shared" si="831"/>
        <v>0</v>
      </c>
      <c r="BG9919">
        <f t="shared" si="832"/>
        <v>0</v>
      </c>
      <c r="BH9919" s="398">
        <f t="shared" si="833"/>
        <v>0</v>
      </c>
      <c r="BO9919" s="33"/>
    </row>
    <row r="9920" spans="1:67">
      <c r="A9920" s="320" t="s">
        <v>338</v>
      </c>
      <c r="B9920" t="str">
        <f t="shared" si="828"/>
        <v>England</v>
      </c>
      <c r="E9920" s="320"/>
      <c r="F9920" s="320"/>
      <c r="G9920" s="320"/>
      <c r="H9920" s="320"/>
      <c r="I9920" s="320"/>
      <c r="J9920" s="320"/>
      <c r="K9920" s="321"/>
      <c r="L9920" s="305"/>
      <c r="M9920" s="305"/>
      <c r="N9920" s="321"/>
      <c r="O9920" s="305"/>
      <c r="P9920" s="305"/>
      <c r="Q9920" s="321"/>
      <c r="R9920" s="305"/>
      <c r="S9920" s="305"/>
      <c r="BA9920" s="395">
        <v>1</v>
      </c>
      <c r="BB9920" s="396" t="s">
        <v>861</v>
      </c>
      <c r="BC9920">
        <f t="shared" si="829"/>
        <v>0</v>
      </c>
      <c r="BD9920" t="str">
        <f t="shared" si="830"/>
        <v>NAoMe_recurrent_</v>
      </c>
      <c r="BE9920" s="397" t="s">
        <v>862</v>
      </c>
      <c r="BF9920">
        <f t="shared" si="831"/>
        <v>0</v>
      </c>
      <c r="BG9920">
        <f t="shared" si="832"/>
        <v>0</v>
      </c>
      <c r="BH9920" s="398">
        <f t="shared" si="833"/>
        <v>0</v>
      </c>
      <c r="BO9920" s="33"/>
    </row>
    <row r="9921" spans="1:67">
      <c r="A9921" s="320" t="s">
        <v>338</v>
      </c>
      <c r="B9921" t="str">
        <f t="shared" si="828"/>
        <v>England</v>
      </c>
      <c r="E9921" s="320"/>
      <c r="F9921" s="320"/>
      <c r="G9921" s="320"/>
      <c r="H9921" s="320"/>
      <c r="I9921" s="320"/>
      <c r="J9921" s="320"/>
      <c r="K9921" s="321"/>
      <c r="L9921" s="305"/>
      <c r="M9921" s="305"/>
      <c r="N9921" s="321"/>
      <c r="O9921" s="305"/>
      <c r="P9921" s="305"/>
      <c r="Q9921" s="321"/>
      <c r="R9921" s="305"/>
      <c r="S9921" s="305"/>
      <c r="BA9921" s="395">
        <v>1</v>
      </c>
      <c r="BB9921" s="396" t="s">
        <v>861</v>
      </c>
      <c r="BC9921">
        <f t="shared" si="829"/>
        <v>0</v>
      </c>
      <c r="BD9921" t="str">
        <f t="shared" si="830"/>
        <v>NAoMe_recurrent_</v>
      </c>
      <c r="BE9921" s="397" t="s">
        <v>862</v>
      </c>
      <c r="BF9921">
        <f t="shared" si="831"/>
        <v>0</v>
      </c>
      <c r="BG9921">
        <f t="shared" si="832"/>
        <v>0</v>
      </c>
      <c r="BH9921" s="398">
        <f t="shared" si="833"/>
        <v>0</v>
      </c>
      <c r="BO9921" s="33"/>
    </row>
    <row r="9922" spans="1:67">
      <c r="A9922" s="320" t="s">
        <v>338</v>
      </c>
      <c r="B9922" t="str">
        <f t="shared" ref="B9922:B9985" si="834">IF(H9922= "Wales", "Wales", "England")</f>
        <v>England</v>
      </c>
      <c r="E9922" s="320"/>
      <c r="F9922" s="320"/>
      <c r="G9922" s="320"/>
      <c r="H9922" s="320"/>
      <c r="I9922" s="320"/>
      <c r="J9922" s="320"/>
      <c r="K9922" s="321"/>
      <c r="L9922" s="305"/>
      <c r="M9922" s="305"/>
      <c r="N9922" s="321"/>
      <c r="O9922" s="305"/>
      <c r="P9922" s="305"/>
      <c r="Q9922" s="321"/>
      <c r="R9922" s="305"/>
      <c r="S9922" s="305"/>
      <c r="BA9922" s="395">
        <v>1</v>
      </c>
      <c r="BB9922" s="396" t="s">
        <v>861</v>
      </c>
      <c r="BC9922">
        <f t="shared" si="829"/>
        <v>0</v>
      </c>
      <c r="BD9922" t="str">
        <f t="shared" si="830"/>
        <v>NAoMe_recurrent_</v>
      </c>
      <c r="BE9922" s="397" t="s">
        <v>862</v>
      </c>
      <c r="BF9922">
        <f t="shared" si="831"/>
        <v>0</v>
      </c>
      <c r="BG9922">
        <f t="shared" si="832"/>
        <v>0</v>
      </c>
      <c r="BH9922" s="398">
        <f t="shared" si="833"/>
        <v>0</v>
      </c>
      <c r="BO9922" s="33"/>
    </row>
    <row r="9923" spans="1:67">
      <c r="A9923" s="320" t="s">
        <v>338</v>
      </c>
      <c r="B9923" t="str">
        <f t="shared" si="834"/>
        <v>England</v>
      </c>
      <c r="E9923" s="320"/>
      <c r="F9923" s="320"/>
      <c r="G9923" s="320"/>
      <c r="H9923" s="320"/>
      <c r="I9923" s="320"/>
      <c r="J9923" s="320"/>
      <c r="K9923" s="321"/>
      <c r="L9923" s="305"/>
      <c r="M9923" s="305"/>
      <c r="N9923" s="321"/>
      <c r="O9923" s="305"/>
      <c r="P9923" s="305"/>
      <c r="Q9923" s="321"/>
      <c r="R9923" s="305"/>
      <c r="S9923" s="305"/>
      <c r="BA9923" s="395">
        <v>1</v>
      </c>
      <c r="BB9923" s="396" t="s">
        <v>861</v>
      </c>
      <c r="BC9923">
        <f t="shared" ref="BC9923:BC9986" si="835">E9923</f>
        <v>0</v>
      </c>
      <c r="BD9923" t="str">
        <f t="shared" ref="BD9923:BD9986" si="836">(LEFT(A9923, LEN(A9923)-7))&amp;"_"&amp;I9923</f>
        <v>NAoMe_recurrent_</v>
      </c>
      <c r="BE9923" s="397" t="s">
        <v>862</v>
      </c>
      <c r="BF9923">
        <f t="shared" ref="BF9923:BF9986" si="837">J9923</f>
        <v>0</v>
      </c>
      <c r="BG9923">
        <f t="shared" ref="BG9923:BG9986" si="838">K9923</f>
        <v>0</v>
      </c>
      <c r="BH9923" s="398">
        <f t="shared" ref="BH9923:BH9986" si="839">L9923</f>
        <v>0</v>
      </c>
      <c r="BO9923" s="33"/>
    </row>
    <row r="9924" spans="1:67">
      <c r="A9924" s="320" t="s">
        <v>338</v>
      </c>
      <c r="B9924" t="str">
        <f t="shared" si="834"/>
        <v>England</v>
      </c>
      <c r="E9924" s="320"/>
      <c r="F9924" s="320"/>
      <c r="G9924" s="320"/>
      <c r="H9924" s="320"/>
      <c r="I9924" s="320"/>
      <c r="J9924" s="320"/>
      <c r="K9924" s="321"/>
      <c r="L9924" s="305"/>
      <c r="M9924" s="305"/>
      <c r="N9924" s="321"/>
      <c r="O9924" s="305"/>
      <c r="P9924" s="305"/>
      <c r="Q9924" s="321"/>
      <c r="R9924" s="305"/>
      <c r="S9924" s="305"/>
      <c r="BA9924" s="395">
        <v>1</v>
      </c>
      <c r="BB9924" s="396" t="s">
        <v>861</v>
      </c>
      <c r="BC9924">
        <f t="shared" si="835"/>
        <v>0</v>
      </c>
      <c r="BD9924" t="str">
        <f t="shared" si="836"/>
        <v>NAoMe_recurrent_</v>
      </c>
      <c r="BE9924" s="397" t="s">
        <v>862</v>
      </c>
      <c r="BF9924">
        <f t="shared" si="837"/>
        <v>0</v>
      </c>
      <c r="BG9924">
        <f t="shared" si="838"/>
        <v>0</v>
      </c>
      <c r="BH9924" s="398">
        <f t="shared" si="839"/>
        <v>0</v>
      </c>
      <c r="BO9924" s="33"/>
    </row>
    <row r="9925" spans="1:67">
      <c r="A9925" s="320" t="s">
        <v>338</v>
      </c>
      <c r="B9925" t="str">
        <f t="shared" si="834"/>
        <v>England</v>
      </c>
      <c r="E9925" s="320"/>
      <c r="F9925" s="320"/>
      <c r="G9925" s="320"/>
      <c r="H9925" s="320"/>
      <c r="I9925" s="320"/>
      <c r="J9925" s="320"/>
      <c r="K9925" s="321"/>
      <c r="L9925" s="305"/>
      <c r="M9925" s="305"/>
      <c r="N9925" s="321"/>
      <c r="O9925" s="305"/>
      <c r="P9925" s="305"/>
      <c r="Q9925" s="321"/>
      <c r="R9925" s="305"/>
      <c r="S9925" s="305"/>
      <c r="BA9925" s="395">
        <v>1</v>
      </c>
      <c r="BB9925" s="396" t="s">
        <v>861</v>
      </c>
      <c r="BC9925">
        <f t="shared" si="835"/>
        <v>0</v>
      </c>
      <c r="BD9925" t="str">
        <f t="shared" si="836"/>
        <v>NAoMe_recurrent_</v>
      </c>
      <c r="BE9925" s="397" t="s">
        <v>862</v>
      </c>
      <c r="BF9925">
        <f t="shared" si="837"/>
        <v>0</v>
      </c>
      <c r="BG9925">
        <f t="shared" si="838"/>
        <v>0</v>
      </c>
      <c r="BH9925" s="398">
        <f t="shared" si="839"/>
        <v>0</v>
      </c>
      <c r="BO9925" s="33"/>
    </row>
    <row r="9926" spans="1:67">
      <c r="A9926" s="320" t="s">
        <v>338</v>
      </c>
      <c r="B9926" t="str">
        <f t="shared" si="834"/>
        <v>England</v>
      </c>
      <c r="E9926" s="320"/>
      <c r="F9926" s="320"/>
      <c r="G9926" s="320"/>
      <c r="H9926" s="320"/>
      <c r="I9926" s="320"/>
      <c r="J9926" s="320"/>
      <c r="K9926" s="321"/>
      <c r="L9926" s="305"/>
      <c r="M9926" s="305"/>
      <c r="N9926" s="321"/>
      <c r="O9926" s="305"/>
      <c r="P9926" s="305"/>
      <c r="Q9926" s="321"/>
      <c r="R9926" s="305"/>
      <c r="S9926" s="305"/>
      <c r="BA9926" s="395">
        <v>1</v>
      </c>
      <c r="BB9926" s="396" t="s">
        <v>861</v>
      </c>
      <c r="BC9926">
        <f t="shared" si="835"/>
        <v>0</v>
      </c>
      <c r="BD9926" t="str">
        <f t="shared" si="836"/>
        <v>NAoMe_recurrent_</v>
      </c>
      <c r="BE9926" s="397" t="s">
        <v>862</v>
      </c>
      <c r="BF9926">
        <f t="shared" si="837"/>
        <v>0</v>
      </c>
      <c r="BG9926">
        <f t="shared" si="838"/>
        <v>0</v>
      </c>
      <c r="BH9926" s="398">
        <f t="shared" si="839"/>
        <v>0</v>
      </c>
      <c r="BO9926" s="33"/>
    </row>
    <row r="9927" spans="1:67">
      <c r="A9927" s="320" t="s">
        <v>338</v>
      </c>
      <c r="B9927" t="str">
        <f t="shared" si="834"/>
        <v>England</v>
      </c>
      <c r="E9927" s="320"/>
      <c r="F9927" s="320"/>
      <c r="G9927" s="320"/>
      <c r="H9927" s="320"/>
      <c r="I9927" s="320"/>
      <c r="J9927" s="320"/>
      <c r="K9927" s="321"/>
      <c r="L9927" s="305"/>
      <c r="M9927" s="305"/>
      <c r="N9927" s="321"/>
      <c r="O9927" s="305"/>
      <c r="P9927" s="305"/>
      <c r="Q9927" s="321"/>
      <c r="R9927" s="305"/>
      <c r="S9927" s="305"/>
      <c r="BA9927" s="395">
        <v>1</v>
      </c>
      <c r="BB9927" s="396" t="s">
        <v>861</v>
      </c>
      <c r="BC9927">
        <f t="shared" si="835"/>
        <v>0</v>
      </c>
      <c r="BD9927" t="str">
        <f t="shared" si="836"/>
        <v>NAoMe_recurrent_</v>
      </c>
      <c r="BE9927" s="397" t="s">
        <v>862</v>
      </c>
      <c r="BF9927">
        <f t="shared" si="837"/>
        <v>0</v>
      </c>
      <c r="BG9927">
        <f t="shared" si="838"/>
        <v>0</v>
      </c>
      <c r="BH9927" s="398">
        <f t="shared" si="839"/>
        <v>0</v>
      </c>
      <c r="BO9927" s="33"/>
    </row>
    <row r="9928" spans="1:67">
      <c r="A9928" s="320" t="s">
        <v>338</v>
      </c>
      <c r="B9928" t="str">
        <f t="shared" si="834"/>
        <v>England</v>
      </c>
      <c r="E9928" s="320"/>
      <c r="F9928" s="320"/>
      <c r="G9928" s="320"/>
      <c r="H9928" s="320"/>
      <c r="I9928" s="320"/>
      <c r="J9928" s="320"/>
      <c r="K9928" s="321"/>
      <c r="L9928" s="305"/>
      <c r="M9928" s="305"/>
      <c r="N9928" s="321"/>
      <c r="O9928" s="305"/>
      <c r="P9928" s="305"/>
      <c r="Q9928" s="321"/>
      <c r="R9928" s="305"/>
      <c r="S9928" s="305"/>
      <c r="BA9928" s="395">
        <v>1</v>
      </c>
      <c r="BB9928" s="396" t="s">
        <v>861</v>
      </c>
      <c r="BC9928">
        <f t="shared" si="835"/>
        <v>0</v>
      </c>
      <c r="BD9928" t="str">
        <f t="shared" si="836"/>
        <v>NAoMe_recurrent_</v>
      </c>
      <c r="BE9928" s="397" t="s">
        <v>862</v>
      </c>
      <c r="BF9928">
        <f t="shared" si="837"/>
        <v>0</v>
      </c>
      <c r="BG9928">
        <f t="shared" si="838"/>
        <v>0</v>
      </c>
      <c r="BH9928" s="398">
        <f t="shared" si="839"/>
        <v>0</v>
      </c>
      <c r="BO9928" s="33"/>
    </row>
    <row r="9929" spans="1:67">
      <c r="A9929" s="320" t="s">
        <v>338</v>
      </c>
      <c r="B9929" t="str">
        <f t="shared" si="834"/>
        <v>England</v>
      </c>
      <c r="E9929" s="320"/>
      <c r="F9929" s="320"/>
      <c r="G9929" s="320"/>
      <c r="H9929" s="320"/>
      <c r="I9929" s="320"/>
      <c r="J9929" s="320"/>
      <c r="K9929" s="321"/>
      <c r="L9929" s="305"/>
      <c r="M9929" s="305"/>
      <c r="N9929" s="321"/>
      <c r="O9929" s="305"/>
      <c r="P9929" s="305"/>
      <c r="Q9929" s="321"/>
      <c r="R9929" s="305"/>
      <c r="S9929" s="305"/>
      <c r="BA9929" s="395">
        <v>1</v>
      </c>
      <c r="BB9929" s="396" t="s">
        <v>861</v>
      </c>
      <c r="BC9929">
        <f t="shared" si="835"/>
        <v>0</v>
      </c>
      <c r="BD9929" t="str">
        <f t="shared" si="836"/>
        <v>NAoMe_recurrent_</v>
      </c>
      <c r="BE9929" s="397" t="s">
        <v>862</v>
      </c>
      <c r="BF9929">
        <f t="shared" si="837"/>
        <v>0</v>
      </c>
      <c r="BG9929">
        <f t="shared" si="838"/>
        <v>0</v>
      </c>
      <c r="BH9929" s="398">
        <f t="shared" si="839"/>
        <v>0</v>
      </c>
      <c r="BO9929" s="33"/>
    </row>
    <row r="9930" spans="1:67">
      <c r="A9930" s="320" t="s">
        <v>338</v>
      </c>
      <c r="B9930" t="str">
        <f t="shared" si="834"/>
        <v>England</v>
      </c>
      <c r="E9930" s="320"/>
      <c r="F9930" s="320"/>
      <c r="G9930" s="320"/>
      <c r="H9930" s="320"/>
      <c r="I9930" s="320"/>
      <c r="J9930" s="320"/>
      <c r="K9930" s="321"/>
      <c r="L9930" s="305"/>
      <c r="M9930" s="305"/>
      <c r="N9930" s="321"/>
      <c r="O9930" s="305"/>
      <c r="P9930" s="305"/>
      <c r="Q9930" s="321"/>
      <c r="R9930" s="305"/>
      <c r="S9930" s="305"/>
      <c r="BA9930" s="395">
        <v>1</v>
      </c>
      <c r="BB9930" s="396" t="s">
        <v>861</v>
      </c>
      <c r="BC9930">
        <f t="shared" si="835"/>
        <v>0</v>
      </c>
      <c r="BD9930" t="str">
        <f t="shared" si="836"/>
        <v>NAoMe_recurrent_</v>
      </c>
      <c r="BE9930" s="397" t="s">
        <v>862</v>
      </c>
      <c r="BF9930">
        <f t="shared" si="837"/>
        <v>0</v>
      </c>
      <c r="BG9930">
        <f t="shared" si="838"/>
        <v>0</v>
      </c>
      <c r="BH9930" s="398">
        <f t="shared" si="839"/>
        <v>0</v>
      </c>
      <c r="BO9930" s="33"/>
    </row>
    <row r="9931" spans="1:67">
      <c r="A9931" s="320" t="s">
        <v>338</v>
      </c>
      <c r="B9931" t="str">
        <f t="shared" si="834"/>
        <v>England</v>
      </c>
      <c r="E9931" s="320"/>
      <c r="F9931" s="320"/>
      <c r="G9931" s="320"/>
      <c r="H9931" s="320"/>
      <c r="I9931" s="320"/>
      <c r="J9931" s="320"/>
      <c r="K9931" s="321"/>
      <c r="L9931" s="305"/>
      <c r="M9931" s="305"/>
      <c r="N9931" s="321"/>
      <c r="O9931" s="305"/>
      <c r="P9931" s="305"/>
      <c r="Q9931" s="321"/>
      <c r="R9931" s="305"/>
      <c r="S9931" s="305"/>
      <c r="BA9931" s="395">
        <v>1</v>
      </c>
      <c r="BB9931" s="396" t="s">
        <v>861</v>
      </c>
      <c r="BC9931">
        <f t="shared" si="835"/>
        <v>0</v>
      </c>
      <c r="BD9931" t="str">
        <f t="shared" si="836"/>
        <v>NAoMe_recurrent_</v>
      </c>
      <c r="BE9931" s="397" t="s">
        <v>862</v>
      </c>
      <c r="BF9931">
        <f t="shared" si="837"/>
        <v>0</v>
      </c>
      <c r="BG9931">
        <f t="shared" si="838"/>
        <v>0</v>
      </c>
      <c r="BH9931" s="398">
        <f t="shared" si="839"/>
        <v>0</v>
      </c>
      <c r="BO9931" s="33"/>
    </row>
    <row r="9932" spans="1:67">
      <c r="A9932" s="320" t="s">
        <v>338</v>
      </c>
      <c r="B9932" t="str">
        <f t="shared" si="834"/>
        <v>England</v>
      </c>
      <c r="E9932" s="320"/>
      <c r="F9932" s="320"/>
      <c r="G9932" s="320"/>
      <c r="H9932" s="320"/>
      <c r="I9932" s="320"/>
      <c r="J9932" s="320"/>
      <c r="K9932" s="321"/>
      <c r="L9932" s="305"/>
      <c r="M9932" s="305"/>
      <c r="N9932" s="321"/>
      <c r="O9932" s="305"/>
      <c r="P9932" s="305"/>
      <c r="Q9932" s="321"/>
      <c r="R9932" s="305"/>
      <c r="S9932" s="305"/>
      <c r="BA9932" s="395">
        <v>1</v>
      </c>
      <c r="BB9932" s="396" t="s">
        <v>861</v>
      </c>
      <c r="BC9932">
        <f t="shared" si="835"/>
        <v>0</v>
      </c>
      <c r="BD9932" t="str">
        <f t="shared" si="836"/>
        <v>NAoMe_recurrent_</v>
      </c>
      <c r="BE9932" s="397" t="s">
        <v>862</v>
      </c>
      <c r="BF9932">
        <f t="shared" si="837"/>
        <v>0</v>
      </c>
      <c r="BG9932">
        <f t="shared" si="838"/>
        <v>0</v>
      </c>
      <c r="BH9932" s="398">
        <f t="shared" si="839"/>
        <v>0</v>
      </c>
      <c r="BO9932" s="33"/>
    </row>
    <row r="9933" spans="1:67">
      <c r="A9933" s="320" t="s">
        <v>338</v>
      </c>
      <c r="B9933" t="str">
        <f t="shared" si="834"/>
        <v>England</v>
      </c>
      <c r="E9933" s="320"/>
      <c r="F9933" s="320"/>
      <c r="G9933" s="320"/>
      <c r="H9933" s="320"/>
      <c r="I9933" s="320"/>
      <c r="J9933" s="320"/>
      <c r="K9933" s="321"/>
      <c r="L9933" s="305"/>
      <c r="M9933" s="305"/>
      <c r="N9933" s="321"/>
      <c r="O9933" s="305"/>
      <c r="P9933" s="305"/>
      <c r="Q9933" s="321"/>
      <c r="R9933" s="305"/>
      <c r="S9933" s="305"/>
      <c r="BA9933" s="395">
        <v>1</v>
      </c>
      <c r="BB9933" s="396" t="s">
        <v>861</v>
      </c>
      <c r="BC9933">
        <f t="shared" si="835"/>
        <v>0</v>
      </c>
      <c r="BD9933" t="str">
        <f t="shared" si="836"/>
        <v>NAoMe_recurrent_</v>
      </c>
      <c r="BE9933" s="397" t="s">
        <v>862</v>
      </c>
      <c r="BF9933">
        <f t="shared" si="837"/>
        <v>0</v>
      </c>
      <c r="BG9933">
        <f t="shared" si="838"/>
        <v>0</v>
      </c>
      <c r="BH9933" s="398">
        <f t="shared" si="839"/>
        <v>0</v>
      </c>
      <c r="BO9933" s="33"/>
    </row>
    <row r="9934" spans="1:67">
      <c r="A9934" s="320" t="s">
        <v>338</v>
      </c>
      <c r="B9934" t="str">
        <f t="shared" si="834"/>
        <v>England</v>
      </c>
      <c r="E9934" s="320"/>
      <c r="F9934" s="320"/>
      <c r="G9934" s="320"/>
      <c r="H9934" s="320"/>
      <c r="I9934" s="320"/>
      <c r="J9934" s="320"/>
      <c r="K9934" s="321"/>
      <c r="L9934" s="305"/>
      <c r="M9934" s="305"/>
      <c r="N9934" s="321"/>
      <c r="O9934" s="305"/>
      <c r="P9934" s="305"/>
      <c r="Q9934" s="321"/>
      <c r="R9934" s="305"/>
      <c r="S9934" s="305"/>
      <c r="BA9934" s="395">
        <v>1</v>
      </c>
      <c r="BB9934" s="396" t="s">
        <v>861</v>
      </c>
      <c r="BC9934">
        <f t="shared" si="835"/>
        <v>0</v>
      </c>
      <c r="BD9934" t="str">
        <f t="shared" si="836"/>
        <v>NAoMe_recurrent_</v>
      </c>
      <c r="BE9934" s="397" t="s">
        <v>862</v>
      </c>
      <c r="BF9934">
        <f t="shared" si="837"/>
        <v>0</v>
      </c>
      <c r="BG9934">
        <f t="shared" si="838"/>
        <v>0</v>
      </c>
      <c r="BH9934" s="398">
        <f t="shared" si="839"/>
        <v>0</v>
      </c>
      <c r="BO9934" s="33"/>
    </row>
    <row r="9935" spans="1:67">
      <c r="A9935" s="320" t="s">
        <v>338</v>
      </c>
      <c r="B9935" t="str">
        <f t="shared" si="834"/>
        <v>England</v>
      </c>
      <c r="E9935" s="320"/>
      <c r="F9935" s="320"/>
      <c r="G9935" s="320"/>
      <c r="H9935" s="320"/>
      <c r="I9935" s="320"/>
      <c r="J9935" s="320"/>
      <c r="K9935" s="321"/>
      <c r="L9935" s="305"/>
      <c r="M9935" s="305"/>
      <c r="N9935" s="321"/>
      <c r="O9935" s="305"/>
      <c r="P9935" s="305"/>
      <c r="Q9935" s="321"/>
      <c r="R9935" s="305"/>
      <c r="S9935" s="305"/>
      <c r="BA9935" s="395">
        <v>1</v>
      </c>
      <c r="BB9935" s="396" t="s">
        <v>861</v>
      </c>
      <c r="BC9935">
        <f t="shared" si="835"/>
        <v>0</v>
      </c>
      <c r="BD9935" t="str">
        <f t="shared" si="836"/>
        <v>NAoMe_recurrent_</v>
      </c>
      <c r="BE9935" s="397" t="s">
        <v>862</v>
      </c>
      <c r="BF9935">
        <f t="shared" si="837"/>
        <v>0</v>
      </c>
      <c r="BG9935">
        <f t="shared" si="838"/>
        <v>0</v>
      </c>
      <c r="BH9935" s="398">
        <f t="shared" si="839"/>
        <v>0</v>
      </c>
      <c r="BO9935" s="33"/>
    </row>
    <row r="9936" spans="1:67">
      <c r="A9936" s="320" t="s">
        <v>338</v>
      </c>
      <c r="B9936" t="str">
        <f t="shared" si="834"/>
        <v>England</v>
      </c>
      <c r="E9936" s="320"/>
      <c r="F9936" s="320"/>
      <c r="G9936" s="320"/>
      <c r="H9936" s="320"/>
      <c r="I9936" s="320"/>
      <c r="J9936" s="320"/>
      <c r="K9936" s="321"/>
      <c r="L9936" s="305"/>
      <c r="M9936" s="305"/>
      <c r="N9936" s="321"/>
      <c r="O9936" s="305"/>
      <c r="P9936" s="305"/>
      <c r="Q9936" s="321"/>
      <c r="R9936" s="305"/>
      <c r="S9936" s="305"/>
      <c r="BA9936" s="395">
        <v>1</v>
      </c>
      <c r="BB9936" s="396" t="s">
        <v>861</v>
      </c>
      <c r="BC9936">
        <f t="shared" si="835"/>
        <v>0</v>
      </c>
      <c r="BD9936" t="str">
        <f t="shared" si="836"/>
        <v>NAoMe_recurrent_</v>
      </c>
      <c r="BE9936" s="397" t="s">
        <v>862</v>
      </c>
      <c r="BF9936">
        <f t="shared" si="837"/>
        <v>0</v>
      </c>
      <c r="BG9936">
        <f t="shared" si="838"/>
        <v>0</v>
      </c>
      <c r="BH9936" s="398">
        <f t="shared" si="839"/>
        <v>0</v>
      </c>
      <c r="BO9936" s="33"/>
    </row>
    <row r="9937" spans="1:67">
      <c r="A9937" s="320" t="s">
        <v>338</v>
      </c>
      <c r="B9937" t="str">
        <f t="shared" si="834"/>
        <v>England</v>
      </c>
      <c r="E9937" s="320"/>
      <c r="F9937" s="320"/>
      <c r="G9937" s="320"/>
      <c r="H9937" s="320"/>
      <c r="I9937" s="320"/>
      <c r="J9937" s="320"/>
      <c r="K9937" s="321"/>
      <c r="L9937" s="305"/>
      <c r="M9937" s="305"/>
      <c r="N9937" s="321"/>
      <c r="O9937" s="305"/>
      <c r="P9937" s="305"/>
      <c r="Q9937" s="321"/>
      <c r="R9937" s="305"/>
      <c r="S9937" s="305"/>
      <c r="BA9937" s="395">
        <v>1</v>
      </c>
      <c r="BB9937" s="396" t="s">
        <v>861</v>
      </c>
      <c r="BC9937">
        <f t="shared" si="835"/>
        <v>0</v>
      </c>
      <c r="BD9937" t="str">
        <f t="shared" si="836"/>
        <v>NAoMe_recurrent_</v>
      </c>
      <c r="BE9937" s="397" t="s">
        <v>862</v>
      </c>
      <c r="BF9937">
        <f t="shared" si="837"/>
        <v>0</v>
      </c>
      <c r="BG9937">
        <f t="shared" si="838"/>
        <v>0</v>
      </c>
      <c r="BH9937" s="398">
        <f t="shared" si="839"/>
        <v>0</v>
      </c>
      <c r="BO9937" s="33"/>
    </row>
    <row r="9938" spans="1:67">
      <c r="A9938" s="320" t="s">
        <v>338</v>
      </c>
      <c r="B9938" t="str">
        <f t="shared" si="834"/>
        <v>England</v>
      </c>
      <c r="E9938" s="320"/>
      <c r="F9938" s="320"/>
      <c r="G9938" s="320"/>
      <c r="H9938" s="320"/>
      <c r="I9938" s="320"/>
      <c r="J9938" s="320"/>
      <c r="K9938" s="321"/>
      <c r="L9938" s="305"/>
      <c r="M9938" s="305"/>
      <c r="N9938" s="321"/>
      <c r="O9938" s="305"/>
      <c r="P9938" s="305"/>
      <c r="Q9938" s="321"/>
      <c r="R9938" s="305"/>
      <c r="S9938" s="305"/>
      <c r="BA9938" s="395">
        <v>1</v>
      </c>
      <c r="BB9938" s="396" t="s">
        <v>861</v>
      </c>
      <c r="BC9938">
        <f t="shared" si="835"/>
        <v>0</v>
      </c>
      <c r="BD9938" t="str">
        <f t="shared" si="836"/>
        <v>NAoMe_recurrent_</v>
      </c>
      <c r="BE9938" s="397" t="s">
        <v>862</v>
      </c>
      <c r="BF9938">
        <f t="shared" si="837"/>
        <v>0</v>
      </c>
      <c r="BG9938">
        <f t="shared" si="838"/>
        <v>0</v>
      </c>
      <c r="BH9938" s="398">
        <f t="shared" si="839"/>
        <v>0</v>
      </c>
      <c r="BO9938" s="33"/>
    </row>
    <row r="9939" spans="1:67">
      <c r="A9939" s="320" t="s">
        <v>338</v>
      </c>
      <c r="B9939" t="str">
        <f t="shared" si="834"/>
        <v>England</v>
      </c>
      <c r="E9939" s="320"/>
      <c r="F9939" s="320"/>
      <c r="G9939" s="320"/>
      <c r="H9939" s="320"/>
      <c r="I9939" s="320"/>
      <c r="J9939" s="320"/>
      <c r="K9939" s="321"/>
      <c r="L9939" s="305"/>
      <c r="M9939" s="305"/>
      <c r="N9939" s="321"/>
      <c r="O9939" s="305"/>
      <c r="P9939" s="305"/>
      <c r="Q9939" s="321"/>
      <c r="R9939" s="305"/>
      <c r="S9939" s="305"/>
      <c r="BA9939" s="395">
        <v>1</v>
      </c>
      <c r="BB9939" s="396" t="s">
        <v>861</v>
      </c>
      <c r="BC9939">
        <f t="shared" si="835"/>
        <v>0</v>
      </c>
      <c r="BD9939" t="str">
        <f t="shared" si="836"/>
        <v>NAoMe_recurrent_</v>
      </c>
      <c r="BE9939" s="397" t="s">
        <v>862</v>
      </c>
      <c r="BF9939">
        <f t="shared" si="837"/>
        <v>0</v>
      </c>
      <c r="BG9939">
        <f t="shared" si="838"/>
        <v>0</v>
      </c>
      <c r="BH9939" s="398">
        <f t="shared" si="839"/>
        <v>0</v>
      </c>
      <c r="BO9939" s="33"/>
    </row>
    <row r="9940" spans="1:67">
      <c r="A9940" s="320" t="s">
        <v>338</v>
      </c>
      <c r="B9940" t="str">
        <f t="shared" si="834"/>
        <v>England</v>
      </c>
      <c r="E9940" s="320"/>
      <c r="F9940" s="320"/>
      <c r="G9940" s="320"/>
      <c r="H9940" s="320"/>
      <c r="I9940" s="320"/>
      <c r="J9940" s="320"/>
      <c r="K9940" s="321"/>
      <c r="L9940" s="305"/>
      <c r="M9940" s="305"/>
      <c r="N9940" s="321"/>
      <c r="O9940" s="305"/>
      <c r="P9940" s="305"/>
      <c r="Q9940" s="321"/>
      <c r="R9940" s="305"/>
      <c r="S9940" s="305"/>
      <c r="BA9940" s="395">
        <v>1</v>
      </c>
      <c r="BB9940" s="396" t="s">
        <v>861</v>
      </c>
      <c r="BC9940">
        <f t="shared" si="835"/>
        <v>0</v>
      </c>
      <c r="BD9940" t="str">
        <f t="shared" si="836"/>
        <v>NAoMe_recurrent_</v>
      </c>
      <c r="BE9940" s="397" t="s">
        <v>862</v>
      </c>
      <c r="BF9940">
        <f t="shared" si="837"/>
        <v>0</v>
      </c>
      <c r="BG9940">
        <f t="shared" si="838"/>
        <v>0</v>
      </c>
      <c r="BH9940" s="398">
        <f t="shared" si="839"/>
        <v>0</v>
      </c>
      <c r="BO9940" s="33"/>
    </row>
    <row r="9941" spans="1:67">
      <c r="A9941" s="320" t="s">
        <v>338</v>
      </c>
      <c r="B9941" t="str">
        <f t="shared" si="834"/>
        <v>England</v>
      </c>
      <c r="E9941" s="320"/>
      <c r="F9941" s="320"/>
      <c r="G9941" s="320"/>
      <c r="H9941" s="320"/>
      <c r="I9941" s="320"/>
      <c r="J9941" s="320"/>
      <c r="K9941" s="321"/>
      <c r="L9941" s="305"/>
      <c r="M9941" s="305"/>
      <c r="N9941" s="321"/>
      <c r="O9941" s="305"/>
      <c r="P9941" s="305"/>
      <c r="Q9941" s="321"/>
      <c r="R9941" s="305"/>
      <c r="S9941" s="305"/>
      <c r="BA9941" s="395">
        <v>1</v>
      </c>
      <c r="BB9941" s="396" t="s">
        <v>861</v>
      </c>
      <c r="BC9941">
        <f t="shared" si="835"/>
        <v>0</v>
      </c>
      <c r="BD9941" t="str">
        <f t="shared" si="836"/>
        <v>NAoMe_recurrent_</v>
      </c>
      <c r="BE9941" s="397" t="s">
        <v>862</v>
      </c>
      <c r="BF9941">
        <f t="shared" si="837"/>
        <v>0</v>
      </c>
      <c r="BG9941">
        <f t="shared" si="838"/>
        <v>0</v>
      </c>
      <c r="BH9941" s="398">
        <f t="shared" si="839"/>
        <v>0</v>
      </c>
      <c r="BO9941" s="33"/>
    </row>
    <row r="9942" spans="1:67">
      <c r="A9942" s="320" t="s">
        <v>338</v>
      </c>
      <c r="B9942" t="str">
        <f t="shared" si="834"/>
        <v>England</v>
      </c>
      <c r="E9942" s="320"/>
      <c r="F9942" s="320"/>
      <c r="G9942" s="320"/>
      <c r="H9942" s="320"/>
      <c r="I9942" s="320"/>
      <c r="J9942" s="320"/>
      <c r="K9942" s="321"/>
      <c r="L9942" s="305"/>
      <c r="M9942" s="305"/>
      <c r="N9942" s="321"/>
      <c r="O9942" s="305"/>
      <c r="P9942" s="305"/>
      <c r="Q9942" s="321"/>
      <c r="R9942" s="305"/>
      <c r="S9942" s="305"/>
      <c r="BA9942" s="395">
        <v>1</v>
      </c>
      <c r="BB9942" s="396" t="s">
        <v>861</v>
      </c>
      <c r="BC9942">
        <f t="shared" si="835"/>
        <v>0</v>
      </c>
      <c r="BD9942" t="str">
        <f t="shared" si="836"/>
        <v>NAoMe_recurrent_</v>
      </c>
      <c r="BE9942" s="397" t="s">
        <v>862</v>
      </c>
      <c r="BF9942">
        <f t="shared" si="837"/>
        <v>0</v>
      </c>
      <c r="BG9942">
        <f t="shared" si="838"/>
        <v>0</v>
      </c>
      <c r="BH9942" s="398">
        <f t="shared" si="839"/>
        <v>0</v>
      </c>
      <c r="BO9942" s="33"/>
    </row>
    <row r="9943" spans="1:67">
      <c r="A9943" s="320" t="s">
        <v>338</v>
      </c>
      <c r="B9943" t="str">
        <f t="shared" si="834"/>
        <v>England</v>
      </c>
      <c r="E9943" s="320"/>
      <c r="F9943" s="320"/>
      <c r="G9943" s="320"/>
      <c r="H9943" s="320"/>
      <c r="I9943" s="320"/>
      <c r="J9943" s="320"/>
      <c r="K9943" s="321"/>
      <c r="L9943" s="305"/>
      <c r="M9943" s="305"/>
      <c r="N9943" s="321"/>
      <c r="O9943" s="305"/>
      <c r="P9943" s="305"/>
      <c r="Q9943" s="321"/>
      <c r="R9943" s="305"/>
      <c r="S9943" s="305"/>
      <c r="BA9943" s="395">
        <v>1</v>
      </c>
      <c r="BB9943" s="396" t="s">
        <v>861</v>
      </c>
      <c r="BC9943">
        <f t="shared" si="835"/>
        <v>0</v>
      </c>
      <c r="BD9943" t="str">
        <f t="shared" si="836"/>
        <v>NAoMe_recurrent_</v>
      </c>
      <c r="BE9943" s="397" t="s">
        <v>862</v>
      </c>
      <c r="BF9943">
        <f t="shared" si="837"/>
        <v>0</v>
      </c>
      <c r="BG9943">
        <f t="shared" si="838"/>
        <v>0</v>
      </c>
      <c r="BH9943" s="398">
        <f t="shared" si="839"/>
        <v>0</v>
      </c>
      <c r="BO9943" s="33"/>
    </row>
    <row r="9944" spans="1:67">
      <c r="A9944" s="320" t="s">
        <v>338</v>
      </c>
      <c r="B9944" t="str">
        <f t="shared" si="834"/>
        <v>England</v>
      </c>
      <c r="E9944" s="320"/>
      <c r="F9944" s="320"/>
      <c r="G9944" s="320"/>
      <c r="H9944" s="320"/>
      <c r="I9944" s="320"/>
      <c r="J9944" s="320"/>
      <c r="K9944" s="321"/>
      <c r="L9944" s="305"/>
      <c r="M9944" s="305"/>
      <c r="N9944" s="321"/>
      <c r="O9944" s="305"/>
      <c r="P9944" s="305"/>
      <c r="Q9944" s="321"/>
      <c r="R9944" s="305"/>
      <c r="S9944" s="305"/>
      <c r="BA9944" s="395">
        <v>1</v>
      </c>
      <c r="BB9944" s="396" t="s">
        <v>861</v>
      </c>
      <c r="BC9944">
        <f t="shared" si="835"/>
        <v>0</v>
      </c>
      <c r="BD9944" t="str">
        <f t="shared" si="836"/>
        <v>NAoMe_recurrent_</v>
      </c>
      <c r="BE9944" s="397" t="s">
        <v>862</v>
      </c>
      <c r="BF9944">
        <f t="shared" si="837"/>
        <v>0</v>
      </c>
      <c r="BG9944">
        <f t="shared" si="838"/>
        <v>0</v>
      </c>
      <c r="BH9944" s="398">
        <f t="shared" si="839"/>
        <v>0</v>
      </c>
      <c r="BO9944" s="33"/>
    </row>
    <row r="9945" spans="1:67">
      <c r="A9945" s="320" t="s">
        <v>338</v>
      </c>
      <c r="B9945" t="str">
        <f t="shared" si="834"/>
        <v>England</v>
      </c>
      <c r="E9945" s="320"/>
      <c r="F9945" s="320"/>
      <c r="G9945" s="320"/>
      <c r="H9945" s="320"/>
      <c r="I9945" s="320"/>
      <c r="J9945" s="320"/>
      <c r="K9945" s="321"/>
      <c r="L9945" s="305"/>
      <c r="M9945" s="305"/>
      <c r="N9945" s="321"/>
      <c r="O9945" s="305"/>
      <c r="P9945" s="305"/>
      <c r="Q9945" s="321"/>
      <c r="R9945" s="305"/>
      <c r="S9945" s="305"/>
      <c r="BA9945" s="395">
        <v>1</v>
      </c>
      <c r="BB9945" s="396" t="s">
        <v>861</v>
      </c>
      <c r="BC9945">
        <f t="shared" si="835"/>
        <v>0</v>
      </c>
      <c r="BD9945" t="str">
        <f t="shared" si="836"/>
        <v>NAoMe_recurrent_</v>
      </c>
      <c r="BE9945" s="397" t="s">
        <v>862</v>
      </c>
      <c r="BF9945">
        <f t="shared" si="837"/>
        <v>0</v>
      </c>
      <c r="BG9945">
        <f t="shared" si="838"/>
        <v>0</v>
      </c>
      <c r="BH9945" s="398">
        <f t="shared" si="839"/>
        <v>0</v>
      </c>
      <c r="BO9945" s="33"/>
    </row>
    <row r="9946" spans="1:67">
      <c r="A9946" s="320" t="s">
        <v>338</v>
      </c>
      <c r="B9946" t="str">
        <f t="shared" si="834"/>
        <v>England</v>
      </c>
      <c r="E9946" s="320"/>
      <c r="F9946" s="320"/>
      <c r="G9946" s="320"/>
      <c r="H9946" s="320"/>
      <c r="I9946" s="320"/>
      <c r="J9946" s="320"/>
      <c r="K9946" s="321"/>
      <c r="L9946" s="305"/>
      <c r="M9946" s="305"/>
      <c r="N9946" s="321"/>
      <c r="O9946" s="305"/>
      <c r="P9946" s="305"/>
      <c r="Q9946" s="321"/>
      <c r="R9946" s="305"/>
      <c r="S9946" s="305"/>
      <c r="BA9946" s="395">
        <v>1</v>
      </c>
      <c r="BB9946" s="396" t="s">
        <v>861</v>
      </c>
      <c r="BC9946">
        <f t="shared" si="835"/>
        <v>0</v>
      </c>
      <c r="BD9946" t="str">
        <f t="shared" si="836"/>
        <v>NAoMe_recurrent_</v>
      </c>
      <c r="BE9946" s="397" t="s">
        <v>862</v>
      </c>
      <c r="BF9946">
        <f t="shared" si="837"/>
        <v>0</v>
      </c>
      <c r="BG9946">
        <f t="shared" si="838"/>
        <v>0</v>
      </c>
      <c r="BH9946" s="398">
        <f t="shared" si="839"/>
        <v>0</v>
      </c>
      <c r="BO9946" s="33"/>
    </row>
    <row r="9947" spans="1:67">
      <c r="A9947" s="320" t="s">
        <v>338</v>
      </c>
      <c r="B9947" t="str">
        <f t="shared" si="834"/>
        <v>England</v>
      </c>
      <c r="E9947" s="320"/>
      <c r="F9947" s="320"/>
      <c r="G9947" s="320"/>
      <c r="H9947" s="320"/>
      <c r="I9947" s="320"/>
      <c r="J9947" s="320"/>
      <c r="K9947" s="321"/>
      <c r="L9947" s="305"/>
      <c r="M9947" s="305"/>
      <c r="N9947" s="321"/>
      <c r="O9947" s="305"/>
      <c r="P9947" s="305"/>
      <c r="Q9947" s="321"/>
      <c r="R9947" s="305"/>
      <c r="S9947" s="305"/>
      <c r="BA9947" s="395">
        <v>1</v>
      </c>
      <c r="BB9947" s="396" t="s">
        <v>861</v>
      </c>
      <c r="BC9947">
        <f t="shared" si="835"/>
        <v>0</v>
      </c>
      <c r="BD9947" t="str">
        <f t="shared" si="836"/>
        <v>NAoMe_recurrent_</v>
      </c>
      <c r="BE9947" s="397" t="s">
        <v>862</v>
      </c>
      <c r="BF9947">
        <f t="shared" si="837"/>
        <v>0</v>
      </c>
      <c r="BG9947">
        <f t="shared" si="838"/>
        <v>0</v>
      </c>
      <c r="BH9947" s="398">
        <f t="shared" si="839"/>
        <v>0</v>
      </c>
      <c r="BO9947" s="33"/>
    </row>
    <row r="9948" spans="1:67">
      <c r="A9948" s="320" t="s">
        <v>338</v>
      </c>
      <c r="B9948" t="str">
        <f t="shared" si="834"/>
        <v>England</v>
      </c>
      <c r="E9948" s="320"/>
      <c r="F9948" s="320"/>
      <c r="G9948" s="320"/>
      <c r="H9948" s="320"/>
      <c r="I9948" s="320"/>
      <c r="J9948" s="320"/>
      <c r="K9948" s="321"/>
      <c r="L9948" s="305"/>
      <c r="M9948" s="305"/>
      <c r="N9948" s="321"/>
      <c r="O9948" s="305"/>
      <c r="P9948" s="305"/>
      <c r="Q9948" s="321"/>
      <c r="R9948" s="305"/>
      <c r="S9948" s="305"/>
      <c r="BA9948" s="395">
        <v>1</v>
      </c>
      <c r="BB9948" s="396" t="s">
        <v>861</v>
      </c>
      <c r="BC9948">
        <f t="shared" si="835"/>
        <v>0</v>
      </c>
      <c r="BD9948" t="str">
        <f t="shared" si="836"/>
        <v>NAoMe_recurrent_</v>
      </c>
      <c r="BE9948" s="397" t="s">
        <v>862</v>
      </c>
      <c r="BF9948">
        <f t="shared" si="837"/>
        <v>0</v>
      </c>
      <c r="BG9948">
        <f t="shared" si="838"/>
        <v>0</v>
      </c>
      <c r="BH9948" s="398">
        <f t="shared" si="839"/>
        <v>0</v>
      </c>
      <c r="BO9948" s="33"/>
    </row>
    <row r="9949" spans="1:67">
      <c r="A9949" s="320" t="s">
        <v>338</v>
      </c>
      <c r="B9949" t="str">
        <f t="shared" si="834"/>
        <v>England</v>
      </c>
      <c r="E9949" s="320"/>
      <c r="F9949" s="320"/>
      <c r="G9949" s="320"/>
      <c r="H9949" s="320"/>
      <c r="I9949" s="320"/>
      <c r="J9949" s="320"/>
      <c r="K9949" s="321"/>
      <c r="L9949" s="305"/>
      <c r="M9949" s="305"/>
      <c r="N9949" s="321"/>
      <c r="O9949" s="305"/>
      <c r="P9949" s="305"/>
      <c r="Q9949" s="321"/>
      <c r="R9949" s="305"/>
      <c r="S9949" s="305"/>
      <c r="BA9949" s="395">
        <v>1</v>
      </c>
      <c r="BB9949" s="396" t="s">
        <v>861</v>
      </c>
      <c r="BC9949">
        <f t="shared" si="835"/>
        <v>0</v>
      </c>
      <c r="BD9949" t="str">
        <f t="shared" si="836"/>
        <v>NAoMe_recurrent_</v>
      </c>
      <c r="BE9949" s="397" t="s">
        <v>862</v>
      </c>
      <c r="BF9949">
        <f t="shared" si="837"/>
        <v>0</v>
      </c>
      <c r="BG9949">
        <f t="shared" si="838"/>
        <v>0</v>
      </c>
      <c r="BH9949" s="398">
        <f t="shared" si="839"/>
        <v>0</v>
      </c>
      <c r="BO9949" s="33"/>
    </row>
    <row r="9950" spans="1:67">
      <c r="A9950" s="320" t="s">
        <v>338</v>
      </c>
      <c r="B9950" t="str">
        <f t="shared" si="834"/>
        <v>England</v>
      </c>
      <c r="E9950" s="320"/>
      <c r="F9950" s="320"/>
      <c r="G9950" s="320"/>
      <c r="H9950" s="320"/>
      <c r="I9950" s="320"/>
      <c r="J9950" s="320"/>
      <c r="K9950" s="321"/>
      <c r="L9950" s="305"/>
      <c r="M9950" s="305"/>
      <c r="N9950" s="321"/>
      <c r="O9950" s="305"/>
      <c r="P9950" s="305"/>
      <c r="Q9950" s="321"/>
      <c r="R9950" s="305"/>
      <c r="S9950" s="305"/>
      <c r="BA9950" s="395">
        <v>1</v>
      </c>
      <c r="BB9950" s="396" t="s">
        <v>861</v>
      </c>
      <c r="BC9950">
        <f t="shared" si="835"/>
        <v>0</v>
      </c>
      <c r="BD9950" t="str">
        <f t="shared" si="836"/>
        <v>NAoMe_recurrent_</v>
      </c>
      <c r="BE9950" s="397" t="s">
        <v>862</v>
      </c>
      <c r="BF9950">
        <f t="shared" si="837"/>
        <v>0</v>
      </c>
      <c r="BG9950">
        <f t="shared" si="838"/>
        <v>0</v>
      </c>
      <c r="BH9950" s="398">
        <f t="shared" si="839"/>
        <v>0</v>
      </c>
      <c r="BO9950" s="33"/>
    </row>
    <row r="9951" spans="1:67">
      <c r="A9951" s="320" t="s">
        <v>338</v>
      </c>
      <c r="B9951" t="str">
        <f t="shared" si="834"/>
        <v>England</v>
      </c>
      <c r="E9951" s="320"/>
      <c r="F9951" s="320"/>
      <c r="G9951" s="320"/>
      <c r="H9951" s="320"/>
      <c r="I9951" s="320"/>
      <c r="J9951" s="320"/>
      <c r="K9951" s="321"/>
      <c r="L9951" s="305"/>
      <c r="M9951" s="305"/>
      <c r="N9951" s="321"/>
      <c r="O9951" s="305"/>
      <c r="P9951" s="305"/>
      <c r="Q9951" s="321"/>
      <c r="R9951" s="305"/>
      <c r="S9951" s="305"/>
      <c r="BA9951" s="395">
        <v>1</v>
      </c>
      <c r="BB9951" s="396" t="s">
        <v>861</v>
      </c>
      <c r="BC9951">
        <f t="shared" si="835"/>
        <v>0</v>
      </c>
      <c r="BD9951" t="str">
        <f t="shared" si="836"/>
        <v>NAoMe_recurrent_</v>
      </c>
      <c r="BE9951" s="397" t="s">
        <v>862</v>
      </c>
      <c r="BF9951">
        <f t="shared" si="837"/>
        <v>0</v>
      </c>
      <c r="BG9951">
        <f t="shared" si="838"/>
        <v>0</v>
      </c>
      <c r="BH9951" s="398">
        <f t="shared" si="839"/>
        <v>0</v>
      </c>
      <c r="BO9951" s="33"/>
    </row>
    <row r="9952" spans="1:67">
      <c r="A9952" s="320" t="s">
        <v>338</v>
      </c>
      <c r="B9952" t="str">
        <f t="shared" si="834"/>
        <v>England</v>
      </c>
      <c r="E9952" s="320"/>
      <c r="F9952" s="320"/>
      <c r="G9952" s="320"/>
      <c r="H9952" s="320"/>
      <c r="I9952" s="320"/>
      <c r="J9952" s="320"/>
      <c r="K9952" s="321"/>
      <c r="L9952" s="305"/>
      <c r="M9952" s="305"/>
      <c r="N9952" s="321"/>
      <c r="O9952" s="305"/>
      <c r="P9952" s="305"/>
      <c r="Q9952" s="321"/>
      <c r="R9952" s="305"/>
      <c r="S9952" s="305"/>
      <c r="BA9952" s="395">
        <v>1</v>
      </c>
      <c r="BB9952" s="396" t="s">
        <v>861</v>
      </c>
      <c r="BC9952">
        <f t="shared" si="835"/>
        <v>0</v>
      </c>
      <c r="BD9952" t="str">
        <f t="shared" si="836"/>
        <v>NAoMe_recurrent_</v>
      </c>
      <c r="BE9952" s="397" t="s">
        <v>862</v>
      </c>
      <c r="BF9952">
        <f t="shared" si="837"/>
        <v>0</v>
      </c>
      <c r="BG9952">
        <f t="shared" si="838"/>
        <v>0</v>
      </c>
      <c r="BH9952" s="398">
        <f t="shared" si="839"/>
        <v>0</v>
      </c>
      <c r="BO9952" s="33"/>
    </row>
    <row r="9953" spans="1:67">
      <c r="A9953" s="320" t="s">
        <v>338</v>
      </c>
      <c r="B9953" t="str">
        <f t="shared" si="834"/>
        <v>England</v>
      </c>
      <c r="E9953" s="320"/>
      <c r="F9953" s="320"/>
      <c r="G9953" s="320"/>
      <c r="H9953" s="320"/>
      <c r="I9953" s="320"/>
      <c r="J9953" s="320"/>
      <c r="K9953" s="321"/>
      <c r="L9953" s="305"/>
      <c r="M9953" s="305"/>
      <c r="N9953" s="321"/>
      <c r="O9953" s="305"/>
      <c r="P9953" s="305"/>
      <c r="Q9953" s="321"/>
      <c r="R9953" s="305"/>
      <c r="S9953" s="305"/>
      <c r="BA9953" s="395">
        <v>1</v>
      </c>
      <c r="BB9953" s="396" t="s">
        <v>861</v>
      </c>
      <c r="BC9953">
        <f t="shared" si="835"/>
        <v>0</v>
      </c>
      <c r="BD9953" t="str">
        <f t="shared" si="836"/>
        <v>NAoMe_recurrent_</v>
      </c>
      <c r="BE9953" s="397" t="s">
        <v>862</v>
      </c>
      <c r="BF9953">
        <f t="shared" si="837"/>
        <v>0</v>
      </c>
      <c r="BG9953">
        <f t="shared" si="838"/>
        <v>0</v>
      </c>
      <c r="BH9953" s="398">
        <f t="shared" si="839"/>
        <v>0</v>
      </c>
      <c r="BO9953" s="33"/>
    </row>
    <row r="9954" spans="1:67">
      <c r="A9954" s="320" t="s">
        <v>338</v>
      </c>
      <c r="B9954" t="str">
        <f t="shared" si="834"/>
        <v>England</v>
      </c>
      <c r="E9954" s="320"/>
      <c r="F9954" s="320"/>
      <c r="G9954" s="320"/>
      <c r="H9954" s="320"/>
      <c r="I9954" s="320"/>
      <c r="J9954" s="320"/>
      <c r="K9954" s="321"/>
      <c r="L9954" s="305"/>
      <c r="M9954" s="305"/>
      <c r="N9954" s="321"/>
      <c r="O9954" s="305"/>
      <c r="P9954" s="305"/>
      <c r="Q9954" s="321"/>
      <c r="R9954" s="305"/>
      <c r="S9954" s="305"/>
      <c r="BA9954" s="395">
        <v>1</v>
      </c>
      <c r="BB9954" s="396" t="s">
        <v>861</v>
      </c>
      <c r="BC9954">
        <f t="shared" si="835"/>
        <v>0</v>
      </c>
      <c r="BD9954" t="str">
        <f t="shared" si="836"/>
        <v>NAoMe_recurrent_</v>
      </c>
      <c r="BE9954" s="397" t="s">
        <v>862</v>
      </c>
      <c r="BF9954">
        <f t="shared" si="837"/>
        <v>0</v>
      </c>
      <c r="BG9954">
        <f t="shared" si="838"/>
        <v>0</v>
      </c>
      <c r="BH9954" s="398">
        <f t="shared" si="839"/>
        <v>0</v>
      </c>
      <c r="BO9954" s="33"/>
    </row>
    <row r="9955" spans="1:67">
      <c r="A9955" s="320" t="s">
        <v>338</v>
      </c>
      <c r="B9955" t="str">
        <f t="shared" si="834"/>
        <v>England</v>
      </c>
      <c r="E9955" s="320"/>
      <c r="F9955" s="320"/>
      <c r="G9955" s="320"/>
      <c r="H9955" s="320"/>
      <c r="I9955" s="320"/>
      <c r="J9955" s="320"/>
      <c r="K9955" s="321"/>
      <c r="L9955" s="305"/>
      <c r="M9955" s="305"/>
      <c r="N9955" s="321"/>
      <c r="O9955" s="305"/>
      <c r="P9955" s="305"/>
      <c r="Q9955" s="321"/>
      <c r="R9955" s="305"/>
      <c r="S9955" s="305"/>
      <c r="BA9955" s="395">
        <v>1</v>
      </c>
      <c r="BB9955" s="396" t="s">
        <v>861</v>
      </c>
      <c r="BC9955">
        <f t="shared" si="835"/>
        <v>0</v>
      </c>
      <c r="BD9955" t="str">
        <f t="shared" si="836"/>
        <v>NAoMe_recurrent_</v>
      </c>
      <c r="BE9955" s="397" t="s">
        <v>862</v>
      </c>
      <c r="BF9955">
        <f t="shared" si="837"/>
        <v>0</v>
      </c>
      <c r="BG9955">
        <f t="shared" si="838"/>
        <v>0</v>
      </c>
      <c r="BH9955" s="398">
        <f t="shared" si="839"/>
        <v>0</v>
      </c>
      <c r="BO9955" s="33"/>
    </row>
    <row r="9956" spans="1:67">
      <c r="A9956" s="320" t="s">
        <v>338</v>
      </c>
      <c r="B9956" t="str">
        <f t="shared" si="834"/>
        <v>England</v>
      </c>
      <c r="E9956" s="320"/>
      <c r="F9956" s="320"/>
      <c r="G9956" s="320"/>
      <c r="H9956" s="320"/>
      <c r="I9956" s="320"/>
      <c r="J9956" s="320"/>
      <c r="K9956" s="321"/>
      <c r="L9956" s="305"/>
      <c r="M9956" s="305"/>
      <c r="N9956" s="321"/>
      <c r="O9956" s="305"/>
      <c r="P9956" s="305"/>
      <c r="Q9956" s="321"/>
      <c r="R9956" s="305"/>
      <c r="S9956" s="305"/>
      <c r="BA9956" s="395">
        <v>1</v>
      </c>
      <c r="BB9956" s="396" t="s">
        <v>861</v>
      </c>
      <c r="BC9956">
        <f t="shared" si="835"/>
        <v>0</v>
      </c>
      <c r="BD9956" t="str">
        <f t="shared" si="836"/>
        <v>NAoMe_recurrent_</v>
      </c>
      <c r="BE9956" s="397" t="s">
        <v>862</v>
      </c>
      <c r="BF9956">
        <f t="shared" si="837"/>
        <v>0</v>
      </c>
      <c r="BG9956">
        <f t="shared" si="838"/>
        <v>0</v>
      </c>
      <c r="BH9956" s="398">
        <f t="shared" si="839"/>
        <v>0</v>
      </c>
      <c r="BO9956" s="33"/>
    </row>
    <row r="9957" spans="1:67">
      <c r="A9957" s="320" t="s">
        <v>338</v>
      </c>
      <c r="B9957" t="str">
        <f t="shared" si="834"/>
        <v>England</v>
      </c>
      <c r="E9957" s="320"/>
      <c r="F9957" s="320"/>
      <c r="G9957" s="320"/>
      <c r="H9957" s="320"/>
      <c r="I9957" s="320"/>
      <c r="J9957" s="320"/>
      <c r="K9957" s="321"/>
      <c r="L9957" s="305"/>
      <c r="M9957" s="305"/>
      <c r="N9957" s="321"/>
      <c r="O9957" s="305"/>
      <c r="P9957" s="305"/>
      <c r="Q9957" s="321"/>
      <c r="R9957" s="305"/>
      <c r="S9957" s="305"/>
      <c r="BA9957" s="395">
        <v>1</v>
      </c>
      <c r="BB9957" s="396" t="s">
        <v>861</v>
      </c>
      <c r="BC9957">
        <f t="shared" si="835"/>
        <v>0</v>
      </c>
      <c r="BD9957" t="str">
        <f t="shared" si="836"/>
        <v>NAoMe_recurrent_</v>
      </c>
      <c r="BE9957" s="397" t="s">
        <v>862</v>
      </c>
      <c r="BF9957">
        <f t="shared" si="837"/>
        <v>0</v>
      </c>
      <c r="BG9957">
        <f t="shared" si="838"/>
        <v>0</v>
      </c>
      <c r="BH9957" s="398">
        <f t="shared" si="839"/>
        <v>0</v>
      </c>
      <c r="BO9957" s="33"/>
    </row>
    <row r="9958" spans="1:67">
      <c r="A9958" s="320" t="s">
        <v>338</v>
      </c>
      <c r="B9958" t="str">
        <f t="shared" si="834"/>
        <v>England</v>
      </c>
      <c r="E9958" s="320"/>
      <c r="F9958" s="320"/>
      <c r="G9958" s="320"/>
      <c r="H9958" s="320"/>
      <c r="I9958" s="320"/>
      <c r="J9958" s="320"/>
      <c r="K9958" s="321"/>
      <c r="L9958" s="305"/>
      <c r="M9958" s="305"/>
      <c r="N9958" s="321"/>
      <c r="O9958" s="305"/>
      <c r="P9958" s="305"/>
      <c r="Q9958" s="321"/>
      <c r="R9958" s="305"/>
      <c r="S9958" s="305"/>
      <c r="BA9958" s="395">
        <v>1</v>
      </c>
      <c r="BB9958" s="396" t="s">
        <v>861</v>
      </c>
      <c r="BC9958">
        <f t="shared" si="835"/>
        <v>0</v>
      </c>
      <c r="BD9958" t="str">
        <f t="shared" si="836"/>
        <v>NAoMe_recurrent_</v>
      </c>
      <c r="BE9958" s="397" t="s">
        <v>862</v>
      </c>
      <c r="BF9958">
        <f t="shared" si="837"/>
        <v>0</v>
      </c>
      <c r="BG9958">
        <f t="shared" si="838"/>
        <v>0</v>
      </c>
      <c r="BH9958" s="398">
        <f t="shared" si="839"/>
        <v>0</v>
      </c>
      <c r="BO9958" s="33"/>
    </row>
    <row r="9959" spans="1:67">
      <c r="A9959" s="320" t="s">
        <v>338</v>
      </c>
      <c r="B9959" t="str">
        <f t="shared" si="834"/>
        <v>England</v>
      </c>
      <c r="E9959" s="320"/>
      <c r="F9959" s="320"/>
      <c r="G9959" s="320"/>
      <c r="H9959" s="320"/>
      <c r="I9959" s="320"/>
      <c r="J9959" s="320"/>
      <c r="K9959" s="321"/>
      <c r="L9959" s="305"/>
      <c r="M9959" s="305"/>
      <c r="N9959" s="321"/>
      <c r="O9959" s="305"/>
      <c r="P9959" s="305"/>
      <c r="Q9959" s="321"/>
      <c r="R9959" s="305"/>
      <c r="S9959" s="305"/>
      <c r="BA9959" s="395">
        <v>1</v>
      </c>
      <c r="BB9959" s="396" t="s">
        <v>861</v>
      </c>
      <c r="BC9959">
        <f t="shared" si="835"/>
        <v>0</v>
      </c>
      <c r="BD9959" t="str">
        <f t="shared" si="836"/>
        <v>NAoMe_recurrent_</v>
      </c>
      <c r="BE9959" s="397" t="s">
        <v>862</v>
      </c>
      <c r="BF9959">
        <f t="shared" si="837"/>
        <v>0</v>
      </c>
      <c r="BG9959">
        <f t="shared" si="838"/>
        <v>0</v>
      </c>
      <c r="BH9959" s="398">
        <f t="shared" si="839"/>
        <v>0</v>
      </c>
      <c r="BO9959" s="33"/>
    </row>
    <row r="9960" spans="1:67">
      <c r="A9960" s="320" t="s">
        <v>338</v>
      </c>
      <c r="B9960" t="str">
        <f t="shared" si="834"/>
        <v>England</v>
      </c>
      <c r="E9960" s="320"/>
      <c r="F9960" s="320"/>
      <c r="G9960" s="320"/>
      <c r="H9960" s="320"/>
      <c r="I9960" s="320"/>
      <c r="J9960" s="320"/>
      <c r="K9960" s="321"/>
      <c r="L9960" s="305"/>
      <c r="M9960" s="305"/>
      <c r="N9960" s="321"/>
      <c r="O9960" s="305"/>
      <c r="P9960" s="305"/>
      <c r="Q9960" s="321"/>
      <c r="R9960" s="305"/>
      <c r="S9960" s="305"/>
      <c r="BA9960" s="395">
        <v>1</v>
      </c>
      <c r="BB9960" s="396" t="s">
        <v>861</v>
      </c>
      <c r="BC9960">
        <f t="shared" si="835"/>
        <v>0</v>
      </c>
      <c r="BD9960" t="str">
        <f t="shared" si="836"/>
        <v>NAoMe_recurrent_</v>
      </c>
      <c r="BE9960" s="397" t="s">
        <v>862</v>
      </c>
      <c r="BF9960">
        <f t="shared" si="837"/>
        <v>0</v>
      </c>
      <c r="BG9960">
        <f t="shared" si="838"/>
        <v>0</v>
      </c>
      <c r="BH9960" s="398">
        <f t="shared" si="839"/>
        <v>0</v>
      </c>
      <c r="BO9960" s="33"/>
    </row>
    <row r="9961" spans="1:67">
      <c r="A9961" s="320" t="s">
        <v>338</v>
      </c>
      <c r="B9961" t="str">
        <f t="shared" si="834"/>
        <v>England</v>
      </c>
      <c r="E9961" s="320"/>
      <c r="F9961" s="320"/>
      <c r="G9961" s="320"/>
      <c r="H9961" s="320"/>
      <c r="I9961" s="320"/>
      <c r="J9961" s="320"/>
      <c r="K9961" s="321"/>
      <c r="L9961" s="305"/>
      <c r="M9961" s="305"/>
      <c r="N9961" s="321"/>
      <c r="O9961" s="305"/>
      <c r="P9961" s="305"/>
      <c r="Q9961" s="321"/>
      <c r="R9961" s="305"/>
      <c r="S9961" s="305"/>
      <c r="BA9961" s="395">
        <v>1</v>
      </c>
      <c r="BB9961" s="396" t="s">
        <v>861</v>
      </c>
      <c r="BC9961">
        <f t="shared" si="835"/>
        <v>0</v>
      </c>
      <c r="BD9961" t="str">
        <f t="shared" si="836"/>
        <v>NAoMe_recurrent_</v>
      </c>
      <c r="BE9961" s="397" t="s">
        <v>862</v>
      </c>
      <c r="BF9961">
        <f t="shared" si="837"/>
        <v>0</v>
      </c>
      <c r="BG9961">
        <f t="shared" si="838"/>
        <v>0</v>
      </c>
      <c r="BH9961" s="398">
        <f t="shared" si="839"/>
        <v>0</v>
      </c>
      <c r="BO9961" s="33"/>
    </row>
    <row r="9962" spans="1:67">
      <c r="A9962" s="320" t="s">
        <v>338</v>
      </c>
      <c r="B9962" t="str">
        <f t="shared" si="834"/>
        <v>England</v>
      </c>
      <c r="E9962" s="320"/>
      <c r="F9962" s="320"/>
      <c r="G9962" s="320"/>
      <c r="H9962" s="320"/>
      <c r="I9962" s="320"/>
      <c r="J9962" s="320"/>
      <c r="K9962" s="321"/>
      <c r="L9962" s="305"/>
      <c r="M9962" s="305"/>
      <c r="N9962" s="321"/>
      <c r="O9962" s="305"/>
      <c r="P9962" s="305"/>
      <c r="Q9962" s="321"/>
      <c r="R9962" s="305"/>
      <c r="S9962" s="305"/>
      <c r="BA9962" s="395">
        <v>1</v>
      </c>
      <c r="BB9962" s="396" t="s">
        <v>861</v>
      </c>
      <c r="BC9962">
        <f t="shared" si="835"/>
        <v>0</v>
      </c>
      <c r="BD9962" t="str">
        <f t="shared" si="836"/>
        <v>NAoMe_recurrent_</v>
      </c>
      <c r="BE9962" s="397" t="s">
        <v>862</v>
      </c>
      <c r="BF9962">
        <f t="shared" si="837"/>
        <v>0</v>
      </c>
      <c r="BG9962">
        <f t="shared" si="838"/>
        <v>0</v>
      </c>
      <c r="BH9962" s="398">
        <f t="shared" si="839"/>
        <v>0</v>
      </c>
      <c r="BO9962" s="33"/>
    </row>
    <row r="9963" spans="1:67">
      <c r="A9963" s="320" t="s">
        <v>338</v>
      </c>
      <c r="B9963" t="str">
        <f t="shared" si="834"/>
        <v>England</v>
      </c>
      <c r="E9963" s="320"/>
      <c r="F9963" s="320"/>
      <c r="G9963" s="320"/>
      <c r="H9963" s="320"/>
      <c r="I9963" s="320"/>
      <c r="J9963" s="320"/>
      <c r="K9963" s="321"/>
      <c r="L9963" s="305"/>
      <c r="M9963" s="305"/>
      <c r="N9963" s="321"/>
      <c r="O9963" s="305"/>
      <c r="P9963" s="305"/>
      <c r="Q9963" s="321"/>
      <c r="R9963" s="305"/>
      <c r="S9963" s="305"/>
      <c r="BA9963" s="395">
        <v>1</v>
      </c>
      <c r="BB9963" s="396" t="s">
        <v>861</v>
      </c>
      <c r="BC9963">
        <f t="shared" si="835"/>
        <v>0</v>
      </c>
      <c r="BD9963" t="str">
        <f t="shared" si="836"/>
        <v>NAoMe_recurrent_</v>
      </c>
      <c r="BE9963" s="397" t="s">
        <v>862</v>
      </c>
      <c r="BF9963">
        <f t="shared" si="837"/>
        <v>0</v>
      </c>
      <c r="BG9963">
        <f t="shared" si="838"/>
        <v>0</v>
      </c>
      <c r="BH9963" s="398">
        <f t="shared" si="839"/>
        <v>0</v>
      </c>
      <c r="BO9963" s="33"/>
    </row>
    <row r="9964" spans="1:67">
      <c r="A9964" s="320" t="s">
        <v>338</v>
      </c>
      <c r="B9964" t="str">
        <f t="shared" si="834"/>
        <v>England</v>
      </c>
      <c r="E9964" s="320"/>
      <c r="F9964" s="320"/>
      <c r="G9964" s="320"/>
      <c r="H9964" s="320"/>
      <c r="I9964" s="320"/>
      <c r="J9964" s="320"/>
      <c r="K9964" s="321"/>
      <c r="L9964" s="305"/>
      <c r="M9964" s="305"/>
      <c r="N9964" s="321"/>
      <c r="O9964" s="305"/>
      <c r="P9964" s="305"/>
      <c r="Q9964" s="321"/>
      <c r="R9964" s="305"/>
      <c r="S9964" s="305"/>
      <c r="BA9964" s="395">
        <v>1</v>
      </c>
      <c r="BB9964" s="396" t="s">
        <v>861</v>
      </c>
      <c r="BC9964">
        <f t="shared" si="835"/>
        <v>0</v>
      </c>
      <c r="BD9964" t="str">
        <f t="shared" si="836"/>
        <v>NAoMe_recurrent_</v>
      </c>
      <c r="BE9964" s="397" t="s">
        <v>862</v>
      </c>
      <c r="BF9964">
        <f t="shared" si="837"/>
        <v>0</v>
      </c>
      <c r="BG9964">
        <f t="shared" si="838"/>
        <v>0</v>
      </c>
      <c r="BH9964" s="398">
        <f t="shared" si="839"/>
        <v>0</v>
      </c>
      <c r="BO9964" s="33"/>
    </row>
    <row r="9965" spans="1:67">
      <c r="A9965" s="320" t="s">
        <v>338</v>
      </c>
      <c r="B9965" t="str">
        <f t="shared" si="834"/>
        <v>England</v>
      </c>
      <c r="E9965" s="320"/>
      <c r="F9965" s="320"/>
      <c r="G9965" s="320"/>
      <c r="H9965" s="320"/>
      <c r="I9965" s="320"/>
      <c r="J9965" s="320"/>
      <c r="K9965" s="321"/>
      <c r="L9965" s="305"/>
      <c r="M9965" s="305"/>
      <c r="N9965" s="321"/>
      <c r="O9965" s="305"/>
      <c r="P9965" s="305"/>
      <c r="Q9965" s="321"/>
      <c r="R9965" s="305"/>
      <c r="S9965" s="305"/>
      <c r="BA9965" s="395">
        <v>1</v>
      </c>
      <c r="BB9965" s="396" t="s">
        <v>861</v>
      </c>
      <c r="BC9965">
        <f t="shared" si="835"/>
        <v>0</v>
      </c>
      <c r="BD9965" t="str">
        <f t="shared" si="836"/>
        <v>NAoMe_recurrent_</v>
      </c>
      <c r="BE9965" s="397" t="s">
        <v>862</v>
      </c>
      <c r="BF9965">
        <f t="shared" si="837"/>
        <v>0</v>
      </c>
      <c r="BG9965">
        <f t="shared" si="838"/>
        <v>0</v>
      </c>
      <c r="BH9965" s="398">
        <f t="shared" si="839"/>
        <v>0</v>
      </c>
      <c r="BO9965" s="33"/>
    </row>
    <row r="9966" spans="1:67">
      <c r="A9966" s="320" t="s">
        <v>338</v>
      </c>
      <c r="B9966" t="str">
        <f t="shared" si="834"/>
        <v>England</v>
      </c>
      <c r="E9966" s="320"/>
      <c r="F9966" s="320"/>
      <c r="G9966" s="320"/>
      <c r="H9966" s="320"/>
      <c r="I9966" s="320"/>
      <c r="J9966" s="320"/>
      <c r="K9966" s="321"/>
      <c r="L9966" s="305"/>
      <c r="M9966" s="305"/>
      <c r="N9966" s="321"/>
      <c r="O9966" s="305"/>
      <c r="P9966" s="305"/>
      <c r="Q9966" s="321"/>
      <c r="R9966" s="305"/>
      <c r="S9966" s="305"/>
      <c r="BA9966" s="395">
        <v>1</v>
      </c>
      <c r="BB9966" s="396" t="s">
        <v>861</v>
      </c>
      <c r="BC9966">
        <f t="shared" si="835"/>
        <v>0</v>
      </c>
      <c r="BD9966" t="str">
        <f t="shared" si="836"/>
        <v>NAoMe_recurrent_</v>
      </c>
      <c r="BE9966" s="397" t="s">
        <v>862</v>
      </c>
      <c r="BF9966">
        <f t="shared" si="837"/>
        <v>0</v>
      </c>
      <c r="BG9966">
        <f t="shared" si="838"/>
        <v>0</v>
      </c>
      <c r="BH9966" s="398">
        <f t="shared" si="839"/>
        <v>0</v>
      </c>
      <c r="BO9966" s="33"/>
    </row>
    <row r="9967" spans="1:67">
      <c r="A9967" s="320" t="s">
        <v>338</v>
      </c>
      <c r="B9967" t="str">
        <f t="shared" si="834"/>
        <v>England</v>
      </c>
      <c r="E9967" s="320"/>
      <c r="F9967" s="320"/>
      <c r="G9967" s="320"/>
      <c r="H9967" s="320"/>
      <c r="I9967" s="320"/>
      <c r="J9967" s="320"/>
      <c r="K9967" s="321"/>
      <c r="L9967" s="305"/>
      <c r="M9967" s="305"/>
      <c r="N9967" s="321"/>
      <c r="O9967" s="305"/>
      <c r="P9967" s="305"/>
      <c r="Q9967" s="321"/>
      <c r="R9967" s="305"/>
      <c r="S9967" s="305"/>
      <c r="BA9967" s="395">
        <v>1</v>
      </c>
      <c r="BB9967" s="396" t="s">
        <v>861</v>
      </c>
      <c r="BC9967">
        <f t="shared" si="835"/>
        <v>0</v>
      </c>
      <c r="BD9967" t="str">
        <f t="shared" si="836"/>
        <v>NAoMe_recurrent_</v>
      </c>
      <c r="BE9967" s="397" t="s">
        <v>862</v>
      </c>
      <c r="BF9967">
        <f t="shared" si="837"/>
        <v>0</v>
      </c>
      <c r="BG9967">
        <f t="shared" si="838"/>
        <v>0</v>
      </c>
      <c r="BH9967" s="398">
        <f t="shared" si="839"/>
        <v>0</v>
      </c>
      <c r="BO9967" s="33"/>
    </row>
    <row r="9968" spans="1:67">
      <c r="A9968" s="320" t="s">
        <v>338</v>
      </c>
      <c r="B9968" t="str">
        <f t="shared" si="834"/>
        <v>England</v>
      </c>
      <c r="E9968" s="320"/>
      <c r="F9968" s="320"/>
      <c r="G9968" s="320"/>
      <c r="H9968" s="320"/>
      <c r="I9968" s="320"/>
      <c r="J9968" s="320"/>
      <c r="K9968" s="321"/>
      <c r="L9968" s="305"/>
      <c r="M9968" s="305"/>
      <c r="N9968" s="321"/>
      <c r="O9968" s="305"/>
      <c r="P9968" s="305"/>
      <c r="Q9968" s="321"/>
      <c r="R9968" s="305"/>
      <c r="S9968" s="305"/>
      <c r="BA9968" s="395">
        <v>1</v>
      </c>
      <c r="BB9968" s="396" t="s">
        <v>861</v>
      </c>
      <c r="BC9968">
        <f t="shared" si="835"/>
        <v>0</v>
      </c>
      <c r="BD9968" t="str">
        <f t="shared" si="836"/>
        <v>NAoMe_recurrent_</v>
      </c>
      <c r="BE9968" s="397" t="s">
        <v>862</v>
      </c>
      <c r="BF9968">
        <f t="shared" si="837"/>
        <v>0</v>
      </c>
      <c r="BG9968">
        <f t="shared" si="838"/>
        <v>0</v>
      </c>
      <c r="BH9968" s="398">
        <f t="shared" si="839"/>
        <v>0</v>
      </c>
      <c r="BO9968" s="33"/>
    </row>
    <row r="9969" spans="1:67">
      <c r="A9969" s="320" t="s">
        <v>338</v>
      </c>
      <c r="B9969" t="str">
        <f t="shared" si="834"/>
        <v>England</v>
      </c>
      <c r="E9969" s="320"/>
      <c r="F9969" s="320"/>
      <c r="G9969" s="320"/>
      <c r="H9969" s="320"/>
      <c r="I9969" s="320"/>
      <c r="J9969" s="320"/>
      <c r="K9969" s="321"/>
      <c r="L9969" s="305"/>
      <c r="M9969" s="305"/>
      <c r="N9969" s="321"/>
      <c r="O9969" s="305"/>
      <c r="P9969" s="305"/>
      <c r="Q9969" s="321"/>
      <c r="R9969" s="305"/>
      <c r="S9969" s="305"/>
      <c r="BA9969" s="395">
        <v>1</v>
      </c>
      <c r="BB9969" s="396" t="s">
        <v>861</v>
      </c>
      <c r="BC9969">
        <f t="shared" si="835"/>
        <v>0</v>
      </c>
      <c r="BD9969" t="str">
        <f t="shared" si="836"/>
        <v>NAoMe_recurrent_</v>
      </c>
      <c r="BE9969" s="397" t="s">
        <v>862</v>
      </c>
      <c r="BF9969">
        <f t="shared" si="837"/>
        <v>0</v>
      </c>
      <c r="BG9969">
        <f t="shared" si="838"/>
        <v>0</v>
      </c>
      <c r="BH9969" s="398">
        <f t="shared" si="839"/>
        <v>0</v>
      </c>
      <c r="BO9969" s="33"/>
    </row>
    <row r="9970" spans="1:67">
      <c r="A9970" s="320" t="s">
        <v>338</v>
      </c>
      <c r="B9970" t="str">
        <f t="shared" si="834"/>
        <v>England</v>
      </c>
      <c r="E9970" s="320"/>
      <c r="F9970" s="320"/>
      <c r="G9970" s="320"/>
      <c r="H9970" s="320"/>
      <c r="I9970" s="320"/>
      <c r="J9970" s="320"/>
      <c r="K9970" s="321"/>
      <c r="L9970" s="305"/>
      <c r="M9970" s="305"/>
      <c r="N9970" s="321"/>
      <c r="O9970" s="305"/>
      <c r="P9970" s="305"/>
      <c r="Q9970" s="321"/>
      <c r="R9970" s="305"/>
      <c r="S9970" s="305"/>
      <c r="BA9970" s="395">
        <v>1</v>
      </c>
      <c r="BB9970" s="396" t="s">
        <v>861</v>
      </c>
      <c r="BC9970">
        <f t="shared" si="835"/>
        <v>0</v>
      </c>
      <c r="BD9970" t="str">
        <f t="shared" si="836"/>
        <v>NAoMe_recurrent_</v>
      </c>
      <c r="BE9970" s="397" t="s">
        <v>862</v>
      </c>
      <c r="BF9970">
        <f t="shared" si="837"/>
        <v>0</v>
      </c>
      <c r="BG9970">
        <f t="shared" si="838"/>
        <v>0</v>
      </c>
      <c r="BH9970" s="398">
        <f t="shared" si="839"/>
        <v>0</v>
      </c>
      <c r="BO9970" s="33"/>
    </row>
    <row r="9971" spans="1:67">
      <c r="A9971" s="320" t="s">
        <v>338</v>
      </c>
      <c r="B9971" t="str">
        <f t="shared" si="834"/>
        <v>England</v>
      </c>
      <c r="E9971" s="320"/>
      <c r="F9971" s="320"/>
      <c r="G9971" s="320"/>
      <c r="H9971" s="320"/>
      <c r="I9971" s="320"/>
      <c r="J9971" s="320"/>
      <c r="K9971" s="321"/>
      <c r="L9971" s="305"/>
      <c r="M9971" s="305"/>
      <c r="N9971" s="321"/>
      <c r="O9971" s="305"/>
      <c r="P9971" s="305"/>
      <c r="Q9971" s="321"/>
      <c r="R9971" s="305"/>
      <c r="S9971" s="305"/>
      <c r="BA9971" s="395">
        <v>1</v>
      </c>
      <c r="BB9971" s="396" t="s">
        <v>861</v>
      </c>
      <c r="BC9971">
        <f t="shared" si="835"/>
        <v>0</v>
      </c>
      <c r="BD9971" t="str">
        <f t="shared" si="836"/>
        <v>NAoMe_recurrent_</v>
      </c>
      <c r="BE9971" s="397" t="s">
        <v>862</v>
      </c>
      <c r="BF9971">
        <f t="shared" si="837"/>
        <v>0</v>
      </c>
      <c r="BG9971">
        <f t="shared" si="838"/>
        <v>0</v>
      </c>
      <c r="BH9971" s="398">
        <f t="shared" si="839"/>
        <v>0</v>
      </c>
      <c r="BO9971" s="33"/>
    </row>
    <row r="9972" spans="1:67">
      <c r="A9972" s="320" t="s">
        <v>338</v>
      </c>
      <c r="B9972" t="str">
        <f t="shared" si="834"/>
        <v>England</v>
      </c>
      <c r="E9972" s="320"/>
      <c r="F9972" s="320"/>
      <c r="G9972" s="320"/>
      <c r="H9972" s="320"/>
      <c r="I9972" s="320"/>
      <c r="J9972" s="320"/>
      <c r="K9972" s="321"/>
      <c r="L9972" s="305"/>
      <c r="M9972" s="305"/>
      <c r="N9972" s="321"/>
      <c r="O9972" s="305"/>
      <c r="P9972" s="305"/>
      <c r="Q9972" s="321"/>
      <c r="R9972" s="305"/>
      <c r="S9972" s="305"/>
      <c r="BA9972" s="395">
        <v>1</v>
      </c>
      <c r="BB9972" s="396" t="s">
        <v>861</v>
      </c>
      <c r="BC9972">
        <f t="shared" si="835"/>
        <v>0</v>
      </c>
      <c r="BD9972" t="str">
        <f t="shared" si="836"/>
        <v>NAoMe_recurrent_</v>
      </c>
      <c r="BE9972" s="397" t="s">
        <v>862</v>
      </c>
      <c r="BF9972">
        <f t="shared" si="837"/>
        <v>0</v>
      </c>
      <c r="BG9972">
        <f t="shared" si="838"/>
        <v>0</v>
      </c>
      <c r="BH9972" s="398">
        <f t="shared" si="839"/>
        <v>0</v>
      </c>
      <c r="BO9972" s="33"/>
    </row>
    <row r="9973" spans="1:67">
      <c r="A9973" s="320" t="s">
        <v>338</v>
      </c>
      <c r="B9973" t="str">
        <f t="shared" si="834"/>
        <v>England</v>
      </c>
      <c r="E9973" s="320"/>
      <c r="F9973" s="320"/>
      <c r="G9973" s="320"/>
      <c r="H9973" s="320"/>
      <c r="I9973" s="320"/>
      <c r="J9973" s="320"/>
      <c r="K9973" s="321"/>
      <c r="L9973" s="305"/>
      <c r="M9973" s="305"/>
      <c r="N9973" s="321"/>
      <c r="O9973" s="305"/>
      <c r="P9973" s="305"/>
      <c r="Q9973" s="321"/>
      <c r="R9973" s="305"/>
      <c r="S9973" s="305"/>
      <c r="BA9973" s="395">
        <v>1</v>
      </c>
      <c r="BB9973" s="396" t="s">
        <v>861</v>
      </c>
      <c r="BC9973">
        <f t="shared" si="835"/>
        <v>0</v>
      </c>
      <c r="BD9973" t="str">
        <f t="shared" si="836"/>
        <v>NAoMe_recurrent_</v>
      </c>
      <c r="BE9973" s="397" t="s">
        <v>862</v>
      </c>
      <c r="BF9973">
        <f t="shared" si="837"/>
        <v>0</v>
      </c>
      <c r="BG9973">
        <f t="shared" si="838"/>
        <v>0</v>
      </c>
      <c r="BH9973" s="398">
        <f t="shared" si="839"/>
        <v>0</v>
      </c>
      <c r="BO9973" s="33"/>
    </row>
    <row r="9974" spans="1:67">
      <c r="A9974" s="320" t="s">
        <v>338</v>
      </c>
      <c r="B9974" t="str">
        <f t="shared" si="834"/>
        <v>England</v>
      </c>
      <c r="E9974" s="320"/>
      <c r="F9974" s="320"/>
      <c r="G9974" s="320"/>
      <c r="H9974" s="320"/>
      <c r="I9974" s="320"/>
      <c r="J9974" s="320"/>
      <c r="K9974" s="321"/>
      <c r="L9974" s="305"/>
      <c r="M9974" s="305"/>
      <c r="N9974" s="321"/>
      <c r="O9974" s="305"/>
      <c r="P9974" s="305"/>
      <c r="Q9974" s="321"/>
      <c r="R9974" s="305"/>
      <c r="S9974" s="305"/>
      <c r="BA9974" s="395">
        <v>1</v>
      </c>
      <c r="BB9974" s="396" t="s">
        <v>861</v>
      </c>
      <c r="BC9974">
        <f t="shared" si="835"/>
        <v>0</v>
      </c>
      <c r="BD9974" t="str">
        <f t="shared" si="836"/>
        <v>NAoMe_recurrent_</v>
      </c>
      <c r="BE9974" s="397" t="s">
        <v>862</v>
      </c>
      <c r="BF9974">
        <f t="shared" si="837"/>
        <v>0</v>
      </c>
      <c r="BG9974">
        <f t="shared" si="838"/>
        <v>0</v>
      </c>
      <c r="BH9974" s="398">
        <f t="shared" si="839"/>
        <v>0</v>
      </c>
      <c r="BO9974" s="33"/>
    </row>
    <row r="9975" spans="1:67">
      <c r="A9975" s="320" t="s">
        <v>338</v>
      </c>
      <c r="B9975" t="str">
        <f t="shared" si="834"/>
        <v>England</v>
      </c>
      <c r="E9975" s="320"/>
      <c r="F9975" s="320"/>
      <c r="G9975" s="320"/>
      <c r="H9975" s="320"/>
      <c r="I9975" s="320"/>
      <c r="J9975" s="320"/>
      <c r="K9975" s="321"/>
      <c r="L9975" s="305"/>
      <c r="M9975" s="305"/>
      <c r="N9975" s="321"/>
      <c r="O9975" s="305"/>
      <c r="P9975" s="305"/>
      <c r="Q9975" s="321"/>
      <c r="R9975" s="305"/>
      <c r="S9975" s="305"/>
      <c r="BA9975" s="395">
        <v>1</v>
      </c>
      <c r="BB9975" s="396" t="s">
        <v>861</v>
      </c>
      <c r="BC9975">
        <f t="shared" si="835"/>
        <v>0</v>
      </c>
      <c r="BD9975" t="str">
        <f t="shared" si="836"/>
        <v>NAoMe_recurrent_</v>
      </c>
      <c r="BE9975" s="397" t="s">
        <v>862</v>
      </c>
      <c r="BF9975">
        <f t="shared" si="837"/>
        <v>0</v>
      </c>
      <c r="BG9975">
        <f t="shared" si="838"/>
        <v>0</v>
      </c>
      <c r="BH9975" s="398">
        <f t="shared" si="839"/>
        <v>0</v>
      </c>
      <c r="BO9975" s="33"/>
    </row>
    <row r="9976" spans="1:67">
      <c r="A9976" s="320" t="s">
        <v>338</v>
      </c>
      <c r="B9976" t="str">
        <f t="shared" si="834"/>
        <v>England</v>
      </c>
      <c r="E9976" s="320"/>
      <c r="F9976" s="320"/>
      <c r="G9976" s="320"/>
      <c r="H9976" s="320"/>
      <c r="I9976" s="320"/>
      <c r="J9976" s="320"/>
      <c r="K9976" s="321"/>
      <c r="L9976" s="305"/>
      <c r="M9976" s="305"/>
      <c r="N9976" s="321"/>
      <c r="O9976" s="305"/>
      <c r="P9976" s="305"/>
      <c r="Q9976" s="321"/>
      <c r="R9976" s="305"/>
      <c r="S9976" s="305"/>
      <c r="BA9976" s="395">
        <v>1</v>
      </c>
      <c r="BB9976" s="396" t="s">
        <v>861</v>
      </c>
      <c r="BC9976">
        <f t="shared" si="835"/>
        <v>0</v>
      </c>
      <c r="BD9976" t="str">
        <f t="shared" si="836"/>
        <v>NAoMe_recurrent_</v>
      </c>
      <c r="BE9976" s="397" t="s">
        <v>862</v>
      </c>
      <c r="BF9976">
        <f t="shared" si="837"/>
        <v>0</v>
      </c>
      <c r="BG9976">
        <f t="shared" si="838"/>
        <v>0</v>
      </c>
      <c r="BH9976" s="398">
        <f t="shared" si="839"/>
        <v>0</v>
      </c>
      <c r="BO9976" s="33"/>
    </row>
    <row r="9977" spans="1:67">
      <c r="A9977" s="320" t="s">
        <v>338</v>
      </c>
      <c r="B9977" t="str">
        <f t="shared" si="834"/>
        <v>England</v>
      </c>
      <c r="E9977" s="320"/>
      <c r="F9977" s="320"/>
      <c r="G9977" s="320"/>
      <c r="H9977" s="320"/>
      <c r="I9977" s="320"/>
      <c r="J9977" s="320"/>
      <c r="K9977" s="321"/>
      <c r="L9977" s="305"/>
      <c r="M9977" s="305"/>
      <c r="N9977" s="321"/>
      <c r="O9977" s="305"/>
      <c r="P9977" s="305"/>
      <c r="Q9977" s="321"/>
      <c r="R9977" s="305"/>
      <c r="S9977" s="305"/>
      <c r="BA9977" s="395">
        <v>1</v>
      </c>
      <c r="BB9977" s="396" t="s">
        <v>861</v>
      </c>
      <c r="BC9977">
        <f t="shared" si="835"/>
        <v>0</v>
      </c>
      <c r="BD9977" t="str">
        <f t="shared" si="836"/>
        <v>NAoMe_recurrent_</v>
      </c>
      <c r="BE9977" s="397" t="s">
        <v>862</v>
      </c>
      <c r="BF9977">
        <f t="shared" si="837"/>
        <v>0</v>
      </c>
      <c r="BG9977">
        <f t="shared" si="838"/>
        <v>0</v>
      </c>
      <c r="BH9977" s="398">
        <f t="shared" si="839"/>
        <v>0</v>
      </c>
      <c r="BO9977" s="33"/>
    </row>
    <row r="9978" spans="1:67">
      <c r="A9978" s="320" t="s">
        <v>338</v>
      </c>
      <c r="B9978" t="str">
        <f t="shared" si="834"/>
        <v>England</v>
      </c>
      <c r="E9978" s="320"/>
      <c r="F9978" s="320"/>
      <c r="G9978" s="320"/>
      <c r="H9978" s="320"/>
      <c r="I9978" s="320"/>
      <c r="J9978" s="320"/>
      <c r="K9978" s="321"/>
      <c r="L9978" s="305"/>
      <c r="M9978" s="305"/>
      <c r="N9978" s="321"/>
      <c r="O9978" s="305"/>
      <c r="P9978" s="305"/>
      <c r="Q9978" s="321"/>
      <c r="R9978" s="305"/>
      <c r="S9978" s="305"/>
      <c r="BA9978" s="395">
        <v>1</v>
      </c>
      <c r="BB9978" s="396" t="s">
        <v>861</v>
      </c>
      <c r="BC9978">
        <f t="shared" si="835"/>
        <v>0</v>
      </c>
      <c r="BD9978" t="str">
        <f t="shared" si="836"/>
        <v>NAoMe_recurrent_</v>
      </c>
      <c r="BE9978" s="397" t="s">
        <v>862</v>
      </c>
      <c r="BF9978">
        <f t="shared" si="837"/>
        <v>0</v>
      </c>
      <c r="BG9978">
        <f t="shared" si="838"/>
        <v>0</v>
      </c>
      <c r="BH9978" s="398">
        <f t="shared" si="839"/>
        <v>0</v>
      </c>
      <c r="BO9978" s="33"/>
    </row>
    <row r="9979" spans="1:67">
      <c r="A9979" s="320" t="s">
        <v>338</v>
      </c>
      <c r="B9979" t="str">
        <f t="shared" si="834"/>
        <v>England</v>
      </c>
      <c r="E9979" s="320"/>
      <c r="F9979" s="320"/>
      <c r="G9979" s="320"/>
      <c r="H9979" s="320"/>
      <c r="I9979" s="320"/>
      <c r="J9979" s="320"/>
      <c r="K9979" s="321"/>
      <c r="L9979" s="305"/>
      <c r="M9979" s="305"/>
      <c r="N9979" s="321"/>
      <c r="O9979" s="305"/>
      <c r="P9979" s="305"/>
      <c r="Q9979" s="321"/>
      <c r="R9979" s="305"/>
      <c r="S9979" s="305"/>
      <c r="BA9979" s="395">
        <v>1</v>
      </c>
      <c r="BB9979" s="396" t="s">
        <v>861</v>
      </c>
      <c r="BC9979">
        <f t="shared" si="835"/>
        <v>0</v>
      </c>
      <c r="BD9979" t="str">
        <f t="shared" si="836"/>
        <v>NAoMe_recurrent_</v>
      </c>
      <c r="BE9979" s="397" t="s">
        <v>862</v>
      </c>
      <c r="BF9979">
        <f t="shared" si="837"/>
        <v>0</v>
      </c>
      <c r="BG9979">
        <f t="shared" si="838"/>
        <v>0</v>
      </c>
      <c r="BH9979" s="398">
        <f t="shared" si="839"/>
        <v>0</v>
      </c>
      <c r="BO9979" s="33"/>
    </row>
    <row r="9980" spans="1:67">
      <c r="A9980" s="320" t="s">
        <v>338</v>
      </c>
      <c r="B9980" t="str">
        <f t="shared" si="834"/>
        <v>England</v>
      </c>
      <c r="E9980" s="320"/>
      <c r="F9980" s="320"/>
      <c r="G9980" s="320"/>
      <c r="H9980" s="320"/>
      <c r="I9980" s="320"/>
      <c r="J9980" s="320"/>
      <c r="K9980" s="321"/>
      <c r="L9980" s="305"/>
      <c r="M9980" s="305"/>
      <c r="N9980" s="321"/>
      <c r="O9980" s="305"/>
      <c r="P9980" s="305"/>
      <c r="Q9980" s="321"/>
      <c r="R9980" s="305"/>
      <c r="S9980" s="305"/>
      <c r="BA9980" s="395">
        <v>1</v>
      </c>
      <c r="BB9980" s="396" t="s">
        <v>861</v>
      </c>
      <c r="BC9980">
        <f t="shared" si="835"/>
        <v>0</v>
      </c>
      <c r="BD9980" t="str">
        <f t="shared" si="836"/>
        <v>NAoMe_recurrent_</v>
      </c>
      <c r="BE9980" s="397" t="s">
        <v>862</v>
      </c>
      <c r="BF9980">
        <f t="shared" si="837"/>
        <v>0</v>
      </c>
      <c r="BG9980">
        <f t="shared" si="838"/>
        <v>0</v>
      </c>
      <c r="BH9980" s="398">
        <f t="shared" si="839"/>
        <v>0</v>
      </c>
      <c r="BO9980" s="33"/>
    </row>
    <row r="9981" spans="1:67">
      <c r="A9981" s="320" t="s">
        <v>338</v>
      </c>
      <c r="B9981" t="str">
        <f t="shared" si="834"/>
        <v>England</v>
      </c>
      <c r="E9981" s="320"/>
      <c r="F9981" s="320"/>
      <c r="G9981" s="320"/>
      <c r="H9981" s="320"/>
      <c r="I9981" s="320"/>
      <c r="J9981" s="320"/>
      <c r="K9981" s="321"/>
      <c r="L9981" s="305"/>
      <c r="M9981" s="305"/>
      <c r="N9981" s="321"/>
      <c r="O9981" s="305"/>
      <c r="P9981" s="305"/>
      <c r="Q9981" s="321"/>
      <c r="R9981" s="305"/>
      <c r="S9981" s="305"/>
      <c r="BA9981" s="395">
        <v>1</v>
      </c>
      <c r="BB9981" s="396" t="s">
        <v>861</v>
      </c>
      <c r="BC9981">
        <f t="shared" si="835"/>
        <v>0</v>
      </c>
      <c r="BD9981" t="str">
        <f t="shared" si="836"/>
        <v>NAoMe_recurrent_</v>
      </c>
      <c r="BE9981" s="397" t="s">
        <v>862</v>
      </c>
      <c r="BF9981">
        <f t="shared" si="837"/>
        <v>0</v>
      </c>
      <c r="BG9981">
        <f t="shared" si="838"/>
        <v>0</v>
      </c>
      <c r="BH9981" s="398">
        <f t="shared" si="839"/>
        <v>0</v>
      </c>
      <c r="BO9981" s="33"/>
    </row>
    <row r="9982" spans="1:67">
      <c r="A9982" s="320" t="s">
        <v>338</v>
      </c>
      <c r="B9982" t="str">
        <f t="shared" si="834"/>
        <v>England</v>
      </c>
      <c r="E9982" s="320"/>
      <c r="F9982" s="320"/>
      <c r="G9982" s="320"/>
      <c r="H9982" s="320"/>
      <c r="I9982" s="320"/>
      <c r="J9982" s="320"/>
      <c r="K9982" s="321"/>
      <c r="L9982" s="305"/>
      <c r="M9982" s="305"/>
      <c r="N9982" s="321"/>
      <c r="O9982" s="305"/>
      <c r="P9982" s="305"/>
      <c r="Q9982" s="321"/>
      <c r="R9982" s="305"/>
      <c r="S9982" s="305"/>
      <c r="BA9982" s="395">
        <v>1</v>
      </c>
      <c r="BB9982" s="396" t="s">
        <v>861</v>
      </c>
      <c r="BC9982">
        <f t="shared" si="835"/>
        <v>0</v>
      </c>
      <c r="BD9982" t="str">
        <f t="shared" si="836"/>
        <v>NAoMe_recurrent_</v>
      </c>
      <c r="BE9982" s="397" t="s">
        <v>862</v>
      </c>
      <c r="BF9982">
        <f t="shared" si="837"/>
        <v>0</v>
      </c>
      <c r="BG9982">
        <f t="shared" si="838"/>
        <v>0</v>
      </c>
      <c r="BH9982" s="398">
        <f t="shared" si="839"/>
        <v>0</v>
      </c>
      <c r="BO9982" s="33"/>
    </row>
    <row r="9983" spans="1:67">
      <c r="A9983" s="320" t="s">
        <v>338</v>
      </c>
      <c r="B9983" t="str">
        <f t="shared" si="834"/>
        <v>England</v>
      </c>
      <c r="E9983" s="320"/>
      <c r="F9983" s="320"/>
      <c r="G9983" s="320"/>
      <c r="H9983" s="320"/>
      <c r="I9983" s="320"/>
      <c r="J9983" s="320"/>
      <c r="K9983" s="321"/>
      <c r="L9983" s="305"/>
      <c r="M9983" s="305"/>
      <c r="N9983" s="321"/>
      <c r="O9983" s="305"/>
      <c r="P9983" s="305"/>
      <c r="Q9983" s="321"/>
      <c r="R9983" s="305"/>
      <c r="S9983" s="305"/>
      <c r="BA9983" s="395">
        <v>1</v>
      </c>
      <c r="BB9983" s="396" t="s">
        <v>861</v>
      </c>
      <c r="BC9983">
        <f t="shared" si="835"/>
        <v>0</v>
      </c>
      <c r="BD9983" t="str">
        <f t="shared" si="836"/>
        <v>NAoMe_recurrent_</v>
      </c>
      <c r="BE9983" s="397" t="s">
        <v>862</v>
      </c>
      <c r="BF9983">
        <f t="shared" si="837"/>
        <v>0</v>
      </c>
      <c r="BG9983">
        <f t="shared" si="838"/>
        <v>0</v>
      </c>
      <c r="BH9983" s="398">
        <f t="shared" si="839"/>
        <v>0</v>
      </c>
      <c r="BO9983" s="33"/>
    </row>
    <row r="9984" spans="1:67">
      <c r="A9984" s="320" t="s">
        <v>338</v>
      </c>
      <c r="B9984" t="str">
        <f t="shared" si="834"/>
        <v>England</v>
      </c>
      <c r="E9984" s="320"/>
      <c r="F9984" s="320"/>
      <c r="G9984" s="320"/>
      <c r="H9984" s="320"/>
      <c r="I9984" s="320"/>
      <c r="J9984" s="320"/>
      <c r="K9984" s="321"/>
      <c r="L9984" s="305"/>
      <c r="M9984" s="305"/>
      <c r="N9984" s="321"/>
      <c r="O9984" s="305"/>
      <c r="P9984" s="305"/>
      <c r="Q9984" s="321"/>
      <c r="R9984" s="305"/>
      <c r="S9984" s="305"/>
      <c r="BA9984" s="395">
        <v>1</v>
      </c>
      <c r="BB9984" s="396" t="s">
        <v>861</v>
      </c>
      <c r="BC9984">
        <f t="shared" si="835"/>
        <v>0</v>
      </c>
      <c r="BD9984" t="str">
        <f t="shared" si="836"/>
        <v>NAoMe_recurrent_</v>
      </c>
      <c r="BE9984" s="397" t="s">
        <v>862</v>
      </c>
      <c r="BF9984">
        <f t="shared" si="837"/>
        <v>0</v>
      </c>
      <c r="BG9984">
        <f t="shared" si="838"/>
        <v>0</v>
      </c>
      <c r="BH9984" s="398">
        <f t="shared" si="839"/>
        <v>0</v>
      </c>
      <c r="BO9984" s="33"/>
    </row>
    <row r="9985" spans="1:67">
      <c r="A9985" s="320" t="s">
        <v>338</v>
      </c>
      <c r="B9985" t="str">
        <f t="shared" si="834"/>
        <v>England</v>
      </c>
      <c r="E9985" s="320"/>
      <c r="F9985" s="320"/>
      <c r="G9985" s="320"/>
      <c r="H9985" s="320"/>
      <c r="I9985" s="320"/>
      <c r="J9985" s="320"/>
      <c r="K9985" s="321"/>
      <c r="L9985" s="305"/>
      <c r="M9985" s="305"/>
      <c r="N9985" s="321"/>
      <c r="O9985" s="305"/>
      <c r="P9985" s="305"/>
      <c r="Q9985" s="321"/>
      <c r="R9985" s="305"/>
      <c r="S9985" s="305"/>
      <c r="BA9985" s="395">
        <v>1</v>
      </c>
      <c r="BB9985" s="396" t="s">
        <v>861</v>
      </c>
      <c r="BC9985">
        <f t="shared" si="835"/>
        <v>0</v>
      </c>
      <c r="BD9985" t="str">
        <f t="shared" si="836"/>
        <v>NAoMe_recurrent_</v>
      </c>
      <c r="BE9985" s="397" t="s">
        <v>862</v>
      </c>
      <c r="BF9985">
        <f t="shared" si="837"/>
        <v>0</v>
      </c>
      <c r="BG9985">
        <f t="shared" si="838"/>
        <v>0</v>
      </c>
      <c r="BH9985" s="398">
        <f t="shared" si="839"/>
        <v>0</v>
      </c>
      <c r="BO9985" s="33"/>
    </row>
    <row r="9986" spans="1:67">
      <c r="A9986" s="320" t="s">
        <v>338</v>
      </c>
      <c r="B9986" t="str">
        <f t="shared" ref="B9986:B10044" si="840">IF(H9986= "Wales", "Wales", "England")</f>
        <v>England</v>
      </c>
      <c r="E9986" s="320"/>
      <c r="F9986" s="320"/>
      <c r="G9986" s="320"/>
      <c r="H9986" s="320"/>
      <c r="I9986" s="320"/>
      <c r="J9986" s="320"/>
      <c r="K9986" s="321"/>
      <c r="L9986" s="305"/>
      <c r="M9986" s="305"/>
      <c r="N9986" s="321"/>
      <c r="O9986" s="305"/>
      <c r="P9986" s="305"/>
      <c r="Q9986" s="321"/>
      <c r="R9986" s="305"/>
      <c r="S9986" s="305"/>
      <c r="BA9986" s="395">
        <v>1</v>
      </c>
      <c r="BB9986" s="396" t="s">
        <v>861</v>
      </c>
      <c r="BC9986">
        <f t="shared" si="835"/>
        <v>0</v>
      </c>
      <c r="BD9986" t="str">
        <f t="shared" si="836"/>
        <v>NAoMe_recurrent_</v>
      </c>
      <c r="BE9986" s="397" t="s">
        <v>862</v>
      </c>
      <c r="BF9986">
        <f t="shared" si="837"/>
        <v>0</v>
      </c>
      <c r="BG9986">
        <f t="shared" si="838"/>
        <v>0</v>
      </c>
      <c r="BH9986" s="398">
        <f t="shared" si="839"/>
        <v>0</v>
      </c>
      <c r="BO9986" s="33"/>
    </row>
    <row r="9987" spans="1:67">
      <c r="A9987" s="320" t="s">
        <v>338</v>
      </c>
      <c r="B9987" t="str">
        <f t="shared" si="840"/>
        <v>England</v>
      </c>
      <c r="E9987" s="320"/>
      <c r="F9987" s="320"/>
      <c r="G9987" s="320"/>
      <c r="H9987" s="320"/>
      <c r="I9987" s="320"/>
      <c r="J9987" s="320"/>
      <c r="K9987" s="321"/>
      <c r="L9987" s="305"/>
      <c r="M9987" s="305"/>
      <c r="N9987" s="321"/>
      <c r="O9987" s="305"/>
      <c r="P9987" s="305"/>
      <c r="Q9987" s="321"/>
      <c r="R9987" s="305"/>
      <c r="S9987" s="305"/>
      <c r="BA9987" s="395">
        <v>1</v>
      </c>
      <c r="BB9987" s="396" t="s">
        <v>861</v>
      </c>
      <c r="BC9987">
        <f t="shared" ref="BC9987:BC10044" si="841">E9987</f>
        <v>0</v>
      </c>
      <c r="BD9987" t="str">
        <f t="shared" ref="BD9987:BD10044" si="842">(LEFT(A9987, LEN(A9987)-7))&amp;"_"&amp;I9987</f>
        <v>NAoMe_recurrent_</v>
      </c>
      <c r="BE9987" s="397" t="s">
        <v>862</v>
      </c>
      <c r="BF9987">
        <f t="shared" ref="BF9987:BF10044" si="843">J9987</f>
        <v>0</v>
      </c>
      <c r="BG9987">
        <f t="shared" ref="BG9987:BG10044" si="844">K9987</f>
        <v>0</v>
      </c>
      <c r="BH9987" s="398">
        <f t="shared" ref="BH9987:BH10044" si="845">L9987</f>
        <v>0</v>
      </c>
      <c r="BO9987" s="33"/>
    </row>
    <row r="9988" spans="1:67">
      <c r="A9988" s="320" t="s">
        <v>338</v>
      </c>
      <c r="B9988" t="str">
        <f t="shared" si="840"/>
        <v>England</v>
      </c>
      <c r="E9988" s="320"/>
      <c r="F9988" s="320"/>
      <c r="G9988" s="320"/>
      <c r="H9988" s="320"/>
      <c r="I9988" s="320"/>
      <c r="J9988" s="320"/>
      <c r="K9988" s="321"/>
      <c r="L9988" s="305"/>
      <c r="M9988" s="305"/>
      <c r="N9988" s="321"/>
      <c r="O9988" s="305"/>
      <c r="P9988" s="305"/>
      <c r="Q9988" s="321"/>
      <c r="R9988" s="305"/>
      <c r="S9988" s="305"/>
      <c r="BA9988" s="395">
        <v>1</v>
      </c>
      <c r="BB9988" s="396" t="s">
        <v>861</v>
      </c>
      <c r="BC9988">
        <f t="shared" si="841"/>
        <v>0</v>
      </c>
      <c r="BD9988" t="str">
        <f t="shared" si="842"/>
        <v>NAoMe_recurrent_</v>
      </c>
      <c r="BE9988" s="397" t="s">
        <v>862</v>
      </c>
      <c r="BF9988">
        <f t="shared" si="843"/>
        <v>0</v>
      </c>
      <c r="BG9988">
        <f t="shared" si="844"/>
        <v>0</v>
      </c>
      <c r="BH9988" s="398">
        <f t="shared" si="845"/>
        <v>0</v>
      </c>
      <c r="BO9988" s="33"/>
    </row>
    <row r="9989" spans="1:67">
      <c r="A9989" s="320" t="s">
        <v>338</v>
      </c>
      <c r="B9989" t="str">
        <f t="shared" si="840"/>
        <v>England</v>
      </c>
      <c r="E9989" s="320"/>
      <c r="F9989" s="320"/>
      <c r="G9989" s="320"/>
      <c r="H9989" s="320"/>
      <c r="I9989" s="320"/>
      <c r="J9989" s="320"/>
      <c r="K9989" s="321"/>
      <c r="L9989" s="305"/>
      <c r="M9989" s="305"/>
      <c r="N9989" s="321"/>
      <c r="O9989" s="305"/>
      <c r="P9989" s="305"/>
      <c r="Q9989" s="321"/>
      <c r="R9989" s="305"/>
      <c r="S9989" s="305"/>
      <c r="BA9989" s="395">
        <v>1</v>
      </c>
      <c r="BB9989" s="396" t="s">
        <v>861</v>
      </c>
      <c r="BC9989">
        <f t="shared" si="841"/>
        <v>0</v>
      </c>
      <c r="BD9989" t="str">
        <f t="shared" si="842"/>
        <v>NAoMe_recurrent_</v>
      </c>
      <c r="BE9989" s="397" t="s">
        <v>862</v>
      </c>
      <c r="BF9989">
        <f t="shared" si="843"/>
        <v>0</v>
      </c>
      <c r="BG9989">
        <f t="shared" si="844"/>
        <v>0</v>
      </c>
      <c r="BH9989" s="398">
        <f t="shared" si="845"/>
        <v>0</v>
      </c>
      <c r="BO9989" s="33"/>
    </row>
    <row r="9990" spans="1:67">
      <c r="A9990" s="320" t="s">
        <v>338</v>
      </c>
      <c r="B9990" t="str">
        <f t="shared" si="840"/>
        <v>England</v>
      </c>
      <c r="E9990" s="320"/>
      <c r="F9990" s="320"/>
      <c r="G9990" s="320"/>
      <c r="H9990" s="320"/>
      <c r="I9990" s="320"/>
      <c r="J9990" s="320"/>
      <c r="K9990" s="321"/>
      <c r="L9990" s="305"/>
      <c r="M9990" s="305"/>
      <c r="N9990" s="321"/>
      <c r="O9990" s="305"/>
      <c r="P9990" s="305"/>
      <c r="Q9990" s="321"/>
      <c r="R9990" s="305"/>
      <c r="S9990" s="305"/>
      <c r="BA9990" s="395">
        <v>1</v>
      </c>
      <c r="BB9990" s="396" t="s">
        <v>861</v>
      </c>
      <c r="BC9990">
        <f t="shared" si="841"/>
        <v>0</v>
      </c>
      <c r="BD9990" t="str">
        <f t="shared" si="842"/>
        <v>NAoMe_recurrent_</v>
      </c>
      <c r="BE9990" s="397" t="s">
        <v>862</v>
      </c>
      <c r="BF9990">
        <f t="shared" si="843"/>
        <v>0</v>
      </c>
      <c r="BG9990">
        <f t="shared" si="844"/>
        <v>0</v>
      </c>
      <c r="BH9990" s="398">
        <f t="shared" si="845"/>
        <v>0</v>
      </c>
      <c r="BO9990" s="33"/>
    </row>
    <row r="9991" spans="1:67">
      <c r="A9991" s="320" t="s">
        <v>338</v>
      </c>
      <c r="B9991" t="str">
        <f t="shared" si="840"/>
        <v>England</v>
      </c>
      <c r="E9991" s="320"/>
      <c r="F9991" s="320"/>
      <c r="G9991" s="320"/>
      <c r="H9991" s="320"/>
      <c r="I9991" s="320"/>
      <c r="J9991" s="320"/>
      <c r="K9991" s="321"/>
      <c r="L9991" s="305"/>
      <c r="M9991" s="305"/>
      <c r="N9991" s="321"/>
      <c r="O9991" s="305"/>
      <c r="P9991" s="305"/>
      <c r="Q9991" s="321"/>
      <c r="R9991" s="305"/>
      <c r="S9991" s="305"/>
      <c r="BA9991" s="395">
        <v>1</v>
      </c>
      <c r="BB9991" s="396" t="s">
        <v>861</v>
      </c>
      <c r="BC9991">
        <f t="shared" si="841"/>
        <v>0</v>
      </c>
      <c r="BD9991" t="str">
        <f t="shared" si="842"/>
        <v>NAoMe_recurrent_</v>
      </c>
      <c r="BE9991" s="397" t="s">
        <v>862</v>
      </c>
      <c r="BF9991">
        <f t="shared" si="843"/>
        <v>0</v>
      </c>
      <c r="BG9991">
        <f t="shared" si="844"/>
        <v>0</v>
      </c>
      <c r="BH9991" s="398">
        <f t="shared" si="845"/>
        <v>0</v>
      </c>
      <c r="BO9991" s="33"/>
    </row>
    <row r="9992" spans="1:67">
      <c r="A9992" s="320" t="s">
        <v>338</v>
      </c>
      <c r="B9992" t="str">
        <f t="shared" si="840"/>
        <v>England</v>
      </c>
      <c r="E9992" s="320"/>
      <c r="F9992" s="320"/>
      <c r="G9992" s="320"/>
      <c r="H9992" s="320"/>
      <c r="I9992" s="320"/>
      <c r="J9992" s="320"/>
      <c r="K9992" s="321"/>
      <c r="L9992" s="305"/>
      <c r="M9992" s="305"/>
      <c r="N9992" s="321"/>
      <c r="O9992" s="305"/>
      <c r="P9992" s="305"/>
      <c r="Q9992" s="321"/>
      <c r="R9992" s="305"/>
      <c r="S9992" s="305"/>
      <c r="BA9992" s="395">
        <v>1</v>
      </c>
      <c r="BB9992" s="396" t="s">
        <v>861</v>
      </c>
      <c r="BC9992">
        <f t="shared" si="841"/>
        <v>0</v>
      </c>
      <c r="BD9992" t="str">
        <f t="shared" si="842"/>
        <v>NAoMe_recurrent_</v>
      </c>
      <c r="BE9992" s="397" t="s">
        <v>862</v>
      </c>
      <c r="BF9992">
        <f t="shared" si="843"/>
        <v>0</v>
      </c>
      <c r="BG9992">
        <f t="shared" si="844"/>
        <v>0</v>
      </c>
      <c r="BH9992" s="398">
        <f t="shared" si="845"/>
        <v>0</v>
      </c>
      <c r="BO9992" s="33"/>
    </row>
    <row r="9993" spans="1:67">
      <c r="A9993" s="320" t="s">
        <v>338</v>
      </c>
      <c r="B9993" t="str">
        <f t="shared" si="840"/>
        <v>England</v>
      </c>
      <c r="E9993" s="320"/>
      <c r="F9993" s="320"/>
      <c r="G9993" s="320"/>
      <c r="H9993" s="320"/>
      <c r="I9993" s="320"/>
      <c r="J9993" s="320"/>
      <c r="K9993" s="321"/>
      <c r="L9993" s="305"/>
      <c r="M9993" s="305"/>
      <c r="N9993" s="321"/>
      <c r="O9993" s="305"/>
      <c r="P9993" s="305"/>
      <c r="Q9993" s="321"/>
      <c r="R9993" s="305"/>
      <c r="S9993" s="305"/>
      <c r="BA9993" s="395">
        <v>1</v>
      </c>
      <c r="BB9993" s="396" t="s">
        <v>861</v>
      </c>
      <c r="BC9993">
        <f t="shared" si="841"/>
        <v>0</v>
      </c>
      <c r="BD9993" t="str">
        <f t="shared" si="842"/>
        <v>NAoMe_recurrent_</v>
      </c>
      <c r="BE9993" s="397" t="s">
        <v>862</v>
      </c>
      <c r="BF9993">
        <f t="shared" si="843"/>
        <v>0</v>
      </c>
      <c r="BG9993">
        <f t="shared" si="844"/>
        <v>0</v>
      </c>
      <c r="BH9993" s="398">
        <f t="shared" si="845"/>
        <v>0</v>
      </c>
      <c r="BO9993" s="33"/>
    </row>
    <row r="9994" spans="1:67">
      <c r="A9994" s="320" t="s">
        <v>338</v>
      </c>
      <c r="B9994" t="str">
        <f t="shared" si="840"/>
        <v>England</v>
      </c>
      <c r="E9994" s="320"/>
      <c r="F9994" s="320"/>
      <c r="G9994" s="320"/>
      <c r="H9994" s="320"/>
      <c r="I9994" s="320"/>
      <c r="J9994" s="320"/>
      <c r="K9994" s="321"/>
      <c r="L9994" s="305"/>
      <c r="M9994" s="305"/>
      <c r="N9994" s="321"/>
      <c r="O9994" s="305"/>
      <c r="P9994" s="305"/>
      <c r="Q9994" s="321"/>
      <c r="R9994" s="305"/>
      <c r="S9994" s="305"/>
      <c r="BA9994" s="395">
        <v>1</v>
      </c>
      <c r="BB9994" s="396" t="s">
        <v>861</v>
      </c>
      <c r="BC9994">
        <f t="shared" si="841"/>
        <v>0</v>
      </c>
      <c r="BD9994" t="str">
        <f t="shared" si="842"/>
        <v>NAoMe_recurrent_</v>
      </c>
      <c r="BE9994" s="397" t="s">
        <v>862</v>
      </c>
      <c r="BF9994">
        <f t="shared" si="843"/>
        <v>0</v>
      </c>
      <c r="BG9994">
        <f t="shared" si="844"/>
        <v>0</v>
      </c>
      <c r="BH9994" s="398">
        <f t="shared" si="845"/>
        <v>0</v>
      </c>
      <c r="BO9994" s="33"/>
    </row>
    <row r="9995" spans="1:67">
      <c r="A9995" s="320" t="s">
        <v>338</v>
      </c>
      <c r="B9995" t="str">
        <f t="shared" si="840"/>
        <v>England</v>
      </c>
      <c r="E9995" s="320"/>
      <c r="F9995" s="320"/>
      <c r="G9995" s="320"/>
      <c r="H9995" s="320"/>
      <c r="I9995" s="320"/>
      <c r="J9995" s="320"/>
      <c r="K9995" s="321"/>
      <c r="L9995" s="305"/>
      <c r="M9995" s="305"/>
      <c r="N9995" s="321"/>
      <c r="O9995" s="305"/>
      <c r="P9995" s="305"/>
      <c r="Q9995" s="321"/>
      <c r="R9995" s="305"/>
      <c r="S9995" s="305"/>
      <c r="BA9995" s="395">
        <v>1</v>
      </c>
      <c r="BB9995" s="396" t="s">
        <v>861</v>
      </c>
      <c r="BC9995">
        <f t="shared" si="841"/>
        <v>0</v>
      </c>
      <c r="BD9995" t="str">
        <f t="shared" si="842"/>
        <v>NAoMe_recurrent_</v>
      </c>
      <c r="BE9995" s="397" t="s">
        <v>862</v>
      </c>
      <c r="BF9995">
        <f t="shared" si="843"/>
        <v>0</v>
      </c>
      <c r="BG9995">
        <f t="shared" si="844"/>
        <v>0</v>
      </c>
      <c r="BH9995" s="398">
        <f t="shared" si="845"/>
        <v>0</v>
      </c>
      <c r="BO9995" s="33"/>
    </row>
    <row r="9996" spans="1:67">
      <c r="A9996" s="320" t="s">
        <v>338</v>
      </c>
      <c r="B9996" t="str">
        <f t="shared" si="840"/>
        <v>England</v>
      </c>
      <c r="E9996" s="320"/>
      <c r="F9996" s="320"/>
      <c r="G9996" s="320"/>
      <c r="H9996" s="320"/>
      <c r="I9996" s="320"/>
      <c r="J9996" s="320"/>
      <c r="K9996" s="321"/>
      <c r="L9996" s="305"/>
      <c r="M9996" s="305"/>
      <c r="N9996" s="321"/>
      <c r="O9996" s="305"/>
      <c r="P9996" s="305"/>
      <c r="Q9996" s="321"/>
      <c r="R9996" s="305"/>
      <c r="S9996" s="305"/>
      <c r="BA9996" s="395">
        <v>1</v>
      </c>
      <c r="BB9996" s="396" t="s">
        <v>861</v>
      </c>
      <c r="BC9996">
        <f t="shared" si="841"/>
        <v>0</v>
      </c>
      <c r="BD9996" t="str">
        <f t="shared" si="842"/>
        <v>NAoMe_recurrent_</v>
      </c>
      <c r="BE9996" s="397" t="s">
        <v>862</v>
      </c>
      <c r="BF9996">
        <f t="shared" si="843"/>
        <v>0</v>
      </c>
      <c r="BG9996">
        <f t="shared" si="844"/>
        <v>0</v>
      </c>
      <c r="BH9996" s="398">
        <f t="shared" si="845"/>
        <v>0</v>
      </c>
      <c r="BO9996" s="33"/>
    </row>
    <row r="9997" spans="1:67">
      <c r="A9997" s="320" t="s">
        <v>338</v>
      </c>
      <c r="B9997" t="str">
        <f t="shared" si="840"/>
        <v>England</v>
      </c>
      <c r="E9997" s="320"/>
      <c r="F9997" s="320"/>
      <c r="G9997" s="320"/>
      <c r="H9997" s="320"/>
      <c r="I9997" s="320"/>
      <c r="J9997" s="320"/>
      <c r="K9997" s="321"/>
      <c r="L9997" s="305"/>
      <c r="M9997" s="305"/>
      <c r="N9997" s="321"/>
      <c r="O9997" s="305"/>
      <c r="P9997" s="305"/>
      <c r="Q9997" s="321"/>
      <c r="R9997" s="305"/>
      <c r="S9997" s="305"/>
      <c r="BA9997" s="395">
        <v>1</v>
      </c>
      <c r="BB9997" s="396" t="s">
        <v>861</v>
      </c>
      <c r="BC9997">
        <f t="shared" si="841"/>
        <v>0</v>
      </c>
      <c r="BD9997" t="str">
        <f t="shared" si="842"/>
        <v>NAoMe_recurrent_</v>
      </c>
      <c r="BE9997" s="397" t="s">
        <v>862</v>
      </c>
      <c r="BF9997">
        <f t="shared" si="843"/>
        <v>0</v>
      </c>
      <c r="BG9997">
        <f t="shared" si="844"/>
        <v>0</v>
      </c>
      <c r="BH9997" s="398">
        <f t="shared" si="845"/>
        <v>0</v>
      </c>
      <c r="BO9997" s="33"/>
    </row>
    <row r="9998" spans="1:67">
      <c r="A9998" s="320" t="s">
        <v>338</v>
      </c>
      <c r="B9998" t="str">
        <f t="shared" si="840"/>
        <v>England</v>
      </c>
      <c r="E9998" s="320"/>
      <c r="F9998" s="320"/>
      <c r="G9998" s="320"/>
      <c r="H9998" s="320"/>
      <c r="I9998" s="320"/>
      <c r="J9998" s="320"/>
      <c r="K9998" s="321"/>
      <c r="L9998" s="305"/>
      <c r="M9998" s="305"/>
      <c r="N9998" s="321"/>
      <c r="O9998" s="305"/>
      <c r="P9998" s="305"/>
      <c r="Q9998" s="321"/>
      <c r="R9998" s="305"/>
      <c r="S9998" s="305"/>
      <c r="BA9998" s="395">
        <v>1</v>
      </c>
      <c r="BB9998" s="396" t="s">
        <v>861</v>
      </c>
      <c r="BC9998">
        <f t="shared" si="841"/>
        <v>0</v>
      </c>
      <c r="BD9998" t="str">
        <f t="shared" si="842"/>
        <v>NAoMe_recurrent_</v>
      </c>
      <c r="BE9998" s="397" t="s">
        <v>862</v>
      </c>
      <c r="BF9998">
        <f t="shared" si="843"/>
        <v>0</v>
      </c>
      <c r="BG9998">
        <f t="shared" si="844"/>
        <v>0</v>
      </c>
      <c r="BH9998" s="398">
        <f t="shared" si="845"/>
        <v>0</v>
      </c>
      <c r="BO9998" s="33"/>
    </row>
    <row r="9999" spans="1:67">
      <c r="A9999" s="320" t="s">
        <v>338</v>
      </c>
      <c r="B9999" t="str">
        <f t="shared" si="840"/>
        <v>England</v>
      </c>
      <c r="E9999" s="320"/>
      <c r="F9999" s="320"/>
      <c r="G9999" s="320"/>
      <c r="H9999" s="320"/>
      <c r="I9999" s="320"/>
      <c r="J9999" s="320"/>
      <c r="K9999" s="321"/>
      <c r="L9999" s="305"/>
      <c r="M9999" s="305"/>
      <c r="N9999" s="321"/>
      <c r="O9999" s="305"/>
      <c r="P9999" s="305"/>
      <c r="Q9999" s="321"/>
      <c r="R9999" s="305"/>
      <c r="S9999" s="305"/>
      <c r="BA9999" s="395">
        <v>1</v>
      </c>
      <c r="BB9999" s="396" t="s">
        <v>861</v>
      </c>
      <c r="BC9999">
        <f t="shared" si="841"/>
        <v>0</v>
      </c>
      <c r="BD9999" t="str">
        <f t="shared" si="842"/>
        <v>NAoMe_recurrent_</v>
      </c>
      <c r="BE9999" s="397" t="s">
        <v>862</v>
      </c>
      <c r="BF9999">
        <f t="shared" si="843"/>
        <v>0</v>
      </c>
      <c r="BG9999">
        <f t="shared" si="844"/>
        <v>0</v>
      </c>
      <c r="BH9999" s="398">
        <f t="shared" si="845"/>
        <v>0</v>
      </c>
      <c r="BO9999" s="33"/>
    </row>
    <row r="10000" spans="1:67">
      <c r="A10000" s="320" t="s">
        <v>338</v>
      </c>
      <c r="B10000" t="str">
        <f t="shared" si="840"/>
        <v>England</v>
      </c>
      <c r="E10000" s="320"/>
      <c r="F10000" s="320"/>
      <c r="G10000" s="320"/>
      <c r="H10000" s="320"/>
      <c r="I10000" s="320"/>
      <c r="J10000" s="320"/>
      <c r="K10000" s="321"/>
      <c r="L10000" s="305"/>
      <c r="M10000" s="305"/>
      <c r="N10000" s="321"/>
      <c r="O10000" s="305"/>
      <c r="P10000" s="305"/>
      <c r="Q10000" s="321"/>
      <c r="R10000" s="305"/>
      <c r="S10000" s="305"/>
      <c r="BA10000" s="395">
        <v>1</v>
      </c>
      <c r="BB10000" s="396" t="s">
        <v>861</v>
      </c>
      <c r="BC10000">
        <f t="shared" si="841"/>
        <v>0</v>
      </c>
      <c r="BD10000" t="str">
        <f t="shared" si="842"/>
        <v>NAoMe_recurrent_</v>
      </c>
      <c r="BE10000" s="397" t="s">
        <v>862</v>
      </c>
      <c r="BF10000">
        <f t="shared" si="843"/>
        <v>0</v>
      </c>
      <c r="BG10000">
        <f t="shared" si="844"/>
        <v>0</v>
      </c>
      <c r="BH10000" s="398">
        <f t="shared" si="845"/>
        <v>0</v>
      </c>
      <c r="BO10000" s="33"/>
    </row>
    <row r="10001" spans="1:67">
      <c r="A10001" s="320" t="s">
        <v>338</v>
      </c>
      <c r="B10001" t="str">
        <f t="shared" si="840"/>
        <v>England</v>
      </c>
      <c r="E10001" s="320"/>
      <c r="F10001" s="320"/>
      <c r="G10001" s="320"/>
      <c r="H10001" s="320"/>
      <c r="I10001" s="320"/>
      <c r="J10001" s="320"/>
      <c r="K10001" s="321"/>
      <c r="L10001" s="305"/>
      <c r="M10001" s="305"/>
      <c r="N10001" s="321"/>
      <c r="O10001" s="305"/>
      <c r="P10001" s="305"/>
      <c r="Q10001" s="321"/>
      <c r="R10001" s="305"/>
      <c r="S10001" s="305"/>
      <c r="BA10001" s="395">
        <v>1</v>
      </c>
      <c r="BB10001" s="396" t="s">
        <v>861</v>
      </c>
      <c r="BC10001">
        <f t="shared" si="841"/>
        <v>0</v>
      </c>
      <c r="BD10001" t="str">
        <f t="shared" si="842"/>
        <v>NAoMe_recurrent_</v>
      </c>
      <c r="BE10001" s="397" t="s">
        <v>862</v>
      </c>
      <c r="BF10001">
        <f t="shared" si="843"/>
        <v>0</v>
      </c>
      <c r="BG10001">
        <f t="shared" si="844"/>
        <v>0</v>
      </c>
      <c r="BH10001" s="398">
        <f t="shared" si="845"/>
        <v>0</v>
      </c>
      <c r="BO10001" s="33"/>
    </row>
    <row r="10002" spans="1:67">
      <c r="A10002" s="320" t="s">
        <v>338</v>
      </c>
      <c r="B10002" t="str">
        <f t="shared" si="840"/>
        <v>England</v>
      </c>
      <c r="E10002" s="320"/>
      <c r="F10002" s="320"/>
      <c r="G10002" s="320"/>
      <c r="H10002" s="320"/>
      <c r="I10002" s="320"/>
      <c r="J10002" s="320"/>
      <c r="K10002" s="321"/>
      <c r="L10002" s="305"/>
      <c r="M10002" s="305"/>
      <c r="N10002" s="321"/>
      <c r="O10002" s="305"/>
      <c r="P10002" s="305"/>
      <c r="Q10002" s="321"/>
      <c r="R10002" s="305"/>
      <c r="S10002" s="305"/>
      <c r="BA10002" s="395">
        <v>1</v>
      </c>
      <c r="BB10002" s="396" t="s">
        <v>861</v>
      </c>
      <c r="BC10002">
        <f t="shared" si="841"/>
        <v>0</v>
      </c>
      <c r="BD10002" t="str">
        <f t="shared" si="842"/>
        <v>NAoMe_recurrent_</v>
      </c>
      <c r="BE10002" s="397" t="s">
        <v>862</v>
      </c>
      <c r="BF10002">
        <f t="shared" si="843"/>
        <v>0</v>
      </c>
      <c r="BG10002">
        <f t="shared" si="844"/>
        <v>0</v>
      </c>
      <c r="BH10002" s="398">
        <f t="shared" si="845"/>
        <v>0</v>
      </c>
      <c r="BO10002" s="33"/>
    </row>
    <row r="10003" spans="1:67">
      <c r="A10003" s="320" t="s">
        <v>338</v>
      </c>
      <c r="B10003" t="str">
        <f t="shared" si="840"/>
        <v>England</v>
      </c>
      <c r="E10003" s="320"/>
      <c r="F10003" s="320"/>
      <c r="G10003" s="320"/>
      <c r="H10003" s="320"/>
      <c r="I10003" s="320"/>
      <c r="J10003" s="320"/>
      <c r="K10003" s="321"/>
      <c r="L10003" s="305"/>
      <c r="M10003" s="305"/>
      <c r="N10003" s="321"/>
      <c r="O10003" s="305"/>
      <c r="P10003" s="305"/>
      <c r="Q10003" s="321"/>
      <c r="R10003" s="305"/>
      <c r="S10003" s="305"/>
      <c r="BA10003" s="395">
        <v>1</v>
      </c>
      <c r="BB10003" s="396" t="s">
        <v>861</v>
      </c>
      <c r="BC10003">
        <f t="shared" si="841"/>
        <v>0</v>
      </c>
      <c r="BD10003" t="str">
        <f t="shared" si="842"/>
        <v>NAoMe_recurrent_</v>
      </c>
      <c r="BE10003" s="397" t="s">
        <v>862</v>
      </c>
      <c r="BF10003">
        <f t="shared" si="843"/>
        <v>0</v>
      </c>
      <c r="BG10003">
        <f t="shared" si="844"/>
        <v>0</v>
      </c>
      <c r="BH10003" s="398">
        <f t="shared" si="845"/>
        <v>0</v>
      </c>
      <c r="BO10003" s="33"/>
    </row>
    <row r="10004" spans="1:67">
      <c r="A10004" s="320" t="s">
        <v>338</v>
      </c>
      <c r="B10004" t="str">
        <f t="shared" si="840"/>
        <v>England</v>
      </c>
      <c r="E10004" s="320"/>
      <c r="F10004" s="320"/>
      <c r="G10004" s="320"/>
      <c r="H10004" s="320"/>
      <c r="I10004" s="320"/>
      <c r="J10004" s="320"/>
      <c r="K10004" s="321"/>
      <c r="L10004" s="305"/>
      <c r="M10004" s="305"/>
      <c r="N10004" s="321"/>
      <c r="O10004" s="305"/>
      <c r="P10004" s="305"/>
      <c r="Q10004" s="321"/>
      <c r="R10004" s="305"/>
      <c r="S10004" s="305"/>
      <c r="BA10004" s="395">
        <v>1</v>
      </c>
      <c r="BB10004" s="396" t="s">
        <v>861</v>
      </c>
      <c r="BC10004">
        <f t="shared" si="841"/>
        <v>0</v>
      </c>
      <c r="BD10004" t="str">
        <f t="shared" si="842"/>
        <v>NAoMe_recurrent_</v>
      </c>
      <c r="BE10004" s="397" t="s">
        <v>862</v>
      </c>
      <c r="BF10004">
        <f t="shared" si="843"/>
        <v>0</v>
      </c>
      <c r="BG10004">
        <f t="shared" si="844"/>
        <v>0</v>
      </c>
      <c r="BH10004" s="398">
        <f t="shared" si="845"/>
        <v>0</v>
      </c>
      <c r="BO10004" s="33"/>
    </row>
    <row r="10005" spans="1:67">
      <c r="A10005" s="320" t="s">
        <v>338</v>
      </c>
      <c r="B10005" t="str">
        <f t="shared" si="840"/>
        <v>England</v>
      </c>
      <c r="E10005" s="320"/>
      <c r="F10005" s="320"/>
      <c r="G10005" s="320"/>
      <c r="H10005" s="320"/>
      <c r="I10005" s="320"/>
      <c r="J10005" s="320"/>
      <c r="K10005" s="321"/>
      <c r="L10005" s="305"/>
      <c r="M10005" s="305"/>
      <c r="N10005" s="321"/>
      <c r="O10005" s="305"/>
      <c r="P10005" s="305"/>
      <c r="Q10005" s="321"/>
      <c r="R10005" s="305"/>
      <c r="S10005" s="305"/>
      <c r="BA10005" s="395">
        <v>1</v>
      </c>
      <c r="BB10005" s="396" t="s">
        <v>861</v>
      </c>
      <c r="BC10005">
        <f t="shared" si="841"/>
        <v>0</v>
      </c>
      <c r="BD10005" t="str">
        <f>(LEFT(A10005, LEN(A10005)-7))&amp;"_"&amp;I10005</f>
        <v>NAoMe_recurrent_</v>
      </c>
      <c r="BE10005" s="397" t="s">
        <v>862</v>
      </c>
      <c r="BF10005">
        <f t="shared" si="843"/>
        <v>0</v>
      </c>
      <c r="BG10005">
        <f t="shared" si="844"/>
        <v>0</v>
      </c>
      <c r="BH10005" s="398">
        <f t="shared" si="845"/>
        <v>0</v>
      </c>
      <c r="BO10005" s="33"/>
    </row>
    <row r="10006" spans="1:67">
      <c r="A10006" s="320" t="s">
        <v>338</v>
      </c>
      <c r="B10006" t="str">
        <f t="shared" si="840"/>
        <v>England</v>
      </c>
      <c r="E10006" s="320"/>
      <c r="F10006" s="320"/>
      <c r="G10006" s="320"/>
      <c r="H10006" s="320"/>
      <c r="I10006" s="320"/>
      <c r="J10006" s="320"/>
      <c r="K10006" s="321"/>
      <c r="L10006" s="305"/>
      <c r="M10006" s="305"/>
      <c r="N10006" s="321"/>
      <c r="O10006" s="305"/>
      <c r="P10006" s="305"/>
      <c r="Q10006" s="321"/>
      <c r="R10006" s="305"/>
      <c r="S10006" s="305"/>
      <c r="BA10006" s="395">
        <v>1</v>
      </c>
      <c r="BB10006" s="396" t="s">
        <v>861</v>
      </c>
      <c r="BC10006">
        <f t="shared" si="841"/>
        <v>0</v>
      </c>
      <c r="BD10006" t="str">
        <f t="shared" si="842"/>
        <v>NAoMe_recurrent_</v>
      </c>
      <c r="BE10006" s="397" t="s">
        <v>862</v>
      </c>
      <c r="BF10006">
        <f t="shared" si="843"/>
        <v>0</v>
      </c>
      <c r="BG10006">
        <f t="shared" si="844"/>
        <v>0</v>
      </c>
      <c r="BH10006" s="398">
        <f t="shared" si="845"/>
        <v>0</v>
      </c>
      <c r="BO10006" s="33"/>
    </row>
    <row r="10007" spans="1:67">
      <c r="A10007" s="320" t="s">
        <v>338</v>
      </c>
      <c r="B10007" t="str">
        <f t="shared" si="840"/>
        <v>England</v>
      </c>
      <c r="E10007" s="320"/>
      <c r="F10007" s="320"/>
      <c r="G10007" s="320"/>
      <c r="H10007" s="320"/>
      <c r="I10007" s="320"/>
      <c r="J10007" s="320"/>
      <c r="K10007" s="321"/>
      <c r="L10007" s="305"/>
      <c r="M10007" s="305"/>
      <c r="N10007" s="321"/>
      <c r="O10007" s="305"/>
      <c r="P10007" s="305"/>
      <c r="Q10007" s="321"/>
      <c r="R10007" s="305"/>
      <c r="S10007" s="305"/>
      <c r="BA10007" s="395">
        <v>1</v>
      </c>
      <c r="BB10007" s="396" t="s">
        <v>861</v>
      </c>
      <c r="BC10007">
        <f t="shared" si="841"/>
        <v>0</v>
      </c>
      <c r="BD10007" t="str">
        <f t="shared" si="842"/>
        <v>NAoMe_recurrent_</v>
      </c>
      <c r="BE10007" s="397" t="s">
        <v>862</v>
      </c>
      <c r="BF10007">
        <f t="shared" si="843"/>
        <v>0</v>
      </c>
      <c r="BG10007">
        <f t="shared" si="844"/>
        <v>0</v>
      </c>
      <c r="BH10007" s="398">
        <f t="shared" si="845"/>
        <v>0</v>
      </c>
      <c r="BO10007" s="33"/>
    </row>
    <row r="10008" spans="1:67">
      <c r="A10008" s="320" t="s">
        <v>338</v>
      </c>
      <c r="B10008" t="str">
        <f t="shared" si="840"/>
        <v>England</v>
      </c>
      <c r="E10008" s="320"/>
      <c r="F10008" s="320"/>
      <c r="G10008" s="320"/>
      <c r="H10008" s="320"/>
      <c r="I10008" s="320"/>
      <c r="J10008" s="320"/>
      <c r="K10008" s="321"/>
      <c r="L10008" s="305"/>
      <c r="M10008" s="305"/>
      <c r="N10008" s="321"/>
      <c r="O10008" s="305"/>
      <c r="P10008" s="305"/>
      <c r="Q10008" s="321"/>
      <c r="R10008" s="305"/>
      <c r="S10008" s="305"/>
      <c r="BA10008" s="395">
        <v>1</v>
      </c>
      <c r="BB10008" s="396" t="s">
        <v>861</v>
      </c>
      <c r="BC10008">
        <f t="shared" si="841"/>
        <v>0</v>
      </c>
      <c r="BD10008" t="str">
        <f t="shared" si="842"/>
        <v>NAoMe_recurrent_</v>
      </c>
      <c r="BE10008" s="397" t="s">
        <v>862</v>
      </c>
      <c r="BF10008">
        <f t="shared" si="843"/>
        <v>0</v>
      </c>
      <c r="BG10008">
        <f t="shared" si="844"/>
        <v>0</v>
      </c>
      <c r="BH10008" s="398">
        <f t="shared" si="845"/>
        <v>0</v>
      </c>
      <c r="BO10008" s="33"/>
    </row>
    <row r="10009" spans="1:67">
      <c r="A10009" s="320" t="s">
        <v>338</v>
      </c>
      <c r="B10009" t="str">
        <f t="shared" si="840"/>
        <v>England</v>
      </c>
      <c r="E10009" s="320"/>
      <c r="F10009" s="320"/>
      <c r="G10009" s="320"/>
      <c r="H10009" s="320"/>
      <c r="I10009" s="320"/>
      <c r="J10009" s="320"/>
      <c r="K10009" s="321"/>
      <c r="L10009" s="305"/>
      <c r="M10009" s="305"/>
      <c r="N10009" s="321"/>
      <c r="O10009" s="305"/>
      <c r="P10009" s="305"/>
      <c r="Q10009" s="321"/>
      <c r="R10009" s="305"/>
      <c r="S10009" s="305"/>
      <c r="BA10009" s="395">
        <v>1</v>
      </c>
      <c r="BB10009" s="396" t="s">
        <v>861</v>
      </c>
      <c r="BC10009">
        <f t="shared" si="841"/>
        <v>0</v>
      </c>
      <c r="BD10009" t="str">
        <f t="shared" si="842"/>
        <v>NAoMe_recurrent_</v>
      </c>
      <c r="BE10009" s="397" t="s">
        <v>862</v>
      </c>
      <c r="BF10009">
        <f t="shared" si="843"/>
        <v>0</v>
      </c>
      <c r="BG10009">
        <f t="shared" si="844"/>
        <v>0</v>
      </c>
      <c r="BH10009" s="398">
        <f t="shared" si="845"/>
        <v>0</v>
      </c>
      <c r="BO10009" s="33"/>
    </row>
    <row r="10010" spans="1:67">
      <c r="A10010" s="320" t="s">
        <v>338</v>
      </c>
      <c r="B10010" t="str">
        <f t="shared" si="840"/>
        <v>England</v>
      </c>
      <c r="E10010" s="320"/>
      <c r="F10010" s="320"/>
      <c r="G10010" s="320"/>
      <c r="H10010" s="320"/>
      <c r="I10010" s="320"/>
      <c r="J10010" s="320"/>
      <c r="K10010" s="321"/>
      <c r="L10010" s="305"/>
      <c r="M10010" s="305"/>
      <c r="N10010" s="321"/>
      <c r="O10010" s="305"/>
      <c r="P10010" s="305"/>
      <c r="Q10010" s="321"/>
      <c r="R10010" s="305"/>
      <c r="S10010" s="305"/>
      <c r="BA10010" s="395">
        <v>1</v>
      </c>
      <c r="BB10010" s="396" t="s">
        <v>861</v>
      </c>
      <c r="BC10010">
        <f t="shared" si="841"/>
        <v>0</v>
      </c>
      <c r="BD10010" t="str">
        <f t="shared" si="842"/>
        <v>NAoMe_recurrent_</v>
      </c>
      <c r="BE10010" s="397" t="s">
        <v>862</v>
      </c>
      <c r="BF10010">
        <f t="shared" si="843"/>
        <v>0</v>
      </c>
      <c r="BG10010">
        <f t="shared" si="844"/>
        <v>0</v>
      </c>
      <c r="BH10010" s="398">
        <f t="shared" si="845"/>
        <v>0</v>
      </c>
      <c r="BO10010" s="33"/>
    </row>
    <row r="10011" spans="1:67">
      <c r="A10011" s="320" t="s">
        <v>338</v>
      </c>
      <c r="B10011" t="str">
        <f t="shared" si="840"/>
        <v>England</v>
      </c>
      <c r="E10011" s="320"/>
      <c r="F10011" s="320"/>
      <c r="G10011" s="320"/>
      <c r="H10011" s="320"/>
      <c r="I10011" s="320"/>
      <c r="J10011" s="320"/>
      <c r="K10011" s="321"/>
      <c r="L10011" s="305"/>
      <c r="M10011" s="305"/>
      <c r="N10011" s="321"/>
      <c r="O10011" s="305"/>
      <c r="P10011" s="305"/>
      <c r="Q10011" s="321"/>
      <c r="R10011" s="305"/>
      <c r="S10011" s="305"/>
      <c r="BA10011" s="395">
        <v>1</v>
      </c>
      <c r="BB10011" s="396" t="s">
        <v>861</v>
      </c>
      <c r="BC10011">
        <f t="shared" si="841"/>
        <v>0</v>
      </c>
      <c r="BD10011" t="str">
        <f t="shared" si="842"/>
        <v>NAoMe_recurrent_</v>
      </c>
      <c r="BE10011" s="397" t="s">
        <v>862</v>
      </c>
      <c r="BF10011">
        <f t="shared" si="843"/>
        <v>0</v>
      </c>
      <c r="BG10011">
        <f t="shared" si="844"/>
        <v>0</v>
      </c>
      <c r="BH10011" s="398">
        <f t="shared" si="845"/>
        <v>0</v>
      </c>
      <c r="BO10011" s="33"/>
    </row>
    <row r="10012" spans="1:67">
      <c r="A10012" s="320" t="s">
        <v>338</v>
      </c>
      <c r="B10012" t="str">
        <f t="shared" si="840"/>
        <v>England</v>
      </c>
      <c r="E10012" s="320"/>
      <c r="F10012" s="320"/>
      <c r="G10012" s="320"/>
      <c r="H10012" s="320"/>
      <c r="I10012" s="320"/>
      <c r="J10012" s="320"/>
      <c r="K10012" s="321"/>
      <c r="L10012" s="305"/>
      <c r="M10012" s="305"/>
      <c r="N10012" s="321"/>
      <c r="O10012" s="305"/>
      <c r="P10012" s="305"/>
      <c r="Q10012" s="321"/>
      <c r="R10012" s="305"/>
      <c r="S10012" s="305"/>
      <c r="BA10012" s="395">
        <v>1</v>
      </c>
      <c r="BB10012" s="396" t="s">
        <v>861</v>
      </c>
      <c r="BC10012">
        <f t="shared" si="841"/>
        <v>0</v>
      </c>
      <c r="BD10012" t="str">
        <f t="shared" si="842"/>
        <v>NAoMe_recurrent_</v>
      </c>
      <c r="BE10012" s="397" t="s">
        <v>862</v>
      </c>
      <c r="BF10012">
        <f t="shared" si="843"/>
        <v>0</v>
      </c>
      <c r="BG10012">
        <f t="shared" si="844"/>
        <v>0</v>
      </c>
      <c r="BH10012" s="398">
        <f t="shared" si="845"/>
        <v>0</v>
      </c>
      <c r="BO10012" s="33"/>
    </row>
    <row r="10013" spans="1:67">
      <c r="A10013" s="320" t="s">
        <v>338</v>
      </c>
      <c r="B10013" t="str">
        <f t="shared" si="840"/>
        <v>England</v>
      </c>
      <c r="E10013" s="320"/>
      <c r="F10013" s="320"/>
      <c r="G10013" s="320"/>
      <c r="H10013" s="320"/>
      <c r="I10013" s="320"/>
      <c r="J10013" s="320"/>
      <c r="K10013" s="321"/>
      <c r="L10013" s="305"/>
      <c r="M10013" s="305"/>
      <c r="N10013" s="321"/>
      <c r="O10013" s="305"/>
      <c r="P10013" s="305"/>
      <c r="Q10013" s="321"/>
      <c r="R10013" s="305"/>
      <c r="S10013" s="305"/>
      <c r="BA10013" s="395">
        <v>1</v>
      </c>
      <c r="BB10013" s="396" t="s">
        <v>861</v>
      </c>
      <c r="BC10013">
        <f t="shared" si="841"/>
        <v>0</v>
      </c>
      <c r="BD10013" t="str">
        <f t="shared" si="842"/>
        <v>NAoMe_recurrent_</v>
      </c>
      <c r="BE10013" s="397" t="s">
        <v>862</v>
      </c>
      <c r="BF10013">
        <f t="shared" si="843"/>
        <v>0</v>
      </c>
      <c r="BG10013">
        <f t="shared" si="844"/>
        <v>0</v>
      </c>
      <c r="BH10013" s="398">
        <f t="shared" si="845"/>
        <v>0</v>
      </c>
      <c r="BO10013" s="33"/>
    </row>
    <row r="10014" spans="1:67">
      <c r="A10014" s="320" t="s">
        <v>338</v>
      </c>
      <c r="B10014" t="str">
        <f t="shared" si="840"/>
        <v>England</v>
      </c>
      <c r="E10014" s="320"/>
      <c r="F10014" s="320"/>
      <c r="G10014" s="320"/>
      <c r="H10014" s="320"/>
      <c r="I10014" s="320"/>
      <c r="J10014" s="320"/>
      <c r="K10014" s="321"/>
      <c r="L10014" s="305"/>
      <c r="M10014" s="305"/>
      <c r="N10014" s="321"/>
      <c r="O10014" s="305"/>
      <c r="P10014" s="305"/>
      <c r="Q10014" s="321"/>
      <c r="R10014" s="305"/>
      <c r="S10014" s="305"/>
      <c r="BA10014" s="395">
        <v>1</v>
      </c>
      <c r="BB10014" s="396" t="s">
        <v>861</v>
      </c>
      <c r="BC10014">
        <f t="shared" si="841"/>
        <v>0</v>
      </c>
      <c r="BD10014" t="str">
        <f t="shared" si="842"/>
        <v>NAoMe_recurrent_</v>
      </c>
      <c r="BE10014" s="397" t="s">
        <v>862</v>
      </c>
      <c r="BF10014">
        <f t="shared" si="843"/>
        <v>0</v>
      </c>
      <c r="BG10014">
        <f t="shared" si="844"/>
        <v>0</v>
      </c>
      <c r="BH10014" s="398">
        <f t="shared" si="845"/>
        <v>0</v>
      </c>
      <c r="BO10014" s="33"/>
    </row>
    <row r="10015" spans="1:67">
      <c r="A10015" s="320" t="s">
        <v>338</v>
      </c>
      <c r="B10015" t="str">
        <f t="shared" si="840"/>
        <v>England</v>
      </c>
      <c r="E10015" s="320"/>
      <c r="F10015" s="320"/>
      <c r="G10015" s="320"/>
      <c r="H10015" s="320"/>
      <c r="I10015" s="320"/>
      <c r="J10015" s="320"/>
      <c r="K10015" s="321"/>
      <c r="L10015" s="305"/>
      <c r="M10015" s="305"/>
      <c r="N10015" s="321"/>
      <c r="O10015" s="305"/>
      <c r="P10015" s="305"/>
      <c r="Q10015" s="321"/>
      <c r="R10015" s="305"/>
      <c r="S10015" s="305"/>
      <c r="BA10015" s="395">
        <v>1</v>
      </c>
      <c r="BB10015" s="396" t="s">
        <v>861</v>
      </c>
      <c r="BC10015">
        <f t="shared" si="841"/>
        <v>0</v>
      </c>
      <c r="BD10015" t="str">
        <f t="shared" si="842"/>
        <v>NAoMe_recurrent_</v>
      </c>
      <c r="BE10015" s="397" t="s">
        <v>862</v>
      </c>
      <c r="BF10015">
        <f t="shared" si="843"/>
        <v>0</v>
      </c>
      <c r="BG10015">
        <f t="shared" si="844"/>
        <v>0</v>
      </c>
      <c r="BH10015" s="398">
        <f t="shared" si="845"/>
        <v>0</v>
      </c>
      <c r="BO10015" s="33"/>
    </row>
    <row r="10016" spans="1:67">
      <c r="A10016" s="320" t="s">
        <v>338</v>
      </c>
      <c r="B10016" t="str">
        <f t="shared" si="840"/>
        <v>England</v>
      </c>
      <c r="E10016" s="320"/>
      <c r="F10016" s="320"/>
      <c r="G10016" s="320"/>
      <c r="H10016" s="320"/>
      <c r="I10016" s="320"/>
      <c r="J10016" s="320"/>
      <c r="K10016" s="321"/>
      <c r="L10016" s="305"/>
      <c r="M10016" s="305"/>
      <c r="N10016" s="321"/>
      <c r="O10016" s="305"/>
      <c r="P10016" s="305"/>
      <c r="Q10016" s="321"/>
      <c r="R10016" s="305"/>
      <c r="S10016" s="305"/>
      <c r="BA10016" s="395">
        <v>1</v>
      </c>
      <c r="BB10016" s="396" t="s">
        <v>861</v>
      </c>
      <c r="BC10016">
        <f t="shared" si="841"/>
        <v>0</v>
      </c>
      <c r="BD10016" t="str">
        <f t="shared" si="842"/>
        <v>NAoMe_recurrent_</v>
      </c>
      <c r="BE10016" s="397" t="s">
        <v>862</v>
      </c>
      <c r="BF10016">
        <f t="shared" si="843"/>
        <v>0</v>
      </c>
      <c r="BG10016">
        <f t="shared" si="844"/>
        <v>0</v>
      </c>
      <c r="BH10016" s="398">
        <f t="shared" si="845"/>
        <v>0</v>
      </c>
      <c r="BO10016" s="33"/>
    </row>
    <row r="10017" spans="1:67">
      <c r="A10017" s="320" t="s">
        <v>338</v>
      </c>
      <c r="B10017" t="str">
        <f t="shared" si="840"/>
        <v>England</v>
      </c>
      <c r="E10017" s="320"/>
      <c r="F10017" s="320"/>
      <c r="G10017" s="320"/>
      <c r="H10017" s="320"/>
      <c r="I10017" s="320"/>
      <c r="J10017" s="320"/>
      <c r="K10017" s="321"/>
      <c r="L10017" s="305"/>
      <c r="M10017" s="305"/>
      <c r="N10017" s="321"/>
      <c r="O10017" s="305"/>
      <c r="P10017" s="305"/>
      <c r="Q10017" s="321"/>
      <c r="R10017" s="305"/>
      <c r="S10017" s="305"/>
      <c r="BA10017" s="395">
        <v>1</v>
      </c>
      <c r="BB10017" s="396" t="s">
        <v>861</v>
      </c>
      <c r="BC10017">
        <f t="shared" si="841"/>
        <v>0</v>
      </c>
      <c r="BD10017" t="str">
        <f t="shared" si="842"/>
        <v>NAoMe_recurrent_</v>
      </c>
      <c r="BE10017" s="397" t="s">
        <v>862</v>
      </c>
      <c r="BF10017">
        <f t="shared" si="843"/>
        <v>0</v>
      </c>
      <c r="BG10017">
        <f t="shared" si="844"/>
        <v>0</v>
      </c>
      <c r="BH10017" s="398">
        <f t="shared" si="845"/>
        <v>0</v>
      </c>
      <c r="BO10017" s="33"/>
    </row>
    <row r="10018" spans="1:67">
      <c r="A10018" s="320" t="s">
        <v>338</v>
      </c>
      <c r="B10018" t="str">
        <f t="shared" si="840"/>
        <v>England</v>
      </c>
      <c r="E10018" s="320"/>
      <c r="F10018" s="320"/>
      <c r="G10018" s="320"/>
      <c r="H10018" s="320"/>
      <c r="I10018" s="320"/>
      <c r="J10018" s="320"/>
      <c r="K10018" s="321"/>
      <c r="L10018" s="305"/>
      <c r="M10018" s="305"/>
      <c r="N10018" s="321"/>
      <c r="O10018" s="305"/>
      <c r="P10018" s="305"/>
      <c r="Q10018" s="321"/>
      <c r="R10018" s="305"/>
      <c r="S10018" s="305"/>
      <c r="BA10018" s="395">
        <v>1</v>
      </c>
      <c r="BB10018" s="396" t="s">
        <v>861</v>
      </c>
      <c r="BC10018">
        <f t="shared" si="841"/>
        <v>0</v>
      </c>
      <c r="BD10018" t="str">
        <f t="shared" si="842"/>
        <v>NAoMe_recurrent_</v>
      </c>
      <c r="BE10018" s="397" t="s">
        <v>862</v>
      </c>
      <c r="BF10018">
        <f t="shared" si="843"/>
        <v>0</v>
      </c>
      <c r="BG10018">
        <f t="shared" si="844"/>
        <v>0</v>
      </c>
      <c r="BH10018" s="398">
        <f t="shared" si="845"/>
        <v>0</v>
      </c>
      <c r="BO10018" s="33"/>
    </row>
    <row r="10019" spans="1:67">
      <c r="A10019" s="320" t="s">
        <v>338</v>
      </c>
      <c r="B10019" t="str">
        <f t="shared" si="840"/>
        <v>England</v>
      </c>
      <c r="E10019" s="320"/>
      <c r="F10019" s="320"/>
      <c r="G10019" s="320"/>
      <c r="H10019" s="320"/>
      <c r="I10019" s="320"/>
      <c r="J10019" s="320"/>
      <c r="K10019" s="321"/>
      <c r="L10019" s="305"/>
      <c r="M10019" s="305"/>
      <c r="N10019" s="321"/>
      <c r="O10019" s="305"/>
      <c r="P10019" s="305"/>
      <c r="Q10019" s="321"/>
      <c r="R10019" s="305"/>
      <c r="S10019" s="305"/>
      <c r="BA10019" s="395">
        <v>1</v>
      </c>
      <c r="BB10019" s="396" t="s">
        <v>861</v>
      </c>
      <c r="BC10019">
        <f t="shared" si="841"/>
        <v>0</v>
      </c>
      <c r="BD10019" t="str">
        <f t="shared" si="842"/>
        <v>NAoMe_recurrent_</v>
      </c>
      <c r="BE10019" s="397" t="s">
        <v>862</v>
      </c>
      <c r="BF10019">
        <f t="shared" si="843"/>
        <v>0</v>
      </c>
      <c r="BG10019">
        <f t="shared" si="844"/>
        <v>0</v>
      </c>
      <c r="BH10019" s="398">
        <f t="shared" si="845"/>
        <v>0</v>
      </c>
      <c r="BO10019" s="33"/>
    </row>
    <row r="10020" spans="1:67">
      <c r="A10020" s="320" t="s">
        <v>338</v>
      </c>
      <c r="B10020" t="str">
        <f t="shared" si="840"/>
        <v>England</v>
      </c>
      <c r="E10020" s="320"/>
      <c r="F10020" s="320"/>
      <c r="G10020" s="320"/>
      <c r="H10020" s="320"/>
      <c r="I10020" s="320"/>
      <c r="J10020" s="320"/>
      <c r="K10020" s="321"/>
      <c r="L10020" s="305"/>
      <c r="M10020" s="305"/>
      <c r="N10020" s="321"/>
      <c r="O10020" s="305"/>
      <c r="P10020" s="305"/>
      <c r="Q10020" s="321"/>
      <c r="R10020" s="305"/>
      <c r="S10020" s="305"/>
      <c r="BA10020" s="395">
        <v>1</v>
      </c>
      <c r="BB10020" s="396" t="s">
        <v>861</v>
      </c>
      <c r="BC10020">
        <f t="shared" si="841"/>
        <v>0</v>
      </c>
      <c r="BD10020" t="str">
        <f t="shared" si="842"/>
        <v>NAoMe_recurrent_</v>
      </c>
      <c r="BE10020" s="397" t="s">
        <v>862</v>
      </c>
      <c r="BF10020">
        <f t="shared" si="843"/>
        <v>0</v>
      </c>
      <c r="BG10020">
        <f t="shared" si="844"/>
        <v>0</v>
      </c>
      <c r="BH10020" s="398">
        <f t="shared" si="845"/>
        <v>0</v>
      </c>
      <c r="BO10020" s="33"/>
    </row>
    <row r="10021" spans="1:67">
      <c r="A10021" s="320" t="s">
        <v>338</v>
      </c>
      <c r="B10021" t="str">
        <f t="shared" si="840"/>
        <v>England</v>
      </c>
      <c r="E10021" s="320"/>
      <c r="F10021" s="320"/>
      <c r="G10021" s="320"/>
      <c r="H10021" s="320"/>
      <c r="I10021" s="320"/>
      <c r="J10021" s="320"/>
      <c r="K10021" s="321"/>
      <c r="L10021" s="305"/>
      <c r="M10021" s="305"/>
      <c r="N10021" s="321"/>
      <c r="O10021" s="305"/>
      <c r="P10021" s="305"/>
      <c r="Q10021" s="321"/>
      <c r="R10021" s="305"/>
      <c r="S10021" s="305"/>
      <c r="BA10021" s="395">
        <v>1</v>
      </c>
      <c r="BB10021" s="396" t="s">
        <v>861</v>
      </c>
      <c r="BC10021">
        <f t="shared" si="841"/>
        <v>0</v>
      </c>
      <c r="BD10021" t="str">
        <f t="shared" si="842"/>
        <v>NAoMe_recurrent_</v>
      </c>
      <c r="BE10021" s="397" t="s">
        <v>862</v>
      </c>
      <c r="BF10021">
        <f t="shared" si="843"/>
        <v>0</v>
      </c>
      <c r="BG10021">
        <f t="shared" si="844"/>
        <v>0</v>
      </c>
      <c r="BH10021" s="398">
        <f t="shared" si="845"/>
        <v>0</v>
      </c>
      <c r="BO10021" s="33"/>
    </row>
    <row r="10022" spans="1:67">
      <c r="A10022" s="320" t="s">
        <v>338</v>
      </c>
      <c r="B10022" t="str">
        <f t="shared" si="840"/>
        <v>England</v>
      </c>
      <c r="E10022" s="320"/>
      <c r="F10022" s="320"/>
      <c r="G10022" s="320"/>
      <c r="H10022" s="320"/>
      <c r="I10022" s="320"/>
      <c r="J10022" s="320"/>
      <c r="K10022" s="321"/>
      <c r="L10022" s="305"/>
      <c r="M10022" s="305"/>
      <c r="N10022" s="321"/>
      <c r="O10022" s="305"/>
      <c r="P10022" s="305"/>
      <c r="Q10022" s="321"/>
      <c r="R10022" s="305"/>
      <c r="S10022" s="305"/>
      <c r="BA10022" s="395">
        <v>1</v>
      </c>
      <c r="BB10022" s="396" t="s">
        <v>861</v>
      </c>
      <c r="BC10022">
        <f t="shared" si="841"/>
        <v>0</v>
      </c>
      <c r="BD10022" t="str">
        <f t="shared" si="842"/>
        <v>NAoMe_recurrent_</v>
      </c>
      <c r="BE10022" s="397" t="s">
        <v>862</v>
      </c>
      <c r="BF10022">
        <f t="shared" si="843"/>
        <v>0</v>
      </c>
      <c r="BG10022">
        <f t="shared" si="844"/>
        <v>0</v>
      </c>
      <c r="BH10022" s="398">
        <f t="shared" si="845"/>
        <v>0</v>
      </c>
      <c r="BO10022" s="33"/>
    </row>
    <row r="10023" spans="1:67">
      <c r="A10023" s="320" t="s">
        <v>338</v>
      </c>
      <c r="B10023" t="str">
        <f t="shared" si="840"/>
        <v>England</v>
      </c>
      <c r="E10023" s="320"/>
      <c r="F10023" s="320"/>
      <c r="G10023" s="320"/>
      <c r="H10023" s="320"/>
      <c r="I10023" s="320"/>
      <c r="J10023" s="320"/>
      <c r="K10023" s="321"/>
      <c r="L10023" s="305"/>
      <c r="M10023" s="305"/>
      <c r="N10023" s="321"/>
      <c r="O10023" s="305"/>
      <c r="P10023" s="305"/>
      <c r="Q10023" s="321"/>
      <c r="R10023" s="305"/>
      <c r="S10023" s="305"/>
      <c r="BA10023" s="395">
        <v>1</v>
      </c>
      <c r="BB10023" s="396" t="s">
        <v>861</v>
      </c>
      <c r="BC10023">
        <f t="shared" si="841"/>
        <v>0</v>
      </c>
      <c r="BD10023" t="str">
        <f t="shared" si="842"/>
        <v>NAoMe_recurrent_</v>
      </c>
      <c r="BE10023" s="397" t="s">
        <v>862</v>
      </c>
      <c r="BF10023">
        <f t="shared" si="843"/>
        <v>0</v>
      </c>
      <c r="BG10023">
        <f t="shared" si="844"/>
        <v>0</v>
      </c>
      <c r="BH10023" s="398">
        <f t="shared" si="845"/>
        <v>0</v>
      </c>
      <c r="BO10023" s="33"/>
    </row>
    <row r="10024" spans="1:67">
      <c r="A10024" s="320" t="s">
        <v>338</v>
      </c>
      <c r="B10024" t="str">
        <f t="shared" si="840"/>
        <v>England</v>
      </c>
      <c r="E10024" s="320"/>
      <c r="F10024" s="320"/>
      <c r="G10024" s="320"/>
      <c r="H10024" s="320"/>
      <c r="I10024" s="320"/>
      <c r="J10024" s="320"/>
      <c r="K10024" s="321"/>
      <c r="L10024" s="305"/>
      <c r="M10024" s="305"/>
      <c r="N10024" s="321"/>
      <c r="O10024" s="305"/>
      <c r="P10024" s="305"/>
      <c r="Q10024" s="321"/>
      <c r="R10024" s="305"/>
      <c r="S10024" s="305"/>
      <c r="BA10024" s="395">
        <v>1</v>
      </c>
      <c r="BB10024" s="396" t="s">
        <v>861</v>
      </c>
      <c r="BC10024">
        <f t="shared" si="841"/>
        <v>0</v>
      </c>
      <c r="BD10024" t="str">
        <f t="shared" si="842"/>
        <v>NAoMe_recurrent_</v>
      </c>
      <c r="BE10024" s="397" t="s">
        <v>862</v>
      </c>
      <c r="BF10024">
        <f t="shared" si="843"/>
        <v>0</v>
      </c>
      <c r="BG10024">
        <f t="shared" si="844"/>
        <v>0</v>
      </c>
      <c r="BH10024" s="398">
        <f t="shared" si="845"/>
        <v>0</v>
      </c>
      <c r="BO10024" s="33"/>
    </row>
    <row r="10025" spans="1:67">
      <c r="A10025" s="320" t="s">
        <v>338</v>
      </c>
      <c r="B10025" t="str">
        <f t="shared" si="840"/>
        <v>England</v>
      </c>
      <c r="E10025" s="320"/>
      <c r="F10025" s="320"/>
      <c r="G10025" s="320"/>
      <c r="H10025" s="320"/>
      <c r="I10025" s="320"/>
      <c r="J10025" s="320"/>
      <c r="K10025" s="321"/>
      <c r="L10025" s="305"/>
      <c r="M10025" s="305"/>
      <c r="N10025" s="321"/>
      <c r="O10025" s="305"/>
      <c r="P10025" s="305"/>
      <c r="Q10025" s="321"/>
      <c r="R10025" s="305"/>
      <c r="S10025" s="305"/>
      <c r="BA10025" s="395">
        <v>1</v>
      </c>
      <c r="BB10025" s="396" t="s">
        <v>861</v>
      </c>
      <c r="BC10025">
        <f t="shared" si="841"/>
        <v>0</v>
      </c>
      <c r="BD10025" t="str">
        <f t="shared" si="842"/>
        <v>NAoMe_recurrent_</v>
      </c>
      <c r="BE10025" s="397" t="s">
        <v>862</v>
      </c>
      <c r="BF10025">
        <f t="shared" si="843"/>
        <v>0</v>
      </c>
      <c r="BG10025">
        <f t="shared" si="844"/>
        <v>0</v>
      </c>
      <c r="BH10025" s="398">
        <f t="shared" si="845"/>
        <v>0</v>
      </c>
      <c r="BO10025" s="33"/>
    </row>
    <row r="10026" spans="1:67">
      <c r="A10026" s="320" t="s">
        <v>338</v>
      </c>
      <c r="B10026" t="str">
        <f t="shared" si="840"/>
        <v>England</v>
      </c>
      <c r="E10026" s="320"/>
      <c r="F10026" s="320"/>
      <c r="G10026" s="320"/>
      <c r="H10026" s="320"/>
      <c r="I10026" s="320"/>
      <c r="J10026" s="320"/>
      <c r="K10026" s="321"/>
      <c r="L10026" s="305"/>
      <c r="M10026" s="305"/>
      <c r="N10026" s="321"/>
      <c r="O10026" s="305"/>
      <c r="P10026" s="305"/>
      <c r="Q10026" s="321"/>
      <c r="R10026" s="305"/>
      <c r="S10026" s="305"/>
      <c r="BA10026" s="395">
        <v>1</v>
      </c>
      <c r="BB10026" s="396" t="s">
        <v>861</v>
      </c>
      <c r="BC10026">
        <f t="shared" si="841"/>
        <v>0</v>
      </c>
      <c r="BD10026" t="str">
        <f t="shared" si="842"/>
        <v>NAoMe_recurrent_</v>
      </c>
      <c r="BE10026" s="397" t="s">
        <v>862</v>
      </c>
      <c r="BF10026">
        <f t="shared" si="843"/>
        <v>0</v>
      </c>
      <c r="BG10026">
        <f t="shared" si="844"/>
        <v>0</v>
      </c>
      <c r="BH10026" s="398">
        <f t="shared" si="845"/>
        <v>0</v>
      </c>
      <c r="BO10026" s="33"/>
    </row>
    <row r="10027" spans="1:67">
      <c r="A10027" s="320" t="s">
        <v>338</v>
      </c>
      <c r="B10027" t="str">
        <f t="shared" si="840"/>
        <v>England</v>
      </c>
      <c r="E10027" s="320"/>
      <c r="F10027" s="320"/>
      <c r="G10027" s="320"/>
      <c r="H10027" s="320"/>
      <c r="I10027" s="320"/>
      <c r="J10027" s="320"/>
      <c r="K10027" s="321"/>
      <c r="L10027" s="305"/>
      <c r="M10027" s="305"/>
      <c r="N10027" s="321"/>
      <c r="O10027" s="305"/>
      <c r="P10027" s="305"/>
      <c r="Q10027" s="321"/>
      <c r="R10027" s="305"/>
      <c r="S10027" s="305"/>
      <c r="BA10027" s="395">
        <v>1</v>
      </c>
      <c r="BB10027" s="396" t="s">
        <v>861</v>
      </c>
      <c r="BC10027">
        <f t="shared" si="841"/>
        <v>0</v>
      </c>
      <c r="BD10027" t="str">
        <f t="shared" si="842"/>
        <v>NAoMe_recurrent_</v>
      </c>
      <c r="BE10027" s="397" t="s">
        <v>862</v>
      </c>
      <c r="BF10027">
        <f t="shared" si="843"/>
        <v>0</v>
      </c>
      <c r="BG10027">
        <f t="shared" si="844"/>
        <v>0</v>
      </c>
      <c r="BH10027" s="398">
        <f t="shared" si="845"/>
        <v>0</v>
      </c>
      <c r="BO10027" s="33"/>
    </row>
    <row r="10028" spans="1:67">
      <c r="A10028" s="320" t="s">
        <v>338</v>
      </c>
      <c r="B10028" t="str">
        <f t="shared" si="840"/>
        <v>England</v>
      </c>
      <c r="E10028" s="320"/>
      <c r="F10028" s="320"/>
      <c r="G10028" s="320"/>
      <c r="H10028" s="320"/>
      <c r="I10028" s="320"/>
      <c r="J10028" s="320"/>
      <c r="K10028" s="321"/>
      <c r="L10028" s="305"/>
      <c r="M10028" s="305"/>
      <c r="N10028" s="321"/>
      <c r="O10028" s="305"/>
      <c r="P10028" s="305"/>
      <c r="Q10028" s="321"/>
      <c r="R10028" s="305"/>
      <c r="S10028" s="305"/>
      <c r="BA10028" s="395">
        <v>1</v>
      </c>
      <c r="BB10028" s="396" t="s">
        <v>861</v>
      </c>
      <c r="BC10028">
        <f t="shared" si="841"/>
        <v>0</v>
      </c>
      <c r="BD10028" t="str">
        <f t="shared" si="842"/>
        <v>NAoMe_recurrent_</v>
      </c>
      <c r="BE10028" s="397" t="s">
        <v>862</v>
      </c>
      <c r="BF10028">
        <f t="shared" si="843"/>
        <v>0</v>
      </c>
      <c r="BG10028">
        <f t="shared" si="844"/>
        <v>0</v>
      </c>
      <c r="BH10028" s="398">
        <f t="shared" si="845"/>
        <v>0</v>
      </c>
      <c r="BO10028" s="33"/>
    </row>
    <row r="10029" spans="1:67">
      <c r="A10029" s="320" t="s">
        <v>338</v>
      </c>
      <c r="B10029" t="str">
        <f t="shared" si="840"/>
        <v>England</v>
      </c>
      <c r="E10029" s="320"/>
      <c r="F10029" s="320"/>
      <c r="G10029" s="320"/>
      <c r="H10029" s="320"/>
      <c r="I10029" s="320"/>
      <c r="J10029" s="320"/>
      <c r="K10029" s="321"/>
      <c r="L10029" s="305"/>
      <c r="M10029" s="305"/>
      <c r="N10029" s="321"/>
      <c r="O10029" s="305"/>
      <c r="P10029" s="305"/>
      <c r="Q10029" s="321"/>
      <c r="R10029" s="305"/>
      <c r="S10029" s="305"/>
      <c r="BA10029" s="395">
        <v>1</v>
      </c>
      <c r="BB10029" s="396" t="s">
        <v>861</v>
      </c>
      <c r="BC10029">
        <f t="shared" si="841"/>
        <v>0</v>
      </c>
      <c r="BD10029" t="str">
        <f t="shared" si="842"/>
        <v>NAoMe_recurrent_</v>
      </c>
      <c r="BE10029" s="397" t="s">
        <v>862</v>
      </c>
      <c r="BF10029">
        <f t="shared" si="843"/>
        <v>0</v>
      </c>
      <c r="BG10029">
        <f t="shared" si="844"/>
        <v>0</v>
      </c>
      <c r="BH10029" s="398">
        <f t="shared" si="845"/>
        <v>0</v>
      </c>
      <c r="BO10029" s="33"/>
    </row>
    <row r="10030" spans="1:67">
      <c r="A10030" s="320" t="s">
        <v>338</v>
      </c>
      <c r="B10030" t="str">
        <f t="shared" si="840"/>
        <v>England</v>
      </c>
      <c r="E10030" s="320"/>
      <c r="F10030" s="320"/>
      <c r="G10030" s="320"/>
      <c r="H10030" s="320"/>
      <c r="I10030" s="320"/>
      <c r="J10030" s="320"/>
      <c r="K10030" s="321"/>
      <c r="L10030" s="305"/>
      <c r="M10030" s="305"/>
      <c r="N10030" s="321"/>
      <c r="O10030" s="305"/>
      <c r="P10030" s="305"/>
      <c r="Q10030" s="321"/>
      <c r="R10030" s="305"/>
      <c r="S10030" s="305"/>
      <c r="BA10030" s="395">
        <v>1</v>
      </c>
      <c r="BB10030" s="396" t="s">
        <v>861</v>
      </c>
      <c r="BC10030">
        <f t="shared" si="841"/>
        <v>0</v>
      </c>
      <c r="BD10030" t="str">
        <f t="shared" si="842"/>
        <v>NAoMe_recurrent_</v>
      </c>
      <c r="BE10030" s="397" t="s">
        <v>862</v>
      </c>
      <c r="BF10030">
        <f t="shared" si="843"/>
        <v>0</v>
      </c>
      <c r="BG10030">
        <f t="shared" si="844"/>
        <v>0</v>
      </c>
      <c r="BH10030" s="398">
        <f t="shared" si="845"/>
        <v>0</v>
      </c>
      <c r="BO10030" s="33"/>
    </row>
    <row r="10031" spans="1:67">
      <c r="A10031" s="320" t="s">
        <v>338</v>
      </c>
      <c r="B10031" t="str">
        <f t="shared" si="840"/>
        <v>England</v>
      </c>
      <c r="E10031" s="320"/>
      <c r="F10031" s="320"/>
      <c r="G10031" s="320"/>
      <c r="H10031" s="320"/>
      <c r="I10031" s="320"/>
      <c r="J10031" s="320"/>
      <c r="K10031" s="321"/>
      <c r="L10031" s="305"/>
      <c r="M10031" s="305"/>
      <c r="N10031" s="321"/>
      <c r="O10031" s="305"/>
      <c r="P10031" s="305"/>
      <c r="Q10031" s="321"/>
      <c r="R10031" s="305"/>
      <c r="S10031" s="305"/>
      <c r="BA10031" s="395">
        <v>1</v>
      </c>
      <c r="BB10031" s="396" t="s">
        <v>861</v>
      </c>
      <c r="BC10031">
        <f t="shared" si="841"/>
        <v>0</v>
      </c>
      <c r="BD10031" t="str">
        <f t="shared" si="842"/>
        <v>NAoMe_recurrent_</v>
      </c>
      <c r="BE10031" s="397" t="s">
        <v>862</v>
      </c>
      <c r="BF10031">
        <f t="shared" si="843"/>
        <v>0</v>
      </c>
      <c r="BG10031">
        <f t="shared" si="844"/>
        <v>0</v>
      </c>
      <c r="BH10031" s="398">
        <f t="shared" si="845"/>
        <v>0</v>
      </c>
      <c r="BO10031" s="33"/>
    </row>
    <row r="10032" spans="1:67">
      <c r="A10032" s="320" t="s">
        <v>338</v>
      </c>
      <c r="B10032" t="str">
        <f t="shared" si="840"/>
        <v>England</v>
      </c>
      <c r="E10032" s="320"/>
      <c r="F10032" s="320"/>
      <c r="G10032" s="320"/>
      <c r="H10032" s="320"/>
      <c r="I10032" s="320"/>
      <c r="J10032" s="320"/>
      <c r="K10032" s="321"/>
      <c r="L10032" s="305"/>
      <c r="M10032" s="305"/>
      <c r="N10032" s="321"/>
      <c r="O10032" s="305"/>
      <c r="P10032" s="305"/>
      <c r="Q10032" s="321"/>
      <c r="R10032" s="305"/>
      <c r="S10032" s="305"/>
      <c r="BA10032" s="395">
        <v>1</v>
      </c>
      <c r="BB10032" s="396" t="s">
        <v>861</v>
      </c>
      <c r="BC10032">
        <f t="shared" si="841"/>
        <v>0</v>
      </c>
      <c r="BD10032" t="str">
        <f t="shared" si="842"/>
        <v>NAoMe_recurrent_</v>
      </c>
      <c r="BE10032" s="397" t="s">
        <v>862</v>
      </c>
      <c r="BF10032">
        <f t="shared" si="843"/>
        <v>0</v>
      </c>
      <c r="BG10032">
        <f t="shared" si="844"/>
        <v>0</v>
      </c>
      <c r="BH10032" s="398">
        <f t="shared" si="845"/>
        <v>0</v>
      </c>
      <c r="BO10032" s="33"/>
    </row>
    <row r="10033" spans="1:67">
      <c r="A10033" s="320" t="s">
        <v>338</v>
      </c>
      <c r="B10033" t="str">
        <f t="shared" si="840"/>
        <v>England</v>
      </c>
      <c r="E10033" s="320"/>
      <c r="F10033" s="320"/>
      <c r="G10033" s="320"/>
      <c r="H10033" s="320"/>
      <c r="I10033" s="320"/>
      <c r="J10033" s="320"/>
      <c r="K10033" s="321"/>
      <c r="L10033" s="305"/>
      <c r="M10033" s="305"/>
      <c r="N10033" s="321"/>
      <c r="O10033" s="305"/>
      <c r="P10033" s="305"/>
      <c r="Q10033" s="321"/>
      <c r="R10033" s="305"/>
      <c r="S10033" s="305"/>
      <c r="BA10033" s="395">
        <v>1</v>
      </c>
      <c r="BB10033" s="396" t="s">
        <v>861</v>
      </c>
      <c r="BC10033">
        <f t="shared" si="841"/>
        <v>0</v>
      </c>
      <c r="BD10033" t="str">
        <f t="shared" si="842"/>
        <v>NAoMe_recurrent_</v>
      </c>
      <c r="BE10033" s="397" t="s">
        <v>862</v>
      </c>
      <c r="BF10033">
        <f t="shared" si="843"/>
        <v>0</v>
      </c>
      <c r="BG10033">
        <f t="shared" si="844"/>
        <v>0</v>
      </c>
      <c r="BH10033" s="398">
        <f t="shared" si="845"/>
        <v>0</v>
      </c>
      <c r="BO10033" s="33"/>
    </row>
    <row r="10034" spans="1:67">
      <c r="A10034" s="320" t="s">
        <v>338</v>
      </c>
      <c r="B10034" t="str">
        <f t="shared" si="840"/>
        <v>England</v>
      </c>
      <c r="E10034" s="320"/>
      <c r="F10034" s="320"/>
      <c r="G10034" s="320"/>
      <c r="H10034" s="320"/>
      <c r="I10034" s="320"/>
      <c r="J10034" s="320"/>
      <c r="K10034" s="321"/>
      <c r="L10034" s="305"/>
      <c r="M10034" s="305"/>
      <c r="N10034" s="321"/>
      <c r="O10034" s="305"/>
      <c r="P10034" s="305"/>
      <c r="Q10034" s="321"/>
      <c r="R10034" s="305"/>
      <c r="S10034" s="305"/>
      <c r="BA10034" s="395">
        <v>1</v>
      </c>
      <c r="BB10034" s="396" t="s">
        <v>861</v>
      </c>
      <c r="BC10034">
        <f t="shared" si="841"/>
        <v>0</v>
      </c>
      <c r="BD10034" t="str">
        <f t="shared" si="842"/>
        <v>NAoMe_recurrent_</v>
      </c>
      <c r="BE10034" s="397" t="s">
        <v>862</v>
      </c>
      <c r="BF10034">
        <f t="shared" si="843"/>
        <v>0</v>
      </c>
      <c r="BG10034">
        <f t="shared" si="844"/>
        <v>0</v>
      </c>
      <c r="BH10034" s="398">
        <f t="shared" si="845"/>
        <v>0</v>
      </c>
      <c r="BO10034" s="33"/>
    </row>
    <row r="10035" spans="1:67">
      <c r="A10035" s="320" t="s">
        <v>338</v>
      </c>
      <c r="B10035" t="str">
        <f t="shared" si="840"/>
        <v>England</v>
      </c>
      <c r="E10035" s="320"/>
      <c r="F10035" s="320"/>
      <c r="G10035" s="320"/>
      <c r="H10035" s="320"/>
      <c r="I10035" s="320"/>
      <c r="J10035" s="320"/>
      <c r="K10035" s="321"/>
      <c r="L10035" s="305"/>
      <c r="M10035" s="305"/>
      <c r="N10035" s="321"/>
      <c r="O10035" s="305"/>
      <c r="P10035" s="305"/>
      <c r="Q10035" s="321"/>
      <c r="R10035" s="305"/>
      <c r="S10035" s="305"/>
      <c r="BA10035" s="395">
        <v>1</v>
      </c>
      <c r="BB10035" s="396" t="s">
        <v>861</v>
      </c>
      <c r="BC10035">
        <f t="shared" si="841"/>
        <v>0</v>
      </c>
      <c r="BD10035" t="str">
        <f t="shared" si="842"/>
        <v>NAoMe_recurrent_</v>
      </c>
      <c r="BE10035" s="397" t="s">
        <v>862</v>
      </c>
      <c r="BF10035">
        <f t="shared" si="843"/>
        <v>0</v>
      </c>
      <c r="BG10035">
        <f t="shared" si="844"/>
        <v>0</v>
      </c>
      <c r="BH10035" s="398">
        <f t="shared" si="845"/>
        <v>0</v>
      </c>
      <c r="BO10035" s="33"/>
    </row>
    <row r="10036" spans="1:67">
      <c r="A10036" s="320" t="s">
        <v>338</v>
      </c>
      <c r="B10036" t="str">
        <f t="shared" si="840"/>
        <v>England</v>
      </c>
      <c r="E10036" s="320"/>
      <c r="F10036" s="320"/>
      <c r="G10036" s="320"/>
      <c r="H10036" s="320"/>
      <c r="I10036" s="320"/>
      <c r="J10036" s="320"/>
      <c r="K10036" s="321"/>
      <c r="L10036" s="305"/>
      <c r="M10036" s="305"/>
      <c r="N10036" s="321"/>
      <c r="O10036" s="305"/>
      <c r="P10036" s="305"/>
      <c r="Q10036" s="321"/>
      <c r="R10036" s="305"/>
      <c r="S10036" s="305"/>
      <c r="BA10036" s="395">
        <v>1</v>
      </c>
      <c r="BB10036" s="396" t="s">
        <v>861</v>
      </c>
      <c r="BC10036">
        <f t="shared" si="841"/>
        <v>0</v>
      </c>
      <c r="BD10036" t="str">
        <f t="shared" si="842"/>
        <v>NAoMe_recurrent_</v>
      </c>
      <c r="BE10036" s="397" t="s">
        <v>862</v>
      </c>
      <c r="BF10036">
        <f t="shared" si="843"/>
        <v>0</v>
      </c>
      <c r="BG10036">
        <f t="shared" si="844"/>
        <v>0</v>
      </c>
      <c r="BH10036" s="398">
        <f t="shared" si="845"/>
        <v>0</v>
      </c>
      <c r="BO10036" s="33"/>
    </row>
    <row r="10037" spans="1:67">
      <c r="A10037" s="320" t="s">
        <v>338</v>
      </c>
      <c r="B10037" t="str">
        <f t="shared" si="840"/>
        <v>England</v>
      </c>
      <c r="E10037" s="320"/>
      <c r="F10037" s="320"/>
      <c r="G10037" s="320"/>
      <c r="H10037" s="320"/>
      <c r="I10037" s="320"/>
      <c r="J10037" s="320"/>
      <c r="K10037" s="321"/>
      <c r="L10037" s="305"/>
      <c r="M10037" s="305"/>
      <c r="N10037" s="321"/>
      <c r="O10037" s="305"/>
      <c r="P10037" s="305"/>
      <c r="Q10037" s="321"/>
      <c r="R10037" s="305"/>
      <c r="S10037" s="305"/>
      <c r="BA10037" s="395">
        <v>1</v>
      </c>
      <c r="BB10037" s="396" t="s">
        <v>861</v>
      </c>
      <c r="BC10037">
        <f t="shared" si="841"/>
        <v>0</v>
      </c>
      <c r="BD10037" t="str">
        <f t="shared" si="842"/>
        <v>NAoMe_recurrent_</v>
      </c>
      <c r="BE10037" s="397" t="s">
        <v>862</v>
      </c>
      <c r="BF10037">
        <f t="shared" si="843"/>
        <v>0</v>
      </c>
      <c r="BG10037">
        <f t="shared" si="844"/>
        <v>0</v>
      </c>
      <c r="BH10037" s="398">
        <f t="shared" si="845"/>
        <v>0</v>
      </c>
      <c r="BO10037" s="33"/>
    </row>
    <row r="10038" spans="1:67">
      <c r="A10038" s="320" t="s">
        <v>338</v>
      </c>
      <c r="B10038" t="str">
        <f t="shared" si="840"/>
        <v>England</v>
      </c>
      <c r="E10038" s="320"/>
      <c r="F10038" s="320"/>
      <c r="G10038" s="320"/>
      <c r="H10038" s="320"/>
      <c r="I10038" s="320"/>
      <c r="J10038" s="320"/>
      <c r="K10038" s="321"/>
      <c r="L10038" s="305"/>
      <c r="M10038" s="305"/>
      <c r="N10038" s="321"/>
      <c r="O10038" s="305"/>
      <c r="P10038" s="305"/>
      <c r="Q10038" s="321"/>
      <c r="R10038" s="305"/>
      <c r="S10038" s="305"/>
      <c r="BA10038" s="395">
        <v>1</v>
      </c>
      <c r="BB10038" s="396" t="s">
        <v>861</v>
      </c>
      <c r="BC10038">
        <f t="shared" si="841"/>
        <v>0</v>
      </c>
      <c r="BD10038" t="str">
        <f t="shared" si="842"/>
        <v>NAoMe_recurrent_</v>
      </c>
      <c r="BE10038" s="397" t="s">
        <v>862</v>
      </c>
      <c r="BF10038">
        <f t="shared" si="843"/>
        <v>0</v>
      </c>
      <c r="BG10038">
        <f t="shared" si="844"/>
        <v>0</v>
      </c>
      <c r="BH10038" s="398">
        <f t="shared" si="845"/>
        <v>0</v>
      </c>
      <c r="BO10038" s="33"/>
    </row>
    <row r="10039" spans="1:67">
      <c r="A10039" s="320" t="s">
        <v>338</v>
      </c>
      <c r="B10039" t="str">
        <f t="shared" si="840"/>
        <v>England</v>
      </c>
      <c r="E10039" s="320"/>
      <c r="F10039" s="320"/>
      <c r="G10039" s="320"/>
      <c r="H10039" s="320"/>
      <c r="I10039" s="320"/>
      <c r="J10039" s="320"/>
      <c r="K10039" s="321"/>
      <c r="L10039" s="305"/>
      <c r="M10039" s="305"/>
      <c r="N10039" s="321"/>
      <c r="O10039" s="305"/>
      <c r="P10039" s="305"/>
      <c r="Q10039" s="321"/>
      <c r="R10039" s="305"/>
      <c r="S10039" s="305"/>
      <c r="BA10039" s="395">
        <v>1</v>
      </c>
      <c r="BB10039" s="396" t="s">
        <v>861</v>
      </c>
      <c r="BC10039">
        <f t="shared" si="841"/>
        <v>0</v>
      </c>
      <c r="BD10039" t="str">
        <f t="shared" si="842"/>
        <v>NAoMe_recurrent_</v>
      </c>
      <c r="BE10039" s="397" t="s">
        <v>862</v>
      </c>
      <c r="BF10039">
        <f t="shared" si="843"/>
        <v>0</v>
      </c>
      <c r="BG10039">
        <f t="shared" si="844"/>
        <v>0</v>
      </c>
      <c r="BH10039" s="398">
        <f t="shared" si="845"/>
        <v>0</v>
      </c>
      <c r="BO10039" s="33"/>
    </row>
    <row r="10040" spans="1:67">
      <c r="A10040" s="320" t="s">
        <v>338</v>
      </c>
      <c r="B10040" t="str">
        <f t="shared" si="840"/>
        <v>England</v>
      </c>
      <c r="E10040" s="320"/>
      <c r="F10040" s="320"/>
      <c r="G10040" s="320"/>
      <c r="H10040" s="320"/>
      <c r="I10040" s="320"/>
      <c r="J10040" s="320"/>
      <c r="K10040" s="321"/>
      <c r="L10040" s="305"/>
      <c r="M10040" s="305"/>
      <c r="N10040" s="321"/>
      <c r="O10040" s="305"/>
      <c r="P10040" s="305"/>
      <c r="Q10040" s="321"/>
      <c r="R10040" s="305"/>
      <c r="S10040" s="305"/>
      <c r="BA10040" s="395">
        <v>1</v>
      </c>
      <c r="BB10040" s="396" t="s">
        <v>861</v>
      </c>
      <c r="BC10040">
        <f t="shared" si="841"/>
        <v>0</v>
      </c>
      <c r="BD10040" t="str">
        <f t="shared" si="842"/>
        <v>NAoMe_recurrent_</v>
      </c>
      <c r="BE10040" s="397" t="s">
        <v>862</v>
      </c>
      <c r="BF10040">
        <f t="shared" si="843"/>
        <v>0</v>
      </c>
      <c r="BG10040">
        <f t="shared" si="844"/>
        <v>0</v>
      </c>
      <c r="BH10040" s="398">
        <f t="shared" si="845"/>
        <v>0</v>
      </c>
      <c r="BO10040" s="33"/>
    </row>
    <row r="10041" spans="1:67">
      <c r="A10041" s="320" t="s">
        <v>338</v>
      </c>
      <c r="B10041" t="str">
        <f t="shared" si="840"/>
        <v>England</v>
      </c>
      <c r="E10041" s="320"/>
      <c r="F10041" s="320"/>
      <c r="G10041" s="320"/>
      <c r="H10041" s="320"/>
      <c r="I10041" s="320"/>
      <c r="J10041" s="320"/>
      <c r="K10041" s="321"/>
      <c r="L10041" s="305"/>
      <c r="M10041" s="305"/>
      <c r="N10041" s="321"/>
      <c r="O10041" s="305"/>
      <c r="P10041" s="305"/>
      <c r="Q10041" s="321"/>
      <c r="R10041" s="305"/>
      <c r="S10041" s="305"/>
      <c r="BA10041" s="395">
        <v>1</v>
      </c>
      <c r="BB10041" s="396" t="s">
        <v>861</v>
      </c>
      <c r="BC10041">
        <f t="shared" si="841"/>
        <v>0</v>
      </c>
      <c r="BD10041" t="str">
        <f t="shared" si="842"/>
        <v>NAoMe_recurrent_</v>
      </c>
      <c r="BE10041" s="397" t="s">
        <v>862</v>
      </c>
      <c r="BF10041">
        <f t="shared" si="843"/>
        <v>0</v>
      </c>
      <c r="BG10041">
        <f t="shared" si="844"/>
        <v>0</v>
      </c>
      <c r="BH10041" s="398">
        <f t="shared" si="845"/>
        <v>0</v>
      </c>
      <c r="BO10041" s="33"/>
    </row>
    <row r="10042" spans="1:67">
      <c r="A10042" s="320" t="s">
        <v>338</v>
      </c>
      <c r="B10042" t="str">
        <f t="shared" si="840"/>
        <v>England</v>
      </c>
      <c r="E10042" s="320"/>
      <c r="F10042" s="320"/>
      <c r="G10042" s="320"/>
      <c r="H10042" s="320"/>
      <c r="I10042" s="320"/>
      <c r="J10042" s="320"/>
      <c r="K10042" s="321"/>
      <c r="L10042" s="305"/>
      <c r="M10042" s="305"/>
      <c r="N10042" s="321"/>
      <c r="O10042" s="305"/>
      <c r="P10042" s="305"/>
      <c r="Q10042" s="321"/>
      <c r="R10042" s="305"/>
      <c r="S10042" s="305"/>
      <c r="BA10042" s="395">
        <v>1</v>
      </c>
      <c r="BB10042" s="396" t="s">
        <v>861</v>
      </c>
      <c r="BC10042">
        <f t="shared" si="841"/>
        <v>0</v>
      </c>
      <c r="BD10042" t="str">
        <f t="shared" si="842"/>
        <v>NAoMe_recurrent_</v>
      </c>
      <c r="BE10042" s="397" t="s">
        <v>862</v>
      </c>
      <c r="BF10042">
        <f t="shared" si="843"/>
        <v>0</v>
      </c>
      <c r="BG10042">
        <f t="shared" si="844"/>
        <v>0</v>
      </c>
      <c r="BH10042" s="398">
        <f t="shared" si="845"/>
        <v>0</v>
      </c>
      <c r="BO10042" s="33"/>
    </row>
    <row r="10043" spans="1:67">
      <c r="A10043" s="320" t="s">
        <v>338</v>
      </c>
      <c r="B10043" t="str">
        <f t="shared" si="840"/>
        <v>England</v>
      </c>
      <c r="E10043" s="320"/>
      <c r="F10043" s="320"/>
      <c r="G10043" s="320"/>
      <c r="H10043" s="320"/>
      <c r="I10043" s="320"/>
      <c r="J10043" s="320"/>
      <c r="K10043" s="321"/>
      <c r="L10043" s="305"/>
      <c r="M10043" s="305"/>
      <c r="N10043" s="321"/>
      <c r="O10043" s="305"/>
      <c r="P10043" s="305"/>
      <c r="Q10043" s="321"/>
      <c r="R10043" s="305"/>
      <c r="S10043" s="305"/>
      <c r="BA10043" s="395">
        <v>1</v>
      </c>
      <c r="BB10043" s="396" t="s">
        <v>861</v>
      </c>
      <c r="BC10043">
        <f t="shared" si="841"/>
        <v>0</v>
      </c>
      <c r="BD10043" t="str">
        <f t="shared" si="842"/>
        <v>NAoMe_recurrent_</v>
      </c>
      <c r="BE10043" s="397" t="s">
        <v>862</v>
      </c>
      <c r="BF10043">
        <f t="shared" si="843"/>
        <v>0</v>
      </c>
      <c r="BG10043">
        <f t="shared" si="844"/>
        <v>0</v>
      </c>
      <c r="BH10043" s="398">
        <f t="shared" si="845"/>
        <v>0</v>
      </c>
      <c r="BO10043" s="33"/>
    </row>
    <row r="10044" spans="1:67">
      <c r="A10044" s="320" t="s">
        <v>338</v>
      </c>
      <c r="B10044" t="str">
        <f t="shared" si="840"/>
        <v>England</v>
      </c>
      <c r="E10044" s="320"/>
      <c r="F10044" s="320"/>
      <c r="G10044" s="320"/>
      <c r="H10044" s="320"/>
      <c r="I10044" s="320"/>
      <c r="J10044" s="320"/>
      <c r="K10044" s="321"/>
      <c r="L10044" s="305"/>
      <c r="M10044" s="305"/>
      <c r="N10044" s="321"/>
      <c r="O10044" s="305"/>
      <c r="P10044" s="305"/>
      <c r="Q10044" s="321"/>
      <c r="R10044" s="305"/>
      <c r="S10044" s="305"/>
      <c r="BA10044" s="399">
        <v>1</v>
      </c>
      <c r="BB10044" s="400" t="s">
        <v>861</v>
      </c>
      <c r="BC10044" s="229">
        <f t="shared" si="841"/>
        <v>0</v>
      </c>
      <c r="BD10044" t="str">
        <f t="shared" si="842"/>
        <v>NAoMe_recurrent_</v>
      </c>
      <c r="BE10044" s="401" t="s">
        <v>862</v>
      </c>
      <c r="BF10044" s="229">
        <f t="shared" si="843"/>
        <v>0</v>
      </c>
      <c r="BG10044" s="229">
        <f t="shared" si="844"/>
        <v>0</v>
      </c>
      <c r="BH10044" s="402">
        <f t="shared" si="845"/>
        <v>0</v>
      </c>
      <c r="BI10044" s="229"/>
      <c r="BJ10044" s="229"/>
      <c r="BK10044" s="229"/>
      <c r="BL10044" s="229"/>
      <c r="BM10044" s="229"/>
      <c r="BN10044" s="229"/>
      <c r="BO10044" s="269"/>
    </row>
  </sheetData>
  <autoFilter ref="A1:BO10044" xr:uid="{6EC8ADA8-8180-4FE7-8037-3E7F67B130BE}"/>
  <phoneticPr fontId="8" type="noConversion"/>
  <conditionalFormatting sqref="AB4:AB123 AD4:AD123 AF4:AF123">
    <cfRule type="cellIs" dxfId="0" priority="22" operator="between">
      <formula>1</formula>
      <formula>4</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FD9DB69E807D4F9BEA574349C94372" ma:contentTypeVersion="5" ma:contentTypeDescription="Create a new document." ma:contentTypeScope="" ma:versionID="34b8708942e1ae82471b3017adb98a50">
  <xsd:schema xmlns:xsd="http://www.w3.org/2001/XMLSchema" xmlns:xs="http://www.w3.org/2001/XMLSchema" xmlns:p="http://schemas.microsoft.com/office/2006/metadata/properties" xmlns:ns3="a24f563d-2490-4315-9dc2-ca196c7cc003" targetNamespace="http://schemas.microsoft.com/office/2006/metadata/properties" ma:root="true" ma:fieldsID="701835f02f0158ad146e026cbadb7f3c" ns3:_="">
    <xsd:import namespace="a24f563d-2490-4315-9dc2-ca196c7cc00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f563d-2490-4315-9dc2-ca196c7cc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24f563d-2490-4315-9dc2-ca196c7cc003" xsi:nil="true"/>
  </documentManagement>
</p:properties>
</file>

<file path=customXml/itemProps1.xml><?xml version="1.0" encoding="utf-8"?>
<ds:datastoreItem xmlns:ds="http://schemas.openxmlformats.org/officeDocument/2006/customXml" ds:itemID="{062A5A10-A565-43A2-8E93-F143BE0537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f563d-2490-4315-9dc2-ca196c7cc0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75B8B5-8E0F-47D5-9A64-ADBCC05B0D00}">
  <ds:schemaRefs>
    <ds:schemaRef ds:uri="http://schemas.microsoft.com/sharepoint/v3/contenttype/forms"/>
  </ds:schemaRefs>
</ds:datastoreItem>
</file>

<file path=customXml/itemProps3.xml><?xml version="1.0" encoding="utf-8"?>
<ds:datastoreItem xmlns:ds="http://schemas.openxmlformats.org/officeDocument/2006/customXml" ds:itemID="{1EDD9057-A2DF-4A4F-AC74-76E0C4C3BCF2}">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 ds:uri="a24f563d-2490-4315-9dc2-ca196c7cc00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8</vt:i4>
      </vt:variant>
    </vt:vector>
  </HeadingPairs>
  <TitlesOfParts>
    <vt:vector size="29" baseType="lpstr">
      <vt:lpstr>Cover sheet</vt:lpstr>
      <vt:lpstr>Introduction</vt:lpstr>
      <vt:lpstr>Explanations</vt:lpstr>
      <vt:lpstr>Acknowledgments</vt:lpstr>
      <vt:lpstr>View_Completeness</vt:lpstr>
      <vt:lpstr>View_Indicators</vt:lpstr>
      <vt:lpstr>Lists</vt:lpstr>
      <vt:lpstr>View_Patient_Characteristics</vt:lpstr>
      <vt:lpstr>DataPatientCharacteristics</vt:lpstr>
      <vt:lpstr>Data_completeness</vt:lpstr>
      <vt:lpstr>Ind1_MDT</vt:lpstr>
      <vt:lpstr>Ind2_Biopsy</vt:lpstr>
      <vt:lpstr>Ind3_CDK4_inhib</vt:lpstr>
      <vt:lpstr>Ind4_aHER2_ther</vt:lpstr>
      <vt:lpstr>Ind5_Chem_denovo</vt:lpstr>
      <vt:lpstr>Ind5_Chem_recurrent</vt:lpstr>
      <vt:lpstr>Ind8_CNS</vt:lpstr>
      <vt:lpstr>Ind9_Chem_Mort_denovo</vt:lpstr>
      <vt:lpstr>Ind9_Chem_Mort_recurrent</vt:lpstr>
      <vt:lpstr>Ind10_Surv</vt:lpstr>
      <vt:lpstr>Annual overview</vt:lpstr>
      <vt:lpstr>Acknowledgments!Print_Area</vt:lpstr>
      <vt:lpstr>'Cover sheet'!Print_Area</vt:lpstr>
      <vt:lpstr>Introduction!Print_Area</vt:lpstr>
      <vt:lpstr>View_Completeness!Print_Area</vt:lpstr>
      <vt:lpstr>View_Indicators!Print_Area</vt:lpstr>
      <vt:lpstr>View_Patient_Characteristics!Print_Area</vt:lpstr>
      <vt:lpstr>View_Completeness!Print_Titles</vt:lpstr>
      <vt:lpstr>View_Indicators!Print_Titles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Delon</dc:creator>
  <cp:lastModifiedBy>Christine Delon</cp:lastModifiedBy>
  <cp:lastPrinted>2024-09-07T14:53:14Z</cp:lastPrinted>
  <dcterms:created xsi:type="dcterms:W3CDTF">2023-11-17T10:42:42Z</dcterms:created>
  <dcterms:modified xsi:type="dcterms:W3CDTF">2026-09-08T09:41:47Z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0x010100D6FD9DB69E807D4F9BEA574349C94372</vt:lpwstr>
  </property>
</Properties>
</file>